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xml" ContentType="application/vnd.openxmlformats-officedocument.spreadsheetml.comments+xml"/>
  <Override PartName="/xl/drawings/drawing31.xml" ContentType="application/vnd.openxmlformats-officedocument.drawing+xml"/>
  <Override PartName="/xl/comments2.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3.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Admin\Downloads\"/>
    </mc:Choice>
  </mc:AlternateContent>
  <bookViews>
    <workbookView showSheetTabs="0" xWindow="0" yWindow="0" windowWidth="28800" windowHeight="12330" firstSheet="1" activeTab="41"/>
  </bookViews>
  <sheets>
    <sheet name="foxz" sheetId="63" state="veryHidden" r:id="rId1"/>
    <sheet name="MENU" sheetId="15" r:id="rId2"/>
    <sheet name="TTDN" sheetId="16" r:id="rId3"/>
    <sheet name="BQUY" sheetId="17" r:id="rId4"/>
    <sheet name="BCN" sheetId="19" r:id="rId5"/>
    <sheet name="BGT" sheetId="20" r:id="rId6"/>
    <sheet name="BT" sheetId="21" r:id="rId7"/>
    <sheet name="BKHO" sheetId="18" r:id="rId8"/>
    <sheet name="BCTC" sheetId="10" r:id="rId9"/>
    <sheet name="INAN" sheetId="58" r:id="rId10"/>
    <sheet name="DMTK" sheetId="22" r:id="rId11"/>
    <sheet name="NHAPLIEU" sheetId="23" r:id="rId12"/>
    <sheet name="IN PT" sheetId="49" r:id="rId13"/>
    <sheet name="IN PC" sheetId="52" r:id="rId14"/>
    <sheet name="So quy" sheetId="50" r:id="rId15"/>
    <sheet name="So tg" sheetId="53" r:id="rId16"/>
    <sheet name="DMKHO" sheetId="39" r:id="rId17"/>
    <sheet name="DMVT" sheetId="41" r:id="rId18"/>
    <sheet name="In PN" sheetId="46" r:id="rId19"/>
    <sheet name="In PX" sheetId="47" r:id="rId20"/>
    <sheet name="CTVT" sheetId="45" r:id="rId21"/>
    <sheet name="THNXT" sheetId="44" r:id="rId22"/>
    <sheet name="THNXTK" sheetId="43" r:id="rId23"/>
    <sheet name="NX" sheetId="42" r:id="rId24"/>
    <sheet name="DMCT" sheetId="40" r:id="rId25"/>
    <sheet name="DMKH_NCC" sheetId="34" r:id="rId26"/>
    <sheet name="CT331" sheetId="38" r:id="rId27"/>
    <sheet name="CT131" sheetId="54" r:id="rId28"/>
    <sheet name="TH131" sheetId="36" r:id="rId29"/>
    <sheet name="TH331" sheetId="55" r:id="rId30"/>
    <sheet name="Tờ khai" sheetId="33" r:id="rId31"/>
    <sheet name="BC26_AC" sheetId="32" r:id="rId32"/>
    <sheet name="PL 01-2_GTGT" sheetId="31" r:id="rId33"/>
    <sheet name="PL 01-1_GTGT" sheetId="30" r:id="rId34"/>
    <sheet name="KHTSCD" sheetId="29" r:id="rId35"/>
    <sheet name="CCDC" sheetId="57" r:id="rId36"/>
    <sheet name="NKC" sheetId="26" r:id="rId37"/>
    <sheet name="SCT" sheetId="25" r:id="rId38"/>
    <sheet name="SC" sheetId="24" r:id="rId39"/>
    <sheet name="01-3" sheetId="4" state="hidden" r:id="rId40"/>
    <sheet name="KQHĐSXKD" sheetId="60" r:id="rId41"/>
    <sheet name="BCĐTK" sheetId="5" r:id="rId42"/>
    <sheet name="CĐKT" sheetId="59" r:id="rId43"/>
    <sheet name="TMBCTC" sheetId="62" r:id="rId44"/>
    <sheet name="LCTTTT" sheetId="61" r:id="rId45"/>
    <sheet name="KHBS" sheetId="6" state="hidden" r:id="rId46"/>
    <sheet name="Header" sheetId="7" state="hidden" r:id="rId47"/>
  </sheets>
  <definedNames>
    <definedName name="_xlnm._FilterDatabase" localSheetId="41" hidden="1">BCĐTK!$C$43:$AQ$290</definedName>
    <definedName name="_xlnm._FilterDatabase" localSheetId="35" hidden="1">CCDC!$C$14:$R$99</definedName>
    <definedName name="_xlnm._FilterDatabase" localSheetId="27" hidden="1">'CT131'!$B$10:$M$299</definedName>
    <definedName name="_xlnm._FilterDatabase" localSheetId="26" hidden="1">'CT331'!$B$10:$M$299</definedName>
    <definedName name="_xlnm._FilterDatabase" localSheetId="20" hidden="1">CTVT!$D$12:$Q$311</definedName>
    <definedName name="_xlnm._FilterDatabase" localSheetId="10" hidden="1">DMTK!$B$11:$G$251</definedName>
    <definedName name="_xlnm._FilterDatabase" localSheetId="18" hidden="1">'In PN'!$C$18:$K$62</definedName>
    <definedName name="_xlnm._FilterDatabase" localSheetId="19" hidden="1">'In PX'!$C$18:$K$60</definedName>
    <definedName name="_xlnm._FilterDatabase" localSheetId="34" hidden="1">KHTSCD!$C$14:$R$99</definedName>
    <definedName name="_xlnm._FilterDatabase" localSheetId="11" hidden="1">NHAPLIEU!$B$6:$AE$998</definedName>
    <definedName name="_xlnm._FilterDatabase" localSheetId="36" hidden="1">NKC!$B$11:$L$734</definedName>
    <definedName name="_xlnm._FilterDatabase" localSheetId="33" hidden="1">'PL 01-1_GTGT'!$C$15:$S$523</definedName>
    <definedName name="_xlnm._FilterDatabase" localSheetId="32" hidden="1">'PL 01-2_GTGT'!$C$16:$O$302</definedName>
    <definedName name="_xlnm._FilterDatabase" localSheetId="38" hidden="1">SC!$B$18:$K$266</definedName>
    <definedName name="_xlnm._FilterDatabase" localSheetId="37" hidden="1">SCT!$B$11:$M$736</definedName>
    <definedName name="_xlnm._FilterDatabase" localSheetId="14" hidden="1">'So quy'!$B$14:$N$100</definedName>
    <definedName name="_xlnm._FilterDatabase" localSheetId="15" hidden="1">'So tg'!$B$14:$N$100</definedName>
    <definedName name="_xlnm._FilterDatabase" localSheetId="28" hidden="1">'TH131'!$B$10:$L$212</definedName>
    <definedName name="_xlnm._FilterDatabase" localSheetId="29" hidden="1">'TH331'!$B$10:$L$212</definedName>
    <definedName name="_xlnm._FilterDatabase" localSheetId="21" hidden="1">THNXT!$B$11:$O$213</definedName>
    <definedName name="_xlnm._FilterDatabase" localSheetId="22" hidden="1">THNXTK!$B$12:$O$214</definedName>
    <definedName name="codky">DMKH_NCC!$L$7:$L$150</definedName>
    <definedName name="conx">NX!$K$8:$K$2000</definedName>
    <definedName name="DGN">NX!$R$8:$R$2000</definedName>
    <definedName name="dgnx">NX!$L$8:$L$2000</definedName>
    <definedName name="dgx">NX!$U$8:$U$2000</definedName>
    <definedName name="diengiai">NHAPLIEU!$H$7:$H$1997</definedName>
    <definedName name="dmct">DMCT!$D$7:$D$29</definedName>
    <definedName name="dmkhncc">DMKH_NCC!$C$7:$C$250</definedName>
    <definedName name="dmtk">BCĐTK!$C$43:$C$289</definedName>
    <definedName name="duckco">BCĐTK!$AM$43:$AQ$289</definedName>
    <definedName name="duckno">BCĐTK!$AH$43:$AL$289</definedName>
    <definedName name="dudkno">BCĐTK!$R$43:$U$289</definedName>
    <definedName name="dudkyco">BCĐTK!$V$43:$Y$289</definedName>
    <definedName name="dvt">DMVT!$F$7:$F$398</definedName>
    <definedName name="DVTNX">NX!$O$8:$O$2000</definedName>
    <definedName name="gtnhap">NX!$S$8:$S$2000</definedName>
    <definedName name="gtton">DMVT!$I$7:$I$398</definedName>
    <definedName name="gtxuat">NX!$V$8:$V$2000</definedName>
    <definedName name="khlctt">NHAPLIEU!$AG$7:$AG$1997</definedName>
    <definedName name="kho">DMKHO!$D$7:$D$12</definedName>
    <definedName name="kmcp">NHAPLIEU!$AI$7:$AI$9</definedName>
    <definedName name="loai">NHAPLIEU!$AE$7:$AE$1997</definedName>
    <definedName name="LoaiKH">DMKH_NCC!$D$7:$D$150</definedName>
    <definedName name="loaikho">DMVT!$G$7:$G$398</definedName>
    <definedName name="makhncc">DMKH_NCC!$C$7:$C$150</definedName>
    <definedName name="makhnccco">NHAPLIEU!$R$7:$R$1997</definedName>
    <definedName name="makhnccno">NHAPLIEU!$Q$7:$Q$1997</definedName>
    <definedName name="makho">DMVT!$D$7:$D$398</definedName>
    <definedName name="malctt">NHAPLIEU!$AH$11:$AH$12</definedName>
    <definedName name="Mavtnx">NX!$M$8:$M$2000</definedName>
    <definedName name="mst">NHAPLIEU!$U$7:$U$1997</definedName>
    <definedName name="mvbr">NHAPLIEU!$AH$7:$AH$8</definedName>
    <definedName name="ngayct">NHAPLIEU!$D$7:$D$1997</definedName>
    <definedName name="ngaygs">NHAPLIEU!$C$7:$C$1997</definedName>
    <definedName name="ngaynx">NX!$E$8:$E$2000</definedName>
    <definedName name="nodky">DMKH_NCC!$K$7:$K$150</definedName>
    <definedName name="nonx">NX!$J$8:$J$2000</definedName>
    <definedName name="_xlnm.Print_Area" localSheetId="35">CCDC!$C$4:$R$104</definedName>
    <definedName name="_xlnm.Print_Area" localSheetId="20">CTVT!$D$4:$Q$311</definedName>
    <definedName name="_xlnm.Print_Area" localSheetId="18">'In PN'!$C$4:$K$62</definedName>
    <definedName name="_xlnm.Print_Area" localSheetId="19">'In PX'!$C$4:$K$60</definedName>
    <definedName name="_xlnm.Print_Area" localSheetId="34">KHTSCD!$C$4:$R$104</definedName>
    <definedName name="_xlnm.Print_Area" localSheetId="36">NKC!$B$6:$L$734</definedName>
    <definedName name="_xlnm.Print_Area" localSheetId="14">'So quy'!$B$5:$N$114</definedName>
    <definedName name="_xlnm.Print_Area" localSheetId="15">'So tg'!$B$5:$N$114</definedName>
    <definedName name="_xlnm.Print_Area" localSheetId="21">THNXT!$B$4:$S$213</definedName>
    <definedName name="_xlnm.Print_Area" localSheetId="22">THNXTK!$B$4:$O$214</definedName>
    <definedName name="_xlnm.Print_Area" localSheetId="43">TMBCTC!$H$4:$BL$821</definedName>
    <definedName name="quy">'PL 01-2_GTGT'!$Z$9:$Z$12</definedName>
    <definedName name="slnhap">NX!$Q$8:$Q$2000</definedName>
    <definedName name="slton">DMVT!F$7:F$398</definedName>
    <definedName name="slxuat">NX!$T$8:$T$2000</definedName>
    <definedName name="soct">NHAPLIEU!$E$7:$E$1997</definedName>
    <definedName name="sohd">NHAPLIEU!$X$7:$X$1997</definedName>
    <definedName name="sophieunx">NX!$C$8:$C$2000</definedName>
    <definedName name="sotien">NHAPLIEU!$K$7:$K$1997</definedName>
    <definedName name="stt">DMVT!$C$7:$C$398</definedName>
    <definedName name="sttnx">NX!$B$8:$B$2000</definedName>
    <definedName name="tengs">NHAPLIEU!$S$7:$S$1997</definedName>
    <definedName name="Tenkhncc">DMKH_NCC!$E$7:$E$150</definedName>
    <definedName name="tenkho">DMVT!$E$7:$E$398</definedName>
    <definedName name="tennx">NX!$N$8:$N$2000</definedName>
    <definedName name="tienthue">NHAPLIEU!$O$7:$O$1997</definedName>
    <definedName name="tkco">NHAPLIEU!$J$7:$J$1997</definedName>
    <definedName name="tkno">NHAPLIEU!$I$7:$I$1997</definedName>
    <definedName name="tkscai">BCĐTK!$D$43:$D$289</definedName>
    <definedName name="ttnx">NX!$C$8:$Y$2000</definedName>
  </definedNames>
  <calcPr calcId="162913"/>
</workbook>
</file>

<file path=xl/calcChain.xml><?xml version="1.0" encoding="utf-8"?>
<calcChain xmlns="http://schemas.openxmlformats.org/spreadsheetml/2006/main">
  <c r="S9" i="23" l="1"/>
  <c r="T9" i="23"/>
  <c r="U9" i="23"/>
  <c r="Y9" i="23"/>
  <c r="Z9" i="23"/>
  <c r="AE9" i="23"/>
  <c r="S10" i="23"/>
  <c r="T10" i="23"/>
  <c r="U10" i="23"/>
  <c r="Y10" i="23"/>
  <c r="Z10" i="23"/>
  <c r="AE10" i="23"/>
  <c r="S11" i="23"/>
  <c r="T11" i="23"/>
  <c r="U11" i="23"/>
  <c r="Y11" i="23"/>
  <c r="Z11" i="23"/>
  <c r="AE11" i="23"/>
  <c r="D9" i="23"/>
  <c r="B13" i="52" l="1"/>
  <c r="G172" i="22"/>
  <c r="H12" i="47" l="1"/>
  <c r="C14" i="47"/>
  <c r="C13" i="47"/>
  <c r="C12" i="47"/>
  <c r="J9" i="47"/>
  <c r="J8" i="47"/>
  <c r="E9" i="47"/>
  <c r="C14" i="46"/>
  <c r="C13" i="46"/>
  <c r="C12" i="46"/>
  <c r="E9" i="46"/>
  <c r="J9" i="46"/>
  <c r="J8" i="46"/>
  <c r="G9" i="52"/>
  <c r="D9" i="49"/>
  <c r="G8" i="49"/>
  <c r="CG73" i="61" l="1"/>
  <c r="CF73" i="61"/>
  <c r="BR73" i="61"/>
  <c r="BQ73" i="61"/>
  <c r="CF69" i="61"/>
  <c r="CF68" i="61"/>
  <c r="CH67" i="61"/>
  <c r="CG67" i="61"/>
  <c r="CF67" i="61"/>
  <c r="CH66" i="61"/>
  <c r="CG66" i="61"/>
  <c r="CF66" i="61"/>
  <c r="CH65" i="61"/>
  <c r="CG65" i="61"/>
  <c r="CF65" i="61"/>
  <c r="CH64" i="61"/>
  <c r="CG64" i="61"/>
  <c r="CF64" i="61"/>
  <c r="BQ69" i="61"/>
  <c r="BQ68" i="61"/>
  <c r="BS67" i="61"/>
  <c r="BR67" i="61"/>
  <c r="BQ67" i="61"/>
  <c r="BQ66" i="61"/>
  <c r="BR65" i="61"/>
  <c r="BS66" i="61"/>
  <c r="BR66" i="61"/>
  <c r="BQ65" i="61"/>
  <c r="BS65" i="61"/>
  <c r="X70" i="61"/>
  <c r="CU73" i="61" l="1"/>
  <c r="S73" i="61" s="1"/>
  <c r="CU63" i="61"/>
  <c r="BR64" i="61"/>
  <c r="BS64" i="61"/>
  <c r="BQ64" i="61"/>
  <c r="CU75" i="61"/>
  <c r="CU76" i="61"/>
  <c r="CU54" i="61"/>
  <c r="CU55" i="61"/>
  <c r="CU66" i="61"/>
  <c r="S66" i="61" s="1"/>
  <c r="CU67" i="61"/>
  <c r="S67" i="61" s="1"/>
  <c r="CU68" i="61"/>
  <c r="S68" i="61" s="1"/>
  <c r="CU69" i="61"/>
  <c r="S69" i="61" s="1"/>
  <c r="CU70" i="61"/>
  <c r="CU71" i="61"/>
  <c r="CU72" i="61"/>
  <c r="CU74" i="61"/>
  <c r="CF62" i="61"/>
  <c r="BQ62" i="61"/>
  <c r="CU62" i="61" s="1"/>
  <c r="S61" i="61" s="1"/>
  <c r="BQ48" i="61"/>
  <c r="CH61" i="61"/>
  <c r="CG61" i="61"/>
  <c r="CF61" i="61"/>
  <c r="CH60" i="61"/>
  <c r="CG60" i="61"/>
  <c r="CF60" i="61"/>
  <c r="BR60" i="61"/>
  <c r="BS60" i="61"/>
  <c r="BR61" i="61"/>
  <c r="BS61" i="61"/>
  <c r="BQ61" i="61"/>
  <c r="BQ60" i="61"/>
  <c r="CJ59" i="61"/>
  <c r="CI59" i="61"/>
  <c r="CH59" i="61"/>
  <c r="CG59" i="61"/>
  <c r="CF59" i="61"/>
  <c r="BR59" i="61"/>
  <c r="BS59" i="61"/>
  <c r="BT59" i="61"/>
  <c r="BU59" i="61"/>
  <c r="BQ59" i="61"/>
  <c r="CU61" i="61" l="1"/>
  <c r="S60" i="61" s="1"/>
  <c r="CU60" i="61"/>
  <c r="S59" i="61" s="1"/>
  <c r="CU59" i="61"/>
  <c r="S58" i="61" s="1"/>
  <c r="CU64" i="61"/>
  <c r="S64" i="61" s="1"/>
  <c r="CU65" i="61"/>
  <c r="S65" i="61" s="1"/>
  <c r="CJ58" i="61"/>
  <c r="CI58" i="61"/>
  <c r="CH58" i="61"/>
  <c r="CG58" i="61"/>
  <c r="CF58" i="61"/>
  <c r="BR58" i="61"/>
  <c r="BS58" i="61"/>
  <c r="BT58" i="61"/>
  <c r="BU58" i="61"/>
  <c r="BQ58" i="61"/>
  <c r="CI57" i="61"/>
  <c r="CH57" i="61"/>
  <c r="CG57" i="61"/>
  <c r="CF57" i="61"/>
  <c r="BT57" i="61"/>
  <c r="BR57" i="61"/>
  <c r="CG47" i="61"/>
  <c r="BR47" i="61"/>
  <c r="BS57" i="61"/>
  <c r="BQ57" i="61"/>
  <c r="BS56" i="61"/>
  <c r="CJ56" i="61"/>
  <c r="CI56" i="61"/>
  <c r="CH56" i="61"/>
  <c r="BU56" i="61"/>
  <c r="BT56" i="61"/>
  <c r="BQ52" i="61"/>
  <c r="CG56" i="61"/>
  <c r="CF56" i="61"/>
  <c r="BQ56" i="61"/>
  <c r="BR56" i="61"/>
  <c r="CG53" i="61"/>
  <c r="BR53" i="61"/>
  <c r="CF53" i="61"/>
  <c r="BQ53" i="61"/>
  <c r="CF52" i="61"/>
  <c r="BQ51" i="61"/>
  <c r="CF48" i="61"/>
  <c r="BQ49" i="61"/>
  <c r="CJ47" i="61"/>
  <c r="BU47" i="61"/>
  <c r="BS47" i="61"/>
  <c r="CH47" i="61"/>
  <c r="BS48" i="61"/>
  <c r="BR48" i="61"/>
  <c r="X62" i="61"/>
  <c r="X53" i="61"/>
  <c r="BS53" i="61"/>
  <c r="BT53" i="61"/>
  <c r="BU53" i="61"/>
  <c r="BV53" i="61"/>
  <c r="BW53" i="61"/>
  <c r="BX53" i="61"/>
  <c r="BY53" i="61"/>
  <c r="BZ53" i="61"/>
  <c r="CA53" i="61"/>
  <c r="CB53" i="61"/>
  <c r="CC53" i="61"/>
  <c r="CD53" i="61"/>
  <c r="CE53" i="61"/>
  <c r="CH53" i="61"/>
  <c r="CI53" i="61"/>
  <c r="CJ53" i="61"/>
  <c r="CK53" i="61"/>
  <c r="CL53" i="61"/>
  <c r="CM53" i="61"/>
  <c r="CN53" i="61"/>
  <c r="CO53" i="61"/>
  <c r="CP53" i="61"/>
  <c r="CQ53" i="61"/>
  <c r="CR53" i="61"/>
  <c r="CS53" i="61"/>
  <c r="CT53" i="61"/>
  <c r="BR50" i="61"/>
  <c r="BS50" i="61"/>
  <c r="BT50" i="61"/>
  <c r="BU50" i="61"/>
  <c r="BV50" i="61"/>
  <c r="BW50" i="61"/>
  <c r="BX50" i="61"/>
  <c r="BY50" i="61"/>
  <c r="BZ50" i="61"/>
  <c r="CA50" i="61"/>
  <c r="CB50" i="61"/>
  <c r="CC50" i="61"/>
  <c r="CD50" i="61"/>
  <c r="CE50" i="61"/>
  <c r="CF50" i="61"/>
  <c r="CG50" i="61"/>
  <c r="CH50" i="61"/>
  <c r="CI50" i="61"/>
  <c r="CJ50" i="61"/>
  <c r="CK50" i="61"/>
  <c r="CL50" i="61"/>
  <c r="CM50" i="61"/>
  <c r="CN50" i="61"/>
  <c r="CO50" i="61"/>
  <c r="CP50" i="61"/>
  <c r="CQ50" i="61"/>
  <c r="CR50" i="61"/>
  <c r="CS50" i="61"/>
  <c r="CT50" i="61"/>
  <c r="BR52" i="61"/>
  <c r="BS52" i="61"/>
  <c r="BT52" i="61"/>
  <c r="BU52" i="61"/>
  <c r="BV52" i="61"/>
  <c r="BW52" i="61"/>
  <c r="BX52" i="61"/>
  <c r="BY52" i="61"/>
  <c r="BZ52" i="61"/>
  <c r="CA52" i="61"/>
  <c r="CB52" i="61"/>
  <c r="CC52" i="61"/>
  <c r="CD52" i="61"/>
  <c r="CE52" i="61"/>
  <c r="CG52" i="61"/>
  <c r="CH52" i="61"/>
  <c r="CI52" i="61"/>
  <c r="CJ52" i="61"/>
  <c r="CK52" i="61"/>
  <c r="CL52" i="61"/>
  <c r="CM52" i="61"/>
  <c r="CN52" i="61"/>
  <c r="CO52" i="61"/>
  <c r="CP52" i="61"/>
  <c r="CQ52" i="61"/>
  <c r="CR52" i="61"/>
  <c r="CS52" i="61"/>
  <c r="CT52" i="61"/>
  <c r="BR51" i="61"/>
  <c r="BS51" i="61"/>
  <c r="BT51" i="61"/>
  <c r="BU51" i="61"/>
  <c r="BV51" i="61"/>
  <c r="BW51" i="61"/>
  <c r="BX51" i="61"/>
  <c r="BY51" i="61"/>
  <c r="BZ51" i="61"/>
  <c r="CA51" i="61"/>
  <c r="CB51" i="61"/>
  <c r="CC51" i="61"/>
  <c r="CD51" i="61"/>
  <c r="CE51" i="61"/>
  <c r="CF51" i="61"/>
  <c r="CG51" i="61"/>
  <c r="CH51" i="61"/>
  <c r="CI51" i="61"/>
  <c r="CJ51" i="61"/>
  <c r="CK51" i="61"/>
  <c r="CL51" i="61"/>
  <c r="CM51" i="61"/>
  <c r="CN51" i="61"/>
  <c r="CO51" i="61"/>
  <c r="CP51" i="61"/>
  <c r="CQ51" i="61"/>
  <c r="CR51" i="61"/>
  <c r="CS51" i="61"/>
  <c r="CT51" i="61"/>
  <c r="BQ50" i="61"/>
  <c r="CU50" i="61" s="1"/>
  <c r="BQ47" i="61"/>
  <c r="BR49" i="61"/>
  <c r="BS49" i="61"/>
  <c r="BT49" i="61"/>
  <c r="BU49" i="61"/>
  <c r="BV49" i="61"/>
  <c r="BW49" i="61"/>
  <c r="BX49" i="61"/>
  <c r="BY49" i="61"/>
  <c r="BZ49" i="61"/>
  <c r="CA49" i="61"/>
  <c r="CB49" i="61"/>
  <c r="CC49" i="61"/>
  <c r="CD49" i="61"/>
  <c r="CE49" i="61"/>
  <c r="CF49" i="61"/>
  <c r="CG49" i="61"/>
  <c r="CH49" i="61"/>
  <c r="CI49" i="61"/>
  <c r="CJ49" i="61"/>
  <c r="CK49" i="61"/>
  <c r="CL49" i="61"/>
  <c r="CM49" i="61"/>
  <c r="CN49" i="61"/>
  <c r="CO49" i="61"/>
  <c r="CP49" i="61"/>
  <c r="CQ49" i="61"/>
  <c r="CR49" i="61"/>
  <c r="CS49" i="61"/>
  <c r="CT49" i="61"/>
  <c r="BT48" i="61"/>
  <c r="BU48" i="61"/>
  <c r="BV48" i="61"/>
  <c r="BW48" i="61"/>
  <c r="BX48" i="61"/>
  <c r="BY48" i="61"/>
  <c r="BZ48" i="61"/>
  <c r="CA48" i="61"/>
  <c r="CB48" i="61"/>
  <c r="CC48" i="61"/>
  <c r="CD48" i="61"/>
  <c r="CE48" i="61"/>
  <c r="CG48" i="61"/>
  <c r="CH48" i="61"/>
  <c r="CI48" i="61"/>
  <c r="CJ48" i="61"/>
  <c r="CK48" i="61"/>
  <c r="CL48" i="61"/>
  <c r="CM48" i="61"/>
  <c r="CN48" i="61"/>
  <c r="CO48" i="61"/>
  <c r="CP48" i="61"/>
  <c r="CQ48" i="61"/>
  <c r="CR48" i="61"/>
  <c r="CS48" i="61"/>
  <c r="CT48" i="61"/>
  <c r="CT47" i="61"/>
  <c r="BT47" i="61"/>
  <c r="BV47" i="61"/>
  <c r="BW47" i="61"/>
  <c r="BX47" i="61"/>
  <c r="BY47" i="61"/>
  <c r="BZ47" i="61"/>
  <c r="CA47" i="61"/>
  <c r="CB47" i="61"/>
  <c r="CC47" i="61"/>
  <c r="CD47" i="61"/>
  <c r="CE47" i="61"/>
  <c r="CF47" i="61"/>
  <c r="CI47" i="61"/>
  <c r="CK47" i="61"/>
  <c r="CL47" i="61"/>
  <c r="CM47" i="61"/>
  <c r="CN47" i="61"/>
  <c r="CO47" i="61"/>
  <c r="CP47" i="61"/>
  <c r="CQ47" i="61"/>
  <c r="CR47" i="61"/>
  <c r="CS47" i="61"/>
  <c r="S70" i="61" l="1"/>
  <c r="CU48" i="61"/>
  <c r="S47" i="61" s="1"/>
  <c r="X71" i="61"/>
  <c r="X74" i="61" s="1"/>
  <c r="CU57" i="61"/>
  <c r="S56" i="61" s="1"/>
  <c r="CU51" i="61"/>
  <c r="S50" i="61" s="1"/>
  <c r="CU49" i="61"/>
  <c r="S48" i="61" s="1"/>
  <c r="CU53" i="61"/>
  <c r="S52" i="61" s="1"/>
  <c r="CU52" i="61"/>
  <c r="S51" i="61" s="1"/>
  <c r="CU56" i="61"/>
  <c r="S55" i="61" s="1"/>
  <c r="CU58" i="61"/>
  <c r="S57" i="61" s="1"/>
  <c r="CU47" i="61"/>
  <c r="S46" i="61" s="1"/>
  <c r="S49" i="61"/>
  <c r="S62" i="61" l="1"/>
  <c r="S53" i="61"/>
  <c r="S71" i="61" l="1"/>
  <c r="C13" i="44"/>
  <c r="B13" i="44" s="1"/>
  <c r="D13" i="44"/>
  <c r="E13" i="44"/>
  <c r="F13" i="44"/>
  <c r="C14" i="44"/>
  <c r="B14" i="44" s="1"/>
  <c r="D14" i="44"/>
  <c r="E14" i="44"/>
  <c r="F14" i="44"/>
  <c r="C15" i="44"/>
  <c r="B15" i="44" s="1"/>
  <c r="D15" i="44"/>
  <c r="E15" i="44"/>
  <c r="F15" i="44"/>
  <c r="C16" i="44"/>
  <c r="B16" i="44" s="1"/>
  <c r="D16" i="44"/>
  <c r="E16" i="44"/>
  <c r="F16" i="44"/>
  <c r="C17" i="44"/>
  <c r="B17" i="44" s="1"/>
  <c r="D17" i="44"/>
  <c r="E17" i="44"/>
  <c r="F17" i="44"/>
  <c r="C18" i="44"/>
  <c r="B18" i="44" s="1"/>
  <c r="D18" i="44"/>
  <c r="E18" i="44"/>
  <c r="F18" i="44"/>
  <c r="C19" i="44"/>
  <c r="B19" i="44" s="1"/>
  <c r="D19" i="44"/>
  <c r="E19" i="44"/>
  <c r="F19" i="44"/>
  <c r="C20" i="44"/>
  <c r="B20" i="44" s="1"/>
  <c r="D20" i="44"/>
  <c r="E20" i="44"/>
  <c r="F20" i="44"/>
  <c r="C21" i="44"/>
  <c r="B21" i="44" s="1"/>
  <c r="D21" i="44"/>
  <c r="E21" i="44"/>
  <c r="F21" i="44"/>
  <c r="C22" i="44"/>
  <c r="B22" i="44" s="1"/>
  <c r="D22" i="44"/>
  <c r="E22" i="44"/>
  <c r="F22" i="44"/>
  <c r="C23" i="44"/>
  <c r="B23" i="44" s="1"/>
  <c r="D23" i="44"/>
  <c r="E23" i="44"/>
  <c r="F23" i="44"/>
  <c r="C24" i="44"/>
  <c r="B24" i="44" s="1"/>
  <c r="D24" i="44"/>
  <c r="E24" i="44"/>
  <c r="F24" i="44"/>
  <c r="C25" i="44"/>
  <c r="B25" i="44" s="1"/>
  <c r="D25" i="44"/>
  <c r="E25" i="44"/>
  <c r="F25" i="44"/>
  <c r="C26" i="44"/>
  <c r="B26" i="44" s="1"/>
  <c r="D26" i="44"/>
  <c r="E26" i="44"/>
  <c r="F26" i="44"/>
  <c r="C27" i="44"/>
  <c r="B27" i="44" s="1"/>
  <c r="D27" i="44"/>
  <c r="E27" i="44"/>
  <c r="F27" i="44"/>
  <c r="C28" i="44"/>
  <c r="B28" i="44" s="1"/>
  <c r="D28" i="44"/>
  <c r="E28" i="44"/>
  <c r="F28" i="44"/>
  <c r="C29" i="44"/>
  <c r="B29" i="44" s="1"/>
  <c r="D29" i="44"/>
  <c r="E29" i="44"/>
  <c r="F29" i="44"/>
  <c r="C30" i="44"/>
  <c r="B30" i="44" s="1"/>
  <c r="D30" i="44"/>
  <c r="E30" i="44"/>
  <c r="F30" i="44"/>
  <c r="C31" i="44"/>
  <c r="B31" i="44" s="1"/>
  <c r="D31" i="44"/>
  <c r="E31" i="44"/>
  <c r="F31" i="44"/>
  <c r="C32" i="44"/>
  <c r="B32" i="44" s="1"/>
  <c r="D32" i="44"/>
  <c r="E32" i="44"/>
  <c r="F32" i="44"/>
  <c r="C33" i="44"/>
  <c r="B33" i="44" s="1"/>
  <c r="D33" i="44"/>
  <c r="E33" i="44"/>
  <c r="F33" i="44"/>
  <c r="C34" i="44"/>
  <c r="B34" i="44" s="1"/>
  <c r="D34" i="44"/>
  <c r="E34" i="44"/>
  <c r="F34" i="44"/>
  <c r="C35" i="44"/>
  <c r="B35" i="44" s="1"/>
  <c r="D35" i="44"/>
  <c r="E35" i="44"/>
  <c r="F35" i="44"/>
  <c r="C36" i="44"/>
  <c r="B36" i="44" s="1"/>
  <c r="D36" i="44"/>
  <c r="E36" i="44"/>
  <c r="F36" i="44"/>
  <c r="C37" i="44"/>
  <c r="B37" i="44" s="1"/>
  <c r="D37" i="44"/>
  <c r="E37" i="44"/>
  <c r="F37" i="44"/>
  <c r="C38" i="44"/>
  <c r="B38" i="44" s="1"/>
  <c r="D38" i="44"/>
  <c r="E38" i="44"/>
  <c r="F38" i="44"/>
  <c r="C39" i="44"/>
  <c r="B39" i="44" s="1"/>
  <c r="D39" i="44"/>
  <c r="E39" i="44"/>
  <c r="F39" i="44"/>
  <c r="C40" i="44"/>
  <c r="B40" i="44" s="1"/>
  <c r="D40" i="44"/>
  <c r="E40" i="44"/>
  <c r="F40" i="44"/>
  <c r="C41" i="44"/>
  <c r="B41" i="44" s="1"/>
  <c r="D41" i="44"/>
  <c r="E41" i="44"/>
  <c r="F41" i="44"/>
  <c r="C42" i="44"/>
  <c r="B42" i="44" s="1"/>
  <c r="D42" i="44"/>
  <c r="E42" i="44"/>
  <c r="F42" i="44"/>
  <c r="C43" i="44"/>
  <c r="B43" i="44" s="1"/>
  <c r="D43" i="44"/>
  <c r="E43" i="44"/>
  <c r="F43" i="44"/>
  <c r="C44" i="44"/>
  <c r="B44" i="44" s="1"/>
  <c r="D44" i="44"/>
  <c r="E44" i="44"/>
  <c r="F44" i="44"/>
  <c r="C45" i="44"/>
  <c r="B45" i="44" s="1"/>
  <c r="D45" i="44"/>
  <c r="E45" i="44"/>
  <c r="F45" i="44"/>
  <c r="C46" i="44"/>
  <c r="B46" i="44" s="1"/>
  <c r="D46" i="44"/>
  <c r="E46" i="44"/>
  <c r="F46" i="44"/>
  <c r="C47" i="44"/>
  <c r="B47" i="44" s="1"/>
  <c r="D47" i="44"/>
  <c r="E47" i="44"/>
  <c r="F47" i="44"/>
  <c r="C48" i="44"/>
  <c r="B48" i="44" s="1"/>
  <c r="D48" i="44"/>
  <c r="E48" i="44"/>
  <c r="F48" i="44"/>
  <c r="C49" i="44"/>
  <c r="B49" i="44" s="1"/>
  <c r="D49" i="44"/>
  <c r="E49" i="44"/>
  <c r="F49" i="44"/>
  <c r="C50" i="44"/>
  <c r="B50" i="44" s="1"/>
  <c r="D50" i="44"/>
  <c r="E50" i="44"/>
  <c r="F50" i="44"/>
  <c r="C51" i="44"/>
  <c r="B51" i="44" s="1"/>
  <c r="D51" i="44"/>
  <c r="E51" i="44"/>
  <c r="F51" i="44"/>
  <c r="C52" i="44"/>
  <c r="B52" i="44" s="1"/>
  <c r="D52" i="44"/>
  <c r="E52" i="44"/>
  <c r="F52" i="44"/>
  <c r="C53" i="44"/>
  <c r="B53" i="44" s="1"/>
  <c r="D53" i="44"/>
  <c r="E53" i="44"/>
  <c r="F53" i="44"/>
  <c r="C54" i="44"/>
  <c r="B54" i="44" s="1"/>
  <c r="D54" i="44"/>
  <c r="E54" i="44"/>
  <c r="F54" i="44"/>
  <c r="C55" i="44"/>
  <c r="B55" i="44" s="1"/>
  <c r="D55" i="44"/>
  <c r="E55" i="44"/>
  <c r="F55" i="44"/>
  <c r="C56" i="44"/>
  <c r="B56" i="44" s="1"/>
  <c r="D56" i="44"/>
  <c r="E56" i="44"/>
  <c r="F56" i="44"/>
  <c r="C57" i="44"/>
  <c r="B57" i="44" s="1"/>
  <c r="D57" i="44"/>
  <c r="E57" i="44"/>
  <c r="F57" i="44"/>
  <c r="C58" i="44"/>
  <c r="B58" i="44" s="1"/>
  <c r="D58" i="44"/>
  <c r="E58" i="44"/>
  <c r="F58" i="44"/>
  <c r="C59" i="44"/>
  <c r="B59" i="44" s="1"/>
  <c r="D59" i="44"/>
  <c r="E59" i="44"/>
  <c r="F59" i="44"/>
  <c r="C60" i="44"/>
  <c r="B60" i="44" s="1"/>
  <c r="D60" i="44"/>
  <c r="E60" i="44"/>
  <c r="F60" i="44"/>
  <c r="C61" i="44"/>
  <c r="B61" i="44" s="1"/>
  <c r="D61" i="44"/>
  <c r="E61" i="44"/>
  <c r="F61" i="44"/>
  <c r="C62" i="44"/>
  <c r="B62" i="44" s="1"/>
  <c r="D62" i="44"/>
  <c r="E62" i="44"/>
  <c r="F62" i="44"/>
  <c r="C63" i="44"/>
  <c r="B63" i="44" s="1"/>
  <c r="D63" i="44"/>
  <c r="E63" i="44"/>
  <c r="F63" i="44"/>
  <c r="C64" i="44"/>
  <c r="B64" i="44" s="1"/>
  <c r="D64" i="44"/>
  <c r="E64" i="44"/>
  <c r="F64" i="44"/>
  <c r="C65" i="44"/>
  <c r="B65" i="44" s="1"/>
  <c r="D65" i="44"/>
  <c r="E65" i="44"/>
  <c r="F65" i="44"/>
  <c r="C66" i="44"/>
  <c r="B66" i="44" s="1"/>
  <c r="D66" i="44"/>
  <c r="E66" i="44"/>
  <c r="F66" i="44"/>
  <c r="C67" i="44"/>
  <c r="B67" i="44" s="1"/>
  <c r="D67" i="44"/>
  <c r="E67" i="44"/>
  <c r="F67" i="44"/>
  <c r="C68" i="44"/>
  <c r="B68" i="44" s="1"/>
  <c r="D68" i="44"/>
  <c r="E68" i="44"/>
  <c r="F68" i="44"/>
  <c r="C69" i="44"/>
  <c r="B69" i="44" s="1"/>
  <c r="D69" i="44"/>
  <c r="E69" i="44"/>
  <c r="F69" i="44"/>
  <c r="C70" i="44"/>
  <c r="B70" i="44" s="1"/>
  <c r="D70" i="44"/>
  <c r="E70" i="44"/>
  <c r="F70" i="44"/>
  <c r="C71" i="44"/>
  <c r="B71" i="44" s="1"/>
  <c r="D71" i="44"/>
  <c r="E71" i="44"/>
  <c r="F71" i="44"/>
  <c r="C72" i="44"/>
  <c r="B72" i="44" s="1"/>
  <c r="D72" i="44"/>
  <c r="E72" i="44"/>
  <c r="F72" i="44"/>
  <c r="C73" i="44"/>
  <c r="B73" i="44" s="1"/>
  <c r="D73" i="44"/>
  <c r="E73" i="44"/>
  <c r="F73" i="44"/>
  <c r="C74" i="44"/>
  <c r="B74" i="44" s="1"/>
  <c r="D74" i="44"/>
  <c r="E74" i="44"/>
  <c r="F74" i="44"/>
  <c r="C75" i="44"/>
  <c r="B75" i="44" s="1"/>
  <c r="D75" i="44"/>
  <c r="E75" i="44"/>
  <c r="F75" i="44"/>
  <c r="C76" i="44"/>
  <c r="B76" i="44" s="1"/>
  <c r="D76" i="44"/>
  <c r="E76" i="44"/>
  <c r="F76" i="44"/>
  <c r="C77" i="44"/>
  <c r="B77" i="44" s="1"/>
  <c r="D77" i="44"/>
  <c r="E77" i="44"/>
  <c r="F77" i="44"/>
  <c r="C78" i="44"/>
  <c r="B78" i="44" s="1"/>
  <c r="D78" i="44"/>
  <c r="E78" i="44"/>
  <c r="F78" i="44"/>
  <c r="C79" i="44"/>
  <c r="B79" i="44" s="1"/>
  <c r="D79" i="44"/>
  <c r="E79" i="44"/>
  <c r="F79" i="44"/>
  <c r="C80" i="44"/>
  <c r="B80" i="44" s="1"/>
  <c r="D80" i="44"/>
  <c r="E80" i="44"/>
  <c r="F80" i="44"/>
  <c r="C81" i="44"/>
  <c r="B81" i="44" s="1"/>
  <c r="D81" i="44"/>
  <c r="E81" i="44"/>
  <c r="F81" i="44"/>
  <c r="C82" i="44"/>
  <c r="B82" i="44" s="1"/>
  <c r="D82" i="44"/>
  <c r="E82" i="44"/>
  <c r="F82" i="44"/>
  <c r="C83" i="44"/>
  <c r="B83" i="44" s="1"/>
  <c r="D83" i="44"/>
  <c r="E83" i="44"/>
  <c r="F83" i="44"/>
  <c r="C84" i="44"/>
  <c r="B84" i="44" s="1"/>
  <c r="D84" i="44"/>
  <c r="E84" i="44"/>
  <c r="F84" i="44"/>
  <c r="C85" i="44"/>
  <c r="B85" i="44" s="1"/>
  <c r="D85" i="44"/>
  <c r="E85" i="44"/>
  <c r="F85" i="44"/>
  <c r="C86" i="44"/>
  <c r="B86" i="44" s="1"/>
  <c r="D86" i="44"/>
  <c r="E86" i="44"/>
  <c r="F86" i="44"/>
  <c r="C87" i="44"/>
  <c r="B87" i="44" s="1"/>
  <c r="D87" i="44"/>
  <c r="E87" i="44"/>
  <c r="F87" i="44"/>
  <c r="C88" i="44"/>
  <c r="B88" i="44" s="1"/>
  <c r="D88" i="44"/>
  <c r="E88" i="44"/>
  <c r="F88" i="44"/>
  <c r="C89" i="44"/>
  <c r="B89" i="44" s="1"/>
  <c r="D89" i="44"/>
  <c r="E89" i="44"/>
  <c r="F89" i="44"/>
  <c r="C90" i="44"/>
  <c r="B90" i="44" s="1"/>
  <c r="D90" i="44"/>
  <c r="E90" i="44"/>
  <c r="F90" i="44"/>
  <c r="C91" i="44"/>
  <c r="B91" i="44" s="1"/>
  <c r="D91" i="44"/>
  <c r="E91" i="44"/>
  <c r="F91" i="44"/>
  <c r="C92" i="44"/>
  <c r="B92" i="44" s="1"/>
  <c r="D92" i="44"/>
  <c r="E92" i="44"/>
  <c r="F92" i="44"/>
  <c r="C93" i="44"/>
  <c r="B93" i="44" s="1"/>
  <c r="D93" i="44"/>
  <c r="E93" i="44"/>
  <c r="F93" i="44"/>
  <c r="C94" i="44"/>
  <c r="B94" i="44" s="1"/>
  <c r="D94" i="44"/>
  <c r="E94" i="44"/>
  <c r="F94" i="44"/>
  <c r="C95" i="44"/>
  <c r="B95" i="44" s="1"/>
  <c r="D95" i="44"/>
  <c r="E95" i="44"/>
  <c r="F95" i="44"/>
  <c r="C96" i="44"/>
  <c r="B96" i="44" s="1"/>
  <c r="D96" i="44"/>
  <c r="E96" i="44"/>
  <c r="F96" i="44"/>
  <c r="C97" i="44"/>
  <c r="B97" i="44" s="1"/>
  <c r="D97" i="44"/>
  <c r="E97" i="44"/>
  <c r="F97" i="44"/>
  <c r="C98" i="44"/>
  <c r="B98" i="44" s="1"/>
  <c r="D98" i="44"/>
  <c r="E98" i="44"/>
  <c r="F98" i="44"/>
  <c r="C99" i="44"/>
  <c r="B99" i="44" s="1"/>
  <c r="D99" i="44"/>
  <c r="E99" i="44"/>
  <c r="F99" i="44"/>
  <c r="C100" i="44"/>
  <c r="B100" i="44" s="1"/>
  <c r="D100" i="44"/>
  <c r="E100" i="44"/>
  <c r="F100" i="44"/>
  <c r="C101" i="44"/>
  <c r="B101" i="44" s="1"/>
  <c r="D101" i="44"/>
  <c r="E101" i="44"/>
  <c r="F101" i="44"/>
  <c r="C102" i="44"/>
  <c r="B102" i="44" s="1"/>
  <c r="D102" i="44"/>
  <c r="E102" i="44"/>
  <c r="F102" i="44"/>
  <c r="C103" i="44"/>
  <c r="B103" i="44" s="1"/>
  <c r="D103" i="44"/>
  <c r="E103" i="44"/>
  <c r="F103" i="44"/>
  <c r="C104" i="44"/>
  <c r="B104" i="44" s="1"/>
  <c r="D104" i="44"/>
  <c r="E104" i="44"/>
  <c r="F104" i="44"/>
  <c r="C105" i="44"/>
  <c r="B105" i="44" s="1"/>
  <c r="D105" i="44"/>
  <c r="E105" i="44"/>
  <c r="F105" i="44"/>
  <c r="C106" i="44"/>
  <c r="B106" i="44" s="1"/>
  <c r="D106" i="44"/>
  <c r="E106" i="44"/>
  <c r="F106" i="44"/>
  <c r="C107" i="44"/>
  <c r="B107" i="44" s="1"/>
  <c r="D107" i="44"/>
  <c r="E107" i="44"/>
  <c r="F107" i="44"/>
  <c r="C108" i="44"/>
  <c r="B108" i="44" s="1"/>
  <c r="D108" i="44"/>
  <c r="E108" i="44"/>
  <c r="F108" i="44"/>
  <c r="C109" i="44"/>
  <c r="B109" i="44" s="1"/>
  <c r="D109" i="44"/>
  <c r="E109" i="44"/>
  <c r="F109" i="44"/>
  <c r="C110" i="44"/>
  <c r="B110" i="44" s="1"/>
  <c r="D110" i="44"/>
  <c r="E110" i="44"/>
  <c r="F110" i="44"/>
  <c r="C111" i="44"/>
  <c r="B111" i="44" s="1"/>
  <c r="D111" i="44"/>
  <c r="E111" i="44"/>
  <c r="F111" i="44"/>
  <c r="C112" i="44"/>
  <c r="B112" i="44" s="1"/>
  <c r="D112" i="44"/>
  <c r="E112" i="44"/>
  <c r="F112" i="44"/>
  <c r="C113" i="44"/>
  <c r="B113" i="44" s="1"/>
  <c r="D113" i="44"/>
  <c r="E113" i="44"/>
  <c r="F113" i="44"/>
  <c r="C114" i="44"/>
  <c r="B114" i="44" s="1"/>
  <c r="D114" i="44"/>
  <c r="E114" i="44"/>
  <c r="F114" i="44"/>
  <c r="C115" i="44"/>
  <c r="B115" i="44" s="1"/>
  <c r="D115" i="44"/>
  <c r="E115" i="44"/>
  <c r="F115" i="44"/>
  <c r="C116" i="44"/>
  <c r="B116" i="44" s="1"/>
  <c r="D116" i="44"/>
  <c r="E116" i="44"/>
  <c r="F116" i="44"/>
  <c r="C117" i="44"/>
  <c r="B117" i="44" s="1"/>
  <c r="D117" i="44"/>
  <c r="E117" i="44"/>
  <c r="F117" i="44"/>
  <c r="C118" i="44"/>
  <c r="B118" i="44" s="1"/>
  <c r="D118" i="44"/>
  <c r="E118" i="44"/>
  <c r="F118" i="44"/>
  <c r="C119" i="44"/>
  <c r="B119" i="44" s="1"/>
  <c r="D119" i="44"/>
  <c r="E119" i="44"/>
  <c r="F119" i="44"/>
  <c r="C120" i="44"/>
  <c r="B120" i="44" s="1"/>
  <c r="D120" i="44"/>
  <c r="E120" i="44"/>
  <c r="F120" i="44"/>
  <c r="C121" i="44"/>
  <c r="B121" i="44" s="1"/>
  <c r="D121" i="44"/>
  <c r="E121" i="44"/>
  <c r="F121" i="44"/>
  <c r="C122" i="44"/>
  <c r="B122" i="44" s="1"/>
  <c r="D122" i="44"/>
  <c r="E122" i="44"/>
  <c r="F122" i="44"/>
  <c r="C123" i="44"/>
  <c r="B123" i="44" s="1"/>
  <c r="D123" i="44"/>
  <c r="E123" i="44"/>
  <c r="F123" i="44"/>
  <c r="C124" i="44"/>
  <c r="B124" i="44" s="1"/>
  <c r="D124" i="44"/>
  <c r="E124" i="44"/>
  <c r="F124" i="44"/>
  <c r="C125" i="44"/>
  <c r="B125" i="44" s="1"/>
  <c r="D125" i="44"/>
  <c r="E125" i="44"/>
  <c r="F125" i="44"/>
  <c r="C126" i="44"/>
  <c r="B126" i="44" s="1"/>
  <c r="D126" i="44"/>
  <c r="E126" i="44"/>
  <c r="F126" i="44"/>
  <c r="C127" i="44"/>
  <c r="B127" i="44" s="1"/>
  <c r="D127" i="44"/>
  <c r="E127" i="44"/>
  <c r="F127" i="44"/>
  <c r="C128" i="44"/>
  <c r="B128" i="44" s="1"/>
  <c r="D128" i="44"/>
  <c r="E128" i="44"/>
  <c r="F128" i="44"/>
  <c r="C129" i="44"/>
  <c r="B129" i="44" s="1"/>
  <c r="D129" i="44"/>
  <c r="E129" i="44"/>
  <c r="F129" i="44"/>
  <c r="C130" i="44"/>
  <c r="B130" i="44" s="1"/>
  <c r="D130" i="44"/>
  <c r="E130" i="44"/>
  <c r="F130" i="44"/>
  <c r="C131" i="44"/>
  <c r="B131" i="44" s="1"/>
  <c r="D131" i="44"/>
  <c r="E131" i="44"/>
  <c r="F131" i="44"/>
  <c r="C132" i="44"/>
  <c r="B132" i="44" s="1"/>
  <c r="D132" i="44"/>
  <c r="E132" i="44"/>
  <c r="F132" i="44"/>
  <c r="C133" i="44"/>
  <c r="B133" i="44" s="1"/>
  <c r="D133" i="44"/>
  <c r="E133" i="44"/>
  <c r="F133" i="44"/>
  <c r="C134" i="44"/>
  <c r="B134" i="44" s="1"/>
  <c r="D134" i="44"/>
  <c r="E134" i="44"/>
  <c r="F134" i="44"/>
  <c r="C135" i="44"/>
  <c r="B135" i="44" s="1"/>
  <c r="D135" i="44"/>
  <c r="E135" i="44"/>
  <c r="F135" i="44"/>
  <c r="C136" i="44"/>
  <c r="B136" i="44" s="1"/>
  <c r="D136" i="44"/>
  <c r="E136" i="44"/>
  <c r="F136" i="44"/>
  <c r="C137" i="44"/>
  <c r="B137" i="44" s="1"/>
  <c r="D137" i="44"/>
  <c r="E137" i="44"/>
  <c r="F137" i="44"/>
  <c r="C138" i="44"/>
  <c r="B138" i="44" s="1"/>
  <c r="D138" i="44"/>
  <c r="E138" i="44"/>
  <c r="F138" i="44"/>
  <c r="C139" i="44"/>
  <c r="B139" i="44" s="1"/>
  <c r="D139" i="44"/>
  <c r="E139" i="44"/>
  <c r="F139" i="44"/>
  <c r="C140" i="44"/>
  <c r="B140" i="44" s="1"/>
  <c r="D140" i="44"/>
  <c r="E140" i="44"/>
  <c r="F140" i="44"/>
  <c r="C141" i="44"/>
  <c r="B141" i="44" s="1"/>
  <c r="D141" i="44"/>
  <c r="E141" i="44"/>
  <c r="F141" i="44"/>
  <c r="C142" i="44"/>
  <c r="B142" i="44" s="1"/>
  <c r="D142" i="44"/>
  <c r="E142" i="44"/>
  <c r="F142" i="44"/>
  <c r="C143" i="44"/>
  <c r="B143" i="44" s="1"/>
  <c r="D143" i="44"/>
  <c r="E143" i="44"/>
  <c r="F143" i="44"/>
  <c r="C144" i="44"/>
  <c r="B144" i="44" s="1"/>
  <c r="D144" i="44"/>
  <c r="E144" i="44"/>
  <c r="F144" i="44"/>
  <c r="C145" i="44"/>
  <c r="B145" i="44" s="1"/>
  <c r="D145" i="44"/>
  <c r="E145" i="44"/>
  <c r="F145" i="44"/>
  <c r="C146" i="44"/>
  <c r="B146" i="44" s="1"/>
  <c r="D146" i="44"/>
  <c r="E146" i="44"/>
  <c r="F146" i="44"/>
  <c r="C147" i="44"/>
  <c r="B147" i="44" s="1"/>
  <c r="D147" i="44"/>
  <c r="E147" i="44"/>
  <c r="F147" i="44"/>
  <c r="C148" i="44"/>
  <c r="B148" i="44" s="1"/>
  <c r="D148" i="44"/>
  <c r="E148" i="44"/>
  <c r="F148" i="44"/>
  <c r="C149" i="44"/>
  <c r="B149" i="44" s="1"/>
  <c r="D149" i="44"/>
  <c r="E149" i="44"/>
  <c r="F149" i="44"/>
  <c r="C150" i="44"/>
  <c r="B150" i="44" s="1"/>
  <c r="D150" i="44"/>
  <c r="E150" i="44"/>
  <c r="F150" i="44"/>
  <c r="C151" i="44"/>
  <c r="B151" i="44" s="1"/>
  <c r="D151" i="44"/>
  <c r="E151" i="44"/>
  <c r="F151" i="44"/>
  <c r="C152" i="44"/>
  <c r="B152" i="44" s="1"/>
  <c r="D152" i="44"/>
  <c r="E152" i="44"/>
  <c r="F152" i="44"/>
  <c r="C153" i="44"/>
  <c r="B153" i="44" s="1"/>
  <c r="D153" i="44"/>
  <c r="E153" i="44"/>
  <c r="F153" i="44"/>
  <c r="C154" i="44"/>
  <c r="B154" i="44" s="1"/>
  <c r="D154" i="44"/>
  <c r="E154" i="44"/>
  <c r="F154" i="44"/>
  <c r="C155" i="44"/>
  <c r="B155" i="44" s="1"/>
  <c r="D155" i="44"/>
  <c r="E155" i="44"/>
  <c r="F155" i="44"/>
  <c r="C156" i="44"/>
  <c r="B156" i="44" s="1"/>
  <c r="D156" i="44"/>
  <c r="E156" i="44"/>
  <c r="F156" i="44"/>
  <c r="C157" i="44"/>
  <c r="B157" i="44" s="1"/>
  <c r="D157" i="44"/>
  <c r="E157" i="44"/>
  <c r="F157" i="44"/>
  <c r="C158" i="44"/>
  <c r="B158" i="44" s="1"/>
  <c r="D158" i="44"/>
  <c r="E158" i="44"/>
  <c r="F158" i="44"/>
  <c r="C159" i="44"/>
  <c r="B159" i="44" s="1"/>
  <c r="D159" i="44"/>
  <c r="E159" i="44"/>
  <c r="F159" i="44"/>
  <c r="C160" i="44"/>
  <c r="B160" i="44" s="1"/>
  <c r="D160" i="44"/>
  <c r="E160" i="44"/>
  <c r="F160" i="44"/>
  <c r="C161" i="44"/>
  <c r="B161" i="44" s="1"/>
  <c r="D161" i="44"/>
  <c r="E161" i="44"/>
  <c r="F161" i="44"/>
  <c r="C162" i="44"/>
  <c r="B162" i="44" s="1"/>
  <c r="D162" i="44"/>
  <c r="E162" i="44"/>
  <c r="F162" i="44"/>
  <c r="C163" i="44"/>
  <c r="B163" i="44" s="1"/>
  <c r="D163" i="44"/>
  <c r="E163" i="44"/>
  <c r="F163" i="44"/>
  <c r="C164" i="44"/>
  <c r="B164" i="44" s="1"/>
  <c r="D164" i="44"/>
  <c r="E164" i="44"/>
  <c r="F164" i="44"/>
  <c r="C165" i="44"/>
  <c r="B165" i="44" s="1"/>
  <c r="D165" i="44"/>
  <c r="E165" i="44"/>
  <c r="F165" i="44"/>
  <c r="C166" i="44"/>
  <c r="B166" i="44" s="1"/>
  <c r="D166" i="44"/>
  <c r="E166" i="44"/>
  <c r="F166" i="44"/>
  <c r="C167" i="44"/>
  <c r="B167" i="44" s="1"/>
  <c r="D167" i="44"/>
  <c r="E167" i="44"/>
  <c r="F167" i="44"/>
  <c r="C168" i="44"/>
  <c r="B168" i="44" s="1"/>
  <c r="D168" i="44"/>
  <c r="E168" i="44"/>
  <c r="F168" i="44"/>
  <c r="C169" i="44"/>
  <c r="B169" i="44" s="1"/>
  <c r="D169" i="44"/>
  <c r="E169" i="44"/>
  <c r="F169" i="44"/>
  <c r="C170" i="44"/>
  <c r="B170" i="44" s="1"/>
  <c r="D170" i="44"/>
  <c r="E170" i="44"/>
  <c r="F170" i="44"/>
  <c r="C171" i="44"/>
  <c r="B171" i="44" s="1"/>
  <c r="D171" i="44"/>
  <c r="E171" i="44"/>
  <c r="F171" i="44"/>
  <c r="C172" i="44"/>
  <c r="B172" i="44" s="1"/>
  <c r="D172" i="44"/>
  <c r="E172" i="44"/>
  <c r="F172" i="44"/>
  <c r="C173" i="44"/>
  <c r="B173" i="44" s="1"/>
  <c r="D173" i="44"/>
  <c r="E173" i="44"/>
  <c r="F173" i="44"/>
  <c r="C174" i="44"/>
  <c r="B174" i="44" s="1"/>
  <c r="D174" i="44"/>
  <c r="E174" i="44"/>
  <c r="F174" i="44"/>
  <c r="C175" i="44"/>
  <c r="B175" i="44" s="1"/>
  <c r="D175" i="44"/>
  <c r="E175" i="44"/>
  <c r="F175" i="44"/>
  <c r="C176" i="44"/>
  <c r="B176" i="44" s="1"/>
  <c r="D176" i="44"/>
  <c r="E176" i="44"/>
  <c r="F176" i="44"/>
  <c r="C177" i="44"/>
  <c r="B177" i="44" s="1"/>
  <c r="D177" i="44"/>
  <c r="E177" i="44"/>
  <c r="F177" i="44"/>
  <c r="C178" i="44"/>
  <c r="B178" i="44" s="1"/>
  <c r="D178" i="44"/>
  <c r="E178" i="44"/>
  <c r="F178" i="44"/>
  <c r="C179" i="44"/>
  <c r="B179" i="44" s="1"/>
  <c r="D179" i="44"/>
  <c r="E179" i="44"/>
  <c r="F179" i="44"/>
  <c r="C180" i="44"/>
  <c r="B180" i="44" s="1"/>
  <c r="D180" i="44"/>
  <c r="E180" i="44"/>
  <c r="F180" i="44"/>
  <c r="C181" i="44"/>
  <c r="B181" i="44" s="1"/>
  <c r="D181" i="44"/>
  <c r="E181" i="44"/>
  <c r="F181" i="44"/>
  <c r="C182" i="44"/>
  <c r="B182" i="44" s="1"/>
  <c r="D182" i="44"/>
  <c r="E182" i="44"/>
  <c r="F182" i="44"/>
  <c r="C183" i="44"/>
  <c r="B183" i="44" s="1"/>
  <c r="D183" i="44"/>
  <c r="E183" i="44"/>
  <c r="F183" i="44"/>
  <c r="C184" i="44"/>
  <c r="B184" i="44" s="1"/>
  <c r="D184" i="44"/>
  <c r="E184" i="44"/>
  <c r="F184" i="44"/>
  <c r="C185" i="44"/>
  <c r="B185" i="44" s="1"/>
  <c r="D185" i="44"/>
  <c r="E185" i="44"/>
  <c r="F185" i="44"/>
  <c r="C186" i="44"/>
  <c r="B186" i="44" s="1"/>
  <c r="D186" i="44"/>
  <c r="E186" i="44"/>
  <c r="F186" i="44"/>
  <c r="C187" i="44"/>
  <c r="B187" i="44" s="1"/>
  <c r="D187" i="44"/>
  <c r="E187" i="44"/>
  <c r="F187" i="44"/>
  <c r="C188" i="44"/>
  <c r="B188" i="44" s="1"/>
  <c r="D188" i="44"/>
  <c r="E188" i="44"/>
  <c r="F188" i="44"/>
  <c r="C189" i="44"/>
  <c r="B189" i="44" s="1"/>
  <c r="D189" i="44"/>
  <c r="E189" i="44"/>
  <c r="F189" i="44"/>
  <c r="C190" i="44"/>
  <c r="B190" i="44" s="1"/>
  <c r="D190" i="44"/>
  <c r="E190" i="44"/>
  <c r="F190" i="44"/>
  <c r="C191" i="44"/>
  <c r="B191" i="44" s="1"/>
  <c r="D191" i="44"/>
  <c r="E191" i="44"/>
  <c r="F191" i="44"/>
  <c r="C192" i="44"/>
  <c r="B192" i="44" s="1"/>
  <c r="D192" i="44"/>
  <c r="E192" i="44"/>
  <c r="F192" i="44"/>
  <c r="C193" i="44"/>
  <c r="B193" i="44" s="1"/>
  <c r="D193" i="44"/>
  <c r="E193" i="44"/>
  <c r="F193" i="44"/>
  <c r="C194" i="44"/>
  <c r="B194" i="44" s="1"/>
  <c r="D194" i="44"/>
  <c r="E194" i="44"/>
  <c r="F194" i="44"/>
  <c r="C195" i="44"/>
  <c r="B195" i="44" s="1"/>
  <c r="D195" i="44"/>
  <c r="E195" i="44"/>
  <c r="F195" i="44"/>
  <c r="C196" i="44"/>
  <c r="B196" i="44" s="1"/>
  <c r="D196" i="44"/>
  <c r="E196" i="44"/>
  <c r="F196" i="44"/>
  <c r="C197" i="44"/>
  <c r="B197" i="44" s="1"/>
  <c r="D197" i="44"/>
  <c r="E197" i="44"/>
  <c r="F197" i="44"/>
  <c r="C198" i="44"/>
  <c r="B198" i="44" s="1"/>
  <c r="D198" i="44"/>
  <c r="E198" i="44"/>
  <c r="F198" i="44"/>
  <c r="D12" i="44"/>
  <c r="E12" i="44"/>
  <c r="F12" i="44"/>
  <c r="C12" i="44"/>
  <c r="E13" i="26"/>
  <c r="E12" i="26"/>
  <c r="H5" i="62"/>
  <c r="H4" i="62"/>
  <c r="BC722" i="62"/>
  <c r="AN722" i="62"/>
  <c r="BC710" i="62"/>
  <c r="AN710" i="62"/>
  <c r="BC699" i="62"/>
  <c r="AN699" i="62"/>
  <c r="BC581" i="62"/>
  <c r="AN581" i="62"/>
  <c r="BC453" i="62"/>
  <c r="AN453" i="62"/>
  <c r="BC439" i="62"/>
  <c r="AN439" i="62"/>
  <c r="BE425" i="62"/>
  <c r="Q425" i="62"/>
  <c r="BE414" i="62"/>
  <c r="Q414" i="62"/>
  <c r="AQ394" i="62"/>
  <c r="Q394" i="62"/>
  <c r="AV364" i="62"/>
  <c r="L364" i="62"/>
  <c r="AN354" i="62"/>
  <c r="BC347" i="62"/>
  <c r="AN347" i="62"/>
  <c r="AS207" i="62"/>
  <c r="V207" i="62"/>
  <c r="AS190" i="62"/>
  <c r="AG190" i="62"/>
  <c r="V190" i="62"/>
  <c r="BF155" i="62"/>
  <c r="V155" i="62"/>
  <c r="K37" i="60" l="1"/>
  <c r="K26" i="60"/>
  <c r="K28" i="60" s="1"/>
  <c r="K34" i="60" s="1"/>
  <c r="K38" i="60" s="1"/>
  <c r="BL139" i="59"/>
  <c r="BT139" i="59" s="1"/>
  <c r="BL140" i="59"/>
  <c r="BT140" i="59" s="1"/>
  <c r="S139" i="59" s="1"/>
  <c r="BL141" i="59"/>
  <c r="BT141" i="59" s="1"/>
  <c r="S140" i="59" s="1"/>
  <c r="BL142" i="59"/>
  <c r="BL144" i="59"/>
  <c r="BT144" i="59" s="1"/>
  <c r="S143" i="59" s="1"/>
  <c r="BL145" i="59"/>
  <c r="BL146" i="59"/>
  <c r="BT146" i="59" s="1"/>
  <c r="S145" i="59" s="1"/>
  <c r="BL149" i="59"/>
  <c r="BT149" i="59" s="1"/>
  <c r="S148" i="59" s="1"/>
  <c r="BL151" i="59"/>
  <c r="BT151" i="59" s="1"/>
  <c r="S150" i="59" s="1"/>
  <c r="BL153" i="59"/>
  <c r="BT153" i="59" s="1"/>
  <c r="BL154" i="59"/>
  <c r="BL167" i="59"/>
  <c r="BL171" i="59"/>
  <c r="BT171" i="59" s="1"/>
  <c r="BL62" i="59"/>
  <c r="BT62" i="59" s="1"/>
  <c r="S62" i="59" s="1"/>
  <c r="BL63" i="59"/>
  <c r="BT63" i="59" s="1"/>
  <c r="BL67" i="59"/>
  <c r="BT67" i="59" s="1"/>
  <c r="BL76" i="59"/>
  <c r="BT76" i="59" s="1"/>
  <c r="BL79" i="59"/>
  <c r="BT79" i="59" s="1"/>
  <c r="BL85" i="59"/>
  <c r="BT85" i="59" s="1"/>
  <c r="BL86" i="59"/>
  <c r="BT86" i="59" s="1"/>
  <c r="BL87" i="59"/>
  <c r="BT87" i="59" s="1"/>
  <c r="S87" i="59" s="1"/>
  <c r="BL88" i="59"/>
  <c r="BT88" i="59" s="1"/>
  <c r="S88" i="59" s="1"/>
  <c r="BL90" i="59"/>
  <c r="BT90" i="59" s="1"/>
  <c r="S90" i="59" s="1"/>
  <c r="BL91" i="59"/>
  <c r="BT91" i="59" s="1"/>
  <c r="S91" i="59" s="1"/>
  <c r="BL92" i="59"/>
  <c r="BT92" i="59" s="1"/>
  <c r="S92" i="59" s="1"/>
  <c r="BL93" i="59"/>
  <c r="BT93" i="59" s="1"/>
  <c r="S93" i="59" s="1"/>
  <c r="BL94" i="59"/>
  <c r="BT94" i="59" s="1"/>
  <c r="BL95" i="59"/>
  <c r="BT95" i="59" s="1"/>
  <c r="BL98" i="59"/>
  <c r="BT98" i="59" s="1"/>
  <c r="BL101" i="59"/>
  <c r="BT101" i="59" s="1"/>
  <c r="BL104" i="59"/>
  <c r="BT104" i="59" s="1"/>
  <c r="BL107" i="59"/>
  <c r="BT107" i="59" s="1"/>
  <c r="BL108" i="59"/>
  <c r="BT108" i="59" s="1"/>
  <c r="S108" i="59" s="1"/>
  <c r="BL110" i="59"/>
  <c r="BT110" i="59" s="1"/>
  <c r="BL115" i="59"/>
  <c r="BT115" i="59" s="1"/>
  <c r="S115" i="59" s="1"/>
  <c r="BL116" i="59"/>
  <c r="BT116" i="59" s="1"/>
  <c r="BL117" i="59"/>
  <c r="BT117" i="59" s="1"/>
  <c r="S117" i="59" s="1"/>
  <c r="BT145" i="59"/>
  <c r="S144" i="59" s="1"/>
  <c r="BT154" i="59"/>
  <c r="BT167" i="59"/>
  <c r="BT124" i="59"/>
  <c r="BT142" i="59"/>
  <c r="S141" i="59" s="1"/>
  <c r="BT123" i="59"/>
  <c r="BT122" i="59"/>
  <c r="BT121" i="59"/>
  <c r="BT120" i="59"/>
  <c r="S120" i="59" s="1"/>
  <c r="BT119" i="59"/>
  <c r="S119" i="59" s="1"/>
  <c r="BC119" i="59"/>
  <c r="X119" i="59" s="1"/>
  <c r="BC120" i="59"/>
  <c r="X120" i="59" s="1"/>
  <c r="BC121" i="59"/>
  <c r="BC122" i="59"/>
  <c r="BC123" i="59"/>
  <c r="BC124" i="59"/>
  <c r="AU139" i="59"/>
  <c r="BC139" i="59" s="1"/>
  <c r="AU140" i="59"/>
  <c r="BC140" i="59" s="1"/>
  <c r="X139" i="59" s="1"/>
  <c r="AU141" i="59"/>
  <c r="BC141" i="59" s="1"/>
  <c r="X140" i="59" s="1"/>
  <c r="AU142" i="59"/>
  <c r="BC142" i="59" s="1"/>
  <c r="X141" i="59" s="1"/>
  <c r="AU144" i="59"/>
  <c r="BC144" i="59" s="1"/>
  <c r="X143" i="59" s="1"/>
  <c r="AU145" i="59"/>
  <c r="BC145" i="59" s="1"/>
  <c r="X144" i="59" s="1"/>
  <c r="AU146" i="59"/>
  <c r="BC146" i="59" s="1"/>
  <c r="X145" i="59" s="1"/>
  <c r="AU149" i="59"/>
  <c r="BC149" i="59" s="1"/>
  <c r="X148" i="59" s="1"/>
  <c r="AU151" i="59"/>
  <c r="BC151" i="59" s="1"/>
  <c r="X150" i="59" s="1"/>
  <c r="AU153" i="59"/>
  <c r="BC153" i="59" s="1"/>
  <c r="AU154" i="59"/>
  <c r="BC154" i="59" s="1"/>
  <c r="AU167" i="59"/>
  <c r="BC167" i="59" s="1"/>
  <c r="AU171" i="59"/>
  <c r="BC171" i="59" s="1"/>
  <c r="AU62" i="59"/>
  <c r="BC62" i="59" s="1"/>
  <c r="X62" i="59" s="1"/>
  <c r="AU63" i="59"/>
  <c r="BC63" i="59" s="1"/>
  <c r="AU67" i="59"/>
  <c r="BC67" i="59" s="1"/>
  <c r="AU76" i="59"/>
  <c r="BC76" i="59" s="1"/>
  <c r="AU79" i="59"/>
  <c r="BC79" i="59" s="1"/>
  <c r="AU85" i="59"/>
  <c r="BC85" i="59" s="1"/>
  <c r="AU86" i="59"/>
  <c r="BC86" i="59" s="1"/>
  <c r="AU87" i="59"/>
  <c r="BC87" i="59" s="1"/>
  <c r="X87" i="59" s="1"/>
  <c r="AU88" i="59"/>
  <c r="BC88" i="59" s="1"/>
  <c r="X88" i="59" s="1"/>
  <c r="AU90" i="59"/>
  <c r="BC90" i="59" s="1"/>
  <c r="X90" i="59" s="1"/>
  <c r="AU91" i="59"/>
  <c r="BC91" i="59" s="1"/>
  <c r="X91" i="59" s="1"/>
  <c r="AU92" i="59"/>
  <c r="BC92" i="59" s="1"/>
  <c r="X92" i="59" s="1"/>
  <c r="AU93" i="59"/>
  <c r="BC93" i="59" s="1"/>
  <c r="X93" i="59" s="1"/>
  <c r="AU94" i="59"/>
  <c r="BC94" i="59" s="1"/>
  <c r="AU95" i="59"/>
  <c r="BC95" i="59" s="1"/>
  <c r="AU98" i="59"/>
  <c r="BC98" i="59" s="1"/>
  <c r="AU101" i="59"/>
  <c r="BC101" i="59" s="1"/>
  <c r="AU104" i="59"/>
  <c r="BC104" i="59" s="1"/>
  <c r="AU107" i="59"/>
  <c r="BC107" i="59" s="1"/>
  <c r="AU108" i="59"/>
  <c r="BC108" i="59" s="1"/>
  <c r="X108" i="59" s="1"/>
  <c r="AU110" i="59"/>
  <c r="BC110" i="59" s="1"/>
  <c r="AU115" i="59"/>
  <c r="BC115" i="59" s="1"/>
  <c r="X115" i="59" s="1"/>
  <c r="AU116" i="59"/>
  <c r="BC116" i="59" s="1"/>
  <c r="AU117" i="59"/>
  <c r="BC117" i="59" s="1"/>
  <c r="X117" i="59" s="1"/>
  <c r="H7" i="61"/>
  <c r="H6" i="61"/>
  <c r="H10" i="59"/>
  <c r="H9" i="59"/>
  <c r="I8" i="5"/>
  <c r="I7" i="5"/>
  <c r="F8" i="60"/>
  <c r="F7" i="60"/>
  <c r="AD58" i="5"/>
  <c r="Z58" i="5"/>
  <c r="V58" i="5"/>
  <c r="R58" i="5"/>
  <c r="AD57" i="5"/>
  <c r="Z57" i="5"/>
  <c r="V57" i="5"/>
  <c r="R57" i="5"/>
  <c r="R56" i="5" s="1"/>
  <c r="R287" i="5"/>
  <c r="AD287" i="5"/>
  <c r="Z287" i="5"/>
  <c r="V287" i="5"/>
  <c r="AD286" i="5"/>
  <c r="Z286" i="5"/>
  <c r="V286" i="5"/>
  <c r="R286" i="5"/>
  <c r="R279" i="5"/>
  <c r="V279" i="5"/>
  <c r="Z279" i="5"/>
  <c r="AD279" i="5"/>
  <c r="R275" i="5"/>
  <c r="V275" i="5"/>
  <c r="Z275" i="5"/>
  <c r="AD275" i="5"/>
  <c r="R276" i="5"/>
  <c r="V276" i="5"/>
  <c r="Z276" i="5"/>
  <c r="AD276" i="5"/>
  <c r="R277" i="5"/>
  <c r="V277" i="5"/>
  <c r="Z277" i="5"/>
  <c r="AD277" i="5"/>
  <c r="R278" i="5"/>
  <c r="V278" i="5"/>
  <c r="Z278" i="5"/>
  <c r="AD278" i="5"/>
  <c r="R280" i="5"/>
  <c r="V280" i="5"/>
  <c r="Z280" i="5"/>
  <c r="AD280" i="5"/>
  <c r="R270" i="5"/>
  <c r="V270" i="5"/>
  <c r="Z270" i="5"/>
  <c r="AD270" i="5"/>
  <c r="AD271" i="5"/>
  <c r="Z271" i="5"/>
  <c r="V271" i="5"/>
  <c r="R271" i="5"/>
  <c r="AD269" i="5"/>
  <c r="Z269" i="5"/>
  <c r="V269" i="5"/>
  <c r="R269" i="5"/>
  <c r="AD268" i="5"/>
  <c r="Z268" i="5"/>
  <c r="V268" i="5"/>
  <c r="R268" i="5"/>
  <c r="AD267" i="5"/>
  <c r="Z267" i="5"/>
  <c r="V267" i="5"/>
  <c r="R267" i="5"/>
  <c r="AD266" i="5"/>
  <c r="Z266" i="5"/>
  <c r="V266" i="5"/>
  <c r="R266" i="5"/>
  <c r="AD265" i="5"/>
  <c r="Z265" i="5"/>
  <c r="V265" i="5"/>
  <c r="R265" i="5"/>
  <c r="AD260" i="5"/>
  <c r="Z260" i="5"/>
  <c r="V260" i="5"/>
  <c r="R260" i="5"/>
  <c r="AD259" i="5"/>
  <c r="Z259" i="5"/>
  <c r="V259" i="5"/>
  <c r="R259" i="5"/>
  <c r="AD258" i="5"/>
  <c r="Z258" i="5"/>
  <c r="V258" i="5"/>
  <c r="R258" i="5"/>
  <c r="AD257" i="5"/>
  <c r="Z257" i="5"/>
  <c r="V257" i="5"/>
  <c r="R257" i="5"/>
  <c r="AD256" i="5"/>
  <c r="Z256" i="5"/>
  <c r="V256" i="5"/>
  <c r="R256" i="5"/>
  <c r="AD255" i="5"/>
  <c r="Z255" i="5"/>
  <c r="V255" i="5"/>
  <c r="R255" i="5"/>
  <c r="AD253" i="5"/>
  <c r="Z253" i="5"/>
  <c r="V253" i="5"/>
  <c r="R253" i="5"/>
  <c r="AD252" i="5"/>
  <c r="Z252" i="5"/>
  <c r="V252" i="5"/>
  <c r="R252" i="5"/>
  <c r="AD251" i="5"/>
  <c r="Z251" i="5"/>
  <c r="V251" i="5"/>
  <c r="R251" i="5"/>
  <c r="AD250" i="5"/>
  <c r="Z250" i="5"/>
  <c r="V250" i="5"/>
  <c r="R250" i="5"/>
  <c r="AD249" i="5"/>
  <c r="Z249" i="5"/>
  <c r="V249" i="5"/>
  <c r="R249" i="5"/>
  <c r="AD248" i="5"/>
  <c r="Z248" i="5"/>
  <c r="V248" i="5"/>
  <c r="R248" i="5"/>
  <c r="R246" i="5"/>
  <c r="V246" i="5"/>
  <c r="Z246" i="5"/>
  <c r="AD246" i="5"/>
  <c r="AD245" i="5"/>
  <c r="Z245" i="5"/>
  <c r="V245" i="5"/>
  <c r="R245" i="5"/>
  <c r="AD244" i="5"/>
  <c r="Z244" i="5"/>
  <c r="V244" i="5"/>
  <c r="R244" i="5"/>
  <c r="AD243" i="5"/>
  <c r="Z243" i="5"/>
  <c r="V243" i="5"/>
  <c r="R243" i="5"/>
  <c r="R240" i="5"/>
  <c r="V240" i="5"/>
  <c r="Z240" i="5"/>
  <c r="AD240" i="5"/>
  <c r="AD239" i="5"/>
  <c r="Z239" i="5"/>
  <c r="V239" i="5"/>
  <c r="R239" i="5"/>
  <c r="AD238" i="5"/>
  <c r="Z238" i="5"/>
  <c r="V238" i="5"/>
  <c r="R238" i="5"/>
  <c r="R233" i="5"/>
  <c r="V233" i="5"/>
  <c r="Z233" i="5"/>
  <c r="AD233" i="5"/>
  <c r="R234" i="5"/>
  <c r="V234" i="5"/>
  <c r="Z234" i="5"/>
  <c r="AD234" i="5"/>
  <c r="AD227" i="5"/>
  <c r="Z227" i="5"/>
  <c r="V227" i="5"/>
  <c r="AU173" i="59" s="1"/>
  <c r="BC173" i="59" s="1"/>
  <c r="X172" i="59" s="1"/>
  <c r="R227" i="5"/>
  <c r="AD226" i="5"/>
  <c r="Z226" i="5"/>
  <c r="V226" i="5"/>
  <c r="R226" i="5"/>
  <c r="AD225" i="5"/>
  <c r="Z225" i="5"/>
  <c r="V225" i="5"/>
  <c r="R225" i="5"/>
  <c r="AD223" i="5"/>
  <c r="Z223" i="5"/>
  <c r="V223" i="5"/>
  <c r="AU170" i="59" s="1"/>
  <c r="BC170" i="59" s="1"/>
  <c r="X169" i="59" s="1"/>
  <c r="R223" i="5"/>
  <c r="AD217" i="5"/>
  <c r="Z217" i="5"/>
  <c r="V217" i="5"/>
  <c r="AU165" i="59" s="1"/>
  <c r="BC165" i="59" s="1"/>
  <c r="X164" i="59" s="1"/>
  <c r="R217" i="5"/>
  <c r="AD216" i="5"/>
  <c r="Z216" i="5"/>
  <c r="V216" i="5"/>
  <c r="AU164" i="59" s="1"/>
  <c r="BC164" i="59" s="1"/>
  <c r="X163" i="59" s="1"/>
  <c r="R216" i="5"/>
  <c r="AW61" i="59" l="1"/>
  <c r="BC87" i="62"/>
  <c r="AH249" i="5"/>
  <c r="V56" i="5"/>
  <c r="Z56" i="5"/>
  <c r="AH58" i="5"/>
  <c r="AM58" i="5"/>
  <c r="AH57" i="5"/>
  <c r="AM57" i="5"/>
  <c r="AD56" i="5"/>
  <c r="Z285" i="5"/>
  <c r="AD285" i="5"/>
  <c r="AD224" i="5"/>
  <c r="AD242" i="5"/>
  <c r="V285" i="5"/>
  <c r="R285" i="5"/>
  <c r="AH287" i="5"/>
  <c r="AM287" i="5"/>
  <c r="AH286" i="5"/>
  <c r="AM286" i="5"/>
  <c r="R254" i="5"/>
  <c r="R264" i="5"/>
  <c r="AM279" i="5"/>
  <c r="AH279" i="5"/>
  <c r="AH276" i="5"/>
  <c r="AM277" i="5"/>
  <c r="AH278" i="5"/>
  <c r="AM276" i="5"/>
  <c r="AM280" i="5"/>
  <c r="AH280" i="5"/>
  <c r="AM275" i="5"/>
  <c r="AH277" i="5"/>
  <c r="AM278" i="5"/>
  <c r="AH275" i="5"/>
  <c r="V254" i="5"/>
  <c r="AH268" i="5"/>
  <c r="AM269" i="5"/>
  <c r="AH267" i="5"/>
  <c r="AM270" i="5"/>
  <c r="AH270" i="5"/>
  <c r="V264" i="5"/>
  <c r="Z264" i="5"/>
  <c r="J32" i="60" s="1"/>
  <c r="AM267" i="5"/>
  <c r="AH266" i="5"/>
  <c r="AM266" i="5"/>
  <c r="AM268" i="5"/>
  <c r="AH271" i="5"/>
  <c r="AM271" i="5"/>
  <c r="AH269" i="5"/>
  <c r="AD264" i="5"/>
  <c r="AM265" i="5"/>
  <c r="AH265" i="5"/>
  <c r="V242" i="5"/>
  <c r="AM259" i="5"/>
  <c r="AH259" i="5"/>
  <c r="AM257" i="5"/>
  <c r="Z254" i="5"/>
  <c r="AH256" i="5"/>
  <c r="AH258" i="5"/>
  <c r="AM255" i="5"/>
  <c r="AM256" i="5"/>
  <c r="AM258" i="5"/>
  <c r="AH260" i="5"/>
  <c r="AM260" i="5"/>
  <c r="AH255" i="5"/>
  <c r="AD254" i="5"/>
  <c r="AH257" i="5"/>
  <c r="Z237" i="5"/>
  <c r="AD237" i="5"/>
  <c r="R242" i="5"/>
  <c r="AM252" i="5"/>
  <c r="Z242" i="5"/>
  <c r="AH248" i="5"/>
  <c r="AH252" i="5"/>
  <c r="V247" i="5"/>
  <c r="AM250" i="5"/>
  <c r="Z247" i="5"/>
  <c r="J27" i="60" s="1"/>
  <c r="AH251" i="5"/>
  <c r="AM248" i="5"/>
  <c r="AM251" i="5"/>
  <c r="AH253" i="5"/>
  <c r="AM253" i="5"/>
  <c r="AM249" i="5"/>
  <c r="R247" i="5"/>
  <c r="AD247" i="5"/>
  <c r="AH250" i="5"/>
  <c r="AH246" i="5"/>
  <c r="AM246" i="5"/>
  <c r="AM245" i="5"/>
  <c r="AH245" i="5"/>
  <c r="R237" i="5"/>
  <c r="V237" i="5"/>
  <c r="AH243" i="5"/>
  <c r="AM243" i="5"/>
  <c r="AH244" i="5"/>
  <c r="AM244" i="5"/>
  <c r="Z224" i="5"/>
  <c r="AH234" i="5"/>
  <c r="AH239" i="5"/>
  <c r="AM240" i="5"/>
  <c r="AM239" i="5"/>
  <c r="AH240" i="5"/>
  <c r="AH238" i="5"/>
  <c r="AM238" i="5"/>
  <c r="V224" i="5"/>
  <c r="AU172" i="59" s="1"/>
  <c r="AM234" i="5"/>
  <c r="AM233" i="5"/>
  <c r="AH233" i="5"/>
  <c r="R224" i="5"/>
  <c r="AH227" i="5"/>
  <c r="AM227" i="5"/>
  <c r="BL173" i="59" s="1"/>
  <c r="BT173" i="59" s="1"/>
  <c r="S172" i="59" s="1"/>
  <c r="AH226" i="5"/>
  <c r="AM226" i="5"/>
  <c r="AH225" i="5"/>
  <c r="AM225" i="5"/>
  <c r="AH223" i="5"/>
  <c r="AM223" i="5"/>
  <c r="BL170" i="59" s="1"/>
  <c r="BT170" i="59" s="1"/>
  <c r="S169" i="59" s="1"/>
  <c r="AH217" i="5"/>
  <c r="AM217" i="5"/>
  <c r="BL165" i="59" s="1"/>
  <c r="BT165" i="59" s="1"/>
  <c r="S164" i="59" s="1"/>
  <c r="AM216" i="5"/>
  <c r="BL164" i="59" s="1"/>
  <c r="BT164" i="59" s="1"/>
  <c r="S163" i="59" s="1"/>
  <c r="AH216" i="5"/>
  <c r="AD215" i="5"/>
  <c r="Z215" i="5"/>
  <c r="V215" i="5"/>
  <c r="R215" i="5"/>
  <c r="AD214" i="5"/>
  <c r="Z214" i="5"/>
  <c r="V214" i="5"/>
  <c r="R214" i="5"/>
  <c r="AD212" i="5"/>
  <c r="Z212" i="5"/>
  <c r="V212" i="5"/>
  <c r="AU162" i="59" s="1"/>
  <c r="R212" i="5"/>
  <c r="AV162" i="59" s="1"/>
  <c r="R207" i="5"/>
  <c r="V207" i="5"/>
  <c r="AU156" i="59" s="1"/>
  <c r="BC156" i="59" s="1"/>
  <c r="X155" i="59" s="1"/>
  <c r="Z207" i="5"/>
  <c r="AD207" i="5"/>
  <c r="R208" i="5"/>
  <c r="V208" i="5"/>
  <c r="AU157" i="59" s="1"/>
  <c r="BC157" i="59" s="1"/>
  <c r="X156" i="59" s="1"/>
  <c r="Z208" i="5"/>
  <c r="AD208" i="5"/>
  <c r="R210" i="5"/>
  <c r="V210" i="5"/>
  <c r="Z210" i="5"/>
  <c r="AD210" i="5"/>
  <c r="AD203" i="5"/>
  <c r="Z203" i="5"/>
  <c r="V203" i="5"/>
  <c r="AU137" i="59" s="1"/>
  <c r="BC137" i="59" s="1"/>
  <c r="X136" i="59" s="1"/>
  <c r="R203" i="5"/>
  <c r="R193" i="5"/>
  <c r="V193" i="5"/>
  <c r="Z193" i="5"/>
  <c r="AD193" i="5"/>
  <c r="R189" i="5"/>
  <c r="V189" i="5"/>
  <c r="AU150" i="59" s="1"/>
  <c r="BC150" i="59" s="1"/>
  <c r="X149" i="59" s="1"/>
  <c r="Z189" i="5"/>
  <c r="AD189" i="5"/>
  <c r="AD188" i="5"/>
  <c r="Z188" i="5"/>
  <c r="V188" i="5"/>
  <c r="AW133" i="59" s="1"/>
  <c r="R188" i="5"/>
  <c r="R185" i="5"/>
  <c r="V185" i="5"/>
  <c r="AV147" i="59" s="1"/>
  <c r="Z185" i="5"/>
  <c r="AD185" i="5"/>
  <c r="R186" i="5"/>
  <c r="V186" i="5"/>
  <c r="AW147" i="59" s="1"/>
  <c r="Z186" i="5"/>
  <c r="AD186" i="5"/>
  <c r="R187" i="5"/>
  <c r="V187" i="5"/>
  <c r="AU148" i="59" s="1"/>
  <c r="BC148" i="59" s="1"/>
  <c r="X147" i="59" s="1"/>
  <c r="Z187" i="5"/>
  <c r="AD187" i="5"/>
  <c r="AD184" i="5"/>
  <c r="Z184" i="5"/>
  <c r="V184" i="5"/>
  <c r="AU147" i="59" s="1"/>
  <c r="R184" i="5"/>
  <c r="AD169" i="5"/>
  <c r="Z169" i="5"/>
  <c r="V169" i="5"/>
  <c r="AU131" i="59" s="1"/>
  <c r="BC131" i="59" s="1"/>
  <c r="X130" i="59" s="1"/>
  <c r="R169" i="5"/>
  <c r="AU71" i="59" s="1"/>
  <c r="BC71" i="59" s="1"/>
  <c r="X71" i="59" s="1"/>
  <c r="R166" i="5"/>
  <c r="V166" i="5"/>
  <c r="AU130" i="59" s="1"/>
  <c r="Z166" i="5"/>
  <c r="AD166" i="5"/>
  <c r="R167" i="5"/>
  <c r="V167" i="5"/>
  <c r="AV130" i="59" s="1"/>
  <c r="Z167" i="5"/>
  <c r="AD167" i="5"/>
  <c r="AD162" i="5"/>
  <c r="Z162" i="5"/>
  <c r="V162" i="5"/>
  <c r="R162" i="5"/>
  <c r="AD161" i="5"/>
  <c r="Z161" i="5"/>
  <c r="V161" i="5"/>
  <c r="R161" i="5"/>
  <c r="R142" i="5"/>
  <c r="AU118" i="59" s="1"/>
  <c r="BC118" i="59" s="1"/>
  <c r="X118" i="59" s="1"/>
  <c r="X116" i="59" s="1"/>
  <c r="V142" i="5"/>
  <c r="Z142" i="5"/>
  <c r="AD142" i="5"/>
  <c r="R143" i="5"/>
  <c r="AZ73" i="59" s="1"/>
  <c r="V143" i="5"/>
  <c r="Z143" i="5"/>
  <c r="AD143" i="5"/>
  <c r="AD128" i="5"/>
  <c r="Z128" i="5"/>
  <c r="V128" i="5"/>
  <c r="R128" i="5"/>
  <c r="AU112" i="59" s="1"/>
  <c r="BC112" i="59" s="1"/>
  <c r="X112" i="59" s="1"/>
  <c r="AD127" i="5"/>
  <c r="Z127" i="5"/>
  <c r="V127" i="5"/>
  <c r="R127" i="5"/>
  <c r="AU111" i="59" s="1"/>
  <c r="BC111" i="59" s="1"/>
  <c r="X111" i="59" s="1"/>
  <c r="R119" i="5"/>
  <c r="V119" i="5"/>
  <c r="Z119" i="5"/>
  <c r="AD119" i="5"/>
  <c r="R120" i="5"/>
  <c r="V120" i="5"/>
  <c r="Z120" i="5"/>
  <c r="AD120" i="5"/>
  <c r="R111" i="5"/>
  <c r="V111" i="5"/>
  <c r="Z111" i="5"/>
  <c r="AD111" i="5"/>
  <c r="R112" i="5"/>
  <c r="V112" i="5"/>
  <c r="Z112" i="5"/>
  <c r="AD112" i="5"/>
  <c r="R114" i="5"/>
  <c r="V114" i="5"/>
  <c r="Z114" i="5"/>
  <c r="AD114" i="5"/>
  <c r="R115" i="5"/>
  <c r="V115" i="5"/>
  <c r="Z115" i="5"/>
  <c r="AD115" i="5"/>
  <c r="R116" i="5"/>
  <c r="V116" i="5"/>
  <c r="Z116" i="5"/>
  <c r="AD116" i="5"/>
  <c r="R117" i="5"/>
  <c r="V117" i="5"/>
  <c r="Z117" i="5"/>
  <c r="AD117" i="5"/>
  <c r="R118" i="5"/>
  <c r="V118" i="5"/>
  <c r="Z118" i="5"/>
  <c r="AD118" i="5"/>
  <c r="R107" i="5"/>
  <c r="V107" i="5"/>
  <c r="Z107" i="5"/>
  <c r="AD107" i="5"/>
  <c r="R108" i="5"/>
  <c r="V108" i="5"/>
  <c r="Z108" i="5"/>
  <c r="AD108" i="5"/>
  <c r="R109" i="5"/>
  <c r="V109" i="5"/>
  <c r="Z109" i="5"/>
  <c r="AD109" i="5"/>
  <c r="AD102" i="5"/>
  <c r="Z102" i="5"/>
  <c r="V102" i="5"/>
  <c r="AU138" i="59" s="1"/>
  <c r="BC138" i="59" s="1"/>
  <c r="X137" i="59" s="1"/>
  <c r="R102" i="5"/>
  <c r="AU83" i="59" s="1"/>
  <c r="BC83" i="59" s="1"/>
  <c r="X83" i="59" s="1"/>
  <c r="R98" i="5"/>
  <c r="BB77" i="59" s="1"/>
  <c r="V98" i="5"/>
  <c r="Z98" i="5"/>
  <c r="AD98" i="5"/>
  <c r="R100" i="5"/>
  <c r="V100" i="5"/>
  <c r="Z100" i="5"/>
  <c r="AD100" i="5"/>
  <c r="R101" i="5"/>
  <c r="V101" i="5"/>
  <c r="Z101" i="5"/>
  <c r="AD101" i="5"/>
  <c r="AD96" i="5"/>
  <c r="Z96" i="5"/>
  <c r="V96" i="5"/>
  <c r="R96" i="5"/>
  <c r="AD95" i="5"/>
  <c r="Z95" i="5"/>
  <c r="V95" i="5"/>
  <c r="R95" i="5"/>
  <c r="AD94" i="5"/>
  <c r="Z94" i="5"/>
  <c r="V94" i="5"/>
  <c r="R94" i="5"/>
  <c r="AD92" i="5"/>
  <c r="Z92" i="5"/>
  <c r="V92" i="5"/>
  <c r="R92" i="5"/>
  <c r="AD91" i="5"/>
  <c r="Z91" i="5"/>
  <c r="V91" i="5"/>
  <c r="R91" i="5"/>
  <c r="V83" i="5"/>
  <c r="R87" i="5"/>
  <c r="V87" i="5"/>
  <c r="Z87" i="5"/>
  <c r="AD87" i="5"/>
  <c r="R88" i="5"/>
  <c r="V88" i="5"/>
  <c r="Z88" i="5"/>
  <c r="AD88" i="5"/>
  <c r="R85" i="5"/>
  <c r="V85" i="5"/>
  <c r="Z85" i="5"/>
  <c r="AD85" i="5"/>
  <c r="R86" i="5"/>
  <c r="V86" i="5"/>
  <c r="Z86" i="5"/>
  <c r="AD86" i="5"/>
  <c r="V74" i="5"/>
  <c r="R74" i="5"/>
  <c r="AU70" i="59" s="1"/>
  <c r="Z74" i="5"/>
  <c r="AD74" i="5"/>
  <c r="R75" i="5"/>
  <c r="AV70" i="59" s="1"/>
  <c r="V75" i="5"/>
  <c r="Z75" i="5"/>
  <c r="AD75" i="5"/>
  <c r="R65" i="5"/>
  <c r="AV66" i="59" s="1"/>
  <c r="V65" i="5"/>
  <c r="Z65" i="5"/>
  <c r="AD65" i="5"/>
  <c r="R66" i="5"/>
  <c r="AU72" i="59" s="1"/>
  <c r="BC72" i="59" s="1"/>
  <c r="X72" i="59" s="1"/>
  <c r="V66" i="5"/>
  <c r="Z66" i="5"/>
  <c r="AD66" i="5"/>
  <c r="R61" i="5"/>
  <c r="V61" i="5"/>
  <c r="Z61" i="5"/>
  <c r="AD61" i="5"/>
  <c r="R60" i="5"/>
  <c r="V60" i="5"/>
  <c r="Z60" i="5"/>
  <c r="AD60" i="5"/>
  <c r="R62" i="5"/>
  <c r="V62" i="5"/>
  <c r="Z62" i="5"/>
  <c r="AD62" i="5"/>
  <c r="R53" i="5"/>
  <c r="R55" i="5"/>
  <c r="V55" i="5"/>
  <c r="Z55" i="5"/>
  <c r="AD55" i="5"/>
  <c r="V53" i="5"/>
  <c r="Z53" i="5"/>
  <c r="AD53" i="5"/>
  <c r="R46" i="5"/>
  <c r="V46" i="5"/>
  <c r="Z46" i="5"/>
  <c r="AD46" i="5"/>
  <c r="F194" i="22"/>
  <c r="G190" i="22"/>
  <c r="F190" i="22"/>
  <c r="G179" i="22"/>
  <c r="F179" i="22"/>
  <c r="G171" i="22"/>
  <c r="F172" i="22"/>
  <c r="F171" i="22" s="1"/>
  <c r="F157" i="22"/>
  <c r="G150" i="22"/>
  <c r="G149" i="22" s="1"/>
  <c r="F150" i="22"/>
  <c r="F149" i="22" s="1"/>
  <c r="F131" i="22"/>
  <c r="G127" i="22"/>
  <c r="F127" i="22"/>
  <c r="AU159" i="59" l="1"/>
  <c r="BC159" i="59" s="1"/>
  <c r="X158" i="59" s="1"/>
  <c r="X154" i="59"/>
  <c r="BC147" i="59"/>
  <c r="X146" i="59" s="1"/>
  <c r="BC162" i="59"/>
  <c r="X161" i="59" s="1"/>
  <c r="AM56" i="5"/>
  <c r="AH56" i="5"/>
  <c r="AH285" i="5"/>
  <c r="AM285" i="5"/>
  <c r="AM264" i="5"/>
  <c r="AH264" i="5"/>
  <c r="AH247" i="5"/>
  <c r="AM237" i="5"/>
  <c r="AM254" i="5"/>
  <c r="AH254" i="5"/>
  <c r="AM247" i="5"/>
  <c r="AM242" i="5"/>
  <c r="AH242" i="5"/>
  <c r="AH237" i="5"/>
  <c r="AH224" i="5"/>
  <c r="AM224" i="5"/>
  <c r="BL172" i="59" s="1"/>
  <c r="AD206" i="5"/>
  <c r="AH214" i="5"/>
  <c r="Z206" i="5"/>
  <c r="AM214" i="5"/>
  <c r="V206" i="5"/>
  <c r="AU155" i="59" s="1"/>
  <c r="BC155" i="59" s="1"/>
  <c r="R206" i="5"/>
  <c r="AH215" i="5"/>
  <c r="AM215" i="5"/>
  <c r="V160" i="5"/>
  <c r="AU128" i="59" s="1"/>
  <c r="BC128" i="59" s="1"/>
  <c r="X127" i="59" s="1"/>
  <c r="AH212" i="5"/>
  <c r="BM162" i="59" s="1"/>
  <c r="AM212" i="5"/>
  <c r="BL162" i="59" s="1"/>
  <c r="R183" i="5"/>
  <c r="R182" i="5" s="1"/>
  <c r="AD90" i="5"/>
  <c r="AD93" i="5"/>
  <c r="AM208" i="5"/>
  <c r="BL157" i="59" s="1"/>
  <c r="BT157" i="59" s="1"/>
  <c r="S156" i="59" s="1"/>
  <c r="AH208" i="5"/>
  <c r="AM210" i="5"/>
  <c r="AM207" i="5"/>
  <c r="BL156" i="59" s="1"/>
  <c r="BT156" i="59" s="1"/>
  <c r="S155" i="59" s="1"/>
  <c r="AH210" i="5"/>
  <c r="AH207" i="5"/>
  <c r="AH203" i="5"/>
  <c r="AM203" i="5"/>
  <c r="BL137" i="59" s="1"/>
  <c r="BT137" i="59" s="1"/>
  <c r="S136" i="59" s="1"/>
  <c r="AD160" i="5"/>
  <c r="V183" i="5"/>
  <c r="V182" i="5" s="1"/>
  <c r="Z183" i="5"/>
  <c r="Z182" i="5" s="1"/>
  <c r="AD183" i="5"/>
  <c r="AD182" i="5" s="1"/>
  <c r="AM193" i="5"/>
  <c r="AH193" i="5"/>
  <c r="AH187" i="5"/>
  <c r="AM186" i="5"/>
  <c r="BN147" i="59" s="1"/>
  <c r="AH188" i="5"/>
  <c r="AM188" i="5"/>
  <c r="BN133" i="59" s="1"/>
  <c r="AM189" i="5"/>
  <c r="BL150" i="59" s="1"/>
  <c r="BT150" i="59" s="1"/>
  <c r="S149" i="59" s="1"/>
  <c r="AH189" i="5"/>
  <c r="AM184" i="5"/>
  <c r="BL147" i="59" s="1"/>
  <c r="AH186" i="5"/>
  <c r="AH184" i="5"/>
  <c r="AM187" i="5"/>
  <c r="BL148" i="59" s="1"/>
  <c r="BT148" i="59" s="1"/>
  <c r="S147" i="59" s="1"/>
  <c r="AM185" i="5"/>
  <c r="BM147" i="59" s="1"/>
  <c r="AH185" i="5"/>
  <c r="AH167" i="5"/>
  <c r="V110" i="5"/>
  <c r="R99" i="5"/>
  <c r="AV172" i="59" s="1"/>
  <c r="BC172" i="59" s="1"/>
  <c r="X171" i="59" s="1"/>
  <c r="X170" i="59" s="1"/>
  <c r="AH169" i="5"/>
  <c r="BL71" i="59" s="1"/>
  <c r="BT71" i="59" s="1"/>
  <c r="S71" i="59" s="1"/>
  <c r="AM169" i="5"/>
  <c r="BL131" i="59" s="1"/>
  <c r="BT131" i="59" s="1"/>
  <c r="S130" i="59" s="1"/>
  <c r="R160" i="5"/>
  <c r="AW73" i="59" s="1"/>
  <c r="Z160" i="5"/>
  <c r="AM167" i="5"/>
  <c r="BM130" i="59" s="1"/>
  <c r="AM166" i="5"/>
  <c r="BL130" i="59" s="1"/>
  <c r="AH166" i="5"/>
  <c r="AM143" i="5"/>
  <c r="AH161" i="5"/>
  <c r="AM161" i="5"/>
  <c r="AH162" i="5"/>
  <c r="AM162" i="5"/>
  <c r="Z113" i="5"/>
  <c r="R110" i="5"/>
  <c r="AU99" i="59" s="1"/>
  <c r="BC99" i="59" s="1"/>
  <c r="X99" i="59" s="1"/>
  <c r="AH143" i="5"/>
  <c r="BQ73" i="59" s="1"/>
  <c r="AH142" i="5"/>
  <c r="BL118" i="59" s="1"/>
  <c r="BT118" i="59" s="1"/>
  <c r="S118" i="59" s="1"/>
  <c r="S116" i="59" s="1"/>
  <c r="AM142" i="5"/>
  <c r="AD113" i="5"/>
  <c r="AD110" i="5"/>
  <c r="Z110" i="5"/>
  <c r="V113" i="5"/>
  <c r="R113" i="5"/>
  <c r="AU102" i="59" s="1"/>
  <c r="BC102" i="59" s="1"/>
  <c r="X102" i="59" s="1"/>
  <c r="AH128" i="5"/>
  <c r="BL112" i="59" s="1"/>
  <c r="BT112" i="59" s="1"/>
  <c r="S112" i="59" s="1"/>
  <c r="AM128" i="5"/>
  <c r="AM127" i="5"/>
  <c r="AH127" i="5"/>
  <c r="BL111" i="59" s="1"/>
  <c r="BT111" i="59" s="1"/>
  <c r="S111" i="59" s="1"/>
  <c r="AH112" i="5"/>
  <c r="AH120" i="5"/>
  <c r="AM120" i="5"/>
  <c r="AM119" i="5"/>
  <c r="AH119" i="5"/>
  <c r="AM116" i="5"/>
  <c r="AM117" i="5"/>
  <c r="AH111" i="5"/>
  <c r="AH115" i="5"/>
  <c r="AM115" i="5"/>
  <c r="AM111" i="5"/>
  <c r="AH117" i="5"/>
  <c r="AM118" i="5"/>
  <c r="AM114" i="5"/>
  <c r="AH118" i="5"/>
  <c r="AH114" i="5"/>
  <c r="AH116" i="5"/>
  <c r="AM112" i="5"/>
  <c r="Z90" i="5"/>
  <c r="V99" i="5"/>
  <c r="AM107" i="5"/>
  <c r="AD99" i="5"/>
  <c r="Z99" i="5"/>
  <c r="AH108" i="5"/>
  <c r="AH109" i="5"/>
  <c r="Z93" i="5"/>
  <c r="AM108" i="5"/>
  <c r="AM109" i="5"/>
  <c r="AH107" i="5"/>
  <c r="AM102" i="5"/>
  <c r="BL138" i="59" s="1"/>
  <c r="BT138" i="59" s="1"/>
  <c r="S137" i="59" s="1"/>
  <c r="AH102" i="5"/>
  <c r="BL83" i="59" s="1"/>
  <c r="BT83" i="59" s="1"/>
  <c r="S83" i="59" s="1"/>
  <c r="R93" i="5"/>
  <c r="AZ77" i="59" s="1"/>
  <c r="V93" i="5"/>
  <c r="AM101" i="5"/>
  <c r="AH101" i="5"/>
  <c r="AH100" i="5"/>
  <c r="AM98" i="5"/>
  <c r="AH98" i="5"/>
  <c r="BS77" i="59" s="1"/>
  <c r="AM100" i="5"/>
  <c r="R84" i="5"/>
  <c r="AW77" i="59" s="1"/>
  <c r="AM75" i="5"/>
  <c r="AM66" i="5"/>
  <c r="AH95" i="5"/>
  <c r="AM95" i="5"/>
  <c r="AH94" i="5"/>
  <c r="AH96" i="5"/>
  <c r="AM94" i="5"/>
  <c r="AM96" i="5"/>
  <c r="AH91" i="5"/>
  <c r="R90" i="5"/>
  <c r="AY77" i="59" s="1"/>
  <c r="AM91" i="5"/>
  <c r="V90" i="5"/>
  <c r="AD84" i="5"/>
  <c r="AH92" i="5"/>
  <c r="Z84" i="5"/>
  <c r="V84" i="5"/>
  <c r="AM92" i="5"/>
  <c r="AH88" i="5"/>
  <c r="AH86" i="5"/>
  <c r="AH87" i="5"/>
  <c r="AM88" i="5"/>
  <c r="AM87" i="5"/>
  <c r="AM86" i="5"/>
  <c r="AM85" i="5"/>
  <c r="AH85" i="5"/>
  <c r="AH65" i="5"/>
  <c r="BM66" i="59" s="1"/>
  <c r="Z59" i="5"/>
  <c r="R59" i="5"/>
  <c r="AU64" i="59" s="1"/>
  <c r="BC64" i="59" s="1"/>
  <c r="X64" i="59" s="1"/>
  <c r="AH75" i="5"/>
  <c r="BM70" i="59" s="1"/>
  <c r="AM74" i="5"/>
  <c r="AH74" i="5"/>
  <c r="BL70" i="59" s="1"/>
  <c r="AH66" i="5"/>
  <c r="BL72" i="59" s="1"/>
  <c r="BT72" i="59" s="1"/>
  <c r="S72" i="59" s="1"/>
  <c r="AM65" i="5"/>
  <c r="AD59" i="5"/>
  <c r="V59" i="5"/>
  <c r="AM61" i="5"/>
  <c r="AH61" i="5"/>
  <c r="AM62" i="5"/>
  <c r="AH62" i="5"/>
  <c r="AM60" i="5"/>
  <c r="AH60" i="5"/>
  <c r="AH55" i="5"/>
  <c r="AM55" i="5"/>
  <c r="AM53" i="5"/>
  <c r="AH53" i="5"/>
  <c r="AM46" i="5"/>
  <c r="AH46" i="5"/>
  <c r="BL159" i="59" l="1"/>
  <c r="BT159" i="59" s="1"/>
  <c r="S158" i="59" s="1"/>
  <c r="BN61" i="59"/>
  <c r="AN87" i="62"/>
  <c r="BT162" i="59"/>
  <c r="S161" i="59" s="1"/>
  <c r="S154" i="59"/>
  <c r="BT147" i="59"/>
  <c r="S146" i="59" s="1"/>
  <c r="AH206" i="5"/>
  <c r="AM206" i="5"/>
  <c r="BL155" i="59" s="1"/>
  <c r="BT155" i="59" s="1"/>
  <c r="AM160" i="5"/>
  <c r="BL128" i="59" s="1"/>
  <c r="BT128" i="59" s="1"/>
  <c r="S127" i="59" s="1"/>
  <c r="AM183" i="5"/>
  <c r="AM182" i="5" s="1"/>
  <c r="AH183" i="5"/>
  <c r="AH182" i="5" s="1"/>
  <c r="AH160" i="5"/>
  <c r="BN73" i="59" s="1"/>
  <c r="AM99" i="5"/>
  <c r="AH110" i="5"/>
  <c r="BL99" i="59" s="1"/>
  <c r="BT99" i="59" s="1"/>
  <c r="S99" i="59" s="1"/>
  <c r="AH113" i="5"/>
  <c r="BL102" i="59" s="1"/>
  <c r="BT102" i="59" s="1"/>
  <c r="S102" i="59" s="1"/>
  <c r="AM113" i="5"/>
  <c r="AM110" i="5"/>
  <c r="AH99" i="5"/>
  <c r="BM172" i="59" s="1"/>
  <c r="BT172" i="59" s="1"/>
  <c r="S171" i="59" s="1"/>
  <c r="S170" i="59" s="1"/>
  <c r="AM93" i="5"/>
  <c r="AH93" i="5"/>
  <c r="BQ77" i="59" s="1"/>
  <c r="AM90" i="5"/>
  <c r="AH90" i="5"/>
  <c r="BP77" i="59" s="1"/>
  <c r="AH84" i="5"/>
  <c r="BN77" i="59" s="1"/>
  <c r="AM84" i="5"/>
  <c r="AH59" i="5"/>
  <c r="BL64" i="59" s="1"/>
  <c r="BT64" i="59" s="1"/>
  <c r="S64" i="59" s="1"/>
  <c r="AM59" i="5"/>
  <c r="G247" i="22" l="1"/>
  <c r="F247" i="22"/>
  <c r="F228" i="22"/>
  <c r="G228" i="22"/>
  <c r="F218" i="22"/>
  <c r="G218" i="22"/>
  <c r="G211" i="22"/>
  <c r="F211" i="22"/>
  <c r="G206" i="22"/>
  <c r="F206" i="22"/>
  <c r="G202" i="22"/>
  <c r="F202" i="22"/>
  <c r="G78" i="22" l="1"/>
  <c r="F78" i="22"/>
  <c r="G67" i="22"/>
  <c r="F67" i="22"/>
  <c r="F61" i="22"/>
  <c r="G61" i="22"/>
  <c r="G58" i="22"/>
  <c r="F58" i="22"/>
  <c r="F52" i="22"/>
  <c r="G52" i="22"/>
  <c r="F31" i="22"/>
  <c r="G24" i="22"/>
  <c r="F24" i="22"/>
  <c r="G27" i="22"/>
  <c r="F27" i="22"/>
  <c r="G11" i="22"/>
  <c r="F11" i="22"/>
  <c r="K14" i="26" l="1"/>
  <c r="K15" i="26" l="1"/>
  <c r="E14" i="26"/>
  <c r="L14" i="26" s="1"/>
  <c r="L13" i="26"/>
  <c r="K16" i="26" l="1"/>
  <c r="E15" i="26"/>
  <c r="L15" i="26" s="1"/>
  <c r="G15" i="26" s="1"/>
  <c r="I15" i="26" s="1"/>
  <c r="H13" i="26"/>
  <c r="J13" i="26" s="1"/>
  <c r="G13" i="26"/>
  <c r="I13" i="26" s="1"/>
  <c r="H14" i="26"/>
  <c r="J14" i="26" s="1"/>
  <c r="G14" i="26"/>
  <c r="I14" i="26" s="1"/>
  <c r="H15" i="26"/>
  <c r="J15" i="26" s="1"/>
  <c r="B14" i="26"/>
  <c r="D14" i="26"/>
  <c r="B13" i="26"/>
  <c r="D13" i="26"/>
  <c r="B15" i="26" l="1"/>
  <c r="D15" i="26"/>
  <c r="E16" i="26"/>
  <c r="L16" i="26" s="1"/>
  <c r="K17" i="26"/>
  <c r="B16" i="26" l="1"/>
  <c r="G16" i="26"/>
  <c r="I16" i="26" s="1"/>
  <c r="D16" i="26"/>
  <c r="H16" i="26"/>
  <c r="J16" i="26" s="1"/>
  <c r="K18" i="26"/>
  <c r="E17" i="26"/>
  <c r="L17" i="26" s="1"/>
  <c r="H17" i="26" s="1"/>
  <c r="J17" i="26" s="1"/>
  <c r="G17" i="26" l="1"/>
  <c r="I17" i="26" s="1"/>
  <c r="B17" i="26"/>
  <c r="D17" i="26"/>
  <c r="K19" i="26"/>
  <c r="E18" i="26"/>
  <c r="L18" i="26" s="1"/>
  <c r="L12" i="25"/>
  <c r="K12" i="25"/>
  <c r="K20" i="26" l="1"/>
  <c r="E19" i="26"/>
  <c r="L19" i="26" s="1"/>
  <c r="G18" i="26"/>
  <c r="I18" i="26" s="1"/>
  <c r="B18" i="26"/>
  <c r="H18" i="26"/>
  <c r="J18" i="26" s="1"/>
  <c r="D18" i="26"/>
  <c r="AD222" i="5"/>
  <c r="AD221" i="5"/>
  <c r="Z222" i="5"/>
  <c r="Z221" i="5"/>
  <c r="F254" i="24"/>
  <c r="K27" i="24" a="1"/>
  <c r="K27" i="24" s="1"/>
  <c r="C27" i="24" s="1"/>
  <c r="K28" i="24" a="1"/>
  <c r="K28" i="24" s="1"/>
  <c r="K29" i="24" a="1"/>
  <c r="K29" i="24" s="1"/>
  <c r="K30" i="24" a="1"/>
  <c r="K30" i="24" s="1"/>
  <c r="K31" i="24" a="1"/>
  <c r="K31" i="24" s="1"/>
  <c r="K32" i="24" a="1"/>
  <c r="K32" i="24" s="1"/>
  <c r="C32" i="24" s="1"/>
  <c r="K33" i="24" a="1"/>
  <c r="K33" i="24" s="1"/>
  <c r="K34" i="24" a="1"/>
  <c r="K34" i="24" s="1"/>
  <c r="C34" i="24" s="1"/>
  <c r="K35" i="24" a="1"/>
  <c r="K35" i="24" s="1"/>
  <c r="K36" i="24" a="1"/>
  <c r="K36" i="24" s="1"/>
  <c r="C36" i="24" s="1"/>
  <c r="K37" i="24" a="1"/>
  <c r="K37" i="24" s="1"/>
  <c r="K38" i="24" a="1"/>
  <c r="K38" i="24" s="1"/>
  <c r="C38" i="24" s="1"/>
  <c r="K39" i="24" a="1"/>
  <c r="K39" i="24" s="1"/>
  <c r="K40" i="24" a="1"/>
  <c r="K40" i="24" s="1"/>
  <c r="K41" i="24" a="1"/>
  <c r="K41" i="24" s="1"/>
  <c r="K42" i="24" a="1"/>
  <c r="K42" i="24" s="1"/>
  <c r="K43" i="24" a="1"/>
  <c r="K43" i="24" s="1"/>
  <c r="C43" i="24" s="1"/>
  <c r="K44" i="24" a="1"/>
  <c r="K44" i="24" s="1"/>
  <c r="K45" i="24" a="1"/>
  <c r="K45" i="24" s="1"/>
  <c r="K46" i="24" a="1"/>
  <c r="K46" i="24" s="1"/>
  <c r="K47" i="24" a="1"/>
  <c r="K47" i="24" s="1"/>
  <c r="C47" i="24" s="1"/>
  <c r="K48" i="24" a="1"/>
  <c r="K48" i="24" s="1"/>
  <c r="K49" i="24" a="1"/>
  <c r="K49" i="24" s="1"/>
  <c r="K50" i="24" a="1"/>
  <c r="K50" i="24" s="1"/>
  <c r="K51" i="24" a="1"/>
  <c r="K51" i="24" s="1"/>
  <c r="C51" i="24" s="1"/>
  <c r="K52" i="24" a="1"/>
  <c r="K52" i="24" s="1"/>
  <c r="K53" i="24" a="1"/>
  <c r="K53" i="24" s="1"/>
  <c r="K54" i="24" a="1"/>
  <c r="K54" i="24" s="1"/>
  <c r="K55" i="24" a="1"/>
  <c r="K55" i="24" s="1"/>
  <c r="C55" i="24" s="1"/>
  <c r="K56" i="24" a="1"/>
  <c r="K56" i="24" s="1"/>
  <c r="K57" i="24" a="1"/>
  <c r="K57" i="24" s="1"/>
  <c r="K58" i="24" a="1"/>
  <c r="K58" i="24" s="1"/>
  <c r="K59" i="24" a="1"/>
  <c r="K59" i="24" s="1"/>
  <c r="C59" i="24" s="1"/>
  <c r="K60" i="24" a="1"/>
  <c r="K60" i="24" s="1"/>
  <c r="K61" i="24" a="1"/>
  <c r="K61" i="24" s="1"/>
  <c r="K62" i="24" a="1"/>
  <c r="K62" i="24" s="1"/>
  <c r="K63" i="24" a="1"/>
  <c r="K63" i="24" s="1"/>
  <c r="C63" i="24" s="1"/>
  <c r="K64" i="24" a="1"/>
  <c r="K64" i="24" s="1"/>
  <c r="K65" i="24" a="1"/>
  <c r="K65" i="24" s="1"/>
  <c r="K66" i="24" a="1"/>
  <c r="K66" i="24" s="1"/>
  <c r="K67" i="24" a="1"/>
  <c r="K67" i="24" s="1"/>
  <c r="C67" i="24" s="1"/>
  <c r="K68" i="24" a="1"/>
  <c r="K68" i="24" s="1"/>
  <c r="K69" i="24" a="1"/>
  <c r="K69" i="24" s="1"/>
  <c r="C69" i="24" s="1"/>
  <c r="K70" i="24" a="1"/>
  <c r="K70" i="24" s="1"/>
  <c r="K71" i="24" a="1"/>
  <c r="K71" i="24" s="1"/>
  <c r="C71" i="24" s="1"/>
  <c r="K72" i="24" a="1"/>
  <c r="K72" i="24" s="1"/>
  <c r="K73" i="24" a="1"/>
  <c r="K73" i="24" s="1"/>
  <c r="K74" i="24" a="1"/>
  <c r="K74" i="24" s="1"/>
  <c r="K75" i="24" a="1"/>
  <c r="K75" i="24" s="1"/>
  <c r="C75" i="24" s="1"/>
  <c r="K76" i="24" a="1"/>
  <c r="K76" i="24" s="1"/>
  <c r="B76" i="24" s="1"/>
  <c r="K77" i="24" a="1"/>
  <c r="K77" i="24" s="1"/>
  <c r="K78" i="24" a="1"/>
  <c r="K78" i="24" s="1"/>
  <c r="I78" i="24" s="1"/>
  <c r="K79" i="24" a="1"/>
  <c r="K79" i="24" s="1"/>
  <c r="K80" i="24" a="1"/>
  <c r="K80" i="24" s="1"/>
  <c r="K81" i="24" a="1"/>
  <c r="K81" i="24" s="1"/>
  <c r="K82" i="24" a="1"/>
  <c r="K82" i="24" s="1"/>
  <c r="K83" i="24" a="1"/>
  <c r="K83" i="24" s="1"/>
  <c r="K84" i="24" a="1"/>
  <c r="K84" i="24" s="1"/>
  <c r="K85" i="24" a="1"/>
  <c r="K85" i="24" s="1"/>
  <c r="J85" i="24" s="1"/>
  <c r="K86" i="24" a="1"/>
  <c r="K86" i="24" s="1"/>
  <c r="K87" i="24" a="1"/>
  <c r="K87" i="24" s="1"/>
  <c r="K88" i="24" a="1"/>
  <c r="K88" i="24" s="1"/>
  <c r="K89" i="24" a="1"/>
  <c r="K89" i="24" s="1"/>
  <c r="J89" i="24" s="1"/>
  <c r="K90" i="24" a="1"/>
  <c r="K90" i="24" s="1"/>
  <c r="K91" i="24" a="1"/>
  <c r="K91" i="24" s="1"/>
  <c r="K92" i="24" a="1"/>
  <c r="K92" i="24" s="1"/>
  <c r="K93" i="24" a="1"/>
  <c r="K93" i="24" s="1"/>
  <c r="J93" i="24" s="1"/>
  <c r="K94" i="24" a="1"/>
  <c r="K94" i="24" s="1"/>
  <c r="K95" i="24" a="1"/>
  <c r="K95" i="24" s="1"/>
  <c r="B95" i="24" s="1"/>
  <c r="K96" i="24" a="1"/>
  <c r="K96" i="24" s="1"/>
  <c r="K97" i="24" a="1"/>
  <c r="K97" i="24" s="1"/>
  <c r="K98" i="24" a="1"/>
  <c r="K98" i="24" s="1"/>
  <c r="H98" i="24" s="1"/>
  <c r="K99" i="24" a="1"/>
  <c r="K99" i="24" s="1"/>
  <c r="K100" i="24" a="1"/>
  <c r="K100" i="24" s="1"/>
  <c r="E100" i="24" s="1"/>
  <c r="K101" i="24" a="1"/>
  <c r="K101" i="24" s="1"/>
  <c r="K102" i="24" a="1"/>
  <c r="K102" i="24" s="1"/>
  <c r="J102" i="24" s="1"/>
  <c r="K103" i="24" a="1"/>
  <c r="K103" i="24" s="1"/>
  <c r="K104" i="24" a="1"/>
  <c r="K104" i="24" s="1"/>
  <c r="K105" i="24" a="1"/>
  <c r="K105" i="24" s="1"/>
  <c r="K106" i="24" a="1"/>
  <c r="K106" i="24" s="1"/>
  <c r="K107" i="24" a="1"/>
  <c r="K107" i="24" s="1"/>
  <c r="I107" i="24" s="1"/>
  <c r="K108" i="24" a="1"/>
  <c r="K108" i="24" s="1"/>
  <c r="K109" i="24" a="1"/>
  <c r="K109" i="24" s="1"/>
  <c r="K110" i="24" a="1"/>
  <c r="K110" i="24" s="1"/>
  <c r="J110" i="24" s="1"/>
  <c r="K111" i="24" a="1"/>
  <c r="K111" i="24" s="1"/>
  <c r="K112" i="24" a="1"/>
  <c r="K112" i="24" s="1"/>
  <c r="K113" i="24" a="1"/>
  <c r="K113" i="24" s="1"/>
  <c r="K114" i="24" a="1"/>
  <c r="K114" i="24" s="1"/>
  <c r="H114" i="24" s="1"/>
  <c r="K115" i="24" a="1"/>
  <c r="K115" i="24" s="1"/>
  <c r="K116" i="24" a="1"/>
  <c r="K116" i="24" s="1"/>
  <c r="I116" i="24" s="1"/>
  <c r="K117" i="24" a="1"/>
  <c r="K117" i="24" s="1"/>
  <c r="K118" i="24" a="1"/>
  <c r="K118" i="24" s="1"/>
  <c r="J118" i="24" s="1"/>
  <c r="K119" i="24" a="1"/>
  <c r="K119" i="24" s="1"/>
  <c r="K120" i="24" a="1"/>
  <c r="K120" i="24" s="1"/>
  <c r="K121" i="24" a="1"/>
  <c r="K121" i="24" s="1"/>
  <c r="K122" i="24" a="1"/>
  <c r="K122" i="24" s="1"/>
  <c r="D122" i="24" s="1"/>
  <c r="K123" i="24" a="1"/>
  <c r="K123" i="24" s="1"/>
  <c r="I123" i="24" s="1"/>
  <c r="K124" i="24" a="1"/>
  <c r="K124" i="24" s="1"/>
  <c r="K125" i="24" a="1"/>
  <c r="K125" i="24" s="1"/>
  <c r="K126" i="24" a="1"/>
  <c r="K126" i="24" s="1"/>
  <c r="K127" i="24" a="1"/>
  <c r="K127" i="24" s="1"/>
  <c r="K128" i="24" a="1"/>
  <c r="K128" i="24" s="1"/>
  <c r="K129" i="24" a="1"/>
  <c r="K129" i="24" s="1"/>
  <c r="J129" i="24" s="1"/>
  <c r="K130" i="24" a="1"/>
  <c r="K130" i="24" s="1"/>
  <c r="B130" i="24" s="1"/>
  <c r="K131" i="24" a="1"/>
  <c r="K131" i="24" s="1"/>
  <c r="K132" i="24" a="1"/>
  <c r="K132" i="24" s="1"/>
  <c r="K133" i="24" a="1"/>
  <c r="K133" i="24" s="1"/>
  <c r="J133" i="24" s="1"/>
  <c r="K134" i="24" a="1"/>
  <c r="K134" i="24" s="1"/>
  <c r="K135" i="24" a="1"/>
  <c r="K135" i="24" s="1"/>
  <c r="K136" i="24" a="1"/>
  <c r="K136" i="24" s="1"/>
  <c r="E136" i="24" s="1"/>
  <c r="K137" i="24" a="1"/>
  <c r="K137" i="24" s="1"/>
  <c r="K138" i="24" a="1"/>
  <c r="K138" i="24" s="1"/>
  <c r="B138" i="24" s="1"/>
  <c r="K139" i="24" a="1"/>
  <c r="K139" i="24" s="1"/>
  <c r="E139" i="24" s="1"/>
  <c r="K140" i="24" a="1"/>
  <c r="K140" i="24" s="1"/>
  <c r="K141" i="24" a="1"/>
  <c r="K141" i="24" s="1"/>
  <c r="K142" i="24" a="1"/>
  <c r="K142" i="24" s="1"/>
  <c r="K143" i="24" a="1"/>
  <c r="K143" i="24" s="1"/>
  <c r="K144" i="24" a="1"/>
  <c r="K144" i="24" s="1"/>
  <c r="K145" i="24" a="1"/>
  <c r="K145" i="24" s="1"/>
  <c r="C145" i="24" s="1"/>
  <c r="K146" i="24" a="1"/>
  <c r="K146" i="24" s="1"/>
  <c r="B146" i="24" s="1"/>
  <c r="K147" i="24" a="1"/>
  <c r="K147" i="24" s="1"/>
  <c r="K148" i="24" a="1"/>
  <c r="K148" i="24" s="1"/>
  <c r="K149" i="24" a="1"/>
  <c r="K149" i="24" s="1"/>
  <c r="K150" i="24" a="1"/>
  <c r="K150" i="24" s="1"/>
  <c r="K151" i="24" a="1"/>
  <c r="K151" i="24" s="1"/>
  <c r="K152" i="24" a="1"/>
  <c r="K152" i="24" s="1"/>
  <c r="K153" i="24" a="1"/>
  <c r="K153" i="24" s="1"/>
  <c r="J153" i="24" s="1"/>
  <c r="K154" i="24" a="1"/>
  <c r="K154" i="24" s="1"/>
  <c r="K155" i="24" a="1"/>
  <c r="K155" i="24" s="1"/>
  <c r="K156" i="24" a="1"/>
  <c r="K156" i="24" s="1"/>
  <c r="K157" i="24" a="1"/>
  <c r="K157" i="24" s="1"/>
  <c r="B157" i="24" s="1"/>
  <c r="K158" i="24" a="1"/>
  <c r="K158" i="24" s="1"/>
  <c r="K159" i="24" a="1"/>
  <c r="K159" i="24" s="1"/>
  <c r="K160" i="24" a="1"/>
  <c r="K160" i="24" s="1"/>
  <c r="K161" i="24" a="1"/>
  <c r="K161" i="24" s="1"/>
  <c r="I161" i="24" s="1"/>
  <c r="K162" i="24" a="1"/>
  <c r="K162" i="24" s="1"/>
  <c r="H162" i="24" s="1"/>
  <c r="K163" i="24" a="1"/>
  <c r="K163" i="24" s="1"/>
  <c r="K164" i="24" a="1"/>
  <c r="K164" i="24" s="1"/>
  <c r="K165" i="24" a="1"/>
  <c r="K165" i="24" s="1"/>
  <c r="I165" i="24" s="1"/>
  <c r="K166" i="24" a="1"/>
  <c r="K166" i="24" s="1"/>
  <c r="K167" i="24" a="1"/>
  <c r="K167" i="24" s="1"/>
  <c r="K168" i="24" a="1"/>
  <c r="K168" i="24" s="1"/>
  <c r="K169" i="24" a="1"/>
  <c r="K169" i="24" s="1"/>
  <c r="K170" i="24" a="1"/>
  <c r="K170" i="24" s="1"/>
  <c r="K171" i="24" a="1"/>
  <c r="K171" i="24" s="1"/>
  <c r="K172" i="24" a="1"/>
  <c r="K172" i="24" s="1"/>
  <c r="K173" i="24" a="1"/>
  <c r="K173" i="24" s="1"/>
  <c r="K174" i="24" a="1"/>
  <c r="K174" i="24" s="1"/>
  <c r="E174" i="24" s="1"/>
  <c r="K175" i="24" a="1"/>
  <c r="K175" i="24" s="1"/>
  <c r="K176" i="24" a="1"/>
  <c r="K176" i="24" s="1"/>
  <c r="K177" i="24" a="1"/>
  <c r="K177" i="24" s="1"/>
  <c r="K178" i="24" a="1"/>
  <c r="K178" i="24" s="1"/>
  <c r="I178" i="24" s="1"/>
  <c r="K179" i="24" a="1"/>
  <c r="K179" i="24" s="1"/>
  <c r="K180" i="24" a="1"/>
  <c r="K180" i="24" s="1"/>
  <c r="K181" i="24" a="1"/>
  <c r="K181" i="24" s="1"/>
  <c r="K182" i="24" a="1"/>
  <c r="K182" i="24" s="1"/>
  <c r="E182" i="24" s="1"/>
  <c r="K183" i="24" a="1"/>
  <c r="K183" i="24" s="1"/>
  <c r="K184" i="24" a="1"/>
  <c r="K184" i="24" s="1"/>
  <c r="K185" i="24" a="1"/>
  <c r="K185" i="24" s="1"/>
  <c r="K186" i="24" a="1"/>
  <c r="K186" i="24" s="1"/>
  <c r="E186" i="24" s="1"/>
  <c r="K187" i="24" a="1"/>
  <c r="K187" i="24" s="1"/>
  <c r="K188" i="24" a="1"/>
  <c r="K188" i="24" s="1"/>
  <c r="K189" i="24" a="1"/>
  <c r="K189" i="24" s="1"/>
  <c r="K190" i="24" a="1"/>
  <c r="K190" i="24" s="1"/>
  <c r="J190" i="24" s="1"/>
  <c r="K191" i="24" a="1"/>
  <c r="K191" i="24" s="1"/>
  <c r="K192" i="24" a="1"/>
  <c r="K192" i="24" s="1"/>
  <c r="K193" i="24" a="1"/>
  <c r="K193" i="24" s="1"/>
  <c r="K194" i="24" a="1"/>
  <c r="K194" i="24" s="1"/>
  <c r="B194" i="24" s="1"/>
  <c r="K195" i="24" a="1"/>
  <c r="K195" i="24" s="1"/>
  <c r="K196" i="24" a="1"/>
  <c r="K196" i="24" s="1"/>
  <c r="K197" i="24" a="1"/>
  <c r="K197" i="24" s="1"/>
  <c r="K198" i="24" a="1"/>
  <c r="K198" i="24" s="1"/>
  <c r="H198" i="24" s="1"/>
  <c r="K199" i="24" a="1"/>
  <c r="K199" i="24" s="1"/>
  <c r="K200" i="24" a="1"/>
  <c r="K200" i="24" s="1"/>
  <c r="K201" i="24" a="1"/>
  <c r="K201" i="24" s="1"/>
  <c r="K202" i="24" a="1"/>
  <c r="K202" i="24" s="1"/>
  <c r="H202" i="24" s="1"/>
  <c r="K203" i="24" a="1"/>
  <c r="K203" i="24" s="1"/>
  <c r="K204" i="24" a="1"/>
  <c r="K204" i="24" s="1"/>
  <c r="K205" i="24" a="1"/>
  <c r="K205" i="24" s="1"/>
  <c r="K206" i="24" a="1"/>
  <c r="K206" i="24" s="1"/>
  <c r="K207" i="24" a="1"/>
  <c r="K207" i="24" s="1"/>
  <c r="K208" i="24" a="1"/>
  <c r="K208" i="24" s="1"/>
  <c r="K209" i="24" a="1"/>
  <c r="K209" i="24" s="1"/>
  <c r="K210" i="24" a="1"/>
  <c r="K210" i="24" s="1"/>
  <c r="I210" i="24" s="1"/>
  <c r="K211" i="24" a="1"/>
  <c r="K211" i="24" s="1"/>
  <c r="K212" i="24" a="1"/>
  <c r="K212" i="24" s="1"/>
  <c r="K213" i="24" a="1"/>
  <c r="K213" i="24" s="1"/>
  <c r="K214" i="24" a="1"/>
  <c r="K214" i="24" s="1"/>
  <c r="K215" i="24" a="1"/>
  <c r="K215" i="24" s="1"/>
  <c r="K216" i="24" a="1"/>
  <c r="K216" i="24" s="1"/>
  <c r="K217" i="24" a="1"/>
  <c r="K217" i="24" s="1"/>
  <c r="K218" i="24" a="1"/>
  <c r="K218" i="24" s="1"/>
  <c r="E218" i="24" s="1"/>
  <c r="K219" i="24" a="1"/>
  <c r="K219" i="24" s="1"/>
  <c r="K220" i="24" a="1"/>
  <c r="K220" i="24" s="1"/>
  <c r="H220" i="24" s="1"/>
  <c r="K221" i="24" a="1"/>
  <c r="K221" i="24" s="1"/>
  <c r="K222" i="24" a="1"/>
  <c r="K222" i="24" s="1"/>
  <c r="J222" i="24" s="1"/>
  <c r="K223" i="24" a="1"/>
  <c r="K223" i="24" s="1"/>
  <c r="K224" i="24" a="1"/>
  <c r="K224" i="24" s="1"/>
  <c r="K225" i="24" a="1"/>
  <c r="K225" i="24" s="1"/>
  <c r="K226" i="24" a="1"/>
  <c r="K226" i="24" s="1"/>
  <c r="B226" i="24" s="1"/>
  <c r="K227" i="24" a="1"/>
  <c r="K227" i="24" s="1"/>
  <c r="K228" i="24" a="1"/>
  <c r="K228" i="24" s="1"/>
  <c r="K229" i="24" a="1"/>
  <c r="K229" i="24" s="1"/>
  <c r="K230" i="24" a="1"/>
  <c r="K230" i="24" s="1"/>
  <c r="H230" i="24" s="1"/>
  <c r="K231" i="24" a="1"/>
  <c r="K231" i="24" s="1"/>
  <c r="K232" i="24" a="1"/>
  <c r="K232" i="24" s="1"/>
  <c r="K233" i="24" a="1"/>
  <c r="K233" i="24" s="1"/>
  <c r="K234" i="24" a="1"/>
  <c r="K234" i="24" s="1"/>
  <c r="K235" i="24" a="1"/>
  <c r="K235" i="24" s="1"/>
  <c r="K236" i="24" a="1"/>
  <c r="K236" i="24" s="1"/>
  <c r="K237" i="24" a="1"/>
  <c r="K237" i="24" s="1"/>
  <c r="K238" i="24" a="1"/>
  <c r="K238" i="24" s="1"/>
  <c r="K239" i="24" a="1"/>
  <c r="K239" i="24" s="1"/>
  <c r="C239" i="24" s="1"/>
  <c r="K240" i="24" a="1"/>
  <c r="K240" i="24" s="1"/>
  <c r="K241" i="24" a="1"/>
  <c r="K241" i="24" s="1"/>
  <c r="K242" i="24" a="1"/>
  <c r="K242" i="24" s="1"/>
  <c r="K243" i="24" a="1"/>
  <c r="K243" i="24" s="1"/>
  <c r="E243" i="24" s="1"/>
  <c r="K244" i="24" a="1"/>
  <c r="K244" i="24" s="1"/>
  <c r="K245" i="24" a="1"/>
  <c r="K245" i="24" s="1"/>
  <c r="K246" i="24" a="1"/>
  <c r="K246" i="24" s="1"/>
  <c r="K247" i="24" a="1"/>
  <c r="K247" i="24" s="1"/>
  <c r="K248" i="24" a="1"/>
  <c r="K248" i="24" s="1"/>
  <c r="K249" i="24" a="1"/>
  <c r="K249" i="24" s="1"/>
  <c r="K250" i="24" a="1"/>
  <c r="K250" i="24" s="1"/>
  <c r="K21" i="24" a="1"/>
  <c r="K21" i="24" s="1"/>
  <c r="K22" i="24" a="1"/>
  <c r="K22" i="24" s="1"/>
  <c r="K23" i="24" a="1"/>
  <c r="K23" i="24" s="1"/>
  <c r="K24" i="24" a="1"/>
  <c r="K24" i="24" s="1"/>
  <c r="K25" i="24" a="1"/>
  <c r="K25" i="24" s="1"/>
  <c r="K26" i="24" a="1"/>
  <c r="K26" i="24" s="1"/>
  <c r="K20" i="24" a="1"/>
  <c r="K20" i="24" s="1"/>
  <c r="B20" i="24" s="1"/>
  <c r="M14" i="25" a="1"/>
  <c r="M14" i="25" s="1"/>
  <c r="M15" i="25" a="1"/>
  <c r="M15" i="25" s="1"/>
  <c r="M16" i="25" a="1"/>
  <c r="M16" i="25" s="1"/>
  <c r="M17" i="25" a="1"/>
  <c r="M17" i="25" s="1"/>
  <c r="M18" i="25" a="1"/>
  <c r="M18" i="25" s="1"/>
  <c r="M19" i="25" a="1"/>
  <c r="M19" i="25" s="1"/>
  <c r="M20" i="25" a="1"/>
  <c r="M20" i="25" s="1"/>
  <c r="M21" i="25" a="1"/>
  <c r="M21" i="25" s="1"/>
  <c r="M22" i="25" a="1"/>
  <c r="M22" i="25" s="1"/>
  <c r="M23" i="25" a="1"/>
  <c r="M23" i="25" s="1"/>
  <c r="M24" i="25" a="1"/>
  <c r="M24" i="25" s="1"/>
  <c r="M25" i="25" a="1"/>
  <c r="M25" i="25" s="1"/>
  <c r="M26" i="25" a="1"/>
  <c r="M26" i="25" s="1"/>
  <c r="M27" i="25" a="1"/>
  <c r="M27" i="25" s="1"/>
  <c r="M28" i="25" a="1"/>
  <c r="M28" i="25" s="1"/>
  <c r="M29" i="25" a="1"/>
  <c r="M29" i="25" s="1"/>
  <c r="M30" i="25" a="1"/>
  <c r="M30" i="25" s="1"/>
  <c r="M31" i="25" a="1"/>
  <c r="M31" i="25" s="1"/>
  <c r="M32" i="25" a="1"/>
  <c r="M32" i="25" s="1"/>
  <c r="M33" i="25" a="1"/>
  <c r="M33" i="25" s="1"/>
  <c r="M34" i="25" a="1"/>
  <c r="M34" i="25" s="1"/>
  <c r="M35" i="25" a="1"/>
  <c r="M35" i="25" s="1"/>
  <c r="M36" i="25" a="1"/>
  <c r="M36" i="25" s="1"/>
  <c r="M37" i="25" a="1"/>
  <c r="M37" i="25" s="1"/>
  <c r="M38" i="25" a="1"/>
  <c r="M38" i="25" s="1"/>
  <c r="M39" i="25" a="1"/>
  <c r="M39" i="25" s="1"/>
  <c r="M40" i="25" a="1"/>
  <c r="M40" i="25" s="1"/>
  <c r="M41" i="25" a="1"/>
  <c r="M41" i="25" s="1"/>
  <c r="M42" i="25" a="1"/>
  <c r="M42" i="25" s="1"/>
  <c r="M43" i="25" a="1"/>
  <c r="M43" i="25" s="1"/>
  <c r="M44" i="25" a="1"/>
  <c r="M44" i="25" s="1"/>
  <c r="M45" i="25" a="1"/>
  <c r="M45" i="25" s="1"/>
  <c r="M46" i="25" a="1"/>
  <c r="M46" i="25" s="1"/>
  <c r="M47" i="25" a="1"/>
  <c r="M47" i="25" s="1"/>
  <c r="M48" i="25" a="1"/>
  <c r="M48" i="25" s="1"/>
  <c r="M49" i="25" a="1"/>
  <c r="M49" i="25" s="1"/>
  <c r="M50" i="25" a="1"/>
  <c r="M50" i="25" s="1"/>
  <c r="M51" i="25" a="1"/>
  <c r="M51" i="25" s="1"/>
  <c r="M52" i="25" a="1"/>
  <c r="M52" i="25" s="1"/>
  <c r="M53" i="25" a="1"/>
  <c r="M53" i="25" s="1"/>
  <c r="M54" i="25" a="1"/>
  <c r="M54" i="25" s="1"/>
  <c r="M55" i="25" a="1"/>
  <c r="M55" i="25" s="1"/>
  <c r="M56" i="25" a="1"/>
  <c r="M56" i="25" s="1"/>
  <c r="M57" i="25" a="1"/>
  <c r="M57" i="25" s="1"/>
  <c r="M58" i="25" a="1"/>
  <c r="M58" i="25" s="1"/>
  <c r="M59" i="25" a="1"/>
  <c r="M59" i="25" s="1"/>
  <c r="M60" i="25" a="1"/>
  <c r="M60" i="25" s="1"/>
  <c r="M61" i="25" a="1"/>
  <c r="M61" i="25" s="1"/>
  <c r="M62" i="25" a="1"/>
  <c r="M62" i="25" s="1"/>
  <c r="M63" i="25" a="1"/>
  <c r="M63" i="25" s="1"/>
  <c r="M64" i="25" a="1"/>
  <c r="M64" i="25" s="1"/>
  <c r="M65" i="25" a="1"/>
  <c r="M65" i="25" s="1"/>
  <c r="M66" i="25" a="1"/>
  <c r="M66" i="25" s="1"/>
  <c r="M67" i="25" a="1"/>
  <c r="M67" i="25" s="1"/>
  <c r="M68" i="25" a="1"/>
  <c r="M68" i="25" s="1"/>
  <c r="M69" i="25" a="1"/>
  <c r="M69" i="25" s="1"/>
  <c r="M70" i="25" a="1"/>
  <c r="M70" i="25" s="1"/>
  <c r="M71" i="25" a="1"/>
  <c r="M71" i="25" s="1"/>
  <c r="M72" i="25" a="1"/>
  <c r="M72" i="25" s="1"/>
  <c r="M73" i="25" a="1"/>
  <c r="M73" i="25" s="1"/>
  <c r="M74" i="25" a="1"/>
  <c r="M74" i="25" s="1"/>
  <c r="M75" i="25" a="1"/>
  <c r="M75" i="25" s="1"/>
  <c r="M76" i="25" a="1"/>
  <c r="M76" i="25" s="1"/>
  <c r="M77" i="25" a="1"/>
  <c r="M77" i="25" s="1"/>
  <c r="M78" i="25" a="1"/>
  <c r="M78" i="25" s="1"/>
  <c r="M79" i="25" a="1"/>
  <c r="M79" i="25" s="1"/>
  <c r="M80" i="25" a="1"/>
  <c r="M80" i="25" s="1"/>
  <c r="M81" i="25" a="1"/>
  <c r="M81" i="25" s="1"/>
  <c r="M82" i="25" a="1"/>
  <c r="M82" i="25" s="1"/>
  <c r="M83" i="25" a="1"/>
  <c r="M83" i="25" s="1"/>
  <c r="M84" i="25" a="1"/>
  <c r="M84" i="25" s="1"/>
  <c r="M85" i="25" a="1"/>
  <c r="M85" i="25" s="1"/>
  <c r="M86" i="25" a="1"/>
  <c r="M86" i="25" s="1"/>
  <c r="M87" i="25" a="1"/>
  <c r="M87" i="25" s="1"/>
  <c r="M88" i="25" a="1"/>
  <c r="M88" i="25" s="1"/>
  <c r="M89" i="25" a="1"/>
  <c r="M89" i="25" s="1"/>
  <c r="M90" i="25" a="1"/>
  <c r="M90" i="25" s="1"/>
  <c r="M91" i="25" a="1"/>
  <c r="M91" i="25" s="1"/>
  <c r="M92" i="25" a="1"/>
  <c r="M92" i="25" s="1"/>
  <c r="M93" i="25" a="1"/>
  <c r="M93" i="25" s="1"/>
  <c r="M94" i="25" a="1"/>
  <c r="M94" i="25" s="1"/>
  <c r="M95" i="25" a="1"/>
  <c r="M95" i="25" s="1"/>
  <c r="M96" i="25" a="1"/>
  <c r="M96" i="25" s="1"/>
  <c r="M97" i="25" a="1"/>
  <c r="M97" i="25" s="1"/>
  <c r="M98" i="25" a="1"/>
  <c r="M98" i="25" s="1"/>
  <c r="M99" i="25" a="1"/>
  <c r="M99" i="25" s="1"/>
  <c r="M100" i="25" a="1"/>
  <c r="M100" i="25" s="1"/>
  <c r="M101" i="25" a="1"/>
  <c r="M101" i="25" s="1"/>
  <c r="M102" i="25" a="1"/>
  <c r="M102" i="25" s="1"/>
  <c r="M103" i="25" a="1"/>
  <c r="M103" i="25" s="1"/>
  <c r="M104" i="25" a="1"/>
  <c r="M104" i="25" s="1"/>
  <c r="M105" i="25" a="1"/>
  <c r="M105" i="25" s="1"/>
  <c r="M106" i="25" a="1"/>
  <c r="M106" i="25" s="1"/>
  <c r="M107" i="25" a="1"/>
  <c r="M107" i="25" s="1"/>
  <c r="M108" i="25" a="1"/>
  <c r="M108" i="25" s="1"/>
  <c r="M109" i="25" a="1"/>
  <c r="M109" i="25" s="1"/>
  <c r="M110" i="25" a="1"/>
  <c r="M110" i="25" s="1"/>
  <c r="M111" i="25" a="1"/>
  <c r="M111" i="25" s="1"/>
  <c r="M112" i="25" a="1"/>
  <c r="M112" i="25" s="1"/>
  <c r="M113" i="25" a="1"/>
  <c r="M113" i="25" s="1"/>
  <c r="M114" i="25" a="1"/>
  <c r="M114" i="25" s="1"/>
  <c r="M115" i="25" a="1"/>
  <c r="M115" i="25" s="1"/>
  <c r="M116" i="25" a="1"/>
  <c r="M116" i="25" s="1"/>
  <c r="M117" i="25" a="1"/>
  <c r="M117" i="25" s="1"/>
  <c r="M118" i="25" a="1"/>
  <c r="M118" i="25" s="1"/>
  <c r="M119" i="25" a="1"/>
  <c r="M119" i="25" s="1"/>
  <c r="M120" i="25" a="1"/>
  <c r="M120" i="25" s="1"/>
  <c r="M121" i="25" a="1"/>
  <c r="M121" i="25" s="1"/>
  <c r="M122" i="25" a="1"/>
  <c r="M122" i="25" s="1"/>
  <c r="M123" i="25" a="1"/>
  <c r="M123" i="25" s="1"/>
  <c r="M124" i="25" a="1"/>
  <c r="M124" i="25" s="1"/>
  <c r="M125" i="25" a="1"/>
  <c r="M125" i="25" s="1"/>
  <c r="M126" i="25" a="1"/>
  <c r="M126" i="25" s="1"/>
  <c r="M127" i="25" a="1"/>
  <c r="M127" i="25" s="1"/>
  <c r="M128" i="25" a="1"/>
  <c r="M128" i="25" s="1"/>
  <c r="M129" i="25" a="1"/>
  <c r="M129" i="25" s="1"/>
  <c r="M130" i="25" a="1"/>
  <c r="M130" i="25" s="1"/>
  <c r="M131" i="25" a="1"/>
  <c r="M131" i="25" s="1"/>
  <c r="M132" i="25" a="1"/>
  <c r="M132" i="25" s="1"/>
  <c r="M133" i="25" a="1"/>
  <c r="M133" i="25" s="1"/>
  <c r="M134" i="25" a="1"/>
  <c r="M134" i="25" s="1"/>
  <c r="M135" i="25" a="1"/>
  <c r="M135" i="25" s="1"/>
  <c r="M136" i="25" a="1"/>
  <c r="M136" i="25" s="1"/>
  <c r="M137" i="25" a="1"/>
  <c r="M137" i="25" s="1"/>
  <c r="M138" i="25" a="1"/>
  <c r="M138" i="25" s="1"/>
  <c r="M139" i="25" a="1"/>
  <c r="M139" i="25" s="1"/>
  <c r="M140" i="25" a="1"/>
  <c r="M140" i="25" s="1"/>
  <c r="M141" i="25" a="1"/>
  <c r="M141" i="25" s="1"/>
  <c r="M142" i="25" a="1"/>
  <c r="M142" i="25" s="1"/>
  <c r="M143" i="25" a="1"/>
  <c r="M143" i="25" s="1"/>
  <c r="M144" i="25" a="1"/>
  <c r="M144" i="25" s="1"/>
  <c r="M145" i="25" a="1"/>
  <c r="M145" i="25" s="1"/>
  <c r="M146" i="25" a="1"/>
  <c r="M146" i="25" s="1"/>
  <c r="M147" i="25" a="1"/>
  <c r="M147" i="25" s="1"/>
  <c r="M148" i="25" a="1"/>
  <c r="M148" i="25" s="1"/>
  <c r="M149" i="25" a="1"/>
  <c r="M149" i="25" s="1"/>
  <c r="M150" i="25" a="1"/>
  <c r="M150" i="25" s="1"/>
  <c r="M151" i="25" a="1"/>
  <c r="M151" i="25" s="1"/>
  <c r="M152" i="25" a="1"/>
  <c r="M152" i="25" s="1"/>
  <c r="M153" i="25" a="1"/>
  <c r="M153" i="25" s="1"/>
  <c r="M154" i="25" a="1"/>
  <c r="M154" i="25" s="1"/>
  <c r="M155" i="25" a="1"/>
  <c r="M155" i="25" s="1"/>
  <c r="M156" i="25" a="1"/>
  <c r="M156" i="25" s="1"/>
  <c r="M157" i="25" a="1"/>
  <c r="M157" i="25" s="1"/>
  <c r="M158" i="25" a="1"/>
  <c r="M158" i="25" s="1"/>
  <c r="M159" i="25" a="1"/>
  <c r="M159" i="25" s="1"/>
  <c r="M160" i="25" a="1"/>
  <c r="M160" i="25" s="1"/>
  <c r="M161" i="25" a="1"/>
  <c r="M161" i="25" s="1"/>
  <c r="M162" i="25" a="1"/>
  <c r="M162" i="25" s="1"/>
  <c r="M163" i="25" a="1"/>
  <c r="M163" i="25" s="1"/>
  <c r="M164" i="25" a="1"/>
  <c r="M164" i="25" s="1"/>
  <c r="M165" i="25" a="1"/>
  <c r="M165" i="25" s="1"/>
  <c r="M166" i="25" a="1"/>
  <c r="M166" i="25" s="1"/>
  <c r="M167" i="25" a="1"/>
  <c r="M167" i="25" s="1"/>
  <c r="M168" i="25" a="1"/>
  <c r="M168" i="25" s="1"/>
  <c r="M169" i="25" a="1"/>
  <c r="M169" i="25" s="1"/>
  <c r="M170" i="25" a="1"/>
  <c r="M170" i="25" s="1"/>
  <c r="M171" i="25" a="1"/>
  <c r="M171" i="25" s="1"/>
  <c r="M172" i="25" a="1"/>
  <c r="M172" i="25" s="1"/>
  <c r="M173" i="25" a="1"/>
  <c r="M173" i="25" s="1"/>
  <c r="M174" i="25" a="1"/>
  <c r="M174" i="25" s="1"/>
  <c r="M175" i="25" a="1"/>
  <c r="M175" i="25" s="1"/>
  <c r="M176" i="25" a="1"/>
  <c r="M176" i="25" s="1"/>
  <c r="M177" i="25" a="1"/>
  <c r="M177" i="25" s="1"/>
  <c r="M178" i="25" a="1"/>
  <c r="M178" i="25" s="1"/>
  <c r="M179" i="25" a="1"/>
  <c r="M179" i="25" s="1"/>
  <c r="M180" i="25" a="1"/>
  <c r="M180" i="25" s="1"/>
  <c r="M181" i="25" a="1"/>
  <c r="M181" i="25" s="1"/>
  <c r="M182" i="25" a="1"/>
  <c r="M182" i="25" s="1"/>
  <c r="M183" i="25" a="1"/>
  <c r="M183" i="25" s="1"/>
  <c r="M184" i="25" a="1"/>
  <c r="M184" i="25" s="1"/>
  <c r="M185" i="25" a="1"/>
  <c r="M185" i="25" s="1"/>
  <c r="M186" i="25" a="1"/>
  <c r="M186" i="25" s="1"/>
  <c r="M187" i="25" a="1"/>
  <c r="M187" i="25" s="1"/>
  <c r="M188" i="25" a="1"/>
  <c r="M188" i="25" s="1"/>
  <c r="M189" i="25" a="1"/>
  <c r="M189" i="25" s="1"/>
  <c r="M190" i="25" a="1"/>
  <c r="M190" i="25" s="1"/>
  <c r="M191" i="25" a="1"/>
  <c r="M191" i="25" s="1"/>
  <c r="M192" i="25" a="1"/>
  <c r="M192" i="25" s="1"/>
  <c r="M193" i="25" a="1"/>
  <c r="M193" i="25" s="1"/>
  <c r="M194" i="25" a="1"/>
  <c r="M194" i="25" s="1"/>
  <c r="M195" i="25" a="1"/>
  <c r="M195" i="25" s="1"/>
  <c r="M196" i="25" a="1"/>
  <c r="M196" i="25" s="1"/>
  <c r="M197" i="25" a="1"/>
  <c r="M197" i="25" s="1"/>
  <c r="M198" i="25" a="1"/>
  <c r="M198" i="25" s="1"/>
  <c r="M199" i="25" a="1"/>
  <c r="M199" i="25" s="1"/>
  <c r="M200" i="25" a="1"/>
  <c r="M200" i="25" s="1"/>
  <c r="M201" i="25" a="1"/>
  <c r="M201" i="25" s="1"/>
  <c r="M202" i="25" a="1"/>
  <c r="M202" i="25" s="1"/>
  <c r="M203" i="25" a="1"/>
  <c r="M203" i="25" s="1"/>
  <c r="M204" i="25" a="1"/>
  <c r="M204" i="25" s="1"/>
  <c r="M205" i="25" a="1"/>
  <c r="M205" i="25" s="1"/>
  <c r="M206" i="25" a="1"/>
  <c r="M206" i="25" s="1"/>
  <c r="M207" i="25" a="1"/>
  <c r="M207" i="25" s="1"/>
  <c r="M208" i="25" a="1"/>
  <c r="M208" i="25" s="1"/>
  <c r="M209" i="25" a="1"/>
  <c r="M209" i="25" s="1"/>
  <c r="M210" i="25" a="1"/>
  <c r="M210" i="25" s="1"/>
  <c r="M211" i="25" a="1"/>
  <c r="M211" i="25" s="1"/>
  <c r="M212" i="25" a="1"/>
  <c r="M212" i="25" s="1"/>
  <c r="M213" i="25" a="1"/>
  <c r="M213" i="25" s="1"/>
  <c r="M214" i="25" a="1"/>
  <c r="M214" i="25" s="1"/>
  <c r="M215" i="25" a="1"/>
  <c r="M215" i="25" s="1"/>
  <c r="M216" i="25" a="1"/>
  <c r="M216" i="25" s="1"/>
  <c r="M217" i="25" a="1"/>
  <c r="M217" i="25" s="1"/>
  <c r="M218" i="25" a="1"/>
  <c r="M218" i="25" s="1"/>
  <c r="M219" i="25" a="1"/>
  <c r="M219" i="25" s="1"/>
  <c r="M220" i="25" a="1"/>
  <c r="M220" i="25" s="1"/>
  <c r="M221" i="25" a="1"/>
  <c r="M221" i="25" s="1"/>
  <c r="M222" i="25" a="1"/>
  <c r="M222" i="25" s="1"/>
  <c r="M223" i="25" a="1"/>
  <c r="M223" i="25" s="1"/>
  <c r="M224" i="25" a="1"/>
  <c r="M224" i="25" s="1"/>
  <c r="M225" i="25" a="1"/>
  <c r="M225" i="25" s="1"/>
  <c r="M226" i="25" a="1"/>
  <c r="M226" i="25" s="1"/>
  <c r="M227" i="25" a="1"/>
  <c r="M227" i="25" s="1"/>
  <c r="M228" i="25" a="1"/>
  <c r="M228" i="25" s="1"/>
  <c r="M229" i="25" a="1"/>
  <c r="M229" i="25" s="1"/>
  <c r="M230" i="25" a="1"/>
  <c r="M230" i="25" s="1"/>
  <c r="M231" i="25" a="1"/>
  <c r="M231" i="25" s="1"/>
  <c r="M232" i="25" a="1"/>
  <c r="M232" i="25" s="1"/>
  <c r="M233" i="25" a="1"/>
  <c r="M233" i="25" s="1"/>
  <c r="M234" i="25" a="1"/>
  <c r="M234" i="25" s="1"/>
  <c r="M235" i="25" a="1"/>
  <c r="M235" i="25" s="1"/>
  <c r="M236" i="25" a="1"/>
  <c r="M236" i="25" s="1"/>
  <c r="M237" i="25" a="1"/>
  <c r="M237" i="25" s="1"/>
  <c r="M238" i="25" a="1"/>
  <c r="M238" i="25" s="1"/>
  <c r="M239" i="25" a="1"/>
  <c r="M239" i="25" s="1"/>
  <c r="M240" i="25" a="1"/>
  <c r="M240" i="25" s="1"/>
  <c r="M241" i="25" a="1"/>
  <c r="M241" i="25" s="1"/>
  <c r="M242" i="25" a="1"/>
  <c r="M242" i="25" s="1"/>
  <c r="M243" i="25" a="1"/>
  <c r="M243" i="25" s="1"/>
  <c r="M244" i="25" a="1"/>
  <c r="M244" i="25" s="1"/>
  <c r="M245" i="25" a="1"/>
  <c r="M245" i="25" s="1"/>
  <c r="M246" i="25" a="1"/>
  <c r="M246" i="25" s="1"/>
  <c r="M247" i="25" a="1"/>
  <c r="M247" i="25" s="1"/>
  <c r="M248" i="25" a="1"/>
  <c r="M248" i="25" s="1"/>
  <c r="M249" i="25" a="1"/>
  <c r="M249" i="25" s="1"/>
  <c r="M250" i="25" a="1"/>
  <c r="M250" i="25" s="1"/>
  <c r="M251" i="25" a="1"/>
  <c r="M251" i="25" s="1"/>
  <c r="M252" i="25" a="1"/>
  <c r="M252" i="25" s="1"/>
  <c r="M253" i="25" a="1"/>
  <c r="M253" i="25" s="1"/>
  <c r="M254" i="25" a="1"/>
  <c r="M254" i="25" s="1"/>
  <c r="M255" i="25" a="1"/>
  <c r="M255" i="25" s="1"/>
  <c r="M256" i="25" a="1"/>
  <c r="M256" i="25" s="1"/>
  <c r="M257" i="25" a="1"/>
  <c r="M257" i="25" s="1"/>
  <c r="M258" i="25" a="1"/>
  <c r="M258" i="25" s="1"/>
  <c r="M259" i="25" a="1"/>
  <c r="M259" i="25" s="1"/>
  <c r="M260" i="25" a="1"/>
  <c r="M260" i="25" s="1"/>
  <c r="M261" i="25" a="1"/>
  <c r="M261" i="25" s="1"/>
  <c r="M262" i="25" a="1"/>
  <c r="M262" i="25" s="1"/>
  <c r="M263" i="25" a="1"/>
  <c r="M263" i="25" s="1"/>
  <c r="M264" i="25" a="1"/>
  <c r="M264" i="25" s="1"/>
  <c r="M265" i="25" a="1"/>
  <c r="M265" i="25" s="1"/>
  <c r="M266" i="25" a="1"/>
  <c r="M266" i="25" s="1"/>
  <c r="M267" i="25" a="1"/>
  <c r="M267" i="25" s="1"/>
  <c r="M268" i="25" a="1"/>
  <c r="M268" i="25" s="1"/>
  <c r="M269" i="25" a="1"/>
  <c r="M269" i="25" s="1"/>
  <c r="M270" i="25" a="1"/>
  <c r="M270" i="25" s="1"/>
  <c r="M271" i="25" a="1"/>
  <c r="M271" i="25" s="1"/>
  <c r="M272" i="25" a="1"/>
  <c r="M272" i="25" s="1"/>
  <c r="M273" i="25" a="1"/>
  <c r="M273" i="25" s="1"/>
  <c r="M274" i="25" a="1"/>
  <c r="M274" i="25" s="1"/>
  <c r="M275" i="25" a="1"/>
  <c r="M275" i="25" s="1"/>
  <c r="M276" i="25" a="1"/>
  <c r="M276" i="25" s="1"/>
  <c r="M277" i="25" a="1"/>
  <c r="M277" i="25" s="1"/>
  <c r="M278" i="25" a="1"/>
  <c r="M278" i="25" s="1"/>
  <c r="M279" i="25" a="1"/>
  <c r="M279" i="25" s="1"/>
  <c r="M280" i="25" a="1"/>
  <c r="M280" i="25" s="1"/>
  <c r="M281" i="25" a="1"/>
  <c r="M281" i="25" s="1"/>
  <c r="M282" i="25" a="1"/>
  <c r="M282" i="25" s="1"/>
  <c r="M283" i="25" a="1"/>
  <c r="M283" i="25" s="1"/>
  <c r="M284" i="25" a="1"/>
  <c r="M284" i="25" s="1"/>
  <c r="M285" i="25" a="1"/>
  <c r="M285" i="25" s="1"/>
  <c r="M286" i="25" a="1"/>
  <c r="M286" i="25" s="1"/>
  <c r="M287" i="25" a="1"/>
  <c r="M287" i="25" s="1"/>
  <c r="M288" i="25" a="1"/>
  <c r="M288" i="25" s="1"/>
  <c r="M289" i="25" a="1"/>
  <c r="M289" i="25" s="1"/>
  <c r="M290" i="25" a="1"/>
  <c r="M290" i="25" s="1"/>
  <c r="M291" i="25" a="1"/>
  <c r="M291" i="25" s="1"/>
  <c r="M292" i="25" a="1"/>
  <c r="M292" i="25" s="1"/>
  <c r="M293" i="25" a="1"/>
  <c r="M293" i="25" s="1"/>
  <c r="M294" i="25" a="1"/>
  <c r="M294" i="25" s="1"/>
  <c r="M295" i="25" a="1"/>
  <c r="M295" i="25" s="1"/>
  <c r="M296" i="25" a="1"/>
  <c r="M296" i="25" s="1"/>
  <c r="M297" i="25" a="1"/>
  <c r="M297" i="25" s="1"/>
  <c r="M298" i="25" a="1"/>
  <c r="M298" i="25" s="1"/>
  <c r="M299" i="25" a="1"/>
  <c r="M299" i="25" s="1"/>
  <c r="M300" i="25" a="1"/>
  <c r="M300" i="25" s="1"/>
  <c r="M301" i="25" a="1"/>
  <c r="M301" i="25" s="1"/>
  <c r="M302" i="25" a="1"/>
  <c r="M302" i="25" s="1"/>
  <c r="M303" i="25" a="1"/>
  <c r="M303" i="25" s="1"/>
  <c r="M304" i="25" a="1"/>
  <c r="M304" i="25" s="1"/>
  <c r="M305" i="25" a="1"/>
  <c r="M305" i="25" s="1"/>
  <c r="M306" i="25" a="1"/>
  <c r="M306" i="25" s="1"/>
  <c r="M307" i="25" a="1"/>
  <c r="M307" i="25" s="1"/>
  <c r="M308" i="25" a="1"/>
  <c r="M308" i="25" s="1"/>
  <c r="M309" i="25" a="1"/>
  <c r="M309" i="25" s="1"/>
  <c r="M310" i="25" a="1"/>
  <c r="M310" i="25" s="1"/>
  <c r="M311" i="25" a="1"/>
  <c r="M311" i="25" s="1"/>
  <c r="M312" i="25" a="1"/>
  <c r="M312" i="25" s="1"/>
  <c r="M313" i="25" a="1"/>
  <c r="M313" i="25" s="1"/>
  <c r="M314" i="25" a="1"/>
  <c r="M314" i="25" s="1"/>
  <c r="M315" i="25" a="1"/>
  <c r="M315" i="25" s="1"/>
  <c r="M316" i="25" a="1"/>
  <c r="M316" i="25" s="1"/>
  <c r="M317" i="25" a="1"/>
  <c r="M317" i="25" s="1"/>
  <c r="M318" i="25" a="1"/>
  <c r="M318" i="25" s="1"/>
  <c r="M319" i="25" a="1"/>
  <c r="M319" i="25" s="1"/>
  <c r="M320" i="25" a="1"/>
  <c r="M320" i="25" s="1"/>
  <c r="M321" i="25" a="1"/>
  <c r="M321" i="25" s="1"/>
  <c r="M322" i="25" a="1"/>
  <c r="M322" i="25" s="1"/>
  <c r="M323" i="25" a="1"/>
  <c r="M323" i="25" s="1"/>
  <c r="M324" i="25" a="1"/>
  <c r="M324" i="25" s="1"/>
  <c r="M325" i="25" a="1"/>
  <c r="M325" i="25" s="1"/>
  <c r="M326" i="25" a="1"/>
  <c r="M326" i="25" s="1"/>
  <c r="M327" i="25" a="1"/>
  <c r="M327" i="25" s="1"/>
  <c r="M328" i="25" a="1"/>
  <c r="M328" i="25" s="1"/>
  <c r="M329" i="25" a="1"/>
  <c r="M329" i="25" s="1"/>
  <c r="M330" i="25" a="1"/>
  <c r="M330" i="25" s="1"/>
  <c r="M331" i="25" a="1"/>
  <c r="M331" i="25" s="1"/>
  <c r="M332" i="25" a="1"/>
  <c r="M332" i="25" s="1"/>
  <c r="M333" i="25" a="1"/>
  <c r="M333" i="25" s="1"/>
  <c r="M334" i="25" a="1"/>
  <c r="M334" i="25" s="1"/>
  <c r="M335" i="25" a="1"/>
  <c r="M335" i="25" s="1"/>
  <c r="M336" i="25" a="1"/>
  <c r="M336" i="25" s="1"/>
  <c r="M337" i="25" a="1"/>
  <c r="M337" i="25" s="1"/>
  <c r="M338" i="25" a="1"/>
  <c r="M338" i="25" s="1"/>
  <c r="M339" i="25" a="1"/>
  <c r="M339" i="25" s="1"/>
  <c r="M340" i="25" a="1"/>
  <c r="M340" i="25" s="1"/>
  <c r="M341" i="25" a="1"/>
  <c r="M341" i="25" s="1"/>
  <c r="M342" i="25" a="1"/>
  <c r="M342" i="25" s="1"/>
  <c r="M343" i="25" a="1"/>
  <c r="M343" i="25" s="1"/>
  <c r="M344" i="25" a="1"/>
  <c r="M344" i="25" s="1"/>
  <c r="M345" i="25" a="1"/>
  <c r="M345" i="25" s="1"/>
  <c r="M346" i="25" a="1"/>
  <c r="M346" i="25" s="1"/>
  <c r="M347" i="25" a="1"/>
  <c r="M347" i="25" s="1"/>
  <c r="M348" i="25" a="1"/>
  <c r="M348" i="25" s="1"/>
  <c r="M349" i="25" a="1"/>
  <c r="M349" i="25" s="1"/>
  <c r="M350" i="25" a="1"/>
  <c r="M350" i="25" s="1"/>
  <c r="M351" i="25" a="1"/>
  <c r="M351" i="25" s="1"/>
  <c r="M352" i="25" a="1"/>
  <c r="M352" i="25" s="1"/>
  <c r="M353" i="25" a="1"/>
  <c r="M353" i="25" s="1"/>
  <c r="M354" i="25" a="1"/>
  <c r="M354" i="25" s="1"/>
  <c r="M355" i="25" a="1"/>
  <c r="M355" i="25" s="1"/>
  <c r="M356" i="25" a="1"/>
  <c r="M356" i="25" s="1"/>
  <c r="M357" i="25" a="1"/>
  <c r="M357" i="25" s="1"/>
  <c r="M358" i="25" a="1"/>
  <c r="M358" i="25" s="1"/>
  <c r="M359" i="25" a="1"/>
  <c r="M359" i="25" s="1"/>
  <c r="M360" i="25" a="1"/>
  <c r="M360" i="25" s="1"/>
  <c r="M361" i="25" a="1"/>
  <c r="M361" i="25" s="1"/>
  <c r="M362" i="25" a="1"/>
  <c r="M362" i="25" s="1"/>
  <c r="M363" i="25" a="1"/>
  <c r="M363" i="25" s="1"/>
  <c r="M364" i="25" a="1"/>
  <c r="M364" i="25" s="1"/>
  <c r="M365" i="25" a="1"/>
  <c r="M365" i="25" s="1"/>
  <c r="M366" i="25" a="1"/>
  <c r="M366" i="25" s="1"/>
  <c r="M367" i="25" a="1"/>
  <c r="M367" i="25" s="1"/>
  <c r="M368" i="25" a="1"/>
  <c r="M368" i="25" s="1"/>
  <c r="M369" i="25" a="1"/>
  <c r="M369" i="25" s="1"/>
  <c r="M370" i="25" a="1"/>
  <c r="M370" i="25" s="1"/>
  <c r="M371" i="25" a="1"/>
  <c r="M371" i="25" s="1"/>
  <c r="M372" i="25" a="1"/>
  <c r="M372" i="25" s="1"/>
  <c r="M373" i="25" a="1"/>
  <c r="M373" i="25" s="1"/>
  <c r="M374" i="25" a="1"/>
  <c r="M374" i="25" s="1"/>
  <c r="M375" i="25" a="1"/>
  <c r="M375" i="25" s="1"/>
  <c r="M376" i="25" a="1"/>
  <c r="M376" i="25" s="1"/>
  <c r="M377" i="25" a="1"/>
  <c r="M377" i="25" s="1"/>
  <c r="M378" i="25" a="1"/>
  <c r="M378" i="25" s="1"/>
  <c r="M379" i="25" a="1"/>
  <c r="M379" i="25" s="1"/>
  <c r="M380" i="25" a="1"/>
  <c r="M380" i="25" s="1"/>
  <c r="M381" i="25" a="1"/>
  <c r="M381" i="25" s="1"/>
  <c r="M382" i="25" a="1"/>
  <c r="M382" i="25" s="1"/>
  <c r="M383" i="25" a="1"/>
  <c r="M383" i="25" s="1"/>
  <c r="M384" i="25" a="1"/>
  <c r="M384" i="25" s="1"/>
  <c r="M385" i="25" a="1"/>
  <c r="M385" i="25" s="1"/>
  <c r="M386" i="25" a="1"/>
  <c r="M386" i="25" s="1"/>
  <c r="M387" i="25" a="1"/>
  <c r="M387" i="25" s="1"/>
  <c r="M388" i="25" a="1"/>
  <c r="M388" i="25" s="1"/>
  <c r="M389" i="25" a="1"/>
  <c r="M389" i="25" s="1"/>
  <c r="M390" i="25" a="1"/>
  <c r="M390" i="25" s="1"/>
  <c r="M391" i="25" a="1"/>
  <c r="M391" i="25" s="1"/>
  <c r="M392" i="25" a="1"/>
  <c r="M392" i="25" s="1"/>
  <c r="M393" i="25" a="1"/>
  <c r="M393" i="25" s="1"/>
  <c r="M394" i="25" a="1"/>
  <c r="M394" i="25" s="1"/>
  <c r="M395" i="25" a="1"/>
  <c r="M395" i="25" s="1"/>
  <c r="M396" i="25" a="1"/>
  <c r="M396" i="25" s="1"/>
  <c r="M397" i="25" a="1"/>
  <c r="M397" i="25" s="1"/>
  <c r="M398" i="25" a="1"/>
  <c r="M398" i="25" s="1"/>
  <c r="M399" i="25" a="1"/>
  <c r="M399" i="25" s="1"/>
  <c r="M400" i="25" a="1"/>
  <c r="M400" i="25" s="1"/>
  <c r="M401" i="25" a="1"/>
  <c r="M401" i="25" s="1"/>
  <c r="M402" i="25" a="1"/>
  <c r="M402" i="25" s="1"/>
  <c r="M403" i="25" a="1"/>
  <c r="M403" i="25" s="1"/>
  <c r="M404" i="25" a="1"/>
  <c r="M404" i="25" s="1"/>
  <c r="M405" i="25" a="1"/>
  <c r="M405" i="25" s="1"/>
  <c r="M406" i="25" a="1"/>
  <c r="M406" i="25" s="1"/>
  <c r="M407" i="25" a="1"/>
  <c r="M407" i="25" s="1"/>
  <c r="M408" i="25" a="1"/>
  <c r="M408" i="25" s="1"/>
  <c r="M409" i="25" a="1"/>
  <c r="M409" i="25" s="1"/>
  <c r="M410" i="25" a="1"/>
  <c r="M410" i="25" s="1"/>
  <c r="M411" i="25" a="1"/>
  <c r="M411" i="25" s="1"/>
  <c r="M412" i="25" a="1"/>
  <c r="M412" i="25" s="1"/>
  <c r="M413" i="25" a="1"/>
  <c r="M413" i="25" s="1"/>
  <c r="M414" i="25" a="1"/>
  <c r="M414" i="25" s="1"/>
  <c r="M415" i="25" a="1"/>
  <c r="M415" i="25" s="1"/>
  <c r="M416" i="25" a="1"/>
  <c r="M416" i="25" s="1"/>
  <c r="M417" i="25" a="1"/>
  <c r="M417" i="25" s="1"/>
  <c r="M418" i="25" a="1"/>
  <c r="M418" i="25" s="1"/>
  <c r="M419" i="25" a="1"/>
  <c r="M419" i="25" s="1"/>
  <c r="M420" i="25" a="1"/>
  <c r="M420" i="25" s="1"/>
  <c r="M421" i="25" a="1"/>
  <c r="M421" i="25" s="1"/>
  <c r="M422" i="25" a="1"/>
  <c r="M422" i="25" s="1"/>
  <c r="M423" i="25" a="1"/>
  <c r="M423" i="25" s="1"/>
  <c r="M424" i="25" a="1"/>
  <c r="M424" i="25" s="1"/>
  <c r="M425" i="25" a="1"/>
  <c r="M425" i="25" s="1"/>
  <c r="M426" i="25" a="1"/>
  <c r="M426" i="25" s="1"/>
  <c r="M427" i="25" a="1"/>
  <c r="M427" i="25" s="1"/>
  <c r="M428" i="25" a="1"/>
  <c r="M428" i="25" s="1"/>
  <c r="M429" i="25" a="1"/>
  <c r="M429" i="25" s="1"/>
  <c r="M430" i="25" a="1"/>
  <c r="M430" i="25" s="1"/>
  <c r="M431" i="25" a="1"/>
  <c r="M431" i="25" s="1"/>
  <c r="M432" i="25" a="1"/>
  <c r="M432" i="25" s="1"/>
  <c r="M433" i="25" a="1"/>
  <c r="M433" i="25" s="1"/>
  <c r="M434" i="25" a="1"/>
  <c r="M434" i="25" s="1"/>
  <c r="M435" i="25" a="1"/>
  <c r="M435" i="25" s="1"/>
  <c r="M436" i="25" a="1"/>
  <c r="M436" i="25" s="1"/>
  <c r="M437" i="25" a="1"/>
  <c r="M437" i="25" s="1"/>
  <c r="M438" i="25" a="1"/>
  <c r="M438" i="25" s="1"/>
  <c r="M439" i="25" a="1"/>
  <c r="M439" i="25" s="1"/>
  <c r="M440" i="25" a="1"/>
  <c r="M440" i="25" s="1"/>
  <c r="M441" i="25" a="1"/>
  <c r="M441" i="25" s="1"/>
  <c r="M442" i="25" a="1"/>
  <c r="M442" i="25" s="1"/>
  <c r="M443" i="25" a="1"/>
  <c r="M443" i="25" s="1"/>
  <c r="M444" i="25" a="1"/>
  <c r="M444" i="25" s="1"/>
  <c r="M445" i="25" a="1"/>
  <c r="M445" i="25" s="1"/>
  <c r="M446" i="25" a="1"/>
  <c r="M446" i="25" s="1"/>
  <c r="M447" i="25" a="1"/>
  <c r="M447" i="25" s="1"/>
  <c r="M448" i="25" a="1"/>
  <c r="M448" i="25" s="1"/>
  <c r="M449" i="25" a="1"/>
  <c r="M449" i="25" s="1"/>
  <c r="M450" i="25" a="1"/>
  <c r="M450" i="25" s="1"/>
  <c r="M451" i="25" a="1"/>
  <c r="M451" i="25" s="1"/>
  <c r="M452" i="25" a="1"/>
  <c r="M452" i="25" s="1"/>
  <c r="M453" i="25" a="1"/>
  <c r="M453" i="25" s="1"/>
  <c r="M454" i="25" a="1"/>
  <c r="M454" i="25" s="1"/>
  <c r="M455" i="25" a="1"/>
  <c r="M455" i="25" s="1"/>
  <c r="M456" i="25" a="1"/>
  <c r="M456" i="25" s="1"/>
  <c r="M457" i="25" a="1"/>
  <c r="M457" i="25" s="1"/>
  <c r="M458" i="25" a="1"/>
  <c r="M458" i="25" s="1"/>
  <c r="M459" i="25" a="1"/>
  <c r="M459" i="25" s="1"/>
  <c r="M460" i="25" a="1"/>
  <c r="M460" i="25" s="1"/>
  <c r="M461" i="25" a="1"/>
  <c r="M461" i="25" s="1"/>
  <c r="M462" i="25" a="1"/>
  <c r="M462" i="25" s="1"/>
  <c r="M463" i="25" a="1"/>
  <c r="M463" i="25" s="1"/>
  <c r="M464" i="25" a="1"/>
  <c r="M464" i="25" s="1"/>
  <c r="M465" i="25" a="1"/>
  <c r="M465" i="25" s="1"/>
  <c r="M466" i="25" a="1"/>
  <c r="M466" i="25" s="1"/>
  <c r="M467" i="25" a="1"/>
  <c r="M467" i="25" s="1"/>
  <c r="M468" i="25" a="1"/>
  <c r="M468" i="25" s="1"/>
  <c r="M469" i="25" a="1"/>
  <c r="M469" i="25" s="1"/>
  <c r="M470" i="25" a="1"/>
  <c r="M470" i="25" s="1"/>
  <c r="M471" i="25" a="1"/>
  <c r="M471" i="25" s="1"/>
  <c r="M472" i="25" a="1"/>
  <c r="M472" i="25" s="1"/>
  <c r="M473" i="25" a="1"/>
  <c r="M473" i="25" s="1"/>
  <c r="M474" i="25" a="1"/>
  <c r="M474" i="25" s="1"/>
  <c r="M475" i="25" a="1"/>
  <c r="M475" i="25" s="1"/>
  <c r="M476" i="25" a="1"/>
  <c r="M476" i="25" s="1"/>
  <c r="M477" i="25" a="1"/>
  <c r="M477" i="25" s="1"/>
  <c r="M478" i="25" a="1"/>
  <c r="M478" i="25" s="1"/>
  <c r="M479" i="25" a="1"/>
  <c r="M479" i="25" s="1"/>
  <c r="M480" i="25" a="1"/>
  <c r="M480" i="25" s="1"/>
  <c r="M481" i="25" a="1"/>
  <c r="M481" i="25" s="1"/>
  <c r="M482" i="25" a="1"/>
  <c r="M482" i="25" s="1"/>
  <c r="M483" i="25" a="1"/>
  <c r="M483" i="25" s="1"/>
  <c r="M484" i="25" a="1"/>
  <c r="M484" i="25" s="1"/>
  <c r="M485" i="25" a="1"/>
  <c r="M485" i="25" s="1"/>
  <c r="M486" i="25" a="1"/>
  <c r="M486" i="25" s="1"/>
  <c r="M487" i="25" a="1"/>
  <c r="M487" i="25" s="1"/>
  <c r="M488" i="25" a="1"/>
  <c r="M488" i="25" s="1"/>
  <c r="M489" i="25" a="1"/>
  <c r="M489" i="25" s="1"/>
  <c r="M490" i="25" a="1"/>
  <c r="M490" i="25" s="1"/>
  <c r="M491" i="25" a="1"/>
  <c r="M491" i="25" s="1"/>
  <c r="M492" i="25" a="1"/>
  <c r="M492" i="25" s="1"/>
  <c r="M493" i="25" a="1"/>
  <c r="M493" i="25" s="1"/>
  <c r="M494" i="25" a="1"/>
  <c r="M494" i="25" s="1"/>
  <c r="M495" i="25" a="1"/>
  <c r="M495" i="25" s="1"/>
  <c r="M496" i="25" a="1"/>
  <c r="M496" i="25" s="1"/>
  <c r="M497" i="25" a="1"/>
  <c r="M497" i="25" s="1"/>
  <c r="M498" i="25" a="1"/>
  <c r="M498" i="25" s="1"/>
  <c r="M499" i="25" a="1"/>
  <c r="M499" i="25" s="1"/>
  <c r="M500" i="25" a="1"/>
  <c r="M500" i="25" s="1"/>
  <c r="M501" i="25" a="1"/>
  <c r="M501" i="25" s="1"/>
  <c r="M502" i="25" a="1"/>
  <c r="M502" i="25" s="1"/>
  <c r="M503" i="25" a="1"/>
  <c r="M503" i="25" s="1"/>
  <c r="M504" i="25" a="1"/>
  <c r="M504" i="25" s="1"/>
  <c r="M505" i="25" a="1"/>
  <c r="M505" i="25" s="1"/>
  <c r="M506" i="25" a="1"/>
  <c r="M506" i="25" s="1"/>
  <c r="M507" i="25" a="1"/>
  <c r="M507" i="25" s="1"/>
  <c r="M508" i="25" a="1"/>
  <c r="M508" i="25" s="1"/>
  <c r="M509" i="25" a="1"/>
  <c r="M509" i="25" s="1"/>
  <c r="M510" i="25" a="1"/>
  <c r="M510" i="25" s="1"/>
  <c r="M511" i="25" a="1"/>
  <c r="M511" i="25" s="1"/>
  <c r="M512" i="25" a="1"/>
  <c r="M512" i="25" s="1"/>
  <c r="M513" i="25" a="1"/>
  <c r="M513" i="25" s="1"/>
  <c r="M514" i="25" a="1"/>
  <c r="M514" i="25" s="1"/>
  <c r="M515" i="25" a="1"/>
  <c r="M515" i="25" s="1"/>
  <c r="M516" i="25" a="1"/>
  <c r="M516" i="25" s="1"/>
  <c r="M517" i="25" a="1"/>
  <c r="M517" i="25" s="1"/>
  <c r="M518" i="25" a="1"/>
  <c r="M518" i="25" s="1"/>
  <c r="M519" i="25" a="1"/>
  <c r="M519" i="25" s="1"/>
  <c r="M520" i="25" a="1"/>
  <c r="M520" i="25" s="1"/>
  <c r="M521" i="25" a="1"/>
  <c r="M521" i="25" s="1"/>
  <c r="M522" i="25" a="1"/>
  <c r="M522" i="25" s="1"/>
  <c r="M523" i="25" a="1"/>
  <c r="M523" i="25" s="1"/>
  <c r="M524" i="25" a="1"/>
  <c r="M524" i="25" s="1"/>
  <c r="M525" i="25" a="1"/>
  <c r="M525" i="25" s="1"/>
  <c r="M526" i="25" a="1"/>
  <c r="M526" i="25" s="1"/>
  <c r="M527" i="25" a="1"/>
  <c r="M527" i="25" s="1"/>
  <c r="M528" i="25" a="1"/>
  <c r="M528" i="25" s="1"/>
  <c r="M529" i="25" a="1"/>
  <c r="M529" i="25" s="1"/>
  <c r="M530" i="25" a="1"/>
  <c r="M530" i="25" s="1"/>
  <c r="M531" i="25" a="1"/>
  <c r="M531" i="25" s="1"/>
  <c r="M532" i="25" a="1"/>
  <c r="M532" i="25" s="1"/>
  <c r="M533" i="25" a="1"/>
  <c r="M533" i="25" s="1"/>
  <c r="M534" i="25" a="1"/>
  <c r="M534" i="25" s="1"/>
  <c r="M535" i="25" a="1"/>
  <c r="M535" i="25" s="1"/>
  <c r="M536" i="25" a="1"/>
  <c r="M536" i="25" s="1"/>
  <c r="M537" i="25" a="1"/>
  <c r="M537" i="25" s="1"/>
  <c r="M538" i="25" a="1"/>
  <c r="M538" i="25" s="1"/>
  <c r="M539" i="25" a="1"/>
  <c r="M539" i="25" s="1"/>
  <c r="M540" i="25" a="1"/>
  <c r="M540" i="25" s="1"/>
  <c r="M541" i="25" a="1"/>
  <c r="M541" i="25" s="1"/>
  <c r="M542" i="25" a="1"/>
  <c r="M542" i="25" s="1"/>
  <c r="M543" i="25" a="1"/>
  <c r="M543" i="25" s="1"/>
  <c r="M544" i="25" a="1"/>
  <c r="M544" i="25" s="1"/>
  <c r="M545" i="25" a="1"/>
  <c r="M545" i="25" s="1"/>
  <c r="M546" i="25" a="1"/>
  <c r="M546" i="25" s="1"/>
  <c r="M547" i="25" a="1"/>
  <c r="M547" i="25" s="1"/>
  <c r="M548" i="25" a="1"/>
  <c r="M548" i="25" s="1"/>
  <c r="M549" i="25" a="1"/>
  <c r="M549" i="25" s="1"/>
  <c r="M550" i="25" a="1"/>
  <c r="M550" i="25" s="1"/>
  <c r="M551" i="25" a="1"/>
  <c r="M551" i="25" s="1"/>
  <c r="M552" i="25" a="1"/>
  <c r="M552" i="25" s="1"/>
  <c r="M553" i="25" a="1"/>
  <c r="M553" i="25" s="1"/>
  <c r="M554" i="25" a="1"/>
  <c r="M554" i="25" s="1"/>
  <c r="M555" i="25" a="1"/>
  <c r="M555" i="25" s="1"/>
  <c r="M556" i="25" a="1"/>
  <c r="M556" i="25" s="1"/>
  <c r="M557" i="25" a="1"/>
  <c r="M557" i="25" s="1"/>
  <c r="M558" i="25" a="1"/>
  <c r="M558" i="25" s="1"/>
  <c r="M559" i="25" a="1"/>
  <c r="M559" i="25" s="1"/>
  <c r="M560" i="25" a="1"/>
  <c r="M560" i="25" s="1"/>
  <c r="M561" i="25" a="1"/>
  <c r="M561" i="25" s="1"/>
  <c r="M562" i="25" a="1"/>
  <c r="M562" i="25" s="1"/>
  <c r="M563" i="25" a="1"/>
  <c r="M563" i="25" s="1"/>
  <c r="M564" i="25" a="1"/>
  <c r="M564" i="25" s="1"/>
  <c r="M565" i="25" a="1"/>
  <c r="M565" i="25" s="1"/>
  <c r="M566" i="25" a="1"/>
  <c r="M566" i="25" s="1"/>
  <c r="M567" i="25" a="1"/>
  <c r="M567" i="25" s="1"/>
  <c r="M568" i="25" a="1"/>
  <c r="M568" i="25" s="1"/>
  <c r="M569" i="25" a="1"/>
  <c r="M569" i="25" s="1"/>
  <c r="M570" i="25" a="1"/>
  <c r="M570" i="25" s="1"/>
  <c r="M571" i="25" a="1"/>
  <c r="M571" i="25" s="1"/>
  <c r="M572" i="25" a="1"/>
  <c r="M572" i="25" s="1"/>
  <c r="M573" i="25" a="1"/>
  <c r="M573" i="25" s="1"/>
  <c r="M574" i="25" a="1"/>
  <c r="M574" i="25" s="1"/>
  <c r="M575" i="25" a="1"/>
  <c r="M575" i="25" s="1"/>
  <c r="M576" i="25" a="1"/>
  <c r="M576" i="25" s="1"/>
  <c r="M577" i="25" a="1"/>
  <c r="M577" i="25" s="1"/>
  <c r="M578" i="25" a="1"/>
  <c r="M578" i="25" s="1"/>
  <c r="M579" i="25" a="1"/>
  <c r="M579" i="25" s="1"/>
  <c r="M580" i="25" a="1"/>
  <c r="M580" i="25" s="1"/>
  <c r="M581" i="25" a="1"/>
  <c r="M581" i="25" s="1"/>
  <c r="M582" i="25" a="1"/>
  <c r="M582" i="25" s="1"/>
  <c r="M583" i="25" a="1"/>
  <c r="M583" i="25" s="1"/>
  <c r="M584" i="25" a="1"/>
  <c r="M584" i="25" s="1"/>
  <c r="M585" i="25" a="1"/>
  <c r="M585" i="25" s="1"/>
  <c r="M586" i="25" a="1"/>
  <c r="M586" i="25" s="1"/>
  <c r="M587" i="25" a="1"/>
  <c r="M587" i="25" s="1"/>
  <c r="M588" i="25" a="1"/>
  <c r="M588" i="25" s="1"/>
  <c r="M589" i="25" a="1"/>
  <c r="M589" i="25" s="1"/>
  <c r="M590" i="25" a="1"/>
  <c r="M590" i="25" s="1"/>
  <c r="M591" i="25" a="1"/>
  <c r="M591" i="25" s="1"/>
  <c r="M592" i="25" a="1"/>
  <c r="M592" i="25" s="1"/>
  <c r="M593" i="25" a="1"/>
  <c r="M593" i="25" s="1"/>
  <c r="M594" i="25" a="1"/>
  <c r="M594" i="25" s="1"/>
  <c r="M595" i="25" a="1"/>
  <c r="M595" i="25" s="1"/>
  <c r="M596" i="25" a="1"/>
  <c r="M596" i="25" s="1"/>
  <c r="M597" i="25" a="1"/>
  <c r="M597" i="25" s="1"/>
  <c r="M598" i="25" a="1"/>
  <c r="M598" i="25" s="1"/>
  <c r="M599" i="25" a="1"/>
  <c r="M599" i="25" s="1"/>
  <c r="M600" i="25" a="1"/>
  <c r="M600" i="25" s="1"/>
  <c r="M601" i="25" a="1"/>
  <c r="M601" i="25" s="1"/>
  <c r="M602" i="25" a="1"/>
  <c r="M602" i="25" s="1"/>
  <c r="M603" i="25" a="1"/>
  <c r="M603" i="25" s="1"/>
  <c r="M604" i="25" a="1"/>
  <c r="M604" i="25" s="1"/>
  <c r="M605" i="25" a="1"/>
  <c r="M605" i="25" s="1"/>
  <c r="M606" i="25" a="1"/>
  <c r="M606" i="25" s="1"/>
  <c r="M607" i="25" a="1"/>
  <c r="M607" i="25" s="1"/>
  <c r="M608" i="25" a="1"/>
  <c r="M608" i="25" s="1"/>
  <c r="M609" i="25" a="1"/>
  <c r="M609" i="25" s="1"/>
  <c r="M610" i="25" a="1"/>
  <c r="M610" i="25" s="1"/>
  <c r="M611" i="25" a="1"/>
  <c r="M611" i="25" s="1"/>
  <c r="M612" i="25" a="1"/>
  <c r="M612" i="25" s="1"/>
  <c r="M613" i="25" a="1"/>
  <c r="M613" i="25" s="1"/>
  <c r="M614" i="25" a="1"/>
  <c r="M614" i="25" s="1"/>
  <c r="M615" i="25" a="1"/>
  <c r="M615" i="25" s="1"/>
  <c r="M616" i="25" a="1"/>
  <c r="M616" i="25" s="1"/>
  <c r="M617" i="25" a="1"/>
  <c r="M617" i="25" s="1"/>
  <c r="M618" i="25" a="1"/>
  <c r="M618" i="25" s="1"/>
  <c r="M619" i="25" a="1"/>
  <c r="M619" i="25" s="1"/>
  <c r="M620" i="25" a="1"/>
  <c r="M620" i="25" s="1"/>
  <c r="M621" i="25" a="1"/>
  <c r="M621" i="25" s="1"/>
  <c r="M622" i="25" a="1"/>
  <c r="M622" i="25" s="1"/>
  <c r="M623" i="25" a="1"/>
  <c r="M623" i="25" s="1"/>
  <c r="M624" i="25" a="1"/>
  <c r="M624" i="25" s="1"/>
  <c r="M625" i="25" a="1"/>
  <c r="M625" i="25" s="1"/>
  <c r="M626" i="25" a="1"/>
  <c r="M626" i="25" s="1"/>
  <c r="M627" i="25" a="1"/>
  <c r="M627" i="25" s="1"/>
  <c r="M628" i="25" a="1"/>
  <c r="M628" i="25" s="1"/>
  <c r="M629" i="25" a="1"/>
  <c r="M629" i="25" s="1"/>
  <c r="M630" i="25" a="1"/>
  <c r="M630" i="25" s="1"/>
  <c r="M631" i="25" a="1"/>
  <c r="M631" i="25" s="1"/>
  <c r="M632" i="25" a="1"/>
  <c r="M632" i="25" s="1"/>
  <c r="M633" i="25" a="1"/>
  <c r="M633" i="25" s="1"/>
  <c r="M634" i="25" a="1"/>
  <c r="M634" i="25" s="1"/>
  <c r="M635" i="25" a="1"/>
  <c r="M635" i="25" s="1"/>
  <c r="M636" i="25" a="1"/>
  <c r="M636" i="25" s="1"/>
  <c r="M637" i="25" a="1"/>
  <c r="M637" i="25" s="1"/>
  <c r="M638" i="25" a="1"/>
  <c r="M638" i="25" s="1"/>
  <c r="M639" i="25" a="1"/>
  <c r="M639" i="25" s="1"/>
  <c r="M640" i="25" a="1"/>
  <c r="M640" i="25" s="1"/>
  <c r="M641" i="25" a="1"/>
  <c r="M641" i="25" s="1"/>
  <c r="M642" i="25" a="1"/>
  <c r="M642" i="25" s="1"/>
  <c r="M643" i="25" a="1"/>
  <c r="M643" i="25" s="1"/>
  <c r="M644" i="25" a="1"/>
  <c r="M644" i="25" s="1"/>
  <c r="M645" i="25" a="1"/>
  <c r="M645" i="25" s="1"/>
  <c r="M646" i="25" a="1"/>
  <c r="M646" i="25" s="1"/>
  <c r="M647" i="25" a="1"/>
  <c r="M647" i="25" s="1"/>
  <c r="M648" i="25" a="1"/>
  <c r="M648" i="25" s="1"/>
  <c r="M649" i="25" a="1"/>
  <c r="M649" i="25" s="1"/>
  <c r="M650" i="25" a="1"/>
  <c r="M650" i="25" s="1"/>
  <c r="M651" i="25" a="1"/>
  <c r="M651" i="25" s="1"/>
  <c r="M652" i="25" a="1"/>
  <c r="M652" i="25" s="1"/>
  <c r="M653" i="25" a="1"/>
  <c r="M653" i="25" s="1"/>
  <c r="M654" i="25" a="1"/>
  <c r="M654" i="25" s="1"/>
  <c r="M655" i="25" a="1"/>
  <c r="M655" i="25" s="1"/>
  <c r="M656" i="25" a="1"/>
  <c r="M656" i="25" s="1"/>
  <c r="M657" i="25" a="1"/>
  <c r="M657" i="25" s="1"/>
  <c r="M658" i="25" a="1"/>
  <c r="M658" i="25" s="1"/>
  <c r="M659" i="25" a="1"/>
  <c r="M659" i="25" s="1"/>
  <c r="M660" i="25" a="1"/>
  <c r="M660" i="25" s="1"/>
  <c r="M661" i="25" a="1"/>
  <c r="M661" i="25" s="1"/>
  <c r="M662" i="25" a="1"/>
  <c r="M662" i="25" s="1"/>
  <c r="M663" i="25" a="1"/>
  <c r="M663" i="25" s="1"/>
  <c r="M664" i="25" a="1"/>
  <c r="M664" i="25" s="1"/>
  <c r="M665" i="25" a="1"/>
  <c r="M665" i="25" s="1"/>
  <c r="M666" i="25" a="1"/>
  <c r="M666" i="25" s="1"/>
  <c r="M667" i="25" a="1"/>
  <c r="M667" i="25" s="1"/>
  <c r="M668" i="25" a="1"/>
  <c r="M668" i="25" s="1"/>
  <c r="M669" i="25" a="1"/>
  <c r="M669" i="25" s="1"/>
  <c r="M670" i="25" a="1"/>
  <c r="M670" i="25" s="1"/>
  <c r="M671" i="25" a="1"/>
  <c r="M671" i="25" s="1"/>
  <c r="M672" i="25" a="1"/>
  <c r="M672" i="25" s="1"/>
  <c r="M673" i="25" a="1"/>
  <c r="M673" i="25" s="1"/>
  <c r="M674" i="25" a="1"/>
  <c r="M674" i="25" s="1"/>
  <c r="M675" i="25" a="1"/>
  <c r="M675" i="25" s="1"/>
  <c r="M676" i="25" a="1"/>
  <c r="M676" i="25" s="1"/>
  <c r="M677" i="25" a="1"/>
  <c r="M677" i="25" s="1"/>
  <c r="M678" i="25" a="1"/>
  <c r="M678" i="25" s="1"/>
  <c r="M679" i="25" a="1"/>
  <c r="M679" i="25" s="1"/>
  <c r="M680" i="25" a="1"/>
  <c r="M680" i="25" s="1"/>
  <c r="M681" i="25" a="1"/>
  <c r="M681" i="25" s="1"/>
  <c r="M682" i="25" a="1"/>
  <c r="M682" i="25" s="1"/>
  <c r="M683" i="25" a="1"/>
  <c r="M683" i="25" s="1"/>
  <c r="M684" i="25" a="1"/>
  <c r="M684" i="25" s="1"/>
  <c r="M685" i="25" a="1"/>
  <c r="M685" i="25" s="1"/>
  <c r="M686" i="25" a="1"/>
  <c r="M686" i="25" s="1"/>
  <c r="M687" i="25" a="1"/>
  <c r="M687" i="25" s="1"/>
  <c r="M688" i="25" a="1"/>
  <c r="M688" i="25" s="1"/>
  <c r="M689" i="25" a="1"/>
  <c r="M689" i="25" s="1"/>
  <c r="M690" i="25" a="1"/>
  <c r="M690" i="25" s="1"/>
  <c r="M691" i="25" a="1"/>
  <c r="M691" i="25" s="1"/>
  <c r="M692" i="25" a="1"/>
  <c r="M692" i="25" s="1"/>
  <c r="M693" i="25" a="1"/>
  <c r="M693" i="25" s="1"/>
  <c r="M694" i="25" a="1"/>
  <c r="M694" i="25" s="1"/>
  <c r="M695" i="25" a="1"/>
  <c r="M695" i="25" s="1"/>
  <c r="M696" i="25" a="1"/>
  <c r="M696" i="25" s="1"/>
  <c r="M697" i="25" a="1"/>
  <c r="M697" i="25" s="1"/>
  <c r="M698" i="25" a="1"/>
  <c r="M698" i="25" s="1"/>
  <c r="M699" i="25" a="1"/>
  <c r="M699" i="25" s="1"/>
  <c r="M700" i="25" a="1"/>
  <c r="M700" i="25" s="1"/>
  <c r="M701" i="25" a="1"/>
  <c r="M701" i="25" s="1"/>
  <c r="M702" i="25" a="1"/>
  <c r="M702" i="25" s="1"/>
  <c r="M703" i="25" a="1"/>
  <c r="M703" i="25" s="1"/>
  <c r="M704" i="25" a="1"/>
  <c r="M704" i="25" s="1"/>
  <c r="M705" i="25" a="1"/>
  <c r="M705" i="25" s="1"/>
  <c r="M706" i="25" a="1"/>
  <c r="M706" i="25" s="1"/>
  <c r="M707" i="25" a="1"/>
  <c r="M707" i="25" s="1"/>
  <c r="M708" i="25" a="1"/>
  <c r="M708" i="25" s="1"/>
  <c r="M709" i="25" a="1"/>
  <c r="M709" i="25" s="1"/>
  <c r="M710" i="25" a="1"/>
  <c r="M710" i="25" s="1"/>
  <c r="M711" i="25" a="1"/>
  <c r="M711" i="25" s="1"/>
  <c r="M712" i="25" a="1"/>
  <c r="M712" i="25" s="1"/>
  <c r="M713" i="25" a="1"/>
  <c r="M713" i="25" s="1"/>
  <c r="M714" i="25" a="1"/>
  <c r="M714" i="25" s="1"/>
  <c r="M715" i="25" a="1"/>
  <c r="M715" i="25" s="1"/>
  <c r="M716" i="25" a="1"/>
  <c r="M716" i="25" s="1"/>
  <c r="M717" i="25" a="1"/>
  <c r="M717" i="25" s="1"/>
  <c r="M718" i="25" a="1"/>
  <c r="M718" i="25" s="1"/>
  <c r="M719" i="25" a="1"/>
  <c r="M719" i="25" s="1"/>
  <c r="M720" i="25" a="1"/>
  <c r="M720" i="25" s="1"/>
  <c r="M721" i="25" a="1"/>
  <c r="M721" i="25" s="1"/>
  <c r="M722" i="25" a="1"/>
  <c r="M722" i="25" s="1"/>
  <c r="M723" i="25" a="1"/>
  <c r="M723" i="25" s="1"/>
  <c r="M724" i="25" a="1"/>
  <c r="M724" i="25" s="1"/>
  <c r="M13" i="25" a="1"/>
  <c r="M13" i="25" s="1"/>
  <c r="H13" i="25" s="1"/>
  <c r="B13" i="24"/>
  <c r="E30" i="24"/>
  <c r="I34" i="24"/>
  <c r="H38" i="24"/>
  <c r="E42" i="24"/>
  <c r="E46" i="24"/>
  <c r="I50" i="24"/>
  <c r="H54" i="24"/>
  <c r="E58" i="24"/>
  <c r="E62" i="24"/>
  <c r="J69" i="24"/>
  <c r="I71" i="24"/>
  <c r="J77" i="24"/>
  <c r="J81" i="24"/>
  <c r="I86" i="24"/>
  <c r="D90" i="24"/>
  <c r="J94" i="24"/>
  <c r="E97" i="24"/>
  <c r="J99" i="24"/>
  <c r="J101" i="24"/>
  <c r="H106" i="24"/>
  <c r="J109" i="24"/>
  <c r="E113" i="24"/>
  <c r="J115" i="24"/>
  <c r="J117" i="24"/>
  <c r="H122" i="24"/>
  <c r="J125" i="24"/>
  <c r="H131" i="24"/>
  <c r="B135" i="24"/>
  <c r="E137" i="24"/>
  <c r="B140" i="24"/>
  <c r="I156" i="24"/>
  <c r="B159" i="24"/>
  <c r="E169" i="24"/>
  <c r="H200" i="24"/>
  <c r="E206" i="24"/>
  <c r="E214" i="24"/>
  <c r="B27" i="24"/>
  <c r="C28" i="24"/>
  <c r="B29" i="24"/>
  <c r="C30" i="24"/>
  <c r="B32" i="24"/>
  <c r="C33" i="24"/>
  <c r="B34" i="24"/>
  <c r="D34" i="24"/>
  <c r="C35" i="24"/>
  <c r="B36" i="24"/>
  <c r="D36" i="24"/>
  <c r="C37" i="24"/>
  <c r="B38" i="24"/>
  <c r="D38" i="24"/>
  <c r="C39" i="24"/>
  <c r="B41" i="24"/>
  <c r="D41" i="24"/>
  <c r="C42" i="24"/>
  <c r="B43" i="24"/>
  <c r="D43" i="24"/>
  <c r="C44" i="24"/>
  <c r="B45" i="24"/>
  <c r="D45" i="24"/>
  <c r="C46" i="24"/>
  <c r="B47" i="24"/>
  <c r="D47" i="24"/>
  <c r="C48" i="24"/>
  <c r="B49" i="24"/>
  <c r="D49" i="24"/>
  <c r="C50" i="24"/>
  <c r="B51" i="24"/>
  <c r="D51" i="24"/>
  <c r="C52" i="24"/>
  <c r="B53" i="24"/>
  <c r="D53" i="24"/>
  <c r="C54" i="24"/>
  <c r="B55" i="24"/>
  <c r="D55" i="24"/>
  <c r="C56" i="24"/>
  <c r="B57" i="24"/>
  <c r="D57" i="24"/>
  <c r="C58" i="24"/>
  <c r="B59" i="24"/>
  <c r="D59" i="24"/>
  <c r="C60" i="24"/>
  <c r="B61" i="24"/>
  <c r="D61" i="24"/>
  <c r="C62" i="24"/>
  <c r="B63" i="24"/>
  <c r="D63" i="24"/>
  <c r="C64" i="24"/>
  <c r="B65" i="24"/>
  <c r="D65" i="24"/>
  <c r="C66" i="24"/>
  <c r="B67" i="24"/>
  <c r="D67" i="24"/>
  <c r="C68" i="24"/>
  <c r="B69" i="24"/>
  <c r="D69" i="24"/>
  <c r="C70" i="24"/>
  <c r="B71" i="24"/>
  <c r="D71" i="24"/>
  <c r="C72" i="24"/>
  <c r="B73" i="24"/>
  <c r="D73" i="24"/>
  <c r="C74" i="24"/>
  <c r="B75" i="24"/>
  <c r="D75" i="24"/>
  <c r="C76" i="24"/>
  <c r="D76" i="24"/>
  <c r="B77" i="24"/>
  <c r="C77" i="24"/>
  <c r="D77" i="24"/>
  <c r="B78" i="24"/>
  <c r="C78" i="24"/>
  <c r="D78" i="24"/>
  <c r="B79" i="24"/>
  <c r="C79" i="24"/>
  <c r="D79" i="24"/>
  <c r="B80" i="24"/>
  <c r="C80" i="24"/>
  <c r="D80" i="24"/>
  <c r="B81" i="24"/>
  <c r="C81" i="24"/>
  <c r="D81" i="24"/>
  <c r="B82" i="24"/>
  <c r="C82" i="24"/>
  <c r="D82" i="24"/>
  <c r="B83" i="24"/>
  <c r="C83" i="24"/>
  <c r="D83" i="24"/>
  <c r="B84" i="24"/>
  <c r="C84" i="24"/>
  <c r="D84" i="24"/>
  <c r="B85" i="24"/>
  <c r="C85" i="24"/>
  <c r="D85" i="24"/>
  <c r="B86" i="24"/>
  <c r="C86" i="24"/>
  <c r="D86" i="24"/>
  <c r="B87" i="24"/>
  <c r="C87" i="24"/>
  <c r="D87" i="24"/>
  <c r="B88" i="24"/>
  <c r="C88" i="24"/>
  <c r="D88" i="24"/>
  <c r="B89" i="24"/>
  <c r="C89" i="24"/>
  <c r="D89" i="24"/>
  <c r="B90" i="24"/>
  <c r="C90" i="24"/>
  <c r="B91" i="24"/>
  <c r="C91" i="24"/>
  <c r="D91" i="24"/>
  <c r="B92" i="24"/>
  <c r="C92" i="24"/>
  <c r="D92" i="24"/>
  <c r="B93" i="24"/>
  <c r="C93" i="24"/>
  <c r="D93" i="24"/>
  <c r="B94" i="24"/>
  <c r="C94" i="24"/>
  <c r="D94" i="24"/>
  <c r="C95" i="24"/>
  <c r="D95" i="24"/>
  <c r="B96" i="24"/>
  <c r="C96" i="24"/>
  <c r="D96" i="24"/>
  <c r="B97" i="24"/>
  <c r="C97" i="24"/>
  <c r="D97" i="24"/>
  <c r="B98" i="24"/>
  <c r="C98" i="24"/>
  <c r="D98" i="24"/>
  <c r="B99" i="24"/>
  <c r="C99" i="24"/>
  <c r="D99" i="24"/>
  <c r="B100" i="24"/>
  <c r="C100" i="24"/>
  <c r="D100" i="24"/>
  <c r="B101" i="24"/>
  <c r="C101" i="24"/>
  <c r="D101" i="24"/>
  <c r="B102" i="24"/>
  <c r="C102" i="24"/>
  <c r="D102" i="24"/>
  <c r="B105" i="24"/>
  <c r="C105" i="24"/>
  <c r="D105" i="24"/>
  <c r="B106" i="24"/>
  <c r="C106" i="24"/>
  <c r="D106" i="24"/>
  <c r="B107" i="24"/>
  <c r="C107" i="24"/>
  <c r="D107" i="24"/>
  <c r="B108" i="24"/>
  <c r="C108" i="24"/>
  <c r="D108" i="24"/>
  <c r="B109" i="24"/>
  <c r="D109" i="24"/>
  <c r="B110" i="24"/>
  <c r="C110" i="24"/>
  <c r="D110" i="24"/>
  <c r="B111" i="24"/>
  <c r="C111" i="24"/>
  <c r="D111" i="24"/>
  <c r="B112" i="24"/>
  <c r="C112" i="24"/>
  <c r="D112" i="24"/>
  <c r="B113" i="24"/>
  <c r="C113" i="24"/>
  <c r="D113" i="24"/>
  <c r="B114" i="24"/>
  <c r="C114" i="24"/>
  <c r="D114" i="24"/>
  <c r="B115" i="24"/>
  <c r="C115" i="24"/>
  <c r="D115" i="24"/>
  <c r="B116" i="24"/>
  <c r="C116" i="24"/>
  <c r="D116" i="24"/>
  <c r="B117" i="24"/>
  <c r="D117" i="24"/>
  <c r="B118" i="24"/>
  <c r="C118" i="24"/>
  <c r="D118" i="24"/>
  <c r="B121" i="24"/>
  <c r="C121" i="24"/>
  <c r="D121" i="24"/>
  <c r="B122" i="24"/>
  <c r="C122" i="24"/>
  <c r="B123" i="24"/>
  <c r="C123" i="24"/>
  <c r="D123" i="24"/>
  <c r="B124" i="24"/>
  <c r="C124" i="24"/>
  <c r="D124" i="24"/>
  <c r="B125" i="24"/>
  <c r="C125" i="24"/>
  <c r="D125" i="24"/>
  <c r="B126" i="24"/>
  <c r="C126" i="24"/>
  <c r="D126" i="24"/>
  <c r="B127" i="24"/>
  <c r="C127" i="24"/>
  <c r="D127" i="24"/>
  <c r="B129" i="24"/>
  <c r="C129" i="24"/>
  <c r="D129" i="24"/>
  <c r="B131" i="24"/>
  <c r="C131" i="24"/>
  <c r="D131" i="24"/>
  <c r="B133" i="24"/>
  <c r="C133" i="24"/>
  <c r="D133" i="24"/>
  <c r="D135" i="24"/>
  <c r="B136" i="24"/>
  <c r="C136" i="24"/>
  <c r="D136" i="24"/>
  <c r="B137" i="24"/>
  <c r="C137" i="24"/>
  <c r="D137" i="24"/>
  <c r="B139" i="24"/>
  <c r="C139" i="24"/>
  <c r="D139" i="24"/>
  <c r="D140" i="24"/>
  <c r="B141" i="24"/>
  <c r="C141" i="24"/>
  <c r="D141" i="24"/>
  <c r="B142" i="24"/>
  <c r="C142" i="24"/>
  <c r="D142" i="24"/>
  <c r="B143" i="24"/>
  <c r="C143" i="24"/>
  <c r="D143" i="24"/>
  <c r="B145" i="24"/>
  <c r="D146" i="24"/>
  <c r="B149" i="24"/>
  <c r="C149" i="24"/>
  <c r="D149" i="24"/>
  <c r="B153" i="24"/>
  <c r="C153" i="24"/>
  <c r="D153" i="24"/>
  <c r="B156" i="24"/>
  <c r="C156" i="24"/>
  <c r="D156" i="24"/>
  <c r="C159" i="24"/>
  <c r="B161" i="24"/>
  <c r="C161" i="24"/>
  <c r="D161" i="24"/>
  <c r="B169" i="24"/>
  <c r="C169" i="24"/>
  <c r="D169" i="24"/>
  <c r="B174" i="24"/>
  <c r="C174" i="24"/>
  <c r="D174" i="24"/>
  <c r="C182" i="24"/>
  <c r="D182" i="24"/>
  <c r="B206" i="24"/>
  <c r="C206" i="24"/>
  <c r="D206" i="24"/>
  <c r="B14" i="24"/>
  <c r="D19" i="26" l="1"/>
  <c r="H19" i="26"/>
  <c r="J19" i="26" s="1"/>
  <c r="B19" i="26"/>
  <c r="G19" i="26"/>
  <c r="I19" i="26" s="1"/>
  <c r="E20" i="26"/>
  <c r="L20" i="26" s="1"/>
  <c r="K21" i="26"/>
  <c r="AD220" i="5"/>
  <c r="C162" i="24"/>
  <c r="C146" i="24"/>
  <c r="D138" i="24"/>
  <c r="D130" i="24"/>
  <c r="I146" i="24"/>
  <c r="C178" i="24"/>
  <c r="B162" i="24"/>
  <c r="C138" i="24"/>
  <c r="C130" i="24"/>
  <c r="C202" i="24"/>
  <c r="E194" i="24"/>
  <c r="B202" i="24"/>
  <c r="D226" i="24"/>
  <c r="D194" i="24"/>
  <c r="C226" i="24"/>
  <c r="D210" i="24"/>
  <c r="I13" i="25"/>
  <c r="B74" i="24"/>
  <c r="D74" i="24"/>
  <c r="B66" i="24"/>
  <c r="D66" i="24"/>
  <c r="B58" i="24"/>
  <c r="D58" i="24"/>
  <c r="B50" i="24"/>
  <c r="D50" i="24"/>
  <c r="B42" i="24"/>
  <c r="D42" i="24"/>
  <c r="J73" i="24"/>
  <c r="C73" i="24"/>
  <c r="C65" i="24"/>
  <c r="J65" i="24"/>
  <c r="J57" i="24"/>
  <c r="C57" i="24"/>
  <c r="C49" i="24"/>
  <c r="J49" i="24"/>
  <c r="J41" i="24"/>
  <c r="C41" i="24"/>
  <c r="B33" i="24"/>
  <c r="J33" i="24"/>
  <c r="D33" i="24"/>
  <c r="D72" i="24"/>
  <c r="B72" i="24"/>
  <c r="D64" i="24"/>
  <c r="B64" i="24"/>
  <c r="D56" i="24"/>
  <c r="B56" i="24"/>
  <c r="D48" i="24"/>
  <c r="B48" i="24"/>
  <c r="D39" i="24"/>
  <c r="B39" i="24"/>
  <c r="H70" i="24"/>
  <c r="B70" i="24"/>
  <c r="D70" i="24"/>
  <c r="B62" i="24"/>
  <c r="D62" i="24"/>
  <c r="B54" i="24"/>
  <c r="D54" i="24"/>
  <c r="B46" i="24"/>
  <c r="D46" i="24"/>
  <c r="B30" i="24"/>
  <c r="J61" i="24"/>
  <c r="C61" i="24"/>
  <c r="J53" i="24"/>
  <c r="C53" i="24"/>
  <c r="J45" i="24"/>
  <c r="C45" i="24"/>
  <c r="J37" i="24"/>
  <c r="B37" i="24"/>
  <c r="D37" i="24"/>
  <c r="J29" i="24"/>
  <c r="C29" i="24"/>
  <c r="B68" i="24"/>
  <c r="D68" i="24"/>
  <c r="B60" i="24"/>
  <c r="D60" i="24"/>
  <c r="B52" i="24"/>
  <c r="D52" i="24"/>
  <c r="B44" i="24"/>
  <c r="D44" i="24"/>
  <c r="B28" i="24"/>
  <c r="B35" i="24"/>
  <c r="D35" i="24"/>
  <c r="B22" i="24"/>
  <c r="C22" i="24"/>
  <c r="C26" i="24"/>
  <c r="E26" i="24"/>
  <c r="B26" i="24"/>
  <c r="J25" i="24"/>
  <c r="B25" i="24"/>
  <c r="C25" i="24"/>
  <c r="H21" i="24"/>
  <c r="B21" i="24"/>
  <c r="C21" i="24"/>
  <c r="G13" i="25"/>
  <c r="H137" i="24"/>
  <c r="J185" i="24"/>
  <c r="B185" i="24"/>
  <c r="B152" i="24"/>
  <c r="D152" i="24"/>
  <c r="C152" i="24"/>
  <c r="J213" i="24"/>
  <c r="D213" i="24"/>
  <c r="H182" i="24"/>
  <c r="E41" i="24"/>
  <c r="D230" i="24"/>
  <c r="E102" i="24"/>
  <c r="I119" i="24"/>
  <c r="B119" i="24"/>
  <c r="D119" i="24"/>
  <c r="C119" i="24"/>
  <c r="E235" i="24"/>
  <c r="B235" i="24"/>
  <c r="E144" i="24"/>
  <c r="C144" i="24"/>
  <c r="H163" i="24"/>
  <c r="J163" i="24"/>
  <c r="B163" i="24"/>
  <c r="C163" i="24"/>
  <c r="B148" i="24"/>
  <c r="D148" i="24"/>
  <c r="J197" i="24"/>
  <c r="C197" i="24"/>
  <c r="B104" i="24"/>
  <c r="C104" i="24"/>
  <c r="D104" i="24"/>
  <c r="C154" i="24"/>
  <c r="B154" i="24"/>
  <c r="I136" i="24"/>
  <c r="E65" i="24"/>
  <c r="H206" i="24"/>
  <c r="I70" i="24"/>
  <c r="I226" i="24"/>
  <c r="H133" i="24"/>
  <c r="H156" i="24"/>
  <c r="I29" i="24"/>
  <c r="E202" i="24"/>
  <c r="J174" i="24"/>
  <c r="J161" i="24"/>
  <c r="E116" i="24"/>
  <c r="E23" i="24"/>
  <c r="C23" i="24"/>
  <c r="B23" i="24"/>
  <c r="C191" i="24"/>
  <c r="B191" i="24"/>
  <c r="J217" i="24"/>
  <c r="C217" i="24"/>
  <c r="B150" i="24"/>
  <c r="H150" i="24"/>
  <c r="C150" i="24"/>
  <c r="D150" i="24"/>
  <c r="C247" i="24"/>
  <c r="I247" i="24"/>
  <c r="H171" i="24"/>
  <c r="C171" i="24"/>
  <c r="D171" i="24"/>
  <c r="B171" i="24"/>
  <c r="C134" i="24"/>
  <c r="D134" i="24"/>
  <c r="B134" i="24"/>
  <c r="J170" i="24"/>
  <c r="E170" i="24"/>
  <c r="I170" i="24"/>
  <c r="D170" i="24"/>
  <c r="I237" i="24"/>
  <c r="H237" i="24"/>
  <c r="C237" i="24"/>
  <c r="D237" i="24"/>
  <c r="C223" i="24"/>
  <c r="B223" i="24"/>
  <c r="H188" i="24"/>
  <c r="B188" i="24"/>
  <c r="C188" i="24"/>
  <c r="D155" i="24"/>
  <c r="B155" i="24"/>
  <c r="C155" i="24"/>
  <c r="I241" i="24"/>
  <c r="D241" i="24"/>
  <c r="H241" i="24"/>
  <c r="C241" i="24"/>
  <c r="H227" i="24"/>
  <c r="B227" i="24"/>
  <c r="D172" i="24"/>
  <c r="H172" i="24"/>
  <c r="C172" i="24"/>
  <c r="B172" i="24"/>
  <c r="C147" i="24"/>
  <c r="D147" i="24"/>
  <c r="B147" i="24"/>
  <c r="E128" i="24"/>
  <c r="C128" i="24"/>
  <c r="D128" i="24"/>
  <c r="J233" i="24"/>
  <c r="D233" i="24"/>
  <c r="C233" i="24"/>
  <c r="E233" i="24"/>
  <c r="J219" i="24"/>
  <c r="D219" i="24"/>
  <c r="I245" i="24"/>
  <c r="D245" i="24"/>
  <c r="C245" i="24"/>
  <c r="H245" i="24"/>
  <c r="J229" i="24"/>
  <c r="B229" i="24"/>
  <c r="H195" i="24"/>
  <c r="B195" i="24"/>
  <c r="J187" i="24"/>
  <c r="C187" i="24"/>
  <c r="I187" i="24"/>
  <c r="B187" i="24"/>
  <c r="J181" i="24"/>
  <c r="B181" i="24"/>
  <c r="D181" i="24"/>
  <c r="C181" i="24"/>
  <c r="B103" i="24"/>
  <c r="C103" i="24"/>
  <c r="D103" i="24"/>
  <c r="J162" i="24"/>
  <c r="I125" i="24"/>
  <c r="H77" i="24"/>
  <c r="I65" i="24"/>
  <c r="E53" i="24"/>
  <c r="I162" i="24"/>
  <c r="E125" i="24"/>
  <c r="H226" i="24"/>
  <c r="E162" i="24"/>
  <c r="I153" i="24"/>
  <c r="I129" i="24"/>
  <c r="I106" i="24"/>
  <c r="I81" i="24"/>
  <c r="I57" i="24"/>
  <c r="E38" i="24"/>
  <c r="I243" i="24"/>
  <c r="I239" i="24"/>
  <c r="I235" i="24"/>
  <c r="H214" i="24"/>
  <c r="I197" i="24"/>
  <c r="H153" i="24"/>
  <c r="I133" i="24"/>
  <c r="E101" i="24"/>
  <c r="E81" i="24"/>
  <c r="H69" i="24"/>
  <c r="C220" i="24"/>
  <c r="B243" i="24"/>
  <c r="D214" i="24"/>
  <c r="D197" i="24"/>
  <c r="D178" i="24"/>
  <c r="D162" i="24"/>
  <c r="J206" i="24"/>
  <c r="H161" i="24"/>
  <c r="E133" i="24"/>
  <c r="I100" i="24"/>
  <c r="H93" i="24"/>
  <c r="I73" i="24"/>
  <c r="I41" i="24"/>
  <c r="H29" i="24"/>
  <c r="I152" i="24"/>
  <c r="I53" i="24"/>
  <c r="D40" i="24"/>
  <c r="E40" i="24"/>
  <c r="B40" i="24"/>
  <c r="C40" i="24"/>
  <c r="H232" i="24"/>
  <c r="I232" i="24"/>
  <c r="B232" i="24"/>
  <c r="J232" i="24"/>
  <c r="C232" i="24"/>
  <c r="J221" i="24"/>
  <c r="D221" i="24"/>
  <c r="H216" i="24"/>
  <c r="I216" i="24"/>
  <c r="D216" i="24"/>
  <c r="B216" i="24"/>
  <c r="C216" i="24"/>
  <c r="H204" i="24"/>
  <c r="B204" i="24"/>
  <c r="C204" i="24"/>
  <c r="E204" i="24"/>
  <c r="B167" i="24"/>
  <c r="D167" i="24"/>
  <c r="I158" i="24"/>
  <c r="H158" i="24"/>
  <c r="J158" i="24"/>
  <c r="B158" i="24"/>
  <c r="E158" i="24"/>
  <c r="C158" i="24"/>
  <c r="D158" i="24"/>
  <c r="E203" i="24"/>
  <c r="C203" i="24"/>
  <c r="I203" i="24"/>
  <c r="J203" i="24"/>
  <c r="B203" i="24"/>
  <c r="D203" i="24"/>
  <c r="H192" i="24"/>
  <c r="C192" i="24"/>
  <c r="H31" i="24"/>
  <c r="E31" i="24"/>
  <c r="B31" i="24"/>
  <c r="C31" i="24"/>
  <c r="I249" i="24"/>
  <c r="C249" i="24"/>
  <c r="D249" i="24"/>
  <c r="H249" i="24"/>
  <c r="B24" i="24"/>
  <c r="C24" i="24"/>
  <c r="H184" i="24"/>
  <c r="I184" i="24"/>
  <c r="D184" i="24"/>
  <c r="B184" i="24"/>
  <c r="C184" i="24"/>
  <c r="J160" i="24"/>
  <c r="H160" i="24"/>
  <c r="I160" i="24"/>
  <c r="D160" i="24"/>
  <c r="B160" i="24"/>
  <c r="C160" i="24"/>
  <c r="E160" i="24"/>
  <c r="B132" i="24"/>
  <c r="C132" i="24"/>
  <c r="D132" i="24"/>
  <c r="D120" i="24"/>
  <c r="B120" i="24"/>
  <c r="C120" i="24"/>
  <c r="I207" i="24"/>
  <c r="B207" i="24"/>
  <c r="H207" i="24"/>
  <c r="H164" i="24"/>
  <c r="C164" i="24"/>
  <c r="B164" i="24"/>
  <c r="D164" i="24"/>
  <c r="H224" i="24"/>
  <c r="C224" i="24"/>
  <c r="J201" i="24"/>
  <c r="C201" i="24"/>
  <c r="D201" i="24"/>
  <c r="E201" i="24"/>
  <c r="B201" i="24"/>
  <c r="J189" i="24"/>
  <c r="D189" i="24"/>
  <c r="B222" i="24"/>
  <c r="C200" i="24"/>
  <c r="H222" i="24"/>
  <c r="I219" i="24"/>
  <c r="B220" i="24"/>
  <c r="D202" i="24"/>
  <c r="B200" i="24"/>
  <c r="D187" i="24"/>
  <c r="B178" i="24"/>
  <c r="D163" i="24"/>
  <c r="B144" i="24"/>
  <c r="B128" i="24"/>
  <c r="C117" i="24"/>
  <c r="C109" i="24"/>
  <c r="H229" i="24"/>
  <c r="H210" i="24"/>
  <c r="I206" i="24"/>
  <c r="H178" i="24"/>
  <c r="H170" i="24"/>
  <c r="J145" i="24"/>
  <c r="H129" i="24"/>
  <c r="H125" i="24"/>
  <c r="E118" i="24"/>
  <c r="I102" i="24"/>
  <c r="I77" i="24"/>
  <c r="E73" i="24"/>
  <c r="I69" i="24"/>
  <c r="E61" i="24"/>
  <c r="I46" i="24"/>
  <c r="I38" i="24"/>
  <c r="H165" i="24"/>
  <c r="I163" i="24"/>
  <c r="J159" i="24"/>
  <c r="I157" i="24"/>
  <c r="I117" i="24"/>
  <c r="I109" i="24"/>
  <c r="I85" i="24"/>
  <c r="E77" i="24"/>
  <c r="E69" i="24"/>
  <c r="I54" i="24"/>
  <c r="I45" i="24"/>
  <c r="B239" i="24"/>
  <c r="C219" i="24"/>
  <c r="D190" i="24"/>
  <c r="D165" i="24"/>
  <c r="D157" i="24"/>
  <c r="C135" i="24"/>
  <c r="D229" i="24"/>
  <c r="D222" i="24"/>
  <c r="B219" i="24"/>
  <c r="C213" i="24"/>
  <c r="B197" i="24"/>
  <c r="C190" i="24"/>
  <c r="D185" i="24"/>
  <c r="C170" i="24"/>
  <c r="C165" i="24"/>
  <c r="C157" i="24"/>
  <c r="D154" i="24"/>
  <c r="C148" i="24"/>
  <c r="D145" i="24"/>
  <c r="C140" i="24"/>
  <c r="H217" i="24"/>
  <c r="J202" i="24"/>
  <c r="J200" i="24"/>
  <c r="H185" i="24"/>
  <c r="J169" i="24"/>
  <c r="E165" i="24"/>
  <c r="E163" i="24"/>
  <c r="E161" i="24"/>
  <c r="I159" i="24"/>
  <c r="E157" i="24"/>
  <c r="E154" i="24"/>
  <c r="I147" i="24"/>
  <c r="H144" i="24"/>
  <c r="J131" i="24"/>
  <c r="H117" i="24"/>
  <c r="E114" i="24"/>
  <c r="H109" i="24"/>
  <c r="I101" i="24"/>
  <c r="I89" i="24"/>
  <c r="H85" i="24"/>
  <c r="E54" i="24"/>
  <c r="H45" i="24"/>
  <c r="I37" i="24"/>
  <c r="B247" i="24"/>
  <c r="C229" i="24"/>
  <c r="C222" i="24"/>
  <c r="D217" i="24"/>
  <c r="B213" i="24"/>
  <c r="B190" i="24"/>
  <c r="C185" i="24"/>
  <c r="B170" i="24"/>
  <c r="B165" i="24"/>
  <c r="D159" i="24"/>
  <c r="E230" i="24"/>
  <c r="I223" i="24"/>
  <c r="I220" i="24"/>
  <c r="H213" i="24"/>
  <c r="I202" i="24"/>
  <c r="I200" i="24"/>
  <c r="I191" i="24"/>
  <c r="I188" i="24"/>
  <c r="H181" i="24"/>
  <c r="I171" i="24"/>
  <c r="I169" i="24"/>
  <c r="E147" i="24"/>
  <c r="J137" i="24"/>
  <c r="I131" i="24"/>
  <c r="E117" i="24"/>
  <c r="E109" i="24"/>
  <c r="H101" i="24"/>
  <c r="E98" i="24"/>
  <c r="I93" i="24"/>
  <c r="E89" i="24"/>
  <c r="E85" i="24"/>
  <c r="I62" i="24"/>
  <c r="E49" i="24"/>
  <c r="E45" i="24"/>
  <c r="H37" i="24"/>
  <c r="C210" i="24"/>
  <c r="D200" i="24"/>
  <c r="C194" i="24"/>
  <c r="D144" i="24"/>
  <c r="I222" i="24"/>
  <c r="I194" i="24"/>
  <c r="I190" i="24"/>
  <c r="I122" i="24"/>
  <c r="I118" i="24"/>
  <c r="I97" i="24"/>
  <c r="E93" i="24"/>
  <c r="E70" i="24"/>
  <c r="I61" i="24"/>
  <c r="E57" i="24"/>
  <c r="H53" i="24"/>
  <c r="I30" i="24"/>
  <c r="J26" i="24"/>
  <c r="I21" i="24"/>
  <c r="I229" i="24"/>
  <c r="H190" i="24"/>
  <c r="H118" i="24"/>
  <c r="H61" i="24"/>
  <c r="H30" i="24"/>
  <c r="J193" i="24"/>
  <c r="D193" i="24"/>
  <c r="E193" i="24"/>
  <c r="C193" i="24"/>
  <c r="H193" i="24"/>
  <c r="B193" i="24"/>
  <c r="I193" i="24"/>
  <c r="E183" i="24"/>
  <c r="B183" i="24"/>
  <c r="H183" i="24"/>
  <c r="C183" i="24"/>
  <c r="D183" i="24"/>
  <c r="I183" i="24"/>
  <c r="J183" i="24"/>
  <c r="E166" i="24"/>
  <c r="H166" i="24"/>
  <c r="I166" i="24"/>
  <c r="B166" i="24"/>
  <c r="D166" i="24"/>
  <c r="J166" i="24"/>
  <c r="C166" i="24"/>
  <c r="E248" i="24"/>
  <c r="H248" i="24"/>
  <c r="J248" i="24"/>
  <c r="B248" i="24"/>
  <c r="I248" i="24"/>
  <c r="C248" i="24"/>
  <c r="D248" i="24"/>
  <c r="E244" i="24"/>
  <c r="C244" i="24"/>
  <c r="H244" i="24"/>
  <c r="D244" i="24"/>
  <c r="I244" i="24"/>
  <c r="J244" i="24"/>
  <c r="B244" i="24"/>
  <c r="E240" i="24"/>
  <c r="H240" i="24"/>
  <c r="J240" i="24"/>
  <c r="B240" i="24"/>
  <c r="I240" i="24"/>
  <c r="C240" i="24"/>
  <c r="D240" i="24"/>
  <c r="E236" i="24"/>
  <c r="C236" i="24"/>
  <c r="H236" i="24"/>
  <c r="D236" i="24"/>
  <c r="I236" i="24"/>
  <c r="J236" i="24"/>
  <c r="B236" i="24"/>
  <c r="H211" i="24"/>
  <c r="E211" i="24"/>
  <c r="B211" i="24"/>
  <c r="I211" i="24"/>
  <c r="C211" i="24"/>
  <c r="J211" i="24"/>
  <c r="D211" i="24"/>
  <c r="J225" i="24"/>
  <c r="D225" i="24"/>
  <c r="E225" i="24"/>
  <c r="I225" i="24"/>
  <c r="C225" i="24"/>
  <c r="H225" i="24"/>
  <c r="B225" i="24"/>
  <c r="E215" i="24"/>
  <c r="B215" i="24"/>
  <c r="H215" i="24"/>
  <c r="C215" i="24"/>
  <c r="D215" i="24"/>
  <c r="J215" i="24"/>
  <c r="I215" i="24"/>
  <c r="H228" i="24"/>
  <c r="C228" i="24"/>
  <c r="D228" i="24"/>
  <c r="E228" i="24"/>
  <c r="I228" i="24"/>
  <c r="J228" i="24"/>
  <c r="B228" i="24"/>
  <c r="J209" i="24"/>
  <c r="D209" i="24"/>
  <c r="E209" i="24"/>
  <c r="H209" i="24"/>
  <c r="I209" i="24"/>
  <c r="C209" i="24"/>
  <c r="B209" i="24"/>
  <c r="J177" i="24"/>
  <c r="D177" i="24"/>
  <c r="E177" i="24"/>
  <c r="H177" i="24"/>
  <c r="I177" i="24"/>
  <c r="C177" i="24"/>
  <c r="B177" i="24"/>
  <c r="H208" i="24"/>
  <c r="B208" i="24"/>
  <c r="C208" i="24"/>
  <c r="I208" i="24"/>
  <c r="D208" i="24"/>
  <c r="J208" i="24"/>
  <c r="E208" i="24"/>
  <c r="J205" i="24"/>
  <c r="B205" i="24"/>
  <c r="C205" i="24"/>
  <c r="D205" i="24"/>
  <c r="H205" i="24"/>
  <c r="I205" i="24"/>
  <c r="E205" i="24"/>
  <c r="H196" i="24"/>
  <c r="C196" i="24"/>
  <c r="D196" i="24"/>
  <c r="E196" i="24"/>
  <c r="B196" i="24"/>
  <c r="I196" i="24"/>
  <c r="J196" i="24"/>
  <c r="H176" i="24"/>
  <c r="B176" i="24"/>
  <c r="C176" i="24"/>
  <c r="E176" i="24"/>
  <c r="I176" i="24"/>
  <c r="D176" i="24"/>
  <c r="J176" i="24"/>
  <c r="H151" i="24"/>
  <c r="E151" i="24"/>
  <c r="J151" i="24"/>
  <c r="B151" i="24"/>
  <c r="C151" i="24"/>
  <c r="D151" i="24"/>
  <c r="I151" i="24"/>
  <c r="I175" i="24"/>
  <c r="B175" i="24"/>
  <c r="J175" i="24"/>
  <c r="C175" i="24"/>
  <c r="D175" i="24"/>
  <c r="E175" i="24"/>
  <c r="H175" i="24"/>
  <c r="B234" i="24"/>
  <c r="C234" i="24"/>
  <c r="D234" i="24"/>
  <c r="E234" i="24"/>
  <c r="H234" i="24"/>
  <c r="I234" i="24"/>
  <c r="J234" i="24"/>
  <c r="H180" i="24"/>
  <c r="C180" i="24"/>
  <c r="E180" i="24"/>
  <c r="D180" i="24"/>
  <c r="I180" i="24"/>
  <c r="J180" i="24"/>
  <c r="B180" i="24"/>
  <c r="J168" i="24"/>
  <c r="B168" i="24"/>
  <c r="C168" i="24"/>
  <c r="E168" i="24"/>
  <c r="D168" i="24"/>
  <c r="H168" i="24"/>
  <c r="I168" i="24"/>
  <c r="B179" i="24"/>
  <c r="E179" i="24"/>
  <c r="H179" i="24"/>
  <c r="I179" i="24"/>
  <c r="C179" i="24"/>
  <c r="J179" i="24"/>
  <c r="D179" i="24"/>
  <c r="J173" i="24"/>
  <c r="B173" i="24"/>
  <c r="C173" i="24"/>
  <c r="D173" i="24"/>
  <c r="E173" i="24"/>
  <c r="H173" i="24"/>
  <c r="I173" i="24"/>
  <c r="B250" i="24"/>
  <c r="C250" i="24"/>
  <c r="D250" i="24"/>
  <c r="E250" i="24"/>
  <c r="H250" i="24"/>
  <c r="J250" i="24"/>
  <c r="I250" i="24"/>
  <c r="E246" i="24"/>
  <c r="H246" i="24"/>
  <c r="B246" i="24"/>
  <c r="I246" i="24"/>
  <c r="D246" i="24"/>
  <c r="C246" i="24"/>
  <c r="J246" i="24"/>
  <c r="B242" i="24"/>
  <c r="C242" i="24"/>
  <c r="D242" i="24"/>
  <c r="E242" i="24"/>
  <c r="H242" i="24"/>
  <c r="I242" i="24"/>
  <c r="J242" i="24"/>
  <c r="E238" i="24"/>
  <c r="H238" i="24"/>
  <c r="B238" i="24"/>
  <c r="D238" i="24"/>
  <c r="I238" i="24"/>
  <c r="C238" i="24"/>
  <c r="J238" i="24"/>
  <c r="B231" i="24"/>
  <c r="C231" i="24"/>
  <c r="D231" i="24"/>
  <c r="H231" i="24"/>
  <c r="J231" i="24"/>
  <c r="I231" i="24"/>
  <c r="E231" i="24"/>
  <c r="H212" i="24"/>
  <c r="C212" i="24"/>
  <c r="E212" i="24"/>
  <c r="D212" i="24"/>
  <c r="J212" i="24"/>
  <c r="I212" i="24"/>
  <c r="B212" i="24"/>
  <c r="B199" i="24"/>
  <c r="C199" i="24"/>
  <c r="D199" i="24"/>
  <c r="E199" i="24"/>
  <c r="H199" i="24"/>
  <c r="I199" i="24"/>
  <c r="J199" i="24"/>
  <c r="E198" i="24"/>
  <c r="E195" i="24"/>
  <c r="H154" i="24"/>
  <c r="J154" i="24"/>
  <c r="I141" i="24"/>
  <c r="J141" i="24"/>
  <c r="I138" i="24"/>
  <c r="J138" i="24"/>
  <c r="H120" i="24"/>
  <c r="J120" i="24"/>
  <c r="I120" i="24"/>
  <c r="E120" i="24"/>
  <c r="H96" i="24"/>
  <c r="J96" i="24"/>
  <c r="I96" i="24"/>
  <c r="E96" i="24"/>
  <c r="H55" i="24"/>
  <c r="E55" i="24"/>
  <c r="I55" i="24"/>
  <c r="J55" i="24"/>
  <c r="H52" i="24"/>
  <c r="J52" i="24"/>
  <c r="E52" i="24"/>
  <c r="I52" i="24"/>
  <c r="B249" i="24"/>
  <c r="D243" i="24"/>
  <c r="B241" i="24"/>
  <c r="D235" i="24"/>
  <c r="B233" i="24"/>
  <c r="C230" i="24"/>
  <c r="D227" i="24"/>
  <c r="B217" i="24"/>
  <c r="C214" i="24"/>
  <c r="C198" i="24"/>
  <c r="D195" i="24"/>
  <c r="E249" i="24"/>
  <c r="E241" i="24"/>
  <c r="E237" i="24"/>
  <c r="H219" i="24"/>
  <c r="E216" i="24"/>
  <c r="J214" i="24"/>
  <c r="E213" i="24"/>
  <c r="E210" i="24"/>
  <c r="E207" i="24"/>
  <c r="H187" i="24"/>
  <c r="E184" i="24"/>
  <c r="J182" i="24"/>
  <c r="E181" i="24"/>
  <c r="E178" i="24"/>
  <c r="J164" i="24"/>
  <c r="I164" i="24"/>
  <c r="E149" i="24"/>
  <c r="H149" i="24"/>
  <c r="J149" i="24"/>
  <c r="H141" i="24"/>
  <c r="H138" i="24"/>
  <c r="H135" i="24"/>
  <c r="I135" i="24"/>
  <c r="J135" i="24"/>
  <c r="H130" i="24"/>
  <c r="E130" i="24"/>
  <c r="J130" i="24"/>
  <c r="H127" i="24"/>
  <c r="E127" i="24"/>
  <c r="I127" i="24"/>
  <c r="H124" i="24"/>
  <c r="J124" i="24"/>
  <c r="I124" i="24"/>
  <c r="H95" i="24"/>
  <c r="J95" i="24"/>
  <c r="E95" i="24"/>
  <c r="I95" i="24"/>
  <c r="H90" i="24"/>
  <c r="E90" i="24"/>
  <c r="I90" i="24"/>
  <c r="J90" i="24"/>
  <c r="H72" i="24"/>
  <c r="J72" i="24"/>
  <c r="I72" i="24"/>
  <c r="E72" i="24"/>
  <c r="D198" i="24"/>
  <c r="E227" i="24"/>
  <c r="E245" i="24"/>
  <c r="C243" i="24"/>
  <c r="C235" i="24"/>
  <c r="D232" i="24"/>
  <c r="B230" i="24"/>
  <c r="C227" i="24"/>
  <c r="D224" i="24"/>
  <c r="B214" i="24"/>
  <c r="B198" i="24"/>
  <c r="C195" i="24"/>
  <c r="D192" i="24"/>
  <c r="B182" i="24"/>
  <c r="J247" i="24"/>
  <c r="J243" i="24"/>
  <c r="J239" i="24"/>
  <c r="J235" i="24"/>
  <c r="J226" i="24"/>
  <c r="J223" i="24"/>
  <c r="E222" i="24"/>
  <c r="J220" i="24"/>
  <c r="E219" i="24"/>
  <c r="I217" i="24"/>
  <c r="I214" i="24"/>
  <c r="J194" i="24"/>
  <c r="J191" i="24"/>
  <c r="E190" i="24"/>
  <c r="J188" i="24"/>
  <c r="E187" i="24"/>
  <c r="I185" i="24"/>
  <c r="I182" i="24"/>
  <c r="J171" i="24"/>
  <c r="J156" i="24"/>
  <c r="E156" i="24"/>
  <c r="I154" i="24"/>
  <c r="I149" i="24"/>
  <c r="E146" i="24"/>
  <c r="H146" i="24"/>
  <c r="J146" i="24"/>
  <c r="E141" i="24"/>
  <c r="E138" i="24"/>
  <c r="E135" i="24"/>
  <c r="I130" i="24"/>
  <c r="J127" i="24"/>
  <c r="E124" i="24"/>
  <c r="H167" i="24"/>
  <c r="J167" i="24"/>
  <c r="J148" i="24"/>
  <c r="E148" i="24"/>
  <c r="I148" i="24"/>
  <c r="H143" i="24"/>
  <c r="E143" i="24"/>
  <c r="J143" i="24"/>
  <c r="J140" i="24"/>
  <c r="E140" i="24"/>
  <c r="I140" i="24"/>
  <c r="E134" i="24"/>
  <c r="I134" i="24"/>
  <c r="H132" i="24"/>
  <c r="J132" i="24"/>
  <c r="E132" i="24"/>
  <c r="J126" i="24"/>
  <c r="E126" i="24"/>
  <c r="I126" i="24"/>
  <c r="H104" i="24"/>
  <c r="J104" i="24"/>
  <c r="I104" i="24"/>
  <c r="E104" i="24"/>
  <c r="H76" i="24"/>
  <c r="J76" i="24"/>
  <c r="E76" i="24"/>
  <c r="I76" i="24"/>
  <c r="H197" i="24"/>
  <c r="H194" i="24"/>
  <c r="H191" i="24"/>
  <c r="E188" i="24"/>
  <c r="J186" i="24"/>
  <c r="E185" i="24"/>
  <c r="I174" i="24"/>
  <c r="J172" i="24"/>
  <c r="E172" i="24"/>
  <c r="E171" i="24"/>
  <c r="E164" i="24"/>
  <c r="E145" i="24"/>
  <c r="I145" i="24"/>
  <c r="I143" i="24"/>
  <c r="H140" i="24"/>
  <c r="H126" i="24"/>
  <c r="H79" i="24"/>
  <c r="E79" i="24"/>
  <c r="J79" i="24"/>
  <c r="I79" i="24"/>
  <c r="H223" i="24"/>
  <c r="E247" i="24"/>
  <c r="E239" i="24"/>
  <c r="E232" i="24"/>
  <c r="J230" i="24"/>
  <c r="E229" i="24"/>
  <c r="J227" i="24"/>
  <c r="E226" i="24"/>
  <c r="J224" i="24"/>
  <c r="E223" i="24"/>
  <c r="I221" i="24"/>
  <c r="I218" i="24"/>
  <c r="H203" i="24"/>
  <c r="E200" i="24"/>
  <c r="J198" i="24"/>
  <c r="E197" i="24"/>
  <c r="J195" i="24"/>
  <c r="J192" i="24"/>
  <c r="E191" i="24"/>
  <c r="I189" i="24"/>
  <c r="I186" i="24"/>
  <c r="H174" i="24"/>
  <c r="H169" i="24"/>
  <c r="I167" i="24"/>
  <c r="J165" i="24"/>
  <c r="H155" i="24"/>
  <c r="E155" i="24"/>
  <c r="I155" i="24"/>
  <c r="J150" i="24"/>
  <c r="E150" i="24"/>
  <c r="H148" i="24"/>
  <c r="E142" i="24"/>
  <c r="I142" i="24"/>
  <c r="H139" i="24"/>
  <c r="I139" i="24"/>
  <c r="J134" i="24"/>
  <c r="I132" i="24"/>
  <c r="H88" i="24"/>
  <c r="J88" i="24"/>
  <c r="I88" i="24"/>
  <c r="E88" i="24"/>
  <c r="B224" i="24"/>
  <c r="C221" i="24"/>
  <c r="D218" i="24"/>
  <c r="B192" i="24"/>
  <c r="C189" i="24"/>
  <c r="D186" i="24"/>
  <c r="H247" i="24"/>
  <c r="H243" i="24"/>
  <c r="H239" i="24"/>
  <c r="H235" i="24"/>
  <c r="E220" i="24"/>
  <c r="J218" i="24"/>
  <c r="E217" i="24"/>
  <c r="D247" i="24"/>
  <c r="B245" i="24"/>
  <c r="D239" i="24"/>
  <c r="B237" i="24"/>
  <c r="D223" i="24"/>
  <c r="B221" i="24"/>
  <c r="C218" i="24"/>
  <c r="D207" i="24"/>
  <c r="D191" i="24"/>
  <c r="B189" i="24"/>
  <c r="C186" i="24"/>
  <c r="D220" i="24"/>
  <c r="B218" i="24"/>
  <c r="B210" i="24"/>
  <c r="C207" i="24"/>
  <c r="D204" i="24"/>
  <c r="D188" i="24"/>
  <c r="B186" i="24"/>
  <c r="C167" i="24"/>
  <c r="J249" i="24"/>
  <c r="J245" i="24"/>
  <c r="J241" i="24"/>
  <c r="J237" i="24"/>
  <c r="I233" i="24"/>
  <c r="I230" i="24"/>
  <c r="I227" i="24"/>
  <c r="I224" i="24"/>
  <c r="H221" i="24"/>
  <c r="H218" i="24"/>
  <c r="J210" i="24"/>
  <c r="J207" i="24"/>
  <c r="J204" i="24"/>
  <c r="I201" i="24"/>
  <c r="I198" i="24"/>
  <c r="I195" i="24"/>
  <c r="I192" i="24"/>
  <c r="H189" i="24"/>
  <c r="H186" i="24"/>
  <c r="J178" i="24"/>
  <c r="I172" i="24"/>
  <c r="E167" i="24"/>
  <c r="H147" i="24"/>
  <c r="J147" i="24"/>
  <c r="H145" i="24"/>
  <c r="J142" i="24"/>
  <c r="J139" i="24"/>
  <c r="J136" i="24"/>
  <c r="H136" i="24"/>
  <c r="H134" i="24"/>
  <c r="H128" i="24"/>
  <c r="J128" i="24"/>
  <c r="I128" i="24"/>
  <c r="H112" i="24"/>
  <c r="J112" i="24"/>
  <c r="I112" i="24"/>
  <c r="E112" i="24"/>
  <c r="H233" i="24"/>
  <c r="E224" i="24"/>
  <c r="E221" i="24"/>
  <c r="J216" i="24"/>
  <c r="I213" i="24"/>
  <c r="I204" i="24"/>
  <c r="H201" i="24"/>
  <c r="E192" i="24"/>
  <c r="E189" i="24"/>
  <c r="J184" i="24"/>
  <c r="I181" i="24"/>
  <c r="H159" i="24"/>
  <c r="E159" i="24"/>
  <c r="H157" i="24"/>
  <c r="J157" i="24"/>
  <c r="J155" i="24"/>
  <c r="J152" i="24"/>
  <c r="E152" i="24"/>
  <c r="H152" i="24"/>
  <c r="I150" i="24"/>
  <c r="J144" i="24"/>
  <c r="I144" i="24"/>
  <c r="H142" i="24"/>
  <c r="J121" i="24"/>
  <c r="H121" i="24"/>
  <c r="E121" i="24"/>
  <c r="I121" i="24"/>
  <c r="H111" i="24"/>
  <c r="J111" i="24"/>
  <c r="E111" i="24"/>
  <c r="I111" i="24"/>
  <c r="J82" i="24"/>
  <c r="H82" i="24"/>
  <c r="E82" i="24"/>
  <c r="I82" i="24"/>
  <c r="J113" i="24"/>
  <c r="H113" i="24"/>
  <c r="H102" i="24"/>
  <c r="J97" i="24"/>
  <c r="H97" i="24"/>
  <c r="H75" i="24"/>
  <c r="J75" i="24"/>
  <c r="E75" i="24"/>
  <c r="H64" i="24"/>
  <c r="J64" i="24"/>
  <c r="E64" i="24"/>
  <c r="I64" i="24"/>
  <c r="H60" i="24"/>
  <c r="J60" i="24"/>
  <c r="E60" i="24"/>
  <c r="I60" i="24"/>
  <c r="H51" i="24"/>
  <c r="E51" i="24"/>
  <c r="I51" i="24"/>
  <c r="J51" i="24"/>
  <c r="H32" i="24"/>
  <c r="J32" i="24"/>
  <c r="E32" i="24"/>
  <c r="I32" i="24"/>
  <c r="E153" i="24"/>
  <c r="E131" i="24"/>
  <c r="E129" i="24"/>
  <c r="J122" i="24"/>
  <c r="H115" i="24"/>
  <c r="E115" i="24"/>
  <c r="I113" i="24"/>
  <c r="J106" i="24"/>
  <c r="H99" i="24"/>
  <c r="E99" i="24"/>
  <c r="H87" i="24"/>
  <c r="J87" i="24"/>
  <c r="E78" i="24"/>
  <c r="H78" i="24"/>
  <c r="J78" i="24"/>
  <c r="I75" i="24"/>
  <c r="H71" i="24"/>
  <c r="E71" i="24"/>
  <c r="J71" i="24"/>
  <c r="H63" i="24"/>
  <c r="E63" i="24"/>
  <c r="I63" i="24"/>
  <c r="J63" i="24"/>
  <c r="H59" i="24"/>
  <c r="I59" i="24"/>
  <c r="J59" i="24"/>
  <c r="E59" i="24"/>
  <c r="H119" i="24"/>
  <c r="J119" i="24"/>
  <c r="H108" i="24"/>
  <c r="J108" i="24"/>
  <c r="H103" i="24"/>
  <c r="J103" i="24"/>
  <c r="H92" i="24"/>
  <c r="J92" i="24"/>
  <c r="I87" i="24"/>
  <c r="H74" i="24"/>
  <c r="I74" i="24"/>
  <c r="J74" i="24"/>
  <c r="H68" i="24"/>
  <c r="J68" i="24"/>
  <c r="E68" i="24"/>
  <c r="I68" i="24"/>
  <c r="H28" i="24"/>
  <c r="J28" i="24"/>
  <c r="E28" i="24"/>
  <c r="I28" i="24"/>
  <c r="I137" i="24"/>
  <c r="E122" i="24"/>
  <c r="I115" i="24"/>
  <c r="I110" i="24"/>
  <c r="I108" i="24"/>
  <c r="E106" i="24"/>
  <c r="I99" i="24"/>
  <c r="I94" i="24"/>
  <c r="I92" i="24"/>
  <c r="E87" i="24"/>
  <c r="H84" i="24"/>
  <c r="J84" i="24"/>
  <c r="I84" i="24"/>
  <c r="E74" i="24"/>
  <c r="H67" i="24"/>
  <c r="E67" i="24"/>
  <c r="I67" i="24"/>
  <c r="J67" i="24"/>
  <c r="H27" i="24"/>
  <c r="I27" i="24"/>
  <c r="J27" i="24"/>
  <c r="E27" i="24"/>
  <c r="H110" i="24"/>
  <c r="E108" i="24"/>
  <c r="J105" i="24"/>
  <c r="H105" i="24"/>
  <c r="I103" i="24"/>
  <c r="H94" i="24"/>
  <c r="E92" i="24"/>
  <c r="H86" i="24"/>
  <c r="J86" i="24"/>
  <c r="E84" i="24"/>
  <c r="I66" i="24"/>
  <c r="J66" i="24"/>
  <c r="E66" i="24"/>
  <c r="H66" i="24"/>
  <c r="H48" i="24"/>
  <c r="J48" i="24"/>
  <c r="E48" i="24"/>
  <c r="I48" i="24"/>
  <c r="H44" i="24"/>
  <c r="J44" i="24"/>
  <c r="E44" i="24"/>
  <c r="I44" i="24"/>
  <c r="H36" i="24"/>
  <c r="J36" i="24"/>
  <c r="E36" i="24"/>
  <c r="I36" i="24"/>
  <c r="H123" i="24"/>
  <c r="E123" i="24"/>
  <c r="E119" i="24"/>
  <c r="J114" i="24"/>
  <c r="E110" i="24"/>
  <c r="H107" i="24"/>
  <c r="E107" i="24"/>
  <c r="I105" i="24"/>
  <c r="E103" i="24"/>
  <c r="J98" i="24"/>
  <c r="E94" i="24"/>
  <c r="H91" i="24"/>
  <c r="J91" i="24"/>
  <c r="E91" i="24"/>
  <c r="H83" i="24"/>
  <c r="E83" i="24"/>
  <c r="J83" i="24"/>
  <c r="H80" i="24"/>
  <c r="J80" i="24"/>
  <c r="I80" i="24"/>
  <c r="H47" i="24"/>
  <c r="E47" i="24"/>
  <c r="I47" i="24"/>
  <c r="J47" i="24"/>
  <c r="H43" i="24"/>
  <c r="I43" i="24"/>
  <c r="J43" i="24"/>
  <c r="E43" i="24"/>
  <c r="H39" i="24"/>
  <c r="E39" i="24"/>
  <c r="I39" i="24"/>
  <c r="J39" i="24"/>
  <c r="H35" i="24"/>
  <c r="E35" i="24"/>
  <c r="I35" i="24"/>
  <c r="J35" i="24"/>
  <c r="J123" i="24"/>
  <c r="H116" i="24"/>
  <c r="J116" i="24"/>
  <c r="I114" i="24"/>
  <c r="J107" i="24"/>
  <c r="E105" i="24"/>
  <c r="H100" i="24"/>
  <c r="J100" i="24"/>
  <c r="I98" i="24"/>
  <c r="I91" i="24"/>
  <c r="E86" i="24"/>
  <c r="I83" i="24"/>
  <c r="E80" i="24"/>
  <c r="H56" i="24"/>
  <c r="J56" i="24"/>
  <c r="E56" i="24"/>
  <c r="I56" i="24"/>
  <c r="H89" i="24"/>
  <c r="H73" i="24"/>
  <c r="J62" i="24"/>
  <c r="H57" i="24"/>
  <c r="H50" i="24"/>
  <c r="J46" i="24"/>
  <c r="H41" i="24"/>
  <c r="H34" i="24"/>
  <c r="J30" i="24"/>
  <c r="H25" i="24"/>
  <c r="J23" i="24"/>
  <c r="E50" i="24"/>
  <c r="E34" i="24"/>
  <c r="E25" i="24"/>
  <c r="H62" i="24"/>
  <c r="J58" i="24"/>
  <c r="H46" i="24"/>
  <c r="J42" i="24"/>
  <c r="H40" i="24"/>
  <c r="J40" i="24"/>
  <c r="H24" i="24"/>
  <c r="J24" i="24"/>
  <c r="I22" i="24"/>
  <c r="E22" i="24"/>
  <c r="I58" i="24"/>
  <c r="I49" i="24"/>
  <c r="I42" i="24"/>
  <c r="E37" i="24"/>
  <c r="I33" i="24"/>
  <c r="I26" i="24"/>
  <c r="J22" i="24"/>
  <c r="H81" i="24"/>
  <c r="J70" i="24"/>
  <c r="H65" i="24"/>
  <c r="H58" i="24"/>
  <c r="J54" i="24"/>
  <c r="H49" i="24"/>
  <c r="H42" i="24"/>
  <c r="I40" i="24"/>
  <c r="J38" i="24"/>
  <c r="H33" i="24"/>
  <c r="J31" i="24"/>
  <c r="H26" i="24"/>
  <c r="I24" i="24"/>
  <c r="H22" i="24"/>
  <c r="E33" i="24"/>
  <c r="I31" i="24"/>
  <c r="E24" i="24"/>
  <c r="E21" i="24"/>
  <c r="J21" i="24"/>
  <c r="J50" i="24"/>
  <c r="J34" i="24"/>
  <c r="H23" i="24"/>
  <c r="I23" i="24"/>
  <c r="E29" i="24"/>
  <c r="I25" i="24"/>
  <c r="H20" i="24"/>
  <c r="I20" i="24"/>
  <c r="J20" i="24"/>
  <c r="C20" i="24"/>
  <c r="E20" i="24"/>
  <c r="K22" i="26" l="1"/>
  <c r="E21" i="26"/>
  <c r="L21" i="26" s="1"/>
  <c r="H20" i="26"/>
  <c r="J20" i="26" s="1"/>
  <c r="D20" i="26"/>
  <c r="G20" i="26"/>
  <c r="I20" i="26" s="1"/>
  <c r="B20" i="26"/>
  <c r="J251" i="24"/>
  <c r="I251" i="24"/>
  <c r="G21" i="26" l="1"/>
  <c r="I21" i="26" s="1"/>
  <c r="D21" i="26"/>
  <c r="H21" i="26"/>
  <c r="J21" i="26" s="1"/>
  <c r="B21" i="26"/>
  <c r="K23" i="26"/>
  <c r="E22" i="26"/>
  <c r="L22" i="26" s="1"/>
  <c r="G22" i="26" l="1"/>
  <c r="I22" i="26" s="1"/>
  <c r="B22" i="26"/>
  <c r="D22" i="26"/>
  <c r="H22" i="26"/>
  <c r="J22" i="26" s="1"/>
  <c r="K24" i="26"/>
  <c r="E23" i="26"/>
  <c r="L23" i="26" s="1"/>
  <c r="B6" i="36"/>
  <c r="B6" i="55"/>
  <c r="L53" i="33"/>
  <c r="B7" i="45"/>
  <c r="N9" i="42"/>
  <c r="O9" i="42"/>
  <c r="N10" i="42"/>
  <c r="O10" i="42"/>
  <c r="N11" i="42"/>
  <c r="O11" i="42"/>
  <c r="N12" i="42"/>
  <c r="O12" i="42"/>
  <c r="N13" i="42"/>
  <c r="O13" i="42"/>
  <c r="N14" i="42"/>
  <c r="O14" i="42"/>
  <c r="N15" i="42"/>
  <c r="O15" i="42"/>
  <c r="N16" i="42"/>
  <c r="O16" i="42"/>
  <c r="N17" i="42"/>
  <c r="O17" i="42"/>
  <c r="N18" i="42"/>
  <c r="O18" i="42"/>
  <c r="N19" i="42"/>
  <c r="O19" i="42"/>
  <c r="N20" i="42"/>
  <c r="O20" i="42"/>
  <c r="N21" i="42"/>
  <c r="O21" i="42"/>
  <c r="N22" i="42"/>
  <c r="O22" i="42"/>
  <c r="N23" i="42"/>
  <c r="O23" i="42"/>
  <c r="N24" i="42"/>
  <c r="O24" i="42"/>
  <c r="N25" i="42"/>
  <c r="O25" i="42"/>
  <c r="N26" i="42"/>
  <c r="O26" i="42"/>
  <c r="N27" i="42"/>
  <c r="O27" i="42"/>
  <c r="N28" i="42"/>
  <c r="O28" i="42"/>
  <c r="N29" i="42"/>
  <c r="O29" i="42"/>
  <c r="N30" i="42"/>
  <c r="O30" i="42"/>
  <c r="N31" i="42"/>
  <c r="O31" i="42"/>
  <c r="N32" i="42"/>
  <c r="O32" i="42"/>
  <c r="N33" i="42"/>
  <c r="O33" i="42"/>
  <c r="N34" i="42"/>
  <c r="O34" i="42"/>
  <c r="N35" i="42"/>
  <c r="O35" i="42"/>
  <c r="N36" i="42"/>
  <c r="O36" i="42"/>
  <c r="N37" i="42"/>
  <c r="O37" i="42"/>
  <c r="N38" i="42"/>
  <c r="O38" i="42"/>
  <c r="N39" i="42"/>
  <c r="O39" i="42"/>
  <c r="N40" i="42"/>
  <c r="O40" i="42"/>
  <c r="N41" i="42"/>
  <c r="O41" i="42"/>
  <c r="N42" i="42"/>
  <c r="O42" i="42"/>
  <c r="N43" i="42"/>
  <c r="O43" i="42"/>
  <c r="N44" i="42"/>
  <c r="O44" i="42"/>
  <c r="N45" i="42"/>
  <c r="O45" i="42"/>
  <c r="N46" i="42"/>
  <c r="O46" i="42"/>
  <c r="N47" i="42"/>
  <c r="O47" i="42"/>
  <c r="N48" i="42"/>
  <c r="O48" i="42"/>
  <c r="N49" i="42"/>
  <c r="O49" i="42"/>
  <c r="N50" i="42"/>
  <c r="O50" i="42"/>
  <c r="N51" i="42"/>
  <c r="O51" i="42"/>
  <c r="N52" i="42"/>
  <c r="O52" i="42"/>
  <c r="N53" i="42"/>
  <c r="O53" i="42"/>
  <c r="N54" i="42"/>
  <c r="O54" i="42"/>
  <c r="N55" i="42"/>
  <c r="O55" i="42"/>
  <c r="N56" i="42"/>
  <c r="O56" i="42"/>
  <c r="N57" i="42"/>
  <c r="O57" i="42"/>
  <c r="N58" i="42"/>
  <c r="O58" i="42"/>
  <c r="N59" i="42"/>
  <c r="O59" i="42"/>
  <c r="N60" i="42"/>
  <c r="O60" i="42"/>
  <c r="N61" i="42"/>
  <c r="O61" i="42"/>
  <c r="N62" i="42"/>
  <c r="O62" i="42"/>
  <c r="N63" i="42"/>
  <c r="O63" i="42"/>
  <c r="N64" i="42"/>
  <c r="O64" i="42"/>
  <c r="N65" i="42"/>
  <c r="O65" i="42"/>
  <c r="N66" i="42"/>
  <c r="O66" i="42"/>
  <c r="N67" i="42"/>
  <c r="O67" i="42"/>
  <c r="N68" i="42"/>
  <c r="O68" i="42"/>
  <c r="N69" i="42"/>
  <c r="O69" i="42"/>
  <c r="N70" i="42"/>
  <c r="O70" i="42"/>
  <c r="N71" i="42"/>
  <c r="O71" i="42"/>
  <c r="N72" i="42"/>
  <c r="O72" i="42"/>
  <c r="N73" i="42"/>
  <c r="O73" i="42"/>
  <c r="N74" i="42"/>
  <c r="O74" i="42"/>
  <c r="N75" i="42"/>
  <c r="O75" i="42"/>
  <c r="N76" i="42"/>
  <c r="O76" i="42"/>
  <c r="N77" i="42"/>
  <c r="O77" i="42"/>
  <c r="N78" i="42"/>
  <c r="O78" i="42"/>
  <c r="N79" i="42"/>
  <c r="O79" i="42"/>
  <c r="N80" i="42"/>
  <c r="O80" i="42"/>
  <c r="N81" i="42"/>
  <c r="O81" i="42"/>
  <c r="N82" i="42"/>
  <c r="O82" i="42"/>
  <c r="N83" i="42"/>
  <c r="O83" i="42"/>
  <c r="N84" i="42"/>
  <c r="O84" i="42"/>
  <c r="N85" i="42"/>
  <c r="O85" i="42"/>
  <c r="N86" i="42"/>
  <c r="O86" i="42"/>
  <c r="N87" i="42"/>
  <c r="O87" i="42"/>
  <c r="N88" i="42"/>
  <c r="O88" i="42"/>
  <c r="N89" i="42"/>
  <c r="O89" i="42"/>
  <c r="N90" i="42"/>
  <c r="O90" i="42"/>
  <c r="N91" i="42"/>
  <c r="O91" i="42"/>
  <c r="N92" i="42"/>
  <c r="O92" i="42"/>
  <c r="N93" i="42"/>
  <c r="O93" i="42"/>
  <c r="N94" i="42"/>
  <c r="O94" i="42"/>
  <c r="N95" i="42"/>
  <c r="O95" i="42"/>
  <c r="N96" i="42"/>
  <c r="O96" i="42"/>
  <c r="N97" i="42"/>
  <c r="O97" i="42"/>
  <c r="N98" i="42"/>
  <c r="O98" i="42"/>
  <c r="N99" i="42"/>
  <c r="O99" i="42"/>
  <c r="N100" i="42"/>
  <c r="O100" i="42"/>
  <c r="N101" i="42"/>
  <c r="O101" i="42"/>
  <c r="N102" i="42"/>
  <c r="O102" i="42"/>
  <c r="N103" i="42"/>
  <c r="O103" i="42"/>
  <c r="N104" i="42"/>
  <c r="O104" i="42"/>
  <c r="N105" i="42"/>
  <c r="O105" i="42"/>
  <c r="N106" i="42"/>
  <c r="O106" i="42"/>
  <c r="N107" i="42"/>
  <c r="O107" i="42"/>
  <c r="N108" i="42"/>
  <c r="O108" i="42"/>
  <c r="N109" i="42"/>
  <c r="O109" i="42"/>
  <c r="N110" i="42"/>
  <c r="O110" i="42"/>
  <c r="N111" i="42"/>
  <c r="O111" i="42"/>
  <c r="N112" i="42"/>
  <c r="O112" i="42"/>
  <c r="N113" i="42"/>
  <c r="O113" i="42"/>
  <c r="N114" i="42"/>
  <c r="O114" i="42"/>
  <c r="N115" i="42"/>
  <c r="O115" i="42"/>
  <c r="N116" i="42"/>
  <c r="O116" i="42"/>
  <c r="N117" i="42"/>
  <c r="O117" i="42"/>
  <c r="N118" i="42"/>
  <c r="O118" i="42"/>
  <c r="N119" i="42"/>
  <c r="O119" i="42"/>
  <c r="N120" i="42"/>
  <c r="O120" i="42"/>
  <c r="N121" i="42"/>
  <c r="O121" i="42"/>
  <c r="N122" i="42"/>
  <c r="O122" i="42"/>
  <c r="N123" i="42"/>
  <c r="O123" i="42"/>
  <c r="N124" i="42"/>
  <c r="O124" i="42"/>
  <c r="N125" i="42"/>
  <c r="O125" i="42"/>
  <c r="N126" i="42"/>
  <c r="O126" i="42"/>
  <c r="N127" i="42"/>
  <c r="O127" i="42"/>
  <c r="N128" i="42"/>
  <c r="O128" i="42"/>
  <c r="N129" i="42"/>
  <c r="O129" i="42"/>
  <c r="N130" i="42"/>
  <c r="O130" i="42"/>
  <c r="N131" i="42"/>
  <c r="O131" i="42"/>
  <c r="N132" i="42"/>
  <c r="O132" i="42"/>
  <c r="N133" i="42"/>
  <c r="O133" i="42"/>
  <c r="N134" i="42"/>
  <c r="O134" i="42"/>
  <c r="N135" i="42"/>
  <c r="O135" i="42"/>
  <c r="N136" i="42"/>
  <c r="O136" i="42"/>
  <c r="N137" i="42"/>
  <c r="O137" i="42"/>
  <c r="N138" i="42"/>
  <c r="O138" i="42"/>
  <c r="N139" i="42"/>
  <c r="O139" i="42"/>
  <c r="N140" i="42"/>
  <c r="O140" i="42"/>
  <c r="N141" i="42"/>
  <c r="O141" i="42"/>
  <c r="N142" i="42"/>
  <c r="O142" i="42"/>
  <c r="N143" i="42"/>
  <c r="O143" i="42"/>
  <c r="N144" i="42"/>
  <c r="O144" i="42"/>
  <c r="N145" i="42"/>
  <c r="O145" i="42"/>
  <c r="N146" i="42"/>
  <c r="O146" i="42"/>
  <c r="N147" i="42"/>
  <c r="O147" i="42"/>
  <c r="N148" i="42"/>
  <c r="O148" i="42"/>
  <c r="N149" i="42"/>
  <c r="O149" i="42"/>
  <c r="N150" i="42"/>
  <c r="O150" i="42"/>
  <c r="N151" i="42"/>
  <c r="O151" i="42"/>
  <c r="N152" i="42"/>
  <c r="O152" i="42"/>
  <c r="O8" i="42"/>
  <c r="N8" i="42"/>
  <c r="G8" i="42"/>
  <c r="G9" i="42"/>
  <c r="H9" i="42"/>
  <c r="I9" i="42"/>
  <c r="G10" i="42"/>
  <c r="H10" i="42"/>
  <c r="I10" i="42"/>
  <c r="G11" i="42"/>
  <c r="H11" i="42"/>
  <c r="I11" i="42"/>
  <c r="G12" i="42"/>
  <c r="H12" i="42"/>
  <c r="I12" i="42"/>
  <c r="G13" i="42"/>
  <c r="H13" i="42"/>
  <c r="I13" i="42"/>
  <c r="G14" i="42"/>
  <c r="H14" i="42"/>
  <c r="I14" i="42"/>
  <c r="G15" i="42"/>
  <c r="H15" i="42"/>
  <c r="I15" i="42"/>
  <c r="G16" i="42"/>
  <c r="H16" i="42"/>
  <c r="I16" i="42"/>
  <c r="G17" i="42"/>
  <c r="H17" i="42"/>
  <c r="I17" i="42"/>
  <c r="G18" i="42"/>
  <c r="H18" i="42"/>
  <c r="I18" i="42"/>
  <c r="G19" i="42"/>
  <c r="H19" i="42"/>
  <c r="I19" i="42"/>
  <c r="G20" i="42"/>
  <c r="H20" i="42"/>
  <c r="I20" i="42"/>
  <c r="G21" i="42"/>
  <c r="H21" i="42"/>
  <c r="I21" i="42"/>
  <c r="G22" i="42"/>
  <c r="H22" i="42"/>
  <c r="I22" i="42"/>
  <c r="G23" i="42"/>
  <c r="H23" i="42"/>
  <c r="I23" i="42"/>
  <c r="G24" i="42"/>
  <c r="H24" i="42"/>
  <c r="I24" i="42"/>
  <c r="G25" i="42"/>
  <c r="H25" i="42"/>
  <c r="I25" i="42"/>
  <c r="G26" i="42"/>
  <c r="H26" i="42"/>
  <c r="I26" i="42"/>
  <c r="G27" i="42"/>
  <c r="H27" i="42"/>
  <c r="I27" i="42"/>
  <c r="G28" i="42"/>
  <c r="H28" i="42"/>
  <c r="I28" i="42"/>
  <c r="G29" i="42"/>
  <c r="H29" i="42"/>
  <c r="I29" i="42"/>
  <c r="G30" i="42"/>
  <c r="H30" i="42"/>
  <c r="I30" i="42"/>
  <c r="G31" i="42"/>
  <c r="H31" i="42"/>
  <c r="I31" i="42"/>
  <c r="G32" i="42"/>
  <c r="H32" i="42"/>
  <c r="I32" i="42"/>
  <c r="G33" i="42"/>
  <c r="H33" i="42"/>
  <c r="I33" i="42"/>
  <c r="G34" i="42"/>
  <c r="H34" i="42"/>
  <c r="I34" i="42"/>
  <c r="G35" i="42"/>
  <c r="H35" i="42"/>
  <c r="I35" i="42"/>
  <c r="G36" i="42"/>
  <c r="H36" i="42"/>
  <c r="I36" i="42"/>
  <c r="G37" i="42"/>
  <c r="H37" i="42"/>
  <c r="I37" i="42"/>
  <c r="G38" i="42"/>
  <c r="H38" i="42"/>
  <c r="I38" i="42"/>
  <c r="G39" i="42"/>
  <c r="H39" i="42"/>
  <c r="I39" i="42"/>
  <c r="G40" i="42"/>
  <c r="H40" i="42"/>
  <c r="I40" i="42"/>
  <c r="G41" i="42"/>
  <c r="H41" i="42"/>
  <c r="I41" i="42"/>
  <c r="G42" i="42"/>
  <c r="H42" i="42"/>
  <c r="I42" i="42"/>
  <c r="G43" i="42"/>
  <c r="H43" i="42"/>
  <c r="I43" i="42"/>
  <c r="G44" i="42"/>
  <c r="H44" i="42"/>
  <c r="I44" i="42"/>
  <c r="G45" i="42"/>
  <c r="H45" i="42"/>
  <c r="I45" i="42"/>
  <c r="G46" i="42"/>
  <c r="H46" i="42"/>
  <c r="I46" i="42"/>
  <c r="G47" i="42"/>
  <c r="H47" i="42"/>
  <c r="I47" i="42"/>
  <c r="G48" i="42"/>
  <c r="H48" i="42"/>
  <c r="I48" i="42"/>
  <c r="G49" i="42"/>
  <c r="H49" i="42"/>
  <c r="I49" i="42"/>
  <c r="G50" i="42"/>
  <c r="H50" i="42"/>
  <c r="I50" i="42"/>
  <c r="G51" i="42"/>
  <c r="H51" i="42"/>
  <c r="I51" i="42"/>
  <c r="G52" i="42"/>
  <c r="H52" i="42"/>
  <c r="I52" i="42"/>
  <c r="G53" i="42"/>
  <c r="H53" i="42"/>
  <c r="I53" i="42"/>
  <c r="G54" i="42"/>
  <c r="H54" i="42"/>
  <c r="I54" i="42"/>
  <c r="G55" i="42"/>
  <c r="H55" i="42"/>
  <c r="I55" i="42"/>
  <c r="G56" i="42"/>
  <c r="H56" i="42"/>
  <c r="I56" i="42"/>
  <c r="G57" i="42"/>
  <c r="H57" i="42"/>
  <c r="I57" i="42"/>
  <c r="G58" i="42"/>
  <c r="H58" i="42"/>
  <c r="I58" i="42"/>
  <c r="G59" i="42"/>
  <c r="H59" i="42"/>
  <c r="I59" i="42"/>
  <c r="G60" i="42"/>
  <c r="H60" i="42"/>
  <c r="I60" i="42"/>
  <c r="G61" i="42"/>
  <c r="H61" i="42"/>
  <c r="I61" i="42"/>
  <c r="G62" i="42"/>
  <c r="H62" i="42"/>
  <c r="I62" i="42"/>
  <c r="G63" i="42"/>
  <c r="H63" i="42"/>
  <c r="I63" i="42"/>
  <c r="G64" i="42"/>
  <c r="H64" i="42"/>
  <c r="I64" i="42"/>
  <c r="G65" i="42"/>
  <c r="H65" i="42"/>
  <c r="I65" i="42"/>
  <c r="G66" i="42"/>
  <c r="H66" i="42"/>
  <c r="I66" i="42"/>
  <c r="G67" i="42"/>
  <c r="H67" i="42"/>
  <c r="I67" i="42"/>
  <c r="G68" i="42"/>
  <c r="H68" i="42"/>
  <c r="I68" i="42"/>
  <c r="G69" i="42"/>
  <c r="H69" i="42"/>
  <c r="I69" i="42"/>
  <c r="G70" i="42"/>
  <c r="H70" i="42"/>
  <c r="I70" i="42"/>
  <c r="G71" i="42"/>
  <c r="H71" i="42"/>
  <c r="I71" i="42"/>
  <c r="G72" i="42"/>
  <c r="H72" i="42"/>
  <c r="I72" i="42"/>
  <c r="G73" i="42"/>
  <c r="H73" i="42"/>
  <c r="I73" i="42"/>
  <c r="G74" i="42"/>
  <c r="H74" i="42"/>
  <c r="I74" i="42"/>
  <c r="G75" i="42"/>
  <c r="H75" i="42"/>
  <c r="I75" i="42"/>
  <c r="G76" i="42"/>
  <c r="H76" i="42"/>
  <c r="I76" i="42"/>
  <c r="G77" i="42"/>
  <c r="H77" i="42"/>
  <c r="I77" i="42"/>
  <c r="G78" i="42"/>
  <c r="H78" i="42"/>
  <c r="I78" i="42"/>
  <c r="G79" i="42"/>
  <c r="H79" i="42"/>
  <c r="I79" i="42"/>
  <c r="G80" i="42"/>
  <c r="H80" i="42"/>
  <c r="I80" i="42"/>
  <c r="G81" i="42"/>
  <c r="H81" i="42"/>
  <c r="I81" i="42"/>
  <c r="G82" i="42"/>
  <c r="H82" i="42"/>
  <c r="I82" i="42"/>
  <c r="G83" i="42"/>
  <c r="H83" i="42"/>
  <c r="I83" i="42"/>
  <c r="G84" i="42"/>
  <c r="H84" i="42"/>
  <c r="I84" i="42"/>
  <c r="G85" i="42"/>
  <c r="H85" i="42"/>
  <c r="I85" i="42"/>
  <c r="G86" i="42"/>
  <c r="H86" i="42"/>
  <c r="I86" i="42"/>
  <c r="G87" i="42"/>
  <c r="H87" i="42"/>
  <c r="I87" i="42"/>
  <c r="G88" i="42"/>
  <c r="H88" i="42"/>
  <c r="I88" i="42"/>
  <c r="G89" i="42"/>
  <c r="H89" i="42"/>
  <c r="I89" i="42"/>
  <c r="G90" i="42"/>
  <c r="H90" i="42"/>
  <c r="I90" i="42"/>
  <c r="G91" i="42"/>
  <c r="H91" i="42"/>
  <c r="I91" i="42"/>
  <c r="G92" i="42"/>
  <c r="H92" i="42"/>
  <c r="I92" i="42"/>
  <c r="G93" i="42"/>
  <c r="H93" i="42"/>
  <c r="I93" i="42"/>
  <c r="G94" i="42"/>
  <c r="H94" i="42"/>
  <c r="I94" i="42"/>
  <c r="G95" i="42"/>
  <c r="H95" i="42"/>
  <c r="I95" i="42"/>
  <c r="G96" i="42"/>
  <c r="H96" i="42"/>
  <c r="I96" i="42"/>
  <c r="G97" i="42"/>
  <c r="H97" i="42"/>
  <c r="I97" i="42"/>
  <c r="G98" i="42"/>
  <c r="H98" i="42"/>
  <c r="I98" i="42"/>
  <c r="G99" i="42"/>
  <c r="H99" i="42"/>
  <c r="I99" i="42"/>
  <c r="G100" i="42"/>
  <c r="H100" i="42"/>
  <c r="I100" i="42"/>
  <c r="G101" i="42"/>
  <c r="H101" i="42"/>
  <c r="I101" i="42"/>
  <c r="G102" i="42"/>
  <c r="H102" i="42"/>
  <c r="I102" i="42"/>
  <c r="G103" i="42"/>
  <c r="H103" i="42"/>
  <c r="I103" i="42"/>
  <c r="G104" i="42"/>
  <c r="H104" i="42"/>
  <c r="I104" i="42"/>
  <c r="G105" i="42"/>
  <c r="H105" i="42"/>
  <c r="I105" i="42"/>
  <c r="G106" i="42"/>
  <c r="H106" i="42"/>
  <c r="I106" i="42"/>
  <c r="G107" i="42"/>
  <c r="H107" i="42"/>
  <c r="I107" i="42"/>
  <c r="G108" i="42"/>
  <c r="H108" i="42"/>
  <c r="I108" i="42"/>
  <c r="G109" i="42"/>
  <c r="H109" i="42"/>
  <c r="I109" i="42"/>
  <c r="G110" i="42"/>
  <c r="H110" i="42"/>
  <c r="I110" i="42"/>
  <c r="G111" i="42"/>
  <c r="H111" i="42"/>
  <c r="I111" i="42"/>
  <c r="G112" i="42"/>
  <c r="H112" i="42"/>
  <c r="I112" i="42"/>
  <c r="G113" i="42"/>
  <c r="H113" i="42"/>
  <c r="I113" i="42"/>
  <c r="G114" i="42"/>
  <c r="H114" i="42"/>
  <c r="I114" i="42"/>
  <c r="G115" i="42"/>
  <c r="H115" i="42"/>
  <c r="I115" i="42"/>
  <c r="G116" i="42"/>
  <c r="H116" i="42"/>
  <c r="I116" i="42"/>
  <c r="G117" i="42"/>
  <c r="H117" i="42"/>
  <c r="I117" i="42"/>
  <c r="G118" i="42"/>
  <c r="H118" i="42"/>
  <c r="I118" i="42"/>
  <c r="G119" i="42"/>
  <c r="H119" i="42"/>
  <c r="I119" i="42"/>
  <c r="G120" i="42"/>
  <c r="H120" i="42"/>
  <c r="I120" i="42"/>
  <c r="G121" i="42"/>
  <c r="H121" i="42"/>
  <c r="I121" i="42"/>
  <c r="G122" i="42"/>
  <c r="H122" i="42"/>
  <c r="I122" i="42"/>
  <c r="G123" i="42"/>
  <c r="H123" i="42"/>
  <c r="I123" i="42"/>
  <c r="G124" i="42"/>
  <c r="H124" i="42"/>
  <c r="I124" i="42"/>
  <c r="G125" i="42"/>
  <c r="H125" i="42"/>
  <c r="I125" i="42"/>
  <c r="G126" i="42"/>
  <c r="H126" i="42"/>
  <c r="I126" i="42"/>
  <c r="G127" i="42"/>
  <c r="H127" i="42"/>
  <c r="I127" i="42"/>
  <c r="G128" i="42"/>
  <c r="H128" i="42"/>
  <c r="I128" i="42"/>
  <c r="G129" i="42"/>
  <c r="H129" i="42"/>
  <c r="I129" i="42"/>
  <c r="G130" i="42"/>
  <c r="H130" i="42"/>
  <c r="I130" i="42"/>
  <c r="G131" i="42"/>
  <c r="H131" i="42"/>
  <c r="I131" i="42"/>
  <c r="G132" i="42"/>
  <c r="H132" i="42"/>
  <c r="I132" i="42"/>
  <c r="G133" i="42"/>
  <c r="H133" i="42"/>
  <c r="I133" i="42"/>
  <c r="G134" i="42"/>
  <c r="H134" i="42"/>
  <c r="I134" i="42"/>
  <c r="G135" i="42"/>
  <c r="H135" i="42"/>
  <c r="I135" i="42"/>
  <c r="G136" i="42"/>
  <c r="H136" i="42"/>
  <c r="I136" i="42"/>
  <c r="G137" i="42"/>
  <c r="H137" i="42"/>
  <c r="I137" i="42"/>
  <c r="G138" i="42"/>
  <c r="H138" i="42"/>
  <c r="I138" i="42"/>
  <c r="G139" i="42"/>
  <c r="H139" i="42"/>
  <c r="I139" i="42"/>
  <c r="G140" i="42"/>
  <c r="H140" i="42"/>
  <c r="I140" i="42"/>
  <c r="G141" i="42"/>
  <c r="H141" i="42"/>
  <c r="I141" i="42"/>
  <c r="G142" i="42"/>
  <c r="H142" i="42"/>
  <c r="I142" i="42"/>
  <c r="G143" i="42"/>
  <c r="H143" i="42"/>
  <c r="I143" i="42"/>
  <c r="G144" i="42"/>
  <c r="H144" i="42"/>
  <c r="I144" i="42"/>
  <c r="G145" i="42"/>
  <c r="H145" i="42"/>
  <c r="I145" i="42"/>
  <c r="G146" i="42"/>
  <c r="H146" i="42"/>
  <c r="I146" i="42"/>
  <c r="G147" i="42"/>
  <c r="H147" i="42"/>
  <c r="I147" i="42"/>
  <c r="G148" i="42"/>
  <c r="H148" i="42"/>
  <c r="I148" i="42"/>
  <c r="G149" i="42"/>
  <c r="H149" i="42"/>
  <c r="I149" i="42"/>
  <c r="G150" i="42"/>
  <c r="H150" i="42"/>
  <c r="I150" i="42"/>
  <c r="G151" i="42"/>
  <c r="H151" i="42"/>
  <c r="I151" i="42"/>
  <c r="G152" i="42"/>
  <c r="H152" i="42"/>
  <c r="I152" i="42"/>
  <c r="I8" i="42"/>
  <c r="H8" i="42"/>
  <c r="D35" i="23"/>
  <c r="D32" i="24" s="1"/>
  <c r="D36" i="23"/>
  <c r="D37" i="23"/>
  <c r="D38" i="23"/>
  <c r="D39" i="23"/>
  <c r="D40" i="23"/>
  <c r="D41" i="23"/>
  <c r="D42" i="23"/>
  <c r="D43" i="23"/>
  <c r="D44" i="23"/>
  <c r="D45" i="23"/>
  <c r="D46" i="23"/>
  <c r="D47" i="23"/>
  <c r="D48" i="23"/>
  <c r="J728" i="25"/>
  <c r="I202" i="55"/>
  <c r="I202" i="36"/>
  <c r="J292" i="54"/>
  <c r="J292" i="38"/>
  <c r="K202" i="43"/>
  <c r="L201" i="44"/>
  <c r="M302" i="45"/>
  <c r="I52" i="47"/>
  <c r="I105" i="50"/>
  <c r="I104" i="53"/>
  <c r="B9" i="53"/>
  <c r="H23" i="26" l="1"/>
  <c r="J23" i="26" s="1"/>
  <c r="D23" i="26"/>
  <c r="G23" i="26"/>
  <c r="I23" i="26" s="1"/>
  <c r="B23" i="26"/>
  <c r="K25" i="26"/>
  <c r="E24" i="26"/>
  <c r="L24" i="26" s="1"/>
  <c r="M17" i="50" a="1"/>
  <c r="M17" i="50" s="1"/>
  <c r="M18" i="50" a="1"/>
  <c r="M18" i="50" s="1"/>
  <c r="J18" i="50" s="1"/>
  <c r="M19" i="50" a="1"/>
  <c r="M19" i="50" s="1"/>
  <c r="M20" i="50" a="1"/>
  <c r="M20" i="50" s="1"/>
  <c r="M21" i="50" a="1"/>
  <c r="M21" i="50" s="1"/>
  <c r="M22" i="50" a="1"/>
  <c r="M22" i="50" s="1"/>
  <c r="M23" i="50" a="1"/>
  <c r="M23" i="50" s="1"/>
  <c r="M24" i="50" a="1"/>
  <c r="M24" i="50" s="1"/>
  <c r="M25" i="50" a="1"/>
  <c r="M25" i="50" s="1"/>
  <c r="M26" i="50" a="1"/>
  <c r="M26" i="50" s="1"/>
  <c r="M27" i="50" a="1"/>
  <c r="M27" i="50" s="1"/>
  <c r="F27" i="50" s="1"/>
  <c r="M28" i="50" a="1"/>
  <c r="M28" i="50" s="1"/>
  <c r="M29" i="50" a="1"/>
  <c r="M29" i="50" s="1"/>
  <c r="M30" i="50" a="1"/>
  <c r="M30" i="50" s="1"/>
  <c r="M31" i="50" a="1"/>
  <c r="M31" i="50" s="1"/>
  <c r="M32" i="50" a="1"/>
  <c r="M32" i="50" s="1"/>
  <c r="M33" i="50" a="1"/>
  <c r="M33" i="50" s="1"/>
  <c r="M34" i="50" a="1"/>
  <c r="M34" i="50" s="1"/>
  <c r="M35" i="50" a="1"/>
  <c r="M35" i="50" s="1"/>
  <c r="M36" i="50" a="1"/>
  <c r="M36" i="50" s="1"/>
  <c r="M37" i="50" a="1"/>
  <c r="M37" i="50" s="1"/>
  <c r="M38" i="50" a="1"/>
  <c r="M38" i="50" s="1"/>
  <c r="M39" i="50" a="1"/>
  <c r="M39" i="50" s="1"/>
  <c r="M40" i="50" a="1"/>
  <c r="M40" i="50" s="1"/>
  <c r="M41" i="50" a="1"/>
  <c r="M41" i="50" s="1"/>
  <c r="M42" i="50" a="1"/>
  <c r="M42" i="50" s="1"/>
  <c r="M43" i="50" a="1"/>
  <c r="M43" i="50" s="1"/>
  <c r="M44" i="50" a="1"/>
  <c r="M44" i="50" s="1"/>
  <c r="M45" i="50" a="1"/>
  <c r="M45" i="50" s="1"/>
  <c r="M46" i="50" a="1"/>
  <c r="M46" i="50" s="1"/>
  <c r="M47" i="50" a="1"/>
  <c r="M47" i="50" s="1"/>
  <c r="M48" i="50" a="1"/>
  <c r="M48" i="50" s="1"/>
  <c r="M49" i="50" a="1"/>
  <c r="M49" i="50" s="1"/>
  <c r="M50" i="50" a="1"/>
  <c r="M50" i="50" s="1"/>
  <c r="M51" i="50" a="1"/>
  <c r="M51" i="50" s="1"/>
  <c r="M52" i="50" a="1"/>
  <c r="M52" i="50" s="1"/>
  <c r="M53" i="50" a="1"/>
  <c r="M53" i="50" s="1"/>
  <c r="M54" i="50" a="1"/>
  <c r="M54" i="50" s="1"/>
  <c r="M55" i="50" a="1"/>
  <c r="M55" i="50" s="1"/>
  <c r="M56" i="50" a="1"/>
  <c r="M56" i="50" s="1"/>
  <c r="M57" i="50" a="1"/>
  <c r="M57" i="50" s="1"/>
  <c r="M58" i="50" a="1"/>
  <c r="M58" i="50" s="1"/>
  <c r="M59" i="50" a="1"/>
  <c r="M59" i="50" s="1"/>
  <c r="M60" i="50" a="1"/>
  <c r="M60" i="50" s="1"/>
  <c r="M61" i="50" a="1"/>
  <c r="M61" i="50" s="1"/>
  <c r="M62" i="50" a="1"/>
  <c r="M62" i="50" s="1"/>
  <c r="M63" i="50" a="1"/>
  <c r="M63" i="50" s="1"/>
  <c r="M64" i="50" a="1"/>
  <c r="M64" i="50" s="1"/>
  <c r="M65" i="50" a="1"/>
  <c r="M65" i="50" s="1"/>
  <c r="M66" i="50" a="1"/>
  <c r="M66" i="50" s="1"/>
  <c r="M67" i="50" a="1"/>
  <c r="M67" i="50" s="1"/>
  <c r="M68" i="50" a="1"/>
  <c r="M68" i="50" s="1"/>
  <c r="M69" i="50" a="1"/>
  <c r="M69" i="50" s="1"/>
  <c r="M70" i="50" a="1"/>
  <c r="M70" i="50" s="1"/>
  <c r="M71" i="50" a="1"/>
  <c r="M71" i="50" s="1"/>
  <c r="M72" i="50" a="1"/>
  <c r="M72" i="50" s="1"/>
  <c r="M73" i="50" a="1"/>
  <c r="M73" i="50" s="1"/>
  <c r="M74" i="50" a="1"/>
  <c r="M74" i="50" s="1"/>
  <c r="M75" i="50" a="1"/>
  <c r="M75" i="50" s="1"/>
  <c r="M76" i="50" a="1"/>
  <c r="M76" i="50" s="1"/>
  <c r="M77" i="50" a="1"/>
  <c r="M77" i="50" s="1"/>
  <c r="M78" i="50" a="1"/>
  <c r="M78" i="50" s="1"/>
  <c r="M79" i="50" a="1"/>
  <c r="M79" i="50" s="1"/>
  <c r="M80" i="50" a="1"/>
  <c r="M80" i="50" s="1"/>
  <c r="M81" i="50" a="1"/>
  <c r="M81" i="50" s="1"/>
  <c r="M82" i="50" a="1"/>
  <c r="M82" i="50" s="1"/>
  <c r="M83" i="50" a="1"/>
  <c r="M83" i="50" s="1"/>
  <c r="M84" i="50" a="1"/>
  <c r="M84" i="50" s="1"/>
  <c r="M85" i="50" a="1"/>
  <c r="M85" i="50" s="1"/>
  <c r="M86" i="50" a="1"/>
  <c r="M86" i="50" s="1"/>
  <c r="M87" i="50" a="1"/>
  <c r="M87" i="50" s="1"/>
  <c r="M88" i="50" a="1"/>
  <c r="M88" i="50" s="1"/>
  <c r="M89" i="50" a="1"/>
  <c r="M89" i="50" s="1"/>
  <c r="M90" i="50" a="1"/>
  <c r="M90" i="50" s="1"/>
  <c r="M91" i="50" a="1"/>
  <c r="M91" i="50" s="1"/>
  <c r="M92" i="50" a="1"/>
  <c r="M92" i="50" s="1"/>
  <c r="M93" i="50" a="1"/>
  <c r="M93" i="50" s="1"/>
  <c r="M94" i="50" a="1"/>
  <c r="M94" i="50" s="1"/>
  <c r="M95" i="50" a="1"/>
  <c r="M95" i="50" s="1"/>
  <c r="M96" i="50" a="1"/>
  <c r="M96" i="50" s="1"/>
  <c r="M97" i="50" a="1"/>
  <c r="M97" i="50" s="1"/>
  <c r="M98" i="50" a="1"/>
  <c r="M98" i="50" s="1"/>
  <c r="M99" i="50" a="1"/>
  <c r="M99" i="50" s="1"/>
  <c r="G15" i="25"/>
  <c r="G16" i="25"/>
  <c r="G17" i="25"/>
  <c r="G18" i="25"/>
  <c r="G19" i="25"/>
  <c r="G21" i="25"/>
  <c r="G42" i="25"/>
  <c r="G43" i="25"/>
  <c r="G46" i="25"/>
  <c r="G47" i="25"/>
  <c r="G48" i="25"/>
  <c r="G50" i="25"/>
  <c r="G55" i="25"/>
  <c r="G56" i="25"/>
  <c r="G59" i="25"/>
  <c r="G61" i="25"/>
  <c r="G62" i="25"/>
  <c r="G64" i="25"/>
  <c r="G65" i="25"/>
  <c r="G67" i="25"/>
  <c r="G69" i="25"/>
  <c r="G70" i="25"/>
  <c r="G72" i="25"/>
  <c r="G76" i="25"/>
  <c r="G77" i="25"/>
  <c r="G78" i="25"/>
  <c r="G79" i="25"/>
  <c r="G80" i="25"/>
  <c r="G81" i="25"/>
  <c r="G82" i="25"/>
  <c r="G84" i="25"/>
  <c r="G85" i="25"/>
  <c r="G86" i="25"/>
  <c r="G87" i="25"/>
  <c r="G88" i="25"/>
  <c r="G89" i="25"/>
  <c r="G91" i="25"/>
  <c r="G93" i="25"/>
  <c r="G94" i="25"/>
  <c r="G95" i="25"/>
  <c r="G96" i="25"/>
  <c r="G99" i="25"/>
  <c r="G100" i="25"/>
  <c r="G101" i="25"/>
  <c r="G103" i="25"/>
  <c r="G106" i="25"/>
  <c r="G108" i="25"/>
  <c r="G110" i="25"/>
  <c r="G111" i="25"/>
  <c r="G112" i="25"/>
  <c r="G113" i="25"/>
  <c r="G114" i="25"/>
  <c r="G116" i="25"/>
  <c r="G117" i="25"/>
  <c r="G118" i="25"/>
  <c r="G119" i="25"/>
  <c r="G120" i="25"/>
  <c r="G121" i="25"/>
  <c r="G122" i="25"/>
  <c r="G123" i="25"/>
  <c r="G124" i="25"/>
  <c r="G125" i="25"/>
  <c r="G126" i="25"/>
  <c r="G127" i="25"/>
  <c r="G128" i="25"/>
  <c r="G129" i="25"/>
  <c r="G131" i="25"/>
  <c r="G132" i="25"/>
  <c r="G133" i="25"/>
  <c r="G134" i="25"/>
  <c r="G136" i="25"/>
  <c r="G137" i="25"/>
  <c r="G138" i="25"/>
  <c r="G139" i="25"/>
  <c r="G140" i="25"/>
  <c r="G141" i="25"/>
  <c r="G142" i="25"/>
  <c r="G143" i="25"/>
  <c r="G144" i="25"/>
  <c r="G145" i="25"/>
  <c r="G146" i="25"/>
  <c r="G147" i="25"/>
  <c r="G148" i="25"/>
  <c r="G150" i="25"/>
  <c r="G151" i="25"/>
  <c r="G152" i="25"/>
  <c r="G153" i="25"/>
  <c r="G155" i="25"/>
  <c r="G156" i="25"/>
  <c r="G157" i="25"/>
  <c r="G158" i="25"/>
  <c r="G159" i="25"/>
  <c r="G160" i="25"/>
  <c r="G162" i="25"/>
  <c r="G164" i="25"/>
  <c r="G165" i="25"/>
  <c r="G166" i="25"/>
  <c r="G167" i="25"/>
  <c r="G168" i="25"/>
  <c r="G169" i="25"/>
  <c r="G170" i="25"/>
  <c r="G171" i="25"/>
  <c r="G172" i="25"/>
  <c r="G173" i="25"/>
  <c r="G174" i="25"/>
  <c r="G178" i="25"/>
  <c r="G179" i="25"/>
  <c r="G180" i="25"/>
  <c r="G181" i="25"/>
  <c r="G182" i="25"/>
  <c r="G186" i="25"/>
  <c r="G187" i="25"/>
  <c r="G189" i="25"/>
  <c r="G190" i="25"/>
  <c r="G194" i="25"/>
  <c r="G195" i="25"/>
  <c r="G196" i="25"/>
  <c r="G197" i="25"/>
  <c r="G198" i="25"/>
  <c r="G202" i="25"/>
  <c r="G203" i="25"/>
  <c r="G205" i="25"/>
  <c r="G206" i="25"/>
  <c r="G210" i="25"/>
  <c r="G211" i="25"/>
  <c r="G212" i="25"/>
  <c r="G213" i="25"/>
  <c r="G214" i="25"/>
  <c r="G218" i="25"/>
  <c r="G219" i="25"/>
  <c r="G220" i="25"/>
  <c r="G221" i="25"/>
  <c r="G222" i="25"/>
  <c r="G226" i="25"/>
  <c r="G227" i="25"/>
  <c r="G229" i="25"/>
  <c r="G230" i="25"/>
  <c r="G234" i="25"/>
  <c r="G235" i="25"/>
  <c r="G237" i="25"/>
  <c r="G238" i="25"/>
  <c r="G242" i="25"/>
  <c r="G243" i="25"/>
  <c r="G245" i="25"/>
  <c r="G246" i="25"/>
  <c r="G247" i="25"/>
  <c r="G250" i="25"/>
  <c r="G251" i="25"/>
  <c r="G253" i="25"/>
  <c r="G254" i="25"/>
  <c r="G255" i="25"/>
  <c r="G258" i="25"/>
  <c r="G260" i="25"/>
  <c r="G261" i="25"/>
  <c r="G262" i="25"/>
  <c r="G263" i="25"/>
  <c r="G270" i="25"/>
  <c r="G274" i="25"/>
  <c r="G278" i="25"/>
  <c r="G281" i="25"/>
  <c r="G286" i="25"/>
  <c r="G287" i="25"/>
  <c r="G288" i="25"/>
  <c r="G290" i="25"/>
  <c r="G294" i="25"/>
  <c r="G296" i="25"/>
  <c r="G300" i="25"/>
  <c r="G301" i="25"/>
  <c r="G302" i="25"/>
  <c r="G303" i="25"/>
  <c r="G304" i="25"/>
  <c r="G308" i="25"/>
  <c r="G309" i="25"/>
  <c r="G310" i="25"/>
  <c r="G311" i="25"/>
  <c r="G316" i="25"/>
  <c r="G317" i="25"/>
  <c r="G318" i="25"/>
  <c r="G319" i="25"/>
  <c r="G324" i="25"/>
  <c r="G325" i="25"/>
  <c r="G326" i="25"/>
  <c r="G327" i="25"/>
  <c r="G333" i="25"/>
  <c r="G334" i="25"/>
  <c r="G335" i="25"/>
  <c r="G341" i="25"/>
  <c r="G342" i="25"/>
  <c r="G343" i="25"/>
  <c r="G347" i="25"/>
  <c r="G349" i="25"/>
  <c r="G350" i="25"/>
  <c r="G351" i="25"/>
  <c r="G354" i="25"/>
  <c r="G355" i="25"/>
  <c r="G358" i="25"/>
  <c r="G359" i="25"/>
  <c r="G360" i="25"/>
  <c r="G361" i="25"/>
  <c r="G362" i="25"/>
  <c r="G363" i="25"/>
  <c r="G364" i="25"/>
  <c r="G365" i="25"/>
  <c r="G366" i="25"/>
  <c r="G367" i="25"/>
  <c r="G368" i="25"/>
  <c r="G369" i="25"/>
  <c r="G370" i="25"/>
  <c r="G371" i="25"/>
  <c r="G372" i="25"/>
  <c r="G373" i="25"/>
  <c r="G374" i="25"/>
  <c r="G375" i="25"/>
  <c r="G377" i="25"/>
  <c r="G378" i="25"/>
  <c r="G379" i="25"/>
  <c r="G380" i="25"/>
  <c r="G381" i="25"/>
  <c r="G382" i="25"/>
  <c r="G383" i="25"/>
  <c r="G384" i="25"/>
  <c r="G385" i="25"/>
  <c r="G386" i="25"/>
  <c r="G387" i="25"/>
  <c r="G388" i="25"/>
  <c r="G390" i="25"/>
  <c r="G391" i="25"/>
  <c r="G393" i="25"/>
  <c r="G394" i="25"/>
  <c r="G395" i="25"/>
  <c r="G396" i="25"/>
  <c r="G397" i="25"/>
  <c r="G398" i="25"/>
  <c r="G400" i="25"/>
  <c r="G401" i="25"/>
  <c r="G402" i="25"/>
  <c r="G404" i="25"/>
  <c r="G405" i="25"/>
  <c r="G406" i="25"/>
  <c r="G407" i="25"/>
  <c r="G410" i="25"/>
  <c r="G412" i="25"/>
  <c r="G415" i="25"/>
  <c r="G417" i="25"/>
  <c r="G418" i="25"/>
  <c r="G420" i="25"/>
  <c r="G425" i="25"/>
  <c r="G426" i="25"/>
  <c r="G428" i="25"/>
  <c r="G432" i="25"/>
  <c r="G433" i="25"/>
  <c r="G434" i="25"/>
  <c r="G436" i="25"/>
  <c r="G441" i="25"/>
  <c r="G442" i="25"/>
  <c r="G449" i="25"/>
  <c r="G450" i="25"/>
  <c r="G454" i="25"/>
  <c r="G457" i="25"/>
  <c r="G458" i="25"/>
  <c r="G462" i="25"/>
  <c r="G463" i="25"/>
  <c r="G465" i="25"/>
  <c r="G466" i="25"/>
  <c r="G468" i="25"/>
  <c r="G473" i="25"/>
  <c r="G474" i="25"/>
  <c r="G477" i="25"/>
  <c r="G485" i="25"/>
  <c r="G489" i="25"/>
  <c r="G493" i="25"/>
  <c r="G496" i="25"/>
  <c r="G497" i="25"/>
  <c r="G499" i="25"/>
  <c r="G501" i="25"/>
  <c r="G502" i="25"/>
  <c r="G504" i="25"/>
  <c r="G506" i="25"/>
  <c r="G507" i="25"/>
  <c r="G508" i="25"/>
  <c r="G509" i="25"/>
  <c r="G511" i="25"/>
  <c r="G513" i="25"/>
  <c r="G517" i="25"/>
  <c r="G521" i="25"/>
  <c r="G523" i="25"/>
  <c r="G524" i="25"/>
  <c r="G525" i="25"/>
  <c r="G526" i="25"/>
  <c r="G531" i="25"/>
  <c r="G532" i="25"/>
  <c r="G533" i="25"/>
  <c r="G536" i="25"/>
  <c r="G538" i="25"/>
  <c r="G540" i="25"/>
  <c r="G547" i="25"/>
  <c r="G549" i="25"/>
  <c r="G550" i="25"/>
  <c r="G554" i="25"/>
  <c r="G555" i="25"/>
  <c r="G557" i="25"/>
  <c r="G558" i="25"/>
  <c r="G563" i="25"/>
  <c r="G565" i="25"/>
  <c r="G566" i="25"/>
  <c r="G570" i="25"/>
  <c r="G572" i="25"/>
  <c r="G574" i="25"/>
  <c r="G578" i="25"/>
  <c r="G579" i="25"/>
  <c r="G581" i="25"/>
  <c r="G586" i="25"/>
  <c r="G587" i="25"/>
  <c r="G589" i="25"/>
  <c r="G590" i="25"/>
  <c r="G594" i="25"/>
  <c r="G598" i="25"/>
  <c r="G601" i="25"/>
  <c r="G606" i="25"/>
  <c r="G607" i="25"/>
  <c r="G608" i="25"/>
  <c r="G610" i="25"/>
  <c r="G611" i="25"/>
  <c r="G613" i="25"/>
  <c r="G614" i="25"/>
  <c r="G615" i="25"/>
  <c r="G618" i="25"/>
  <c r="G620" i="25"/>
  <c r="G621" i="25"/>
  <c r="G622" i="25"/>
  <c r="G626" i="25"/>
  <c r="G628" i="25"/>
  <c r="G630" i="25"/>
  <c r="G632" i="25"/>
  <c r="G634" i="25"/>
  <c r="G635" i="25"/>
  <c r="G636" i="25"/>
  <c r="G637" i="25"/>
  <c r="G638" i="25"/>
  <c r="G639" i="25"/>
  <c r="G640" i="25"/>
  <c r="G642" i="25"/>
  <c r="G643" i="25"/>
  <c r="G645" i="25"/>
  <c r="G646" i="25"/>
  <c r="G647" i="25"/>
  <c r="G650" i="25"/>
  <c r="G651" i="25"/>
  <c r="G652" i="25"/>
  <c r="G654" i="25"/>
  <c r="G657" i="25"/>
  <c r="G658" i="25"/>
  <c r="G660" i="25"/>
  <c r="G661" i="25"/>
  <c r="G662" i="25"/>
  <c r="G664" i="25"/>
  <c r="G666" i="25"/>
  <c r="G667" i="25"/>
  <c r="G669" i="25"/>
  <c r="G670" i="25"/>
  <c r="G671" i="25"/>
  <c r="G672" i="25"/>
  <c r="G674" i="25"/>
  <c r="G675" i="25"/>
  <c r="G678" i="25"/>
  <c r="G679" i="25"/>
  <c r="G682" i="25"/>
  <c r="G683" i="25"/>
  <c r="G684" i="25"/>
  <c r="G686" i="25"/>
  <c r="G688" i="25"/>
  <c r="G690" i="25"/>
  <c r="G691" i="25"/>
  <c r="G692" i="25"/>
  <c r="G694" i="25"/>
  <c r="G695" i="25"/>
  <c r="G698" i="25"/>
  <c r="G700" i="25"/>
  <c r="G704" i="25"/>
  <c r="G706" i="25"/>
  <c r="G707" i="25"/>
  <c r="G709" i="25"/>
  <c r="G710" i="25"/>
  <c r="G714" i="25"/>
  <c r="G716" i="25"/>
  <c r="G717" i="25"/>
  <c r="G724"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2" i="25"/>
  <c r="E113" i="25"/>
  <c r="E114" i="25"/>
  <c r="E115" i="25"/>
  <c r="E116" i="25"/>
  <c r="E117" i="25"/>
  <c r="E118" i="25"/>
  <c r="E119" i="25"/>
  <c r="E120" i="25"/>
  <c r="E121" i="25"/>
  <c r="E122" i="25"/>
  <c r="E125" i="25"/>
  <c r="E126" i="25"/>
  <c r="E128" i="25"/>
  <c r="E129" i="25"/>
  <c r="E130" i="25"/>
  <c r="E131" i="25"/>
  <c r="E132" i="25"/>
  <c r="E133" i="25"/>
  <c r="E135" i="25"/>
  <c r="E136" i="25"/>
  <c r="E137" i="25"/>
  <c r="E139" i="25"/>
  <c r="E140" i="25"/>
  <c r="E141" i="25"/>
  <c r="E142" i="25"/>
  <c r="E145" i="25"/>
  <c r="E146" i="25"/>
  <c r="E147" i="25"/>
  <c r="E148" i="25"/>
  <c r="E149" i="25"/>
  <c r="E153" i="25"/>
  <c r="E154" i="25"/>
  <c r="E155" i="25"/>
  <c r="E156" i="25"/>
  <c r="E157" i="25"/>
  <c r="E158" i="25"/>
  <c r="E160" i="25"/>
  <c r="E161" i="25"/>
  <c r="E163" i="25"/>
  <c r="E164" i="25"/>
  <c r="E166" i="25"/>
  <c r="E167" i="25"/>
  <c r="E169"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6" i="25"/>
  <c r="E367" i="25"/>
  <c r="E368" i="25"/>
  <c r="E369" i="25"/>
  <c r="E370" i="25"/>
  <c r="E371" i="25"/>
  <c r="E372" i="25"/>
  <c r="E373" i="25"/>
  <c r="E374" i="25"/>
  <c r="E375" i="25"/>
  <c r="E377" i="25"/>
  <c r="E378" i="25"/>
  <c r="E379" i="25"/>
  <c r="E380" i="25"/>
  <c r="E381" i="25"/>
  <c r="E382" i="25"/>
  <c r="E384" i="25"/>
  <c r="E385" i="25"/>
  <c r="E386" i="25"/>
  <c r="E387" i="25"/>
  <c r="E388" i="25"/>
  <c r="E389" i="25"/>
  <c r="E390" i="25"/>
  <c r="E393" i="25"/>
  <c r="E394" i="25"/>
  <c r="E397" i="25"/>
  <c r="E398" i="25"/>
  <c r="E399" i="25"/>
  <c r="E400" i="25"/>
  <c r="E401" i="25"/>
  <c r="E402" i="25"/>
  <c r="E405" i="25"/>
  <c r="E406" i="25"/>
  <c r="E407" i="25"/>
  <c r="E408" i="25"/>
  <c r="E409" i="25"/>
  <c r="E410" i="25"/>
  <c r="E412" i="25"/>
  <c r="E413" i="25"/>
  <c r="E414" i="25"/>
  <c r="E415" i="25"/>
  <c r="E416" i="25"/>
  <c r="E417" i="25"/>
  <c r="E418" i="25"/>
  <c r="E420" i="25"/>
  <c r="E421" i="25"/>
  <c r="E422" i="25"/>
  <c r="E423" i="25"/>
  <c r="E424" i="25"/>
  <c r="E425" i="25"/>
  <c r="E426" i="25"/>
  <c r="E428" i="25"/>
  <c r="E429" i="25"/>
  <c r="E430" i="25"/>
  <c r="E431" i="25"/>
  <c r="E432" i="25"/>
  <c r="E433" i="25"/>
  <c r="E434" i="25"/>
  <c r="E436" i="25"/>
  <c r="E437" i="25"/>
  <c r="E438" i="25"/>
  <c r="E439" i="25"/>
  <c r="E440" i="25"/>
  <c r="E441" i="25"/>
  <c r="E442" i="25"/>
  <c r="E444" i="25"/>
  <c r="E445" i="25"/>
  <c r="E446" i="25"/>
  <c r="E447" i="25"/>
  <c r="E448" i="25"/>
  <c r="E449" i="25"/>
  <c r="E450" i="25"/>
  <c r="E452" i="25"/>
  <c r="E453" i="25"/>
  <c r="E454" i="25"/>
  <c r="E455" i="25"/>
  <c r="E457" i="25"/>
  <c r="E458" i="25"/>
  <c r="E460" i="25"/>
  <c r="E461" i="25"/>
  <c r="E462" i="25"/>
  <c r="E463" i="25"/>
  <c r="E465" i="25"/>
  <c r="E466"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E502" i="25"/>
  <c r="E503" i="25"/>
  <c r="E504" i="25"/>
  <c r="E505" i="25"/>
  <c r="E506" i="25"/>
  <c r="E507" i="25"/>
  <c r="E508" i="25"/>
  <c r="E509" i="25"/>
  <c r="E510" i="25"/>
  <c r="E511" i="25"/>
  <c r="E512" i="25"/>
  <c r="E513" i="25"/>
  <c r="E514" i="25"/>
  <c r="E516" i="25"/>
  <c r="E517" i="25"/>
  <c r="E518" i="25"/>
  <c r="E520" i="25"/>
  <c r="E521" i="25"/>
  <c r="E523" i="25"/>
  <c r="E524" i="25"/>
  <c r="E525" i="25"/>
  <c r="E526" i="25"/>
  <c r="E528" i="25"/>
  <c r="E529" i="25"/>
  <c r="E531" i="25"/>
  <c r="E532" i="25"/>
  <c r="E533" i="25"/>
  <c r="E534" i="25"/>
  <c r="E536" i="25"/>
  <c r="E539" i="25"/>
  <c r="E541" i="25"/>
  <c r="E542" i="25"/>
  <c r="E544" i="25"/>
  <c r="E547" i="25"/>
  <c r="E553" i="25"/>
  <c r="E554" i="25"/>
  <c r="E555" i="25"/>
  <c r="E563" i="25"/>
  <c r="E564" i="25"/>
  <c r="E567" i="25"/>
  <c r="E579" i="25"/>
  <c r="E581" i="25"/>
  <c r="E583" i="25"/>
  <c r="E584" i="25"/>
  <c r="E585" i="25"/>
  <c r="E587" i="25"/>
  <c r="E592" i="25"/>
  <c r="E595" i="25"/>
  <c r="E596" i="25"/>
  <c r="E624" i="25"/>
  <c r="E656" i="25"/>
  <c r="E683" i="25"/>
  <c r="E687" i="25"/>
  <c r="B14" i="25"/>
  <c r="D14" i="25"/>
  <c r="B15" i="25"/>
  <c r="D15" i="25"/>
  <c r="B16" i="25"/>
  <c r="D16" i="25"/>
  <c r="B17" i="25"/>
  <c r="D17" i="25"/>
  <c r="B18" i="25"/>
  <c r="D18" i="25"/>
  <c r="B19" i="25"/>
  <c r="D19" i="25"/>
  <c r="B20" i="25"/>
  <c r="D20" i="25"/>
  <c r="B21" i="25"/>
  <c r="D21" i="25"/>
  <c r="B22" i="25"/>
  <c r="D22" i="25"/>
  <c r="B23" i="25"/>
  <c r="D23" i="25"/>
  <c r="B24" i="25"/>
  <c r="D24" i="25"/>
  <c r="B25" i="25"/>
  <c r="C25" i="25"/>
  <c r="D25" i="25"/>
  <c r="B26" i="25"/>
  <c r="C26" i="25"/>
  <c r="D26" i="25"/>
  <c r="B27" i="25"/>
  <c r="C27" i="25"/>
  <c r="D27" i="25"/>
  <c r="B28" i="25"/>
  <c r="C28" i="25"/>
  <c r="D28" i="25"/>
  <c r="B29" i="25"/>
  <c r="C29" i="25"/>
  <c r="D29" i="25"/>
  <c r="B30" i="25"/>
  <c r="C30" i="25"/>
  <c r="D30" i="25"/>
  <c r="B31" i="25"/>
  <c r="C31" i="25"/>
  <c r="D31" i="25"/>
  <c r="B32" i="25"/>
  <c r="C32" i="25"/>
  <c r="D32" i="25"/>
  <c r="B33" i="25"/>
  <c r="C33" i="25"/>
  <c r="D33" i="25"/>
  <c r="B34" i="25"/>
  <c r="C34" i="25"/>
  <c r="D34" i="25"/>
  <c r="B35" i="25"/>
  <c r="C35" i="25"/>
  <c r="D35" i="25"/>
  <c r="B36" i="25"/>
  <c r="C36" i="25"/>
  <c r="D36" i="25"/>
  <c r="B37" i="25"/>
  <c r="C37" i="25"/>
  <c r="D37" i="25"/>
  <c r="B38" i="25"/>
  <c r="C38" i="25"/>
  <c r="D38" i="25"/>
  <c r="B39" i="25"/>
  <c r="C39" i="25"/>
  <c r="D39" i="25"/>
  <c r="B40" i="25"/>
  <c r="C40" i="25"/>
  <c r="D40" i="25"/>
  <c r="B41" i="25"/>
  <c r="C41" i="25"/>
  <c r="D41" i="25"/>
  <c r="B42" i="25"/>
  <c r="C42" i="25"/>
  <c r="D42" i="25"/>
  <c r="B43" i="25"/>
  <c r="C43" i="25"/>
  <c r="D43" i="25"/>
  <c r="B44" i="25"/>
  <c r="C44" i="25"/>
  <c r="D44" i="25"/>
  <c r="B45" i="25"/>
  <c r="C45" i="25"/>
  <c r="D45" i="25"/>
  <c r="B46" i="25"/>
  <c r="C46" i="25"/>
  <c r="D46" i="25"/>
  <c r="B47" i="25"/>
  <c r="C47" i="25"/>
  <c r="D47" i="25"/>
  <c r="B48" i="25"/>
  <c r="C48" i="25"/>
  <c r="D48" i="25"/>
  <c r="B49" i="25"/>
  <c r="C49" i="25"/>
  <c r="D49" i="25"/>
  <c r="B50" i="25"/>
  <c r="C50" i="25"/>
  <c r="D50" i="25"/>
  <c r="B51" i="25"/>
  <c r="C51" i="25"/>
  <c r="D51" i="25"/>
  <c r="B52" i="25"/>
  <c r="C52" i="25"/>
  <c r="D52" i="25"/>
  <c r="B53" i="25"/>
  <c r="C53" i="25"/>
  <c r="D53" i="25"/>
  <c r="B54" i="25"/>
  <c r="C54" i="25"/>
  <c r="D54" i="25"/>
  <c r="B55" i="25"/>
  <c r="C55" i="25"/>
  <c r="D55" i="25"/>
  <c r="B56" i="25"/>
  <c r="C56" i="25"/>
  <c r="D56" i="25"/>
  <c r="B57" i="25"/>
  <c r="C57" i="25"/>
  <c r="D57" i="25"/>
  <c r="B58" i="25"/>
  <c r="C58" i="25"/>
  <c r="D58" i="25"/>
  <c r="B59" i="25"/>
  <c r="C59" i="25"/>
  <c r="D59" i="25"/>
  <c r="B60" i="25"/>
  <c r="C60" i="25"/>
  <c r="D60" i="25"/>
  <c r="B61" i="25"/>
  <c r="C61" i="25"/>
  <c r="D61" i="25"/>
  <c r="B62" i="25"/>
  <c r="C62" i="25"/>
  <c r="D62" i="25"/>
  <c r="B63" i="25"/>
  <c r="C63" i="25"/>
  <c r="D63" i="25"/>
  <c r="B64" i="25"/>
  <c r="C64" i="25"/>
  <c r="D64" i="25"/>
  <c r="B65" i="25"/>
  <c r="C65" i="25"/>
  <c r="D65" i="25"/>
  <c r="B66" i="25"/>
  <c r="C66" i="25"/>
  <c r="D66" i="25"/>
  <c r="B67" i="25"/>
  <c r="C67" i="25"/>
  <c r="D67" i="25"/>
  <c r="B68" i="25"/>
  <c r="C68" i="25"/>
  <c r="D68" i="25"/>
  <c r="B69" i="25"/>
  <c r="C69" i="25"/>
  <c r="D69" i="25"/>
  <c r="B70" i="25"/>
  <c r="C70" i="25"/>
  <c r="D70" i="25"/>
  <c r="B71" i="25"/>
  <c r="C71" i="25"/>
  <c r="D71" i="25"/>
  <c r="B72" i="25"/>
  <c r="C72" i="25"/>
  <c r="D72" i="25"/>
  <c r="B73" i="25"/>
  <c r="C73" i="25"/>
  <c r="D73" i="25"/>
  <c r="B74" i="25"/>
  <c r="C74" i="25"/>
  <c r="D74" i="25"/>
  <c r="B75" i="25"/>
  <c r="C75" i="25"/>
  <c r="D75" i="25"/>
  <c r="B76" i="25"/>
  <c r="C76" i="25"/>
  <c r="D76" i="25"/>
  <c r="B77" i="25"/>
  <c r="C77" i="25"/>
  <c r="D77" i="25"/>
  <c r="B78" i="25"/>
  <c r="C78" i="25"/>
  <c r="D78" i="25"/>
  <c r="B79" i="25"/>
  <c r="C79" i="25"/>
  <c r="D79" i="25"/>
  <c r="B80" i="25"/>
  <c r="C80" i="25"/>
  <c r="D80" i="25"/>
  <c r="B81" i="25"/>
  <c r="C81" i="25"/>
  <c r="D81" i="25"/>
  <c r="B82" i="25"/>
  <c r="C82" i="25"/>
  <c r="D82" i="25"/>
  <c r="B83" i="25"/>
  <c r="C83" i="25"/>
  <c r="D83" i="25"/>
  <c r="B84" i="25"/>
  <c r="C84" i="25"/>
  <c r="D84" i="25"/>
  <c r="B85" i="25"/>
  <c r="C85" i="25"/>
  <c r="D85" i="25"/>
  <c r="B86" i="25"/>
  <c r="C86" i="25"/>
  <c r="D86" i="25"/>
  <c r="B87" i="25"/>
  <c r="C87" i="25"/>
  <c r="D87" i="25"/>
  <c r="B88" i="25"/>
  <c r="C88" i="25"/>
  <c r="D88" i="25"/>
  <c r="B89" i="25"/>
  <c r="C89" i="25"/>
  <c r="D89" i="25"/>
  <c r="B90" i="25"/>
  <c r="C90" i="25"/>
  <c r="D90" i="25"/>
  <c r="B91" i="25"/>
  <c r="C91" i="25"/>
  <c r="D91" i="25"/>
  <c r="B92" i="25"/>
  <c r="C92" i="25"/>
  <c r="D92" i="25"/>
  <c r="B93" i="25"/>
  <c r="C93" i="25"/>
  <c r="D93" i="25"/>
  <c r="B94" i="25"/>
  <c r="C94" i="25"/>
  <c r="D94" i="25"/>
  <c r="B95" i="25"/>
  <c r="C95" i="25"/>
  <c r="D95" i="25"/>
  <c r="B96" i="25"/>
  <c r="C96" i="25"/>
  <c r="D96" i="25"/>
  <c r="B97" i="25"/>
  <c r="C97" i="25"/>
  <c r="D97" i="25"/>
  <c r="B98" i="25"/>
  <c r="C98" i="25"/>
  <c r="D98" i="25"/>
  <c r="B99" i="25"/>
  <c r="C99" i="25"/>
  <c r="D99" i="25"/>
  <c r="B100" i="25"/>
  <c r="C100" i="25"/>
  <c r="D100" i="25"/>
  <c r="B101" i="25"/>
  <c r="C101" i="25"/>
  <c r="D101" i="25"/>
  <c r="B102" i="25"/>
  <c r="C102" i="25"/>
  <c r="D102" i="25"/>
  <c r="B103" i="25"/>
  <c r="C103" i="25"/>
  <c r="D103" i="25"/>
  <c r="B104" i="25"/>
  <c r="C104" i="25"/>
  <c r="D104" i="25"/>
  <c r="B105" i="25"/>
  <c r="C105" i="25"/>
  <c r="D105" i="25"/>
  <c r="B106" i="25"/>
  <c r="C106" i="25"/>
  <c r="D106" i="25"/>
  <c r="B107" i="25"/>
  <c r="C107" i="25"/>
  <c r="D107" i="25"/>
  <c r="B108" i="25"/>
  <c r="C108" i="25"/>
  <c r="D108" i="25"/>
  <c r="B109" i="25"/>
  <c r="C109" i="25"/>
  <c r="D109" i="25"/>
  <c r="B110" i="25"/>
  <c r="C110" i="25"/>
  <c r="D110" i="25"/>
  <c r="B112" i="25"/>
  <c r="C112" i="25"/>
  <c r="D112" i="25"/>
  <c r="B113" i="25"/>
  <c r="C113" i="25"/>
  <c r="D113" i="25"/>
  <c r="B114" i="25"/>
  <c r="C114" i="25"/>
  <c r="D114" i="25"/>
  <c r="B115" i="25"/>
  <c r="C115" i="25"/>
  <c r="D115" i="25"/>
  <c r="B116" i="25"/>
  <c r="C116" i="25"/>
  <c r="D116" i="25"/>
  <c r="B117" i="25"/>
  <c r="C117" i="25"/>
  <c r="D117" i="25"/>
  <c r="B118" i="25"/>
  <c r="C118" i="25"/>
  <c r="D118" i="25"/>
  <c r="B119" i="25"/>
  <c r="C119" i="25"/>
  <c r="D119" i="25"/>
  <c r="B120" i="25"/>
  <c r="C120" i="25"/>
  <c r="D120" i="25"/>
  <c r="B121" i="25"/>
  <c r="C121" i="25"/>
  <c r="D121" i="25"/>
  <c r="B122" i="25"/>
  <c r="C122" i="25"/>
  <c r="D122" i="25"/>
  <c r="B125" i="25"/>
  <c r="C125" i="25"/>
  <c r="D125" i="25"/>
  <c r="B126" i="25"/>
  <c r="C126" i="25"/>
  <c r="D126" i="25"/>
  <c r="B128" i="25"/>
  <c r="C128" i="25"/>
  <c r="D128" i="25"/>
  <c r="B129" i="25"/>
  <c r="C129" i="25"/>
  <c r="D129" i="25"/>
  <c r="B130" i="25"/>
  <c r="C130" i="25"/>
  <c r="D130" i="25"/>
  <c r="B131" i="25"/>
  <c r="C131" i="25"/>
  <c r="D131" i="25"/>
  <c r="B132" i="25"/>
  <c r="C132" i="25"/>
  <c r="D132" i="25"/>
  <c r="B133" i="25"/>
  <c r="C133" i="25"/>
  <c r="D133" i="25"/>
  <c r="B135" i="25"/>
  <c r="C135" i="25"/>
  <c r="D135" i="25"/>
  <c r="B136" i="25"/>
  <c r="C136" i="25"/>
  <c r="D136" i="25"/>
  <c r="B137" i="25"/>
  <c r="C137" i="25"/>
  <c r="D137" i="25"/>
  <c r="B139" i="25"/>
  <c r="C139" i="25"/>
  <c r="D139" i="25"/>
  <c r="B140" i="25"/>
  <c r="C140" i="25"/>
  <c r="D140" i="25"/>
  <c r="B141" i="25"/>
  <c r="C141" i="25"/>
  <c r="D141" i="25"/>
  <c r="B142" i="25"/>
  <c r="C142" i="25"/>
  <c r="D142" i="25"/>
  <c r="B145" i="25"/>
  <c r="C145" i="25"/>
  <c r="D145" i="25"/>
  <c r="B146" i="25"/>
  <c r="C146" i="25"/>
  <c r="D146" i="25"/>
  <c r="B147" i="25"/>
  <c r="C147" i="25"/>
  <c r="D147" i="25"/>
  <c r="B148" i="25"/>
  <c r="C148" i="25"/>
  <c r="D148" i="25"/>
  <c r="B149" i="25"/>
  <c r="C149" i="25"/>
  <c r="D149" i="25"/>
  <c r="B153" i="25"/>
  <c r="C153" i="25"/>
  <c r="D153" i="25"/>
  <c r="B154" i="25"/>
  <c r="C154" i="25"/>
  <c r="D154" i="25"/>
  <c r="B155" i="25"/>
  <c r="C155" i="25"/>
  <c r="D155" i="25"/>
  <c r="B156" i="25"/>
  <c r="C156" i="25"/>
  <c r="D156" i="25"/>
  <c r="B157" i="25"/>
  <c r="C157" i="25"/>
  <c r="D157" i="25"/>
  <c r="B158" i="25"/>
  <c r="C158" i="25"/>
  <c r="D158" i="25"/>
  <c r="B160" i="25"/>
  <c r="C160" i="25"/>
  <c r="D160" i="25"/>
  <c r="B161" i="25"/>
  <c r="C161" i="25"/>
  <c r="D161" i="25"/>
  <c r="B163" i="25"/>
  <c r="C163" i="25"/>
  <c r="D163" i="25"/>
  <c r="B164" i="25"/>
  <c r="C164" i="25"/>
  <c r="D164" i="25"/>
  <c r="B166" i="25"/>
  <c r="C166" i="25"/>
  <c r="D166" i="25"/>
  <c r="B167" i="25"/>
  <c r="C167" i="25"/>
  <c r="D167" i="25"/>
  <c r="B169" i="25"/>
  <c r="C169" i="25"/>
  <c r="D169" i="25"/>
  <c r="B172" i="25"/>
  <c r="C172" i="25"/>
  <c r="D172" i="25"/>
  <c r="B173" i="25"/>
  <c r="C173" i="25"/>
  <c r="D173" i="25"/>
  <c r="B174" i="25"/>
  <c r="C174" i="25"/>
  <c r="D174" i="25"/>
  <c r="B175" i="25"/>
  <c r="C175" i="25"/>
  <c r="D175" i="25"/>
  <c r="B176" i="25"/>
  <c r="C176" i="25"/>
  <c r="D176" i="25"/>
  <c r="B177" i="25"/>
  <c r="C177" i="25"/>
  <c r="D177" i="25"/>
  <c r="B178" i="25"/>
  <c r="C178" i="25"/>
  <c r="D178" i="25"/>
  <c r="B179" i="25"/>
  <c r="C179" i="25"/>
  <c r="D179" i="25"/>
  <c r="B180" i="25"/>
  <c r="C180" i="25"/>
  <c r="D180" i="25"/>
  <c r="B181" i="25"/>
  <c r="C181" i="25"/>
  <c r="D181" i="25"/>
  <c r="B182" i="25"/>
  <c r="C182" i="25"/>
  <c r="D182" i="25"/>
  <c r="B183" i="25"/>
  <c r="C183" i="25"/>
  <c r="D183" i="25"/>
  <c r="B184" i="25"/>
  <c r="C184" i="25"/>
  <c r="D184" i="25"/>
  <c r="B185" i="25"/>
  <c r="C185" i="25"/>
  <c r="D185" i="25"/>
  <c r="B186" i="25"/>
  <c r="C186" i="25"/>
  <c r="D186" i="25"/>
  <c r="B187" i="25"/>
  <c r="C187" i="25"/>
  <c r="D187" i="25"/>
  <c r="B188" i="25"/>
  <c r="C188" i="25"/>
  <c r="D188" i="25"/>
  <c r="B189" i="25"/>
  <c r="C189" i="25"/>
  <c r="D189" i="25"/>
  <c r="B190" i="25"/>
  <c r="C190" i="25"/>
  <c r="D190" i="25"/>
  <c r="B191" i="25"/>
  <c r="C191" i="25"/>
  <c r="D191" i="25"/>
  <c r="B192" i="25"/>
  <c r="C192" i="25"/>
  <c r="D192" i="25"/>
  <c r="B193" i="25"/>
  <c r="C193" i="25"/>
  <c r="D193" i="25"/>
  <c r="B194" i="25"/>
  <c r="C194" i="25"/>
  <c r="D194" i="25"/>
  <c r="B195" i="25"/>
  <c r="C195" i="25"/>
  <c r="D195" i="25"/>
  <c r="B196" i="25"/>
  <c r="C196" i="25"/>
  <c r="D196" i="25"/>
  <c r="B197" i="25"/>
  <c r="C197" i="25"/>
  <c r="D197" i="25"/>
  <c r="B198" i="25"/>
  <c r="C198" i="25"/>
  <c r="D198" i="25"/>
  <c r="B199" i="25"/>
  <c r="C199" i="25"/>
  <c r="D199" i="25"/>
  <c r="B200" i="25"/>
  <c r="C200" i="25"/>
  <c r="D200" i="25"/>
  <c r="B201" i="25"/>
  <c r="C201" i="25"/>
  <c r="D201" i="25"/>
  <c r="B202" i="25"/>
  <c r="C202" i="25"/>
  <c r="D202" i="25"/>
  <c r="B203" i="25"/>
  <c r="C203" i="25"/>
  <c r="D203" i="25"/>
  <c r="B204" i="25"/>
  <c r="C204" i="25"/>
  <c r="D204" i="25"/>
  <c r="B205" i="25"/>
  <c r="C205" i="25"/>
  <c r="D205" i="25"/>
  <c r="B206" i="25"/>
  <c r="C206" i="25"/>
  <c r="D206" i="25"/>
  <c r="B207" i="25"/>
  <c r="C207" i="25"/>
  <c r="D207" i="25"/>
  <c r="B208" i="25"/>
  <c r="C208" i="25"/>
  <c r="D208" i="25"/>
  <c r="B209" i="25"/>
  <c r="C209" i="25"/>
  <c r="D209" i="25"/>
  <c r="B210" i="25"/>
  <c r="C210" i="25"/>
  <c r="D210" i="25"/>
  <c r="B211" i="25"/>
  <c r="C211" i="25"/>
  <c r="D211" i="25"/>
  <c r="B212" i="25"/>
  <c r="C212" i="25"/>
  <c r="D212" i="25"/>
  <c r="B213" i="25"/>
  <c r="C213" i="25"/>
  <c r="D213" i="25"/>
  <c r="B214" i="25"/>
  <c r="C214" i="25"/>
  <c r="D214" i="25"/>
  <c r="B215" i="25"/>
  <c r="C215" i="25"/>
  <c r="D215" i="25"/>
  <c r="B216" i="25"/>
  <c r="C216" i="25"/>
  <c r="D216" i="25"/>
  <c r="B217" i="25"/>
  <c r="C217" i="25"/>
  <c r="D217" i="25"/>
  <c r="B218" i="25"/>
  <c r="C218" i="25"/>
  <c r="D218" i="25"/>
  <c r="B219" i="25"/>
  <c r="C219" i="25"/>
  <c r="D219" i="25"/>
  <c r="B220" i="25"/>
  <c r="C220" i="25"/>
  <c r="D220" i="25"/>
  <c r="B221" i="25"/>
  <c r="C221" i="25"/>
  <c r="D221" i="25"/>
  <c r="B222" i="25"/>
  <c r="C222" i="25"/>
  <c r="D222" i="25"/>
  <c r="B223" i="25"/>
  <c r="C223" i="25"/>
  <c r="D223" i="25"/>
  <c r="B224" i="25"/>
  <c r="C224" i="25"/>
  <c r="D224" i="25"/>
  <c r="B225" i="25"/>
  <c r="C225" i="25"/>
  <c r="D225" i="25"/>
  <c r="B226" i="25"/>
  <c r="C226" i="25"/>
  <c r="D226" i="25"/>
  <c r="B227" i="25"/>
  <c r="C227" i="25"/>
  <c r="D227" i="25"/>
  <c r="B228" i="25"/>
  <c r="C228" i="25"/>
  <c r="D228" i="25"/>
  <c r="B229" i="25"/>
  <c r="C229" i="25"/>
  <c r="D229" i="25"/>
  <c r="B230" i="25"/>
  <c r="C230" i="25"/>
  <c r="D230" i="25"/>
  <c r="B231" i="25"/>
  <c r="C231" i="25"/>
  <c r="D231" i="25"/>
  <c r="B232" i="25"/>
  <c r="C232" i="25"/>
  <c r="D232" i="25"/>
  <c r="B233" i="25"/>
  <c r="C233" i="25"/>
  <c r="D233" i="25"/>
  <c r="B234" i="25"/>
  <c r="C234" i="25"/>
  <c r="D234" i="25"/>
  <c r="B235" i="25"/>
  <c r="C235" i="25"/>
  <c r="D235" i="25"/>
  <c r="B236" i="25"/>
  <c r="C236" i="25"/>
  <c r="D236" i="25"/>
  <c r="B237" i="25"/>
  <c r="C237" i="25"/>
  <c r="D237" i="25"/>
  <c r="B238" i="25"/>
  <c r="C238" i="25"/>
  <c r="D238" i="25"/>
  <c r="B239" i="25"/>
  <c r="C239" i="25"/>
  <c r="D239" i="25"/>
  <c r="B240" i="25"/>
  <c r="C240" i="25"/>
  <c r="D240" i="25"/>
  <c r="B241" i="25"/>
  <c r="C241" i="25"/>
  <c r="D241" i="25"/>
  <c r="B242" i="25"/>
  <c r="C242" i="25"/>
  <c r="D242" i="25"/>
  <c r="B243" i="25"/>
  <c r="C243" i="25"/>
  <c r="D243" i="25"/>
  <c r="B244" i="25"/>
  <c r="C244" i="25"/>
  <c r="D244" i="25"/>
  <c r="B245" i="25"/>
  <c r="C245" i="25"/>
  <c r="D245" i="25"/>
  <c r="B246" i="25"/>
  <c r="C246" i="25"/>
  <c r="D246" i="25"/>
  <c r="B247" i="25"/>
  <c r="C247" i="25"/>
  <c r="D247" i="25"/>
  <c r="B248" i="25"/>
  <c r="C248" i="25"/>
  <c r="D248" i="25"/>
  <c r="B249" i="25"/>
  <c r="C249" i="25"/>
  <c r="D249" i="25"/>
  <c r="B250" i="25"/>
  <c r="C250" i="25"/>
  <c r="D250" i="25"/>
  <c r="B251" i="25"/>
  <c r="C251" i="25"/>
  <c r="D251" i="25"/>
  <c r="B252" i="25"/>
  <c r="C252" i="25"/>
  <c r="D252" i="25"/>
  <c r="B253" i="25"/>
  <c r="C253" i="25"/>
  <c r="D253" i="25"/>
  <c r="B254" i="25"/>
  <c r="C254" i="25"/>
  <c r="D254" i="25"/>
  <c r="B255" i="25"/>
  <c r="C255" i="25"/>
  <c r="D255" i="25"/>
  <c r="B256" i="25"/>
  <c r="C256" i="25"/>
  <c r="D256" i="25"/>
  <c r="B257" i="25"/>
  <c r="C257" i="25"/>
  <c r="D257" i="25"/>
  <c r="B258" i="25"/>
  <c r="C258" i="25"/>
  <c r="D258" i="25"/>
  <c r="B259" i="25"/>
  <c r="C259" i="25"/>
  <c r="D259" i="25"/>
  <c r="B260" i="25"/>
  <c r="C260" i="25"/>
  <c r="D260" i="25"/>
  <c r="B261" i="25"/>
  <c r="C261" i="25"/>
  <c r="D261" i="25"/>
  <c r="B262" i="25"/>
  <c r="C262" i="25"/>
  <c r="D262" i="25"/>
  <c r="B263" i="25"/>
  <c r="C263" i="25"/>
  <c r="D263" i="25"/>
  <c r="B264" i="25"/>
  <c r="C264" i="25"/>
  <c r="D264" i="25"/>
  <c r="B265" i="25"/>
  <c r="C265" i="25"/>
  <c r="D265" i="25"/>
  <c r="B266" i="25"/>
  <c r="C266" i="25"/>
  <c r="D266" i="25"/>
  <c r="B267" i="25"/>
  <c r="C267" i="25"/>
  <c r="D267" i="25"/>
  <c r="B268" i="25"/>
  <c r="C268" i="25"/>
  <c r="D268" i="25"/>
  <c r="B269" i="25"/>
  <c r="C269" i="25"/>
  <c r="D269" i="25"/>
  <c r="B270" i="25"/>
  <c r="C270" i="25"/>
  <c r="D270" i="25"/>
  <c r="B271" i="25"/>
  <c r="C271" i="25"/>
  <c r="D271" i="25"/>
  <c r="B272" i="25"/>
  <c r="C272" i="25"/>
  <c r="D272" i="25"/>
  <c r="B273" i="25"/>
  <c r="C273" i="25"/>
  <c r="D273" i="25"/>
  <c r="B274" i="25"/>
  <c r="C274" i="25"/>
  <c r="D274" i="25"/>
  <c r="B275" i="25"/>
  <c r="C275" i="25"/>
  <c r="D275" i="25"/>
  <c r="B276" i="25"/>
  <c r="C276" i="25"/>
  <c r="D276" i="25"/>
  <c r="B277" i="25"/>
  <c r="C277" i="25"/>
  <c r="D277" i="25"/>
  <c r="B278" i="25"/>
  <c r="C278" i="25"/>
  <c r="D278" i="25"/>
  <c r="B279" i="25"/>
  <c r="C279" i="25"/>
  <c r="D279" i="25"/>
  <c r="B280" i="25"/>
  <c r="C280" i="25"/>
  <c r="D280" i="25"/>
  <c r="B281" i="25"/>
  <c r="C281" i="25"/>
  <c r="D281" i="25"/>
  <c r="B282" i="25"/>
  <c r="C282" i="25"/>
  <c r="D282" i="25"/>
  <c r="B283" i="25"/>
  <c r="C283" i="25"/>
  <c r="D283" i="25"/>
  <c r="B284" i="25"/>
  <c r="C284" i="25"/>
  <c r="D284" i="25"/>
  <c r="B285" i="25"/>
  <c r="C285" i="25"/>
  <c r="D285" i="25"/>
  <c r="B286" i="25"/>
  <c r="C286" i="25"/>
  <c r="D286" i="25"/>
  <c r="B287" i="25"/>
  <c r="C287" i="25"/>
  <c r="D287" i="25"/>
  <c r="B288" i="25"/>
  <c r="C288" i="25"/>
  <c r="D288" i="25"/>
  <c r="B289" i="25"/>
  <c r="C289" i="25"/>
  <c r="D289" i="25"/>
  <c r="B290" i="25"/>
  <c r="C290" i="25"/>
  <c r="D290" i="25"/>
  <c r="B291" i="25"/>
  <c r="C291" i="25"/>
  <c r="D291" i="25"/>
  <c r="B292" i="25"/>
  <c r="C292" i="25"/>
  <c r="D292" i="25"/>
  <c r="B293" i="25"/>
  <c r="C293" i="25"/>
  <c r="D293" i="25"/>
  <c r="B294" i="25"/>
  <c r="C294" i="25"/>
  <c r="D294" i="25"/>
  <c r="B295" i="25"/>
  <c r="C295" i="25"/>
  <c r="D295" i="25"/>
  <c r="B296" i="25"/>
  <c r="C296" i="25"/>
  <c r="D296" i="25"/>
  <c r="B297" i="25"/>
  <c r="C297" i="25"/>
  <c r="D297" i="25"/>
  <c r="B298" i="25"/>
  <c r="C298" i="25"/>
  <c r="D298" i="25"/>
  <c r="B299" i="25"/>
  <c r="C299" i="25"/>
  <c r="D299" i="25"/>
  <c r="B300" i="25"/>
  <c r="C300" i="25"/>
  <c r="D300" i="25"/>
  <c r="B301" i="25"/>
  <c r="C301" i="25"/>
  <c r="D301" i="25"/>
  <c r="B302" i="25"/>
  <c r="C302" i="25"/>
  <c r="D302" i="25"/>
  <c r="B303" i="25"/>
  <c r="C303" i="25"/>
  <c r="D303" i="25"/>
  <c r="B304" i="25"/>
  <c r="C304" i="25"/>
  <c r="D304" i="25"/>
  <c r="B305" i="25"/>
  <c r="C305" i="25"/>
  <c r="D305" i="25"/>
  <c r="B306" i="25"/>
  <c r="C306" i="25"/>
  <c r="D306" i="25"/>
  <c r="B307" i="25"/>
  <c r="C307" i="25"/>
  <c r="D307" i="25"/>
  <c r="B308" i="25"/>
  <c r="C308" i="25"/>
  <c r="D308" i="25"/>
  <c r="B309" i="25"/>
  <c r="C309" i="25"/>
  <c r="D309" i="25"/>
  <c r="B310" i="25"/>
  <c r="C310" i="25"/>
  <c r="D310" i="25"/>
  <c r="B311" i="25"/>
  <c r="C311" i="25"/>
  <c r="D311" i="25"/>
  <c r="B312" i="25"/>
  <c r="C312" i="25"/>
  <c r="D312" i="25"/>
  <c r="B313" i="25"/>
  <c r="C313" i="25"/>
  <c r="D313" i="25"/>
  <c r="B314" i="25"/>
  <c r="C314" i="25"/>
  <c r="D314" i="25"/>
  <c r="B315" i="25"/>
  <c r="C315" i="25"/>
  <c r="D315" i="25"/>
  <c r="B316" i="25"/>
  <c r="C316" i="25"/>
  <c r="D316" i="25"/>
  <c r="B317" i="25"/>
  <c r="C317" i="25"/>
  <c r="D317" i="25"/>
  <c r="B318" i="25"/>
  <c r="C318" i="25"/>
  <c r="D318" i="25"/>
  <c r="B319" i="25"/>
  <c r="C319" i="25"/>
  <c r="D319" i="25"/>
  <c r="B320" i="25"/>
  <c r="C320" i="25"/>
  <c r="D320" i="25"/>
  <c r="B321" i="25"/>
  <c r="C321" i="25"/>
  <c r="D321" i="25"/>
  <c r="B322" i="25"/>
  <c r="C322" i="25"/>
  <c r="D322" i="25"/>
  <c r="B323" i="25"/>
  <c r="C323" i="25"/>
  <c r="D323" i="25"/>
  <c r="B324" i="25"/>
  <c r="C324" i="25"/>
  <c r="D324" i="25"/>
  <c r="B325" i="25"/>
  <c r="C325" i="25"/>
  <c r="D325" i="25"/>
  <c r="B326" i="25"/>
  <c r="C326" i="25"/>
  <c r="D326" i="25"/>
  <c r="B327" i="25"/>
  <c r="C327" i="25"/>
  <c r="D327" i="25"/>
  <c r="B328" i="25"/>
  <c r="C328" i="25"/>
  <c r="D328" i="25"/>
  <c r="B329" i="25"/>
  <c r="C329" i="25"/>
  <c r="D329" i="25"/>
  <c r="B330" i="25"/>
  <c r="C330" i="25"/>
  <c r="D330" i="25"/>
  <c r="B331" i="25"/>
  <c r="C331" i="25"/>
  <c r="D331" i="25"/>
  <c r="B332" i="25"/>
  <c r="C332" i="25"/>
  <c r="D332" i="25"/>
  <c r="B333" i="25"/>
  <c r="C333" i="25"/>
  <c r="D333" i="25"/>
  <c r="B334" i="25"/>
  <c r="C334" i="25"/>
  <c r="D334" i="25"/>
  <c r="B335" i="25"/>
  <c r="C335" i="25"/>
  <c r="D335" i="25"/>
  <c r="B336" i="25"/>
  <c r="C336" i="25"/>
  <c r="D336" i="25"/>
  <c r="B337" i="25"/>
  <c r="C337" i="25"/>
  <c r="D337" i="25"/>
  <c r="B338" i="25"/>
  <c r="C338" i="25"/>
  <c r="D338" i="25"/>
  <c r="B339" i="25"/>
  <c r="C339" i="25"/>
  <c r="D339" i="25"/>
  <c r="B340" i="25"/>
  <c r="C340" i="25"/>
  <c r="D340" i="25"/>
  <c r="B341" i="25"/>
  <c r="C341" i="25"/>
  <c r="D341" i="25"/>
  <c r="B342" i="25"/>
  <c r="C342" i="25"/>
  <c r="D342" i="25"/>
  <c r="B343" i="25"/>
  <c r="C343" i="25"/>
  <c r="D343" i="25"/>
  <c r="B344" i="25"/>
  <c r="C344" i="25"/>
  <c r="D344" i="25"/>
  <c r="B345" i="25"/>
  <c r="C345" i="25"/>
  <c r="D345" i="25"/>
  <c r="B346" i="25"/>
  <c r="C346" i="25"/>
  <c r="D346" i="25"/>
  <c r="B347" i="25"/>
  <c r="C347" i="25"/>
  <c r="D347" i="25"/>
  <c r="B348" i="25"/>
  <c r="C348" i="25"/>
  <c r="D348" i="25"/>
  <c r="B349" i="25"/>
  <c r="C349" i="25"/>
  <c r="D349" i="25"/>
  <c r="B350" i="25"/>
  <c r="C350" i="25"/>
  <c r="D350" i="25"/>
  <c r="B351" i="25"/>
  <c r="C351" i="25"/>
  <c r="D351" i="25"/>
  <c r="B352" i="25"/>
  <c r="C352" i="25"/>
  <c r="D352" i="25"/>
  <c r="B353" i="25"/>
  <c r="C353" i="25"/>
  <c r="D353" i="25"/>
  <c r="B354" i="25"/>
  <c r="C354" i="25"/>
  <c r="D354" i="25"/>
  <c r="B355" i="25"/>
  <c r="C355" i="25"/>
  <c r="D355" i="25"/>
  <c r="B356" i="25"/>
  <c r="C356" i="25"/>
  <c r="D356" i="25"/>
  <c r="B357" i="25"/>
  <c r="C357" i="25"/>
  <c r="D357" i="25"/>
  <c r="B358" i="25"/>
  <c r="C358" i="25"/>
  <c r="D358" i="25"/>
  <c r="B359" i="25"/>
  <c r="C359" i="25"/>
  <c r="D359" i="25"/>
  <c r="B360" i="25"/>
  <c r="C360" i="25"/>
  <c r="D360" i="25"/>
  <c r="B361" i="25"/>
  <c r="C361" i="25"/>
  <c r="D361" i="25"/>
  <c r="B362" i="25"/>
  <c r="C362" i="25"/>
  <c r="D362" i="25"/>
  <c r="B363" i="25"/>
  <c r="C363" i="25"/>
  <c r="D363" i="25"/>
  <c r="B366" i="25"/>
  <c r="C366" i="25"/>
  <c r="D366" i="25"/>
  <c r="B367" i="25"/>
  <c r="C367" i="25"/>
  <c r="D367" i="25"/>
  <c r="B368" i="25"/>
  <c r="C368" i="25"/>
  <c r="D368" i="25"/>
  <c r="B369" i="25"/>
  <c r="C369" i="25"/>
  <c r="D369" i="25"/>
  <c r="B370" i="25"/>
  <c r="C370" i="25"/>
  <c r="D370" i="25"/>
  <c r="B371" i="25"/>
  <c r="C371" i="25"/>
  <c r="D371" i="25"/>
  <c r="B372" i="25"/>
  <c r="C372" i="25"/>
  <c r="D372" i="25"/>
  <c r="B373" i="25"/>
  <c r="C373" i="25"/>
  <c r="D373" i="25"/>
  <c r="B374" i="25"/>
  <c r="C374" i="25"/>
  <c r="D374" i="25"/>
  <c r="B375" i="25"/>
  <c r="C375" i="25"/>
  <c r="D375" i="25"/>
  <c r="B376" i="25"/>
  <c r="B377" i="25"/>
  <c r="C377" i="25"/>
  <c r="D377" i="25"/>
  <c r="B378" i="25"/>
  <c r="C378" i="25"/>
  <c r="D378" i="25"/>
  <c r="B379" i="25"/>
  <c r="C379" i="25"/>
  <c r="D379" i="25"/>
  <c r="B380" i="25"/>
  <c r="C380" i="25"/>
  <c r="D380" i="25"/>
  <c r="B381" i="25"/>
  <c r="C381" i="25"/>
  <c r="D381" i="25"/>
  <c r="B382" i="25"/>
  <c r="C382" i="25"/>
  <c r="D382" i="25"/>
  <c r="B384" i="25"/>
  <c r="C384" i="25"/>
  <c r="D384" i="25"/>
  <c r="B385" i="25"/>
  <c r="C385" i="25"/>
  <c r="D385" i="25"/>
  <c r="B386" i="25"/>
  <c r="C386" i="25"/>
  <c r="D386" i="25"/>
  <c r="B387" i="25"/>
  <c r="C387" i="25"/>
  <c r="D387" i="25"/>
  <c r="B388" i="25"/>
  <c r="C388" i="25"/>
  <c r="D388" i="25"/>
  <c r="B389" i="25"/>
  <c r="C389" i="25"/>
  <c r="D389" i="25"/>
  <c r="B390" i="25"/>
  <c r="C390" i="25"/>
  <c r="D390" i="25"/>
  <c r="B392" i="25"/>
  <c r="C392" i="25"/>
  <c r="B393" i="25"/>
  <c r="C393" i="25"/>
  <c r="D393" i="25"/>
  <c r="B394" i="25"/>
  <c r="C394" i="25"/>
  <c r="D394" i="25"/>
  <c r="B397" i="25"/>
  <c r="C397" i="25"/>
  <c r="D397" i="25"/>
  <c r="B398" i="25"/>
  <c r="C398" i="25"/>
  <c r="D398" i="25"/>
  <c r="B399" i="25"/>
  <c r="C399" i="25"/>
  <c r="D399" i="25"/>
  <c r="C400" i="25"/>
  <c r="D400" i="25"/>
  <c r="B401" i="25"/>
  <c r="C401" i="25"/>
  <c r="D401" i="25"/>
  <c r="B402" i="25"/>
  <c r="C402" i="25"/>
  <c r="D402" i="25"/>
  <c r="B403" i="25"/>
  <c r="D403" i="25"/>
  <c r="B405" i="25"/>
  <c r="C405" i="25"/>
  <c r="D405" i="25"/>
  <c r="B406" i="25"/>
  <c r="C406" i="25"/>
  <c r="D406" i="25"/>
  <c r="B407" i="25"/>
  <c r="C407" i="25"/>
  <c r="D407" i="25"/>
  <c r="B409" i="25"/>
  <c r="C409" i="25"/>
  <c r="D409" i="25"/>
  <c r="B410" i="25"/>
  <c r="C410" i="25"/>
  <c r="D410" i="25"/>
  <c r="B412" i="25"/>
  <c r="C412" i="25"/>
  <c r="D412" i="25"/>
  <c r="B413" i="25"/>
  <c r="C413" i="25"/>
  <c r="D413" i="25"/>
  <c r="B414" i="25"/>
  <c r="C414" i="25"/>
  <c r="D414" i="25"/>
  <c r="B415" i="25"/>
  <c r="C415" i="25"/>
  <c r="D415" i="25"/>
  <c r="B417" i="25"/>
  <c r="C417" i="25"/>
  <c r="D417" i="25"/>
  <c r="B418" i="25"/>
  <c r="C418" i="25"/>
  <c r="D418" i="25"/>
  <c r="B420" i="25"/>
  <c r="C420" i="25"/>
  <c r="D420" i="25"/>
  <c r="B421" i="25"/>
  <c r="C421" i="25"/>
  <c r="D421" i="25"/>
  <c r="B422" i="25"/>
  <c r="C422" i="25"/>
  <c r="D422" i="25"/>
  <c r="B423" i="25"/>
  <c r="C423" i="25"/>
  <c r="D423" i="25"/>
  <c r="B425" i="25"/>
  <c r="C425" i="25"/>
  <c r="D425" i="25"/>
  <c r="B426" i="25"/>
  <c r="C426" i="25"/>
  <c r="D426" i="25"/>
  <c r="B428" i="25"/>
  <c r="C428" i="25"/>
  <c r="D428" i="25"/>
  <c r="B429" i="25"/>
  <c r="C429" i="25"/>
  <c r="D429" i="25"/>
  <c r="B430" i="25"/>
  <c r="C430" i="25"/>
  <c r="D430" i="25"/>
  <c r="B431" i="25"/>
  <c r="C431" i="25"/>
  <c r="D431" i="25"/>
  <c r="B433" i="25"/>
  <c r="C433" i="25"/>
  <c r="D433" i="25"/>
  <c r="B434" i="25"/>
  <c r="C434" i="25"/>
  <c r="D434" i="25"/>
  <c r="B436" i="25"/>
  <c r="C436" i="25"/>
  <c r="D436" i="25"/>
  <c r="B437" i="25"/>
  <c r="C437" i="25"/>
  <c r="D437" i="25"/>
  <c r="B438" i="25"/>
  <c r="C438" i="25"/>
  <c r="D438" i="25"/>
  <c r="B439" i="25"/>
  <c r="C439" i="25"/>
  <c r="D439" i="25"/>
  <c r="B441" i="25"/>
  <c r="C441" i="25"/>
  <c r="D441" i="25"/>
  <c r="B442" i="25"/>
  <c r="C442" i="25"/>
  <c r="D442" i="25"/>
  <c r="B444" i="25"/>
  <c r="C444" i="25"/>
  <c r="D444" i="25"/>
  <c r="B445" i="25"/>
  <c r="C445" i="25"/>
  <c r="D445" i="25"/>
  <c r="B446" i="25"/>
  <c r="C446" i="25"/>
  <c r="D446" i="25"/>
  <c r="B447" i="25"/>
  <c r="C447" i="25"/>
  <c r="D447" i="25"/>
  <c r="B449" i="25"/>
  <c r="C449" i="25"/>
  <c r="D449" i="25"/>
  <c r="B450" i="25"/>
  <c r="C450" i="25"/>
  <c r="D450" i="25"/>
  <c r="B452" i="25"/>
  <c r="C452" i="25"/>
  <c r="D452" i="25"/>
  <c r="B453" i="25"/>
  <c r="C453" i="25"/>
  <c r="D453" i="25"/>
  <c r="B454" i="25"/>
  <c r="C454" i="25"/>
  <c r="D454" i="25"/>
  <c r="B455" i="25"/>
  <c r="C455" i="25"/>
  <c r="D455" i="25"/>
  <c r="B457" i="25"/>
  <c r="C457" i="25"/>
  <c r="D457" i="25"/>
  <c r="B458" i="25"/>
  <c r="C458" i="25"/>
  <c r="D458" i="25"/>
  <c r="B460" i="25"/>
  <c r="C460" i="25"/>
  <c r="D460" i="25"/>
  <c r="B461" i="25"/>
  <c r="C461" i="25"/>
  <c r="D461" i="25"/>
  <c r="B462" i="25"/>
  <c r="C462" i="25"/>
  <c r="D462" i="25"/>
  <c r="B463" i="25"/>
  <c r="C463" i="25"/>
  <c r="D463" i="25"/>
  <c r="B465" i="25"/>
  <c r="C465" i="25"/>
  <c r="D465" i="25"/>
  <c r="B466" i="25"/>
  <c r="C466" i="25"/>
  <c r="D466" i="25"/>
  <c r="B468" i="25"/>
  <c r="C468" i="25"/>
  <c r="D468" i="25"/>
  <c r="B469" i="25"/>
  <c r="C469" i="25"/>
  <c r="D469" i="25"/>
  <c r="B470" i="25"/>
  <c r="C470" i="25"/>
  <c r="D470" i="25"/>
  <c r="B471" i="25"/>
  <c r="C471" i="25"/>
  <c r="D471" i="25"/>
  <c r="B472" i="25"/>
  <c r="C472" i="25"/>
  <c r="D472" i="25"/>
  <c r="B473" i="25"/>
  <c r="C473" i="25"/>
  <c r="D473" i="25"/>
  <c r="C474" i="25"/>
  <c r="B475" i="25"/>
  <c r="C475" i="25"/>
  <c r="D475" i="25"/>
  <c r="B476" i="25"/>
  <c r="C476" i="25"/>
  <c r="D476" i="25"/>
  <c r="B477" i="25"/>
  <c r="C477" i="25"/>
  <c r="D477" i="25"/>
  <c r="B478" i="25"/>
  <c r="C478" i="25"/>
  <c r="D478" i="25"/>
  <c r="C479" i="25"/>
  <c r="D479" i="25"/>
  <c r="B480" i="25"/>
  <c r="C480" i="25"/>
  <c r="D480" i="25"/>
  <c r="B481" i="25"/>
  <c r="C481" i="25"/>
  <c r="D481" i="25"/>
  <c r="C482" i="25"/>
  <c r="B483" i="25"/>
  <c r="C483" i="25"/>
  <c r="D483" i="25"/>
  <c r="B484" i="25"/>
  <c r="D484" i="25"/>
  <c r="B485" i="25"/>
  <c r="C485" i="25"/>
  <c r="D485" i="25"/>
  <c r="B486" i="25"/>
  <c r="C486" i="25"/>
  <c r="D486" i="25"/>
  <c r="B487" i="25"/>
  <c r="D487" i="25"/>
  <c r="B488" i="25"/>
  <c r="C488" i="25"/>
  <c r="D488" i="25"/>
  <c r="B489" i="25"/>
  <c r="C489" i="25"/>
  <c r="D489" i="25"/>
  <c r="D490" i="25"/>
  <c r="B491" i="25"/>
  <c r="C491" i="25"/>
  <c r="D491" i="25"/>
  <c r="B492" i="25"/>
  <c r="D492" i="25"/>
  <c r="B493" i="25"/>
  <c r="C493" i="25"/>
  <c r="D493" i="25"/>
  <c r="B494" i="25"/>
  <c r="C494" i="25"/>
  <c r="D494" i="25"/>
  <c r="C495" i="25"/>
  <c r="B496" i="25"/>
  <c r="C496" i="25"/>
  <c r="D496" i="25"/>
  <c r="B497" i="25"/>
  <c r="C497" i="25"/>
  <c r="D497" i="25"/>
  <c r="B499" i="25"/>
  <c r="C499" i="25"/>
  <c r="D499" i="25"/>
  <c r="B500" i="25"/>
  <c r="B501" i="25"/>
  <c r="C501" i="25"/>
  <c r="D501" i="25"/>
  <c r="B502" i="25"/>
  <c r="C502" i="25"/>
  <c r="D502" i="25"/>
  <c r="B504" i="25"/>
  <c r="C504" i="25"/>
  <c r="D504" i="25"/>
  <c r="B505" i="25"/>
  <c r="D505" i="25"/>
  <c r="B507" i="25"/>
  <c r="C507" i="25"/>
  <c r="D507" i="25"/>
  <c r="B508" i="25"/>
  <c r="B509" i="25"/>
  <c r="C509" i="25"/>
  <c r="D509" i="25"/>
  <c r="B510" i="25"/>
  <c r="C510" i="25"/>
  <c r="D510" i="25"/>
  <c r="B511" i="25"/>
  <c r="B512" i="25"/>
  <c r="C512" i="25"/>
  <c r="D512" i="25"/>
  <c r="B513" i="25"/>
  <c r="C513" i="25"/>
  <c r="D513" i="25"/>
  <c r="C515" i="25"/>
  <c r="D515" i="25"/>
  <c r="B516" i="25"/>
  <c r="C516" i="25"/>
  <c r="D516" i="25"/>
  <c r="B517" i="25"/>
  <c r="C517" i="25"/>
  <c r="D517" i="25"/>
  <c r="B518" i="25"/>
  <c r="C518" i="25"/>
  <c r="D518" i="25"/>
  <c r="B519" i="25"/>
  <c r="C519" i="25"/>
  <c r="B520" i="25"/>
  <c r="C520" i="25"/>
  <c r="D520" i="25"/>
  <c r="B521" i="25"/>
  <c r="C521" i="25"/>
  <c r="D521" i="25"/>
  <c r="C522" i="25"/>
  <c r="B523" i="25"/>
  <c r="C523" i="25"/>
  <c r="D523" i="25"/>
  <c r="B524" i="25"/>
  <c r="C524" i="25"/>
  <c r="D524" i="25"/>
  <c r="B525" i="25"/>
  <c r="C525" i="25"/>
  <c r="D525" i="25"/>
  <c r="B526" i="25"/>
  <c r="C526" i="25"/>
  <c r="D526" i="25"/>
  <c r="B527" i="25"/>
  <c r="D527" i="25"/>
  <c r="B528" i="25"/>
  <c r="C528" i="25"/>
  <c r="D528" i="25"/>
  <c r="B529" i="25"/>
  <c r="D529" i="25"/>
  <c r="B531" i="25"/>
  <c r="C531" i="25"/>
  <c r="D531" i="25"/>
  <c r="B532" i="25"/>
  <c r="D532" i="25"/>
  <c r="B533" i="25"/>
  <c r="C533" i="25"/>
  <c r="D533" i="25"/>
  <c r="B534" i="25"/>
  <c r="C534" i="25"/>
  <c r="D534" i="25"/>
  <c r="D535" i="25"/>
  <c r="B536" i="25"/>
  <c r="C536" i="25"/>
  <c r="D536" i="25"/>
  <c r="C539" i="25"/>
  <c r="D539" i="25"/>
  <c r="C540" i="25"/>
  <c r="B541" i="25"/>
  <c r="C541" i="25"/>
  <c r="D541" i="25"/>
  <c r="B542" i="25"/>
  <c r="C542" i="25"/>
  <c r="D542" i="25"/>
  <c r="B543" i="25"/>
  <c r="B544" i="25"/>
  <c r="C544" i="25"/>
  <c r="D544" i="25"/>
  <c r="C545" i="25"/>
  <c r="B547" i="25"/>
  <c r="C547" i="25"/>
  <c r="D547" i="25"/>
  <c r="B548" i="25"/>
  <c r="B550" i="25"/>
  <c r="C550" i="25"/>
  <c r="D550" i="25"/>
  <c r="C551" i="25"/>
  <c r="D551" i="25"/>
  <c r="C552" i="25"/>
  <c r="B555" i="25"/>
  <c r="C555" i="25"/>
  <c r="D555" i="25"/>
  <c r="B558" i="25"/>
  <c r="C558" i="25"/>
  <c r="D558" i="25"/>
  <c r="C559" i="25"/>
  <c r="C560" i="25"/>
  <c r="B561" i="25"/>
  <c r="B563" i="25"/>
  <c r="C563" i="25"/>
  <c r="D563" i="25"/>
  <c r="B566" i="25"/>
  <c r="C566" i="25"/>
  <c r="D566" i="25"/>
  <c r="B569" i="25"/>
  <c r="D569" i="25"/>
  <c r="B571" i="25"/>
  <c r="D571" i="25"/>
  <c r="D573" i="25"/>
  <c r="D575" i="25"/>
  <c r="C576" i="25"/>
  <c r="B577" i="25"/>
  <c r="C577" i="25"/>
  <c r="B579" i="25"/>
  <c r="C579" i="25"/>
  <c r="D579" i="25"/>
  <c r="B581" i="25"/>
  <c r="C581" i="25"/>
  <c r="D581" i="25"/>
  <c r="B582" i="25"/>
  <c r="C582" i="25"/>
  <c r="B584" i="25"/>
  <c r="C584" i="25"/>
  <c r="D584" i="25"/>
  <c r="C585" i="25"/>
  <c r="B587" i="25"/>
  <c r="C587" i="25"/>
  <c r="D587" i="25"/>
  <c r="B588" i="25"/>
  <c r="B592" i="25"/>
  <c r="C592" i="25"/>
  <c r="D592" i="25"/>
  <c r="B593" i="25"/>
  <c r="B595" i="25"/>
  <c r="C595" i="25"/>
  <c r="B599" i="25"/>
  <c r="D599" i="25"/>
  <c r="C600" i="25"/>
  <c r="D613" i="25"/>
  <c r="C616" i="25"/>
  <c r="D621" i="25"/>
  <c r="D637" i="25"/>
  <c r="D645" i="25"/>
  <c r="B648" i="25"/>
  <c r="C648" i="25"/>
  <c r="C659" i="25"/>
  <c r="D661" i="25"/>
  <c r="C668" i="25"/>
  <c r="D669" i="25"/>
  <c r="B683" i="25"/>
  <c r="C687" i="25"/>
  <c r="D709" i="25"/>
  <c r="G12" i="25"/>
  <c r="M12" i="38" a="1"/>
  <c r="M12" i="38" s="1"/>
  <c r="J12" i="38" s="1"/>
  <c r="B9" i="25"/>
  <c r="B6" i="54"/>
  <c r="B5" i="54"/>
  <c r="B6" i="38"/>
  <c r="B5" i="38"/>
  <c r="G24" i="26" l="1"/>
  <c r="I24" i="26" s="1"/>
  <c r="D24" i="26"/>
  <c r="B24" i="26"/>
  <c r="H24" i="26"/>
  <c r="J24" i="26" s="1"/>
  <c r="K26" i="26"/>
  <c r="E25" i="26"/>
  <c r="L25" i="26" s="1"/>
  <c r="B719" i="25"/>
  <c r="G719" i="25"/>
  <c r="B711" i="25"/>
  <c r="G711" i="25"/>
  <c r="E703" i="25"/>
  <c r="G703" i="25"/>
  <c r="B687" i="25"/>
  <c r="G687" i="25"/>
  <c r="D663" i="25"/>
  <c r="G663" i="25"/>
  <c r="E655" i="25"/>
  <c r="G655" i="25"/>
  <c r="D631" i="25"/>
  <c r="G631" i="25"/>
  <c r="E623" i="25"/>
  <c r="G623" i="25"/>
  <c r="I599" i="25"/>
  <c r="G599" i="25"/>
  <c r="I591" i="25"/>
  <c r="G591" i="25"/>
  <c r="H583" i="25"/>
  <c r="G583" i="25"/>
  <c r="E575" i="25"/>
  <c r="G575" i="25"/>
  <c r="J567" i="25"/>
  <c r="G567" i="25"/>
  <c r="E559" i="25"/>
  <c r="G559" i="25"/>
  <c r="E551" i="25"/>
  <c r="G551" i="25"/>
  <c r="J543" i="25"/>
  <c r="G543" i="25"/>
  <c r="I535" i="25"/>
  <c r="G535" i="25"/>
  <c r="E527" i="25"/>
  <c r="G527" i="25"/>
  <c r="I519" i="25"/>
  <c r="G519" i="25"/>
  <c r="I503" i="25"/>
  <c r="G503" i="25"/>
  <c r="B495" i="25"/>
  <c r="G495" i="25"/>
  <c r="C487" i="25"/>
  <c r="G487" i="25"/>
  <c r="I479" i="25"/>
  <c r="G479" i="25"/>
  <c r="J471" i="25"/>
  <c r="G471" i="25"/>
  <c r="J455" i="25"/>
  <c r="G455" i="25"/>
  <c r="J447" i="25"/>
  <c r="G447" i="25"/>
  <c r="J439" i="25"/>
  <c r="G439" i="25"/>
  <c r="J431" i="25"/>
  <c r="G431" i="25"/>
  <c r="H423" i="25"/>
  <c r="G423" i="25"/>
  <c r="J399" i="25"/>
  <c r="G399" i="25"/>
  <c r="J295" i="25"/>
  <c r="G295" i="25"/>
  <c r="H279" i="25"/>
  <c r="G279" i="25"/>
  <c r="H271" i="25"/>
  <c r="G271" i="25"/>
  <c r="H239" i="25"/>
  <c r="G239" i="25"/>
  <c r="H231" i="25"/>
  <c r="G231" i="25"/>
  <c r="H223" i="25"/>
  <c r="G223" i="25"/>
  <c r="H215" i="25"/>
  <c r="G215" i="25"/>
  <c r="H207" i="25"/>
  <c r="G207" i="25"/>
  <c r="H199" i="25"/>
  <c r="G199" i="25"/>
  <c r="H191" i="25"/>
  <c r="G191" i="25"/>
  <c r="H183" i="25"/>
  <c r="G183" i="25"/>
  <c r="H175" i="25"/>
  <c r="G175" i="25"/>
  <c r="J135" i="25"/>
  <c r="G135" i="25"/>
  <c r="H71" i="25"/>
  <c r="G71" i="25"/>
  <c r="H63" i="25"/>
  <c r="G63" i="25"/>
  <c r="J39" i="25"/>
  <c r="G39" i="25"/>
  <c r="J31" i="25"/>
  <c r="G31" i="25"/>
  <c r="J23" i="25"/>
  <c r="G23" i="25"/>
  <c r="D718" i="25"/>
  <c r="G718" i="25"/>
  <c r="D702" i="25"/>
  <c r="G702" i="25"/>
  <c r="D582" i="25"/>
  <c r="G582" i="25"/>
  <c r="I542" i="25"/>
  <c r="G542" i="25"/>
  <c r="J534" i="25"/>
  <c r="G534" i="25"/>
  <c r="J518" i="25"/>
  <c r="G518" i="25"/>
  <c r="I510" i="25"/>
  <c r="G510" i="25"/>
  <c r="I494" i="25"/>
  <c r="G494" i="25"/>
  <c r="I486" i="25"/>
  <c r="G486" i="25"/>
  <c r="I478" i="25"/>
  <c r="G478" i="25"/>
  <c r="I470" i="25"/>
  <c r="G470" i="25"/>
  <c r="I446" i="25"/>
  <c r="G446" i="25"/>
  <c r="I438" i="25"/>
  <c r="G438" i="25"/>
  <c r="I430" i="25"/>
  <c r="G430" i="25"/>
  <c r="I422" i="25"/>
  <c r="G422" i="25"/>
  <c r="I414" i="25"/>
  <c r="G414" i="25"/>
  <c r="H102" i="25"/>
  <c r="G102" i="25"/>
  <c r="H54" i="25"/>
  <c r="G54" i="25"/>
  <c r="J38" i="25"/>
  <c r="G38" i="25"/>
  <c r="J30" i="25"/>
  <c r="G30" i="25"/>
  <c r="J22" i="25"/>
  <c r="G22" i="25"/>
  <c r="I14" i="25"/>
  <c r="G14" i="25"/>
  <c r="D701" i="25"/>
  <c r="G701" i="25"/>
  <c r="D693" i="25"/>
  <c r="G693" i="25"/>
  <c r="D685" i="25"/>
  <c r="G685" i="25"/>
  <c r="D677" i="25"/>
  <c r="G677" i="25"/>
  <c r="D653" i="25"/>
  <c r="G653" i="25"/>
  <c r="D629" i="25"/>
  <c r="G629" i="25"/>
  <c r="D605" i="25"/>
  <c r="G605" i="25"/>
  <c r="D597" i="25"/>
  <c r="G597" i="25"/>
  <c r="E573" i="25"/>
  <c r="G573" i="25"/>
  <c r="H541" i="25"/>
  <c r="G541" i="25"/>
  <c r="H469" i="25"/>
  <c r="G469" i="25"/>
  <c r="H461" i="25"/>
  <c r="G461" i="25"/>
  <c r="H453" i="25"/>
  <c r="G453" i="25"/>
  <c r="H445" i="25"/>
  <c r="G445" i="25"/>
  <c r="H437" i="25"/>
  <c r="G437" i="25"/>
  <c r="H429" i="25"/>
  <c r="G429" i="25"/>
  <c r="H421" i="25"/>
  <c r="G421" i="25"/>
  <c r="H413" i="25"/>
  <c r="G413" i="25"/>
  <c r="J389" i="25"/>
  <c r="G389" i="25"/>
  <c r="H357" i="25"/>
  <c r="G357" i="25"/>
  <c r="J293" i="25"/>
  <c r="G293" i="25"/>
  <c r="J285" i="25"/>
  <c r="G285" i="25"/>
  <c r="J277" i="25"/>
  <c r="G277" i="25"/>
  <c r="I269" i="25"/>
  <c r="G269" i="25"/>
  <c r="H149" i="25"/>
  <c r="G149" i="25"/>
  <c r="H109" i="25"/>
  <c r="G109" i="25"/>
  <c r="H53" i="25"/>
  <c r="G53" i="25"/>
  <c r="H45" i="25"/>
  <c r="G45" i="25"/>
  <c r="J37" i="25"/>
  <c r="G37" i="25"/>
  <c r="J29" i="25"/>
  <c r="G29" i="25"/>
  <c r="E708" i="25"/>
  <c r="G708" i="25"/>
  <c r="D676" i="25"/>
  <c r="G676" i="25"/>
  <c r="E668" i="25"/>
  <c r="G668" i="25"/>
  <c r="B644" i="25"/>
  <c r="G644" i="25"/>
  <c r="B612" i="25"/>
  <c r="G612" i="25"/>
  <c r="E604" i="25"/>
  <c r="G604" i="25"/>
  <c r="C596" i="25"/>
  <c r="G596" i="25"/>
  <c r="E588" i="25"/>
  <c r="G588" i="25"/>
  <c r="B580" i="25"/>
  <c r="G580" i="25"/>
  <c r="B564" i="25"/>
  <c r="G564" i="25"/>
  <c r="B556" i="25"/>
  <c r="G556" i="25"/>
  <c r="E548" i="25"/>
  <c r="G548" i="25"/>
  <c r="I516" i="25"/>
  <c r="G516" i="25"/>
  <c r="I500" i="25"/>
  <c r="G500" i="25"/>
  <c r="I492" i="25"/>
  <c r="G492" i="25"/>
  <c r="C484" i="25"/>
  <c r="G484" i="25"/>
  <c r="I476" i="25"/>
  <c r="G476" i="25"/>
  <c r="I460" i="25"/>
  <c r="G460" i="25"/>
  <c r="I452" i="25"/>
  <c r="G452" i="25"/>
  <c r="I444" i="25"/>
  <c r="G444" i="25"/>
  <c r="J356" i="25"/>
  <c r="G356" i="25"/>
  <c r="I348" i="25"/>
  <c r="G348" i="25"/>
  <c r="I340" i="25"/>
  <c r="G340" i="25"/>
  <c r="I332" i="25"/>
  <c r="G332" i="25"/>
  <c r="J292" i="25"/>
  <c r="G292" i="25"/>
  <c r="J284" i="25"/>
  <c r="G284" i="25"/>
  <c r="J276" i="25"/>
  <c r="G276" i="25"/>
  <c r="J268" i="25"/>
  <c r="G268" i="25"/>
  <c r="H252" i="25"/>
  <c r="G252" i="25"/>
  <c r="I244" i="25"/>
  <c r="G244" i="25"/>
  <c r="H236" i="25"/>
  <c r="G236" i="25"/>
  <c r="J228" i="25"/>
  <c r="G228" i="25"/>
  <c r="I204" i="25"/>
  <c r="G204" i="25"/>
  <c r="I188" i="25"/>
  <c r="G188" i="25"/>
  <c r="I92" i="25"/>
  <c r="G92" i="25"/>
  <c r="H68" i="25"/>
  <c r="G68" i="25"/>
  <c r="H60" i="25"/>
  <c r="G60" i="25"/>
  <c r="H52" i="25"/>
  <c r="G52" i="25"/>
  <c r="H44" i="25"/>
  <c r="G44" i="25"/>
  <c r="J36" i="25"/>
  <c r="G36" i="25"/>
  <c r="J28" i="25"/>
  <c r="G28" i="25"/>
  <c r="H20" i="25"/>
  <c r="G20" i="25"/>
  <c r="C699" i="25"/>
  <c r="G699" i="25"/>
  <c r="B659" i="25"/>
  <c r="G659" i="25"/>
  <c r="B627" i="25"/>
  <c r="G627" i="25"/>
  <c r="E619" i="25"/>
  <c r="G619" i="25"/>
  <c r="B603" i="25"/>
  <c r="G603" i="25"/>
  <c r="D595" i="25"/>
  <c r="G595" i="25"/>
  <c r="E571" i="25"/>
  <c r="G571" i="25"/>
  <c r="H539" i="25"/>
  <c r="G539" i="25"/>
  <c r="E515" i="25"/>
  <c r="G515" i="25"/>
  <c r="H491" i="25"/>
  <c r="G491" i="25"/>
  <c r="H483" i="25"/>
  <c r="G483" i="25"/>
  <c r="H475" i="25"/>
  <c r="G475" i="25"/>
  <c r="H467" i="25"/>
  <c r="G467" i="25"/>
  <c r="H459" i="25"/>
  <c r="G459" i="25"/>
  <c r="E451" i="25"/>
  <c r="G451" i="25"/>
  <c r="H443" i="25"/>
  <c r="G443" i="25"/>
  <c r="H435" i="25"/>
  <c r="G435" i="25"/>
  <c r="H427" i="25"/>
  <c r="G427" i="25"/>
  <c r="H419" i="25"/>
  <c r="G419" i="25"/>
  <c r="H411" i="25"/>
  <c r="G411" i="25"/>
  <c r="E403" i="25"/>
  <c r="G403" i="25"/>
  <c r="I339" i="25"/>
  <c r="G339" i="25"/>
  <c r="J331" i="25"/>
  <c r="G331" i="25"/>
  <c r="I323" i="25"/>
  <c r="G323" i="25"/>
  <c r="H315" i="25"/>
  <c r="G315" i="25"/>
  <c r="H307" i="25"/>
  <c r="G307" i="25"/>
  <c r="H299" i="25"/>
  <c r="G299" i="25"/>
  <c r="I291" i="25"/>
  <c r="G291" i="25"/>
  <c r="H283" i="25"/>
  <c r="G283" i="25"/>
  <c r="H275" i="25"/>
  <c r="G275" i="25"/>
  <c r="J267" i="25"/>
  <c r="G267" i="25"/>
  <c r="I259" i="25"/>
  <c r="G259" i="25"/>
  <c r="H163" i="25"/>
  <c r="G163" i="25"/>
  <c r="H115" i="25"/>
  <c r="G115" i="25"/>
  <c r="J107" i="25"/>
  <c r="G107" i="25"/>
  <c r="H83" i="25"/>
  <c r="G83" i="25"/>
  <c r="H75" i="25"/>
  <c r="G75" i="25"/>
  <c r="H51" i="25"/>
  <c r="G51" i="25"/>
  <c r="J35" i="25"/>
  <c r="G35" i="25"/>
  <c r="J27" i="25"/>
  <c r="G27" i="25"/>
  <c r="I722" i="25"/>
  <c r="G722" i="25"/>
  <c r="C602" i="25"/>
  <c r="G602" i="25"/>
  <c r="E562" i="25"/>
  <c r="G562" i="25"/>
  <c r="E546" i="25"/>
  <c r="G546" i="25"/>
  <c r="H530" i="25"/>
  <c r="G530" i="25"/>
  <c r="I522" i="25"/>
  <c r="G522" i="25"/>
  <c r="B514" i="25"/>
  <c r="G514" i="25"/>
  <c r="B498" i="25"/>
  <c r="G498" i="25"/>
  <c r="C490" i="25"/>
  <c r="G490" i="25"/>
  <c r="D482" i="25"/>
  <c r="G482" i="25"/>
  <c r="J346" i="25"/>
  <c r="G346" i="25"/>
  <c r="J338" i="25"/>
  <c r="G338" i="25"/>
  <c r="J330" i="25"/>
  <c r="G330" i="25"/>
  <c r="J322" i="25"/>
  <c r="G322" i="25"/>
  <c r="J314" i="25"/>
  <c r="G314" i="25"/>
  <c r="J306" i="25"/>
  <c r="G306" i="25"/>
  <c r="J298" i="25"/>
  <c r="G298" i="25"/>
  <c r="H282" i="25"/>
  <c r="G282" i="25"/>
  <c r="H266" i="25"/>
  <c r="G266" i="25"/>
  <c r="H154" i="25"/>
  <c r="G154" i="25"/>
  <c r="J130" i="25"/>
  <c r="G130" i="25"/>
  <c r="H98" i="25"/>
  <c r="G98" i="25"/>
  <c r="H90" i="25"/>
  <c r="G90" i="25"/>
  <c r="J74" i="25"/>
  <c r="G74" i="25"/>
  <c r="J66" i="25"/>
  <c r="G66" i="25"/>
  <c r="H58" i="25"/>
  <c r="G58" i="25"/>
  <c r="J34" i="25"/>
  <c r="G34" i="25"/>
  <c r="J26" i="25"/>
  <c r="G26" i="25"/>
  <c r="B715" i="25"/>
  <c r="G715" i="25"/>
  <c r="I721" i="25"/>
  <c r="G721" i="25"/>
  <c r="C713" i="25"/>
  <c r="G713" i="25"/>
  <c r="D705" i="25"/>
  <c r="G705" i="25"/>
  <c r="D697" i="25"/>
  <c r="G697" i="25"/>
  <c r="D689" i="25"/>
  <c r="G689" i="25"/>
  <c r="D681" i="25"/>
  <c r="G681" i="25"/>
  <c r="D673" i="25"/>
  <c r="G673" i="25"/>
  <c r="D665" i="25"/>
  <c r="G665" i="25"/>
  <c r="D649" i="25"/>
  <c r="G649" i="25"/>
  <c r="D641" i="25"/>
  <c r="G641" i="25"/>
  <c r="D633" i="25"/>
  <c r="G633" i="25"/>
  <c r="D625" i="25"/>
  <c r="G625" i="25"/>
  <c r="D617" i="25"/>
  <c r="G617" i="25"/>
  <c r="D609" i="25"/>
  <c r="G609" i="25"/>
  <c r="C593" i="25"/>
  <c r="G593" i="25"/>
  <c r="J585" i="25"/>
  <c r="G585" i="25"/>
  <c r="D577" i="25"/>
  <c r="G577" i="25"/>
  <c r="E569" i="25"/>
  <c r="G569" i="25"/>
  <c r="C561" i="25"/>
  <c r="G561" i="25"/>
  <c r="B553" i="25"/>
  <c r="G553" i="25"/>
  <c r="E545" i="25"/>
  <c r="G545" i="25"/>
  <c r="I537" i="25"/>
  <c r="G537" i="25"/>
  <c r="C529" i="25"/>
  <c r="G529" i="25"/>
  <c r="C505" i="25"/>
  <c r="G505" i="25"/>
  <c r="I481" i="25"/>
  <c r="G481" i="25"/>
  <c r="I409" i="25"/>
  <c r="G409" i="25"/>
  <c r="H353" i="25"/>
  <c r="G353" i="25"/>
  <c r="I345" i="25"/>
  <c r="G345" i="25"/>
  <c r="H337" i="25"/>
  <c r="G337" i="25"/>
  <c r="H329" i="25"/>
  <c r="G329" i="25"/>
  <c r="H321" i="25"/>
  <c r="G321" i="25"/>
  <c r="H313" i="25"/>
  <c r="G313" i="25"/>
  <c r="H305" i="25"/>
  <c r="G305" i="25"/>
  <c r="H297" i="25"/>
  <c r="G297" i="25"/>
  <c r="H289" i="25"/>
  <c r="G289" i="25"/>
  <c r="J273" i="25"/>
  <c r="G273" i="25"/>
  <c r="J265" i="25"/>
  <c r="G265" i="25"/>
  <c r="J257" i="25"/>
  <c r="G257" i="25"/>
  <c r="J249" i="25"/>
  <c r="G249" i="25"/>
  <c r="J241" i="25"/>
  <c r="G241" i="25"/>
  <c r="J233" i="25"/>
  <c r="G233" i="25"/>
  <c r="J225" i="25"/>
  <c r="G225" i="25"/>
  <c r="J217" i="25"/>
  <c r="G217" i="25"/>
  <c r="J209" i="25"/>
  <c r="G209" i="25"/>
  <c r="J201" i="25"/>
  <c r="G201" i="25"/>
  <c r="J193" i="25"/>
  <c r="G193" i="25"/>
  <c r="J185" i="25"/>
  <c r="G185" i="25"/>
  <c r="J177" i="25"/>
  <c r="G177" i="25"/>
  <c r="J161" i="25"/>
  <c r="G161" i="25"/>
  <c r="H105" i="25"/>
  <c r="G105" i="25"/>
  <c r="I97" i="25"/>
  <c r="G97" i="25"/>
  <c r="I73" i="25"/>
  <c r="G73" i="25"/>
  <c r="H57" i="25"/>
  <c r="G57" i="25"/>
  <c r="H49" i="25"/>
  <c r="G49" i="25"/>
  <c r="J41" i="25"/>
  <c r="G41" i="25"/>
  <c r="J33" i="25"/>
  <c r="G33" i="25"/>
  <c r="J25" i="25"/>
  <c r="G25" i="25"/>
  <c r="B723" i="25"/>
  <c r="G723" i="25"/>
  <c r="I720" i="25"/>
  <c r="G720" i="25"/>
  <c r="D712" i="25"/>
  <c r="G712" i="25"/>
  <c r="B696" i="25"/>
  <c r="G696" i="25"/>
  <c r="H680" i="25"/>
  <c r="G680" i="25"/>
  <c r="D656" i="25"/>
  <c r="G656" i="25"/>
  <c r="D648" i="25"/>
  <c r="G648" i="25"/>
  <c r="D624" i="25"/>
  <c r="G624" i="25"/>
  <c r="D616" i="25"/>
  <c r="G616" i="25"/>
  <c r="E600" i="25"/>
  <c r="G600" i="25"/>
  <c r="J592" i="25"/>
  <c r="G592" i="25"/>
  <c r="I584" i="25"/>
  <c r="G584" i="25"/>
  <c r="D576" i="25"/>
  <c r="G576" i="25"/>
  <c r="D568" i="25"/>
  <c r="G568" i="25"/>
  <c r="D560" i="25"/>
  <c r="G560" i="25"/>
  <c r="E552" i="25"/>
  <c r="G552" i="25"/>
  <c r="I544" i="25"/>
  <c r="G544" i="25"/>
  <c r="H528" i="25"/>
  <c r="G528" i="25"/>
  <c r="I520" i="25"/>
  <c r="G520" i="25"/>
  <c r="I512" i="25"/>
  <c r="G512" i="25"/>
  <c r="H488" i="25"/>
  <c r="G488" i="25"/>
  <c r="J480" i="25"/>
  <c r="G480" i="25"/>
  <c r="J472" i="25"/>
  <c r="G472" i="25"/>
  <c r="B464" i="25"/>
  <c r="G464" i="25"/>
  <c r="B456" i="25"/>
  <c r="G456" i="25"/>
  <c r="I448" i="25"/>
  <c r="G448" i="25"/>
  <c r="H440" i="25"/>
  <c r="G440" i="25"/>
  <c r="H424" i="25"/>
  <c r="G424" i="25"/>
  <c r="I416" i="25"/>
  <c r="G416" i="25"/>
  <c r="B408" i="25"/>
  <c r="G408" i="25"/>
  <c r="E392" i="25"/>
  <c r="G392" i="25"/>
  <c r="C376" i="25"/>
  <c r="G376" i="25"/>
  <c r="H352" i="25"/>
  <c r="G352" i="25"/>
  <c r="H344" i="25"/>
  <c r="G344" i="25"/>
  <c r="H336" i="25"/>
  <c r="G336" i="25"/>
  <c r="H328" i="25"/>
  <c r="G328" i="25"/>
  <c r="H320" i="25"/>
  <c r="G320" i="25"/>
  <c r="H312" i="25"/>
  <c r="G312" i="25"/>
  <c r="H280" i="25"/>
  <c r="G280" i="25"/>
  <c r="I272" i="25"/>
  <c r="G272" i="25"/>
  <c r="I264" i="25"/>
  <c r="G264" i="25"/>
  <c r="I256" i="25"/>
  <c r="G256" i="25"/>
  <c r="I248" i="25"/>
  <c r="G248" i="25"/>
  <c r="I240" i="25"/>
  <c r="G240" i="25"/>
  <c r="I232" i="25"/>
  <c r="G232" i="25"/>
  <c r="I224" i="25"/>
  <c r="G224" i="25"/>
  <c r="I216" i="25"/>
  <c r="G216" i="25"/>
  <c r="I208" i="25"/>
  <c r="G208" i="25"/>
  <c r="I200" i="25"/>
  <c r="G200" i="25"/>
  <c r="I192" i="25"/>
  <c r="G192" i="25"/>
  <c r="I184" i="25"/>
  <c r="G184" i="25"/>
  <c r="I176" i="25"/>
  <c r="G176" i="25"/>
  <c r="I104" i="25"/>
  <c r="G104" i="25"/>
  <c r="J40" i="25"/>
  <c r="G40" i="25"/>
  <c r="J32" i="25"/>
  <c r="G32" i="25"/>
  <c r="J24" i="25"/>
  <c r="G24" i="25"/>
  <c r="C676" i="25"/>
  <c r="B604" i="25"/>
  <c r="E556" i="25"/>
  <c r="D644" i="25"/>
  <c r="D540" i="25"/>
  <c r="C532" i="25"/>
  <c r="H12" i="38"/>
  <c r="B668" i="25"/>
  <c r="B540" i="25"/>
  <c r="D612" i="25"/>
  <c r="B676" i="25"/>
  <c r="E540" i="25"/>
  <c r="C663" i="25"/>
  <c r="C599" i="25"/>
  <c r="B585" i="25"/>
  <c r="C569" i="25"/>
  <c r="D559" i="25"/>
  <c r="B551" i="25"/>
  <c r="C530" i="25"/>
  <c r="C527" i="25"/>
  <c r="C498" i="25"/>
  <c r="D495" i="25"/>
  <c r="B490" i="25"/>
  <c r="B479" i="25"/>
  <c r="C403" i="25"/>
  <c r="E599" i="25"/>
  <c r="E464" i="25"/>
  <c r="E456" i="25"/>
  <c r="D498" i="25"/>
  <c r="B482" i="25"/>
  <c r="E602" i="25"/>
  <c r="B474" i="25"/>
  <c r="B591" i="25"/>
  <c r="C575" i="25"/>
  <c r="D567" i="25"/>
  <c r="B559" i="25"/>
  <c r="D553" i="25"/>
  <c r="C538" i="25"/>
  <c r="C535" i="25"/>
  <c r="C506" i="25"/>
  <c r="D503" i="25"/>
  <c r="D467" i="25"/>
  <c r="D459" i="25"/>
  <c r="D451" i="25"/>
  <c r="D443" i="25"/>
  <c r="D435" i="25"/>
  <c r="D427" i="25"/>
  <c r="D419" i="25"/>
  <c r="D411" i="25"/>
  <c r="B400" i="25"/>
  <c r="D392" i="25"/>
  <c r="E561" i="25"/>
  <c r="E537" i="25"/>
  <c r="E519" i="25"/>
  <c r="H232" i="25"/>
  <c r="D506" i="25"/>
  <c r="B655" i="25"/>
  <c r="C553" i="25"/>
  <c r="D537" i="25"/>
  <c r="D514" i="25"/>
  <c r="C503" i="25"/>
  <c r="C467" i="25"/>
  <c r="D464" i="25"/>
  <c r="C459" i="25"/>
  <c r="D456" i="25"/>
  <c r="C451" i="25"/>
  <c r="C427" i="25"/>
  <c r="D424" i="25"/>
  <c r="D416" i="25"/>
  <c r="C411" i="25"/>
  <c r="B631" i="25"/>
  <c r="B575" i="25"/>
  <c r="C567" i="25"/>
  <c r="B535" i="25"/>
  <c r="B506" i="25"/>
  <c r="D448" i="25"/>
  <c r="C443" i="25"/>
  <c r="D440" i="25"/>
  <c r="C435" i="25"/>
  <c r="D432" i="25"/>
  <c r="C419" i="25"/>
  <c r="D408" i="25"/>
  <c r="E593" i="25"/>
  <c r="E376" i="25"/>
  <c r="D602" i="25"/>
  <c r="B567" i="25"/>
  <c r="C514" i="25"/>
  <c r="D511" i="25"/>
  <c r="B503" i="25"/>
  <c r="B467" i="25"/>
  <c r="C464" i="25"/>
  <c r="B435" i="25"/>
  <c r="C432" i="25"/>
  <c r="B411" i="25"/>
  <c r="D376" i="25"/>
  <c r="B583" i="25"/>
  <c r="D561" i="25"/>
  <c r="D543" i="25"/>
  <c r="C537" i="25"/>
  <c r="B459" i="25"/>
  <c r="C456" i="25"/>
  <c r="B451" i="25"/>
  <c r="C448" i="25"/>
  <c r="B443" i="25"/>
  <c r="C440" i="25"/>
  <c r="B427" i="25"/>
  <c r="C424" i="25"/>
  <c r="B419" i="25"/>
  <c r="C416" i="25"/>
  <c r="C408" i="25"/>
  <c r="E577" i="25"/>
  <c r="E535" i="25"/>
  <c r="B623" i="25"/>
  <c r="C543" i="25"/>
  <c r="B537" i="25"/>
  <c r="D519" i="25"/>
  <c r="C511" i="25"/>
  <c r="D474" i="25"/>
  <c r="B448" i="25"/>
  <c r="B440" i="25"/>
  <c r="B432" i="25"/>
  <c r="B424" i="25"/>
  <c r="B416" i="25"/>
  <c r="E543" i="25"/>
  <c r="E467" i="25"/>
  <c r="E459" i="25"/>
  <c r="E443" i="25"/>
  <c r="E435" i="25"/>
  <c r="E427" i="25"/>
  <c r="E419" i="25"/>
  <c r="E411" i="25"/>
  <c r="E578" i="25"/>
  <c r="B578" i="25"/>
  <c r="C578" i="25"/>
  <c r="D578" i="25"/>
  <c r="I652" i="25"/>
  <c r="B652" i="25"/>
  <c r="C652" i="25"/>
  <c r="D652" i="25"/>
  <c r="E365" i="25"/>
  <c r="C365" i="25"/>
  <c r="D365" i="25"/>
  <c r="B365" i="25"/>
  <c r="D659" i="25"/>
  <c r="I12" i="38"/>
  <c r="K13" i="38" s="1"/>
  <c r="E580" i="25"/>
  <c r="J595" i="25"/>
  <c r="J65" i="25"/>
  <c r="B663" i="25"/>
  <c r="C573" i="25"/>
  <c r="B573" i="25"/>
  <c r="H339" i="25"/>
  <c r="I594" i="25"/>
  <c r="E594" i="25"/>
  <c r="B594" i="25"/>
  <c r="D594" i="25"/>
  <c r="B395" i="25"/>
  <c r="E395" i="25"/>
  <c r="C395" i="25"/>
  <c r="D395" i="25"/>
  <c r="D168" i="25"/>
  <c r="C168" i="25"/>
  <c r="E168" i="25"/>
  <c r="B168" i="25"/>
  <c r="I466" i="25"/>
  <c r="H474" i="25"/>
  <c r="J218" i="25"/>
  <c r="J512" i="25"/>
  <c r="I549" i="25"/>
  <c r="C549" i="25"/>
  <c r="B549" i="25"/>
  <c r="D549" i="25"/>
  <c r="E549" i="25"/>
  <c r="J144" i="25"/>
  <c r="C144" i="25"/>
  <c r="D144" i="25"/>
  <c r="E144" i="25"/>
  <c r="B144" i="25"/>
  <c r="B151" i="25"/>
  <c r="D151" i="25"/>
  <c r="C151" i="25"/>
  <c r="E151" i="25"/>
  <c r="J127" i="25"/>
  <c r="C127" i="25"/>
  <c r="D127" i="25"/>
  <c r="E127" i="25"/>
  <c r="B127" i="25"/>
  <c r="J134" i="25"/>
  <c r="E134" i="25"/>
  <c r="C134" i="25"/>
  <c r="B134" i="25"/>
  <c r="D134" i="25"/>
  <c r="D607" i="25"/>
  <c r="I620" i="25"/>
  <c r="D620" i="25"/>
  <c r="E620" i="25"/>
  <c r="B620" i="25"/>
  <c r="C620" i="25"/>
  <c r="B138" i="25"/>
  <c r="E138" i="25"/>
  <c r="C138" i="25"/>
  <c r="D138" i="25"/>
  <c r="D13" i="25"/>
  <c r="C631" i="25"/>
  <c r="C591" i="25"/>
  <c r="D552" i="25"/>
  <c r="D545" i="25"/>
  <c r="E560" i="25"/>
  <c r="H472" i="25"/>
  <c r="J466" i="25"/>
  <c r="J460" i="25"/>
  <c r="I431" i="25"/>
  <c r="I249" i="25"/>
  <c r="H208" i="25"/>
  <c r="H193" i="25"/>
  <c r="D708" i="25"/>
  <c r="C627" i="25"/>
  <c r="B560" i="25"/>
  <c r="B552" i="25"/>
  <c r="B545" i="25"/>
  <c r="J476" i="25"/>
  <c r="H399" i="25"/>
  <c r="H331" i="25"/>
  <c r="I228" i="25"/>
  <c r="C708" i="25"/>
  <c r="B616" i="25"/>
  <c r="D583" i="25"/>
  <c r="B568" i="25"/>
  <c r="B515" i="25"/>
  <c r="E538" i="25"/>
  <c r="E530" i="25"/>
  <c r="E522" i="25"/>
  <c r="I480" i="25"/>
  <c r="I241" i="25"/>
  <c r="C568" i="25"/>
  <c r="E568" i="25"/>
  <c r="C583" i="25"/>
  <c r="D538" i="25"/>
  <c r="D530" i="25"/>
  <c r="D522" i="25"/>
  <c r="E591" i="25"/>
  <c r="H516" i="25"/>
  <c r="H480" i="25"/>
  <c r="J458" i="25"/>
  <c r="H428" i="25"/>
  <c r="C612" i="25"/>
  <c r="B576" i="25"/>
  <c r="B538" i="25"/>
  <c r="B530" i="25"/>
  <c r="B522" i="25"/>
  <c r="D508" i="25"/>
  <c r="D500" i="25"/>
  <c r="H250" i="25"/>
  <c r="H244" i="25"/>
  <c r="D591" i="25"/>
  <c r="C508" i="25"/>
  <c r="C500" i="25"/>
  <c r="C492" i="25"/>
  <c r="E576" i="25"/>
  <c r="H544" i="25"/>
  <c r="J478" i="25"/>
  <c r="I187" i="25"/>
  <c r="H640" i="25"/>
  <c r="B640" i="25"/>
  <c r="E640" i="25"/>
  <c r="C640" i="25"/>
  <c r="I557" i="25"/>
  <c r="B557" i="25"/>
  <c r="D557" i="25"/>
  <c r="C557" i="25"/>
  <c r="C647" i="25"/>
  <c r="E647" i="25"/>
  <c r="D647" i="25"/>
  <c r="H572" i="25"/>
  <c r="B572" i="25"/>
  <c r="C572" i="25"/>
  <c r="E572" i="25"/>
  <c r="D572" i="25"/>
  <c r="J162" i="25"/>
  <c r="B162" i="25"/>
  <c r="D162" i="25"/>
  <c r="C162" i="25"/>
  <c r="E162" i="25"/>
  <c r="E111" i="25"/>
  <c r="B111" i="25"/>
  <c r="D111" i="25"/>
  <c r="C111" i="25"/>
  <c r="D615" i="25"/>
  <c r="B615" i="25"/>
  <c r="C615" i="25"/>
  <c r="C383" i="25"/>
  <c r="E383" i="25"/>
  <c r="D383" i="25"/>
  <c r="B383" i="25"/>
  <c r="J152" i="25"/>
  <c r="D152" i="25"/>
  <c r="E152" i="25"/>
  <c r="B152" i="25"/>
  <c r="C152" i="25"/>
  <c r="H667" i="25"/>
  <c r="E667" i="25"/>
  <c r="I636" i="25"/>
  <c r="D636" i="25"/>
  <c r="E636" i="25"/>
  <c r="B636" i="25"/>
  <c r="J404" i="25"/>
  <c r="B404" i="25"/>
  <c r="C404" i="25"/>
  <c r="E404" i="25"/>
  <c r="D404" i="25"/>
  <c r="B396" i="25"/>
  <c r="C396" i="25"/>
  <c r="D396" i="25"/>
  <c r="E396" i="25"/>
  <c r="I704" i="25"/>
  <c r="B704" i="25"/>
  <c r="C704" i="25"/>
  <c r="H611" i="25"/>
  <c r="E611" i="25"/>
  <c r="B611" i="25"/>
  <c r="D611" i="25"/>
  <c r="C611" i="25"/>
  <c r="B590" i="25"/>
  <c r="C590" i="25"/>
  <c r="E590" i="25"/>
  <c r="D590" i="25"/>
  <c r="J143" i="25"/>
  <c r="D143" i="25"/>
  <c r="B143" i="25"/>
  <c r="E143" i="25"/>
  <c r="C143" i="25"/>
  <c r="H664" i="25"/>
  <c r="B664" i="25"/>
  <c r="E664" i="25"/>
  <c r="D364" i="25"/>
  <c r="E364" i="25"/>
  <c r="B364" i="25"/>
  <c r="C364" i="25"/>
  <c r="E607" i="25"/>
  <c r="J510" i="25"/>
  <c r="J492" i="25"/>
  <c r="J448" i="25"/>
  <c r="H510" i="25"/>
  <c r="H448" i="25"/>
  <c r="J438" i="25"/>
  <c r="J426" i="25"/>
  <c r="I325" i="25"/>
  <c r="J283" i="25"/>
  <c r="H268" i="25"/>
  <c r="J210" i="25"/>
  <c r="H438" i="25"/>
  <c r="H210" i="25"/>
  <c r="D680" i="25"/>
  <c r="C721" i="25"/>
  <c r="C703" i="25"/>
  <c r="C607" i="25"/>
  <c r="H512" i="25"/>
  <c r="J494" i="25"/>
  <c r="H478" i="25"/>
  <c r="I458" i="25"/>
  <c r="J440" i="25"/>
  <c r="I410" i="25"/>
  <c r="H356" i="25"/>
  <c r="H323" i="25"/>
  <c r="J258" i="25"/>
  <c r="I209" i="25"/>
  <c r="D721" i="25"/>
  <c r="C720" i="25"/>
  <c r="D699" i="25"/>
  <c r="B607" i="25"/>
  <c r="D585" i="25"/>
  <c r="B539" i="25"/>
  <c r="E720" i="25"/>
  <c r="E652" i="25"/>
  <c r="H599" i="25"/>
  <c r="J530" i="25"/>
  <c r="J516" i="25"/>
  <c r="H494" i="25"/>
  <c r="H458" i="25"/>
  <c r="J446" i="25"/>
  <c r="I440" i="25"/>
  <c r="H340" i="25"/>
  <c r="I250" i="25"/>
  <c r="I220" i="25"/>
  <c r="H66" i="25"/>
  <c r="C586" i="25"/>
  <c r="D586" i="25"/>
  <c r="E586" i="25"/>
  <c r="B586" i="25"/>
  <c r="I565" i="25"/>
  <c r="C565" i="25"/>
  <c r="B565" i="25"/>
  <c r="E565" i="25"/>
  <c r="D565" i="25"/>
  <c r="E159" i="25"/>
  <c r="C159" i="25"/>
  <c r="D159" i="25"/>
  <c r="B159" i="25"/>
  <c r="E688" i="25"/>
  <c r="D688" i="25"/>
  <c r="B639" i="25"/>
  <c r="H639" i="25"/>
  <c r="C639" i="25"/>
  <c r="I639" i="25"/>
  <c r="D639" i="25"/>
  <c r="E639" i="25"/>
  <c r="H632" i="25"/>
  <c r="J632" i="25"/>
  <c r="C632" i="25"/>
  <c r="E632" i="25"/>
  <c r="D632" i="25"/>
  <c r="B632" i="25"/>
  <c r="H598" i="25"/>
  <c r="D598" i="25"/>
  <c r="J598" i="25"/>
  <c r="E598" i="25"/>
  <c r="B598" i="25"/>
  <c r="C598" i="25"/>
  <c r="H165" i="25"/>
  <c r="E165" i="25"/>
  <c r="D165" i="25"/>
  <c r="B165" i="25"/>
  <c r="C165" i="25"/>
  <c r="E695" i="25"/>
  <c r="H695" i="25"/>
  <c r="B695" i="25"/>
  <c r="I695" i="25"/>
  <c r="C695" i="25"/>
  <c r="D695" i="25"/>
  <c r="H672" i="25"/>
  <c r="D672" i="25"/>
  <c r="B672" i="25"/>
  <c r="C672" i="25"/>
  <c r="E672" i="25"/>
  <c r="J171" i="25"/>
  <c r="B171" i="25"/>
  <c r="E171" i="25"/>
  <c r="C171" i="25"/>
  <c r="D171" i="25"/>
  <c r="B124" i="25"/>
  <c r="D124" i="25"/>
  <c r="C124" i="25"/>
  <c r="E124" i="25"/>
  <c r="E671" i="25"/>
  <c r="B671" i="25"/>
  <c r="I671" i="25"/>
  <c r="D671" i="25"/>
  <c r="C671" i="25"/>
  <c r="H651" i="25"/>
  <c r="D651" i="25"/>
  <c r="B651" i="25"/>
  <c r="E651" i="25"/>
  <c r="C651" i="25"/>
  <c r="E570" i="25"/>
  <c r="B570" i="25"/>
  <c r="C570" i="25"/>
  <c r="D570" i="25"/>
  <c r="J170" i="25"/>
  <c r="B170" i="25"/>
  <c r="C170" i="25"/>
  <c r="D170" i="25"/>
  <c r="E170" i="25"/>
  <c r="H170" i="25"/>
  <c r="I150" i="25"/>
  <c r="D150" i="25"/>
  <c r="B150" i="25"/>
  <c r="E150" i="25"/>
  <c r="C150" i="25"/>
  <c r="B123" i="25"/>
  <c r="E123" i="25"/>
  <c r="C123" i="25"/>
  <c r="D123" i="25"/>
  <c r="H643" i="25"/>
  <c r="B643" i="25"/>
  <c r="D643" i="25"/>
  <c r="C643" i="25"/>
  <c r="E643" i="25"/>
  <c r="H608" i="25"/>
  <c r="E608" i="25"/>
  <c r="B608" i="25"/>
  <c r="C608" i="25"/>
  <c r="D608" i="25"/>
  <c r="C700" i="25"/>
  <c r="E700" i="25"/>
  <c r="B700" i="25"/>
  <c r="I684" i="25"/>
  <c r="B684" i="25"/>
  <c r="D684" i="25"/>
  <c r="E684" i="25"/>
  <c r="C684" i="25"/>
  <c r="I628" i="25"/>
  <c r="B628" i="25"/>
  <c r="D628" i="25"/>
  <c r="E628" i="25"/>
  <c r="C628" i="25"/>
  <c r="H589" i="25"/>
  <c r="B589" i="25"/>
  <c r="D589" i="25"/>
  <c r="E589" i="25"/>
  <c r="C589" i="25"/>
  <c r="H691" i="25"/>
  <c r="C691" i="25"/>
  <c r="D691" i="25"/>
  <c r="E691" i="25"/>
  <c r="B691" i="25"/>
  <c r="H635" i="25"/>
  <c r="D635" i="25"/>
  <c r="E635" i="25"/>
  <c r="B635" i="25"/>
  <c r="C635" i="25"/>
  <c r="J574" i="25"/>
  <c r="C574" i="25"/>
  <c r="E574" i="25"/>
  <c r="D574" i="25"/>
  <c r="B574" i="25"/>
  <c r="E391" i="25"/>
  <c r="C391" i="25"/>
  <c r="D391" i="25"/>
  <c r="B391" i="25"/>
  <c r="H704" i="25"/>
  <c r="H718" i="25"/>
  <c r="B13" i="25"/>
  <c r="B716" i="25"/>
  <c r="D704" i="25"/>
  <c r="C664" i="25"/>
  <c r="B647" i="25"/>
  <c r="C636" i="25"/>
  <c r="C594" i="25"/>
  <c r="C571" i="25"/>
  <c r="E557" i="25"/>
  <c r="J664" i="25"/>
  <c r="I607" i="25"/>
  <c r="H540" i="25"/>
  <c r="I528" i="25"/>
  <c r="J522" i="25"/>
  <c r="J486" i="25"/>
  <c r="J474" i="25"/>
  <c r="I471" i="25"/>
  <c r="H452" i="25"/>
  <c r="H446" i="25"/>
  <c r="H416" i="25"/>
  <c r="J414" i="25"/>
  <c r="I356" i="25"/>
  <c r="H345" i="25"/>
  <c r="I330" i="25"/>
  <c r="H292" i="25"/>
  <c r="I270" i="25"/>
  <c r="J256" i="25"/>
  <c r="J244" i="25"/>
  <c r="H241" i="25"/>
  <c r="H228" i="25"/>
  <c r="J202" i="25"/>
  <c r="I185" i="25"/>
  <c r="J111" i="25"/>
  <c r="H25" i="25"/>
  <c r="D713" i="25"/>
  <c r="I664" i="25"/>
  <c r="H486" i="25"/>
  <c r="J269" i="25"/>
  <c r="J266" i="25"/>
  <c r="I251" i="25"/>
  <c r="H248" i="25"/>
  <c r="I235" i="25"/>
  <c r="I201" i="25"/>
  <c r="J89" i="25"/>
  <c r="J83" i="25"/>
  <c r="E13" i="25"/>
  <c r="C680" i="25"/>
  <c r="D667" i="25"/>
  <c r="C644" i="25"/>
  <c r="E716" i="25"/>
  <c r="E615" i="25"/>
  <c r="J538" i="25"/>
  <c r="J496" i="25"/>
  <c r="H476" i="25"/>
  <c r="H470" i="25"/>
  <c r="I455" i="25"/>
  <c r="I450" i="25"/>
  <c r="H444" i="25"/>
  <c r="J430" i="25"/>
  <c r="J415" i="25"/>
  <c r="H412" i="25"/>
  <c r="J355" i="25"/>
  <c r="H332" i="25"/>
  <c r="I295" i="25"/>
  <c r="H269" i="25"/>
  <c r="H240" i="25"/>
  <c r="H201" i="25"/>
  <c r="H184" i="25"/>
  <c r="J178" i="25"/>
  <c r="J122" i="25"/>
  <c r="H73" i="25"/>
  <c r="J61" i="25"/>
  <c r="H55" i="25"/>
  <c r="I36" i="25"/>
  <c r="H29" i="25"/>
  <c r="B680" i="25"/>
  <c r="C667" i="25"/>
  <c r="J704" i="25"/>
  <c r="J500" i="25"/>
  <c r="I496" i="25"/>
  <c r="I488" i="25"/>
  <c r="I472" i="25"/>
  <c r="H450" i="25"/>
  <c r="I447" i="25"/>
  <c r="J434" i="25"/>
  <c r="J424" i="25"/>
  <c r="I415" i="25"/>
  <c r="I338" i="25"/>
  <c r="I322" i="25"/>
  <c r="H295" i="25"/>
  <c r="H178" i="25"/>
  <c r="B667" i="25"/>
  <c r="E704" i="25"/>
  <c r="E680" i="25"/>
  <c r="H500" i="25"/>
  <c r="H496" i="25"/>
  <c r="I434" i="25"/>
  <c r="I424" i="25"/>
  <c r="H415" i="25"/>
  <c r="J347" i="25"/>
  <c r="I331" i="25"/>
  <c r="I271" i="25"/>
  <c r="H264" i="25"/>
  <c r="J252" i="25"/>
  <c r="H242" i="25"/>
  <c r="H233" i="25"/>
  <c r="I172" i="25"/>
  <c r="J75" i="25"/>
  <c r="I40" i="25"/>
  <c r="I268" i="25"/>
  <c r="I257" i="25"/>
  <c r="I252" i="25"/>
  <c r="H224" i="25"/>
  <c r="I203" i="25"/>
  <c r="H192" i="25"/>
  <c r="J186" i="25"/>
  <c r="I177" i="25"/>
  <c r="H81" i="25"/>
  <c r="I75" i="25"/>
  <c r="C716" i="25"/>
  <c r="D664" i="25"/>
  <c r="J452" i="25"/>
  <c r="I276" i="25"/>
  <c r="J270" i="25"/>
  <c r="H97" i="25"/>
  <c r="J85" i="25"/>
  <c r="I668" i="25"/>
  <c r="D668" i="25"/>
  <c r="E631" i="25"/>
  <c r="H631" i="25"/>
  <c r="I631" i="25"/>
  <c r="H624" i="25"/>
  <c r="B624" i="25"/>
  <c r="I624" i="25"/>
  <c r="J624" i="25"/>
  <c r="C624" i="25"/>
  <c r="J566" i="25"/>
  <c r="E566" i="25"/>
  <c r="I566" i="25"/>
  <c r="I700" i="25"/>
  <c r="D700" i="25"/>
  <c r="D623" i="25"/>
  <c r="H623" i="25"/>
  <c r="I623" i="25"/>
  <c r="C623" i="25"/>
  <c r="H616" i="25"/>
  <c r="I616" i="25"/>
  <c r="J616" i="25"/>
  <c r="E616" i="25"/>
  <c r="J558" i="25"/>
  <c r="E558" i="25"/>
  <c r="I558" i="25"/>
  <c r="H683" i="25"/>
  <c r="D683" i="25"/>
  <c r="C683" i="25"/>
  <c r="E663" i="25"/>
  <c r="H663" i="25"/>
  <c r="I663" i="25"/>
  <c r="H656" i="25"/>
  <c r="B656" i="25"/>
  <c r="C656" i="25"/>
  <c r="I656" i="25"/>
  <c r="I644" i="25"/>
  <c r="E644" i="25"/>
  <c r="J550" i="25"/>
  <c r="E550" i="25"/>
  <c r="I550" i="25"/>
  <c r="I708" i="25"/>
  <c r="B708" i="25"/>
  <c r="H699" i="25"/>
  <c r="B699" i="25"/>
  <c r="I676" i="25"/>
  <c r="E676" i="25"/>
  <c r="J656" i="25"/>
  <c r="J604" i="25"/>
  <c r="D604" i="25"/>
  <c r="C604" i="25"/>
  <c r="D588" i="25"/>
  <c r="C588" i="25"/>
  <c r="J582" i="25"/>
  <c r="E582" i="25"/>
  <c r="I582" i="25"/>
  <c r="H564" i="25"/>
  <c r="D564" i="25"/>
  <c r="C564" i="25"/>
  <c r="H707" i="25"/>
  <c r="B707" i="25"/>
  <c r="H675" i="25"/>
  <c r="B675" i="25"/>
  <c r="C675" i="25"/>
  <c r="D675" i="25"/>
  <c r="E675" i="25"/>
  <c r="H655" i="25"/>
  <c r="D655" i="25"/>
  <c r="I655" i="25"/>
  <c r="C655" i="25"/>
  <c r="D593" i="25"/>
  <c r="H556" i="25"/>
  <c r="D556" i="25"/>
  <c r="C556" i="25"/>
  <c r="I712" i="25"/>
  <c r="E712" i="25"/>
  <c r="B712" i="25"/>
  <c r="J712" i="25"/>
  <c r="C712" i="25"/>
  <c r="H712" i="25"/>
  <c r="H687" i="25"/>
  <c r="I687" i="25"/>
  <c r="D687" i="25"/>
  <c r="I660" i="25"/>
  <c r="E660" i="25"/>
  <c r="C660" i="25"/>
  <c r="D660" i="25"/>
  <c r="B660" i="25"/>
  <c r="H648" i="25"/>
  <c r="E648" i="25"/>
  <c r="I648" i="25"/>
  <c r="J648" i="25"/>
  <c r="H627" i="25"/>
  <c r="E627" i="25"/>
  <c r="D627" i="25"/>
  <c r="H602" i="25"/>
  <c r="B602" i="25"/>
  <c r="I602" i="25"/>
  <c r="D580" i="25"/>
  <c r="C580" i="25"/>
  <c r="B562" i="25"/>
  <c r="C562" i="25"/>
  <c r="D562" i="25"/>
  <c r="H548" i="25"/>
  <c r="D548" i="25"/>
  <c r="C548" i="25"/>
  <c r="D696" i="25"/>
  <c r="E696" i="25"/>
  <c r="H696" i="25"/>
  <c r="I696" i="25"/>
  <c r="C696" i="25"/>
  <c r="I692" i="25"/>
  <c r="E692" i="25"/>
  <c r="C692" i="25"/>
  <c r="D692" i="25"/>
  <c r="B692" i="25"/>
  <c r="H619" i="25"/>
  <c r="C619" i="25"/>
  <c r="D619" i="25"/>
  <c r="B619" i="25"/>
  <c r="I612" i="25"/>
  <c r="E612" i="25"/>
  <c r="C601" i="25"/>
  <c r="D601" i="25"/>
  <c r="E601" i="25"/>
  <c r="J601" i="25"/>
  <c r="B601" i="25"/>
  <c r="B554" i="25"/>
  <c r="D554" i="25"/>
  <c r="C554" i="25"/>
  <c r="C717" i="25"/>
  <c r="D717" i="25"/>
  <c r="E717" i="25"/>
  <c r="H703" i="25"/>
  <c r="B703" i="25"/>
  <c r="I703" i="25"/>
  <c r="I711" i="25"/>
  <c r="E711" i="25"/>
  <c r="C711" i="25"/>
  <c r="H711" i="25"/>
  <c r="J696" i="25"/>
  <c r="C679" i="25"/>
  <c r="E679" i="25"/>
  <c r="D679" i="25"/>
  <c r="H679" i="25"/>
  <c r="I679" i="25"/>
  <c r="B679" i="25"/>
  <c r="H659" i="25"/>
  <c r="E659" i="25"/>
  <c r="B546" i="25"/>
  <c r="C546" i="25"/>
  <c r="D546" i="25"/>
  <c r="C705" i="25"/>
  <c r="D640" i="25"/>
  <c r="I672" i="25"/>
  <c r="H647" i="25"/>
  <c r="I608" i="25"/>
  <c r="J511" i="25"/>
  <c r="I511" i="25"/>
  <c r="J503" i="25"/>
  <c r="J479" i="25"/>
  <c r="I408" i="25"/>
  <c r="H408" i="25"/>
  <c r="J408" i="25"/>
  <c r="J136" i="25"/>
  <c r="H536" i="25"/>
  <c r="I536" i="25"/>
  <c r="H531" i="25"/>
  <c r="J531" i="25"/>
  <c r="J514" i="25"/>
  <c r="J495" i="25"/>
  <c r="I495" i="25"/>
  <c r="J487" i="25"/>
  <c r="I487" i="25"/>
  <c r="H456" i="25"/>
  <c r="I456" i="25"/>
  <c r="J456" i="25"/>
  <c r="H451" i="25"/>
  <c r="I407" i="25"/>
  <c r="J407" i="25"/>
  <c r="J142" i="25"/>
  <c r="I142" i="25"/>
  <c r="J128" i="25"/>
  <c r="H110" i="25"/>
  <c r="J110" i="25"/>
  <c r="I592" i="25"/>
  <c r="J536" i="25"/>
  <c r="I502" i="25"/>
  <c r="H502" i="25"/>
  <c r="J498" i="25"/>
  <c r="J482" i="25"/>
  <c r="I468" i="25"/>
  <c r="J468" i="25"/>
  <c r="I406" i="25"/>
  <c r="J640" i="25"/>
  <c r="I615" i="25"/>
  <c r="H592" i="25"/>
  <c r="I590" i="25"/>
  <c r="I574" i="25"/>
  <c r="H543" i="25"/>
  <c r="J506" i="25"/>
  <c r="J502" i="25"/>
  <c r="I482" i="25"/>
  <c r="H468" i="25"/>
  <c r="H464" i="25"/>
  <c r="I464" i="25"/>
  <c r="J464" i="25"/>
  <c r="J169" i="25"/>
  <c r="H169" i="25"/>
  <c r="I100" i="25"/>
  <c r="J100" i="25"/>
  <c r="J688" i="25"/>
  <c r="I640" i="25"/>
  <c r="H615" i="25"/>
  <c r="J490" i="25"/>
  <c r="J463" i="25"/>
  <c r="I463" i="25"/>
  <c r="I454" i="25"/>
  <c r="H454" i="25"/>
  <c r="J454" i="25"/>
  <c r="J359" i="25"/>
  <c r="H126" i="25"/>
  <c r="I126" i="25"/>
  <c r="I121" i="25"/>
  <c r="I113" i="25"/>
  <c r="J113" i="25"/>
  <c r="H99" i="25"/>
  <c r="I99" i="25"/>
  <c r="J99" i="25"/>
  <c r="H671" i="25"/>
  <c r="I632" i="25"/>
  <c r="H607" i="25"/>
  <c r="I538" i="25"/>
  <c r="I534" i="25"/>
  <c r="I524" i="25"/>
  <c r="I504" i="25"/>
  <c r="J372" i="25"/>
  <c r="I688" i="25"/>
  <c r="J13" i="25"/>
  <c r="L14" i="25" s="1"/>
  <c r="C688" i="25"/>
  <c r="H688" i="25"/>
  <c r="J680" i="25"/>
  <c r="J591" i="25"/>
  <c r="H565" i="25"/>
  <c r="H557" i="25"/>
  <c r="H549" i="25"/>
  <c r="H538" i="25"/>
  <c r="H534" i="25"/>
  <c r="J524" i="25"/>
  <c r="J520" i="25"/>
  <c r="I508" i="25"/>
  <c r="H508" i="25"/>
  <c r="J504" i="25"/>
  <c r="I484" i="25"/>
  <c r="H484" i="25"/>
  <c r="I462" i="25"/>
  <c r="H462" i="25"/>
  <c r="J462" i="25"/>
  <c r="I442" i="25"/>
  <c r="J442" i="25"/>
  <c r="B688" i="25"/>
  <c r="I680" i="25"/>
  <c r="J672" i="25"/>
  <c r="I647" i="25"/>
  <c r="J608" i="25"/>
  <c r="H591" i="25"/>
  <c r="J544" i="25"/>
  <c r="J540" i="25"/>
  <c r="J528" i="25"/>
  <c r="H524" i="25"/>
  <c r="H520" i="25"/>
  <c r="J508" i="25"/>
  <c r="H504" i="25"/>
  <c r="J484" i="25"/>
  <c r="I398" i="25"/>
  <c r="J398" i="25"/>
  <c r="H160" i="25"/>
  <c r="H492" i="25"/>
  <c r="J488" i="25"/>
  <c r="H204" i="25"/>
  <c r="H188" i="25"/>
  <c r="H348" i="25"/>
  <c r="I346" i="25"/>
  <c r="I341" i="25"/>
  <c r="J309" i="25"/>
  <c r="J301" i="25"/>
  <c r="H281" i="25"/>
  <c r="H274" i="25"/>
  <c r="I265" i="25"/>
  <c r="J234" i="25"/>
  <c r="I225" i="25"/>
  <c r="I219" i="25"/>
  <c r="J212" i="25"/>
  <c r="J194" i="25"/>
  <c r="J180" i="25"/>
  <c r="I474" i="25"/>
  <c r="H466" i="25"/>
  <c r="H460" i="25"/>
  <c r="J422" i="25"/>
  <c r="J418" i="25"/>
  <c r="J364" i="25"/>
  <c r="I333" i="25"/>
  <c r="I317" i="25"/>
  <c r="I314" i="25"/>
  <c r="I309" i="25"/>
  <c r="I306" i="25"/>
  <c r="I301" i="25"/>
  <c r="I298" i="25"/>
  <c r="J287" i="25"/>
  <c r="I284" i="25"/>
  <c r="H265" i="25"/>
  <c r="J260" i="25"/>
  <c r="I258" i="25"/>
  <c r="H256" i="25"/>
  <c r="I243" i="25"/>
  <c r="J236" i="25"/>
  <c r="H234" i="25"/>
  <c r="H225" i="25"/>
  <c r="H216" i="25"/>
  <c r="I212" i="25"/>
  <c r="J196" i="25"/>
  <c r="H194" i="25"/>
  <c r="I180" i="25"/>
  <c r="I171" i="25"/>
  <c r="I162" i="25"/>
  <c r="J91" i="25"/>
  <c r="I89" i="25"/>
  <c r="H85" i="25"/>
  <c r="J67" i="25"/>
  <c r="I65" i="25"/>
  <c r="H61" i="25"/>
  <c r="H33" i="25"/>
  <c r="H422" i="25"/>
  <c r="I418" i="25"/>
  <c r="I287" i="25"/>
  <c r="I260" i="25"/>
  <c r="H258" i="25"/>
  <c r="I236" i="25"/>
  <c r="H212" i="25"/>
  <c r="I196" i="25"/>
  <c r="H180" i="25"/>
  <c r="H171" i="25"/>
  <c r="H162" i="25"/>
  <c r="I134" i="25"/>
  <c r="I91" i="25"/>
  <c r="H89" i="25"/>
  <c r="J81" i="25"/>
  <c r="J77" i="25"/>
  <c r="I67" i="25"/>
  <c r="H65" i="25"/>
  <c r="H41" i="25"/>
  <c r="H37" i="25"/>
  <c r="I28" i="25"/>
  <c r="I24" i="25"/>
  <c r="H436" i="25"/>
  <c r="J432" i="25"/>
  <c r="I290" i="25"/>
  <c r="H287" i="25"/>
  <c r="H260" i="25"/>
  <c r="H249" i="25"/>
  <c r="J242" i="25"/>
  <c r="I233" i="25"/>
  <c r="I227" i="25"/>
  <c r="J220" i="25"/>
  <c r="H218" i="25"/>
  <c r="H209" i="25"/>
  <c r="H200" i="25"/>
  <c r="H196" i="25"/>
  <c r="I193" i="25"/>
  <c r="J172" i="25"/>
  <c r="J104" i="25"/>
  <c r="H91" i="25"/>
  <c r="I81" i="25"/>
  <c r="H77" i="25"/>
  <c r="H74" i="25"/>
  <c r="H67" i="25"/>
  <c r="I32" i="25"/>
  <c r="H28" i="25"/>
  <c r="I439" i="25"/>
  <c r="I432" i="25"/>
  <c r="H430" i="25"/>
  <c r="I426" i="25"/>
  <c r="J423" i="25"/>
  <c r="J393" i="25"/>
  <c r="I357" i="25"/>
  <c r="I355" i="25"/>
  <c r="I347" i="25"/>
  <c r="J315" i="25"/>
  <c r="J307" i="25"/>
  <c r="J299" i="25"/>
  <c r="I293" i="25"/>
  <c r="J279" i="25"/>
  <c r="H59" i="25"/>
  <c r="J470" i="25"/>
  <c r="J450" i="25"/>
  <c r="H432" i="25"/>
  <c r="I423" i="25"/>
  <c r="H420" i="25"/>
  <c r="J416" i="25"/>
  <c r="H355" i="25"/>
  <c r="H347" i="25"/>
  <c r="J339" i="25"/>
  <c r="J323" i="25"/>
  <c r="I315" i="25"/>
  <c r="I307" i="25"/>
  <c r="I299" i="25"/>
  <c r="I282" i="25"/>
  <c r="I279" i="25"/>
  <c r="I266" i="25"/>
  <c r="H257" i="25"/>
  <c r="J226" i="25"/>
  <c r="H220" i="25"/>
  <c r="I217" i="25"/>
  <c r="I211" i="25"/>
  <c r="J204" i="25"/>
  <c r="H202" i="25"/>
  <c r="J188" i="25"/>
  <c r="H186" i="25"/>
  <c r="I179" i="25"/>
  <c r="H176" i="25"/>
  <c r="H172" i="25"/>
  <c r="I163" i="25"/>
  <c r="I161" i="25"/>
  <c r="H111" i="25"/>
  <c r="J97" i="25"/>
  <c r="J93" i="25"/>
  <c r="I83" i="25"/>
  <c r="J73" i="25"/>
  <c r="J69" i="25"/>
  <c r="I44" i="25"/>
  <c r="H40" i="25"/>
  <c r="J410" i="25"/>
  <c r="J365" i="25"/>
  <c r="I292" i="25"/>
  <c r="J275" i="25"/>
  <c r="J250" i="25"/>
  <c r="H226" i="25"/>
  <c r="H217" i="25"/>
  <c r="I195" i="25"/>
  <c r="I170" i="25"/>
  <c r="H123" i="25"/>
  <c r="H93" i="25"/>
  <c r="H69" i="25"/>
  <c r="H15" i="25"/>
  <c r="H724" i="25"/>
  <c r="J724" i="25"/>
  <c r="D724" i="25"/>
  <c r="D720" i="25"/>
  <c r="H720" i="25"/>
  <c r="J720" i="25"/>
  <c r="B720" i="25"/>
  <c r="H705" i="25"/>
  <c r="I705" i="25"/>
  <c r="B705" i="25"/>
  <c r="J705" i="25"/>
  <c r="E705" i="25"/>
  <c r="J685" i="25"/>
  <c r="E685" i="25"/>
  <c r="H685" i="25"/>
  <c r="I685" i="25"/>
  <c r="B685" i="25"/>
  <c r="C685" i="25"/>
  <c r="B678" i="25"/>
  <c r="E678" i="25"/>
  <c r="C678" i="25"/>
  <c r="D678" i="25"/>
  <c r="H678" i="25"/>
  <c r="I678" i="25"/>
  <c r="J678" i="25"/>
  <c r="H665" i="25"/>
  <c r="I665" i="25"/>
  <c r="B665" i="25"/>
  <c r="C665" i="25"/>
  <c r="J665" i="25"/>
  <c r="E665" i="25"/>
  <c r="H658" i="25"/>
  <c r="I658" i="25"/>
  <c r="J658" i="25"/>
  <c r="B658" i="25"/>
  <c r="E658" i="25"/>
  <c r="C658" i="25"/>
  <c r="D658" i="25"/>
  <c r="J621" i="25"/>
  <c r="C621" i="25"/>
  <c r="E621" i="25"/>
  <c r="H621" i="25"/>
  <c r="I621" i="25"/>
  <c r="B621" i="25"/>
  <c r="B614" i="25"/>
  <c r="E614" i="25"/>
  <c r="C614" i="25"/>
  <c r="D614" i="25"/>
  <c r="H614" i="25"/>
  <c r="I614" i="25"/>
  <c r="J614" i="25"/>
  <c r="I724" i="25"/>
  <c r="B710" i="25"/>
  <c r="C710" i="25"/>
  <c r="E710" i="25"/>
  <c r="H710" i="25"/>
  <c r="I710" i="25"/>
  <c r="J710" i="25"/>
  <c r="H698" i="25"/>
  <c r="I698" i="25"/>
  <c r="J698" i="25"/>
  <c r="B698" i="25"/>
  <c r="E698" i="25"/>
  <c r="C698" i="25"/>
  <c r="D698" i="25"/>
  <c r="J677" i="25"/>
  <c r="C677" i="25"/>
  <c r="E677" i="25"/>
  <c r="H677" i="25"/>
  <c r="I677" i="25"/>
  <c r="B677" i="25"/>
  <c r="B670" i="25"/>
  <c r="E670" i="25"/>
  <c r="C670" i="25"/>
  <c r="D670" i="25"/>
  <c r="H670" i="25"/>
  <c r="I670" i="25"/>
  <c r="J670" i="25"/>
  <c r="H657" i="25"/>
  <c r="I657" i="25"/>
  <c r="B657" i="25"/>
  <c r="C657" i="25"/>
  <c r="J657" i="25"/>
  <c r="E657" i="25"/>
  <c r="H650" i="25"/>
  <c r="I650" i="25"/>
  <c r="J650" i="25"/>
  <c r="B650" i="25"/>
  <c r="E650" i="25"/>
  <c r="C650" i="25"/>
  <c r="D650" i="25"/>
  <c r="J613" i="25"/>
  <c r="E613" i="25"/>
  <c r="H613" i="25"/>
  <c r="I613" i="25"/>
  <c r="B613" i="25"/>
  <c r="C613" i="25"/>
  <c r="B606" i="25"/>
  <c r="E606" i="25"/>
  <c r="C606" i="25"/>
  <c r="D606" i="25"/>
  <c r="H606" i="25"/>
  <c r="I606" i="25"/>
  <c r="J606" i="25"/>
  <c r="D657" i="25"/>
  <c r="C723" i="25"/>
  <c r="D723" i="25"/>
  <c r="H723" i="25"/>
  <c r="J723" i="25"/>
  <c r="E723" i="25"/>
  <c r="H719" i="25"/>
  <c r="E719" i="25"/>
  <c r="J719" i="25"/>
  <c r="C719" i="25"/>
  <c r="D719" i="25"/>
  <c r="J709" i="25"/>
  <c r="C709" i="25"/>
  <c r="E709" i="25"/>
  <c r="H709" i="25"/>
  <c r="I709" i="25"/>
  <c r="B709" i="25"/>
  <c r="H697" i="25"/>
  <c r="I697" i="25"/>
  <c r="B697" i="25"/>
  <c r="J697" i="25"/>
  <c r="E697" i="25"/>
  <c r="J669" i="25"/>
  <c r="C669" i="25"/>
  <c r="E669" i="25"/>
  <c r="H669" i="25"/>
  <c r="I669" i="25"/>
  <c r="B669" i="25"/>
  <c r="B662" i="25"/>
  <c r="E662" i="25"/>
  <c r="C662" i="25"/>
  <c r="D662" i="25"/>
  <c r="H662" i="25"/>
  <c r="I662" i="25"/>
  <c r="J662" i="25"/>
  <c r="H649" i="25"/>
  <c r="I649" i="25"/>
  <c r="B649" i="25"/>
  <c r="C649" i="25"/>
  <c r="J649" i="25"/>
  <c r="E649" i="25"/>
  <c r="H642" i="25"/>
  <c r="I642" i="25"/>
  <c r="J642" i="25"/>
  <c r="B642" i="25"/>
  <c r="E642" i="25"/>
  <c r="C642" i="25"/>
  <c r="D642" i="25"/>
  <c r="I605" i="25"/>
  <c r="C605" i="25"/>
  <c r="J605" i="25"/>
  <c r="E605" i="25"/>
  <c r="H605" i="25"/>
  <c r="B605" i="25"/>
  <c r="E724" i="25"/>
  <c r="I723" i="25"/>
  <c r="I719" i="25"/>
  <c r="J715" i="25"/>
  <c r="C715" i="25"/>
  <c r="D715" i="25"/>
  <c r="H715" i="25"/>
  <c r="E715" i="25"/>
  <c r="I715" i="25"/>
  <c r="B702" i="25"/>
  <c r="E702" i="25"/>
  <c r="C702" i="25"/>
  <c r="H702" i="25"/>
  <c r="I702" i="25"/>
  <c r="J702" i="25"/>
  <c r="D690" i="25"/>
  <c r="H690" i="25"/>
  <c r="I690" i="25"/>
  <c r="J690" i="25"/>
  <c r="B690" i="25"/>
  <c r="E690" i="25"/>
  <c r="C690" i="25"/>
  <c r="J661" i="25"/>
  <c r="E661" i="25"/>
  <c r="H661" i="25"/>
  <c r="I661" i="25"/>
  <c r="B661" i="25"/>
  <c r="C661" i="25"/>
  <c r="B654" i="25"/>
  <c r="E654" i="25"/>
  <c r="C654" i="25"/>
  <c r="D654" i="25"/>
  <c r="H654" i="25"/>
  <c r="I654" i="25"/>
  <c r="J654" i="25"/>
  <c r="H641" i="25"/>
  <c r="I641" i="25"/>
  <c r="B641" i="25"/>
  <c r="C641" i="25"/>
  <c r="J641" i="25"/>
  <c r="E641" i="25"/>
  <c r="D634" i="25"/>
  <c r="H634" i="25"/>
  <c r="I634" i="25"/>
  <c r="J634" i="25"/>
  <c r="B634" i="25"/>
  <c r="E634" i="25"/>
  <c r="C634" i="25"/>
  <c r="B724" i="25"/>
  <c r="C697" i="25"/>
  <c r="D722" i="25"/>
  <c r="H722" i="25"/>
  <c r="J722" i="25"/>
  <c r="B722" i="25"/>
  <c r="E722" i="25"/>
  <c r="C722" i="25"/>
  <c r="B718" i="25"/>
  <c r="E718" i="25"/>
  <c r="C718" i="25"/>
  <c r="I718" i="25"/>
  <c r="J718" i="25"/>
  <c r="J701" i="25"/>
  <c r="E701" i="25"/>
  <c r="H701" i="25"/>
  <c r="I701" i="25"/>
  <c r="B701" i="25"/>
  <c r="C701" i="25"/>
  <c r="H689" i="25"/>
  <c r="I689" i="25"/>
  <c r="B689" i="25"/>
  <c r="C689" i="25"/>
  <c r="J689" i="25"/>
  <c r="E689" i="25"/>
  <c r="J653" i="25"/>
  <c r="E653" i="25"/>
  <c r="H653" i="25"/>
  <c r="I653" i="25"/>
  <c r="B653" i="25"/>
  <c r="C653" i="25"/>
  <c r="B646" i="25"/>
  <c r="E646" i="25"/>
  <c r="C646" i="25"/>
  <c r="D646" i="25"/>
  <c r="H646" i="25"/>
  <c r="I646" i="25"/>
  <c r="J646" i="25"/>
  <c r="H633" i="25"/>
  <c r="I633" i="25"/>
  <c r="B633" i="25"/>
  <c r="C633" i="25"/>
  <c r="J633" i="25"/>
  <c r="E633" i="25"/>
  <c r="D626" i="25"/>
  <c r="H626" i="25"/>
  <c r="I626" i="25"/>
  <c r="J626" i="25"/>
  <c r="B626" i="25"/>
  <c r="E626" i="25"/>
  <c r="C626" i="25"/>
  <c r="J597" i="25"/>
  <c r="C597" i="25"/>
  <c r="E597" i="25"/>
  <c r="H597" i="25"/>
  <c r="I597" i="25"/>
  <c r="B597" i="25"/>
  <c r="C724" i="25"/>
  <c r="D714" i="25"/>
  <c r="I714" i="25"/>
  <c r="J714" i="25"/>
  <c r="B714" i="25"/>
  <c r="E714" i="25"/>
  <c r="C714" i="25"/>
  <c r="H714" i="25"/>
  <c r="B694" i="25"/>
  <c r="E694" i="25"/>
  <c r="C694" i="25"/>
  <c r="D694" i="25"/>
  <c r="H694" i="25"/>
  <c r="I694" i="25"/>
  <c r="J694" i="25"/>
  <c r="H682" i="25"/>
  <c r="I682" i="25"/>
  <c r="J682" i="25"/>
  <c r="B682" i="25"/>
  <c r="E682" i="25"/>
  <c r="C682" i="25"/>
  <c r="D682" i="25"/>
  <c r="J645" i="25"/>
  <c r="E645" i="25"/>
  <c r="H645" i="25"/>
  <c r="I645" i="25"/>
  <c r="B645" i="25"/>
  <c r="C645" i="25"/>
  <c r="B638" i="25"/>
  <c r="E638" i="25"/>
  <c r="C638" i="25"/>
  <c r="D638" i="25"/>
  <c r="H638" i="25"/>
  <c r="I638" i="25"/>
  <c r="J638" i="25"/>
  <c r="H625" i="25"/>
  <c r="I625" i="25"/>
  <c r="B625" i="25"/>
  <c r="C625" i="25"/>
  <c r="J625" i="25"/>
  <c r="E625" i="25"/>
  <c r="D618" i="25"/>
  <c r="H618" i="25"/>
  <c r="I618" i="25"/>
  <c r="J618" i="25"/>
  <c r="B618" i="25"/>
  <c r="E618" i="25"/>
  <c r="C618" i="25"/>
  <c r="I603" i="25"/>
  <c r="C603" i="25"/>
  <c r="H603" i="25"/>
  <c r="D603" i="25"/>
  <c r="J603" i="25"/>
  <c r="E603" i="25"/>
  <c r="J600" i="25"/>
  <c r="H600" i="25"/>
  <c r="D600" i="25"/>
  <c r="I600" i="25"/>
  <c r="B600" i="25"/>
  <c r="I596" i="25"/>
  <c r="J596" i="25"/>
  <c r="B596" i="25"/>
  <c r="D596" i="25"/>
  <c r="H596" i="25"/>
  <c r="D710" i="25"/>
  <c r="B721" i="25"/>
  <c r="H721" i="25"/>
  <c r="J721" i="25"/>
  <c r="E721" i="25"/>
  <c r="H713" i="25"/>
  <c r="I713" i="25"/>
  <c r="B713" i="25"/>
  <c r="J713" i="25"/>
  <c r="E713" i="25"/>
  <c r="J693" i="25"/>
  <c r="E693" i="25"/>
  <c r="H693" i="25"/>
  <c r="I693" i="25"/>
  <c r="B693" i="25"/>
  <c r="C693" i="25"/>
  <c r="H681" i="25"/>
  <c r="I681" i="25"/>
  <c r="B681" i="25"/>
  <c r="C681" i="25"/>
  <c r="J681" i="25"/>
  <c r="E681" i="25"/>
  <c r="D674" i="25"/>
  <c r="H674" i="25"/>
  <c r="I674" i="25"/>
  <c r="J674" i="25"/>
  <c r="B674" i="25"/>
  <c r="E674" i="25"/>
  <c r="C674" i="25"/>
  <c r="J637" i="25"/>
  <c r="C637" i="25"/>
  <c r="E637" i="25"/>
  <c r="H637" i="25"/>
  <c r="I637" i="25"/>
  <c r="B637" i="25"/>
  <c r="B630" i="25"/>
  <c r="E630" i="25"/>
  <c r="C630" i="25"/>
  <c r="D630" i="25"/>
  <c r="H630" i="25"/>
  <c r="I630" i="25"/>
  <c r="J630" i="25"/>
  <c r="H617" i="25"/>
  <c r="I617" i="25"/>
  <c r="B617" i="25"/>
  <c r="C617" i="25"/>
  <c r="J617" i="25"/>
  <c r="E617" i="25"/>
  <c r="H610" i="25"/>
  <c r="I610" i="25"/>
  <c r="J610" i="25"/>
  <c r="B610" i="25"/>
  <c r="E610" i="25"/>
  <c r="C610" i="25"/>
  <c r="D610" i="25"/>
  <c r="D706" i="25"/>
  <c r="I706" i="25"/>
  <c r="J706" i="25"/>
  <c r="B706" i="25"/>
  <c r="E706" i="25"/>
  <c r="C706" i="25"/>
  <c r="H706" i="25"/>
  <c r="B686" i="25"/>
  <c r="C686" i="25"/>
  <c r="E686" i="25"/>
  <c r="D686" i="25"/>
  <c r="H686" i="25"/>
  <c r="I686" i="25"/>
  <c r="J686" i="25"/>
  <c r="H673" i="25"/>
  <c r="I673" i="25"/>
  <c r="B673" i="25"/>
  <c r="C673" i="25"/>
  <c r="J673" i="25"/>
  <c r="E673" i="25"/>
  <c r="D666" i="25"/>
  <c r="H666" i="25"/>
  <c r="I666" i="25"/>
  <c r="J666" i="25"/>
  <c r="B666" i="25"/>
  <c r="E666" i="25"/>
  <c r="C666" i="25"/>
  <c r="J629" i="25"/>
  <c r="C629" i="25"/>
  <c r="E629" i="25"/>
  <c r="H629" i="25"/>
  <c r="I629" i="25"/>
  <c r="B629" i="25"/>
  <c r="B622" i="25"/>
  <c r="E622" i="25"/>
  <c r="C622" i="25"/>
  <c r="D622" i="25"/>
  <c r="H622" i="25"/>
  <c r="I622" i="25"/>
  <c r="J622" i="25"/>
  <c r="H609" i="25"/>
  <c r="I609" i="25"/>
  <c r="B609" i="25"/>
  <c r="C609" i="25"/>
  <c r="J609" i="25"/>
  <c r="E609" i="25"/>
  <c r="J716" i="25"/>
  <c r="I707" i="25"/>
  <c r="E707" i="25"/>
  <c r="E699" i="25"/>
  <c r="J717" i="25"/>
  <c r="I716" i="25"/>
  <c r="B717" i="25"/>
  <c r="D711" i="25"/>
  <c r="D703" i="25"/>
  <c r="I717" i="25"/>
  <c r="H716" i="25"/>
  <c r="H708" i="25"/>
  <c r="H700" i="25"/>
  <c r="H692" i="25"/>
  <c r="H684" i="25"/>
  <c r="H676" i="25"/>
  <c r="H668" i="25"/>
  <c r="H660" i="25"/>
  <c r="H652" i="25"/>
  <c r="H644" i="25"/>
  <c r="H636" i="25"/>
  <c r="H628" i="25"/>
  <c r="H620" i="25"/>
  <c r="H612" i="25"/>
  <c r="H601" i="25"/>
  <c r="H588" i="25"/>
  <c r="I588" i="25"/>
  <c r="J588" i="25"/>
  <c r="H579" i="25"/>
  <c r="I579" i="25"/>
  <c r="J579" i="25"/>
  <c r="H553" i="25"/>
  <c r="I553" i="25"/>
  <c r="J553" i="25"/>
  <c r="H545" i="25"/>
  <c r="I545" i="25"/>
  <c r="J545" i="25"/>
  <c r="D716" i="25"/>
  <c r="H717" i="25"/>
  <c r="J711" i="25"/>
  <c r="J703" i="25"/>
  <c r="J695" i="25"/>
  <c r="J687" i="25"/>
  <c r="J679" i="25"/>
  <c r="J671" i="25"/>
  <c r="J663" i="25"/>
  <c r="J655" i="25"/>
  <c r="J647" i="25"/>
  <c r="J639" i="25"/>
  <c r="J631" i="25"/>
  <c r="J623" i="25"/>
  <c r="J615" i="25"/>
  <c r="J607" i="25"/>
  <c r="J602" i="25"/>
  <c r="J599" i="25"/>
  <c r="J594" i="25"/>
  <c r="J590" i="25"/>
  <c r="H590" i="25"/>
  <c r="H584" i="25"/>
  <c r="J584" i="25"/>
  <c r="H578" i="25"/>
  <c r="I578" i="25"/>
  <c r="J578" i="25"/>
  <c r="H571" i="25"/>
  <c r="I571" i="25"/>
  <c r="J571" i="25"/>
  <c r="H559" i="25"/>
  <c r="I559" i="25"/>
  <c r="H552" i="25"/>
  <c r="I552" i="25"/>
  <c r="J552" i="25"/>
  <c r="H595" i="25"/>
  <c r="I595" i="25"/>
  <c r="H570" i="25"/>
  <c r="I570" i="25"/>
  <c r="J570" i="25"/>
  <c r="J559" i="25"/>
  <c r="H551" i="25"/>
  <c r="I551" i="25"/>
  <c r="J551" i="25"/>
  <c r="H587" i="25"/>
  <c r="I587" i="25"/>
  <c r="J587" i="25"/>
  <c r="I581" i="25"/>
  <c r="J581" i="25"/>
  <c r="H577" i="25"/>
  <c r="I577" i="25"/>
  <c r="J577" i="25"/>
  <c r="H563" i="25"/>
  <c r="I563" i="25"/>
  <c r="J563" i="25"/>
  <c r="D707" i="25"/>
  <c r="H586" i="25"/>
  <c r="I586" i="25"/>
  <c r="J586" i="25"/>
  <c r="I583" i="25"/>
  <c r="H581" i="25"/>
  <c r="H576" i="25"/>
  <c r="I576" i="25"/>
  <c r="J576" i="25"/>
  <c r="I573" i="25"/>
  <c r="J573" i="25"/>
  <c r="H569" i="25"/>
  <c r="I569" i="25"/>
  <c r="J569" i="25"/>
  <c r="H562" i="25"/>
  <c r="I562" i="25"/>
  <c r="J562" i="25"/>
  <c r="C707" i="25"/>
  <c r="J707" i="25"/>
  <c r="J699" i="25"/>
  <c r="J691" i="25"/>
  <c r="J683" i="25"/>
  <c r="J675" i="25"/>
  <c r="J667" i="25"/>
  <c r="J659" i="25"/>
  <c r="J651" i="25"/>
  <c r="J643" i="25"/>
  <c r="J635" i="25"/>
  <c r="J627" i="25"/>
  <c r="J619" i="25"/>
  <c r="J611" i="25"/>
  <c r="I604" i="25"/>
  <c r="J593" i="25"/>
  <c r="I589" i="25"/>
  <c r="J589" i="25"/>
  <c r="J583" i="25"/>
  <c r="H580" i="25"/>
  <c r="I580" i="25"/>
  <c r="J580" i="25"/>
  <c r="H573" i="25"/>
  <c r="H568" i="25"/>
  <c r="I568" i="25"/>
  <c r="J568" i="25"/>
  <c r="H555" i="25"/>
  <c r="I555" i="25"/>
  <c r="J555" i="25"/>
  <c r="H547" i="25"/>
  <c r="I547" i="25"/>
  <c r="J547" i="25"/>
  <c r="J700" i="25"/>
  <c r="I699" i="25"/>
  <c r="J692" i="25"/>
  <c r="I691" i="25"/>
  <c r="J684" i="25"/>
  <c r="I683" i="25"/>
  <c r="J676" i="25"/>
  <c r="I675" i="25"/>
  <c r="J668" i="25"/>
  <c r="I667" i="25"/>
  <c r="J660" i="25"/>
  <c r="I659" i="25"/>
  <c r="J652" i="25"/>
  <c r="I651" i="25"/>
  <c r="J644" i="25"/>
  <c r="I643" i="25"/>
  <c r="J636" i="25"/>
  <c r="I635" i="25"/>
  <c r="J628" i="25"/>
  <c r="I627" i="25"/>
  <c r="J620" i="25"/>
  <c r="I619" i="25"/>
  <c r="J612" i="25"/>
  <c r="I611" i="25"/>
  <c r="H604" i="25"/>
  <c r="H594" i="25"/>
  <c r="I593" i="25"/>
  <c r="H575" i="25"/>
  <c r="I575" i="25"/>
  <c r="H561" i="25"/>
  <c r="I561" i="25"/>
  <c r="J561" i="25"/>
  <c r="H554" i="25"/>
  <c r="I554" i="25"/>
  <c r="J554" i="25"/>
  <c r="J708" i="25"/>
  <c r="I601" i="25"/>
  <c r="I598" i="25"/>
  <c r="H593" i="25"/>
  <c r="H585" i="25"/>
  <c r="I585" i="25"/>
  <c r="J575" i="25"/>
  <c r="H567" i="25"/>
  <c r="I567" i="25"/>
  <c r="H560" i="25"/>
  <c r="I560" i="25"/>
  <c r="J560" i="25"/>
  <c r="H526" i="25"/>
  <c r="J526" i="25"/>
  <c r="H517" i="25"/>
  <c r="J517" i="25"/>
  <c r="H509" i="25"/>
  <c r="J509" i="25"/>
  <c r="I509" i="25"/>
  <c r="H505" i="25"/>
  <c r="J505" i="25"/>
  <c r="I505" i="25"/>
  <c r="H582" i="25"/>
  <c r="H574" i="25"/>
  <c r="H566" i="25"/>
  <c r="H558" i="25"/>
  <c r="H550" i="25"/>
  <c r="I540" i="25"/>
  <c r="J532" i="25"/>
  <c r="I517" i="25"/>
  <c r="J537" i="25"/>
  <c r="J529" i="25"/>
  <c r="H529" i="25"/>
  <c r="I526" i="25"/>
  <c r="J521" i="25"/>
  <c r="J546" i="25"/>
  <c r="J541" i="25"/>
  <c r="H537" i="25"/>
  <c r="J533" i="25"/>
  <c r="H533" i="25"/>
  <c r="J525" i="25"/>
  <c r="I521" i="25"/>
  <c r="J519" i="25"/>
  <c r="H519" i="25"/>
  <c r="I546" i="25"/>
  <c r="I541" i="25"/>
  <c r="J535" i="25"/>
  <c r="I529" i="25"/>
  <c r="H523" i="25"/>
  <c r="I523" i="25"/>
  <c r="H521" i="25"/>
  <c r="H513" i="25"/>
  <c r="J513" i="25"/>
  <c r="I513" i="25"/>
  <c r="H501" i="25"/>
  <c r="J501" i="25"/>
  <c r="I501" i="25"/>
  <c r="H497" i="25"/>
  <c r="J497" i="25"/>
  <c r="I497" i="25"/>
  <c r="J572" i="25"/>
  <c r="J564" i="25"/>
  <c r="J556" i="25"/>
  <c r="J548" i="25"/>
  <c r="H546" i="25"/>
  <c r="J542" i="25"/>
  <c r="J539" i="25"/>
  <c r="H535" i="25"/>
  <c r="I533" i="25"/>
  <c r="H527" i="25"/>
  <c r="I525" i="25"/>
  <c r="J523" i="25"/>
  <c r="I572" i="25"/>
  <c r="J565" i="25"/>
  <c r="I564" i="25"/>
  <c r="J557" i="25"/>
  <c r="I556" i="25"/>
  <c r="J549" i="25"/>
  <c r="I548" i="25"/>
  <c r="H542" i="25"/>
  <c r="I539" i="25"/>
  <c r="J527" i="25"/>
  <c r="H525" i="25"/>
  <c r="H485" i="25"/>
  <c r="J485" i="25"/>
  <c r="I485" i="25"/>
  <c r="I543" i="25"/>
  <c r="I532" i="25"/>
  <c r="H532" i="25"/>
  <c r="I530" i="25"/>
  <c r="I527" i="25"/>
  <c r="H522" i="25"/>
  <c r="H515" i="25"/>
  <c r="I515" i="25"/>
  <c r="J515" i="25"/>
  <c r="H493" i="25"/>
  <c r="J493" i="25"/>
  <c r="H481" i="25"/>
  <c r="J481" i="25"/>
  <c r="I493" i="25"/>
  <c r="I405" i="25"/>
  <c r="J405" i="25"/>
  <c r="H405" i="25"/>
  <c r="I531" i="25"/>
  <c r="H499" i="25"/>
  <c r="I499" i="25"/>
  <c r="J499" i="25"/>
  <c r="H489" i="25"/>
  <c r="J489" i="25"/>
  <c r="I518" i="25"/>
  <c r="I489" i="25"/>
  <c r="H477" i="25"/>
  <c r="I477" i="25"/>
  <c r="J477" i="25"/>
  <c r="H507" i="25"/>
  <c r="I507" i="25"/>
  <c r="J507" i="25"/>
  <c r="I403" i="25"/>
  <c r="J403" i="25"/>
  <c r="H403" i="25"/>
  <c r="H518" i="25"/>
  <c r="I402" i="25"/>
  <c r="H402" i="25"/>
  <c r="J402" i="25"/>
  <c r="H414" i="25"/>
  <c r="H397" i="25"/>
  <c r="H382" i="25"/>
  <c r="I382" i="25"/>
  <c r="J382" i="25"/>
  <c r="H376" i="25"/>
  <c r="I376" i="25"/>
  <c r="J376" i="25"/>
  <c r="H362" i="25"/>
  <c r="I362" i="25"/>
  <c r="J362" i="25"/>
  <c r="H511" i="25"/>
  <c r="H503" i="25"/>
  <c r="H495" i="25"/>
  <c r="H487" i="25"/>
  <c r="H479" i="25"/>
  <c r="J473" i="25"/>
  <c r="H471" i="25"/>
  <c r="J465" i="25"/>
  <c r="H463" i="25"/>
  <c r="J457" i="25"/>
  <c r="H455" i="25"/>
  <c r="J449" i="25"/>
  <c r="H447" i="25"/>
  <c r="J441" i="25"/>
  <c r="H439" i="25"/>
  <c r="J433" i="25"/>
  <c r="H431" i="25"/>
  <c r="J425" i="25"/>
  <c r="J417" i="25"/>
  <c r="J409" i="25"/>
  <c r="H386" i="25"/>
  <c r="I386" i="25"/>
  <c r="J386" i="25"/>
  <c r="H384" i="25"/>
  <c r="I384" i="25"/>
  <c r="J384" i="25"/>
  <c r="H379" i="25"/>
  <c r="I379" i="25"/>
  <c r="J379" i="25"/>
  <c r="H375" i="25"/>
  <c r="I375" i="25"/>
  <c r="J375" i="25"/>
  <c r="H361" i="25"/>
  <c r="I361" i="25"/>
  <c r="J361" i="25"/>
  <c r="I473" i="25"/>
  <c r="I465" i="25"/>
  <c r="I457" i="25"/>
  <c r="I449" i="25"/>
  <c r="I441" i="25"/>
  <c r="I433" i="25"/>
  <c r="I425" i="25"/>
  <c r="I417" i="25"/>
  <c r="H409" i="25"/>
  <c r="I401" i="25"/>
  <c r="J401" i="25"/>
  <c r="J400" i="25"/>
  <c r="I396" i="25"/>
  <c r="H396" i="25"/>
  <c r="H390" i="25"/>
  <c r="I390" i="25"/>
  <c r="J390" i="25"/>
  <c r="H388" i="25"/>
  <c r="I388" i="25"/>
  <c r="J388" i="25"/>
  <c r="H371" i="25"/>
  <c r="I371" i="25"/>
  <c r="J371" i="25"/>
  <c r="H360" i="25"/>
  <c r="I360" i="25"/>
  <c r="J360" i="25"/>
  <c r="I514" i="25"/>
  <c r="I506" i="25"/>
  <c r="I498" i="25"/>
  <c r="J491" i="25"/>
  <c r="I490" i="25"/>
  <c r="J483" i="25"/>
  <c r="J475" i="25"/>
  <c r="H473" i="25"/>
  <c r="J467" i="25"/>
  <c r="H465" i="25"/>
  <c r="J459" i="25"/>
  <c r="H457" i="25"/>
  <c r="J451" i="25"/>
  <c r="H449" i="25"/>
  <c r="J443" i="25"/>
  <c r="H441" i="25"/>
  <c r="J435" i="25"/>
  <c r="H433" i="25"/>
  <c r="J427" i="25"/>
  <c r="H425" i="25"/>
  <c r="J419" i="25"/>
  <c r="H417" i="25"/>
  <c r="J411" i="25"/>
  <c r="H394" i="25"/>
  <c r="I394" i="25"/>
  <c r="J394" i="25"/>
  <c r="H392" i="25"/>
  <c r="I392" i="25"/>
  <c r="J392" i="25"/>
  <c r="H381" i="25"/>
  <c r="I381" i="25"/>
  <c r="H374" i="25"/>
  <c r="I374" i="25"/>
  <c r="J374" i="25"/>
  <c r="H370" i="25"/>
  <c r="I370" i="25"/>
  <c r="J370" i="25"/>
  <c r="H514" i="25"/>
  <c r="H506" i="25"/>
  <c r="H498" i="25"/>
  <c r="I491" i="25"/>
  <c r="H490" i="25"/>
  <c r="I483" i="25"/>
  <c r="H482" i="25"/>
  <c r="I475" i="25"/>
  <c r="I467" i="25"/>
  <c r="I459" i="25"/>
  <c r="I451" i="25"/>
  <c r="J444" i="25"/>
  <c r="I443" i="25"/>
  <c r="H442" i="25"/>
  <c r="J436" i="25"/>
  <c r="I435" i="25"/>
  <c r="H434" i="25"/>
  <c r="J428" i="25"/>
  <c r="I427" i="25"/>
  <c r="H426" i="25"/>
  <c r="J420" i="25"/>
  <c r="I419" i="25"/>
  <c r="H418" i="25"/>
  <c r="J412" i="25"/>
  <c r="I411" i="25"/>
  <c r="H410" i="25"/>
  <c r="J406" i="25"/>
  <c r="I404" i="25"/>
  <c r="H404" i="25"/>
  <c r="I399" i="25"/>
  <c r="H398" i="25"/>
  <c r="H383" i="25"/>
  <c r="I383" i="25"/>
  <c r="J383" i="25"/>
  <c r="H378" i="25"/>
  <c r="I378" i="25"/>
  <c r="J378" i="25"/>
  <c r="H369" i="25"/>
  <c r="I369" i="25"/>
  <c r="J369" i="25"/>
  <c r="J469" i="25"/>
  <c r="J461" i="25"/>
  <c r="J453" i="25"/>
  <c r="J445" i="25"/>
  <c r="J437" i="25"/>
  <c r="I436" i="25"/>
  <c r="J429" i="25"/>
  <c r="I428" i="25"/>
  <c r="J421" i="25"/>
  <c r="I420" i="25"/>
  <c r="J413" i="25"/>
  <c r="I412" i="25"/>
  <c r="H406" i="25"/>
  <c r="H401" i="25"/>
  <c r="J396" i="25"/>
  <c r="H387" i="25"/>
  <c r="I387" i="25"/>
  <c r="J387" i="25"/>
  <c r="H385" i="25"/>
  <c r="I385" i="25"/>
  <c r="J381" i="25"/>
  <c r="H373" i="25"/>
  <c r="I373" i="25"/>
  <c r="H368" i="25"/>
  <c r="I368" i="25"/>
  <c r="J368" i="25"/>
  <c r="I469" i="25"/>
  <c r="I461" i="25"/>
  <c r="I453" i="25"/>
  <c r="I445" i="25"/>
  <c r="I437" i="25"/>
  <c r="I429" i="25"/>
  <c r="I421" i="25"/>
  <c r="I413" i="25"/>
  <c r="I400" i="25"/>
  <c r="H400" i="25"/>
  <c r="I397" i="25"/>
  <c r="J397" i="25"/>
  <c r="H391" i="25"/>
  <c r="I391" i="25"/>
  <c r="J391" i="25"/>
  <c r="H389" i="25"/>
  <c r="I389" i="25"/>
  <c r="H380" i="25"/>
  <c r="I380" i="25"/>
  <c r="J380" i="25"/>
  <c r="H377" i="25"/>
  <c r="I377" i="25"/>
  <c r="J373" i="25"/>
  <c r="H367" i="25"/>
  <c r="I367" i="25"/>
  <c r="J367" i="25"/>
  <c r="H407" i="25"/>
  <c r="H395" i="25"/>
  <c r="I395" i="25"/>
  <c r="J395" i="25"/>
  <c r="H393" i="25"/>
  <c r="I393" i="25"/>
  <c r="J385" i="25"/>
  <c r="J377" i="25"/>
  <c r="H363" i="25"/>
  <c r="I363" i="25"/>
  <c r="J363" i="25"/>
  <c r="H366" i="25"/>
  <c r="I366" i="25"/>
  <c r="H358" i="25"/>
  <c r="H350" i="25"/>
  <c r="I350" i="25"/>
  <c r="J350" i="25"/>
  <c r="J358" i="25"/>
  <c r="J354" i="25"/>
  <c r="H354" i="25"/>
  <c r="H372" i="25"/>
  <c r="I372" i="25"/>
  <c r="H364" i="25"/>
  <c r="I364" i="25"/>
  <c r="I358" i="25"/>
  <c r="I354" i="25"/>
  <c r="J366" i="25"/>
  <c r="H359" i="25"/>
  <c r="I359" i="25"/>
  <c r="J357" i="25"/>
  <c r="I353" i="25"/>
  <c r="J353" i="25"/>
  <c r="H365" i="25"/>
  <c r="I365" i="25"/>
  <c r="J348" i="25"/>
  <c r="H346" i="25"/>
  <c r="J340" i="25"/>
  <c r="H338" i="25"/>
  <c r="J332" i="25"/>
  <c r="H330" i="25"/>
  <c r="J324" i="25"/>
  <c r="H322" i="25"/>
  <c r="J316" i="25"/>
  <c r="H314" i="25"/>
  <c r="J308" i="25"/>
  <c r="H306" i="25"/>
  <c r="J300" i="25"/>
  <c r="H298" i="25"/>
  <c r="H286" i="25"/>
  <c r="I286" i="25"/>
  <c r="J286" i="25"/>
  <c r="J349" i="25"/>
  <c r="J341" i="25"/>
  <c r="J333" i="25"/>
  <c r="J325" i="25"/>
  <c r="I324" i="25"/>
  <c r="J317" i="25"/>
  <c r="I316" i="25"/>
  <c r="I308" i="25"/>
  <c r="I300" i="25"/>
  <c r="J294" i="25"/>
  <c r="H293" i="25"/>
  <c r="J291" i="25"/>
  <c r="H288" i="25"/>
  <c r="I288" i="25"/>
  <c r="J288" i="25"/>
  <c r="I349" i="25"/>
  <c r="J342" i="25"/>
  <c r="J334" i="25"/>
  <c r="J326" i="25"/>
  <c r="H324" i="25"/>
  <c r="J318" i="25"/>
  <c r="H316" i="25"/>
  <c r="J310" i="25"/>
  <c r="H308" i="25"/>
  <c r="J302" i="25"/>
  <c r="H300" i="25"/>
  <c r="I294" i="25"/>
  <c r="H291" i="25"/>
  <c r="J351" i="25"/>
  <c r="H349" i="25"/>
  <c r="J343" i="25"/>
  <c r="I342" i="25"/>
  <c r="H341" i="25"/>
  <c r="J335" i="25"/>
  <c r="I334" i="25"/>
  <c r="H333" i="25"/>
  <c r="J327" i="25"/>
  <c r="I326" i="25"/>
  <c r="H325" i="25"/>
  <c r="J319" i="25"/>
  <c r="I318" i="25"/>
  <c r="H317" i="25"/>
  <c r="J311" i="25"/>
  <c r="I310" i="25"/>
  <c r="H309" i="25"/>
  <c r="J303" i="25"/>
  <c r="I302" i="25"/>
  <c r="H301" i="25"/>
  <c r="H294" i="25"/>
  <c r="J352" i="25"/>
  <c r="I351" i="25"/>
  <c r="J344" i="25"/>
  <c r="I343" i="25"/>
  <c r="H342" i="25"/>
  <c r="J336" i="25"/>
  <c r="I335" i="25"/>
  <c r="H334" i="25"/>
  <c r="J328" i="25"/>
  <c r="I327" i="25"/>
  <c r="H326" i="25"/>
  <c r="J320" i="25"/>
  <c r="I319" i="25"/>
  <c r="H318" i="25"/>
  <c r="J312" i="25"/>
  <c r="I311" i="25"/>
  <c r="H310" i="25"/>
  <c r="J304" i="25"/>
  <c r="I303" i="25"/>
  <c r="H302" i="25"/>
  <c r="J296" i="25"/>
  <c r="H290" i="25"/>
  <c r="J290" i="25"/>
  <c r="I352" i="25"/>
  <c r="H351" i="25"/>
  <c r="J345" i="25"/>
  <c r="I344" i="25"/>
  <c r="H343" i="25"/>
  <c r="J337" i="25"/>
  <c r="I336" i="25"/>
  <c r="H335" i="25"/>
  <c r="J329" i="25"/>
  <c r="I328" i="25"/>
  <c r="H327" i="25"/>
  <c r="J321" i="25"/>
  <c r="I320" i="25"/>
  <c r="H319" i="25"/>
  <c r="J313" i="25"/>
  <c r="I312" i="25"/>
  <c r="H311" i="25"/>
  <c r="J305" i="25"/>
  <c r="I304" i="25"/>
  <c r="H303" i="25"/>
  <c r="J297" i="25"/>
  <c r="I296" i="25"/>
  <c r="H278" i="25"/>
  <c r="I278" i="25"/>
  <c r="J278" i="25"/>
  <c r="I337" i="25"/>
  <c r="I329" i="25"/>
  <c r="I321" i="25"/>
  <c r="I313" i="25"/>
  <c r="I305" i="25"/>
  <c r="H304" i="25"/>
  <c r="I297" i="25"/>
  <c r="H296" i="25"/>
  <c r="I289" i="25"/>
  <c r="J289" i="25"/>
  <c r="I285" i="25"/>
  <c r="H284" i="25"/>
  <c r="I277" i="25"/>
  <c r="H276" i="25"/>
  <c r="J272" i="25"/>
  <c r="I267" i="25"/>
  <c r="H261" i="25"/>
  <c r="I261" i="25"/>
  <c r="J261" i="25"/>
  <c r="H255" i="25"/>
  <c r="I255" i="25"/>
  <c r="J255" i="25"/>
  <c r="H285" i="25"/>
  <c r="H277" i="25"/>
  <c r="H272" i="25"/>
  <c r="H267" i="25"/>
  <c r="H259" i="25"/>
  <c r="J259" i="25"/>
  <c r="J158" i="25"/>
  <c r="H158" i="25"/>
  <c r="I158" i="25"/>
  <c r="J280" i="25"/>
  <c r="I273" i="25"/>
  <c r="H263" i="25"/>
  <c r="J263" i="25"/>
  <c r="H247" i="25"/>
  <c r="I247" i="25"/>
  <c r="J247" i="25"/>
  <c r="J157" i="25"/>
  <c r="I157" i="25"/>
  <c r="H157" i="25"/>
  <c r="J281" i="25"/>
  <c r="I280" i="25"/>
  <c r="J274" i="25"/>
  <c r="H273" i="25"/>
  <c r="I263" i="25"/>
  <c r="J167" i="25"/>
  <c r="H167" i="25"/>
  <c r="I167" i="25"/>
  <c r="J282" i="25"/>
  <c r="I281" i="25"/>
  <c r="I274" i="25"/>
  <c r="H253" i="25"/>
  <c r="I253" i="25"/>
  <c r="J253" i="25"/>
  <c r="H237" i="25"/>
  <c r="I237" i="25"/>
  <c r="J237" i="25"/>
  <c r="J166" i="25"/>
  <c r="H166" i="25"/>
  <c r="I166" i="25"/>
  <c r="I262" i="25"/>
  <c r="J262" i="25"/>
  <c r="H245" i="25"/>
  <c r="I245" i="25"/>
  <c r="J245" i="25"/>
  <c r="I283" i="25"/>
  <c r="I275" i="25"/>
  <c r="J271" i="25"/>
  <c r="H270" i="25"/>
  <c r="J264" i="25"/>
  <c r="H262" i="25"/>
  <c r="J168" i="25"/>
  <c r="I168" i="25"/>
  <c r="J151" i="25"/>
  <c r="H151" i="25"/>
  <c r="I151" i="25"/>
  <c r="J148" i="25"/>
  <c r="H148" i="25"/>
  <c r="I148" i="25"/>
  <c r="J141" i="25"/>
  <c r="I141" i="25"/>
  <c r="J133" i="25"/>
  <c r="H133" i="25"/>
  <c r="I133" i="25"/>
  <c r="J251" i="25"/>
  <c r="J243" i="25"/>
  <c r="I242" i="25"/>
  <c r="J235" i="25"/>
  <c r="I234" i="25"/>
  <c r="J227" i="25"/>
  <c r="I226" i="25"/>
  <c r="J219" i="25"/>
  <c r="I218" i="25"/>
  <c r="J211" i="25"/>
  <c r="I210" i="25"/>
  <c r="J203" i="25"/>
  <c r="I202" i="25"/>
  <c r="J195" i="25"/>
  <c r="I194" i="25"/>
  <c r="J187" i="25"/>
  <c r="I186" i="25"/>
  <c r="H185" i="25"/>
  <c r="J179" i="25"/>
  <c r="I178" i="25"/>
  <c r="H177" i="25"/>
  <c r="J153" i="25"/>
  <c r="I153" i="25"/>
  <c r="H141" i="25"/>
  <c r="J132" i="25"/>
  <c r="H132" i="25"/>
  <c r="I132" i="25"/>
  <c r="J120" i="25"/>
  <c r="H120" i="25"/>
  <c r="I120" i="25"/>
  <c r="J164" i="25"/>
  <c r="H164" i="25"/>
  <c r="J155" i="25"/>
  <c r="H155" i="25"/>
  <c r="H153" i="25"/>
  <c r="J147" i="25"/>
  <c r="I147" i="25"/>
  <c r="H147" i="25"/>
  <c r="J140" i="25"/>
  <c r="H140" i="25"/>
  <c r="I140" i="25"/>
  <c r="J131" i="25"/>
  <c r="I131" i="25"/>
  <c r="H131" i="25"/>
  <c r="H251" i="25"/>
  <c r="H243" i="25"/>
  <c r="H235" i="25"/>
  <c r="J229" i="25"/>
  <c r="H227" i="25"/>
  <c r="J221" i="25"/>
  <c r="H219" i="25"/>
  <c r="J213" i="25"/>
  <c r="H211" i="25"/>
  <c r="J205" i="25"/>
  <c r="H203" i="25"/>
  <c r="J197" i="25"/>
  <c r="H195" i="25"/>
  <c r="J189" i="25"/>
  <c r="H187" i="25"/>
  <c r="J181" i="25"/>
  <c r="H179" i="25"/>
  <c r="J173" i="25"/>
  <c r="H168" i="25"/>
  <c r="J159" i="25"/>
  <c r="H159" i="25"/>
  <c r="I159" i="25"/>
  <c r="J150" i="25"/>
  <c r="H150" i="25"/>
  <c r="J146" i="25"/>
  <c r="H146" i="25"/>
  <c r="I146" i="25"/>
  <c r="J254" i="25"/>
  <c r="J246" i="25"/>
  <c r="J238" i="25"/>
  <c r="J230" i="25"/>
  <c r="I229" i="25"/>
  <c r="J222" i="25"/>
  <c r="I221" i="25"/>
  <c r="J214" i="25"/>
  <c r="I213" i="25"/>
  <c r="J206" i="25"/>
  <c r="I205" i="25"/>
  <c r="J198" i="25"/>
  <c r="I197" i="25"/>
  <c r="J190" i="25"/>
  <c r="I189" i="25"/>
  <c r="J182" i="25"/>
  <c r="I181" i="25"/>
  <c r="J174" i="25"/>
  <c r="I173" i="25"/>
  <c r="H161" i="25"/>
  <c r="I155" i="25"/>
  <c r="J139" i="25"/>
  <c r="I139" i="25"/>
  <c r="H139" i="25"/>
  <c r="I254" i="25"/>
  <c r="I246" i="25"/>
  <c r="J239" i="25"/>
  <c r="I238" i="25"/>
  <c r="J231" i="25"/>
  <c r="I230" i="25"/>
  <c r="H229" i="25"/>
  <c r="J223" i="25"/>
  <c r="I222" i="25"/>
  <c r="H221" i="25"/>
  <c r="J215" i="25"/>
  <c r="I214" i="25"/>
  <c r="H213" i="25"/>
  <c r="J207" i="25"/>
  <c r="I206" i="25"/>
  <c r="H205" i="25"/>
  <c r="J199" i="25"/>
  <c r="I198" i="25"/>
  <c r="H197" i="25"/>
  <c r="J191" i="25"/>
  <c r="I190" i="25"/>
  <c r="H189" i="25"/>
  <c r="J183" i="25"/>
  <c r="I182" i="25"/>
  <c r="H181" i="25"/>
  <c r="J175" i="25"/>
  <c r="I174" i="25"/>
  <c r="H173" i="25"/>
  <c r="I169" i="25"/>
  <c r="J165" i="25"/>
  <c r="I165" i="25"/>
  <c r="I164" i="25"/>
  <c r="J154" i="25"/>
  <c r="J145" i="25"/>
  <c r="H145" i="25"/>
  <c r="I145" i="25"/>
  <c r="J138" i="25"/>
  <c r="H138" i="25"/>
  <c r="I138" i="25"/>
  <c r="J129" i="25"/>
  <c r="H129" i="25"/>
  <c r="I129" i="25"/>
  <c r="H254" i="25"/>
  <c r="J248" i="25"/>
  <c r="H246" i="25"/>
  <c r="J240" i="25"/>
  <c r="I239" i="25"/>
  <c r="H238" i="25"/>
  <c r="J232" i="25"/>
  <c r="I231" i="25"/>
  <c r="H230" i="25"/>
  <c r="J224" i="25"/>
  <c r="I223" i="25"/>
  <c r="H222" i="25"/>
  <c r="J216" i="25"/>
  <c r="I215" i="25"/>
  <c r="H214" i="25"/>
  <c r="J208" i="25"/>
  <c r="I207" i="25"/>
  <c r="H206" i="25"/>
  <c r="J200" i="25"/>
  <c r="I199" i="25"/>
  <c r="H198" i="25"/>
  <c r="J192" i="25"/>
  <c r="I191" i="25"/>
  <c r="H190" i="25"/>
  <c r="J184" i="25"/>
  <c r="I183" i="25"/>
  <c r="H182" i="25"/>
  <c r="J176" i="25"/>
  <c r="I175" i="25"/>
  <c r="H174" i="25"/>
  <c r="J160" i="25"/>
  <c r="I160" i="25"/>
  <c r="J156" i="25"/>
  <c r="H156" i="25"/>
  <c r="I156" i="25"/>
  <c r="J149" i="25"/>
  <c r="I149" i="25"/>
  <c r="I125" i="25"/>
  <c r="H125" i="25"/>
  <c r="J125" i="25"/>
  <c r="I117" i="25"/>
  <c r="J117" i="25"/>
  <c r="H117" i="25"/>
  <c r="J163" i="25"/>
  <c r="I154" i="25"/>
  <c r="J137" i="25"/>
  <c r="H137" i="25"/>
  <c r="I137" i="25"/>
  <c r="H116" i="25"/>
  <c r="J116" i="25"/>
  <c r="I116" i="25"/>
  <c r="J118" i="25"/>
  <c r="I106" i="25"/>
  <c r="H94" i="25"/>
  <c r="J94" i="25"/>
  <c r="I94" i="25"/>
  <c r="I87" i="25"/>
  <c r="H87" i="25"/>
  <c r="J87" i="25"/>
  <c r="H84" i="25"/>
  <c r="H80" i="25"/>
  <c r="J80" i="25"/>
  <c r="H76" i="25"/>
  <c r="J76" i="25"/>
  <c r="I76" i="25"/>
  <c r="H70" i="25"/>
  <c r="J70" i="25"/>
  <c r="I70" i="25"/>
  <c r="J121" i="25"/>
  <c r="I101" i="25"/>
  <c r="J101" i="25"/>
  <c r="J84" i="25"/>
  <c r="J82" i="25"/>
  <c r="I82" i="25"/>
  <c r="I80" i="25"/>
  <c r="H124" i="25"/>
  <c r="H114" i="25"/>
  <c r="I114" i="25"/>
  <c r="J112" i="25"/>
  <c r="H108" i="25"/>
  <c r="J106" i="25"/>
  <c r="I103" i="25"/>
  <c r="H86" i="25"/>
  <c r="J86" i="25"/>
  <c r="I86" i="25"/>
  <c r="I84" i="25"/>
  <c r="H82" i="25"/>
  <c r="I79" i="25"/>
  <c r="H79" i="25"/>
  <c r="J79" i="25"/>
  <c r="I143" i="25"/>
  <c r="H142" i="25"/>
  <c r="I135" i="25"/>
  <c r="H134" i="25"/>
  <c r="I127" i="25"/>
  <c r="I122" i="25"/>
  <c r="H121" i="25"/>
  <c r="I118" i="25"/>
  <c r="I110" i="25"/>
  <c r="J108" i="25"/>
  <c r="H106" i="25"/>
  <c r="J103" i="25"/>
  <c r="H101" i="25"/>
  <c r="H78" i="25"/>
  <c r="J78" i="25"/>
  <c r="I78" i="25"/>
  <c r="I152" i="25"/>
  <c r="I144" i="25"/>
  <c r="H143" i="25"/>
  <c r="I136" i="25"/>
  <c r="H135" i="25"/>
  <c r="I128" i="25"/>
  <c r="H127" i="25"/>
  <c r="J123" i="25"/>
  <c r="H122" i="25"/>
  <c r="H118" i="25"/>
  <c r="J114" i="25"/>
  <c r="I112" i="25"/>
  <c r="I108" i="25"/>
  <c r="I105" i="25"/>
  <c r="J105" i="25"/>
  <c r="H103" i="25"/>
  <c r="H96" i="25"/>
  <c r="J96" i="25"/>
  <c r="H152" i="25"/>
  <c r="H144" i="25"/>
  <c r="H136" i="25"/>
  <c r="H128" i="25"/>
  <c r="I123" i="25"/>
  <c r="J119" i="25"/>
  <c r="I115" i="25"/>
  <c r="J115" i="25"/>
  <c r="H113" i="25"/>
  <c r="H112" i="25"/>
  <c r="I107" i="25"/>
  <c r="I102" i="25"/>
  <c r="J98" i="25"/>
  <c r="I98" i="25"/>
  <c r="I96" i="25"/>
  <c r="I130" i="25"/>
  <c r="J126" i="25"/>
  <c r="J124" i="25"/>
  <c r="I119" i="25"/>
  <c r="I95" i="25"/>
  <c r="H95" i="25"/>
  <c r="J95" i="25"/>
  <c r="H92" i="25"/>
  <c r="H88" i="25"/>
  <c r="J88" i="25"/>
  <c r="H72" i="25"/>
  <c r="J72" i="25"/>
  <c r="I72" i="25"/>
  <c r="H130" i="25"/>
  <c r="I124" i="25"/>
  <c r="H119" i="25"/>
  <c r="I109" i="25"/>
  <c r="J109" i="25"/>
  <c r="H107" i="25"/>
  <c r="H104" i="25"/>
  <c r="J102" i="25"/>
  <c r="J92" i="25"/>
  <c r="J90" i="25"/>
  <c r="I90" i="25"/>
  <c r="I88" i="25"/>
  <c r="I68" i="25"/>
  <c r="J57" i="25"/>
  <c r="I57" i="25"/>
  <c r="J55" i="25"/>
  <c r="I55" i="25"/>
  <c r="H47" i="25"/>
  <c r="H100" i="25"/>
  <c r="J71" i="25"/>
  <c r="J63" i="25"/>
  <c r="J59" i="25"/>
  <c r="I59" i="25"/>
  <c r="J44" i="25"/>
  <c r="I74" i="25"/>
  <c r="I66" i="25"/>
  <c r="J48" i="25"/>
  <c r="J46" i="25"/>
  <c r="I46" i="25"/>
  <c r="I16" i="25"/>
  <c r="J16" i="25"/>
  <c r="H16" i="25"/>
  <c r="H64" i="25"/>
  <c r="J64" i="25"/>
  <c r="H62" i="25"/>
  <c r="J62" i="25"/>
  <c r="J52" i="25"/>
  <c r="J50" i="25"/>
  <c r="I50" i="25"/>
  <c r="J56" i="25"/>
  <c r="J54" i="25"/>
  <c r="I54" i="25"/>
  <c r="I48" i="25"/>
  <c r="H46" i="25"/>
  <c r="J43" i="25"/>
  <c r="I43" i="25"/>
  <c r="H43" i="25"/>
  <c r="I64" i="25"/>
  <c r="J60" i="25"/>
  <c r="J58" i="25"/>
  <c r="I58" i="25"/>
  <c r="I52" i="25"/>
  <c r="H50" i="25"/>
  <c r="H48" i="25"/>
  <c r="J45" i="25"/>
  <c r="I45" i="25"/>
  <c r="I111" i="25"/>
  <c r="I62" i="25"/>
  <c r="I56" i="25"/>
  <c r="J49" i="25"/>
  <c r="I49" i="25"/>
  <c r="J47" i="25"/>
  <c r="I47" i="25"/>
  <c r="J42" i="25"/>
  <c r="H42" i="25"/>
  <c r="I42" i="25"/>
  <c r="I71" i="25"/>
  <c r="J68" i="25"/>
  <c r="I63" i="25"/>
  <c r="I60" i="25"/>
  <c r="H56" i="25"/>
  <c r="J53" i="25"/>
  <c r="I53" i="25"/>
  <c r="J51" i="25"/>
  <c r="I51" i="25"/>
  <c r="H39" i="25"/>
  <c r="H35" i="25"/>
  <c r="H31" i="25"/>
  <c r="H27" i="25"/>
  <c r="H23" i="25"/>
  <c r="I21" i="25"/>
  <c r="J21" i="25"/>
  <c r="H36" i="25"/>
  <c r="H32" i="25"/>
  <c r="H24" i="25"/>
  <c r="I19" i="25"/>
  <c r="J19" i="25"/>
  <c r="H18" i="25"/>
  <c r="I93" i="25"/>
  <c r="I85" i="25"/>
  <c r="I77" i="25"/>
  <c r="I69" i="25"/>
  <c r="I61" i="25"/>
  <c r="I41" i="25"/>
  <c r="I37" i="25"/>
  <c r="I33" i="25"/>
  <c r="I29" i="25"/>
  <c r="I25" i="25"/>
  <c r="H21" i="25"/>
  <c r="J14" i="25"/>
  <c r="I17" i="25"/>
  <c r="J17" i="25"/>
  <c r="I38" i="25"/>
  <c r="I34" i="25"/>
  <c r="I30" i="25"/>
  <c r="I26" i="25"/>
  <c r="I22" i="25"/>
  <c r="I20" i="25"/>
  <c r="J20" i="25"/>
  <c r="H19" i="25"/>
  <c r="H38" i="25"/>
  <c r="H34" i="25"/>
  <c r="H30" i="25"/>
  <c r="H26" i="25"/>
  <c r="H22" i="25"/>
  <c r="I15" i="25"/>
  <c r="J15" i="25"/>
  <c r="H14" i="25"/>
  <c r="I39" i="25"/>
  <c r="I35" i="25"/>
  <c r="I31" i="25"/>
  <c r="I27" i="25"/>
  <c r="I23" i="25"/>
  <c r="I18" i="25"/>
  <c r="J18" i="25"/>
  <c r="H17" i="25"/>
  <c r="G25" i="26" l="1"/>
  <c r="I25" i="26" s="1"/>
  <c r="B25" i="26"/>
  <c r="H25" i="26"/>
  <c r="J25" i="26" s="1"/>
  <c r="D25" i="26"/>
  <c r="K27" i="26"/>
  <c r="E26" i="26"/>
  <c r="L26" i="26" s="1"/>
  <c r="K12" i="38"/>
  <c r="L13" i="38"/>
  <c r="L12" i="38"/>
  <c r="I725" i="25"/>
  <c r="J725" i="25"/>
  <c r="K13" i="25"/>
  <c r="L13" i="25"/>
  <c r="K14" i="25"/>
  <c r="L15" i="25"/>
  <c r="K20" i="25"/>
  <c r="L24" i="25"/>
  <c r="L28" i="25"/>
  <c r="L32" i="25"/>
  <c r="L36" i="25"/>
  <c r="L40" i="25"/>
  <c r="L44" i="25"/>
  <c r="L48" i="25"/>
  <c r="L52" i="25"/>
  <c r="L56" i="25"/>
  <c r="L60" i="25"/>
  <c r="K67" i="25"/>
  <c r="L68" i="25"/>
  <c r="K75" i="25"/>
  <c r="L76" i="25"/>
  <c r="K83" i="25"/>
  <c r="L84" i="25"/>
  <c r="K91" i="25"/>
  <c r="L92" i="25"/>
  <c r="K99" i="25"/>
  <c r="K100" i="25"/>
  <c r="K101" i="25"/>
  <c r="K102" i="25"/>
  <c r="K103" i="25"/>
  <c r="K104" i="25"/>
  <c r="K105" i="25"/>
  <c r="K106" i="25"/>
  <c r="K107" i="25"/>
  <c r="K108" i="25"/>
  <c r="K109" i="25"/>
  <c r="K110" i="25"/>
  <c r="K17" i="25"/>
  <c r="L20" i="25"/>
  <c r="K23" i="25"/>
  <c r="K27" i="25"/>
  <c r="K31" i="25"/>
  <c r="K35" i="25"/>
  <c r="K39" i="25"/>
  <c r="K43" i="25"/>
  <c r="L17" i="25"/>
  <c r="L23" i="25"/>
  <c r="L27" i="25"/>
  <c r="L31" i="25"/>
  <c r="L35" i="25"/>
  <c r="L39" i="25"/>
  <c r="L43" i="25"/>
  <c r="L47" i="25"/>
  <c r="L51" i="25"/>
  <c r="L55" i="25"/>
  <c r="L59" i="25"/>
  <c r="K65" i="25"/>
  <c r="L66" i="25"/>
  <c r="K73" i="25"/>
  <c r="L74" i="25"/>
  <c r="K81" i="25"/>
  <c r="L82" i="25"/>
  <c r="K89" i="25"/>
  <c r="L90" i="25"/>
  <c r="K97" i="25"/>
  <c r="L98" i="25"/>
  <c r="K19" i="25"/>
  <c r="K22" i="25"/>
  <c r="K26" i="25"/>
  <c r="K30" i="25"/>
  <c r="K34" i="25"/>
  <c r="K38" i="25"/>
  <c r="K42" i="25"/>
  <c r="K16" i="25"/>
  <c r="L19" i="25"/>
  <c r="L22" i="25"/>
  <c r="L26" i="25"/>
  <c r="L30" i="25"/>
  <c r="L34" i="25"/>
  <c r="L38" i="25"/>
  <c r="L42" i="25"/>
  <c r="L46" i="25"/>
  <c r="L50" i="25"/>
  <c r="L54" i="25"/>
  <c r="L58" i="25"/>
  <c r="K63" i="25"/>
  <c r="L64" i="25"/>
  <c r="K71" i="25"/>
  <c r="L72" i="25"/>
  <c r="K79" i="25"/>
  <c r="L80" i="25"/>
  <c r="K87" i="25"/>
  <c r="L88" i="25"/>
  <c r="K95" i="25"/>
  <c r="L96" i="25"/>
  <c r="L16" i="25"/>
  <c r="K21" i="25"/>
  <c r="K25" i="25"/>
  <c r="K29" i="25"/>
  <c r="K33" i="25"/>
  <c r="K37" i="25"/>
  <c r="K41" i="25"/>
  <c r="K15" i="25"/>
  <c r="L18" i="25"/>
  <c r="K24" i="25"/>
  <c r="K28" i="25"/>
  <c r="K32" i="25"/>
  <c r="K36" i="25"/>
  <c r="K40" i="25"/>
  <c r="K44" i="25"/>
  <c r="K45" i="25"/>
  <c r="K47" i="25"/>
  <c r="L49" i="25"/>
  <c r="L45" i="25"/>
  <c r="K58" i="25"/>
  <c r="K60" i="25"/>
  <c r="L65" i="25"/>
  <c r="K68" i="25"/>
  <c r="L73" i="25"/>
  <c r="K76" i="25"/>
  <c r="L81" i="25"/>
  <c r="K84" i="25"/>
  <c r="L89" i="25"/>
  <c r="K92" i="25"/>
  <c r="L97" i="25"/>
  <c r="L100" i="25"/>
  <c r="L104" i="25"/>
  <c r="L108" i="25"/>
  <c r="K113" i="25"/>
  <c r="L114" i="25"/>
  <c r="K54" i="25"/>
  <c r="K56" i="25"/>
  <c r="K62" i="25"/>
  <c r="K70" i="25"/>
  <c r="K50" i="25"/>
  <c r="K52" i="25"/>
  <c r="L62" i="25"/>
  <c r="K64" i="25"/>
  <c r="L70" i="25"/>
  <c r="K72" i="25"/>
  <c r="L78" i="25"/>
  <c r="K80" i="25"/>
  <c r="L86" i="25"/>
  <c r="K88" i="25"/>
  <c r="L94" i="25"/>
  <c r="K96" i="25"/>
  <c r="L99" i="25"/>
  <c r="L103" i="25"/>
  <c r="L107" i="25"/>
  <c r="K111" i="25"/>
  <c r="L112" i="25"/>
  <c r="K119" i="25"/>
  <c r="L120" i="25"/>
  <c r="K46" i="25"/>
  <c r="K48" i="25"/>
  <c r="L67" i="25"/>
  <c r="L21" i="25"/>
  <c r="L25" i="25"/>
  <c r="K57" i="25"/>
  <c r="K59" i="25"/>
  <c r="K61" i="25"/>
  <c r="K69" i="25"/>
  <c r="K77" i="25"/>
  <c r="K85" i="25"/>
  <c r="K93" i="25"/>
  <c r="L102" i="25"/>
  <c r="L106" i="25"/>
  <c r="L110" i="25"/>
  <c r="K117" i="25"/>
  <c r="L118" i="25"/>
  <c r="L29" i="25"/>
  <c r="L33" i="25"/>
  <c r="L37" i="25"/>
  <c r="K53" i="25"/>
  <c r="K55" i="25"/>
  <c r="L57" i="25"/>
  <c r="L61" i="25"/>
  <c r="K66" i="25"/>
  <c r="L69" i="25"/>
  <c r="K74" i="25"/>
  <c r="L77" i="25"/>
  <c r="K82" i="25"/>
  <c r="L85" i="25"/>
  <c r="K90" i="25"/>
  <c r="L93" i="25"/>
  <c r="K98" i="25"/>
  <c r="K116" i="25"/>
  <c r="L117" i="25"/>
  <c r="K18" i="25"/>
  <c r="L41" i="25"/>
  <c r="K49" i="25"/>
  <c r="K51" i="25"/>
  <c r="L53" i="25"/>
  <c r="L63" i="25"/>
  <c r="L71" i="25"/>
  <c r="L79" i="25"/>
  <c r="L95" i="25"/>
  <c r="L113" i="25"/>
  <c r="L115" i="25"/>
  <c r="L121" i="25"/>
  <c r="K125" i="25"/>
  <c r="K132" i="25"/>
  <c r="L133" i="25"/>
  <c r="K140" i="25"/>
  <c r="L141" i="25"/>
  <c r="K148" i="25"/>
  <c r="L149" i="25"/>
  <c r="K120" i="25"/>
  <c r="L125" i="25"/>
  <c r="K131" i="25"/>
  <c r="L132" i="25"/>
  <c r="K139" i="25"/>
  <c r="L140" i="25"/>
  <c r="K147" i="25"/>
  <c r="L148" i="25"/>
  <c r="L105" i="25"/>
  <c r="K124" i="25"/>
  <c r="K130" i="25"/>
  <c r="L131" i="25"/>
  <c r="K138" i="25"/>
  <c r="L139" i="25"/>
  <c r="K146" i="25"/>
  <c r="L147" i="25"/>
  <c r="K154" i="25"/>
  <c r="L155" i="25"/>
  <c r="K78" i="25"/>
  <c r="L83" i="25"/>
  <c r="L119" i="25"/>
  <c r="L124" i="25"/>
  <c r="K129" i="25"/>
  <c r="L130" i="25"/>
  <c r="K137" i="25"/>
  <c r="L138" i="25"/>
  <c r="K145" i="25"/>
  <c r="L146" i="25"/>
  <c r="K153" i="25"/>
  <c r="L154" i="25"/>
  <c r="K161" i="25"/>
  <c r="L162" i="25"/>
  <c r="K169" i="25"/>
  <c r="L170" i="25"/>
  <c r="K86" i="25"/>
  <c r="K112" i="25"/>
  <c r="K114" i="25"/>
  <c r="L116" i="25"/>
  <c r="K123" i="25"/>
  <c r="K128" i="25"/>
  <c r="L129" i="25"/>
  <c r="K136" i="25"/>
  <c r="L137" i="25"/>
  <c r="K144" i="25"/>
  <c r="L145" i="25"/>
  <c r="K152" i="25"/>
  <c r="L153" i="25"/>
  <c r="K160" i="25"/>
  <c r="L161" i="25"/>
  <c r="K168" i="25"/>
  <c r="L169" i="25"/>
  <c r="L75" i="25"/>
  <c r="L91" i="25"/>
  <c r="L101" i="25"/>
  <c r="K118" i="25"/>
  <c r="L123" i="25"/>
  <c r="K127" i="25"/>
  <c r="L128" i="25"/>
  <c r="K135" i="25"/>
  <c r="L136" i="25"/>
  <c r="L87" i="25"/>
  <c r="K94" i="25"/>
  <c r="K122" i="25"/>
  <c r="K126" i="25"/>
  <c r="L127" i="25"/>
  <c r="K134" i="25"/>
  <c r="L135" i="25"/>
  <c r="K142" i="25"/>
  <c r="L143" i="25"/>
  <c r="K150" i="25"/>
  <c r="L151" i="25"/>
  <c r="K158" i="25"/>
  <c r="L159" i="25"/>
  <c r="K166" i="25"/>
  <c r="L167" i="25"/>
  <c r="L109" i="25"/>
  <c r="L111" i="25"/>
  <c r="K115" i="25"/>
  <c r="K121" i="25"/>
  <c r="L122" i="25"/>
  <c r="L126" i="25"/>
  <c r="K133" i="25"/>
  <c r="L134" i="25"/>
  <c r="K141" i="25"/>
  <c r="L142" i="25"/>
  <c r="K149" i="25"/>
  <c r="L150" i="25"/>
  <c r="K157" i="25"/>
  <c r="L158" i="25"/>
  <c r="L156" i="25"/>
  <c r="L165" i="25"/>
  <c r="K167" i="25"/>
  <c r="K170" i="25"/>
  <c r="K178" i="25"/>
  <c r="L179" i="25"/>
  <c r="K186" i="25"/>
  <c r="L187" i="25"/>
  <c r="K194" i="25"/>
  <c r="L195" i="25"/>
  <c r="K202" i="25"/>
  <c r="L203" i="25"/>
  <c r="K210" i="25"/>
  <c r="L211" i="25"/>
  <c r="K218" i="25"/>
  <c r="L219" i="25"/>
  <c r="K226" i="25"/>
  <c r="L227" i="25"/>
  <c r="K234" i="25"/>
  <c r="L235" i="25"/>
  <c r="K242" i="25"/>
  <c r="L243" i="25"/>
  <c r="K250" i="25"/>
  <c r="L251" i="25"/>
  <c r="K258" i="25"/>
  <c r="L259" i="25"/>
  <c r="K266" i="25"/>
  <c r="L267" i="25"/>
  <c r="K274" i="25"/>
  <c r="L152" i="25"/>
  <c r="K162" i="25"/>
  <c r="K177" i="25"/>
  <c r="L178" i="25"/>
  <c r="K185" i="25"/>
  <c r="L186" i="25"/>
  <c r="K193" i="25"/>
  <c r="L194" i="25"/>
  <c r="K201" i="25"/>
  <c r="L202" i="25"/>
  <c r="K209" i="25"/>
  <c r="L210" i="25"/>
  <c r="K217" i="25"/>
  <c r="L218" i="25"/>
  <c r="K225" i="25"/>
  <c r="L226" i="25"/>
  <c r="K233" i="25"/>
  <c r="L234" i="25"/>
  <c r="K241" i="25"/>
  <c r="L242" i="25"/>
  <c r="K249" i="25"/>
  <c r="L250" i="25"/>
  <c r="K257" i="25"/>
  <c r="L258" i="25"/>
  <c r="K159" i="25"/>
  <c r="K176" i="25"/>
  <c r="L177" i="25"/>
  <c r="K184" i="25"/>
  <c r="L185" i="25"/>
  <c r="K192" i="25"/>
  <c r="L193" i="25"/>
  <c r="K200" i="25"/>
  <c r="L201" i="25"/>
  <c r="K208" i="25"/>
  <c r="L209" i="25"/>
  <c r="K216" i="25"/>
  <c r="L217" i="25"/>
  <c r="K224" i="25"/>
  <c r="L225" i="25"/>
  <c r="K232" i="25"/>
  <c r="L233" i="25"/>
  <c r="K240" i="25"/>
  <c r="L241" i="25"/>
  <c r="K248" i="25"/>
  <c r="L249" i="25"/>
  <c r="K256" i="25"/>
  <c r="L257" i="25"/>
  <c r="K264" i="25"/>
  <c r="L265" i="25"/>
  <c r="K143" i="25"/>
  <c r="L157" i="25"/>
  <c r="K164" i="25"/>
  <c r="K175" i="25"/>
  <c r="L176" i="25"/>
  <c r="K183" i="25"/>
  <c r="L184" i="25"/>
  <c r="K191" i="25"/>
  <c r="L192" i="25"/>
  <c r="K199" i="25"/>
  <c r="L200" i="25"/>
  <c r="K207" i="25"/>
  <c r="L208" i="25"/>
  <c r="K215" i="25"/>
  <c r="L216" i="25"/>
  <c r="K223" i="25"/>
  <c r="L224" i="25"/>
  <c r="K231" i="25"/>
  <c r="L232" i="25"/>
  <c r="K239" i="25"/>
  <c r="L240" i="25"/>
  <c r="K247" i="25"/>
  <c r="L248" i="25"/>
  <c r="K255" i="25"/>
  <c r="L256" i="25"/>
  <c r="K263" i="25"/>
  <c r="L264" i="25"/>
  <c r="K155" i="25"/>
  <c r="L164" i="25"/>
  <c r="L166" i="25"/>
  <c r="K174" i="25"/>
  <c r="L175" i="25"/>
  <c r="K182" i="25"/>
  <c r="L183" i="25"/>
  <c r="K190" i="25"/>
  <c r="L191" i="25"/>
  <c r="K198" i="25"/>
  <c r="L199" i="25"/>
  <c r="K206" i="25"/>
  <c r="L207" i="25"/>
  <c r="K214" i="25"/>
  <c r="L215" i="25"/>
  <c r="K222" i="25"/>
  <c r="L223" i="25"/>
  <c r="K230" i="25"/>
  <c r="L231" i="25"/>
  <c r="K238" i="25"/>
  <c r="L239" i="25"/>
  <c r="K246" i="25"/>
  <c r="L247" i="25"/>
  <c r="K254" i="25"/>
  <c r="L255" i="25"/>
  <c r="K262" i="25"/>
  <c r="L263" i="25"/>
  <c r="K151" i="25"/>
  <c r="L168" i="25"/>
  <c r="K173" i="25"/>
  <c r="L174" i="25"/>
  <c r="K181" i="25"/>
  <c r="L182" i="25"/>
  <c r="K189" i="25"/>
  <c r="L190" i="25"/>
  <c r="K197" i="25"/>
  <c r="L198" i="25"/>
  <c r="K205" i="25"/>
  <c r="L206" i="25"/>
  <c r="K213" i="25"/>
  <c r="L214" i="25"/>
  <c r="K221" i="25"/>
  <c r="L222" i="25"/>
  <c r="K229" i="25"/>
  <c r="L230" i="25"/>
  <c r="K237" i="25"/>
  <c r="L238" i="25"/>
  <c r="K245" i="25"/>
  <c r="L246" i="25"/>
  <c r="K163" i="25"/>
  <c r="K171" i="25"/>
  <c r="K172" i="25"/>
  <c r="L173" i="25"/>
  <c r="K180" i="25"/>
  <c r="L181" i="25"/>
  <c r="K188" i="25"/>
  <c r="L189" i="25"/>
  <c r="K196" i="25"/>
  <c r="L197" i="25"/>
  <c r="K204" i="25"/>
  <c r="L205" i="25"/>
  <c r="K212" i="25"/>
  <c r="L213" i="25"/>
  <c r="K220" i="25"/>
  <c r="L221" i="25"/>
  <c r="K228" i="25"/>
  <c r="L229" i="25"/>
  <c r="K236" i="25"/>
  <c r="L237" i="25"/>
  <c r="K244" i="25"/>
  <c r="L245" i="25"/>
  <c r="K252" i="25"/>
  <c r="L253" i="25"/>
  <c r="K260" i="25"/>
  <c r="L261" i="25"/>
  <c r="L144" i="25"/>
  <c r="K156" i="25"/>
  <c r="L160" i="25"/>
  <c r="L163" i="25"/>
  <c r="K165" i="25"/>
  <c r="L171" i="25"/>
  <c r="L172" i="25"/>
  <c r="K179" i="25"/>
  <c r="L180" i="25"/>
  <c r="K187" i="25"/>
  <c r="L188" i="25"/>
  <c r="K195" i="25"/>
  <c r="L196" i="25"/>
  <c r="K203" i="25"/>
  <c r="L204" i="25"/>
  <c r="K211" i="25"/>
  <c r="L212" i="25"/>
  <c r="K219" i="25"/>
  <c r="L220" i="25"/>
  <c r="K227" i="25"/>
  <c r="L228" i="25"/>
  <c r="K235" i="25"/>
  <c r="L236" i="25"/>
  <c r="L244" i="25"/>
  <c r="L252" i="25"/>
  <c r="L268" i="25"/>
  <c r="K272" i="25"/>
  <c r="K278" i="25"/>
  <c r="L279" i="25"/>
  <c r="K286" i="25"/>
  <c r="L287" i="25"/>
  <c r="L262" i="25"/>
  <c r="K267" i="25"/>
  <c r="L272" i="25"/>
  <c r="K277" i="25"/>
  <c r="L278" i="25"/>
  <c r="K285" i="25"/>
  <c r="L286" i="25"/>
  <c r="K293" i="25"/>
  <c r="L294" i="25"/>
  <c r="K243" i="25"/>
  <c r="K251" i="25"/>
  <c r="K253" i="25"/>
  <c r="K271" i="25"/>
  <c r="K276" i="25"/>
  <c r="L277" i="25"/>
  <c r="L260" i="25"/>
  <c r="L266" i="25"/>
  <c r="L271" i="25"/>
  <c r="K275" i="25"/>
  <c r="L276" i="25"/>
  <c r="K283" i="25"/>
  <c r="L284" i="25"/>
  <c r="K291" i="25"/>
  <c r="L292" i="25"/>
  <c r="L254" i="25"/>
  <c r="K270" i="25"/>
  <c r="L275" i="25"/>
  <c r="K282" i="25"/>
  <c r="L283" i="25"/>
  <c r="K290" i="25"/>
  <c r="L291" i="25"/>
  <c r="K259" i="25"/>
  <c r="K265" i="25"/>
  <c r="L270" i="25"/>
  <c r="L274" i="25"/>
  <c r="K281" i="25"/>
  <c r="L282" i="25"/>
  <c r="K289" i="25"/>
  <c r="L290" i="25"/>
  <c r="K261" i="25"/>
  <c r="K269" i="25"/>
  <c r="K273" i="25"/>
  <c r="K280" i="25"/>
  <c r="L281" i="25"/>
  <c r="K288" i="25"/>
  <c r="L289" i="25"/>
  <c r="K268" i="25"/>
  <c r="L269" i="25"/>
  <c r="L273" i="25"/>
  <c r="K279" i="25"/>
  <c r="L280" i="25"/>
  <c r="K287" i="25"/>
  <c r="L288" i="25"/>
  <c r="K300" i="25"/>
  <c r="L301" i="25"/>
  <c r="K308" i="25"/>
  <c r="L309" i="25"/>
  <c r="K316" i="25"/>
  <c r="L317" i="25"/>
  <c r="K324" i="25"/>
  <c r="L325" i="25"/>
  <c r="K332" i="25"/>
  <c r="L333" i="25"/>
  <c r="K340" i="25"/>
  <c r="L341" i="25"/>
  <c r="K348" i="25"/>
  <c r="L349" i="25"/>
  <c r="L293" i="25"/>
  <c r="K299" i="25"/>
  <c r="L300" i="25"/>
  <c r="K307" i="25"/>
  <c r="L308" i="25"/>
  <c r="K315" i="25"/>
  <c r="L316" i="25"/>
  <c r="K323" i="25"/>
  <c r="L324" i="25"/>
  <c r="K331" i="25"/>
  <c r="L332" i="25"/>
  <c r="K339" i="25"/>
  <c r="L340" i="25"/>
  <c r="K347" i="25"/>
  <c r="L348" i="25"/>
  <c r="K355" i="25"/>
  <c r="L356" i="25"/>
  <c r="K284" i="25"/>
  <c r="K298" i="25"/>
  <c r="L299" i="25"/>
  <c r="K306" i="25"/>
  <c r="L307" i="25"/>
  <c r="K314" i="25"/>
  <c r="L315" i="25"/>
  <c r="K322" i="25"/>
  <c r="L323" i="25"/>
  <c r="K330" i="25"/>
  <c r="L331" i="25"/>
  <c r="K338" i="25"/>
  <c r="L339" i="25"/>
  <c r="K346" i="25"/>
  <c r="L347" i="25"/>
  <c r="K354" i="25"/>
  <c r="L355" i="25"/>
  <c r="K292" i="25"/>
  <c r="K297" i="25"/>
  <c r="L298" i="25"/>
  <c r="K305" i="25"/>
  <c r="L306" i="25"/>
  <c r="K313" i="25"/>
  <c r="L314" i="25"/>
  <c r="K321" i="25"/>
  <c r="L322" i="25"/>
  <c r="K329" i="25"/>
  <c r="L330" i="25"/>
  <c r="K337" i="25"/>
  <c r="L338" i="25"/>
  <c r="K345" i="25"/>
  <c r="L346" i="25"/>
  <c r="K353" i="25"/>
  <c r="L354" i="25"/>
  <c r="K296" i="25"/>
  <c r="L297" i="25"/>
  <c r="K304" i="25"/>
  <c r="L305" i="25"/>
  <c r="K312" i="25"/>
  <c r="L313" i="25"/>
  <c r="K320" i="25"/>
  <c r="L321" i="25"/>
  <c r="K328" i="25"/>
  <c r="L329" i="25"/>
  <c r="K336" i="25"/>
  <c r="L337" i="25"/>
  <c r="K344" i="25"/>
  <c r="L345" i="25"/>
  <c r="K352" i="25"/>
  <c r="L353" i="25"/>
  <c r="L285" i="25"/>
  <c r="K295" i="25"/>
  <c r="L296" i="25"/>
  <c r="K303" i="25"/>
  <c r="L304" i="25"/>
  <c r="K311" i="25"/>
  <c r="L312" i="25"/>
  <c r="K319" i="25"/>
  <c r="L320" i="25"/>
  <c r="K327" i="25"/>
  <c r="L328" i="25"/>
  <c r="K335" i="25"/>
  <c r="L336" i="25"/>
  <c r="K343" i="25"/>
  <c r="L344" i="25"/>
  <c r="K351" i="25"/>
  <c r="L352" i="25"/>
  <c r="L295" i="25"/>
  <c r="K302" i="25"/>
  <c r="L303" i="25"/>
  <c r="K310" i="25"/>
  <c r="L311" i="25"/>
  <c r="K318" i="25"/>
  <c r="L319" i="25"/>
  <c r="K326" i="25"/>
  <c r="L327" i="25"/>
  <c r="K334" i="25"/>
  <c r="L335" i="25"/>
  <c r="K342" i="25"/>
  <c r="L343" i="25"/>
  <c r="K350" i="25"/>
  <c r="L351" i="25"/>
  <c r="K358" i="25"/>
  <c r="L359" i="25"/>
  <c r="L360" i="25"/>
  <c r="L361" i="25"/>
  <c r="L362" i="25"/>
  <c r="L363" i="25"/>
  <c r="L364" i="25"/>
  <c r="L365" i="25"/>
  <c r="L366" i="25"/>
  <c r="L367" i="25"/>
  <c r="L368" i="25"/>
  <c r="L369" i="25"/>
  <c r="L370" i="25"/>
  <c r="L371" i="25"/>
  <c r="L372" i="25"/>
  <c r="K294" i="25"/>
  <c r="K301" i="25"/>
  <c r="L302" i="25"/>
  <c r="K309" i="25"/>
  <c r="L310" i="25"/>
  <c r="K317" i="25"/>
  <c r="L318" i="25"/>
  <c r="K325" i="25"/>
  <c r="L326" i="25"/>
  <c r="K333" i="25"/>
  <c r="L334" i="25"/>
  <c r="K341" i="25"/>
  <c r="L342" i="25"/>
  <c r="K349" i="25"/>
  <c r="L350" i="25"/>
  <c r="K357" i="25"/>
  <c r="L358" i="25"/>
  <c r="K359" i="25"/>
  <c r="K367" i="25"/>
  <c r="K376" i="25"/>
  <c r="L357" i="25"/>
  <c r="K364" i="25"/>
  <c r="K372" i="25"/>
  <c r="L376" i="25"/>
  <c r="L380" i="25"/>
  <c r="L384" i="25"/>
  <c r="L388" i="25"/>
  <c r="L392" i="25"/>
  <c r="K396" i="25"/>
  <c r="L397" i="25"/>
  <c r="K404" i="25"/>
  <c r="L405" i="25"/>
  <c r="K361" i="25"/>
  <c r="K369" i="25"/>
  <c r="K375" i="25"/>
  <c r="K379" i="25"/>
  <c r="K366" i="25"/>
  <c r="L375" i="25"/>
  <c r="L379" i="25"/>
  <c r="L383" i="25"/>
  <c r="L387" i="25"/>
  <c r="L391" i="25"/>
  <c r="L395" i="25"/>
  <c r="K402" i="25"/>
  <c r="L403" i="25"/>
  <c r="K363" i="25"/>
  <c r="K371" i="25"/>
  <c r="K374" i="25"/>
  <c r="K378" i="25"/>
  <c r="K382" i="25"/>
  <c r="K356" i="25"/>
  <c r="K360" i="25"/>
  <c r="K368" i="25"/>
  <c r="K365" i="25"/>
  <c r="K373" i="25"/>
  <c r="K377" i="25"/>
  <c r="K362" i="25"/>
  <c r="K370" i="25"/>
  <c r="L373" i="25"/>
  <c r="L377" i="25"/>
  <c r="L381" i="25"/>
  <c r="L385" i="25"/>
  <c r="L389" i="25"/>
  <c r="L393" i="25"/>
  <c r="K398" i="25"/>
  <c r="L399" i="25"/>
  <c r="K406" i="25"/>
  <c r="L407" i="25"/>
  <c r="K380" i="25"/>
  <c r="K387" i="25"/>
  <c r="K389" i="25"/>
  <c r="K397" i="25"/>
  <c r="L402" i="25"/>
  <c r="K408" i="25"/>
  <c r="L409" i="25"/>
  <c r="K416" i="25"/>
  <c r="L417" i="25"/>
  <c r="K424" i="25"/>
  <c r="L425" i="25"/>
  <c r="K432" i="25"/>
  <c r="L433" i="25"/>
  <c r="K440" i="25"/>
  <c r="L441" i="25"/>
  <c r="K448" i="25"/>
  <c r="L449" i="25"/>
  <c r="K456" i="25"/>
  <c r="L457" i="25"/>
  <c r="K464" i="25"/>
  <c r="L465" i="25"/>
  <c r="K472" i="25"/>
  <c r="L473" i="25"/>
  <c r="K480" i="25"/>
  <c r="L481" i="25"/>
  <c r="K488" i="25"/>
  <c r="L489" i="25"/>
  <c r="K496" i="25"/>
  <c r="L497" i="25"/>
  <c r="K504" i="25"/>
  <c r="L505" i="25"/>
  <c r="K512" i="25"/>
  <c r="L513" i="25"/>
  <c r="K520" i="25"/>
  <c r="L521" i="25"/>
  <c r="K383" i="25"/>
  <c r="K385" i="25"/>
  <c r="L404" i="25"/>
  <c r="L408" i="25"/>
  <c r="K415" i="25"/>
  <c r="L416" i="25"/>
  <c r="K423" i="25"/>
  <c r="L424" i="25"/>
  <c r="K431" i="25"/>
  <c r="L432" i="25"/>
  <c r="K439" i="25"/>
  <c r="L440" i="25"/>
  <c r="K447" i="25"/>
  <c r="L448" i="25"/>
  <c r="K455" i="25"/>
  <c r="L456" i="25"/>
  <c r="K463" i="25"/>
  <c r="L464" i="25"/>
  <c r="K471" i="25"/>
  <c r="L472" i="25"/>
  <c r="K479" i="25"/>
  <c r="L480" i="25"/>
  <c r="L378" i="25"/>
  <c r="K394" i="25"/>
  <c r="K399" i="25"/>
  <c r="K407" i="25"/>
  <c r="K414" i="25"/>
  <c r="L415" i="25"/>
  <c r="K422" i="25"/>
  <c r="L423" i="25"/>
  <c r="K430" i="25"/>
  <c r="L431" i="25"/>
  <c r="K438" i="25"/>
  <c r="L439" i="25"/>
  <c r="K446" i="25"/>
  <c r="L447" i="25"/>
  <c r="K454" i="25"/>
  <c r="L455" i="25"/>
  <c r="K462" i="25"/>
  <c r="L463" i="25"/>
  <c r="K470" i="25"/>
  <c r="L471" i="25"/>
  <c r="K478" i="25"/>
  <c r="L479" i="25"/>
  <c r="K486" i="25"/>
  <c r="L487" i="25"/>
  <c r="K494" i="25"/>
  <c r="L495" i="25"/>
  <c r="K502" i="25"/>
  <c r="L503" i="25"/>
  <c r="K510" i="25"/>
  <c r="L511" i="25"/>
  <c r="K518" i="25"/>
  <c r="L519" i="25"/>
  <c r="K526" i="25"/>
  <c r="L527" i="25"/>
  <c r="K534" i="25"/>
  <c r="L535" i="25"/>
  <c r="L374" i="25"/>
  <c r="K381" i="25"/>
  <c r="K390" i="25"/>
  <c r="K392" i="25"/>
  <c r="L394" i="25"/>
  <c r="L396" i="25"/>
  <c r="K401" i="25"/>
  <c r="K413" i="25"/>
  <c r="L414" i="25"/>
  <c r="K421" i="25"/>
  <c r="L422" i="25"/>
  <c r="K429" i="25"/>
  <c r="L430" i="25"/>
  <c r="K437" i="25"/>
  <c r="L438" i="25"/>
  <c r="K445" i="25"/>
  <c r="L446" i="25"/>
  <c r="K453" i="25"/>
  <c r="L454" i="25"/>
  <c r="K461" i="25"/>
  <c r="L462" i="25"/>
  <c r="K469" i="25"/>
  <c r="L470" i="25"/>
  <c r="K477" i="25"/>
  <c r="L478" i="25"/>
  <c r="K485" i="25"/>
  <c r="L486" i="25"/>
  <c r="K493" i="25"/>
  <c r="L494" i="25"/>
  <c r="K501" i="25"/>
  <c r="L502" i="25"/>
  <c r="K509" i="25"/>
  <c r="L510" i="25"/>
  <c r="K517" i="25"/>
  <c r="L518" i="25"/>
  <c r="K386" i="25"/>
  <c r="K388" i="25"/>
  <c r="L390" i="25"/>
  <c r="L401" i="25"/>
  <c r="K403" i="25"/>
  <c r="L406" i="25"/>
  <c r="K412" i="25"/>
  <c r="L413" i="25"/>
  <c r="K420" i="25"/>
  <c r="L421" i="25"/>
  <c r="K428" i="25"/>
  <c r="L429" i="25"/>
  <c r="K436" i="25"/>
  <c r="L437" i="25"/>
  <c r="K444" i="25"/>
  <c r="L445" i="25"/>
  <c r="K452" i="25"/>
  <c r="L453" i="25"/>
  <c r="K460" i="25"/>
  <c r="L461" i="25"/>
  <c r="K468" i="25"/>
  <c r="L469" i="25"/>
  <c r="K476" i="25"/>
  <c r="L477" i="25"/>
  <c r="K484" i="25"/>
  <c r="L485" i="25"/>
  <c r="K492" i="25"/>
  <c r="L493" i="25"/>
  <c r="K500" i="25"/>
  <c r="L501" i="25"/>
  <c r="K508" i="25"/>
  <c r="L509" i="25"/>
  <c r="K516" i="25"/>
  <c r="L517" i="25"/>
  <c r="K384" i="25"/>
  <c r="L386" i="25"/>
  <c r="L398" i="25"/>
  <c r="K411" i="25"/>
  <c r="L412" i="25"/>
  <c r="K419" i="25"/>
  <c r="L420" i="25"/>
  <c r="K427" i="25"/>
  <c r="L428" i="25"/>
  <c r="K435" i="25"/>
  <c r="L436" i="25"/>
  <c r="K443" i="25"/>
  <c r="L444" i="25"/>
  <c r="K451" i="25"/>
  <c r="L452" i="25"/>
  <c r="K459" i="25"/>
  <c r="L460" i="25"/>
  <c r="K467" i="25"/>
  <c r="L468" i="25"/>
  <c r="K475" i="25"/>
  <c r="L476" i="25"/>
  <c r="L382" i="25"/>
  <c r="K395" i="25"/>
  <c r="K400" i="25"/>
  <c r="K405" i="25"/>
  <c r="K410" i="25"/>
  <c r="L411" i="25"/>
  <c r="K418" i="25"/>
  <c r="L419" i="25"/>
  <c r="K426" i="25"/>
  <c r="L427" i="25"/>
  <c r="K434" i="25"/>
  <c r="L435" i="25"/>
  <c r="K442" i="25"/>
  <c r="L443" i="25"/>
  <c r="K450" i="25"/>
  <c r="L451" i="25"/>
  <c r="K458" i="25"/>
  <c r="L459" i="25"/>
  <c r="K466" i="25"/>
  <c r="L467" i="25"/>
  <c r="K474" i="25"/>
  <c r="L475" i="25"/>
  <c r="K482" i="25"/>
  <c r="L483" i="25"/>
  <c r="K490" i="25"/>
  <c r="L491" i="25"/>
  <c r="K498" i="25"/>
  <c r="L499" i="25"/>
  <c r="K506" i="25"/>
  <c r="L507" i="25"/>
  <c r="K514" i="25"/>
  <c r="L515" i="25"/>
  <c r="K522" i="25"/>
  <c r="L523" i="25"/>
  <c r="K530" i="25"/>
  <c r="L531" i="25"/>
  <c r="K391" i="25"/>
  <c r="K393" i="25"/>
  <c r="L400" i="25"/>
  <c r="K409" i="25"/>
  <c r="L410" i="25"/>
  <c r="K417" i="25"/>
  <c r="L418" i="25"/>
  <c r="K425" i="25"/>
  <c r="L426" i="25"/>
  <c r="K433" i="25"/>
  <c r="L434" i="25"/>
  <c r="K441" i="25"/>
  <c r="L442" i="25"/>
  <c r="K449" i="25"/>
  <c r="L450" i="25"/>
  <c r="K457" i="25"/>
  <c r="L458" i="25"/>
  <c r="K465" i="25"/>
  <c r="L466" i="25"/>
  <c r="K473" i="25"/>
  <c r="L474" i="25"/>
  <c r="K481" i="25"/>
  <c r="L482" i="25"/>
  <c r="K489" i="25"/>
  <c r="L490" i="25"/>
  <c r="K497" i="25"/>
  <c r="L498" i="25"/>
  <c r="L488" i="25"/>
  <c r="K507" i="25"/>
  <c r="K513" i="25"/>
  <c r="K521" i="25"/>
  <c r="L524" i="25"/>
  <c r="K527" i="25"/>
  <c r="L484" i="25"/>
  <c r="K503" i="25"/>
  <c r="K487" i="25"/>
  <c r="K499" i="25"/>
  <c r="K505" i="25"/>
  <c r="K523" i="25"/>
  <c r="L530" i="25"/>
  <c r="K533" i="25"/>
  <c r="K539" i="25"/>
  <c r="L540" i="25"/>
  <c r="L496" i="25"/>
  <c r="K483" i="25"/>
  <c r="K495" i="25"/>
  <c r="L506" i="25"/>
  <c r="L508" i="25"/>
  <c r="L512" i="25"/>
  <c r="K519" i="25"/>
  <c r="L522" i="25"/>
  <c r="K525" i="25"/>
  <c r="L529" i="25"/>
  <c r="L532" i="25"/>
  <c r="K536" i="25"/>
  <c r="L537" i="25"/>
  <c r="K544" i="25"/>
  <c r="L545" i="25"/>
  <c r="L546" i="25"/>
  <c r="L547" i="25"/>
  <c r="L548" i="25"/>
  <c r="L549" i="25"/>
  <c r="L550" i="25"/>
  <c r="L551" i="25"/>
  <c r="L552" i="25"/>
  <c r="L553" i="25"/>
  <c r="L554" i="25"/>
  <c r="L555" i="25"/>
  <c r="L556" i="25"/>
  <c r="L557" i="25"/>
  <c r="L558" i="25"/>
  <c r="L559" i="25"/>
  <c r="L560" i="25"/>
  <c r="L561" i="25"/>
  <c r="L562" i="25"/>
  <c r="L563" i="25"/>
  <c r="L564" i="25"/>
  <c r="L565" i="25"/>
  <c r="L566" i="25"/>
  <c r="L567" i="25"/>
  <c r="L568" i="25"/>
  <c r="L569" i="25"/>
  <c r="L570" i="25"/>
  <c r="L571" i="25"/>
  <c r="L572" i="25"/>
  <c r="L573" i="25"/>
  <c r="L574" i="25"/>
  <c r="L575" i="25"/>
  <c r="L576" i="25"/>
  <c r="L577" i="25"/>
  <c r="L578" i="25"/>
  <c r="L579" i="25"/>
  <c r="L580" i="25"/>
  <c r="L581" i="25"/>
  <c r="L582" i="25"/>
  <c r="L583" i="25"/>
  <c r="L584" i="25"/>
  <c r="L585" i="25"/>
  <c r="L586" i="25"/>
  <c r="L587" i="25"/>
  <c r="L588" i="25"/>
  <c r="L589" i="25"/>
  <c r="L590" i="25"/>
  <c r="L591" i="25"/>
  <c r="L592" i="25"/>
  <c r="L593" i="25"/>
  <c r="L594" i="25"/>
  <c r="L595" i="25"/>
  <c r="L596" i="25"/>
  <c r="L597" i="25"/>
  <c r="L598" i="25"/>
  <c r="L599" i="25"/>
  <c r="L600" i="25"/>
  <c r="L601" i="25"/>
  <c r="L602" i="25"/>
  <c r="L603" i="25"/>
  <c r="L604" i="25"/>
  <c r="L605" i="25"/>
  <c r="K491" i="25"/>
  <c r="L500" i="25"/>
  <c r="L504" i="25"/>
  <c r="K511" i="25"/>
  <c r="L528" i="25"/>
  <c r="K540" i="25"/>
  <c r="L544" i="25"/>
  <c r="K551" i="25"/>
  <c r="K559" i="25"/>
  <c r="K567" i="25"/>
  <c r="K575" i="25"/>
  <c r="K583" i="25"/>
  <c r="K591" i="25"/>
  <c r="L520" i="25"/>
  <c r="L536" i="25"/>
  <c r="K543" i="25"/>
  <c r="K550" i="25"/>
  <c r="K558" i="25"/>
  <c r="K566" i="25"/>
  <c r="K574" i="25"/>
  <c r="K582" i="25"/>
  <c r="K590" i="25"/>
  <c r="K598" i="25"/>
  <c r="L543" i="25"/>
  <c r="K549" i="25"/>
  <c r="K557" i="25"/>
  <c r="K565" i="25"/>
  <c r="K573" i="25"/>
  <c r="K581" i="25"/>
  <c r="K589" i="25"/>
  <c r="K597" i="25"/>
  <c r="K605" i="25"/>
  <c r="L606" i="25"/>
  <c r="L607" i="25"/>
  <c r="L608" i="25"/>
  <c r="L609" i="25"/>
  <c r="L610" i="25"/>
  <c r="L611" i="25"/>
  <c r="L612" i="25"/>
  <c r="L613" i="25"/>
  <c r="L614" i="25"/>
  <c r="L615" i="25"/>
  <c r="L616" i="25"/>
  <c r="L617" i="25"/>
  <c r="L618" i="25"/>
  <c r="L619" i="25"/>
  <c r="L620" i="25"/>
  <c r="L621" i="25"/>
  <c r="L622" i="25"/>
  <c r="L623" i="25"/>
  <c r="L624" i="25"/>
  <c r="L625" i="25"/>
  <c r="L626" i="25"/>
  <c r="L627" i="25"/>
  <c r="L628" i="25"/>
  <c r="L629" i="25"/>
  <c r="L630" i="25"/>
  <c r="L631" i="25"/>
  <c r="L632" i="25"/>
  <c r="L633" i="25"/>
  <c r="L634" i="25"/>
  <c r="L635" i="25"/>
  <c r="L636" i="25"/>
  <c r="L637" i="25"/>
  <c r="L638" i="25"/>
  <c r="L639" i="25"/>
  <c r="L640" i="25"/>
  <c r="L641" i="25"/>
  <c r="L642" i="25"/>
  <c r="L643" i="25"/>
  <c r="L644" i="25"/>
  <c r="L645" i="25"/>
  <c r="L646" i="25"/>
  <c r="L647" i="25"/>
  <c r="L648" i="25"/>
  <c r="L649" i="25"/>
  <c r="L650" i="25"/>
  <c r="L651" i="25"/>
  <c r="L652" i="25"/>
  <c r="L653" i="25"/>
  <c r="L654" i="25"/>
  <c r="L655" i="25"/>
  <c r="L656" i="25"/>
  <c r="L657" i="25"/>
  <c r="L658" i="25"/>
  <c r="L659" i="25"/>
  <c r="L660" i="25"/>
  <c r="L661" i="25"/>
  <c r="L662" i="25"/>
  <c r="L663" i="25"/>
  <c r="L664" i="25"/>
  <c r="L665" i="25"/>
  <c r="L666" i="25"/>
  <c r="L667" i="25"/>
  <c r="L668" i="25"/>
  <c r="L669" i="25"/>
  <c r="L670" i="25"/>
  <c r="L671" i="25"/>
  <c r="L672" i="25"/>
  <c r="L673" i="25"/>
  <c r="L674" i="25"/>
  <c r="L675" i="25"/>
  <c r="L676" i="25"/>
  <c r="L677" i="25"/>
  <c r="L678" i="25"/>
  <c r="L679" i="25"/>
  <c r="L680" i="25"/>
  <c r="L681" i="25"/>
  <c r="L682" i="25"/>
  <c r="L683" i="25"/>
  <c r="L684" i="25"/>
  <c r="L685" i="25"/>
  <c r="L686" i="25"/>
  <c r="L687" i="25"/>
  <c r="L688" i="25"/>
  <c r="L689" i="25"/>
  <c r="L690" i="25"/>
  <c r="L691" i="25"/>
  <c r="L692" i="25"/>
  <c r="L693" i="25"/>
  <c r="L694" i="25"/>
  <c r="L695" i="25"/>
  <c r="L696" i="25"/>
  <c r="L697" i="25"/>
  <c r="L698" i="25"/>
  <c r="L699" i="25"/>
  <c r="L700" i="25"/>
  <c r="L701" i="25"/>
  <c r="L702" i="25"/>
  <c r="L703" i="25"/>
  <c r="L704" i="25"/>
  <c r="L705" i="25"/>
  <c r="L706" i="25"/>
  <c r="L707" i="25"/>
  <c r="L708" i="25"/>
  <c r="L709" i="25"/>
  <c r="L710" i="25"/>
  <c r="L711" i="25"/>
  <c r="L712" i="25"/>
  <c r="L713" i="25"/>
  <c r="L714" i="25"/>
  <c r="L715" i="25"/>
  <c r="L716" i="25"/>
  <c r="L717" i="25"/>
  <c r="L718" i="25"/>
  <c r="L525" i="25"/>
  <c r="K531" i="25"/>
  <c r="L533" i="25"/>
  <c r="L539" i="25"/>
  <c r="K542" i="25"/>
  <c r="K548" i="25"/>
  <c r="K556" i="25"/>
  <c r="K564" i="25"/>
  <c r="K572" i="25"/>
  <c r="K580" i="25"/>
  <c r="K588" i="25"/>
  <c r="L516" i="25"/>
  <c r="K529" i="25"/>
  <c r="K535" i="25"/>
  <c r="K538" i="25"/>
  <c r="L542" i="25"/>
  <c r="K547" i="25"/>
  <c r="K555" i="25"/>
  <c r="K563" i="25"/>
  <c r="K571" i="25"/>
  <c r="K579" i="25"/>
  <c r="K587" i="25"/>
  <c r="L492" i="25"/>
  <c r="L514" i="25"/>
  <c r="L538" i="25"/>
  <c r="K541" i="25"/>
  <c r="K546" i="25"/>
  <c r="K554" i="25"/>
  <c r="K562" i="25"/>
  <c r="K570" i="25"/>
  <c r="K578" i="25"/>
  <c r="L526" i="25"/>
  <c r="K537" i="25"/>
  <c r="L541" i="25"/>
  <c r="K545" i="25"/>
  <c r="K553" i="25"/>
  <c r="K561" i="25"/>
  <c r="K569" i="25"/>
  <c r="K577" i="25"/>
  <c r="K585" i="25"/>
  <c r="K593" i="25"/>
  <c r="K601" i="25"/>
  <c r="K515" i="25"/>
  <c r="K524" i="25"/>
  <c r="K528" i="25"/>
  <c r="K532" i="25"/>
  <c r="L534" i="25"/>
  <c r="K552" i="25"/>
  <c r="K596" i="25"/>
  <c r="K606" i="25"/>
  <c r="K614" i="25"/>
  <c r="K622" i="25"/>
  <c r="K630" i="25"/>
  <c r="K638" i="25"/>
  <c r="K646" i="25"/>
  <c r="K654" i="25"/>
  <c r="K662" i="25"/>
  <c r="K670" i="25"/>
  <c r="K678" i="25"/>
  <c r="K686" i="25"/>
  <c r="K694" i="25"/>
  <c r="K702" i="25"/>
  <c r="K710" i="25"/>
  <c r="K568" i="25"/>
  <c r="K586" i="25"/>
  <c r="K613" i="25"/>
  <c r="K621" i="25"/>
  <c r="K629" i="25"/>
  <c r="K637" i="25"/>
  <c r="K645" i="25"/>
  <c r="K653" i="25"/>
  <c r="K661" i="25"/>
  <c r="K669" i="25"/>
  <c r="K677" i="25"/>
  <c r="K685" i="25"/>
  <c r="K693" i="25"/>
  <c r="K701" i="25"/>
  <c r="K576" i="25"/>
  <c r="K612" i="25"/>
  <c r="K620" i="25"/>
  <c r="K628" i="25"/>
  <c r="K636" i="25"/>
  <c r="K644" i="25"/>
  <c r="K652" i="25"/>
  <c r="K660" i="25"/>
  <c r="K668" i="25"/>
  <c r="K676" i="25"/>
  <c r="K684" i="25"/>
  <c r="K692" i="25"/>
  <c r="K700" i="25"/>
  <c r="K708" i="25"/>
  <c r="K716" i="25"/>
  <c r="K604" i="25"/>
  <c r="K611" i="25"/>
  <c r="K619" i="25"/>
  <c r="K627" i="25"/>
  <c r="K635" i="25"/>
  <c r="K643" i="25"/>
  <c r="K651" i="25"/>
  <c r="K659" i="25"/>
  <c r="K667" i="25"/>
  <c r="K675" i="25"/>
  <c r="K683" i="25"/>
  <c r="K691" i="25"/>
  <c r="K699" i="25"/>
  <c r="K707" i="25"/>
  <c r="K715" i="25"/>
  <c r="K595" i="25"/>
  <c r="K600" i="25"/>
  <c r="K610" i="25"/>
  <c r="K618" i="25"/>
  <c r="K626" i="25"/>
  <c r="K634" i="25"/>
  <c r="K642" i="25"/>
  <c r="K650" i="25"/>
  <c r="K658" i="25"/>
  <c r="K666" i="25"/>
  <c r="K674" i="25"/>
  <c r="K682" i="25"/>
  <c r="K690" i="25"/>
  <c r="K698" i="25"/>
  <c r="K706" i="25"/>
  <c r="K714" i="25"/>
  <c r="K584" i="25"/>
  <c r="K603" i="25"/>
  <c r="K609" i="25"/>
  <c r="K617" i="25"/>
  <c r="K625" i="25"/>
  <c r="K633" i="25"/>
  <c r="K641" i="25"/>
  <c r="K649" i="25"/>
  <c r="K657" i="25"/>
  <c r="K665" i="25"/>
  <c r="K673" i="25"/>
  <c r="K681" i="25"/>
  <c r="K689" i="25"/>
  <c r="K697" i="25"/>
  <c r="K705" i="25"/>
  <c r="K713" i="25"/>
  <c r="K592" i="25"/>
  <c r="K608" i="25"/>
  <c r="K616" i="25"/>
  <c r="K624" i="25"/>
  <c r="K632" i="25"/>
  <c r="K640" i="25"/>
  <c r="K648" i="25"/>
  <c r="K656" i="25"/>
  <c r="K664" i="25"/>
  <c r="K672" i="25"/>
  <c r="K680" i="25"/>
  <c r="K688" i="25"/>
  <c r="K696" i="25"/>
  <c r="K704" i="25"/>
  <c r="K712" i="25"/>
  <c r="K560" i="25"/>
  <c r="K594" i="25"/>
  <c r="K599" i="25"/>
  <c r="K602" i="25"/>
  <c r="K607" i="25"/>
  <c r="K615" i="25"/>
  <c r="K623" i="25"/>
  <c r="K631" i="25"/>
  <c r="K639" i="25"/>
  <c r="K647" i="25"/>
  <c r="K655" i="25"/>
  <c r="K663" i="25"/>
  <c r="K671" i="25"/>
  <c r="K679" i="25"/>
  <c r="K687" i="25"/>
  <c r="K695" i="25"/>
  <c r="K703" i="25"/>
  <c r="K711" i="25"/>
  <c r="K719" i="25"/>
  <c r="K720" i="25"/>
  <c r="K721" i="25"/>
  <c r="K722" i="25"/>
  <c r="K723" i="25"/>
  <c r="K724" i="25"/>
  <c r="K718" i="25"/>
  <c r="L719" i="25"/>
  <c r="L720" i="25"/>
  <c r="L721" i="25"/>
  <c r="L722" i="25"/>
  <c r="L723" i="25"/>
  <c r="L724" i="25"/>
  <c r="K709" i="25"/>
  <c r="K717" i="25"/>
  <c r="G26" i="26" l="1"/>
  <c r="I26" i="26" s="1"/>
  <c r="D26" i="26"/>
  <c r="B26" i="26"/>
  <c r="H26" i="26"/>
  <c r="J26" i="26" s="1"/>
  <c r="K28" i="26"/>
  <c r="E27" i="26"/>
  <c r="L27" i="26" s="1"/>
  <c r="L726" i="25"/>
  <c r="K726" i="25"/>
  <c r="G27" i="26" l="1"/>
  <c r="I27" i="26" s="1"/>
  <c r="B27" i="26"/>
  <c r="H27" i="26"/>
  <c r="J27" i="26" s="1"/>
  <c r="D27" i="26"/>
  <c r="E28" i="26"/>
  <c r="L28" i="26" s="1"/>
  <c r="K29" i="26"/>
  <c r="AE8" i="23"/>
  <c r="AE13" i="23"/>
  <c r="AE14" i="23"/>
  <c r="AE15" i="23"/>
  <c r="AE16" i="23"/>
  <c r="AE18" i="23"/>
  <c r="AE20" i="23"/>
  <c r="AE21" i="23"/>
  <c r="AE22" i="23"/>
  <c r="AE24" i="23"/>
  <c r="AE25" i="23"/>
  <c r="AE26" i="23"/>
  <c r="AE27" i="23"/>
  <c r="AE29" i="23"/>
  <c r="AE30" i="23"/>
  <c r="AE31" i="23"/>
  <c r="AE32" i="23"/>
  <c r="AE33" i="23"/>
  <c r="AE34" i="23"/>
  <c r="AE35" i="23"/>
  <c r="AE36" i="23"/>
  <c r="AE37" i="23"/>
  <c r="AE38" i="23"/>
  <c r="AE39" i="23"/>
  <c r="AE40" i="23"/>
  <c r="AE41" i="23"/>
  <c r="AE42" i="23"/>
  <c r="AE43" i="23"/>
  <c r="AE44" i="23"/>
  <c r="AE45" i="23"/>
  <c r="AE46" i="23"/>
  <c r="AE47" i="23"/>
  <c r="AE48" i="23"/>
  <c r="AE49" i="23"/>
  <c r="AE50" i="23"/>
  <c r="AE51" i="23"/>
  <c r="AE52" i="23"/>
  <c r="AE53" i="23"/>
  <c r="AE54" i="23"/>
  <c r="AE55" i="23"/>
  <c r="AE56" i="23"/>
  <c r="AE57" i="23"/>
  <c r="AE58" i="23"/>
  <c r="AE59" i="23"/>
  <c r="AE60" i="23"/>
  <c r="AE61" i="23"/>
  <c r="AE62" i="23"/>
  <c r="AE63" i="23"/>
  <c r="AE64" i="23"/>
  <c r="AE65" i="23"/>
  <c r="AE66" i="23"/>
  <c r="AE67" i="23"/>
  <c r="AE68" i="23"/>
  <c r="AE69" i="23"/>
  <c r="AE70" i="23"/>
  <c r="AE71" i="23"/>
  <c r="AE72" i="23"/>
  <c r="AE73" i="23"/>
  <c r="AE74" i="23"/>
  <c r="AE75" i="23"/>
  <c r="AE76" i="23"/>
  <c r="AE77" i="23"/>
  <c r="AE78" i="23"/>
  <c r="AE79" i="23"/>
  <c r="AE80" i="23"/>
  <c r="AE81" i="23"/>
  <c r="AE82" i="23"/>
  <c r="AE83" i="23"/>
  <c r="AE84" i="23"/>
  <c r="AE85" i="23"/>
  <c r="AE86" i="23"/>
  <c r="AE87" i="23"/>
  <c r="AE88" i="23"/>
  <c r="AE89" i="23"/>
  <c r="AE90" i="23"/>
  <c r="AE91" i="23"/>
  <c r="AE92" i="23"/>
  <c r="AE93" i="23"/>
  <c r="AE94" i="23"/>
  <c r="AE95" i="23"/>
  <c r="AE96" i="23"/>
  <c r="AE97" i="23"/>
  <c r="AE98" i="23"/>
  <c r="AE99" i="23"/>
  <c r="AE100" i="23"/>
  <c r="AE101" i="23"/>
  <c r="AE102" i="23"/>
  <c r="AE103" i="23"/>
  <c r="AE104" i="23"/>
  <c r="AE105" i="23"/>
  <c r="AE106" i="23"/>
  <c r="AE107" i="23"/>
  <c r="AE108" i="23"/>
  <c r="AE109" i="23"/>
  <c r="AE110" i="23"/>
  <c r="AE111" i="23"/>
  <c r="AE112" i="23"/>
  <c r="AE113" i="23"/>
  <c r="AE114" i="23"/>
  <c r="AE115" i="23"/>
  <c r="AE116" i="23"/>
  <c r="AE117" i="23"/>
  <c r="AE118" i="23"/>
  <c r="AE119" i="23"/>
  <c r="AE120" i="23"/>
  <c r="AE121" i="23"/>
  <c r="AE122" i="23"/>
  <c r="AE123" i="23"/>
  <c r="AE124" i="23"/>
  <c r="AE125" i="23"/>
  <c r="AE126" i="23"/>
  <c r="AE127" i="23"/>
  <c r="AE128" i="23"/>
  <c r="AE129" i="23"/>
  <c r="AE130" i="23"/>
  <c r="AE131" i="23"/>
  <c r="AE132" i="23"/>
  <c r="AE133" i="23"/>
  <c r="AE134" i="23"/>
  <c r="AE135" i="23"/>
  <c r="AE136" i="23"/>
  <c r="AE137" i="23"/>
  <c r="AE138" i="23"/>
  <c r="AE139" i="23"/>
  <c r="AE140" i="23"/>
  <c r="AE141" i="23"/>
  <c r="AE142" i="23"/>
  <c r="AE143" i="23"/>
  <c r="AE144" i="23"/>
  <c r="AE145" i="23"/>
  <c r="AE146" i="23"/>
  <c r="AE147" i="23"/>
  <c r="AE148" i="23"/>
  <c r="AE149" i="23"/>
  <c r="AE150" i="23"/>
  <c r="AE151" i="23"/>
  <c r="AE152" i="23"/>
  <c r="AE153" i="23"/>
  <c r="AE154" i="23"/>
  <c r="AE155" i="23"/>
  <c r="AE156" i="23"/>
  <c r="AE157" i="23"/>
  <c r="AE158" i="23"/>
  <c r="AE159" i="23"/>
  <c r="AE160" i="23"/>
  <c r="AE161" i="23"/>
  <c r="AE162" i="23"/>
  <c r="AE163" i="23"/>
  <c r="AE164" i="23"/>
  <c r="AE165" i="23"/>
  <c r="AE166" i="23"/>
  <c r="AE167" i="23"/>
  <c r="AE168" i="23"/>
  <c r="AE169" i="23"/>
  <c r="AE170" i="23"/>
  <c r="AE171" i="23"/>
  <c r="AE172" i="23"/>
  <c r="AE173" i="23"/>
  <c r="AE174" i="23"/>
  <c r="AE175" i="23"/>
  <c r="AE176" i="23"/>
  <c r="AE177" i="23"/>
  <c r="AE178" i="23"/>
  <c r="AE179" i="23"/>
  <c r="AE180" i="23"/>
  <c r="AE181" i="23"/>
  <c r="AE182" i="23"/>
  <c r="AE183" i="23"/>
  <c r="AE184" i="23"/>
  <c r="AE185" i="23"/>
  <c r="AE186" i="23"/>
  <c r="AE187" i="23"/>
  <c r="AE188" i="23"/>
  <c r="AE189" i="23"/>
  <c r="AE190" i="23"/>
  <c r="AE191" i="23"/>
  <c r="AE192" i="23"/>
  <c r="AE193" i="23"/>
  <c r="AE194" i="23"/>
  <c r="AE195" i="23"/>
  <c r="AE196" i="23"/>
  <c r="AE197" i="23"/>
  <c r="AE198" i="23"/>
  <c r="AE199" i="23"/>
  <c r="AE200" i="23"/>
  <c r="AE201" i="23"/>
  <c r="AE202" i="23"/>
  <c r="AE203" i="23"/>
  <c r="AE204" i="23"/>
  <c r="AE205" i="23"/>
  <c r="AE206" i="23"/>
  <c r="AE207" i="23"/>
  <c r="AE208" i="23"/>
  <c r="AE209" i="23"/>
  <c r="AE210" i="23"/>
  <c r="AE211" i="23"/>
  <c r="AE212" i="23"/>
  <c r="AE213" i="23"/>
  <c r="AE214" i="23"/>
  <c r="AE215" i="23"/>
  <c r="AE216" i="23"/>
  <c r="AE217" i="23"/>
  <c r="AE218" i="23"/>
  <c r="AE219" i="23"/>
  <c r="AE220" i="23"/>
  <c r="AE221" i="23"/>
  <c r="AE222" i="23"/>
  <c r="AE223" i="23"/>
  <c r="AE224" i="23"/>
  <c r="AE225" i="23"/>
  <c r="AE226" i="23"/>
  <c r="AE227" i="23"/>
  <c r="AE228" i="23"/>
  <c r="AE229" i="23"/>
  <c r="AE230" i="23"/>
  <c r="AE231" i="23"/>
  <c r="AE232" i="23"/>
  <c r="AE233" i="23"/>
  <c r="AE234" i="23"/>
  <c r="AE235" i="23"/>
  <c r="AE236" i="23"/>
  <c r="AE237" i="23"/>
  <c r="AE238" i="23"/>
  <c r="AE239" i="23"/>
  <c r="AE240" i="23"/>
  <c r="AE241" i="23"/>
  <c r="AE242" i="23"/>
  <c r="AE243" i="23"/>
  <c r="AE244" i="23"/>
  <c r="AE245" i="23"/>
  <c r="AE246" i="23"/>
  <c r="AE247" i="23"/>
  <c r="AE248" i="23"/>
  <c r="AE249" i="23"/>
  <c r="AE250" i="23"/>
  <c r="AE251" i="23"/>
  <c r="AE252" i="23"/>
  <c r="AE253" i="23"/>
  <c r="AE254" i="23"/>
  <c r="AE255" i="23"/>
  <c r="AE256" i="23"/>
  <c r="AE257" i="23"/>
  <c r="AE258" i="23"/>
  <c r="AE259" i="23"/>
  <c r="AE260" i="23"/>
  <c r="AE261" i="23"/>
  <c r="AE262" i="23"/>
  <c r="AE263" i="23"/>
  <c r="AE264" i="23"/>
  <c r="AE265" i="23"/>
  <c r="AE266" i="23"/>
  <c r="AE267" i="23"/>
  <c r="AE268" i="23"/>
  <c r="AE269" i="23"/>
  <c r="AE270" i="23"/>
  <c r="AE271" i="23"/>
  <c r="AE272" i="23"/>
  <c r="AE273" i="23"/>
  <c r="AE274" i="23"/>
  <c r="AE275" i="23"/>
  <c r="AE276" i="23"/>
  <c r="AE277" i="23"/>
  <c r="AE278" i="23"/>
  <c r="AE279" i="23"/>
  <c r="AE280" i="23"/>
  <c r="AE281" i="23"/>
  <c r="AE282" i="23"/>
  <c r="AE283" i="23"/>
  <c r="AE284" i="23"/>
  <c r="AE285" i="23"/>
  <c r="AE286" i="23"/>
  <c r="AE287" i="23"/>
  <c r="AE288" i="23"/>
  <c r="AE289" i="23"/>
  <c r="AE290" i="23"/>
  <c r="AE291" i="23"/>
  <c r="AE292" i="23"/>
  <c r="AE293" i="23"/>
  <c r="AE294" i="23"/>
  <c r="AE295" i="23"/>
  <c r="AE296" i="23"/>
  <c r="AE297" i="23"/>
  <c r="AE298" i="23"/>
  <c r="AE299" i="23"/>
  <c r="AE300" i="23"/>
  <c r="AE301" i="23"/>
  <c r="AE302" i="23"/>
  <c r="AE303" i="23"/>
  <c r="AE304" i="23"/>
  <c r="AE305" i="23"/>
  <c r="AE306" i="23"/>
  <c r="AE307" i="23"/>
  <c r="AE308" i="23"/>
  <c r="AE309" i="23"/>
  <c r="AE310" i="23"/>
  <c r="AE311" i="23"/>
  <c r="AE312" i="23"/>
  <c r="AE313" i="23"/>
  <c r="AE314" i="23"/>
  <c r="AE315" i="23"/>
  <c r="AE316" i="23"/>
  <c r="AE317" i="23"/>
  <c r="AE318" i="23"/>
  <c r="AE319" i="23"/>
  <c r="AE320" i="23"/>
  <c r="AE321" i="23"/>
  <c r="AE322" i="23"/>
  <c r="AE323" i="23"/>
  <c r="AE324" i="23"/>
  <c r="AE325" i="23"/>
  <c r="AE326" i="23"/>
  <c r="AE327" i="23"/>
  <c r="AE328" i="23"/>
  <c r="AE329" i="23"/>
  <c r="AE330" i="23"/>
  <c r="AE331" i="23"/>
  <c r="AE332" i="23"/>
  <c r="AE333" i="23"/>
  <c r="AE334" i="23"/>
  <c r="AE335" i="23"/>
  <c r="AE336" i="23"/>
  <c r="AE337" i="23"/>
  <c r="AE338" i="23"/>
  <c r="AE339" i="23"/>
  <c r="AE340" i="23"/>
  <c r="AE341" i="23"/>
  <c r="AE342" i="23"/>
  <c r="AE343" i="23"/>
  <c r="AE344" i="23"/>
  <c r="AE345" i="23"/>
  <c r="AE346" i="23"/>
  <c r="AE347" i="23"/>
  <c r="AE348" i="23"/>
  <c r="AE349" i="23"/>
  <c r="AE350" i="23"/>
  <c r="AE351" i="23"/>
  <c r="AE352" i="23"/>
  <c r="AE353" i="23"/>
  <c r="AE354" i="23"/>
  <c r="AE355" i="23"/>
  <c r="AE356" i="23"/>
  <c r="AE357" i="23"/>
  <c r="AE358" i="23"/>
  <c r="AE359" i="23"/>
  <c r="AE360" i="23"/>
  <c r="AE361" i="23"/>
  <c r="AE362" i="23"/>
  <c r="AE363" i="23"/>
  <c r="AE364" i="23"/>
  <c r="AE365" i="23"/>
  <c r="AE366" i="23"/>
  <c r="AE367" i="23"/>
  <c r="AE368" i="23"/>
  <c r="AE369" i="23"/>
  <c r="AE370" i="23"/>
  <c r="AE371" i="23"/>
  <c r="AE372" i="23"/>
  <c r="AE373" i="23"/>
  <c r="AE374" i="23"/>
  <c r="AE375" i="23"/>
  <c r="AE376" i="23"/>
  <c r="AE377" i="23"/>
  <c r="AE378" i="23"/>
  <c r="AE379" i="23"/>
  <c r="AE380" i="23"/>
  <c r="AE381" i="23"/>
  <c r="AE382" i="23"/>
  <c r="AE383" i="23"/>
  <c r="AE384" i="23"/>
  <c r="AE385" i="23"/>
  <c r="AE386" i="23"/>
  <c r="AE387" i="23"/>
  <c r="AE388" i="23"/>
  <c r="AE389" i="23"/>
  <c r="AE390" i="23"/>
  <c r="AE391" i="23"/>
  <c r="AE392" i="23"/>
  <c r="AE393" i="23"/>
  <c r="AE394" i="23"/>
  <c r="AE395" i="23"/>
  <c r="AE396" i="23"/>
  <c r="AE397" i="23"/>
  <c r="AE398" i="23"/>
  <c r="AE399" i="23"/>
  <c r="AE400" i="23"/>
  <c r="AE401" i="23"/>
  <c r="AE402" i="23"/>
  <c r="AE403" i="23"/>
  <c r="AE404" i="23"/>
  <c r="AE405" i="23"/>
  <c r="AE406" i="23"/>
  <c r="AE407" i="23"/>
  <c r="AE408" i="23"/>
  <c r="AE409" i="23"/>
  <c r="AE410" i="23"/>
  <c r="AE411" i="23"/>
  <c r="AE412" i="23"/>
  <c r="AE413" i="23"/>
  <c r="AE414" i="23"/>
  <c r="AE415" i="23"/>
  <c r="AE416" i="23"/>
  <c r="AE417" i="23"/>
  <c r="AE418" i="23"/>
  <c r="AE419" i="23"/>
  <c r="AE420" i="23"/>
  <c r="AE421" i="23"/>
  <c r="AE422" i="23"/>
  <c r="AE423" i="23"/>
  <c r="AE424" i="23"/>
  <c r="AE425" i="23"/>
  <c r="AE426" i="23"/>
  <c r="AE427" i="23"/>
  <c r="AE428" i="23"/>
  <c r="AE429" i="23"/>
  <c r="AE430" i="23"/>
  <c r="AE431" i="23"/>
  <c r="AE432" i="23"/>
  <c r="AE433" i="23"/>
  <c r="AE434" i="23"/>
  <c r="AE435" i="23"/>
  <c r="AE436" i="23"/>
  <c r="AE437" i="23"/>
  <c r="AE438" i="23"/>
  <c r="AE439" i="23"/>
  <c r="AE440" i="23"/>
  <c r="AE441" i="23"/>
  <c r="AE442" i="23"/>
  <c r="AE443" i="23"/>
  <c r="AE444" i="23"/>
  <c r="AE445" i="23"/>
  <c r="AE446" i="23"/>
  <c r="AE447" i="23"/>
  <c r="AE448" i="23"/>
  <c r="AE449" i="23"/>
  <c r="AE450" i="23"/>
  <c r="AE451" i="23"/>
  <c r="AE452" i="23"/>
  <c r="AE453" i="23"/>
  <c r="AE454" i="23"/>
  <c r="AE455" i="23"/>
  <c r="AE456" i="23"/>
  <c r="AE457" i="23"/>
  <c r="AE458" i="23"/>
  <c r="AE459" i="23"/>
  <c r="AE460" i="23"/>
  <c r="AE461" i="23"/>
  <c r="AE462" i="23"/>
  <c r="AE463" i="23"/>
  <c r="AE464" i="23"/>
  <c r="AE465" i="23"/>
  <c r="AE466" i="23"/>
  <c r="AE467" i="23"/>
  <c r="AE468" i="23"/>
  <c r="AE469" i="23"/>
  <c r="AE470" i="23"/>
  <c r="AE471" i="23"/>
  <c r="AE472" i="23"/>
  <c r="AE473" i="23"/>
  <c r="AE474" i="23"/>
  <c r="AE475" i="23"/>
  <c r="AE476" i="23"/>
  <c r="AE477" i="23"/>
  <c r="AE478" i="23"/>
  <c r="AE479" i="23"/>
  <c r="AE480" i="23"/>
  <c r="AE481" i="23"/>
  <c r="AE482" i="23"/>
  <c r="AE483" i="23"/>
  <c r="AE484" i="23"/>
  <c r="AE485" i="23"/>
  <c r="AE486" i="23"/>
  <c r="AE487" i="23"/>
  <c r="AE488" i="23"/>
  <c r="AE489" i="23"/>
  <c r="AE490" i="23"/>
  <c r="AE491" i="23"/>
  <c r="AE492" i="23"/>
  <c r="AE493" i="23"/>
  <c r="AE494" i="23"/>
  <c r="AE495" i="23"/>
  <c r="AE496" i="23"/>
  <c r="AE497" i="23"/>
  <c r="AE498" i="23"/>
  <c r="AE499" i="23"/>
  <c r="AE500" i="23"/>
  <c r="AE501" i="23"/>
  <c r="AE502" i="23"/>
  <c r="AE503" i="23"/>
  <c r="AE504" i="23"/>
  <c r="AE505" i="23"/>
  <c r="AE506" i="23"/>
  <c r="AE507" i="23"/>
  <c r="AE508" i="23"/>
  <c r="AE509" i="23"/>
  <c r="AE510" i="23"/>
  <c r="AE511" i="23"/>
  <c r="AE512" i="23"/>
  <c r="AE513" i="23"/>
  <c r="AE514" i="23"/>
  <c r="AE515" i="23"/>
  <c r="AE516" i="23"/>
  <c r="AE517" i="23"/>
  <c r="AE518" i="23"/>
  <c r="AE519" i="23"/>
  <c r="AE520" i="23"/>
  <c r="AE521" i="23"/>
  <c r="AE522" i="23"/>
  <c r="AE523" i="23"/>
  <c r="AE524" i="23"/>
  <c r="AE525" i="23"/>
  <c r="AE526" i="23"/>
  <c r="AE527" i="23"/>
  <c r="AE528" i="23"/>
  <c r="AE529" i="23"/>
  <c r="AE530" i="23"/>
  <c r="AE531" i="23"/>
  <c r="AE532" i="23"/>
  <c r="AE533" i="23"/>
  <c r="AE534" i="23"/>
  <c r="AE535" i="23"/>
  <c r="AE536" i="23"/>
  <c r="AE537" i="23"/>
  <c r="AE538" i="23"/>
  <c r="AE539" i="23"/>
  <c r="AE540" i="23"/>
  <c r="AE541" i="23"/>
  <c r="AE542" i="23"/>
  <c r="AE543" i="23"/>
  <c r="AE544" i="23"/>
  <c r="AE545" i="23"/>
  <c r="AE546" i="23"/>
  <c r="AE547" i="23"/>
  <c r="AE548" i="23"/>
  <c r="AE549" i="23"/>
  <c r="AE550" i="23"/>
  <c r="AE551" i="23"/>
  <c r="AE552" i="23"/>
  <c r="AE553" i="23"/>
  <c r="AE554" i="23"/>
  <c r="AE555" i="23"/>
  <c r="AE556" i="23"/>
  <c r="AE557" i="23"/>
  <c r="AE558" i="23"/>
  <c r="AE559" i="23"/>
  <c r="AE560" i="23"/>
  <c r="AE561" i="23"/>
  <c r="AE562" i="23"/>
  <c r="AE563" i="23"/>
  <c r="AE564" i="23"/>
  <c r="AE565" i="23"/>
  <c r="AE566" i="23"/>
  <c r="AE567" i="23"/>
  <c r="AE568" i="23"/>
  <c r="AE569" i="23"/>
  <c r="AE570" i="23"/>
  <c r="AE571" i="23"/>
  <c r="AE572" i="23"/>
  <c r="AE573" i="23"/>
  <c r="AE574" i="23"/>
  <c r="AE575" i="23"/>
  <c r="AE576" i="23"/>
  <c r="AE577" i="23"/>
  <c r="AE578" i="23"/>
  <c r="AE579" i="23"/>
  <c r="AE580" i="23"/>
  <c r="AE581" i="23"/>
  <c r="AE582" i="23"/>
  <c r="AE583" i="23"/>
  <c r="AE584" i="23"/>
  <c r="AE585" i="23"/>
  <c r="AE586" i="23"/>
  <c r="AE587" i="23"/>
  <c r="AE588" i="23"/>
  <c r="AE589" i="23"/>
  <c r="AE590" i="23"/>
  <c r="AE591" i="23"/>
  <c r="AE592" i="23"/>
  <c r="AE593" i="23"/>
  <c r="AE594" i="23"/>
  <c r="AE595" i="23"/>
  <c r="AE596" i="23"/>
  <c r="AE597" i="23"/>
  <c r="AE598" i="23"/>
  <c r="AE599" i="23"/>
  <c r="AE600" i="23"/>
  <c r="AE601" i="23"/>
  <c r="AE602" i="23"/>
  <c r="AE603" i="23"/>
  <c r="AE604" i="23"/>
  <c r="AE605" i="23"/>
  <c r="AE606" i="23"/>
  <c r="AE607" i="23"/>
  <c r="AE608" i="23"/>
  <c r="AE609" i="23"/>
  <c r="AE610" i="23"/>
  <c r="AE611" i="23"/>
  <c r="AE612" i="23"/>
  <c r="AE613" i="23"/>
  <c r="AE614" i="23"/>
  <c r="AE615" i="23"/>
  <c r="AE616" i="23"/>
  <c r="AE617" i="23"/>
  <c r="AE618" i="23"/>
  <c r="AE619" i="23"/>
  <c r="AE620" i="23"/>
  <c r="AE621" i="23"/>
  <c r="AE622" i="23"/>
  <c r="AE623" i="23"/>
  <c r="AE624" i="23"/>
  <c r="AE625" i="23"/>
  <c r="AE626" i="23"/>
  <c r="AE627" i="23"/>
  <c r="AE628" i="23"/>
  <c r="AE629" i="23"/>
  <c r="AE630" i="23"/>
  <c r="AE631" i="23"/>
  <c r="AE632" i="23"/>
  <c r="AE633" i="23"/>
  <c r="AE634" i="23"/>
  <c r="AE635" i="23"/>
  <c r="AE636" i="23"/>
  <c r="AE637" i="23"/>
  <c r="AE638" i="23"/>
  <c r="AE639" i="23"/>
  <c r="AE640" i="23"/>
  <c r="AE641" i="23"/>
  <c r="AE642" i="23"/>
  <c r="AE643" i="23"/>
  <c r="AE644" i="23"/>
  <c r="AE645" i="23"/>
  <c r="AE646" i="23"/>
  <c r="AE647" i="23"/>
  <c r="AE648" i="23"/>
  <c r="AE649" i="23"/>
  <c r="AE650" i="23"/>
  <c r="AE651" i="23"/>
  <c r="AE652" i="23"/>
  <c r="AE653" i="23"/>
  <c r="AE654" i="23"/>
  <c r="AE655" i="23"/>
  <c r="AE656" i="23"/>
  <c r="AE657" i="23"/>
  <c r="AE658" i="23"/>
  <c r="AE659" i="23"/>
  <c r="AE660" i="23"/>
  <c r="AE661" i="23"/>
  <c r="AE662" i="23"/>
  <c r="AE663" i="23"/>
  <c r="AE664" i="23"/>
  <c r="AE665" i="23"/>
  <c r="AE666" i="23"/>
  <c r="AE667" i="23"/>
  <c r="AE668" i="23"/>
  <c r="AE669" i="23"/>
  <c r="AE670" i="23"/>
  <c r="AE671" i="23"/>
  <c r="AE672" i="23"/>
  <c r="AE673" i="23"/>
  <c r="AE674" i="23"/>
  <c r="AE675" i="23"/>
  <c r="AE676" i="23"/>
  <c r="AE677" i="23"/>
  <c r="AE678" i="23"/>
  <c r="AE679" i="23"/>
  <c r="AE680" i="23"/>
  <c r="AE681" i="23"/>
  <c r="AE682" i="23"/>
  <c r="AE683" i="23"/>
  <c r="AE684" i="23"/>
  <c r="AE685" i="23"/>
  <c r="AE686" i="23"/>
  <c r="AE687" i="23"/>
  <c r="AE688" i="23"/>
  <c r="AE689" i="23"/>
  <c r="AE690" i="23"/>
  <c r="AE691" i="23"/>
  <c r="AE692" i="23"/>
  <c r="AE693" i="23"/>
  <c r="AE694" i="23"/>
  <c r="AE695" i="23"/>
  <c r="AE696" i="23"/>
  <c r="AE697" i="23"/>
  <c r="AE698" i="23"/>
  <c r="AE699" i="23"/>
  <c r="AE700" i="23"/>
  <c r="AE701" i="23"/>
  <c r="AE702" i="23"/>
  <c r="AE703" i="23"/>
  <c r="AE704" i="23"/>
  <c r="AE705" i="23"/>
  <c r="AE706" i="23"/>
  <c r="AE707" i="23"/>
  <c r="AE708" i="23"/>
  <c r="AE709" i="23"/>
  <c r="AE710" i="23"/>
  <c r="AE711" i="23"/>
  <c r="AE712" i="23"/>
  <c r="AE713" i="23"/>
  <c r="AE714" i="23"/>
  <c r="AE715" i="23"/>
  <c r="AE716" i="23"/>
  <c r="AE717" i="23"/>
  <c r="AE718" i="23"/>
  <c r="AE719" i="23"/>
  <c r="AE720" i="23"/>
  <c r="AE721" i="23"/>
  <c r="AE722" i="23"/>
  <c r="AE723" i="23"/>
  <c r="AE724" i="23"/>
  <c r="AE725" i="23"/>
  <c r="AE726" i="23"/>
  <c r="AE727" i="23"/>
  <c r="AE728" i="23"/>
  <c r="AE729" i="23"/>
  <c r="AE730" i="23"/>
  <c r="AE731" i="23"/>
  <c r="AE732" i="23"/>
  <c r="AE733" i="23"/>
  <c r="AE734" i="23"/>
  <c r="AE735" i="23"/>
  <c r="AE736" i="23"/>
  <c r="AE737" i="23"/>
  <c r="AE738" i="23"/>
  <c r="AE739" i="23"/>
  <c r="AE740" i="23"/>
  <c r="AE741" i="23"/>
  <c r="AE742" i="23"/>
  <c r="AE743" i="23"/>
  <c r="AE744" i="23"/>
  <c r="AE745" i="23"/>
  <c r="AE746" i="23"/>
  <c r="AE747" i="23"/>
  <c r="AE748" i="23"/>
  <c r="AE749" i="23"/>
  <c r="AE750" i="23"/>
  <c r="AE751" i="23"/>
  <c r="AE752" i="23"/>
  <c r="AE753" i="23"/>
  <c r="AE754" i="23"/>
  <c r="AE755" i="23"/>
  <c r="AE756" i="23"/>
  <c r="AE757" i="23"/>
  <c r="AE758" i="23"/>
  <c r="AE759" i="23"/>
  <c r="AE760" i="23"/>
  <c r="AE761" i="23"/>
  <c r="AE762" i="23"/>
  <c r="AE763" i="23"/>
  <c r="AE764" i="23"/>
  <c r="AE765" i="23"/>
  <c r="AE766" i="23"/>
  <c r="AE767" i="23"/>
  <c r="AE768" i="23"/>
  <c r="AE769" i="23"/>
  <c r="AE770" i="23"/>
  <c r="AE771" i="23"/>
  <c r="AE772" i="23"/>
  <c r="AE773" i="23"/>
  <c r="AE774" i="23"/>
  <c r="AE775" i="23"/>
  <c r="AE776" i="23"/>
  <c r="AE777" i="23"/>
  <c r="AE778" i="23"/>
  <c r="AE779" i="23"/>
  <c r="AE780" i="23"/>
  <c r="AE781" i="23"/>
  <c r="AE782" i="23"/>
  <c r="AE783" i="23"/>
  <c r="AE784" i="23"/>
  <c r="AE785" i="23"/>
  <c r="AE786" i="23"/>
  <c r="AE787" i="23"/>
  <c r="AE788" i="23"/>
  <c r="AE789" i="23"/>
  <c r="AE790" i="23"/>
  <c r="AE791" i="23"/>
  <c r="AE792" i="23"/>
  <c r="AE793" i="23"/>
  <c r="AE794" i="23"/>
  <c r="AE795" i="23"/>
  <c r="AE796" i="23"/>
  <c r="AE797" i="23"/>
  <c r="AE798" i="23"/>
  <c r="AE799" i="23"/>
  <c r="AE800" i="23"/>
  <c r="AE801" i="23"/>
  <c r="AE802" i="23"/>
  <c r="AE803" i="23"/>
  <c r="AE804" i="23"/>
  <c r="AE805" i="23"/>
  <c r="AE806" i="23"/>
  <c r="AE807" i="23"/>
  <c r="AE808" i="23"/>
  <c r="AE809" i="23"/>
  <c r="AE810" i="23"/>
  <c r="AE811" i="23"/>
  <c r="AE812" i="23"/>
  <c r="AE813" i="23"/>
  <c r="AE814" i="23"/>
  <c r="AE815" i="23"/>
  <c r="AE816" i="23"/>
  <c r="AE817" i="23"/>
  <c r="AE818" i="23"/>
  <c r="AE819" i="23"/>
  <c r="AE820" i="23"/>
  <c r="AE821" i="23"/>
  <c r="AE822" i="23"/>
  <c r="AE823" i="23"/>
  <c r="AE824" i="23"/>
  <c r="AE825" i="23"/>
  <c r="AE826" i="23"/>
  <c r="AE827" i="23"/>
  <c r="AE828" i="23"/>
  <c r="AE829" i="23"/>
  <c r="AE830" i="23"/>
  <c r="AE831" i="23"/>
  <c r="AE832" i="23"/>
  <c r="AE833" i="23"/>
  <c r="AE834" i="23"/>
  <c r="AE835" i="23"/>
  <c r="AE836" i="23"/>
  <c r="AE837" i="23"/>
  <c r="AE838" i="23"/>
  <c r="AE839" i="23"/>
  <c r="AE840" i="23"/>
  <c r="AE841" i="23"/>
  <c r="AE842" i="23"/>
  <c r="AE843" i="23"/>
  <c r="AE844" i="23"/>
  <c r="AE845" i="23"/>
  <c r="AE846" i="23"/>
  <c r="AE847" i="23"/>
  <c r="AE848" i="23"/>
  <c r="AE849" i="23"/>
  <c r="AE850" i="23"/>
  <c r="AE851" i="23"/>
  <c r="AE852" i="23"/>
  <c r="AE853" i="23"/>
  <c r="AE854" i="23"/>
  <c r="AE855" i="23"/>
  <c r="AE856" i="23"/>
  <c r="AE857" i="23"/>
  <c r="AE858" i="23"/>
  <c r="AE859" i="23"/>
  <c r="AE860" i="23"/>
  <c r="AE861" i="23"/>
  <c r="AE862" i="23"/>
  <c r="AE863" i="23"/>
  <c r="AE864" i="23"/>
  <c r="AE865" i="23"/>
  <c r="AE866" i="23"/>
  <c r="AE867" i="23"/>
  <c r="AE868" i="23"/>
  <c r="AE869" i="23"/>
  <c r="AE870" i="23"/>
  <c r="AE871" i="23"/>
  <c r="AE872" i="23"/>
  <c r="AE873" i="23"/>
  <c r="AE874" i="23"/>
  <c r="AE875" i="23"/>
  <c r="AE876" i="23"/>
  <c r="AE877" i="23"/>
  <c r="AE878" i="23"/>
  <c r="AE879" i="23"/>
  <c r="AE880" i="23"/>
  <c r="AE881" i="23"/>
  <c r="AE882" i="23"/>
  <c r="AE883" i="23"/>
  <c r="AE884" i="23"/>
  <c r="AE885" i="23"/>
  <c r="AE886" i="23"/>
  <c r="AE887" i="23"/>
  <c r="AE888" i="23"/>
  <c r="AE889" i="23"/>
  <c r="AE890" i="23"/>
  <c r="AE891" i="23"/>
  <c r="AE892" i="23"/>
  <c r="AE893" i="23"/>
  <c r="AE894" i="23"/>
  <c r="AE895" i="23"/>
  <c r="AE896" i="23"/>
  <c r="AE897" i="23"/>
  <c r="AE898" i="23"/>
  <c r="AE899" i="23"/>
  <c r="AE900" i="23"/>
  <c r="AE901" i="23"/>
  <c r="AE902" i="23"/>
  <c r="AE903" i="23"/>
  <c r="AE904" i="23"/>
  <c r="AE905" i="23"/>
  <c r="AE906" i="23"/>
  <c r="AE907" i="23"/>
  <c r="AE908" i="23"/>
  <c r="AE909" i="23"/>
  <c r="AE910" i="23"/>
  <c r="AE911" i="23"/>
  <c r="AE912" i="23"/>
  <c r="AE913" i="23"/>
  <c r="AE914" i="23"/>
  <c r="AE915" i="23"/>
  <c r="AE916" i="23"/>
  <c r="AE917" i="23"/>
  <c r="AE918" i="23"/>
  <c r="AE919" i="23"/>
  <c r="AE920" i="23"/>
  <c r="AE921" i="23"/>
  <c r="AE922" i="23"/>
  <c r="AE923" i="23"/>
  <c r="AE924" i="23"/>
  <c r="AE925" i="23"/>
  <c r="AE926" i="23"/>
  <c r="AE927" i="23"/>
  <c r="AE928" i="23"/>
  <c r="AE929" i="23"/>
  <c r="AE930" i="23"/>
  <c r="AE931" i="23"/>
  <c r="AE932" i="23"/>
  <c r="AE933" i="23"/>
  <c r="AE934" i="23"/>
  <c r="AE935" i="23"/>
  <c r="AE936" i="23"/>
  <c r="AE937" i="23"/>
  <c r="AE938" i="23"/>
  <c r="AE939" i="23"/>
  <c r="AE940" i="23"/>
  <c r="AE941" i="23"/>
  <c r="AE942" i="23"/>
  <c r="AE943" i="23"/>
  <c r="AE944" i="23"/>
  <c r="AE945" i="23"/>
  <c r="AE946" i="23"/>
  <c r="AE947" i="23"/>
  <c r="AE948" i="23"/>
  <c r="AE949" i="23"/>
  <c r="AE950" i="23"/>
  <c r="AE951" i="23"/>
  <c r="AE952" i="23"/>
  <c r="AE953" i="23"/>
  <c r="AE954" i="23"/>
  <c r="AE955" i="23"/>
  <c r="AE956" i="23"/>
  <c r="AE957" i="23"/>
  <c r="AE958" i="23"/>
  <c r="AE959" i="23"/>
  <c r="AE960" i="23"/>
  <c r="AE961" i="23"/>
  <c r="AE962" i="23"/>
  <c r="AE963" i="23"/>
  <c r="AE964" i="23"/>
  <c r="AE965" i="23"/>
  <c r="AE966" i="23"/>
  <c r="AE967" i="23"/>
  <c r="AE968" i="23"/>
  <c r="AE969" i="23"/>
  <c r="AE970" i="23"/>
  <c r="AE971" i="23"/>
  <c r="AE972" i="23"/>
  <c r="AE973" i="23"/>
  <c r="AE974" i="23"/>
  <c r="AE975" i="23"/>
  <c r="AE976" i="23"/>
  <c r="AE977" i="23"/>
  <c r="AE978" i="23"/>
  <c r="AE979" i="23"/>
  <c r="AE980" i="23"/>
  <c r="AE981" i="23"/>
  <c r="AE982" i="23"/>
  <c r="AE983" i="23"/>
  <c r="AE984" i="23"/>
  <c r="AE985" i="23"/>
  <c r="AE986" i="23"/>
  <c r="AE987" i="23"/>
  <c r="AE988" i="23"/>
  <c r="AE989" i="23"/>
  <c r="AE990" i="23"/>
  <c r="AE991" i="23"/>
  <c r="AE992" i="23"/>
  <c r="AE993" i="23"/>
  <c r="AE994" i="23"/>
  <c r="AE995" i="23"/>
  <c r="AE996" i="23"/>
  <c r="AE997" i="23"/>
  <c r="AE998" i="23"/>
  <c r="E29" i="26" l="1"/>
  <c r="L29" i="26" s="1"/>
  <c r="K30" i="26"/>
  <c r="H28" i="26"/>
  <c r="J28" i="26" s="1"/>
  <c r="G28" i="26"/>
  <c r="I28" i="26" s="1"/>
  <c r="D28" i="26"/>
  <c r="B28" i="26"/>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E30" i="26" l="1"/>
  <c r="L30" i="26" s="1"/>
  <c r="K31" i="26"/>
  <c r="G29" i="26"/>
  <c r="I29" i="26" s="1"/>
  <c r="D29" i="26"/>
  <c r="B29" i="26"/>
  <c r="H29" i="26"/>
  <c r="J29" i="26" s="1"/>
  <c r="G184" i="44"/>
  <c r="H184" i="44"/>
  <c r="G185" i="44"/>
  <c r="H185" i="44"/>
  <c r="G186" i="44"/>
  <c r="H186" i="44"/>
  <c r="G187" i="44"/>
  <c r="H187" i="44"/>
  <c r="G188" i="44"/>
  <c r="H188" i="44"/>
  <c r="G189" i="44"/>
  <c r="H189" i="44"/>
  <c r="G190" i="44"/>
  <c r="H190" i="44"/>
  <c r="G191" i="44"/>
  <c r="H191" i="44"/>
  <c r="G192" i="44"/>
  <c r="H192" i="44"/>
  <c r="G193" i="44"/>
  <c r="H193" i="44"/>
  <c r="G194" i="44"/>
  <c r="H194" i="44"/>
  <c r="G195" i="44"/>
  <c r="H195" i="44"/>
  <c r="G196" i="44"/>
  <c r="H196" i="44"/>
  <c r="G197" i="44"/>
  <c r="H197" i="44"/>
  <c r="G198" i="44"/>
  <c r="H198" i="44"/>
  <c r="G13" i="44"/>
  <c r="H13" i="44"/>
  <c r="G14" i="44"/>
  <c r="H14" i="44"/>
  <c r="G15" i="44"/>
  <c r="H15" i="44"/>
  <c r="G16" i="44"/>
  <c r="H16" i="44"/>
  <c r="G17" i="44"/>
  <c r="H17" i="44"/>
  <c r="G18" i="44"/>
  <c r="H18" i="44"/>
  <c r="G19" i="44"/>
  <c r="H19" i="44"/>
  <c r="G20" i="44"/>
  <c r="H20" i="44"/>
  <c r="G21" i="44"/>
  <c r="H21" i="44"/>
  <c r="G22" i="44"/>
  <c r="H22" i="44"/>
  <c r="G23" i="44"/>
  <c r="H23" i="44"/>
  <c r="G24" i="44"/>
  <c r="H24" i="44"/>
  <c r="G25" i="44"/>
  <c r="H25" i="44"/>
  <c r="G26" i="44"/>
  <c r="H26" i="44"/>
  <c r="G27" i="44"/>
  <c r="H27" i="44"/>
  <c r="G28" i="44"/>
  <c r="H28" i="44"/>
  <c r="G29" i="44"/>
  <c r="H29" i="44"/>
  <c r="G30" i="44"/>
  <c r="H30" i="44"/>
  <c r="G31" i="44"/>
  <c r="H31" i="44"/>
  <c r="G32" i="44"/>
  <c r="H32" i="44"/>
  <c r="G33" i="44"/>
  <c r="H33" i="44"/>
  <c r="G34" i="44"/>
  <c r="H34" i="44"/>
  <c r="G35" i="44"/>
  <c r="H35" i="44"/>
  <c r="G36" i="44"/>
  <c r="H36" i="44"/>
  <c r="G37" i="44"/>
  <c r="H37" i="44"/>
  <c r="G38" i="44"/>
  <c r="H38" i="44"/>
  <c r="G39" i="44"/>
  <c r="H39" i="44"/>
  <c r="G40" i="44"/>
  <c r="H40" i="44"/>
  <c r="G41" i="44"/>
  <c r="H41" i="44"/>
  <c r="G42" i="44"/>
  <c r="H42" i="44"/>
  <c r="G43" i="44"/>
  <c r="H43" i="44"/>
  <c r="G44" i="44"/>
  <c r="H44" i="44"/>
  <c r="G45" i="44"/>
  <c r="H45" i="44"/>
  <c r="G46" i="44"/>
  <c r="H46" i="44"/>
  <c r="G47" i="44"/>
  <c r="H47" i="44"/>
  <c r="G48" i="44"/>
  <c r="H48" i="44"/>
  <c r="G49" i="44"/>
  <c r="H49" i="44"/>
  <c r="G50" i="44"/>
  <c r="H50" i="44"/>
  <c r="G51" i="44"/>
  <c r="H51" i="44"/>
  <c r="G52" i="44"/>
  <c r="H52" i="44"/>
  <c r="G53" i="44"/>
  <c r="H53" i="44"/>
  <c r="G54" i="44"/>
  <c r="H54" i="44"/>
  <c r="G55" i="44"/>
  <c r="H55" i="44"/>
  <c r="G56" i="44"/>
  <c r="H56" i="44"/>
  <c r="G57" i="44"/>
  <c r="H57" i="44"/>
  <c r="G58" i="44"/>
  <c r="H58" i="44"/>
  <c r="G59" i="44"/>
  <c r="H59" i="44"/>
  <c r="G60" i="44"/>
  <c r="H60" i="44"/>
  <c r="G61" i="44"/>
  <c r="H61" i="44"/>
  <c r="G62" i="44"/>
  <c r="H62" i="44"/>
  <c r="G63" i="44"/>
  <c r="H63" i="44"/>
  <c r="G64" i="44"/>
  <c r="H64" i="44"/>
  <c r="G65" i="44"/>
  <c r="H65" i="44"/>
  <c r="G66" i="44"/>
  <c r="H66" i="44"/>
  <c r="G67" i="44"/>
  <c r="H67" i="44"/>
  <c r="G68" i="44"/>
  <c r="H68" i="44"/>
  <c r="G69" i="44"/>
  <c r="H69" i="44"/>
  <c r="G70" i="44"/>
  <c r="H70" i="44"/>
  <c r="G71" i="44"/>
  <c r="H71" i="44"/>
  <c r="G72" i="44"/>
  <c r="H72" i="44"/>
  <c r="G73" i="44"/>
  <c r="H73" i="44"/>
  <c r="G74" i="44"/>
  <c r="H74" i="44"/>
  <c r="G75" i="44"/>
  <c r="H75" i="44"/>
  <c r="G76" i="44"/>
  <c r="H76" i="44"/>
  <c r="G77" i="44"/>
  <c r="H77" i="44"/>
  <c r="G78" i="44"/>
  <c r="H78" i="44"/>
  <c r="G79" i="44"/>
  <c r="H79" i="44"/>
  <c r="G80" i="44"/>
  <c r="H80" i="44"/>
  <c r="G81" i="44"/>
  <c r="H81" i="44"/>
  <c r="G82" i="44"/>
  <c r="H82" i="44"/>
  <c r="G83" i="44"/>
  <c r="H83" i="44"/>
  <c r="G84" i="44"/>
  <c r="H84" i="44"/>
  <c r="G85" i="44"/>
  <c r="H85" i="44"/>
  <c r="G86" i="44"/>
  <c r="H86" i="44"/>
  <c r="G87" i="44"/>
  <c r="H87" i="44"/>
  <c r="G88" i="44"/>
  <c r="H88" i="44"/>
  <c r="G89" i="44"/>
  <c r="H89" i="44"/>
  <c r="G90" i="44"/>
  <c r="H90" i="44"/>
  <c r="G91" i="44"/>
  <c r="H91" i="44"/>
  <c r="G92" i="44"/>
  <c r="H92" i="44"/>
  <c r="G93" i="44"/>
  <c r="H93" i="44"/>
  <c r="G94" i="44"/>
  <c r="H94" i="44"/>
  <c r="G95" i="44"/>
  <c r="H95" i="44"/>
  <c r="G96" i="44"/>
  <c r="H96" i="44"/>
  <c r="G97" i="44"/>
  <c r="H97" i="44"/>
  <c r="G98" i="44"/>
  <c r="H98" i="44"/>
  <c r="G99" i="44"/>
  <c r="H99" i="44"/>
  <c r="G100" i="44"/>
  <c r="H100" i="44"/>
  <c r="G101" i="44"/>
  <c r="H101" i="44"/>
  <c r="G102" i="44"/>
  <c r="H102" i="44"/>
  <c r="G103" i="44"/>
  <c r="H103" i="44"/>
  <c r="G104" i="44"/>
  <c r="H104" i="44"/>
  <c r="G105" i="44"/>
  <c r="H105" i="44"/>
  <c r="G106" i="44"/>
  <c r="H106" i="44"/>
  <c r="G107" i="44"/>
  <c r="H107" i="44"/>
  <c r="G108" i="44"/>
  <c r="H108" i="44"/>
  <c r="G109" i="44"/>
  <c r="H109" i="44"/>
  <c r="G110" i="44"/>
  <c r="H110" i="44"/>
  <c r="G111" i="44"/>
  <c r="H111" i="44"/>
  <c r="G112" i="44"/>
  <c r="H112" i="44"/>
  <c r="G113" i="44"/>
  <c r="H113" i="44"/>
  <c r="G114" i="44"/>
  <c r="H114" i="44"/>
  <c r="G115" i="44"/>
  <c r="H115" i="44"/>
  <c r="G116" i="44"/>
  <c r="H116" i="44"/>
  <c r="G117" i="44"/>
  <c r="H117" i="44"/>
  <c r="G118" i="44"/>
  <c r="H118" i="44"/>
  <c r="G119" i="44"/>
  <c r="H119" i="44"/>
  <c r="G120" i="44"/>
  <c r="H120" i="44"/>
  <c r="G121" i="44"/>
  <c r="H121" i="44"/>
  <c r="G122" i="44"/>
  <c r="H122" i="44"/>
  <c r="G123" i="44"/>
  <c r="H123" i="44"/>
  <c r="G124" i="44"/>
  <c r="H124" i="44"/>
  <c r="G125" i="44"/>
  <c r="H125" i="44"/>
  <c r="G126" i="44"/>
  <c r="H126" i="44"/>
  <c r="G127" i="44"/>
  <c r="H127" i="44"/>
  <c r="G128" i="44"/>
  <c r="H128" i="44"/>
  <c r="G129" i="44"/>
  <c r="H129" i="44"/>
  <c r="G130" i="44"/>
  <c r="H130" i="44"/>
  <c r="G131" i="44"/>
  <c r="H131" i="44"/>
  <c r="G132" i="44"/>
  <c r="H132" i="44"/>
  <c r="G133" i="44"/>
  <c r="H133" i="44"/>
  <c r="G134" i="44"/>
  <c r="H134" i="44"/>
  <c r="G135" i="44"/>
  <c r="H135" i="44"/>
  <c r="G136" i="44"/>
  <c r="H136" i="44"/>
  <c r="G137" i="44"/>
  <c r="H137" i="44"/>
  <c r="G138" i="44"/>
  <c r="H138" i="44"/>
  <c r="G139" i="44"/>
  <c r="H139" i="44"/>
  <c r="G140" i="44"/>
  <c r="H140" i="44"/>
  <c r="G141" i="44"/>
  <c r="H141" i="44"/>
  <c r="G142" i="44"/>
  <c r="H142" i="44"/>
  <c r="G143" i="44"/>
  <c r="H143" i="44"/>
  <c r="G144" i="44"/>
  <c r="H144" i="44"/>
  <c r="G145" i="44"/>
  <c r="H145" i="44"/>
  <c r="G146" i="44"/>
  <c r="H146" i="44"/>
  <c r="G147" i="44"/>
  <c r="H147" i="44"/>
  <c r="G148" i="44"/>
  <c r="H148" i="44"/>
  <c r="G149" i="44"/>
  <c r="H149" i="44"/>
  <c r="G150" i="44"/>
  <c r="H150" i="44"/>
  <c r="G151" i="44"/>
  <c r="H151" i="44"/>
  <c r="G152" i="44"/>
  <c r="H152" i="44"/>
  <c r="G153" i="44"/>
  <c r="H153" i="44"/>
  <c r="G154" i="44"/>
  <c r="H154" i="44"/>
  <c r="G155" i="44"/>
  <c r="H155" i="44"/>
  <c r="G156" i="44"/>
  <c r="H156" i="44"/>
  <c r="G157" i="44"/>
  <c r="H157" i="44"/>
  <c r="G158" i="44"/>
  <c r="H158" i="44"/>
  <c r="G159" i="44"/>
  <c r="H159" i="44"/>
  <c r="G160" i="44"/>
  <c r="H160" i="44"/>
  <c r="G161" i="44"/>
  <c r="H161" i="44"/>
  <c r="G162" i="44"/>
  <c r="H162" i="44"/>
  <c r="G163" i="44"/>
  <c r="H163" i="44"/>
  <c r="G164" i="44"/>
  <c r="H164" i="44"/>
  <c r="G165" i="44"/>
  <c r="H165" i="44"/>
  <c r="G166" i="44"/>
  <c r="H166" i="44"/>
  <c r="G167" i="44"/>
  <c r="H167" i="44"/>
  <c r="G168" i="44"/>
  <c r="H168" i="44"/>
  <c r="G169" i="44"/>
  <c r="H169" i="44"/>
  <c r="G170" i="44"/>
  <c r="H170" i="44"/>
  <c r="G171" i="44"/>
  <c r="H171" i="44"/>
  <c r="G172" i="44"/>
  <c r="H172" i="44"/>
  <c r="G173" i="44"/>
  <c r="H173" i="44"/>
  <c r="G174" i="44"/>
  <c r="H174" i="44"/>
  <c r="G175" i="44"/>
  <c r="H175" i="44"/>
  <c r="G176" i="44"/>
  <c r="H176" i="44"/>
  <c r="G177" i="44"/>
  <c r="H177" i="44"/>
  <c r="G178" i="44"/>
  <c r="H178" i="44"/>
  <c r="G179" i="44"/>
  <c r="H179" i="44"/>
  <c r="G180" i="44"/>
  <c r="H180" i="44"/>
  <c r="G181" i="44"/>
  <c r="H181" i="44"/>
  <c r="G182" i="44"/>
  <c r="H182" i="44"/>
  <c r="G183" i="44"/>
  <c r="H183" i="44"/>
  <c r="H12" i="44"/>
  <c r="G12" i="44"/>
  <c r="B5" i="45"/>
  <c r="B4" i="45"/>
  <c r="B9" i="24"/>
  <c r="B7" i="25"/>
  <c r="B7" i="24"/>
  <c r="B6" i="25"/>
  <c r="B7" i="26"/>
  <c r="B6" i="26"/>
  <c r="E31" i="26" l="1"/>
  <c r="L31" i="26" s="1"/>
  <c r="K32" i="26"/>
  <c r="H30" i="26"/>
  <c r="J30" i="26" s="1"/>
  <c r="B30" i="26"/>
  <c r="G30" i="26"/>
  <c r="I30" i="26" s="1"/>
  <c r="D30" i="26"/>
  <c r="B6" i="22"/>
  <c r="B5" i="22"/>
  <c r="B4" i="22"/>
  <c r="Z7" i="23"/>
  <c r="C6" i="57"/>
  <c r="C6" i="29"/>
  <c r="C5" i="29"/>
  <c r="C5" i="57"/>
  <c r="C4" i="57"/>
  <c r="C4" i="29"/>
  <c r="P99" i="57"/>
  <c r="I99" i="57"/>
  <c r="L99" i="57" s="1"/>
  <c r="P98" i="57"/>
  <c r="I98" i="57"/>
  <c r="L98" i="57" s="1"/>
  <c r="P97" i="57"/>
  <c r="I97" i="57"/>
  <c r="L97" i="57" s="1"/>
  <c r="P96" i="57"/>
  <c r="I96" i="57"/>
  <c r="L96" i="57" s="1"/>
  <c r="P95" i="57"/>
  <c r="I95" i="57"/>
  <c r="L95" i="57" s="1"/>
  <c r="P94" i="57"/>
  <c r="I94" i="57"/>
  <c r="L94" i="57" s="1"/>
  <c r="P93" i="57"/>
  <c r="I93" i="57"/>
  <c r="L93" i="57" s="1"/>
  <c r="P92" i="57"/>
  <c r="L92" i="57"/>
  <c r="I92" i="57"/>
  <c r="P91" i="57"/>
  <c r="I91" i="57"/>
  <c r="L91" i="57" s="1"/>
  <c r="P90" i="57"/>
  <c r="I90" i="57"/>
  <c r="L90" i="57" s="1"/>
  <c r="P89" i="57"/>
  <c r="I89" i="57"/>
  <c r="L89" i="57" s="1"/>
  <c r="P88" i="57"/>
  <c r="I88" i="57"/>
  <c r="L88" i="57" s="1"/>
  <c r="P87" i="57"/>
  <c r="I87" i="57"/>
  <c r="L87" i="57" s="1"/>
  <c r="P86" i="57"/>
  <c r="I86" i="57"/>
  <c r="L86" i="57" s="1"/>
  <c r="P85" i="57"/>
  <c r="I85" i="57"/>
  <c r="L85" i="57" s="1"/>
  <c r="P84" i="57"/>
  <c r="I84" i="57"/>
  <c r="L84" i="57" s="1"/>
  <c r="P83" i="57"/>
  <c r="I83" i="57"/>
  <c r="L83" i="57" s="1"/>
  <c r="P82" i="57"/>
  <c r="I82" i="57"/>
  <c r="L82" i="57" s="1"/>
  <c r="P81" i="57"/>
  <c r="I81" i="57"/>
  <c r="L81" i="57" s="1"/>
  <c r="P80" i="57"/>
  <c r="I80" i="57"/>
  <c r="L80" i="57" s="1"/>
  <c r="P79" i="57"/>
  <c r="I79" i="57"/>
  <c r="L79" i="57" s="1"/>
  <c r="P78" i="57"/>
  <c r="I78" i="57"/>
  <c r="L78" i="57" s="1"/>
  <c r="P77" i="57"/>
  <c r="I77" i="57"/>
  <c r="L77" i="57" s="1"/>
  <c r="P76" i="57"/>
  <c r="L76" i="57"/>
  <c r="I76" i="57"/>
  <c r="P75" i="57"/>
  <c r="I75" i="57"/>
  <c r="L75" i="57" s="1"/>
  <c r="P74" i="57"/>
  <c r="I74" i="57"/>
  <c r="L74" i="57" s="1"/>
  <c r="P73" i="57"/>
  <c r="I73" i="57"/>
  <c r="L73" i="57" s="1"/>
  <c r="P72" i="57"/>
  <c r="I72" i="57"/>
  <c r="L72" i="57" s="1"/>
  <c r="P71" i="57"/>
  <c r="I71" i="57"/>
  <c r="L71" i="57" s="1"/>
  <c r="P70" i="57"/>
  <c r="I70" i="57"/>
  <c r="L70" i="57" s="1"/>
  <c r="P69" i="57"/>
  <c r="I69" i="57"/>
  <c r="L69" i="57" s="1"/>
  <c r="P68" i="57"/>
  <c r="I68" i="57"/>
  <c r="L68" i="57" s="1"/>
  <c r="P67" i="57"/>
  <c r="I67" i="57"/>
  <c r="L67" i="57" s="1"/>
  <c r="P66" i="57"/>
  <c r="I66" i="57"/>
  <c r="L66" i="57" s="1"/>
  <c r="P65" i="57"/>
  <c r="I65" i="57"/>
  <c r="L65" i="57" s="1"/>
  <c r="P64" i="57"/>
  <c r="I64" i="57"/>
  <c r="L64" i="57" s="1"/>
  <c r="P63" i="57"/>
  <c r="I63" i="57"/>
  <c r="L63" i="57" s="1"/>
  <c r="P62" i="57"/>
  <c r="I62" i="57"/>
  <c r="L62" i="57" s="1"/>
  <c r="P61" i="57"/>
  <c r="I61" i="57"/>
  <c r="L61" i="57" s="1"/>
  <c r="P60" i="57"/>
  <c r="I60" i="57"/>
  <c r="L60" i="57" s="1"/>
  <c r="P59" i="57"/>
  <c r="I59" i="57"/>
  <c r="L59" i="57" s="1"/>
  <c r="P58" i="57"/>
  <c r="I58" i="57"/>
  <c r="L58" i="57" s="1"/>
  <c r="P57" i="57"/>
  <c r="I57" i="57"/>
  <c r="L57" i="57" s="1"/>
  <c r="P56" i="57"/>
  <c r="I56" i="57"/>
  <c r="L56" i="57" s="1"/>
  <c r="P55" i="57"/>
  <c r="I55" i="57"/>
  <c r="L55" i="57" s="1"/>
  <c r="P54" i="57"/>
  <c r="I54" i="57"/>
  <c r="L54" i="57" s="1"/>
  <c r="P53" i="57"/>
  <c r="I53" i="57"/>
  <c r="L53" i="57" s="1"/>
  <c r="P52" i="57"/>
  <c r="I52" i="57"/>
  <c r="L52" i="57" s="1"/>
  <c r="P51" i="57"/>
  <c r="I51" i="57"/>
  <c r="L51" i="57" s="1"/>
  <c r="P50" i="57"/>
  <c r="I50" i="57"/>
  <c r="L50" i="57" s="1"/>
  <c r="P49" i="57"/>
  <c r="I49" i="57"/>
  <c r="L49" i="57" s="1"/>
  <c r="P48" i="57"/>
  <c r="I48" i="57"/>
  <c r="L48" i="57" s="1"/>
  <c r="P47" i="57"/>
  <c r="I47" i="57"/>
  <c r="L47" i="57" s="1"/>
  <c r="P46" i="57"/>
  <c r="I46" i="57"/>
  <c r="L46" i="57" s="1"/>
  <c r="P45" i="57"/>
  <c r="I45" i="57"/>
  <c r="L45" i="57" s="1"/>
  <c r="P44" i="57"/>
  <c r="I44" i="57"/>
  <c r="L44" i="57" s="1"/>
  <c r="P43" i="57"/>
  <c r="I43" i="57"/>
  <c r="L43" i="57" s="1"/>
  <c r="P42" i="57"/>
  <c r="I42" i="57"/>
  <c r="L42" i="57" s="1"/>
  <c r="P41" i="57"/>
  <c r="I41" i="57"/>
  <c r="L41" i="57" s="1"/>
  <c r="P40" i="57"/>
  <c r="I40" i="57"/>
  <c r="L40" i="57" s="1"/>
  <c r="P39" i="57"/>
  <c r="I39" i="57"/>
  <c r="L39" i="57" s="1"/>
  <c r="P38" i="57"/>
  <c r="I38" i="57"/>
  <c r="L38" i="57" s="1"/>
  <c r="P37" i="57"/>
  <c r="I37" i="57"/>
  <c r="L37" i="57" s="1"/>
  <c r="P36" i="57"/>
  <c r="L36" i="57"/>
  <c r="I36" i="57"/>
  <c r="P35" i="57"/>
  <c r="I35" i="57"/>
  <c r="L35" i="57" s="1"/>
  <c r="P34" i="57"/>
  <c r="I34" i="57"/>
  <c r="L34" i="57" s="1"/>
  <c r="P33" i="57"/>
  <c r="I33" i="57"/>
  <c r="L33" i="57" s="1"/>
  <c r="P32" i="57"/>
  <c r="I32" i="57"/>
  <c r="L32" i="57" s="1"/>
  <c r="P31" i="57"/>
  <c r="I31" i="57"/>
  <c r="L31" i="57" s="1"/>
  <c r="P30" i="57"/>
  <c r="I30" i="57"/>
  <c r="L30" i="57" s="1"/>
  <c r="P29" i="57"/>
  <c r="I29" i="57"/>
  <c r="L29" i="57" s="1"/>
  <c r="P28" i="57"/>
  <c r="I28" i="57"/>
  <c r="L28" i="57" s="1"/>
  <c r="P27" i="57"/>
  <c r="I27" i="57"/>
  <c r="L27" i="57" s="1"/>
  <c r="P26" i="57"/>
  <c r="I26" i="57"/>
  <c r="L26" i="57" s="1"/>
  <c r="P25" i="57"/>
  <c r="I25" i="57"/>
  <c r="L25" i="57" s="1"/>
  <c r="P24" i="57"/>
  <c r="I24" i="57"/>
  <c r="L24" i="57" s="1"/>
  <c r="P23" i="57"/>
  <c r="I23" i="57"/>
  <c r="L23" i="57" s="1"/>
  <c r="P22" i="57"/>
  <c r="I22" i="57"/>
  <c r="L22" i="57" s="1"/>
  <c r="P21" i="57"/>
  <c r="I21" i="57"/>
  <c r="L21" i="57" s="1"/>
  <c r="P20" i="57"/>
  <c r="I20" i="57"/>
  <c r="L20" i="57" s="1"/>
  <c r="P19" i="57"/>
  <c r="I19" i="57"/>
  <c r="L19" i="57" s="1"/>
  <c r="P18" i="57"/>
  <c r="I18" i="57"/>
  <c r="L18" i="57" s="1"/>
  <c r="P17" i="57"/>
  <c r="I17" i="57"/>
  <c r="L17" i="57" s="1"/>
  <c r="P16" i="57"/>
  <c r="I16" i="57"/>
  <c r="L16" i="57" s="1"/>
  <c r="I15" i="57"/>
  <c r="L15" i="57" s="1"/>
  <c r="K10" i="57"/>
  <c r="N102" i="57" s="1"/>
  <c r="I10" i="57"/>
  <c r="I16" i="29"/>
  <c r="I17" i="29"/>
  <c r="L17" i="29" s="1"/>
  <c r="I18" i="29"/>
  <c r="L18" i="29" s="1"/>
  <c r="I19" i="29"/>
  <c r="L19" i="29" s="1"/>
  <c r="I20" i="29"/>
  <c r="I21" i="29"/>
  <c r="I22" i="29"/>
  <c r="I23" i="29"/>
  <c r="L23" i="29" s="1"/>
  <c r="I24" i="29"/>
  <c r="L24" i="29" s="1"/>
  <c r="I25" i="29"/>
  <c r="I26" i="29"/>
  <c r="L26" i="29" s="1"/>
  <c r="I27" i="29"/>
  <c r="L27" i="29" s="1"/>
  <c r="I28" i="29"/>
  <c r="L28" i="29" s="1"/>
  <c r="I29" i="29"/>
  <c r="I30" i="29"/>
  <c r="L30" i="29" s="1"/>
  <c r="I31" i="29"/>
  <c r="L31" i="29" s="1"/>
  <c r="I32" i="29"/>
  <c r="L32" i="29" s="1"/>
  <c r="I33" i="29"/>
  <c r="L33" i="29" s="1"/>
  <c r="I34" i="29"/>
  <c r="L34" i="29" s="1"/>
  <c r="I35" i="29"/>
  <c r="L35" i="29" s="1"/>
  <c r="I36" i="29"/>
  <c r="I37" i="29"/>
  <c r="L37" i="29" s="1"/>
  <c r="I38" i="29"/>
  <c r="L38" i="29" s="1"/>
  <c r="I39" i="29"/>
  <c r="I40" i="29"/>
  <c r="I41" i="29"/>
  <c r="L41" i="29" s="1"/>
  <c r="I42" i="29"/>
  <c r="L42" i="29" s="1"/>
  <c r="I43" i="29"/>
  <c r="L43" i="29" s="1"/>
  <c r="I44" i="29"/>
  <c r="I45" i="29"/>
  <c r="I46" i="29"/>
  <c r="L46" i="29" s="1"/>
  <c r="I47" i="29"/>
  <c r="I48" i="29"/>
  <c r="I49" i="29"/>
  <c r="L49" i="29" s="1"/>
  <c r="I50" i="29"/>
  <c r="L50" i="29" s="1"/>
  <c r="I51" i="29"/>
  <c r="L51" i="29" s="1"/>
  <c r="I52" i="29"/>
  <c r="L52" i="29" s="1"/>
  <c r="I53" i="29"/>
  <c r="I54" i="29"/>
  <c r="L54" i="29" s="1"/>
  <c r="I55" i="29"/>
  <c r="L55" i="29" s="1"/>
  <c r="I56" i="29"/>
  <c r="L56" i="29" s="1"/>
  <c r="I57" i="29"/>
  <c r="L57" i="29" s="1"/>
  <c r="I58" i="29"/>
  <c r="L58" i="29" s="1"/>
  <c r="I59" i="29"/>
  <c r="L59" i="29" s="1"/>
  <c r="I60" i="29"/>
  <c r="I61" i="29"/>
  <c r="L61" i="29" s="1"/>
  <c r="I62" i="29"/>
  <c r="L62" i="29" s="1"/>
  <c r="I63" i="29"/>
  <c r="L63" i="29" s="1"/>
  <c r="I64" i="29"/>
  <c r="I65" i="29"/>
  <c r="L65" i="29" s="1"/>
  <c r="I66" i="29"/>
  <c r="L66" i="29" s="1"/>
  <c r="I67" i="29"/>
  <c r="L67" i="29" s="1"/>
  <c r="I68" i="29"/>
  <c r="L68" i="29" s="1"/>
  <c r="I69" i="29"/>
  <c r="I70" i="29"/>
  <c r="L70" i="29" s="1"/>
  <c r="I71" i="29"/>
  <c r="L71" i="29" s="1"/>
  <c r="I72" i="29"/>
  <c r="L72" i="29" s="1"/>
  <c r="I73" i="29"/>
  <c r="L73" i="29" s="1"/>
  <c r="I74" i="29"/>
  <c r="L74" i="29" s="1"/>
  <c r="I75" i="29"/>
  <c r="L75" i="29" s="1"/>
  <c r="I76" i="29"/>
  <c r="L76" i="29" s="1"/>
  <c r="I77" i="29"/>
  <c r="I78" i="29"/>
  <c r="L78" i="29" s="1"/>
  <c r="I79" i="29"/>
  <c r="L79" i="29" s="1"/>
  <c r="I80" i="29"/>
  <c r="L80" i="29" s="1"/>
  <c r="I81" i="29"/>
  <c r="L81" i="29" s="1"/>
  <c r="I82" i="29"/>
  <c r="L82" i="29" s="1"/>
  <c r="I83" i="29"/>
  <c r="L83" i="29" s="1"/>
  <c r="I84" i="29"/>
  <c r="L84" i="29" s="1"/>
  <c r="I85" i="29"/>
  <c r="L85" i="29" s="1"/>
  <c r="I86" i="29"/>
  <c r="L86" i="29" s="1"/>
  <c r="I87" i="29"/>
  <c r="L87" i="29" s="1"/>
  <c r="I88" i="29"/>
  <c r="I89" i="29"/>
  <c r="L89" i="29" s="1"/>
  <c r="I90" i="29"/>
  <c r="L90" i="29" s="1"/>
  <c r="I91" i="29"/>
  <c r="L91" i="29" s="1"/>
  <c r="I92" i="29"/>
  <c r="I93" i="29"/>
  <c r="I94" i="29"/>
  <c r="L94" i="29" s="1"/>
  <c r="I95" i="29"/>
  <c r="L95" i="29" s="1"/>
  <c r="I96" i="29"/>
  <c r="L96" i="29" s="1"/>
  <c r="I97" i="29"/>
  <c r="L97" i="29" s="1"/>
  <c r="I98" i="29"/>
  <c r="L98" i="29" s="1"/>
  <c r="I99" i="29"/>
  <c r="L99" i="29" s="1"/>
  <c r="L16" i="29"/>
  <c r="P16" i="29"/>
  <c r="P17" i="29"/>
  <c r="P18" i="29"/>
  <c r="P19" i="29"/>
  <c r="L20" i="29"/>
  <c r="P20" i="29"/>
  <c r="L21" i="29"/>
  <c r="P21" i="29"/>
  <c r="P22" i="29"/>
  <c r="P23" i="29"/>
  <c r="P24" i="29"/>
  <c r="L25" i="29"/>
  <c r="P25" i="29"/>
  <c r="P26" i="29"/>
  <c r="P27" i="29"/>
  <c r="P28" i="29"/>
  <c r="L29" i="29"/>
  <c r="P29" i="29"/>
  <c r="P30" i="29"/>
  <c r="P31" i="29"/>
  <c r="P32" i="29"/>
  <c r="P33" i="29"/>
  <c r="P34" i="29"/>
  <c r="P35" i="29"/>
  <c r="L36" i="29"/>
  <c r="P36" i="29"/>
  <c r="P37" i="29"/>
  <c r="P38" i="29"/>
  <c r="L39" i="29"/>
  <c r="P39" i="29"/>
  <c r="L40" i="29"/>
  <c r="P40" i="29"/>
  <c r="P41" i="29"/>
  <c r="P42" i="29"/>
  <c r="P43" i="29"/>
  <c r="L44" i="29"/>
  <c r="P44" i="29"/>
  <c r="L45" i="29"/>
  <c r="P45" i="29"/>
  <c r="P46" i="29"/>
  <c r="L47" i="29"/>
  <c r="P47" i="29"/>
  <c r="L48" i="29"/>
  <c r="P48" i="29"/>
  <c r="P49" i="29"/>
  <c r="P50" i="29"/>
  <c r="P51" i="29"/>
  <c r="P52" i="29"/>
  <c r="L53" i="29"/>
  <c r="P53" i="29"/>
  <c r="P54" i="29"/>
  <c r="P55" i="29"/>
  <c r="P56" i="29"/>
  <c r="P57" i="29"/>
  <c r="P58" i="29"/>
  <c r="P59" i="29"/>
  <c r="L60" i="29"/>
  <c r="P60" i="29"/>
  <c r="P61" i="29"/>
  <c r="P62" i="29"/>
  <c r="P63" i="29"/>
  <c r="L64" i="29"/>
  <c r="P64" i="29"/>
  <c r="P65" i="29"/>
  <c r="P66" i="29"/>
  <c r="P67" i="29"/>
  <c r="P68" i="29"/>
  <c r="L69" i="29"/>
  <c r="P69" i="29"/>
  <c r="P70" i="29"/>
  <c r="P71" i="29"/>
  <c r="P72" i="29"/>
  <c r="P73" i="29"/>
  <c r="P74" i="29"/>
  <c r="P75" i="29"/>
  <c r="P76" i="29"/>
  <c r="L77" i="29"/>
  <c r="P77" i="29"/>
  <c r="P78" i="29"/>
  <c r="P79" i="29"/>
  <c r="P80" i="29"/>
  <c r="P81" i="29"/>
  <c r="P82" i="29"/>
  <c r="P83" i="29"/>
  <c r="P84" i="29"/>
  <c r="P85" i="29"/>
  <c r="P86" i="29"/>
  <c r="P87" i="29"/>
  <c r="L88" i="29"/>
  <c r="P88" i="29"/>
  <c r="P89" i="29"/>
  <c r="P90" i="29"/>
  <c r="P91" i="29"/>
  <c r="L92" i="29"/>
  <c r="P92" i="29"/>
  <c r="L93" i="29"/>
  <c r="P93" i="29"/>
  <c r="P94" i="29"/>
  <c r="P95" i="29"/>
  <c r="P96" i="29"/>
  <c r="P97" i="29"/>
  <c r="P98" i="29"/>
  <c r="P99" i="29"/>
  <c r="I15" i="29"/>
  <c r="L15" i="29" s="1"/>
  <c r="K10" i="29"/>
  <c r="N102" i="29" s="1"/>
  <c r="I10" i="29"/>
  <c r="N47" i="29" l="1"/>
  <c r="E32" i="26"/>
  <c r="L32" i="26" s="1"/>
  <c r="K33" i="26"/>
  <c r="H31" i="26"/>
  <c r="J31" i="26" s="1"/>
  <c r="G31" i="26"/>
  <c r="I31" i="26" s="1"/>
  <c r="D31" i="26"/>
  <c r="B31" i="26"/>
  <c r="N92" i="57"/>
  <c r="M37" i="57"/>
  <c r="M48" i="57"/>
  <c r="M67" i="57"/>
  <c r="M78" i="57"/>
  <c r="M82" i="57"/>
  <c r="M93" i="57"/>
  <c r="M97" i="57"/>
  <c r="M19" i="57"/>
  <c r="M23" i="57"/>
  <c r="N30" i="57"/>
  <c r="M34" i="57"/>
  <c r="M45" i="57"/>
  <c r="M56" i="57"/>
  <c r="M71" i="57"/>
  <c r="M75" i="57"/>
  <c r="M86" i="57"/>
  <c r="M90" i="57"/>
  <c r="N45" i="57"/>
  <c r="M64" i="57"/>
  <c r="M79" i="57"/>
  <c r="M83" i="57"/>
  <c r="M94" i="57"/>
  <c r="M98" i="57"/>
  <c r="M30" i="57"/>
  <c r="M20" i="57"/>
  <c r="M31" i="57"/>
  <c r="M35" i="57"/>
  <c r="N42" i="57"/>
  <c r="M53" i="57"/>
  <c r="M57" i="57"/>
  <c r="M72" i="57"/>
  <c r="M87" i="57"/>
  <c r="M91" i="57"/>
  <c r="M26" i="57"/>
  <c r="M27" i="57"/>
  <c r="M38" i="57"/>
  <c r="M49" i="57"/>
  <c r="M17" i="57"/>
  <c r="M24" i="57"/>
  <c r="M28" i="57"/>
  <c r="M39" i="57"/>
  <c r="M46" i="57"/>
  <c r="M50" i="57"/>
  <c r="M61" i="57"/>
  <c r="M65" i="57"/>
  <c r="M80" i="57"/>
  <c r="M95" i="57"/>
  <c r="M99" i="57"/>
  <c r="M41" i="57"/>
  <c r="M63" i="57"/>
  <c r="M16" i="57"/>
  <c r="M42" i="57"/>
  <c r="M21" i="57"/>
  <c r="M32" i="57"/>
  <c r="M43" i="57"/>
  <c r="M54" i="57"/>
  <c r="M58" i="57"/>
  <c r="M69" i="57"/>
  <c r="M73" i="57"/>
  <c r="M88" i="57"/>
  <c r="M18" i="57"/>
  <c r="M25" i="57"/>
  <c r="M29" i="57"/>
  <c r="M36" i="57"/>
  <c r="M40" i="57"/>
  <c r="M47" i="57"/>
  <c r="M51" i="57"/>
  <c r="M62" i="57"/>
  <c r="M66" i="57"/>
  <c r="O66" i="57" s="1"/>
  <c r="Q66" i="57" s="1"/>
  <c r="M77" i="57"/>
  <c r="M81" i="57"/>
  <c r="M96" i="57"/>
  <c r="N18" i="57"/>
  <c r="M22" i="57"/>
  <c r="M33" i="57"/>
  <c r="M44" i="57"/>
  <c r="M55" i="57"/>
  <c r="M59" i="57"/>
  <c r="M70" i="57"/>
  <c r="M74" i="57"/>
  <c r="M85" i="57"/>
  <c r="M89" i="57"/>
  <c r="N21" i="57"/>
  <c r="N66" i="57"/>
  <c r="N74" i="57"/>
  <c r="N50" i="57"/>
  <c r="N82" i="57"/>
  <c r="O82" i="57" s="1"/>
  <c r="Q82" i="57" s="1"/>
  <c r="N34" i="57"/>
  <c r="N37" i="57"/>
  <c r="O37" i="57" s="1"/>
  <c r="Q37" i="57" s="1"/>
  <c r="N58" i="57"/>
  <c r="N90" i="57"/>
  <c r="O90" i="57" s="1"/>
  <c r="Q90" i="57" s="1"/>
  <c r="N22" i="57"/>
  <c r="N17" i="57"/>
  <c r="N26" i="57"/>
  <c r="N29" i="57"/>
  <c r="N98" i="57"/>
  <c r="L100" i="57"/>
  <c r="M15" i="57"/>
  <c r="O42" i="57"/>
  <c r="Q42" i="57" s="1"/>
  <c r="O26" i="57"/>
  <c r="Q26" i="57" s="1"/>
  <c r="N19" i="57"/>
  <c r="O19" i="57" s="1"/>
  <c r="Q19" i="57" s="1"/>
  <c r="N27" i="57"/>
  <c r="N35" i="57"/>
  <c r="O35" i="57" s="1"/>
  <c r="Q35" i="57" s="1"/>
  <c r="N43" i="57"/>
  <c r="N51" i="57"/>
  <c r="N59" i="57"/>
  <c r="N67" i="57"/>
  <c r="O67" i="57" s="1"/>
  <c r="Q67" i="57" s="1"/>
  <c r="N75" i="57"/>
  <c r="N83" i="57"/>
  <c r="N91" i="57"/>
  <c r="N99" i="57"/>
  <c r="O99" i="57" s="1"/>
  <c r="Q99" i="57" s="1"/>
  <c r="N25" i="57"/>
  <c r="N33" i="57"/>
  <c r="N41" i="57"/>
  <c r="N49" i="57"/>
  <c r="N57" i="57"/>
  <c r="O57" i="57" s="1"/>
  <c r="Q57" i="57" s="1"/>
  <c r="N65" i="57"/>
  <c r="N73" i="57"/>
  <c r="N81" i="57"/>
  <c r="N89" i="57"/>
  <c r="N97" i="57"/>
  <c r="N24" i="57"/>
  <c r="N32" i="57"/>
  <c r="N40" i="57"/>
  <c r="O40" i="57" s="1"/>
  <c r="Q40" i="57" s="1"/>
  <c r="N48" i="57"/>
  <c r="N56" i="57"/>
  <c r="N64" i="57"/>
  <c r="O64" i="57" s="1"/>
  <c r="Q64" i="57" s="1"/>
  <c r="N72" i="57"/>
  <c r="N80" i="57"/>
  <c r="N88" i="57"/>
  <c r="O88" i="57" s="1"/>
  <c r="Q88" i="57" s="1"/>
  <c r="N96" i="57"/>
  <c r="N16" i="57"/>
  <c r="N15" i="57"/>
  <c r="N23" i="57"/>
  <c r="N31" i="57"/>
  <c r="N39" i="57"/>
  <c r="O39" i="57" s="1"/>
  <c r="Q39" i="57" s="1"/>
  <c r="N47" i="57"/>
  <c r="N55" i="57"/>
  <c r="N63" i="57"/>
  <c r="N71" i="57"/>
  <c r="O71" i="57" s="1"/>
  <c r="Q71" i="57" s="1"/>
  <c r="N79" i="57"/>
  <c r="O79" i="57" s="1"/>
  <c r="Q79" i="57" s="1"/>
  <c r="N87" i="57"/>
  <c r="O87" i="57" s="1"/>
  <c r="Q87" i="57" s="1"/>
  <c r="N95" i="57"/>
  <c r="N38" i="57"/>
  <c r="O38" i="57" s="1"/>
  <c r="Q38" i="57" s="1"/>
  <c r="N46" i="57"/>
  <c r="N54" i="57"/>
  <c r="N62" i="57"/>
  <c r="O62" i="57" s="1"/>
  <c r="Q62" i="57" s="1"/>
  <c r="N70" i="57"/>
  <c r="N78" i="57"/>
  <c r="O78" i="57" s="1"/>
  <c r="Q78" i="57" s="1"/>
  <c r="N86" i="57"/>
  <c r="O86" i="57" s="1"/>
  <c r="Q86" i="57" s="1"/>
  <c r="N94" i="57"/>
  <c r="M52" i="57"/>
  <c r="N53" i="57"/>
  <c r="M60" i="57"/>
  <c r="N61" i="57"/>
  <c r="O61" i="57" s="1"/>
  <c r="Q61" i="57" s="1"/>
  <c r="M68" i="57"/>
  <c r="N69" i="57"/>
  <c r="M76" i="57"/>
  <c r="N77" i="57"/>
  <c r="M84" i="57"/>
  <c r="N85" i="57"/>
  <c r="M92" i="57"/>
  <c r="N93" i="57"/>
  <c r="N20" i="57"/>
  <c r="O20" i="57" s="1"/>
  <c r="Q20" i="57" s="1"/>
  <c r="N28" i="57"/>
  <c r="O28" i="57" s="1"/>
  <c r="Q28" i="57" s="1"/>
  <c r="N36" i="57"/>
  <c r="O36" i="57" s="1"/>
  <c r="Q36" i="57" s="1"/>
  <c r="N44" i="57"/>
  <c r="O44" i="57" s="1"/>
  <c r="Q44" i="57" s="1"/>
  <c r="N52" i="57"/>
  <c r="N60" i="57"/>
  <c r="N68" i="57"/>
  <c r="N76" i="57"/>
  <c r="N84" i="57"/>
  <c r="M88" i="29"/>
  <c r="M56" i="29"/>
  <c r="M50" i="29"/>
  <c r="M18" i="29"/>
  <c r="M24" i="29"/>
  <c r="N93" i="29"/>
  <c r="M44" i="29"/>
  <c r="M82" i="29"/>
  <c r="N61" i="29"/>
  <c r="N79" i="29"/>
  <c r="M76" i="29"/>
  <c r="N73" i="29"/>
  <c r="N29" i="29"/>
  <c r="N41" i="29"/>
  <c r="N99" i="29"/>
  <c r="N67" i="29"/>
  <c r="N35" i="29"/>
  <c r="N21" i="29"/>
  <c r="M97" i="29"/>
  <c r="M91" i="29"/>
  <c r="N88" i="29"/>
  <c r="M85" i="29"/>
  <c r="N82" i="29"/>
  <c r="N76" i="29"/>
  <c r="M71" i="29"/>
  <c r="M65" i="29"/>
  <c r="M59" i="29"/>
  <c r="N56" i="29"/>
  <c r="M53" i="29"/>
  <c r="N50" i="29"/>
  <c r="N44" i="29"/>
  <c r="M39" i="29"/>
  <c r="M33" i="29"/>
  <c r="M27" i="29"/>
  <c r="N24" i="29"/>
  <c r="M21" i="29"/>
  <c r="N18" i="29"/>
  <c r="M99" i="29"/>
  <c r="N96" i="29"/>
  <c r="M93" i="29"/>
  <c r="N90" i="29"/>
  <c r="N84" i="29"/>
  <c r="M79" i="29"/>
  <c r="M73" i="29"/>
  <c r="O73" i="29" s="1"/>
  <c r="M67" i="29"/>
  <c r="N64" i="29"/>
  <c r="M61" i="29"/>
  <c r="N58" i="29"/>
  <c r="N52" i="29"/>
  <c r="M47" i="29"/>
  <c r="O47" i="29" s="1"/>
  <c r="Q47" i="29" s="1"/>
  <c r="M41" i="29"/>
  <c r="M35" i="29"/>
  <c r="N32" i="29"/>
  <c r="M29" i="29"/>
  <c r="N26" i="29"/>
  <c r="N20" i="29"/>
  <c r="M15" i="29"/>
  <c r="M96" i="29"/>
  <c r="M90" i="29"/>
  <c r="N87" i="29"/>
  <c r="M84" i="29"/>
  <c r="N81" i="29"/>
  <c r="N75" i="29"/>
  <c r="N69" i="29"/>
  <c r="M64" i="29"/>
  <c r="M58" i="29"/>
  <c r="N55" i="29"/>
  <c r="M52" i="29"/>
  <c r="N49" i="29"/>
  <c r="N43" i="29"/>
  <c r="N37" i="29"/>
  <c r="M32" i="29"/>
  <c r="M26" i="29"/>
  <c r="N23" i="29"/>
  <c r="M20" i="29"/>
  <c r="N17" i="29"/>
  <c r="N15" i="29"/>
  <c r="N98" i="29"/>
  <c r="N92" i="29"/>
  <c r="M87" i="29"/>
  <c r="M81" i="29"/>
  <c r="M75" i="29"/>
  <c r="N72" i="29"/>
  <c r="M69" i="29"/>
  <c r="N66" i="29"/>
  <c r="N60" i="29"/>
  <c r="M55" i="29"/>
  <c r="M49" i="29"/>
  <c r="M43" i="29"/>
  <c r="N40" i="29"/>
  <c r="M37" i="29"/>
  <c r="N34" i="29"/>
  <c r="N28" i="29"/>
  <c r="M23" i="29"/>
  <c r="M17" i="29"/>
  <c r="M98" i="29"/>
  <c r="N95" i="29"/>
  <c r="M92" i="29"/>
  <c r="N89" i="29"/>
  <c r="N83" i="29"/>
  <c r="N77" i="29"/>
  <c r="M72" i="29"/>
  <c r="M66" i="29"/>
  <c r="N63" i="29"/>
  <c r="M60" i="29"/>
  <c r="N57" i="29"/>
  <c r="N51" i="29"/>
  <c r="N45" i="29"/>
  <c r="M40" i="29"/>
  <c r="M34" i="29"/>
  <c r="N31" i="29"/>
  <c r="M28" i="29"/>
  <c r="N25" i="29"/>
  <c r="N19" i="29"/>
  <c r="M94" i="29"/>
  <c r="M86" i="29"/>
  <c r="M78" i="29"/>
  <c r="M70" i="29"/>
  <c r="M62" i="29"/>
  <c r="M54" i="29"/>
  <c r="M46" i="29"/>
  <c r="M38" i="29"/>
  <c r="M30" i="29"/>
  <c r="N22" i="29"/>
  <c r="M95" i="29"/>
  <c r="M89" i="29"/>
  <c r="M83" i="29"/>
  <c r="N80" i="29"/>
  <c r="M77" i="29"/>
  <c r="N74" i="29"/>
  <c r="N68" i="29"/>
  <c r="M63" i="29"/>
  <c r="M57" i="29"/>
  <c r="M51" i="29"/>
  <c r="N48" i="29"/>
  <c r="M45" i="29"/>
  <c r="N42" i="29"/>
  <c r="N36" i="29"/>
  <c r="M31" i="29"/>
  <c r="M25" i="29"/>
  <c r="M19" i="29"/>
  <c r="N16" i="29"/>
  <c r="N97" i="29"/>
  <c r="N91" i="29"/>
  <c r="N85" i="29"/>
  <c r="M80" i="29"/>
  <c r="M74" i="29"/>
  <c r="N71" i="29"/>
  <c r="M68" i="29"/>
  <c r="N65" i="29"/>
  <c r="N59" i="29"/>
  <c r="N53" i="29"/>
  <c r="O53" i="29" s="1"/>
  <c r="Q53" i="29" s="1"/>
  <c r="M48" i="29"/>
  <c r="M42" i="29"/>
  <c r="N39" i="29"/>
  <c r="M36" i="29"/>
  <c r="N33" i="29"/>
  <c r="N27" i="29"/>
  <c r="M16" i="29"/>
  <c r="L22" i="29"/>
  <c r="M22" i="29" s="1"/>
  <c r="N94" i="29"/>
  <c r="N86" i="29"/>
  <c r="N78" i="29"/>
  <c r="N70" i="29"/>
  <c r="N62" i="29"/>
  <c r="N54" i="29"/>
  <c r="N46" i="29"/>
  <c r="N38" i="29"/>
  <c r="N30" i="29"/>
  <c r="O29" i="29"/>
  <c r="Q29" i="29" s="1"/>
  <c r="V289" i="5"/>
  <c r="V284" i="5"/>
  <c r="V282" i="5"/>
  <c r="V273" i="5"/>
  <c r="V261" i="5"/>
  <c r="V262" i="5"/>
  <c r="V263" i="5"/>
  <c r="V231" i="5"/>
  <c r="V232" i="5"/>
  <c r="V235" i="5"/>
  <c r="V236" i="5"/>
  <c r="V230" i="5"/>
  <c r="V222" i="5"/>
  <c r="AU169" i="59" s="1"/>
  <c r="V221" i="5"/>
  <c r="AU168" i="59" s="1"/>
  <c r="V209" i="5"/>
  <c r="AU158" i="59" s="1"/>
  <c r="V211" i="5"/>
  <c r="AU160" i="59" s="1"/>
  <c r="BC160" i="59" s="1"/>
  <c r="X159" i="59" s="1"/>
  <c r="V213" i="5"/>
  <c r="AU163" i="59" s="1"/>
  <c r="V218" i="5"/>
  <c r="AU166" i="59" s="1"/>
  <c r="BC166" i="59" s="1"/>
  <c r="X165" i="59" s="1"/>
  <c r="V219" i="5"/>
  <c r="AU161" i="59" s="1"/>
  <c r="BC161" i="59" s="1"/>
  <c r="X160" i="59" s="1"/>
  <c r="V202" i="5"/>
  <c r="V201" i="5"/>
  <c r="V197" i="5"/>
  <c r="V198" i="5"/>
  <c r="V199" i="5"/>
  <c r="V196" i="5"/>
  <c r="V192" i="5"/>
  <c r="V194" i="5"/>
  <c r="V191" i="5"/>
  <c r="V181" i="5"/>
  <c r="V180" i="5"/>
  <c r="V172" i="5"/>
  <c r="V173" i="5"/>
  <c r="V174" i="5"/>
  <c r="V175" i="5"/>
  <c r="V176" i="5"/>
  <c r="V177" i="5"/>
  <c r="V178" i="5"/>
  <c r="V171" i="5"/>
  <c r="V168" i="5"/>
  <c r="AW130" i="59" s="1"/>
  <c r="BC130" i="59" s="1"/>
  <c r="X129" i="59" s="1"/>
  <c r="V165" i="5"/>
  <c r="AU143" i="59" s="1"/>
  <c r="BC143" i="59" s="1"/>
  <c r="X142" i="59" s="1"/>
  <c r="V163" i="5"/>
  <c r="AU129" i="59" s="1"/>
  <c r="BC129" i="59" s="1"/>
  <c r="X128" i="59" s="1"/>
  <c r="V159" i="5"/>
  <c r="V158" i="5"/>
  <c r="V157" i="5"/>
  <c r="V150" i="5"/>
  <c r="V151" i="5"/>
  <c r="V152" i="5"/>
  <c r="V153" i="5"/>
  <c r="V154" i="5"/>
  <c r="V155" i="5"/>
  <c r="V149" i="5"/>
  <c r="V148" i="5"/>
  <c r="V139" i="5"/>
  <c r="V140" i="5"/>
  <c r="V141" i="5"/>
  <c r="V138" i="5"/>
  <c r="V134" i="5"/>
  <c r="AU114" i="59" s="1"/>
  <c r="BC114" i="59" s="1"/>
  <c r="X114" i="59" s="1"/>
  <c r="V135" i="5"/>
  <c r="AU74" i="59" s="1"/>
  <c r="BC74" i="59" s="1"/>
  <c r="X74" i="59" s="1"/>
  <c r="V136" i="5"/>
  <c r="AU78" i="59" s="1"/>
  <c r="BC78" i="59" s="1"/>
  <c r="X78" i="59" s="1"/>
  <c r="V133" i="5"/>
  <c r="AU65" i="59" s="1"/>
  <c r="BC65" i="59" s="1"/>
  <c r="X65" i="59" s="1"/>
  <c r="V131" i="5"/>
  <c r="V130" i="5"/>
  <c r="V123" i="5"/>
  <c r="AU100" i="59" s="1"/>
  <c r="BC100" i="59" s="1"/>
  <c r="X100" i="59" s="1"/>
  <c r="X98" i="59" s="1"/>
  <c r="V124" i="5"/>
  <c r="AU103" i="59" s="1"/>
  <c r="BC103" i="59" s="1"/>
  <c r="X103" i="59" s="1"/>
  <c r="X101" i="59" s="1"/>
  <c r="V125" i="5"/>
  <c r="AU106" i="59" s="1"/>
  <c r="BC106" i="59" s="1"/>
  <c r="X106" i="59" s="1"/>
  <c r="V126" i="5"/>
  <c r="V122" i="5"/>
  <c r="AU97" i="59" s="1"/>
  <c r="BC97" i="59" s="1"/>
  <c r="X97" i="59" s="1"/>
  <c r="V105" i="5"/>
  <c r="V79" i="5"/>
  <c r="V80" i="5"/>
  <c r="V81" i="5"/>
  <c r="V82" i="5"/>
  <c r="V89" i="5"/>
  <c r="V97" i="5"/>
  <c r="V78" i="5"/>
  <c r="V76" i="5"/>
  <c r="V73" i="5"/>
  <c r="V71" i="5"/>
  <c r="V70" i="5"/>
  <c r="V67" i="5"/>
  <c r="V64" i="5"/>
  <c r="V50" i="5"/>
  <c r="V51" i="5"/>
  <c r="V52" i="5"/>
  <c r="V54" i="5"/>
  <c r="V49" i="5"/>
  <c r="V45" i="5"/>
  <c r="R289" i="5"/>
  <c r="R284" i="5"/>
  <c r="R282" i="5"/>
  <c r="R273" i="5"/>
  <c r="R261" i="5"/>
  <c r="R262" i="5"/>
  <c r="R263" i="5"/>
  <c r="R231" i="5"/>
  <c r="R232" i="5"/>
  <c r="R235" i="5"/>
  <c r="R236" i="5"/>
  <c r="R230" i="5"/>
  <c r="R222" i="5"/>
  <c r="AV169" i="59" s="1"/>
  <c r="R221" i="5"/>
  <c r="R211" i="5"/>
  <c r="R209" i="5"/>
  <c r="R213" i="5"/>
  <c r="AV163" i="59" s="1"/>
  <c r="R218" i="5"/>
  <c r="R219" i="5"/>
  <c r="R202" i="5"/>
  <c r="R201" i="5"/>
  <c r="R197" i="5"/>
  <c r="R198" i="5"/>
  <c r="R199" i="5"/>
  <c r="R196" i="5"/>
  <c r="R192" i="5"/>
  <c r="R194" i="5"/>
  <c r="R191" i="5"/>
  <c r="R181" i="5"/>
  <c r="R180" i="5"/>
  <c r="R172" i="5"/>
  <c r="R173" i="5"/>
  <c r="R174" i="5"/>
  <c r="R175" i="5"/>
  <c r="R176" i="5"/>
  <c r="R177" i="5"/>
  <c r="R178" i="5"/>
  <c r="R171" i="5"/>
  <c r="R168" i="5"/>
  <c r="R165" i="5"/>
  <c r="R163" i="5"/>
  <c r="R159" i="5"/>
  <c r="R158" i="5"/>
  <c r="R157" i="5"/>
  <c r="R151" i="5"/>
  <c r="R152" i="5"/>
  <c r="R153" i="5"/>
  <c r="R154" i="5"/>
  <c r="R155" i="5"/>
  <c r="R150" i="5"/>
  <c r="R149" i="5"/>
  <c r="R148" i="5"/>
  <c r="R139" i="5"/>
  <c r="R140" i="5"/>
  <c r="R141" i="5"/>
  <c r="AU80" i="59" s="1"/>
  <c r="BC80" i="59" s="1"/>
  <c r="X80" i="59" s="1"/>
  <c r="R138" i="5"/>
  <c r="R134" i="5"/>
  <c r="R135" i="5"/>
  <c r="R136" i="5"/>
  <c r="R133" i="5"/>
  <c r="R131" i="5"/>
  <c r="AU84" i="59" s="1"/>
  <c r="BC84" i="59" s="1"/>
  <c r="X84" i="59" s="1"/>
  <c r="R130" i="5"/>
  <c r="AU113" i="59" s="1"/>
  <c r="BC113" i="59" s="1"/>
  <c r="X113" i="59" s="1"/>
  <c r="R123" i="5"/>
  <c r="R124" i="5"/>
  <c r="R125" i="5"/>
  <c r="R126" i="5"/>
  <c r="AU105" i="59" s="1"/>
  <c r="BC105" i="59" s="1"/>
  <c r="X105" i="59" s="1"/>
  <c r="X104" i="59" s="1"/>
  <c r="R122" i="5"/>
  <c r="R105" i="5"/>
  <c r="R79" i="5"/>
  <c r="AU73" i="59" s="1"/>
  <c r="R80" i="5"/>
  <c r="AV73" i="59" s="1"/>
  <c r="R81" i="5"/>
  <c r="AY73" i="59" s="1"/>
  <c r="R82" i="5"/>
  <c r="AU77" i="59" s="1"/>
  <c r="R83" i="5"/>
  <c r="AV77" i="59" s="1"/>
  <c r="R89" i="5"/>
  <c r="AX77" i="59" s="1"/>
  <c r="R97" i="5"/>
  <c r="BA77" i="59" s="1"/>
  <c r="R78" i="5"/>
  <c r="AU75" i="59" s="1"/>
  <c r="BC75" i="59" s="1"/>
  <c r="X75" i="59" s="1"/>
  <c r="R76" i="5"/>
  <c r="AW70" i="59" s="1"/>
  <c r="BC70" i="59" s="1"/>
  <c r="X70" i="59" s="1"/>
  <c r="R73" i="5"/>
  <c r="AU89" i="59" s="1"/>
  <c r="BC89" i="59" s="1"/>
  <c r="X89" i="59" s="1"/>
  <c r="X86" i="59" s="1"/>
  <c r="R71" i="5"/>
  <c r="R70" i="5"/>
  <c r="R67" i="5"/>
  <c r="AW66" i="59" s="1"/>
  <c r="R64" i="5"/>
  <c r="AU66" i="59" s="1"/>
  <c r="R50" i="5"/>
  <c r="R51" i="5"/>
  <c r="R52" i="5"/>
  <c r="R54" i="5"/>
  <c r="R49" i="5"/>
  <c r="R45" i="5"/>
  <c r="R44" i="5"/>
  <c r="V44" i="5"/>
  <c r="AD289" i="5"/>
  <c r="AD284" i="5"/>
  <c r="AD282" i="5"/>
  <c r="J35" i="60" s="1"/>
  <c r="AD274" i="5"/>
  <c r="AD273" i="5"/>
  <c r="AD261" i="5"/>
  <c r="AD262" i="5"/>
  <c r="AD263" i="5"/>
  <c r="AD236" i="5"/>
  <c r="J29" i="60" s="1"/>
  <c r="AD231" i="5"/>
  <c r="AD232" i="5"/>
  <c r="AD235" i="5"/>
  <c r="AD230" i="5"/>
  <c r="AD218" i="5"/>
  <c r="AD219" i="5"/>
  <c r="AD213" i="5"/>
  <c r="AD209" i="5"/>
  <c r="AD211" i="5"/>
  <c r="AD202" i="5"/>
  <c r="AD201" i="5"/>
  <c r="AD197" i="5"/>
  <c r="AD198" i="5"/>
  <c r="AD199" i="5"/>
  <c r="AD196" i="5"/>
  <c r="AD192" i="5"/>
  <c r="AD194" i="5"/>
  <c r="AD191" i="5"/>
  <c r="AD181" i="5"/>
  <c r="AD180" i="5"/>
  <c r="AD172" i="5"/>
  <c r="AD173" i="5"/>
  <c r="AD174" i="5"/>
  <c r="AD175" i="5"/>
  <c r="AD176" i="5"/>
  <c r="AD177" i="5"/>
  <c r="AD178" i="5"/>
  <c r="AD171" i="5"/>
  <c r="AD168" i="5"/>
  <c r="AD165" i="5"/>
  <c r="AD163" i="5"/>
  <c r="AD159" i="5"/>
  <c r="AD158" i="5"/>
  <c r="AD157" i="5"/>
  <c r="AD151" i="5"/>
  <c r="AD152" i="5"/>
  <c r="AD153" i="5"/>
  <c r="AD154" i="5"/>
  <c r="AD155" i="5"/>
  <c r="AD150" i="5"/>
  <c r="AD149" i="5"/>
  <c r="AD148" i="5"/>
  <c r="AD141" i="5"/>
  <c r="AD139" i="5"/>
  <c r="AD140" i="5"/>
  <c r="AD138" i="5"/>
  <c r="AD134" i="5"/>
  <c r="AD135" i="5"/>
  <c r="AD136" i="5"/>
  <c r="AD133" i="5"/>
  <c r="AD131" i="5"/>
  <c r="AD130" i="5"/>
  <c r="AD126" i="5"/>
  <c r="AD123" i="5"/>
  <c r="AD124" i="5"/>
  <c r="AD125" i="5"/>
  <c r="AD122" i="5"/>
  <c r="AD105" i="5"/>
  <c r="AD106" i="5"/>
  <c r="AD104" i="5"/>
  <c r="AD82" i="5"/>
  <c r="AD83" i="5"/>
  <c r="AD89" i="5"/>
  <c r="AD97" i="5"/>
  <c r="AD81" i="5"/>
  <c r="AD79" i="5"/>
  <c r="AD80" i="5"/>
  <c r="AD78" i="5"/>
  <c r="AD76" i="5"/>
  <c r="AD73" i="5"/>
  <c r="AD71" i="5"/>
  <c r="AD70" i="5"/>
  <c r="AD67" i="5"/>
  <c r="AD64" i="5"/>
  <c r="AD54" i="5"/>
  <c r="AD50" i="5"/>
  <c r="AD51" i="5"/>
  <c r="AD52" i="5"/>
  <c r="AD49" i="5"/>
  <c r="Z289" i="5"/>
  <c r="Z284" i="5"/>
  <c r="J36" i="60" s="1"/>
  <c r="Z282" i="5"/>
  <c r="Z274" i="5"/>
  <c r="Z273" i="5"/>
  <c r="Z236" i="5"/>
  <c r="Z261" i="5"/>
  <c r="Z262" i="5"/>
  <c r="Z263" i="5"/>
  <c r="J30" i="60" s="1"/>
  <c r="Z218" i="5"/>
  <c r="Z219" i="5"/>
  <c r="Z213" i="5"/>
  <c r="Z231" i="5"/>
  <c r="Z232" i="5"/>
  <c r="Z235" i="5"/>
  <c r="Z230" i="5"/>
  <c r="Z211" i="5"/>
  <c r="Z209" i="5"/>
  <c r="Z220" i="5"/>
  <c r="Z202" i="5"/>
  <c r="Z201" i="5"/>
  <c r="Z197" i="5"/>
  <c r="Z198" i="5"/>
  <c r="Z199" i="5"/>
  <c r="Z196" i="5"/>
  <c r="Z192" i="5"/>
  <c r="Z194" i="5"/>
  <c r="Z191" i="5"/>
  <c r="Z181" i="5"/>
  <c r="Z180" i="5"/>
  <c r="Z172" i="5"/>
  <c r="Z173" i="5"/>
  <c r="Z174" i="5"/>
  <c r="Z175" i="5"/>
  <c r="Z176" i="5"/>
  <c r="Z177" i="5"/>
  <c r="Z178" i="5"/>
  <c r="Z171" i="5"/>
  <c r="Z168" i="5"/>
  <c r="Z165" i="5"/>
  <c r="Z163" i="5"/>
  <c r="Z159" i="5"/>
  <c r="Z158" i="5"/>
  <c r="Z157" i="5"/>
  <c r="Z151" i="5"/>
  <c r="Z152" i="5"/>
  <c r="Z153" i="5"/>
  <c r="Z154" i="5"/>
  <c r="Z155" i="5"/>
  <c r="Z150" i="5"/>
  <c r="Z149" i="5"/>
  <c r="Z148" i="5"/>
  <c r="Z139" i="5"/>
  <c r="Z140" i="5"/>
  <c r="Z141" i="5"/>
  <c r="Z138" i="5"/>
  <c r="Z134" i="5"/>
  <c r="Z135" i="5"/>
  <c r="Z136" i="5"/>
  <c r="Z133" i="5"/>
  <c r="Z131" i="5"/>
  <c r="Z130" i="5"/>
  <c r="Z126" i="5"/>
  <c r="Z123" i="5"/>
  <c r="Z124" i="5"/>
  <c r="Z125" i="5"/>
  <c r="Z122" i="5"/>
  <c r="Z105" i="5"/>
  <c r="Z106" i="5"/>
  <c r="Z104" i="5"/>
  <c r="Z54" i="5"/>
  <c r="Z82" i="5"/>
  <c r="Z83" i="5"/>
  <c r="Z89" i="5"/>
  <c r="Z97" i="5"/>
  <c r="Z81" i="5"/>
  <c r="Z79" i="5"/>
  <c r="Z80" i="5"/>
  <c r="Z78" i="5"/>
  <c r="Z76" i="5"/>
  <c r="Z73" i="5"/>
  <c r="Z71" i="5"/>
  <c r="Z70" i="5"/>
  <c r="Z67" i="5"/>
  <c r="Z64" i="5"/>
  <c r="Z50" i="5"/>
  <c r="Z51" i="5"/>
  <c r="Z52" i="5"/>
  <c r="Z49" i="5"/>
  <c r="Z45" i="5"/>
  <c r="AD45" i="5"/>
  <c r="AD44" i="5"/>
  <c r="Z44" i="5"/>
  <c r="O73" i="57" l="1"/>
  <c r="Q73" i="57" s="1"/>
  <c r="O27" i="57"/>
  <c r="Q27" i="57" s="1"/>
  <c r="O50" i="57"/>
  <c r="Q50" i="57" s="1"/>
  <c r="O45" i="57"/>
  <c r="Q45" i="57" s="1"/>
  <c r="O33" i="57"/>
  <c r="Q33" i="57" s="1"/>
  <c r="O51" i="57"/>
  <c r="Q51" i="57" s="1"/>
  <c r="O18" i="57"/>
  <c r="Q18" i="57" s="1"/>
  <c r="O21" i="57"/>
  <c r="Q21" i="57" s="1"/>
  <c r="O16" i="57"/>
  <c r="Q16" i="57" s="1"/>
  <c r="O98" i="57"/>
  <c r="Q98" i="57" s="1"/>
  <c r="O34" i="57"/>
  <c r="Q34" i="57" s="1"/>
  <c r="O93" i="57"/>
  <c r="Q93" i="57" s="1"/>
  <c r="O77" i="57"/>
  <c r="Q77" i="57" s="1"/>
  <c r="O94" i="57"/>
  <c r="Q94" i="57" s="1"/>
  <c r="O31" i="57"/>
  <c r="Q31" i="57" s="1"/>
  <c r="E33" i="26"/>
  <c r="L33" i="26" s="1"/>
  <c r="K34" i="26"/>
  <c r="O23" i="57"/>
  <c r="Q23" i="57" s="1"/>
  <c r="O56" i="57"/>
  <c r="Q56" i="57" s="1"/>
  <c r="O41" i="57"/>
  <c r="Q41" i="57" s="1"/>
  <c r="O91" i="57"/>
  <c r="Q91" i="57" s="1"/>
  <c r="O58" i="57"/>
  <c r="Q58" i="57" s="1"/>
  <c r="O30" i="57"/>
  <c r="Q30" i="57" s="1"/>
  <c r="H32" i="26"/>
  <c r="J32" i="26" s="1"/>
  <c r="B32" i="26"/>
  <c r="G32" i="26"/>
  <c r="I32" i="26" s="1"/>
  <c r="D32" i="26"/>
  <c r="O85" i="57"/>
  <c r="Q85" i="57" s="1"/>
  <c r="O69" i="57"/>
  <c r="Q69" i="57" s="1"/>
  <c r="O53" i="57"/>
  <c r="Q53" i="57" s="1"/>
  <c r="O46" i="57"/>
  <c r="Q46" i="57" s="1"/>
  <c r="O47" i="57"/>
  <c r="Q47" i="57" s="1"/>
  <c r="O80" i="57"/>
  <c r="Q80" i="57" s="1"/>
  <c r="O48" i="57"/>
  <c r="Q48" i="57" s="1"/>
  <c r="O65" i="57"/>
  <c r="Q65" i="57" s="1"/>
  <c r="O83" i="57"/>
  <c r="Q83" i="57" s="1"/>
  <c r="J37" i="60"/>
  <c r="BC66" i="59"/>
  <c r="X66" i="59" s="1"/>
  <c r="X63" i="59" s="1"/>
  <c r="X110" i="59"/>
  <c r="BC77" i="59"/>
  <c r="X77" i="59" s="1"/>
  <c r="X76" i="59" s="1"/>
  <c r="AV158" i="59"/>
  <c r="BC158" i="59" s="1"/>
  <c r="X157" i="59" s="1"/>
  <c r="R205" i="5"/>
  <c r="AV168" i="59"/>
  <c r="BC168" i="59" s="1"/>
  <c r="X167" i="59" s="1"/>
  <c r="R220" i="5"/>
  <c r="BC169" i="59"/>
  <c r="X168" i="59" s="1"/>
  <c r="AU132" i="59"/>
  <c r="BC132" i="59" s="1"/>
  <c r="X131" i="59" s="1"/>
  <c r="AX133" i="59"/>
  <c r="BC163" i="59"/>
  <c r="X162" i="59" s="1"/>
  <c r="Z272" i="5"/>
  <c r="J33" i="60" s="1"/>
  <c r="AH221" i="5"/>
  <c r="BM168" i="59" s="1"/>
  <c r="AD272" i="5"/>
  <c r="V205" i="5"/>
  <c r="R229" i="5"/>
  <c r="V229" i="5"/>
  <c r="AD229" i="5"/>
  <c r="J24" i="60" s="1"/>
  <c r="J26" i="60" s="1"/>
  <c r="J28" i="60" s="1"/>
  <c r="Z229" i="5"/>
  <c r="AD190" i="5"/>
  <c r="Z205" i="5"/>
  <c r="V179" i="5"/>
  <c r="AU134" i="59" s="1"/>
  <c r="BC134" i="59" s="1"/>
  <c r="X133" i="59" s="1"/>
  <c r="AD205" i="5"/>
  <c r="V195" i="5"/>
  <c r="AU136" i="59" s="1"/>
  <c r="BC136" i="59" s="1"/>
  <c r="X135" i="59" s="1"/>
  <c r="R170" i="5"/>
  <c r="AX73" i="59" s="1"/>
  <c r="BC73" i="59" s="1"/>
  <c r="X73" i="59" s="1"/>
  <c r="R179" i="5"/>
  <c r="V164" i="5"/>
  <c r="AD195" i="5"/>
  <c r="Z190" i="5"/>
  <c r="R190" i="5"/>
  <c r="V170" i="5"/>
  <c r="AV133" i="59" s="1"/>
  <c r="V200" i="5"/>
  <c r="AU152" i="59" s="1"/>
  <c r="BC152" i="59" s="1"/>
  <c r="X151" i="59" s="1"/>
  <c r="X138" i="59" s="1"/>
  <c r="V190" i="5"/>
  <c r="AU135" i="59" s="1"/>
  <c r="BC135" i="59" s="1"/>
  <c r="X134" i="59" s="1"/>
  <c r="Z195" i="5"/>
  <c r="AD200" i="5"/>
  <c r="R195" i="5"/>
  <c r="Z200" i="5"/>
  <c r="R200" i="5"/>
  <c r="AD179" i="5"/>
  <c r="Z129" i="5"/>
  <c r="Z179" i="5"/>
  <c r="AD170" i="5"/>
  <c r="Z170" i="5"/>
  <c r="Z164" i="5"/>
  <c r="R164" i="5"/>
  <c r="Z132" i="5"/>
  <c r="AD164" i="5"/>
  <c r="V137" i="5"/>
  <c r="R137" i="5"/>
  <c r="AU109" i="59" s="1"/>
  <c r="BC109" i="59" s="1"/>
  <c r="X109" i="59" s="1"/>
  <c r="X107" i="59" s="1"/>
  <c r="AD129" i="5"/>
  <c r="R129" i="5"/>
  <c r="Z121" i="5"/>
  <c r="AD137" i="5"/>
  <c r="R132" i="5"/>
  <c r="V129" i="5"/>
  <c r="Z137" i="5"/>
  <c r="AD132" i="5"/>
  <c r="V132" i="5"/>
  <c r="AD121" i="5"/>
  <c r="V121" i="5"/>
  <c r="AD103" i="5"/>
  <c r="R121" i="5"/>
  <c r="Z103" i="5"/>
  <c r="Z77" i="5"/>
  <c r="Z72" i="5"/>
  <c r="Z63" i="5"/>
  <c r="V72" i="5"/>
  <c r="V77" i="5"/>
  <c r="AU133" i="59" s="1"/>
  <c r="R77" i="5"/>
  <c r="V63" i="5"/>
  <c r="Z48" i="5"/>
  <c r="Z47" i="5" s="1"/>
  <c r="AD48" i="5"/>
  <c r="AD47" i="5" s="1"/>
  <c r="AD72" i="5"/>
  <c r="AD77" i="5"/>
  <c r="R72" i="5"/>
  <c r="AH222" i="5"/>
  <c r="BM169" i="59" s="1"/>
  <c r="AD63" i="5"/>
  <c r="R63" i="5"/>
  <c r="V48" i="5"/>
  <c r="V47" i="5" s="1"/>
  <c r="R48" i="5"/>
  <c r="R47" i="5" s="1"/>
  <c r="R43" i="5"/>
  <c r="AM74" i="61" s="1"/>
  <c r="S72" i="61" s="1"/>
  <c r="S74" i="61" s="1"/>
  <c r="AH219" i="5"/>
  <c r="AH211" i="5"/>
  <c r="AH218" i="5"/>
  <c r="O17" i="57"/>
  <c r="Q17" i="57" s="1"/>
  <c r="AH213" i="5"/>
  <c r="BM163" i="59" s="1"/>
  <c r="AH209" i="5"/>
  <c r="BM158" i="59" s="1"/>
  <c r="O74" i="57"/>
  <c r="Q74" i="57" s="1"/>
  <c r="O61" i="29"/>
  <c r="Q61" i="29" s="1"/>
  <c r="O79" i="29"/>
  <c r="Q79" i="29" s="1"/>
  <c r="O95" i="57"/>
  <c r="Q95" i="57" s="1"/>
  <c r="O81" i="57"/>
  <c r="Q81" i="57" s="1"/>
  <c r="O29" i="57"/>
  <c r="Q29" i="57" s="1"/>
  <c r="O75" i="57"/>
  <c r="Q75" i="57" s="1"/>
  <c r="O63" i="57"/>
  <c r="Q63" i="57" s="1"/>
  <c r="O96" i="57"/>
  <c r="Q96" i="57" s="1"/>
  <c r="O32" i="57"/>
  <c r="Q32" i="57" s="1"/>
  <c r="O49" i="57"/>
  <c r="Q49" i="57" s="1"/>
  <c r="O70" i="57"/>
  <c r="Q70" i="57" s="1"/>
  <c r="O54" i="57"/>
  <c r="Q54" i="57" s="1"/>
  <c r="O55" i="57"/>
  <c r="Q55" i="57" s="1"/>
  <c r="O24" i="57"/>
  <c r="Q24" i="57" s="1"/>
  <c r="O59" i="57"/>
  <c r="Q59" i="57" s="1"/>
  <c r="O22" i="57"/>
  <c r="Q22" i="57" s="1"/>
  <c r="O97" i="57"/>
  <c r="Q97" i="57" s="1"/>
  <c r="O72" i="57"/>
  <c r="Q72" i="57" s="1"/>
  <c r="O89" i="57"/>
  <c r="Q89" i="57" s="1"/>
  <c r="O25" i="57"/>
  <c r="Q25" i="57" s="1"/>
  <c r="O43" i="57"/>
  <c r="Q43" i="57" s="1"/>
  <c r="O22" i="29"/>
  <c r="Q22" i="29" s="1"/>
  <c r="O69" i="29"/>
  <c r="Q69" i="29" s="1"/>
  <c r="O18" i="29"/>
  <c r="Q18" i="29" s="1"/>
  <c r="O88" i="29"/>
  <c r="Q88" i="29" s="1"/>
  <c r="O85" i="29"/>
  <c r="Q85" i="29" s="1"/>
  <c r="O77" i="29"/>
  <c r="Q77" i="29" s="1"/>
  <c r="O96" i="29"/>
  <c r="Q96" i="29" s="1"/>
  <c r="O76" i="57"/>
  <c r="Q76" i="57" s="1"/>
  <c r="O68" i="57"/>
  <c r="Q68" i="57" s="1"/>
  <c r="O15" i="57"/>
  <c r="M100" i="57"/>
  <c r="O92" i="57"/>
  <c r="Q92" i="57" s="1"/>
  <c r="O60" i="57"/>
  <c r="Q60" i="57" s="1"/>
  <c r="O84" i="57"/>
  <c r="Q84" i="57" s="1"/>
  <c r="O52" i="57"/>
  <c r="Q52" i="57" s="1"/>
  <c r="O82" i="29"/>
  <c r="Q82" i="29" s="1"/>
  <c r="O54" i="29"/>
  <c r="Q54" i="29" s="1"/>
  <c r="O67" i="29"/>
  <c r="Q67" i="29" s="1"/>
  <c r="O63" i="29"/>
  <c r="Q63" i="29" s="1"/>
  <c r="O20" i="29"/>
  <c r="Q20" i="29" s="1"/>
  <c r="O80" i="29"/>
  <c r="Q80" i="29" s="1"/>
  <c r="O19" i="29"/>
  <c r="Q19" i="29" s="1"/>
  <c r="O44" i="29"/>
  <c r="Q44" i="29" s="1"/>
  <c r="O98" i="29"/>
  <c r="Q98" i="29" s="1"/>
  <c r="O92" i="29"/>
  <c r="Q92" i="29" s="1"/>
  <c r="O28" i="29"/>
  <c r="Q28" i="29" s="1"/>
  <c r="O32" i="29"/>
  <c r="Q32" i="29" s="1"/>
  <c r="O78" i="29"/>
  <c r="Q78" i="29" s="1"/>
  <c r="O74" i="29"/>
  <c r="Q74" i="29" s="1"/>
  <c r="O31" i="29"/>
  <c r="Q31" i="29" s="1"/>
  <c r="O68" i="29"/>
  <c r="O37" i="29"/>
  <c r="Q37" i="29" s="1"/>
  <c r="O55" i="29"/>
  <c r="Q55" i="29" s="1"/>
  <c r="O41" i="29"/>
  <c r="Q41" i="29" s="1"/>
  <c r="O24" i="29"/>
  <c r="Q24" i="29" s="1"/>
  <c r="O76" i="29"/>
  <c r="Q76" i="29" s="1"/>
  <c r="O75" i="29"/>
  <c r="Q75" i="29" s="1"/>
  <c r="O60" i="29"/>
  <c r="Q60" i="29" s="1"/>
  <c r="O43" i="29"/>
  <c r="Q43" i="29" s="1"/>
  <c r="O81" i="29"/>
  <c r="Q81" i="29" s="1"/>
  <c r="O64" i="29"/>
  <c r="Q64" i="29" s="1"/>
  <c r="O38" i="29"/>
  <c r="Q38" i="29" s="1"/>
  <c r="O58" i="29"/>
  <c r="Q58" i="29" s="1"/>
  <c r="O93" i="29"/>
  <c r="Q93" i="29" s="1"/>
  <c r="O23" i="29"/>
  <c r="Q23" i="29" s="1"/>
  <c r="O99" i="29"/>
  <c r="Q99" i="29" s="1"/>
  <c r="O50" i="29"/>
  <c r="Q50" i="29" s="1"/>
  <c r="O27" i="29"/>
  <c r="Q27" i="29" s="1"/>
  <c r="O62" i="29"/>
  <c r="Q62" i="29" s="1"/>
  <c r="O57" i="29"/>
  <c r="Q57" i="29" s="1"/>
  <c r="O40" i="29"/>
  <c r="Q40" i="29" s="1"/>
  <c r="O66" i="29"/>
  <c r="Q66" i="29" s="1"/>
  <c r="O84" i="29"/>
  <c r="Q84" i="29" s="1"/>
  <c r="O65" i="29"/>
  <c r="Q65" i="29" s="1"/>
  <c r="O36" i="29"/>
  <c r="Q36" i="29" s="1"/>
  <c r="O83" i="29"/>
  <c r="Q83" i="29" s="1"/>
  <c r="O17" i="29"/>
  <c r="Q17" i="29" s="1"/>
  <c r="O87" i="29"/>
  <c r="Q87" i="29" s="1"/>
  <c r="O35" i="29"/>
  <c r="Q35" i="29" s="1"/>
  <c r="O56" i="29"/>
  <c r="Q56" i="29" s="1"/>
  <c r="O91" i="29"/>
  <c r="Q91" i="29" s="1"/>
  <c r="O59" i="29"/>
  <c r="Q59" i="29" s="1"/>
  <c r="O97" i="29"/>
  <c r="Q97" i="29" s="1"/>
  <c r="O48" i="29"/>
  <c r="Q48" i="29" s="1"/>
  <c r="O42" i="29"/>
  <c r="Q42" i="29" s="1"/>
  <c r="O26" i="29"/>
  <c r="Q26" i="29" s="1"/>
  <c r="O49" i="29"/>
  <c r="Q49" i="29" s="1"/>
  <c r="Q73" i="29"/>
  <c r="O30" i="29"/>
  <c r="Q30" i="29" s="1"/>
  <c r="O94" i="29"/>
  <c r="Q94" i="29" s="1"/>
  <c r="O25" i="29"/>
  <c r="Q25" i="29" s="1"/>
  <c r="O95" i="29"/>
  <c r="Q95" i="29" s="1"/>
  <c r="O52" i="29"/>
  <c r="Q52" i="29" s="1"/>
  <c r="O90" i="29"/>
  <c r="Q90" i="29" s="1"/>
  <c r="O33" i="29"/>
  <c r="Q33" i="29" s="1"/>
  <c r="O71" i="29"/>
  <c r="Q71" i="29" s="1"/>
  <c r="O45" i="29"/>
  <c r="Q45" i="29" s="1"/>
  <c r="O39" i="29"/>
  <c r="Q39" i="29" s="1"/>
  <c r="O21" i="29"/>
  <c r="Q21" i="29" s="1"/>
  <c r="O16" i="29"/>
  <c r="Q16" i="29" s="1"/>
  <c r="O51" i="29"/>
  <c r="Q51" i="29" s="1"/>
  <c r="O89" i="29"/>
  <c r="Q89" i="29" s="1"/>
  <c r="O70" i="29"/>
  <c r="Q70" i="29" s="1"/>
  <c r="O34" i="29"/>
  <c r="Q34" i="29" s="1"/>
  <c r="O72" i="29"/>
  <c r="Q72" i="29" s="1"/>
  <c r="L100" i="29"/>
  <c r="Q68" i="29"/>
  <c r="O86" i="29"/>
  <c r="Q86" i="29" s="1"/>
  <c r="M100" i="29"/>
  <c r="O15" i="29"/>
  <c r="O46" i="29"/>
  <c r="Q46" i="29" s="1"/>
  <c r="AH50" i="5"/>
  <c r="V220" i="5"/>
  <c r="AH51" i="5"/>
  <c r="AH52" i="5"/>
  <c r="AM221" i="5"/>
  <c r="BL168" i="59" s="1"/>
  <c r="AH49" i="5"/>
  <c r="AM51" i="5"/>
  <c r="AM52" i="5"/>
  <c r="AM50" i="5"/>
  <c r="AM49" i="5"/>
  <c r="J34" i="60" l="1"/>
  <c r="O100" i="57"/>
  <c r="AU61" i="59"/>
  <c r="BC85" i="62"/>
  <c r="J38" i="60"/>
  <c r="E34" i="26"/>
  <c r="L34" i="26" s="1"/>
  <c r="K35" i="26"/>
  <c r="AV61" i="59"/>
  <c r="BC86" i="62"/>
  <c r="D33" i="26"/>
  <c r="H33" i="26"/>
  <c r="J33" i="26" s="1"/>
  <c r="G33" i="26"/>
  <c r="I33" i="26" s="1"/>
  <c r="B33" i="26"/>
  <c r="BT168" i="59"/>
  <c r="S167" i="59" s="1"/>
  <c r="X166" i="59"/>
  <c r="X153" i="59" s="1"/>
  <c r="X152" i="59" s="1"/>
  <c r="BC133" i="59"/>
  <c r="X132" i="59" s="1"/>
  <c r="AH205" i="5"/>
  <c r="AM48" i="5"/>
  <c r="AH48" i="5"/>
  <c r="P15" i="57"/>
  <c r="Q15" i="57" s="1"/>
  <c r="Q100" i="57" s="1"/>
  <c r="O100" i="29"/>
  <c r="P15" i="29"/>
  <c r="Q15" i="29" s="1"/>
  <c r="Q100" i="29" s="1"/>
  <c r="Y8" i="23"/>
  <c r="Z8" i="23"/>
  <c r="D9" i="52"/>
  <c r="Y12" i="23"/>
  <c r="AE12" i="23" s="1"/>
  <c r="Z12" i="23"/>
  <c r="Y13" i="23"/>
  <c r="Z13" i="23"/>
  <c r="Y14" i="23"/>
  <c r="Z14" i="23"/>
  <c r="Y15" i="23"/>
  <c r="Z15" i="23"/>
  <c r="Y16" i="23"/>
  <c r="Z16" i="23"/>
  <c r="Y17" i="23"/>
  <c r="AE17" i="23" s="1"/>
  <c r="Z17" i="23"/>
  <c r="Y18" i="23"/>
  <c r="Z18" i="23"/>
  <c r="Y19" i="23"/>
  <c r="AE19" i="23" s="1"/>
  <c r="Z19" i="23"/>
  <c r="Y20" i="23"/>
  <c r="Z20" i="23"/>
  <c r="Y21" i="23"/>
  <c r="Z21" i="23"/>
  <c r="Y22" i="23"/>
  <c r="Z22" i="23"/>
  <c r="Y23" i="23"/>
  <c r="AE23" i="23" s="1"/>
  <c r="Z23" i="23"/>
  <c r="Y24" i="23"/>
  <c r="Z24" i="23"/>
  <c r="Y25" i="23"/>
  <c r="Z25" i="23"/>
  <c r="Y26" i="23"/>
  <c r="Z26" i="23"/>
  <c r="Y27" i="23"/>
  <c r="Z27" i="23"/>
  <c r="Y28" i="23"/>
  <c r="AE28" i="23" s="1"/>
  <c r="Z28" i="23"/>
  <c r="Y29" i="23"/>
  <c r="Z29" i="23"/>
  <c r="Y30" i="23"/>
  <c r="Z30" i="23"/>
  <c r="Y31" i="23"/>
  <c r="Z31" i="23"/>
  <c r="Y32" i="23"/>
  <c r="Z32" i="23"/>
  <c r="Y33" i="23"/>
  <c r="Z33" i="23"/>
  <c r="Y34" i="23"/>
  <c r="Z34" i="23"/>
  <c r="Y35" i="23"/>
  <c r="Z35" i="23"/>
  <c r="Y36" i="23"/>
  <c r="Z36" i="23"/>
  <c r="Y37" i="23"/>
  <c r="Z37" i="23"/>
  <c r="Y38" i="23"/>
  <c r="Z38" i="23"/>
  <c r="Y39" i="23"/>
  <c r="Z39" i="23"/>
  <c r="Y40" i="23"/>
  <c r="Z40" i="23"/>
  <c r="Y41" i="23"/>
  <c r="Z41" i="23"/>
  <c r="Y42" i="23"/>
  <c r="Z42" i="23"/>
  <c r="Y43" i="23"/>
  <c r="Z43" i="23"/>
  <c r="Y44" i="23"/>
  <c r="Z44" i="23"/>
  <c r="Y45" i="23"/>
  <c r="Z45" i="23"/>
  <c r="Y46" i="23"/>
  <c r="Z46" i="23"/>
  <c r="Y47" i="23"/>
  <c r="Z47" i="23"/>
  <c r="Y48" i="23"/>
  <c r="Z48" i="23"/>
  <c r="Y49" i="23"/>
  <c r="Z49" i="23"/>
  <c r="Y50" i="23"/>
  <c r="Z50" i="23"/>
  <c r="Y51" i="23"/>
  <c r="Z51" i="23"/>
  <c r="Y52" i="23"/>
  <c r="Z52" i="23"/>
  <c r="Y53" i="23"/>
  <c r="Z53" i="23"/>
  <c r="Y54" i="23"/>
  <c r="Z54" i="23"/>
  <c r="Y55" i="23"/>
  <c r="Z55" i="23"/>
  <c r="Y56" i="23"/>
  <c r="Z56" i="23"/>
  <c r="Y57" i="23"/>
  <c r="Z57" i="23"/>
  <c r="Y58" i="23"/>
  <c r="Z58" i="23"/>
  <c r="Y59" i="23"/>
  <c r="Z59" i="23"/>
  <c r="Y60" i="23"/>
  <c r="Z60" i="23"/>
  <c r="Y61" i="23"/>
  <c r="Z61" i="23"/>
  <c r="Y62" i="23"/>
  <c r="Z62" i="23"/>
  <c r="Y63" i="23"/>
  <c r="Z63" i="23"/>
  <c r="Y64" i="23"/>
  <c r="Z64" i="23"/>
  <c r="Y65" i="23"/>
  <c r="Z65" i="23"/>
  <c r="Y66" i="23"/>
  <c r="Z66" i="23"/>
  <c r="Y67" i="23"/>
  <c r="Z67" i="23"/>
  <c r="Y68" i="23"/>
  <c r="Z68" i="23"/>
  <c r="Y69" i="23"/>
  <c r="Z69" i="23"/>
  <c r="Y70" i="23"/>
  <c r="Z70" i="23"/>
  <c r="Y71" i="23"/>
  <c r="Z71" i="23"/>
  <c r="Y72" i="23"/>
  <c r="Z72" i="23"/>
  <c r="Y73" i="23"/>
  <c r="Z73" i="23"/>
  <c r="Y74" i="23"/>
  <c r="Z74" i="23"/>
  <c r="Y75" i="23"/>
  <c r="Z75" i="23"/>
  <c r="Y76" i="23"/>
  <c r="Z76" i="23"/>
  <c r="Y77" i="23"/>
  <c r="Z77" i="23"/>
  <c r="Y78" i="23"/>
  <c r="Z78" i="23"/>
  <c r="Y79" i="23"/>
  <c r="Z79" i="23"/>
  <c r="Y80" i="23"/>
  <c r="Z80" i="23"/>
  <c r="Y81" i="23"/>
  <c r="Z81" i="23"/>
  <c r="Y82" i="23"/>
  <c r="Z82" i="23"/>
  <c r="Y83" i="23"/>
  <c r="Z83" i="23"/>
  <c r="Y84" i="23"/>
  <c r="Z84" i="23"/>
  <c r="Y85" i="23"/>
  <c r="Z85" i="23"/>
  <c r="Y86" i="23"/>
  <c r="Z86" i="23"/>
  <c r="Y87" i="23"/>
  <c r="Z87" i="23"/>
  <c r="Y88" i="23"/>
  <c r="Z88" i="23"/>
  <c r="Y89" i="23"/>
  <c r="Z89" i="23"/>
  <c r="Y90" i="23"/>
  <c r="Z90" i="23"/>
  <c r="Y91" i="23"/>
  <c r="Z91" i="23"/>
  <c r="Y92" i="23"/>
  <c r="Z92" i="23"/>
  <c r="Y93" i="23"/>
  <c r="Z93" i="23"/>
  <c r="Y94" i="23"/>
  <c r="Z94" i="23"/>
  <c r="Y95" i="23"/>
  <c r="Z95" i="23"/>
  <c r="Y96" i="23"/>
  <c r="Z96" i="23"/>
  <c r="Y97" i="23"/>
  <c r="Z97" i="23"/>
  <c r="Y98" i="23"/>
  <c r="Z98" i="23"/>
  <c r="Y99" i="23"/>
  <c r="Z99" i="23"/>
  <c r="Y100" i="23"/>
  <c r="Z100" i="23"/>
  <c r="Y101" i="23"/>
  <c r="Z101" i="23"/>
  <c r="Y102" i="23"/>
  <c r="Z102" i="23"/>
  <c r="Y103" i="23"/>
  <c r="Z103" i="23"/>
  <c r="Y104" i="23"/>
  <c r="Z104" i="23"/>
  <c r="Y105" i="23"/>
  <c r="Z105" i="23"/>
  <c r="Y106" i="23"/>
  <c r="Z106" i="23"/>
  <c r="Y107" i="23"/>
  <c r="Z107" i="23"/>
  <c r="Y108" i="23"/>
  <c r="Z108" i="23"/>
  <c r="Y109" i="23"/>
  <c r="Z109" i="23"/>
  <c r="Y110" i="23"/>
  <c r="Z110" i="23"/>
  <c r="Y111" i="23"/>
  <c r="Z111" i="23"/>
  <c r="Y112" i="23"/>
  <c r="Z112" i="23"/>
  <c r="Y113" i="23"/>
  <c r="Z113" i="23"/>
  <c r="Y114" i="23"/>
  <c r="Z114" i="23"/>
  <c r="Y115" i="23"/>
  <c r="Z115" i="23"/>
  <c r="Y116" i="23"/>
  <c r="Z116" i="23"/>
  <c r="Y117" i="23"/>
  <c r="Z117" i="23"/>
  <c r="Y118" i="23"/>
  <c r="Z118" i="23"/>
  <c r="Y119" i="23"/>
  <c r="Z119" i="23"/>
  <c r="Y120" i="23"/>
  <c r="Z120" i="23"/>
  <c r="Y121" i="23"/>
  <c r="Z121" i="23"/>
  <c r="Y122" i="23"/>
  <c r="Z122" i="23"/>
  <c r="Y123" i="23"/>
  <c r="Z123" i="23"/>
  <c r="Y124" i="23"/>
  <c r="Z124" i="23"/>
  <c r="Y125" i="23"/>
  <c r="Z125" i="23"/>
  <c r="Y126" i="23"/>
  <c r="Z126" i="23"/>
  <c r="Y127" i="23"/>
  <c r="Z127" i="23"/>
  <c r="Y128" i="23"/>
  <c r="Z128" i="23"/>
  <c r="Y129" i="23"/>
  <c r="Z129" i="23"/>
  <c r="Y130" i="23"/>
  <c r="Z130" i="23"/>
  <c r="Y131" i="23"/>
  <c r="Z131" i="23"/>
  <c r="Y132" i="23"/>
  <c r="Z132" i="23"/>
  <c r="Y133" i="23"/>
  <c r="Z133" i="23"/>
  <c r="Y134" i="23"/>
  <c r="Z134" i="23"/>
  <c r="Y135" i="23"/>
  <c r="Z135" i="23"/>
  <c r="Y136" i="23"/>
  <c r="Z136" i="23"/>
  <c r="Y137" i="23"/>
  <c r="Z137" i="23"/>
  <c r="Y138" i="23"/>
  <c r="Z138" i="23"/>
  <c r="Y139" i="23"/>
  <c r="Z139" i="23"/>
  <c r="Y140" i="23"/>
  <c r="Z140" i="23"/>
  <c r="Y141" i="23"/>
  <c r="Z141" i="23"/>
  <c r="Y142" i="23"/>
  <c r="Z142" i="23"/>
  <c r="Y143" i="23"/>
  <c r="Z143" i="23"/>
  <c r="Y144" i="23"/>
  <c r="Z144" i="23"/>
  <c r="Y145" i="23"/>
  <c r="Z145" i="23"/>
  <c r="Y146" i="23"/>
  <c r="Z146" i="23"/>
  <c r="Y147" i="23"/>
  <c r="Z147" i="23"/>
  <c r="Y148" i="23"/>
  <c r="Z148" i="23"/>
  <c r="Y149" i="23"/>
  <c r="Z149" i="23"/>
  <c r="Y150" i="23"/>
  <c r="Z150" i="23"/>
  <c r="Y151" i="23"/>
  <c r="Z151" i="23"/>
  <c r="Y152" i="23"/>
  <c r="Z152" i="23"/>
  <c r="Y153" i="23"/>
  <c r="Z153" i="23"/>
  <c r="Y154" i="23"/>
  <c r="Z154" i="23"/>
  <c r="Y155" i="23"/>
  <c r="Z155" i="23"/>
  <c r="Y156" i="23"/>
  <c r="Z156" i="23"/>
  <c r="Y157" i="23"/>
  <c r="Z157" i="23"/>
  <c r="Y158" i="23"/>
  <c r="Z158" i="23"/>
  <c r="Y159" i="23"/>
  <c r="Z159" i="23"/>
  <c r="Y160" i="23"/>
  <c r="Z160" i="23"/>
  <c r="Y161" i="23"/>
  <c r="Z161" i="23"/>
  <c r="Y162" i="23"/>
  <c r="Z162" i="23"/>
  <c r="Y163" i="23"/>
  <c r="Z163" i="23"/>
  <c r="Y164" i="23"/>
  <c r="Z164" i="23"/>
  <c r="Y165" i="23"/>
  <c r="Z165" i="23"/>
  <c r="Y166" i="23"/>
  <c r="Z166" i="23"/>
  <c r="Y167" i="23"/>
  <c r="Z167" i="23"/>
  <c r="Y168" i="23"/>
  <c r="Z168" i="23"/>
  <c r="Y169" i="23"/>
  <c r="Z169" i="23"/>
  <c r="Y170" i="23"/>
  <c r="Z170" i="23"/>
  <c r="Y171" i="23"/>
  <c r="Z171" i="23"/>
  <c r="Y172" i="23"/>
  <c r="Z172" i="23"/>
  <c r="Y173" i="23"/>
  <c r="Z173" i="23"/>
  <c r="Y174" i="23"/>
  <c r="Z174" i="23"/>
  <c r="Y175" i="23"/>
  <c r="Z175" i="23"/>
  <c r="Y176" i="23"/>
  <c r="Z176" i="23"/>
  <c r="Y177" i="23"/>
  <c r="Z177" i="23"/>
  <c r="Y178" i="23"/>
  <c r="Z178" i="23"/>
  <c r="Y179" i="23"/>
  <c r="Z179" i="23"/>
  <c r="Y180" i="23"/>
  <c r="Z180" i="23"/>
  <c r="Y181" i="23"/>
  <c r="Z181" i="23"/>
  <c r="Y182" i="23"/>
  <c r="Z182" i="23"/>
  <c r="Y183" i="23"/>
  <c r="Z183" i="23"/>
  <c r="Y184" i="23"/>
  <c r="Z184" i="23"/>
  <c r="Y185" i="23"/>
  <c r="Z185" i="23"/>
  <c r="Y186" i="23"/>
  <c r="Z186" i="23"/>
  <c r="Y187" i="23"/>
  <c r="Z187" i="23"/>
  <c r="Y188" i="23"/>
  <c r="Z188" i="23"/>
  <c r="Y189" i="23"/>
  <c r="Z189" i="23"/>
  <c r="Y190" i="23"/>
  <c r="Z190" i="23"/>
  <c r="Y191" i="23"/>
  <c r="Z191" i="23"/>
  <c r="Y192" i="23"/>
  <c r="Z192" i="23"/>
  <c r="Y193" i="23"/>
  <c r="Z193" i="23"/>
  <c r="Y194" i="23"/>
  <c r="Z194" i="23"/>
  <c r="Y195" i="23"/>
  <c r="Z195" i="23"/>
  <c r="Y196" i="23"/>
  <c r="Z196" i="23"/>
  <c r="Y197" i="23"/>
  <c r="Z197" i="23"/>
  <c r="Y198" i="23"/>
  <c r="Z198" i="23"/>
  <c r="Y199" i="23"/>
  <c r="Z199" i="23"/>
  <c r="Y200" i="23"/>
  <c r="Z200" i="23"/>
  <c r="Y201" i="23"/>
  <c r="Z201" i="23"/>
  <c r="Y202" i="23"/>
  <c r="Z202" i="23"/>
  <c r="Y203" i="23"/>
  <c r="Z203" i="23"/>
  <c r="Y204" i="23"/>
  <c r="Z204" i="23"/>
  <c r="Y205" i="23"/>
  <c r="Z205" i="23"/>
  <c r="Y206" i="23"/>
  <c r="Z206" i="23"/>
  <c r="Y207" i="23"/>
  <c r="Z207" i="23"/>
  <c r="Y208" i="23"/>
  <c r="Z208" i="23"/>
  <c r="Y209" i="23"/>
  <c r="Z209" i="23"/>
  <c r="Y210" i="23"/>
  <c r="Z210" i="23"/>
  <c r="Y211" i="23"/>
  <c r="Z211" i="23"/>
  <c r="Y212" i="23"/>
  <c r="Z212" i="23"/>
  <c r="Y213" i="23"/>
  <c r="Z213" i="23"/>
  <c r="Y214" i="23"/>
  <c r="Z214" i="23"/>
  <c r="Y215" i="23"/>
  <c r="Z215" i="23"/>
  <c r="Y216" i="23"/>
  <c r="Z216" i="23"/>
  <c r="Y217" i="23"/>
  <c r="Z217" i="23"/>
  <c r="Y218" i="23"/>
  <c r="Z218" i="23"/>
  <c r="Y219" i="23"/>
  <c r="Z219" i="23"/>
  <c r="Y220" i="23"/>
  <c r="Z220" i="23"/>
  <c r="Y221" i="23"/>
  <c r="Z221" i="23"/>
  <c r="Y222" i="23"/>
  <c r="Z222" i="23"/>
  <c r="Y223" i="23"/>
  <c r="Z223" i="23"/>
  <c r="Y224" i="23"/>
  <c r="Z224" i="23"/>
  <c r="Y225" i="23"/>
  <c r="Z225" i="23"/>
  <c r="Y226" i="23"/>
  <c r="Z226" i="23"/>
  <c r="Y227" i="23"/>
  <c r="Z227" i="23"/>
  <c r="Y228" i="23"/>
  <c r="Z228" i="23"/>
  <c r="Y229" i="23"/>
  <c r="Z229" i="23"/>
  <c r="Y230" i="23"/>
  <c r="Z230" i="23"/>
  <c r="Y231" i="23"/>
  <c r="Z231" i="23"/>
  <c r="Y232" i="23"/>
  <c r="Z232" i="23"/>
  <c r="Y233" i="23"/>
  <c r="Z233" i="23"/>
  <c r="Y234" i="23"/>
  <c r="Z234" i="23"/>
  <c r="Y235" i="23"/>
  <c r="Z235" i="23"/>
  <c r="Y236" i="23"/>
  <c r="Z236" i="23"/>
  <c r="Y237" i="23"/>
  <c r="Z237" i="23"/>
  <c r="Y238" i="23"/>
  <c r="Z238" i="23"/>
  <c r="Y239" i="23"/>
  <c r="Z239" i="23"/>
  <c r="Y240" i="23"/>
  <c r="Z240" i="23"/>
  <c r="Y241" i="23"/>
  <c r="Z241" i="23"/>
  <c r="Y242" i="23"/>
  <c r="Z242" i="23"/>
  <c r="Y243" i="23"/>
  <c r="Z243" i="23"/>
  <c r="Y244" i="23"/>
  <c r="Z244" i="23"/>
  <c r="Y245" i="23"/>
  <c r="Z245" i="23"/>
  <c r="Y246" i="23"/>
  <c r="Z246" i="23"/>
  <c r="Y247" i="23"/>
  <c r="Z247" i="23"/>
  <c r="Y248" i="23"/>
  <c r="Z248" i="23"/>
  <c r="Y249" i="23"/>
  <c r="Z249" i="23"/>
  <c r="Y250" i="23"/>
  <c r="Z250" i="23"/>
  <c r="Y251" i="23"/>
  <c r="Z251" i="23"/>
  <c r="Y252" i="23"/>
  <c r="Z252" i="23"/>
  <c r="Y253" i="23"/>
  <c r="Z253" i="23"/>
  <c r="Y254" i="23"/>
  <c r="Z254" i="23"/>
  <c r="Y255" i="23"/>
  <c r="Z255" i="23"/>
  <c r="Y256" i="23"/>
  <c r="Z256" i="23"/>
  <c r="Y257" i="23"/>
  <c r="Z257" i="23"/>
  <c r="Y258" i="23"/>
  <c r="Z258" i="23"/>
  <c r="Y259" i="23"/>
  <c r="Z259" i="23"/>
  <c r="Y260" i="23"/>
  <c r="Z260" i="23"/>
  <c r="Y261" i="23"/>
  <c r="Z261" i="23"/>
  <c r="Y262" i="23"/>
  <c r="Z262" i="23"/>
  <c r="Y263" i="23"/>
  <c r="Z263" i="23"/>
  <c r="Y264" i="23"/>
  <c r="Z264" i="23"/>
  <c r="Y265" i="23"/>
  <c r="Z265" i="23"/>
  <c r="Y266" i="23"/>
  <c r="Z266" i="23"/>
  <c r="Y267" i="23"/>
  <c r="Z267" i="23"/>
  <c r="Y268" i="23"/>
  <c r="Z268" i="23"/>
  <c r="Y269" i="23"/>
  <c r="Z269" i="23"/>
  <c r="Y270" i="23"/>
  <c r="Z270" i="23"/>
  <c r="Y271" i="23"/>
  <c r="Z271" i="23"/>
  <c r="Y272" i="23"/>
  <c r="Z272" i="23"/>
  <c r="Y273" i="23"/>
  <c r="Z273" i="23"/>
  <c r="Y274" i="23"/>
  <c r="Z274" i="23"/>
  <c r="Y275" i="23"/>
  <c r="Z275" i="23"/>
  <c r="Y276" i="23"/>
  <c r="Z276" i="23"/>
  <c r="Y277" i="23"/>
  <c r="Z277" i="23"/>
  <c r="Y278" i="23"/>
  <c r="Z278" i="23"/>
  <c r="Y279" i="23"/>
  <c r="Z279" i="23"/>
  <c r="Y280" i="23"/>
  <c r="Z280" i="23"/>
  <c r="Y281" i="23"/>
  <c r="Z281" i="23"/>
  <c r="Y282" i="23"/>
  <c r="Z282" i="23"/>
  <c r="Y283" i="23"/>
  <c r="Z283" i="23"/>
  <c r="Y284" i="23"/>
  <c r="Z284" i="23"/>
  <c r="Y285" i="23"/>
  <c r="Z285" i="23"/>
  <c r="Y286" i="23"/>
  <c r="Z286" i="23"/>
  <c r="Y287" i="23"/>
  <c r="Z287" i="23"/>
  <c r="Y288" i="23"/>
  <c r="Z288" i="23"/>
  <c r="Y289" i="23"/>
  <c r="Z289" i="23"/>
  <c r="Y290" i="23"/>
  <c r="Z290" i="23"/>
  <c r="Y291" i="23"/>
  <c r="Z291" i="23"/>
  <c r="Y292" i="23"/>
  <c r="Z292" i="23"/>
  <c r="Y293" i="23"/>
  <c r="Z293" i="23"/>
  <c r="Y294" i="23"/>
  <c r="Z294" i="23"/>
  <c r="Y295" i="23"/>
  <c r="Z295" i="23"/>
  <c r="Y296" i="23"/>
  <c r="Z296" i="23"/>
  <c r="Y297" i="23"/>
  <c r="Z297" i="23"/>
  <c r="Y298" i="23"/>
  <c r="Z298" i="23"/>
  <c r="Y299" i="23"/>
  <c r="Z299" i="23"/>
  <c r="Y300" i="23"/>
  <c r="Z300" i="23"/>
  <c r="Y301" i="23"/>
  <c r="Z301" i="23"/>
  <c r="Y302" i="23"/>
  <c r="Z302" i="23"/>
  <c r="Y303" i="23"/>
  <c r="Z303" i="23"/>
  <c r="Y304" i="23"/>
  <c r="Z304" i="23"/>
  <c r="Y305" i="23"/>
  <c r="Z305" i="23"/>
  <c r="Y306" i="23"/>
  <c r="Z306" i="23"/>
  <c r="Y307" i="23"/>
  <c r="Z307" i="23"/>
  <c r="Y308" i="23"/>
  <c r="Z308" i="23"/>
  <c r="Y309" i="23"/>
  <c r="Z309" i="23"/>
  <c r="Y310" i="23"/>
  <c r="Z310" i="23"/>
  <c r="Y311" i="23"/>
  <c r="Z311" i="23"/>
  <c r="Y312" i="23"/>
  <c r="Z312" i="23"/>
  <c r="Y313" i="23"/>
  <c r="Z313" i="23"/>
  <c r="Y314" i="23"/>
  <c r="Z314" i="23"/>
  <c r="Y315" i="23"/>
  <c r="Z315" i="23"/>
  <c r="Y316" i="23"/>
  <c r="Z316" i="23"/>
  <c r="Y317" i="23"/>
  <c r="Z317" i="23"/>
  <c r="Y318" i="23"/>
  <c r="Z318" i="23"/>
  <c r="Y319" i="23"/>
  <c r="Z319" i="23"/>
  <c r="Y320" i="23"/>
  <c r="Z320" i="23"/>
  <c r="Y321" i="23"/>
  <c r="Z321" i="23"/>
  <c r="Y322" i="23"/>
  <c r="Z322" i="23"/>
  <c r="Y323" i="23"/>
  <c r="Z323" i="23"/>
  <c r="Y324" i="23"/>
  <c r="Z324" i="23"/>
  <c r="Y325" i="23"/>
  <c r="Z325" i="23"/>
  <c r="Y326" i="23"/>
  <c r="Z326" i="23"/>
  <c r="Y327" i="23"/>
  <c r="Z327" i="23"/>
  <c r="Y328" i="23"/>
  <c r="Z328" i="23"/>
  <c r="Y329" i="23"/>
  <c r="Z329" i="23"/>
  <c r="Y330" i="23"/>
  <c r="Z330" i="23"/>
  <c r="Y331" i="23"/>
  <c r="Z331" i="23"/>
  <c r="Y332" i="23"/>
  <c r="Z332" i="23"/>
  <c r="Y333" i="23"/>
  <c r="Z333" i="23"/>
  <c r="Y334" i="23"/>
  <c r="Z334" i="23"/>
  <c r="Y335" i="23"/>
  <c r="Z335" i="23"/>
  <c r="Y336" i="23"/>
  <c r="Z336" i="23"/>
  <c r="Y337" i="23"/>
  <c r="Z337" i="23"/>
  <c r="Y338" i="23"/>
  <c r="Z338" i="23"/>
  <c r="Y339" i="23"/>
  <c r="Z339" i="23"/>
  <c r="Y340" i="23"/>
  <c r="Z340" i="23"/>
  <c r="Y341" i="23"/>
  <c r="Z341" i="23"/>
  <c r="Y342" i="23"/>
  <c r="Z342" i="23"/>
  <c r="Y343" i="23"/>
  <c r="Z343" i="23"/>
  <c r="Y344" i="23"/>
  <c r="Z344" i="23"/>
  <c r="Y345" i="23"/>
  <c r="Z345" i="23"/>
  <c r="Y346" i="23"/>
  <c r="Z346" i="23"/>
  <c r="Y347" i="23"/>
  <c r="Z347" i="23"/>
  <c r="Y348" i="23"/>
  <c r="Z348" i="23"/>
  <c r="Y349" i="23"/>
  <c r="Z349" i="23"/>
  <c r="Y350" i="23"/>
  <c r="Z350" i="23"/>
  <c r="Y351" i="23"/>
  <c r="Z351" i="23"/>
  <c r="Y352" i="23"/>
  <c r="Z352" i="23"/>
  <c r="Y353" i="23"/>
  <c r="Z353" i="23"/>
  <c r="Y354" i="23"/>
  <c r="Z354" i="23"/>
  <c r="Y355" i="23"/>
  <c r="Z355" i="23"/>
  <c r="Y356" i="23"/>
  <c r="Z356" i="23"/>
  <c r="Y357" i="23"/>
  <c r="Z357" i="23"/>
  <c r="Y358" i="23"/>
  <c r="Z358" i="23"/>
  <c r="Y359" i="23"/>
  <c r="Z359" i="23"/>
  <c r="Y360" i="23"/>
  <c r="Z360" i="23"/>
  <c r="Y361" i="23"/>
  <c r="Z361" i="23"/>
  <c r="Y362" i="23"/>
  <c r="Z362" i="23"/>
  <c r="Y363" i="23"/>
  <c r="Z363" i="23"/>
  <c r="Y364" i="23"/>
  <c r="Z364" i="23"/>
  <c r="Y365" i="23"/>
  <c r="Z365" i="23"/>
  <c r="Y366" i="23"/>
  <c r="Z366" i="23"/>
  <c r="Y367" i="23"/>
  <c r="Z367" i="23"/>
  <c r="Y368" i="23"/>
  <c r="Z368" i="23"/>
  <c r="Y369" i="23"/>
  <c r="Z369" i="23"/>
  <c r="Y370" i="23"/>
  <c r="Z370" i="23"/>
  <c r="Y371" i="23"/>
  <c r="Z371" i="23"/>
  <c r="Y372" i="23"/>
  <c r="Z372" i="23"/>
  <c r="Y373" i="23"/>
  <c r="Z373" i="23"/>
  <c r="Y374" i="23"/>
  <c r="Z374" i="23"/>
  <c r="Y375" i="23"/>
  <c r="Z375" i="23"/>
  <c r="Y376" i="23"/>
  <c r="Z376" i="23"/>
  <c r="Y377" i="23"/>
  <c r="Z377" i="23"/>
  <c r="Y378" i="23"/>
  <c r="Z378" i="23"/>
  <c r="Y379" i="23"/>
  <c r="Z379" i="23"/>
  <c r="Y380" i="23"/>
  <c r="Z380" i="23"/>
  <c r="Y381" i="23"/>
  <c r="Z381" i="23"/>
  <c r="Y382" i="23"/>
  <c r="Z382" i="23"/>
  <c r="Y383" i="23"/>
  <c r="Z383" i="23"/>
  <c r="Y384" i="23"/>
  <c r="Z384" i="23"/>
  <c r="Y385" i="23"/>
  <c r="Z385" i="23"/>
  <c r="Y386" i="23"/>
  <c r="Z386" i="23"/>
  <c r="Y387" i="23"/>
  <c r="Z387" i="23"/>
  <c r="Y388" i="23"/>
  <c r="Z388" i="23"/>
  <c r="Y389" i="23"/>
  <c r="Z389" i="23"/>
  <c r="Y390" i="23"/>
  <c r="Z390" i="23"/>
  <c r="Y391" i="23"/>
  <c r="Z391" i="23"/>
  <c r="Y392" i="23"/>
  <c r="Z392" i="23"/>
  <c r="Y393" i="23"/>
  <c r="Z393" i="23"/>
  <c r="Y394" i="23"/>
  <c r="Z394" i="23"/>
  <c r="Y395" i="23"/>
  <c r="Z395" i="23"/>
  <c r="Y396" i="23"/>
  <c r="Z396" i="23"/>
  <c r="Y397" i="23"/>
  <c r="Z397" i="23"/>
  <c r="Y398" i="23"/>
  <c r="Z398" i="23"/>
  <c r="Y399" i="23"/>
  <c r="Z399" i="23"/>
  <c r="Y400" i="23"/>
  <c r="Z400" i="23"/>
  <c r="Y401" i="23"/>
  <c r="Z401" i="23"/>
  <c r="Y402" i="23"/>
  <c r="Z402" i="23"/>
  <c r="Y403" i="23"/>
  <c r="Z403" i="23"/>
  <c r="Y404" i="23"/>
  <c r="Z404" i="23"/>
  <c r="Y405" i="23"/>
  <c r="Z405" i="23"/>
  <c r="Y406" i="23"/>
  <c r="Z406" i="23"/>
  <c r="Y407" i="23"/>
  <c r="Z407" i="23"/>
  <c r="Y408" i="23"/>
  <c r="Z408" i="23"/>
  <c r="Y409" i="23"/>
  <c r="Z409" i="23"/>
  <c r="Y410" i="23"/>
  <c r="Z410" i="23"/>
  <c r="Y411" i="23"/>
  <c r="Z411" i="23"/>
  <c r="Y412" i="23"/>
  <c r="Z412" i="23"/>
  <c r="Y413" i="23"/>
  <c r="Z413" i="23"/>
  <c r="Y414" i="23"/>
  <c r="Z414" i="23"/>
  <c r="Y415" i="23"/>
  <c r="Z415" i="23"/>
  <c r="Y416" i="23"/>
  <c r="Z416" i="23"/>
  <c r="Y417" i="23"/>
  <c r="Z417" i="23"/>
  <c r="Y418" i="23"/>
  <c r="Z418" i="23"/>
  <c r="Y419" i="23"/>
  <c r="Z419" i="23"/>
  <c r="Y420" i="23"/>
  <c r="Z420" i="23"/>
  <c r="Y421" i="23"/>
  <c r="Z421" i="23"/>
  <c r="Y422" i="23"/>
  <c r="Z422" i="23"/>
  <c r="Y423" i="23"/>
  <c r="Z423" i="23"/>
  <c r="Y424" i="23"/>
  <c r="Z424" i="23"/>
  <c r="Y425" i="23"/>
  <c r="Z425" i="23"/>
  <c r="Y426" i="23"/>
  <c r="Z426" i="23"/>
  <c r="Y427" i="23"/>
  <c r="Z427" i="23"/>
  <c r="Y428" i="23"/>
  <c r="Z428" i="23"/>
  <c r="Y429" i="23"/>
  <c r="Z429" i="23"/>
  <c r="Y430" i="23"/>
  <c r="Z430" i="23"/>
  <c r="Y431" i="23"/>
  <c r="Z431" i="23"/>
  <c r="Y432" i="23"/>
  <c r="Z432" i="23"/>
  <c r="Y433" i="23"/>
  <c r="Z433" i="23"/>
  <c r="Y434" i="23"/>
  <c r="Z434" i="23"/>
  <c r="Y435" i="23"/>
  <c r="Z435" i="23"/>
  <c r="Y436" i="23"/>
  <c r="Z436" i="23"/>
  <c r="Y437" i="23"/>
  <c r="Z437" i="23"/>
  <c r="Y438" i="23"/>
  <c r="Z438" i="23"/>
  <c r="Y439" i="23"/>
  <c r="Z439" i="23"/>
  <c r="Y440" i="23"/>
  <c r="Z440" i="23"/>
  <c r="Y441" i="23"/>
  <c r="Z441" i="23"/>
  <c r="Y442" i="23"/>
  <c r="Z442" i="23"/>
  <c r="Y443" i="23"/>
  <c r="Z443" i="23"/>
  <c r="Y444" i="23"/>
  <c r="Z444" i="23"/>
  <c r="Y445" i="23"/>
  <c r="Z445" i="23"/>
  <c r="Y446" i="23"/>
  <c r="Z446" i="23"/>
  <c r="Y447" i="23"/>
  <c r="Z447" i="23"/>
  <c r="Y448" i="23"/>
  <c r="Z448" i="23"/>
  <c r="Y449" i="23"/>
  <c r="Z449" i="23"/>
  <c r="Y450" i="23"/>
  <c r="Z450" i="23"/>
  <c r="Y451" i="23"/>
  <c r="Z451" i="23"/>
  <c r="Y452" i="23"/>
  <c r="Z452" i="23"/>
  <c r="Y453" i="23"/>
  <c r="Z453" i="23"/>
  <c r="Y454" i="23"/>
  <c r="Z454" i="23"/>
  <c r="Y455" i="23"/>
  <c r="Z455" i="23"/>
  <c r="Y456" i="23"/>
  <c r="Z456" i="23"/>
  <c r="Y457" i="23"/>
  <c r="Z457" i="23"/>
  <c r="Y458" i="23"/>
  <c r="Z458" i="23"/>
  <c r="Y459" i="23"/>
  <c r="Z459" i="23"/>
  <c r="Y460" i="23"/>
  <c r="Z460" i="23"/>
  <c r="Y461" i="23"/>
  <c r="Z461" i="23"/>
  <c r="Y462" i="23"/>
  <c r="Z462" i="23"/>
  <c r="Y463" i="23"/>
  <c r="Z463" i="23"/>
  <c r="Y464" i="23"/>
  <c r="Z464" i="23"/>
  <c r="Y465" i="23"/>
  <c r="Z465" i="23"/>
  <c r="Y466" i="23"/>
  <c r="Z466" i="23"/>
  <c r="Y467" i="23"/>
  <c r="Z467" i="23"/>
  <c r="Y468" i="23"/>
  <c r="Z468" i="23"/>
  <c r="Y469" i="23"/>
  <c r="Z469" i="23"/>
  <c r="Y470" i="23"/>
  <c r="Z470" i="23"/>
  <c r="Y471" i="23"/>
  <c r="Z471" i="23"/>
  <c r="Y472" i="23"/>
  <c r="Z472" i="23"/>
  <c r="Y473" i="23"/>
  <c r="Z473" i="23"/>
  <c r="Y474" i="23"/>
  <c r="Z474" i="23"/>
  <c r="Y475" i="23"/>
  <c r="Z475" i="23"/>
  <c r="Y476" i="23"/>
  <c r="Z476" i="23"/>
  <c r="Y477" i="23"/>
  <c r="Z477" i="23"/>
  <c r="Y478" i="23"/>
  <c r="Z478" i="23"/>
  <c r="Y479" i="23"/>
  <c r="Z479" i="23"/>
  <c r="Y480" i="23"/>
  <c r="Z480" i="23"/>
  <c r="Y481" i="23"/>
  <c r="Z481" i="23"/>
  <c r="Y482" i="23"/>
  <c r="Z482" i="23"/>
  <c r="Y483" i="23"/>
  <c r="Z483" i="23"/>
  <c r="Y484" i="23"/>
  <c r="Z484" i="23"/>
  <c r="Y485" i="23"/>
  <c r="Z485" i="23"/>
  <c r="Y486" i="23"/>
  <c r="Z486" i="23"/>
  <c r="Y487" i="23"/>
  <c r="Z487" i="23"/>
  <c r="Y488" i="23"/>
  <c r="Z488" i="23"/>
  <c r="Y489" i="23"/>
  <c r="Z489" i="23"/>
  <c r="Y490" i="23"/>
  <c r="Z490" i="23"/>
  <c r="Y491" i="23"/>
  <c r="Z491" i="23"/>
  <c r="Y492" i="23"/>
  <c r="Z492" i="23"/>
  <c r="Y493" i="23"/>
  <c r="Z493" i="23"/>
  <c r="Y494" i="23"/>
  <c r="Z494" i="23"/>
  <c r="Y495" i="23"/>
  <c r="Z495" i="23"/>
  <c r="Y496" i="23"/>
  <c r="Z496" i="23"/>
  <c r="Y497" i="23"/>
  <c r="Z497" i="23"/>
  <c r="Y498" i="23"/>
  <c r="Z498" i="23"/>
  <c r="Y499" i="23"/>
  <c r="Z499" i="23"/>
  <c r="Y500" i="23"/>
  <c r="Z500" i="23"/>
  <c r="Y501" i="23"/>
  <c r="Z501" i="23"/>
  <c r="Y502" i="23"/>
  <c r="Z502" i="23"/>
  <c r="Y503" i="23"/>
  <c r="Z503" i="23"/>
  <c r="Y504" i="23"/>
  <c r="Z504" i="23"/>
  <c r="Y505" i="23"/>
  <c r="Z505" i="23"/>
  <c r="Y506" i="23"/>
  <c r="Z506" i="23"/>
  <c r="Y507" i="23"/>
  <c r="Z507" i="23"/>
  <c r="Y508" i="23"/>
  <c r="Z508" i="23"/>
  <c r="Y509" i="23"/>
  <c r="Z509" i="23"/>
  <c r="Y510" i="23"/>
  <c r="Z510" i="23"/>
  <c r="Y511" i="23"/>
  <c r="Z511" i="23"/>
  <c r="Y512" i="23"/>
  <c r="Z512" i="23"/>
  <c r="Y513" i="23"/>
  <c r="Z513" i="23"/>
  <c r="Y514" i="23"/>
  <c r="Z514" i="23"/>
  <c r="Y515" i="23"/>
  <c r="Z515" i="23"/>
  <c r="Y516" i="23"/>
  <c r="Z516" i="23"/>
  <c r="Y517" i="23"/>
  <c r="Z517" i="23"/>
  <c r="Y518" i="23"/>
  <c r="Z518" i="23"/>
  <c r="Y519" i="23"/>
  <c r="Z519" i="23"/>
  <c r="Y520" i="23"/>
  <c r="Z520" i="23"/>
  <c r="Y521" i="23"/>
  <c r="Z521" i="23"/>
  <c r="Y522" i="23"/>
  <c r="Z522" i="23"/>
  <c r="Y523" i="23"/>
  <c r="Z523" i="23"/>
  <c r="Y524" i="23"/>
  <c r="Z524" i="23"/>
  <c r="Y525" i="23"/>
  <c r="Z525" i="23"/>
  <c r="Y526" i="23"/>
  <c r="Z526" i="23"/>
  <c r="Y527" i="23"/>
  <c r="Z527" i="23"/>
  <c r="Y528" i="23"/>
  <c r="Z528" i="23"/>
  <c r="Y529" i="23"/>
  <c r="Z529" i="23"/>
  <c r="Y530" i="23"/>
  <c r="Z530" i="23"/>
  <c r="Y531" i="23"/>
  <c r="Z531" i="23"/>
  <c r="Y532" i="23"/>
  <c r="Z532" i="23"/>
  <c r="Y533" i="23"/>
  <c r="Z533" i="23"/>
  <c r="Y534" i="23"/>
  <c r="Z534" i="23"/>
  <c r="Y535" i="23"/>
  <c r="Z535" i="23"/>
  <c r="Y536" i="23"/>
  <c r="Z536" i="23"/>
  <c r="Y537" i="23"/>
  <c r="Z537" i="23"/>
  <c r="Y538" i="23"/>
  <c r="Z538" i="23"/>
  <c r="Y539" i="23"/>
  <c r="Z539" i="23"/>
  <c r="Y540" i="23"/>
  <c r="Z540" i="23"/>
  <c r="Y541" i="23"/>
  <c r="Z541" i="23"/>
  <c r="Y542" i="23"/>
  <c r="Z542" i="23"/>
  <c r="Y543" i="23"/>
  <c r="Z543" i="23"/>
  <c r="Y544" i="23"/>
  <c r="Z544" i="23"/>
  <c r="Y545" i="23"/>
  <c r="Z545" i="23"/>
  <c r="Y546" i="23"/>
  <c r="Z546" i="23"/>
  <c r="Y547" i="23"/>
  <c r="Z547" i="23"/>
  <c r="Y548" i="23"/>
  <c r="Z548" i="23"/>
  <c r="Y549" i="23"/>
  <c r="Z549" i="23"/>
  <c r="Y550" i="23"/>
  <c r="Z550" i="23"/>
  <c r="Y551" i="23"/>
  <c r="Z551" i="23"/>
  <c r="Y552" i="23"/>
  <c r="Z552" i="23"/>
  <c r="Y553" i="23"/>
  <c r="Z553" i="23"/>
  <c r="Y554" i="23"/>
  <c r="Z554" i="23"/>
  <c r="Y555" i="23"/>
  <c r="Z555" i="23"/>
  <c r="Y556" i="23"/>
  <c r="Z556" i="23"/>
  <c r="Y557" i="23"/>
  <c r="Z557" i="23"/>
  <c r="Y558" i="23"/>
  <c r="Z558" i="23"/>
  <c r="Y559" i="23"/>
  <c r="Z559" i="23"/>
  <c r="Y560" i="23"/>
  <c r="Z560" i="23"/>
  <c r="Y561" i="23"/>
  <c r="Z561" i="23"/>
  <c r="Y562" i="23"/>
  <c r="Z562" i="23"/>
  <c r="Y563" i="23"/>
  <c r="Z563" i="23"/>
  <c r="Y564" i="23"/>
  <c r="Z564" i="23"/>
  <c r="Y565" i="23"/>
  <c r="Z565" i="23"/>
  <c r="Y566" i="23"/>
  <c r="Z566" i="23"/>
  <c r="Y567" i="23"/>
  <c r="Z567" i="23"/>
  <c r="Y568" i="23"/>
  <c r="Z568" i="23"/>
  <c r="Y569" i="23"/>
  <c r="Z569" i="23"/>
  <c r="Y570" i="23"/>
  <c r="Z570" i="23"/>
  <c r="Y571" i="23"/>
  <c r="Z571" i="23"/>
  <c r="Y572" i="23"/>
  <c r="Z572" i="23"/>
  <c r="Y573" i="23"/>
  <c r="Z573" i="23"/>
  <c r="Y574" i="23"/>
  <c r="Z574" i="23"/>
  <c r="Y575" i="23"/>
  <c r="Z575" i="23"/>
  <c r="Y576" i="23"/>
  <c r="Z576" i="23"/>
  <c r="Y577" i="23"/>
  <c r="Z577" i="23"/>
  <c r="Y578" i="23"/>
  <c r="Z578" i="23"/>
  <c r="Y579" i="23"/>
  <c r="Z579" i="23"/>
  <c r="Y580" i="23"/>
  <c r="Z580" i="23"/>
  <c r="Y581" i="23"/>
  <c r="Z581" i="23"/>
  <c r="Y582" i="23"/>
  <c r="Z582" i="23"/>
  <c r="Y583" i="23"/>
  <c r="Z583" i="23"/>
  <c r="Y584" i="23"/>
  <c r="Z584" i="23"/>
  <c r="Y585" i="23"/>
  <c r="Z585" i="23"/>
  <c r="Y586" i="23"/>
  <c r="Z586" i="23"/>
  <c r="Y587" i="23"/>
  <c r="Z587" i="23"/>
  <c r="Y588" i="23"/>
  <c r="Z588" i="23"/>
  <c r="Y589" i="23"/>
  <c r="Z589" i="23"/>
  <c r="Y590" i="23"/>
  <c r="Z590" i="23"/>
  <c r="Y591" i="23"/>
  <c r="Z591" i="23"/>
  <c r="Y592" i="23"/>
  <c r="Z592" i="23"/>
  <c r="Y593" i="23"/>
  <c r="Z593" i="23"/>
  <c r="Y594" i="23"/>
  <c r="Z594" i="23"/>
  <c r="Y595" i="23"/>
  <c r="Z595" i="23"/>
  <c r="Y596" i="23"/>
  <c r="Z596" i="23"/>
  <c r="Y597" i="23"/>
  <c r="Z597" i="23"/>
  <c r="Y598" i="23"/>
  <c r="Z598" i="23"/>
  <c r="Y599" i="23"/>
  <c r="Z599" i="23"/>
  <c r="Y600" i="23"/>
  <c r="Z600" i="23"/>
  <c r="Y601" i="23"/>
  <c r="Z601" i="23"/>
  <c r="Y602" i="23"/>
  <c r="Z602" i="23"/>
  <c r="Y603" i="23"/>
  <c r="Z603" i="23"/>
  <c r="Y604" i="23"/>
  <c r="Z604" i="23"/>
  <c r="Y605" i="23"/>
  <c r="Z605" i="23"/>
  <c r="Y606" i="23"/>
  <c r="Z606" i="23"/>
  <c r="Y607" i="23"/>
  <c r="Z607" i="23"/>
  <c r="Y608" i="23"/>
  <c r="Z608" i="23"/>
  <c r="Y609" i="23"/>
  <c r="Z609" i="23"/>
  <c r="Y610" i="23"/>
  <c r="Z610" i="23"/>
  <c r="Y611" i="23"/>
  <c r="Z611" i="23"/>
  <c r="Y612" i="23"/>
  <c r="Z612" i="23"/>
  <c r="Y613" i="23"/>
  <c r="Z613" i="23"/>
  <c r="Y614" i="23"/>
  <c r="Z614" i="23"/>
  <c r="Y615" i="23"/>
  <c r="Z615" i="23"/>
  <c r="Y616" i="23"/>
  <c r="Z616" i="23"/>
  <c r="Y617" i="23"/>
  <c r="Z617" i="23"/>
  <c r="Y618" i="23"/>
  <c r="Z618" i="23"/>
  <c r="Y619" i="23"/>
  <c r="Z619" i="23"/>
  <c r="Y620" i="23"/>
  <c r="Z620" i="23"/>
  <c r="Y621" i="23"/>
  <c r="Z621" i="23"/>
  <c r="Y622" i="23"/>
  <c r="Z622" i="23"/>
  <c r="Y623" i="23"/>
  <c r="Z623" i="23"/>
  <c r="Y624" i="23"/>
  <c r="Z624" i="23"/>
  <c r="Y625" i="23"/>
  <c r="Z625" i="23"/>
  <c r="Y626" i="23"/>
  <c r="Z626" i="23"/>
  <c r="Y627" i="23"/>
  <c r="Z627" i="23"/>
  <c r="Y628" i="23"/>
  <c r="Z628" i="23"/>
  <c r="Y629" i="23"/>
  <c r="Z629" i="23"/>
  <c r="Y630" i="23"/>
  <c r="Z630" i="23"/>
  <c r="Y631" i="23"/>
  <c r="Z631" i="23"/>
  <c r="Y632" i="23"/>
  <c r="Z632" i="23"/>
  <c r="Y633" i="23"/>
  <c r="Z633" i="23"/>
  <c r="Y634" i="23"/>
  <c r="Z634" i="23"/>
  <c r="Y635" i="23"/>
  <c r="Z635" i="23"/>
  <c r="Y636" i="23"/>
  <c r="Z636" i="23"/>
  <c r="Y637" i="23"/>
  <c r="Z637" i="23"/>
  <c r="Y638" i="23"/>
  <c r="Z638" i="23"/>
  <c r="Y639" i="23"/>
  <c r="Z639" i="23"/>
  <c r="Y640" i="23"/>
  <c r="Z640" i="23"/>
  <c r="Y641" i="23"/>
  <c r="Z641" i="23"/>
  <c r="Y642" i="23"/>
  <c r="Z642" i="23"/>
  <c r="Y643" i="23"/>
  <c r="Z643" i="23"/>
  <c r="Y644" i="23"/>
  <c r="Z644" i="23"/>
  <c r="Y645" i="23"/>
  <c r="Z645" i="23"/>
  <c r="Y646" i="23"/>
  <c r="Z646" i="23"/>
  <c r="Y647" i="23"/>
  <c r="Z647" i="23"/>
  <c r="Y648" i="23"/>
  <c r="Z648" i="23"/>
  <c r="Y649" i="23"/>
  <c r="Z649" i="23"/>
  <c r="Y650" i="23"/>
  <c r="Z650" i="23"/>
  <c r="Y651" i="23"/>
  <c r="Z651" i="23"/>
  <c r="Y652" i="23"/>
  <c r="Z652" i="23"/>
  <c r="Y653" i="23"/>
  <c r="Z653" i="23"/>
  <c r="Y654" i="23"/>
  <c r="Z654" i="23"/>
  <c r="Y655" i="23"/>
  <c r="Z655" i="23"/>
  <c r="Y656" i="23"/>
  <c r="Z656" i="23"/>
  <c r="Y657" i="23"/>
  <c r="Z657" i="23"/>
  <c r="Y658" i="23"/>
  <c r="Z658" i="23"/>
  <c r="Y659" i="23"/>
  <c r="Z659" i="23"/>
  <c r="Y660" i="23"/>
  <c r="Z660" i="23"/>
  <c r="Y661" i="23"/>
  <c r="Z661" i="23"/>
  <c r="Y662" i="23"/>
  <c r="Z662" i="23"/>
  <c r="Y663" i="23"/>
  <c r="Z663" i="23"/>
  <c r="Y664" i="23"/>
  <c r="Z664" i="23"/>
  <c r="Y665" i="23"/>
  <c r="Z665" i="23"/>
  <c r="Y666" i="23"/>
  <c r="Z666" i="23"/>
  <c r="Y667" i="23"/>
  <c r="Z667" i="23"/>
  <c r="Y668" i="23"/>
  <c r="Z668" i="23"/>
  <c r="Y669" i="23"/>
  <c r="Z669" i="23"/>
  <c r="Y670" i="23"/>
  <c r="Z670" i="23"/>
  <c r="Y671" i="23"/>
  <c r="Z671" i="23"/>
  <c r="Y672" i="23"/>
  <c r="Z672" i="23"/>
  <c r="Y673" i="23"/>
  <c r="Z673" i="23"/>
  <c r="Y674" i="23"/>
  <c r="Z674" i="23"/>
  <c r="Y675" i="23"/>
  <c r="Z675" i="23"/>
  <c r="Y676" i="23"/>
  <c r="Z676" i="23"/>
  <c r="Y677" i="23"/>
  <c r="Z677" i="23"/>
  <c r="Y678" i="23"/>
  <c r="Z678" i="23"/>
  <c r="Y679" i="23"/>
  <c r="Z679" i="23"/>
  <c r="Y680" i="23"/>
  <c r="Z680" i="23"/>
  <c r="Y681" i="23"/>
  <c r="Z681" i="23"/>
  <c r="Y682" i="23"/>
  <c r="Z682" i="23"/>
  <c r="Y683" i="23"/>
  <c r="Z683" i="23"/>
  <c r="Y684" i="23"/>
  <c r="Z684" i="23"/>
  <c r="Y685" i="23"/>
  <c r="Z685" i="23"/>
  <c r="Y686" i="23"/>
  <c r="Z686" i="23"/>
  <c r="Y687" i="23"/>
  <c r="Z687" i="23"/>
  <c r="Y688" i="23"/>
  <c r="Z688" i="23"/>
  <c r="Y689" i="23"/>
  <c r="Z689" i="23"/>
  <c r="Y690" i="23"/>
  <c r="Z690" i="23"/>
  <c r="Y691" i="23"/>
  <c r="Z691" i="23"/>
  <c r="Y692" i="23"/>
  <c r="Z692" i="23"/>
  <c r="Y693" i="23"/>
  <c r="Z693" i="23"/>
  <c r="Y694" i="23"/>
  <c r="Z694" i="23"/>
  <c r="Y695" i="23"/>
  <c r="Z695" i="23"/>
  <c r="Y696" i="23"/>
  <c r="Z696" i="23"/>
  <c r="Y697" i="23"/>
  <c r="Z697" i="23"/>
  <c r="Y698" i="23"/>
  <c r="Z698" i="23"/>
  <c r="Y699" i="23"/>
  <c r="Z699" i="23"/>
  <c r="Y700" i="23"/>
  <c r="Z700" i="23"/>
  <c r="Y701" i="23"/>
  <c r="Z701" i="23"/>
  <c r="Y702" i="23"/>
  <c r="Z702" i="23"/>
  <c r="Y703" i="23"/>
  <c r="Z703" i="23"/>
  <c r="Y704" i="23"/>
  <c r="Z704" i="23"/>
  <c r="Y705" i="23"/>
  <c r="Z705" i="23"/>
  <c r="Y706" i="23"/>
  <c r="Z706" i="23"/>
  <c r="Y707" i="23"/>
  <c r="Z707" i="23"/>
  <c r="Y708" i="23"/>
  <c r="Z708" i="23"/>
  <c r="Y709" i="23"/>
  <c r="Z709" i="23"/>
  <c r="Y710" i="23"/>
  <c r="Z710" i="23"/>
  <c r="Y711" i="23"/>
  <c r="Z711" i="23"/>
  <c r="Y712" i="23"/>
  <c r="Z712" i="23"/>
  <c r="Y713" i="23"/>
  <c r="Z713" i="23"/>
  <c r="Y714" i="23"/>
  <c r="Z714" i="23"/>
  <c r="Y715" i="23"/>
  <c r="Z715" i="23"/>
  <c r="Y716" i="23"/>
  <c r="Z716" i="23"/>
  <c r="Y717" i="23"/>
  <c r="Z717" i="23"/>
  <c r="Y718" i="23"/>
  <c r="Z718" i="23"/>
  <c r="Y719" i="23"/>
  <c r="Z719" i="23"/>
  <c r="Y720" i="23"/>
  <c r="Z720" i="23"/>
  <c r="Y721" i="23"/>
  <c r="Z721" i="23"/>
  <c r="Y722" i="23"/>
  <c r="Z722" i="23"/>
  <c r="Y723" i="23"/>
  <c r="Z723" i="23"/>
  <c r="Y724" i="23"/>
  <c r="Z724" i="23"/>
  <c r="Y725" i="23"/>
  <c r="Z725" i="23"/>
  <c r="Y726" i="23"/>
  <c r="Z726" i="23"/>
  <c r="Y727" i="23"/>
  <c r="Z727" i="23"/>
  <c r="Y728" i="23"/>
  <c r="Z728" i="23"/>
  <c r="Y729" i="23"/>
  <c r="Z729" i="23"/>
  <c r="Y730" i="23"/>
  <c r="Z730" i="23"/>
  <c r="Y731" i="23"/>
  <c r="Z731" i="23"/>
  <c r="Y732" i="23"/>
  <c r="Z732" i="23"/>
  <c r="Y733" i="23"/>
  <c r="Z733" i="23"/>
  <c r="Y734" i="23"/>
  <c r="Z734" i="23"/>
  <c r="Y735" i="23"/>
  <c r="Z735" i="23"/>
  <c r="Y736" i="23"/>
  <c r="Z736" i="23"/>
  <c r="Y737" i="23"/>
  <c r="Z737" i="23"/>
  <c r="Y738" i="23"/>
  <c r="Z738" i="23"/>
  <c r="Y739" i="23"/>
  <c r="Z739" i="23"/>
  <c r="Y740" i="23"/>
  <c r="Z740" i="23"/>
  <c r="Y741" i="23"/>
  <c r="Z741" i="23"/>
  <c r="Y742" i="23"/>
  <c r="Z742" i="23"/>
  <c r="Y743" i="23"/>
  <c r="Z743" i="23"/>
  <c r="Y744" i="23"/>
  <c r="Z744" i="23"/>
  <c r="Y745" i="23"/>
  <c r="Z745" i="23"/>
  <c r="Y746" i="23"/>
  <c r="Z746" i="23"/>
  <c r="Y747" i="23"/>
  <c r="Z747" i="23"/>
  <c r="Y748" i="23"/>
  <c r="Z748" i="23"/>
  <c r="Y749" i="23"/>
  <c r="Z749" i="23"/>
  <c r="Y750" i="23"/>
  <c r="Z750" i="23"/>
  <c r="Y751" i="23"/>
  <c r="Z751" i="23"/>
  <c r="Y752" i="23"/>
  <c r="Z752" i="23"/>
  <c r="Y753" i="23"/>
  <c r="Z753" i="23"/>
  <c r="Y754" i="23"/>
  <c r="Z754" i="23"/>
  <c r="Y755" i="23"/>
  <c r="Z755" i="23"/>
  <c r="Y756" i="23"/>
  <c r="Z756" i="23"/>
  <c r="Y757" i="23"/>
  <c r="Z757" i="23"/>
  <c r="Y758" i="23"/>
  <c r="Z758" i="23"/>
  <c r="Y759" i="23"/>
  <c r="Z759" i="23"/>
  <c r="Y760" i="23"/>
  <c r="Z760" i="23"/>
  <c r="Y761" i="23"/>
  <c r="Z761" i="23"/>
  <c r="Y762" i="23"/>
  <c r="Z762" i="23"/>
  <c r="Y763" i="23"/>
  <c r="Z763" i="23"/>
  <c r="Y764" i="23"/>
  <c r="Z764" i="23"/>
  <c r="Y765" i="23"/>
  <c r="Z765" i="23"/>
  <c r="Y766" i="23"/>
  <c r="Z766" i="23"/>
  <c r="Y767" i="23"/>
  <c r="Z767" i="23"/>
  <c r="Y768" i="23"/>
  <c r="Z768" i="23"/>
  <c r="Y769" i="23"/>
  <c r="Z769" i="23"/>
  <c r="Y770" i="23"/>
  <c r="Z770" i="23"/>
  <c r="Y771" i="23"/>
  <c r="Z771" i="23"/>
  <c r="Y772" i="23"/>
  <c r="Z772" i="23"/>
  <c r="Y773" i="23"/>
  <c r="Z773" i="23"/>
  <c r="Y774" i="23"/>
  <c r="Z774" i="23"/>
  <c r="Y775" i="23"/>
  <c r="Z775" i="23"/>
  <c r="Y776" i="23"/>
  <c r="Z776" i="23"/>
  <c r="Y777" i="23"/>
  <c r="Z777" i="23"/>
  <c r="Y778" i="23"/>
  <c r="Z778" i="23"/>
  <c r="Y779" i="23"/>
  <c r="Z779" i="23"/>
  <c r="Y780" i="23"/>
  <c r="Z780" i="23"/>
  <c r="Y781" i="23"/>
  <c r="Z781" i="23"/>
  <c r="Y782" i="23"/>
  <c r="Z782" i="23"/>
  <c r="Y783" i="23"/>
  <c r="Z783" i="23"/>
  <c r="Y784" i="23"/>
  <c r="Z784" i="23"/>
  <c r="Y785" i="23"/>
  <c r="Z785" i="23"/>
  <c r="Y786" i="23"/>
  <c r="Z786" i="23"/>
  <c r="Y787" i="23"/>
  <c r="Z787" i="23"/>
  <c r="Y788" i="23"/>
  <c r="Z788" i="23"/>
  <c r="Y789" i="23"/>
  <c r="Z789" i="23"/>
  <c r="Y790" i="23"/>
  <c r="Z790" i="23"/>
  <c r="Y791" i="23"/>
  <c r="Z791" i="23"/>
  <c r="Y792" i="23"/>
  <c r="Z792" i="23"/>
  <c r="Y793" i="23"/>
  <c r="Z793" i="23"/>
  <c r="Y794" i="23"/>
  <c r="Z794" i="23"/>
  <c r="Y795" i="23"/>
  <c r="Z795" i="23"/>
  <c r="Y796" i="23"/>
  <c r="Z796" i="23"/>
  <c r="Y797" i="23"/>
  <c r="Z797" i="23"/>
  <c r="Y798" i="23"/>
  <c r="Z798" i="23"/>
  <c r="Y799" i="23"/>
  <c r="Z799" i="23"/>
  <c r="Y800" i="23"/>
  <c r="Z800" i="23"/>
  <c r="Y801" i="23"/>
  <c r="Z801" i="23"/>
  <c r="Y802" i="23"/>
  <c r="Z802" i="23"/>
  <c r="Y803" i="23"/>
  <c r="Z803" i="23"/>
  <c r="Y804" i="23"/>
  <c r="Z804" i="23"/>
  <c r="Y805" i="23"/>
  <c r="Z805" i="23"/>
  <c r="Y806" i="23"/>
  <c r="Z806" i="23"/>
  <c r="Y807" i="23"/>
  <c r="Z807" i="23"/>
  <c r="Y808" i="23"/>
  <c r="Z808" i="23"/>
  <c r="Y809" i="23"/>
  <c r="Z809" i="23"/>
  <c r="Y810" i="23"/>
  <c r="Z810" i="23"/>
  <c r="Y811" i="23"/>
  <c r="Z811" i="23"/>
  <c r="Y812" i="23"/>
  <c r="Z812" i="23"/>
  <c r="Y813" i="23"/>
  <c r="Z813" i="23"/>
  <c r="Y814" i="23"/>
  <c r="Z814" i="23"/>
  <c r="Y815" i="23"/>
  <c r="Z815" i="23"/>
  <c r="Y816" i="23"/>
  <c r="Z816" i="23"/>
  <c r="Y817" i="23"/>
  <c r="Z817" i="23"/>
  <c r="Y818" i="23"/>
  <c r="Z818" i="23"/>
  <c r="Y819" i="23"/>
  <c r="Z819" i="23"/>
  <c r="Y820" i="23"/>
  <c r="Z820" i="23"/>
  <c r="Y821" i="23"/>
  <c r="Z821" i="23"/>
  <c r="Y822" i="23"/>
  <c r="Z822" i="23"/>
  <c r="Y823" i="23"/>
  <c r="Z823" i="23"/>
  <c r="Y824" i="23"/>
  <c r="Z824" i="23"/>
  <c r="Y825" i="23"/>
  <c r="Z825" i="23"/>
  <c r="Y826" i="23"/>
  <c r="Z826" i="23"/>
  <c r="Y827" i="23"/>
  <c r="Z827" i="23"/>
  <c r="Y828" i="23"/>
  <c r="Z828" i="23"/>
  <c r="Y829" i="23"/>
  <c r="Z829" i="23"/>
  <c r="Y830" i="23"/>
  <c r="Z830" i="23"/>
  <c r="Y831" i="23"/>
  <c r="Z831" i="23"/>
  <c r="Y832" i="23"/>
  <c r="Z832" i="23"/>
  <c r="Y833" i="23"/>
  <c r="Z833" i="23"/>
  <c r="Y834" i="23"/>
  <c r="Z834" i="23"/>
  <c r="Y835" i="23"/>
  <c r="Z835" i="23"/>
  <c r="Y836" i="23"/>
  <c r="Z836" i="23"/>
  <c r="Y837" i="23"/>
  <c r="Z837" i="23"/>
  <c r="Y838" i="23"/>
  <c r="Z838" i="23"/>
  <c r="Y839" i="23"/>
  <c r="Z839" i="23"/>
  <c r="Y840" i="23"/>
  <c r="Z840" i="23"/>
  <c r="Y841" i="23"/>
  <c r="Z841" i="23"/>
  <c r="Y842" i="23"/>
  <c r="Z842" i="23"/>
  <c r="Y843" i="23"/>
  <c r="Z843" i="23"/>
  <c r="Y844" i="23"/>
  <c r="Z844" i="23"/>
  <c r="Y845" i="23"/>
  <c r="Z845" i="23"/>
  <c r="Y846" i="23"/>
  <c r="Z846" i="23"/>
  <c r="Y847" i="23"/>
  <c r="Z847" i="23"/>
  <c r="Y848" i="23"/>
  <c r="Z848" i="23"/>
  <c r="Y849" i="23"/>
  <c r="Z849" i="23"/>
  <c r="Y850" i="23"/>
  <c r="Z850" i="23"/>
  <c r="Y851" i="23"/>
  <c r="Z851" i="23"/>
  <c r="Y852" i="23"/>
  <c r="Z852" i="23"/>
  <c r="Y853" i="23"/>
  <c r="Z853" i="23"/>
  <c r="Y854" i="23"/>
  <c r="Z854" i="23"/>
  <c r="Y855" i="23"/>
  <c r="Z855" i="23"/>
  <c r="Y856" i="23"/>
  <c r="Z856" i="23"/>
  <c r="Y857" i="23"/>
  <c r="Z857" i="23"/>
  <c r="Y858" i="23"/>
  <c r="Z858" i="23"/>
  <c r="Y859" i="23"/>
  <c r="Z859" i="23"/>
  <c r="Y860" i="23"/>
  <c r="Z860" i="23"/>
  <c r="Y861" i="23"/>
  <c r="Z861" i="23"/>
  <c r="Y862" i="23"/>
  <c r="Z862" i="23"/>
  <c r="Y863" i="23"/>
  <c r="Z863" i="23"/>
  <c r="Y864" i="23"/>
  <c r="Z864" i="23"/>
  <c r="Y865" i="23"/>
  <c r="Z865" i="23"/>
  <c r="Y866" i="23"/>
  <c r="Z866" i="23"/>
  <c r="Y867" i="23"/>
  <c r="Z867" i="23"/>
  <c r="Y868" i="23"/>
  <c r="Z868" i="23"/>
  <c r="Y869" i="23"/>
  <c r="Z869" i="23"/>
  <c r="Y870" i="23"/>
  <c r="Z870" i="23"/>
  <c r="Y871" i="23"/>
  <c r="Z871" i="23"/>
  <c r="Y872" i="23"/>
  <c r="Z872" i="23"/>
  <c r="Y873" i="23"/>
  <c r="Z873" i="23"/>
  <c r="Y874" i="23"/>
  <c r="Z874" i="23"/>
  <c r="Y875" i="23"/>
  <c r="Z875" i="23"/>
  <c r="Y876" i="23"/>
  <c r="Z876" i="23"/>
  <c r="Y877" i="23"/>
  <c r="Z877" i="23"/>
  <c r="Y878" i="23"/>
  <c r="Z878" i="23"/>
  <c r="Y879" i="23"/>
  <c r="Z879" i="23"/>
  <c r="Y880" i="23"/>
  <c r="Z880" i="23"/>
  <c r="Y881" i="23"/>
  <c r="Z881" i="23"/>
  <c r="Y882" i="23"/>
  <c r="Z882" i="23"/>
  <c r="Y883" i="23"/>
  <c r="Z883" i="23"/>
  <c r="Y884" i="23"/>
  <c r="Z884" i="23"/>
  <c r="Y885" i="23"/>
  <c r="Z885" i="23"/>
  <c r="Y886" i="23"/>
  <c r="Z886" i="23"/>
  <c r="Y887" i="23"/>
  <c r="Z887" i="23"/>
  <c r="Y888" i="23"/>
  <c r="Z888" i="23"/>
  <c r="Y889" i="23"/>
  <c r="Z889" i="23"/>
  <c r="Y890" i="23"/>
  <c r="Z890" i="23"/>
  <c r="Y891" i="23"/>
  <c r="Z891" i="23"/>
  <c r="Y892" i="23"/>
  <c r="Z892" i="23"/>
  <c r="Y893" i="23"/>
  <c r="Z893" i="23"/>
  <c r="Y894" i="23"/>
  <c r="Z894" i="23"/>
  <c r="Y895" i="23"/>
  <c r="Z895" i="23"/>
  <c r="Y896" i="23"/>
  <c r="Z896" i="23"/>
  <c r="Y897" i="23"/>
  <c r="Z897" i="23"/>
  <c r="Y898" i="23"/>
  <c r="Z898" i="23"/>
  <c r="Y899" i="23"/>
  <c r="Z899" i="23"/>
  <c r="Y900" i="23"/>
  <c r="Z900" i="23"/>
  <c r="Y901" i="23"/>
  <c r="Z901" i="23"/>
  <c r="Y902" i="23"/>
  <c r="Z902" i="23"/>
  <c r="Y903" i="23"/>
  <c r="Z903" i="23"/>
  <c r="Y904" i="23"/>
  <c r="Z904" i="23"/>
  <c r="Y905" i="23"/>
  <c r="Z905" i="23"/>
  <c r="Y906" i="23"/>
  <c r="Z906" i="23"/>
  <c r="Y907" i="23"/>
  <c r="Z907" i="23"/>
  <c r="Y908" i="23"/>
  <c r="Z908" i="23"/>
  <c r="Y909" i="23"/>
  <c r="Z909" i="23"/>
  <c r="Y910" i="23"/>
  <c r="Z910" i="23"/>
  <c r="Y911" i="23"/>
  <c r="Z911" i="23"/>
  <c r="Y912" i="23"/>
  <c r="Z912" i="23"/>
  <c r="Y913" i="23"/>
  <c r="Z913" i="23"/>
  <c r="Y914" i="23"/>
  <c r="Z914" i="23"/>
  <c r="Y915" i="23"/>
  <c r="Z915" i="23"/>
  <c r="Y916" i="23"/>
  <c r="Z916" i="23"/>
  <c r="Y917" i="23"/>
  <c r="Z917" i="23"/>
  <c r="Y918" i="23"/>
  <c r="Z918" i="23"/>
  <c r="Y919" i="23"/>
  <c r="Z919" i="23"/>
  <c r="Y920" i="23"/>
  <c r="Z920" i="23"/>
  <c r="Y921" i="23"/>
  <c r="Z921" i="23"/>
  <c r="Y922" i="23"/>
  <c r="Z922" i="23"/>
  <c r="Y923" i="23"/>
  <c r="Z923" i="23"/>
  <c r="Y924" i="23"/>
  <c r="Z924" i="23"/>
  <c r="Y925" i="23"/>
  <c r="Z925" i="23"/>
  <c r="Y926" i="23"/>
  <c r="Z926" i="23"/>
  <c r="Y927" i="23"/>
  <c r="Z927" i="23"/>
  <c r="Y928" i="23"/>
  <c r="Z928" i="23"/>
  <c r="Y929" i="23"/>
  <c r="Z929" i="23"/>
  <c r="Y930" i="23"/>
  <c r="Z930" i="23"/>
  <c r="Y931" i="23"/>
  <c r="Z931" i="23"/>
  <c r="Y932" i="23"/>
  <c r="Z932" i="23"/>
  <c r="Y933" i="23"/>
  <c r="Z933" i="23"/>
  <c r="Y934" i="23"/>
  <c r="Z934" i="23"/>
  <c r="Y935" i="23"/>
  <c r="Z935" i="23"/>
  <c r="Y936" i="23"/>
  <c r="Z936" i="23"/>
  <c r="Y937" i="23"/>
  <c r="Z937" i="23"/>
  <c r="Y938" i="23"/>
  <c r="Z938" i="23"/>
  <c r="Y939" i="23"/>
  <c r="Z939" i="23"/>
  <c r="Y940" i="23"/>
  <c r="Z940" i="23"/>
  <c r="Y941" i="23"/>
  <c r="Z941" i="23"/>
  <c r="Y942" i="23"/>
  <c r="Z942" i="23"/>
  <c r="Y943" i="23"/>
  <c r="Z943" i="23"/>
  <c r="Y944" i="23"/>
  <c r="Z944" i="23"/>
  <c r="Y945" i="23"/>
  <c r="Z945" i="23"/>
  <c r="Y946" i="23"/>
  <c r="Z946" i="23"/>
  <c r="Y947" i="23"/>
  <c r="Z947" i="23"/>
  <c r="Y948" i="23"/>
  <c r="Z948" i="23"/>
  <c r="Y949" i="23"/>
  <c r="Z949" i="23"/>
  <c r="Y950" i="23"/>
  <c r="Z950" i="23"/>
  <c r="Y951" i="23"/>
  <c r="Z951" i="23"/>
  <c r="Y952" i="23"/>
  <c r="Z952" i="23"/>
  <c r="Y953" i="23"/>
  <c r="Z953" i="23"/>
  <c r="Y954" i="23"/>
  <c r="Z954" i="23"/>
  <c r="Y955" i="23"/>
  <c r="Z955" i="23"/>
  <c r="Y956" i="23"/>
  <c r="Z956" i="23"/>
  <c r="Y957" i="23"/>
  <c r="Z957" i="23"/>
  <c r="Y958" i="23"/>
  <c r="Z958" i="23"/>
  <c r="Y959" i="23"/>
  <c r="Z959" i="23"/>
  <c r="Y960" i="23"/>
  <c r="Z960" i="23"/>
  <c r="Y961" i="23"/>
  <c r="Z961" i="23"/>
  <c r="Y962" i="23"/>
  <c r="Z962" i="23"/>
  <c r="Y963" i="23"/>
  <c r="Z963" i="23"/>
  <c r="Y964" i="23"/>
  <c r="Z964" i="23"/>
  <c r="Y965" i="23"/>
  <c r="Z965" i="23"/>
  <c r="Y966" i="23"/>
  <c r="Z966" i="23"/>
  <c r="Y967" i="23"/>
  <c r="Z967" i="23"/>
  <c r="Y968" i="23"/>
  <c r="Z968" i="23"/>
  <c r="Y969" i="23"/>
  <c r="Z969" i="23"/>
  <c r="Y970" i="23"/>
  <c r="Z970" i="23"/>
  <c r="Y971" i="23"/>
  <c r="Z971" i="23"/>
  <c r="Y972" i="23"/>
  <c r="Z972" i="23"/>
  <c r="Y973" i="23"/>
  <c r="Z973" i="23"/>
  <c r="Y974" i="23"/>
  <c r="Z974" i="23"/>
  <c r="Y975" i="23"/>
  <c r="Z975" i="23"/>
  <c r="Y976" i="23"/>
  <c r="Z976" i="23"/>
  <c r="Y977" i="23"/>
  <c r="Z977" i="23"/>
  <c r="Y978" i="23"/>
  <c r="Z978" i="23"/>
  <c r="Y979" i="23"/>
  <c r="Z979" i="23"/>
  <c r="Y980" i="23"/>
  <c r="Z980" i="23"/>
  <c r="Y981" i="23"/>
  <c r="Z981" i="23"/>
  <c r="Y982" i="23"/>
  <c r="Z982" i="23"/>
  <c r="Y983" i="23"/>
  <c r="Z983" i="23"/>
  <c r="Y984" i="23"/>
  <c r="Z984" i="23"/>
  <c r="Y985" i="23"/>
  <c r="Z985" i="23"/>
  <c r="Y986" i="23"/>
  <c r="Z986" i="23"/>
  <c r="Y987" i="23"/>
  <c r="Z987" i="23"/>
  <c r="Y988" i="23"/>
  <c r="Z988" i="23"/>
  <c r="Y989" i="23"/>
  <c r="Z989" i="23"/>
  <c r="Y990" i="23"/>
  <c r="Z990" i="23"/>
  <c r="Y991" i="23"/>
  <c r="Z991" i="23"/>
  <c r="Y992" i="23"/>
  <c r="Z992" i="23"/>
  <c r="Y993" i="23"/>
  <c r="Z993" i="23"/>
  <c r="Y994" i="23"/>
  <c r="Z994" i="23"/>
  <c r="Y995" i="23"/>
  <c r="Z995" i="23"/>
  <c r="Y996" i="23"/>
  <c r="Z996" i="23"/>
  <c r="Y997" i="23"/>
  <c r="Z997" i="23"/>
  <c r="Y998" i="23"/>
  <c r="Z998" i="23"/>
  <c r="Y7" i="23"/>
  <c r="AE7" i="23" s="1"/>
  <c r="S8" i="23"/>
  <c r="T8" i="23"/>
  <c r="U8" i="23"/>
  <c r="B11" i="52"/>
  <c r="S12" i="23"/>
  <c r="T12" i="23"/>
  <c r="U12" i="23"/>
  <c r="S13" i="23"/>
  <c r="T13" i="23"/>
  <c r="U13" i="23"/>
  <c r="S14" i="23"/>
  <c r="T14" i="23"/>
  <c r="U14" i="23"/>
  <c r="S15" i="23"/>
  <c r="T15" i="23"/>
  <c r="U15" i="23"/>
  <c r="S16" i="23"/>
  <c r="T16" i="23"/>
  <c r="U16" i="23"/>
  <c r="S17" i="23"/>
  <c r="T17" i="23"/>
  <c r="U17" i="23"/>
  <c r="S18" i="23"/>
  <c r="T18" i="23"/>
  <c r="U18" i="23"/>
  <c r="S19" i="23"/>
  <c r="T19" i="23"/>
  <c r="U19" i="23"/>
  <c r="S20" i="23"/>
  <c r="T20" i="23"/>
  <c r="U20" i="23"/>
  <c r="S21" i="23"/>
  <c r="T21" i="23"/>
  <c r="U21" i="23"/>
  <c r="S22" i="23"/>
  <c r="T22" i="23"/>
  <c r="U22" i="23"/>
  <c r="S23" i="23"/>
  <c r="T23" i="23"/>
  <c r="U23" i="23"/>
  <c r="S24" i="23"/>
  <c r="T24" i="23"/>
  <c r="U24" i="23"/>
  <c r="S25" i="23"/>
  <c r="T25" i="23"/>
  <c r="U25" i="23"/>
  <c r="S26" i="23"/>
  <c r="T26" i="23"/>
  <c r="U26" i="23"/>
  <c r="S27" i="23"/>
  <c r="T27" i="23"/>
  <c r="U27" i="23"/>
  <c r="S28" i="23"/>
  <c r="T28" i="23"/>
  <c r="U28" i="23"/>
  <c r="S29" i="23"/>
  <c r="T29" i="23"/>
  <c r="U29" i="23"/>
  <c r="S30" i="23"/>
  <c r="T30" i="23"/>
  <c r="U30" i="23"/>
  <c r="S31" i="23"/>
  <c r="T31" i="23"/>
  <c r="U31" i="23"/>
  <c r="S32" i="23"/>
  <c r="T32" i="23"/>
  <c r="U32" i="23"/>
  <c r="S33" i="23"/>
  <c r="T33" i="23"/>
  <c r="U33" i="23"/>
  <c r="S34" i="23"/>
  <c r="T34" i="23"/>
  <c r="U34" i="23"/>
  <c r="S35" i="23"/>
  <c r="T35" i="23"/>
  <c r="U35" i="23"/>
  <c r="S36" i="23"/>
  <c r="T36" i="23"/>
  <c r="U36" i="23"/>
  <c r="S37" i="23"/>
  <c r="T37" i="23"/>
  <c r="U37" i="23"/>
  <c r="S38" i="23"/>
  <c r="T38" i="23"/>
  <c r="U38" i="23"/>
  <c r="S39" i="23"/>
  <c r="T39" i="23"/>
  <c r="U39" i="23"/>
  <c r="S40" i="23"/>
  <c r="T40" i="23"/>
  <c r="U40" i="23"/>
  <c r="S41" i="23"/>
  <c r="T41" i="23"/>
  <c r="U41" i="23"/>
  <c r="S42" i="23"/>
  <c r="T42" i="23"/>
  <c r="U42" i="23"/>
  <c r="S43" i="23"/>
  <c r="T43" i="23"/>
  <c r="U43" i="23"/>
  <c r="S44" i="23"/>
  <c r="T44" i="23"/>
  <c r="U44" i="23"/>
  <c r="S45" i="23"/>
  <c r="T45" i="23"/>
  <c r="U45" i="23"/>
  <c r="S46" i="23"/>
  <c r="T46" i="23"/>
  <c r="U46" i="23"/>
  <c r="S47" i="23"/>
  <c r="T47" i="23"/>
  <c r="U47" i="23"/>
  <c r="S48" i="23"/>
  <c r="T48" i="23"/>
  <c r="U48" i="23"/>
  <c r="S49" i="23"/>
  <c r="T49" i="23"/>
  <c r="U49" i="23"/>
  <c r="S50" i="23"/>
  <c r="T50" i="23"/>
  <c r="U50" i="23"/>
  <c r="S51" i="23"/>
  <c r="T51" i="23"/>
  <c r="U51" i="23"/>
  <c r="S52" i="23"/>
  <c r="T52" i="23"/>
  <c r="U52" i="23"/>
  <c r="S53" i="23"/>
  <c r="T53" i="23"/>
  <c r="U53" i="23"/>
  <c r="S54" i="23"/>
  <c r="T54" i="23"/>
  <c r="U54" i="23"/>
  <c r="S55" i="23"/>
  <c r="T55" i="23"/>
  <c r="U55" i="23"/>
  <c r="S56" i="23"/>
  <c r="T56" i="23"/>
  <c r="U56" i="23"/>
  <c r="S57" i="23"/>
  <c r="T57" i="23"/>
  <c r="U57" i="23"/>
  <c r="S58" i="23"/>
  <c r="T58" i="23"/>
  <c r="U58" i="23"/>
  <c r="S59" i="23"/>
  <c r="T59" i="23"/>
  <c r="U59" i="23"/>
  <c r="S60" i="23"/>
  <c r="T60" i="23"/>
  <c r="U60" i="23"/>
  <c r="S61" i="23"/>
  <c r="T61" i="23"/>
  <c r="U61" i="23"/>
  <c r="S62" i="23"/>
  <c r="T62" i="23"/>
  <c r="U62" i="23"/>
  <c r="S63" i="23"/>
  <c r="T63" i="23"/>
  <c r="U63" i="23"/>
  <c r="S64" i="23"/>
  <c r="T64" i="23"/>
  <c r="U64" i="23"/>
  <c r="S65" i="23"/>
  <c r="T65" i="23"/>
  <c r="U65" i="23"/>
  <c r="S66" i="23"/>
  <c r="T66" i="23"/>
  <c r="U66" i="23"/>
  <c r="S67" i="23"/>
  <c r="T67" i="23"/>
  <c r="U67" i="23"/>
  <c r="S68" i="23"/>
  <c r="T68" i="23"/>
  <c r="U68" i="23"/>
  <c r="S69" i="23"/>
  <c r="T69" i="23"/>
  <c r="U69" i="23"/>
  <c r="S70" i="23"/>
  <c r="T70" i="23"/>
  <c r="U70" i="23"/>
  <c r="S71" i="23"/>
  <c r="T71" i="23"/>
  <c r="U71" i="23"/>
  <c r="S72" i="23"/>
  <c r="T72" i="23"/>
  <c r="U72" i="23"/>
  <c r="S73" i="23"/>
  <c r="T73" i="23"/>
  <c r="U73" i="23"/>
  <c r="S74" i="23"/>
  <c r="T74" i="23"/>
  <c r="U74" i="23"/>
  <c r="S75" i="23"/>
  <c r="T75" i="23"/>
  <c r="U75" i="23"/>
  <c r="S76" i="23"/>
  <c r="T76" i="23"/>
  <c r="U76" i="23"/>
  <c r="S77" i="23"/>
  <c r="T77" i="23"/>
  <c r="U77" i="23"/>
  <c r="S78" i="23"/>
  <c r="T78" i="23"/>
  <c r="U78" i="23"/>
  <c r="S79" i="23"/>
  <c r="T79" i="23"/>
  <c r="U79" i="23"/>
  <c r="S80" i="23"/>
  <c r="T80" i="23"/>
  <c r="U80" i="23"/>
  <c r="S81" i="23"/>
  <c r="T81" i="23"/>
  <c r="U81" i="23"/>
  <c r="S82" i="23"/>
  <c r="T82" i="23"/>
  <c r="U82" i="23"/>
  <c r="S83" i="23"/>
  <c r="T83" i="23"/>
  <c r="U83" i="23"/>
  <c r="S84" i="23"/>
  <c r="T84" i="23"/>
  <c r="U84" i="23"/>
  <c r="S85" i="23"/>
  <c r="T85" i="23"/>
  <c r="U85" i="23"/>
  <c r="S86" i="23"/>
  <c r="T86" i="23"/>
  <c r="U86" i="23"/>
  <c r="S87" i="23"/>
  <c r="T87" i="23"/>
  <c r="U87" i="23"/>
  <c r="S88" i="23"/>
  <c r="T88" i="23"/>
  <c r="U88" i="23"/>
  <c r="S89" i="23"/>
  <c r="T89" i="23"/>
  <c r="U89" i="23"/>
  <c r="S90" i="23"/>
  <c r="T90" i="23"/>
  <c r="U90" i="23"/>
  <c r="S91" i="23"/>
  <c r="T91" i="23"/>
  <c r="U91" i="23"/>
  <c r="S92" i="23"/>
  <c r="T92" i="23"/>
  <c r="U92" i="23"/>
  <c r="S93" i="23"/>
  <c r="T93" i="23"/>
  <c r="U93" i="23"/>
  <c r="S94" i="23"/>
  <c r="T94" i="23"/>
  <c r="U94" i="23"/>
  <c r="S95" i="23"/>
  <c r="T95" i="23"/>
  <c r="U95" i="23"/>
  <c r="S96" i="23"/>
  <c r="T96" i="23"/>
  <c r="U96" i="23"/>
  <c r="S97" i="23"/>
  <c r="T97" i="23"/>
  <c r="U97" i="23"/>
  <c r="S98" i="23"/>
  <c r="T98" i="23"/>
  <c r="U98" i="23"/>
  <c r="S99" i="23"/>
  <c r="T99" i="23"/>
  <c r="U99" i="23"/>
  <c r="S100" i="23"/>
  <c r="T100" i="23"/>
  <c r="U100" i="23"/>
  <c r="S101" i="23"/>
  <c r="T101" i="23"/>
  <c r="U101" i="23"/>
  <c r="S102" i="23"/>
  <c r="T102" i="23"/>
  <c r="U102" i="23"/>
  <c r="S103" i="23"/>
  <c r="T103" i="23"/>
  <c r="U103" i="23"/>
  <c r="S104" i="23"/>
  <c r="T104" i="23"/>
  <c r="U104" i="23"/>
  <c r="S105" i="23"/>
  <c r="T105" i="23"/>
  <c r="U105" i="23"/>
  <c r="S106" i="23"/>
  <c r="T106" i="23"/>
  <c r="U106" i="23"/>
  <c r="S107" i="23"/>
  <c r="T107" i="23"/>
  <c r="U107" i="23"/>
  <c r="S108" i="23"/>
  <c r="T108" i="23"/>
  <c r="U108" i="23"/>
  <c r="S109" i="23"/>
  <c r="T109" i="23"/>
  <c r="U109" i="23"/>
  <c r="S110" i="23"/>
  <c r="T110" i="23"/>
  <c r="U110" i="23"/>
  <c r="S111" i="23"/>
  <c r="T111" i="23"/>
  <c r="U111" i="23"/>
  <c r="S112" i="23"/>
  <c r="T112" i="23"/>
  <c r="U112" i="23"/>
  <c r="S113" i="23"/>
  <c r="T113" i="23"/>
  <c r="U113" i="23"/>
  <c r="S114" i="23"/>
  <c r="T114" i="23"/>
  <c r="U114" i="23"/>
  <c r="S115" i="23"/>
  <c r="T115" i="23"/>
  <c r="U115" i="23"/>
  <c r="S116" i="23"/>
  <c r="T116" i="23"/>
  <c r="U116" i="23"/>
  <c r="S117" i="23"/>
  <c r="T117" i="23"/>
  <c r="U117" i="23"/>
  <c r="S118" i="23"/>
  <c r="T118" i="23"/>
  <c r="U118" i="23"/>
  <c r="S119" i="23"/>
  <c r="T119" i="23"/>
  <c r="U119" i="23"/>
  <c r="S120" i="23"/>
  <c r="T120" i="23"/>
  <c r="U120" i="23"/>
  <c r="S121" i="23"/>
  <c r="T121" i="23"/>
  <c r="U121" i="23"/>
  <c r="S122" i="23"/>
  <c r="T122" i="23"/>
  <c r="U122" i="23"/>
  <c r="S123" i="23"/>
  <c r="T123" i="23"/>
  <c r="U123" i="23"/>
  <c r="S124" i="23"/>
  <c r="T124" i="23"/>
  <c r="U124" i="23"/>
  <c r="S125" i="23"/>
  <c r="T125" i="23"/>
  <c r="U125" i="23"/>
  <c r="S126" i="23"/>
  <c r="T126" i="23"/>
  <c r="U126" i="23"/>
  <c r="S127" i="23"/>
  <c r="T127" i="23"/>
  <c r="U127" i="23"/>
  <c r="S128" i="23"/>
  <c r="T128" i="23"/>
  <c r="U128" i="23"/>
  <c r="S129" i="23"/>
  <c r="T129" i="23"/>
  <c r="U129" i="23"/>
  <c r="S130" i="23"/>
  <c r="T130" i="23"/>
  <c r="U130" i="23"/>
  <c r="S131" i="23"/>
  <c r="T131" i="23"/>
  <c r="U131" i="23"/>
  <c r="S132" i="23"/>
  <c r="T132" i="23"/>
  <c r="U132" i="23"/>
  <c r="S133" i="23"/>
  <c r="T133" i="23"/>
  <c r="U133" i="23"/>
  <c r="S134" i="23"/>
  <c r="T134" i="23"/>
  <c r="U134" i="23"/>
  <c r="S135" i="23"/>
  <c r="T135" i="23"/>
  <c r="U135" i="23"/>
  <c r="S136" i="23"/>
  <c r="T136" i="23"/>
  <c r="U136" i="23"/>
  <c r="S137" i="23"/>
  <c r="T137" i="23"/>
  <c r="U137" i="23"/>
  <c r="S138" i="23"/>
  <c r="T138" i="23"/>
  <c r="U138" i="23"/>
  <c r="S139" i="23"/>
  <c r="T139" i="23"/>
  <c r="U139" i="23"/>
  <c r="S140" i="23"/>
  <c r="T140" i="23"/>
  <c r="U140" i="23"/>
  <c r="S141" i="23"/>
  <c r="T141" i="23"/>
  <c r="U141" i="23"/>
  <c r="S142" i="23"/>
  <c r="T142" i="23"/>
  <c r="U142" i="23"/>
  <c r="S143" i="23"/>
  <c r="T143" i="23"/>
  <c r="U143" i="23"/>
  <c r="S144" i="23"/>
  <c r="T144" i="23"/>
  <c r="U144" i="23"/>
  <c r="S145" i="23"/>
  <c r="T145" i="23"/>
  <c r="U145" i="23"/>
  <c r="S146" i="23"/>
  <c r="T146" i="23"/>
  <c r="U146" i="23"/>
  <c r="S147" i="23"/>
  <c r="T147" i="23"/>
  <c r="U147" i="23"/>
  <c r="S148" i="23"/>
  <c r="T148" i="23"/>
  <c r="U148" i="23"/>
  <c r="S149" i="23"/>
  <c r="T149" i="23"/>
  <c r="U149" i="23"/>
  <c r="S150" i="23"/>
  <c r="T150" i="23"/>
  <c r="U150" i="23"/>
  <c r="S151" i="23"/>
  <c r="T151" i="23"/>
  <c r="U151" i="23"/>
  <c r="S152" i="23"/>
  <c r="T152" i="23"/>
  <c r="U152" i="23"/>
  <c r="S153" i="23"/>
  <c r="T153" i="23"/>
  <c r="U153" i="23"/>
  <c r="S154" i="23"/>
  <c r="T154" i="23"/>
  <c r="U154" i="23"/>
  <c r="S155" i="23"/>
  <c r="T155" i="23"/>
  <c r="U155" i="23"/>
  <c r="S156" i="23"/>
  <c r="T156" i="23"/>
  <c r="U156" i="23"/>
  <c r="S157" i="23"/>
  <c r="T157" i="23"/>
  <c r="U157" i="23"/>
  <c r="S158" i="23"/>
  <c r="T158" i="23"/>
  <c r="U158" i="23"/>
  <c r="S159" i="23"/>
  <c r="T159" i="23"/>
  <c r="U159" i="23"/>
  <c r="S160" i="23"/>
  <c r="T160" i="23"/>
  <c r="U160" i="23"/>
  <c r="S161" i="23"/>
  <c r="T161" i="23"/>
  <c r="U161" i="23"/>
  <c r="S162" i="23"/>
  <c r="T162" i="23"/>
  <c r="U162" i="23"/>
  <c r="S163" i="23"/>
  <c r="T163" i="23"/>
  <c r="U163" i="23"/>
  <c r="S164" i="23"/>
  <c r="T164" i="23"/>
  <c r="U164" i="23"/>
  <c r="S165" i="23"/>
  <c r="T165" i="23"/>
  <c r="U165" i="23"/>
  <c r="S166" i="23"/>
  <c r="T166" i="23"/>
  <c r="U166" i="23"/>
  <c r="S167" i="23"/>
  <c r="T167" i="23"/>
  <c r="U167" i="23"/>
  <c r="S168" i="23"/>
  <c r="T168" i="23"/>
  <c r="U168" i="23"/>
  <c r="S169" i="23"/>
  <c r="T169" i="23"/>
  <c r="U169" i="23"/>
  <c r="S170" i="23"/>
  <c r="T170" i="23"/>
  <c r="U170" i="23"/>
  <c r="S171" i="23"/>
  <c r="T171" i="23"/>
  <c r="U171" i="23"/>
  <c r="S172" i="23"/>
  <c r="T172" i="23"/>
  <c r="U172" i="23"/>
  <c r="S173" i="23"/>
  <c r="T173" i="23"/>
  <c r="U173" i="23"/>
  <c r="S174" i="23"/>
  <c r="T174" i="23"/>
  <c r="U174" i="23"/>
  <c r="S175" i="23"/>
  <c r="T175" i="23"/>
  <c r="U175" i="23"/>
  <c r="S176" i="23"/>
  <c r="T176" i="23"/>
  <c r="U176" i="23"/>
  <c r="S177" i="23"/>
  <c r="T177" i="23"/>
  <c r="U177" i="23"/>
  <c r="S178" i="23"/>
  <c r="T178" i="23"/>
  <c r="U178" i="23"/>
  <c r="S179" i="23"/>
  <c r="T179" i="23"/>
  <c r="U179" i="23"/>
  <c r="S180" i="23"/>
  <c r="T180" i="23"/>
  <c r="U180" i="23"/>
  <c r="S181" i="23"/>
  <c r="T181" i="23"/>
  <c r="U181" i="23"/>
  <c r="S182" i="23"/>
  <c r="T182" i="23"/>
  <c r="U182" i="23"/>
  <c r="S183" i="23"/>
  <c r="T183" i="23"/>
  <c r="U183" i="23"/>
  <c r="S184" i="23"/>
  <c r="T184" i="23"/>
  <c r="U184" i="23"/>
  <c r="S185" i="23"/>
  <c r="T185" i="23"/>
  <c r="U185" i="23"/>
  <c r="S186" i="23"/>
  <c r="T186" i="23"/>
  <c r="U186" i="23"/>
  <c r="S187" i="23"/>
  <c r="T187" i="23"/>
  <c r="U187" i="23"/>
  <c r="S188" i="23"/>
  <c r="T188" i="23"/>
  <c r="U188" i="23"/>
  <c r="S189" i="23"/>
  <c r="T189" i="23"/>
  <c r="U189" i="23"/>
  <c r="S190" i="23"/>
  <c r="T190" i="23"/>
  <c r="U190" i="23"/>
  <c r="S191" i="23"/>
  <c r="T191" i="23"/>
  <c r="U191" i="23"/>
  <c r="S192" i="23"/>
  <c r="T192" i="23"/>
  <c r="U192" i="23"/>
  <c r="S193" i="23"/>
  <c r="T193" i="23"/>
  <c r="U193" i="23"/>
  <c r="S194" i="23"/>
  <c r="T194" i="23"/>
  <c r="U194" i="23"/>
  <c r="S195" i="23"/>
  <c r="T195" i="23"/>
  <c r="U195" i="23"/>
  <c r="S196" i="23"/>
  <c r="T196" i="23"/>
  <c r="U196" i="23"/>
  <c r="S197" i="23"/>
  <c r="T197" i="23"/>
  <c r="U197" i="23"/>
  <c r="S198" i="23"/>
  <c r="T198" i="23"/>
  <c r="U198" i="23"/>
  <c r="S199" i="23"/>
  <c r="T199" i="23"/>
  <c r="U199" i="23"/>
  <c r="S200" i="23"/>
  <c r="T200" i="23"/>
  <c r="U200" i="23"/>
  <c r="S201" i="23"/>
  <c r="T201" i="23"/>
  <c r="U201" i="23"/>
  <c r="S202" i="23"/>
  <c r="T202" i="23"/>
  <c r="U202" i="23"/>
  <c r="S203" i="23"/>
  <c r="T203" i="23"/>
  <c r="U203" i="23"/>
  <c r="S204" i="23"/>
  <c r="T204" i="23"/>
  <c r="U204" i="23"/>
  <c r="S205" i="23"/>
  <c r="T205" i="23"/>
  <c r="U205" i="23"/>
  <c r="S206" i="23"/>
  <c r="T206" i="23"/>
  <c r="U206" i="23"/>
  <c r="S207" i="23"/>
  <c r="T207" i="23"/>
  <c r="U207" i="23"/>
  <c r="S208" i="23"/>
  <c r="T208" i="23"/>
  <c r="U208" i="23"/>
  <c r="S209" i="23"/>
  <c r="T209" i="23"/>
  <c r="U209" i="23"/>
  <c r="S210" i="23"/>
  <c r="T210" i="23"/>
  <c r="U210" i="23"/>
  <c r="S211" i="23"/>
  <c r="T211" i="23"/>
  <c r="U211" i="23"/>
  <c r="S212" i="23"/>
  <c r="T212" i="23"/>
  <c r="U212" i="23"/>
  <c r="S213" i="23"/>
  <c r="T213" i="23"/>
  <c r="U213" i="23"/>
  <c r="S214" i="23"/>
  <c r="T214" i="23"/>
  <c r="U214" i="23"/>
  <c r="S215" i="23"/>
  <c r="T215" i="23"/>
  <c r="U215" i="23"/>
  <c r="S216" i="23"/>
  <c r="T216" i="23"/>
  <c r="U216" i="23"/>
  <c r="S217" i="23"/>
  <c r="T217" i="23"/>
  <c r="U217" i="23"/>
  <c r="S218" i="23"/>
  <c r="T218" i="23"/>
  <c r="U218" i="23"/>
  <c r="S219" i="23"/>
  <c r="T219" i="23"/>
  <c r="U219" i="23"/>
  <c r="S220" i="23"/>
  <c r="T220" i="23"/>
  <c r="U220" i="23"/>
  <c r="S221" i="23"/>
  <c r="T221" i="23"/>
  <c r="U221" i="23"/>
  <c r="S222" i="23"/>
  <c r="T222" i="23"/>
  <c r="U222" i="23"/>
  <c r="S223" i="23"/>
  <c r="T223" i="23"/>
  <c r="U223" i="23"/>
  <c r="S224" i="23"/>
  <c r="T224" i="23"/>
  <c r="U224" i="23"/>
  <c r="S225" i="23"/>
  <c r="T225" i="23"/>
  <c r="U225" i="23"/>
  <c r="S226" i="23"/>
  <c r="T226" i="23"/>
  <c r="U226" i="23"/>
  <c r="S227" i="23"/>
  <c r="T227" i="23"/>
  <c r="U227" i="23"/>
  <c r="S228" i="23"/>
  <c r="T228" i="23"/>
  <c r="U228" i="23"/>
  <c r="S229" i="23"/>
  <c r="T229" i="23"/>
  <c r="U229" i="23"/>
  <c r="S230" i="23"/>
  <c r="T230" i="23"/>
  <c r="U230" i="23"/>
  <c r="S231" i="23"/>
  <c r="T231" i="23"/>
  <c r="U231" i="23"/>
  <c r="S232" i="23"/>
  <c r="T232" i="23"/>
  <c r="U232" i="23"/>
  <c r="S233" i="23"/>
  <c r="T233" i="23"/>
  <c r="U233" i="23"/>
  <c r="S234" i="23"/>
  <c r="T234" i="23"/>
  <c r="U234" i="23"/>
  <c r="S235" i="23"/>
  <c r="T235" i="23"/>
  <c r="U235" i="23"/>
  <c r="S236" i="23"/>
  <c r="T236" i="23"/>
  <c r="U236" i="23"/>
  <c r="S237" i="23"/>
  <c r="T237" i="23"/>
  <c r="U237" i="23"/>
  <c r="S238" i="23"/>
  <c r="T238" i="23"/>
  <c r="U238" i="23"/>
  <c r="S239" i="23"/>
  <c r="T239" i="23"/>
  <c r="U239" i="23"/>
  <c r="S240" i="23"/>
  <c r="T240" i="23"/>
  <c r="U240" i="23"/>
  <c r="S241" i="23"/>
  <c r="T241" i="23"/>
  <c r="U241" i="23"/>
  <c r="S242" i="23"/>
  <c r="T242" i="23"/>
  <c r="U242" i="23"/>
  <c r="S243" i="23"/>
  <c r="T243" i="23"/>
  <c r="U243" i="23"/>
  <c r="S244" i="23"/>
  <c r="T244" i="23"/>
  <c r="U244" i="23"/>
  <c r="S245" i="23"/>
  <c r="T245" i="23"/>
  <c r="U245" i="23"/>
  <c r="S246" i="23"/>
  <c r="T246" i="23"/>
  <c r="U246" i="23"/>
  <c r="S247" i="23"/>
  <c r="T247" i="23"/>
  <c r="U247" i="23"/>
  <c r="S248" i="23"/>
  <c r="T248" i="23"/>
  <c r="U248" i="23"/>
  <c r="S249" i="23"/>
  <c r="T249" i="23"/>
  <c r="U249" i="23"/>
  <c r="S250" i="23"/>
  <c r="T250" i="23"/>
  <c r="U250" i="23"/>
  <c r="S251" i="23"/>
  <c r="T251" i="23"/>
  <c r="U251" i="23"/>
  <c r="S252" i="23"/>
  <c r="T252" i="23"/>
  <c r="U252" i="23"/>
  <c r="S253" i="23"/>
  <c r="T253" i="23"/>
  <c r="U253" i="23"/>
  <c r="S254" i="23"/>
  <c r="T254" i="23"/>
  <c r="U254" i="23"/>
  <c r="S255" i="23"/>
  <c r="T255" i="23"/>
  <c r="U255" i="23"/>
  <c r="S256" i="23"/>
  <c r="T256" i="23"/>
  <c r="U256" i="23"/>
  <c r="S257" i="23"/>
  <c r="T257" i="23"/>
  <c r="U257" i="23"/>
  <c r="S258" i="23"/>
  <c r="T258" i="23"/>
  <c r="U258" i="23"/>
  <c r="S259" i="23"/>
  <c r="T259" i="23"/>
  <c r="U259" i="23"/>
  <c r="S260" i="23"/>
  <c r="T260" i="23"/>
  <c r="U260" i="23"/>
  <c r="S261" i="23"/>
  <c r="T261" i="23"/>
  <c r="U261" i="23"/>
  <c r="S262" i="23"/>
  <c r="T262" i="23"/>
  <c r="U262" i="23"/>
  <c r="S263" i="23"/>
  <c r="T263" i="23"/>
  <c r="U263" i="23"/>
  <c r="S264" i="23"/>
  <c r="T264" i="23"/>
  <c r="U264" i="23"/>
  <c r="S265" i="23"/>
  <c r="T265" i="23"/>
  <c r="U265" i="23"/>
  <c r="S266" i="23"/>
  <c r="T266" i="23"/>
  <c r="U266" i="23"/>
  <c r="S267" i="23"/>
  <c r="T267" i="23"/>
  <c r="U267" i="23"/>
  <c r="S268" i="23"/>
  <c r="T268" i="23"/>
  <c r="U268" i="23"/>
  <c r="S269" i="23"/>
  <c r="T269" i="23"/>
  <c r="U269" i="23"/>
  <c r="S270" i="23"/>
  <c r="T270" i="23"/>
  <c r="U270" i="23"/>
  <c r="S271" i="23"/>
  <c r="T271" i="23"/>
  <c r="U271" i="23"/>
  <c r="S272" i="23"/>
  <c r="T272" i="23"/>
  <c r="U272" i="23"/>
  <c r="S273" i="23"/>
  <c r="T273" i="23"/>
  <c r="U273" i="23"/>
  <c r="S274" i="23"/>
  <c r="T274" i="23"/>
  <c r="U274" i="23"/>
  <c r="S275" i="23"/>
  <c r="T275" i="23"/>
  <c r="U275" i="23"/>
  <c r="S276" i="23"/>
  <c r="T276" i="23"/>
  <c r="U276" i="23"/>
  <c r="S277" i="23"/>
  <c r="T277" i="23"/>
  <c r="U277" i="23"/>
  <c r="S278" i="23"/>
  <c r="T278" i="23"/>
  <c r="U278" i="23"/>
  <c r="S279" i="23"/>
  <c r="T279" i="23"/>
  <c r="U279" i="23"/>
  <c r="S280" i="23"/>
  <c r="T280" i="23"/>
  <c r="U280" i="23"/>
  <c r="S281" i="23"/>
  <c r="T281" i="23"/>
  <c r="U281" i="23"/>
  <c r="S282" i="23"/>
  <c r="T282" i="23"/>
  <c r="U282" i="23"/>
  <c r="S283" i="23"/>
  <c r="T283" i="23"/>
  <c r="U283" i="23"/>
  <c r="S284" i="23"/>
  <c r="T284" i="23"/>
  <c r="U284" i="23"/>
  <c r="S285" i="23"/>
  <c r="T285" i="23"/>
  <c r="U285" i="23"/>
  <c r="S286" i="23"/>
  <c r="T286" i="23"/>
  <c r="U286" i="23"/>
  <c r="S287" i="23"/>
  <c r="T287" i="23"/>
  <c r="U287" i="23"/>
  <c r="S288" i="23"/>
  <c r="T288" i="23"/>
  <c r="U288" i="23"/>
  <c r="S289" i="23"/>
  <c r="T289" i="23"/>
  <c r="U289" i="23"/>
  <c r="S290" i="23"/>
  <c r="T290" i="23"/>
  <c r="U290" i="23"/>
  <c r="S291" i="23"/>
  <c r="T291" i="23"/>
  <c r="U291" i="23"/>
  <c r="S292" i="23"/>
  <c r="T292" i="23"/>
  <c r="U292" i="23"/>
  <c r="S293" i="23"/>
  <c r="T293" i="23"/>
  <c r="U293" i="23"/>
  <c r="S294" i="23"/>
  <c r="T294" i="23"/>
  <c r="U294" i="23"/>
  <c r="S295" i="23"/>
  <c r="T295" i="23"/>
  <c r="U295" i="23"/>
  <c r="S296" i="23"/>
  <c r="T296" i="23"/>
  <c r="U296" i="23"/>
  <c r="S297" i="23"/>
  <c r="T297" i="23"/>
  <c r="U297" i="23"/>
  <c r="S298" i="23"/>
  <c r="T298" i="23"/>
  <c r="U298" i="23"/>
  <c r="S299" i="23"/>
  <c r="T299" i="23"/>
  <c r="U299" i="23"/>
  <c r="S300" i="23"/>
  <c r="T300" i="23"/>
  <c r="U300" i="23"/>
  <c r="S301" i="23"/>
  <c r="T301" i="23"/>
  <c r="U301" i="23"/>
  <c r="S302" i="23"/>
  <c r="T302" i="23"/>
  <c r="U302" i="23"/>
  <c r="S303" i="23"/>
  <c r="T303" i="23"/>
  <c r="U303" i="23"/>
  <c r="S304" i="23"/>
  <c r="T304" i="23"/>
  <c r="U304" i="23"/>
  <c r="S305" i="23"/>
  <c r="T305" i="23"/>
  <c r="U305" i="23"/>
  <c r="S306" i="23"/>
  <c r="T306" i="23"/>
  <c r="U306" i="23"/>
  <c r="S307" i="23"/>
  <c r="T307" i="23"/>
  <c r="U307" i="23"/>
  <c r="S308" i="23"/>
  <c r="T308" i="23"/>
  <c r="U308" i="23"/>
  <c r="S309" i="23"/>
  <c r="T309" i="23"/>
  <c r="U309" i="23"/>
  <c r="S310" i="23"/>
  <c r="T310" i="23"/>
  <c r="U310" i="23"/>
  <c r="S311" i="23"/>
  <c r="T311" i="23"/>
  <c r="U311" i="23"/>
  <c r="S312" i="23"/>
  <c r="T312" i="23"/>
  <c r="U312" i="23"/>
  <c r="S313" i="23"/>
  <c r="T313" i="23"/>
  <c r="U313" i="23"/>
  <c r="S314" i="23"/>
  <c r="T314" i="23"/>
  <c r="U314" i="23"/>
  <c r="S315" i="23"/>
  <c r="T315" i="23"/>
  <c r="U315" i="23"/>
  <c r="S316" i="23"/>
  <c r="T316" i="23"/>
  <c r="U316" i="23"/>
  <c r="S317" i="23"/>
  <c r="T317" i="23"/>
  <c r="U317" i="23"/>
  <c r="S318" i="23"/>
  <c r="T318" i="23"/>
  <c r="U318" i="23"/>
  <c r="S319" i="23"/>
  <c r="T319" i="23"/>
  <c r="U319" i="23"/>
  <c r="S320" i="23"/>
  <c r="T320" i="23"/>
  <c r="U320" i="23"/>
  <c r="S321" i="23"/>
  <c r="T321" i="23"/>
  <c r="U321" i="23"/>
  <c r="S322" i="23"/>
  <c r="T322" i="23"/>
  <c r="U322" i="23"/>
  <c r="S323" i="23"/>
  <c r="T323" i="23"/>
  <c r="U323" i="23"/>
  <c r="S324" i="23"/>
  <c r="T324" i="23"/>
  <c r="U324" i="23"/>
  <c r="S325" i="23"/>
  <c r="T325" i="23"/>
  <c r="U325" i="23"/>
  <c r="S326" i="23"/>
  <c r="T326" i="23"/>
  <c r="U326" i="23"/>
  <c r="S327" i="23"/>
  <c r="T327" i="23"/>
  <c r="U327" i="23"/>
  <c r="S328" i="23"/>
  <c r="T328" i="23"/>
  <c r="U328" i="23"/>
  <c r="S329" i="23"/>
  <c r="T329" i="23"/>
  <c r="U329" i="23"/>
  <c r="S330" i="23"/>
  <c r="T330" i="23"/>
  <c r="U330" i="23"/>
  <c r="S331" i="23"/>
  <c r="T331" i="23"/>
  <c r="U331" i="23"/>
  <c r="S332" i="23"/>
  <c r="T332" i="23"/>
  <c r="U332" i="23"/>
  <c r="S333" i="23"/>
  <c r="T333" i="23"/>
  <c r="U333" i="23"/>
  <c r="S334" i="23"/>
  <c r="T334" i="23"/>
  <c r="U334" i="23"/>
  <c r="S335" i="23"/>
  <c r="T335" i="23"/>
  <c r="U335" i="23"/>
  <c r="S336" i="23"/>
  <c r="T336" i="23"/>
  <c r="U336" i="23"/>
  <c r="S337" i="23"/>
  <c r="T337" i="23"/>
  <c r="U337" i="23"/>
  <c r="S338" i="23"/>
  <c r="T338" i="23"/>
  <c r="U338" i="23"/>
  <c r="S339" i="23"/>
  <c r="T339" i="23"/>
  <c r="U339" i="23"/>
  <c r="S340" i="23"/>
  <c r="T340" i="23"/>
  <c r="U340" i="23"/>
  <c r="S341" i="23"/>
  <c r="T341" i="23"/>
  <c r="U341" i="23"/>
  <c r="S342" i="23"/>
  <c r="T342" i="23"/>
  <c r="U342" i="23"/>
  <c r="S343" i="23"/>
  <c r="T343" i="23"/>
  <c r="U343" i="23"/>
  <c r="S344" i="23"/>
  <c r="T344" i="23"/>
  <c r="U344" i="23"/>
  <c r="S345" i="23"/>
  <c r="T345" i="23"/>
  <c r="U345" i="23"/>
  <c r="S346" i="23"/>
  <c r="T346" i="23"/>
  <c r="U346" i="23"/>
  <c r="S347" i="23"/>
  <c r="T347" i="23"/>
  <c r="U347" i="23"/>
  <c r="S348" i="23"/>
  <c r="T348" i="23"/>
  <c r="U348" i="23"/>
  <c r="S349" i="23"/>
  <c r="T349" i="23"/>
  <c r="U349" i="23"/>
  <c r="S350" i="23"/>
  <c r="T350" i="23"/>
  <c r="U350" i="23"/>
  <c r="S351" i="23"/>
  <c r="T351" i="23"/>
  <c r="U351" i="23"/>
  <c r="S352" i="23"/>
  <c r="T352" i="23"/>
  <c r="U352" i="23"/>
  <c r="S353" i="23"/>
  <c r="T353" i="23"/>
  <c r="U353" i="23"/>
  <c r="S354" i="23"/>
  <c r="T354" i="23"/>
  <c r="U354" i="23"/>
  <c r="S355" i="23"/>
  <c r="T355" i="23"/>
  <c r="U355" i="23"/>
  <c r="S356" i="23"/>
  <c r="T356" i="23"/>
  <c r="U356" i="23"/>
  <c r="S357" i="23"/>
  <c r="T357" i="23"/>
  <c r="U357" i="23"/>
  <c r="S358" i="23"/>
  <c r="T358" i="23"/>
  <c r="U358" i="23"/>
  <c r="S359" i="23"/>
  <c r="T359" i="23"/>
  <c r="U359" i="23"/>
  <c r="S360" i="23"/>
  <c r="T360" i="23"/>
  <c r="U360" i="23"/>
  <c r="S361" i="23"/>
  <c r="T361" i="23"/>
  <c r="U361" i="23"/>
  <c r="S362" i="23"/>
  <c r="T362" i="23"/>
  <c r="U362" i="23"/>
  <c r="S363" i="23"/>
  <c r="T363" i="23"/>
  <c r="U363" i="23"/>
  <c r="S364" i="23"/>
  <c r="T364" i="23"/>
  <c r="U364" i="23"/>
  <c r="S365" i="23"/>
  <c r="T365" i="23"/>
  <c r="U365" i="23"/>
  <c r="S366" i="23"/>
  <c r="T366" i="23"/>
  <c r="U366" i="23"/>
  <c r="S367" i="23"/>
  <c r="T367" i="23"/>
  <c r="U367" i="23"/>
  <c r="S368" i="23"/>
  <c r="T368" i="23"/>
  <c r="U368" i="23"/>
  <c r="S369" i="23"/>
  <c r="T369" i="23"/>
  <c r="U369" i="23"/>
  <c r="S370" i="23"/>
  <c r="T370" i="23"/>
  <c r="U370" i="23"/>
  <c r="S371" i="23"/>
  <c r="T371" i="23"/>
  <c r="U371" i="23"/>
  <c r="S372" i="23"/>
  <c r="T372" i="23"/>
  <c r="U372" i="23"/>
  <c r="S373" i="23"/>
  <c r="T373" i="23"/>
  <c r="U373" i="23"/>
  <c r="S374" i="23"/>
  <c r="T374" i="23"/>
  <c r="U374" i="23"/>
  <c r="S375" i="23"/>
  <c r="T375" i="23"/>
  <c r="U375" i="23"/>
  <c r="S376" i="23"/>
  <c r="T376" i="23"/>
  <c r="U376" i="23"/>
  <c r="S377" i="23"/>
  <c r="T377" i="23"/>
  <c r="U377" i="23"/>
  <c r="S378" i="23"/>
  <c r="T378" i="23"/>
  <c r="U378" i="23"/>
  <c r="S379" i="23"/>
  <c r="T379" i="23"/>
  <c r="U379" i="23"/>
  <c r="S380" i="23"/>
  <c r="T380" i="23"/>
  <c r="U380" i="23"/>
  <c r="S381" i="23"/>
  <c r="T381" i="23"/>
  <c r="U381" i="23"/>
  <c r="S382" i="23"/>
  <c r="T382" i="23"/>
  <c r="U382" i="23"/>
  <c r="S383" i="23"/>
  <c r="T383" i="23"/>
  <c r="U383" i="23"/>
  <c r="S384" i="23"/>
  <c r="T384" i="23"/>
  <c r="U384" i="23"/>
  <c r="S385" i="23"/>
  <c r="T385" i="23"/>
  <c r="U385" i="23"/>
  <c r="S386" i="23"/>
  <c r="T386" i="23"/>
  <c r="U386" i="23"/>
  <c r="S387" i="23"/>
  <c r="T387" i="23"/>
  <c r="U387" i="23"/>
  <c r="S388" i="23"/>
  <c r="T388" i="23"/>
  <c r="U388" i="23"/>
  <c r="S389" i="23"/>
  <c r="T389" i="23"/>
  <c r="U389" i="23"/>
  <c r="S390" i="23"/>
  <c r="T390" i="23"/>
  <c r="U390" i="23"/>
  <c r="S391" i="23"/>
  <c r="T391" i="23"/>
  <c r="U391" i="23"/>
  <c r="S392" i="23"/>
  <c r="T392" i="23"/>
  <c r="U392" i="23"/>
  <c r="S393" i="23"/>
  <c r="T393" i="23"/>
  <c r="U393" i="23"/>
  <c r="S394" i="23"/>
  <c r="T394" i="23"/>
  <c r="U394" i="23"/>
  <c r="S395" i="23"/>
  <c r="T395" i="23"/>
  <c r="U395" i="23"/>
  <c r="S396" i="23"/>
  <c r="T396" i="23"/>
  <c r="U396" i="23"/>
  <c r="S397" i="23"/>
  <c r="T397" i="23"/>
  <c r="U397" i="23"/>
  <c r="S398" i="23"/>
  <c r="T398" i="23"/>
  <c r="U398" i="23"/>
  <c r="S399" i="23"/>
  <c r="T399" i="23"/>
  <c r="U399" i="23"/>
  <c r="S400" i="23"/>
  <c r="T400" i="23"/>
  <c r="U400" i="23"/>
  <c r="S401" i="23"/>
  <c r="T401" i="23"/>
  <c r="U401" i="23"/>
  <c r="S402" i="23"/>
  <c r="T402" i="23"/>
  <c r="U402" i="23"/>
  <c r="S403" i="23"/>
  <c r="T403" i="23"/>
  <c r="U403" i="23"/>
  <c r="S404" i="23"/>
  <c r="T404" i="23"/>
  <c r="U404" i="23"/>
  <c r="S405" i="23"/>
  <c r="T405" i="23"/>
  <c r="U405" i="23"/>
  <c r="S406" i="23"/>
  <c r="T406" i="23"/>
  <c r="U406" i="23"/>
  <c r="S407" i="23"/>
  <c r="T407" i="23"/>
  <c r="U407" i="23"/>
  <c r="S408" i="23"/>
  <c r="T408" i="23"/>
  <c r="U408" i="23"/>
  <c r="S409" i="23"/>
  <c r="T409" i="23"/>
  <c r="U409" i="23"/>
  <c r="S410" i="23"/>
  <c r="T410" i="23"/>
  <c r="U410" i="23"/>
  <c r="S411" i="23"/>
  <c r="T411" i="23"/>
  <c r="U411" i="23"/>
  <c r="S412" i="23"/>
  <c r="T412" i="23"/>
  <c r="U412" i="23"/>
  <c r="S413" i="23"/>
  <c r="T413" i="23"/>
  <c r="U413" i="23"/>
  <c r="S414" i="23"/>
  <c r="T414" i="23"/>
  <c r="U414" i="23"/>
  <c r="S415" i="23"/>
  <c r="T415" i="23"/>
  <c r="U415" i="23"/>
  <c r="S416" i="23"/>
  <c r="T416" i="23"/>
  <c r="U416" i="23"/>
  <c r="S417" i="23"/>
  <c r="T417" i="23"/>
  <c r="U417" i="23"/>
  <c r="S418" i="23"/>
  <c r="T418" i="23"/>
  <c r="U418" i="23"/>
  <c r="S419" i="23"/>
  <c r="T419" i="23"/>
  <c r="U419" i="23"/>
  <c r="S420" i="23"/>
  <c r="T420" i="23"/>
  <c r="U420" i="23"/>
  <c r="S421" i="23"/>
  <c r="T421" i="23"/>
  <c r="U421" i="23"/>
  <c r="S422" i="23"/>
  <c r="T422" i="23"/>
  <c r="U422" i="23"/>
  <c r="S423" i="23"/>
  <c r="T423" i="23"/>
  <c r="U423" i="23"/>
  <c r="S424" i="23"/>
  <c r="T424" i="23"/>
  <c r="U424" i="23"/>
  <c r="S425" i="23"/>
  <c r="T425" i="23"/>
  <c r="U425" i="23"/>
  <c r="S426" i="23"/>
  <c r="T426" i="23"/>
  <c r="U426" i="23"/>
  <c r="S427" i="23"/>
  <c r="T427" i="23"/>
  <c r="U427" i="23"/>
  <c r="S428" i="23"/>
  <c r="T428" i="23"/>
  <c r="U428" i="23"/>
  <c r="S429" i="23"/>
  <c r="T429" i="23"/>
  <c r="U429" i="23"/>
  <c r="S430" i="23"/>
  <c r="T430" i="23"/>
  <c r="U430" i="23"/>
  <c r="S431" i="23"/>
  <c r="T431" i="23"/>
  <c r="U431" i="23"/>
  <c r="S432" i="23"/>
  <c r="T432" i="23"/>
  <c r="U432" i="23"/>
  <c r="S433" i="23"/>
  <c r="T433" i="23"/>
  <c r="U433" i="23"/>
  <c r="S434" i="23"/>
  <c r="T434" i="23"/>
  <c r="U434" i="23"/>
  <c r="S435" i="23"/>
  <c r="T435" i="23"/>
  <c r="U435" i="23"/>
  <c r="S436" i="23"/>
  <c r="T436" i="23"/>
  <c r="U436" i="23"/>
  <c r="S437" i="23"/>
  <c r="T437" i="23"/>
  <c r="U437" i="23"/>
  <c r="S438" i="23"/>
  <c r="T438" i="23"/>
  <c r="U438" i="23"/>
  <c r="S439" i="23"/>
  <c r="T439" i="23"/>
  <c r="U439" i="23"/>
  <c r="S440" i="23"/>
  <c r="T440" i="23"/>
  <c r="U440" i="23"/>
  <c r="S441" i="23"/>
  <c r="T441" i="23"/>
  <c r="U441" i="23"/>
  <c r="S442" i="23"/>
  <c r="T442" i="23"/>
  <c r="U442" i="23"/>
  <c r="S443" i="23"/>
  <c r="T443" i="23"/>
  <c r="U443" i="23"/>
  <c r="S444" i="23"/>
  <c r="T444" i="23"/>
  <c r="U444" i="23"/>
  <c r="S445" i="23"/>
  <c r="T445" i="23"/>
  <c r="U445" i="23"/>
  <c r="S446" i="23"/>
  <c r="T446" i="23"/>
  <c r="U446" i="23"/>
  <c r="S447" i="23"/>
  <c r="T447" i="23"/>
  <c r="U447" i="23"/>
  <c r="S448" i="23"/>
  <c r="T448" i="23"/>
  <c r="U448" i="23"/>
  <c r="S449" i="23"/>
  <c r="T449" i="23"/>
  <c r="U449" i="23"/>
  <c r="S450" i="23"/>
  <c r="T450" i="23"/>
  <c r="U450" i="23"/>
  <c r="S451" i="23"/>
  <c r="T451" i="23"/>
  <c r="U451" i="23"/>
  <c r="S452" i="23"/>
  <c r="T452" i="23"/>
  <c r="U452" i="23"/>
  <c r="S453" i="23"/>
  <c r="T453" i="23"/>
  <c r="U453" i="23"/>
  <c r="S454" i="23"/>
  <c r="T454" i="23"/>
  <c r="U454" i="23"/>
  <c r="S455" i="23"/>
  <c r="T455" i="23"/>
  <c r="U455" i="23"/>
  <c r="S456" i="23"/>
  <c r="T456" i="23"/>
  <c r="U456" i="23"/>
  <c r="S457" i="23"/>
  <c r="T457" i="23"/>
  <c r="U457" i="23"/>
  <c r="S458" i="23"/>
  <c r="T458" i="23"/>
  <c r="U458" i="23"/>
  <c r="S459" i="23"/>
  <c r="T459" i="23"/>
  <c r="U459" i="23"/>
  <c r="S460" i="23"/>
  <c r="T460" i="23"/>
  <c r="U460" i="23"/>
  <c r="S461" i="23"/>
  <c r="T461" i="23"/>
  <c r="U461" i="23"/>
  <c r="S462" i="23"/>
  <c r="T462" i="23"/>
  <c r="U462" i="23"/>
  <c r="S463" i="23"/>
  <c r="T463" i="23"/>
  <c r="U463" i="23"/>
  <c r="S464" i="23"/>
  <c r="T464" i="23"/>
  <c r="U464" i="23"/>
  <c r="S465" i="23"/>
  <c r="T465" i="23"/>
  <c r="U465" i="23"/>
  <c r="S466" i="23"/>
  <c r="T466" i="23"/>
  <c r="U466" i="23"/>
  <c r="S467" i="23"/>
  <c r="T467" i="23"/>
  <c r="U467" i="23"/>
  <c r="S468" i="23"/>
  <c r="T468" i="23"/>
  <c r="U468" i="23"/>
  <c r="S469" i="23"/>
  <c r="T469" i="23"/>
  <c r="U469" i="23"/>
  <c r="S470" i="23"/>
  <c r="T470" i="23"/>
  <c r="U470" i="23"/>
  <c r="S471" i="23"/>
  <c r="T471" i="23"/>
  <c r="U471" i="23"/>
  <c r="S472" i="23"/>
  <c r="T472" i="23"/>
  <c r="U472" i="23"/>
  <c r="S473" i="23"/>
  <c r="T473" i="23"/>
  <c r="U473" i="23"/>
  <c r="S474" i="23"/>
  <c r="T474" i="23"/>
  <c r="U474" i="23"/>
  <c r="S475" i="23"/>
  <c r="T475" i="23"/>
  <c r="U475" i="23"/>
  <c r="S476" i="23"/>
  <c r="T476" i="23"/>
  <c r="U476" i="23"/>
  <c r="S477" i="23"/>
  <c r="T477" i="23"/>
  <c r="U477" i="23"/>
  <c r="S478" i="23"/>
  <c r="T478" i="23"/>
  <c r="U478" i="23"/>
  <c r="S479" i="23"/>
  <c r="T479" i="23"/>
  <c r="U479" i="23"/>
  <c r="S480" i="23"/>
  <c r="T480" i="23"/>
  <c r="U480" i="23"/>
  <c r="S481" i="23"/>
  <c r="T481" i="23"/>
  <c r="U481" i="23"/>
  <c r="S482" i="23"/>
  <c r="T482" i="23"/>
  <c r="U482" i="23"/>
  <c r="S483" i="23"/>
  <c r="T483" i="23"/>
  <c r="U483" i="23"/>
  <c r="S484" i="23"/>
  <c r="T484" i="23"/>
  <c r="U484" i="23"/>
  <c r="S485" i="23"/>
  <c r="T485" i="23"/>
  <c r="U485" i="23"/>
  <c r="S486" i="23"/>
  <c r="T486" i="23"/>
  <c r="U486" i="23"/>
  <c r="S487" i="23"/>
  <c r="T487" i="23"/>
  <c r="U487" i="23"/>
  <c r="S488" i="23"/>
  <c r="T488" i="23"/>
  <c r="U488" i="23"/>
  <c r="S489" i="23"/>
  <c r="T489" i="23"/>
  <c r="U489" i="23"/>
  <c r="S490" i="23"/>
  <c r="T490" i="23"/>
  <c r="U490" i="23"/>
  <c r="S491" i="23"/>
  <c r="T491" i="23"/>
  <c r="U491" i="23"/>
  <c r="S492" i="23"/>
  <c r="T492" i="23"/>
  <c r="U492" i="23"/>
  <c r="S493" i="23"/>
  <c r="T493" i="23"/>
  <c r="U493" i="23"/>
  <c r="S494" i="23"/>
  <c r="T494" i="23"/>
  <c r="U494" i="23"/>
  <c r="S495" i="23"/>
  <c r="T495" i="23"/>
  <c r="U495" i="23"/>
  <c r="S496" i="23"/>
  <c r="T496" i="23"/>
  <c r="U496" i="23"/>
  <c r="S497" i="23"/>
  <c r="T497" i="23"/>
  <c r="U497" i="23"/>
  <c r="S498" i="23"/>
  <c r="T498" i="23"/>
  <c r="U498" i="23"/>
  <c r="S499" i="23"/>
  <c r="T499" i="23"/>
  <c r="U499" i="23"/>
  <c r="S500" i="23"/>
  <c r="T500" i="23"/>
  <c r="U500" i="23"/>
  <c r="S501" i="23"/>
  <c r="T501" i="23"/>
  <c r="U501" i="23"/>
  <c r="S502" i="23"/>
  <c r="T502" i="23"/>
  <c r="U502" i="23"/>
  <c r="S503" i="23"/>
  <c r="T503" i="23"/>
  <c r="U503" i="23"/>
  <c r="S504" i="23"/>
  <c r="T504" i="23"/>
  <c r="U504" i="23"/>
  <c r="S505" i="23"/>
  <c r="T505" i="23"/>
  <c r="U505" i="23"/>
  <c r="S506" i="23"/>
  <c r="T506" i="23"/>
  <c r="U506" i="23"/>
  <c r="S507" i="23"/>
  <c r="T507" i="23"/>
  <c r="U507" i="23"/>
  <c r="S508" i="23"/>
  <c r="T508" i="23"/>
  <c r="U508" i="23"/>
  <c r="S509" i="23"/>
  <c r="T509" i="23"/>
  <c r="U509" i="23"/>
  <c r="S510" i="23"/>
  <c r="T510" i="23"/>
  <c r="U510" i="23"/>
  <c r="S511" i="23"/>
  <c r="T511" i="23"/>
  <c r="U511" i="23"/>
  <c r="S512" i="23"/>
  <c r="T512" i="23"/>
  <c r="U512" i="23"/>
  <c r="S513" i="23"/>
  <c r="T513" i="23"/>
  <c r="U513" i="23"/>
  <c r="S514" i="23"/>
  <c r="T514" i="23"/>
  <c r="U514" i="23"/>
  <c r="S515" i="23"/>
  <c r="T515" i="23"/>
  <c r="U515" i="23"/>
  <c r="S516" i="23"/>
  <c r="T516" i="23"/>
  <c r="U516" i="23"/>
  <c r="S517" i="23"/>
  <c r="T517" i="23"/>
  <c r="U517" i="23"/>
  <c r="S518" i="23"/>
  <c r="T518" i="23"/>
  <c r="U518" i="23"/>
  <c r="S519" i="23"/>
  <c r="T519" i="23"/>
  <c r="U519" i="23"/>
  <c r="S520" i="23"/>
  <c r="T520" i="23"/>
  <c r="U520" i="23"/>
  <c r="S521" i="23"/>
  <c r="T521" i="23"/>
  <c r="U521" i="23"/>
  <c r="S522" i="23"/>
  <c r="T522" i="23"/>
  <c r="U522" i="23"/>
  <c r="S523" i="23"/>
  <c r="T523" i="23"/>
  <c r="U523" i="23"/>
  <c r="S524" i="23"/>
  <c r="T524" i="23"/>
  <c r="U524" i="23"/>
  <c r="S525" i="23"/>
  <c r="T525" i="23"/>
  <c r="U525" i="23"/>
  <c r="S526" i="23"/>
  <c r="T526" i="23"/>
  <c r="U526" i="23"/>
  <c r="S527" i="23"/>
  <c r="T527" i="23"/>
  <c r="U527" i="23"/>
  <c r="S528" i="23"/>
  <c r="T528" i="23"/>
  <c r="U528" i="23"/>
  <c r="S529" i="23"/>
  <c r="T529" i="23"/>
  <c r="U529" i="23"/>
  <c r="S530" i="23"/>
  <c r="T530" i="23"/>
  <c r="U530" i="23"/>
  <c r="S531" i="23"/>
  <c r="T531" i="23"/>
  <c r="U531" i="23"/>
  <c r="S532" i="23"/>
  <c r="T532" i="23"/>
  <c r="U532" i="23"/>
  <c r="S533" i="23"/>
  <c r="T533" i="23"/>
  <c r="U533" i="23"/>
  <c r="S534" i="23"/>
  <c r="T534" i="23"/>
  <c r="U534" i="23"/>
  <c r="S535" i="23"/>
  <c r="T535" i="23"/>
  <c r="U535" i="23"/>
  <c r="S536" i="23"/>
  <c r="T536" i="23"/>
  <c r="U536" i="23"/>
  <c r="S537" i="23"/>
  <c r="T537" i="23"/>
  <c r="U537" i="23"/>
  <c r="S538" i="23"/>
  <c r="T538" i="23"/>
  <c r="U538" i="23"/>
  <c r="S539" i="23"/>
  <c r="T539" i="23"/>
  <c r="U539" i="23"/>
  <c r="S540" i="23"/>
  <c r="T540" i="23"/>
  <c r="U540" i="23"/>
  <c r="S541" i="23"/>
  <c r="T541" i="23"/>
  <c r="U541" i="23"/>
  <c r="S542" i="23"/>
  <c r="T542" i="23"/>
  <c r="U542" i="23"/>
  <c r="S543" i="23"/>
  <c r="T543" i="23"/>
  <c r="U543" i="23"/>
  <c r="S544" i="23"/>
  <c r="T544" i="23"/>
  <c r="U544" i="23"/>
  <c r="S545" i="23"/>
  <c r="T545" i="23"/>
  <c r="U545" i="23"/>
  <c r="S546" i="23"/>
  <c r="T546" i="23"/>
  <c r="U546" i="23"/>
  <c r="S547" i="23"/>
  <c r="T547" i="23"/>
  <c r="U547" i="23"/>
  <c r="S548" i="23"/>
  <c r="T548" i="23"/>
  <c r="U548" i="23"/>
  <c r="S549" i="23"/>
  <c r="T549" i="23"/>
  <c r="U549" i="23"/>
  <c r="S550" i="23"/>
  <c r="T550" i="23"/>
  <c r="U550" i="23"/>
  <c r="S551" i="23"/>
  <c r="T551" i="23"/>
  <c r="U551" i="23"/>
  <c r="S552" i="23"/>
  <c r="T552" i="23"/>
  <c r="U552" i="23"/>
  <c r="S553" i="23"/>
  <c r="T553" i="23"/>
  <c r="U553" i="23"/>
  <c r="S554" i="23"/>
  <c r="T554" i="23"/>
  <c r="U554" i="23"/>
  <c r="S555" i="23"/>
  <c r="T555" i="23"/>
  <c r="U555" i="23"/>
  <c r="S556" i="23"/>
  <c r="T556" i="23"/>
  <c r="U556" i="23"/>
  <c r="S557" i="23"/>
  <c r="T557" i="23"/>
  <c r="U557" i="23"/>
  <c r="S558" i="23"/>
  <c r="T558" i="23"/>
  <c r="U558" i="23"/>
  <c r="S559" i="23"/>
  <c r="T559" i="23"/>
  <c r="U559" i="23"/>
  <c r="S560" i="23"/>
  <c r="T560" i="23"/>
  <c r="U560" i="23"/>
  <c r="S561" i="23"/>
  <c r="T561" i="23"/>
  <c r="U561" i="23"/>
  <c r="S562" i="23"/>
  <c r="T562" i="23"/>
  <c r="U562" i="23"/>
  <c r="S563" i="23"/>
  <c r="T563" i="23"/>
  <c r="U563" i="23"/>
  <c r="S564" i="23"/>
  <c r="T564" i="23"/>
  <c r="U564" i="23"/>
  <c r="S565" i="23"/>
  <c r="T565" i="23"/>
  <c r="U565" i="23"/>
  <c r="S566" i="23"/>
  <c r="T566" i="23"/>
  <c r="U566" i="23"/>
  <c r="S567" i="23"/>
  <c r="T567" i="23"/>
  <c r="U567" i="23"/>
  <c r="S568" i="23"/>
  <c r="T568" i="23"/>
  <c r="U568" i="23"/>
  <c r="S569" i="23"/>
  <c r="T569" i="23"/>
  <c r="U569" i="23"/>
  <c r="S570" i="23"/>
  <c r="T570" i="23"/>
  <c r="U570" i="23"/>
  <c r="S571" i="23"/>
  <c r="T571" i="23"/>
  <c r="U571" i="23"/>
  <c r="S572" i="23"/>
  <c r="T572" i="23"/>
  <c r="U572" i="23"/>
  <c r="S573" i="23"/>
  <c r="T573" i="23"/>
  <c r="U573" i="23"/>
  <c r="S574" i="23"/>
  <c r="T574" i="23"/>
  <c r="U574" i="23"/>
  <c r="S575" i="23"/>
  <c r="T575" i="23"/>
  <c r="U575" i="23"/>
  <c r="S576" i="23"/>
  <c r="T576" i="23"/>
  <c r="U576" i="23"/>
  <c r="S577" i="23"/>
  <c r="T577" i="23"/>
  <c r="U577" i="23"/>
  <c r="S578" i="23"/>
  <c r="T578" i="23"/>
  <c r="U578" i="23"/>
  <c r="S579" i="23"/>
  <c r="T579" i="23"/>
  <c r="U579" i="23"/>
  <c r="S580" i="23"/>
  <c r="T580" i="23"/>
  <c r="U580" i="23"/>
  <c r="S581" i="23"/>
  <c r="T581" i="23"/>
  <c r="U581" i="23"/>
  <c r="S582" i="23"/>
  <c r="T582" i="23"/>
  <c r="U582" i="23"/>
  <c r="S583" i="23"/>
  <c r="T583" i="23"/>
  <c r="U583" i="23"/>
  <c r="S584" i="23"/>
  <c r="T584" i="23"/>
  <c r="U584" i="23"/>
  <c r="S585" i="23"/>
  <c r="T585" i="23"/>
  <c r="U585" i="23"/>
  <c r="S586" i="23"/>
  <c r="T586" i="23"/>
  <c r="U586" i="23"/>
  <c r="S587" i="23"/>
  <c r="T587" i="23"/>
  <c r="U587" i="23"/>
  <c r="S588" i="23"/>
  <c r="T588" i="23"/>
  <c r="U588" i="23"/>
  <c r="S589" i="23"/>
  <c r="T589" i="23"/>
  <c r="U589" i="23"/>
  <c r="S590" i="23"/>
  <c r="T590" i="23"/>
  <c r="U590" i="23"/>
  <c r="S591" i="23"/>
  <c r="T591" i="23"/>
  <c r="U591" i="23"/>
  <c r="S592" i="23"/>
  <c r="T592" i="23"/>
  <c r="U592" i="23"/>
  <c r="S593" i="23"/>
  <c r="T593" i="23"/>
  <c r="U593" i="23"/>
  <c r="S594" i="23"/>
  <c r="T594" i="23"/>
  <c r="U594" i="23"/>
  <c r="S595" i="23"/>
  <c r="T595" i="23"/>
  <c r="U595" i="23"/>
  <c r="S596" i="23"/>
  <c r="T596" i="23"/>
  <c r="U596" i="23"/>
  <c r="S597" i="23"/>
  <c r="T597" i="23"/>
  <c r="U597" i="23"/>
  <c r="S598" i="23"/>
  <c r="T598" i="23"/>
  <c r="U598" i="23"/>
  <c r="S599" i="23"/>
  <c r="T599" i="23"/>
  <c r="U599" i="23"/>
  <c r="S600" i="23"/>
  <c r="T600" i="23"/>
  <c r="U600" i="23"/>
  <c r="S601" i="23"/>
  <c r="T601" i="23"/>
  <c r="U601" i="23"/>
  <c r="S602" i="23"/>
  <c r="T602" i="23"/>
  <c r="U602" i="23"/>
  <c r="S603" i="23"/>
  <c r="T603" i="23"/>
  <c r="U603" i="23"/>
  <c r="S604" i="23"/>
  <c r="T604" i="23"/>
  <c r="U604" i="23"/>
  <c r="S605" i="23"/>
  <c r="T605" i="23"/>
  <c r="U605" i="23"/>
  <c r="S606" i="23"/>
  <c r="T606" i="23"/>
  <c r="U606" i="23"/>
  <c r="S607" i="23"/>
  <c r="T607" i="23"/>
  <c r="U607" i="23"/>
  <c r="S608" i="23"/>
  <c r="T608" i="23"/>
  <c r="U608" i="23"/>
  <c r="S609" i="23"/>
  <c r="T609" i="23"/>
  <c r="U609" i="23"/>
  <c r="S610" i="23"/>
  <c r="T610" i="23"/>
  <c r="U610" i="23"/>
  <c r="S611" i="23"/>
  <c r="T611" i="23"/>
  <c r="U611" i="23"/>
  <c r="S612" i="23"/>
  <c r="T612" i="23"/>
  <c r="U612" i="23"/>
  <c r="S613" i="23"/>
  <c r="T613" i="23"/>
  <c r="U613" i="23"/>
  <c r="S614" i="23"/>
  <c r="T614" i="23"/>
  <c r="U614" i="23"/>
  <c r="S615" i="23"/>
  <c r="T615" i="23"/>
  <c r="U615" i="23"/>
  <c r="S616" i="23"/>
  <c r="T616" i="23"/>
  <c r="U616" i="23"/>
  <c r="S617" i="23"/>
  <c r="T617" i="23"/>
  <c r="U617" i="23"/>
  <c r="S618" i="23"/>
  <c r="T618" i="23"/>
  <c r="U618" i="23"/>
  <c r="S619" i="23"/>
  <c r="T619" i="23"/>
  <c r="U619" i="23"/>
  <c r="S620" i="23"/>
  <c r="T620" i="23"/>
  <c r="U620" i="23"/>
  <c r="S621" i="23"/>
  <c r="T621" i="23"/>
  <c r="U621" i="23"/>
  <c r="S622" i="23"/>
  <c r="T622" i="23"/>
  <c r="U622" i="23"/>
  <c r="S623" i="23"/>
  <c r="T623" i="23"/>
  <c r="U623" i="23"/>
  <c r="S624" i="23"/>
  <c r="T624" i="23"/>
  <c r="U624" i="23"/>
  <c r="S625" i="23"/>
  <c r="T625" i="23"/>
  <c r="U625" i="23"/>
  <c r="S626" i="23"/>
  <c r="T626" i="23"/>
  <c r="U626" i="23"/>
  <c r="S627" i="23"/>
  <c r="T627" i="23"/>
  <c r="U627" i="23"/>
  <c r="S628" i="23"/>
  <c r="T628" i="23"/>
  <c r="U628" i="23"/>
  <c r="S629" i="23"/>
  <c r="T629" i="23"/>
  <c r="U629" i="23"/>
  <c r="S630" i="23"/>
  <c r="T630" i="23"/>
  <c r="U630" i="23"/>
  <c r="S631" i="23"/>
  <c r="T631" i="23"/>
  <c r="U631" i="23"/>
  <c r="S632" i="23"/>
  <c r="T632" i="23"/>
  <c r="U632" i="23"/>
  <c r="S633" i="23"/>
  <c r="T633" i="23"/>
  <c r="U633" i="23"/>
  <c r="S634" i="23"/>
  <c r="T634" i="23"/>
  <c r="U634" i="23"/>
  <c r="S635" i="23"/>
  <c r="T635" i="23"/>
  <c r="U635" i="23"/>
  <c r="S636" i="23"/>
  <c r="T636" i="23"/>
  <c r="U636" i="23"/>
  <c r="S637" i="23"/>
  <c r="T637" i="23"/>
  <c r="U637" i="23"/>
  <c r="S638" i="23"/>
  <c r="T638" i="23"/>
  <c r="U638" i="23"/>
  <c r="S639" i="23"/>
  <c r="T639" i="23"/>
  <c r="U639" i="23"/>
  <c r="S640" i="23"/>
  <c r="T640" i="23"/>
  <c r="U640" i="23"/>
  <c r="S641" i="23"/>
  <c r="T641" i="23"/>
  <c r="U641" i="23"/>
  <c r="S642" i="23"/>
  <c r="T642" i="23"/>
  <c r="U642" i="23"/>
  <c r="S643" i="23"/>
  <c r="T643" i="23"/>
  <c r="U643" i="23"/>
  <c r="S644" i="23"/>
  <c r="T644" i="23"/>
  <c r="U644" i="23"/>
  <c r="S645" i="23"/>
  <c r="T645" i="23"/>
  <c r="U645" i="23"/>
  <c r="S646" i="23"/>
  <c r="T646" i="23"/>
  <c r="U646" i="23"/>
  <c r="S647" i="23"/>
  <c r="T647" i="23"/>
  <c r="U647" i="23"/>
  <c r="S648" i="23"/>
  <c r="T648" i="23"/>
  <c r="U648" i="23"/>
  <c r="S649" i="23"/>
  <c r="T649" i="23"/>
  <c r="U649" i="23"/>
  <c r="S650" i="23"/>
  <c r="T650" i="23"/>
  <c r="U650" i="23"/>
  <c r="S651" i="23"/>
  <c r="T651" i="23"/>
  <c r="U651" i="23"/>
  <c r="S652" i="23"/>
  <c r="T652" i="23"/>
  <c r="U652" i="23"/>
  <c r="S653" i="23"/>
  <c r="T653" i="23"/>
  <c r="U653" i="23"/>
  <c r="S654" i="23"/>
  <c r="T654" i="23"/>
  <c r="U654" i="23"/>
  <c r="S655" i="23"/>
  <c r="T655" i="23"/>
  <c r="U655" i="23"/>
  <c r="S656" i="23"/>
  <c r="T656" i="23"/>
  <c r="U656" i="23"/>
  <c r="S657" i="23"/>
  <c r="T657" i="23"/>
  <c r="U657" i="23"/>
  <c r="S658" i="23"/>
  <c r="T658" i="23"/>
  <c r="U658" i="23"/>
  <c r="S659" i="23"/>
  <c r="T659" i="23"/>
  <c r="U659" i="23"/>
  <c r="S660" i="23"/>
  <c r="T660" i="23"/>
  <c r="U660" i="23"/>
  <c r="S661" i="23"/>
  <c r="T661" i="23"/>
  <c r="U661" i="23"/>
  <c r="S662" i="23"/>
  <c r="T662" i="23"/>
  <c r="U662" i="23"/>
  <c r="S663" i="23"/>
  <c r="T663" i="23"/>
  <c r="U663" i="23"/>
  <c r="S664" i="23"/>
  <c r="T664" i="23"/>
  <c r="U664" i="23"/>
  <c r="S665" i="23"/>
  <c r="T665" i="23"/>
  <c r="U665" i="23"/>
  <c r="S666" i="23"/>
  <c r="T666" i="23"/>
  <c r="U666" i="23"/>
  <c r="S667" i="23"/>
  <c r="T667" i="23"/>
  <c r="U667" i="23"/>
  <c r="S668" i="23"/>
  <c r="T668" i="23"/>
  <c r="U668" i="23"/>
  <c r="S669" i="23"/>
  <c r="T669" i="23"/>
  <c r="U669" i="23"/>
  <c r="S670" i="23"/>
  <c r="T670" i="23"/>
  <c r="U670" i="23"/>
  <c r="S671" i="23"/>
  <c r="T671" i="23"/>
  <c r="U671" i="23"/>
  <c r="S672" i="23"/>
  <c r="T672" i="23"/>
  <c r="U672" i="23"/>
  <c r="S673" i="23"/>
  <c r="T673" i="23"/>
  <c r="U673" i="23"/>
  <c r="S674" i="23"/>
  <c r="T674" i="23"/>
  <c r="U674" i="23"/>
  <c r="S675" i="23"/>
  <c r="T675" i="23"/>
  <c r="U675" i="23"/>
  <c r="S676" i="23"/>
  <c r="T676" i="23"/>
  <c r="U676" i="23"/>
  <c r="S677" i="23"/>
  <c r="T677" i="23"/>
  <c r="U677" i="23"/>
  <c r="S678" i="23"/>
  <c r="T678" i="23"/>
  <c r="U678" i="23"/>
  <c r="S679" i="23"/>
  <c r="T679" i="23"/>
  <c r="U679" i="23"/>
  <c r="S680" i="23"/>
  <c r="T680" i="23"/>
  <c r="U680" i="23"/>
  <c r="S681" i="23"/>
  <c r="T681" i="23"/>
  <c r="U681" i="23"/>
  <c r="S682" i="23"/>
  <c r="T682" i="23"/>
  <c r="U682" i="23"/>
  <c r="S683" i="23"/>
  <c r="T683" i="23"/>
  <c r="U683" i="23"/>
  <c r="S684" i="23"/>
  <c r="T684" i="23"/>
  <c r="U684" i="23"/>
  <c r="S685" i="23"/>
  <c r="T685" i="23"/>
  <c r="U685" i="23"/>
  <c r="S686" i="23"/>
  <c r="T686" i="23"/>
  <c r="U686" i="23"/>
  <c r="S687" i="23"/>
  <c r="T687" i="23"/>
  <c r="U687" i="23"/>
  <c r="S688" i="23"/>
  <c r="T688" i="23"/>
  <c r="U688" i="23"/>
  <c r="S689" i="23"/>
  <c r="T689" i="23"/>
  <c r="U689" i="23"/>
  <c r="S690" i="23"/>
  <c r="T690" i="23"/>
  <c r="U690" i="23"/>
  <c r="S691" i="23"/>
  <c r="T691" i="23"/>
  <c r="U691" i="23"/>
  <c r="S692" i="23"/>
  <c r="T692" i="23"/>
  <c r="U692" i="23"/>
  <c r="S693" i="23"/>
  <c r="T693" i="23"/>
  <c r="U693" i="23"/>
  <c r="S694" i="23"/>
  <c r="T694" i="23"/>
  <c r="U694" i="23"/>
  <c r="S695" i="23"/>
  <c r="T695" i="23"/>
  <c r="U695" i="23"/>
  <c r="S696" i="23"/>
  <c r="T696" i="23"/>
  <c r="U696" i="23"/>
  <c r="S697" i="23"/>
  <c r="T697" i="23"/>
  <c r="U697" i="23"/>
  <c r="S698" i="23"/>
  <c r="T698" i="23"/>
  <c r="U698" i="23"/>
  <c r="S699" i="23"/>
  <c r="T699" i="23"/>
  <c r="U699" i="23"/>
  <c r="S700" i="23"/>
  <c r="T700" i="23"/>
  <c r="U700" i="23"/>
  <c r="S701" i="23"/>
  <c r="T701" i="23"/>
  <c r="U701" i="23"/>
  <c r="S702" i="23"/>
  <c r="T702" i="23"/>
  <c r="U702" i="23"/>
  <c r="S703" i="23"/>
  <c r="T703" i="23"/>
  <c r="U703" i="23"/>
  <c r="S704" i="23"/>
  <c r="T704" i="23"/>
  <c r="U704" i="23"/>
  <c r="S705" i="23"/>
  <c r="T705" i="23"/>
  <c r="U705" i="23"/>
  <c r="S706" i="23"/>
  <c r="T706" i="23"/>
  <c r="U706" i="23"/>
  <c r="S707" i="23"/>
  <c r="T707" i="23"/>
  <c r="U707" i="23"/>
  <c r="S708" i="23"/>
  <c r="T708" i="23"/>
  <c r="U708" i="23"/>
  <c r="S709" i="23"/>
  <c r="T709" i="23"/>
  <c r="U709" i="23"/>
  <c r="S710" i="23"/>
  <c r="T710" i="23"/>
  <c r="U710" i="23"/>
  <c r="S711" i="23"/>
  <c r="T711" i="23"/>
  <c r="U711" i="23"/>
  <c r="S712" i="23"/>
  <c r="T712" i="23"/>
  <c r="U712" i="23"/>
  <c r="S713" i="23"/>
  <c r="T713" i="23"/>
  <c r="U713" i="23"/>
  <c r="S714" i="23"/>
  <c r="T714" i="23"/>
  <c r="U714" i="23"/>
  <c r="S715" i="23"/>
  <c r="T715" i="23"/>
  <c r="U715" i="23"/>
  <c r="S716" i="23"/>
  <c r="T716" i="23"/>
  <c r="U716" i="23"/>
  <c r="S717" i="23"/>
  <c r="T717" i="23"/>
  <c r="U717" i="23"/>
  <c r="S718" i="23"/>
  <c r="T718" i="23"/>
  <c r="U718" i="23"/>
  <c r="S719" i="23"/>
  <c r="T719" i="23"/>
  <c r="U719" i="23"/>
  <c r="S720" i="23"/>
  <c r="T720" i="23"/>
  <c r="U720" i="23"/>
  <c r="S721" i="23"/>
  <c r="T721" i="23"/>
  <c r="U721" i="23"/>
  <c r="S722" i="23"/>
  <c r="T722" i="23"/>
  <c r="U722" i="23"/>
  <c r="S723" i="23"/>
  <c r="T723" i="23"/>
  <c r="U723" i="23"/>
  <c r="S724" i="23"/>
  <c r="T724" i="23"/>
  <c r="U724" i="23"/>
  <c r="S725" i="23"/>
  <c r="T725" i="23"/>
  <c r="U725" i="23"/>
  <c r="S726" i="23"/>
  <c r="T726" i="23"/>
  <c r="U726" i="23"/>
  <c r="S727" i="23"/>
  <c r="T727" i="23"/>
  <c r="U727" i="23"/>
  <c r="S728" i="23"/>
  <c r="T728" i="23"/>
  <c r="U728" i="23"/>
  <c r="S729" i="23"/>
  <c r="T729" i="23"/>
  <c r="U729" i="23"/>
  <c r="S730" i="23"/>
  <c r="T730" i="23"/>
  <c r="U730" i="23"/>
  <c r="S731" i="23"/>
  <c r="T731" i="23"/>
  <c r="U731" i="23"/>
  <c r="S732" i="23"/>
  <c r="T732" i="23"/>
  <c r="U732" i="23"/>
  <c r="S733" i="23"/>
  <c r="T733" i="23"/>
  <c r="U733" i="23"/>
  <c r="S734" i="23"/>
  <c r="T734" i="23"/>
  <c r="U734" i="23"/>
  <c r="S735" i="23"/>
  <c r="T735" i="23"/>
  <c r="U735" i="23"/>
  <c r="S736" i="23"/>
  <c r="T736" i="23"/>
  <c r="U736" i="23"/>
  <c r="S737" i="23"/>
  <c r="T737" i="23"/>
  <c r="U737" i="23"/>
  <c r="S738" i="23"/>
  <c r="T738" i="23"/>
  <c r="U738" i="23"/>
  <c r="S739" i="23"/>
  <c r="T739" i="23"/>
  <c r="U739" i="23"/>
  <c r="S740" i="23"/>
  <c r="T740" i="23"/>
  <c r="U740" i="23"/>
  <c r="S741" i="23"/>
  <c r="T741" i="23"/>
  <c r="U741" i="23"/>
  <c r="S742" i="23"/>
  <c r="T742" i="23"/>
  <c r="U742" i="23"/>
  <c r="S743" i="23"/>
  <c r="T743" i="23"/>
  <c r="U743" i="23"/>
  <c r="S744" i="23"/>
  <c r="T744" i="23"/>
  <c r="U744" i="23"/>
  <c r="S745" i="23"/>
  <c r="T745" i="23"/>
  <c r="U745" i="23"/>
  <c r="S746" i="23"/>
  <c r="T746" i="23"/>
  <c r="U746" i="23"/>
  <c r="S747" i="23"/>
  <c r="T747" i="23"/>
  <c r="U747" i="23"/>
  <c r="S748" i="23"/>
  <c r="T748" i="23"/>
  <c r="U748" i="23"/>
  <c r="S749" i="23"/>
  <c r="T749" i="23"/>
  <c r="U749" i="23"/>
  <c r="S750" i="23"/>
  <c r="T750" i="23"/>
  <c r="U750" i="23"/>
  <c r="S751" i="23"/>
  <c r="T751" i="23"/>
  <c r="U751" i="23"/>
  <c r="S752" i="23"/>
  <c r="T752" i="23"/>
  <c r="U752" i="23"/>
  <c r="S753" i="23"/>
  <c r="T753" i="23"/>
  <c r="U753" i="23"/>
  <c r="S754" i="23"/>
  <c r="T754" i="23"/>
  <c r="U754" i="23"/>
  <c r="S755" i="23"/>
  <c r="T755" i="23"/>
  <c r="U755" i="23"/>
  <c r="S756" i="23"/>
  <c r="T756" i="23"/>
  <c r="U756" i="23"/>
  <c r="S757" i="23"/>
  <c r="T757" i="23"/>
  <c r="U757" i="23"/>
  <c r="S758" i="23"/>
  <c r="T758" i="23"/>
  <c r="U758" i="23"/>
  <c r="S759" i="23"/>
  <c r="T759" i="23"/>
  <c r="U759" i="23"/>
  <c r="S760" i="23"/>
  <c r="T760" i="23"/>
  <c r="U760" i="23"/>
  <c r="S761" i="23"/>
  <c r="T761" i="23"/>
  <c r="U761" i="23"/>
  <c r="S762" i="23"/>
  <c r="T762" i="23"/>
  <c r="U762" i="23"/>
  <c r="S763" i="23"/>
  <c r="T763" i="23"/>
  <c r="U763" i="23"/>
  <c r="S764" i="23"/>
  <c r="T764" i="23"/>
  <c r="U764" i="23"/>
  <c r="S765" i="23"/>
  <c r="T765" i="23"/>
  <c r="U765" i="23"/>
  <c r="S766" i="23"/>
  <c r="T766" i="23"/>
  <c r="U766" i="23"/>
  <c r="S767" i="23"/>
  <c r="T767" i="23"/>
  <c r="U767" i="23"/>
  <c r="S768" i="23"/>
  <c r="T768" i="23"/>
  <c r="U768" i="23"/>
  <c r="S769" i="23"/>
  <c r="T769" i="23"/>
  <c r="U769" i="23"/>
  <c r="S770" i="23"/>
  <c r="T770" i="23"/>
  <c r="U770" i="23"/>
  <c r="S771" i="23"/>
  <c r="T771" i="23"/>
  <c r="U771" i="23"/>
  <c r="S772" i="23"/>
  <c r="T772" i="23"/>
  <c r="U772" i="23"/>
  <c r="S773" i="23"/>
  <c r="T773" i="23"/>
  <c r="U773" i="23"/>
  <c r="S774" i="23"/>
  <c r="T774" i="23"/>
  <c r="U774" i="23"/>
  <c r="S775" i="23"/>
  <c r="T775" i="23"/>
  <c r="U775" i="23"/>
  <c r="S776" i="23"/>
  <c r="T776" i="23"/>
  <c r="U776" i="23"/>
  <c r="S777" i="23"/>
  <c r="T777" i="23"/>
  <c r="U777" i="23"/>
  <c r="S778" i="23"/>
  <c r="T778" i="23"/>
  <c r="U778" i="23"/>
  <c r="S779" i="23"/>
  <c r="T779" i="23"/>
  <c r="U779" i="23"/>
  <c r="S780" i="23"/>
  <c r="T780" i="23"/>
  <c r="U780" i="23"/>
  <c r="S781" i="23"/>
  <c r="T781" i="23"/>
  <c r="U781" i="23"/>
  <c r="S782" i="23"/>
  <c r="T782" i="23"/>
  <c r="U782" i="23"/>
  <c r="S783" i="23"/>
  <c r="T783" i="23"/>
  <c r="U783" i="23"/>
  <c r="S784" i="23"/>
  <c r="T784" i="23"/>
  <c r="U784" i="23"/>
  <c r="S785" i="23"/>
  <c r="T785" i="23"/>
  <c r="U785" i="23"/>
  <c r="S786" i="23"/>
  <c r="T786" i="23"/>
  <c r="U786" i="23"/>
  <c r="S787" i="23"/>
  <c r="T787" i="23"/>
  <c r="U787" i="23"/>
  <c r="S788" i="23"/>
  <c r="T788" i="23"/>
  <c r="U788" i="23"/>
  <c r="S789" i="23"/>
  <c r="T789" i="23"/>
  <c r="U789" i="23"/>
  <c r="S790" i="23"/>
  <c r="T790" i="23"/>
  <c r="U790" i="23"/>
  <c r="S791" i="23"/>
  <c r="T791" i="23"/>
  <c r="U791" i="23"/>
  <c r="S792" i="23"/>
  <c r="T792" i="23"/>
  <c r="U792" i="23"/>
  <c r="S793" i="23"/>
  <c r="T793" i="23"/>
  <c r="U793" i="23"/>
  <c r="S794" i="23"/>
  <c r="T794" i="23"/>
  <c r="U794" i="23"/>
  <c r="S795" i="23"/>
  <c r="T795" i="23"/>
  <c r="U795" i="23"/>
  <c r="S796" i="23"/>
  <c r="T796" i="23"/>
  <c r="U796" i="23"/>
  <c r="S797" i="23"/>
  <c r="T797" i="23"/>
  <c r="U797" i="23"/>
  <c r="S798" i="23"/>
  <c r="T798" i="23"/>
  <c r="U798" i="23"/>
  <c r="S799" i="23"/>
  <c r="T799" i="23"/>
  <c r="U799" i="23"/>
  <c r="S800" i="23"/>
  <c r="T800" i="23"/>
  <c r="U800" i="23"/>
  <c r="S801" i="23"/>
  <c r="T801" i="23"/>
  <c r="U801" i="23"/>
  <c r="S802" i="23"/>
  <c r="T802" i="23"/>
  <c r="U802" i="23"/>
  <c r="S803" i="23"/>
  <c r="T803" i="23"/>
  <c r="U803" i="23"/>
  <c r="S804" i="23"/>
  <c r="T804" i="23"/>
  <c r="U804" i="23"/>
  <c r="S805" i="23"/>
  <c r="T805" i="23"/>
  <c r="U805" i="23"/>
  <c r="S806" i="23"/>
  <c r="T806" i="23"/>
  <c r="U806" i="23"/>
  <c r="S807" i="23"/>
  <c r="T807" i="23"/>
  <c r="U807" i="23"/>
  <c r="S808" i="23"/>
  <c r="T808" i="23"/>
  <c r="U808" i="23"/>
  <c r="S809" i="23"/>
  <c r="T809" i="23"/>
  <c r="U809" i="23"/>
  <c r="S810" i="23"/>
  <c r="T810" i="23"/>
  <c r="U810" i="23"/>
  <c r="S811" i="23"/>
  <c r="T811" i="23"/>
  <c r="U811" i="23"/>
  <c r="S812" i="23"/>
  <c r="T812" i="23"/>
  <c r="U812" i="23"/>
  <c r="S813" i="23"/>
  <c r="T813" i="23"/>
  <c r="U813" i="23"/>
  <c r="S814" i="23"/>
  <c r="T814" i="23"/>
  <c r="U814" i="23"/>
  <c r="S815" i="23"/>
  <c r="T815" i="23"/>
  <c r="U815" i="23"/>
  <c r="S816" i="23"/>
  <c r="T816" i="23"/>
  <c r="U816" i="23"/>
  <c r="S817" i="23"/>
  <c r="T817" i="23"/>
  <c r="U817" i="23"/>
  <c r="S818" i="23"/>
  <c r="T818" i="23"/>
  <c r="U818" i="23"/>
  <c r="S819" i="23"/>
  <c r="T819" i="23"/>
  <c r="U819" i="23"/>
  <c r="S820" i="23"/>
  <c r="T820" i="23"/>
  <c r="U820" i="23"/>
  <c r="S821" i="23"/>
  <c r="T821" i="23"/>
  <c r="U821" i="23"/>
  <c r="S822" i="23"/>
  <c r="T822" i="23"/>
  <c r="U822" i="23"/>
  <c r="S823" i="23"/>
  <c r="T823" i="23"/>
  <c r="U823" i="23"/>
  <c r="S824" i="23"/>
  <c r="T824" i="23"/>
  <c r="U824" i="23"/>
  <c r="S825" i="23"/>
  <c r="T825" i="23"/>
  <c r="U825" i="23"/>
  <c r="S826" i="23"/>
  <c r="T826" i="23"/>
  <c r="U826" i="23"/>
  <c r="S827" i="23"/>
  <c r="T827" i="23"/>
  <c r="U827" i="23"/>
  <c r="S828" i="23"/>
  <c r="T828" i="23"/>
  <c r="U828" i="23"/>
  <c r="S829" i="23"/>
  <c r="T829" i="23"/>
  <c r="U829" i="23"/>
  <c r="S830" i="23"/>
  <c r="T830" i="23"/>
  <c r="U830" i="23"/>
  <c r="S831" i="23"/>
  <c r="T831" i="23"/>
  <c r="U831" i="23"/>
  <c r="S832" i="23"/>
  <c r="T832" i="23"/>
  <c r="U832" i="23"/>
  <c r="S833" i="23"/>
  <c r="T833" i="23"/>
  <c r="U833" i="23"/>
  <c r="S834" i="23"/>
  <c r="T834" i="23"/>
  <c r="U834" i="23"/>
  <c r="S835" i="23"/>
  <c r="T835" i="23"/>
  <c r="U835" i="23"/>
  <c r="S836" i="23"/>
  <c r="T836" i="23"/>
  <c r="U836" i="23"/>
  <c r="S837" i="23"/>
  <c r="T837" i="23"/>
  <c r="U837" i="23"/>
  <c r="S838" i="23"/>
  <c r="T838" i="23"/>
  <c r="U838" i="23"/>
  <c r="S839" i="23"/>
  <c r="T839" i="23"/>
  <c r="U839" i="23"/>
  <c r="S840" i="23"/>
  <c r="T840" i="23"/>
  <c r="U840" i="23"/>
  <c r="S841" i="23"/>
  <c r="T841" i="23"/>
  <c r="U841" i="23"/>
  <c r="S842" i="23"/>
  <c r="T842" i="23"/>
  <c r="U842" i="23"/>
  <c r="S843" i="23"/>
  <c r="T843" i="23"/>
  <c r="U843" i="23"/>
  <c r="S844" i="23"/>
  <c r="T844" i="23"/>
  <c r="U844" i="23"/>
  <c r="S845" i="23"/>
  <c r="T845" i="23"/>
  <c r="U845" i="23"/>
  <c r="S846" i="23"/>
  <c r="T846" i="23"/>
  <c r="U846" i="23"/>
  <c r="S847" i="23"/>
  <c r="T847" i="23"/>
  <c r="U847" i="23"/>
  <c r="S848" i="23"/>
  <c r="T848" i="23"/>
  <c r="U848" i="23"/>
  <c r="S849" i="23"/>
  <c r="T849" i="23"/>
  <c r="U849" i="23"/>
  <c r="S850" i="23"/>
  <c r="T850" i="23"/>
  <c r="U850" i="23"/>
  <c r="S851" i="23"/>
  <c r="T851" i="23"/>
  <c r="U851" i="23"/>
  <c r="S852" i="23"/>
  <c r="T852" i="23"/>
  <c r="U852" i="23"/>
  <c r="S853" i="23"/>
  <c r="T853" i="23"/>
  <c r="U853" i="23"/>
  <c r="S854" i="23"/>
  <c r="T854" i="23"/>
  <c r="U854" i="23"/>
  <c r="S855" i="23"/>
  <c r="T855" i="23"/>
  <c r="U855" i="23"/>
  <c r="S856" i="23"/>
  <c r="T856" i="23"/>
  <c r="U856" i="23"/>
  <c r="S857" i="23"/>
  <c r="T857" i="23"/>
  <c r="U857" i="23"/>
  <c r="S858" i="23"/>
  <c r="T858" i="23"/>
  <c r="U858" i="23"/>
  <c r="S859" i="23"/>
  <c r="T859" i="23"/>
  <c r="U859" i="23"/>
  <c r="S860" i="23"/>
  <c r="T860" i="23"/>
  <c r="U860" i="23"/>
  <c r="S861" i="23"/>
  <c r="T861" i="23"/>
  <c r="U861" i="23"/>
  <c r="S862" i="23"/>
  <c r="T862" i="23"/>
  <c r="U862" i="23"/>
  <c r="S863" i="23"/>
  <c r="T863" i="23"/>
  <c r="U863" i="23"/>
  <c r="S864" i="23"/>
  <c r="T864" i="23"/>
  <c r="U864" i="23"/>
  <c r="S865" i="23"/>
  <c r="T865" i="23"/>
  <c r="U865" i="23"/>
  <c r="S866" i="23"/>
  <c r="T866" i="23"/>
  <c r="U866" i="23"/>
  <c r="S867" i="23"/>
  <c r="T867" i="23"/>
  <c r="U867" i="23"/>
  <c r="S868" i="23"/>
  <c r="T868" i="23"/>
  <c r="U868" i="23"/>
  <c r="S869" i="23"/>
  <c r="T869" i="23"/>
  <c r="U869" i="23"/>
  <c r="S870" i="23"/>
  <c r="T870" i="23"/>
  <c r="U870" i="23"/>
  <c r="S871" i="23"/>
  <c r="T871" i="23"/>
  <c r="U871" i="23"/>
  <c r="S872" i="23"/>
  <c r="T872" i="23"/>
  <c r="U872" i="23"/>
  <c r="S873" i="23"/>
  <c r="T873" i="23"/>
  <c r="U873" i="23"/>
  <c r="S874" i="23"/>
  <c r="T874" i="23"/>
  <c r="U874" i="23"/>
  <c r="S875" i="23"/>
  <c r="T875" i="23"/>
  <c r="U875" i="23"/>
  <c r="S876" i="23"/>
  <c r="T876" i="23"/>
  <c r="U876" i="23"/>
  <c r="S877" i="23"/>
  <c r="T877" i="23"/>
  <c r="U877" i="23"/>
  <c r="S878" i="23"/>
  <c r="T878" i="23"/>
  <c r="U878" i="23"/>
  <c r="S879" i="23"/>
  <c r="T879" i="23"/>
  <c r="U879" i="23"/>
  <c r="S880" i="23"/>
  <c r="T880" i="23"/>
  <c r="U880" i="23"/>
  <c r="S881" i="23"/>
  <c r="T881" i="23"/>
  <c r="U881" i="23"/>
  <c r="S882" i="23"/>
  <c r="T882" i="23"/>
  <c r="U882" i="23"/>
  <c r="S883" i="23"/>
  <c r="T883" i="23"/>
  <c r="U883" i="23"/>
  <c r="S884" i="23"/>
  <c r="T884" i="23"/>
  <c r="U884" i="23"/>
  <c r="S885" i="23"/>
  <c r="T885" i="23"/>
  <c r="U885" i="23"/>
  <c r="S886" i="23"/>
  <c r="T886" i="23"/>
  <c r="U886" i="23"/>
  <c r="S887" i="23"/>
  <c r="T887" i="23"/>
  <c r="U887" i="23"/>
  <c r="S888" i="23"/>
  <c r="T888" i="23"/>
  <c r="U888" i="23"/>
  <c r="S889" i="23"/>
  <c r="T889" i="23"/>
  <c r="U889" i="23"/>
  <c r="S890" i="23"/>
  <c r="T890" i="23"/>
  <c r="U890" i="23"/>
  <c r="S891" i="23"/>
  <c r="T891" i="23"/>
  <c r="U891" i="23"/>
  <c r="S892" i="23"/>
  <c r="T892" i="23"/>
  <c r="U892" i="23"/>
  <c r="S893" i="23"/>
  <c r="T893" i="23"/>
  <c r="U893" i="23"/>
  <c r="S894" i="23"/>
  <c r="T894" i="23"/>
  <c r="U894" i="23"/>
  <c r="S895" i="23"/>
  <c r="T895" i="23"/>
  <c r="U895" i="23"/>
  <c r="S896" i="23"/>
  <c r="T896" i="23"/>
  <c r="U896" i="23"/>
  <c r="S897" i="23"/>
  <c r="T897" i="23"/>
  <c r="U897" i="23"/>
  <c r="S898" i="23"/>
  <c r="T898" i="23"/>
  <c r="U898" i="23"/>
  <c r="S899" i="23"/>
  <c r="T899" i="23"/>
  <c r="U899" i="23"/>
  <c r="S900" i="23"/>
  <c r="T900" i="23"/>
  <c r="U900" i="23"/>
  <c r="S901" i="23"/>
  <c r="T901" i="23"/>
  <c r="U901" i="23"/>
  <c r="S902" i="23"/>
  <c r="T902" i="23"/>
  <c r="U902" i="23"/>
  <c r="S903" i="23"/>
  <c r="T903" i="23"/>
  <c r="U903" i="23"/>
  <c r="S904" i="23"/>
  <c r="T904" i="23"/>
  <c r="U904" i="23"/>
  <c r="S905" i="23"/>
  <c r="T905" i="23"/>
  <c r="U905" i="23"/>
  <c r="S906" i="23"/>
  <c r="T906" i="23"/>
  <c r="U906" i="23"/>
  <c r="S907" i="23"/>
  <c r="T907" i="23"/>
  <c r="U907" i="23"/>
  <c r="S908" i="23"/>
  <c r="T908" i="23"/>
  <c r="U908" i="23"/>
  <c r="S909" i="23"/>
  <c r="T909" i="23"/>
  <c r="U909" i="23"/>
  <c r="S910" i="23"/>
  <c r="T910" i="23"/>
  <c r="U910" i="23"/>
  <c r="S911" i="23"/>
  <c r="T911" i="23"/>
  <c r="U911" i="23"/>
  <c r="S912" i="23"/>
  <c r="T912" i="23"/>
  <c r="U912" i="23"/>
  <c r="S913" i="23"/>
  <c r="T913" i="23"/>
  <c r="U913" i="23"/>
  <c r="S914" i="23"/>
  <c r="T914" i="23"/>
  <c r="U914" i="23"/>
  <c r="S915" i="23"/>
  <c r="T915" i="23"/>
  <c r="U915" i="23"/>
  <c r="S916" i="23"/>
  <c r="T916" i="23"/>
  <c r="U916" i="23"/>
  <c r="S917" i="23"/>
  <c r="T917" i="23"/>
  <c r="U917" i="23"/>
  <c r="S918" i="23"/>
  <c r="T918" i="23"/>
  <c r="U918" i="23"/>
  <c r="S919" i="23"/>
  <c r="T919" i="23"/>
  <c r="U919" i="23"/>
  <c r="S920" i="23"/>
  <c r="T920" i="23"/>
  <c r="U920" i="23"/>
  <c r="S921" i="23"/>
  <c r="T921" i="23"/>
  <c r="U921" i="23"/>
  <c r="S922" i="23"/>
  <c r="T922" i="23"/>
  <c r="U922" i="23"/>
  <c r="S923" i="23"/>
  <c r="T923" i="23"/>
  <c r="U923" i="23"/>
  <c r="S924" i="23"/>
  <c r="T924" i="23"/>
  <c r="U924" i="23"/>
  <c r="S925" i="23"/>
  <c r="T925" i="23"/>
  <c r="U925" i="23"/>
  <c r="S926" i="23"/>
  <c r="T926" i="23"/>
  <c r="U926" i="23"/>
  <c r="S927" i="23"/>
  <c r="T927" i="23"/>
  <c r="U927" i="23"/>
  <c r="S928" i="23"/>
  <c r="T928" i="23"/>
  <c r="U928" i="23"/>
  <c r="S929" i="23"/>
  <c r="T929" i="23"/>
  <c r="U929" i="23"/>
  <c r="S930" i="23"/>
  <c r="T930" i="23"/>
  <c r="U930" i="23"/>
  <c r="S931" i="23"/>
  <c r="T931" i="23"/>
  <c r="U931" i="23"/>
  <c r="S932" i="23"/>
  <c r="T932" i="23"/>
  <c r="U932" i="23"/>
  <c r="S933" i="23"/>
  <c r="T933" i="23"/>
  <c r="U933" i="23"/>
  <c r="S934" i="23"/>
  <c r="T934" i="23"/>
  <c r="U934" i="23"/>
  <c r="S935" i="23"/>
  <c r="T935" i="23"/>
  <c r="U935" i="23"/>
  <c r="S936" i="23"/>
  <c r="T936" i="23"/>
  <c r="U936" i="23"/>
  <c r="S937" i="23"/>
  <c r="T937" i="23"/>
  <c r="U937" i="23"/>
  <c r="S938" i="23"/>
  <c r="T938" i="23"/>
  <c r="U938" i="23"/>
  <c r="S939" i="23"/>
  <c r="T939" i="23"/>
  <c r="U939" i="23"/>
  <c r="S940" i="23"/>
  <c r="T940" i="23"/>
  <c r="U940" i="23"/>
  <c r="S941" i="23"/>
  <c r="T941" i="23"/>
  <c r="U941" i="23"/>
  <c r="S942" i="23"/>
  <c r="T942" i="23"/>
  <c r="U942" i="23"/>
  <c r="S943" i="23"/>
  <c r="T943" i="23"/>
  <c r="U943" i="23"/>
  <c r="S944" i="23"/>
  <c r="T944" i="23"/>
  <c r="U944" i="23"/>
  <c r="S945" i="23"/>
  <c r="T945" i="23"/>
  <c r="U945" i="23"/>
  <c r="S946" i="23"/>
  <c r="T946" i="23"/>
  <c r="U946" i="23"/>
  <c r="S947" i="23"/>
  <c r="T947" i="23"/>
  <c r="U947" i="23"/>
  <c r="S948" i="23"/>
  <c r="T948" i="23"/>
  <c r="U948" i="23"/>
  <c r="S949" i="23"/>
  <c r="T949" i="23"/>
  <c r="U949" i="23"/>
  <c r="S950" i="23"/>
  <c r="T950" i="23"/>
  <c r="U950" i="23"/>
  <c r="S951" i="23"/>
  <c r="T951" i="23"/>
  <c r="U951" i="23"/>
  <c r="S952" i="23"/>
  <c r="T952" i="23"/>
  <c r="U952" i="23"/>
  <c r="S953" i="23"/>
  <c r="T953" i="23"/>
  <c r="U953" i="23"/>
  <c r="S954" i="23"/>
  <c r="T954" i="23"/>
  <c r="U954" i="23"/>
  <c r="S955" i="23"/>
  <c r="T955" i="23"/>
  <c r="U955" i="23"/>
  <c r="S956" i="23"/>
  <c r="T956" i="23"/>
  <c r="U956" i="23"/>
  <c r="S957" i="23"/>
  <c r="T957" i="23"/>
  <c r="U957" i="23"/>
  <c r="S958" i="23"/>
  <c r="T958" i="23"/>
  <c r="U958" i="23"/>
  <c r="S959" i="23"/>
  <c r="T959" i="23"/>
  <c r="U959" i="23"/>
  <c r="S960" i="23"/>
  <c r="T960" i="23"/>
  <c r="U960" i="23"/>
  <c r="S961" i="23"/>
  <c r="T961" i="23"/>
  <c r="U961" i="23"/>
  <c r="S962" i="23"/>
  <c r="T962" i="23"/>
  <c r="U962" i="23"/>
  <c r="S963" i="23"/>
  <c r="T963" i="23"/>
  <c r="U963" i="23"/>
  <c r="S964" i="23"/>
  <c r="T964" i="23"/>
  <c r="U964" i="23"/>
  <c r="S965" i="23"/>
  <c r="T965" i="23"/>
  <c r="U965" i="23"/>
  <c r="S966" i="23"/>
  <c r="T966" i="23"/>
  <c r="U966" i="23"/>
  <c r="S967" i="23"/>
  <c r="T967" i="23"/>
  <c r="U967" i="23"/>
  <c r="S968" i="23"/>
  <c r="T968" i="23"/>
  <c r="U968" i="23"/>
  <c r="S969" i="23"/>
  <c r="T969" i="23"/>
  <c r="U969" i="23"/>
  <c r="S970" i="23"/>
  <c r="T970" i="23"/>
  <c r="U970" i="23"/>
  <c r="S971" i="23"/>
  <c r="T971" i="23"/>
  <c r="U971" i="23"/>
  <c r="S972" i="23"/>
  <c r="T972" i="23"/>
  <c r="U972" i="23"/>
  <c r="S973" i="23"/>
  <c r="T973" i="23"/>
  <c r="U973" i="23"/>
  <c r="S974" i="23"/>
  <c r="T974" i="23"/>
  <c r="U974" i="23"/>
  <c r="S975" i="23"/>
  <c r="T975" i="23"/>
  <c r="U975" i="23"/>
  <c r="S976" i="23"/>
  <c r="T976" i="23"/>
  <c r="U976" i="23"/>
  <c r="S977" i="23"/>
  <c r="T977" i="23"/>
  <c r="U977" i="23"/>
  <c r="S978" i="23"/>
  <c r="T978" i="23"/>
  <c r="U978" i="23"/>
  <c r="S979" i="23"/>
  <c r="T979" i="23"/>
  <c r="U979" i="23"/>
  <c r="S980" i="23"/>
  <c r="T980" i="23"/>
  <c r="U980" i="23"/>
  <c r="S981" i="23"/>
  <c r="T981" i="23"/>
  <c r="U981" i="23"/>
  <c r="S982" i="23"/>
  <c r="T982" i="23"/>
  <c r="U982" i="23"/>
  <c r="S983" i="23"/>
  <c r="T983" i="23"/>
  <c r="U983" i="23"/>
  <c r="S984" i="23"/>
  <c r="T984" i="23"/>
  <c r="U984" i="23"/>
  <c r="S985" i="23"/>
  <c r="T985" i="23"/>
  <c r="U985" i="23"/>
  <c r="S986" i="23"/>
  <c r="T986" i="23"/>
  <c r="U986" i="23"/>
  <c r="S987" i="23"/>
  <c r="T987" i="23"/>
  <c r="U987" i="23"/>
  <c r="S988" i="23"/>
  <c r="T988" i="23"/>
  <c r="U988" i="23"/>
  <c r="S989" i="23"/>
  <c r="T989" i="23"/>
  <c r="U989" i="23"/>
  <c r="S990" i="23"/>
  <c r="T990" i="23"/>
  <c r="U990" i="23"/>
  <c r="S991" i="23"/>
  <c r="T991" i="23"/>
  <c r="U991" i="23"/>
  <c r="S992" i="23"/>
  <c r="T992" i="23"/>
  <c r="U992" i="23"/>
  <c r="S993" i="23"/>
  <c r="T993" i="23"/>
  <c r="U993" i="23"/>
  <c r="S994" i="23"/>
  <c r="T994" i="23"/>
  <c r="U994" i="23"/>
  <c r="S995" i="23"/>
  <c r="T995" i="23"/>
  <c r="U995" i="23"/>
  <c r="S996" i="23"/>
  <c r="T996" i="23"/>
  <c r="U996" i="23"/>
  <c r="S997" i="23"/>
  <c r="T997" i="23"/>
  <c r="U997" i="23"/>
  <c r="S998" i="23"/>
  <c r="T998" i="23"/>
  <c r="U998" i="23"/>
  <c r="U7" i="23"/>
  <c r="T7" i="23"/>
  <c r="S7" i="23"/>
  <c r="BC88" i="62" l="1"/>
  <c r="H34" i="26"/>
  <c r="J34" i="26" s="1"/>
  <c r="G34" i="26"/>
  <c r="I34" i="26" s="1"/>
  <c r="D34" i="26"/>
  <c r="B34" i="26"/>
  <c r="E35" i="26"/>
  <c r="L35" i="26" s="1"/>
  <c r="K36" i="26"/>
  <c r="BC61" i="59"/>
  <c r="X61" i="59" s="1"/>
  <c r="X60" i="59" s="1"/>
  <c r="W10" i="30"/>
  <c r="R10" i="31"/>
  <c r="E36" i="26" l="1"/>
  <c r="L36" i="26" s="1"/>
  <c r="K37" i="26"/>
  <c r="G35" i="26"/>
  <c r="I35" i="26" s="1"/>
  <c r="B35" i="26"/>
  <c r="H35" i="26"/>
  <c r="J35" i="26" s="1"/>
  <c r="D35" i="26"/>
  <c r="K31" i="33"/>
  <c r="Z2" i="33"/>
  <c r="K3" i="33" s="1"/>
  <c r="E5" i="33"/>
  <c r="E6" i="33"/>
  <c r="B3" i="55"/>
  <c r="B2" i="55"/>
  <c r="B3" i="36"/>
  <c r="B2" i="36"/>
  <c r="B3" i="54"/>
  <c r="B2" i="54"/>
  <c r="B3" i="38"/>
  <c r="B2" i="38"/>
  <c r="E37" i="26" l="1"/>
  <c r="L37" i="26" s="1"/>
  <c r="K38" i="26"/>
  <c r="H36" i="26"/>
  <c r="J36" i="26" s="1"/>
  <c r="G36" i="26"/>
  <c r="I36" i="26" s="1"/>
  <c r="D36" i="26"/>
  <c r="B36" i="26"/>
  <c r="AA2" i="33"/>
  <c r="L11" i="55"/>
  <c r="M289" i="54" a="1"/>
  <c r="M289" i="54" s="1"/>
  <c r="D289" i="54" s="1"/>
  <c r="M288" i="54" a="1"/>
  <c r="M288" i="54" s="1"/>
  <c r="D288" i="54" s="1"/>
  <c r="M287" i="54" a="1"/>
  <c r="M287" i="54" s="1"/>
  <c r="I287" i="54" s="1"/>
  <c r="M286" i="54" a="1"/>
  <c r="M286" i="54" s="1"/>
  <c r="G286" i="54" s="1"/>
  <c r="M285" i="54" a="1"/>
  <c r="M285" i="54" s="1"/>
  <c r="I285" i="54" s="1"/>
  <c r="M284" i="54" a="1"/>
  <c r="M284" i="54" s="1"/>
  <c r="I284" i="54" s="1"/>
  <c r="M283" i="54" a="1"/>
  <c r="M283" i="54" s="1"/>
  <c r="I283" i="54" s="1"/>
  <c r="M282" i="54" a="1"/>
  <c r="M282" i="54" s="1"/>
  <c r="G282" i="54" s="1"/>
  <c r="M281" i="54" a="1"/>
  <c r="M281" i="54" s="1"/>
  <c r="B281" i="54" s="1"/>
  <c r="M280" i="54" a="1"/>
  <c r="M280" i="54" s="1"/>
  <c r="I280" i="54" s="1"/>
  <c r="M279" i="54" a="1"/>
  <c r="M279" i="54" s="1"/>
  <c r="D279" i="54" s="1"/>
  <c r="M278" i="54" a="1"/>
  <c r="M278" i="54" s="1"/>
  <c r="I278" i="54" s="1"/>
  <c r="M277" i="54" a="1"/>
  <c r="M277" i="54" s="1"/>
  <c r="I277" i="54" s="1"/>
  <c r="M276" i="54" a="1"/>
  <c r="M276" i="54" s="1"/>
  <c r="I276" i="54" s="1"/>
  <c r="M275" i="54" a="1"/>
  <c r="M275" i="54" s="1"/>
  <c r="M274" i="54" a="1"/>
  <c r="M274" i="54" s="1"/>
  <c r="I274" i="54" s="1"/>
  <c r="M273" i="54" a="1"/>
  <c r="M273" i="54" s="1"/>
  <c r="I273" i="54" s="1"/>
  <c r="M272" i="54" a="1"/>
  <c r="M272" i="54" s="1"/>
  <c r="I272" i="54" s="1"/>
  <c r="M271" i="54" a="1"/>
  <c r="M271" i="54" s="1"/>
  <c r="I271" i="54" s="1"/>
  <c r="M270" i="54" a="1"/>
  <c r="M270" i="54" s="1"/>
  <c r="G270" i="54" s="1"/>
  <c r="M269" i="54" a="1"/>
  <c r="M269" i="54" s="1"/>
  <c r="I269" i="54" s="1"/>
  <c r="M268" i="54" a="1"/>
  <c r="M268" i="54" s="1"/>
  <c r="M267" i="54" a="1"/>
  <c r="M267" i="54" s="1"/>
  <c r="I267" i="54" s="1"/>
  <c r="M266" i="54" a="1"/>
  <c r="M266" i="54" s="1"/>
  <c r="I266" i="54" s="1"/>
  <c r="M265" i="54" a="1"/>
  <c r="M265" i="54" s="1"/>
  <c r="I265" i="54" s="1"/>
  <c r="M264" i="54" a="1"/>
  <c r="M264" i="54" s="1"/>
  <c r="I264" i="54" s="1"/>
  <c r="M263" i="54" a="1"/>
  <c r="M263" i="54" s="1"/>
  <c r="D263" i="54" s="1"/>
  <c r="M262" i="54" a="1"/>
  <c r="M262" i="54" s="1"/>
  <c r="I262" i="54" s="1"/>
  <c r="M261" i="54" a="1"/>
  <c r="M261" i="54" s="1"/>
  <c r="I261" i="54" s="1"/>
  <c r="M260" i="54" a="1"/>
  <c r="M260" i="54" s="1"/>
  <c r="I260" i="54" s="1"/>
  <c r="M259" i="54" a="1"/>
  <c r="M259" i="54" s="1"/>
  <c r="M258" i="54" a="1"/>
  <c r="M258" i="54" s="1"/>
  <c r="I258" i="54" s="1"/>
  <c r="M257" i="54" a="1"/>
  <c r="M257" i="54" s="1"/>
  <c r="I257" i="54" s="1"/>
  <c r="M256" i="54" a="1"/>
  <c r="M256" i="54" s="1"/>
  <c r="I256" i="54" s="1"/>
  <c r="M255" i="54" a="1"/>
  <c r="M255" i="54" s="1"/>
  <c r="I255" i="54" s="1"/>
  <c r="M254" i="54" a="1"/>
  <c r="M254" i="54" s="1"/>
  <c r="G254" i="54" s="1"/>
  <c r="M253" i="54" a="1"/>
  <c r="M253" i="54" s="1"/>
  <c r="I253" i="54" s="1"/>
  <c r="M252" i="54" a="1"/>
  <c r="M252" i="54" s="1"/>
  <c r="M251" i="54" a="1"/>
  <c r="M251" i="54" s="1"/>
  <c r="I251" i="54" s="1"/>
  <c r="M250" i="54" a="1"/>
  <c r="M250" i="54" s="1"/>
  <c r="I250" i="54" s="1"/>
  <c r="M249" i="54" a="1"/>
  <c r="M249" i="54" s="1"/>
  <c r="B249" i="54" s="1"/>
  <c r="M248" i="54" a="1"/>
  <c r="M248" i="54" s="1"/>
  <c r="I248" i="54" s="1"/>
  <c r="M247" i="54" a="1"/>
  <c r="M247" i="54" s="1"/>
  <c r="D247" i="54" s="1"/>
  <c r="M246" i="54" a="1"/>
  <c r="M246" i="54" s="1"/>
  <c r="I246" i="54" s="1"/>
  <c r="M245" i="54" a="1"/>
  <c r="M245" i="54" s="1"/>
  <c r="I245" i="54" s="1"/>
  <c r="M244" i="54" a="1"/>
  <c r="M244" i="54" s="1"/>
  <c r="I244" i="54" s="1"/>
  <c r="M243" i="54" a="1"/>
  <c r="M243" i="54" s="1"/>
  <c r="M242" i="54" a="1"/>
  <c r="M242" i="54" s="1"/>
  <c r="I242" i="54" s="1"/>
  <c r="M241" i="54" a="1"/>
  <c r="M241" i="54" s="1"/>
  <c r="I241" i="54" s="1"/>
  <c r="M240" i="54" a="1"/>
  <c r="M240" i="54" s="1"/>
  <c r="I240" i="54" s="1"/>
  <c r="M239" i="54" a="1"/>
  <c r="M239" i="54" s="1"/>
  <c r="M238" i="54" a="1"/>
  <c r="M238" i="54" s="1"/>
  <c r="D238" i="54" s="1"/>
  <c r="M237" i="54" a="1"/>
  <c r="M237" i="54" s="1"/>
  <c r="M236" i="54" a="1"/>
  <c r="M236" i="54" s="1"/>
  <c r="G236" i="54" s="1"/>
  <c r="M235" i="54" a="1"/>
  <c r="M235" i="54" s="1"/>
  <c r="D235" i="54" s="1"/>
  <c r="M234" i="54" a="1"/>
  <c r="M234" i="54" s="1"/>
  <c r="G234" i="54" s="1"/>
  <c r="M233" i="54" a="1"/>
  <c r="M233" i="54" s="1"/>
  <c r="I233" i="54" s="1"/>
  <c r="M232" i="54" a="1"/>
  <c r="M232" i="54" s="1"/>
  <c r="I232" i="54" s="1"/>
  <c r="M231" i="54" a="1"/>
  <c r="M231" i="54" s="1"/>
  <c r="H231" i="54" s="1"/>
  <c r="M230" i="54" a="1"/>
  <c r="M230" i="54" s="1"/>
  <c r="I230" i="54" s="1"/>
  <c r="M229" i="54" a="1"/>
  <c r="M229" i="54" s="1"/>
  <c r="J229" i="54" s="1"/>
  <c r="M228" i="54" a="1"/>
  <c r="M228" i="54" s="1"/>
  <c r="I228" i="54" s="1"/>
  <c r="M227" i="54" a="1"/>
  <c r="M227" i="54" s="1"/>
  <c r="I227" i="54" s="1"/>
  <c r="M226" i="54" a="1"/>
  <c r="M226" i="54" s="1"/>
  <c r="M225" i="54" a="1"/>
  <c r="M225" i="54" s="1"/>
  <c r="I225" i="54" s="1"/>
  <c r="M224" i="54" a="1"/>
  <c r="M224" i="54" s="1"/>
  <c r="I224" i="54" s="1"/>
  <c r="M223" i="54" a="1"/>
  <c r="M223" i="54" s="1"/>
  <c r="I223" i="54" s="1"/>
  <c r="M222" i="54" a="1"/>
  <c r="M222" i="54" s="1"/>
  <c r="I222" i="54" s="1"/>
  <c r="M221" i="54" a="1"/>
  <c r="M221" i="54" s="1"/>
  <c r="I221" i="54" s="1"/>
  <c r="M220" i="54" a="1"/>
  <c r="M220" i="54" s="1"/>
  <c r="I220" i="54" s="1"/>
  <c r="M219" i="54" a="1"/>
  <c r="M219" i="54" s="1"/>
  <c r="I219" i="54" s="1"/>
  <c r="M218" i="54" a="1"/>
  <c r="M218" i="54" s="1"/>
  <c r="M217" i="54" a="1"/>
  <c r="M217" i="54" s="1"/>
  <c r="I217" i="54" s="1"/>
  <c r="M216" i="54" a="1"/>
  <c r="M216" i="54" s="1"/>
  <c r="G216" i="54" s="1"/>
  <c r="M215" i="54" a="1"/>
  <c r="M215" i="54" s="1"/>
  <c r="I215" i="54" s="1"/>
  <c r="M214" i="54" a="1"/>
  <c r="M214" i="54" s="1"/>
  <c r="I214" i="54" s="1"/>
  <c r="M213" i="54" a="1"/>
  <c r="M213" i="54" s="1"/>
  <c r="J213" i="54" s="1"/>
  <c r="M212" i="54" a="1"/>
  <c r="M212" i="54" s="1"/>
  <c r="I212" i="54" s="1"/>
  <c r="M211" i="54" a="1"/>
  <c r="M211" i="54" s="1"/>
  <c r="I211" i="54" s="1"/>
  <c r="M210" i="54" a="1"/>
  <c r="M210" i="54" s="1"/>
  <c r="M209" i="54" a="1"/>
  <c r="M209" i="54" s="1"/>
  <c r="B209" i="54" s="1"/>
  <c r="M208" i="54" a="1"/>
  <c r="M208" i="54" s="1"/>
  <c r="G208" i="54" s="1"/>
  <c r="M207" i="54" a="1"/>
  <c r="M207" i="54" s="1"/>
  <c r="I207" i="54" s="1"/>
  <c r="M206" i="54" a="1"/>
  <c r="M206" i="54" s="1"/>
  <c r="I206" i="54" s="1"/>
  <c r="M205" i="54" a="1"/>
  <c r="M205" i="54" s="1"/>
  <c r="J205" i="54" s="1"/>
  <c r="M204" i="54" a="1"/>
  <c r="M204" i="54" s="1"/>
  <c r="M203" i="54" a="1"/>
  <c r="M203" i="54" s="1"/>
  <c r="D203" i="54" s="1"/>
  <c r="M202" i="54" a="1"/>
  <c r="M202" i="54" s="1"/>
  <c r="M201" i="54" a="1"/>
  <c r="M201" i="54" s="1"/>
  <c r="D201" i="54" s="1"/>
  <c r="M200" i="54" a="1"/>
  <c r="M200" i="54" s="1"/>
  <c r="G200" i="54" s="1"/>
  <c r="M199" i="54" a="1"/>
  <c r="M199" i="54" s="1"/>
  <c r="I199" i="54" s="1"/>
  <c r="M198" i="54" a="1"/>
  <c r="M198" i="54" s="1"/>
  <c r="I198" i="54" s="1"/>
  <c r="M197" i="54" a="1"/>
  <c r="M197" i="54" s="1"/>
  <c r="J197" i="54" s="1"/>
  <c r="M196" i="54" a="1"/>
  <c r="M196" i="54" s="1"/>
  <c r="I196" i="54" s="1"/>
  <c r="M195" i="54" a="1"/>
  <c r="M195" i="54" s="1"/>
  <c r="I195" i="54" s="1"/>
  <c r="M194" i="54" a="1"/>
  <c r="M194" i="54" s="1"/>
  <c r="M193" i="54" a="1"/>
  <c r="M193" i="54" s="1"/>
  <c r="D193" i="54" s="1"/>
  <c r="M192" i="54" a="1"/>
  <c r="M192" i="54" s="1"/>
  <c r="G192" i="54" s="1"/>
  <c r="M191" i="54" a="1"/>
  <c r="M191" i="54" s="1"/>
  <c r="I191" i="54" s="1"/>
  <c r="M190" i="54" a="1"/>
  <c r="M190" i="54" s="1"/>
  <c r="I190" i="54" s="1"/>
  <c r="M189" i="54" a="1"/>
  <c r="M189" i="54" s="1"/>
  <c r="J189" i="54" s="1"/>
  <c r="M188" i="54" a="1"/>
  <c r="M188" i="54" s="1"/>
  <c r="I188" i="54" s="1"/>
  <c r="M187" i="54" a="1"/>
  <c r="M187" i="54" s="1"/>
  <c r="I187" i="54" s="1"/>
  <c r="M186" i="54" a="1"/>
  <c r="M186" i="54" s="1"/>
  <c r="G186" i="54" s="1"/>
  <c r="M185" i="54" a="1"/>
  <c r="M185" i="54" s="1"/>
  <c r="D185" i="54" s="1"/>
  <c r="M184" i="54" a="1"/>
  <c r="M184" i="54" s="1"/>
  <c r="I184" i="54" s="1"/>
  <c r="M183" i="54" a="1"/>
  <c r="M183" i="54" s="1"/>
  <c r="I183" i="54" s="1"/>
  <c r="M182" i="54" a="1"/>
  <c r="M182" i="54" s="1"/>
  <c r="H182" i="54" s="1"/>
  <c r="M181" i="54" a="1"/>
  <c r="M181" i="54" s="1"/>
  <c r="J181" i="54" s="1"/>
  <c r="M180" i="54" a="1"/>
  <c r="M180" i="54" s="1"/>
  <c r="I180" i="54" s="1"/>
  <c r="M179" i="54" a="1"/>
  <c r="M179" i="54" s="1"/>
  <c r="D179" i="54" s="1"/>
  <c r="M178" i="54" a="1"/>
  <c r="M178" i="54" s="1"/>
  <c r="I178" i="54" s="1"/>
  <c r="M177" i="54" a="1"/>
  <c r="M177" i="54" s="1"/>
  <c r="I177" i="54" s="1"/>
  <c r="M176" i="54" a="1"/>
  <c r="M176" i="54" s="1"/>
  <c r="G176" i="54" s="1"/>
  <c r="M175" i="54" a="1"/>
  <c r="M175" i="54" s="1"/>
  <c r="I175" i="54" s="1"/>
  <c r="M174" i="54" a="1"/>
  <c r="M174" i="54" s="1"/>
  <c r="H174" i="54" s="1"/>
  <c r="M173" i="54" a="1"/>
  <c r="M173" i="54" s="1"/>
  <c r="J173" i="54" s="1"/>
  <c r="M172" i="54" a="1"/>
  <c r="M172" i="54" s="1"/>
  <c r="I172" i="54" s="1"/>
  <c r="M171" i="54" a="1"/>
  <c r="M171" i="54" s="1"/>
  <c r="B171" i="54" s="1"/>
  <c r="M170" i="54" a="1"/>
  <c r="M170" i="54" s="1"/>
  <c r="I170" i="54" s="1"/>
  <c r="M169" i="54" a="1"/>
  <c r="M169" i="54" s="1"/>
  <c r="D169" i="54" s="1"/>
  <c r="M168" i="54" a="1"/>
  <c r="M168" i="54" s="1"/>
  <c r="I168" i="54" s="1"/>
  <c r="M167" i="54" a="1"/>
  <c r="M167" i="54" s="1"/>
  <c r="H167" i="54" s="1"/>
  <c r="M166" i="54" a="1"/>
  <c r="M166" i="54" s="1"/>
  <c r="I166" i="54" s="1"/>
  <c r="M165" i="54" a="1"/>
  <c r="M165" i="54" s="1"/>
  <c r="J165" i="54" s="1"/>
  <c r="M164" i="54" a="1"/>
  <c r="M164" i="54" s="1"/>
  <c r="I164" i="54" s="1"/>
  <c r="M163" i="54" a="1"/>
  <c r="M163" i="54" s="1"/>
  <c r="I163" i="54" s="1"/>
  <c r="M162" i="54" a="1"/>
  <c r="M162" i="54" s="1"/>
  <c r="M161" i="54" a="1"/>
  <c r="M161" i="54" s="1"/>
  <c r="I161" i="54" s="1"/>
  <c r="M160" i="54" a="1"/>
  <c r="M160" i="54" s="1"/>
  <c r="I160" i="54" s="1"/>
  <c r="M159" i="54" a="1"/>
  <c r="M159" i="54" s="1"/>
  <c r="I159" i="54" s="1"/>
  <c r="M158" i="54" a="1"/>
  <c r="M158" i="54" s="1"/>
  <c r="I158" i="54" s="1"/>
  <c r="M157" i="54" a="1"/>
  <c r="M157" i="54" s="1"/>
  <c r="J157" i="54" s="1"/>
  <c r="M156" i="54" a="1"/>
  <c r="M156" i="54" s="1"/>
  <c r="G156" i="54" s="1"/>
  <c r="M155" i="54" a="1"/>
  <c r="M155" i="54" s="1"/>
  <c r="I155" i="54" s="1"/>
  <c r="M154" i="54" a="1"/>
  <c r="M154" i="54" s="1"/>
  <c r="M153" i="54" a="1"/>
  <c r="M153" i="54" s="1"/>
  <c r="I153" i="54" s="1"/>
  <c r="M152" i="54" a="1"/>
  <c r="M152" i="54" s="1"/>
  <c r="G152" i="54" s="1"/>
  <c r="M151" i="54" a="1"/>
  <c r="M151" i="54" s="1"/>
  <c r="D151" i="54" s="1"/>
  <c r="M150" i="54" a="1"/>
  <c r="M150" i="54" s="1"/>
  <c r="H150" i="54" s="1"/>
  <c r="M149" i="54" a="1"/>
  <c r="M149" i="54" s="1"/>
  <c r="J149" i="54" s="1"/>
  <c r="M148" i="54" a="1"/>
  <c r="M148" i="54" s="1"/>
  <c r="G148" i="54" s="1"/>
  <c r="M147" i="54" a="1"/>
  <c r="M147" i="54" s="1"/>
  <c r="H147" i="54" s="1"/>
  <c r="M146" i="54" a="1"/>
  <c r="M146" i="54" s="1"/>
  <c r="G146" i="54" s="1"/>
  <c r="M145" i="54" a="1"/>
  <c r="M145" i="54" s="1"/>
  <c r="M144" i="54" a="1"/>
  <c r="M144" i="54" s="1"/>
  <c r="G144" i="54" s="1"/>
  <c r="M143" i="54" a="1"/>
  <c r="M143" i="54" s="1"/>
  <c r="J143" i="54" s="1"/>
  <c r="M142" i="54" a="1"/>
  <c r="M142" i="54" s="1"/>
  <c r="M141" i="54" a="1"/>
  <c r="M141" i="54" s="1"/>
  <c r="I141" i="54" s="1"/>
  <c r="M140" i="54" a="1"/>
  <c r="M140" i="54" s="1"/>
  <c r="J140" i="54" s="1"/>
  <c r="M139" i="54" a="1"/>
  <c r="M139" i="54" s="1"/>
  <c r="H139" i="54" s="1"/>
  <c r="M138" i="54" a="1"/>
  <c r="M138" i="54" s="1"/>
  <c r="J138" i="54" s="1"/>
  <c r="M137" i="54" a="1"/>
  <c r="M137" i="54" s="1"/>
  <c r="D137" i="54" s="1"/>
  <c r="M136" i="54" a="1"/>
  <c r="M136" i="54" s="1"/>
  <c r="M135" i="54" a="1"/>
  <c r="M135" i="54" s="1"/>
  <c r="M134" i="54" a="1"/>
  <c r="M134" i="54" s="1"/>
  <c r="M133" i="54" a="1"/>
  <c r="M133" i="54" s="1"/>
  <c r="M132" i="54" a="1"/>
  <c r="M132" i="54" s="1"/>
  <c r="H132" i="54" s="1"/>
  <c r="M131" i="54" a="1"/>
  <c r="M131" i="54" s="1"/>
  <c r="E131" i="54" s="1"/>
  <c r="M130" i="54" a="1"/>
  <c r="M130" i="54" s="1"/>
  <c r="M129" i="54" a="1"/>
  <c r="M129" i="54" s="1"/>
  <c r="M128" i="54" a="1"/>
  <c r="M128" i="54" s="1"/>
  <c r="J128" i="54" s="1"/>
  <c r="M127" i="54" a="1"/>
  <c r="M127" i="54" s="1"/>
  <c r="M126" i="54" a="1"/>
  <c r="M126" i="54" s="1"/>
  <c r="M125" i="54" a="1"/>
  <c r="M125" i="54" s="1"/>
  <c r="B125" i="54" s="1"/>
  <c r="M124" i="54" a="1"/>
  <c r="M124" i="54" s="1"/>
  <c r="M123" i="54" a="1"/>
  <c r="M123" i="54" s="1"/>
  <c r="M122" i="54" a="1"/>
  <c r="M122" i="54" s="1"/>
  <c r="E122" i="54" s="1"/>
  <c r="M121" i="54" a="1"/>
  <c r="M121" i="54" s="1"/>
  <c r="M120" i="54" a="1"/>
  <c r="M120" i="54" s="1"/>
  <c r="E120" i="54" s="1"/>
  <c r="M119" i="54" a="1"/>
  <c r="M119" i="54" s="1"/>
  <c r="M118" i="54" a="1"/>
  <c r="M118" i="54" s="1"/>
  <c r="E118" i="54" s="1"/>
  <c r="M117" i="54" a="1"/>
  <c r="M117" i="54" s="1"/>
  <c r="M116" i="54" a="1"/>
  <c r="M116" i="54" s="1"/>
  <c r="E116" i="54" s="1"/>
  <c r="M115" i="54" a="1"/>
  <c r="M115" i="54" s="1"/>
  <c r="M114" i="54" a="1"/>
  <c r="M114" i="54" s="1"/>
  <c r="E114" i="54" s="1"/>
  <c r="M113" i="54" a="1"/>
  <c r="M113" i="54" s="1"/>
  <c r="M112" i="54" a="1"/>
  <c r="M112" i="54" s="1"/>
  <c r="E112" i="54" s="1"/>
  <c r="M111" i="54" a="1"/>
  <c r="M111" i="54" s="1"/>
  <c r="M110" i="54" a="1"/>
  <c r="M110" i="54" s="1"/>
  <c r="E110" i="54" s="1"/>
  <c r="M109" i="54" a="1"/>
  <c r="M109" i="54" s="1"/>
  <c r="M108" i="54" a="1"/>
  <c r="M108" i="54" s="1"/>
  <c r="E108" i="54" s="1"/>
  <c r="M107" i="54" a="1"/>
  <c r="M107" i="54" s="1"/>
  <c r="M106" i="54" a="1"/>
  <c r="M106" i="54" s="1"/>
  <c r="E106" i="54" s="1"/>
  <c r="M105" i="54" a="1"/>
  <c r="M105" i="54" s="1"/>
  <c r="M104" i="54" a="1"/>
  <c r="M104" i="54" s="1"/>
  <c r="E104" i="54" s="1"/>
  <c r="M103" i="54" a="1"/>
  <c r="M103" i="54" s="1"/>
  <c r="M102" i="54" a="1"/>
  <c r="M102" i="54" s="1"/>
  <c r="E102" i="54" s="1"/>
  <c r="M101" i="54" a="1"/>
  <c r="M101" i="54" s="1"/>
  <c r="M100" i="54" a="1"/>
  <c r="M100" i="54" s="1"/>
  <c r="E100" i="54" s="1"/>
  <c r="M99" i="54" a="1"/>
  <c r="M99" i="54" s="1"/>
  <c r="M98" i="54" a="1"/>
  <c r="M98" i="54" s="1"/>
  <c r="E98" i="54" s="1"/>
  <c r="M97" i="54" a="1"/>
  <c r="M97" i="54" s="1"/>
  <c r="M96" i="54" a="1"/>
  <c r="M96" i="54" s="1"/>
  <c r="E96" i="54" s="1"/>
  <c r="M95" i="54" a="1"/>
  <c r="M95" i="54" s="1"/>
  <c r="M94" i="54" a="1"/>
  <c r="M94" i="54" s="1"/>
  <c r="E94" i="54" s="1"/>
  <c r="M93" i="54" a="1"/>
  <c r="M93" i="54" s="1"/>
  <c r="M92" i="54" a="1"/>
  <c r="M92" i="54" s="1"/>
  <c r="E92" i="54" s="1"/>
  <c r="M91" i="54" a="1"/>
  <c r="M91" i="54" s="1"/>
  <c r="M90" i="54" a="1"/>
  <c r="M90" i="54" s="1"/>
  <c r="E90" i="54" s="1"/>
  <c r="M89" i="54" a="1"/>
  <c r="M89" i="54" s="1"/>
  <c r="M88" i="54" a="1"/>
  <c r="M88" i="54" s="1"/>
  <c r="E88" i="54" s="1"/>
  <c r="M87" i="54" a="1"/>
  <c r="M87" i="54" s="1"/>
  <c r="M86" i="54" a="1"/>
  <c r="M86" i="54" s="1"/>
  <c r="E86" i="54" s="1"/>
  <c r="M85" i="54" a="1"/>
  <c r="M85" i="54" s="1"/>
  <c r="M84" i="54" a="1"/>
  <c r="M84" i="54" s="1"/>
  <c r="C84" i="54" s="1"/>
  <c r="M83" i="54" a="1"/>
  <c r="M83" i="54" s="1"/>
  <c r="G83" i="54" s="1"/>
  <c r="M82" i="54" a="1"/>
  <c r="M82" i="54" s="1"/>
  <c r="E82" i="54" s="1"/>
  <c r="M81" i="54" a="1"/>
  <c r="M81" i="54" s="1"/>
  <c r="C81" i="54" s="1"/>
  <c r="M80" i="54" a="1"/>
  <c r="M80" i="54" s="1"/>
  <c r="E80" i="54" s="1"/>
  <c r="M79" i="54" a="1"/>
  <c r="M79" i="54" s="1"/>
  <c r="I79" i="54" s="1"/>
  <c r="M78" i="54" a="1"/>
  <c r="M78" i="54" s="1"/>
  <c r="E78" i="54" s="1"/>
  <c r="M77" i="54" a="1"/>
  <c r="M77" i="54" s="1"/>
  <c r="E77" i="54" s="1"/>
  <c r="M76" i="54" a="1"/>
  <c r="M76" i="54" s="1"/>
  <c r="E76" i="54" s="1"/>
  <c r="M75" i="54" a="1"/>
  <c r="M75" i="54" s="1"/>
  <c r="C75" i="54" s="1"/>
  <c r="M74" i="54" a="1"/>
  <c r="M74" i="54" s="1"/>
  <c r="E74" i="54" s="1"/>
  <c r="M73" i="54" a="1"/>
  <c r="M73" i="54" s="1"/>
  <c r="I73" i="54" s="1"/>
  <c r="M72" i="54" a="1"/>
  <c r="M72" i="54" s="1"/>
  <c r="E72" i="54" s="1"/>
  <c r="M71" i="54" a="1"/>
  <c r="M71" i="54" s="1"/>
  <c r="I71" i="54" s="1"/>
  <c r="M70" i="54" a="1"/>
  <c r="M70" i="54" s="1"/>
  <c r="G70" i="54" s="1"/>
  <c r="M69" i="54" a="1"/>
  <c r="M69" i="54" s="1"/>
  <c r="G69" i="54" s="1"/>
  <c r="M68" i="54" a="1"/>
  <c r="M68" i="54" s="1"/>
  <c r="J68" i="54" s="1"/>
  <c r="M67" i="54" a="1"/>
  <c r="M67" i="54" s="1"/>
  <c r="C67" i="54" s="1"/>
  <c r="M66" i="54" a="1"/>
  <c r="M66" i="54" s="1"/>
  <c r="J66" i="54" s="1"/>
  <c r="M65" i="54" a="1"/>
  <c r="M65" i="54" s="1"/>
  <c r="M64" i="54" a="1"/>
  <c r="M64" i="54" s="1"/>
  <c r="E64" i="54" s="1"/>
  <c r="M63" i="54" a="1"/>
  <c r="M63" i="54" s="1"/>
  <c r="M62" i="54" a="1"/>
  <c r="M62" i="54" s="1"/>
  <c r="I62" i="54" s="1"/>
  <c r="M61" i="54" a="1"/>
  <c r="M61" i="54" s="1"/>
  <c r="M60" i="54" a="1"/>
  <c r="M60" i="54" s="1"/>
  <c r="E60" i="54" s="1"/>
  <c r="M59" i="54" a="1"/>
  <c r="M59" i="54" s="1"/>
  <c r="E59" i="54" s="1"/>
  <c r="M58" i="54" a="1"/>
  <c r="M58" i="54" s="1"/>
  <c r="J58" i="54" s="1"/>
  <c r="M57" i="54" a="1"/>
  <c r="M57" i="54" s="1"/>
  <c r="M56" i="54" a="1"/>
  <c r="M56" i="54" s="1"/>
  <c r="E56" i="54" s="1"/>
  <c r="M55" i="54" a="1"/>
  <c r="M55" i="54" s="1"/>
  <c r="M54" i="54" a="1"/>
  <c r="M54" i="54" s="1"/>
  <c r="E54" i="54" s="1"/>
  <c r="M53" i="54" a="1"/>
  <c r="M53" i="54" s="1"/>
  <c r="M52" i="54" a="1"/>
  <c r="M52" i="54" s="1"/>
  <c r="E52" i="54" s="1"/>
  <c r="M51" i="54" a="1"/>
  <c r="M51" i="54" s="1"/>
  <c r="M50" i="54" a="1"/>
  <c r="M50" i="54" s="1"/>
  <c r="M49" i="54" a="1"/>
  <c r="M49" i="54" s="1"/>
  <c r="M48" i="54" a="1"/>
  <c r="M48" i="54" s="1"/>
  <c r="M47" i="54" a="1"/>
  <c r="M47" i="54" s="1"/>
  <c r="M46" i="54" a="1"/>
  <c r="M46" i="54" s="1"/>
  <c r="M45" i="54" a="1"/>
  <c r="M45" i="54" s="1"/>
  <c r="M44" i="54" a="1"/>
  <c r="M44" i="54" s="1"/>
  <c r="M43" i="54" a="1"/>
  <c r="M43" i="54" s="1"/>
  <c r="M42" i="54" a="1"/>
  <c r="M42" i="54" s="1"/>
  <c r="M41" i="54" a="1"/>
  <c r="M41" i="54" s="1"/>
  <c r="M40" i="54" a="1"/>
  <c r="M40" i="54" s="1"/>
  <c r="M39" i="54" a="1"/>
  <c r="M39" i="54" s="1"/>
  <c r="M38" i="54" a="1"/>
  <c r="M38" i="54" s="1"/>
  <c r="M37" i="54" a="1"/>
  <c r="M37" i="54" s="1"/>
  <c r="M36" i="54" a="1"/>
  <c r="M36" i="54" s="1"/>
  <c r="M35" i="54" a="1"/>
  <c r="M35" i="54" s="1"/>
  <c r="M34" i="54" a="1"/>
  <c r="M34" i="54" s="1"/>
  <c r="M33" i="54" a="1"/>
  <c r="M33" i="54" s="1"/>
  <c r="M32" i="54" a="1"/>
  <c r="M32" i="54" s="1"/>
  <c r="M31" i="54" a="1"/>
  <c r="M31" i="54" s="1"/>
  <c r="M30" i="54" a="1"/>
  <c r="M30" i="54" s="1"/>
  <c r="M29" i="54" a="1"/>
  <c r="M29" i="54" s="1"/>
  <c r="M28" i="54" a="1"/>
  <c r="M28" i="54" s="1"/>
  <c r="M27" i="54" a="1"/>
  <c r="M27" i="54" s="1"/>
  <c r="M26" i="54" a="1"/>
  <c r="M26" i="54" s="1"/>
  <c r="M25" i="54" a="1"/>
  <c r="M25" i="54" s="1"/>
  <c r="M24" i="54" a="1"/>
  <c r="M24" i="54" s="1"/>
  <c r="D24" i="54" s="1"/>
  <c r="M23" i="54" a="1"/>
  <c r="M23" i="54" s="1"/>
  <c r="I23" i="54" s="1"/>
  <c r="M22" i="54" a="1"/>
  <c r="M22" i="54" s="1"/>
  <c r="D22" i="54" s="1"/>
  <c r="M21" i="54" a="1"/>
  <c r="M21" i="54" s="1"/>
  <c r="I21" i="54" s="1"/>
  <c r="M20" i="54" a="1"/>
  <c r="M20" i="54" s="1"/>
  <c r="D20" i="54" s="1"/>
  <c r="M19" i="54" a="1"/>
  <c r="M19" i="54" s="1"/>
  <c r="I19" i="54" s="1"/>
  <c r="M18" i="54" a="1"/>
  <c r="M18" i="54" s="1"/>
  <c r="D18" i="54" s="1"/>
  <c r="M17" i="54" a="1"/>
  <c r="M17" i="54" s="1"/>
  <c r="I17" i="54" s="1"/>
  <c r="M16" i="54" a="1"/>
  <c r="M16" i="54" s="1"/>
  <c r="I16" i="54" s="1"/>
  <c r="M15" i="54" a="1"/>
  <c r="M15" i="54" s="1"/>
  <c r="I15" i="54" s="1"/>
  <c r="M14" i="54" a="1"/>
  <c r="M14" i="54" s="1"/>
  <c r="D14" i="54" s="1"/>
  <c r="M13" i="54" a="1"/>
  <c r="M13" i="54" s="1"/>
  <c r="I13" i="54" s="1"/>
  <c r="M12" i="54" a="1"/>
  <c r="M12" i="54" s="1"/>
  <c r="D12" i="54" s="1"/>
  <c r="M13" i="38" a="1"/>
  <c r="M13" i="38" s="1"/>
  <c r="M14" i="38" a="1"/>
  <c r="M14" i="38" s="1"/>
  <c r="M15" i="38" a="1"/>
  <c r="M15" i="38" s="1"/>
  <c r="B15" i="38" s="1"/>
  <c r="M16" i="38" a="1"/>
  <c r="M16" i="38" s="1"/>
  <c r="D16" i="38" s="1"/>
  <c r="M17" i="38" a="1"/>
  <c r="M17" i="38" s="1"/>
  <c r="M18" i="38" a="1"/>
  <c r="M18" i="38" s="1"/>
  <c r="M19" i="38" a="1"/>
  <c r="M19" i="38" s="1"/>
  <c r="E19" i="38" s="1"/>
  <c r="M20" i="38" a="1"/>
  <c r="M20" i="38" s="1"/>
  <c r="B20" i="38" s="1"/>
  <c r="M21" i="38" a="1"/>
  <c r="M21" i="38" s="1"/>
  <c r="M22" i="38" a="1"/>
  <c r="M22" i="38" s="1"/>
  <c r="M23" i="38" a="1"/>
  <c r="M23" i="38" s="1"/>
  <c r="C23" i="38" s="1"/>
  <c r="M24" i="38" a="1"/>
  <c r="M24" i="38" s="1"/>
  <c r="C24" i="38" s="1"/>
  <c r="M25" i="38" a="1"/>
  <c r="M25" i="38" s="1"/>
  <c r="M26" i="38" a="1"/>
  <c r="M26" i="38" s="1"/>
  <c r="M27" i="38" a="1"/>
  <c r="M27" i="38" s="1"/>
  <c r="E27" i="38" s="1"/>
  <c r="M28" i="38" a="1"/>
  <c r="M28" i="38" s="1"/>
  <c r="B28" i="38" s="1"/>
  <c r="M29" i="38" a="1"/>
  <c r="M29" i="38" s="1"/>
  <c r="M30" i="38" a="1"/>
  <c r="M30" i="38" s="1"/>
  <c r="M31" i="38" a="1"/>
  <c r="M31" i="38" s="1"/>
  <c r="E31" i="38" s="1"/>
  <c r="M32" i="38" a="1"/>
  <c r="M32" i="38" s="1"/>
  <c r="C32" i="38" s="1"/>
  <c r="M33" i="38" a="1"/>
  <c r="M33" i="38" s="1"/>
  <c r="M34" i="38" a="1"/>
  <c r="M34" i="38" s="1"/>
  <c r="M35" i="38" a="1"/>
  <c r="M35" i="38" s="1"/>
  <c r="E35" i="38" s="1"/>
  <c r="M36" i="38" a="1"/>
  <c r="M36" i="38" s="1"/>
  <c r="E36" i="38" s="1"/>
  <c r="M37" i="38" a="1"/>
  <c r="M37" i="38" s="1"/>
  <c r="M38" i="38" a="1"/>
  <c r="M38" i="38" s="1"/>
  <c r="M39" i="38" a="1"/>
  <c r="M39" i="38" s="1"/>
  <c r="C39" i="38" s="1"/>
  <c r="M40" i="38" a="1"/>
  <c r="M40" i="38" s="1"/>
  <c r="B40" i="38" s="1"/>
  <c r="M41" i="38" a="1"/>
  <c r="M41" i="38" s="1"/>
  <c r="B41" i="38" s="1"/>
  <c r="M42" i="38" a="1"/>
  <c r="M42" i="38" s="1"/>
  <c r="M43" i="38" a="1"/>
  <c r="M43" i="38" s="1"/>
  <c r="E43" i="38" s="1"/>
  <c r="M44" i="38" a="1"/>
  <c r="M44" i="38" s="1"/>
  <c r="B44" i="38" s="1"/>
  <c r="M45" i="38" a="1"/>
  <c r="M45" i="38" s="1"/>
  <c r="M46" i="38" a="1"/>
  <c r="M46" i="38" s="1"/>
  <c r="M47" i="38" a="1"/>
  <c r="M47" i="38" s="1"/>
  <c r="D47" i="38" s="1"/>
  <c r="M48" i="38" a="1"/>
  <c r="M48" i="38" s="1"/>
  <c r="B48" i="38" s="1"/>
  <c r="M49" i="38" a="1"/>
  <c r="M49" i="38" s="1"/>
  <c r="B49" i="38" s="1"/>
  <c r="M50" i="38" a="1"/>
  <c r="M50" i="38" s="1"/>
  <c r="M51" i="38" a="1"/>
  <c r="M51" i="38" s="1"/>
  <c r="E51" i="38" s="1"/>
  <c r="M52" i="38" a="1"/>
  <c r="M52" i="38" s="1"/>
  <c r="B52" i="38" s="1"/>
  <c r="M53" i="38" a="1"/>
  <c r="M53" i="38" s="1"/>
  <c r="M54" i="38" a="1"/>
  <c r="M54" i="38" s="1"/>
  <c r="B54" i="38" s="1"/>
  <c r="M55" i="38" a="1"/>
  <c r="M55" i="38" s="1"/>
  <c r="B55" i="38" s="1"/>
  <c r="M56" i="38" a="1"/>
  <c r="M56" i="38" s="1"/>
  <c r="D56" i="38" s="1"/>
  <c r="M57" i="38" a="1"/>
  <c r="M57" i="38" s="1"/>
  <c r="B57" i="38" s="1"/>
  <c r="M58" i="38" a="1"/>
  <c r="M58" i="38" s="1"/>
  <c r="M59" i="38" a="1"/>
  <c r="M59" i="38" s="1"/>
  <c r="C59" i="38" s="1"/>
  <c r="M60" i="38" a="1"/>
  <c r="M60" i="38" s="1"/>
  <c r="C60" i="38" s="1"/>
  <c r="M61" i="38" a="1"/>
  <c r="M61" i="38" s="1"/>
  <c r="M62" i="38" a="1"/>
  <c r="M62" i="38" s="1"/>
  <c r="B62" i="38" s="1"/>
  <c r="M63" i="38" a="1"/>
  <c r="M63" i="38" s="1"/>
  <c r="E63" i="38" s="1"/>
  <c r="M64" i="38" a="1"/>
  <c r="M64" i="38" s="1"/>
  <c r="D64" i="38" s="1"/>
  <c r="M65" i="38" a="1"/>
  <c r="M65" i="38" s="1"/>
  <c r="B65" i="38" s="1"/>
  <c r="M66" i="38" a="1"/>
  <c r="M66" i="38" s="1"/>
  <c r="M67" i="38" a="1"/>
  <c r="M67" i="38" s="1"/>
  <c r="B67" i="38" s="1"/>
  <c r="M68" i="38" a="1"/>
  <c r="M68" i="38" s="1"/>
  <c r="B68" i="38" s="1"/>
  <c r="M69" i="38" a="1"/>
  <c r="M69" i="38" s="1"/>
  <c r="M70" i="38" a="1"/>
  <c r="M70" i="38" s="1"/>
  <c r="C70" i="38" s="1"/>
  <c r="M71" i="38" a="1"/>
  <c r="M71" i="38" s="1"/>
  <c r="C71" i="38" s="1"/>
  <c r="M72" i="38" a="1"/>
  <c r="M72" i="38" s="1"/>
  <c r="D72" i="38" s="1"/>
  <c r="M73" i="38" a="1"/>
  <c r="M73" i="38" s="1"/>
  <c r="B73" i="38" s="1"/>
  <c r="M74" i="38" a="1"/>
  <c r="M74" i="38" s="1"/>
  <c r="M75" i="38" a="1"/>
  <c r="M75" i="38" s="1"/>
  <c r="C75" i="38" s="1"/>
  <c r="M76" i="38" a="1"/>
  <c r="M76" i="38" s="1"/>
  <c r="C76" i="38" s="1"/>
  <c r="M77" i="38" a="1"/>
  <c r="M77" i="38" s="1"/>
  <c r="M78" i="38" a="1"/>
  <c r="M78" i="38" s="1"/>
  <c r="E78" i="38" s="1"/>
  <c r="M79" i="38" a="1"/>
  <c r="M79" i="38" s="1"/>
  <c r="C79" i="38" s="1"/>
  <c r="M80" i="38" a="1"/>
  <c r="M80" i="38" s="1"/>
  <c r="C80" i="38" s="1"/>
  <c r="M81" i="38" a="1"/>
  <c r="M81" i="38" s="1"/>
  <c r="B81" i="38" s="1"/>
  <c r="M82" i="38" a="1"/>
  <c r="M82" i="38" s="1"/>
  <c r="M83" i="38" a="1"/>
  <c r="M83" i="38" s="1"/>
  <c r="B83" i="38" s="1"/>
  <c r="M84" i="38" a="1"/>
  <c r="M84" i="38" s="1"/>
  <c r="E84" i="38" s="1"/>
  <c r="M85" i="38" a="1"/>
  <c r="M85" i="38" s="1"/>
  <c r="M86" i="38" a="1"/>
  <c r="M86" i="38" s="1"/>
  <c r="B86" i="38" s="1"/>
  <c r="M87" i="38" a="1"/>
  <c r="M87" i="38" s="1"/>
  <c r="E87" i="38" s="1"/>
  <c r="M88" i="38" a="1"/>
  <c r="M88" i="38" s="1"/>
  <c r="J88" i="38" s="1"/>
  <c r="M89" i="38" a="1"/>
  <c r="M89" i="38" s="1"/>
  <c r="B89" i="38" s="1"/>
  <c r="M90" i="38" a="1"/>
  <c r="M90" i="38" s="1"/>
  <c r="M91" i="38" a="1"/>
  <c r="M91" i="38" s="1"/>
  <c r="E91" i="38" s="1"/>
  <c r="M92" i="38" a="1"/>
  <c r="M92" i="38" s="1"/>
  <c r="I92" i="38" s="1"/>
  <c r="M93" i="38" a="1"/>
  <c r="M93" i="38" s="1"/>
  <c r="M94" i="38" a="1"/>
  <c r="M94" i="38" s="1"/>
  <c r="M95" i="38" a="1"/>
  <c r="M95" i="38" s="1"/>
  <c r="E95" i="38" s="1"/>
  <c r="M96" i="38" a="1"/>
  <c r="M96" i="38" s="1"/>
  <c r="M97" i="38" a="1"/>
  <c r="M97" i="38" s="1"/>
  <c r="I97" i="38" s="1"/>
  <c r="M98" i="38" a="1"/>
  <c r="M98" i="38" s="1"/>
  <c r="H98" i="38" s="1"/>
  <c r="M99" i="38" a="1"/>
  <c r="M99" i="38" s="1"/>
  <c r="G99" i="38" s="1"/>
  <c r="M100" i="38" a="1"/>
  <c r="M100" i="38" s="1"/>
  <c r="C100" i="38" s="1"/>
  <c r="M101" i="38" a="1"/>
  <c r="M101" i="38" s="1"/>
  <c r="G101" i="38" s="1"/>
  <c r="M102" i="38" a="1"/>
  <c r="M102" i="38" s="1"/>
  <c r="E102" i="38" s="1"/>
  <c r="M103" i="38" a="1"/>
  <c r="M103" i="38" s="1"/>
  <c r="M104" i="38" a="1"/>
  <c r="M104" i="38" s="1"/>
  <c r="D104" i="38" s="1"/>
  <c r="M105" i="38" a="1"/>
  <c r="M105" i="38" s="1"/>
  <c r="M106" i="38" a="1"/>
  <c r="M106" i="38" s="1"/>
  <c r="C106" i="38" s="1"/>
  <c r="M107" i="38" a="1"/>
  <c r="M107" i="38" s="1"/>
  <c r="G107" i="38" s="1"/>
  <c r="M108" i="38" a="1"/>
  <c r="M108" i="38" s="1"/>
  <c r="B108" i="38" s="1"/>
  <c r="M109" i="38" a="1"/>
  <c r="M109" i="38" s="1"/>
  <c r="G109" i="38" s="1"/>
  <c r="M110" i="38" a="1"/>
  <c r="M110" i="38" s="1"/>
  <c r="E110" i="38" s="1"/>
  <c r="M111" i="38" a="1"/>
  <c r="M111" i="38" s="1"/>
  <c r="M112" i="38" a="1"/>
  <c r="M112" i="38" s="1"/>
  <c r="G112" i="38" s="1"/>
  <c r="M113" i="38" a="1"/>
  <c r="M113" i="38" s="1"/>
  <c r="D113" i="38" s="1"/>
  <c r="M114" i="38" a="1"/>
  <c r="M114" i="38" s="1"/>
  <c r="H114" i="38" s="1"/>
  <c r="M115" i="38" a="1"/>
  <c r="M115" i="38" s="1"/>
  <c r="M116" i="38" a="1"/>
  <c r="M116" i="38" s="1"/>
  <c r="B116" i="38" s="1"/>
  <c r="M117" i="38" a="1"/>
  <c r="M117" i="38" s="1"/>
  <c r="I117" i="38" s="1"/>
  <c r="M118" i="38" a="1"/>
  <c r="M118" i="38" s="1"/>
  <c r="B118" i="38" s="1"/>
  <c r="M119" i="38" a="1"/>
  <c r="M119" i="38" s="1"/>
  <c r="M120" i="38" a="1"/>
  <c r="M120" i="38" s="1"/>
  <c r="B120" i="38" s="1"/>
  <c r="M121" i="38" a="1"/>
  <c r="M121" i="38" s="1"/>
  <c r="M122" i="38" a="1"/>
  <c r="M122" i="38" s="1"/>
  <c r="I122" i="38" s="1"/>
  <c r="M123" i="38" a="1"/>
  <c r="M123" i="38" s="1"/>
  <c r="M124" i="38" a="1"/>
  <c r="M124" i="38" s="1"/>
  <c r="M125" i="38" a="1"/>
  <c r="M125" i="38" s="1"/>
  <c r="M126" i="38" a="1"/>
  <c r="M126" i="38" s="1"/>
  <c r="B126" i="38" s="1"/>
  <c r="M127" i="38" a="1"/>
  <c r="M127" i="38" s="1"/>
  <c r="J127" i="38" s="1"/>
  <c r="M128" i="38" a="1"/>
  <c r="M128" i="38" s="1"/>
  <c r="B128" i="38" s="1"/>
  <c r="M129" i="38" a="1"/>
  <c r="M129" i="38" s="1"/>
  <c r="M130" i="38" a="1"/>
  <c r="M130" i="38" s="1"/>
  <c r="H130" i="38" s="1"/>
  <c r="M131" i="38" a="1"/>
  <c r="M131" i="38" s="1"/>
  <c r="M132" i="38" a="1"/>
  <c r="M132" i="38" s="1"/>
  <c r="D132" i="38" s="1"/>
  <c r="M133" i="38" a="1"/>
  <c r="M133" i="38" s="1"/>
  <c r="M134" i="38" a="1"/>
  <c r="M134" i="38" s="1"/>
  <c r="C134" i="38" s="1"/>
  <c r="M135" i="38" a="1"/>
  <c r="M135" i="38" s="1"/>
  <c r="I135" i="38" s="1"/>
  <c r="M136" i="38" a="1"/>
  <c r="M136" i="38" s="1"/>
  <c r="B136" i="38" s="1"/>
  <c r="M137" i="38" a="1"/>
  <c r="M137" i="38" s="1"/>
  <c r="M138" i="38" a="1"/>
  <c r="M138" i="38" s="1"/>
  <c r="B138" i="38" s="1"/>
  <c r="M139" i="38" a="1"/>
  <c r="M139" i="38" s="1"/>
  <c r="B139" i="38" s="1"/>
  <c r="M140" i="38" a="1"/>
  <c r="M140" i="38" s="1"/>
  <c r="H140" i="38" s="1"/>
  <c r="M141" i="38" a="1"/>
  <c r="M141" i="38" s="1"/>
  <c r="M142" i="38" a="1"/>
  <c r="M142" i="38" s="1"/>
  <c r="D142" i="38" s="1"/>
  <c r="M143" i="38" a="1"/>
  <c r="M143" i="38" s="1"/>
  <c r="G143" i="38" s="1"/>
  <c r="M144" i="38" a="1"/>
  <c r="M144" i="38" s="1"/>
  <c r="E144" i="38" s="1"/>
  <c r="M145" i="38" a="1"/>
  <c r="M145" i="38" s="1"/>
  <c r="M146" i="38" a="1"/>
  <c r="M146" i="38" s="1"/>
  <c r="H146" i="38" s="1"/>
  <c r="M147" i="38" a="1"/>
  <c r="M147" i="38" s="1"/>
  <c r="G147" i="38" s="1"/>
  <c r="M148" i="38" a="1"/>
  <c r="M148" i="38" s="1"/>
  <c r="H148" i="38" s="1"/>
  <c r="M149" i="38" a="1"/>
  <c r="M149" i="38" s="1"/>
  <c r="M150" i="38" a="1"/>
  <c r="M150" i="38" s="1"/>
  <c r="H150" i="38" s="1"/>
  <c r="M151" i="38" a="1"/>
  <c r="M151" i="38" s="1"/>
  <c r="G151" i="38" s="1"/>
  <c r="M152" i="38" a="1"/>
  <c r="M152" i="38" s="1"/>
  <c r="H152" i="38" s="1"/>
  <c r="M153" i="38" a="1"/>
  <c r="M153" i="38" s="1"/>
  <c r="M154" i="38" a="1"/>
  <c r="M154" i="38" s="1"/>
  <c r="H154" i="38" s="1"/>
  <c r="M155" i="38" a="1"/>
  <c r="M155" i="38" s="1"/>
  <c r="G155" i="38" s="1"/>
  <c r="M156" i="38" a="1"/>
  <c r="M156" i="38" s="1"/>
  <c r="H156" i="38" s="1"/>
  <c r="M157" i="38" a="1"/>
  <c r="M157" i="38" s="1"/>
  <c r="M158" i="38" a="1"/>
  <c r="M158" i="38" s="1"/>
  <c r="H158" i="38" s="1"/>
  <c r="M159" i="38" a="1"/>
  <c r="M159" i="38" s="1"/>
  <c r="M160" i="38" a="1"/>
  <c r="M160" i="38" s="1"/>
  <c r="C160" i="38" s="1"/>
  <c r="M161" i="38" a="1"/>
  <c r="M161" i="38" s="1"/>
  <c r="I161" i="38" s="1"/>
  <c r="M162" i="38" a="1"/>
  <c r="M162" i="38" s="1"/>
  <c r="G162" i="38" s="1"/>
  <c r="M163" i="38" a="1"/>
  <c r="M163" i="38" s="1"/>
  <c r="M164" i="38" a="1"/>
  <c r="M164" i="38" s="1"/>
  <c r="D164" i="38" s="1"/>
  <c r="M165" i="38" a="1"/>
  <c r="M165" i="38" s="1"/>
  <c r="M166" i="38" a="1"/>
  <c r="M166" i="38" s="1"/>
  <c r="H166" i="38" s="1"/>
  <c r="M167" i="38" a="1"/>
  <c r="M167" i="38" s="1"/>
  <c r="M168" i="38" a="1"/>
  <c r="M168" i="38" s="1"/>
  <c r="B168" i="38" s="1"/>
  <c r="M169" i="38" a="1"/>
  <c r="M169" i="38" s="1"/>
  <c r="G169" i="38" s="1"/>
  <c r="M170" i="38" a="1"/>
  <c r="M170" i="38" s="1"/>
  <c r="G170" i="38" s="1"/>
  <c r="M171" i="38" a="1"/>
  <c r="M171" i="38" s="1"/>
  <c r="M172" i="38" a="1"/>
  <c r="M172" i="38" s="1"/>
  <c r="H172" i="38" s="1"/>
  <c r="M173" i="38" a="1"/>
  <c r="M173" i="38" s="1"/>
  <c r="M174" i="38" a="1"/>
  <c r="M174" i="38" s="1"/>
  <c r="E174" i="38" s="1"/>
  <c r="M175" i="38" a="1"/>
  <c r="M175" i="38" s="1"/>
  <c r="G175" i="38" s="1"/>
  <c r="M176" i="38" a="1"/>
  <c r="M176" i="38" s="1"/>
  <c r="M177" i="38" a="1"/>
  <c r="M177" i="38" s="1"/>
  <c r="I177" i="38" s="1"/>
  <c r="M178" i="38" a="1"/>
  <c r="M178" i="38" s="1"/>
  <c r="C178" i="38" s="1"/>
  <c r="M179" i="38" a="1"/>
  <c r="M179" i="38" s="1"/>
  <c r="D179" i="38" s="1"/>
  <c r="M180" i="38" a="1"/>
  <c r="M180" i="38" s="1"/>
  <c r="M181" i="38" a="1"/>
  <c r="M181" i="38" s="1"/>
  <c r="M182" i="38" a="1"/>
  <c r="M182" i="38" s="1"/>
  <c r="D182" i="38" s="1"/>
  <c r="M183" i="38" a="1"/>
  <c r="M183" i="38" s="1"/>
  <c r="B183" i="38" s="1"/>
  <c r="M184" i="38" a="1"/>
  <c r="M184" i="38" s="1"/>
  <c r="M185" i="38" a="1"/>
  <c r="M185" i="38" s="1"/>
  <c r="B185" i="38" s="1"/>
  <c r="M186" i="38" a="1"/>
  <c r="M186" i="38" s="1"/>
  <c r="D186" i="38" s="1"/>
  <c r="M187" i="38" a="1"/>
  <c r="M187" i="38" s="1"/>
  <c r="B187" i="38" s="1"/>
  <c r="M188" i="38" a="1"/>
  <c r="M188" i="38" s="1"/>
  <c r="M189" i="38" a="1"/>
  <c r="M189" i="38" s="1"/>
  <c r="C189" i="38" s="1"/>
  <c r="M190" i="38" a="1"/>
  <c r="M190" i="38" s="1"/>
  <c r="D190" i="38" s="1"/>
  <c r="M191" i="38" a="1"/>
  <c r="M191" i="38" s="1"/>
  <c r="B191" i="38" s="1"/>
  <c r="M192" i="38" a="1"/>
  <c r="M192" i="38" s="1"/>
  <c r="M193" i="38" a="1"/>
  <c r="M193" i="38" s="1"/>
  <c r="D193" i="38" s="1"/>
  <c r="M194" i="38" a="1"/>
  <c r="M194" i="38" s="1"/>
  <c r="B194" i="38" s="1"/>
  <c r="M195" i="38" a="1"/>
  <c r="M195" i="38" s="1"/>
  <c r="B195" i="38" s="1"/>
  <c r="M196" i="38" a="1"/>
  <c r="M196" i="38" s="1"/>
  <c r="M197" i="38" a="1"/>
  <c r="M197" i="38" s="1"/>
  <c r="B197" i="38" s="1"/>
  <c r="M198" i="38" a="1"/>
  <c r="M198" i="38" s="1"/>
  <c r="C198" i="38" s="1"/>
  <c r="M199" i="38" a="1"/>
  <c r="M199" i="38" s="1"/>
  <c r="B199" i="38" s="1"/>
  <c r="M200" i="38" a="1"/>
  <c r="M200" i="38" s="1"/>
  <c r="M201" i="38" a="1"/>
  <c r="M201" i="38" s="1"/>
  <c r="B201" i="38" s="1"/>
  <c r="M202" i="38" a="1"/>
  <c r="M202" i="38" s="1"/>
  <c r="B202" i="38" s="1"/>
  <c r="M203" i="38" a="1"/>
  <c r="M203" i="38" s="1"/>
  <c r="B203" i="38" s="1"/>
  <c r="M204" i="38" a="1"/>
  <c r="M204" i="38" s="1"/>
  <c r="M205" i="38" a="1"/>
  <c r="M205" i="38" s="1"/>
  <c r="C205" i="38" s="1"/>
  <c r="M206" i="38" a="1"/>
  <c r="M206" i="38" s="1"/>
  <c r="B206" i="38" s="1"/>
  <c r="M207" i="38" a="1"/>
  <c r="M207" i="38" s="1"/>
  <c r="B207" i="38" s="1"/>
  <c r="M208" i="38" a="1"/>
  <c r="M208" i="38" s="1"/>
  <c r="C208" i="38" s="1"/>
  <c r="M209" i="38" a="1"/>
  <c r="M209" i="38" s="1"/>
  <c r="C209" i="38" s="1"/>
  <c r="M210" i="38" a="1"/>
  <c r="M210" i="38" s="1"/>
  <c r="M211" i="38" a="1"/>
  <c r="M211" i="38" s="1"/>
  <c r="D211" i="38" s="1"/>
  <c r="M212" i="38" a="1"/>
  <c r="M212" i="38" s="1"/>
  <c r="M213" i="38" a="1"/>
  <c r="M213" i="38" s="1"/>
  <c r="E213" i="38" s="1"/>
  <c r="M214" i="38" a="1"/>
  <c r="M214" i="38" s="1"/>
  <c r="M215" i="38" a="1"/>
  <c r="M215" i="38" s="1"/>
  <c r="B215" i="38" s="1"/>
  <c r="M216" i="38" a="1"/>
  <c r="M216" i="38" s="1"/>
  <c r="M217" i="38" a="1"/>
  <c r="M217" i="38" s="1"/>
  <c r="C217" i="38" s="1"/>
  <c r="M218" i="38" a="1"/>
  <c r="M218" i="38" s="1"/>
  <c r="M219" i="38" a="1"/>
  <c r="M219" i="38" s="1"/>
  <c r="E219" i="38" s="1"/>
  <c r="M220" i="38" a="1"/>
  <c r="M220" i="38" s="1"/>
  <c r="M221" i="38" a="1"/>
  <c r="M221" i="38" s="1"/>
  <c r="D221" i="38" s="1"/>
  <c r="M222" i="38" a="1"/>
  <c r="M222" i="38" s="1"/>
  <c r="M223" i="38" a="1"/>
  <c r="M223" i="38" s="1"/>
  <c r="B223" i="38" s="1"/>
  <c r="M224" i="38" a="1"/>
  <c r="M224" i="38" s="1"/>
  <c r="M225" i="38" a="1"/>
  <c r="M225" i="38" s="1"/>
  <c r="H225" i="38" s="1"/>
  <c r="M226" i="38" a="1"/>
  <c r="M226" i="38" s="1"/>
  <c r="M227" i="38" a="1"/>
  <c r="M227" i="38" s="1"/>
  <c r="J227" i="38" s="1"/>
  <c r="M228" i="38" a="1"/>
  <c r="M228" i="38" s="1"/>
  <c r="M229" i="38" a="1"/>
  <c r="M229" i="38" s="1"/>
  <c r="B229" i="38" s="1"/>
  <c r="M230" i="38" a="1"/>
  <c r="M230" i="38" s="1"/>
  <c r="M231" i="38" a="1"/>
  <c r="M231" i="38" s="1"/>
  <c r="M232" i="38" a="1"/>
  <c r="M232" i="38" s="1"/>
  <c r="M233" i="38" a="1"/>
  <c r="M233" i="38" s="1"/>
  <c r="I233" i="38" s="1"/>
  <c r="M234" i="38" a="1"/>
  <c r="M234" i="38" s="1"/>
  <c r="M235" i="38" a="1"/>
  <c r="M235" i="38" s="1"/>
  <c r="G235" i="38" s="1"/>
  <c r="M236" i="38" a="1"/>
  <c r="M236" i="38" s="1"/>
  <c r="M237" i="38" a="1"/>
  <c r="M237" i="38" s="1"/>
  <c r="E237" i="38" s="1"/>
  <c r="M238" i="38" a="1"/>
  <c r="M238" i="38" s="1"/>
  <c r="M239" i="38" a="1"/>
  <c r="M239" i="38" s="1"/>
  <c r="M240" i="38" a="1"/>
  <c r="M240" i="38" s="1"/>
  <c r="M241" i="38" a="1"/>
  <c r="M241" i="38" s="1"/>
  <c r="I241" i="38" s="1"/>
  <c r="M242" i="38" a="1"/>
  <c r="M242" i="38" s="1"/>
  <c r="M243" i="38" a="1"/>
  <c r="M243" i="38" s="1"/>
  <c r="G243" i="38" s="1"/>
  <c r="M244" i="38" a="1"/>
  <c r="M244" i="38" s="1"/>
  <c r="M245" i="38" a="1"/>
  <c r="M245" i="38" s="1"/>
  <c r="C245" i="38" s="1"/>
  <c r="M246" i="38" a="1"/>
  <c r="M246" i="38" s="1"/>
  <c r="M247" i="38" a="1"/>
  <c r="M247" i="38" s="1"/>
  <c r="M248" i="38" a="1"/>
  <c r="M248" i="38" s="1"/>
  <c r="M249" i="38" a="1"/>
  <c r="M249" i="38" s="1"/>
  <c r="I249" i="38" s="1"/>
  <c r="M250" i="38" a="1"/>
  <c r="M250" i="38" s="1"/>
  <c r="J250" i="38" s="1"/>
  <c r="M251" i="38" a="1"/>
  <c r="M251" i="38" s="1"/>
  <c r="G251" i="38" s="1"/>
  <c r="M252" i="38" a="1"/>
  <c r="M252" i="38" s="1"/>
  <c r="M253" i="38" a="1"/>
  <c r="M253" i="38" s="1"/>
  <c r="H253" i="38" s="1"/>
  <c r="M254" i="38" a="1"/>
  <c r="M254" i="38" s="1"/>
  <c r="M255" i="38" a="1"/>
  <c r="M255" i="38" s="1"/>
  <c r="M256" i="38" a="1"/>
  <c r="M256" i="38" s="1"/>
  <c r="M257" i="38" a="1"/>
  <c r="M257" i="38" s="1"/>
  <c r="I257" i="38" s="1"/>
  <c r="M258" i="38" a="1"/>
  <c r="M258" i="38" s="1"/>
  <c r="M259" i="38" a="1"/>
  <c r="M259" i="38" s="1"/>
  <c r="G259" i="38" s="1"/>
  <c r="M260" i="38" a="1"/>
  <c r="M260" i="38" s="1"/>
  <c r="M261" i="38" a="1"/>
  <c r="M261" i="38" s="1"/>
  <c r="E261" i="38" s="1"/>
  <c r="M262" i="38" a="1"/>
  <c r="M262" i="38" s="1"/>
  <c r="M263" i="38" a="1"/>
  <c r="M263" i="38" s="1"/>
  <c r="M264" i="38" a="1"/>
  <c r="M264" i="38" s="1"/>
  <c r="M265" i="38" a="1"/>
  <c r="M265" i="38" s="1"/>
  <c r="I265" i="38" s="1"/>
  <c r="M266" i="38" a="1"/>
  <c r="M266" i="38" s="1"/>
  <c r="M267" i="38" a="1"/>
  <c r="M267" i="38" s="1"/>
  <c r="G267" i="38" s="1"/>
  <c r="M268" i="38" a="1"/>
  <c r="M268" i="38" s="1"/>
  <c r="M269" i="38" a="1"/>
  <c r="M269" i="38" s="1"/>
  <c r="E269" i="38" s="1"/>
  <c r="M270" i="38" a="1"/>
  <c r="M270" i="38" s="1"/>
  <c r="M271" i="38" a="1"/>
  <c r="M271" i="38" s="1"/>
  <c r="M272" i="38" a="1"/>
  <c r="M272" i="38" s="1"/>
  <c r="M273" i="38" a="1"/>
  <c r="M273" i="38" s="1"/>
  <c r="I273" i="38" s="1"/>
  <c r="M274" i="38" a="1"/>
  <c r="M274" i="38" s="1"/>
  <c r="M275" i="38" a="1"/>
  <c r="M275" i="38" s="1"/>
  <c r="G275" i="38" s="1"/>
  <c r="M276" i="38" a="1"/>
  <c r="M276" i="38" s="1"/>
  <c r="M277" i="38" a="1"/>
  <c r="M277" i="38" s="1"/>
  <c r="M278" i="38" a="1"/>
  <c r="M278" i="38" s="1"/>
  <c r="C278" i="38" s="1"/>
  <c r="M279" i="38" a="1"/>
  <c r="M279" i="38" s="1"/>
  <c r="D279" i="38" s="1"/>
  <c r="M280" i="38" a="1"/>
  <c r="M280" i="38" s="1"/>
  <c r="M281" i="38" a="1"/>
  <c r="M281" i="38" s="1"/>
  <c r="H281" i="38" s="1"/>
  <c r="M282" i="38" a="1"/>
  <c r="M282" i="38" s="1"/>
  <c r="M283" i="38" a="1"/>
  <c r="M283" i="38" s="1"/>
  <c r="M284" i="38" a="1"/>
  <c r="M284" i="38" s="1"/>
  <c r="H284" i="38" s="1"/>
  <c r="M285" i="38" a="1"/>
  <c r="M285" i="38" s="1"/>
  <c r="M286" i="38" a="1"/>
  <c r="M286" i="38" s="1"/>
  <c r="M287" i="38" a="1"/>
  <c r="M287" i="38" s="1"/>
  <c r="M288" i="38" a="1"/>
  <c r="M288" i="38" s="1"/>
  <c r="M289" i="38" a="1"/>
  <c r="M289" i="38" s="1"/>
  <c r="B13" i="38"/>
  <c r="D13" i="38"/>
  <c r="B14" i="38"/>
  <c r="D14" i="38"/>
  <c r="C15" i="38"/>
  <c r="D15" i="38"/>
  <c r="B16" i="38"/>
  <c r="C16" i="38"/>
  <c r="B17" i="38"/>
  <c r="C17" i="38"/>
  <c r="D17" i="38"/>
  <c r="B18" i="38"/>
  <c r="C18" i="38"/>
  <c r="D18" i="38"/>
  <c r="C19" i="38"/>
  <c r="B21" i="38"/>
  <c r="C21" i="38"/>
  <c r="D21" i="38"/>
  <c r="B22" i="38"/>
  <c r="C22" i="38"/>
  <c r="D22" i="38"/>
  <c r="B24" i="38"/>
  <c r="B25" i="38"/>
  <c r="C25" i="38"/>
  <c r="D25" i="38"/>
  <c r="B26" i="38"/>
  <c r="C26" i="38"/>
  <c r="D26" i="38"/>
  <c r="C27" i="38"/>
  <c r="B29" i="38"/>
  <c r="C29" i="38"/>
  <c r="D29" i="38"/>
  <c r="B30" i="38"/>
  <c r="C30" i="38"/>
  <c r="D30" i="38"/>
  <c r="B32" i="38"/>
  <c r="B33" i="38"/>
  <c r="C33" i="38"/>
  <c r="D33" i="38"/>
  <c r="B34" i="38"/>
  <c r="C34" i="38"/>
  <c r="D34" i="38"/>
  <c r="C35" i="38"/>
  <c r="B37" i="38"/>
  <c r="C37" i="38"/>
  <c r="D37" i="38"/>
  <c r="B38" i="38"/>
  <c r="C38" i="38"/>
  <c r="D38" i="38"/>
  <c r="B39" i="38"/>
  <c r="D40" i="38"/>
  <c r="D41" i="38"/>
  <c r="B42" i="38"/>
  <c r="C42" i="38"/>
  <c r="D42" i="38"/>
  <c r="B45" i="38"/>
  <c r="C45" i="38"/>
  <c r="D45" i="38"/>
  <c r="B46" i="38"/>
  <c r="C46" i="38"/>
  <c r="D46" i="38"/>
  <c r="C48" i="38"/>
  <c r="D48" i="38"/>
  <c r="D49" i="38"/>
  <c r="B50" i="38"/>
  <c r="C50" i="38"/>
  <c r="D50" i="38"/>
  <c r="B53" i="38"/>
  <c r="C53" i="38"/>
  <c r="D53" i="38"/>
  <c r="D54" i="38"/>
  <c r="C55" i="38"/>
  <c r="D55" i="38"/>
  <c r="B56" i="38"/>
  <c r="C56" i="38"/>
  <c r="D57" i="38"/>
  <c r="B58" i="38"/>
  <c r="C58" i="38"/>
  <c r="D58" i="38"/>
  <c r="B61" i="38"/>
  <c r="C61" i="38"/>
  <c r="D61" i="38"/>
  <c r="B63" i="38"/>
  <c r="C63" i="38"/>
  <c r="B64" i="38"/>
  <c r="C64" i="38"/>
  <c r="D65" i="38"/>
  <c r="B66" i="38"/>
  <c r="C66" i="38"/>
  <c r="D66" i="38"/>
  <c r="B69" i="38"/>
  <c r="C69" i="38"/>
  <c r="D69" i="38"/>
  <c r="B70" i="38"/>
  <c r="B71" i="38"/>
  <c r="B72" i="38"/>
  <c r="C72" i="38"/>
  <c r="D73" i="38"/>
  <c r="B74" i="38"/>
  <c r="C74" i="38"/>
  <c r="D74" i="38"/>
  <c r="B77" i="38"/>
  <c r="C77" i="38"/>
  <c r="D77" i="38"/>
  <c r="C78" i="38"/>
  <c r="D78" i="38"/>
  <c r="B79" i="38"/>
  <c r="B80" i="38"/>
  <c r="D81" i="38"/>
  <c r="B82" i="38"/>
  <c r="C82" i="38"/>
  <c r="D82" i="38"/>
  <c r="B85" i="38"/>
  <c r="C85" i="38"/>
  <c r="D85" i="38"/>
  <c r="B87" i="38"/>
  <c r="B88" i="38"/>
  <c r="C88" i="38"/>
  <c r="D89" i="38"/>
  <c r="B93" i="38"/>
  <c r="C93" i="38"/>
  <c r="D93" i="38"/>
  <c r="B98" i="38"/>
  <c r="D98" i="38"/>
  <c r="B101" i="38"/>
  <c r="C101" i="38"/>
  <c r="D101" i="38"/>
  <c r="B104" i="38"/>
  <c r="C104" i="38"/>
  <c r="B106" i="38"/>
  <c r="D106" i="38"/>
  <c r="B109" i="38"/>
  <c r="C109" i="38"/>
  <c r="D109" i="38"/>
  <c r="B110" i="38"/>
  <c r="C110" i="38"/>
  <c r="D112" i="38"/>
  <c r="B114" i="38"/>
  <c r="D114" i="38"/>
  <c r="B117" i="38"/>
  <c r="C117" i="38"/>
  <c r="D117" i="38"/>
  <c r="D120" i="38"/>
  <c r="B122" i="38"/>
  <c r="D122" i="38"/>
  <c r="B125" i="38"/>
  <c r="C125" i="38"/>
  <c r="D125" i="38"/>
  <c r="D126" i="38"/>
  <c r="D127" i="38"/>
  <c r="B130" i="38"/>
  <c r="C130" i="38"/>
  <c r="D130" i="38"/>
  <c r="B133" i="38"/>
  <c r="C133" i="38"/>
  <c r="D133" i="38"/>
  <c r="B134" i="38"/>
  <c r="D134" i="38"/>
  <c r="C136" i="38"/>
  <c r="D136" i="38"/>
  <c r="C138" i="38"/>
  <c r="B141" i="38"/>
  <c r="C141" i="38"/>
  <c r="D141" i="38"/>
  <c r="C142" i="38"/>
  <c r="B143" i="38"/>
  <c r="B146" i="38"/>
  <c r="D146" i="38"/>
  <c r="C154" i="38"/>
  <c r="B158" i="38"/>
  <c r="D158" i="38"/>
  <c r="C162" i="38"/>
  <c r="C170" i="38"/>
  <c r="B178" i="38"/>
  <c r="D178" i="38"/>
  <c r="C182" i="38"/>
  <c r="D183" i="38"/>
  <c r="C186" i="38"/>
  <c r="D191" i="38"/>
  <c r="C199" i="38"/>
  <c r="D199" i="38"/>
  <c r="C207" i="38"/>
  <c r="E13" i="38"/>
  <c r="E14" i="38"/>
  <c r="E15" i="38"/>
  <c r="E17" i="38"/>
  <c r="E18" i="38"/>
  <c r="E21" i="38"/>
  <c r="E22" i="38"/>
  <c r="E24" i="38"/>
  <c r="E25" i="38"/>
  <c r="E26" i="38"/>
  <c r="E29" i="38"/>
  <c r="E30" i="38"/>
  <c r="E32" i="38"/>
  <c r="E33" i="38"/>
  <c r="E34" i="38"/>
  <c r="E37" i="38"/>
  <c r="E38" i="38"/>
  <c r="E42" i="38"/>
  <c r="E44" i="38"/>
  <c r="E45" i="38"/>
  <c r="E46" i="38"/>
  <c r="E50" i="38"/>
  <c r="E53" i="38"/>
  <c r="E54" i="38"/>
  <c r="E55" i="38"/>
  <c r="E56" i="38"/>
  <c r="E58" i="38"/>
  <c r="E61" i="38"/>
  <c r="E66" i="38"/>
  <c r="E69" i="38"/>
  <c r="E70" i="38"/>
  <c r="E74" i="38"/>
  <c r="E77" i="38"/>
  <c r="E82" i="38"/>
  <c r="E85" i="38"/>
  <c r="E86" i="38"/>
  <c r="E93" i="38"/>
  <c r="E98" i="38"/>
  <c r="E101" i="38"/>
  <c r="E106" i="38"/>
  <c r="E109" i="38"/>
  <c r="E112" i="38"/>
  <c r="E113" i="38"/>
  <c r="E114" i="38"/>
  <c r="E117" i="38"/>
  <c r="E120" i="38"/>
  <c r="E122" i="38"/>
  <c r="E125" i="38"/>
  <c r="E126" i="38"/>
  <c r="E130" i="38"/>
  <c r="E133" i="38"/>
  <c r="E141" i="38"/>
  <c r="E146" i="38"/>
  <c r="E166" i="38"/>
  <c r="E170" i="38"/>
  <c r="E183" i="38"/>
  <c r="E209" i="38" l="1"/>
  <c r="E136" i="38"/>
  <c r="E72" i="38"/>
  <c r="E64" i="38"/>
  <c r="E48" i="38"/>
  <c r="E16" i="38"/>
  <c r="C193" i="38"/>
  <c r="D152" i="38"/>
  <c r="C120" i="38"/>
  <c r="C112" i="38"/>
  <c r="D80" i="38"/>
  <c r="C40" i="38"/>
  <c r="D32" i="38"/>
  <c r="D24" i="38"/>
  <c r="E208" i="38"/>
  <c r="E152" i="38"/>
  <c r="E104" i="38"/>
  <c r="E88" i="38"/>
  <c r="E80" i="38"/>
  <c r="E40" i="38"/>
  <c r="B205" i="38"/>
  <c r="B152" i="38"/>
  <c r="B112" i="38"/>
  <c r="D88" i="38"/>
  <c r="D20" i="38"/>
  <c r="E38" i="26"/>
  <c r="L38" i="26" s="1"/>
  <c r="K39" i="26"/>
  <c r="G37" i="26"/>
  <c r="I37" i="26" s="1"/>
  <c r="H37" i="26"/>
  <c r="J37" i="26" s="1"/>
  <c r="B37" i="26"/>
  <c r="D37" i="26"/>
  <c r="E158" i="38"/>
  <c r="B198" i="38"/>
  <c r="C126" i="38"/>
  <c r="D102" i="38"/>
  <c r="D86" i="38"/>
  <c r="B78" i="38"/>
  <c r="B174" i="38"/>
  <c r="C102" i="38"/>
  <c r="C86" i="38"/>
  <c r="E118" i="38"/>
  <c r="E62" i="38"/>
  <c r="D207" i="38"/>
  <c r="B190" i="38"/>
  <c r="D166" i="38"/>
  <c r="C150" i="38"/>
  <c r="C118" i="38"/>
  <c r="D62" i="38"/>
  <c r="C54" i="38"/>
  <c r="D118" i="38"/>
  <c r="B102" i="38"/>
  <c r="E190" i="38"/>
  <c r="B166" i="38"/>
  <c r="D70" i="38"/>
  <c r="C62" i="38"/>
  <c r="D110" i="38"/>
  <c r="C144" i="38"/>
  <c r="E202" i="38"/>
  <c r="E182" i="38"/>
  <c r="E162" i="38"/>
  <c r="E150" i="38"/>
  <c r="E138" i="38"/>
  <c r="C190" i="38"/>
  <c r="B186" i="38"/>
  <c r="B182" i="38"/>
  <c r="D174" i="38"/>
  <c r="B170" i="38"/>
  <c r="D162" i="38"/>
  <c r="C158" i="38"/>
  <c r="B154" i="38"/>
  <c r="D150" i="38"/>
  <c r="C146" i="38"/>
  <c r="B144" i="38"/>
  <c r="B142" i="38"/>
  <c r="D138" i="38"/>
  <c r="E186" i="38"/>
  <c r="E168" i="38"/>
  <c r="E154" i="38"/>
  <c r="E142" i="38"/>
  <c r="E134" i="38"/>
  <c r="C202" i="38"/>
  <c r="D170" i="38"/>
  <c r="C166" i="38"/>
  <c r="B162" i="38"/>
  <c r="D154" i="38"/>
  <c r="C152" i="38"/>
  <c r="B150" i="38"/>
  <c r="D144" i="38"/>
  <c r="C122" i="38"/>
  <c r="C114" i="38"/>
  <c r="C98" i="38"/>
  <c r="D201" i="38"/>
  <c r="B209" i="38"/>
  <c r="E68" i="38"/>
  <c r="E20" i="38"/>
  <c r="D68" i="38"/>
  <c r="D60" i="38"/>
  <c r="D52" i="38"/>
  <c r="D44" i="38"/>
  <c r="C20" i="38"/>
  <c r="C52" i="38"/>
  <c r="C44" i="38"/>
  <c r="D36" i="38"/>
  <c r="E52" i="38"/>
  <c r="E28" i="38"/>
  <c r="C36" i="38"/>
  <c r="B36" i="38"/>
  <c r="D28" i="38"/>
  <c r="C28" i="38"/>
  <c r="AA3" i="33"/>
  <c r="AB2" i="33" s="1"/>
  <c r="L55" i="33"/>
  <c r="B100" i="38"/>
  <c r="D194" i="38"/>
  <c r="C132" i="38"/>
  <c r="D202" i="38"/>
  <c r="C194" i="38"/>
  <c r="E67" i="38"/>
  <c r="B99" i="38"/>
  <c r="B107" i="38"/>
  <c r="E211" i="38"/>
  <c r="C195" i="38"/>
  <c r="C219" i="38"/>
  <c r="B179" i="38"/>
  <c r="E199" i="38"/>
  <c r="E71" i="38"/>
  <c r="E39" i="38"/>
  <c r="D223" i="38"/>
  <c r="C175" i="38"/>
  <c r="B151" i="38"/>
  <c r="D135" i="38"/>
  <c r="D95" i="38"/>
  <c r="C47" i="38"/>
  <c r="D31" i="38"/>
  <c r="B23" i="38"/>
  <c r="E223" i="38"/>
  <c r="E191" i="38"/>
  <c r="E143" i="38"/>
  <c r="B175" i="38"/>
  <c r="C135" i="38"/>
  <c r="C95" i="38"/>
  <c r="B47" i="38"/>
  <c r="C31" i="38"/>
  <c r="E215" i="38"/>
  <c r="E127" i="38"/>
  <c r="E47" i="38"/>
  <c r="D215" i="38"/>
  <c r="D143" i="38"/>
  <c r="B135" i="38"/>
  <c r="B95" i="38"/>
  <c r="D87" i="38"/>
  <c r="D79" i="38"/>
  <c r="D71" i="38"/>
  <c r="D39" i="38"/>
  <c r="B31" i="38"/>
  <c r="E79" i="38"/>
  <c r="C143" i="38"/>
  <c r="C87" i="38"/>
  <c r="D63" i="38"/>
  <c r="E207" i="38"/>
  <c r="E175" i="38"/>
  <c r="E151" i="38"/>
  <c r="E135" i="38"/>
  <c r="E23" i="38"/>
  <c r="C191" i="38"/>
  <c r="C183" i="38"/>
  <c r="D151" i="38"/>
  <c r="C127" i="38"/>
  <c r="D23" i="38"/>
  <c r="D175" i="38"/>
  <c r="C151" i="38"/>
  <c r="B127" i="38"/>
  <c r="E195" i="38"/>
  <c r="D219" i="38"/>
  <c r="B208" i="38"/>
  <c r="D195" i="38"/>
  <c r="C179" i="38"/>
  <c r="B160" i="38"/>
  <c r="C107" i="38"/>
  <c r="C99" i="38"/>
  <c r="B75" i="38"/>
  <c r="B59" i="38"/>
  <c r="D35" i="38"/>
  <c r="D27" i="38"/>
  <c r="D19" i="38"/>
  <c r="E128" i="38"/>
  <c r="E139" i="38"/>
  <c r="E75" i="38"/>
  <c r="B219" i="38"/>
  <c r="D67" i="38"/>
  <c r="D43" i="38"/>
  <c r="B35" i="38"/>
  <c r="B27" i="38"/>
  <c r="B19" i="38"/>
  <c r="E187" i="38"/>
  <c r="E99" i="38"/>
  <c r="D235" i="38"/>
  <c r="D147" i="38"/>
  <c r="D128" i="38"/>
  <c r="D91" i="38"/>
  <c r="D83" i="38"/>
  <c r="C67" i="38"/>
  <c r="C43" i="38"/>
  <c r="E147" i="38"/>
  <c r="E83" i="38"/>
  <c r="D227" i="38"/>
  <c r="C211" i="38"/>
  <c r="C187" i="38"/>
  <c r="D155" i="38"/>
  <c r="C147" i="38"/>
  <c r="C128" i="38"/>
  <c r="C91" i="38"/>
  <c r="C83" i="38"/>
  <c r="D51" i="38"/>
  <c r="B43" i="38"/>
  <c r="D160" i="38"/>
  <c r="B155" i="38"/>
  <c r="D75" i="38"/>
  <c r="D59" i="38"/>
  <c r="B51" i="38"/>
  <c r="E227" i="38"/>
  <c r="E203" i="38"/>
  <c r="E160" i="38"/>
  <c r="C227" i="38"/>
  <c r="D203" i="38"/>
  <c r="D168" i="38"/>
  <c r="C155" i="38"/>
  <c r="B147" i="38"/>
  <c r="D139" i="38"/>
  <c r="B91" i="38"/>
  <c r="C51" i="38"/>
  <c r="E107" i="38"/>
  <c r="B227" i="38"/>
  <c r="D208" i="38"/>
  <c r="C203" i="38"/>
  <c r="C168" i="38"/>
  <c r="C139" i="38"/>
  <c r="E179" i="38"/>
  <c r="E155" i="38"/>
  <c r="E59" i="38"/>
  <c r="D107" i="38"/>
  <c r="D99" i="38"/>
  <c r="E235" i="38"/>
  <c r="C235" i="38"/>
  <c r="B235" i="38"/>
  <c r="C164" i="38"/>
  <c r="B76" i="38"/>
  <c r="E60" i="38"/>
  <c r="B164" i="38"/>
  <c r="B60" i="38"/>
  <c r="B132" i="38"/>
  <c r="D84" i="38"/>
  <c r="E100" i="38"/>
  <c r="C84" i="38"/>
  <c r="D229" i="38"/>
  <c r="E229" i="38"/>
  <c r="C229" i="38"/>
  <c r="D189" i="38"/>
  <c r="E189" i="38"/>
  <c r="D213" i="38"/>
  <c r="B189" i="38"/>
  <c r="E205" i="38"/>
  <c r="C213" i="38"/>
  <c r="D197" i="38"/>
  <c r="B213" i="38"/>
  <c r="C197" i="38"/>
  <c r="D205" i="38"/>
  <c r="E164" i="38"/>
  <c r="E132" i="38"/>
  <c r="E108" i="38"/>
  <c r="E76" i="38"/>
  <c r="D172" i="38"/>
  <c r="D156" i="38"/>
  <c r="C140" i="38"/>
  <c r="D140" i="38"/>
  <c r="B84" i="38"/>
  <c r="E140" i="38"/>
  <c r="C172" i="38"/>
  <c r="C156" i="38"/>
  <c r="B140" i="38"/>
  <c r="D108" i="38"/>
  <c r="E148" i="38"/>
  <c r="E116" i="38"/>
  <c r="B172" i="38"/>
  <c r="B156" i="38"/>
  <c r="D148" i="38"/>
  <c r="D116" i="38"/>
  <c r="C108" i="38"/>
  <c r="D92" i="38"/>
  <c r="C68" i="38"/>
  <c r="E92" i="38"/>
  <c r="B245" i="38"/>
  <c r="C148" i="38"/>
  <c r="C116" i="38"/>
  <c r="D100" i="38"/>
  <c r="C92" i="38"/>
  <c r="D76" i="38"/>
  <c r="E172" i="38"/>
  <c r="E156" i="38"/>
  <c r="B148" i="38"/>
  <c r="B92" i="38"/>
  <c r="L12" i="55"/>
  <c r="D12" i="55" s="1"/>
  <c r="C11" i="55"/>
  <c r="F11" i="55"/>
  <c r="G11" i="55"/>
  <c r="B217" i="38"/>
  <c r="J281" i="38"/>
  <c r="H104" i="54"/>
  <c r="E193" i="38"/>
  <c r="E89" i="38"/>
  <c r="E81" i="38"/>
  <c r="E73" i="38"/>
  <c r="E65" i="38"/>
  <c r="E57" i="38"/>
  <c r="E49" i="38"/>
  <c r="E41" i="38"/>
  <c r="B225" i="38"/>
  <c r="C201" i="38"/>
  <c r="D161" i="38"/>
  <c r="D97" i="38"/>
  <c r="C89" i="38"/>
  <c r="C81" i="38"/>
  <c r="C73" i="38"/>
  <c r="C65" i="38"/>
  <c r="C57" i="38"/>
  <c r="C49" i="38"/>
  <c r="C41" i="38"/>
  <c r="D233" i="38"/>
  <c r="C169" i="38"/>
  <c r="B161" i="38"/>
  <c r="C113" i="38"/>
  <c r="B97" i="38"/>
  <c r="E217" i="38"/>
  <c r="E161" i="38"/>
  <c r="E97" i="38"/>
  <c r="D177" i="38"/>
  <c r="B169" i="38"/>
  <c r="B113" i="38"/>
  <c r="G258" i="54"/>
  <c r="E177" i="38"/>
  <c r="D185" i="38"/>
  <c r="C177" i="38"/>
  <c r="E281" i="38"/>
  <c r="E201" i="38"/>
  <c r="B281" i="38"/>
  <c r="D217" i="38"/>
  <c r="D209" i="38"/>
  <c r="C185" i="38"/>
  <c r="B177" i="38"/>
  <c r="E185" i="38"/>
  <c r="E169" i="38"/>
  <c r="D169" i="38"/>
  <c r="C161" i="38"/>
  <c r="C97" i="38"/>
  <c r="J171" i="38"/>
  <c r="C171" i="38"/>
  <c r="E171" i="38"/>
  <c r="B171" i="38"/>
  <c r="D171" i="38"/>
  <c r="E265" i="38"/>
  <c r="D281" i="38"/>
  <c r="D257" i="38"/>
  <c r="C249" i="38"/>
  <c r="D241" i="38"/>
  <c r="H128" i="54"/>
  <c r="E241" i="38"/>
  <c r="C225" i="38"/>
  <c r="C201" i="54"/>
  <c r="I288" i="38"/>
  <c r="E288" i="38"/>
  <c r="G115" i="38"/>
  <c r="C115" i="38"/>
  <c r="D115" i="38"/>
  <c r="B115" i="38"/>
  <c r="E115" i="38"/>
  <c r="B222" i="38"/>
  <c r="D222" i="38"/>
  <c r="E222" i="38"/>
  <c r="C221" i="38"/>
  <c r="E253" i="38"/>
  <c r="E221" i="38"/>
  <c r="E197" i="38"/>
  <c r="B221" i="38"/>
  <c r="C215" i="38"/>
  <c r="D206" i="38"/>
  <c r="G281" i="38"/>
  <c r="I76" i="54"/>
  <c r="I106" i="54"/>
  <c r="G120" i="54"/>
  <c r="E198" i="38"/>
  <c r="B253" i="38"/>
  <c r="E245" i="38"/>
  <c r="E206" i="38"/>
  <c r="D245" i="38"/>
  <c r="D198" i="38"/>
  <c r="I114" i="54"/>
  <c r="D253" i="38"/>
  <c r="D237" i="38"/>
  <c r="C253" i="38"/>
  <c r="C237" i="38"/>
  <c r="B211" i="38"/>
  <c r="I179" i="54"/>
  <c r="I201" i="54"/>
  <c r="I216" i="54"/>
  <c r="D287" i="38"/>
  <c r="H287" i="38"/>
  <c r="B287" i="38"/>
  <c r="I287" i="38"/>
  <c r="J218" i="38"/>
  <c r="E218" i="38"/>
  <c r="B218" i="38"/>
  <c r="C218" i="38"/>
  <c r="D218" i="38"/>
  <c r="G283" i="38"/>
  <c r="E283" i="38"/>
  <c r="I159" i="38"/>
  <c r="C159" i="38"/>
  <c r="E159" i="38"/>
  <c r="D159" i="38"/>
  <c r="B159" i="38"/>
  <c r="I181" i="38"/>
  <c r="G181" i="38"/>
  <c r="D181" i="38"/>
  <c r="C181" i="38"/>
  <c r="E181" i="38"/>
  <c r="B181" i="38"/>
  <c r="G111" i="38"/>
  <c r="E111" i="38"/>
  <c r="D111" i="38"/>
  <c r="B111" i="38"/>
  <c r="C111" i="38"/>
  <c r="C220" i="38"/>
  <c r="B220" i="38"/>
  <c r="E220" i="38"/>
  <c r="D220" i="38"/>
  <c r="G157" i="38"/>
  <c r="B157" i="38"/>
  <c r="D157" i="38"/>
  <c r="C157" i="38"/>
  <c r="E157" i="38"/>
  <c r="I94" i="38"/>
  <c r="B94" i="38"/>
  <c r="C94" i="38"/>
  <c r="E94" i="38"/>
  <c r="D94" i="38"/>
  <c r="C169" i="54"/>
  <c r="B235" i="54"/>
  <c r="E259" i="38"/>
  <c r="C114" i="54"/>
  <c r="B120" i="54"/>
  <c r="I192" i="54"/>
  <c r="I108" i="54"/>
  <c r="B288" i="38"/>
  <c r="I281" i="38"/>
  <c r="H162" i="38"/>
  <c r="I122" i="54"/>
  <c r="G60" i="54"/>
  <c r="D11" i="55"/>
  <c r="E11" i="55"/>
  <c r="H236" i="38"/>
  <c r="G236" i="38"/>
  <c r="I236" i="38"/>
  <c r="B236" i="38"/>
  <c r="C236" i="38"/>
  <c r="J236" i="38"/>
  <c r="D236" i="38"/>
  <c r="E236" i="38"/>
  <c r="B228" i="38"/>
  <c r="D228" i="38"/>
  <c r="E228" i="38"/>
  <c r="G149" i="38"/>
  <c r="C149" i="38"/>
  <c r="E149" i="38"/>
  <c r="D149" i="38"/>
  <c r="B149" i="38"/>
  <c r="G103" i="38"/>
  <c r="E103" i="38"/>
  <c r="B103" i="38"/>
  <c r="C103" i="38"/>
  <c r="D103" i="38"/>
  <c r="J274" i="38"/>
  <c r="B274" i="38"/>
  <c r="I176" i="38"/>
  <c r="D176" i="38"/>
  <c r="B176" i="38"/>
  <c r="E176" i="38"/>
  <c r="C176" i="38"/>
  <c r="H124" i="38"/>
  <c r="C124" i="38"/>
  <c r="D124" i="38"/>
  <c r="E124" i="38"/>
  <c r="B124" i="38"/>
  <c r="H224" i="38"/>
  <c r="E224" i="38"/>
  <c r="C224" i="38"/>
  <c r="B224" i="38"/>
  <c r="D224" i="38"/>
  <c r="I145" i="38"/>
  <c r="E145" i="38"/>
  <c r="B145" i="38"/>
  <c r="D145" i="38"/>
  <c r="C145" i="38"/>
  <c r="J121" i="38"/>
  <c r="E121" i="38"/>
  <c r="B121" i="38"/>
  <c r="D121" i="38"/>
  <c r="C121" i="38"/>
  <c r="J226" i="38"/>
  <c r="B226" i="38"/>
  <c r="C226" i="38"/>
  <c r="E226" i="38"/>
  <c r="D226" i="38"/>
  <c r="G226" i="38"/>
  <c r="B131" i="38"/>
  <c r="C131" i="38"/>
  <c r="D131" i="38"/>
  <c r="E131" i="38"/>
  <c r="B123" i="38"/>
  <c r="C123" i="38"/>
  <c r="D123" i="38"/>
  <c r="E123" i="38"/>
  <c r="D129" i="38"/>
  <c r="E129" i="38"/>
  <c r="B129" i="38"/>
  <c r="C129" i="38"/>
  <c r="D264" i="38"/>
  <c r="B264" i="38"/>
  <c r="B256" i="38"/>
  <c r="D256" i="38"/>
  <c r="I188" i="38"/>
  <c r="D188" i="38"/>
  <c r="E188" i="38"/>
  <c r="C188" i="38"/>
  <c r="B188" i="38"/>
  <c r="D231" i="38"/>
  <c r="B231" i="38"/>
  <c r="C231" i="38"/>
  <c r="E231" i="38"/>
  <c r="H231" i="38"/>
  <c r="G165" i="38"/>
  <c r="C165" i="38"/>
  <c r="D165" i="38"/>
  <c r="B165" i="38"/>
  <c r="E165" i="38"/>
  <c r="G240" i="38"/>
  <c r="D240" i="38"/>
  <c r="C240" i="38"/>
  <c r="J282" i="38"/>
  <c r="G282" i="38"/>
  <c r="I282" i="38"/>
  <c r="D230" i="38"/>
  <c r="E230" i="38"/>
  <c r="B230" i="38"/>
  <c r="I119" i="38"/>
  <c r="E119" i="38"/>
  <c r="B119" i="38"/>
  <c r="C119" i="38"/>
  <c r="D119" i="38"/>
  <c r="G119" i="38"/>
  <c r="G105" i="38"/>
  <c r="E105" i="38"/>
  <c r="B105" i="38"/>
  <c r="D105" i="38"/>
  <c r="C105" i="38"/>
  <c r="D90" i="38"/>
  <c r="C90" i="38"/>
  <c r="E90" i="38"/>
  <c r="B90" i="38"/>
  <c r="D232" i="38"/>
  <c r="B232" i="38"/>
  <c r="C232" i="38"/>
  <c r="E232" i="38"/>
  <c r="D137" i="38"/>
  <c r="E137" i="38"/>
  <c r="B137" i="38"/>
  <c r="C137" i="38"/>
  <c r="H276" i="38"/>
  <c r="D276" i="38"/>
  <c r="H268" i="38"/>
  <c r="D268" i="38"/>
  <c r="E268" i="38"/>
  <c r="B268" i="38"/>
  <c r="C268" i="38"/>
  <c r="H260" i="38"/>
  <c r="C260" i="38"/>
  <c r="D260" i="38"/>
  <c r="I260" i="38"/>
  <c r="B260" i="38"/>
  <c r="E260" i="38"/>
  <c r="I184" i="38"/>
  <c r="D184" i="38"/>
  <c r="B184" i="38"/>
  <c r="C184" i="38"/>
  <c r="E184" i="38"/>
  <c r="J163" i="38"/>
  <c r="D163" i="38"/>
  <c r="C163" i="38"/>
  <c r="E163" i="38"/>
  <c r="B163" i="38"/>
  <c r="H96" i="38"/>
  <c r="B96" i="38"/>
  <c r="C96" i="38"/>
  <c r="E96" i="38"/>
  <c r="D96" i="38"/>
  <c r="H181" i="38"/>
  <c r="J54" i="54"/>
  <c r="I74" i="54"/>
  <c r="G86" i="54"/>
  <c r="D122" i="54"/>
  <c r="I171" i="54"/>
  <c r="I176" i="54"/>
  <c r="G180" i="54"/>
  <c r="D265" i="54"/>
  <c r="B141" i="54"/>
  <c r="C177" i="54"/>
  <c r="B193" i="54"/>
  <c r="C217" i="54"/>
  <c r="B273" i="54"/>
  <c r="E287" i="38"/>
  <c r="E257" i="38"/>
  <c r="E233" i="38"/>
  <c r="E225" i="38"/>
  <c r="C287" i="38"/>
  <c r="C251" i="38"/>
  <c r="D243" i="38"/>
  <c r="B237" i="38"/>
  <c r="C233" i="38"/>
  <c r="G233" i="38"/>
  <c r="J225" i="38"/>
  <c r="C76" i="54"/>
  <c r="B88" i="54"/>
  <c r="C92" i="54"/>
  <c r="C104" i="54"/>
  <c r="E141" i="54"/>
  <c r="C146" i="54"/>
  <c r="D173" i="54"/>
  <c r="I182" i="54"/>
  <c r="C88" i="54"/>
  <c r="D92" i="54"/>
  <c r="D261" i="54"/>
  <c r="D250" i="38"/>
  <c r="C243" i="38"/>
  <c r="B233" i="38"/>
  <c r="H265" i="38"/>
  <c r="H241" i="38"/>
  <c r="D88" i="54"/>
  <c r="I92" i="54"/>
  <c r="I104" i="54"/>
  <c r="J120" i="54"/>
  <c r="I169" i="54"/>
  <c r="I174" i="54"/>
  <c r="C209" i="54"/>
  <c r="C233" i="54"/>
  <c r="E251" i="38"/>
  <c r="D265" i="38"/>
  <c r="C257" i="38"/>
  <c r="B250" i="38"/>
  <c r="E249" i="38"/>
  <c r="C281" i="38"/>
  <c r="C265" i="38"/>
  <c r="D249" i="38"/>
  <c r="C241" i="38"/>
  <c r="D225" i="38"/>
  <c r="J287" i="38"/>
  <c r="J253" i="38"/>
  <c r="H177" i="38"/>
  <c r="I172" i="38"/>
  <c r="D74" i="54"/>
  <c r="I88" i="54"/>
  <c r="J92" i="54"/>
  <c r="J104" i="54"/>
  <c r="G132" i="54"/>
  <c r="H143" i="54"/>
  <c r="D192" i="54"/>
  <c r="D209" i="54"/>
  <c r="J181" i="38"/>
  <c r="G177" i="38"/>
  <c r="C54" i="54"/>
  <c r="G74" i="54"/>
  <c r="E192" i="54"/>
  <c r="I209" i="54"/>
  <c r="E216" i="54"/>
  <c r="J87" i="54"/>
  <c r="D87" i="54"/>
  <c r="J136" i="54"/>
  <c r="H136" i="54"/>
  <c r="D136" i="54"/>
  <c r="B54" i="54"/>
  <c r="C56" i="54"/>
  <c r="J60" i="54"/>
  <c r="D68" i="54"/>
  <c r="H86" i="54"/>
  <c r="G88" i="54"/>
  <c r="D177" i="54"/>
  <c r="D184" i="54"/>
  <c r="G250" i="54"/>
  <c r="C66" i="54"/>
  <c r="B104" i="54"/>
  <c r="D120" i="54"/>
  <c r="G122" i="54"/>
  <c r="C143" i="54"/>
  <c r="C153" i="54"/>
  <c r="G174" i="54"/>
  <c r="B181" i="54"/>
  <c r="E184" i="54"/>
  <c r="G242" i="54"/>
  <c r="B247" i="54"/>
  <c r="I279" i="54"/>
  <c r="I286" i="54"/>
  <c r="B52" i="54"/>
  <c r="D54" i="54"/>
  <c r="D66" i="54"/>
  <c r="I69" i="54"/>
  <c r="C106" i="54"/>
  <c r="G184" i="54"/>
  <c r="I247" i="54"/>
  <c r="B269" i="54"/>
  <c r="D274" i="54"/>
  <c r="C52" i="54"/>
  <c r="G54" i="54"/>
  <c r="B58" i="54"/>
  <c r="G66" i="54"/>
  <c r="D104" i="54"/>
  <c r="D106" i="54"/>
  <c r="C116" i="54"/>
  <c r="H120" i="54"/>
  <c r="J132" i="54"/>
  <c r="C149" i="54"/>
  <c r="C161" i="54"/>
  <c r="G182" i="54"/>
  <c r="D199" i="54"/>
  <c r="I203" i="54"/>
  <c r="B227" i="54"/>
  <c r="D258" i="54"/>
  <c r="G274" i="54"/>
  <c r="D52" i="54"/>
  <c r="I54" i="54"/>
  <c r="I58" i="54"/>
  <c r="I66" i="54"/>
  <c r="G90" i="54"/>
  <c r="C100" i="54"/>
  <c r="G104" i="54"/>
  <c r="G106" i="54"/>
  <c r="I120" i="54"/>
  <c r="E128" i="54"/>
  <c r="B137" i="54"/>
  <c r="I149" i="54"/>
  <c r="G52" i="54"/>
  <c r="C64" i="54"/>
  <c r="I80" i="54"/>
  <c r="B86" i="54"/>
  <c r="I94" i="54"/>
  <c r="G137" i="54"/>
  <c r="C185" i="54"/>
  <c r="B245" i="54"/>
  <c r="D249" i="54"/>
  <c r="D254" i="54"/>
  <c r="G64" i="54"/>
  <c r="C86" i="54"/>
  <c r="C157" i="54"/>
  <c r="B169" i="54"/>
  <c r="B183" i="54"/>
  <c r="I185" i="54"/>
  <c r="D191" i="54"/>
  <c r="B201" i="54"/>
  <c r="I234" i="54"/>
  <c r="G240" i="54"/>
  <c r="D245" i="54"/>
  <c r="I249" i="54"/>
  <c r="I254" i="54"/>
  <c r="G272" i="54"/>
  <c r="J134" i="54"/>
  <c r="D134" i="54"/>
  <c r="C194" i="54"/>
  <c r="I194" i="54"/>
  <c r="G210" i="54"/>
  <c r="I210" i="54"/>
  <c r="C210" i="54"/>
  <c r="J119" i="54"/>
  <c r="D119" i="54"/>
  <c r="B129" i="54"/>
  <c r="D129" i="54"/>
  <c r="J103" i="54"/>
  <c r="D103" i="54"/>
  <c r="B61" i="54"/>
  <c r="C61" i="54"/>
  <c r="G202" i="54"/>
  <c r="I202" i="54"/>
  <c r="C202" i="54"/>
  <c r="G59" i="54"/>
  <c r="H60" i="54"/>
  <c r="B64" i="54"/>
  <c r="I70" i="54"/>
  <c r="H72" i="54"/>
  <c r="C74" i="54"/>
  <c r="D76" i="54"/>
  <c r="I78" i="54"/>
  <c r="H80" i="54"/>
  <c r="J82" i="54"/>
  <c r="D90" i="54"/>
  <c r="J96" i="54"/>
  <c r="I102" i="54"/>
  <c r="J108" i="54"/>
  <c r="B112" i="54"/>
  <c r="B136" i="54"/>
  <c r="B143" i="54"/>
  <c r="B149" i="54"/>
  <c r="D155" i="54"/>
  <c r="H159" i="54"/>
  <c r="G190" i="54"/>
  <c r="H207" i="54"/>
  <c r="I213" i="54"/>
  <c r="I238" i="54"/>
  <c r="D242" i="54"/>
  <c r="B253" i="54"/>
  <c r="B261" i="54"/>
  <c r="B265" i="54"/>
  <c r="D267" i="54"/>
  <c r="B279" i="54"/>
  <c r="I282" i="54"/>
  <c r="D286" i="54"/>
  <c r="H59" i="54"/>
  <c r="I72" i="54"/>
  <c r="C112" i="54"/>
  <c r="D17" i="54"/>
  <c r="I59" i="54"/>
  <c r="D64" i="54"/>
  <c r="J72" i="54"/>
  <c r="J80" i="54"/>
  <c r="H88" i="54"/>
  <c r="I90" i="54"/>
  <c r="B96" i="54"/>
  <c r="D112" i="54"/>
  <c r="G114" i="54"/>
  <c r="B118" i="54"/>
  <c r="G128" i="54"/>
  <c r="E136" i="54"/>
  <c r="C141" i="54"/>
  <c r="D143" i="54"/>
  <c r="D149" i="54"/>
  <c r="E160" i="54"/>
  <c r="B191" i="54"/>
  <c r="H199" i="54"/>
  <c r="I208" i="54"/>
  <c r="G214" i="54"/>
  <c r="D217" i="54"/>
  <c r="H223" i="54"/>
  <c r="B233" i="54"/>
  <c r="D276" i="54"/>
  <c r="B283" i="54"/>
  <c r="C96" i="54"/>
  <c r="C98" i="54"/>
  <c r="B110" i="54"/>
  <c r="G112" i="54"/>
  <c r="C118" i="54"/>
  <c r="D283" i="54"/>
  <c r="D13" i="54"/>
  <c r="B60" i="54"/>
  <c r="H64" i="54"/>
  <c r="B72" i="54"/>
  <c r="C73" i="54"/>
  <c r="B80" i="54"/>
  <c r="J88" i="54"/>
  <c r="B94" i="54"/>
  <c r="D96" i="54"/>
  <c r="G98" i="54"/>
  <c r="B102" i="54"/>
  <c r="B108" i="54"/>
  <c r="C110" i="54"/>
  <c r="H112" i="54"/>
  <c r="J114" i="54"/>
  <c r="G118" i="54"/>
  <c r="C120" i="54"/>
  <c r="C122" i="54"/>
  <c r="I128" i="54"/>
  <c r="C131" i="54"/>
  <c r="C147" i="54"/>
  <c r="D153" i="54"/>
  <c r="D181" i="54"/>
  <c r="D183" i="54"/>
  <c r="H191" i="54"/>
  <c r="C193" i="54"/>
  <c r="D200" i="54"/>
  <c r="D215" i="54"/>
  <c r="E224" i="54"/>
  <c r="D233" i="54"/>
  <c r="D244" i="54"/>
  <c r="B251" i="54"/>
  <c r="B263" i="54"/>
  <c r="G266" i="54"/>
  <c r="B277" i="54"/>
  <c r="D281" i="54"/>
  <c r="G288" i="54"/>
  <c r="B59" i="54"/>
  <c r="C60" i="54"/>
  <c r="I64" i="54"/>
  <c r="B70" i="54"/>
  <c r="C72" i="54"/>
  <c r="H73" i="54"/>
  <c r="B78" i="54"/>
  <c r="C80" i="54"/>
  <c r="C82" i="54"/>
  <c r="B92" i="54"/>
  <c r="C94" i="54"/>
  <c r="G96" i="54"/>
  <c r="I98" i="54"/>
  <c r="C102" i="54"/>
  <c r="C108" i="54"/>
  <c r="G110" i="54"/>
  <c r="I112" i="54"/>
  <c r="H118" i="54"/>
  <c r="I131" i="54"/>
  <c r="J153" i="54"/>
  <c r="C170" i="54"/>
  <c r="I181" i="54"/>
  <c r="D189" i="54"/>
  <c r="I193" i="54"/>
  <c r="D197" i="54"/>
  <c r="E200" i="54"/>
  <c r="G206" i="54"/>
  <c r="B241" i="54"/>
  <c r="D251" i="54"/>
  <c r="I263" i="54"/>
  <c r="D270" i="54"/>
  <c r="D277" i="54"/>
  <c r="I281" i="54"/>
  <c r="I288" i="54"/>
  <c r="I14" i="54"/>
  <c r="C59" i="54"/>
  <c r="D60" i="54"/>
  <c r="J64" i="54"/>
  <c r="C70" i="54"/>
  <c r="D72" i="54"/>
  <c r="B76" i="54"/>
  <c r="C78" i="54"/>
  <c r="D80" i="54"/>
  <c r="G82" i="54"/>
  <c r="G94" i="54"/>
  <c r="H96" i="54"/>
  <c r="J98" i="54"/>
  <c r="G102" i="54"/>
  <c r="D108" i="54"/>
  <c r="J112" i="54"/>
  <c r="I118" i="54"/>
  <c r="J131" i="54"/>
  <c r="C150" i="54"/>
  <c r="D170" i="54"/>
  <c r="B173" i="54"/>
  <c r="D176" i="54"/>
  <c r="C186" i="54"/>
  <c r="I189" i="54"/>
  <c r="I197" i="54"/>
  <c r="I200" i="54"/>
  <c r="C225" i="54"/>
  <c r="G256" i="54"/>
  <c r="D260" i="54"/>
  <c r="I270" i="54"/>
  <c r="B285" i="54"/>
  <c r="H70" i="54"/>
  <c r="G72" i="54"/>
  <c r="G78" i="54"/>
  <c r="G80" i="54"/>
  <c r="I82" i="54"/>
  <c r="C90" i="54"/>
  <c r="I96" i="54"/>
  <c r="H102" i="54"/>
  <c r="B163" i="54"/>
  <c r="G170" i="54"/>
  <c r="I186" i="54"/>
  <c r="D207" i="54"/>
  <c r="B267" i="54"/>
  <c r="J212" i="38"/>
  <c r="E212" i="38"/>
  <c r="B212" i="38"/>
  <c r="C212" i="38"/>
  <c r="D212" i="38"/>
  <c r="J266" i="38"/>
  <c r="B266" i="38"/>
  <c r="J242" i="38"/>
  <c r="D242" i="38"/>
  <c r="B242" i="38"/>
  <c r="C242" i="38"/>
  <c r="J210" i="38"/>
  <c r="C210" i="38"/>
  <c r="G210" i="38"/>
  <c r="B210" i="38"/>
  <c r="H210" i="38"/>
  <c r="I210" i="38"/>
  <c r="D210" i="38"/>
  <c r="E210" i="38"/>
  <c r="I204" i="38"/>
  <c r="E204" i="38"/>
  <c r="D204" i="38"/>
  <c r="G204" i="38"/>
  <c r="B204" i="38"/>
  <c r="C204" i="38"/>
  <c r="G173" i="38"/>
  <c r="B173" i="38"/>
  <c r="C173" i="38"/>
  <c r="D173" i="38"/>
  <c r="E173" i="38"/>
  <c r="J258" i="38"/>
  <c r="B258" i="38"/>
  <c r="D258" i="38"/>
  <c r="H258" i="38"/>
  <c r="E153" i="38"/>
  <c r="B153" i="38"/>
  <c r="G153" i="38"/>
  <c r="D153" i="38"/>
  <c r="C153" i="38"/>
  <c r="I196" i="38"/>
  <c r="E196" i="38"/>
  <c r="D196" i="38"/>
  <c r="B196" i="38"/>
  <c r="C196" i="38"/>
  <c r="G280" i="38"/>
  <c r="D280" i="38"/>
  <c r="B280" i="38"/>
  <c r="J280" i="38"/>
  <c r="H280" i="38"/>
  <c r="H252" i="38"/>
  <c r="C252" i="38"/>
  <c r="B252" i="38"/>
  <c r="D252" i="38"/>
  <c r="E252" i="38"/>
  <c r="H216" i="38"/>
  <c r="D216" i="38"/>
  <c r="E216" i="38"/>
  <c r="C216" i="38"/>
  <c r="G216" i="38"/>
  <c r="B216" i="38"/>
  <c r="I216" i="38"/>
  <c r="I200" i="38"/>
  <c r="C200" i="38"/>
  <c r="D200" i="38"/>
  <c r="E200" i="38"/>
  <c r="B200" i="38"/>
  <c r="I192" i="38"/>
  <c r="B192" i="38"/>
  <c r="C192" i="38"/>
  <c r="D192" i="38"/>
  <c r="E192" i="38"/>
  <c r="G272" i="38"/>
  <c r="D272" i="38"/>
  <c r="J286" i="38"/>
  <c r="G286" i="38"/>
  <c r="D286" i="38"/>
  <c r="H286" i="38"/>
  <c r="B286" i="38"/>
  <c r="H244" i="38"/>
  <c r="B244" i="38"/>
  <c r="C244" i="38"/>
  <c r="D244" i="38"/>
  <c r="E244" i="38"/>
  <c r="J234" i="38"/>
  <c r="B234" i="38"/>
  <c r="C234" i="38"/>
  <c r="D234" i="38"/>
  <c r="E234" i="38"/>
  <c r="G167" i="38"/>
  <c r="I167" i="38"/>
  <c r="C167" i="38"/>
  <c r="D167" i="38"/>
  <c r="E167" i="38"/>
  <c r="B167" i="38"/>
  <c r="C248" i="38"/>
  <c r="D248" i="38"/>
  <c r="G248" i="38"/>
  <c r="B248" i="38"/>
  <c r="E248" i="38"/>
  <c r="I248" i="38"/>
  <c r="I285" i="38"/>
  <c r="E285" i="38"/>
  <c r="G214" i="38"/>
  <c r="B214" i="38"/>
  <c r="C214" i="38"/>
  <c r="D214" i="38"/>
  <c r="E214" i="38"/>
  <c r="I180" i="38"/>
  <c r="E180" i="38"/>
  <c r="B180" i="38"/>
  <c r="D180" i="38"/>
  <c r="C180" i="38"/>
  <c r="G12" i="54"/>
  <c r="E12" i="54"/>
  <c r="B12" i="54"/>
  <c r="J12" i="54"/>
  <c r="H12" i="54"/>
  <c r="B27" i="54"/>
  <c r="J27" i="54"/>
  <c r="I27" i="54"/>
  <c r="H27" i="54"/>
  <c r="G27" i="54"/>
  <c r="E27" i="54"/>
  <c r="D27" i="54"/>
  <c r="C27" i="54"/>
  <c r="B35" i="54"/>
  <c r="J35" i="54"/>
  <c r="I35" i="54"/>
  <c r="H35" i="54"/>
  <c r="G35" i="54"/>
  <c r="E35" i="54"/>
  <c r="D35" i="54"/>
  <c r="C35" i="54"/>
  <c r="B43" i="54"/>
  <c r="J43" i="54"/>
  <c r="I43" i="54"/>
  <c r="H43" i="54"/>
  <c r="G43" i="54"/>
  <c r="E43" i="54"/>
  <c r="D43" i="54"/>
  <c r="C43" i="54"/>
  <c r="B51" i="54"/>
  <c r="J51" i="54"/>
  <c r="I51" i="54"/>
  <c r="H51" i="54"/>
  <c r="G51" i="54"/>
  <c r="E51" i="54"/>
  <c r="D51" i="54"/>
  <c r="C51" i="54"/>
  <c r="J65" i="54"/>
  <c r="E65" i="54"/>
  <c r="I65" i="54"/>
  <c r="H65" i="54"/>
  <c r="G65" i="54"/>
  <c r="D65" i="54"/>
  <c r="C65" i="54"/>
  <c r="B65" i="54"/>
  <c r="B243" i="38"/>
  <c r="B240" i="38"/>
  <c r="I243" i="38"/>
  <c r="H223" i="38"/>
  <c r="J129" i="38"/>
  <c r="I129" i="38"/>
  <c r="B15" i="54"/>
  <c r="J15" i="54"/>
  <c r="H15" i="54"/>
  <c r="G15" i="54"/>
  <c r="E15" i="54"/>
  <c r="C15" i="54"/>
  <c r="G18" i="54"/>
  <c r="E18" i="54"/>
  <c r="C18" i="54"/>
  <c r="B18" i="54"/>
  <c r="J18" i="54"/>
  <c r="I18" i="54"/>
  <c r="H18" i="54"/>
  <c r="G22" i="54"/>
  <c r="E22" i="54"/>
  <c r="C22" i="54"/>
  <c r="B22" i="54"/>
  <c r="J22" i="54"/>
  <c r="I22" i="54"/>
  <c r="H22" i="54"/>
  <c r="G28" i="54"/>
  <c r="E28" i="54"/>
  <c r="D28" i="54"/>
  <c r="C28" i="54"/>
  <c r="B28" i="54"/>
  <c r="J28" i="54"/>
  <c r="I28" i="54"/>
  <c r="H28" i="54"/>
  <c r="G36" i="54"/>
  <c r="E36" i="54"/>
  <c r="D36" i="54"/>
  <c r="C36" i="54"/>
  <c r="B36" i="54"/>
  <c r="J36" i="54"/>
  <c r="I36" i="54"/>
  <c r="H36" i="54"/>
  <c r="G44" i="54"/>
  <c r="E44" i="54"/>
  <c r="D44" i="54"/>
  <c r="C44" i="54"/>
  <c r="B44" i="54"/>
  <c r="J44" i="54"/>
  <c r="I44" i="54"/>
  <c r="H44" i="54"/>
  <c r="J57" i="54"/>
  <c r="I57" i="54"/>
  <c r="H57" i="54"/>
  <c r="G57" i="54"/>
  <c r="E57" i="54"/>
  <c r="D57" i="54"/>
  <c r="C57" i="54"/>
  <c r="B57" i="54"/>
  <c r="H243" i="38"/>
  <c r="I218" i="38"/>
  <c r="G159" i="38"/>
  <c r="I114" i="38"/>
  <c r="D16" i="54"/>
  <c r="B29" i="54"/>
  <c r="J29" i="54"/>
  <c r="I29" i="54"/>
  <c r="H29" i="54"/>
  <c r="G29" i="54"/>
  <c r="E29" i="54"/>
  <c r="D29" i="54"/>
  <c r="C29" i="54"/>
  <c r="B37" i="54"/>
  <c r="J37" i="54"/>
  <c r="I37" i="54"/>
  <c r="H37" i="54"/>
  <c r="G37" i="54"/>
  <c r="E37" i="54"/>
  <c r="D37" i="54"/>
  <c r="C37" i="54"/>
  <c r="B45" i="54"/>
  <c r="J45" i="54"/>
  <c r="I45" i="54"/>
  <c r="H45" i="54"/>
  <c r="G45" i="54"/>
  <c r="E45" i="54"/>
  <c r="D45" i="54"/>
  <c r="C45" i="54"/>
  <c r="I275" i="38"/>
  <c r="H218" i="38"/>
  <c r="J128" i="38"/>
  <c r="I128" i="38"/>
  <c r="B13" i="54"/>
  <c r="J13" i="54"/>
  <c r="H13" i="54"/>
  <c r="G13" i="54"/>
  <c r="E13" i="54"/>
  <c r="B19" i="54"/>
  <c r="J19" i="54"/>
  <c r="H19" i="54"/>
  <c r="G19" i="54"/>
  <c r="E19" i="54"/>
  <c r="D19" i="54"/>
  <c r="C19" i="54"/>
  <c r="B23" i="54"/>
  <c r="J23" i="54"/>
  <c r="H23" i="54"/>
  <c r="G23" i="54"/>
  <c r="E23" i="54"/>
  <c r="D23" i="54"/>
  <c r="C23" i="54"/>
  <c r="G30" i="54"/>
  <c r="E30" i="54"/>
  <c r="D30" i="54"/>
  <c r="C30" i="54"/>
  <c r="B30" i="54"/>
  <c r="J30" i="54"/>
  <c r="I30" i="54"/>
  <c r="H30" i="54"/>
  <c r="G38" i="54"/>
  <c r="E38" i="54"/>
  <c r="D38" i="54"/>
  <c r="C38" i="54"/>
  <c r="B38" i="54"/>
  <c r="J38" i="54"/>
  <c r="I38" i="54"/>
  <c r="H38" i="54"/>
  <c r="G46" i="54"/>
  <c r="E46" i="54"/>
  <c r="D46" i="54"/>
  <c r="C46" i="54"/>
  <c r="B46" i="54"/>
  <c r="J46" i="54"/>
  <c r="I46" i="54"/>
  <c r="H46" i="54"/>
  <c r="G218" i="38"/>
  <c r="G16" i="54"/>
  <c r="E16" i="54"/>
  <c r="C16" i="54"/>
  <c r="B16" i="54"/>
  <c r="J16" i="54"/>
  <c r="H16" i="54"/>
  <c r="B31" i="54"/>
  <c r="J31" i="54"/>
  <c r="I31" i="54"/>
  <c r="H31" i="54"/>
  <c r="G31" i="54"/>
  <c r="E31" i="54"/>
  <c r="D31" i="54"/>
  <c r="C31" i="54"/>
  <c r="B39" i="54"/>
  <c r="J39" i="54"/>
  <c r="I39" i="54"/>
  <c r="H39" i="54"/>
  <c r="G39" i="54"/>
  <c r="E39" i="54"/>
  <c r="D39" i="54"/>
  <c r="C39" i="54"/>
  <c r="B47" i="54"/>
  <c r="J47" i="54"/>
  <c r="I47" i="54"/>
  <c r="H47" i="54"/>
  <c r="G47" i="54"/>
  <c r="E47" i="54"/>
  <c r="D47" i="54"/>
  <c r="C47" i="54"/>
  <c r="E243" i="38"/>
  <c r="H288" i="38"/>
  <c r="E275" i="38"/>
  <c r="D284" i="38"/>
  <c r="C279" i="38"/>
  <c r="C223" i="38"/>
  <c r="G288" i="38"/>
  <c r="I283" i="38"/>
  <c r="G127" i="38"/>
  <c r="G20" i="54"/>
  <c r="E20" i="54"/>
  <c r="C20" i="54"/>
  <c r="B20" i="54"/>
  <c r="J20" i="54"/>
  <c r="I20" i="54"/>
  <c r="H20" i="54"/>
  <c r="G24" i="54"/>
  <c r="E24" i="54"/>
  <c r="C24" i="54"/>
  <c r="B24" i="54"/>
  <c r="J24" i="54"/>
  <c r="I24" i="54"/>
  <c r="H24" i="54"/>
  <c r="G32" i="54"/>
  <c r="E32" i="54"/>
  <c r="D32" i="54"/>
  <c r="C32" i="54"/>
  <c r="B32" i="54"/>
  <c r="J32" i="54"/>
  <c r="I32" i="54"/>
  <c r="H32" i="54"/>
  <c r="G40" i="54"/>
  <c r="E40" i="54"/>
  <c r="D40" i="54"/>
  <c r="C40" i="54"/>
  <c r="B40" i="54"/>
  <c r="J40" i="54"/>
  <c r="I40" i="54"/>
  <c r="H40" i="54"/>
  <c r="G48" i="54"/>
  <c r="E48" i="54"/>
  <c r="D48" i="54"/>
  <c r="C48" i="54"/>
  <c r="B48" i="54"/>
  <c r="J48" i="54"/>
  <c r="I48" i="54"/>
  <c r="H48" i="54"/>
  <c r="J288" i="38"/>
  <c r="E240" i="38"/>
  <c r="D288" i="38"/>
  <c r="C283" i="38"/>
  <c r="D278" i="38"/>
  <c r="C228" i="38"/>
  <c r="C288" i="38"/>
  <c r="B282" i="38"/>
  <c r="B278" i="38"/>
  <c r="G278" i="38"/>
  <c r="J241" i="38"/>
  <c r="H233" i="38"/>
  <c r="I226" i="38"/>
  <c r="I224" i="38"/>
  <c r="I157" i="38"/>
  <c r="G131" i="38"/>
  <c r="I131" i="38"/>
  <c r="G14" i="54"/>
  <c r="E14" i="54"/>
  <c r="B14" i="54"/>
  <c r="J14" i="54"/>
  <c r="H14" i="54"/>
  <c r="B25" i="54"/>
  <c r="J25" i="54"/>
  <c r="I25" i="54"/>
  <c r="H25" i="54"/>
  <c r="G25" i="54"/>
  <c r="E25" i="54"/>
  <c r="D25" i="54"/>
  <c r="C25" i="54"/>
  <c r="B33" i="54"/>
  <c r="J33" i="54"/>
  <c r="I33" i="54"/>
  <c r="H33" i="54"/>
  <c r="G33" i="54"/>
  <c r="E33" i="54"/>
  <c r="D33" i="54"/>
  <c r="C33" i="54"/>
  <c r="B41" i="54"/>
  <c r="J41" i="54"/>
  <c r="I41" i="54"/>
  <c r="H41" i="54"/>
  <c r="G41" i="54"/>
  <c r="E41" i="54"/>
  <c r="D41" i="54"/>
  <c r="C41" i="54"/>
  <c r="B49" i="54"/>
  <c r="J49" i="54"/>
  <c r="I49" i="54"/>
  <c r="H49" i="54"/>
  <c r="G49" i="54"/>
  <c r="E49" i="54"/>
  <c r="D49" i="54"/>
  <c r="C49" i="54"/>
  <c r="J53" i="54"/>
  <c r="C53" i="54"/>
  <c r="B53" i="54"/>
  <c r="I53" i="54"/>
  <c r="H53" i="54"/>
  <c r="G53" i="54"/>
  <c r="E53" i="54"/>
  <c r="D53" i="54"/>
  <c r="J55" i="54"/>
  <c r="G55" i="54"/>
  <c r="E55" i="54"/>
  <c r="D55" i="54"/>
  <c r="C55" i="54"/>
  <c r="B55" i="54"/>
  <c r="I55" i="54"/>
  <c r="H55" i="54"/>
  <c r="I268" i="38"/>
  <c r="H226" i="38"/>
  <c r="G224" i="38"/>
  <c r="I12" i="54"/>
  <c r="D15" i="54"/>
  <c r="B17" i="54"/>
  <c r="J17" i="54"/>
  <c r="H17" i="54"/>
  <c r="G17" i="54"/>
  <c r="E17" i="54"/>
  <c r="C17" i="54"/>
  <c r="B21" i="54"/>
  <c r="J21" i="54"/>
  <c r="H21" i="54"/>
  <c r="G21" i="54"/>
  <c r="E21" i="54"/>
  <c r="D21" i="54"/>
  <c r="C21" i="54"/>
  <c r="G26" i="54"/>
  <c r="E26" i="54"/>
  <c r="D26" i="54"/>
  <c r="C26" i="54"/>
  <c r="B26" i="54"/>
  <c r="J26" i="54"/>
  <c r="I26" i="54"/>
  <c r="H26" i="54"/>
  <c r="G34" i="54"/>
  <c r="E34" i="54"/>
  <c r="D34" i="54"/>
  <c r="C34" i="54"/>
  <c r="B34" i="54"/>
  <c r="J34" i="54"/>
  <c r="I34" i="54"/>
  <c r="H34" i="54"/>
  <c r="G42" i="54"/>
  <c r="E42" i="54"/>
  <c r="D42" i="54"/>
  <c r="C42" i="54"/>
  <c r="B42" i="54"/>
  <c r="J42" i="54"/>
  <c r="I42" i="54"/>
  <c r="H42" i="54"/>
  <c r="G50" i="54"/>
  <c r="E50" i="54"/>
  <c r="D50" i="54"/>
  <c r="C50" i="54"/>
  <c r="B50" i="54"/>
  <c r="J50" i="54"/>
  <c r="I50" i="54"/>
  <c r="H50" i="54"/>
  <c r="J63" i="54"/>
  <c r="G63" i="54"/>
  <c r="B63" i="54"/>
  <c r="I63" i="54"/>
  <c r="H63" i="54"/>
  <c r="E63" i="54"/>
  <c r="D63" i="54"/>
  <c r="C63" i="54"/>
  <c r="H52" i="54"/>
  <c r="D56" i="54"/>
  <c r="D61" i="54"/>
  <c r="B62" i="54"/>
  <c r="J67" i="54"/>
  <c r="D67" i="54"/>
  <c r="I67" i="54"/>
  <c r="B69" i="54"/>
  <c r="E71" i="54"/>
  <c r="J99" i="54"/>
  <c r="E99" i="54"/>
  <c r="D99" i="54"/>
  <c r="C99" i="54"/>
  <c r="B99" i="54"/>
  <c r="I99" i="54"/>
  <c r="H99" i="54"/>
  <c r="G99" i="54"/>
  <c r="J113" i="54"/>
  <c r="B113" i="54"/>
  <c r="I113" i="54"/>
  <c r="H113" i="54"/>
  <c r="G113" i="54"/>
  <c r="E113" i="54"/>
  <c r="D113" i="54"/>
  <c r="C113" i="54"/>
  <c r="I52" i="54"/>
  <c r="G56" i="54"/>
  <c r="E61" i="54"/>
  <c r="C62" i="54"/>
  <c r="E66" i="54"/>
  <c r="H66" i="54"/>
  <c r="B66" i="54"/>
  <c r="B68" i="54"/>
  <c r="E69" i="54"/>
  <c r="J73" i="54"/>
  <c r="G73" i="54"/>
  <c r="E73" i="54"/>
  <c r="D73" i="54"/>
  <c r="B73" i="54"/>
  <c r="J77" i="54"/>
  <c r="D77" i="54"/>
  <c r="C77" i="54"/>
  <c r="B77" i="54"/>
  <c r="I77" i="54"/>
  <c r="H77" i="54"/>
  <c r="G77" i="54"/>
  <c r="J79" i="54"/>
  <c r="H79" i="54"/>
  <c r="G79" i="54"/>
  <c r="E79" i="54"/>
  <c r="D79" i="54"/>
  <c r="C79" i="54"/>
  <c r="B79" i="54"/>
  <c r="J95" i="54"/>
  <c r="H95" i="54"/>
  <c r="G95" i="54"/>
  <c r="E95" i="54"/>
  <c r="D95" i="54"/>
  <c r="C95" i="54"/>
  <c r="B95" i="54"/>
  <c r="I95" i="54"/>
  <c r="J117" i="54"/>
  <c r="I117" i="54"/>
  <c r="H117" i="54"/>
  <c r="G117" i="54"/>
  <c r="E117" i="54"/>
  <c r="D117" i="54"/>
  <c r="C117" i="54"/>
  <c r="B117" i="54"/>
  <c r="J123" i="54"/>
  <c r="H123" i="54"/>
  <c r="I123" i="54"/>
  <c r="G123" i="54"/>
  <c r="E123" i="54"/>
  <c r="D123" i="54"/>
  <c r="C123" i="54"/>
  <c r="B123" i="54"/>
  <c r="J52" i="54"/>
  <c r="H56" i="54"/>
  <c r="I60" i="54"/>
  <c r="G61" i="54"/>
  <c r="G62" i="54"/>
  <c r="B67" i="54"/>
  <c r="C68" i="54"/>
  <c r="J75" i="54"/>
  <c r="I75" i="54"/>
  <c r="H75" i="54"/>
  <c r="G75" i="54"/>
  <c r="E75" i="54"/>
  <c r="D75" i="54"/>
  <c r="J83" i="54"/>
  <c r="E83" i="54"/>
  <c r="D83" i="54"/>
  <c r="C83" i="54"/>
  <c r="B83" i="54"/>
  <c r="I83" i="54"/>
  <c r="H83" i="54"/>
  <c r="J97" i="54"/>
  <c r="B97" i="54"/>
  <c r="I97" i="54"/>
  <c r="H97" i="54"/>
  <c r="G97" i="54"/>
  <c r="E97" i="54"/>
  <c r="D97" i="54"/>
  <c r="C97" i="54"/>
  <c r="J109" i="54"/>
  <c r="D109" i="54"/>
  <c r="C109" i="54"/>
  <c r="B109" i="54"/>
  <c r="I109" i="54"/>
  <c r="H109" i="54"/>
  <c r="G109" i="54"/>
  <c r="E109" i="54"/>
  <c r="H112" i="38"/>
  <c r="I56" i="54"/>
  <c r="E58" i="54"/>
  <c r="H58" i="54"/>
  <c r="I61" i="54"/>
  <c r="H62" i="54"/>
  <c r="J71" i="54"/>
  <c r="B71" i="54"/>
  <c r="H71" i="54"/>
  <c r="G71" i="54"/>
  <c r="J81" i="54"/>
  <c r="B81" i="54"/>
  <c r="I81" i="54"/>
  <c r="H81" i="54"/>
  <c r="G81" i="54"/>
  <c r="E81" i="54"/>
  <c r="D81" i="54"/>
  <c r="J93" i="54"/>
  <c r="D93" i="54"/>
  <c r="C93" i="54"/>
  <c r="B93" i="54"/>
  <c r="I93" i="54"/>
  <c r="H93" i="54"/>
  <c r="G93" i="54"/>
  <c r="E93" i="54"/>
  <c r="J101" i="54"/>
  <c r="I101" i="54"/>
  <c r="H101" i="54"/>
  <c r="G101" i="54"/>
  <c r="E101" i="54"/>
  <c r="D101" i="54"/>
  <c r="C101" i="54"/>
  <c r="B101" i="54"/>
  <c r="J107" i="54"/>
  <c r="I107" i="54"/>
  <c r="H107" i="54"/>
  <c r="G107" i="54"/>
  <c r="E107" i="54"/>
  <c r="D107" i="54"/>
  <c r="C107" i="54"/>
  <c r="B107" i="54"/>
  <c r="J121" i="54"/>
  <c r="G121" i="54"/>
  <c r="E121" i="54"/>
  <c r="D121" i="54"/>
  <c r="C121" i="54"/>
  <c r="B121" i="54"/>
  <c r="I121" i="54"/>
  <c r="H121" i="54"/>
  <c r="C130" i="54"/>
  <c r="H130" i="54"/>
  <c r="E130" i="54"/>
  <c r="J130" i="54"/>
  <c r="I130" i="54"/>
  <c r="G130" i="54"/>
  <c r="D130" i="54"/>
  <c r="B130" i="54"/>
  <c r="H133" i="54"/>
  <c r="I133" i="54"/>
  <c r="E133" i="54"/>
  <c r="D133" i="54"/>
  <c r="C133" i="54"/>
  <c r="B133" i="54"/>
  <c r="J133" i="54"/>
  <c r="G133" i="54"/>
  <c r="J56" i="54"/>
  <c r="C58" i="54"/>
  <c r="J59" i="54"/>
  <c r="D59" i="54"/>
  <c r="E67" i="54"/>
  <c r="I68" i="54"/>
  <c r="E84" i="54"/>
  <c r="B84" i="54"/>
  <c r="J84" i="54"/>
  <c r="I84" i="54"/>
  <c r="H84" i="54"/>
  <c r="G84" i="54"/>
  <c r="D84" i="54"/>
  <c r="J91" i="54"/>
  <c r="I91" i="54"/>
  <c r="H91" i="54"/>
  <c r="G91" i="54"/>
  <c r="E91" i="54"/>
  <c r="D91" i="54"/>
  <c r="C91" i="54"/>
  <c r="B91" i="54"/>
  <c r="H54" i="54"/>
  <c r="D58" i="54"/>
  <c r="G67" i="54"/>
  <c r="E70" i="54"/>
  <c r="D70" i="54"/>
  <c r="J70" i="54"/>
  <c r="J85" i="54"/>
  <c r="I85" i="54"/>
  <c r="H85" i="54"/>
  <c r="G85" i="54"/>
  <c r="E85" i="54"/>
  <c r="D85" i="54"/>
  <c r="C85" i="54"/>
  <c r="B85" i="54"/>
  <c r="J105" i="54"/>
  <c r="G105" i="54"/>
  <c r="E105" i="54"/>
  <c r="D105" i="54"/>
  <c r="C105" i="54"/>
  <c r="B105" i="54"/>
  <c r="I105" i="54"/>
  <c r="H105" i="54"/>
  <c r="B56" i="54"/>
  <c r="G58" i="54"/>
  <c r="H67" i="54"/>
  <c r="J69" i="54"/>
  <c r="H69" i="54"/>
  <c r="D69" i="54"/>
  <c r="C69" i="54"/>
  <c r="C71" i="54"/>
  <c r="J89" i="54"/>
  <c r="G89" i="54"/>
  <c r="E89" i="54"/>
  <c r="D89" i="54"/>
  <c r="C89" i="54"/>
  <c r="B89" i="54"/>
  <c r="I89" i="54"/>
  <c r="H89" i="54"/>
  <c r="J115" i="54"/>
  <c r="E115" i="54"/>
  <c r="D115" i="54"/>
  <c r="C115" i="54"/>
  <c r="B115" i="54"/>
  <c r="I115" i="54"/>
  <c r="H115" i="54"/>
  <c r="G115" i="54"/>
  <c r="J61" i="54"/>
  <c r="H61" i="54"/>
  <c r="E62" i="54"/>
  <c r="J62" i="54"/>
  <c r="D62" i="54"/>
  <c r="E68" i="54"/>
  <c r="H68" i="54"/>
  <c r="G68" i="54"/>
  <c r="D71" i="54"/>
  <c r="B75" i="54"/>
  <c r="J111" i="54"/>
  <c r="H111" i="54"/>
  <c r="G111" i="54"/>
  <c r="E111" i="54"/>
  <c r="D111" i="54"/>
  <c r="C111" i="54"/>
  <c r="B111" i="54"/>
  <c r="I111" i="54"/>
  <c r="C124" i="54"/>
  <c r="G124" i="54"/>
  <c r="D124" i="54"/>
  <c r="C128" i="54"/>
  <c r="D128" i="54"/>
  <c r="E132" i="54"/>
  <c r="C136" i="54"/>
  <c r="I136" i="54"/>
  <c r="G136" i="54"/>
  <c r="E138" i="54"/>
  <c r="B226" i="54"/>
  <c r="J226" i="54"/>
  <c r="H226" i="54"/>
  <c r="E226" i="54"/>
  <c r="I226" i="54"/>
  <c r="G226" i="54"/>
  <c r="D226" i="54"/>
  <c r="C226" i="54"/>
  <c r="J76" i="54"/>
  <c r="I86" i="54"/>
  <c r="E87" i="54"/>
  <c r="D100" i="54"/>
  <c r="E103" i="54"/>
  <c r="D116" i="54"/>
  <c r="E119" i="54"/>
  <c r="H125" i="54"/>
  <c r="C125" i="54"/>
  <c r="C126" i="54"/>
  <c r="J126" i="54"/>
  <c r="H126" i="54"/>
  <c r="H127" i="54"/>
  <c r="G127" i="54"/>
  <c r="D127" i="54"/>
  <c r="H129" i="54"/>
  <c r="I129" i="54"/>
  <c r="H135" i="54"/>
  <c r="B135" i="54"/>
  <c r="J135" i="54"/>
  <c r="D135" i="54"/>
  <c r="I138" i="54"/>
  <c r="G139" i="54"/>
  <c r="B139" i="54"/>
  <c r="J139" i="54"/>
  <c r="E139" i="54"/>
  <c r="D139" i="54"/>
  <c r="B142" i="54"/>
  <c r="H142" i="54"/>
  <c r="E142" i="54"/>
  <c r="J142" i="54"/>
  <c r="G145" i="54"/>
  <c r="H145" i="54"/>
  <c r="B145" i="54"/>
  <c r="D145" i="54"/>
  <c r="J145" i="54"/>
  <c r="I145" i="54"/>
  <c r="G147" i="54"/>
  <c r="E147" i="54"/>
  <c r="D147" i="54"/>
  <c r="B147" i="54"/>
  <c r="J147" i="54"/>
  <c r="I147" i="54"/>
  <c r="H74" i="54"/>
  <c r="D78" i="54"/>
  <c r="B82" i="54"/>
  <c r="J86" i="54"/>
  <c r="G87" i="54"/>
  <c r="H90" i="54"/>
  <c r="D94" i="54"/>
  <c r="B98" i="54"/>
  <c r="G100" i="54"/>
  <c r="J102" i="54"/>
  <c r="G103" i="54"/>
  <c r="H106" i="54"/>
  <c r="D110" i="54"/>
  <c r="B114" i="54"/>
  <c r="G116" i="54"/>
  <c r="J118" i="54"/>
  <c r="G119" i="54"/>
  <c r="H122" i="54"/>
  <c r="B124" i="54"/>
  <c r="D125" i="54"/>
  <c r="B126" i="54"/>
  <c r="B127" i="54"/>
  <c r="B128" i="54"/>
  <c r="C129" i="54"/>
  <c r="E140" i="54"/>
  <c r="C144" i="54"/>
  <c r="D148" i="54"/>
  <c r="B152" i="54"/>
  <c r="J152" i="54"/>
  <c r="C152" i="54"/>
  <c r="H152" i="54"/>
  <c r="I152" i="54"/>
  <c r="E152" i="54"/>
  <c r="D152" i="54"/>
  <c r="H87" i="54"/>
  <c r="H100" i="54"/>
  <c r="H103" i="54"/>
  <c r="H116" i="54"/>
  <c r="H119" i="54"/>
  <c r="E124" i="54"/>
  <c r="E125" i="54"/>
  <c r="D126" i="54"/>
  <c r="C127" i="54"/>
  <c r="C134" i="54"/>
  <c r="E134" i="54"/>
  <c r="B134" i="54"/>
  <c r="H134" i="54"/>
  <c r="B138" i="54"/>
  <c r="D138" i="54"/>
  <c r="C138" i="54"/>
  <c r="H138" i="54"/>
  <c r="G138" i="54"/>
  <c r="G140" i="54"/>
  <c r="J74" i="54"/>
  <c r="H78" i="54"/>
  <c r="D82" i="54"/>
  <c r="I87" i="54"/>
  <c r="J90" i="54"/>
  <c r="H94" i="54"/>
  <c r="D98" i="54"/>
  <c r="I100" i="54"/>
  <c r="I103" i="54"/>
  <c r="J106" i="54"/>
  <c r="H110" i="54"/>
  <c r="D114" i="54"/>
  <c r="I116" i="54"/>
  <c r="I119" i="54"/>
  <c r="J122" i="54"/>
  <c r="H124" i="54"/>
  <c r="G125" i="54"/>
  <c r="E126" i="54"/>
  <c r="E127" i="54"/>
  <c r="E129" i="54"/>
  <c r="C132" i="54"/>
  <c r="I132" i="54"/>
  <c r="D132" i="54"/>
  <c r="C135" i="54"/>
  <c r="C139" i="54"/>
  <c r="C142" i="54"/>
  <c r="B148" i="54"/>
  <c r="J148" i="54"/>
  <c r="H148" i="54"/>
  <c r="C148" i="54"/>
  <c r="E148" i="54"/>
  <c r="I148" i="54"/>
  <c r="B218" i="54"/>
  <c r="J218" i="54"/>
  <c r="H218" i="54"/>
  <c r="E218" i="54"/>
  <c r="I218" i="54"/>
  <c r="G218" i="54"/>
  <c r="D218" i="54"/>
  <c r="C218" i="54"/>
  <c r="J100" i="54"/>
  <c r="I110" i="54"/>
  <c r="J116" i="54"/>
  <c r="I124" i="54"/>
  <c r="I125" i="54"/>
  <c r="G126" i="54"/>
  <c r="I127" i="54"/>
  <c r="G129" i="54"/>
  <c r="E135" i="54"/>
  <c r="B140" i="54"/>
  <c r="H140" i="54"/>
  <c r="I140" i="54"/>
  <c r="D140" i="54"/>
  <c r="C140" i="54"/>
  <c r="D142" i="54"/>
  <c r="B144" i="54"/>
  <c r="J144" i="54"/>
  <c r="E144" i="54"/>
  <c r="D144" i="54"/>
  <c r="I144" i="54"/>
  <c r="H144" i="54"/>
  <c r="B146" i="54"/>
  <c r="D146" i="54"/>
  <c r="I146" i="54"/>
  <c r="E146" i="54"/>
  <c r="J146" i="54"/>
  <c r="H146" i="54"/>
  <c r="B150" i="54"/>
  <c r="J150" i="54"/>
  <c r="E150" i="54"/>
  <c r="I150" i="54"/>
  <c r="G150" i="54"/>
  <c r="D150" i="54"/>
  <c r="B74" i="54"/>
  <c r="G76" i="54"/>
  <c r="J78" i="54"/>
  <c r="H82" i="54"/>
  <c r="D86" i="54"/>
  <c r="B87" i="54"/>
  <c r="B90" i="54"/>
  <c r="G92" i="54"/>
  <c r="J94" i="54"/>
  <c r="H98" i="54"/>
  <c r="D102" i="54"/>
  <c r="B103" i="54"/>
  <c r="B106" i="54"/>
  <c r="G108" i="54"/>
  <c r="J110" i="54"/>
  <c r="H114" i="54"/>
  <c r="D118" i="54"/>
  <c r="B119" i="54"/>
  <c r="B122" i="54"/>
  <c r="J124" i="54"/>
  <c r="J125" i="54"/>
  <c r="I126" i="54"/>
  <c r="J127" i="54"/>
  <c r="J129" i="54"/>
  <c r="H131" i="54"/>
  <c r="D131" i="54"/>
  <c r="B131" i="54"/>
  <c r="G131" i="54"/>
  <c r="G134" i="54"/>
  <c r="G135" i="54"/>
  <c r="I139" i="54"/>
  <c r="G142" i="54"/>
  <c r="C145" i="54"/>
  <c r="B162" i="54"/>
  <c r="J162" i="54"/>
  <c r="H162" i="54"/>
  <c r="E162" i="54"/>
  <c r="I162" i="54"/>
  <c r="G162" i="54"/>
  <c r="D162" i="54"/>
  <c r="C162" i="54"/>
  <c r="H76" i="54"/>
  <c r="C87" i="54"/>
  <c r="H92" i="54"/>
  <c r="B100" i="54"/>
  <c r="C103" i="54"/>
  <c r="H108" i="54"/>
  <c r="B116" i="54"/>
  <c r="C119" i="54"/>
  <c r="B132" i="54"/>
  <c r="I134" i="54"/>
  <c r="I135" i="54"/>
  <c r="H137" i="54"/>
  <c r="E137" i="54"/>
  <c r="C137" i="54"/>
  <c r="J137" i="54"/>
  <c r="I137" i="54"/>
  <c r="I142" i="54"/>
  <c r="E145" i="54"/>
  <c r="B154" i="54"/>
  <c r="J154" i="54"/>
  <c r="E154" i="54"/>
  <c r="D154" i="54"/>
  <c r="C154" i="54"/>
  <c r="I154" i="54"/>
  <c r="H154" i="54"/>
  <c r="G154" i="54"/>
  <c r="G151" i="54"/>
  <c r="E151" i="54"/>
  <c r="C151" i="54"/>
  <c r="J151" i="54"/>
  <c r="G157" i="54"/>
  <c r="E157" i="54"/>
  <c r="H157" i="54"/>
  <c r="D159" i="54"/>
  <c r="B164" i="54"/>
  <c r="J164" i="54"/>
  <c r="H164" i="54"/>
  <c r="E164" i="54"/>
  <c r="C164" i="54"/>
  <c r="G166" i="54"/>
  <c r="G171" i="54"/>
  <c r="E171" i="54"/>
  <c r="J171" i="54"/>
  <c r="H171" i="54"/>
  <c r="C171" i="54"/>
  <c r="I173" i="54"/>
  <c r="B174" i="54"/>
  <c r="J174" i="54"/>
  <c r="E174" i="54"/>
  <c r="C174" i="54"/>
  <c r="E176" i="54"/>
  <c r="B179" i="54"/>
  <c r="G181" i="54"/>
  <c r="E181" i="54"/>
  <c r="H181" i="54"/>
  <c r="C181" i="54"/>
  <c r="H183" i="54"/>
  <c r="B184" i="54"/>
  <c r="J184" i="54"/>
  <c r="C184" i="54"/>
  <c r="H184" i="54"/>
  <c r="D186" i="54"/>
  <c r="B189" i="54"/>
  <c r="H190" i="54"/>
  <c r="G191" i="54"/>
  <c r="E191" i="54"/>
  <c r="C191" i="54"/>
  <c r="J191" i="54"/>
  <c r="D196" i="54"/>
  <c r="B199" i="54"/>
  <c r="G201" i="54"/>
  <c r="E201" i="54"/>
  <c r="J201" i="54"/>
  <c r="H201" i="54"/>
  <c r="D206" i="54"/>
  <c r="D213" i="54"/>
  <c r="D216" i="54"/>
  <c r="G220" i="54"/>
  <c r="D223" i="54"/>
  <c r="B228" i="54"/>
  <c r="J228" i="54"/>
  <c r="H228" i="54"/>
  <c r="E228" i="54"/>
  <c r="C228" i="54"/>
  <c r="G230" i="54"/>
  <c r="B156" i="54"/>
  <c r="J156" i="54"/>
  <c r="H156" i="54"/>
  <c r="C156" i="54"/>
  <c r="C158" i="54"/>
  <c r="B160" i="54"/>
  <c r="J160" i="54"/>
  <c r="C160" i="54"/>
  <c r="H160" i="54"/>
  <c r="B165" i="54"/>
  <c r="H166" i="54"/>
  <c r="G167" i="54"/>
  <c r="E167" i="54"/>
  <c r="C167" i="54"/>
  <c r="J167" i="54"/>
  <c r="D172" i="54"/>
  <c r="B175" i="54"/>
  <c r="G177" i="54"/>
  <c r="E177" i="54"/>
  <c r="J177" i="54"/>
  <c r="H177" i="54"/>
  <c r="D182" i="54"/>
  <c r="B185" i="54"/>
  <c r="B194" i="54"/>
  <c r="J194" i="54"/>
  <c r="H194" i="54"/>
  <c r="E194" i="54"/>
  <c r="G196" i="54"/>
  <c r="B204" i="54"/>
  <c r="J204" i="54"/>
  <c r="H204" i="54"/>
  <c r="E204" i="54"/>
  <c r="C204" i="54"/>
  <c r="G211" i="54"/>
  <c r="E211" i="54"/>
  <c r="J211" i="54"/>
  <c r="H211" i="54"/>
  <c r="C211" i="54"/>
  <c r="B214" i="54"/>
  <c r="J214" i="54"/>
  <c r="E214" i="54"/>
  <c r="C214" i="54"/>
  <c r="B219" i="54"/>
  <c r="G221" i="54"/>
  <c r="E221" i="54"/>
  <c r="H221" i="54"/>
  <c r="C221" i="54"/>
  <c r="B224" i="54"/>
  <c r="J224" i="54"/>
  <c r="C224" i="54"/>
  <c r="H224" i="54"/>
  <c r="B229" i="54"/>
  <c r="H230" i="54"/>
  <c r="G231" i="54"/>
  <c r="E231" i="54"/>
  <c r="C231" i="54"/>
  <c r="J231" i="54"/>
  <c r="G141" i="54"/>
  <c r="D141" i="54"/>
  <c r="G149" i="54"/>
  <c r="E149" i="54"/>
  <c r="H149" i="54"/>
  <c r="B151" i="54"/>
  <c r="B157" i="54"/>
  <c r="D158" i="54"/>
  <c r="B161" i="54"/>
  <c r="D165" i="54"/>
  <c r="D168" i="54"/>
  <c r="B170" i="54"/>
  <c r="J170" i="54"/>
  <c r="H170" i="54"/>
  <c r="E170" i="54"/>
  <c r="G172" i="54"/>
  <c r="D175" i="54"/>
  <c r="C178" i="54"/>
  <c r="B180" i="54"/>
  <c r="J180" i="54"/>
  <c r="H180" i="54"/>
  <c r="E180" i="54"/>
  <c r="C180" i="54"/>
  <c r="G187" i="54"/>
  <c r="E187" i="54"/>
  <c r="J187" i="54"/>
  <c r="H187" i="54"/>
  <c r="C187" i="54"/>
  <c r="B190" i="54"/>
  <c r="J190" i="54"/>
  <c r="E190" i="54"/>
  <c r="C190" i="54"/>
  <c r="B195" i="54"/>
  <c r="G197" i="54"/>
  <c r="E197" i="54"/>
  <c r="H197" i="54"/>
  <c r="C197" i="54"/>
  <c r="B200" i="54"/>
  <c r="J200" i="54"/>
  <c r="C200" i="54"/>
  <c r="H200" i="54"/>
  <c r="D202" i="54"/>
  <c r="B205" i="54"/>
  <c r="H206" i="54"/>
  <c r="G207" i="54"/>
  <c r="E207" i="54"/>
  <c r="C207" i="54"/>
  <c r="J207" i="54"/>
  <c r="D212" i="54"/>
  <c r="B215" i="54"/>
  <c r="G217" i="54"/>
  <c r="E217" i="54"/>
  <c r="J217" i="54"/>
  <c r="H217" i="54"/>
  <c r="D219" i="54"/>
  <c r="D222" i="54"/>
  <c r="B225" i="54"/>
  <c r="D229" i="54"/>
  <c r="D232" i="54"/>
  <c r="J243" i="54"/>
  <c r="H243" i="54"/>
  <c r="G243" i="54"/>
  <c r="E243" i="54"/>
  <c r="C243" i="54"/>
  <c r="I243" i="54"/>
  <c r="D243" i="54"/>
  <c r="B243" i="54"/>
  <c r="G155" i="54"/>
  <c r="E155" i="54"/>
  <c r="J155" i="54"/>
  <c r="C155" i="54"/>
  <c r="G158" i="54"/>
  <c r="G163" i="54"/>
  <c r="E163" i="54"/>
  <c r="J163" i="54"/>
  <c r="H163" i="54"/>
  <c r="C163" i="54"/>
  <c r="I165" i="54"/>
  <c r="B166" i="54"/>
  <c r="J166" i="54"/>
  <c r="E166" i="54"/>
  <c r="C166" i="54"/>
  <c r="E168" i="54"/>
  <c r="G173" i="54"/>
  <c r="E173" i="54"/>
  <c r="H173" i="54"/>
  <c r="C173" i="54"/>
  <c r="H175" i="54"/>
  <c r="B176" i="54"/>
  <c r="J176" i="54"/>
  <c r="C176" i="54"/>
  <c r="H176" i="54"/>
  <c r="D178" i="54"/>
  <c r="G183" i="54"/>
  <c r="E183" i="54"/>
  <c r="C183" i="54"/>
  <c r="J183" i="54"/>
  <c r="D188" i="54"/>
  <c r="G193" i="54"/>
  <c r="E193" i="54"/>
  <c r="J193" i="54"/>
  <c r="H193" i="54"/>
  <c r="D195" i="54"/>
  <c r="D198" i="54"/>
  <c r="D205" i="54"/>
  <c r="D208" i="54"/>
  <c r="B210" i="54"/>
  <c r="J210" i="54"/>
  <c r="H210" i="54"/>
  <c r="E210" i="54"/>
  <c r="G212" i="54"/>
  <c r="B220" i="54"/>
  <c r="J220" i="54"/>
  <c r="H220" i="54"/>
  <c r="E220" i="54"/>
  <c r="C220" i="54"/>
  <c r="G222" i="54"/>
  <c r="G227" i="54"/>
  <c r="E227" i="54"/>
  <c r="J227" i="54"/>
  <c r="H227" i="54"/>
  <c r="C227" i="54"/>
  <c r="I229" i="54"/>
  <c r="B230" i="54"/>
  <c r="J230" i="54"/>
  <c r="E230" i="54"/>
  <c r="C230" i="54"/>
  <c r="E232" i="54"/>
  <c r="H151" i="54"/>
  <c r="D156" i="54"/>
  <c r="D157" i="54"/>
  <c r="H158" i="54"/>
  <c r="G159" i="54"/>
  <c r="E159" i="54"/>
  <c r="C159" i="54"/>
  <c r="J159" i="54"/>
  <c r="D161" i="54"/>
  <c r="D164" i="54"/>
  <c r="B167" i="54"/>
  <c r="G168" i="54"/>
  <c r="G169" i="54"/>
  <c r="E169" i="54"/>
  <c r="J169" i="54"/>
  <c r="H169" i="54"/>
  <c r="D171" i="54"/>
  <c r="D174" i="54"/>
  <c r="B177" i="54"/>
  <c r="G178" i="54"/>
  <c r="B186" i="54"/>
  <c r="J186" i="54"/>
  <c r="H186" i="54"/>
  <c r="E186" i="54"/>
  <c r="G188" i="54"/>
  <c r="B196" i="54"/>
  <c r="J196" i="54"/>
  <c r="H196" i="54"/>
  <c r="E196" i="54"/>
  <c r="C196" i="54"/>
  <c r="G198" i="54"/>
  <c r="G203" i="54"/>
  <c r="E203" i="54"/>
  <c r="J203" i="54"/>
  <c r="H203" i="54"/>
  <c r="C203" i="54"/>
  <c r="I205" i="54"/>
  <c r="B206" i="54"/>
  <c r="J206" i="54"/>
  <c r="E206" i="54"/>
  <c r="C206" i="54"/>
  <c r="E208" i="54"/>
  <c r="B211" i="54"/>
  <c r="G213" i="54"/>
  <c r="E213" i="54"/>
  <c r="H213" i="54"/>
  <c r="C213" i="54"/>
  <c r="H215" i="54"/>
  <c r="B216" i="54"/>
  <c r="J216" i="54"/>
  <c r="C216" i="54"/>
  <c r="H216" i="54"/>
  <c r="B221" i="54"/>
  <c r="H222" i="54"/>
  <c r="G223" i="54"/>
  <c r="E223" i="54"/>
  <c r="C223" i="54"/>
  <c r="J223" i="54"/>
  <c r="D225" i="54"/>
  <c r="D228" i="54"/>
  <c r="B231" i="54"/>
  <c r="G232" i="54"/>
  <c r="G233" i="54"/>
  <c r="E233" i="54"/>
  <c r="J233" i="54"/>
  <c r="H233" i="54"/>
  <c r="E236" i="54"/>
  <c r="C236" i="54"/>
  <c r="B236" i="54"/>
  <c r="J236" i="54"/>
  <c r="H236" i="54"/>
  <c r="I236" i="54"/>
  <c r="D236" i="54"/>
  <c r="H141" i="54"/>
  <c r="G143" i="54"/>
  <c r="I143" i="54"/>
  <c r="I151" i="54"/>
  <c r="G153" i="54"/>
  <c r="E153" i="54"/>
  <c r="H153" i="54"/>
  <c r="B155" i="54"/>
  <c r="E156" i="54"/>
  <c r="I157" i="54"/>
  <c r="D160" i="54"/>
  <c r="G164" i="54"/>
  <c r="D167" i="54"/>
  <c r="B172" i="54"/>
  <c r="J172" i="54"/>
  <c r="H172" i="54"/>
  <c r="E172" i="54"/>
  <c r="C172" i="54"/>
  <c r="G179" i="54"/>
  <c r="E179" i="54"/>
  <c r="J179" i="54"/>
  <c r="H179" i="54"/>
  <c r="C179" i="54"/>
  <c r="B182" i="54"/>
  <c r="J182" i="54"/>
  <c r="E182" i="54"/>
  <c r="C182" i="54"/>
  <c r="B187" i="54"/>
  <c r="G189" i="54"/>
  <c r="E189" i="54"/>
  <c r="H189" i="54"/>
  <c r="C189" i="54"/>
  <c r="B192" i="54"/>
  <c r="J192" i="54"/>
  <c r="C192" i="54"/>
  <c r="H192" i="54"/>
  <c r="D194" i="54"/>
  <c r="B197" i="54"/>
  <c r="H198" i="54"/>
  <c r="G199" i="54"/>
  <c r="E199" i="54"/>
  <c r="C199" i="54"/>
  <c r="J199" i="54"/>
  <c r="D204" i="54"/>
  <c r="B207" i="54"/>
  <c r="G209" i="54"/>
  <c r="E209" i="54"/>
  <c r="J209" i="54"/>
  <c r="H209" i="54"/>
  <c r="D211" i="54"/>
  <c r="D214" i="54"/>
  <c r="B217" i="54"/>
  <c r="D221" i="54"/>
  <c r="D224" i="54"/>
  <c r="G228" i="54"/>
  <c r="D231" i="54"/>
  <c r="J237" i="54"/>
  <c r="H237" i="54"/>
  <c r="G237" i="54"/>
  <c r="E237" i="54"/>
  <c r="C237" i="54"/>
  <c r="I237" i="54"/>
  <c r="D237" i="54"/>
  <c r="B237" i="54"/>
  <c r="J259" i="54"/>
  <c r="H259" i="54"/>
  <c r="G259" i="54"/>
  <c r="E259" i="54"/>
  <c r="C259" i="54"/>
  <c r="I259" i="54"/>
  <c r="D259" i="54"/>
  <c r="B259" i="54"/>
  <c r="B158" i="54"/>
  <c r="J158" i="54"/>
  <c r="E158" i="54"/>
  <c r="G165" i="54"/>
  <c r="E165" i="54"/>
  <c r="H165" i="54"/>
  <c r="C165" i="54"/>
  <c r="B168" i="54"/>
  <c r="J168" i="54"/>
  <c r="C168" i="54"/>
  <c r="H168" i="54"/>
  <c r="G175" i="54"/>
  <c r="E175" i="54"/>
  <c r="C175" i="54"/>
  <c r="J175" i="54"/>
  <c r="D180" i="54"/>
  <c r="G185" i="54"/>
  <c r="E185" i="54"/>
  <c r="J185" i="54"/>
  <c r="H185" i="54"/>
  <c r="D187" i="54"/>
  <c r="D190" i="54"/>
  <c r="G194" i="54"/>
  <c r="B202" i="54"/>
  <c r="J202" i="54"/>
  <c r="H202" i="54"/>
  <c r="E202" i="54"/>
  <c r="G204" i="54"/>
  <c r="B212" i="54"/>
  <c r="J212" i="54"/>
  <c r="H212" i="54"/>
  <c r="E212" i="54"/>
  <c r="C212" i="54"/>
  <c r="G219" i="54"/>
  <c r="E219" i="54"/>
  <c r="J219" i="54"/>
  <c r="H219" i="54"/>
  <c r="C219" i="54"/>
  <c r="B222" i="54"/>
  <c r="J222" i="54"/>
  <c r="E222" i="54"/>
  <c r="C222" i="54"/>
  <c r="G229" i="54"/>
  <c r="E229" i="54"/>
  <c r="H229" i="54"/>
  <c r="C229" i="54"/>
  <c r="B232" i="54"/>
  <c r="J232" i="54"/>
  <c r="C232" i="54"/>
  <c r="H232" i="54"/>
  <c r="J141" i="54"/>
  <c r="E143" i="54"/>
  <c r="B153" i="54"/>
  <c r="H155" i="54"/>
  <c r="I156" i="54"/>
  <c r="B159" i="54"/>
  <c r="G160" i="54"/>
  <c r="G161" i="54"/>
  <c r="E161" i="54"/>
  <c r="J161" i="54"/>
  <c r="H161" i="54"/>
  <c r="D163" i="54"/>
  <c r="D166" i="54"/>
  <c r="I167" i="54"/>
  <c r="B178" i="54"/>
  <c r="J178" i="54"/>
  <c r="H178" i="54"/>
  <c r="E178" i="54"/>
  <c r="B188" i="54"/>
  <c r="J188" i="54"/>
  <c r="H188" i="54"/>
  <c r="E188" i="54"/>
  <c r="C188" i="54"/>
  <c r="G195" i="54"/>
  <c r="E195" i="54"/>
  <c r="J195" i="54"/>
  <c r="H195" i="54"/>
  <c r="C195" i="54"/>
  <c r="B198" i="54"/>
  <c r="J198" i="54"/>
  <c r="E198" i="54"/>
  <c r="C198" i="54"/>
  <c r="B203" i="54"/>
  <c r="I204" i="54"/>
  <c r="G205" i="54"/>
  <c r="E205" i="54"/>
  <c r="H205" i="54"/>
  <c r="C205" i="54"/>
  <c r="B208" i="54"/>
  <c r="J208" i="54"/>
  <c r="C208" i="54"/>
  <c r="H208" i="54"/>
  <c r="D210" i="54"/>
  <c r="B213" i="54"/>
  <c r="H214" i="54"/>
  <c r="G215" i="54"/>
  <c r="E215" i="54"/>
  <c r="C215" i="54"/>
  <c r="J215" i="54"/>
  <c r="D220" i="54"/>
  <c r="J221" i="54"/>
  <c r="B223" i="54"/>
  <c r="G224" i="54"/>
  <c r="G225" i="54"/>
  <c r="E225" i="54"/>
  <c r="J225" i="54"/>
  <c r="H225" i="54"/>
  <c r="D227" i="54"/>
  <c r="D230" i="54"/>
  <c r="I231" i="54"/>
  <c r="E234" i="54"/>
  <c r="B234" i="54"/>
  <c r="J234" i="54"/>
  <c r="H234" i="54"/>
  <c r="D234" i="54"/>
  <c r="C234" i="54"/>
  <c r="E252" i="54"/>
  <c r="C252" i="54"/>
  <c r="B252" i="54"/>
  <c r="J252" i="54"/>
  <c r="H252" i="54"/>
  <c r="G252" i="54"/>
  <c r="D252" i="54"/>
  <c r="I252" i="54"/>
  <c r="J239" i="54"/>
  <c r="H239" i="54"/>
  <c r="G239" i="54"/>
  <c r="E239" i="54"/>
  <c r="C239" i="54"/>
  <c r="I239" i="54"/>
  <c r="D239" i="54"/>
  <c r="B239" i="54"/>
  <c r="E268" i="54"/>
  <c r="C268" i="54"/>
  <c r="B268" i="54"/>
  <c r="J268" i="54"/>
  <c r="H268" i="54"/>
  <c r="G268" i="54"/>
  <c r="D268" i="54"/>
  <c r="I268" i="54"/>
  <c r="J235" i="54"/>
  <c r="H235" i="54"/>
  <c r="G235" i="54"/>
  <c r="E235" i="54"/>
  <c r="C235" i="54"/>
  <c r="I235" i="54"/>
  <c r="E238" i="54"/>
  <c r="C238" i="54"/>
  <c r="B238" i="54"/>
  <c r="J238" i="54"/>
  <c r="H238" i="54"/>
  <c r="G238" i="54"/>
  <c r="D240" i="54"/>
  <c r="J241" i="54"/>
  <c r="H241" i="54"/>
  <c r="G241" i="54"/>
  <c r="E241" i="54"/>
  <c r="C241" i="54"/>
  <c r="E250" i="54"/>
  <c r="C250" i="54"/>
  <c r="B250" i="54"/>
  <c r="J250" i="54"/>
  <c r="H250" i="54"/>
  <c r="D256" i="54"/>
  <c r="J257" i="54"/>
  <c r="H257" i="54"/>
  <c r="G257" i="54"/>
  <c r="E257" i="54"/>
  <c r="C257" i="54"/>
  <c r="E266" i="54"/>
  <c r="C266" i="54"/>
  <c r="B266" i="54"/>
  <c r="J266" i="54"/>
  <c r="H266" i="54"/>
  <c r="D272" i="54"/>
  <c r="J273" i="54"/>
  <c r="H273" i="54"/>
  <c r="G273" i="54"/>
  <c r="E273" i="54"/>
  <c r="C273" i="54"/>
  <c r="E282" i="54"/>
  <c r="C282" i="54"/>
  <c r="B282" i="54"/>
  <c r="J282" i="54"/>
  <c r="H282" i="54"/>
  <c r="J275" i="54"/>
  <c r="H275" i="54"/>
  <c r="G275" i="54"/>
  <c r="E275" i="54"/>
  <c r="C275" i="54"/>
  <c r="E284" i="54"/>
  <c r="C284" i="54"/>
  <c r="B284" i="54"/>
  <c r="J284" i="54"/>
  <c r="H284" i="54"/>
  <c r="J245" i="54"/>
  <c r="H245" i="54"/>
  <c r="G245" i="54"/>
  <c r="E245" i="54"/>
  <c r="C245" i="54"/>
  <c r="E254" i="54"/>
  <c r="C254" i="54"/>
  <c r="B254" i="54"/>
  <c r="J254" i="54"/>
  <c r="H254" i="54"/>
  <c r="J261" i="54"/>
  <c r="H261" i="54"/>
  <c r="G261" i="54"/>
  <c r="E261" i="54"/>
  <c r="C261" i="54"/>
  <c r="E270" i="54"/>
  <c r="C270" i="54"/>
  <c r="B270" i="54"/>
  <c r="J270" i="54"/>
  <c r="H270" i="54"/>
  <c r="J277" i="54"/>
  <c r="H277" i="54"/>
  <c r="G277" i="54"/>
  <c r="E277" i="54"/>
  <c r="C277" i="54"/>
  <c r="E286" i="54"/>
  <c r="C286" i="54"/>
  <c r="B286" i="54"/>
  <c r="J286" i="54"/>
  <c r="H286" i="54"/>
  <c r="E240" i="54"/>
  <c r="C240" i="54"/>
  <c r="B240" i="54"/>
  <c r="J240" i="54"/>
  <c r="H240" i="54"/>
  <c r="G244" i="54"/>
  <c r="D246" i="54"/>
  <c r="J247" i="54"/>
  <c r="H247" i="54"/>
  <c r="G247" i="54"/>
  <c r="E247" i="54"/>
  <c r="C247" i="54"/>
  <c r="D253" i="54"/>
  <c r="B255" i="54"/>
  <c r="E256" i="54"/>
  <c r="C256" i="54"/>
  <c r="B256" i="54"/>
  <c r="J256" i="54"/>
  <c r="H256" i="54"/>
  <c r="G260" i="54"/>
  <c r="D262" i="54"/>
  <c r="J263" i="54"/>
  <c r="H263" i="54"/>
  <c r="G263" i="54"/>
  <c r="E263" i="54"/>
  <c r="C263" i="54"/>
  <c r="D269" i="54"/>
  <c r="B271" i="54"/>
  <c r="E272" i="54"/>
  <c r="C272" i="54"/>
  <c r="B272" i="54"/>
  <c r="J272" i="54"/>
  <c r="H272" i="54"/>
  <c r="G276" i="54"/>
  <c r="D278" i="54"/>
  <c r="J279" i="54"/>
  <c r="H279" i="54"/>
  <c r="G279" i="54"/>
  <c r="E279" i="54"/>
  <c r="C279" i="54"/>
  <c r="D285" i="54"/>
  <c r="B287" i="54"/>
  <c r="E288" i="54"/>
  <c r="C288" i="54"/>
  <c r="B288" i="54"/>
  <c r="J288" i="54"/>
  <c r="H288" i="54"/>
  <c r="E242" i="54"/>
  <c r="C242" i="54"/>
  <c r="B242" i="54"/>
  <c r="J242" i="54"/>
  <c r="H242" i="54"/>
  <c r="G246" i="54"/>
  <c r="D248" i="54"/>
  <c r="J249" i="54"/>
  <c r="H249" i="54"/>
  <c r="G249" i="54"/>
  <c r="E249" i="54"/>
  <c r="C249" i="54"/>
  <c r="D255" i="54"/>
  <c r="B257" i="54"/>
  <c r="E258" i="54"/>
  <c r="C258" i="54"/>
  <c r="B258" i="54"/>
  <c r="J258" i="54"/>
  <c r="H258" i="54"/>
  <c r="G262" i="54"/>
  <c r="D264" i="54"/>
  <c r="J265" i="54"/>
  <c r="H265" i="54"/>
  <c r="G265" i="54"/>
  <c r="E265" i="54"/>
  <c r="C265" i="54"/>
  <c r="D271" i="54"/>
  <c r="E274" i="54"/>
  <c r="C274" i="54"/>
  <c r="B274" i="54"/>
  <c r="J274" i="54"/>
  <c r="H274" i="54"/>
  <c r="G278" i="54"/>
  <c r="D280" i="54"/>
  <c r="J281" i="54"/>
  <c r="H281" i="54"/>
  <c r="G281" i="54"/>
  <c r="E281" i="54"/>
  <c r="C281" i="54"/>
  <c r="D287" i="54"/>
  <c r="B289" i="54"/>
  <c r="D241" i="54"/>
  <c r="E244" i="54"/>
  <c r="C244" i="54"/>
  <c r="B244" i="54"/>
  <c r="J244" i="54"/>
  <c r="H244" i="54"/>
  <c r="G248" i="54"/>
  <c r="D250" i="54"/>
  <c r="J251" i="54"/>
  <c r="H251" i="54"/>
  <c r="G251" i="54"/>
  <c r="E251" i="54"/>
  <c r="C251" i="54"/>
  <c r="D257" i="54"/>
  <c r="E260" i="54"/>
  <c r="C260" i="54"/>
  <c r="B260" i="54"/>
  <c r="J260" i="54"/>
  <c r="H260" i="54"/>
  <c r="G264" i="54"/>
  <c r="D266" i="54"/>
  <c r="J267" i="54"/>
  <c r="H267" i="54"/>
  <c r="G267" i="54"/>
  <c r="E267" i="54"/>
  <c r="C267" i="54"/>
  <c r="D273" i="54"/>
  <c r="B275" i="54"/>
  <c r="E276" i="54"/>
  <c r="C276" i="54"/>
  <c r="B276" i="54"/>
  <c r="J276" i="54"/>
  <c r="H276" i="54"/>
  <c r="G280" i="54"/>
  <c r="D282" i="54"/>
  <c r="J283" i="54"/>
  <c r="H283" i="54"/>
  <c r="G283" i="54"/>
  <c r="E283" i="54"/>
  <c r="C283" i="54"/>
  <c r="E246" i="54"/>
  <c r="C246" i="54"/>
  <c r="B246" i="54"/>
  <c r="J246" i="54"/>
  <c r="H246" i="54"/>
  <c r="J253" i="54"/>
  <c r="H253" i="54"/>
  <c r="G253" i="54"/>
  <c r="E253" i="54"/>
  <c r="C253" i="54"/>
  <c r="E262" i="54"/>
  <c r="C262" i="54"/>
  <c r="B262" i="54"/>
  <c r="J262" i="54"/>
  <c r="H262" i="54"/>
  <c r="J269" i="54"/>
  <c r="H269" i="54"/>
  <c r="G269" i="54"/>
  <c r="E269" i="54"/>
  <c r="C269" i="54"/>
  <c r="D275" i="54"/>
  <c r="E278" i="54"/>
  <c r="C278" i="54"/>
  <c r="B278" i="54"/>
  <c r="J278" i="54"/>
  <c r="H278" i="54"/>
  <c r="D284" i="54"/>
  <c r="J285" i="54"/>
  <c r="H285" i="54"/>
  <c r="G285" i="54"/>
  <c r="E285" i="54"/>
  <c r="C285" i="54"/>
  <c r="E248" i="54"/>
  <c r="C248" i="54"/>
  <c r="B248" i="54"/>
  <c r="J248" i="54"/>
  <c r="H248" i="54"/>
  <c r="J255" i="54"/>
  <c r="H255" i="54"/>
  <c r="G255" i="54"/>
  <c r="E255" i="54"/>
  <c r="C255" i="54"/>
  <c r="E264" i="54"/>
  <c r="C264" i="54"/>
  <c r="B264" i="54"/>
  <c r="J264" i="54"/>
  <c r="H264" i="54"/>
  <c r="J271" i="54"/>
  <c r="H271" i="54"/>
  <c r="G271" i="54"/>
  <c r="E271" i="54"/>
  <c r="C271" i="54"/>
  <c r="I275" i="54"/>
  <c r="E280" i="54"/>
  <c r="C280" i="54"/>
  <c r="B280" i="54"/>
  <c r="J280" i="54"/>
  <c r="H280" i="54"/>
  <c r="G284" i="54"/>
  <c r="J287" i="54"/>
  <c r="H287" i="54"/>
  <c r="G287" i="54"/>
  <c r="E287" i="54"/>
  <c r="C287" i="54"/>
  <c r="J289" i="54"/>
  <c r="I289" i="54"/>
  <c r="H289" i="54"/>
  <c r="G289" i="54"/>
  <c r="E289" i="54"/>
  <c r="C289" i="54"/>
  <c r="H254" i="38"/>
  <c r="J254" i="38"/>
  <c r="E254" i="38"/>
  <c r="G254" i="38"/>
  <c r="B254" i="38"/>
  <c r="D254" i="38"/>
  <c r="I254" i="38"/>
  <c r="C254" i="38"/>
  <c r="H262" i="38"/>
  <c r="J262" i="38"/>
  <c r="G262" i="38"/>
  <c r="E262" i="38"/>
  <c r="I262" i="38"/>
  <c r="B262" i="38"/>
  <c r="D262" i="38"/>
  <c r="C262" i="38"/>
  <c r="G271" i="38"/>
  <c r="I271" i="38"/>
  <c r="D271" i="38"/>
  <c r="B271" i="38"/>
  <c r="E271" i="38"/>
  <c r="H271" i="38"/>
  <c r="J271" i="38"/>
  <c r="C271" i="38"/>
  <c r="G239" i="38"/>
  <c r="I239" i="38"/>
  <c r="D239" i="38"/>
  <c r="C239" i="38"/>
  <c r="E239" i="38"/>
  <c r="B239" i="38"/>
  <c r="H239" i="38"/>
  <c r="J239" i="38"/>
  <c r="H270" i="38"/>
  <c r="J270" i="38"/>
  <c r="E270" i="38"/>
  <c r="B270" i="38"/>
  <c r="D270" i="38"/>
  <c r="I270" i="38"/>
  <c r="C270" i="38"/>
  <c r="G270" i="38"/>
  <c r="G247" i="38"/>
  <c r="I247" i="38"/>
  <c r="D247" i="38"/>
  <c r="B247" i="38"/>
  <c r="C247" i="38"/>
  <c r="H247" i="38"/>
  <c r="E247" i="38"/>
  <c r="J247" i="38"/>
  <c r="H238" i="38"/>
  <c r="J238" i="38"/>
  <c r="E238" i="38"/>
  <c r="D238" i="38"/>
  <c r="B238" i="38"/>
  <c r="C238" i="38"/>
  <c r="G238" i="38"/>
  <c r="I238" i="38"/>
  <c r="G255" i="38"/>
  <c r="I255" i="38"/>
  <c r="J255" i="38"/>
  <c r="D255" i="38"/>
  <c r="B255" i="38"/>
  <c r="E255" i="38"/>
  <c r="C255" i="38"/>
  <c r="H255" i="38"/>
  <c r="H246" i="38"/>
  <c r="J246" i="38"/>
  <c r="E246" i="38"/>
  <c r="D246" i="38"/>
  <c r="B246" i="38"/>
  <c r="G246" i="38"/>
  <c r="C246" i="38"/>
  <c r="I246" i="38"/>
  <c r="C289" i="38"/>
  <c r="G289" i="38"/>
  <c r="H289" i="38"/>
  <c r="I289" i="38"/>
  <c r="E289" i="38"/>
  <c r="D289" i="38"/>
  <c r="J289" i="38"/>
  <c r="B289" i="38"/>
  <c r="G277" i="38"/>
  <c r="I277" i="38"/>
  <c r="H277" i="38"/>
  <c r="B277" i="38"/>
  <c r="E277" i="38"/>
  <c r="J277" i="38"/>
  <c r="C277" i="38"/>
  <c r="D277" i="38"/>
  <c r="G263" i="38"/>
  <c r="I263" i="38"/>
  <c r="D263" i="38"/>
  <c r="C263" i="38"/>
  <c r="E263" i="38"/>
  <c r="B263" i="38"/>
  <c r="H263" i="38"/>
  <c r="J263" i="38"/>
  <c r="G261" i="38"/>
  <c r="I261" i="38"/>
  <c r="H256" i="38"/>
  <c r="J256" i="38"/>
  <c r="H250" i="38"/>
  <c r="I227" i="38"/>
  <c r="G227" i="38"/>
  <c r="H227" i="38"/>
  <c r="G225" i="38"/>
  <c r="I225" i="38"/>
  <c r="I211" i="38"/>
  <c r="J211" i="38"/>
  <c r="G211" i="38"/>
  <c r="H211" i="38"/>
  <c r="I207" i="38"/>
  <c r="G207" i="38"/>
  <c r="H207" i="38"/>
  <c r="J207" i="38"/>
  <c r="I201" i="38"/>
  <c r="G201" i="38"/>
  <c r="H201" i="38"/>
  <c r="J201" i="38"/>
  <c r="I195" i="38"/>
  <c r="G195" i="38"/>
  <c r="H195" i="38"/>
  <c r="J195" i="38"/>
  <c r="I182" i="38"/>
  <c r="H182" i="38"/>
  <c r="J182" i="38"/>
  <c r="G182" i="38"/>
  <c r="I179" i="38"/>
  <c r="G179" i="38"/>
  <c r="H179" i="38"/>
  <c r="J179" i="38"/>
  <c r="J283" i="38"/>
  <c r="H282" i="38"/>
  <c r="I278" i="38"/>
  <c r="H275" i="38"/>
  <c r="J273" i="38"/>
  <c r="J268" i="38"/>
  <c r="G265" i="38"/>
  <c r="G260" i="38"/>
  <c r="I258" i="38"/>
  <c r="J251" i="38"/>
  <c r="G250" i="38"/>
  <c r="H230" i="38"/>
  <c r="I230" i="38"/>
  <c r="J230" i="38"/>
  <c r="H222" i="38"/>
  <c r="I222" i="38"/>
  <c r="J222" i="38"/>
  <c r="I206" i="38"/>
  <c r="H206" i="38"/>
  <c r="J206" i="38"/>
  <c r="G206" i="38"/>
  <c r="I194" i="38"/>
  <c r="H194" i="38"/>
  <c r="J194" i="38"/>
  <c r="G194" i="38"/>
  <c r="I178" i="38"/>
  <c r="H178" i="38"/>
  <c r="J178" i="38"/>
  <c r="G178" i="38"/>
  <c r="G269" i="38"/>
  <c r="I269" i="38"/>
  <c r="H264" i="38"/>
  <c r="J264" i="38"/>
  <c r="J261" i="38"/>
  <c r="I251" i="38"/>
  <c r="G237" i="38"/>
  <c r="I237" i="38"/>
  <c r="H232" i="38"/>
  <c r="J232" i="38"/>
  <c r="G215" i="38"/>
  <c r="H215" i="38"/>
  <c r="I215" i="38"/>
  <c r="J215" i="38"/>
  <c r="I205" i="38"/>
  <c r="G205" i="38"/>
  <c r="H205" i="38"/>
  <c r="J205" i="38"/>
  <c r="I193" i="38"/>
  <c r="G193" i="38"/>
  <c r="H193" i="38"/>
  <c r="J193" i="38"/>
  <c r="I187" i="38"/>
  <c r="G187" i="38"/>
  <c r="H187" i="38"/>
  <c r="J187" i="38"/>
  <c r="J174" i="38"/>
  <c r="I174" i="38"/>
  <c r="G174" i="38"/>
  <c r="H174" i="38"/>
  <c r="E282" i="38"/>
  <c r="E274" i="38"/>
  <c r="E266" i="38"/>
  <c r="E258" i="38"/>
  <c r="E250" i="38"/>
  <c r="E242" i="38"/>
  <c r="E194" i="38"/>
  <c r="E178" i="38"/>
  <c r="C286" i="38"/>
  <c r="D283" i="38"/>
  <c r="D275" i="38"/>
  <c r="B273" i="38"/>
  <c r="D267" i="38"/>
  <c r="B265" i="38"/>
  <c r="D259" i="38"/>
  <c r="B257" i="38"/>
  <c r="D251" i="38"/>
  <c r="B249" i="38"/>
  <c r="B241" i="38"/>
  <c r="C230" i="38"/>
  <c r="C222" i="38"/>
  <c r="C206" i="38"/>
  <c r="B193" i="38"/>
  <c r="D187" i="38"/>
  <c r="C174" i="38"/>
  <c r="G287" i="38"/>
  <c r="J284" i="38"/>
  <c r="H283" i="38"/>
  <c r="I279" i="38"/>
  <c r="J276" i="38"/>
  <c r="G273" i="38"/>
  <c r="G268" i="38"/>
  <c r="I266" i="38"/>
  <c r="H261" i="38"/>
  <c r="J259" i="38"/>
  <c r="G258" i="38"/>
  <c r="I256" i="38"/>
  <c r="H251" i="38"/>
  <c r="J249" i="38"/>
  <c r="J244" i="38"/>
  <c r="G241" i="38"/>
  <c r="I234" i="38"/>
  <c r="G230" i="38"/>
  <c r="G222" i="38"/>
  <c r="I199" i="38"/>
  <c r="G199" i="38"/>
  <c r="H199" i="38"/>
  <c r="J199" i="38"/>
  <c r="I186" i="38"/>
  <c r="H186" i="38"/>
  <c r="J186" i="38"/>
  <c r="G186" i="38"/>
  <c r="I276" i="38"/>
  <c r="H272" i="38"/>
  <c r="J272" i="38"/>
  <c r="J269" i="38"/>
  <c r="G256" i="38"/>
  <c r="H249" i="38"/>
  <c r="G245" i="38"/>
  <c r="I245" i="38"/>
  <c r="I244" i="38"/>
  <c r="H240" i="38"/>
  <c r="J240" i="38"/>
  <c r="J237" i="38"/>
  <c r="H234" i="38"/>
  <c r="I232" i="38"/>
  <c r="G229" i="38"/>
  <c r="H229" i="38"/>
  <c r="I229" i="38"/>
  <c r="J229" i="38"/>
  <c r="G221" i="38"/>
  <c r="H221" i="38"/>
  <c r="I221" i="38"/>
  <c r="J221" i="38"/>
  <c r="I198" i="38"/>
  <c r="H198" i="38"/>
  <c r="J198" i="38"/>
  <c r="G198" i="38"/>
  <c r="I185" i="38"/>
  <c r="G185" i="38"/>
  <c r="H185" i="38"/>
  <c r="J185" i="38"/>
  <c r="E284" i="38"/>
  <c r="E276" i="38"/>
  <c r="C276" i="38"/>
  <c r="B276" i="38"/>
  <c r="J279" i="38"/>
  <c r="H273" i="38"/>
  <c r="E273" i="38"/>
  <c r="C275" i="38"/>
  <c r="C267" i="38"/>
  <c r="C259" i="38"/>
  <c r="I284" i="38"/>
  <c r="H279" i="38"/>
  <c r="I259" i="38"/>
  <c r="E280" i="38"/>
  <c r="E272" i="38"/>
  <c r="E264" i="38"/>
  <c r="E256" i="38"/>
  <c r="D285" i="38"/>
  <c r="B283" i="38"/>
  <c r="C280" i="38"/>
  <c r="B275" i="38"/>
  <c r="C272" i="38"/>
  <c r="D269" i="38"/>
  <c r="B267" i="38"/>
  <c r="C264" i="38"/>
  <c r="D261" i="38"/>
  <c r="B259" i="38"/>
  <c r="C256" i="38"/>
  <c r="B251" i="38"/>
  <c r="J285" i="38"/>
  <c r="G284" i="38"/>
  <c r="I280" i="38"/>
  <c r="G279" i="38"/>
  <c r="G276" i="38"/>
  <c r="I274" i="38"/>
  <c r="H269" i="38"/>
  <c r="J267" i="38"/>
  <c r="G266" i="38"/>
  <c r="I264" i="38"/>
  <c r="H259" i="38"/>
  <c r="J257" i="38"/>
  <c r="J252" i="38"/>
  <c r="G249" i="38"/>
  <c r="G244" i="38"/>
  <c r="I242" i="38"/>
  <c r="H237" i="38"/>
  <c r="J235" i="38"/>
  <c r="G234" i="38"/>
  <c r="G232" i="38"/>
  <c r="J228" i="38"/>
  <c r="G228" i="38"/>
  <c r="H228" i="38"/>
  <c r="I228" i="38"/>
  <c r="J220" i="38"/>
  <c r="G220" i="38"/>
  <c r="H220" i="38"/>
  <c r="I220" i="38"/>
  <c r="G217" i="38"/>
  <c r="H217" i="38"/>
  <c r="I217" i="38"/>
  <c r="J217" i="38"/>
  <c r="G213" i="38"/>
  <c r="H213" i="38"/>
  <c r="I213" i="38"/>
  <c r="J213" i="38"/>
  <c r="I197" i="38"/>
  <c r="G197" i="38"/>
  <c r="H197" i="38"/>
  <c r="J197" i="38"/>
  <c r="I191" i="38"/>
  <c r="G191" i="38"/>
  <c r="H191" i="38"/>
  <c r="J191" i="38"/>
  <c r="J168" i="38"/>
  <c r="G168" i="38"/>
  <c r="I168" i="38"/>
  <c r="H168" i="38"/>
  <c r="J160" i="38"/>
  <c r="G160" i="38"/>
  <c r="I160" i="38"/>
  <c r="H160" i="38"/>
  <c r="H266" i="38"/>
  <c r="E279" i="38"/>
  <c r="C285" i="38"/>
  <c r="D282" i="38"/>
  <c r="D274" i="38"/>
  <c r="B272" i="38"/>
  <c r="C269" i="38"/>
  <c r="D266" i="38"/>
  <c r="C261" i="38"/>
  <c r="H285" i="38"/>
  <c r="H278" i="38"/>
  <c r="J278" i="38"/>
  <c r="I267" i="38"/>
  <c r="G253" i="38"/>
  <c r="I253" i="38"/>
  <c r="I252" i="38"/>
  <c r="H248" i="38"/>
  <c r="J248" i="38"/>
  <c r="J245" i="38"/>
  <c r="H242" i="38"/>
  <c r="I235" i="38"/>
  <c r="G231" i="38"/>
  <c r="I231" i="38"/>
  <c r="J231" i="38"/>
  <c r="I209" i="38"/>
  <c r="G209" i="38"/>
  <c r="H209" i="38"/>
  <c r="J209" i="38"/>
  <c r="I203" i="38"/>
  <c r="G203" i="38"/>
  <c r="H203" i="38"/>
  <c r="J203" i="38"/>
  <c r="I190" i="38"/>
  <c r="H190" i="38"/>
  <c r="J190" i="38"/>
  <c r="G190" i="38"/>
  <c r="C284" i="38"/>
  <c r="B279" i="38"/>
  <c r="D273" i="38"/>
  <c r="E267" i="38"/>
  <c r="B284" i="38"/>
  <c r="C273" i="38"/>
  <c r="H274" i="38"/>
  <c r="G264" i="38"/>
  <c r="H257" i="38"/>
  <c r="E286" i="38"/>
  <c r="E278" i="38"/>
  <c r="B285" i="38"/>
  <c r="C282" i="38"/>
  <c r="C274" i="38"/>
  <c r="B269" i="38"/>
  <c r="C266" i="38"/>
  <c r="B261" i="38"/>
  <c r="C258" i="38"/>
  <c r="C250" i="38"/>
  <c r="I286" i="38"/>
  <c r="G285" i="38"/>
  <c r="J275" i="38"/>
  <c r="G274" i="38"/>
  <c r="I272" i="38"/>
  <c r="H267" i="38"/>
  <c r="J265" i="38"/>
  <c r="J260" i="38"/>
  <c r="G257" i="38"/>
  <c r="G252" i="38"/>
  <c r="I250" i="38"/>
  <c r="H245" i="38"/>
  <c r="J243" i="38"/>
  <c r="G242" i="38"/>
  <c r="I240" i="38"/>
  <c r="H235" i="38"/>
  <c r="J233" i="38"/>
  <c r="G223" i="38"/>
  <c r="I223" i="38"/>
  <c r="J223" i="38"/>
  <c r="I219" i="38"/>
  <c r="J219" i="38"/>
  <c r="G219" i="38"/>
  <c r="H219" i="38"/>
  <c r="I208" i="38"/>
  <c r="G208" i="38"/>
  <c r="H208" i="38"/>
  <c r="J208" i="38"/>
  <c r="I202" i="38"/>
  <c r="H202" i="38"/>
  <c r="J202" i="38"/>
  <c r="G202" i="38"/>
  <c r="I189" i="38"/>
  <c r="G189" i="38"/>
  <c r="H189" i="38"/>
  <c r="J189" i="38"/>
  <c r="I183" i="38"/>
  <c r="G183" i="38"/>
  <c r="H183" i="38"/>
  <c r="J183" i="38"/>
  <c r="I212" i="38"/>
  <c r="I175" i="38"/>
  <c r="J143" i="38"/>
  <c r="H143" i="38"/>
  <c r="I143" i="38"/>
  <c r="J123" i="38"/>
  <c r="H123" i="38"/>
  <c r="G123" i="38"/>
  <c r="I123" i="38"/>
  <c r="J214" i="38"/>
  <c r="H212" i="38"/>
  <c r="H170" i="38"/>
  <c r="J166" i="38"/>
  <c r="I166" i="38"/>
  <c r="G166" i="38"/>
  <c r="I165" i="38"/>
  <c r="J161" i="38"/>
  <c r="H161" i="38"/>
  <c r="J139" i="38"/>
  <c r="G139" i="38"/>
  <c r="I139" i="38"/>
  <c r="J134" i="38"/>
  <c r="I134" i="38"/>
  <c r="H134" i="38"/>
  <c r="I214" i="38"/>
  <c r="G212" i="38"/>
  <c r="J204" i="38"/>
  <c r="J200" i="38"/>
  <c r="J196" i="38"/>
  <c r="J192" i="38"/>
  <c r="J188" i="38"/>
  <c r="J184" i="38"/>
  <c r="J180" i="38"/>
  <c r="J176" i="38"/>
  <c r="I163" i="38"/>
  <c r="J159" i="38"/>
  <c r="H159" i="38"/>
  <c r="J157" i="38"/>
  <c r="H157" i="38"/>
  <c r="J155" i="38"/>
  <c r="H155" i="38"/>
  <c r="J153" i="38"/>
  <c r="H153" i="38"/>
  <c r="J151" i="38"/>
  <c r="H151" i="38"/>
  <c r="J149" i="38"/>
  <c r="H149" i="38"/>
  <c r="J147" i="38"/>
  <c r="H147" i="38"/>
  <c r="J145" i="38"/>
  <c r="H145" i="38"/>
  <c r="H139" i="38"/>
  <c r="G134" i="38"/>
  <c r="J126" i="38"/>
  <c r="I126" i="38"/>
  <c r="G126" i="38"/>
  <c r="H126" i="38"/>
  <c r="J224" i="38"/>
  <c r="J216" i="38"/>
  <c r="H214" i="38"/>
  <c r="H204" i="38"/>
  <c r="H200" i="38"/>
  <c r="H196" i="38"/>
  <c r="H192" i="38"/>
  <c r="H188" i="38"/>
  <c r="H184" i="38"/>
  <c r="H180" i="38"/>
  <c r="H176" i="38"/>
  <c r="I173" i="38"/>
  <c r="J169" i="38"/>
  <c r="H169" i="38"/>
  <c r="J164" i="38"/>
  <c r="G164" i="38"/>
  <c r="H163" i="38"/>
  <c r="J142" i="38"/>
  <c r="I142" i="38"/>
  <c r="H142" i="38"/>
  <c r="G142" i="38"/>
  <c r="J138" i="38"/>
  <c r="I138" i="38"/>
  <c r="G138" i="38"/>
  <c r="H138" i="38"/>
  <c r="J133" i="38"/>
  <c r="H133" i="38"/>
  <c r="I133" i="38"/>
  <c r="G133" i="38"/>
  <c r="J118" i="38"/>
  <c r="G118" i="38"/>
  <c r="I118" i="38"/>
  <c r="H118" i="38"/>
  <c r="G200" i="38"/>
  <c r="G196" i="38"/>
  <c r="G192" i="38"/>
  <c r="G188" i="38"/>
  <c r="G184" i="38"/>
  <c r="G180" i="38"/>
  <c r="J177" i="38"/>
  <c r="G176" i="38"/>
  <c r="I171" i="38"/>
  <c r="J167" i="38"/>
  <c r="H167" i="38"/>
  <c r="G163" i="38"/>
  <c r="J141" i="38"/>
  <c r="H141" i="38"/>
  <c r="G141" i="38"/>
  <c r="I141" i="38"/>
  <c r="J137" i="38"/>
  <c r="H137" i="38"/>
  <c r="I137" i="38"/>
  <c r="G137" i="38"/>
  <c r="J132" i="38"/>
  <c r="G132" i="38"/>
  <c r="I132" i="38"/>
  <c r="H132" i="38"/>
  <c r="J117" i="38"/>
  <c r="H117" i="38"/>
  <c r="G117" i="38"/>
  <c r="J175" i="38"/>
  <c r="H175" i="38"/>
  <c r="J172" i="38"/>
  <c r="G172" i="38"/>
  <c r="H171" i="38"/>
  <c r="J165" i="38"/>
  <c r="H165" i="38"/>
  <c r="I164" i="38"/>
  <c r="J162" i="38"/>
  <c r="I162" i="38"/>
  <c r="G161" i="38"/>
  <c r="I155" i="38"/>
  <c r="I153" i="38"/>
  <c r="I151" i="38"/>
  <c r="I149" i="38"/>
  <c r="I147" i="38"/>
  <c r="G145" i="38"/>
  <c r="J110" i="38"/>
  <c r="G110" i="38"/>
  <c r="I110" i="38"/>
  <c r="H110" i="38"/>
  <c r="G171" i="38"/>
  <c r="I169" i="38"/>
  <c r="H164" i="38"/>
  <c r="J144" i="38"/>
  <c r="G144" i="38"/>
  <c r="I144" i="38"/>
  <c r="J140" i="38"/>
  <c r="G140" i="38"/>
  <c r="I140" i="38"/>
  <c r="J136" i="38"/>
  <c r="G136" i="38"/>
  <c r="H136" i="38"/>
  <c r="I136" i="38"/>
  <c r="J120" i="38"/>
  <c r="I120" i="38"/>
  <c r="G120" i="38"/>
  <c r="H120" i="38"/>
  <c r="J113" i="38"/>
  <c r="G113" i="38"/>
  <c r="H113" i="38"/>
  <c r="I113" i="38"/>
  <c r="J173" i="38"/>
  <c r="H173" i="38"/>
  <c r="J170" i="38"/>
  <c r="I170" i="38"/>
  <c r="J158" i="38"/>
  <c r="I158" i="38"/>
  <c r="G158" i="38"/>
  <c r="J156" i="38"/>
  <c r="G156" i="38"/>
  <c r="I156" i="38"/>
  <c r="J154" i="38"/>
  <c r="G154" i="38"/>
  <c r="I154" i="38"/>
  <c r="J152" i="38"/>
  <c r="G152" i="38"/>
  <c r="I152" i="38"/>
  <c r="J150" i="38"/>
  <c r="I150" i="38"/>
  <c r="G150" i="38"/>
  <c r="J148" i="38"/>
  <c r="G148" i="38"/>
  <c r="I148" i="38"/>
  <c r="J146" i="38"/>
  <c r="G146" i="38"/>
  <c r="I146" i="38"/>
  <c r="H144" i="38"/>
  <c r="J135" i="38"/>
  <c r="G135" i="38"/>
  <c r="H135" i="38"/>
  <c r="I127" i="38"/>
  <c r="J125" i="38"/>
  <c r="H125" i="38"/>
  <c r="J122" i="38"/>
  <c r="G122" i="38"/>
  <c r="H121" i="38"/>
  <c r="J115" i="38"/>
  <c r="H115" i="38"/>
  <c r="J112" i="38"/>
  <c r="I112" i="38"/>
  <c r="I109" i="38"/>
  <c r="I107" i="38"/>
  <c r="I105" i="38"/>
  <c r="I103" i="38"/>
  <c r="I101" i="38"/>
  <c r="I99" i="38"/>
  <c r="G81" i="38"/>
  <c r="H81" i="38"/>
  <c r="I81" i="38"/>
  <c r="J81" i="38"/>
  <c r="G73" i="38"/>
  <c r="H73" i="38"/>
  <c r="I73" i="38"/>
  <c r="J73" i="38"/>
  <c r="G65" i="38"/>
  <c r="H65" i="38"/>
  <c r="I65" i="38"/>
  <c r="J65" i="38"/>
  <c r="G57" i="38"/>
  <c r="H57" i="38"/>
  <c r="I57" i="38"/>
  <c r="J57" i="38"/>
  <c r="G49" i="38"/>
  <c r="H49" i="38"/>
  <c r="I49" i="38"/>
  <c r="J49" i="38"/>
  <c r="H127" i="38"/>
  <c r="G121" i="38"/>
  <c r="G96" i="38"/>
  <c r="I96" i="38"/>
  <c r="J96" i="38"/>
  <c r="G91" i="38"/>
  <c r="H91" i="38"/>
  <c r="I91" i="38"/>
  <c r="J91" i="38"/>
  <c r="G80" i="38"/>
  <c r="H80" i="38"/>
  <c r="I80" i="38"/>
  <c r="J80" i="38"/>
  <c r="G72" i="38"/>
  <c r="H72" i="38"/>
  <c r="I72" i="38"/>
  <c r="J72" i="38"/>
  <c r="G64" i="38"/>
  <c r="H64" i="38"/>
  <c r="I64" i="38"/>
  <c r="J64" i="38"/>
  <c r="G56" i="38"/>
  <c r="H56" i="38"/>
  <c r="I56" i="38"/>
  <c r="J56" i="38"/>
  <c r="G48" i="38"/>
  <c r="H48" i="38"/>
  <c r="I48" i="38"/>
  <c r="J48" i="38"/>
  <c r="J108" i="38"/>
  <c r="G108" i="38"/>
  <c r="I108" i="38"/>
  <c r="J106" i="38"/>
  <c r="G106" i="38"/>
  <c r="I106" i="38"/>
  <c r="J104" i="38"/>
  <c r="I104" i="38"/>
  <c r="G104" i="38"/>
  <c r="J102" i="38"/>
  <c r="G102" i="38"/>
  <c r="I102" i="38"/>
  <c r="J100" i="38"/>
  <c r="G100" i="38"/>
  <c r="I100" i="38"/>
  <c r="J98" i="38"/>
  <c r="G98" i="38"/>
  <c r="I98" i="38"/>
  <c r="G90" i="38"/>
  <c r="H90" i="38"/>
  <c r="I90" i="38"/>
  <c r="J90" i="38"/>
  <c r="G87" i="38"/>
  <c r="H87" i="38"/>
  <c r="I87" i="38"/>
  <c r="J87" i="38"/>
  <c r="G79" i="38"/>
  <c r="H79" i="38"/>
  <c r="I79" i="38"/>
  <c r="J79" i="38"/>
  <c r="G71" i="38"/>
  <c r="H71" i="38"/>
  <c r="I71" i="38"/>
  <c r="J71" i="38"/>
  <c r="G63" i="38"/>
  <c r="H63" i="38"/>
  <c r="I63" i="38"/>
  <c r="J63" i="38"/>
  <c r="G55" i="38"/>
  <c r="H55" i="38"/>
  <c r="I55" i="38"/>
  <c r="J55" i="38"/>
  <c r="H128" i="38"/>
  <c r="I125" i="38"/>
  <c r="H122" i="38"/>
  <c r="G93" i="38"/>
  <c r="I93" i="38"/>
  <c r="H93" i="38"/>
  <c r="G86" i="38"/>
  <c r="H86" i="38"/>
  <c r="I86" i="38"/>
  <c r="J86" i="38"/>
  <c r="G78" i="38"/>
  <c r="H78" i="38"/>
  <c r="I78" i="38"/>
  <c r="J78" i="38"/>
  <c r="G70" i="38"/>
  <c r="H70" i="38"/>
  <c r="I70" i="38"/>
  <c r="J70" i="38"/>
  <c r="G62" i="38"/>
  <c r="H62" i="38"/>
  <c r="I62" i="38"/>
  <c r="J62" i="38"/>
  <c r="G54" i="38"/>
  <c r="H54" i="38"/>
  <c r="I54" i="38"/>
  <c r="J54" i="38"/>
  <c r="G46" i="38"/>
  <c r="H46" i="38"/>
  <c r="I46" i="38"/>
  <c r="J46" i="38"/>
  <c r="J130" i="38"/>
  <c r="G130" i="38"/>
  <c r="G128" i="38"/>
  <c r="G125" i="38"/>
  <c r="J116" i="38"/>
  <c r="G116" i="38"/>
  <c r="I116" i="38"/>
  <c r="I115" i="38"/>
  <c r="J111" i="38"/>
  <c r="H111" i="38"/>
  <c r="H108" i="38"/>
  <c r="H106" i="38"/>
  <c r="H104" i="38"/>
  <c r="H102" i="38"/>
  <c r="H100" i="38"/>
  <c r="J93" i="38"/>
  <c r="G85" i="38"/>
  <c r="H85" i="38"/>
  <c r="I85" i="38"/>
  <c r="J85" i="38"/>
  <c r="G77" i="38"/>
  <c r="H77" i="38"/>
  <c r="I77" i="38"/>
  <c r="J77" i="38"/>
  <c r="G69" i="38"/>
  <c r="H69" i="38"/>
  <c r="I69" i="38"/>
  <c r="J69" i="38"/>
  <c r="G61" i="38"/>
  <c r="H61" i="38"/>
  <c r="I61" i="38"/>
  <c r="J61" i="38"/>
  <c r="G53" i="38"/>
  <c r="H53" i="38"/>
  <c r="I53" i="38"/>
  <c r="J53" i="38"/>
  <c r="J124" i="38"/>
  <c r="G124" i="38"/>
  <c r="I124" i="38"/>
  <c r="J109" i="38"/>
  <c r="H109" i="38"/>
  <c r="J107" i="38"/>
  <c r="H107" i="38"/>
  <c r="J105" i="38"/>
  <c r="H105" i="38"/>
  <c r="J103" i="38"/>
  <c r="H103" i="38"/>
  <c r="J101" i="38"/>
  <c r="H101" i="38"/>
  <c r="J99" i="38"/>
  <c r="H99" i="38"/>
  <c r="G97" i="38"/>
  <c r="J97" i="38"/>
  <c r="H97" i="38"/>
  <c r="G95" i="38"/>
  <c r="H95" i="38"/>
  <c r="I95" i="38"/>
  <c r="G92" i="38"/>
  <c r="H92" i="38"/>
  <c r="J92" i="38"/>
  <c r="G89" i="38"/>
  <c r="H89" i="38"/>
  <c r="I89" i="38"/>
  <c r="G84" i="38"/>
  <c r="H84" i="38"/>
  <c r="I84" i="38"/>
  <c r="J84" i="38"/>
  <c r="G76" i="38"/>
  <c r="H76" i="38"/>
  <c r="I76" i="38"/>
  <c r="J76" i="38"/>
  <c r="G68" i="38"/>
  <c r="H68" i="38"/>
  <c r="I68" i="38"/>
  <c r="J68" i="38"/>
  <c r="G60" i="38"/>
  <c r="H60" i="38"/>
  <c r="I60" i="38"/>
  <c r="J60" i="38"/>
  <c r="G52" i="38"/>
  <c r="H52" i="38"/>
  <c r="I52" i="38"/>
  <c r="J52" i="38"/>
  <c r="J131" i="38"/>
  <c r="H131" i="38"/>
  <c r="H129" i="38"/>
  <c r="J119" i="38"/>
  <c r="H119" i="38"/>
  <c r="J114" i="38"/>
  <c r="G114" i="38"/>
  <c r="J95" i="38"/>
  <c r="J89" i="38"/>
  <c r="G83" i="38"/>
  <c r="H83" i="38"/>
  <c r="I83" i="38"/>
  <c r="J83" i="38"/>
  <c r="G75" i="38"/>
  <c r="H75" i="38"/>
  <c r="I75" i="38"/>
  <c r="J75" i="38"/>
  <c r="G67" i="38"/>
  <c r="H67" i="38"/>
  <c r="I67" i="38"/>
  <c r="J67" i="38"/>
  <c r="G59" i="38"/>
  <c r="H59" i="38"/>
  <c r="I59" i="38"/>
  <c r="J59" i="38"/>
  <c r="I130" i="38"/>
  <c r="G129" i="38"/>
  <c r="I121" i="38"/>
  <c r="H116" i="38"/>
  <c r="I111" i="38"/>
  <c r="G94" i="38"/>
  <c r="J94" i="38"/>
  <c r="H94" i="38"/>
  <c r="G82" i="38"/>
  <c r="H82" i="38"/>
  <c r="I82" i="38"/>
  <c r="J82" i="38"/>
  <c r="G74" i="38"/>
  <c r="H74" i="38"/>
  <c r="I74" i="38"/>
  <c r="J74" i="38"/>
  <c r="G66" i="38"/>
  <c r="H66" i="38"/>
  <c r="I66" i="38"/>
  <c r="J66" i="38"/>
  <c r="G58" i="38"/>
  <c r="H58" i="38"/>
  <c r="I58" i="38"/>
  <c r="J58" i="38"/>
  <c r="G50" i="38"/>
  <c r="H50" i="38"/>
  <c r="I50" i="38"/>
  <c r="J50" i="38"/>
  <c r="G24" i="38"/>
  <c r="H24" i="38"/>
  <c r="I24" i="38"/>
  <c r="J24" i="38"/>
  <c r="G42" i="38"/>
  <c r="H42" i="38"/>
  <c r="I42" i="38"/>
  <c r="J42" i="38"/>
  <c r="G38" i="38"/>
  <c r="H38" i="38"/>
  <c r="I38" i="38"/>
  <c r="J38" i="38"/>
  <c r="G34" i="38"/>
  <c r="H34" i="38"/>
  <c r="I34" i="38"/>
  <c r="J34" i="38"/>
  <c r="G30" i="38"/>
  <c r="H30" i="38"/>
  <c r="I30" i="38"/>
  <c r="J30" i="38"/>
  <c r="G23" i="38"/>
  <c r="H23" i="38"/>
  <c r="I23" i="38"/>
  <c r="J23" i="38"/>
  <c r="G17" i="38"/>
  <c r="H17" i="38"/>
  <c r="I17" i="38"/>
  <c r="J17" i="38"/>
  <c r="G29" i="38"/>
  <c r="H29" i="38"/>
  <c r="I29" i="38"/>
  <c r="J29" i="38"/>
  <c r="G45" i="38"/>
  <c r="H45" i="38"/>
  <c r="I45" i="38"/>
  <c r="J45" i="38"/>
  <c r="G41" i="38"/>
  <c r="H41" i="38"/>
  <c r="I41" i="38"/>
  <c r="J41" i="38"/>
  <c r="G37" i="38"/>
  <c r="H37" i="38"/>
  <c r="I37" i="38"/>
  <c r="J37" i="38"/>
  <c r="G33" i="38"/>
  <c r="H33" i="38"/>
  <c r="I33" i="38"/>
  <c r="J33" i="38"/>
  <c r="G28" i="38"/>
  <c r="H28" i="38"/>
  <c r="I28" i="38"/>
  <c r="J28" i="38"/>
  <c r="G22" i="38"/>
  <c r="H22" i="38"/>
  <c r="I22" i="38"/>
  <c r="J22" i="38"/>
  <c r="G16" i="38"/>
  <c r="H16" i="38"/>
  <c r="I16" i="38"/>
  <c r="J16" i="38"/>
  <c r="G88" i="38"/>
  <c r="H88" i="38"/>
  <c r="I88" i="38"/>
  <c r="G27" i="38"/>
  <c r="H27" i="38"/>
  <c r="I27" i="38"/>
  <c r="J27" i="38"/>
  <c r="G21" i="38"/>
  <c r="H21" i="38"/>
  <c r="I21" i="38"/>
  <c r="J21" i="38"/>
  <c r="G15" i="38"/>
  <c r="H15" i="38"/>
  <c r="I15" i="38"/>
  <c r="J15" i="38"/>
  <c r="G44" i="38"/>
  <c r="H44" i="38"/>
  <c r="I44" i="38"/>
  <c r="J44" i="38"/>
  <c r="G40" i="38"/>
  <c r="H40" i="38"/>
  <c r="I40" i="38"/>
  <c r="J40" i="38"/>
  <c r="G36" i="38"/>
  <c r="H36" i="38"/>
  <c r="I36" i="38"/>
  <c r="J36" i="38"/>
  <c r="G32" i="38"/>
  <c r="H32" i="38"/>
  <c r="I32" i="38"/>
  <c r="J32" i="38"/>
  <c r="G26" i="38"/>
  <c r="H26" i="38"/>
  <c r="I26" i="38"/>
  <c r="J26" i="38"/>
  <c r="G20" i="38"/>
  <c r="H20" i="38"/>
  <c r="I20" i="38"/>
  <c r="J20" i="38"/>
  <c r="G25" i="38"/>
  <c r="H25" i="38"/>
  <c r="I25" i="38"/>
  <c r="J25" i="38"/>
  <c r="G19" i="38"/>
  <c r="H19" i="38"/>
  <c r="I19" i="38"/>
  <c r="J19" i="38"/>
  <c r="G14" i="38"/>
  <c r="H14" i="38"/>
  <c r="I14" i="38"/>
  <c r="J14" i="38"/>
  <c r="G51" i="38"/>
  <c r="H51" i="38"/>
  <c r="I51" i="38"/>
  <c r="J51" i="38"/>
  <c r="G47" i="38"/>
  <c r="H47" i="38"/>
  <c r="I47" i="38"/>
  <c r="J47" i="38"/>
  <c r="G43" i="38"/>
  <c r="H43" i="38"/>
  <c r="I43" i="38"/>
  <c r="J43" i="38"/>
  <c r="G39" i="38"/>
  <c r="H39" i="38"/>
  <c r="I39" i="38"/>
  <c r="J39" i="38"/>
  <c r="G35" i="38"/>
  <c r="H35" i="38"/>
  <c r="I35" i="38"/>
  <c r="J35" i="38"/>
  <c r="G31" i="38"/>
  <c r="H31" i="38"/>
  <c r="I31" i="38"/>
  <c r="J31" i="38"/>
  <c r="G13" i="38"/>
  <c r="H13" i="38"/>
  <c r="I13" i="38"/>
  <c r="J13" i="38"/>
  <c r="G18" i="38"/>
  <c r="H18" i="38"/>
  <c r="I18" i="38"/>
  <c r="J18" i="38"/>
  <c r="E39" i="26" l="1"/>
  <c r="L39" i="26" s="1"/>
  <c r="K40" i="26"/>
  <c r="G38" i="26"/>
  <c r="I38" i="26" s="1"/>
  <c r="H38" i="26"/>
  <c r="J38" i="26" s="1"/>
  <c r="B38" i="26"/>
  <c r="D38" i="26"/>
  <c r="L28" i="38"/>
  <c r="L44" i="38"/>
  <c r="L52" i="38"/>
  <c r="L60" i="38"/>
  <c r="L68" i="38"/>
  <c r="L72" i="38"/>
  <c r="L80" i="38"/>
  <c r="L88" i="38"/>
  <c r="L100" i="38"/>
  <c r="L108" i="38"/>
  <c r="L116" i="38"/>
  <c r="L124" i="38"/>
  <c r="L132" i="38"/>
  <c r="L140" i="38"/>
  <c r="L148" i="38"/>
  <c r="L24" i="38"/>
  <c r="L40" i="38"/>
  <c r="L48" i="38"/>
  <c r="L56" i="38"/>
  <c r="L64" i="38"/>
  <c r="L76" i="38"/>
  <c r="L84" i="38"/>
  <c r="L92" i="38"/>
  <c r="L96" i="38"/>
  <c r="L104" i="38"/>
  <c r="L112" i="38"/>
  <c r="L120" i="38"/>
  <c r="L128" i="38"/>
  <c r="L136" i="38"/>
  <c r="L144" i="38"/>
  <c r="L152" i="38"/>
  <c r="L20" i="38"/>
  <c r="L16" i="38"/>
  <c r="L176" i="38"/>
  <c r="L208" i="38"/>
  <c r="L240" i="38"/>
  <c r="L272" i="38"/>
  <c r="L32" i="38"/>
  <c r="L180" i="38"/>
  <c r="L212" i="38"/>
  <c r="L244" i="38"/>
  <c r="L276" i="38"/>
  <c r="L172" i="38"/>
  <c r="L36" i="38"/>
  <c r="L184" i="38"/>
  <c r="L216" i="38"/>
  <c r="L248" i="38"/>
  <c r="L280" i="38"/>
  <c r="L268" i="38"/>
  <c r="L156" i="38"/>
  <c r="L188" i="38"/>
  <c r="L220" i="38"/>
  <c r="L252" i="38"/>
  <c r="L284" i="38"/>
  <c r="L232" i="38"/>
  <c r="L160" i="38"/>
  <c r="L192" i="38"/>
  <c r="L224" i="38"/>
  <c r="L256" i="38"/>
  <c r="L288" i="38"/>
  <c r="L200" i="38"/>
  <c r="L236" i="38"/>
  <c r="L164" i="38"/>
  <c r="L196" i="38"/>
  <c r="L228" i="38"/>
  <c r="L260" i="38"/>
  <c r="L168" i="38"/>
  <c r="L264" i="38"/>
  <c r="L204" i="38"/>
  <c r="K288" i="38"/>
  <c r="K256" i="38"/>
  <c r="K224" i="38"/>
  <c r="K192" i="38"/>
  <c r="K160" i="38"/>
  <c r="K128" i="38"/>
  <c r="K96" i="38"/>
  <c r="K64" i="38"/>
  <c r="K32" i="38"/>
  <c r="L275" i="38"/>
  <c r="L243" i="38"/>
  <c r="L211" i="38"/>
  <c r="L179" i="38"/>
  <c r="L147" i="38"/>
  <c r="L115" i="38"/>
  <c r="L83" i="38"/>
  <c r="L51" i="38"/>
  <c r="L19" i="38"/>
  <c r="K263" i="38"/>
  <c r="K231" i="38"/>
  <c r="K199" i="38"/>
  <c r="K167" i="38"/>
  <c r="K135" i="38"/>
  <c r="K103" i="38"/>
  <c r="K71" i="38"/>
  <c r="K39" i="38"/>
  <c r="L286" i="38"/>
  <c r="L254" i="38"/>
  <c r="L222" i="38"/>
  <c r="L190" i="38"/>
  <c r="L158" i="38"/>
  <c r="L126" i="38"/>
  <c r="L94" i="38"/>
  <c r="L62" i="38"/>
  <c r="L30" i="38"/>
  <c r="K278" i="38"/>
  <c r="K246" i="38"/>
  <c r="K214" i="38"/>
  <c r="K182" i="38"/>
  <c r="K150" i="38"/>
  <c r="K118" i="38"/>
  <c r="K86" i="38"/>
  <c r="K54" i="38"/>
  <c r="K22" i="38"/>
  <c r="L269" i="38"/>
  <c r="L237" i="38"/>
  <c r="L205" i="38"/>
  <c r="L173" i="38"/>
  <c r="L141" i="38"/>
  <c r="L109" i="38"/>
  <c r="L77" i="38"/>
  <c r="L45" i="38"/>
  <c r="K261" i="38"/>
  <c r="K229" i="38"/>
  <c r="K197" i="38"/>
  <c r="K165" i="38"/>
  <c r="K133" i="38"/>
  <c r="K101" i="38"/>
  <c r="K69" i="38"/>
  <c r="K37" i="38"/>
  <c r="K200" i="38"/>
  <c r="K284" i="38"/>
  <c r="K252" i="38"/>
  <c r="K220" i="38"/>
  <c r="K188" i="38"/>
  <c r="K156" i="38"/>
  <c r="K124" i="38"/>
  <c r="K92" i="38"/>
  <c r="K60" i="38"/>
  <c r="K28" i="38"/>
  <c r="L271" i="38"/>
  <c r="L239" i="38"/>
  <c r="L207" i="38"/>
  <c r="L175" i="38"/>
  <c r="L143" i="38"/>
  <c r="L111" i="38"/>
  <c r="L79" i="38"/>
  <c r="L47" i="38"/>
  <c r="L15" i="38"/>
  <c r="K259" i="38"/>
  <c r="K227" i="38"/>
  <c r="K195" i="38"/>
  <c r="K163" i="38"/>
  <c r="K131" i="38"/>
  <c r="K99" i="38"/>
  <c r="K67" i="38"/>
  <c r="K35" i="38"/>
  <c r="L282" i="38"/>
  <c r="L250" i="38"/>
  <c r="L218" i="38"/>
  <c r="L186" i="38"/>
  <c r="L154" i="38"/>
  <c r="L122" i="38"/>
  <c r="L90" i="38"/>
  <c r="L58" i="38"/>
  <c r="L26" i="38"/>
  <c r="K274" i="38"/>
  <c r="K242" i="38"/>
  <c r="K210" i="38"/>
  <c r="K178" i="38"/>
  <c r="K146" i="38"/>
  <c r="K114" i="38"/>
  <c r="K82" i="38"/>
  <c r="K50" i="38"/>
  <c r="K18" i="38"/>
  <c r="L265" i="38"/>
  <c r="L233" i="38"/>
  <c r="L201" i="38"/>
  <c r="L169" i="38"/>
  <c r="L137" i="38"/>
  <c r="L105" i="38"/>
  <c r="L73" i="38"/>
  <c r="L41" i="38"/>
  <c r="K289" i="38"/>
  <c r="K257" i="38"/>
  <c r="K225" i="38"/>
  <c r="K193" i="38"/>
  <c r="K161" i="38"/>
  <c r="K129" i="38"/>
  <c r="K97" i="38"/>
  <c r="K65" i="38"/>
  <c r="K33" i="38"/>
  <c r="K280" i="38"/>
  <c r="K248" i="38"/>
  <c r="K216" i="38"/>
  <c r="K184" i="38"/>
  <c r="K152" i="38"/>
  <c r="K120" i="38"/>
  <c r="K88" i="38"/>
  <c r="K56" i="38"/>
  <c r="K24" i="38"/>
  <c r="L267" i="38"/>
  <c r="L235" i="38"/>
  <c r="L203" i="38"/>
  <c r="L171" i="38"/>
  <c r="L139" i="38"/>
  <c r="L107" i="38"/>
  <c r="L75" i="38"/>
  <c r="L43" i="38"/>
  <c r="K287" i="38"/>
  <c r="K255" i="38"/>
  <c r="K223" i="38"/>
  <c r="K191" i="38"/>
  <c r="K159" i="38"/>
  <c r="K127" i="38"/>
  <c r="K95" i="38"/>
  <c r="K63" i="38"/>
  <c r="K31" i="38"/>
  <c r="L278" i="38"/>
  <c r="L246" i="38"/>
  <c r="L214" i="38"/>
  <c r="L182" i="38"/>
  <c r="L150" i="38"/>
  <c r="L118" i="38"/>
  <c r="L86" i="38"/>
  <c r="L54" i="38"/>
  <c r="L22" i="38"/>
  <c r="K270" i="38"/>
  <c r="K238" i="38"/>
  <c r="K206" i="38"/>
  <c r="K174" i="38"/>
  <c r="K142" i="38"/>
  <c r="K110" i="38"/>
  <c r="K78" i="38"/>
  <c r="K46" i="38"/>
  <c r="K14" i="38"/>
  <c r="L261" i="38"/>
  <c r="L229" i="38"/>
  <c r="L197" i="38"/>
  <c r="L165" i="38"/>
  <c r="L133" i="38"/>
  <c r="L101" i="38"/>
  <c r="L69" i="38"/>
  <c r="L37" i="38"/>
  <c r="K285" i="38"/>
  <c r="K253" i="38"/>
  <c r="K221" i="38"/>
  <c r="K189" i="38"/>
  <c r="K157" i="38"/>
  <c r="K125" i="38"/>
  <c r="K93" i="38"/>
  <c r="K61" i="38"/>
  <c r="K29" i="38"/>
  <c r="K168" i="38"/>
  <c r="K276" i="38"/>
  <c r="K244" i="38"/>
  <c r="K212" i="38"/>
  <c r="K180" i="38"/>
  <c r="K148" i="38"/>
  <c r="K116" i="38"/>
  <c r="K84" i="38"/>
  <c r="K52" i="38"/>
  <c r="K20" i="38"/>
  <c r="L263" i="38"/>
  <c r="L231" i="38"/>
  <c r="L199" i="38"/>
  <c r="L167" i="38"/>
  <c r="L135" i="38"/>
  <c r="L103" i="38"/>
  <c r="L71" i="38"/>
  <c r="L39" i="38"/>
  <c r="K283" i="38"/>
  <c r="K251" i="38"/>
  <c r="K219" i="38"/>
  <c r="K187" i="38"/>
  <c r="K155" i="38"/>
  <c r="K123" i="38"/>
  <c r="K91" i="38"/>
  <c r="K59" i="38"/>
  <c r="K27" i="38"/>
  <c r="L274" i="38"/>
  <c r="L242" i="38"/>
  <c r="L210" i="38"/>
  <c r="L178" i="38"/>
  <c r="L146" i="38"/>
  <c r="L114" i="38"/>
  <c r="L82" i="38"/>
  <c r="L50" i="38"/>
  <c r="L18" i="38"/>
  <c r="K266" i="38"/>
  <c r="K234" i="38"/>
  <c r="K202" i="38"/>
  <c r="K170" i="38"/>
  <c r="K138" i="38"/>
  <c r="K106" i="38"/>
  <c r="K74" i="38"/>
  <c r="K42" i="38"/>
  <c r="L289" i="38"/>
  <c r="L290" i="38" s="1"/>
  <c r="L257" i="38"/>
  <c r="L225" i="38"/>
  <c r="L193" i="38"/>
  <c r="L161" i="38"/>
  <c r="L129" i="38"/>
  <c r="L97" i="38"/>
  <c r="L65" i="38"/>
  <c r="L33" i="38"/>
  <c r="K281" i="38"/>
  <c r="K249" i="38"/>
  <c r="K217" i="38"/>
  <c r="K185" i="38"/>
  <c r="K153" i="38"/>
  <c r="K121" i="38"/>
  <c r="K89" i="38"/>
  <c r="K57" i="38"/>
  <c r="K25" i="38"/>
  <c r="K272" i="38"/>
  <c r="K240" i="38"/>
  <c r="K208" i="38"/>
  <c r="K176" i="38"/>
  <c r="K144" i="38"/>
  <c r="K112" i="38"/>
  <c r="K80" i="38"/>
  <c r="K48" i="38"/>
  <c r="K16" i="38"/>
  <c r="L259" i="38"/>
  <c r="L227" i="38"/>
  <c r="L195" i="38"/>
  <c r="L163" i="38"/>
  <c r="L131" i="38"/>
  <c r="L99" i="38"/>
  <c r="L67" i="38"/>
  <c r="L35" i="38"/>
  <c r="K279" i="38"/>
  <c r="K247" i="38"/>
  <c r="K215" i="38"/>
  <c r="K183" i="38"/>
  <c r="K151" i="38"/>
  <c r="K119" i="38"/>
  <c r="K87" i="38"/>
  <c r="K55" i="38"/>
  <c r="K23" i="38"/>
  <c r="L270" i="38"/>
  <c r="L238" i="38"/>
  <c r="L206" i="38"/>
  <c r="L174" i="38"/>
  <c r="L142" i="38"/>
  <c r="L110" i="38"/>
  <c r="L78" i="38"/>
  <c r="L46" i="38"/>
  <c r="L14" i="38"/>
  <c r="K262" i="38"/>
  <c r="K230" i="38"/>
  <c r="K198" i="38"/>
  <c r="K166" i="38"/>
  <c r="K134" i="38"/>
  <c r="K102" i="38"/>
  <c r="K70" i="38"/>
  <c r="K38" i="38"/>
  <c r="L285" i="38"/>
  <c r="L253" i="38"/>
  <c r="L221" i="38"/>
  <c r="L189" i="38"/>
  <c r="L157" i="38"/>
  <c r="L125" i="38"/>
  <c r="L93" i="38"/>
  <c r="L61" i="38"/>
  <c r="L29" i="38"/>
  <c r="K277" i="38"/>
  <c r="K245" i="38"/>
  <c r="K213" i="38"/>
  <c r="K181" i="38"/>
  <c r="K149" i="38"/>
  <c r="K117" i="38"/>
  <c r="K85" i="38"/>
  <c r="K53" i="38"/>
  <c r="K21" i="38"/>
  <c r="K232" i="38"/>
  <c r="K268" i="38"/>
  <c r="K236" i="38"/>
  <c r="K204" i="38"/>
  <c r="K172" i="38"/>
  <c r="K140" i="38"/>
  <c r="K108" i="38"/>
  <c r="K76" i="38"/>
  <c r="K44" i="38"/>
  <c r="L287" i="38"/>
  <c r="L255" i="38"/>
  <c r="L223" i="38"/>
  <c r="L191" i="38"/>
  <c r="L159" i="38"/>
  <c r="L127" i="38"/>
  <c r="L95" i="38"/>
  <c r="L63" i="38"/>
  <c r="L31" i="38"/>
  <c r="K275" i="38"/>
  <c r="K243" i="38"/>
  <c r="K211" i="38"/>
  <c r="K179" i="38"/>
  <c r="K147" i="38"/>
  <c r="K115" i="38"/>
  <c r="K83" i="38"/>
  <c r="K51" i="38"/>
  <c r="K19" i="38"/>
  <c r="L266" i="38"/>
  <c r="L234" i="38"/>
  <c r="L202" i="38"/>
  <c r="L170" i="38"/>
  <c r="L138" i="38"/>
  <c r="L106" i="38"/>
  <c r="L74" i="38"/>
  <c r="L42" i="38"/>
  <c r="K258" i="38"/>
  <c r="K226" i="38"/>
  <c r="K194" i="38"/>
  <c r="K162" i="38"/>
  <c r="K130" i="38"/>
  <c r="K98" i="38"/>
  <c r="K66" i="38"/>
  <c r="K34" i="38"/>
  <c r="L281" i="38"/>
  <c r="L249" i="38"/>
  <c r="L217" i="38"/>
  <c r="L185" i="38"/>
  <c r="L153" i="38"/>
  <c r="L121" i="38"/>
  <c r="L89" i="38"/>
  <c r="L57" i="38"/>
  <c r="L25" i="38"/>
  <c r="K273" i="38"/>
  <c r="K241" i="38"/>
  <c r="K209" i="38"/>
  <c r="K177" i="38"/>
  <c r="K145" i="38"/>
  <c r="K113" i="38"/>
  <c r="K81" i="38"/>
  <c r="K49" i="38"/>
  <c r="K17" i="38"/>
  <c r="K264" i="38"/>
  <c r="K104" i="38"/>
  <c r="K72" i="38"/>
  <c r="K40" i="38"/>
  <c r="L283" i="38"/>
  <c r="L251" i="38"/>
  <c r="L219" i="38"/>
  <c r="L155" i="38"/>
  <c r="L123" i="38"/>
  <c r="L91" i="38"/>
  <c r="L59" i="38"/>
  <c r="L27" i="38"/>
  <c r="K271" i="38"/>
  <c r="K239" i="38"/>
  <c r="K207" i="38"/>
  <c r="K175" i="38"/>
  <c r="K143" i="38"/>
  <c r="K111" i="38"/>
  <c r="K79" i="38"/>
  <c r="K47" i="38"/>
  <c r="K15" i="38"/>
  <c r="L262" i="38"/>
  <c r="L230" i="38"/>
  <c r="L198" i="38"/>
  <c r="L166" i="38"/>
  <c r="K260" i="38"/>
  <c r="K36" i="38"/>
  <c r="L87" i="38"/>
  <c r="K107" i="38"/>
  <c r="L134" i="38"/>
  <c r="K186" i="38"/>
  <c r="K58" i="38"/>
  <c r="L209" i="38"/>
  <c r="L81" i="38"/>
  <c r="K237" i="38"/>
  <c r="K109" i="38"/>
  <c r="K228" i="38"/>
  <c r="L279" i="38"/>
  <c r="L55" i="38"/>
  <c r="K75" i="38"/>
  <c r="L130" i="38"/>
  <c r="K286" i="38"/>
  <c r="K158" i="38"/>
  <c r="K30" i="38"/>
  <c r="L181" i="38"/>
  <c r="L53" i="38"/>
  <c r="K233" i="38"/>
  <c r="K105" i="38"/>
  <c r="K164" i="38"/>
  <c r="K267" i="38"/>
  <c r="L98" i="38"/>
  <c r="K254" i="38"/>
  <c r="K126" i="38"/>
  <c r="L277" i="38"/>
  <c r="L149" i="38"/>
  <c r="L21" i="38"/>
  <c r="K201" i="38"/>
  <c r="K73" i="38"/>
  <c r="L119" i="38"/>
  <c r="K196" i="38"/>
  <c r="L247" i="38"/>
  <c r="L23" i="38"/>
  <c r="K43" i="38"/>
  <c r="L102" i="38"/>
  <c r="K282" i="38"/>
  <c r="K154" i="38"/>
  <c r="K26" i="38"/>
  <c r="L177" i="38"/>
  <c r="L49" i="38"/>
  <c r="K205" i="38"/>
  <c r="K77" i="38"/>
  <c r="L215" i="38"/>
  <c r="K136" i="38"/>
  <c r="L187" i="38"/>
  <c r="K235" i="38"/>
  <c r="L258" i="38"/>
  <c r="L70" i="38"/>
  <c r="K250" i="38"/>
  <c r="K122" i="38"/>
  <c r="L273" i="38"/>
  <c r="L145" i="38"/>
  <c r="L17" i="38"/>
  <c r="K173" i="38"/>
  <c r="K45" i="38"/>
  <c r="L151" i="38"/>
  <c r="K139" i="38"/>
  <c r="K132" i="38"/>
  <c r="L183" i="38"/>
  <c r="K203" i="38"/>
  <c r="L226" i="38"/>
  <c r="L66" i="38"/>
  <c r="K222" i="38"/>
  <c r="K94" i="38"/>
  <c r="L245" i="38"/>
  <c r="L117" i="38"/>
  <c r="K169" i="38"/>
  <c r="K41" i="38"/>
  <c r="K100" i="38"/>
  <c r="K171" i="38"/>
  <c r="L194" i="38"/>
  <c r="L38" i="38"/>
  <c r="K218" i="38"/>
  <c r="K90" i="38"/>
  <c r="L241" i="38"/>
  <c r="L113" i="38"/>
  <c r="K269" i="38"/>
  <c r="K141" i="38"/>
  <c r="K68" i="38"/>
  <c r="L162" i="38"/>
  <c r="L34" i="38"/>
  <c r="K190" i="38"/>
  <c r="K62" i="38"/>
  <c r="L213" i="38"/>
  <c r="L85" i="38"/>
  <c r="K265" i="38"/>
  <c r="K137" i="38"/>
  <c r="L13" i="54"/>
  <c r="L21" i="54"/>
  <c r="L29" i="54"/>
  <c r="L37" i="54"/>
  <c r="L45" i="54"/>
  <c r="L53" i="54"/>
  <c r="L61" i="54"/>
  <c r="L69" i="54"/>
  <c r="L77" i="54"/>
  <c r="L85" i="54"/>
  <c r="L93" i="54"/>
  <c r="L101" i="54"/>
  <c r="L109" i="54"/>
  <c r="L117" i="54"/>
  <c r="L125" i="54"/>
  <c r="L133" i="54"/>
  <c r="L141" i="54"/>
  <c r="L149" i="54"/>
  <c r="L157" i="54"/>
  <c r="L165" i="54"/>
  <c r="L173" i="54"/>
  <c r="L181" i="54"/>
  <c r="L189" i="54"/>
  <c r="L197" i="54"/>
  <c r="L205" i="54"/>
  <c r="L213" i="54"/>
  <c r="L221" i="54"/>
  <c r="L229" i="54"/>
  <c r="L237" i="54"/>
  <c r="L245" i="54"/>
  <c r="L253" i="54"/>
  <c r="L261" i="54"/>
  <c r="L269" i="54"/>
  <c r="L277" i="54"/>
  <c r="L285" i="54"/>
  <c r="L68" i="54"/>
  <c r="L108" i="54"/>
  <c r="L124" i="54"/>
  <c r="L164" i="54"/>
  <c r="L196" i="54"/>
  <c r="L228" i="54"/>
  <c r="L276" i="54"/>
  <c r="L14" i="54"/>
  <c r="L22" i="54"/>
  <c r="L30" i="54"/>
  <c r="L38" i="54"/>
  <c r="L46" i="54"/>
  <c r="L54" i="54"/>
  <c r="L62" i="54"/>
  <c r="L70" i="54"/>
  <c r="L78" i="54"/>
  <c r="L86" i="54"/>
  <c r="L94" i="54"/>
  <c r="L102" i="54"/>
  <c r="L110" i="54"/>
  <c r="L118" i="54"/>
  <c r="L126" i="54"/>
  <c r="L134" i="54"/>
  <c r="L142" i="54"/>
  <c r="L150" i="54"/>
  <c r="L158" i="54"/>
  <c r="L166" i="54"/>
  <c r="L174" i="54"/>
  <c r="L182" i="54"/>
  <c r="L190" i="54"/>
  <c r="L198" i="54"/>
  <c r="L206" i="54"/>
  <c r="L214" i="54"/>
  <c r="L222" i="54"/>
  <c r="L230" i="54"/>
  <c r="L238" i="54"/>
  <c r="L246" i="54"/>
  <c r="L254" i="54"/>
  <c r="L262" i="54"/>
  <c r="L270" i="54"/>
  <c r="L278" i="54"/>
  <c r="L286" i="54"/>
  <c r="L60" i="54"/>
  <c r="L84" i="54"/>
  <c r="L140" i="54"/>
  <c r="L212" i="54"/>
  <c r="L260" i="54"/>
  <c r="L15" i="54"/>
  <c r="L23" i="54"/>
  <c r="L31" i="54"/>
  <c r="L39" i="54"/>
  <c r="L47" i="54"/>
  <c r="L55" i="54"/>
  <c r="L63" i="54"/>
  <c r="L71" i="54"/>
  <c r="L79" i="54"/>
  <c r="L87" i="54"/>
  <c r="L95" i="54"/>
  <c r="L103" i="54"/>
  <c r="L111" i="54"/>
  <c r="L119" i="54"/>
  <c r="L127" i="54"/>
  <c r="L135" i="54"/>
  <c r="L143" i="54"/>
  <c r="L151" i="54"/>
  <c r="L159" i="54"/>
  <c r="L167" i="54"/>
  <c r="L175" i="54"/>
  <c r="L183" i="54"/>
  <c r="L191" i="54"/>
  <c r="L199" i="54"/>
  <c r="L207" i="54"/>
  <c r="L215" i="54"/>
  <c r="L223" i="54"/>
  <c r="L231" i="54"/>
  <c r="L239" i="54"/>
  <c r="L247" i="54"/>
  <c r="L255" i="54"/>
  <c r="L263" i="54"/>
  <c r="L271" i="54"/>
  <c r="L279" i="54"/>
  <c r="L287" i="54"/>
  <c r="L36" i="54"/>
  <c r="L76" i="54"/>
  <c r="L148" i="54"/>
  <c r="L188" i="54"/>
  <c r="L252" i="54"/>
  <c r="L16" i="54"/>
  <c r="L24" i="54"/>
  <c r="L32" i="54"/>
  <c r="L40" i="54"/>
  <c r="L48" i="54"/>
  <c r="L56" i="54"/>
  <c r="L64" i="54"/>
  <c r="L72" i="54"/>
  <c r="L80" i="54"/>
  <c r="L88" i="54"/>
  <c r="L96" i="54"/>
  <c r="L104" i="54"/>
  <c r="L112" i="54"/>
  <c r="L120" i="54"/>
  <c r="L128" i="54"/>
  <c r="L136" i="54"/>
  <c r="L144" i="54"/>
  <c r="L152" i="54"/>
  <c r="L160" i="54"/>
  <c r="L168" i="54"/>
  <c r="L176" i="54"/>
  <c r="L184" i="54"/>
  <c r="L192" i="54"/>
  <c r="L200" i="54"/>
  <c r="L208" i="54"/>
  <c r="L216" i="54"/>
  <c r="L224" i="54"/>
  <c r="L232" i="54"/>
  <c r="L240" i="54"/>
  <c r="L248" i="54"/>
  <c r="L256" i="54"/>
  <c r="L264" i="54"/>
  <c r="L272" i="54"/>
  <c r="L280" i="54"/>
  <c r="L288" i="54"/>
  <c r="L44" i="54"/>
  <c r="L17" i="54"/>
  <c r="L25" i="54"/>
  <c r="L33" i="54"/>
  <c r="L41" i="54"/>
  <c r="L49" i="54"/>
  <c r="L57" i="54"/>
  <c r="L65" i="54"/>
  <c r="L73" i="54"/>
  <c r="L81" i="54"/>
  <c r="L89" i="54"/>
  <c r="L97" i="54"/>
  <c r="L105" i="54"/>
  <c r="L113" i="54"/>
  <c r="L121" i="54"/>
  <c r="L129" i="54"/>
  <c r="L137" i="54"/>
  <c r="L145" i="54"/>
  <c r="L153" i="54"/>
  <c r="L161" i="54"/>
  <c r="L169" i="54"/>
  <c r="L177" i="54"/>
  <c r="L185" i="54"/>
  <c r="L193" i="54"/>
  <c r="L201" i="54"/>
  <c r="L209" i="54"/>
  <c r="L217" i="54"/>
  <c r="L225" i="54"/>
  <c r="L233" i="54"/>
  <c r="L241" i="54"/>
  <c r="L249" i="54"/>
  <c r="L257" i="54"/>
  <c r="L265" i="54"/>
  <c r="L273" i="54"/>
  <c r="L281" i="54"/>
  <c r="L289" i="54"/>
  <c r="L52" i="54"/>
  <c r="L100" i="54"/>
  <c r="L156" i="54"/>
  <c r="L204" i="54"/>
  <c r="L236" i="54"/>
  <c r="L284" i="54"/>
  <c r="L18" i="54"/>
  <c r="L26" i="54"/>
  <c r="L34" i="54"/>
  <c r="L42" i="54"/>
  <c r="L50" i="54"/>
  <c r="L58" i="54"/>
  <c r="L66" i="54"/>
  <c r="L74" i="54"/>
  <c r="L82" i="54"/>
  <c r="L90" i="54"/>
  <c r="L98" i="54"/>
  <c r="L106" i="54"/>
  <c r="L114" i="54"/>
  <c r="L122" i="54"/>
  <c r="L130" i="54"/>
  <c r="L138" i="54"/>
  <c r="L146" i="54"/>
  <c r="L154" i="54"/>
  <c r="L162" i="54"/>
  <c r="L170" i="54"/>
  <c r="L178" i="54"/>
  <c r="L186" i="54"/>
  <c r="L194" i="54"/>
  <c r="L202" i="54"/>
  <c r="L210" i="54"/>
  <c r="L218" i="54"/>
  <c r="L226" i="54"/>
  <c r="L234" i="54"/>
  <c r="L242" i="54"/>
  <c r="L250" i="54"/>
  <c r="L258" i="54"/>
  <c r="L266" i="54"/>
  <c r="L274" i="54"/>
  <c r="L282" i="54"/>
  <c r="L28" i="54"/>
  <c r="L116" i="54"/>
  <c r="L180" i="54"/>
  <c r="L268" i="54"/>
  <c r="L19" i="54"/>
  <c r="L27" i="54"/>
  <c r="L35" i="54"/>
  <c r="L43" i="54"/>
  <c r="L51" i="54"/>
  <c r="L59" i="54"/>
  <c r="L67" i="54"/>
  <c r="L75" i="54"/>
  <c r="L83" i="54"/>
  <c r="L91" i="54"/>
  <c r="L99" i="54"/>
  <c r="L107" i="54"/>
  <c r="L115" i="54"/>
  <c r="L123" i="54"/>
  <c r="L131" i="54"/>
  <c r="L139" i="54"/>
  <c r="L147" i="54"/>
  <c r="L155" i="54"/>
  <c r="L163" i="54"/>
  <c r="L171" i="54"/>
  <c r="L179" i="54"/>
  <c r="L187" i="54"/>
  <c r="L195" i="54"/>
  <c r="L203" i="54"/>
  <c r="L211" i="54"/>
  <c r="L219" i="54"/>
  <c r="L227" i="54"/>
  <c r="L235" i="54"/>
  <c r="L243" i="54"/>
  <c r="L251" i="54"/>
  <c r="L259" i="54"/>
  <c r="L267" i="54"/>
  <c r="L275" i="54"/>
  <c r="L283" i="54"/>
  <c r="L12" i="54"/>
  <c r="L20" i="54"/>
  <c r="L92" i="54"/>
  <c r="L132" i="54"/>
  <c r="L172" i="54"/>
  <c r="L220" i="54"/>
  <c r="L244" i="54"/>
  <c r="E12" i="55"/>
  <c r="L13" i="55"/>
  <c r="D13" i="55" s="1"/>
  <c r="C12" i="55"/>
  <c r="B12" i="55" s="1"/>
  <c r="I11" i="55"/>
  <c r="H11" i="55"/>
  <c r="I290" i="54"/>
  <c r="J290" i="54"/>
  <c r="E40" i="26" l="1"/>
  <c r="L40" i="26" s="1"/>
  <c r="K41" i="26"/>
  <c r="G39" i="26"/>
  <c r="I39" i="26" s="1"/>
  <c r="D39" i="26"/>
  <c r="H39" i="26"/>
  <c r="J39" i="26" s="1"/>
  <c r="B39" i="26"/>
  <c r="G12" i="55"/>
  <c r="F12" i="55"/>
  <c r="I12" i="55"/>
  <c r="H12" i="55"/>
  <c r="K290" i="54"/>
  <c r="K11" i="55"/>
  <c r="J11" i="55"/>
  <c r="E13" i="55"/>
  <c r="C13" i="55"/>
  <c r="F13" i="55" s="1"/>
  <c r="L14" i="55"/>
  <c r="D14" i="55" s="1"/>
  <c r="E41" i="26" l="1"/>
  <c r="L41" i="26" s="1"/>
  <c r="K42" i="26"/>
  <c r="H40" i="26"/>
  <c r="J40" i="26" s="1"/>
  <c r="G40" i="26"/>
  <c r="I40" i="26" s="1"/>
  <c r="D40" i="26"/>
  <c r="B40" i="26"/>
  <c r="I13" i="55"/>
  <c r="K12" i="55"/>
  <c r="J12" i="55"/>
  <c r="H13" i="55"/>
  <c r="G13" i="55"/>
  <c r="B13" i="55"/>
  <c r="E14" i="55"/>
  <c r="L15" i="55"/>
  <c r="C14" i="55"/>
  <c r="F14" i="55" s="1"/>
  <c r="E42" i="26" l="1"/>
  <c r="L42" i="26" s="1"/>
  <c r="K43" i="26"/>
  <c r="G41" i="26"/>
  <c r="I41" i="26" s="1"/>
  <c r="H41" i="26"/>
  <c r="J41" i="26" s="1"/>
  <c r="B41" i="26"/>
  <c r="D41" i="26"/>
  <c r="J13" i="55"/>
  <c r="I14" i="55"/>
  <c r="H14" i="55"/>
  <c r="G14" i="55"/>
  <c r="K13" i="55"/>
  <c r="B14" i="55"/>
  <c r="E15" i="55"/>
  <c r="L16" i="55"/>
  <c r="C16" i="55" s="1"/>
  <c r="C15" i="55"/>
  <c r="I15" i="55" s="1"/>
  <c r="D15" i="55"/>
  <c r="E43" i="26" l="1"/>
  <c r="L43" i="26" s="1"/>
  <c r="K44" i="26"/>
  <c r="G42" i="26"/>
  <c r="I42" i="26" s="1"/>
  <c r="H42" i="26"/>
  <c r="J42" i="26" s="1"/>
  <c r="B42" i="26"/>
  <c r="D42" i="26"/>
  <c r="K14" i="55"/>
  <c r="J14" i="55"/>
  <c r="F15" i="55"/>
  <c r="H15" i="55"/>
  <c r="G15" i="55"/>
  <c r="B15" i="55"/>
  <c r="B16" i="55" s="1"/>
  <c r="D16" i="55"/>
  <c r="E16" i="55"/>
  <c r="L17" i="55"/>
  <c r="E17" i="55" s="1"/>
  <c r="F16" i="55"/>
  <c r="H16" i="55"/>
  <c r="I16" i="55"/>
  <c r="G16" i="55"/>
  <c r="E44" i="26" l="1"/>
  <c r="L44" i="26" s="1"/>
  <c r="K45" i="26"/>
  <c r="H43" i="26"/>
  <c r="J43" i="26" s="1"/>
  <c r="D43" i="26"/>
  <c r="G43" i="26"/>
  <c r="I43" i="26" s="1"/>
  <c r="B43" i="26"/>
  <c r="J15" i="55"/>
  <c r="K15" i="55"/>
  <c r="L18" i="55"/>
  <c r="L19" i="55" s="1"/>
  <c r="C17" i="55"/>
  <c r="B17" i="55" s="1"/>
  <c r="D17" i="55"/>
  <c r="K16" i="55"/>
  <c r="J16" i="55"/>
  <c r="F17" i="55" l="1"/>
  <c r="E45" i="26"/>
  <c r="L45" i="26" s="1"/>
  <c r="K46" i="26"/>
  <c r="D44" i="26"/>
  <c r="H44" i="26"/>
  <c r="J44" i="26" s="1"/>
  <c r="B44" i="26"/>
  <c r="G44" i="26"/>
  <c r="I44" i="26" s="1"/>
  <c r="H17" i="55"/>
  <c r="G17" i="55"/>
  <c r="I17" i="55"/>
  <c r="D18" i="55"/>
  <c r="C18" i="55"/>
  <c r="B18" i="55" s="1"/>
  <c r="E18" i="55"/>
  <c r="D19" i="55"/>
  <c r="C19" i="55"/>
  <c r="F19" i="55" s="1"/>
  <c r="L20" i="55"/>
  <c r="E19" i="55"/>
  <c r="E46" i="26" l="1"/>
  <c r="L46" i="26" s="1"/>
  <c r="K47" i="26"/>
  <c r="H45" i="26"/>
  <c r="J45" i="26" s="1"/>
  <c r="D45" i="26"/>
  <c r="G45" i="26"/>
  <c r="I45" i="26" s="1"/>
  <c r="B45" i="26"/>
  <c r="K17" i="55"/>
  <c r="G19" i="55"/>
  <c r="J17" i="55"/>
  <c r="F18" i="55"/>
  <c r="H18" i="55"/>
  <c r="I18" i="55"/>
  <c r="G18" i="55"/>
  <c r="H19" i="55"/>
  <c r="I19" i="55"/>
  <c r="L21" i="55"/>
  <c r="E20" i="55"/>
  <c r="D20" i="55"/>
  <c r="C20" i="55"/>
  <c r="F20" i="55" s="1"/>
  <c r="B19" i="55"/>
  <c r="E47" i="26" l="1"/>
  <c r="L47" i="26" s="1"/>
  <c r="K48" i="26"/>
  <c r="H46" i="26"/>
  <c r="J46" i="26" s="1"/>
  <c r="B46" i="26"/>
  <c r="G46" i="26"/>
  <c r="I46" i="26" s="1"/>
  <c r="D46" i="26"/>
  <c r="K18" i="55"/>
  <c r="G20" i="55"/>
  <c r="J18" i="55"/>
  <c r="H20" i="55"/>
  <c r="I20" i="55"/>
  <c r="K19" i="55"/>
  <c r="J19" i="55"/>
  <c r="B20" i="55"/>
  <c r="E21" i="55"/>
  <c r="D21" i="55"/>
  <c r="C21" i="55"/>
  <c r="G21" i="55" s="1"/>
  <c r="L22" i="55"/>
  <c r="F21" i="55" l="1"/>
  <c r="E48" i="26"/>
  <c r="L48" i="26" s="1"/>
  <c r="K49" i="26"/>
  <c r="G47" i="26"/>
  <c r="I47" i="26" s="1"/>
  <c r="D47" i="26"/>
  <c r="B47" i="26"/>
  <c r="H47" i="26"/>
  <c r="J47" i="26" s="1"/>
  <c r="I21" i="55"/>
  <c r="H21" i="55"/>
  <c r="K20" i="55"/>
  <c r="C22" i="55"/>
  <c r="G22" i="55" s="1"/>
  <c r="L23" i="55"/>
  <c r="E22" i="55"/>
  <c r="D22" i="55"/>
  <c r="B21" i="55"/>
  <c r="J20" i="55"/>
  <c r="E49" i="26" l="1"/>
  <c r="L49" i="26" s="1"/>
  <c r="K50" i="26"/>
  <c r="H48" i="26"/>
  <c r="J48" i="26" s="1"/>
  <c r="G48" i="26"/>
  <c r="I48" i="26" s="1"/>
  <c r="D48" i="26"/>
  <c r="B48" i="26"/>
  <c r="F22" i="55"/>
  <c r="H22" i="55"/>
  <c r="I22" i="55"/>
  <c r="K21" i="55"/>
  <c r="J21" i="55"/>
  <c r="L24" i="55"/>
  <c r="E23" i="55"/>
  <c r="D23" i="55"/>
  <c r="C23" i="55"/>
  <c r="G23" i="55" s="1"/>
  <c r="B22" i="55"/>
  <c r="E50" i="26" l="1"/>
  <c r="L50" i="26" s="1"/>
  <c r="K51" i="26"/>
  <c r="H49" i="26"/>
  <c r="J49" i="26" s="1"/>
  <c r="D49" i="26"/>
  <c r="G49" i="26"/>
  <c r="I49" i="26" s="1"/>
  <c r="B49" i="26"/>
  <c r="F23" i="55"/>
  <c r="H23" i="55"/>
  <c r="I23" i="55"/>
  <c r="K22" i="55"/>
  <c r="E24" i="55"/>
  <c r="D24" i="55"/>
  <c r="C24" i="55"/>
  <c r="F24" i="55" s="1"/>
  <c r="L25" i="55"/>
  <c r="B23" i="55"/>
  <c r="J22" i="55"/>
  <c r="E51" i="26" l="1"/>
  <c r="L51" i="26" s="1"/>
  <c r="K52" i="26"/>
  <c r="G50" i="26"/>
  <c r="I50" i="26" s="1"/>
  <c r="D50" i="26"/>
  <c r="H50" i="26"/>
  <c r="J50" i="26" s="1"/>
  <c r="B50" i="26"/>
  <c r="G24" i="55"/>
  <c r="H24" i="55"/>
  <c r="I24" i="55"/>
  <c r="J23" i="55"/>
  <c r="K23" i="55"/>
  <c r="L26" i="55"/>
  <c r="E25" i="55"/>
  <c r="D25" i="55"/>
  <c r="C25" i="55"/>
  <c r="B24" i="55"/>
  <c r="E52" i="26" l="1"/>
  <c r="L52" i="26" s="1"/>
  <c r="K53" i="26"/>
  <c r="G51" i="26"/>
  <c r="I51" i="26" s="1"/>
  <c r="B51" i="26"/>
  <c r="H51" i="26"/>
  <c r="J51" i="26" s="1"/>
  <c r="D51" i="26"/>
  <c r="I25" i="55"/>
  <c r="H25" i="55"/>
  <c r="G25" i="55"/>
  <c r="F25" i="55"/>
  <c r="K24" i="55"/>
  <c r="L27" i="55"/>
  <c r="E26" i="55"/>
  <c r="D26" i="55"/>
  <c r="C26" i="55"/>
  <c r="G26" i="55" s="1"/>
  <c r="J24" i="55"/>
  <c r="B25" i="55"/>
  <c r="E53" i="26" l="1"/>
  <c r="L53" i="26" s="1"/>
  <c r="K54" i="26"/>
  <c r="G52" i="26"/>
  <c r="I52" i="26" s="1"/>
  <c r="B52" i="26"/>
  <c r="H52" i="26"/>
  <c r="J52" i="26" s="1"/>
  <c r="D52" i="26"/>
  <c r="H26" i="55"/>
  <c r="I26" i="55"/>
  <c r="F26" i="55"/>
  <c r="J25" i="55"/>
  <c r="B26" i="55"/>
  <c r="D27" i="55"/>
  <c r="C27" i="55"/>
  <c r="F27" i="55" s="1"/>
  <c r="L28" i="55"/>
  <c r="E27" i="55"/>
  <c r="K25" i="55"/>
  <c r="E54" i="26" l="1"/>
  <c r="L54" i="26" s="1"/>
  <c r="K55" i="26"/>
  <c r="G53" i="26"/>
  <c r="I53" i="26" s="1"/>
  <c r="B53" i="26"/>
  <c r="H53" i="26"/>
  <c r="J53" i="26" s="1"/>
  <c r="D53" i="26"/>
  <c r="G27" i="55"/>
  <c r="H27" i="55"/>
  <c r="I27" i="55"/>
  <c r="K26" i="55"/>
  <c r="B27" i="55"/>
  <c r="J26" i="55"/>
  <c r="L29" i="55"/>
  <c r="E28" i="55"/>
  <c r="D28" i="55"/>
  <c r="C28" i="55"/>
  <c r="F28" i="55" s="1"/>
  <c r="E55" i="26" l="1"/>
  <c r="L55" i="26" s="1"/>
  <c r="K56" i="26"/>
  <c r="G54" i="26"/>
  <c r="I54" i="26" s="1"/>
  <c r="B54" i="26"/>
  <c r="H54" i="26"/>
  <c r="J54" i="26" s="1"/>
  <c r="D54" i="26"/>
  <c r="H28" i="55"/>
  <c r="I28" i="55"/>
  <c r="G28" i="55"/>
  <c r="K27" i="55"/>
  <c r="E29" i="55"/>
  <c r="D29" i="55"/>
  <c r="C29" i="55"/>
  <c r="F29" i="55" s="1"/>
  <c r="L30" i="55"/>
  <c r="J27" i="55"/>
  <c r="B28" i="55"/>
  <c r="E56" i="26" l="1"/>
  <c r="L56" i="26" s="1"/>
  <c r="K57" i="26"/>
  <c r="H55" i="26"/>
  <c r="J55" i="26" s="1"/>
  <c r="G55" i="26"/>
  <c r="I55" i="26" s="1"/>
  <c r="D55" i="26"/>
  <c r="B55" i="26"/>
  <c r="G29" i="55"/>
  <c r="H29" i="55"/>
  <c r="I29" i="55"/>
  <c r="K28" i="55"/>
  <c r="J28" i="55"/>
  <c r="B29" i="55"/>
  <c r="E30" i="55"/>
  <c r="D30" i="55"/>
  <c r="C30" i="55"/>
  <c r="F30" i="55" s="1"/>
  <c r="L31" i="55"/>
  <c r="E57" i="26" l="1"/>
  <c r="L57" i="26" s="1"/>
  <c r="K58" i="26"/>
  <c r="H56" i="26"/>
  <c r="J56" i="26" s="1"/>
  <c r="D56" i="26"/>
  <c r="G56" i="26"/>
  <c r="I56" i="26" s="1"/>
  <c r="B56" i="26"/>
  <c r="G30" i="55"/>
  <c r="H30" i="55"/>
  <c r="I30" i="55"/>
  <c r="K29" i="55"/>
  <c r="E31" i="55"/>
  <c r="L32" i="55"/>
  <c r="D31" i="55"/>
  <c r="C31" i="55"/>
  <c r="G31" i="55" s="1"/>
  <c r="J29" i="55"/>
  <c r="B30" i="55"/>
  <c r="E58" i="26" l="1"/>
  <c r="L58" i="26" s="1"/>
  <c r="K59" i="26"/>
  <c r="G57" i="26"/>
  <c r="I57" i="26" s="1"/>
  <c r="H57" i="26"/>
  <c r="J57" i="26" s="1"/>
  <c r="D57" i="26"/>
  <c r="B57" i="26"/>
  <c r="H31" i="55"/>
  <c r="I31" i="55"/>
  <c r="F31" i="55"/>
  <c r="J30" i="55"/>
  <c r="K30" i="55"/>
  <c r="B31" i="55"/>
  <c r="C32" i="55"/>
  <c r="G32" i="55" s="1"/>
  <c r="D32" i="55"/>
  <c r="L33" i="55"/>
  <c r="E32" i="55"/>
  <c r="E59" i="26" l="1"/>
  <c r="L59" i="26" s="1"/>
  <c r="K60" i="26"/>
  <c r="H58" i="26"/>
  <c r="J58" i="26" s="1"/>
  <c r="B58" i="26"/>
  <c r="G58" i="26"/>
  <c r="I58" i="26" s="1"/>
  <c r="D58" i="26"/>
  <c r="F32" i="55"/>
  <c r="H32" i="55"/>
  <c r="I32" i="55"/>
  <c r="K31" i="55"/>
  <c r="J31" i="55"/>
  <c r="L34" i="55"/>
  <c r="E33" i="55"/>
  <c r="D33" i="55"/>
  <c r="C33" i="55"/>
  <c r="B32" i="55"/>
  <c r="E60" i="26" l="1"/>
  <c r="L60" i="26" s="1"/>
  <c r="K61" i="26"/>
  <c r="H59" i="26"/>
  <c r="D59" i="26"/>
  <c r="G59" i="26"/>
  <c r="I59" i="26" s="1"/>
  <c r="B59" i="26"/>
  <c r="J59" i="26"/>
  <c r="H33" i="55"/>
  <c r="I33" i="55"/>
  <c r="G33" i="55"/>
  <c r="F33" i="55"/>
  <c r="J32" i="55"/>
  <c r="K32" i="55"/>
  <c r="B33" i="55"/>
  <c r="E34" i="55"/>
  <c r="D34" i="55"/>
  <c r="L35" i="55"/>
  <c r="C34" i="55"/>
  <c r="E61" i="26" l="1"/>
  <c r="L61" i="26" s="1"/>
  <c r="K62" i="26"/>
  <c r="H60" i="26"/>
  <c r="J60" i="26" s="1"/>
  <c r="D60" i="26"/>
  <c r="G60" i="26"/>
  <c r="I60" i="26" s="1"/>
  <c r="B60" i="26"/>
  <c r="I34" i="55"/>
  <c r="H34" i="55"/>
  <c r="G34" i="55"/>
  <c r="F34" i="55"/>
  <c r="K33" i="55"/>
  <c r="J33" i="55"/>
  <c r="E35" i="55"/>
  <c r="C35" i="55"/>
  <c r="F35" i="55" s="1"/>
  <c r="D35" i="55"/>
  <c r="L36" i="55"/>
  <c r="B34" i="55"/>
  <c r="E62" i="26" l="1"/>
  <c r="L62" i="26" s="1"/>
  <c r="K63" i="26"/>
  <c r="G61" i="26"/>
  <c r="I61" i="26" s="1"/>
  <c r="B61" i="26"/>
  <c r="H61" i="26"/>
  <c r="J61" i="26" s="1"/>
  <c r="D61" i="26"/>
  <c r="G35" i="55"/>
  <c r="H35" i="55"/>
  <c r="I35" i="55"/>
  <c r="K34" i="55"/>
  <c r="L37" i="55"/>
  <c r="C36" i="55"/>
  <c r="F36" i="55" s="1"/>
  <c r="E36" i="55"/>
  <c r="D36" i="55"/>
  <c r="J34" i="55"/>
  <c r="B35" i="55"/>
  <c r="E63" i="26" l="1"/>
  <c r="L63" i="26" s="1"/>
  <c r="K64" i="26"/>
  <c r="G62" i="26"/>
  <c r="I62" i="26" s="1"/>
  <c r="D62" i="26"/>
  <c r="B62" i="26"/>
  <c r="H62" i="26"/>
  <c r="J62" i="26" s="1"/>
  <c r="G36" i="55"/>
  <c r="H36" i="55"/>
  <c r="I36" i="55"/>
  <c r="K35" i="55"/>
  <c r="J35" i="55"/>
  <c r="B36" i="55"/>
  <c r="D37" i="55"/>
  <c r="C37" i="55"/>
  <c r="F37" i="55" s="1"/>
  <c r="L38" i="55"/>
  <c r="E37" i="55"/>
  <c r="E64" i="26" l="1"/>
  <c r="L64" i="26" s="1"/>
  <c r="K65" i="26"/>
  <c r="G63" i="26"/>
  <c r="I63" i="26" s="1"/>
  <c r="H63" i="26"/>
  <c r="J63" i="26" s="1"/>
  <c r="D63" i="26"/>
  <c r="B63" i="26"/>
  <c r="G37" i="55"/>
  <c r="H37" i="55"/>
  <c r="I37" i="55"/>
  <c r="K36" i="55"/>
  <c r="B37" i="55"/>
  <c r="J36" i="55"/>
  <c r="E38" i="55"/>
  <c r="D38" i="55"/>
  <c r="C38" i="55"/>
  <c r="L39" i="55"/>
  <c r="E65" i="26" l="1"/>
  <c r="L65" i="26" s="1"/>
  <c r="K66" i="26"/>
  <c r="G64" i="26"/>
  <c r="I64" i="26" s="1"/>
  <c r="B64" i="26"/>
  <c r="H64" i="26"/>
  <c r="J64" i="26" s="1"/>
  <c r="D64" i="26"/>
  <c r="H38" i="55"/>
  <c r="I38" i="55"/>
  <c r="G38" i="55"/>
  <c r="F38" i="55"/>
  <c r="K37" i="55"/>
  <c r="B38" i="55"/>
  <c r="J37" i="55"/>
  <c r="E39" i="55"/>
  <c r="C39" i="55"/>
  <c r="F39" i="55" s="1"/>
  <c r="L40" i="55"/>
  <c r="D39" i="55"/>
  <c r="E66" i="26" l="1"/>
  <c r="L66" i="26" s="1"/>
  <c r="K67" i="26"/>
  <c r="G65" i="26"/>
  <c r="I65" i="26" s="1"/>
  <c r="B65" i="26"/>
  <c r="H65" i="26"/>
  <c r="J65" i="26" s="1"/>
  <c r="D65" i="26"/>
  <c r="G39" i="55"/>
  <c r="H39" i="55"/>
  <c r="I39" i="55"/>
  <c r="C40" i="55"/>
  <c r="F40" i="55" s="1"/>
  <c r="L41" i="55"/>
  <c r="E40" i="55"/>
  <c r="D40" i="55"/>
  <c r="B39" i="55"/>
  <c r="K38" i="55"/>
  <c r="J38" i="55"/>
  <c r="E67" i="26" l="1"/>
  <c r="L67" i="26" s="1"/>
  <c r="K68" i="26"/>
  <c r="G66" i="26"/>
  <c r="I66" i="26" s="1"/>
  <c r="H66" i="26"/>
  <c r="J66" i="26" s="1"/>
  <c r="B66" i="26"/>
  <c r="D66" i="26"/>
  <c r="G40" i="55"/>
  <c r="H40" i="55"/>
  <c r="I40" i="55"/>
  <c r="K39" i="55"/>
  <c r="J39" i="55"/>
  <c r="L42" i="55"/>
  <c r="E41" i="55"/>
  <c r="D41" i="55"/>
  <c r="C41" i="55"/>
  <c r="G41" i="55" s="1"/>
  <c r="B40" i="55"/>
  <c r="E68" i="26" l="1"/>
  <c r="L68" i="26" s="1"/>
  <c r="K69" i="26"/>
  <c r="H67" i="26"/>
  <c r="J67" i="26" s="1"/>
  <c r="D67" i="26"/>
  <c r="G67" i="26"/>
  <c r="I67" i="26" s="1"/>
  <c r="B67" i="26"/>
  <c r="F41" i="55"/>
  <c r="I41" i="55"/>
  <c r="H41" i="55"/>
  <c r="K40" i="55"/>
  <c r="E42" i="55"/>
  <c r="D42" i="55"/>
  <c r="C42" i="55"/>
  <c r="F42" i="55" s="1"/>
  <c r="L43" i="55"/>
  <c r="B41" i="55"/>
  <c r="J40" i="55"/>
  <c r="E69" i="26" l="1"/>
  <c r="L69" i="26" s="1"/>
  <c r="K70" i="26"/>
  <c r="G68" i="26"/>
  <c r="I68" i="26" s="1"/>
  <c r="D68" i="26"/>
  <c r="C68" i="26"/>
  <c r="H68" i="26"/>
  <c r="J68" i="26" s="1"/>
  <c r="B68" i="26"/>
  <c r="G42" i="55"/>
  <c r="H42" i="55"/>
  <c r="I42" i="55"/>
  <c r="K41" i="55"/>
  <c r="L44" i="55"/>
  <c r="E43" i="55"/>
  <c r="D43" i="55"/>
  <c r="C43" i="55"/>
  <c r="F43" i="55" s="1"/>
  <c r="B42" i="55"/>
  <c r="J41" i="55"/>
  <c r="E70" i="26" l="1"/>
  <c r="L70" i="26" s="1"/>
  <c r="K71" i="26"/>
  <c r="G69" i="26"/>
  <c r="I69" i="26" s="1"/>
  <c r="B69" i="26"/>
  <c r="C69" i="26"/>
  <c r="H69" i="26"/>
  <c r="J69" i="26" s="1"/>
  <c r="D69" i="26"/>
  <c r="G43" i="55"/>
  <c r="H43" i="55"/>
  <c r="I43" i="55"/>
  <c r="K42" i="55"/>
  <c r="B43" i="55"/>
  <c r="L45" i="55"/>
  <c r="E44" i="55"/>
  <c r="D44" i="55"/>
  <c r="C44" i="55"/>
  <c r="G44" i="55" s="1"/>
  <c r="J42" i="55"/>
  <c r="E71" i="26" l="1"/>
  <c r="L71" i="26" s="1"/>
  <c r="K72" i="26"/>
  <c r="G70" i="26"/>
  <c r="I70" i="26" s="1"/>
  <c r="B70" i="26"/>
  <c r="C70" i="26"/>
  <c r="H70" i="26"/>
  <c r="J70" i="26" s="1"/>
  <c r="D70" i="26"/>
  <c r="F44" i="55"/>
  <c r="H44" i="55"/>
  <c r="I44" i="55"/>
  <c r="J43" i="55"/>
  <c r="B44" i="55"/>
  <c r="D45" i="55"/>
  <c r="C45" i="55"/>
  <c r="G45" i="55" s="1"/>
  <c r="L46" i="55"/>
  <c r="E45" i="55"/>
  <c r="K43" i="55"/>
  <c r="E72" i="26" l="1"/>
  <c r="L72" i="26" s="1"/>
  <c r="K73" i="26"/>
  <c r="H71" i="26"/>
  <c r="J71" i="26" s="1"/>
  <c r="C71" i="26"/>
  <c r="B71" i="26"/>
  <c r="G71" i="26"/>
  <c r="I71" i="26" s="1"/>
  <c r="D71" i="26"/>
  <c r="F45" i="55"/>
  <c r="K44" i="55"/>
  <c r="H45" i="55"/>
  <c r="I45" i="55"/>
  <c r="B45" i="55"/>
  <c r="J44" i="55"/>
  <c r="L47" i="55"/>
  <c r="E46" i="55"/>
  <c r="D46" i="55"/>
  <c r="C46" i="55"/>
  <c r="G46" i="55" s="1"/>
  <c r="E73" i="26" l="1"/>
  <c r="L73" i="26" s="1"/>
  <c r="K74" i="26"/>
  <c r="G72" i="26"/>
  <c r="I72" i="26" s="1"/>
  <c r="B72" i="26"/>
  <c r="C72" i="26"/>
  <c r="H72" i="26"/>
  <c r="J72" i="26" s="1"/>
  <c r="D72" i="26"/>
  <c r="F46" i="55"/>
  <c r="H46" i="55"/>
  <c r="I46" i="55"/>
  <c r="E47" i="55"/>
  <c r="D47" i="55"/>
  <c r="C47" i="55"/>
  <c r="F47" i="55" s="1"/>
  <c r="L48" i="55"/>
  <c r="K45" i="55"/>
  <c r="J45" i="55"/>
  <c r="B46" i="55"/>
  <c r="E74" i="26" l="1"/>
  <c r="L74" i="26" s="1"/>
  <c r="K75" i="26"/>
  <c r="G73" i="26"/>
  <c r="I73" i="26" s="1"/>
  <c r="B73" i="26"/>
  <c r="H73" i="26"/>
  <c r="J73" i="26" s="1"/>
  <c r="D73" i="26"/>
  <c r="C73" i="26"/>
  <c r="G47" i="55"/>
  <c r="H47" i="55"/>
  <c r="I47" i="55"/>
  <c r="C48" i="55"/>
  <c r="G48" i="55" s="1"/>
  <c r="L49" i="55"/>
  <c r="E48" i="55"/>
  <c r="D48" i="55"/>
  <c r="K46" i="55"/>
  <c r="J46" i="55"/>
  <c r="B47" i="55"/>
  <c r="F48" i="55" l="1"/>
  <c r="E75" i="26"/>
  <c r="L75" i="26" s="1"/>
  <c r="K76" i="26"/>
  <c r="H74" i="26"/>
  <c r="J74" i="26" s="1"/>
  <c r="B74" i="26"/>
  <c r="D74" i="26"/>
  <c r="G74" i="26"/>
  <c r="I74" i="26" s="1"/>
  <c r="C74" i="26"/>
  <c r="H48" i="55"/>
  <c r="I48" i="55"/>
  <c r="J47" i="55"/>
  <c r="K47" i="55"/>
  <c r="L50" i="55"/>
  <c r="E49" i="55"/>
  <c r="D49" i="55"/>
  <c r="C49" i="55"/>
  <c r="G49" i="55" s="1"/>
  <c r="B48" i="55"/>
  <c r="E76" i="26" l="1"/>
  <c r="L76" i="26" s="1"/>
  <c r="K77" i="26"/>
  <c r="G75" i="26"/>
  <c r="I75" i="26" s="1"/>
  <c r="B75" i="26"/>
  <c r="C75" i="26"/>
  <c r="H75" i="26"/>
  <c r="J75" i="26" s="1"/>
  <c r="D75" i="26"/>
  <c r="F49" i="55"/>
  <c r="H49" i="55"/>
  <c r="I49" i="55"/>
  <c r="K48" i="55"/>
  <c r="E50" i="55"/>
  <c r="D50" i="55"/>
  <c r="C50" i="55"/>
  <c r="G50" i="55" s="1"/>
  <c r="L51" i="55"/>
  <c r="J48" i="55"/>
  <c r="B49" i="55"/>
  <c r="E77" i="26" l="1"/>
  <c r="L77" i="26" s="1"/>
  <c r="K78" i="26"/>
  <c r="G76" i="26"/>
  <c r="I76" i="26" s="1"/>
  <c r="B76" i="26"/>
  <c r="H76" i="26"/>
  <c r="J76" i="26" s="1"/>
  <c r="D76" i="26"/>
  <c r="C76" i="26"/>
  <c r="F50" i="55"/>
  <c r="I50" i="55"/>
  <c r="H50" i="55"/>
  <c r="K49" i="55"/>
  <c r="L52" i="55"/>
  <c r="E51" i="55"/>
  <c r="D51" i="55"/>
  <c r="C51" i="55"/>
  <c r="F51" i="55" s="1"/>
  <c r="B50" i="55"/>
  <c r="J49" i="55"/>
  <c r="E78" i="26" l="1"/>
  <c r="L78" i="26" s="1"/>
  <c r="K79" i="26"/>
  <c r="G77" i="26"/>
  <c r="I77" i="26" s="1"/>
  <c r="H77" i="26"/>
  <c r="J77" i="26" s="1"/>
  <c r="D77" i="26"/>
  <c r="B77" i="26"/>
  <c r="C77" i="26"/>
  <c r="G51" i="55"/>
  <c r="H51" i="55"/>
  <c r="I51" i="55"/>
  <c r="K50" i="55"/>
  <c r="B51" i="55"/>
  <c r="L53" i="55"/>
  <c r="E52" i="55"/>
  <c r="D52" i="55"/>
  <c r="C52" i="55"/>
  <c r="F52" i="55" s="1"/>
  <c r="J50" i="55"/>
  <c r="E79" i="26" l="1"/>
  <c r="L79" i="26" s="1"/>
  <c r="K80" i="26"/>
  <c r="G78" i="26"/>
  <c r="I78" i="26" s="1"/>
  <c r="B78" i="26"/>
  <c r="C78" i="26"/>
  <c r="H78" i="26"/>
  <c r="J78" i="26" s="1"/>
  <c r="D78" i="26"/>
  <c r="H52" i="55"/>
  <c r="I52" i="55"/>
  <c r="G52" i="55"/>
  <c r="J51" i="55"/>
  <c r="B52" i="55"/>
  <c r="D53" i="55"/>
  <c r="C53" i="55"/>
  <c r="F53" i="55" s="1"/>
  <c r="L54" i="55"/>
  <c r="E53" i="55"/>
  <c r="K51" i="55"/>
  <c r="E80" i="26" l="1"/>
  <c r="L80" i="26" s="1"/>
  <c r="K81" i="26"/>
  <c r="G79" i="26"/>
  <c r="I79" i="26" s="1"/>
  <c r="D79" i="26"/>
  <c r="B79" i="26"/>
  <c r="H79" i="26"/>
  <c r="J79" i="26" s="1"/>
  <c r="C79" i="26"/>
  <c r="K52" i="55"/>
  <c r="H53" i="55"/>
  <c r="I53" i="55"/>
  <c r="G53" i="55"/>
  <c r="B53" i="55"/>
  <c r="J52" i="55"/>
  <c r="L55" i="55"/>
  <c r="E54" i="55"/>
  <c r="D54" i="55"/>
  <c r="C54" i="55"/>
  <c r="G54" i="55" s="1"/>
  <c r="E81" i="26" l="1"/>
  <c r="L81" i="26" s="1"/>
  <c r="K82" i="26"/>
  <c r="H80" i="26"/>
  <c r="J80" i="26" s="1"/>
  <c r="D80" i="26"/>
  <c r="C80" i="26"/>
  <c r="G80" i="26"/>
  <c r="I80" i="26" s="1"/>
  <c r="B80" i="26"/>
  <c r="H54" i="55"/>
  <c r="I54" i="55"/>
  <c r="F54" i="55"/>
  <c r="K53" i="55"/>
  <c r="E55" i="55"/>
  <c r="D55" i="55"/>
  <c r="C55" i="55"/>
  <c r="G55" i="55" s="1"/>
  <c r="L56" i="55"/>
  <c r="J53" i="55"/>
  <c r="B54" i="55"/>
  <c r="E82" i="26" l="1"/>
  <c r="L82" i="26" s="1"/>
  <c r="K83" i="26"/>
  <c r="G81" i="26"/>
  <c r="I81" i="26" s="1"/>
  <c r="B81" i="26"/>
  <c r="C81" i="26"/>
  <c r="H81" i="26"/>
  <c r="J81" i="26" s="1"/>
  <c r="D81" i="26"/>
  <c r="F55" i="55"/>
  <c r="H55" i="55"/>
  <c r="I55" i="55"/>
  <c r="K54" i="55"/>
  <c r="C56" i="55"/>
  <c r="F56" i="55" s="1"/>
  <c r="L57" i="55"/>
  <c r="E56" i="55"/>
  <c r="D56" i="55"/>
  <c r="J54" i="55"/>
  <c r="B55" i="55"/>
  <c r="E83" i="26" l="1"/>
  <c r="L83" i="26" s="1"/>
  <c r="K84" i="26"/>
  <c r="G82" i="26"/>
  <c r="I82" i="26" s="1"/>
  <c r="C82" i="26"/>
  <c r="D82" i="26"/>
  <c r="H82" i="26"/>
  <c r="J82" i="26" s="1"/>
  <c r="B82" i="26"/>
  <c r="G56" i="55"/>
  <c r="H56" i="55"/>
  <c r="I56" i="55"/>
  <c r="K55" i="55"/>
  <c r="J55" i="55"/>
  <c r="L58" i="55"/>
  <c r="E57" i="55"/>
  <c r="D57" i="55"/>
  <c r="C57" i="55"/>
  <c r="G57" i="55" s="1"/>
  <c r="B56" i="55"/>
  <c r="E84" i="26" l="1"/>
  <c r="L84" i="26" s="1"/>
  <c r="K85" i="26"/>
  <c r="G83" i="26"/>
  <c r="I83" i="26" s="1"/>
  <c r="B83" i="26"/>
  <c r="C83" i="26"/>
  <c r="H83" i="26"/>
  <c r="J83" i="26" s="1"/>
  <c r="D83" i="26"/>
  <c r="F57" i="55"/>
  <c r="I57" i="55"/>
  <c r="H57" i="55"/>
  <c r="K56" i="55"/>
  <c r="B57" i="55"/>
  <c r="E58" i="55"/>
  <c r="D58" i="55"/>
  <c r="C58" i="55"/>
  <c r="F58" i="55" s="1"/>
  <c r="L59" i="55"/>
  <c r="J56" i="55"/>
  <c r="E85" i="26" l="1"/>
  <c r="L85" i="26" s="1"/>
  <c r="K86" i="26"/>
  <c r="G84" i="26"/>
  <c r="I84" i="26" s="1"/>
  <c r="B84" i="26"/>
  <c r="C84" i="26"/>
  <c r="H84" i="26"/>
  <c r="J84" i="26" s="1"/>
  <c r="D84" i="26"/>
  <c r="G58" i="55"/>
  <c r="H58" i="55"/>
  <c r="I58" i="55"/>
  <c r="K57" i="55"/>
  <c r="L60" i="55"/>
  <c r="E59" i="55"/>
  <c r="D59" i="55"/>
  <c r="C59" i="55"/>
  <c r="F59" i="55" s="1"/>
  <c r="B58" i="55"/>
  <c r="J57" i="55"/>
  <c r="G59" i="55" l="1"/>
  <c r="E86" i="26"/>
  <c r="L86" i="26" s="1"/>
  <c r="K87" i="26"/>
  <c r="G85" i="26"/>
  <c r="I85" i="26" s="1"/>
  <c r="B85" i="26"/>
  <c r="H85" i="26"/>
  <c r="J85" i="26" s="1"/>
  <c r="D85" i="26"/>
  <c r="C85" i="26"/>
  <c r="I59" i="55"/>
  <c r="H59" i="55"/>
  <c r="K58" i="55"/>
  <c r="J58" i="55"/>
  <c r="B59" i="55"/>
  <c r="L61" i="55"/>
  <c r="E60" i="55"/>
  <c r="D60" i="55"/>
  <c r="C60" i="55"/>
  <c r="G60" i="55" s="1"/>
  <c r="E87" i="26" l="1"/>
  <c r="L87" i="26" s="1"/>
  <c r="K88" i="26"/>
  <c r="G86" i="26"/>
  <c r="I86" i="26" s="1"/>
  <c r="C86" i="26"/>
  <c r="B86" i="26"/>
  <c r="H86" i="26"/>
  <c r="J86" i="26" s="1"/>
  <c r="D86" i="26"/>
  <c r="H60" i="55"/>
  <c r="I60" i="55"/>
  <c r="F60" i="55"/>
  <c r="J59" i="55"/>
  <c r="B60" i="55"/>
  <c r="D61" i="55"/>
  <c r="C61" i="55"/>
  <c r="F61" i="55" s="1"/>
  <c r="L62" i="55"/>
  <c r="E61" i="55"/>
  <c r="K59" i="55"/>
  <c r="E88" i="26" l="1"/>
  <c r="L88" i="26" s="1"/>
  <c r="K89" i="26"/>
  <c r="G87" i="26"/>
  <c r="I87" i="26" s="1"/>
  <c r="D87" i="26"/>
  <c r="B87" i="26"/>
  <c r="H87" i="26"/>
  <c r="J87" i="26" s="1"/>
  <c r="C87" i="26"/>
  <c r="G61" i="55"/>
  <c r="H61" i="55"/>
  <c r="I61" i="55"/>
  <c r="L63" i="55"/>
  <c r="E62" i="55"/>
  <c r="D62" i="55"/>
  <c r="C62" i="55"/>
  <c r="G62" i="55" s="1"/>
  <c r="B61" i="55"/>
  <c r="K60" i="55"/>
  <c r="J60" i="55"/>
  <c r="E89" i="26" l="1"/>
  <c r="L89" i="26" s="1"/>
  <c r="K90" i="26"/>
  <c r="G88" i="26"/>
  <c r="I88" i="26" s="1"/>
  <c r="B88" i="26"/>
  <c r="H88" i="26"/>
  <c r="J88" i="26" s="1"/>
  <c r="D88" i="26"/>
  <c r="C88" i="26"/>
  <c r="F62" i="55"/>
  <c r="H62" i="55"/>
  <c r="I62" i="55"/>
  <c r="K61" i="55"/>
  <c r="B62" i="55"/>
  <c r="J61" i="55"/>
  <c r="E63" i="55"/>
  <c r="D63" i="55"/>
  <c r="C63" i="55"/>
  <c r="G63" i="55" s="1"/>
  <c r="L64" i="55"/>
  <c r="E90" i="26" l="1"/>
  <c r="L90" i="26" s="1"/>
  <c r="K91" i="26"/>
  <c r="G89" i="26"/>
  <c r="I89" i="26" s="1"/>
  <c r="B89" i="26"/>
  <c r="C89" i="26"/>
  <c r="H89" i="26"/>
  <c r="J89" i="26" s="1"/>
  <c r="D89" i="26"/>
  <c r="F63" i="55"/>
  <c r="H63" i="55"/>
  <c r="I63" i="55"/>
  <c r="K62" i="55"/>
  <c r="J62" i="55"/>
  <c r="B63" i="55"/>
  <c r="C64" i="55"/>
  <c r="F64" i="55" s="1"/>
  <c r="L65" i="55"/>
  <c r="E64" i="55"/>
  <c r="D64" i="55"/>
  <c r="E91" i="26" l="1"/>
  <c r="L91" i="26" s="1"/>
  <c r="K92" i="26"/>
  <c r="G90" i="26"/>
  <c r="I90" i="26" s="1"/>
  <c r="C90" i="26"/>
  <c r="H90" i="26"/>
  <c r="J90" i="26" s="1"/>
  <c r="B90" i="26"/>
  <c r="D90" i="26"/>
  <c r="G64" i="55"/>
  <c r="K63" i="55"/>
  <c r="H64" i="55"/>
  <c r="I64" i="55"/>
  <c r="B64" i="55"/>
  <c r="J63" i="55"/>
  <c r="L66" i="55"/>
  <c r="E65" i="55"/>
  <c r="D65" i="55"/>
  <c r="C65" i="55"/>
  <c r="G65" i="55" s="1"/>
  <c r="E92" i="26" l="1"/>
  <c r="L92" i="26" s="1"/>
  <c r="K93" i="26"/>
  <c r="G91" i="26"/>
  <c r="I91" i="26" s="1"/>
  <c r="B91" i="26"/>
  <c r="C91" i="26"/>
  <c r="H91" i="26"/>
  <c r="J91" i="26" s="1"/>
  <c r="D91" i="26"/>
  <c r="F65" i="55"/>
  <c r="H65" i="55"/>
  <c r="I65" i="55"/>
  <c r="K64" i="55"/>
  <c r="E66" i="55"/>
  <c r="D66" i="55"/>
  <c r="C66" i="55"/>
  <c r="G66" i="55" s="1"/>
  <c r="L67" i="55"/>
  <c r="J64" i="55"/>
  <c r="B65" i="55"/>
  <c r="E93" i="26" l="1"/>
  <c r="L93" i="26" s="1"/>
  <c r="K94" i="26"/>
  <c r="G92" i="26"/>
  <c r="I92" i="26" s="1"/>
  <c r="B92" i="26"/>
  <c r="C92" i="26"/>
  <c r="H92" i="26"/>
  <c r="J92" i="26" s="1"/>
  <c r="D92" i="26"/>
  <c r="F66" i="55"/>
  <c r="I66" i="55"/>
  <c r="H66" i="55"/>
  <c r="K65" i="55"/>
  <c r="J65" i="55"/>
  <c r="L68" i="55"/>
  <c r="E67" i="55"/>
  <c r="D67" i="55"/>
  <c r="C67" i="55"/>
  <c r="F67" i="55" s="1"/>
  <c r="B66" i="55"/>
  <c r="E94" i="26" l="1"/>
  <c r="L94" i="26" s="1"/>
  <c r="K95" i="26"/>
  <c r="G93" i="26"/>
  <c r="I93" i="26" s="1"/>
  <c r="B93" i="26"/>
  <c r="C93" i="26"/>
  <c r="H93" i="26"/>
  <c r="J93" i="26" s="1"/>
  <c r="D93" i="26"/>
  <c r="G67" i="55"/>
  <c r="H67" i="55"/>
  <c r="I67" i="55"/>
  <c r="K66" i="55"/>
  <c r="L69" i="55"/>
  <c r="E68" i="55"/>
  <c r="D68" i="55"/>
  <c r="C68" i="55"/>
  <c r="G68" i="55" s="1"/>
  <c r="J66" i="55"/>
  <c r="B67" i="55"/>
  <c r="E95" i="26" l="1"/>
  <c r="L95" i="26" s="1"/>
  <c r="K96" i="26"/>
  <c r="G94" i="26"/>
  <c r="I94" i="26" s="1"/>
  <c r="B94" i="26"/>
  <c r="H94" i="26"/>
  <c r="J94" i="26" s="1"/>
  <c r="D94" i="26"/>
  <c r="C94" i="26"/>
  <c r="F68" i="55"/>
  <c r="I68" i="55"/>
  <c r="H68" i="55"/>
  <c r="J67" i="55"/>
  <c r="B68" i="55"/>
  <c r="D69" i="55"/>
  <c r="C69" i="55"/>
  <c r="F69" i="55" s="1"/>
  <c r="L70" i="55"/>
  <c r="E69" i="55"/>
  <c r="K67" i="55"/>
  <c r="E96" i="26" l="1"/>
  <c r="L96" i="26" s="1"/>
  <c r="K97" i="26"/>
  <c r="G95" i="26"/>
  <c r="I95" i="26" s="1"/>
  <c r="D95" i="26"/>
  <c r="B95" i="26"/>
  <c r="H95" i="26"/>
  <c r="J95" i="26" s="1"/>
  <c r="C95" i="26"/>
  <c r="G69" i="55"/>
  <c r="H69" i="55"/>
  <c r="I69" i="55"/>
  <c r="K68" i="55"/>
  <c r="L71" i="55"/>
  <c r="E70" i="55"/>
  <c r="D70" i="55"/>
  <c r="C70" i="55"/>
  <c r="G70" i="55" s="1"/>
  <c r="B69" i="55"/>
  <c r="J68" i="55"/>
  <c r="E97" i="26" l="1"/>
  <c r="L97" i="26" s="1"/>
  <c r="K98" i="26"/>
  <c r="G96" i="26"/>
  <c r="I96" i="26" s="1"/>
  <c r="B96" i="26"/>
  <c r="H96" i="26"/>
  <c r="J96" i="26" s="1"/>
  <c r="D96" i="26"/>
  <c r="C96" i="26"/>
  <c r="F70" i="55"/>
  <c r="H70" i="55"/>
  <c r="I70" i="55"/>
  <c r="K69" i="55"/>
  <c r="B70" i="55"/>
  <c r="E71" i="55"/>
  <c r="D71" i="55"/>
  <c r="C71" i="55"/>
  <c r="G71" i="55" s="1"/>
  <c r="L72" i="55"/>
  <c r="J69" i="55"/>
  <c r="E98" i="26" l="1"/>
  <c r="L98" i="26" s="1"/>
  <c r="K99" i="26"/>
  <c r="H97" i="26"/>
  <c r="D97" i="26"/>
  <c r="G97" i="26"/>
  <c r="I97" i="26" s="1"/>
  <c r="B97" i="26"/>
  <c r="J97" i="26"/>
  <c r="C97" i="26"/>
  <c r="F71" i="55"/>
  <c r="H71" i="55"/>
  <c r="I71" i="55"/>
  <c r="K70" i="55"/>
  <c r="C72" i="55"/>
  <c r="F72" i="55" s="1"/>
  <c r="L73" i="55"/>
  <c r="E72" i="55"/>
  <c r="D72" i="55"/>
  <c r="B71" i="55"/>
  <c r="J70" i="55"/>
  <c r="E99" i="26" l="1"/>
  <c r="L99" i="26" s="1"/>
  <c r="K100" i="26"/>
  <c r="G98" i="26"/>
  <c r="I98" i="26" s="1"/>
  <c r="C98" i="26"/>
  <c r="H98" i="26"/>
  <c r="J98" i="26" s="1"/>
  <c r="B98" i="26"/>
  <c r="D98" i="26"/>
  <c r="G72" i="55"/>
  <c r="H72" i="55"/>
  <c r="I72" i="55"/>
  <c r="K71" i="55"/>
  <c r="J71" i="55"/>
  <c r="L74" i="55"/>
  <c r="E73" i="55"/>
  <c r="D73" i="55"/>
  <c r="C73" i="55"/>
  <c r="G73" i="55" s="1"/>
  <c r="B72" i="55"/>
  <c r="E100" i="26" l="1"/>
  <c r="L100" i="26" s="1"/>
  <c r="K101" i="26"/>
  <c r="G99" i="26"/>
  <c r="I99" i="26" s="1"/>
  <c r="B99" i="26"/>
  <c r="H99" i="26"/>
  <c r="J99" i="26" s="1"/>
  <c r="D99" i="26"/>
  <c r="C99" i="26"/>
  <c r="F73" i="55"/>
  <c r="I73" i="55"/>
  <c r="H73" i="55"/>
  <c r="K72" i="55"/>
  <c r="E74" i="55"/>
  <c r="D74" i="55"/>
  <c r="C74" i="55"/>
  <c r="F74" i="55" s="1"/>
  <c r="L75" i="55"/>
  <c r="B73" i="55"/>
  <c r="J72" i="55"/>
  <c r="E101" i="26" l="1"/>
  <c r="L101" i="26" s="1"/>
  <c r="K102" i="26"/>
  <c r="G100" i="26"/>
  <c r="I100" i="26" s="1"/>
  <c r="B100" i="26"/>
  <c r="C100" i="26"/>
  <c r="H100" i="26"/>
  <c r="J100" i="26" s="1"/>
  <c r="D100" i="26"/>
  <c r="G74" i="55"/>
  <c r="H74" i="55"/>
  <c r="I74" i="55"/>
  <c r="K73" i="55"/>
  <c r="L76" i="55"/>
  <c r="E75" i="55"/>
  <c r="D75" i="55"/>
  <c r="C75" i="55"/>
  <c r="G75" i="55" s="1"/>
  <c r="B74" i="55"/>
  <c r="J73" i="55"/>
  <c r="E102" i="26" l="1"/>
  <c r="L102" i="26" s="1"/>
  <c r="K103" i="26"/>
  <c r="G101" i="26"/>
  <c r="I101" i="26" s="1"/>
  <c r="B101" i="26"/>
  <c r="C101" i="26"/>
  <c r="H101" i="26"/>
  <c r="J101" i="26" s="1"/>
  <c r="D101" i="26"/>
  <c r="F75" i="55"/>
  <c r="I75" i="55"/>
  <c r="H75" i="55"/>
  <c r="K74" i="55"/>
  <c r="B75" i="55"/>
  <c r="L77" i="55"/>
  <c r="E76" i="55"/>
  <c r="D76" i="55"/>
  <c r="C76" i="55"/>
  <c r="G76" i="55" s="1"/>
  <c r="J74" i="55"/>
  <c r="E103" i="26" l="1"/>
  <c r="L103" i="26" s="1"/>
  <c r="K104" i="26"/>
  <c r="G102" i="26"/>
  <c r="I102" i="26" s="1"/>
  <c r="B102" i="26"/>
  <c r="C102" i="26"/>
  <c r="H102" i="26"/>
  <c r="J102" i="26" s="1"/>
  <c r="D102" i="26"/>
  <c r="F76" i="55"/>
  <c r="H76" i="55"/>
  <c r="I76" i="55"/>
  <c r="J75" i="55"/>
  <c r="B76" i="55"/>
  <c r="D77" i="55"/>
  <c r="C77" i="55"/>
  <c r="F77" i="55" s="1"/>
  <c r="L78" i="55"/>
  <c r="E77" i="55"/>
  <c r="K75" i="55"/>
  <c r="E104" i="26" l="1"/>
  <c r="L104" i="26" s="1"/>
  <c r="K105" i="26"/>
  <c r="G103" i="26"/>
  <c r="I103" i="26" s="1"/>
  <c r="D103" i="26"/>
  <c r="B103" i="26"/>
  <c r="H103" i="26"/>
  <c r="J103" i="26" s="1"/>
  <c r="C103" i="26"/>
  <c r="G77" i="55"/>
  <c r="H77" i="55"/>
  <c r="I77" i="55"/>
  <c r="L79" i="55"/>
  <c r="E78" i="55"/>
  <c r="D78" i="55"/>
  <c r="C78" i="55"/>
  <c r="F78" i="55" s="1"/>
  <c r="B77" i="55"/>
  <c r="K76" i="55"/>
  <c r="J76" i="55"/>
  <c r="E105" i="26" l="1"/>
  <c r="L105" i="26" s="1"/>
  <c r="K106" i="26"/>
  <c r="G104" i="26"/>
  <c r="I104" i="26" s="1"/>
  <c r="D104" i="26"/>
  <c r="B104" i="26"/>
  <c r="H104" i="26"/>
  <c r="J104" i="26" s="1"/>
  <c r="C104" i="26"/>
  <c r="G78" i="55"/>
  <c r="H78" i="55"/>
  <c r="I78" i="55"/>
  <c r="K77" i="55"/>
  <c r="B78" i="55"/>
  <c r="J77" i="55"/>
  <c r="E79" i="55"/>
  <c r="D79" i="55"/>
  <c r="C79" i="55"/>
  <c r="F79" i="55" s="1"/>
  <c r="L80" i="55"/>
  <c r="E106" i="26" l="1"/>
  <c r="L106" i="26" s="1"/>
  <c r="K107" i="26"/>
  <c r="H105" i="26"/>
  <c r="D105" i="26"/>
  <c r="B105" i="26"/>
  <c r="G105" i="26"/>
  <c r="I105" i="26" s="1"/>
  <c r="J105" i="26"/>
  <c r="C105" i="26"/>
  <c r="G79" i="55"/>
  <c r="H79" i="55"/>
  <c r="I79" i="55"/>
  <c r="K78" i="55"/>
  <c r="J78" i="55"/>
  <c r="C80" i="55"/>
  <c r="F80" i="55" s="1"/>
  <c r="L81" i="55"/>
  <c r="E80" i="55"/>
  <c r="D80" i="55"/>
  <c r="B79" i="55"/>
  <c r="E107" i="26" l="1"/>
  <c r="L107" i="26" s="1"/>
  <c r="K108" i="26"/>
  <c r="H106" i="26"/>
  <c r="J106" i="26" s="1"/>
  <c r="D106" i="26"/>
  <c r="G106" i="26"/>
  <c r="I106" i="26" s="1"/>
  <c r="B106" i="26"/>
  <c r="C106" i="26"/>
  <c r="G80" i="55"/>
  <c r="H80" i="55"/>
  <c r="I80" i="55"/>
  <c r="L82" i="55"/>
  <c r="E81" i="55"/>
  <c r="D81" i="55"/>
  <c r="C81" i="55"/>
  <c r="G81" i="55" s="1"/>
  <c r="B80" i="55"/>
  <c r="K79" i="55"/>
  <c r="J79" i="55"/>
  <c r="E108" i="26" l="1"/>
  <c r="L108" i="26" s="1"/>
  <c r="K109" i="26"/>
  <c r="G107" i="26"/>
  <c r="I107" i="26" s="1"/>
  <c r="B107" i="26"/>
  <c r="C107" i="26"/>
  <c r="H107" i="26"/>
  <c r="J107" i="26" s="1"/>
  <c r="D107" i="26"/>
  <c r="F81" i="55"/>
  <c r="H81" i="55"/>
  <c r="I81" i="55"/>
  <c r="K80" i="55"/>
  <c r="B81" i="55"/>
  <c r="E82" i="55"/>
  <c r="D82" i="55"/>
  <c r="C82" i="55"/>
  <c r="F82" i="55" s="1"/>
  <c r="L83" i="55"/>
  <c r="J80" i="55"/>
  <c r="E109" i="26" l="1"/>
  <c r="L109" i="26" s="1"/>
  <c r="K110" i="26"/>
  <c r="G108" i="26"/>
  <c r="I108" i="26" s="1"/>
  <c r="B108" i="26"/>
  <c r="C108" i="26"/>
  <c r="H108" i="26"/>
  <c r="J108" i="26" s="1"/>
  <c r="D108" i="26"/>
  <c r="G82" i="55"/>
  <c r="I82" i="55"/>
  <c r="H82" i="55"/>
  <c r="K81" i="55"/>
  <c r="L84" i="55"/>
  <c r="E83" i="55"/>
  <c r="D83" i="55"/>
  <c r="C83" i="55"/>
  <c r="F83" i="55" s="1"/>
  <c r="B82" i="55"/>
  <c r="J81" i="55"/>
  <c r="E110" i="26" l="1"/>
  <c r="L110" i="26" s="1"/>
  <c r="K111" i="26"/>
  <c r="H109" i="26"/>
  <c r="J109" i="26" s="1"/>
  <c r="D109" i="26"/>
  <c r="G109" i="26"/>
  <c r="I109" i="26" s="1"/>
  <c r="B109" i="26"/>
  <c r="C109" i="26"/>
  <c r="G83" i="55"/>
  <c r="H83" i="55"/>
  <c r="I83" i="55"/>
  <c r="K82" i="55"/>
  <c r="J82" i="55"/>
  <c r="B83" i="55"/>
  <c r="L85" i="55"/>
  <c r="E84" i="55"/>
  <c r="D84" i="55"/>
  <c r="C84" i="55"/>
  <c r="G84" i="55" s="1"/>
  <c r="E111" i="26" l="1"/>
  <c r="L111" i="26" s="1"/>
  <c r="K112" i="26"/>
  <c r="G110" i="26"/>
  <c r="I110" i="26" s="1"/>
  <c r="D110" i="26"/>
  <c r="B110" i="26"/>
  <c r="H110" i="26"/>
  <c r="J110" i="26" s="1"/>
  <c r="C110" i="26"/>
  <c r="I84" i="55"/>
  <c r="H84" i="55"/>
  <c r="F84" i="55"/>
  <c r="J83" i="55"/>
  <c r="B84" i="55"/>
  <c r="D85" i="55"/>
  <c r="C85" i="55"/>
  <c r="F85" i="55" s="1"/>
  <c r="L86" i="55"/>
  <c r="E85" i="55"/>
  <c r="K83" i="55"/>
  <c r="E112" i="26" l="1"/>
  <c r="L112" i="26" s="1"/>
  <c r="K113" i="26"/>
  <c r="G111" i="26"/>
  <c r="I111" i="26" s="1"/>
  <c r="D111" i="26"/>
  <c r="B111" i="26"/>
  <c r="H111" i="26"/>
  <c r="J111" i="26" s="1"/>
  <c r="C111" i="26"/>
  <c r="G85" i="55"/>
  <c r="H85" i="55"/>
  <c r="I85" i="55"/>
  <c r="E86" i="55"/>
  <c r="L87" i="55"/>
  <c r="D86" i="55"/>
  <c r="C86" i="55"/>
  <c r="F86" i="55" s="1"/>
  <c r="B85" i="55"/>
  <c r="K84" i="55"/>
  <c r="J84" i="55"/>
  <c r="E113" i="26" l="1"/>
  <c r="L113" i="26" s="1"/>
  <c r="K114" i="26"/>
  <c r="G112" i="26"/>
  <c r="I112" i="26" s="1"/>
  <c r="B112" i="26"/>
  <c r="C112" i="26"/>
  <c r="H112" i="26"/>
  <c r="J112" i="26" s="1"/>
  <c r="D112" i="26"/>
  <c r="G86" i="55"/>
  <c r="H86" i="55"/>
  <c r="I86" i="55"/>
  <c r="K85" i="55"/>
  <c r="J85" i="55"/>
  <c r="B86" i="55"/>
  <c r="E87" i="55"/>
  <c r="L88" i="55"/>
  <c r="D87" i="55"/>
  <c r="C87" i="55"/>
  <c r="F87" i="55" s="1"/>
  <c r="E114" i="26" l="1"/>
  <c r="L114" i="26" s="1"/>
  <c r="K115" i="26"/>
  <c r="G113" i="26"/>
  <c r="I113" i="26" s="1"/>
  <c r="B113" i="26"/>
  <c r="H113" i="26"/>
  <c r="J113" i="26" s="1"/>
  <c r="D113" i="26"/>
  <c r="C113" i="26"/>
  <c r="G87" i="55"/>
  <c r="H87" i="55"/>
  <c r="I87" i="55"/>
  <c r="K86" i="55"/>
  <c r="E88" i="55"/>
  <c r="L89" i="55"/>
  <c r="D88" i="55"/>
  <c r="C88" i="55"/>
  <c r="F88" i="55" s="1"/>
  <c r="J86" i="55"/>
  <c r="B87" i="55"/>
  <c r="E115" i="26" l="1"/>
  <c r="L115" i="26" s="1"/>
  <c r="K116" i="26"/>
  <c r="G114" i="26"/>
  <c r="I114" i="26" s="1"/>
  <c r="C114" i="26"/>
  <c r="D114" i="26"/>
  <c r="H114" i="26"/>
  <c r="J114" i="26" s="1"/>
  <c r="B114" i="26"/>
  <c r="G88" i="55"/>
  <c r="H88" i="55"/>
  <c r="I88" i="55"/>
  <c r="J87" i="55"/>
  <c r="B88" i="55"/>
  <c r="L90" i="55"/>
  <c r="D89" i="55"/>
  <c r="E89" i="55"/>
  <c r="C89" i="55"/>
  <c r="G89" i="55" s="1"/>
  <c r="K87" i="55"/>
  <c r="E116" i="26" l="1"/>
  <c r="L116" i="26" s="1"/>
  <c r="K117" i="26"/>
  <c r="G115" i="26"/>
  <c r="I115" i="26" s="1"/>
  <c r="B115" i="26"/>
  <c r="C115" i="26"/>
  <c r="H115" i="26"/>
  <c r="J115" i="26" s="1"/>
  <c r="D115" i="26"/>
  <c r="I89" i="55"/>
  <c r="H89" i="55"/>
  <c r="F89" i="55"/>
  <c r="J88" i="55"/>
  <c r="B89" i="55"/>
  <c r="L91" i="55"/>
  <c r="E90" i="55"/>
  <c r="D90" i="55"/>
  <c r="C90" i="55"/>
  <c r="K88" i="55"/>
  <c r="E117" i="26" l="1"/>
  <c r="L117" i="26" s="1"/>
  <c r="K118" i="26"/>
  <c r="H116" i="26"/>
  <c r="J116" i="26" s="1"/>
  <c r="D116" i="26"/>
  <c r="G116" i="26"/>
  <c r="I116" i="26" s="1"/>
  <c r="B116" i="26"/>
  <c r="C116" i="26"/>
  <c r="H90" i="55"/>
  <c r="I90" i="55"/>
  <c r="G90" i="55"/>
  <c r="F90" i="55"/>
  <c r="E91" i="55"/>
  <c r="D91" i="55"/>
  <c r="C91" i="55"/>
  <c r="L92" i="55"/>
  <c r="B90" i="55"/>
  <c r="J89" i="55"/>
  <c r="K89" i="55"/>
  <c r="E118" i="26" l="1"/>
  <c r="L118" i="26" s="1"/>
  <c r="K119" i="26"/>
  <c r="H117" i="26"/>
  <c r="J117" i="26" s="1"/>
  <c r="D117" i="26"/>
  <c r="G117" i="26"/>
  <c r="I117" i="26" s="1"/>
  <c r="B117" i="26"/>
  <c r="C117" i="26"/>
  <c r="I91" i="55"/>
  <c r="H91" i="55"/>
  <c r="G91" i="55"/>
  <c r="F91" i="55"/>
  <c r="K90" i="55"/>
  <c r="B91" i="55"/>
  <c r="L93" i="55"/>
  <c r="E92" i="55"/>
  <c r="C92" i="55"/>
  <c r="G92" i="55" s="1"/>
  <c r="D92" i="55"/>
  <c r="J90" i="55"/>
  <c r="E119" i="26" l="1"/>
  <c r="L119" i="26" s="1"/>
  <c r="K120" i="26"/>
  <c r="H118" i="26"/>
  <c r="C118" i="26"/>
  <c r="G118" i="26"/>
  <c r="I118" i="26" s="1"/>
  <c r="D118" i="26"/>
  <c r="J118" i="26"/>
  <c r="B118" i="26"/>
  <c r="F92" i="55"/>
  <c r="H92" i="55"/>
  <c r="I92" i="55"/>
  <c r="K91" i="55"/>
  <c r="L94" i="55"/>
  <c r="E93" i="55"/>
  <c r="D93" i="55"/>
  <c r="C93" i="55"/>
  <c r="F93" i="55" s="1"/>
  <c r="B92" i="55"/>
  <c r="J91" i="55"/>
  <c r="E120" i="26" l="1"/>
  <c r="L120" i="26" s="1"/>
  <c r="K121" i="26"/>
  <c r="H119" i="26"/>
  <c r="J119" i="26" s="1"/>
  <c r="C119" i="26"/>
  <c r="B119" i="26"/>
  <c r="G119" i="26"/>
  <c r="I119" i="26" s="1"/>
  <c r="D119" i="26"/>
  <c r="G93" i="55"/>
  <c r="H93" i="55"/>
  <c r="I93" i="55"/>
  <c r="J92" i="55"/>
  <c r="B93" i="55"/>
  <c r="D94" i="55"/>
  <c r="C94" i="55"/>
  <c r="F94" i="55" s="1"/>
  <c r="L95" i="55"/>
  <c r="E94" i="55"/>
  <c r="K92" i="55"/>
  <c r="E121" i="26" l="1"/>
  <c r="L121" i="26" s="1"/>
  <c r="K122" i="26"/>
  <c r="G120" i="26"/>
  <c r="I120" i="26" s="1"/>
  <c r="B120" i="26"/>
  <c r="C120" i="26"/>
  <c r="H120" i="26"/>
  <c r="J120" i="26" s="1"/>
  <c r="D120" i="26"/>
  <c r="G94" i="55"/>
  <c r="H94" i="55"/>
  <c r="I94" i="55"/>
  <c r="K93" i="55"/>
  <c r="L96" i="55"/>
  <c r="E95" i="55"/>
  <c r="D95" i="55"/>
  <c r="C95" i="55"/>
  <c r="G95" i="55" s="1"/>
  <c r="B94" i="55"/>
  <c r="J93" i="55"/>
  <c r="E122" i="26" l="1"/>
  <c r="L122" i="26" s="1"/>
  <c r="K123" i="26"/>
  <c r="G121" i="26"/>
  <c r="I121" i="26" s="1"/>
  <c r="B121" i="26"/>
  <c r="C121" i="26"/>
  <c r="H121" i="26"/>
  <c r="J121" i="26" s="1"/>
  <c r="D121" i="26"/>
  <c r="F95" i="55"/>
  <c r="H95" i="55"/>
  <c r="I95" i="55"/>
  <c r="K94" i="55"/>
  <c r="B95" i="55"/>
  <c r="J94" i="55"/>
  <c r="E96" i="55"/>
  <c r="D96" i="55"/>
  <c r="C96" i="55"/>
  <c r="F96" i="55" s="1"/>
  <c r="L97" i="55"/>
  <c r="E123" i="26" l="1"/>
  <c r="L123" i="26" s="1"/>
  <c r="K124" i="26"/>
  <c r="H122" i="26"/>
  <c r="J122" i="26" s="1"/>
  <c r="B122" i="26"/>
  <c r="G122" i="26"/>
  <c r="I122" i="26" s="1"/>
  <c r="C122" i="26"/>
  <c r="D122" i="26"/>
  <c r="G96" i="55"/>
  <c r="H96" i="55"/>
  <c r="I96" i="55"/>
  <c r="J95" i="55"/>
  <c r="K95" i="55"/>
  <c r="B96" i="55"/>
  <c r="C97" i="55"/>
  <c r="F97" i="55" s="1"/>
  <c r="L98" i="55"/>
  <c r="D97" i="55"/>
  <c r="E97" i="55"/>
  <c r="E124" i="26" l="1"/>
  <c r="L124" i="26" s="1"/>
  <c r="K125" i="26"/>
  <c r="G123" i="26"/>
  <c r="I123" i="26" s="1"/>
  <c r="B123" i="26"/>
  <c r="H123" i="26"/>
  <c r="J123" i="26" s="1"/>
  <c r="D123" i="26"/>
  <c r="C123" i="26"/>
  <c r="G97" i="55"/>
  <c r="H97" i="55"/>
  <c r="I97" i="55"/>
  <c r="L99" i="55"/>
  <c r="E98" i="55"/>
  <c r="D98" i="55"/>
  <c r="C98" i="55"/>
  <c r="F98" i="55" s="1"/>
  <c r="B97" i="55"/>
  <c r="K96" i="55"/>
  <c r="J96" i="55"/>
  <c r="E125" i="26" l="1"/>
  <c r="L125" i="26" s="1"/>
  <c r="K126" i="26"/>
  <c r="G124" i="26"/>
  <c r="I124" i="26" s="1"/>
  <c r="B124" i="26"/>
  <c r="C124" i="26"/>
  <c r="H124" i="26"/>
  <c r="J124" i="26" s="1"/>
  <c r="D124" i="26"/>
  <c r="G98" i="55"/>
  <c r="I98" i="55"/>
  <c r="H98" i="55"/>
  <c r="K97" i="55"/>
  <c r="J97" i="55"/>
  <c r="B98" i="55"/>
  <c r="E99" i="55"/>
  <c r="D99" i="55"/>
  <c r="C99" i="55"/>
  <c r="F99" i="55" s="1"/>
  <c r="L100" i="55"/>
  <c r="E126" i="26" l="1"/>
  <c r="L126" i="26" s="1"/>
  <c r="K127" i="26"/>
  <c r="G125" i="26"/>
  <c r="I125" i="26" s="1"/>
  <c r="B125" i="26"/>
  <c r="C125" i="26"/>
  <c r="H125" i="26"/>
  <c r="J125" i="26" s="1"/>
  <c r="D125" i="26"/>
  <c r="G99" i="55"/>
  <c r="H99" i="55"/>
  <c r="I99" i="55"/>
  <c r="K98" i="55"/>
  <c r="J98" i="55"/>
  <c r="L101" i="55"/>
  <c r="E100" i="55"/>
  <c r="C100" i="55"/>
  <c r="G100" i="55" s="1"/>
  <c r="D100" i="55"/>
  <c r="B99" i="55"/>
  <c r="E127" i="26" l="1"/>
  <c r="L127" i="26" s="1"/>
  <c r="K128" i="26"/>
  <c r="G126" i="26"/>
  <c r="I126" i="26" s="1"/>
  <c r="B126" i="26"/>
  <c r="H126" i="26"/>
  <c r="J126" i="26" s="1"/>
  <c r="D126" i="26"/>
  <c r="C126" i="26"/>
  <c r="F100" i="55"/>
  <c r="I100" i="55"/>
  <c r="H100" i="55"/>
  <c r="K99" i="55"/>
  <c r="B100" i="55"/>
  <c r="L102" i="55"/>
  <c r="E101" i="55"/>
  <c r="D101" i="55"/>
  <c r="C101" i="55"/>
  <c r="G101" i="55" s="1"/>
  <c r="J99" i="55"/>
  <c r="E128" i="26" l="1"/>
  <c r="L128" i="26" s="1"/>
  <c r="K129" i="26"/>
  <c r="G127" i="26"/>
  <c r="I127" i="26" s="1"/>
  <c r="D127" i="26"/>
  <c r="H127" i="26"/>
  <c r="J127" i="26" s="1"/>
  <c r="C127" i="26"/>
  <c r="B127" i="26"/>
  <c r="F101" i="55"/>
  <c r="H101" i="55"/>
  <c r="I101" i="55"/>
  <c r="J100" i="55"/>
  <c r="D102" i="55"/>
  <c r="C102" i="55"/>
  <c r="F102" i="55" s="1"/>
  <c r="L103" i="55"/>
  <c r="E102" i="55"/>
  <c r="K100" i="55"/>
  <c r="B101" i="55"/>
  <c r="E129" i="26" l="1"/>
  <c r="L129" i="26" s="1"/>
  <c r="K130" i="26"/>
  <c r="G128" i="26"/>
  <c r="I128" i="26" s="1"/>
  <c r="B128" i="26"/>
  <c r="C128" i="26"/>
  <c r="H128" i="26"/>
  <c r="J128" i="26" s="1"/>
  <c r="D128" i="26"/>
  <c r="G102" i="55"/>
  <c r="H102" i="55"/>
  <c r="I102" i="55"/>
  <c r="L104" i="55"/>
  <c r="E103" i="55"/>
  <c r="D103" i="55"/>
  <c r="C103" i="55"/>
  <c r="F103" i="55" s="1"/>
  <c r="B102" i="55"/>
  <c r="K101" i="55"/>
  <c r="J101" i="55"/>
  <c r="E130" i="26" l="1"/>
  <c r="L130" i="26" s="1"/>
  <c r="K131" i="26"/>
  <c r="H129" i="26"/>
  <c r="J129" i="26" s="1"/>
  <c r="D129" i="26"/>
  <c r="C129" i="26"/>
  <c r="G129" i="26"/>
  <c r="I129" i="26" s="1"/>
  <c r="B129" i="26"/>
  <c r="G103" i="55"/>
  <c r="H103" i="55"/>
  <c r="I103" i="55"/>
  <c r="K102" i="55"/>
  <c r="B103" i="55"/>
  <c r="E104" i="55"/>
  <c r="D104" i="55"/>
  <c r="C104" i="55"/>
  <c r="F104" i="55" s="1"/>
  <c r="L105" i="55"/>
  <c r="J102" i="55"/>
  <c r="E131" i="26" l="1"/>
  <c r="L131" i="26" s="1"/>
  <c r="K132" i="26"/>
  <c r="H130" i="26"/>
  <c r="J130" i="26" s="1"/>
  <c r="B130" i="26"/>
  <c r="D130" i="26"/>
  <c r="G130" i="26"/>
  <c r="I130" i="26" s="1"/>
  <c r="C130" i="26"/>
  <c r="G104" i="55"/>
  <c r="H104" i="55"/>
  <c r="I104" i="55"/>
  <c r="J103" i="55"/>
  <c r="C105" i="55"/>
  <c r="F105" i="55" s="1"/>
  <c r="L106" i="55"/>
  <c r="D105" i="55"/>
  <c r="E105" i="55"/>
  <c r="K103" i="55"/>
  <c r="B104" i="55"/>
  <c r="E132" i="26" l="1"/>
  <c r="L132" i="26" s="1"/>
  <c r="K133" i="26"/>
  <c r="H131" i="26"/>
  <c r="J131" i="26" s="1"/>
  <c r="D131" i="26"/>
  <c r="G131" i="26"/>
  <c r="I131" i="26" s="1"/>
  <c r="B131" i="26"/>
  <c r="C131" i="26"/>
  <c r="G105" i="55"/>
  <c r="K104" i="55"/>
  <c r="I105" i="55"/>
  <c r="H105" i="55"/>
  <c r="J104" i="55"/>
  <c r="L107" i="55"/>
  <c r="E106" i="55"/>
  <c r="D106" i="55"/>
  <c r="C106" i="55"/>
  <c r="F106" i="55" s="1"/>
  <c r="B105" i="55"/>
  <c r="E133" i="26" l="1"/>
  <c r="L133" i="26" s="1"/>
  <c r="K134" i="26"/>
  <c r="G132" i="26"/>
  <c r="I132" i="26" s="1"/>
  <c r="B132" i="26"/>
  <c r="H132" i="26"/>
  <c r="J132" i="26" s="1"/>
  <c r="D132" i="26"/>
  <c r="C132" i="26"/>
  <c r="G106" i="55"/>
  <c r="H106" i="55"/>
  <c r="I106" i="55"/>
  <c r="K105" i="55"/>
  <c r="E107" i="55"/>
  <c r="D107" i="55"/>
  <c r="C107" i="55"/>
  <c r="F107" i="55" s="1"/>
  <c r="L108" i="55"/>
  <c r="J105" i="55"/>
  <c r="B106" i="55"/>
  <c r="E134" i="26" l="1"/>
  <c r="L134" i="26" s="1"/>
  <c r="K135" i="26"/>
  <c r="G133" i="26"/>
  <c r="I133" i="26" s="1"/>
  <c r="B133" i="26"/>
  <c r="C133" i="26"/>
  <c r="H133" i="26"/>
  <c r="J133" i="26" s="1"/>
  <c r="D133" i="26"/>
  <c r="G107" i="55"/>
  <c r="I107" i="55"/>
  <c r="H107" i="55"/>
  <c r="K106" i="55"/>
  <c r="L109" i="55"/>
  <c r="E108" i="55"/>
  <c r="C108" i="55"/>
  <c r="G108" i="55" s="1"/>
  <c r="D108" i="55"/>
  <c r="B107" i="55"/>
  <c r="J106" i="55"/>
  <c r="E135" i="26" l="1"/>
  <c r="L135" i="26" s="1"/>
  <c r="K136" i="26"/>
  <c r="G134" i="26"/>
  <c r="I134" i="26" s="1"/>
  <c r="B134" i="26"/>
  <c r="C134" i="26"/>
  <c r="H134" i="26"/>
  <c r="J134" i="26" s="1"/>
  <c r="D134" i="26"/>
  <c r="F108" i="55"/>
  <c r="H108" i="55"/>
  <c r="I108" i="55"/>
  <c r="K107" i="55"/>
  <c r="J107" i="55"/>
  <c r="B108" i="55"/>
  <c r="L110" i="55"/>
  <c r="E109" i="55"/>
  <c r="D109" i="55"/>
  <c r="C109" i="55"/>
  <c r="F109" i="55" s="1"/>
  <c r="E136" i="26" l="1"/>
  <c r="L136" i="26" s="1"/>
  <c r="K137" i="26"/>
  <c r="G135" i="26"/>
  <c r="I135" i="26" s="1"/>
  <c r="D135" i="26"/>
  <c r="B135" i="26"/>
  <c r="H135" i="26"/>
  <c r="J135" i="26" s="1"/>
  <c r="C135" i="26"/>
  <c r="G109" i="55"/>
  <c r="H109" i="55"/>
  <c r="I109" i="55"/>
  <c r="J108" i="55"/>
  <c r="D110" i="55"/>
  <c r="C110" i="55"/>
  <c r="G110" i="55" s="1"/>
  <c r="L111" i="55"/>
  <c r="E110" i="55"/>
  <c r="K108" i="55"/>
  <c r="B109" i="55"/>
  <c r="E137" i="26" l="1"/>
  <c r="L137" i="26" s="1"/>
  <c r="K138" i="26"/>
  <c r="G136" i="26"/>
  <c r="I136" i="26" s="1"/>
  <c r="B136" i="26"/>
  <c r="C136" i="26"/>
  <c r="H136" i="26"/>
  <c r="J136" i="26" s="1"/>
  <c r="D136" i="26"/>
  <c r="F110" i="55"/>
  <c r="H110" i="55"/>
  <c r="I110" i="55"/>
  <c r="K109" i="55"/>
  <c r="J109" i="55"/>
  <c r="L112" i="55"/>
  <c r="E111" i="55"/>
  <c r="D111" i="55"/>
  <c r="C111" i="55"/>
  <c r="F111" i="55" s="1"/>
  <c r="B110" i="55"/>
  <c r="E138" i="26" l="1"/>
  <c r="L138" i="26" s="1"/>
  <c r="K139" i="26"/>
  <c r="G137" i="26"/>
  <c r="I137" i="26" s="1"/>
  <c r="B137" i="26"/>
  <c r="C137" i="26"/>
  <c r="H137" i="26"/>
  <c r="J137" i="26" s="1"/>
  <c r="D137" i="26"/>
  <c r="H111" i="55"/>
  <c r="I111" i="55"/>
  <c r="G111" i="55"/>
  <c r="K110" i="55"/>
  <c r="E112" i="55"/>
  <c r="D112" i="55"/>
  <c r="C112" i="55"/>
  <c r="G112" i="55" s="1"/>
  <c r="L113" i="55"/>
  <c r="J110" i="55"/>
  <c r="B111" i="55"/>
  <c r="E139" i="26" l="1"/>
  <c r="L139" i="26" s="1"/>
  <c r="K140" i="26"/>
  <c r="G138" i="26"/>
  <c r="I138" i="26" s="1"/>
  <c r="B138" i="26"/>
  <c r="C138" i="26"/>
  <c r="H138" i="26"/>
  <c r="J138" i="26" s="1"/>
  <c r="D138" i="26"/>
  <c r="F112" i="55"/>
  <c r="H112" i="55"/>
  <c r="I112" i="55"/>
  <c r="J111" i="55"/>
  <c r="C113" i="55"/>
  <c r="F113" i="55" s="1"/>
  <c r="L114" i="55"/>
  <c r="E113" i="55"/>
  <c r="D113" i="55"/>
  <c r="B112" i="55"/>
  <c r="K111" i="55"/>
  <c r="E140" i="26" l="1"/>
  <c r="L140" i="26" s="1"/>
  <c r="K141" i="26"/>
  <c r="G139" i="26"/>
  <c r="I139" i="26" s="1"/>
  <c r="B139" i="26"/>
  <c r="C139" i="26"/>
  <c r="H139" i="26"/>
  <c r="J139" i="26" s="1"/>
  <c r="D139" i="26"/>
  <c r="G113" i="55"/>
  <c r="H113" i="55"/>
  <c r="I113" i="55"/>
  <c r="K112" i="55"/>
  <c r="J112" i="55"/>
  <c r="L115" i="55"/>
  <c r="E114" i="55"/>
  <c r="D114" i="55"/>
  <c r="C114" i="55"/>
  <c r="G114" i="55" s="1"/>
  <c r="B113" i="55"/>
  <c r="E141" i="26" l="1"/>
  <c r="L141" i="26" s="1"/>
  <c r="K142" i="26"/>
  <c r="G140" i="26"/>
  <c r="I140" i="26" s="1"/>
  <c r="B140" i="26"/>
  <c r="C140" i="26"/>
  <c r="H140" i="26"/>
  <c r="J140" i="26" s="1"/>
  <c r="D140" i="26"/>
  <c r="F114" i="55"/>
  <c r="I114" i="55"/>
  <c r="H114" i="55"/>
  <c r="K113" i="55"/>
  <c r="E115" i="55"/>
  <c r="D115" i="55"/>
  <c r="C115" i="55"/>
  <c r="G115" i="55" s="1"/>
  <c r="L116" i="55"/>
  <c r="J113" i="55"/>
  <c r="B114" i="55"/>
  <c r="E142" i="26" l="1"/>
  <c r="L142" i="26" s="1"/>
  <c r="K143" i="26"/>
  <c r="C141" i="26"/>
  <c r="H141" i="26"/>
  <c r="J141" i="26" s="1"/>
  <c r="D141" i="26"/>
  <c r="B141" i="26"/>
  <c r="G141" i="26"/>
  <c r="I141" i="26" s="1"/>
  <c r="F115" i="55"/>
  <c r="H115" i="55"/>
  <c r="I115" i="55"/>
  <c r="K114" i="55"/>
  <c r="L117" i="55"/>
  <c r="E116" i="55"/>
  <c r="D116" i="55"/>
  <c r="C116" i="55"/>
  <c r="G116" i="55" s="1"/>
  <c r="B115" i="55"/>
  <c r="J114" i="55"/>
  <c r="E143" i="26" l="1"/>
  <c r="L143" i="26" s="1"/>
  <c r="K144" i="26"/>
  <c r="G142" i="26"/>
  <c r="I142" i="26" s="1"/>
  <c r="B142" i="26"/>
  <c r="H142" i="26"/>
  <c r="J142" i="26" s="1"/>
  <c r="D142" i="26"/>
  <c r="C142" i="26"/>
  <c r="F116" i="55"/>
  <c r="I116" i="55"/>
  <c r="H116" i="55"/>
  <c r="K115" i="55"/>
  <c r="B116" i="55"/>
  <c r="L118" i="55"/>
  <c r="E117" i="55"/>
  <c r="D117" i="55"/>
  <c r="C117" i="55"/>
  <c r="F117" i="55" s="1"/>
  <c r="J115" i="55"/>
  <c r="E144" i="26" l="1"/>
  <c r="L144" i="26" s="1"/>
  <c r="K145" i="26"/>
  <c r="G143" i="26"/>
  <c r="I143" i="26" s="1"/>
  <c r="D143" i="26"/>
  <c r="H143" i="26"/>
  <c r="J143" i="26" s="1"/>
  <c r="C143" i="26"/>
  <c r="B143" i="26"/>
  <c r="G117" i="55"/>
  <c r="H117" i="55"/>
  <c r="I117" i="55"/>
  <c r="J116" i="55"/>
  <c r="B117" i="55"/>
  <c r="D118" i="55"/>
  <c r="C118" i="55"/>
  <c r="F118" i="55" s="1"/>
  <c r="L119" i="55"/>
  <c r="E118" i="55"/>
  <c r="K116" i="55"/>
  <c r="E145" i="26" l="1"/>
  <c r="L145" i="26" s="1"/>
  <c r="K146" i="26"/>
  <c r="G144" i="26"/>
  <c r="I144" i="26" s="1"/>
  <c r="B144" i="26"/>
  <c r="C144" i="26"/>
  <c r="H144" i="26"/>
  <c r="J144" i="26" s="1"/>
  <c r="D144" i="26"/>
  <c r="G118" i="55"/>
  <c r="K117" i="55"/>
  <c r="H118" i="55"/>
  <c r="I118" i="55"/>
  <c r="B118" i="55"/>
  <c r="J117" i="55"/>
  <c r="L120" i="55"/>
  <c r="E119" i="55"/>
  <c r="D119" i="55"/>
  <c r="C119" i="55"/>
  <c r="F119" i="55" s="1"/>
  <c r="E146" i="26" l="1"/>
  <c r="L146" i="26" s="1"/>
  <c r="K147" i="26"/>
  <c r="G145" i="26"/>
  <c r="I145" i="26" s="1"/>
  <c r="B145" i="26"/>
  <c r="C145" i="26"/>
  <c r="H145" i="26"/>
  <c r="J145" i="26" s="1"/>
  <c r="D145" i="26"/>
  <c r="G119" i="55"/>
  <c r="H119" i="55"/>
  <c r="I119" i="55"/>
  <c r="K118" i="55"/>
  <c r="E120" i="55"/>
  <c r="D120" i="55"/>
  <c r="C120" i="55"/>
  <c r="F120" i="55" s="1"/>
  <c r="L121" i="55"/>
  <c r="J118" i="55"/>
  <c r="B119" i="55"/>
  <c r="E147" i="26" l="1"/>
  <c r="L147" i="26" s="1"/>
  <c r="K148" i="26"/>
  <c r="G146" i="26"/>
  <c r="I146" i="26" s="1"/>
  <c r="C146" i="26"/>
  <c r="D146" i="26"/>
  <c r="H146" i="26"/>
  <c r="J146" i="26" s="1"/>
  <c r="B146" i="26"/>
  <c r="G120" i="55"/>
  <c r="H120" i="55"/>
  <c r="I120" i="55"/>
  <c r="K119" i="55"/>
  <c r="C121" i="55"/>
  <c r="G121" i="55" s="1"/>
  <c r="L122" i="55"/>
  <c r="E121" i="55"/>
  <c r="D121" i="55"/>
  <c r="J119" i="55"/>
  <c r="B120" i="55"/>
  <c r="E148" i="26" l="1"/>
  <c r="L148" i="26" s="1"/>
  <c r="K149" i="26"/>
  <c r="G147" i="26"/>
  <c r="I147" i="26" s="1"/>
  <c r="B147" i="26"/>
  <c r="C147" i="26"/>
  <c r="H147" i="26"/>
  <c r="J147" i="26" s="1"/>
  <c r="D147" i="26"/>
  <c r="F121" i="55"/>
  <c r="I121" i="55"/>
  <c r="H121" i="55"/>
  <c r="K120" i="55"/>
  <c r="J120" i="55"/>
  <c r="L123" i="55"/>
  <c r="E122" i="55"/>
  <c r="D122" i="55"/>
  <c r="C122" i="55"/>
  <c r="G122" i="55" s="1"/>
  <c r="B121" i="55"/>
  <c r="E149" i="26" l="1"/>
  <c r="L149" i="26" s="1"/>
  <c r="K150" i="26"/>
  <c r="G148" i="26"/>
  <c r="I148" i="26" s="1"/>
  <c r="D148" i="26"/>
  <c r="B148" i="26"/>
  <c r="H148" i="26"/>
  <c r="J148" i="26" s="1"/>
  <c r="C148" i="26"/>
  <c r="F122" i="55"/>
  <c r="H122" i="55"/>
  <c r="I122" i="55"/>
  <c r="K121" i="55"/>
  <c r="E123" i="55"/>
  <c r="D123" i="55"/>
  <c r="C123" i="55"/>
  <c r="G123" i="55" s="1"/>
  <c r="L124" i="55"/>
  <c r="J121" i="55"/>
  <c r="B122" i="55"/>
  <c r="E150" i="26" l="1"/>
  <c r="L150" i="26" s="1"/>
  <c r="K151" i="26"/>
  <c r="G149" i="26"/>
  <c r="I149" i="26" s="1"/>
  <c r="C149" i="26"/>
  <c r="B149" i="26"/>
  <c r="H149" i="26"/>
  <c r="J149" i="26" s="1"/>
  <c r="D149" i="26"/>
  <c r="F123" i="55"/>
  <c r="I123" i="55"/>
  <c r="H123" i="55"/>
  <c r="K122" i="55"/>
  <c r="L125" i="55"/>
  <c r="E124" i="55"/>
  <c r="D124" i="55"/>
  <c r="C124" i="55"/>
  <c r="F124" i="55" s="1"/>
  <c r="B123" i="55"/>
  <c r="J122" i="55"/>
  <c r="E151" i="26" l="1"/>
  <c r="L151" i="26" s="1"/>
  <c r="K152" i="26"/>
  <c r="H150" i="26"/>
  <c r="J150" i="26" s="1"/>
  <c r="D150" i="26"/>
  <c r="G150" i="26"/>
  <c r="I150" i="26" s="1"/>
  <c r="B150" i="26"/>
  <c r="C150" i="26"/>
  <c r="G124" i="55"/>
  <c r="H124" i="55"/>
  <c r="I124" i="55"/>
  <c r="K123" i="55"/>
  <c r="B124" i="55"/>
  <c r="L126" i="55"/>
  <c r="E125" i="55"/>
  <c r="D125" i="55"/>
  <c r="C125" i="55"/>
  <c r="G125" i="55" s="1"/>
  <c r="J123" i="55"/>
  <c r="E152" i="26" l="1"/>
  <c r="L152" i="26" s="1"/>
  <c r="K153" i="26"/>
  <c r="H151" i="26"/>
  <c r="C151" i="26"/>
  <c r="G151" i="26"/>
  <c r="I151" i="26" s="1"/>
  <c r="D151" i="26"/>
  <c r="J151" i="26"/>
  <c r="B151" i="26"/>
  <c r="H125" i="55"/>
  <c r="I125" i="55"/>
  <c r="F125" i="55"/>
  <c r="J124" i="55"/>
  <c r="B125" i="55"/>
  <c r="D126" i="55"/>
  <c r="C126" i="55"/>
  <c r="F126" i="55" s="1"/>
  <c r="L127" i="55"/>
  <c r="E126" i="55"/>
  <c r="K124" i="55"/>
  <c r="E153" i="26" l="1"/>
  <c r="L153" i="26" s="1"/>
  <c r="K154" i="26"/>
  <c r="G152" i="26"/>
  <c r="I152" i="26" s="1"/>
  <c r="B152" i="26"/>
  <c r="C152" i="26"/>
  <c r="H152" i="26"/>
  <c r="J152" i="26" s="1"/>
  <c r="D152" i="26"/>
  <c r="G126" i="55"/>
  <c r="H126" i="55"/>
  <c r="I126" i="55"/>
  <c r="L128" i="55"/>
  <c r="E127" i="55"/>
  <c r="D127" i="55"/>
  <c r="C127" i="55"/>
  <c r="F127" i="55" s="1"/>
  <c r="B126" i="55"/>
  <c r="K125" i="55"/>
  <c r="J125" i="55"/>
  <c r="E154" i="26" l="1"/>
  <c r="L154" i="26" s="1"/>
  <c r="K155" i="26"/>
  <c r="H153" i="26"/>
  <c r="J153" i="26" s="1"/>
  <c r="D153" i="26"/>
  <c r="G153" i="26"/>
  <c r="I153" i="26" s="1"/>
  <c r="C153" i="26"/>
  <c r="B153" i="26"/>
  <c r="G127" i="55"/>
  <c r="H127" i="55"/>
  <c r="I127" i="55"/>
  <c r="B127" i="55"/>
  <c r="E128" i="55"/>
  <c r="D128" i="55"/>
  <c r="C128" i="55"/>
  <c r="G128" i="55" s="1"/>
  <c r="L129" i="55"/>
  <c r="K126" i="55"/>
  <c r="J126" i="55"/>
  <c r="E155" i="26" l="1"/>
  <c r="L155" i="26" s="1"/>
  <c r="K156" i="26"/>
  <c r="G154" i="26"/>
  <c r="I154" i="26" s="1"/>
  <c r="C154" i="26"/>
  <c r="D154" i="26"/>
  <c r="H154" i="26"/>
  <c r="J154" i="26" s="1"/>
  <c r="B154" i="26"/>
  <c r="F128" i="55"/>
  <c r="H128" i="55"/>
  <c r="I128" i="55"/>
  <c r="K127" i="55"/>
  <c r="C129" i="55"/>
  <c r="G129" i="55" s="1"/>
  <c r="L130" i="55"/>
  <c r="E129" i="55"/>
  <c r="D129" i="55"/>
  <c r="B128" i="55"/>
  <c r="J127" i="55"/>
  <c r="E156" i="26" l="1"/>
  <c r="L156" i="26" s="1"/>
  <c r="K157" i="26"/>
  <c r="H155" i="26"/>
  <c r="D155" i="26"/>
  <c r="G155" i="26"/>
  <c r="I155" i="26" s="1"/>
  <c r="B155" i="26"/>
  <c r="J155" i="26"/>
  <c r="C155" i="26"/>
  <c r="F129" i="55"/>
  <c r="H129" i="55"/>
  <c r="I129" i="55"/>
  <c r="K128" i="55"/>
  <c r="J128" i="55"/>
  <c r="L131" i="55"/>
  <c r="E130" i="55"/>
  <c r="D130" i="55"/>
  <c r="C130" i="55"/>
  <c r="G130" i="55" s="1"/>
  <c r="B129" i="55"/>
  <c r="E157" i="26" l="1"/>
  <c r="L157" i="26" s="1"/>
  <c r="K158" i="26"/>
  <c r="G156" i="26"/>
  <c r="I156" i="26" s="1"/>
  <c r="B156" i="26"/>
  <c r="C156" i="26"/>
  <c r="H156" i="26"/>
  <c r="J156" i="26" s="1"/>
  <c r="D156" i="26"/>
  <c r="F130" i="55"/>
  <c r="I130" i="55"/>
  <c r="H130" i="55"/>
  <c r="K129" i="55"/>
  <c r="E131" i="55"/>
  <c r="D131" i="55"/>
  <c r="C131" i="55"/>
  <c r="G131" i="55" s="1"/>
  <c r="L132" i="55"/>
  <c r="B130" i="55"/>
  <c r="J129" i="55"/>
  <c r="E158" i="26" l="1"/>
  <c r="L158" i="26" s="1"/>
  <c r="K159" i="26"/>
  <c r="G157" i="26"/>
  <c r="I157" i="26" s="1"/>
  <c r="B157" i="26"/>
  <c r="C157" i="26"/>
  <c r="H157" i="26"/>
  <c r="J157" i="26" s="1"/>
  <c r="D157" i="26"/>
  <c r="F131" i="55"/>
  <c r="H131" i="55"/>
  <c r="I131" i="55"/>
  <c r="K130" i="55"/>
  <c r="L133" i="55"/>
  <c r="E132" i="55"/>
  <c r="D132" i="55"/>
  <c r="C132" i="55"/>
  <c r="F132" i="55" s="1"/>
  <c r="B131" i="55"/>
  <c r="J130" i="55"/>
  <c r="E159" i="26" l="1"/>
  <c r="L159" i="26" s="1"/>
  <c r="K160" i="26"/>
  <c r="G158" i="26"/>
  <c r="I158" i="26" s="1"/>
  <c r="B158" i="26"/>
  <c r="H158" i="26"/>
  <c r="J158" i="26" s="1"/>
  <c r="D158" i="26"/>
  <c r="C158" i="26"/>
  <c r="G132" i="55"/>
  <c r="I132" i="55"/>
  <c r="H132" i="55"/>
  <c r="K131" i="55"/>
  <c r="B132" i="55"/>
  <c r="L134" i="55"/>
  <c r="E133" i="55"/>
  <c r="D133" i="55"/>
  <c r="C133" i="55"/>
  <c r="F133" i="55" s="1"/>
  <c r="J131" i="55"/>
  <c r="E160" i="26" l="1"/>
  <c r="L160" i="26" s="1"/>
  <c r="K161" i="26"/>
  <c r="G159" i="26"/>
  <c r="I159" i="26" s="1"/>
  <c r="D159" i="26"/>
  <c r="H159" i="26"/>
  <c r="J159" i="26" s="1"/>
  <c r="C159" i="26"/>
  <c r="B159" i="26"/>
  <c r="G133" i="55"/>
  <c r="H133" i="55"/>
  <c r="I133" i="55"/>
  <c r="J132" i="55"/>
  <c r="D134" i="55"/>
  <c r="C134" i="55"/>
  <c r="G134" i="55" s="1"/>
  <c r="L135" i="55"/>
  <c r="E134" i="55"/>
  <c r="K132" i="55"/>
  <c r="B133" i="55"/>
  <c r="E161" i="26" l="1"/>
  <c r="L161" i="26" s="1"/>
  <c r="K162" i="26"/>
  <c r="H160" i="26"/>
  <c r="J160" i="26" s="1"/>
  <c r="D160" i="26"/>
  <c r="G160" i="26"/>
  <c r="I160" i="26" s="1"/>
  <c r="B160" i="26"/>
  <c r="C160" i="26"/>
  <c r="F134" i="55"/>
  <c r="H134" i="55"/>
  <c r="I134" i="55"/>
  <c r="K133" i="55"/>
  <c r="L136" i="55"/>
  <c r="E135" i="55"/>
  <c r="D135" i="55"/>
  <c r="C135" i="55"/>
  <c r="G135" i="55" s="1"/>
  <c r="B134" i="55"/>
  <c r="J133" i="55"/>
  <c r="F135" i="55" l="1"/>
  <c r="E162" i="26"/>
  <c r="L162" i="26" s="1"/>
  <c r="K163" i="26"/>
  <c r="G161" i="26"/>
  <c r="I161" i="26" s="1"/>
  <c r="B161" i="26"/>
  <c r="C161" i="26"/>
  <c r="H161" i="26"/>
  <c r="J161" i="26" s="1"/>
  <c r="D161" i="26"/>
  <c r="H135" i="55"/>
  <c r="I135" i="55"/>
  <c r="K134" i="55"/>
  <c r="B135" i="55"/>
  <c r="E136" i="55"/>
  <c r="D136" i="55"/>
  <c r="C136" i="55"/>
  <c r="G136" i="55" s="1"/>
  <c r="L137" i="55"/>
  <c r="J134" i="55"/>
  <c r="E163" i="26" l="1"/>
  <c r="L163" i="26" s="1"/>
  <c r="K164" i="26"/>
  <c r="G162" i="26"/>
  <c r="I162" i="26" s="1"/>
  <c r="B162" i="26"/>
  <c r="C162" i="26"/>
  <c r="H162" i="26"/>
  <c r="J162" i="26" s="1"/>
  <c r="D162" i="26"/>
  <c r="F136" i="55"/>
  <c r="H136" i="55"/>
  <c r="I136" i="55"/>
  <c r="K135" i="55"/>
  <c r="B136" i="55"/>
  <c r="J135" i="55"/>
  <c r="C137" i="55"/>
  <c r="F137" i="55" s="1"/>
  <c r="L138" i="55"/>
  <c r="E137" i="55"/>
  <c r="D137" i="55"/>
  <c r="E164" i="26" l="1"/>
  <c r="L164" i="26" s="1"/>
  <c r="K165" i="26"/>
  <c r="H163" i="26"/>
  <c r="J163" i="26" s="1"/>
  <c r="D163" i="26"/>
  <c r="G163" i="26"/>
  <c r="I163" i="26" s="1"/>
  <c r="B163" i="26"/>
  <c r="C163" i="26"/>
  <c r="G137" i="55"/>
  <c r="I137" i="55"/>
  <c r="H137" i="55"/>
  <c r="K136" i="55"/>
  <c r="J136" i="55"/>
  <c r="E138" i="55"/>
  <c r="L139" i="55"/>
  <c r="D138" i="55"/>
  <c r="C138" i="55"/>
  <c r="F138" i="55" s="1"/>
  <c r="B137" i="55"/>
  <c r="E165" i="26" l="1"/>
  <c r="L165" i="26" s="1"/>
  <c r="K166" i="26"/>
  <c r="G164" i="26"/>
  <c r="I164" i="26" s="1"/>
  <c r="B164" i="26"/>
  <c r="C164" i="26"/>
  <c r="H164" i="26"/>
  <c r="J164" i="26" s="1"/>
  <c r="D164" i="26"/>
  <c r="G138" i="55"/>
  <c r="H138" i="55"/>
  <c r="I138" i="55"/>
  <c r="J137" i="55"/>
  <c r="K137" i="55"/>
  <c r="B138" i="55"/>
  <c r="E139" i="55"/>
  <c r="D139" i="55"/>
  <c r="C139" i="55"/>
  <c r="F139" i="55" s="1"/>
  <c r="L140" i="55"/>
  <c r="E166" i="26" l="1"/>
  <c r="L166" i="26" s="1"/>
  <c r="K167" i="26"/>
  <c r="G165" i="26"/>
  <c r="I165" i="26" s="1"/>
  <c r="B165" i="26"/>
  <c r="H165" i="26"/>
  <c r="J165" i="26" s="1"/>
  <c r="D165" i="26"/>
  <c r="C165" i="26"/>
  <c r="G139" i="55"/>
  <c r="I139" i="55"/>
  <c r="H139" i="55"/>
  <c r="K138" i="55"/>
  <c r="B139" i="55"/>
  <c r="J138" i="55"/>
  <c r="E140" i="55"/>
  <c r="L141" i="55"/>
  <c r="D140" i="55"/>
  <c r="C140" i="55"/>
  <c r="G140" i="55" s="1"/>
  <c r="E167" i="26" l="1"/>
  <c r="L167" i="26" s="1"/>
  <c r="K168" i="26"/>
  <c r="G166" i="26"/>
  <c r="I166" i="26" s="1"/>
  <c r="B166" i="26"/>
  <c r="H166" i="26"/>
  <c r="J166" i="26" s="1"/>
  <c r="D166" i="26"/>
  <c r="C166" i="26"/>
  <c r="F140" i="55"/>
  <c r="H140" i="55"/>
  <c r="I140" i="55"/>
  <c r="K139" i="55"/>
  <c r="B140" i="55"/>
  <c r="L142" i="55"/>
  <c r="E141" i="55"/>
  <c r="C141" i="55"/>
  <c r="G141" i="55" s="1"/>
  <c r="D141" i="55"/>
  <c r="J139" i="55"/>
  <c r="E168" i="26" l="1"/>
  <c r="L168" i="26" s="1"/>
  <c r="K169" i="26"/>
  <c r="G167" i="26"/>
  <c r="I167" i="26" s="1"/>
  <c r="C167" i="26"/>
  <c r="H167" i="26"/>
  <c r="J167" i="26" s="1"/>
  <c r="B167" i="26"/>
  <c r="D167" i="26"/>
  <c r="H141" i="55"/>
  <c r="I141" i="55"/>
  <c r="F141" i="55"/>
  <c r="B141" i="55"/>
  <c r="E142" i="55"/>
  <c r="D142" i="55"/>
  <c r="L143" i="55"/>
  <c r="C142" i="55"/>
  <c r="G142" i="55" s="1"/>
  <c r="J140" i="55"/>
  <c r="K140" i="55"/>
  <c r="E169" i="26" l="1"/>
  <c r="L169" i="26" s="1"/>
  <c r="K170" i="26"/>
  <c r="G168" i="26"/>
  <c r="I168" i="26" s="1"/>
  <c r="B168" i="26"/>
  <c r="C168" i="26"/>
  <c r="H168" i="26"/>
  <c r="J168" i="26" s="1"/>
  <c r="D168" i="26"/>
  <c r="F142" i="55"/>
  <c r="H142" i="55"/>
  <c r="I142" i="55"/>
  <c r="K141" i="55"/>
  <c r="B142" i="55"/>
  <c r="L144" i="55"/>
  <c r="E143" i="55"/>
  <c r="D143" i="55"/>
  <c r="C143" i="55"/>
  <c r="F143" i="55" s="1"/>
  <c r="J141" i="55"/>
  <c r="E170" i="26" l="1"/>
  <c r="L170" i="26" s="1"/>
  <c r="K171" i="26"/>
  <c r="G169" i="26"/>
  <c r="I169" i="26" s="1"/>
  <c r="B169" i="26"/>
  <c r="C169" i="26"/>
  <c r="H169" i="26"/>
  <c r="J169" i="26" s="1"/>
  <c r="D169" i="26"/>
  <c r="G143" i="55"/>
  <c r="H143" i="55"/>
  <c r="I143" i="55"/>
  <c r="J142" i="55"/>
  <c r="L145" i="55"/>
  <c r="E144" i="55"/>
  <c r="D144" i="55"/>
  <c r="C144" i="55"/>
  <c r="F144" i="55" s="1"/>
  <c r="B143" i="55"/>
  <c r="K142" i="55"/>
  <c r="G144" i="55" l="1"/>
  <c r="E171" i="26"/>
  <c r="L171" i="26" s="1"/>
  <c r="K172" i="26"/>
  <c r="G170" i="26"/>
  <c r="I170" i="26" s="1"/>
  <c r="H170" i="26"/>
  <c r="J170" i="26" s="1"/>
  <c r="B170" i="26"/>
  <c r="C170" i="26"/>
  <c r="D170" i="26"/>
  <c r="I144" i="55"/>
  <c r="H144" i="55"/>
  <c r="J143" i="55"/>
  <c r="B144" i="55"/>
  <c r="D145" i="55"/>
  <c r="C145" i="55"/>
  <c r="G145" i="55" s="1"/>
  <c r="L146" i="55"/>
  <c r="E145" i="55"/>
  <c r="K143" i="55"/>
  <c r="E172" i="26" l="1"/>
  <c r="L172" i="26" s="1"/>
  <c r="K173" i="26"/>
  <c r="G171" i="26"/>
  <c r="I171" i="26" s="1"/>
  <c r="B171" i="26"/>
  <c r="C171" i="26"/>
  <c r="D171" i="26"/>
  <c r="H171" i="26"/>
  <c r="J171" i="26" s="1"/>
  <c r="F145" i="55"/>
  <c r="H145" i="55"/>
  <c r="I145" i="55"/>
  <c r="K144" i="55"/>
  <c r="L147" i="55"/>
  <c r="E146" i="55"/>
  <c r="D146" i="55"/>
  <c r="C146" i="55"/>
  <c r="G146" i="55" s="1"/>
  <c r="B145" i="55"/>
  <c r="J144" i="55"/>
  <c r="F146" i="55" l="1"/>
  <c r="E173" i="26"/>
  <c r="L173" i="26" s="1"/>
  <c r="K174" i="26"/>
  <c r="G172" i="26"/>
  <c r="I172" i="26" s="1"/>
  <c r="B172" i="26"/>
  <c r="H172" i="26"/>
  <c r="J172" i="26" s="1"/>
  <c r="D172" i="26"/>
  <c r="C172" i="26"/>
  <c r="I146" i="55"/>
  <c r="H146" i="55"/>
  <c r="K145" i="55"/>
  <c r="B146" i="55"/>
  <c r="E147" i="55"/>
  <c r="D147" i="55"/>
  <c r="C147" i="55"/>
  <c r="G147" i="55" s="1"/>
  <c r="L148" i="55"/>
  <c r="J145" i="55"/>
  <c r="E174" i="26" l="1"/>
  <c r="L174" i="26" s="1"/>
  <c r="K175" i="26"/>
  <c r="H173" i="26"/>
  <c r="D173" i="26"/>
  <c r="G173" i="26"/>
  <c r="I173" i="26" s="1"/>
  <c r="B173" i="26"/>
  <c r="J173" i="26"/>
  <c r="C173" i="26"/>
  <c r="F147" i="55"/>
  <c r="H147" i="55"/>
  <c r="I147" i="55"/>
  <c r="K146" i="55"/>
  <c r="B147" i="55"/>
  <c r="J146" i="55"/>
  <c r="C148" i="55"/>
  <c r="G148" i="55" s="1"/>
  <c r="L149" i="55"/>
  <c r="E148" i="55"/>
  <c r="D148" i="55"/>
  <c r="E175" i="26" l="1"/>
  <c r="L175" i="26" s="1"/>
  <c r="K176" i="26"/>
  <c r="H174" i="26"/>
  <c r="J174" i="26" s="1"/>
  <c r="D174" i="26"/>
  <c r="G174" i="26"/>
  <c r="I174" i="26" s="1"/>
  <c r="B174" i="26"/>
  <c r="C174" i="26"/>
  <c r="F148" i="55"/>
  <c r="I148" i="55"/>
  <c r="H148" i="55"/>
  <c r="K147" i="55"/>
  <c r="L150" i="55"/>
  <c r="E149" i="55"/>
  <c r="D149" i="55"/>
  <c r="C149" i="55"/>
  <c r="F149" i="55" s="1"/>
  <c r="B148" i="55"/>
  <c r="J147" i="55"/>
  <c r="G149" i="55" l="1"/>
  <c r="E176" i="26"/>
  <c r="L176" i="26" s="1"/>
  <c r="K177" i="26"/>
  <c r="G175" i="26"/>
  <c r="I175" i="26" s="1"/>
  <c r="D175" i="26"/>
  <c r="H175" i="26"/>
  <c r="J175" i="26" s="1"/>
  <c r="C175" i="26"/>
  <c r="B175" i="26"/>
  <c r="H149" i="55"/>
  <c r="I149" i="55"/>
  <c r="K148" i="55"/>
  <c r="J148" i="55"/>
  <c r="B149" i="55"/>
  <c r="E150" i="55"/>
  <c r="D150" i="55"/>
  <c r="C150" i="55"/>
  <c r="F150" i="55" s="1"/>
  <c r="L151" i="55"/>
  <c r="E177" i="26" l="1"/>
  <c r="L177" i="26" s="1"/>
  <c r="K178" i="26"/>
  <c r="G176" i="26"/>
  <c r="I176" i="26" s="1"/>
  <c r="B176" i="26"/>
  <c r="C176" i="26"/>
  <c r="H176" i="26"/>
  <c r="J176" i="26" s="1"/>
  <c r="D176" i="26"/>
  <c r="G150" i="55"/>
  <c r="H150" i="55"/>
  <c r="I150" i="55"/>
  <c r="K149" i="55"/>
  <c r="L152" i="55"/>
  <c r="E151" i="55"/>
  <c r="D151" i="55"/>
  <c r="C151" i="55"/>
  <c r="G151" i="55" s="1"/>
  <c r="J149" i="55"/>
  <c r="B150" i="55"/>
  <c r="F151" i="55" l="1"/>
  <c r="E178" i="26"/>
  <c r="L178" i="26" s="1"/>
  <c r="K179" i="26"/>
  <c r="G177" i="26"/>
  <c r="I177" i="26" s="1"/>
  <c r="B177" i="26"/>
  <c r="C177" i="26"/>
  <c r="H177" i="26"/>
  <c r="J177" i="26" s="1"/>
  <c r="D177" i="26"/>
  <c r="I151" i="55"/>
  <c r="H151" i="55"/>
  <c r="J150" i="55"/>
  <c r="K150" i="55"/>
  <c r="B151" i="55"/>
  <c r="L153" i="55"/>
  <c r="E152" i="55"/>
  <c r="D152" i="55"/>
  <c r="C152" i="55"/>
  <c r="F152" i="55" s="1"/>
  <c r="E179" i="26" l="1"/>
  <c r="L179" i="26" s="1"/>
  <c r="K180" i="26"/>
  <c r="G178" i="26"/>
  <c r="I178" i="26" s="1"/>
  <c r="C178" i="26"/>
  <c r="D178" i="26"/>
  <c r="H178" i="26"/>
  <c r="J178" i="26" s="1"/>
  <c r="B178" i="26"/>
  <c r="G152" i="55"/>
  <c r="H152" i="55"/>
  <c r="I152" i="55"/>
  <c r="J151" i="55"/>
  <c r="D153" i="55"/>
  <c r="C153" i="55"/>
  <c r="G153" i="55" s="1"/>
  <c r="L154" i="55"/>
  <c r="E153" i="55"/>
  <c r="K151" i="55"/>
  <c r="B152" i="55"/>
  <c r="E180" i="26" l="1"/>
  <c r="L180" i="26" s="1"/>
  <c r="K181" i="26"/>
  <c r="G179" i="26"/>
  <c r="I179" i="26" s="1"/>
  <c r="B179" i="26"/>
  <c r="H179" i="26"/>
  <c r="J179" i="26" s="1"/>
  <c r="D179" i="26"/>
  <c r="C179" i="26"/>
  <c r="I153" i="55"/>
  <c r="H153" i="55"/>
  <c r="F153" i="55"/>
  <c r="K152" i="55"/>
  <c r="J152" i="55"/>
  <c r="L155" i="55"/>
  <c r="E154" i="55"/>
  <c r="D154" i="55"/>
  <c r="C154" i="55"/>
  <c r="B153" i="55"/>
  <c r="E181" i="26" l="1"/>
  <c r="L181" i="26" s="1"/>
  <c r="K182" i="26"/>
  <c r="G180" i="26"/>
  <c r="I180" i="26" s="1"/>
  <c r="H180" i="26"/>
  <c r="J180" i="26" s="1"/>
  <c r="D180" i="26"/>
  <c r="B180" i="26"/>
  <c r="C180" i="26"/>
  <c r="H154" i="55"/>
  <c r="I154" i="55"/>
  <c r="G154" i="55"/>
  <c r="F154" i="55"/>
  <c r="K153" i="55"/>
  <c r="E155" i="55"/>
  <c r="D155" i="55"/>
  <c r="C155" i="55"/>
  <c r="L156" i="55"/>
  <c r="J153" i="55"/>
  <c r="B154" i="55"/>
  <c r="E182" i="26" l="1"/>
  <c r="L182" i="26" s="1"/>
  <c r="K183" i="26"/>
  <c r="G181" i="26"/>
  <c r="I181" i="26" s="1"/>
  <c r="B181" i="26"/>
  <c r="H181" i="26"/>
  <c r="J181" i="26" s="1"/>
  <c r="D181" i="26"/>
  <c r="C181" i="26"/>
  <c r="K154" i="55"/>
  <c r="I155" i="55"/>
  <c r="H155" i="55"/>
  <c r="G155" i="55"/>
  <c r="F155" i="55"/>
  <c r="C156" i="55"/>
  <c r="G156" i="55" s="1"/>
  <c r="L157" i="55"/>
  <c r="E156" i="55"/>
  <c r="D156" i="55"/>
  <c r="B155" i="55"/>
  <c r="J154" i="55"/>
  <c r="E183" i="26" l="1"/>
  <c r="L183" i="26" s="1"/>
  <c r="K184" i="26"/>
  <c r="G182" i="26"/>
  <c r="I182" i="26" s="1"/>
  <c r="D182" i="26"/>
  <c r="H182" i="26"/>
  <c r="J182" i="26" s="1"/>
  <c r="C182" i="26"/>
  <c r="B182" i="26"/>
  <c r="F156" i="55"/>
  <c r="H156" i="55"/>
  <c r="I156" i="55"/>
  <c r="K155" i="55"/>
  <c r="J155" i="55"/>
  <c r="L158" i="55"/>
  <c r="E157" i="55"/>
  <c r="D157" i="55"/>
  <c r="C157" i="55"/>
  <c r="B156" i="55"/>
  <c r="E184" i="26" l="1"/>
  <c r="L184" i="26" s="1"/>
  <c r="K185" i="26"/>
  <c r="G183" i="26"/>
  <c r="I183" i="26" s="1"/>
  <c r="D183" i="26"/>
  <c r="B183" i="26"/>
  <c r="H183" i="26"/>
  <c r="J183" i="26" s="1"/>
  <c r="C183" i="26"/>
  <c r="H157" i="55"/>
  <c r="I157" i="55"/>
  <c r="G157" i="55"/>
  <c r="F157" i="55"/>
  <c r="K156" i="55"/>
  <c r="E158" i="55"/>
  <c r="D158" i="55"/>
  <c r="C158" i="55"/>
  <c r="G158" i="55" s="1"/>
  <c r="L159" i="55"/>
  <c r="J156" i="55"/>
  <c r="B157" i="55"/>
  <c r="E185" i="26" l="1"/>
  <c r="L185" i="26" s="1"/>
  <c r="K186" i="26"/>
  <c r="G184" i="26"/>
  <c r="I184" i="26" s="1"/>
  <c r="B184" i="26"/>
  <c r="C184" i="26"/>
  <c r="H184" i="26"/>
  <c r="J184" i="26" s="1"/>
  <c r="D184" i="26"/>
  <c r="F158" i="55"/>
  <c r="H158" i="55"/>
  <c r="I158" i="55"/>
  <c r="K157" i="55"/>
  <c r="L160" i="55"/>
  <c r="E159" i="55"/>
  <c r="D159" i="55"/>
  <c r="C159" i="55"/>
  <c r="F159" i="55" s="1"/>
  <c r="B158" i="55"/>
  <c r="J157" i="55"/>
  <c r="E186" i="26" l="1"/>
  <c r="L186" i="26" s="1"/>
  <c r="K187" i="26"/>
  <c r="H185" i="26"/>
  <c r="J185" i="26" s="1"/>
  <c r="D185" i="26"/>
  <c r="G185" i="26"/>
  <c r="I185" i="26" s="1"/>
  <c r="B185" i="26"/>
  <c r="C185" i="26"/>
  <c r="G159" i="55"/>
  <c r="H159" i="55"/>
  <c r="I159" i="55"/>
  <c r="K158" i="55"/>
  <c r="B159" i="55"/>
  <c r="L161" i="55"/>
  <c r="E160" i="55"/>
  <c r="D160" i="55"/>
  <c r="C160" i="55"/>
  <c r="G160" i="55" s="1"/>
  <c r="J158" i="55"/>
  <c r="E187" i="26" l="1"/>
  <c r="L187" i="26" s="1"/>
  <c r="K188" i="26"/>
  <c r="G186" i="26"/>
  <c r="I186" i="26" s="1"/>
  <c r="C186" i="26"/>
  <c r="D186" i="26"/>
  <c r="H186" i="26"/>
  <c r="J186" i="26" s="1"/>
  <c r="B186" i="26"/>
  <c r="F160" i="55"/>
  <c r="I160" i="55"/>
  <c r="H160" i="55"/>
  <c r="J159" i="55"/>
  <c r="B160" i="55"/>
  <c r="D161" i="55"/>
  <c r="C161" i="55"/>
  <c r="G161" i="55" s="1"/>
  <c r="L162" i="55"/>
  <c r="E161" i="55"/>
  <c r="K159" i="55"/>
  <c r="E188" i="26" l="1"/>
  <c r="L188" i="26" s="1"/>
  <c r="K189" i="26"/>
  <c r="G187" i="26"/>
  <c r="I187" i="26" s="1"/>
  <c r="C187" i="26"/>
  <c r="H187" i="26"/>
  <c r="J187" i="26" s="1"/>
  <c r="D187" i="26"/>
  <c r="B187" i="26"/>
  <c r="F161" i="55"/>
  <c r="H161" i="55"/>
  <c r="I161" i="55"/>
  <c r="L163" i="55"/>
  <c r="E162" i="55"/>
  <c r="D162" i="55"/>
  <c r="C162" i="55"/>
  <c r="G162" i="55" s="1"/>
  <c r="B161" i="55"/>
  <c r="K160" i="55"/>
  <c r="J160" i="55"/>
  <c r="E189" i="26" l="1"/>
  <c r="L189" i="26" s="1"/>
  <c r="K190" i="26"/>
  <c r="G188" i="26"/>
  <c r="I188" i="26" s="1"/>
  <c r="B188" i="26"/>
  <c r="H188" i="26"/>
  <c r="J188" i="26" s="1"/>
  <c r="D188" i="26"/>
  <c r="C188" i="26"/>
  <c r="F162" i="55"/>
  <c r="K161" i="55"/>
  <c r="H162" i="55"/>
  <c r="I162" i="55"/>
  <c r="B162" i="55"/>
  <c r="E163" i="55"/>
  <c r="D163" i="55"/>
  <c r="C163" i="55"/>
  <c r="F163" i="55" s="1"/>
  <c r="L164" i="55"/>
  <c r="J161" i="55"/>
  <c r="E190" i="26" l="1"/>
  <c r="L190" i="26" s="1"/>
  <c r="K191" i="26"/>
  <c r="G189" i="26"/>
  <c r="I189" i="26" s="1"/>
  <c r="H189" i="26"/>
  <c r="J189" i="26" s="1"/>
  <c r="D189" i="26"/>
  <c r="B189" i="26"/>
  <c r="C189" i="26"/>
  <c r="G163" i="55"/>
  <c r="H163" i="55"/>
  <c r="I163" i="55"/>
  <c r="K162" i="55"/>
  <c r="B163" i="55"/>
  <c r="J162" i="55"/>
  <c r="C164" i="55"/>
  <c r="G164" i="55" s="1"/>
  <c r="L165" i="55"/>
  <c r="E164" i="55"/>
  <c r="D164" i="55"/>
  <c r="E191" i="26" l="1"/>
  <c r="L191" i="26" s="1"/>
  <c r="K192" i="26"/>
  <c r="G190" i="26"/>
  <c r="I190" i="26" s="1"/>
  <c r="B190" i="26"/>
  <c r="C190" i="26"/>
  <c r="H190" i="26"/>
  <c r="J190" i="26" s="1"/>
  <c r="D190" i="26"/>
  <c r="F164" i="55"/>
  <c r="I164" i="55"/>
  <c r="H164" i="55"/>
  <c r="K163" i="55"/>
  <c r="L166" i="55"/>
  <c r="E165" i="55"/>
  <c r="D165" i="55"/>
  <c r="C165" i="55"/>
  <c r="B164" i="55"/>
  <c r="J163" i="55"/>
  <c r="E192" i="26" l="1"/>
  <c r="L192" i="26" s="1"/>
  <c r="K193" i="26"/>
  <c r="G191" i="26"/>
  <c r="I191" i="26" s="1"/>
  <c r="D191" i="26"/>
  <c r="B191" i="26"/>
  <c r="H191" i="26"/>
  <c r="J191" i="26" s="1"/>
  <c r="C191" i="26"/>
  <c r="I165" i="55"/>
  <c r="H165" i="55"/>
  <c r="G165" i="55"/>
  <c r="F165" i="55"/>
  <c r="K164" i="55"/>
  <c r="B165" i="55"/>
  <c r="E166" i="55"/>
  <c r="D166" i="55"/>
  <c r="C166" i="55"/>
  <c r="G166" i="55" s="1"/>
  <c r="L167" i="55"/>
  <c r="J164" i="55"/>
  <c r="E193" i="26" l="1"/>
  <c r="L193" i="26" s="1"/>
  <c r="K194" i="26"/>
  <c r="G192" i="26"/>
  <c r="I192" i="26" s="1"/>
  <c r="B192" i="26"/>
  <c r="C192" i="26"/>
  <c r="H192" i="26"/>
  <c r="J192" i="26" s="1"/>
  <c r="D192" i="26"/>
  <c r="H166" i="55"/>
  <c r="I166" i="55"/>
  <c r="F166" i="55"/>
  <c r="K165" i="55"/>
  <c r="B166" i="55"/>
  <c r="J165" i="55"/>
  <c r="L168" i="55"/>
  <c r="E167" i="55"/>
  <c r="D167" i="55"/>
  <c r="C167" i="55"/>
  <c r="E194" i="26" l="1"/>
  <c r="L194" i="26" s="1"/>
  <c r="K195" i="26"/>
  <c r="G193" i="26"/>
  <c r="I193" i="26" s="1"/>
  <c r="H193" i="26"/>
  <c r="J193" i="26" s="1"/>
  <c r="D193" i="26"/>
  <c r="B193" i="26"/>
  <c r="C193" i="26"/>
  <c r="H167" i="55"/>
  <c r="I167" i="55"/>
  <c r="G167" i="55"/>
  <c r="F167" i="55"/>
  <c r="K166" i="55"/>
  <c r="L169" i="55"/>
  <c r="E168" i="55"/>
  <c r="D168" i="55"/>
  <c r="C168" i="55"/>
  <c r="F168" i="55" s="1"/>
  <c r="B167" i="55"/>
  <c r="J166" i="55"/>
  <c r="E195" i="26" l="1"/>
  <c r="L195" i="26" s="1"/>
  <c r="K196" i="26"/>
  <c r="H194" i="26"/>
  <c r="J194" i="26" s="1"/>
  <c r="D194" i="26"/>
  <c r="G194" i="26"/>
  <c r="I194" i="26" s="1"/>
  <c r="C194" i="26"/>
  <c r="B194" i="26"/>
  <c r="G168" i="55"/>
  <c r="H168" i="55"/>
  <c r="I168" i="55"/>
  <c r="K167" i="55"/>
  <c r="B168" i="55"/>
  <c r="J167" i="55"/>
  <c r="D169" i="55"/>
  <c r="C169" i="55"/>
  <c r="F169" i="55" s="1"/>
  <c r="L170" i="55"/>
  <c r="E169" i="55"/>
  <c r="E196" i="26" l="1"/>
  <c r="L196" i="26" s="1"/>
  <c r="K197" i="26"/>
  <c r="H195" i="26"/>
  <c r="J195" i="26" s="1"/>
  <c r="D195" i="26"/>
  <c r="G195" i="26"/>
  <c r="I195" i="26" s="1"/>
  <c r="C195" i="26"/>
  <c r="B195" i="26"/>
  <c r="G169" i="55"/>
  <c r="H169" i="55"/>
  <c r="I169" i="55"/>
  <c r="K168" i="55"/>
  <c r="B169" i="55"/>
  <c r="J168" i="55"/>
  <c r="L171" i="55"/>
  <c r="E170" i="55"/>
  <c r="D170" i="55"/>
  <c r="C170" i="55"/>
  <c r="F170" i="55" s="1"/>
  <c r="E197" i="26" l="1"/>
  <c r="L197" i="26" s="1"/>
  <c r="K198" i="26"/>
  <c r="G196" i="26"/>
  <c r="I196" i="26" s="1"/>
  <c r="B196" i="26"/>
  <c r="C196" i="26"/>
  <c r="H196" i="26"/>
  <c r="J196" i="26" s="1"/>
  <c r="D196" i="26"/>
  <c r="G170" i="55"/>
  <c r="H170" i="55"/>
  <c r="I170" i="55"/>
  <c r="K169" i="55"/>
  <c r="E171" i="55"/>
  <c r="D171" i="55"/>
  <c r="C171" i="55"/>
  <c r="F171" i="55" s="1"/>
  <c r="L172" i="55"/>
  <c r="J169" i="55"/>
  <c r="B170" i="55"/>
  <c r="E198" i="26" l="1"/>
  <c r="L198" i="26" s="1"/>
  <c r="K199" i="26"/>
  <c r="G197" i="26"/>
  <c r="I197" i="26" s="1"/>
  <c r="B197" i="26"/>
  <c r="D197" i="26"/>
  <c r="H197" i="26"/>
  <c r="J197" i="26" s="1"/>
  <c r="C197" i="26"/>
  <c r="G171" i="55"/>
  <c r="K170" i="55"/>
  <c r="I171" i="55"/>
  <c r="H171" i="55"/>
  <c r="C172" i="55"/>
  <c r="F172" i="55" s="1"/>
  <c r="L173" i="55"/>
  <c r="E172" i="55"/>
  <c r="D172" i="55"/>
  <c r="J170" i="55"/>
  <c r="B171" i="55"/>
  <c r="E199" i="26" l="1"/>
  <c r="L199" i="26" s="1"/>
  <c r="K200" i="26"/>
  <c r="G198" i="26"/>
  <c r="I198" i="26" s="1"/>
  <c r="B198" i="26"/>
  <c r="C198" i="26"/>
  <c r="H198" i="26"/>
  <c r="J198" i="26" s="1"/>
  <c r="D198" i="26"/>
  <c r="G172" i="55"/>
  <c r="H172" i="55"/>
  <c r="I172" i="55"/>
  <c r="J171" i="55"/>
  <c r="K171" i="55"/>
  <c r="L174" i="55"/>
  <c r="E173" i="55"/>
  <c r="D173" i="55"/>
  <c r="C173" i="55"/>
  <c r="G173" i="55" s="1"/>
  <c r="B172" i="55"/>
  <c r="E200" i="26" l="1"/>
  <c r="L200" i="26" s="1"/>
  <c r="K201" i="26"/>
  <c r="G199" i="26"/>
  <c r="I199" i="26" s="1"/>
  <c r="D199" i="26"/>
  <c r="B199" i="26"/>
  <c r="H199" i="26"/>
  <c r="J199" i="26" s="1"/>
  <c r="C199" i="26"/>
  <c r="F173" i="55"/>
  <c r="H173" i="55"/>
  <c r="I173" i="55"/>
  <c r="K172" i="55"/>
  <c r="B173" i="55"/>
  <c r="E174" i="55"/>
  <c r="D174" i="55"/>
  <c r="C174" i="55"/>
  <c r="F174" i="55" s="1"/>
  <c r="L175" i="55"/>
  <c r="J172" i="55"/>
  <c r="E201" i="26" l="1"/>
  <c r="L201" i="26" s="1"/>
  <c r="K202" i="26"/>
  <c r="G200" i="26"/>
  <c r="I200" i="26" s="1"/>
  <c r="C200" i="26"/>
  <c r="D200" i="26"/>
  <c r="H200" i="26"/>
  <c r="J200" i="26" s="1"/>
  <c r="B200" i="26"/>
  <c r="G174" i="55"/>
  <c r="I174" i="55"/>
  <c r="H174" i="55"/>
  <c r="K173" i="55"/>
  <c r="B174" i="55"/>
  <c r="L176" i="55"/>
  <c r="E175" i="55"/>
  <c r="D175" i="55"/>
  <c r="C175" i="55"/>
  <c r="F175" i="55" s="1"/>
  <c r="J173" i="55"/>
  <c r="E202" i="26" l="1"/>
  <c r="L202" i="26" s="1"/>
  <c r="K203" i="26"/>
  <c r="G201" i="26"/>
  <c r="I201" i="26" s="1"/>
  <c r="B201" i="26"/>
  <c r="C201" i="26"/>
  <c r="H201" i="26"/>
  <c r="J201" i="26" s="1"/>
  <c r="D201" i="26"/>
  <c r="G175" i="55"/>
  <c r="H175" i="55"/>
  <c r="I175" i="55"/>
  <c r="K174" i="55"/>
  <c r="L177" i="55"/>
  <c r="E176" i="55"/>
  <c r="D176" i="55"/>
  <c r="C176" i="55"/>
  <c r="G176" i="55" s="1"/>
  <c r="J174" i="55"/>
  <c r="B175" i="55"/>
  <c r="E203" i="26" l="1"/>
  <c r="L203" i="26" s="1"/>
  <c r="K204" i="26"/>
  <c r="G202" i="26"/>
  <c r="I202" i="26" s="1"/>
  <c r="D202" i="26"/>
  <c r="C202" i="26"/>
  <c r="H202" i="26"/>
  <c r="J202" i="26" s="1"/>
  <c r="B202" i="26"/>
  <c r="F176" i="55"/>
  <c r="H176" i="55"/>
  <c r="I176" i="55"/>
  <c r="B176" i="55"/>
  <c r="D177" i="55"/>
  <c r="C177" i="55"/>
  <c r="F177" i="55" s="1"/>
  <c r="L178" i="55"/>
  <c r="E177" i="55"/>
  <c r="J175" i="55"/>
  <c r="K175" i="55"/>
  <c r="E204" i="26" l="1"/>
  <c r="L204" i="26" s="1"/>
  <c r="K205" i="26"/>
  <c r="G203" i="26"/>
  <c r="I203" i="26" s="1"/>
  <c r="H203" i="26"/>
  <c r="J203" i="26" s="1"/>
  <c r="D203" i="26"/>
  <c r="B203" i="26"/>
  <c r="C203" i="26"/>
  <c r="G177" i="55"/>
  <c r="I177" i="55"/>
  <c r="H177" i="55"/>
  <c r="L179" i="55"/>
  <c r="E178" i="55"/>
  <c r="D178" i="55"/>
  <c r="C178" i="55"/>
  <c r="G178" i="55" s="1"/>
  <c r="B177" i="55"/>
  <c r="K176" i="55"/>
  <c r="J176" i="55"/>
  <c r="E205" i="26" l="1"/>
  <c r="L205" i="26" s="1"/>
  <c r="K206" i="26"/>
  <c r="G204" i="26"/>
  <c r="I204" i="26" s="1"/>
  <c r="B204" i="26"/>
  <c r="C204" i="26"/>
  <c r="H204" i="26"/>
  <c r="J204" i="26" s="1"/>
  <c r="D204" i="26"/>
  <c r="F178" i="55"/>
  <c r="H178" i="55"/>
  <c r="I178" i="55"/>
  <c r="K177" i="55"/>
  <c r="J177" i="55"/>
  <c r="B178" i="55"/>
  <c r="E179" i="55"/>
  <c r="D179" i="55"/>
  <c r="C179" i="55"/>
  <c r="G179" i="55" s="1"/>
  <c r="L180" i="55"/>
  <c r="E206" i="26" l="1"/>
  <c r="L206" i="26" s="1"/>
  <c r="K207" i="26"/>
  <c r="G205" i="26"/>
  <c r="I205" i="26" s="1"/>
  <c r="B205" i="26"/>
  <c r="H205" i="26"/>
  <c r="J205" i="26" s="1"/>
  <c r="C205" i="26"/>
  <c r="D205" i="26"/>
  <c r="H179" i="55"/>
  <c r="I179" i="55"/>
  <c r="F179" i="55"/>
  <c r="K178" i="55"/>
  <c r="J178" i="55"/>
  <c r="C180" i="55"/>
  <c r="F180" i="55" s="1"/>
  <c r="L181" i="55"/>
  <c r="E180" i="55"/>
  <c r="D180" i="55"/>
  <c r="B179" i="55"/>
  <c r="E207" i="26" l="1"/>
  <c r="L207" i="26" s="1"/>
  <c r="K208" i="26"/>
  <c r="G206" i="26"/>
  <c r="I206" i="26" s="1"/>
  <c r="H206" i="26"/>
  <c r="J206" i="26" s="1"/>
  <c r="D206" i="26"/>
  <c r="B206" i="26"/>
  <c r="C206" i="26"/>
  <c r="G180" i="55"/>
  <c r="I180" i="55"/>
  <c r="H180" i="55"/>
  <c r="K179" i="55"/>
  <c r="L182" i="55"/>
  <c r="E181" i="55"/>
  <c r="D181" i="55"/>
  <c r="C181" i="55"/>
  <c r="G181" i="55" s="1"/>
  <c r="B180" i="55"/>
  <c r="J179" i="55"/>
  <c r="E208" i="26" l="1"/>
  <c r="L208" i="26" s="1"/>
  <c r="K209" i="26"/>
  <c r="G207" i="26"/>
  <c r="I207" i="26" s="1"/>
  <c r="H207" i="26"/>
  <c r="J207" i="26" s="1"/>
  <c r="C207" i="26"/>
  <c r="D207" i="26"/>
  <c r="B207" i="26"/>
  <c r="F181" i="55"/>
  <c r="I181" i="55"/>
  <c r="H181" i="55"/>
  <c r="K180" i="55"/>
  <c r="B181" i="55"/>
  <c r="E182" i="55"/>
  <c r="D182" i="55"/>
  <c r="C182" i="55"/>
  <c r="F182" i="55" s="1"/>
  <c r="L183" i="55"/>
  <c r="J180" i="55"/>
  <c r="E209" i="26" l="1"/>
  <c r="L209" i="26" s="1"/>
  <c r="K210" i="26"/>
  <c r="G208" i="26"/>
  <c r="I208" i="26" s="1"/>
  <c r="C208" i="26"/>
  <c r="D208" i="26"/>
  <c r="H208" i="26"/>
  <c r="J208" i="26" s="1"/>
  <c r="B208" i="26"/>
  <c r="G182" i="55"/>
  <c r="H182" i="55"/>
  <c r="I182" i="55"/>
  <c r="K181" i="55"/>
  <c r="B182" i="55"/>
  <c r="J181" i="55"/>
  <c r="L184" i="55"/>
  <c r="E183" i="55"/>
  <c r="D183" i="55"/>
  <c r="C183" i="55"/>
  <c r="G183" i="55" s="1"/>
  <c r="E210" i="26" l="1"/>
  <c r="L210" i="26" s="1"/>
  <c r="K211" i="26"/>
  <c r="G209" i="26"/>
  <c r="I209" i="26" s="1"/>
  <c r="B209" i="26"/>
  <c r="H209" i="26"/>
  <c r="J209" i="26" s="1"/>
  <c r="D209" i="26"/>
  <c r="C209" i="26"/>
  <c r="F183" i="55"/>
  <c r="I183" i="55"/>
  <c r="H183" i="55"/>
  <c r="K182" i="55"/>
  <c r="L185" i="55"/>
  <c r="E184" i="55"/>
  <c r="D184" i="55"/>
  <c r="C184" i="55"/>
  <c r="G184" i="55" s="1"/>
  <c r="B183" i="55"/>
  <c r="J182" i="55"/>
  <c r="E211" i="26" l="1"/>
  <c r="L211" i="26" s="1"/>
  <c r="K212" i="26"/>
  <c r="G210" i="26"/>
  <c r="I210" i="26" s="1"/>
  <c r="C210" i="26"/>
  <c r="D210" i="26"/>
  <c r="H210" i="26"/>
  <c r="J210" i="26" s="1"/>
  <c r="B210" i="26"/>
  <c r="F184" i="55"/>
  <c r="H184" i="55"/>
  <c r="I184" i="55"/>
  <c r="J183" i="55"/>
  <c r="K183" i="55"/>
  <c r="B184" i="55"/>
  <c r="D185" i="55"/>
  <c r="C185" i="55"/>
  <c r="F185" i="55" s="1"/>
  <c r="L186" i="55"/>
  <c r="E185" i="55"/>
  <c r="E212" i="26" l="1"/>
  <c r="L212" i="26" s="1"/>
  <c r="K213" i="26"/>
  <c r="G211" i="26"/>
  <c r="I211" i="26" s="1"/>
  <c r="B211" i="26"/>
  <c r="C211" i="26"/>
  <c r="H211" i="26"/>
  <c r="J211" i="26" s="1"/>
  <c r="D211" i="26"/>
  <c r="G185" i="55"/>
  <c r="I185" i="55"/>
  <c r="H185" i="55"/>
  <c r="K184" i="55"/>
  <c r="L187" i="55"/>
  <c r="E186" i="55"/>
  <c r="D186" i="55"/>
  <c r="C186" i="55"/>
  <c r="G186" i="55" s="1"/>
  <c r="B185" i="55"/>
  <c r="J184" i="55"/>
  <c r="E213" i="26" l="1"/>
  <c r="L213" i="26" s="1"/>
  <c r="K214" i="26"/>
  <c r="G212" i="26"/>
  <c r="I212" i="26" s="1"/>
  <c r="B212" i="26"/>
  <c r="H212" i="26"/>
  <c r="J212" i="26" s="1"/>
  <c r="D212" i="26"/>
  <c r="C212" i="26"/>
  <c r="F186" i="55"/>
  <c r="H186" i="55"/>
  <c r="I186" i="55"/>
  <c r="K185" i="55"/>
  <c r="B186" i="55"/>
  <c r="J185" i="55"/>
  <c r="E187" i="55"/>
  <c r="D187" i="55"/>
  <c r="C187" i="55"/>
  <c r="F187" i="55" s="1"/>
  <c r="L188" i="55"/>
  <c r="E214" i="26" l="1"/>
  <c r="L214" i="26" s="1"/>
  <c r="K215" i="26"/>
  <c r="H213" i="26"/>
  <c r="J213" i="26" s="1"/>
  <c r="C213" i="26"/>
  <c r="B213" i="26"/>
  <c r="D213" i="26"/>
  <c r="G213" i="26"/>
  <c r="I213" i="26" s="1"/>
  <c r="G187" i="55"/>
  <c r="H187" i="55"/>
  <c r="I187" i="55"/>
  <c r="K186" i="55"/>
  <c r="B187" i="55"/>
  <c r="J186" i="55"/>
  <c r="C188" i="55"/>
  <c r="G188" i="55" s="1"/>
  <c r="L189" i="55"/>
  <c r="E188" i="55"/>
  <c r="D188" i="55"/>
  <c r="E215" i="26" l="1"/>
  <c r="L215" i="26" s="1"/>
  <c r="K216" i="26"/>
  <c r="H214" i="26"/>
  <c r="J214" i="26" s="1"/>
  <c r="D214" i="26"/>
  <c r="G214" i="26"/>
  <c r="I214" i="26" s="1"/>
  <c r="B214" i="26"/>
  <c r="C214" i="26"/>
  <c r="F188" i="55"/>
  <c r="H188" i="55"/>
  <c r="I188" i="55"/>
  <c r="L190" i="55"/>
  <c r="E189" i="55"/>
  <c r="D189" i="55"/>
  <c r="C189" i="55"/>
  <c r="F189" i="55" s="1"/>
  <c r="B188" i="55"/>
  <c r="K187" i="55"/>
  <c r="J187" i="55"/>
  <c r="E216" i="26" l="1"/>
  <c r="L216" i="26" s="1"/>
  <c r="K217" i="26"/>
  <c r="G215" i="26"/>
  <c r="I215" i="26" s="1"/>
  <c r="D215" i="26"/>
  <c r="B215" i="26"/>
  <c r="H215" i="26"/>
  <c r="J215" i="26" s="1"/>
  <c r="C215" i="26"/>
  <c r="G189" i="55"/>
  <c r="H189" i="55"/>
  <c r="I189" i="55"/>
  <c r="K188" i="55"/>
  <c r="B189" i="55"/>
  <c r="J188" i="55"/>
  <c r="E190" i="55"/>
  <c r="D190" i="55"/>
  <c r="C190" i="55"/>
  <c r="G190" i="55" s="1"/>
  <c r="L191" i="55"/>
  <c r="E217" i="26" l="1"/>
  <c r="L217" i="26" s="1"/>
  <c r="K218" i="26"/>
  <c r="G216" i="26"/>
  <c r="I216" i="26" s="1"/>
  <c r="C216" i="26"/>
  <c r="H216" i="26"/>
  <c r="J216" i="26" s="1"/>
  <c r="B216" i="26"/>
  <c r="D216" i="26"/>
  <c r="F190" i="55"/>
  <c r="H190" i="55"/>
  <c r="I190" i="55"/>
  <c r="K189" i="55"/>
  <c r="B190" i="55"/>
  <c r="J189" i="55"/>
  <c r="L192" i="55"/>
  <c r="E191" i="55"/>
  <c r="D191" i="55"/>
  <c r="C191" i="55"/>
  <c r="G191" i="55" s="1"/>
  <c r="E218" i="26" l="1"/>
  <c r="L218" i="26" s="1"/>
  <c r="K219" i="26"/>
  <c r="G217" i="26"/>
  <c r="I217" i="26" s="1"/>
  <c r="B217" i="26"/>
  <c r="H217" i="26"/>
  <c r="J217" i="26" s="1"/>
  <c r="D217" i="26"/>
  <c r="C217" i="26"/>
  <c r="H191" i="55"/>
  <c r="I191" i="55"/>
  <c r="F191" i="55"/>
  <c r="K190" i="55"/>
  <c r="L193" i="55"/>
  <c r="E192" i="55"/>
  <c r="D192" i="55"/>
  <c r="C192" i="55"/>
  <c r="J190" i="55"/>
  <c r="B191" i="55"/>
  <c r="E219" i="26" l="1"/>
  <c r="L219" i="26" s="1"/>
  <c r="K220" i="26"/>
  <c r="G218" i="26"/>
  <c r="I218" i="26" s="1"/>
  <c r="C218" i="26"/>
  <c r="B218" i="26"/>
  <c r="H218" i="26"/>
  <c r="J218" i="26" s="1"/>
  <c r="D218" i="26"/>
  <c r="H192" i="55"/>
  <c r="I192" i="55"/>
  <c r="F192" i="55"/>
  <c r="G192" i="55"/>
  <c r="K191" i="55"/>
  <c r="B192" i="55"/>
  <c r="J191" i="55"/>
  <c r="D193" i="55"/>
  <c r="C193" i="55"/>
  <c r="G193" i="55" s="1"/>
  <c r="L194" i="55"/>
  <c r="E193" i="55"/>
  <c r="E220" i="26" l="1"/>
  <c r="L220" i="26" s="1"/>
  <c r="K221" i="26"/>
  <c r="H219" i="26"/>
  <c r="J219" i="26" s="1"/>
  <c r="D219" i="26"/>
  <c r="B219" i="26"/>
  <c r="C219" i="26"/>
  <c r="G219" i="26"/>
  <c r="I219" i="26" s="1"/>
  <c r="H193" i="55"/>
  <c r="I193" i="55"/>
  <c r="F193" i="55"/>
  <c r="K192" i="55"/>
  <c r="B193" i="55"/>
  <c r="J192" i="55"/>
  <c r="L195" i="55"/>
  <c r="E194" i="55"/>
  <c r="D194" i="55"/>
  <c r="C194" i="55"/>
  <c r="E221" i="26" l="1"/>
  <c r="L221" i="26" s="1"/>
  <c r="K222" i="26"/>
  <c r="G220" i="26"/>
  <c r="I220" i="26" s="1"/>
  <c r="B220" i="26"/>
  <c r="H220" i="26"/>
  <c r="J220" i="26" s="1"/>
  <c r="C220" i="26"/>
  <c r="D220" i="26"/>
  <c r="H194" i="55"/>
  <c r="I194" i="55"/>
  <c r="F194" i="55"/>
  <c r="G194" i="55"/>
  <c r="K193" i="55"/>
  <c r="E195" i="55"/>
  <c r="D195" i="55"/>
  <c r="C195" i="55"/>
  <c r="L196" i="55"/>
  <c r="J193" i="55"/>
  <c r="B194" i="55"/>
  <c r="E222" i="26" l="1"/>
  <c r="L222" i="26" s="1"/>
  <c r="K223" i="26"/>
  <c r="G221" i="26"/>
  <c r="I221" i="26" s="1"/>
  <c r="B221" i="26"/>
  <c r="D221" i="26"/>
  <c r="H221" i="26"/>
  <c r="J221" i="26" s="1"/>
  <c r="C221" i="26"/>
  <c r="K194" i="55"/>
  <c r="H195" i="55"/>
  <c r="I195" i="55"/>
  <c r="G195" i="55"/>
  <c r="F195" i="55"/>
  <c r="C196" i="55"/>
  <c r="G196" i="55" s="1"/>
  <c r="L197" i="55"/>
  <c r="E196" i="55"/>
  <c r="D196" i="55"/>
  <c r="J194" i="55"/>
  <c r="B195" i="55"/>
  <c r="E223" i="26" l="1"/>
  <c r="L223" i="26" s="1"/>
  <c r="K224" i="26"/>
  <c r="G222" i="26"/>
  <c r="I222" i="26" s="1"/>
  <c r="B222" i="26"/>
  <c r="C222" i="26"/>
  <c r="H222" i="26"/>
  <c r="J222" i="26" s="1"/>
  <c r="D222" i="26"/>
  <c r="F196" i="55"/>
  <c r="H196" i="55"/>
  <c r="I196" i="55"/>
  <c r="K195" i="55"/>
  <c r="J195" i="55"/>
  <c r="L198" i="55"/>
  <c r="E197" i="55"/>
  <c r="D197" i="55"/>
  <c r="C197" i="55"/>
  <c r="F197" i="55" s="1"/>
  <c r="B196" i="55"/>
  <c r="E224" i="26" l="1"/>
  <c r="L224" i="26" s="1"/>
  <c r="K225" i="26"/>
  <c r="G223" i="26"/>
  <c r="I223" i="26" s="1"/>
  <c r="D223" i="26"/>
  <c r="B223" i="26"/>
  <c r="H223" i="26"/>
  <c r="J223" i="26" s="1"/>
  <c r="C223" i="26"/>
  <c r="G197" i="55"/>
  <c r="I197" i="55"/>
  <c r="H197" i="55"/>
  <c r="K196" i="55"/>
  <c r="E198" i="55"/>
  <c r="D198" i="55"/>
  <c r="C198" i="55"/>
  <c r="G198" i="55" s="1"/>
  <c r="L199" i="55"/>
  <c r="J196" i="55"/>
  <c r="B197" i="55"/>
  <c r="E225" i="26" l="1"/>
  <c r="L225" i="26" s="1"/>
  <c r="K226" i="26"/>
  <c r="G224" i="26"/>
  <c r="I224" i="26" s="1"/>
  <c r="C224" i="26"/>
  <c r="D224" i="26"/>
  <c r="H224" i="26"/>
  <c r="J224" i="26" s="1"/>
  <c r="B224" i="26"/>
  <c r="F198" i="55"/>
  <c r="H198" i="55"/>
  <c r="I198" i="55"/>
  <c r="K197" i="55"/>
  <c r="E199" i="55"/>
  <c r="D199" i="55"/>
  <c r="C199" i="55"/>
  <c r="G199" i="55" s="1"/>
  <c r="B198" i="55"/>
  <c r="J197" i="55"/>
  <c r="E226" i="26" l="1"/>
  <c r="L226" i="26" s="1"/>
  <c r="K227" i="26"/>
  <c r="H225" i="26"/>
  <c r="J225" i="26" s="1"/>
  <c r="D225" i="26"/>
  <c r="G225" i="26"/>
  <c r="I225" i="26" s="1"/>
  <c r="B225" i="26"/>
  <c r="C225" i="26"/>
  <c r="F199" i="55"/>
  <c r="G200" i="55"/>
  <c r="V145" i="5" s="1"/>
  <c r="H199" i="55"/>
  <c r="H200" i="55" s="1"/>
  <c r="Z145" i="5" s="1"/>
  <c r="I199" i="55"/>
  <c r="I200" i="55" s="1"/>
  <c r="AD145" i="5" s="1"/>
  <c r="F200" i="55"/>
  <c r="R145" i="5" s="1"/>
  <c r="K198" i="55"/>
  <c r="B199" i="55"/>
  <c r="J198" i="55"/>
  <c r="E227" i="26" l="1"/>
  <c r="L227" i="26" s="1"/>
  <c r="K228" i="26"/>
  <c r="G226" i="26"/>
  <c r="I226" i="26" s="1"/>
  <c r="C226" i="26"/>
  <c r="H226" i="26"/>
  <c r="J226" i="26" s="1"/>
  <c r="D226" i="26"/>
  <c r="B226" i="26"/>
  <c r="AU125" i="59"/>
  <c r="BC125" i="59" s="1"/>
  <c r="AU69" i="59"/>
  <c r="BC69" i="59" s="1"/>
  <c r="X69" i="59" s="1"/>
  <c r="K199" i="55"/>
  <c r="K200" i="55" s="1"/>
  <c r="AM145" i="5" s="1"/>
  <c r="BL125" i="59" s="1"/>
  <c r="J199" i="55"/>
  <c r="J200" i="55" s="1"/>
  <c r="AH145" i="5" s="1"/>
  <c r="BL69" i="59" s="1"/>
  <c r="E228" i="26" l="1"/>
  <c r="L228" i="26" s="1"/>
  <c r="K229" i="26"/>
  <c r="G227" i="26"/>
  <c r="I227" i="26" s="1"/>
  <c r="B227" i="26"/>
  <c r="H227" i="26"/>
  <c r="J227" i="26" s="1"/>
  <c r="D227" i="26"/>
  <c r="C227" i="26"/>
  <c r="X124" i="59"/>
  <c r="BT69" i="59"/>
  <c r="S69" i="59" s="1"/>
  <c r="BT125" i="59"/>
  <c r="K19" i="46"/>
  <c r="E229" i="26" l="1"/>
  <c r="L229" i="26" s="1"/>
  <c r="K230" i="26"/>
  <c r="G228" i="26"/>
  <c r="I228" i="26" s="1"/>
  <c r="B228" i="26"/>
  <c r="H228" i="26"/>
  <c r="J228" i="26" s="1"/>
  <c r="D228" i="26"/>
  <c r="C228" i="26"/>
  <c r="S124" i="59"/>
  <c r="E12" i="38"/>
  <c r="D12" i="38"/>
  <c r="B12" i="38"/>
  <c r="U10" i="42"/>
  <c r="V10" i="42" s="1"/>
  <c r="U11" i="42"/>
  <c r="V11" i="42" s="1"/>
  <c r="U12" i="42"/>
  <c r="V12" i="42" s="1"/>
  <c r="U13" i="42"/>
  <c r="V13" i="42" s="1"/>
  <c r="U14" i="42"/>
  <c r="V14" i="42" s="1"/>
  <c r="U15" i="42"/>
  <c r="V15" i="42" s="1"/>
  <c r="U16" i="42"/>
  <c r="V16" i="42" s="1"/>
  <c r="U17" i="42"/>
  <c r="V17" i="42" s="1"/>
  <c r="U18" i="42"/>
  <c r="V18" i="42" s="1"/>
  <c r="U19" i="42"/>
  <c r="V19" i="42" s="1"/>
  <c r="U20" i="42"/>
  <c r="V20" i="42" s="1"/>
  <c r="U21" i="42"/>
  <c r="V21" i="42" s="1"/>
  <c r="U22" i="42"/>
  <c r="V22" i="42" s="1"/>
  <c r="U23" i="42"/>
  <c r="V23" i="42" s="1"/>
  <c r="U24" i="42"/>
  <c r="V24" i="42" s="1"/>
  <c r="U25" i="42"/>
  <c r="V25" i="42" s="1"/>
  <c r="U26" i="42"/>
  <c r="V26" i="42" s="1"/>
  <c r="U27" i="42"/>
  <c r="V27" i="42" s="1"/>
  <c r="U28" i="42"/>
  <c r="V28" i="42" s="1"/>
  <c r="U29" i="42"/>
  <c r="V29" i="42" s="1"/>
  <c r="U30" i="42"/>
  <c r="V30" i="42" s="1"/>
  <c r="U31" i="42"/>
  <c r="V31" i="42" s="1"/>
  <c r="U32" i="42"/>
  <c r="V32" i="42" s="1"/>
  <c r="U33" i="42"/>
  <c r="V33" i="42" s="1"/>
  <c r="U34" i="42"/>
  <c r="V34" i="42" s="1"/>
  <c r="U35" i="42"/>
  <c r="V35" i="42" s="1"/>
  <c r="U36" i="42"/>
  <c r="V36" i="42" s="1"/>
  <c r="U37" i="42"/>
  <c r="V37" i="42" s="1"/>
  <c r="U38" i="42"/>
  <c r="V38" i="42" s="1"/>
  <c r="U39" i="42"/>
  <c r="V39" i="42" s="1"/>
  <c r="U40" i="42"/>
  <c r="V40" i="42" s="1"/>
  <c r="U41" i="42"/>
  <c r="V41" i="42" s="1"/>
  <c r="U42" i="42"/>
  <c r="V42" i="42" s="1"/>
  <c r="U43" i="42"/>
  <c r="V43" i="42" s="1"/>
  <c r="U44" i="42"/>
  <c r="V44" i="42" s="1"/>
  <c r="U45" i="42"/>
  <c r="V45" i="42" s="1"/>
  <c r="U46" i="42"/>
  <c r="V46" i="42" s="1"/>
  <c r="U47" i="42"/>
  <c r="V47" i="42" s="1"/>
  <c r="U48" i="42"/>
  <c r="V48" i="42" s="1"/>
  <c r="U49" i="42"/>
  <c r="V49" i="42" s="1"/>
  <c r="U50" i="42"/>
  <c r="V50" i="42" s="1"/>
  <c r="U51" i="42"/>
  <c r="V51" i="42" s="1"/>
  <c r="U52" i="42"/>
  <c r="V52" i="42" s="1"/>
  <c r="U53" i="42"/>
  <c r="V53" i="42" s="1"/>
  <c r="U54" i="42"/>
  <c r="V54" i="42" s="1"/>
  <c r="U55" i="42"/>
  <c r="V55" i="42" s="1"/>
  <c r="U56" i="42"/>
  <c r="V56" i="42" s="1"/>
  <c r="U57" i="42"/>
  <c r="V57" i="42" s="1"/>
  <c r="U58" i="42"/>
  <c r="V58" i="42" s="1"/>
  <c r="U59" i="42"/>
  <c r="V59" i="42" s="1"/>
  <c r="U60" i="42"/>
  <c r="V60" i="42" s="1"/>
  <c r="U61" i="42"/>
  <c r="V61" i="42" s="1"/>
  <c r="U62" i="42"/>
  <c r="V62" i="42" s="1"/>
  <c r="U63" i="42"/>
  <c r="V63" i="42" s="1"/>
  <c r="U64" i="42"/>
  <c r="V64" i="42" s="1"/>
  <c r="U65" i="42"/>
  <c r="V65" i="42" s="1"/>
  <c r="U66" i="42"/>
  <c r="V66" i="42" s="1"/>
  <c r="U67" i="42"/>
  <c r="V67" i="42" s="1"/>
  <c r="U68" i="42"/>
  <c r="V68" i="42" s="1"/>
  <c r="U69" i="42"/>
  <c r="V69" i="42" s="1"/>
  <c r="U70" i="42"/>
  <c r="V70" i="42" s="1"/>
  <c r="U71" i="42"/>
  <c r="V71" i="42" s="1"/>
  <c r="U72" i="42"/>
  <c r="V72" i="42" s="1"/>
  <c r="U73" i="42"/>
  <c r="V73" i="42" s="1"/>
  <c r="U74" i="42"/>
  <c r="V74" i="42" s="1"/>
  <c r="U75" i="42"/>
  <c r="V75" i="42" s="1"/>
  <c r="U76" i="42"/>
  <c r="V76" i="42" s="1"/>
  <c r="U77" i="42"/>
  <c r="V77" i="42" s="1"/>
  <c r="U78" i="42"/>
  <c r="V78" i="42" s="1"/>
  <c r="U79" i="42"/>
  <c r="V79" i="42" s="1"/>
  <c r="U80" i="42"/>
  <c r="V80" i="42" s="1"/>
  <c r="U81" i="42"/>
  <c r="V81" i="42" s="1"/>
  <c r="U82" i="42"/>
  <c r="V82" i="42" s="1"/>
  <c r="U83" i="42"/>
  <c r="V83" i="42" s="1"/>
  <c r="U84" i="42"/>
  <c r="V84" i="42" s="1"/>
  <c r="U85" i="42"/>
  <c r="V85" i="42" s="1"/>
  <c r="U86" i="42"/>
  <c r="V86" i="42" s="1"/>
  <c r="U87" i="42"/>
  <c r="V87" i="42" s="1"/>
  <c r="U88" i="42"/>
  <c r="V88" i="42" s="1"/>
  <c r="U89" i="42"/>
  <c r="V89" i="42" s="1"/>
  <c r="U90" i="42"/>
  <c r="V90" i="42" s="1"/>
  <c r="U91" i="42"/>
  <c r="V91" i="42" s="1"/>
  <c r="U92" i="42"/>
  <c r="V92" i="42" s="1"/>
  <c r="U93" i="42"/>
  <c r="V93" i="42" s="1"/>
  <c r="U94" i="42"/>
  <c r="V94" i="42" s="1"/>
  <c r="U95" i="42"/>
  <c r="V95" i="42" s="1"/>
  <c r="U96" i="42"/>
  <c r="V96" i="42" s="1"/>
  <c r="U97" i="42"/>
  <c r="V97" i="42" s="1"/>
  <c r="U98" i="42"/>
  <c r="V98" i="42" s="1"/>
  <c r="U99" i="42"/>
  <c r="V99" i="42" s="1"/>
  <c r="U100" i="42"/>
  <c r="V100" i="42" s="1"/>
  <c r="U101" i="42"/>
  <c r="V101" i="42" s="1"/>
  <c r="U102" i="42"/>
  <c r="V102" i="42" s="1"/>
  <c r="U103" i="42"/>
  <c r="V103" i="42" s="1"/>
  <c r="U104" i="42"/>
  <c r="V104" i="42" s="1"/>
  <c r="U105" i="42"/>
  <c r="V105" i="42" s="1"/>
  <c r="U106" i="42"/>
  <c r="V106" i="42" s="1"/>
  <c r="U107" i="42"/>
  <c r="V107" i="42" s="1"/>
  <c r="U108" i="42"/>
  <c r="V108" i="42" s="1"/>
  <c r="U109" i="42"/>
  <c r="V109" i="42" s="1"/>
  <c r="U110" i="42"/>
  <c r="V110" i="42" s="1"/>
  <c r="U111" i="42"/>
  <c r="V111" i="42" s="1"/>
  <c r="U112" i="42"/>
  <c r="V112" i="42" s="1"/>
  <c r="U113" i="42"/>
  <c r="V113" i="42" s="1"/>
  <c r="U114" i="42"/>
  <c r="V114" i="42" s="1"/>
  <c r="U115" i="42"/>
  <c r="V115" i="42" s="1"/>
  <c r="U116" i="42"/>
  <c r="V116" i="42" s="1"/>
  <c r="U117" i="42"/>
  <c r="V117" i="42" s="1"/>
  <c r="U118" i="42"/>
  <c r="V118" i="42" s="1"/>
  <c r="U119" i="42"/>
  <c r="V119" i="42" s="1"/>
  <c r="U120" i="42"/>
  <c r="V120" i="42" s="1"/>
  <c r="U121" i="42"/>
  <c r="V121" i="42" s="1"/>
  <c r="U122" i="42"/>
  <c r="V122" i="42" s="1"/>
  <c r="U123" i="42"/>
  <c r="V123" i="42" s="1"/>
  <c r="U124" i="42"/>
  <c r="V124" i="42" s="1"/>
  <c r="U125" i="42"/>
  <c r="V125" i="42" s="1"/>
  <c r="U126" i="42"/>
  <c r="V126" i="42" s="1"/>
  <c r="U127" i="42"/>
  <c r="V127" i="42" s="1"/>
  <c r="U128" i="42"/>
  <c r="V128" i="42" s="1"/>
  <c r="U129" i="42"/>
  <c r="V129" i="42" s="1"/>
  <c r="U130" i="42"/>
  <c r="V130" i="42" s="1"/>
  <c r="U131" i="42"/>
  <c r="V131" i="42" s="1"/>
  <c r="U132" i="42"/>
  <c r="V132" i="42" s="1"/>
  <c r="U133" i="42"/>
  <c r="V133" i="42" s="1"/>
  <c r="U134" i="42"/>
  <c r="V134" i="42" s="1"/>
  <c r="U135" i="42"/>
  <c r="V135" i="42" s="1"/>
  <c r="U136" i="42"/>
  <c r="V136" i="42" s="1"/>
  <c r="U137" i="42"/>
  <c r="V137" i="42" s="1"/>
  <c r="U138" i="42"/>
  <c r="V138" i="42" s="1"/>
  <c r="U139" i="42"/>
  <c r="V139" i="42" s="1"/>
  <c r="U140" i="42"/>
  <c r="V140" i="42" s="1"/>
  <c r="U141" i="42"/>
  <c r="V141" i="42" s="1"/>
  <c r="U142" i="42"/>
  <c r="V142" i="42" s="1"/>
  <c r="U143" i="42"/>
  <c r="V143" i="42" s="1"/>
  <c r="U144" i="42"/>
  <c r="V144" i="42" s="1"/>
  <c r="U145" i="42"/>
  <c r="V145" i="42" s="1"/>
  <c r="U146" i="42"/>
  <c r="V146" i="42" s="1"/>
  <c r="U147" i="42"/>
  <c r="V147" i="42" s="1"/>
  <c r="U148" i="42"/>
  <c r="V148" i="42" s="1"/>
  <c r="U149" i="42"/>
  <c r="V149" i="42" s="1"/>
  <c r="U150" i="42"/>
  <c r="V150" i="42" s="1"/>
  <c r="U151" i="42"/>
  <c r="V151" i="42" s="1"/>
  <c r="U152" i="42"/>
  <c r="V152" i="42" s="1"/>
  <c r="U8" i="42"/>
  <c r="V8" i="42" s="1"/>
  <c r="E230" i="26" l="1"/>
  <c r="L230" i="26" s="1"/>
  <c r="K231" i="26"/>
  <c r="G229" i="26"/>
  <c r="I229" i="26" s="1"/>
  <c r="B229" i="26"/>
  <c r="D229" i="26"/>
  <c r="H229" i="26"/>
  <c r="J229" i="26" s="1"/>
  <c r="C229" i="26"/>
  <c r="K20" i="46"/>
  <c r="K21" i="46" s="1"/>
  <c r="K22" i="46" s="1"/>
  <c r="K23" i="46" s="1"/>
  <c r="K24" i="46" s="1"/>
  <c r="K25" i="46" s="1"/>
  <c r="K26" i="46" s="1"/>
  <c r="K27" i="46" s="1"/>
  <c r="K28" i="46" s="1"/>
  <c r="K29" i="46" s="1"/>
  <c r="K30" i="46" s="1"/>
  <c r="K31" i="46" s="1"/>
  <c r="K32" i="46" s="1"/>
  <c r="K33" i="46" s="1"/>
  <c r="K34" i="46" s="1"/>
  <c r="K35" i="46" s="1"/>
  <c r="K36" i="46" s="1"/>
  <c r="K37" i="46" s="1"/>
  <c r="K38" i="46" s="1"/>
  <c r="K39" i="46" s="1"/>
  <c r="K40" i="46" s="1"/>
  <c r="K41" i="46" s="1"/>
  <c r="K42" i="46" s="1"/>
  <c r="K43" i="46" s="1"/>
  <c r="K44" i="46" s="1"/>
  <c r="K45" i="46" s="1"/>
  <c r="K46" i="46" s="1"/>
  <c r="K47" i="46" s="1"/>
  <c r="K48" i="46" s="1"/>
  <c r="K49" i="46" s="1"/>
  <c r="E231" i="26" l="1"/>
  <c r="L231" i="26" s="1"/>
  <c r="K232" i="26"/>
  <c r="G230" i="26"/>
  <c r="I230" i="26" s="1"/>
  <c r="B230" i="26"/>
  <c r="H230" i="26"/>
  <c r="J230" i="26" s="1"/>
  <c r="D230" i="26"/>
  <c r="C230" i="26"/>
  <c r="I52" i="46"/>
  <c r="E232" i="26" l="1"/>
  <c r="L232" i="26" s="1"/>
  <c r="K233" i="26"/>
  <c r="G231" i="26"/>
  <c r="I231" i="26" s="1"/>
  <c r="D231" i="26"/>
  <c r="H231" i="26"/>
  <c r="J231" i="26" s="1"/>
  <c r="C231" i="26"/>
  <c r="B231" i="26"/>
  <c r="M99" i="53" a="1"/>
  <c r="M99" i="53" s="1"/>
  <c r="M98" i="53" a="1"/>
  <c r="M98" i="53" s="1"/>
  <c r="M97" i="53" a="1"/>
  <c r="M97" i="53" s="1"/>
  <c r="M96" i="53" a="1"/>
  <c r="M96" i="53" s="1"/>
  <c r="M95" i="53" a="1"/>
  <c r="M95" i="53" s="1"/>
  <c r="M94" i="53" a="1"/>
  <c r="M94" i="53" s="1"/>
  <c r="N94" i="53" s="1"/>
  <c r="M93" i="53" a="1"/>
  <c r="M93" i="53" s="1"/>
  <c r="N93" i="53" s="1"/>
  <c r="M92" i="53" a="1"/>
  <c r="M92" i="53" s="1"/>
  <c r="M91" i="53" a="1"/>
  <c r="M91" i="53" s="1"/>
  <c r="M90" i="53" a="1"/>
  <c r="M90" i="53" s="1"/>
  <c r="N90" i="53" s="1"/>
  <c r="M89" i="53" a="1"/>
  <c r="M89" i="53" s="1"/>
  <c r="M88" i="53" a="1"/>
  <c r="M88" i="53" s="1"/>
  <c r="M87" i="53" a="1"/>
  <c r="M87" i="53" s="1"/>
  <c r="D87" i="53" s="1"/>
  <c r="M86" i="53" a="1"/>
  <c r="M86" i="53" s="1"/>
  <c r="N86" i="53" s="1"/>
  <c r="M85" i="53" a="1"/>
  <c r="M85" i="53" s="1"/>
  <c r="M84" i="53" a="1"/>
  <c r="M84" i="53" s="1"/>
  <c r="D84" i="53" s="1"/>
  <c r="M83" i="53" a="1"/>
  <c r="M83" i="53" s="1"/>
  <c r="H83" i="53" s="1"/>
  <c r="M82" i="53" a="1"/>
  <c r="M82" i="53" s="1"/>
  <c r="N82" i="53" s="1"/>
  <c r="M81" i="53" a="1"/>
  <c r="M81" i="53" s="1"/>
  <c r="M80" i="53" a="1"/>
  <c r="M80" i="53" s="1"/>
  <c r="N80" i="53" s="1"/>
  <c r="M79" i="53" a="1"/>
  <c r="M79" i="53" s="1"/>
  <c r="M78" i="53" a="1"/>
  <c r="M78" i="53" s="1"/>
  <c r="N78" i="53" s="1"/>
  <c r="M77" i="53" a="1"/>
  <c r="M77" i="53" s="1"/>
  <c r="M76" i="53" a="1"/>
  <c r="M76" i="53" s="1"/>
  <c r="M75" i="53" a="1"/>
  <c r="M75" i="53" s="1"/>
  <c r="M74" i="53" a="1"/>
  <c r="M74" i="53" s="1"/>
  <c r="N74" i="53" s="1"/>
  <c r="M73" i="53" a="1"/>
  <c r="M73" i="53" s="1"/>
  <c r="M72" i="53" a="1"/>
  <c r="M72" i="53" s="1"/>
  <c r="M71" i="53" a="1"/>
  <c r="M71" i="53" s="1"/>
  <c r="M70" i="53" a="1"/>
  <c r="M70" i="53" s="1"/>
  <c r="N70" i="53" s="1"/>
  <c r="M69" i="53" a="1"/>
  <c r="M69" i="53" s="1"/>
  <c r="M68" i="53" a="1"/>
  <c r="M68" i="53" s="1"/>
  <c r="N68" i="53" s="1"/>
  <c r="M67" i="53" a="1"/>
  <c r="M67" i="53" s="1"/>
  <c r="M66" i="53" a="1"/>
  <c r="M66" i="53" s="1"/>
  <c r="N66" i="53" s="1"/>
  <c r="M65" i="53" a="1"/>
  <c r="M65" i="53" s="1"/>
  <c r="N65" i="53" s="1"/>
  <c r="M64" i="53" a="1"/>
  <c r="M64" i="53" s="1"/>
  <c r="M63" i="53" a="1"/>
  <c r="M63" i="53" s="1"/>
  <c r="N63" i="53" s="1"/>
  <c r="M62" i="53" a="1"/>
  <c r="M62" i="53" s="1"/>
  <c r="N62" i="53" s="1"/>
  <c r="M61" i="53" a="1"/>
  <c r="M61" i="53" s="1"/>
  <c r="M60" i="53" a="1"/>
  <c r="M60" i="53" s="1"/>
  <c r="M59" i="53" a="1"/>
  <c r="M59" i="53" s="1"/>
  <c r="M58" i="53" a="1"/>
  <c r="M58" i="53" s="1"/>
  <c r="N58" i="53" s="1"/>
  <c r="M57" i="53" a="1"/>
  <c r="M57" i="53" s="1"/>
  <c r="I57" i="53" s="1"/>
  <c r="M56" i="53" a="1"/>
  <c r="M56" i="53" s="1"/>
  <c r="M55" i="53" a="1"/>
  <c r="M55" i="53" s="1"/>
  <c r="H55" i="53" s="1"/>
  <c r="M54" i="53" a="1"/>
  <c r="M54" i="53" s="1"/>
  <c r="N54" i="53" s="1"/>
  <c r="M53" i="53" a="1"/>
  <c r="M53" i="53" s="1"/>
  <c r="M52" i="53" a="1"/>
  <c r="M52" i="53" s="1"/>
  <c r="H52" i="53" s="1"/>
  <c r="M51" i="53" a="1"/>
  <c r="M51" i="53" s="1"/>
  <c r="M50" i="53" a="1"/>
  <c r="M50" i="53" s="1"/>
  <c r="N50" i="53" s="1"/>
  <c r="M49" i="53" a="1"/>
  <c r="M49" i="53" s="1"/>
  <c r="I49" i="53" s="1"/>
  <c r="M48" i="53" a="1"/>
  <c r="M48" i="53" s="1"/>
  <c r="N48" i="53" s="1"/>
  <c r="M47" i="53" a="1"/>
  <c r="M47" i="53" s="1"/>
  <c r="M46" i="53" a="1"/>
  <c r="M46" i="53" s="1"/>
  <c r="N46" i="53" s="1"/>
  <c r="M45" i="53" a="1"/>
  <c r="M45" i="53" s="1"/>
  <c r="M44" i="53" a="1"/>
  <c r="M44" i="53" s="1"/>
  <c r="M43" i="53" a="1"/>
  <c r="M43" i="53" s="1"/>
  <c r="M42" i="53" a="1"/>
  <c r="M42" i="53" s="1"/>
  <c r="H42" i="53" s="1"/>
  <c r="M41" i="53" a="1"/>
  <c r="M41" i="53" s="1"/>
  <c r="M40" i="53" a="1"/>
  <c r="M40" i="53" s="1"/>
  <c r="M39" i="53" a="1"/>
  <c r="M39" i="53" s="1"/>
  <c r="N39" i="53" s="1"/>
  <c r="M38" i="53" a="1"/>
  <c r="M38" i="53" s="1"/>
  <c r="N38" i="53" s="1"/>
  <c r="M37" i="53" a="1"/>
  <c r="M37" i="53" s="1"/>
  <c r="N37" i="53" s="1"/>
  <c r="M36" i="53" a="1"/>
  <c r="M36" i="53" s="1"/>
  <c r="M35" i="53" a="1"/>
  <c r="M35" i="53" s="1"/>
  <c r="N35" i="53" s="1"/>
  <c r="M34" i="53" a="1"/>
  <c r="M34" i="53" s="1"/>
  <c r="M33" i="53" a="1"/>
  <c r="M33" i="53" s="1"/>
  <c r="N33" i="53" s="1"/>
  <c r="M32" i="53" a="1"/>
  <c r="M32" i="53" s="1"/>
  <c r="H32" i="53" s="1"/>
  <c r="M31" i="53" a="1"/>
  <c r="M31" i="53" s="1"/>
  <c r="N31" i="53" s="1"/>
  <c r="M30" i="53" a="1"/>
  <c r="M30" i="53" s="1"/>
  <c r="M29" i="53" a="1"/>
  <c r="M29" i="53" s="1"/>
  <c r="N29" i="53" s="1"/>
  <c r="M28" i="53" a="1"/>
  <c r="M28" i="53" s="1"/>
  <c r="G28" i="53" s="1"/>
  <c r="M27" i="53" a="1"/>
  <c r="M27" i="53" s="1"/>
  <c r="N27" i="53" s="1"/>
  <c r="M26" i="53" a="1"/>
  <c r="M26" i="53" s="1"/>
  <c r="M25" i="53" a="1"/>
  <c r="M25" i="53" s="1"/>
  <c r="N25" i="53" s="1"/>
  <c r="M24" i="53" a="1"/>
  <c r="M24" i="53" s="1"/>
  <c r="N24" i="53" s="1"/>
  <c r="M23" i="53" a="1"/>
  <c r="M23" i="53" s="1"/>
  <c r="N23" i="53" s="1"/>
  <c r="M22" i="53" a="1"/>
  <c r="M22" i="53" s="1"/>
  <c r="M21" i="53" a="1"/>
  <c r="M21" i="53" s="1"/>
  <c r="N21" i="53" s="1"/>
  <c r="M20" i="53" a="1"/>
  <c r="M20" i="53" s="1"/>
  <c r="M19" i="53" a="1"/>
  <c r="M19" i="53" s="1"/>
  <c r="N19" i="53" s="1"/>
  <c r="M18" i="53" a="1"/>
  <c r="M18" i="53" s="1"/>
  <c r="M17" i="53" a="1"/>
  <c r="M17" i="53" s="1"/>
  <c r="N17" i="53" s="1"/>
  <c r="M16" i="53" a="1"/>
  <c r="M16" i="53" s="1"/>
  <c r="B10" i="53"/>
  <c r="N91" i="50"/>
  <c r="N93" i="50"/>
  <c r="N95" i="50"/>
  <c r="N96" i="50"/>
  <c r="N97" i="50"/>
  <c r="N99" i="50"/>
  <c r="E233" i="26" l="1"/>
  <c r="L233" i="26" s="1"/>
  <c r="K234" i="26"/>
  <c r="G232" i="26"/>
  <c r="I232" i="26" s="1"/>
  <c r="C232" i="26"/>
  <c r="H232" i="26"/>
  <c r="J232" i="26" s="1"/>
  <c r="B232" i="26"/>
  <c r="D232" i="26"/>
  <c r="G32" i="53"/>
  <c r="I28" i="53"/>
  <c r="D42" i="53"/>
  <c r="G42" i="53"/>
  <c r="I18" i="53"/>
  <c r="N18" i="53"/>
  <c r="I53" i="53"/>
  <c r="N53" i="53"/>
  <c r="H59" i="53"/>
  <c r="N59" i="53"/>
  <c r="H67" i="53"/>
  <c r="N67" i="53"/>
  <c r="H72" i="53"/>
  <c r="N72" i="53"/>
  <c r="I93" i="53"/>
  <c r="I26" i="53"/>
  <c r="N26" i="53"/>
  <c r="I20" i="53"/>
  <c r="N20" i="53"/>
  <c r="I42" i="53"/>
  <c r="N42" i="53"/>
  <c r="H49" i="53"/>
  <c r="N49" i="53"/>
  <c r="E60" i="53"/>
  <c r="N60" i="53"/>
  <c r="D68" i="53"/>
  <c r="H73" i="53"/>
  <c r="N73" i="53"/>
  <c r="I81" i="53"/>
  <c r="N81" i="53"/>
  <c r="D28" i="53"/>
  <c r="H43" i="53"/>
  <c r="N43" i="53"/>
  <c r="I61" i="53"/>
  <c r="N61" i="53"/>
  <c r="E68" i="53"/>
  <c r="H87" i="53"/>
  <c r="N87" i="53"/>
  <c r="I30" i="53"/>
  <c r="N30" i="53"/>
  <c r="D22" i="53"/>
  <c r="N22" i="53"/>
  <c r="I32" i="53"/>
  <c r="N32" i="53"/>
  <c r="I40" i="53"/>
  <c r="N40" i="53"/>
  <c r="H44" i="53"/>
  <c r="N44" i="53"/>
  <c r="D55" i="53"/>
  <c r="N55" i="53"/>
  <c r="H68" i="53"/>
  <c r="H75" i="53"/>
  <c r="N75" i="53"/>
  <c r="E88" i="53"/>
  <c r="N88" i="53"/>
  <c r="D95" i="53"/>
  <c r="N95" i="53"/>
  <c r="H41" i="53"/>
  <c r="N41" i="53"/>
  <c r="H45" i="53"/>
  <c r="N45" i="53"/>
  <c r="H51" i="53"/>
  <c r="N51" i="53"/>
  <c r="E56" i="53"/>
  <c r="N56" i="53"/>
  <c r="H76" i="53"/>
  <c r="N76" i="53"/>
  <c r="D83" i="53"/>
  <c r="N83" i="53"/>
  <c r="I89" i="53"/>
  <c r="N89" i="53"/>
  <c r="H96" i="53"/>
  <c r="N96" i="53"/>
  <c r="I16" i="53"/>
  <c r="N16" i="53"/>
  <c r="H28" i="53"/>
  <c r="N28" i="53"/>
  <c r="I34" i="53"/>
  <c r="N34" i="53"/>
  <c r="C42" i="53"/>
  <c r="E52" i="53"/>
  <c r="H64" i="53"/>
  <c r="N64" i="53"/>
  <c r="I69" i="53"/>
  <c r="N69" i="53"/>
  <c r="H77" i="53"/>
  <c r="N77" i="53"/>
  <c r="H97" i="53"/>
  <c r="N97" i="53"/>
  <c r="H47" i="53"/>
  <c r="N47" i="53"/>
  <c r="H57" i="53"/>
  <c r="N57" i="53"/>
  <c r="H84" i="53"/>
  <c r="N84" i="53"/>
  <c r="H91" i="53"/>
  <c r="N91" i="53"/>
  <c r="H98" i="53"/>
  <c r="N98" i="53"/>
  <c r="I36" i="53"/>
  <c r="N36" i="53"/>
  <c r="D52" i="53"/>
  <c r="N52" i="53"/>
  <c r="H71" i="53"/>
  <c r="N71" i="53"/>
  <c r="H79" i="53"/>
  <c r="N79" i="53"/>
  <c r="D85" i="53"/>
  <c r="N85" i="53"/>
  <c r="E92" i="53"/>
  <c r="N92" i="53"/>
  <c r="I99" i="53"/>
  <c r="N99" i="53"/>
  <c r="F94" i="50"/>
  <c r="N94" i="50"/>
  <c r="F92" i="50"/>
  <c r="N92" i="50"/>
  <c r="F98" i="50"/>
  <c r="N98" i="50"/>
  <c r="D64" i="53"/>
  <c r="D81" i="53"/>
  <c r="D30" i="53"/>
  <c r="C34" i="53"/>
  <c r="C43" i="53"/>
  <c r="E64" i="53"/>
  <c r="H81" i="53"/>
  <c r="H89" i="53"/>
  <c r="D20" i="53"/>
  <c r="G30" i="53"/>
  <c r="H34" i="53"/>
  <c r="H85" i="53"/>
  <c r="I85" i="53"/>
  <c r="G20" i="53"/>
  <c r="I45" i="53"/>
  <c r="D53" i="53"/>
  <c r="H56" i="53"/>
  <c r="H60" i="53"/>
  <c r="H16" i="53"/>
  <c r="H18" i="53"/>
  <c r="H53" i="53"/>
  <c r="E72" i="53"/>
  <c r="E84" i="53"/>
  <c r="D26" i="53"/>
  <c r="G26" i="53"/>
  <c r="D51" i="53"/>
  <c r="I77" i="53"/>
  <c r="D96" i="53"/>
  <c r="C99" i="53"/>
  <c r="D69" i="53"/>
  <c r="E96" i="53"/>
  <c r="D99" i="53"/>
  <c r="H26" i="53"/>
  <c r="C36" i="53"/>
  <c r="G16" i="53"/>
  <c r="D36" i="53"/>
  <c r="D43" i="53"/>
  <c r="D67" i="53"/>
  <c r="H69" i="53"/>
  <c r="I73" i="53"/>
  <c r="H88" i="53"/>
  <c r="H92" i="53"/>
  <c r="D49" i="53"/>
  <c r="J27" i="53"/>
  <c r="B27" i="53"/>
  <c r="I27" i="53"/>
  <c r="F27" i="53"/>
  <c r="D27" i="53"/>
  <c r="H27" i="53"/>
  <c r="G27" i="53"/>
  <c r="E27" i="53"/>
  <c r="J17" i="53"/>
  <c r="B17" i="53"/>
  <c r="I17" i="53"/>
  <c r="F17" i="53"/>
  <c r="E17" i="53"/>
  <c r="D17" i="53"/>
  <c r="G17" i="53"/>
  <c r="H17" i="53"/>
  <c r="J37" i="53"/>
  <c r="B37" i="53"/>
  <c r="I37" i="53"/>
  <c r="F37" i="53"/>
  <c r="H37" i="53"/>
  <c r="G37" i="53"/>
  <c r="E37" i="53"/>
  <c r="D37" i="53"/>
  <c r="C37" i="53"/>
  <c r="C70" i="53"/>
  <c r="J70" i="53"/>
  <c r="B70" i="53"/>
  <c r="I70" i="53"/>
  <c r="F70" i="53"/>
  <c r="G70" i="53"/>
  <c r="E70" i="53"/>
  <c r="D70" i="53"/>
  <c r="H70" i="53"/>
  <c r="C86" i="53"/>
  <c r="J86" i="53"/>
  <c r="B86" i="53"/>
  <c r="I86" i="53"/>
  <c r="F86" i="53"/>
  <c r="G86" i="53"/>
  <c r="E86" i="53"/>
  <c r="H86" i="53"/>
  <c r="D86" i="53"/>
  <c r="C94" i="53"/>
  <c r="J94" i="53"/>
  <c r="B94" i="53"/>
  <c r="I94" i="53"/>
  <c r="F94" i="53"/>
  <c r="G94" i="53"/>
  <c r="E94" i="53"/>
  <c r="H94" i="53"/>
  <c r="D94" i="53"/>
  <c r="C74" i="53"/>
  <c r="J74" i="53"/>
  <c r="B74" i="53"/>
  <c r="I74" i="53"/>
  <c r="F74" i="53"/>
  <c r="G74" i="53"/>
  <c r="E74" i="53"/>
  <c r="D74" i="53"/>
  <c r="H74" i="53"/>
  <c r="J31" i="53"/>
  <c r="B31" i="53"/>
  <c r="I31" i="53"/>
  <c r="F31" i="53"/>
  <c r="D31" i="53"/>
  <c r="C31" i="53"/>
  <c r="G31" i="53"/>
  <c r="H31" i="53"/>
  <c r="E31" i="53"/>
  <c r="J39" i="53"/>
  <c r="B39" i="53"/>
  <c r="I39" i="53"/>
  <c r="F39" i="53"/>
  <c r="H39" i="53"/>
  <c r="G39" i="53"/>
  <c r="E39" i="53"/>
  <c r="D39" i="53"/>
  <c r="C39" i="53"/>
  <c r="C90" i="53"/>
  <c r="J90" i="53"/>
  <c r="B90" i="53"/>
  <c r="I90" i="53"/>
  <c r="F90" i="53"/>
  <c r="G90" i="53"/>
  <c r="E90" i="53"/>
  <c r="H90" i="53"/>
  <c r="D90" i="53"/>
  <c r="C46" i="53"/>
  <c r="J46" i="53"/>
  <c r="B46" i="53"/>
  <c r="I46" i="53"/>
  <c r="F46" i="53"/>
  <c r="G46" i="53"/>
  <c r="E46" i="53"/>
  <c r="H46" i="53"/>
  <c r="D46" i="53"/>
  <c r="J35" i="53"/>
  <c r="B35" i="53"/>
  <c r="I35" i="53"/>
  <c r="F35" i="53"/>
  <c r="G35" i="53"/>
  <c r="E35" i="53"/>
  <c r="D35" i="53"/>
  <c r="C35" i="53"/>
  <c r="H35" i="53"/>
  <c r="C66" i="53"/>
  <c r="J66" i="53"/>
  <c r="B66" i="53"/>
  <c r="I66" i="53"/>
  <c r="F66" i="53"/>
  <c r="G66" i="53"/>
  <c r="E66" i="53"/>
  <c r="H66" i="53"/>
  <c r="D66" i="53"/>
  <c r="J21" i="53"/>
  <c r="B21" i="53"/>
  <c r="I21" i="53"/>
  <c r="F21" i="53"/>
  <c r="H21" i="53"/>
  <c r="E21" i="53"/>
  <c r="G21" i="53"/>
  <c r="D21" i="53"/>
  <c r="F96" i="50"/>
  <c r="E96" i="50"/>
  <c r="J19" i="53"/>
  <c r="B19" i="53"/>
  <c r="I19" i="53"/>
  <c r="F19" i="53"/>
  <c r="G19" i="53"/>
  <c r="D19" i="53"/>
  <c r="E19" i="53"/>
  <c r="H19" i="53"/>
  <c r="J23" i="53"/>
  <c r="B23" i="53"/>
  <c r="I23" i="53"/>
  <c r="F23" i="53"/>
  <c r="G23" i="53"/>
  <c r="H23" i="53"/>
  <c r="E23" i="53"/>
  <c r="D23" i="53"/>
  <c r="C54" i="53"/>
  <c r="J54" i="53"/>
  <c r="B54" i="53"/>
  <c r="I54" i="53"/>
  <c r="F54" i="53"/>
  <c r="G54" i="53"/>
  <c r="E54" i="53"/>
  <c r="H54" i="53"/>
  <c r="D54" i="53"/>
  <c r="C62" i="53"/>
  <c r="J62" i="53"/>
  <c r="B62" i="53"/>
  <c r="I62" i="53"/>
  <c r="F62" i="53"/>
  <c r="G62" i="53"/>
  <c r="E62" i="53"/>
  <c r="H62" i="53"/>
  <c r="D62" i="53"/>
  <c r="C78" i="53"/>
  <c r="J78" i="53"/>
  <c r="B78" i="53"/>
  <c r="I78" i="53"/>
  <c r="F78" i="53"/>
  <c r="G78" i="53"/>
  <c r="E78" i="53"/>
  <c r="H78" i="53"/>
  <c r="D78" i="53"/>
  <c r="J29" i="53"/>
  <c r="B29" i="53"/>
  <c r="I29" i="53"/>
  <c r="F29" i="53"/>
  <c r="E29" i="53"/>
  <c r="H29" i="53"/>
  <c r="G29" i="53"/>
  <c r="D29" i="53"/>
  <c r="J33" i="53"/>
  <c r="B33" i="53"/>
  <c r="I33" i="53"/>
  <c r="F33" i="53"/>
  <c r="E33" i="53"/>
  <c r="D33" i="53"/>
  <c r="H33" i="53"/>
  <c r="C33" i="53"/>
  <c r="G33" i="53"/>
  <c r="C58" i="53"/>
  <c r="J58" i="53"/>
  <c r="B58" i="53"/>
  <c r="I58" i="53"/>
  <c r="F58" i="53"/>
  <c r="G58" i="53"/>
  <c r="E58" i="53"/>
  <c r="H58" i="53"/>
  <c r="D58" i="53"/>
  <c r="F24" i="53"/>
  <c r="E24" i="53"/>
  <c r="J24" i="53"/>
  <c r="B24" i="53"/>
  <c r="J25" i="53"/>
  <c r="B25" i="53"/>
  <c r="I25" i="53"/>
  <c r="F25" i="53"/>
  <c r="F38" i="53"/>
  <c r="E38" i="53"/>
  <c r="J38" i="53"/>
  <c r="B38" i="53"/>
  <c r="C41" i="53"/>
  <c r="G59" i="53"/>
  <c r="F59" i="53"/>
  <c r="E59" i="53"/>
  <c r="J59" i="53"/>
  <c r="B59" i="53"/>
  <c r="I59" i="53"/>
  <c r="C59" i="53"/>
  <c r="G61" i="53"/>
  <c r="F61" i="53"/>
  <c r="E61" i="53"/>
  <c r="J61" i="53"/>
  <c r="B61" i="53"/>
  <c r="C61" i="53"/>
  <c r="C76" i="53"/>
  <c r="J76" i="53"/>
  <c r="B76" i="53"/>
  <c r="I76" i="53"/>
  <c r="F76" i="53"/>
  <c r="G76" i="53"/>
  <c r="G91" i="53"/>
  <c r="F91" i="53"/>
  <c r="E91" i="53"/>
  <c r="J91" i="53"/>
  <c r="B91" i="53"/>
  <c r="I91" i="53"/>
  <c r="C91" i="53"/>
  <c r="G93" i="53"/>
  <c r="F93" i="53"/>
  <c r="E93" i="53"/>
  <c r="J93" i="53"/>
  <c r="B93" i="53"/>
  <c r="C93" i="53"/>
  <c r="F20" i="53"/>
  <c r="E20" i="53"/>
  <c r="J20" i="53"/>
  <c r="B20" i="53"/>
  <c r="D25" i="53"/>
  <c r="H30" i="53"/>
  <c r="F36" i="53"/>
  <c r="E36" i="53"/>
  <c r="J36" i="53"/>
  <c r="B36" i="53"/>
  <c r="C40" i="53"/>
  <c r="D41" i="53"/>
  <c r="E43" i="53"/>
  <c r="D45" i="53"/>
  <c r="D47" i="53"/>
  <c r="G55" i="53"/>
  <c r="F55" i="53"/>
  <c r="E55" i="53"/>
  <c r="J55" i="53"/>
  <c r="B55" i="53"/>
  <c r="I55" i="53"/>
  <c r="C55" i="53"/>
  <c r="G57" i="53"/>
  <c r="F57" i="53"/>
  <c r="E57" i="53"/>
  <c r="J57" i="53"/>
  <c r="K57" i="53" s="1"/>
  <c r="B57" i="53"/>
  <c r="C57" i="53"/>
  <c r="D60" i="53"/>
  <c r="C72" i="53"/>
  <c r="J72" i="53"/>
  <c r="B72" i="53"/>
  <c r="I72" i="53"/>
  <c r="F72" i="53"/>
  <c r="G72" i="53"/>
  <c r="D77" i="53"/>
  <c r="D79" i="53"/>
  <c r="G87" i="53"/>
  <c r="F87" i="53"/>
  <c r="E87" i="53"/>
  <c r="J87" i="53"/>
  <c r="B87" i="53"/>
  <c r="I87" i="53"/>
  <c r="C87" i="53"/>
  <c r="G89" i="53"/>
  <c r="F89" i="53"/>
  <c r="E89" i="53"/>
  <c r="J89" i="53"/>
  <c r="B89" i="53"/>
  <c r="C89" i="53"/>
  <c r="D92" i="53"/>
  <c r="G65" i="53"/>
  <c r="F65" i="53"/>
  <c r="E65" i="53"/>
  <c r="J65" i="53"/>
  <c r="B65" i="53"/>
  <c r="C65" i="53"/>
  <c r="F18" i="53"/>
  <c r="E18" i="53"/>
  <c r="J18" i="53"/>
  <c r="B18" i="53"/>
  <c r="D24" i="53"/>
  <c r="E25" i="53"/>
  <c r="F34" i="53"/>
  <c r="E34" i="53"/>
  <c r="J34" i="53"/>
  <c r="B34" i="53"/>
  <c r="C38" i="53"/>
  <c r="D40" i="53"/>
  <c r="E41" i="53"/>
  <c r="G43" i="53"/>
  <c r="G51" i="53"/>
  <c r="F51" i="53"/>
  <c r="E51" i="53"/>
  <c r="J51" i="53"/>
  <c r="B51" i="53"/>
  <c r="I51" i="53"/>
  <c r="C51" i="53"/>
  <c r="G53" i="53"/>
  <c r="F53" i="53"/>
  <c r="E53" i="53"/>
  <c r="J53" i="53"/>
  <c r="B53" i="53"/>
  <c r="C53" i="53"/>
  <c r="D56" i="53"/>
  <c r="C68" i="53"/>
  <c r="J68" i="53"/>
  <c r="B68" i="53"/>
  <c r="I68" i="53"/>
  <c r="F68" i="53"/>
  <c r="G68" i="53"/>
  <c r="D73" i="53"/>
  <c r="D75" i="53"/>
  <c r="G83" i="53"/>
  <c r="F83" i="53"/>
  <c r="E83" i="53"/>
  <c r="J83" i="53"/>
  <c r="B83" i="53"/>
  <c r="I83" i="53"/>
  <c r="C83" i="53"/>
  <c r="G85" i="53"/>
  <c r="F85" i="53"/>
  <c r="E85" i="53"/>
  <c r="J85" i="53"/>
  <c r="B85" i="53"/>
  <c r="C85" i="53"/>
  <c r="D88" i="53"/>
  <c r="C98" i="53"/>
  <c r="J98" i="53"/>
  <c r="B98" i="53"/>
  <c r="I98" i="53"/>
  <c r="F98" i="53"/>
  <c r="G98" i="53"/>
  <c r="E98" i="53"/>
  <c r="D98" i="53"/>
  <c r="C48" i="53"/>
  <c r="J48" i="53"/>
  <c r="B48" i="53"/>
  <c r="I48" i="53"/>
  <c r="F48" i="53"/>
  <c r="G48" i="53"/>
  <c r="C50" i="53"/>
  <c r="J50" i="53"/>
  <c r="B50" i="53"/>
  <c r="I50" i="53"/>
  <c r="F50" i="53"/>
  <c r="G50" i="53"/>
  <c r="E50" i="53"/>
  <c r="F16" i="53"/>
  <c r="E16" i="53"/>
  <c r="J16" i="53"/>
  <c r="B16" i="53"/>
  <c r="G24" i="53"/>
  <c r="G25" i="53"/>
  <c r="F32" i="53"/>
  <c r="E32" i="53"/>
  <c r="J32" i="53"/>
  <c r="B32" i="53"/>
  <c r="D38" i="53"/>
  <c r="G40" i="53"/>
  <c r="G41" i="53"/>
  <c r="G47" i="53"/>
  <c r="F47" i="53"/>
  <c r="E47" i="53"/>
  <c r="J47" i="53"/>
  <c r="B47" i="53"/>
  <c r="I47" i="53"/>
  <c r="C47" i="53"/>
  <c r="G49" i="53"/>
  <c r="F49" i="53"/>
  <c r="E49" i="53"/>
  <c r="J49" i="53"/>
  <c r="K49" i="53" s="1"/>
  <c r="B49" i="53"/>
  <c r="C49" i="53"/>
  <c r="C64" i="53"/>
  <c r="J64" i="53"/>
  <c r="B64" i="53"/>
  <c r="I64" i="53"/>
  <c r="F64" i="53"/>
  <c r="G64" i="53"/>
  <c r="D71" i="53"/>
  <c r="G79" i="53"/>
  <c r="F79" i="53"/>
  <c r="E79" i="53"/>
  <c r="J79" i="53"/>
  <c r="B79" i="53"/>
  <c r="I79" i="53"/>
  <c r="C79" i="53"/>
  <c r="G81" i="53"/>
  <c r="F81" i="53"/>
  <c r="E81" i="53"/>
  <c r="J81" i="53"/>
  <c r="B81" i="53"/>
  <c r="C81" i="53"/>
  <c r="C96" i="53"/>
  <c r="J96" i="53"/>
  <c r="B96" i="53"/>
  <c r="I96" i="53"/>
  <c r="F96" i="53"/>
  <c r="G96" i="53"/>
  <c r="C80" i="53"/>
  <c r="J80" i="53"/>
  <c r="B80" i="53"/>
  <c r="I80" i="53"/>
  <c r="F80" i="53"/>
  <c r="G80" i="53"/>
  <c r="C82" i="53"/>
  <c r="J82" i="53"/>
  <c r="B82" i="53"/>
  <c r="I82" i="53"/>
  <c r="F82" i="53"/>
  <c r="G82" i="53"/>
  <c r="E82" i="53"/>
  <c r="C44" i="53"/>
  <c r="J44" i="53"/>
  <c r="B44" i="53"/>
  <c r="I44" i="53"/>
  <c r="F44" i="53"/>
  <c r="G44" i="53"/>
  <c r="F30" i="53"/>
  <c r="E30" i="53"/>
  <c r="J30" i="53"/>
  <c r="B30" i="53"/>
  <c r="G38" i="53"/>
  <c r="H40" i="53"/>
  <c r="J43" i="53"/>
  <c r="B43" i="53"/>
  <c r="I43" i="53"/>
  <c r="F43" i="53"/>
  <c r="G45" i="53"/>
  <c r="F45" i="53"/>
  <c r="E45" i="53"/>
  <c r="J45" i="53"/>
  <c r="K45" i="53" s="1"/>
  <c r="B45" i="53"/>
  <c r="C45" i="53"/>
  <c r="D48" i="53"/>
  <c r="D50" i="53"/>
  <c r="C60" i="53"/>
  <c r="J60" i="53"/>
  <c r="B60" i="53"/>
  <c r="I60" i="53"/>
  <c r="F60" i="53"/>
  <c r="G60" i="53"/>
  <c r="D65" i="53"/>
  <c r="G75" i="53"/>
  <c r="F75" i="53"/>
  <c r="E75" i="53"/>
  <c r="J75" i="53"/>
  <c r="B75" i="53"/>
  <c r="I75" i="53"/>
  <c r="C75" i="53"/>
  <c r="G77" i="53"/>
  <c r="F77" i="53"/>
  <c r="E77" i="53"/>
  <c r="J77" i="53"/>
  <c r="B77" i="53"/>
  <c r="C77" i="53"/>
  <c r="D80" i="53"/>
  <c r="D82" i="53"/>
  <c r="C92" i="53"/>
  <c r="J92" i="53"/>
  <c r="B92" i="53"/>
  <c r="I92" i="53"/>
  <c r="F92" i="53"/>
  <c r="G92" i="53"/>
  <c r="D97" i="53"/>
  <c r="G63" i="53"/>
  <c r="F63" i="53"/>
  <c r="E63" i="53"/>
  <c r="J63" i="53"/>
  <c r="B63" i="53"/>
  <c r="I63" i="53"/>
  <c r="C63" i="53"/>
  <c r="F22" i="53"/>
  <c r="E22" i="53"/>
  <c r="J22" i="53"/>
  <c r="B22" i="53"/>
  <c r="D18" i="53"/>
  <c r="H22" i="53"/>
  <c r="I24" i="53"/>
  <c r="F28" i="53"/>
  <c r="E28" i="53"/>
  <c r="J28" i="53"/>
  <c r="B28" i="53"/>
  <c r="C32" i="53"/>
  <c r="D34" i="53"/>
  <c r="G36" i="53"/>
  <c r="H38" i="53"/>
  <c r="D44" i="53"/>
  <c r="E48" i="53"/>
  <c r="H50" i="53"/>
  <c r="C56" i="53"/>
  <c r="J56" i="53"/>
  <c r="B56" i="53"/>
  <c r="I56" i="53"/>
  <c r="F56" i="53"/>
  <c r="G56" i="53"/>
  <c r="D61" i="53"/>
  <c r="D63" i="53"/>
  <c r="H65" i="53"/>
  <c r="G71" i="53"/>
  <c r="F71" i="53"/>
  <c r="E71" i="53"/>
  <c r="J71" i="53"/>
  <c r="B71" i="53"/>
  <c r="I71" i="53"/>
  <c r="C71" i="53"/>
  <c r="G73" i="53"/>
  <c r="F73" i="53"/>
  <c r="E73" i="53"/>
  <c r="J73" i="53"/>
  <c r="B73" i="53"/>
  <c r="C73" i="53"/>
  <c r="D76" i="53"/>
  <c r="E80" i="53"/>
  <c r="H82" i="53"/>
  <c r="C88" i="53"/>
  <c r="J88" i="53"/>
  <c r="B88" i="53"/>
  <c r="I88" i="53"/>
  <c r="F88" i="53"/>
  <c r="G88" i="53"/>
  <c r="D93" i="53"/>
  <c r="F40" i="53"/>
  <c r="E40" i="53"/>
  <c r="J40" i="53"/>
  <c r="B40" i="53"/>
  <c r="J41" i="53"/>
  <c r="B41" i="53"/>
  <c r="I41" i="53"/>
  <c r="F41" i="53"/>
  <c r="G95" i="53"/>
  <c r="F95" i="53"/>
  <c r="E95" i="53"/>
  <c r="J95" i="53"/>
  <c r="B95" i="53"/>
  <c r="I95" i="53"/>
  <c r="C95" i="53"/>
  <c r="G97" i="53"/>
  <c r="F97" i="53"/>
  <c r="E97" i="53"/>
  <c r="J97" i="53"/>
  <c r="B97" i="53"/>
  <c r="C97" i="53"/>
  <c r="G22" i="53"/>
  <c r="H24" i="53"/>
  <c r="H25" i="53"/>
  <c r="D16" i="53"/>
  <c r="G18" i="53"/>
  <c r="H20" i="53"/>
  <c r="I22" i="53"/>
  <c r="F26" i="53"/>
  <c r="E26" i="53"/>
  <c r="J26" i="53"/>
  <c r="B26" i="53"/>
  <c r="D32" i="53"/>
  <c r="G34" i="53"/>
  <c r="H36" i="53"/>
  <c r="I38" i="53"/>
  <c r="F42" i="53"/>
  <c r="E42" i="53"/>
  <c r="J42" i="53"/>
  <c r="B42" i="53"/>
  <c r="E44" i="53"/>
  <c r="H48" i="53"/>
  <c r="C52" i="53"/>
  <c r="J52" i="53"/>
  <c r="B52" i="53"/>
  <c r="I52" i="53"/>
  <c r="F52" i="53"/>
  <c r="G52" i="53"/>
  <c r="D57" i="53"/>
  <c r="D59" i="53"/>
  <c r="H61" i="53"/>
  <c r="H63" i="53"/>
  <c r="I65" i="53"/>
  <c r="G67" i="53"/>
  <c r="F67" i="53"/>
  <c r="E67" i="53"/>
  <c r="J67" i="53"/>
  <c r="B67" i="53"/>
  <c r="I67" i="53"/>
  <c r="C67" i="53"/>
  <c r="G69" i="53"/>
  <c r="F69" i="53"/>
  <c r="E69" i="53"/>
  <c r="J69" i="53"/>
  <c r="B69" i="53"/>
  <c r="C69" i="53"/>
  <c r="D72" i="53"/>
  <c r="E76" i="53"/>
  <c r="H80" i="53"/>
  <c r="C84" i="53"/>
  <c r="J84" i="53"/>
  <c r="B84" i="53"/>
  <c r="I84" i="53"/>
  <c r="F84" i="53"/>
  <c r="G84" i="53"/>
  <c r="D89" i="53"/>
  <c r="D91" i="53"/>
  <c r="H93" i="53"/>
  <c r="H95" i="53"/>
  <c r="I97" i="53"/>
  <c r="H99" i="53"/>
  <c r="G99" i="53"/>
  <c r="F99" i="53"/>
  <c r="E99" i="53"/>
  <c r="J99" i="53"/>
  <c r="B99" i="53"/>
  <c r="B91" i="50"/>
  <c r="J91" i="50"/>
  <c r="C91" i="50"/>
  <c r="D91" i="50"/>
  <c r="E91" i="50"/>
  <c r="I91" i="50"/>
  <c r="F91" i="50"/>
  <c r="G91" i="50"/>
  <c r="H91" i="50"/>
  <c r="B95" i="50"/>
  <c r="J95" i="50"/>
  <c r="C95" i="50"/>
  <c r="D95" i="50"/>
  <c r="E95" i="50"/>
  <c r="I95" i="50"/>
  <c r="F95" i="50"/>
  <c r="G95" i="50"/>
  <c r="H95" i="50"/>
  <c r="B99" i="50"/>
  <c r="J99" i="50"/>
  <c r="C99" i="50"/>
  <c r="D99" i="50"/>
  <c r="E99" i="50"/>
  <c r="H99" i="50"/>
  <c r="I99" i="50"/>
  <c r="F99" i="50"/>
  <c r="G99" i="50"/>
  <c r="B93" i="50"/>
  <c r="J93" i="50"/>
  <c r="D93" i="50"/>
  <c r="C93" i="50"/>
  <c r="E93" i="50"/>
  <c r="I93" i="50"/>
  <c r="F93" i="50"/>
  <c r="G93" i="50"/>
  <c r="H93" i="50"/>
  <c r="B97" i="50"/>
  <c r="J97" i="50"/>
  <c r="C97" i="50"/>
  <c r="D97" i="50"/>
  <c r="E97" i="50"/>
  <c r="H97" i="50"/>
  <c r="I97" i="50"/>
  <c r="F97" i="50"/>
  <c r="G97" i="50"/>
  <c r="E98" i="50"/>
  <c r="D92" i="50"/>
  <c r="D96" i="50"/>
  <c r="D94" i="50"/>
  <c r="C98" i="50"/>
  <c r="C96" i="50"/>
  <c r="C94" i="50"/>
  <c r="C92" i="50"/>
  <c r="J98" i="50"/>
  <c r="B98" i="50"/>
  <c r="J96" i="50"/>
  <c r="B96" i="50"/>
  <c r="J94" i="50"/>
  <c r="B94" i="50"/>
  <c r="J92" i="50"/>
  <c r="B92" i="50"/>
  <c r="E94" i="50"/>
  <c r="E92" i="50"/>
  <c r="D98" i="50"/>
  <c r="I98" i="50"/>
  <c r="I96" i="50"/>
  <c r="I94" i="50"/>
  <c r="I92" i="50"/>
  <c r="K92" i="50" s="1"/>
  <c r="H96" i="50"/>
  <c r="H98" i="50"/>
  <c r="H94" i="50"/>
  <c r="H92" i="50"/>
  <c r="G98" i="50"/>
  <c r="G96" i="50"/>
  <c r="G94" i="50"/>
  <c r="G92" i="50"/>
  <c r="E234" i="26" l="1"/>
  <c r="L234" i="26" s="1"/>
  <c r="K235" i="26"/>
  <c r="G233" i="26"/>
  <c r="I233" i="26" s="1"/>
  <c r="H233" i="26"/>
  <c r="J233" i="26" s="1"/>
  <c r="D233" i="26"/>
  <c r="B233" i="26"/>
  <c r="C233" i="26"/>
  <c r="K99" i="53"/>
  <c r="K42" i="53"/>
  <c r="K69" i="53"/>
  <c r="K36" i="53"/>
  <c r="K32" i="53"/>
  <c r="K34" i="53"/>
  <c r="K68" i="53"/>
  <c r="K73" i="53"/>
  <c r="K61" i="53"/>
  <c r="K40" i="53"/>
  <c r="K81" i="53"/>
  <c r="K85" i="53"/>
  <c r="K38" i="53"/>
  <c r="K53" i="53"/>
  <c r="K93" i="53"/>
  <c r="K89" i="53"/>
  <c r="K90" i="53"/>
  <c r="K37" i="53"/>
  <c r="K56" i="53"/>
  <c r="K86" i="53"/>
  <c r="K77" i="53"/>
  <c r="K96" i="50"/>
  <c r="K87" i="53"/>
  <c r="K75" i="53"/>
  <c r="K72" i="53"/>
  <c r="K84" i="53"/>
  <c r="K64" i="53"/>
  <c r="K48" i="53"/>
  <c r="K98" i="53"/>
  <c r="K35" i="53"/>
  <c r="K50" i="53"/>
  <c r="K51" i="53"/>
  <c r="K41" i="53"/>
  <c r="K71" i="53"/>
  <c r="K96" i="53"/>
  <c r="K47" i="53"/>
  <c r="K59" i="53"/>
  <c r="K58" i="53"/>
  <c r="K95" i="53"/>
  <c r="K74" i="53"/>
  <c r="K52" i="53"/>
  <c r="K92" i="53"/>
  <c r="K44" i="53"/>
  <c r="K82" i="53"/>
  <c r="K55" i="53"/>
  <c r="K54" i="53"/>
  <c r="K66" i="53"/>
  <c r="K39" i="53"/>
  <c r="J100" i="53"/>
  <c r="K33" i="53"/>
  <c r="K97" i="53"/>
  <c r="K95" i="50"/>
  <c r="K65" i="53"/>
  <c r="K31" i="53"/>
  <c r="K67" i="53"/>
  <c r="K46" i="53"/>
  <c r="K94" i="53"/>
  <c r="K88" i="53"/>
  <c r="K43" i="53"/>
  <c r="K80" i="53"/>
  <c r="K83" i="53"/>
  <c r="K91" i="53"/>
  <c r="K78" i="53"/>
  <c r="K98" i="50"/>
  <c r="K99" i="50"/>
  <c r="K63" i="53"/>
  <c r="K60" i="53"/>
  <c r="K79" i="53"/>
  <c r="K76" i="53"/>
  <c r="K62" i="53"/>
  <c r="K70" i="53"/>
  <c r="I100" i="53"/>
  <c r="K93" i="50"/>
  <c r="K91" i="50"/>
  <c r="K94" i="50"/>
  <c r="K97" i="50"/>
  <c r="E235" i="26" l="1"/>
  <c r="L235" i="26" s="1"/>
  <c r="K236" i="26"/>
  <c r="G234" i="26"/>
  <c r="I234" i="26" s="1"/>
  <c r="C234" i="26"/>
  <c r="D234" i="26"/>
  <c r="H234" i="26"/>
  <c r="J234" i="26" s="1"/>
  <c r="B234" i="26"/>
  <c r="N18" i="50"/>
  <c r="N19" i="50"/>
  <c r="N20" i="50"/>
  <c r="N21" i="50"/>
  <c r="N26" i="50"/>
  <c r="N27" i="50"/>
  <c r="N28" i="50"/>
  <c r="N34" i="50"/>
  <c r="N39" i="50"/>
  <c r="N40" i="50"/>
  <c r="N41" i="50"/>
  <c r="N47" i="50"/>
  <c r="N48" i="50"/>
  <c r="N55" i="50"/>
  <c r="N56" i="50"/>
  <c r="N63" i="50"/>
  <c r="N64" i="50"/>
  <c r="N71" i="50"/>
  <c r="N72" i="50"/>
  <c r="N79" i="50"/>
  <c r="N80" i="50"/>
  <c r="N81" i="50"/>
  <c r="N87" i="50"/>
  <c r="N88" i="50"/>
  <c r="M16" i="50" a="1"/>
  <c r="M16" i="50" s="1"/>
  <c r="E236" i="26" l="1"/>
  <c r="L236" i="26" s="1"/>
  <c r="K237" i="26"/>
  <c r="G235" i="26"/>
  <c r="I235" i="26" s="1"/>
  <c r="B235" i="26"/>
  <c r="C235" i="26"/>
  <c r="H235" i="26"/>
  <c r="J235" i="26" s="1"/>
  <c r="D235" i="26"/>
  <c r="B24" i="50"/>
  <c r="N24" i="50"/>
  <c r="C85" i="50"/>
  <c r="N85" i="50"/>
  <c r="B77" i="50"/>
  <c r="N77" i="50"/>
  <c r="C69" i="50"/>
  <c r="N69" i="50"/>
  <c r="C61" i="50"/>
  <c r="N61" i="50"/>
  <c r="C53" i="50"/>
  <c r="N53" i="50"/>
  <c r="C45" i="50"/>
  <c r="N45" i="50"/>
  <c r="N37" i="50"/>
  <c r="B29" i="50"/>
  <c r="N29" i="50"/>
  <c r="B22" i="50"/>
  <c r="N22" i="50"/>
  <c r="C90" i="50"/>
  <c r="N90" i="50"/>
  <c r="C84" i="50"/>
  <c r="N84" i="50"/>
  <c r="C76" i="50"/>
  <c r="N76" i="50"/>
  <c r="C68" i="50"/>
  <c r="N68" i="50"/>
  <c r="C60" i="50"/>
  <c r="N60" i="50"/>
  <c r="C52" i="50"/>
  <c r="N52" i="50"/>
  <c r="C44" i="50"/>
  <c r="N44" i="50"/>
  <c r="N36" i="50"/>
  <c r="C83" i="50"/>
  <c r="N83" i="50"/>
  <c r="C75" i="50"/>
  <c r="N75" i="50"/>
  <c r="C67" i="50"/>
  <c r="N67" i="50"/>
  <c r="C59" i="50"/>
  <c r="N59" i="50"/>
  <c r="C51" i="50"/>
  <c r="N51" i="50"/>
  <c r="C43" i="50"/>
  <c r="N43" i="50"/>
  <c r="B35" i="50"/>
  <c r="N35" i="50"/>
  <c r="C82" i="50"/>
  <c r="N82" i="50"/>
  <c r="C74" i="50"/>
  <c r="N74" i="50"/>
  <c r="C66" i="50"/>
  <c r="N66" i="50"/>
  <c r="C58" i="50"/>
  <c r="N58" i="50"/>
  <c r="C50" i="50"/>
  <c r="N50" i="50"/>
  <c r="C42" i="50"/>
  <c r="N42" i="50"/>
  <c r="B73" i="50"/>
  <c r="N73" i="50"/>
  <c r="B65" i="50"/>
  <c r="N65" i="50"/>
  <c r="C57" i="50"/>
  <c r="N57" i="50"/>
  <c r="C49" i="50"/>
  <c r="N49" i="50"/>
  <c r="B33" i="50"/>
  <c r="N33" i="50"/>
  <c r="B25" i="50"/>
  <c r="N25" i="50"/>
  <c r="B89" i="50"/>
  <c r="N89" i="50"/>
  <c r="B32" i="50"/>
  <c r="N32" i="50"/>
  <c r="B17" i="50"/>
  <c r="N17" i="50"/>
  <c r="B31" i="50"/>
  <c r="N31" i="50"/>
  <c r="N16" i="50"/>
  <c r="C86" i="50"/>
  <c r="N86" i="50"/>
  <c r="C78" i="50"/>
  <c r="N78" i="50"/>
  <c r="C70" i="50"/>
  <c r="N70" i="50"/>
  <c r="C62" i="50"/>
  <c r="N62" i="50"/>
  <c r="C54" i="50"/>
  <c r="N54" i="50"/>
  <c r="C46" i="50"/>
  <c r="N46" i="50"/>
  <c r="N38" i="50"/>
  <c r="B30" i="50"/>
  <c r="N30" i="50"/>
  <c r="B23" i="50"/>
  <c r="N23" i="50"/>
  <c r="I28" i="50"/>
  <c r="H28" i="50"/>
  <c r="E28" i="50"/>
  <c r="J28" i="50"/>
  <c r="G28" i="50"/>
  <c r="F28" i="50"/>
  <c r="D28" i="50"/>
  <c r="B28" i="50"/>
  <c r="I20" i="50"/>
  <c r="H20" i="50"/>
  <c r="E20" i="50"/>
  <c r="J20" i="50"/>
  <c r="G20" i="50"/>
  <c r="F20" i="50"/>
  <c r="D20" i="50"/>
  <c r="B20" i="50"/>
  <c r="J81" i="50"/>
  <c r="G81" i="50"/>
  <c r="F81" i="50"/>
  <c r="E81" i="50"/>
  <c r="I81" i="50"/>
  <c r="D81" i="50"/>
  <c r="H81" i="50"/>
  <c r="F41" i="50"/>
  <c r="J41" i="50"/>
  <c r="G41" i="50"/>
  <c r="H41" i="50"/>
  <c r="I41" i="50"/>
  <c r="E41" i="50"/>
  <c r="D41" i="50"/>
  <c r="I21" i="50"/>
  <c r="H21" i="50"/>
  <c r="E21" i="50"/>
  <c r="J21" i="50"/>
  <c r="D21" i="50"/>
  <c r="F21" i="50"/>
  <c r="G21" i="50"/>
  <c r="B81" i="50"/>
  <c r="B57" i="50"/>
  <c r="B49" i="50"/>
  <c r="B41" i="50"/>
  <c r="F65" i="50"/>
  <c r="J65" i="50"/>
  <c r="G65" i="50"/>
  <c r="I65" i="50"/>
  <c r="E65" i="50"/>
  <c r="D65" i="50"/>
  <c r="H65" i="50"/>
  <c r="I34" i="50"/>
  <c r="H34" i="50"/>
  <c r="J34" i="50"/>
  <c r="G34" i="50"/>
  <c r="F34" i="50"/>
  <c r="D34" i="50"/>
  <c r="E34" i="50"/>
  <c r="J88" i="50"/>
  <c r="G88" i="50"/>
  <c r="F88" i="50"/>
  <c r="D88" i="50"/>
  <c r="I88" i="50"/>
  <c r="H88" i="50"/>
  <c r="E88" i="50"/>
  <c r="J80" i="50"/>
  <c r="G80" i="50"/>
  <c r="F80" i="50"/>
  <c r="D80" i="50"/>
  <c r="I80" i="50"/>
  <c r="H80" i="50"/>
  <c r="E80" i="50"/>
  <c r="J72" i="50"/>
  <c r="G72" i="50"/>
  <c r="F72" i="50"/>
  <c r="D72" i="50"/>
  <c r="I72" i="50"/>
  <c r="H72" i="50"/>
  <c r="E72" i="50"/>
  <c r="J64" i="50"/>
  <c r="G64" i="50"/>
  <c r="F64" i="50"/>
  <c r="D64" i="50"/>
  <c r="I64" i="50"/>
  <c r="H64" i="50"/>
  <c r="E64" i="50"/>
  <c r="J56" i="50"/>
  <c r="G56" i="50"/>
  <c r="F56" i="50"/>
  <c r="D56" i="50"/>
  <c r="I56" i="50"/>
  <c r="H56" i="50"/>
  <c r="E56" i="50"/>
  <c r="J48" i="50"/>
  <c r="G48" i="50"/>
  <c r="F48" i="50"/>
  <c r="D48" i="50"/>
  <c r="I48" i="50"/>
  <c r="H48" i="50"/>
  <c r="E48" i="50"/>
  <c r="J40" i="50"/>
  <c r="G40" i="50"/>
  <c r="F40" i="50"/>
  <c r="D40" i="50"/>
  <c r="I40" i="50"/>
  <c r="H40" i="50"/>
  <c r="E40" i="50"/>
  <c r="J33" i="50"/>
  <c r="G33" i="50"/>
  <c r="F33" i="50"/>
  <c r="H33" i="50"/>
  <c r="E33" i="50"/>
  <c r="D33" i="50"/>
  <c r="I33" i="50"/>
  <c r="I27" i="50"/>
  <c r="H27" i="50"/>
  <c r="J27" i="50"/>
  <c r="G27" i="50"/>
  <c r="D27" i="50"/>
  <c r="E27" i="50"/>
  <c r="B88" i="50"/>
  <c r="B80" i="50"/>
  <c r="B72" i="50"/>
  <c r="B64" i="50"/>
  <c r="B56" i="50"/>
  <c r="B48" i="50"/>
  <c r="B40" i="50"/>
  <c r="B16" i="50"/>
  <c r="C77" i="50"/>
  <c r="J87" i="50"/>
  <c r="G87" i="50"/>
  <c r="I87" i="50"/>
  <c r="H87" i="50"/>
  <c r="E87" i="50"/>
  <c r="D87" i="50"/>
  <c r="F87" i="50"/>
  <c r="J79" i="50"/>
  <c r="G79" i="50"/>
  <c r="I79" i="50"/>
  <c r="H79" i="50"/>
  <c r="E79" i="50"/>
  <c r="F79" i="50"/>
  <c r="D79" i="50"/>
  <c r="J71" i="50"/>
  <c r="G71" i="50"/>
  <c r="I71" i="50"/>
  <c r="H71" i="50"/>
  <c r="E71" i="50"/>
  <c r="F71" i="50"/>
  <c r="D71" i="50"/>
  <c r="J63" i="50"/>
  <c r="G63" i="50"/>
  <c r="I63" i="50"/>
  <c r="H63" i="50"/>
  <c r="E63" i="50"/>
  <c r="F63" i="50"/>
  <c r="D63" i="50"/>
  <c r="J55" i="50"/>
  <c r="G55" i="50"/>
  <c r="I55" i="50"/>
  <c r="H55" i="50"/>
  <c r="E55" i="50"/>
  <c r="D55" i="50"/>
  <c r="F55" i="50"/>
  <c r="J47" i="50"/>
  <c r="G47" i="50"/>
  <c r="I47" i="50"/>
  <c r="H47" i="50"/>
  <c r="E47" i="50"/>
  <c r="D47" i="50"/>
  <c r="F47" i="50"/>
  <c r="J39" i="50"/>
  <c r="G39" i="50"/>
  <c r="I39" i="50"/>
  <c r="H39" i="50"/>
  <c r="E39" i="50"/>
  <c r="D39" i="50"/>
  <c r="F39" i="50"/>
  <c r="J32" i="50"/>
  <c r="G32" i="50"/>
  <c r="F32" i="50"/>
  <c r="D32" i="50"/>
  <c r="I32" i="50"/>
  <c r="H32" i="50"/>
  <c r="E32" i="50"/>
  <c r="I26" i="50"/>
  <c r="H26" i="50"/>
  <c r="J26" i="50"/>
  <c r="G26" i="50"/>
  <c r="F26" i="50"/>
  <c r="E26" i="50"/>
  <c r="D26" i="50"/>
  <c r="B87" i="50"/>
  <c r="B79" i="50"/>
  <c r="B71" i="50"/>
  <c r="B63" i="50"/>
  <c r="B55" i="50"/>
  <c r="B47" i="50"/>
  <c r="B39" i="50"/>
  <c r="F89" i="50"/>
  <c r="J89" i="50"/>
  <c r="G89" i="50"/>
  <c r="D89" i="50"/>
  <c r="E89" i="50"/>
  <c r="I89" i="50"/>
  <c r="H89" i="50"/>
  <c r="J86" i="50"/>
  <c r="G86" i="50"/>
  <c r="I86" i="50"/>
  <c r="H86" i="50"/>
  <c r="D86" i="50"/>
  <c r="F86" i="50"/>
  <c r="E86" i="50"/>
  <c r="J78" i="50"/>
  <c r="G78" i="50"/>
  <c r="I78" i="50"/>
  <c r="H78" i="50"/>
  <c r="D78" i="50"/>
  <c r="E78" i="50"/>
  <c r="F78" i="50"/>
  <c r="J70" i="50"/>
  <c r="G70" i="50"/>
  <c r="I70" i="50"/>
  <c r="H70" i="50"/>
  <c r="E70" i="50"/>
  <c r="F70" i="50"/>
  <c r="D70" i="50"/>
  <c r="J62" i="50"/>
  <c r="G62" i="50"/>
  <c r="I62" i="50"/>
  <c r="H62" i="50"/>
  <c r="F62" i="50"/>
  <c r="D62" i="50"/>
  <c r="E62" i="50"/>
  <c r="J54" i="50"/>
  <c r="G54" i="50"/>
  <c r="I54" i="50"/>
  <c r="H54" i="50"/>
  <c r="D54" i="50"/>
  <c r="E54" i="50"/>
  <c r="F54" i="50"/>
  <c r="J46" i="50"/>
  <c r="G46" i="50"/>
  <c r="F46" i="50"/>
  <c r="I46" i="50"/>
  <c r="H46" i="50"/>
  <c r="E46" i="50"/>
  <c r="D46" i="50"/>
  <c r="J38" i="50"/>
  <c r="G38" i="50"/>
  <c r="F38" i="50"/>
  <c r="I38" i="50"/>
  <c r="H38" i="50"/>
  <c r="E38" i="50"/>
  <c r="D38" i="50"/>
  <c r="J25" i="50"/>
  <c r="G25" i="50"/>
  <c r="F25" i="50"/>
  <c r="D25" i="50"/>
  <c r="E25" i="50"/>
  <c r="I25" i="50"/>
  <c r="H25" i="50"/>
  <c r="I19" i="50"/>
  <c r="H19" i="50"/>
  <c r="J19" i="50"/>
  <c r="G19" i="50"/>
  <c r="F19" i="50"/>
  <c r="D19" i="50"/>
  <c r="E19" i="50"/>
  <c r="B86" i="50"/>
  <c r="B78" i="50"/>
  <c r="B70" i="50"/>
  <c r="B62" i="50"/>
  <c r="B54" i="50"/>
  <c r="B46" i="50"/>
  <c r="B38" i="50"/>
  <c r="I85" i="50"/>
  <c r="H85" i="50"/>
  <c r="E85" i="50"/>
  <c r="J85" i="50"/>
  <c r="F85" i="50"/>
  <c r="D85" i="50"/>
  <c r="G85" i="50"/>
  <c r="E69" i="50"/>
  <c r="I69" i="50"/>
  <c r="H69" i="50"/>
  <c r="J69" i="50"/>
  <c r="G69" i="50"/>
  <c r="F69" i="50"/>
  <c r="D69" i="50"/>
  <c r="I61" i="50"/>
  <c r="H61" i="50"/>
  <c r="E61" i="50"/>
  <c r="J61" i="50"/>
  <c r="F61" i="50"/>
  <c r="D61" i="50"/>
  <c r="G61" i="50"/>
  <c r="E53" i="50"/>
  <c r="I53" i="50"/>
  <c r="H53" i="50"/>
  <c r="J53" i="50"/>
  <c r="G53" i="50"/>
  <c r="D53" i="50"/>
  <c r="F53" i="50"/>
  <c r="I45" i="50"/>
  <c r="H45" i="50"/>
  <c r="E45" i="50"/>
  <c r="J45" i="50"/>
  <c r="F45" i="50"/>
  <c r="D45" i="50"/>
  <c r="G45" i="50"/>
  <c r="E37" i="50"/>
  <c r="I37" i="50"/>
  <c r="H37" i="50"/>
  <c r="J37" i="50"/>
  <c r="F37" i="50"/>
  <c r="D37" i="50"/>
  <c r="G37" i="50"/>
  <c r="J31" i="50"/>
  <c r="G31" i="50"/>
  <c r="F31" i="50"/>
  <c r="I31" i="50"/>
  <c r="H31" i="50"/>
  <c r="E31" i="50"/>
  <c r="D31" i="50"/>
  <c r="J24" i="50"/>
  <c r="G24" i="50"/>
  <c r="F24" i="50"/>
  <c r="D24" i="50"/>
  <c r="I24" i="50"/>
  <c r="H24" i="50"/>
  <c r="E24" i="50"/>
  <c r="I18" i="50"/>
  <c r="H18" i="50"/>
  <c r="G18" i="50"/>
  <c r="F18" i="50"/>
  <c r="D18" i="50"/>
  <c r="E18" i="50"/>
  <c r="B85" i="50"/>
  <c r="B69" i="50"/>
  <c r="B61" i="50"/>
  <c r="B53" i="50"/>
  <c r="B45" i="50"/>
  <c r="B37" i="50"/>
  <c r="B21" i="50"/>
  <c r="J73" i="50"/>
  <c r="G73" i="50"/>
  <c r="F73" i="50"/>
  <c r="D73" i="50"/>
  <c r="I73" i="50"/>
  <c r="H73" i="50"/>
  <c r="E73" i="50"/>
  <c r="E77" i="50"/>
  <c r="I77" i="50"/>
  <c r="H77" i="50"/>
  <c r="J77" i="50"/>
  <c r="D77" i="50"/>
  <c r="G77" i="50"/>
  <c r="F77" i="50"/>
  <c r="I84" i="50"/>
  <c r="H84" i="50"/>
  <c r="E84" i="50"/>
  <c r="J84" i="50"/>
  <c r="G84" i="50"/>
  <c r="F84" i="50"/>
  <c r="D84" i="50"/>
  <c r="I76" i="50"/>
  <c r="H76" i="50"/>
  <c r="E76" i="50"/>
  <c r="J76" i="50"/>
  <c r="G76" i="50"/>
  <c r="F76" i="50"/>
  <c r="D76" i="50"/>
  <c r="I68" i="50"/>
  <c r="H68" i="50"/>
  <c r="E68" i="50"/>
  <c r="J68" i="50"/>
  <c r="G68" i="50"/>
  <c r="F68" i="50"/>
  <c r="D68" i="50"/>
  <c r="I60" i="50"/>
  <c r="H60" i="50"/>
  <c r="E60" i="50"/>
  <c r="J60" i="50"/>
  <c r="G60" i="50"/>
  <c r="F60" i="50"/>
  <c r="D60" i="50"/>
  <c r="I52" i="50"/>
  <c r="H52" i="50"/>
  <c r="E52" i="50"/>
  <c r="J52" i="50"/>
  <c r="G52" i="50"/>
  <c r="F52" i="50"/>
  <c r="D52" i="50"/>
  <c r="I44" i="50"/>
  <c r="H44" i="50"/>
  <c r="E44" i="50"/>
  <c r="J44" i="50"/>
  <c r="G44" i="50"/>
  <c r="F44" i="50"/>
  <c r="D44" i="50"/>
  <c r="I36" i="50"/>
  <c r="H36" i="50"/>
  <c r="E36" i="50"/>
  <c r="J36" i="50"/>
  <c r="G36" i="50"/>
  <c r="F36" i="50"/>
  <c r="D36" i="50"/>
  <c r="J30" i="50"/>
  <c r="G30" i="50"/>
  <c r="F30" i="50"/>
  <c r="I30" i="50"/>
  <c r="H30" i="50"/>
  <c r="E30" i="50"/>
  <c r="D30" i="50"/>
  <c r="D17" i="50"/>
  <c r="J17" i="50"/>
  <c r="G17" i="50"/>
  <c r="F17" i="50"/>
  <c r="I17" i="50"/>
  <c r="E17" i="50"/>
  <c r="H17" i="50"/>
  <c r="B84" i="50"/>
  <c r="B76" i="50"/>
  <c r="B68" i="50"/>
  <c r="B60" i="50"/>
  <c r="B52" i="50"/>
  <c r="B44" i="50"/>
  <c r="B36" i="50"/>
  <c r="C89" i="50"/>
  <c r="C81" i="50"/>
  <c r="C73" i="50"/>
  <c r="C65" i="50"/>
  <c r="C41" i="50"/>
  <c r="J49" i="50"/>
  <c r="G49" i="50"/>
  <c r="F49" i="50"/>
  <c r="E49" i="50"/>
  <c r="H49" i="50"/>
  <c r="D49" i="50"/>
  <c r="I49" i="50"/>
  <c r="I83" i="50"/>
  <c r="H83" i="50"/>
  <c r="J83" i="50"/>
  <c r="G83" i="50"/>
  <c r="F83" i="50"/>
  <c r="D83" i="50"/>
  <c r="E83" i="50"/>
  <c r="I75" i="50"/>
  <c r="H75" i="50"/>
  <c r="J75" i="50"/>
  <c r="G75" i="50"/>
  <c r="F75" i="50"/>
  <c r="D75" i="50"/>
  <c r="E75" i="50"/>
  <c r="I67" i="50"/>
  <c r="H67" i="50"/>
  <c r="J67" i="50"/>
  <c r="G67" i="50"/>
  <c r="F67" i="50"/>
  <c r="D67" i="50"/>
  <c r="E67" i="50"/>
  <c r="I59" i="50"/>
  <c r="H59" i="50"/>
  <c r="J59" i="50"/>
  <c r="G59" i="50"/>
  <c r="F59" i="50"/>
  <c r="D59" i="50"/>
  <c r="E59" i="50"/>
  <c r="I51" i="50"/>
  <c r="H51" i="50"/>
  <c r="J51" i="50"/>
  <c r="G51" i="50"/>
  <c r="F51" i="50"/>
  <c r="D51" i="50"/>
  <c r="E51" i="50"/>
  <c r="I43" i="50"/>
  <c r="H43" i="50"/>
  <c r="J43" i="50"/>
  <c r="G43" i="50"/>
  <c r="F43" i="50"/>
  <c r="D43" i="50"/>
  <c r="E43" i="50"/>
  <c r="E29" i="50"/>
  <c r="I29" i="50"/>
  <c r="H29" i="50"/>
  <c r="J29" i="50"/>
  <c r="F29" i="50"/>
  <c r="D29" i="50"/>
  <c r="G29" i="50"/>
  <c r="J23" i="50"/>
  <c r="G23" i="50"/>
  <c r="F23" i="50"/>
  <c r="I23" i="50"/>
  <c r="H23" i="50"/>
  <c r="E23" i="50"/>
  <c r="D23" i="50"/>
  <c r="B83" i="50"/>
  <c r="B75" i="50"/>
  <c r="B67" i="50"/>
  <c r="B59" i="50"/>
  <c r="B51" i="50"/>
  <c r="B43" i="50"/>
  <c r="B27" i="50"/>
  <c r="B19" i="50"/>
  <c r="C88" i="50"/>
  <c r="C80" i="50"/>
  <c r="C72" i="50"/>
  <c r="C64" i="50"/>
  <c r="C56" i="50"/>
  <c r="C48" i="50"/>
  <c r="J57" i="50"/>
  <c r="G57" i="50"/>
  <c r="F57" i="50"/>
  <c r="E57" i="50"/>
  <c r="H57" i="50"/>
  <c r="D57" i="50"/>
  <c r="I57" i="50"/>
  <c r="I16" i="50"/>
  <c r="H16" i="50"/>
  <c r="E16" i="50"/>
  <c r="J16" i="50"/>
  <c r="G16" i="50"/>
  <c r="F16" i="50"/>
  <c r="D16" i="50"/>
  <c r="I90" i="50"/>
  <c r="H90" i="50"/>
  <c r="J90" i="50"/>
  <c r="G90" i="50"/>
  <c r="F90" i="50"/>
  <c r="E90" i="50"/>
  <c r="D90" i="50"/>
  <c r="I82" i="50"/>
  <c r="H82" i="50"/>
  <c r="J82" i="50"/>
  <c r="G82" i="50"/>
  <c r="F82" i="50"/>
  <c r="E82" i="50"/>
  <c r="D82" i="50"/>
  <c r="I74" i="50"/>
  <c r="H74" i="50"/>
  <c r="J74" i="50"/>
  <c r="G74" i="50"/>
  <c r="F74" i="50"/>
  <c r="D74" i="50"/>
  <c r="E74" i="50"/>
  <c r="I66" i="50"/>
  <c r="H66" i="50"/>
  <c r="J66" i="50"/>
  <c r="G66" i="50"/>
  <c r="F66" i="50"/>
  <c r="E66" i="50"/>
  <c r="D66" i="50"/>
  <c r="I58" i="50"/>
  <c r="H58" i="50"/>
  <c r="J58" i="50"/>
  <c r="G58" i="50"/>
  <c r="F58" i="50"/>
  <c r="D58" i="50"/>
  <c r="E58" i="50"/>
  <c r="I50" i="50"/>
  <c r="H50" i="50"/>
  <c r="J50" i="50"/>
  <c r="G50" i="50"/>
  <c r="F50" i="50"/>
  <c r="E50" i="50"/>
  <c r="D50" i="50"/>
  <c r="I42" i="50"/>
  <c r="H42" i="50"/>
  <c r="J42" i="50"/>
  <c r="G42" i="50"/>
  <c r="F42" i="50"/>
  <c r="D42" i="50"/>
  <c r="E42" i="50"/>
  <c r="I35" i="50"/>
  <c r="H35" i="50"/>
  <c r="J35" i="50"/>
  <c r="G35" i="50"/>
  <c r="F35" i="50"/>
  <c r="D35" i="50"/>
  <c r="E35" i="50"/>
  <c r="J22" i="50"/>
  <c r="G22" i="50"/>
  <c r="F22" i="50"/>
  <c r="I22" i="50"/>
  <c r="H22" i="50"/>
  <c r="E22" i="50"/>
  <c r="D22" i="50"/>
  <c r="B90" i="50"/>
  <c r="B82" i="50"/>
  <c r="B74" i="50"/>
  <c r="B66" i="50"/>
  <c r="B58" i="50"/>
  <c r="B50" i="50"/>
  <c r="B42" i="50"/>
  <c r="B34" i="50"/>
  <c r="B26" i="50"/>
  <c r="B18" i="50"/>
  <c r="C87" i="50"/>
  <c r="C79" i="50"/>
  <c r="C71" i="50"/>
  <c r="C63" i="50"/>
  <c r="C55" i="50"/>
  <c r="C47" i="50"/>
  <c r="E237" i="26" l="1"/>
  <c r="L237" i="26" s="1"/>
  <c r="K238" i="26"/>
  <c r="G236" i="26"/>
  <c r="I236" i="26" s="1"/>
  <c r="D236" i="26"/>
  <c r="B236" i="26"/>
  <c r="H236" i="26"/>
  <c r="J236" i="26" s="1"/>
  <c r="C236" i="26"/>
  <c r="K56" i="50"/>
  <c r="K64" i="50"/>
  <c r="K72" i="50"/>
  <c r="K73" i="50"/>
  <c r="K48" i="50"/>
  <c r="K42" i="50"/>
  <c r="K68" i="50"/>
  <c r="K54" i="50"/>
  <c r="K89" i="50"/>
  <c r="K65" i="50"/>
  <c r="K67" i="50"/>
  <c r="K74" i="50"/>
  <c r="K59" i="50"/>
  <c r="K77" i="50"/>
  <c r="K86" i="50"/>
  <c r="K63" i="50"/>
  <c r="I100" i="50"/>
  <c r="K87" i="50"/>
  <c r="K52" i="50"/>
  <c r="K66" i="50"/>
  <c r="K69" i="50"/>
  <c r="K78" i="50"/>
  <c r="K55" i="50"/>
  <c r="J100" i="50"/>
  <c r="K84" i="50"/>
  <c r="K46" i="50"/>
  <c r="K58" i="50"/>
  <c r="K51" i="50"/>
  <c r="K50" i="50"/>
  <c r="K43" i="50"/>
  <c r="K76" i="50"/>
  <c r="K53" i="50"/>
  <c r="K61" i="50"/>
  <c r="K62" i="50"/>
  <c r="K81" i="50"/>
  <c r="K60" i="50"/>
  <c r="K45" i="50"/>
  <c r="K88" i="50"/>
  <c r="K90" i="50"/>
  <c r="K49" i="50"/>
  <c r="K79" i="50"/>
  <c r="K80" i="50"/>
  <c r="K57" i="50"/>
  <c r="K83" i="50"/>
  <c r="K82" i="50"/>
  <c r="K75" i="50"/>
  <c r="K44" i="50"/>
  <c r="K71" i="50"/>
  <c r="K85" i="50"/>
  <c r="K70" i="50"/>
  <c r="K47" i="50"/>
  <c r="E238" i="26" l="1"/>
  <c r="L238" i="26" s="1"/>
  <c r="K239" i="26"/>
  <c r="G237" i="26"/>
  <c r="I237" i="26" s="1"/>
  <c r="B237" i="26"/>
  <c r="D237" i="26"/>
  <c r="H237" i="26"/>
  <c r="J237" i="26" s="1"/>
  <c r="C237" i="26"/>
  <c r="C14" i="52"/>
  <c r="B12" i="52"/>
  <c r="G7" i="52"/>
  <c r="C14" i="49"/>
  <c r="B13" i="49"/>
  <c r="B11" i="49"/>
  <c r="B12" i="49"/>
  <c r="E239" i="26" l="1"/>
  <c r="L239" i="26" s="1"/>
  <c r="K240" i="26"/>
  <c r="G238" i="26"/>
  <c r="I238" i="26" s="1"/>
  <c r="B238" i="26"/>
  <c r="C238" i="26"/>
  <c r="H238" i="26"/>
  <c r="J238" i="26" s="1"/>
  <c r="D238" i="26"/>
  <c r="D12" i="23"/>
  <c r="O12" i="23"/>
  <c r="O11" i="23"/>
  <c r="O13" i="23"/>
  <c r="O14" i="23"/>
  <c r="O15" i="23"/>
  <c r="O16" i="23"/>
  <c r="O17" i="23"/>
  <c r="O18" i="2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8" i="23"/>
  <c r="O10" i="23"/>
  <c r="O7" i="23"/>
  <c r="G9" i="49" l="1"/>
  <c r="G8" i="52"/>
  <c r="E240" i="26"/>
  <c r="L240" i="26" s="1"/>
  <c r="K241" i="26"/>
  <c r="G239" i="26"/>
  <c r="I239" i="26" s="1"/>
  <c r="H239" i="26"/>
  <c r="J239" i="26" s="1"/>
  <c r="D239" i="26"/>
  <c r="B239" i="26"/>
  <c r="C239" i="26"/>
  <c r="C12" i="38"/>
  <c r="E241" i="26" l="1"/>
  <c r="L241" i="26" s="1"/>
  <c r="K242" i="26"/>
  <c r="G240" i="26"/>
  <c r="I240" i="26" s="1"/>
  <c r="D240" i="26"/>
  <c r="C240" i="26"/>
  <c r="H240" i="26"/>
  <c r="J240" i="26" s="1"/>
  <c r="B240" i="26"/>
  <c r="G7" i="49"/>
  <c r="E242" i="26" l="1"/>
  <c r="L242" i="26" s="1"/>
  <c r="K243" i="26"/>
  <c r="G241" i="26"/>
  <c r="I241" i="26" s="1"/>
  <c r="D241" i="26"/>
  <c r="H241" i="26"/>
  <c r="J241" i="26" s="1"/>
  <c r="B241" i="26"/>
  <c r="C241" i="26"/>
  <c r="G238" i="22"/>
  <c r="F238" i="22"/>
  <c r="G194" i="22"/>
  <c r="G186" i="22"/>
  <c r="F186" i="22"/>
  <c r="G167" i="22"/>
  <c r="F167" i="22"/>
  <c r="G162" i="22"/>
  <c r="F162" i="22"/>
  <c r="G157" i="22"/>
  <c r="G146" i="22"/>
  <c r="F146" i="22"/>
  <c r="G137" i="22"/>
  <c r="F137" i="22"/>
  <c r="G131" i="22"/>
  <c r="G123" i="22"/>
  <c r="F123" i="22"/>
  <c r="G114" i="22"/>
  <c r="F114" i="22"/>
  <c r="G105" i="22"/>
  <c r="F105" i="22"/>
  <c r="G100" i="22"/>
  <c r="F100" i="22"/>
  <c r="G97" i="22"/>
  <c r="F97" i="22"/>
  <c r="G89" i="22"/>
  <c r="F89" i="22"/>
  <c r="V104" i="5"/>
  <c r="R104" i="5"/>
  <c r="G45" i="22"/>
  <c r="F45" i="22"/>
  <c r="G40" i="22"/>
  <c r="F40" i="22"/>
  <c r="G37" i="22"/>
  <c r="F37" i="22"/>
  <c r="M25" i="33" s="1"/>
  <c r="G31" i="22"/>
  <c r="G16" i="22"/>
  <c r="F16" i="22"/>
  <c r="E243" i="26" l="1"/>
  <c r="L243" i="26" s="1"/>
  <c r="K244" i="26"/>
  <c r="B242" i="26"/>
  <c r="C242" i="26"/>
  <c r="H242" i="26"/>
  <c r="J242" i="26" s="1"/>
  <c r="D242" i="26"/>
  <c r="G242" i="26"/>
  <c r="I242" i="26" s="1"/>
  <c r="F236" i="22"/>
  <c r="R274" i="5"/>
  <c r="R272" i="5" s="1"/>
  <c r="G236" i="22"/>
  <c r="V274" i="5"/>
  <c r="V272" i="5" s="1"/>
  <c r="V106" i="5"/>
  <c r="V103" i="5" s="1"/>
  <c r="F15" i="22"/>
  <c r="I18" i="24" s="1"/>
  <c r="G15" i="22"/>
  <c r="J18" i="24" s="1"/>
  <c r="R106" i="5"/>
  <c r="R103" i="5" s="1"/>
  <c r="AU96" i="59" s="1"/>
  <c r="BC96" i="59" s="1"/>
  <c r="X96" i="59" s="1"/>
  <c r="X95" i="59" s="1"/>
  <c r="X94" i="59" s="1"/>
  <c r="X85" i="59" s="1"/>
  <c r="F113" i="22"/>
  <c r="G71" i="22"/>
  <c r="G113" i="22"/>
  <c r="F71" i="22"/>
  <c r="K15" i="50"/>
  <c r="B10" i="50"/>
  <c r="K100" i="50" l="1"/>
  <c r="K34" i="50"/>
  <c r="K35" i="50"/>
  <c r="K41" i="50"/>
  <c r="K39" i="50"/>
  <c r="K37" i="50"/>
  <c r="K40" i="50"/>
  <c r="K38" i="50"/>
  <c r="K36" i="50"/>
  <c r="F251" i="22"/>
  <c r="E244" i="26"/>
  <c r="L244" i="26" s="1"/>
  <c r="K245" i="26"/>
  <c r="G243" i="26"/>
  <c r="I243" i="26" s="1"/>
  <c r="H243" i="26"/>
  <c r="J243" i="26" s="1"/>
  <c r="C243" i="26"/>
  <c r="B243" i="26"/>
  <c r="D243" i="26"/>
  <c r="I252" i="24"/>
  <c r="J252" i="24"/>
  <c r="G251" i="22"/>
  <c r="K33" i="50"/>
  <c r="K29" i="50"/>
  <c r="K24" i="50"/>
  <c r="K30" i="50"/>
  <c r="K27" i="50"/>
  <c r="K21" i="50"/>
  <c r="K31" i="50"/>
  <c r="K20" i="50"/>
  <c r="K28" i="50"/>
  <c r="K25" i="50"/>
  <c r="K23" i="50"/>
  <c r="K17" i="50"/>
  <c r="K19" i="50"/>
  <c r="K26" i="50"/>
  <c r="K32" i="50"/>
  <c r="K22" i="50"/>
  <c r="K18" i="50"/>
  <c r="E245" i="26" l="1"/>
  <c r="L245" i="26" s="1"/>
  <c r="K246" i="26"/>
  <c r="G244" i="26"/>
  <c r="I244" i="26" s="1"/>
  <c r="H244" i="26"/>
  <c r="J244" i="26" s="1"/>
  <c r="B244" i="26"/>
  <c r="D244" i="26"/>
  <c r="C244" i="26"/>
  <c r="K16" i="50"/>
  <c r="E246" i="26" l="1"/>
  <c r="L246" i="26" s="1"/>
  <c r="K247" i="26"/>
  <c r="B245" i="26"/>
  <c r="G245" i="26"/>
  <c r="I245" i="26" s="1"/>
  <c r="H245" i="26"/>
  <c r="J245" i="26" s="1"/>
  <c r="C245" i="26"/>
  <c r="D245" i="26"/>
  <c r="K19" i="47"/>
  <c r="H12" i="46"/>
  <c r="P13" i="45"/>
  <c r="Q13" i="45" s="1"/>
  <c r="I198" i="44"/>
  <c r="K198" i="44"/>
  <c r="K197" i="44"/>
  <c r="P196" i="44"/>
  <c r="I196" i="44"/>
  <c r="P195" i="44"/>
  <c r="K195" i="44"/>
  <c r="I194" i="44"/>
  <c r="K194" i="44"/>
  <c r="P192" i="44"/>
  <c r="I192" i="44"/>
  <c r="Q192" i="44" s="1"/>
  <c r="I191" i="44"/>
  <c r="I190" i="44"/>
  <c r="P188" i="44"/>
  <c r="I188" i="44"/>
  <c r="K185" i="44"/>
  <c r="P184" i="44"/>
  <c r="I184" i="44"/>
  <c r="P183" i="44"/>
  <c r="K182" i="44"/>
  <c r="I182" i="44"/>
  <c r="K181" i="44"/>
  <c r="P180" i="44"/>
  <c r="I180" i="44"/>
  <c r="P179" i="44"/>
  <c r="I179" i="44"/>
  <c r="I178" i="44"/>
  <c r="P176" i="44"/>
  <c r="I176" i="44"/>
  <c r="P175" i="44"/>
  <c r="K173" i="44"/>
  <c r="P172" i="44"/>
  <c r="I172" i="44"/>
  <c r="K171" i="44"/>
  <c r="K170" i="44"/>
  <c r="I170" i="44"/>
  <c r="P168" i="44"/>
  <c r="I168" i="44"/>
  <c r="Q168" i="44" s="1"/>
  <c r="P167" i="44"/>
  <c r="I167" i="44"/>
  <c r="K165" i="44"/>
  <c r="P164" i="44"/>
  <c r="I164" i="44"/>
  <c r="P163" i="44"/>
  <c r="K163" i="44"/>
  <c r="K162" i="44"/>
  <c r="P160" i="44"/>
  <c r="I160" i="44"/>
  <c r="K159" i="44"/>
  <c r="I159" i="44"/>
  <c r="K157" i="44"/>
  <c r="P156" i="44"/>
  <c r="I156" i="44"/>
  <c r="K155" i="44"/>
  <c r="K153" i="44"/>
  <c r="P152" i="44"/>
  <c r="I152" i="44"/>
  <c r="K151" i="44"/>
  <c r="K149" i="44"/>
  <c r="I149" i="44"/>
  <c r="K148" i="44"/>
  <c r="K147" i="44"/>
  <c r="P146" i="44"/>
  <c r="I146" i="44"/>
  <c r="K145" i="44"/>
  <c r="K144" i="44"/>
  <c r="I144" i="44"/>
  <c r="P143" i="44"/>
  <c r="P142" i="44"/>
  <c r="I142" i="44"/>
  <c r="K140" i="44"/>
  <c r="P139" i="44"/>
  <c r="P138" i="44"/>
  <c r="I138" i="44"/>
  <c r="P137" i="44"/>
  <c r="I137" i="44"/>
  <c r="K137" i="44"/>
  <c r="I136" i="44"/>
  <c r="K135" i="44"/>
  <c r="P134" i="44"/>
  <c r="I134" i="44"/>
  <c r="I133" i="44"/>
  <c r="P133" i="44"/>
  <c r="K132" i="44"/>
  <c r="I132" i="44"/>
  <c r="K131" i="44"/>
  <c r="I129" i="44"/>
  <c r="I128" i="44"/>
  <c r="I127" i="44"/>
  <c r="P126" i="44"/>
  <c r="I126" i="44"/>
  <c r="P125" i="44"/>
  <c r="K125" i="44"/>
  <c r="I125" i="44"/>
  <c r="K124" i="44"/>
  <c r="I124" i="44"/>
  <c r="P123" i="44"/>
  <c r="K123" i="44"/>
  <c r="I123" i="44"/>
  <c r="I122" i="44"/>
  <c r="P120" i="44"/>
  <c r="I120" i="44"/>
  <c r="I119" i="44"/>
  <c r="I117" i="44"/>
  <c r="I116" i="44"/>
  <c r="P115" i="44"/>
  <c r="K115" i="44"/>
  <c r="I112" i="44"/>
  <c r="P111" i="44"/>
  <c r="I111" i="44"/>
  <c r="K111" i="44"/>
  <c r="K110" i="44"/>
  <c r="I110" i="44"/>
  <c r="P109" i="44"/>
  <c r="K109" i="44"/>
  <c r="I109" i="44"/>
  <c r="K107" i="44"/>
  <c r="K106" i="44"/>
  <c r="I106" i="44"/>
  <c r="P105" i="44"/>
  <c r="P104" i="44"/>
  <c r="K104" i="44"/>
  <c r="I104" i="44"/>
  <c r="K103" i="44"/>
  <c r="I103" i="44"/>
  <c r="K101" i="44"/>
  <c r="P99" i="44"/>
  <c r="K99" i="44"/>
  <c r="I99" i="44"/>
  <c r="I98" i="44"/>
  <c r="K98" i="44"/>
  <c r="P97" i="44"/>
  <c r="K96" i="44"/>
  <c r="I96" i="44"/>
  <c r="P95" i="44"/>
  <c r="I95" i="44"/>
  <c r="K95" i="44"/>
  <c r="K94" i="44"/>
  <c r="I94" i="44"/>
  <c r="Q94" i="44" s="1"/>
  <c r="P93" i="44"/>
  <c r="K93" i="44"/>
  <c r="K92" i="44"/>
  <c r="P91" i="44"/>
  <c r="K91" i="44"/>
  <c r="P90" i="44"/>
  <c r="I90" i="44"/>
  <c r="K90" i="44"/>
  <c r="K89" i="44"/>
  <c r="P88" i="44"/>
  <c r="I88" i="44"/>
  <c r="P87" i="44"/>
  <c r="I86" i="44"/>
  <c r="K85" i="44"/>
  <c r="I84" i="44"/>
  <c r="K84" i="44"/>
  <c r="K83" i="44"/>
  <c r="I83" i="44"/>
  <c r="P83" i="44"/>
  <c r="K82" i="44"/>
  <c r="I82" i="44"/>
  <c r="I80" i="44"/>
  <c r="K80" i="44"/>
  <c r="P79" i="44"/>
  <c r="K79" i="44"/>
  <c r="I79" i="44"/>
  <c r="P78" i="44"/>
  <c r="I76" i="44"/>
  <c r="K76" i="44"/>
  <c r="P74" i="44"/>
  <c r="K74" i="44"/>
  <c r="I74" i="44"/>
  <c r="K73" i="44"/>
  <c r="I72" i="44"/>
  <c r="K72" i="44"/>
  <c r="K71" i="44"/>
  <c r="P70" i="44"/>
  <c r="K70" i="44"/>
  <c r="I70" i="44"/>
  <c r="K68" i="44"/>
  <c r="K67" i="44"/>
  <c r="K66" i="44"/>
  <c r="I66" i="44"/>
  <c r="I65" i="44"/>
  <c r="K65" i="44"/>
  <c r="K64" i="44"/>
  <c r="I64" i="44"/>
  <c r="P63" i="44"/>
  <c r="K63" i="44"/>
  <c r="I63" i="44"/>
  <c r="P62" i="44"/>
  <c r="I62" i="44"/>
  <c r="P59" i="44"/>
  <c r="K59" i="44"/>
  <c r="I59" i="44"/>
  <c r="P58" i="44"/>
  <c r="K58" i="44"/>
  <c r="K57" i="44"/>
  <c r="K56" i="44"/>
  <c r="I56" i="44"/>
  <c r="P55" i="44"/>
  <c r="K55" i="44"/>
  <c r="I55" i="44"/>
  <c r="P54" i="44"/>
  <c r="I54" i="44"/>
  <c r="K52" i="44"/>
  <c r="P51" i="44"/>
  <c r="I51" i="44"/>
  <c r="K51" i="44"/>
  <c r="K50" i="44"/>
  <c r="K49" i="44"/>
  <c r="I49" i="44"/>
  <c r="K48" i="44"/>
  <c r="I48" i="44"/>
  <c r="P47" i="44"/>
  <c r="P46" i="44"/>
  <c r="P45" i="44"/>
  <c r="K44" i="44"/>
  <c r="K43" i="44"/>
  <c r="K42" i="44"/>
  <c r="K41" i="44"/>
  <c r="K40" i="44"/>
  <c r="P39" i="44"/>
  <c r="I39" i="44"/>
  <c r="P38" i="44"/>
  <c r="K38" i="44"/>
  <c r="P37" i="44"/>
  <c r="P34" i="44"/>
  <c r="I34" i="44"/>
  <c r="K32" i="44"/>
  <c r="I32" i="44"/>
  <c r="K31" i="44"/>
  <c r="I31" i="44"/>
  <c r="K29" i="44"/>
  <c r="K28" i="44"/>
  <c r="P25" i="44"/>
  <c r="K25" i="44"/>
  <c r="K24" i="44"/>
  <c r="P23" i="44"/>
  <c r="P22" i="44"/>
  <c r="P21" i="44"/>
  <c r="I21" i="44"/>
  <c r="K21" i="44"/>
  <c r="I20" i="44"/>
  <c r="K20" i="44"/>
  <c r="P19" i="44"/>
  <c r="I19" i="44"/>
  <c r="P18" i="44"/>
  <c r="I18" i="44"/>
  <c r="I17" i="44"/>
  <c r="K17" i="44"/>
  <c r="K16" i="44"/>
  <c r="I16" i="44"/>
  <c r="K15" i="44"/>
  <c r="I15" i="44"/>
  <c r="K13" i="44"/>
  <c r="K12" i="44"/>
  <c r="N13" i="43"/>
  <c r="AG152" i="42"/>
  <c r="AF152" i="42"/>
  <c r="AE152" i="42"/>
  <c r="AD152" i="42"/>
  <c r="AC152" i="42"/>
  <c r="AB152" i="42"/>
  <c r="Y152" i="42"/>
  <c r="AG151" i="42"/>
  <c r="AF151" i="42"/>
  <c r="AE151" i="42"/>
  <c r="AD151" i="42"/>
  <c r="AC151" i="42"/>
  <c r="AB151" i="42"/>
  <c r="Y151" i="42"/>
  <c r="AG150" i="42"/>
  <c r="AF150" i="42"/>
  <c r="AE150" i="42"/>
  <c r="AD150" i="42"/>
  <c r="AC150" i="42"/>
  <c r="AB150" i="42"/>
  <c r="Y150" i="42"/>
  <c r="AG149" i="42"/>
  <c r="AF149" i="42"/>
  <c r="AE149" i="42"/>
  <c r="AD149" i="42"/>
  <c r="AC149" i="42"/>
  <c r="AB149" i="42"/>
  <c r="Y149" i="42"/>
  <c r="AG148" i="42"/>
  <c r="AF148" i="42"/>
  <c r="AE148" i="42"/>
  <c r="AD148" i="42"/>
  <c r="AC148" i="42"/>
  <c r="AB148" i="42"/>
  <c r="Y148" i="42"/>
  <c r="AG147" i="42"/>
  <c r="AF147" i="42"/>
  <c r="AE147" i="42"/>
  <c r="AD147" i="42"/>
  <c r="AC147" i="42"/>
  <c r="AB147" i="42"/>
  <c r="Y147" i="42"/>
  <c r="AG146" i="42"/>
  <c r="AF146" i="42"/>
  <c r="AE146" i="42"/>
  <c r="AD146" i="42"/>
  <c r="AC146" i="42"/>
  <c r="AB146" i="42"/>
  <c r="Y146" i="42"/>
  <c r="AG145" i="42"/>
  <c r="AF145" i="42"/>
  <c r="AE145" i="42"/>
  <c r="AD145" i="42"/>
  <c r="AC145" i="42"/>
  <c r="AB145" i="42"/>
  <c r="Y145" i="42"/>
  <c r="AG144" i="42"/>
  <c r="AF144" i="42"/>
  <c r="AE144" i="42"/>
  <c r="AD144" i="42"/>
  <c r="AC144" i="42"/>
  <c r="AB144" i="42"/>
  <c r="Y144" i="42"/>
  <c r="AG143" i="42"/>
  <c r="AF143" i="42"/>
  <c r="AE143" i="42"/>
  <c r="AD143" i="42"/>
  <c r="AC143" i="42"/>
  <c r="AB143" i="42"/>
  <c r="Y143" i="42"/>
  <c r="AG142" i="42"/>
  <c r="AF142" i="42"/>
  <c r="AE142" i="42"/>
  <c r="AD142" i="42"/>
  <c r="AC142" i="42"/>
  <c r="AB142" i="42"/>
  <c r="Y142" i="42"/>
  <c r="AG141" i="42"/>
  <c r="AF141" i="42"/>
  <c r="AE141" i="42"/>
  <c r="AD141" i="42"/>
  <c r="AC141" i="42"/>
  <c r="AB141" i="42"/>
  <c r="Y141" i="42"/>
  <c r="AG140" i="42"/>
  <c r="AF140" i="42"/>
  <c r="AE140" i="42"/>
  <c r="AD140" i="42"/>
  <c r="AC140" i="42"/>
  <c r="AB140" i="42"/>
  <c r="Y140" i="42"/>
  <c r="AG139" i="42"/>
  <c r="AF139" i="42"/>
  <c r="AE139" i="42"/>
  <c r="AD139" i="42"/>
  <c r="AC139" i="42"/>
  <c r="AB139" i="42"/>
  <c r="Y139" i="42"/>
  <c r="AG138" i="42"/>
  <c r="AF138" i="42"/>
  <c r="AE138" i="42"/>
  <c r="AD138" i="42"/>
  <c r="AC138" i="42"/>
  <c r="AB138" i="42"/>
  <c r="Y138" i="42"/>
  <c r="AG137" i="42"/>
  <c r="AF137" i="42"/>
  <c r="AE137" i="42"/>
  <c r="AD137" i="42"/>
  <c r="AC137" i="42"/>
  <c r="AB137" i="42"/>
  <c r="Y137" i="42"/>
  <c r="AG136" i="42"/>
  <c r="AF136" i="42"/>
  <c r="AE136" i="42"/>
  <c r="AD136" i="42"/>
  <c r="AC136" i="42"/>
  <c r="AB136" i="42"/>
  <c r="Y136" i="42"/>
  <c r="AG135" i="42"/>
  <c r="AF135" i="42"/>
  <c r="AE135" i="42"/>
  <c r="AD135" i="42"/>
  <c r="AC135" i="42"/>
  <c r="AB135" i="42"/>
  <c r="Y135" i="42"/>
  <c r="AG134" i="42"/>
  <c r="AF134" i="42"/>
  <c r="AE134" i="42"/>
  <c r="AD134" i="42"/>
  <c r="AC134" i="42"/>
  <c r="AB134" i="42"/>
  <c r="Y134" i="42"/>
  <c r="AG133" i="42"/>
  <c r="AF133" i="42"/>
  <c r="AE133" i="42"/>
  <c r="AD133" i="42"/>
  <c r="AC133" i="42"/>
  <c r="AB133" i="42"/>
  <c r="Y133" i="42"/>
  <c r="AG132" i="42"/>
  <c r="AF132" i="42"/>
  <c r="AE132" i="42"/>
  <c r="AD132" i="42"/>
  <c r="AC132" i="42"/>
  <c r="AB132" i="42"/>
  <c r="Y132" i="42"/>
  <c r="AG131" i="42"/>
  <c r="AF131" i="42"/>
  <c r="AE131" i="42"/>
  <c r="AD131" i="42"/>
  <c r="AC131" i="42"/>
  <c r="AB131" i="42"/>
  <c r="Y131" i="42"/>
  <c r="AG130" i="42"/>
  <c r="AF130" i="42"/>
  <c r="AE130" i="42"/>
  <c r="AD130" i="42"/>
  <c r="AC130" i="42"/>
  <c r="AB130" i="42"/>
  <c r="Y130" i="42"/>
  <c r="AG129" i="42"/>
  <c r="AF129" i="42"/>
  <c r="AE129" i="42"/>
  <c r="AD129" i="42"/>
  <c r="AC129" i="42"/>
  <c r="AB129" i="42"/>
  <c r="Y129" i="42"/>
  <c r="AG128" i="42"/>
  <c r="AF128" i="42"/>
  <c r="AE128" i="42"/>
  <c r="AD128" i="42"/>
  <c r="AC128" i="42"/>
  <c r="AB128" i="42"/>
  <c r="Y128" i="42"/>
  <c r="AG127" i="42"/>
  <c r="AF127" i="42"/>
  <c r="AE127" i="42"/>
  <c r="AD127" i="42"/>
  <c r="AC127" i="42"/>
  <c r="AB127" i="42"/>
  <c r="Y127" i="42"/>
  <c r="AG126" i="42"/>
  <c r="AF126" i="42"/>
  <c r="AE126" i="42"/>
  <c r="AD126" i="42"/>
  <c r="AC126" i="42"/>
  <c r="AB126" i="42"/>
  <c r="Y126" i="42"/>
  <c r="AG125" i="42"/>
  <c r="AF125" i="42"/>
  <c r="AE125" i="42"/>
  <c r="AD125" i="42"/>
  <c r="AC125" i="42"/>
  <c r="AB125" i="42"/>
  <c r="Y125" i="42"/>
  <c r="AG124" i="42"/>
  <c r="AF124" i="42"/>
  <c r="AE124" i="42"/>
  <c r="AD124" i="42"/>
  <c r="AC124" i="42"/>
  <c r="AB124" i="42"/>
  <c r="Y124" i="42"/>
  <c r="AG123" i="42"/>
  <c r="AF123" i="42"/>
  <c r="AE123" i="42"/>
  <c r="AD123" i="42"/>
  <c r="AC123" i="42"/>
  <c r="AB123" i="42"/>
  <c r="Y123" i="42"/>
  <c r="AG122" i="42"/>
  <c r="AF122" i="42"/>
  <c r="AE122" i="42"/>
  <c r="AD122" i="42"/>
  <c r="AC122" i="42"/>
  <c r="AB122" i="42"/>
  <c r="Y122" i="42"/>
  <c r="AG121" i="42"/>
  <c r="AF121" i="42"/>
  <c r="AE121" i="42"/>
  <c r="AD121" i="42"/>
  <c r="AC121" i="42"/>
  <c r="AB121" i="42"/>
  <c r="Y121" i="42"/>
  <c r="AG120" i="42"/>
  <c r="AF120" i="42"/>
  <c r="AE120" i="42"/>
  <c r="AD120" i="42"/>
  <c r="AC120" i="42"/>
  <c r="AB120" i="42"/>
  <c r="Y120" i="42"/>
  <c r="AG119" i="42"/>
  <c r="AF119" i="42"/>
  <c r="AE119" i="42"/>
  <c r="AD119" i="42"/>
  <c r="AC119" i="42"/>
  <c r="AB119" i="42"/>
  <c r="Y119" i="42"/>
  <c r="AG118" i="42"/>
  <c r="AF118" i="42"/>
  <c r="AE118" i="42"/>
  <c r="AD118" i="42"/>
  <c r="AC118" i="42"/>
  <c r="AB118" i="42"/>
  <c r="Y118" i="42"/>
  <c r="AG117" i="42"/>
  <c r="AF117" i="42"/>
  <c r="AE117" i="42"/>
  <c r="AD117" i="42"/>
  <c r="AC117" i="42"/>
  <c r="AB117" i="42"/>
  <c r="Y117" i="42"/>
  <c r="AG116" i="42"/>
  <c r="AF116" i="42"/>
  <c r="AE116" i="42"/>
  <c r="AD116" i="42"/>
  <c r="AC116" i="42"/>
  <c r="AB116" i="42"/>
  <c r="Y116" i="42"/>
  <c r="AG115" i="42"/>
  <c r="AF115" i="42"/>
  <c r="AE115" i="42"/>
  <c r="AD115" i="42"/>
  <c r="AC115" i="42"/>
  <c r="AB115" i="42"/>
  <c r="Y115" i="42"/>
  <c r="AG114" i="42"/>
  <c r="AF114" i="42"/>
  <c r="AE114" i="42"/>
  <c r="AD114" i="42"/>
  <c r="AC114" i="42"/>
  <c r="AB114" i="42"/>
  <c r="Y114" i="42"/>
  <c r="AG113" i="42"/>
  <c r="AF113" i="42"/>
  <c r="AE113" i="42"/>
  <c r="AD113" i="42"/>
  <c r="AC113" i="42"/>
  <c r="AB113" i="42"/>
  <c r="Y113" i="42"/>
  <c r="AG112" i="42"/>
  <c r="AF112" i="42"/>
  <c r="AE112" i="42"/>
  <c r="AD112" i="42"/>
  <c r="AC112" i="42"/>
  <c r="AB112" i="42"/>
  <c r="Y112" i="42"/>
  <c r="AG111" i="42"/>
  <c r="AF111" i="42"/>
  <c r="AE111" i="42"/>
  <c r="AD111" i="42"/>
  <c r="AC111" i="42"/>
  <c r="AB111" i="42"/>
  <c r="Y111" i="42"/>
  <c r="AG110" i="42"/>
  <c r="AF110" i="42"/>
  <c r="AE110" i="42"/>
  <c r="AD110" i="42"/>
  <c r="AC110" i="42"/>
  <c r="AB110" i="42"/>
  <c r="Y110" i="42"/>
  <c r="AG109" i="42"/>
  <c r="AF109" i="42"/>
  <c r="AE109" i="42"/>
  <c r="AD109" i="42"/>
  <c r="AC109" i="42"/>
  <c r="AB109" i="42"/>
  <c r="Y109" i="42"/>
  <c r="AG108" i="42"/>
  <c r="AF108" i="42"/>
  <c r="AE108" i="42"/>
  <c r="AD108" i="42"/>
  <c r="AC108" i="42"/>
  <c r="AB108" i="42"/>
  <c r="Y108" i="42"/>
  <c r="AG107" i="42"/>
  <c r="AF107" i="42"/>
  <c r="AE107" i="42"/>
  <c r="AD107" i="42"/>
  <c r="AC107" i="42"/>
  <c r="AB107" i="42"/>
  <c r="Y107" i="42"/>
  <c r="AG106" i="42"/>
  <c r="AF106" i="42"/>
  <c r="AE106" i="42"/>
  <c r="AD106" i="42"/>
  <c r="AC106" i="42"/>
  <c r="AB106" i="42"/>
  <c r="Y106" i="42"/>
  <c r="AG105" i="42"/>
  <c r="AF105" i="42"/>
  <c r="AE105" i="42"/>
  <c r="AD105" i="42"/>
  <c r="AC105" i="42"/>
  <c r="AB105" i="42"/>
  <c r="Y105" i="42"/>
  <c r="AG104" i="42"/>
  <c r="AF104" i="42"/>
  <c r="AE104" i="42"/>
  <c r="AD104" i="42"/>
  <c r="AC104" i="42"/>
  <c r="AB104" i="42"/>
  <c r="Y104" i="42"/>
  <c r="AG103" i="42"/>
  <c r="AF103" i="42"/>
  <c r="AE103" i="42"/>
  <c r="AD103" i="42"/>
  <c r="AC103" i="42"/>
  <c r="AB103" i="42"/>
  <c r="Y103" i="42"/>
  <c r="AG102" i="42"/>
  <c r="AF102" i="42"/>
  <c r="AE102" i="42"/>
  <c r="AD102" i="42"/>
  <c r="AC102" i="42"/>
  <c r="AB102" i="42"/>
  <c r="Y102" i="42"/>
  <c r="AG101" i="42"/>
  <c r="AF101" i="42"/>
  <c r="AE101" i="42"/>
  <c r="AD101" i="42"/>
  <c r="AC101" i="42"/>
  <c r="AB101" i="42"/>
  <c r="Y101" i="42"/>
  <c r="AG100" i="42"/>
  <c r="AF100" i="42"/>
  <c r="AE100" i="42"/>
  <c r="AD100" i="42"/>
  <c r="AC100" i="42"/>
  <c r="AB100" i="42"/>
  <c r="Y100" i="42"/>
  <c r="AG99" i="42"/>
  <c r="AF99" i="42"/>
  <c r="AE99" i="42"/>
  <c r="AD99" i="42"/>
  <c r="AC99" i="42"/>
  <c r="AB99" i="42"/>
  <c r="Y99" i="42"/>
  <c r="AG98" i="42"/>
  <c r="AF98" i="42"/>
  <c r="AE98" i="42"/>
  <c r="AD98" i="42"/>
  <c r="AC98" i="42"/>
  <c r="AB98" i="42"/>
  <c r="Y98" i="42"/>
  <c r="AG97" i="42"/>
  <c r="AF97" i="42"/>
  <c r="AE97" i="42"/>
  <c r="AD97" i="42"/>
  <c r="AC97" i="42"/>
  <c r="AB97" i="42"/>
  <c r="Y97" i="42"/>
  <c r="AG96" i="42"/>
  <c r="AF96" i="42"/>
  <c r="AE96" i="42"/>
  <c r="AD96" i="42"/>
  <c r="AC96" i="42"/>
  <c r="AB96" i="42"/>
  <c r="Y96" i="42"/>
  <c r="AG95" i="42"/>
  <c r="AF95" i="42"/>
  <c r="AE95" i="42"/>
  <c r="AD95" i="42"/>
  <c r="AC95" i="42"/>
  <c r="AB95" i="42"/>
  <c r="Y95" i="42"/>
  <c r="AG94" i="42"/>
  <c r="AF94" i="42"/>
  <c r="AE94" i="42"/>
  <c r="AD94" i="42"/>
  <c r="AC94" i="42"/>
  <c r="AB94" i="42"/>
  <c r="Y94" i="42"/>
  <c r="AG93" i="42"/>
  <c r="AF93" i="42"/>
  <c r="AE93" i="42"/>
  <c r="AD93" i="42"/>
  <c r="AC93" i="42"/>
  <c r="AB93" i="42"/>
  <c r="Y93" i="42"/>
  <c r="AG92" i="42"/>
  <c r="AF92" i="42"/>
  <c r="AE92" i="42"/>
  <c r="AD92" i="42"/>
  <c r="AC92" i="42"/>
  <c r="AB92" i="42"/>
  <c r="Y92" i="42"/>
  <c r="AG91" i="42"/>
  <c r="AF91" i="42"/>
  <c r="AE91" i="42"/>
  <c r="AD91" i="42"/>
  <c r="AC91" i="42"/>
  <c r="AB91" i="42"/>
  <c r="Y91" i="42"/>
  <c r="AG90" i="42"/>
  <c r="AF90" i="42"/>
  <c r="AE90" i="42"/>
  <c r="AD90" i="42"/>
  <c r="AC90" i="42"/>
  <c r="AB90" i="42"/>
  <c r="Y90" i="42"/>
  <c r="AG89" i="42"/>
  <c r="AF89" i="42"/>
  <c r="AE89" i="42"/>
  <c r="AD89" i="42"/>
  <c r="AC89" i="42"/>
  <c r="AB89" i="42"/>
  <c r="Y89" i="42"/>
  <c r="AG88" i="42"/>
  <c r="AF88" i="42"/>
  <c r="AE88" i="42"/>
  <c r="AD88" i="42"/>
  <c r="AC88" i="42"/>
  <c r="AB88" i="42"/>
  <c r="Y88" i="42"/>
  <c r="AG87" i="42"/>
  <c r="AF87" i="42"/>
  <c r="AE87" i="42"/>
  <c r="AD87" i="42"/>
  <c r="AC87" i="42"/>
  <c r="AB87" i="42"/>
  <c r="Y87" i="42"/>
  <c r="AG86" i="42"/>
  <c r="AF86" i="42"/>
  <c r="AE86" i="42"/>
  <c r="AD86" i="42"/>
  <c r="AC86" i="42"/>
  <c r="AB86" i="42"/>
  <c r="Y86" i="42"/>
  <c r="AG85" i="42"/>
  <c r="AF85" i="42"/>
  <c r="AE85" i="42"/>
  <c r="AD85" i="42"/>
  <c r="AC85" i="42"/>
  <c r="AB85" i="42"/>
  <c r="Y85" i="42"/>
  <c r="AG84" i="42"/>
  <c r="AF84" i="42"/>
  <c r="AE84" i="42"/>
  <c r="AD84" i="42"/>
  <c r="AC84" i="42"/>
  <c r="AB84" i="42"/>
  <c r="Y84" i="42"/>
  <c r="AG83" i="42"/>
  <c r="AF83" i="42"/>
  <c r="AE83" i="42"/>
  <c r="AD83" i="42"/>
  <c r="AC83" i="42"/>
  <c r="AB83" i="42"/>
  <c r="Y83" i="42"/>
  <c r="AG82" i="42"/>
  <c r="AF82" i="42"/>
  <c r="AE82" i="42"/>
  <c r="AD82" i="42"/>
  <c r="AC82" i="42"/>
  <c r="AB82" i="42"/>
  <c r="Y82" i="42"/>
  <c r="AG81" i="42"/>
  <c r="AF81" i="42"/>
  <c r="AE81" i="42"/>
  <c r="AD81" i="42"/>
  <c r="AC81" i="42"/>
  <c r="AB81" i="42"/>
  <c r="Y81" i="42"/>
  <c r="AG80" i="42"/>
  <c r="AF80" i="42"/>
  <c r="AE80" i="42"/>
  <c r="AD80" i="42"/>
  <c r="AC80" i="42"/>
  <c r="AB80" i="42"/>
  <c r="Y80" i="42"/>
  <c r="AG79" i="42"/>
  <c r="AF79" i="42"/>
  <c r="AE79" i="42"/>
  <c r="AD79" i="42"/>
  <c r="AC79" i="42"/>
  <c r="AB79" i="42"/>
  <c r="Y79" i="42"/>
  <c r="AG78" i="42"/>
  <c r="AF78" i="42"/>
  <c r="AE78" i="42"/>
  <c r="AD78" i="42"/>
  <c r="AC78" i="42"/>
  <c r="AB78" i="42"/>
  <c r="Y78" i="42"/>
  <c r="AG77" i="42"/>
  <c r="AF77" i="42"/>
  <c r="AE77" i="42"/>
  <c r="AD77" i="42"/>
  <c r="AC77" i="42"/>
  <c r="AB77" i="42"/>
  <c r="Y77" i="42"/>
  <c r="AG76" i="42"/>
  <c r="AF76" i="42"/>
  <c r="AE76" i="42"/>
  <c r="AD76" i="42"/>
  <c r="AC76" i="42"/>
  <c r="AB76" i="42"/>
  <c r="Y76" i="42"/>
  <c r="AG75" i="42"/>
  <c r="AF75" i="42"/>
  <c r="AE75" i="42"/>
  <c r="AD75" i="42"/>
  <c r="AC75" i="42"/>
  <c r="AB75" i="42"/>
  <c r="Y75" i="42"/>
  <c r="AG74" i="42"/>
  <c r="AF74" i="42"/>
  <c r="AE74" i="42"/>
  <c r="AD74" i="42"/>
  <c r="AC74" i="42"/>
  <c r="AB74" i="42"/>
  <c r="Y74" i="42"/>
  <c r="AG73" i="42"/>
  <c r="AF73" i="42"/>
  <c r="AE73" i="42"/>
  <c r="AD73" i="42"/>
  <c r="AC73" i="42"/>
  <c r="AB73" i="42"/>
  <c r="Y73" i="42"/>
  <c r="AG72" i="42"/>
  <c r="AF72" i="42"/>
  <c r="AE72" i="42"/>
  <c r="AD72" i="42"/>
  <c r="AC72" i="42"/>
  <c r="AB72" i="42"/>
  <c r="Y72" i="42"/>
  <c r="AG71" i="42"/>
  <c r="AF71" i="42"/>
  <c r="AE71" i="42"/>
  <c r="AD71" i="42"/>
  <c r="AC71" i="42"/>
  <c r="AB71" i="42"/>
  <c r="Y71" i="42"/>
  <c r="AG70" i="42"/>
  <c r="AF70" i="42"/>
  <c r="AE70" i="42"/>
  <c r="AD70" i="42"/>
  <c r="AC70" i="42"/>
  <c r="AB70" i="42"/>
  <c r="Y70" i="42"/>
  <c r="AG69" i="42"/>
  <c r="AF69" i="42"/>
  <c r="AE69" i="42"/>
  <c r="AD69" i="42"/>
  <c r="AC69" i="42"/>
  <c r="AB69" i="42"/>
  <c r="Y69" i="42"/>
  <c r="AG68" i="42"/>
  <c r="AF68" i="42"/>
  <c r="AE68" i="42"/>
  <c r="AD68" i="42"/>
  <c r="AC68" i="42"/>
  <c r="AB68" i="42"/>
  <c r="Y68" i="42"/>
  <c r="AG67" i="42"/>
  <c r="AF67" i="42"/>
  <c r="AE67" i="42"/>
  <c r="AD67" i="42"/>
  <c r="AC67" i="42"/>
  <c r="AB67" i="42"/>
  <c r="Y67" i="42"/>
  <c r="AG66" i="42"/>
  <c r="AF66" i="42"/>
  <c r="AE66" i="42"/>
  <c r="AD66" i="42"/>
  <c r="AC66" i="42"/>
  <c r="AB66" i="42"/>
  <c r="Y66" i="42"/>
  <c r="AG65" i="42"/>
  <c r="AF65" i="42"/>
  <c r="AE65" i="42"/>
  <c r="AD65" i="42"/>
  <c r="AC65" i="42"/>
  <c r="AB65" i="42"/>
  <c r="Y65" i="42"/>
  <c r="AG64" i="42"/>
  <c r="AF64" i="42"/>
  <c r="AE64" i="42"/>
  <c r="AD64" i="42"/>
  <c r="AC64" i="42"/>
  <c r="AB64" i="42"/>
  <c r="Y64" i="42"/>
  <c r="AG63" i="42"/>
  <c r="AF63" i="42"/>
  <c r="AE63" i="42"/>
  <c r="AD63" i="42"/>
  <c r="AC63" i="42"/>
  <c r="AB63" i="42"/>
  <c r="Y63" i="42"/>
  <c r="AG62" i="42"/>
  <c r="AF62" i="42"/>
  <c r="AE62" i="42"/>
  <c r="AD62" i="42"/>
  <c r="AC62" i="42"/>
  <c r="AB62" i="42"/>
  <c r="Y62" i="42"/>
  <c r="AG61" i="42"/>
  <c r="AF61" i="42"/>
  <c r="AE61" i="42"/>
  <c r="AD61" i="42"/>
  <c r="AC61" i="42"/>
  <c r="AB61" i="42"/>
  <c r="Y61" i="42"/>
  <c r="AG60" i="42"/>
  <c r="AF60" i="42"/>
  <c r="AE60" i="42"/>
  <c r="AD60" i="42"/>
  <c r="AC60" i="42"/>
  <c r="AB60" i="42"/>
  <c r="Y60" i="42"/>
  <c r="AG59" i="42"/>
  <c r="AF59" i="42"/>
  <c r="AE59" i="42"/>
  <c r="AD59" i="42"/>
  <c r="AC59" i="42"/>
  <c r="AB59" i="42"/>
  <c r="Y59" i="42"/>
  <c r="AG58" i="42"/>
  <c r="AF58" i="42"/>
  <c r="AE58" i="42"/>
  <c r="AD58" i="42"/>
  <c r="AC58" i="42"/>
  <c r="AB58" i="42"/>
  <c r="Y58" i="42"/>
  <c r="AG57" i="42"/>
  <c r="AF57" i="42"/>
  <c r="AE57" i="42"/>
  <c r="AD57" i="42"/>
  <c r="AC57" i="42"/>
  <c r="AB57" i="42"/>
  <c r="Y57" i="42"/>
  <c r="AG56" i="42"/>
  <c r="AF56" i="42"/>
  <c r="AE56" i="42"/>
  <c r="AD56" i="42"/>
  <c r="AC56" i="42"/>
  <c r="AB56" i="42"/>
  <c r="Y56" i="42"/>
  <c r="AG55" i="42"/>
  <c r="AF55" i="42"/>
  <c r="AE55" i="42"/>
  <c r="AD55" i="42"/>
  <c r="AC55" i="42"/>
  <c r="AB55" i="42"/>
  <c r="Y55" i="42"/>
  <c r="AG54" i="42"/>
  <c r="AF54" i="42"/>
  <c r="AE54" i="42"/>
  <c r="AD54" i="42"/>
  <c r="AC54" i="42"/>
  <c r="AB54" i="42"/>
  <c r="Y54" i="42"/>
  <c r="AG53" i="42"/>
  <c r="AF53" i="42"/>
  <c r="AE53" i="42"/>
  <c r="AD53" i="42"/>
  <c r="AC53" i="42"/>
  <c r="AB53" i="42"/>
  <c r="Y53" i="42"/>
  <c r="AG52" i="42"/>
  <c r="AF52" i="42"/>
  <c r="AE52" i="42"/>
  <c r="AD52" i="42"/>
  <c r="AC52" i="42"/>
  <c r="AB52" i="42"/>
  <c r="Y52" i="42"/>
  <c r="AG51" i="42"/>
  <c r="AF51" i="42"/>
  <c r="AE51" i="42"/>
  <c r="AD51" i="42"/>
  <c r="AC51" i="42"/>
  <c r="AB51" i="42"/>
  <c r="Y51" i="42"/>
  <c r="AG50" i="42"/>
  <c r="AF50" i="42"/>
  <c r="AE50" i="42"/>
  <c r="AD50" i="42"/>
  <c r="AC50" i="42"/>
  <c r="AB50" i="42"/>
  <c r="Y50" i="42"/>
  <c r="AG49" i="42"/>
  <c r="AF49" i="42"/>
  <c r="AE49" i="42"/>
  <c r="AD49" i="42"/>
  <c r="AC49" i="42"/>
  <c r="AB49" i="42"/>
  <c r="Y49" i="42"/>
  <c r="AG48" i="42"/>
  <c r="AF48" i="42"/>
  <c r="AE48" i="42"/>
  <c r="AD48" i="42"/>
  <c r="AC48" i="42"/>
  <c r="AB48" i="42"/>
  <c r="Y48" i="42"/>
  <c r="AG47" i="42"/>
  <c r="AF47" i="42"/>
  <c r="AE47" i="42"/>
  <c r="AD47" i="42"/>
  <c r="AC47" i="42"/>
  <c r="AB47" i="42"/>
  <c r="Y47" i="42"/>
  <c r="AG46" i="42"/>
  <c r="AF46" i="42"/>
  <c r="AE46" i="42"/>
  <c r="AD46" i="42"/>
  <c r="AC46" i="42"/>
  <c r="AB46" i="42"/>
  <c r="Y46" i="42"/>
  <c r="AG45" i="42"/>
  <c r="AF45" i="42"/>
  <c r="AE45" i="42"/>
  <c r="AD45" i="42"/>
  <c r="AC45" i="42"/>
  <c r="AB45" i="42"/>
  <c r="Y45" i="42"/>
  <c r="AG44" i="42"/>
  <c r="AF44" i="42"/>
  <c r="AE44" i="42"/>
  <c r="AD44" i="42"/>
  <c r="AC44" i="42"/>
  <c r="AB44" i="42"/>
  <c r="Y44" i="42"/>
  <c r="AG43" i="42"/>
  <c r="AF43" i="42"/>
  <c r="AE43" i="42"/>
  <c r="AD43" i="42"/>
  <c r="AC43" i="42"/>
  <c r="AB43" i="42"/>
  <c r="Y43" i="42"/>
  <c r="AG42" i="42"/>
  <c r="AF42" i="42"/>
  <c r="AE42" i="42"/>
  <c r="AD42" i="42"/>
  <c r="AC42" i="42"/>
  <c r="AB42" i="42"/>
  <c r="Y42" i="42"/>
  <c r="AG41" i="42"/>
  <c r="AF41" i="42"/>
  <c r="AE41" i="42"/>
  <c r="AD41" i="42"/>
  <c r="AC41" i="42"/>
  <c r="AB41" i="42"/>
  <c r="Y41" i="42"/>
  <c r="AG40" i="42"/>
  <c r="AF40" i="42"/>
  <c r="AE40" i="42"/>
  <c r="AD40" i="42"/>
  <c r="AC40" i="42"/>
  <c r="AB40" i="42"/>
  <c r="Y40" i="42"/>
  <c r="AG39" i="42"/>
  <c r="AF39" i="42"/>
  <c r="AE39" i="42"/>
  <c r="AD39" i="42"/>
  <c r="AC39" i="42"/>
  <c r="AB39" i="42"/>
  <c r="Y39" i="42"/>
  <c r="AG38" i="42"/>
  <c r="AF38" i="42"/>
  <c r="AE38" i="42"/>
  <c r="AD38" i="42"/>
  <c r="AC38" i="42"/>
  <c r="AB38" i="42"/>
  <c r="Y38" i="42"/>
  <c r="AG37" i="42"/>
  <c r="AF37" i="42"/>
  <c r="AE37" i="42"/>
  <c r="AD37" i="42"/>
  <c r="AC37" i="42"/>
  <c r="AB37" i="42"/>
  <c r="Y37" i="42"/>
  <c r="AG36" i="42"/>
  <c r="AF36" i="42"/>
  <c r="AE36" i="42"/>
  <c r="AD36" i="42"/>
  <c r="AC36" i="42"/>
  <c r="AB36" i="42"/>
  <c r="Y36" i="42"/>
  <c r="AG35" i="42"/>
  <c r="AF35" i="42"/>
  <c r="AE35" i="42"/>
  <c r="AD35" i="42"/>
  <c r="AC35" i="42"/>
  <c r="AB35" i="42"/>
  <c r="Y35" i="42"/>
  <c r="AG34" i="42"/>
  <c r="AF34" i="42"/>
  <c r="AE34" i="42"/>
  <c r="AD34" i="42"/>
  <c r="AC34" i="42"/>
  <c r="AB34" i="42"/>
  <c r="Y34" i="42"/>
  <c r="AG33" i="42"/>
  <c r="AF33" i="42"/>
  <c r="AE33" i="42"/>
  <c r="AD33" i="42"/>
  <c r="AC33" i="42"/>
  <c r="AB33" i="42"/>
  <c r="Y33" i="42"/>
  <c r="AG32" i="42"/>
  <c r="AF32" i="42"/>
  <c r="AE32" i="42"/>
  <c r="AD32" i="42"/>
  <c r="AC32" i="42"/>
  <c r="AB32" i="42"/>
  <c r="Y32" i="42"/>
  <c r="AG31" i="42"/>
  <c r="AF31" i="42"/>
  <c r="AE31" i="42"/>
  <c r="AD31" i="42"/>
  <c r="AC31" i="42"/>
  <c r="AB31" i="42"/>
  <c r="Y31" i="42"/>
  <c r="AG30" i="42"/>
  <c r="AF30" i="42"/>
  <c r="AE30" i="42"/>
  <c r="AD30" i="42"/>
  <c r="AC30" i="42"/>
  <c r="AB30" i="42"/>
  <c r="Y30" i="42"/>
  <c r="AG29" i="42"/>
  <c r="AF29" i="42"/>
  <c r="AE29" i="42"/>
  <c r="AD29" i="42"/>
  <c r="AC29" i="42"/>
  <c r="AB29" i="42"/>
  <c r="Y29" i="42"/>
  <c r="AG28" i="42"/>
  <c r="AF28" i="42"/>
  <c r="AE28" i="42"/>
  <c r="AD28" i="42"/>
  <c r="AC28" i="42"/>
  <c r="AB28" i="42"/>
  <c r="Y28" i="42"/>
  <c r="AG27" i="42"/>
  <c r="AF27" i="42"/>
  <c r="AE27" i="42"/>
  <c r="AD27" i="42"/>
  <c r="AC27" i="42"/>
  <c r="AB27" i="42"/>
  <c r="Y27" i="42"/>
  <c r="AG26" i="42"/>
  <c r="AF26" i="42"/>
  <c r="AE26" i="42"/>
  <c r="AD26" i="42"/>
  <c r="AC26" i="42"/>
  <c r="AB26" i="42"/>
  <c r="Y26" i="42"/>
  <c r="AG25" i="42"/>
  <c r="AF25" i="42"/>
  <c r="AE25" i="42"/>
  <c r="AD25" i="42"/>
  <c r="AC25" i="42"/>
  <c r="AB25" i="42"/>
  <c r="Y25" i="42"/>
  <c r="AG24" i="42"/>
  <c r="AF24" i="42"/>
  <c r="AE24" i="42"/>
  <c r="AD24" i="42"/>
  <c r="AC24" i="42"/>
  <c r="AB24" i="42"/>
  <c r="Y24" i="42"/>
  <c r="AG23" i="42"/>
  <c r="AF23" i="42"/>
  <c r="AE23" i="42"/>
  <c r="AD23" i="42"/>
  <c r="AC23" i="42"/>
  <c r="AB23" i="42"/>
  <c r="Y23" i="42"/>
  <c r="AG22" i="42"/>
  <c r="AF22" i="42"/>
  <c r="AE22" i="42"/>
  <c r="AD22" i="42"/>
  <c r="AC22" i="42"/>
  <c r="AB22" i="42"/>
  <c r="Y22" i="42"/>
  <c r="AG21" i="42"/>
  <c r="AF21" i="42"/>
  <c r="AE21" i="42"/>
  <c r="AD21" i="42"/>
  <c r="AC21" i="42"/>
  <c r="AB21" i="42"/>
  <c r="Y21" i="42"/>
  <c r="AG20" i="42"/>
  <c r="AF20" i="42"/>
  <c r="AE20" i="42"/>
  <c r="AD20" i="42"/>
  <c r="AC20" i="42"/>
  <c r="AB20" i="42"/>
  <c r="Y20" i="42"/>
  <c r="AG19" i="42"/>
  <c r="AF19" i="42"/>
  <c r="AE19" i="42"/>
  <c r="AD19" i="42"/>
  <c r="AC19" i="42"/>
  <c r="AB19" i="42"/>
  <c r="Y19" i="42"/>
  <c r="AG18" i="42"/>
  <c r="AF18" i="42"/>
  <c r="AE18" i="42"/>
  <c r="AD18" i="42"/>
  <c r="AC18" i="42"/>
  <c r="AB18" i="42"/>
  <c r="Y18" i="42"/>
  <c r="AG17" i="42"/>
  <c r="AF17" i="42"/>
  <c r="AE17" i="42"/>
  <c r="AD17" i="42"/>
  <c r="AC17" i="42"/>
  <c r="AB17" i="42"/>
  <c r="Y17" i="42"/>
  <c r="AG16" i="42"/>
  <c r="AF16" i="42"/>
  <c r="AE16" i="42"/>
  <c r="AD16" i="42"/>
  <c r="AC16" i="42"/>
  <c r="AB16" i="42"/>
  <c r="Y16" i="42"/>
  <c r="AG15" i="42"/>
  <c r="AF15" i="42"/>
  <c r="AE15" i="42"/>
  <c r="AD15" i="42"/>
  <c r="AC15" i="42"/>
  <c r="AB15" i="42"/>
  <c r="Y15" i="42"/>
  <c r="AG14" i="42"/>
  <c r="AF14" i="42"/>
  <c r="AE14" i="42"/>
  <c r="AD14" i="42"/>
  <c r="AC14" i="42"/>
  <c r="AB14" i="42"/>
  <c r="Y14" i="42"/>
  <c r="AG13" i="42"/>
  <c r="AF13" i="42"/>
  <c r="AE13" i="42"/>
  <c r="AD13" i="42"/>
  <c r="AC13" i="42"/>
  <c r="AB13" i="42"/>
  <c r="Y13" i="42"/>
  <c r="AG12" i="42"/>
  <c r="AF12" i="42"/>
  <c r="AE12" i="42"/>
  <c r="AD12" i="42"/>
  <c r="AC12" i="42"/>
  <c r="AB12" i="42"/>
  <c r="Y12" i="42"/>
  <c r="AG11" i="42"/>
  <c r="AF11" i="42"/>
  <c r="AE11" i="42"/>
  <c r="AD11" i="42"/>
  <c r="AC11" i="42"/>
  <c r="AB11" i="42"/>
  <c r="Y11" i="42"/>
  <c r="AG10" i="42"/>
  <c r="AF10" i="42"/>
  <c r="AE10" i="42"/>
  <c r="AD10" i="42"/>
  <c r="AC10" i="42"/>
  <c r="AB10" i="42"/>
  <c r="Y10" i="42"/>
  <c r="AF9" i="42" s="1"/>
  <c r="AG9" i="42"/>
  <c r="AE9" i="42"/>
  <c r="AC9" i="42"/>
  <c r="AB9" i="42"/>
  <c r="Y9" i="42"/>
  <c r="AG8" i="42"/>
  <c r="AE8" i="42"/>
  <c r="AC8" i="42"/>
  <c r="AB8" i="42"/>
  <c r="Y8" i="42"/>
  <c r="AF8" i="42" s="1"/>
  <c r="S8" i="42"/>
  <c r="J171" i="44" s="1"/>
  <c r="E247" i="26" l="1"/>
  <c r="L247" i="26" s="1"/>
  <c r="K248" i="26"/>
  <c r="G246" i="26"/>
  <c r="I246" i="26" s="1"/>
  <c r="B246" i="26"/>
  <c r="D246" i="26"/>
  <c r="H246" i="26"/>
  <c r="J246" i="26" s="1"/>
  <c r="C246" i="26"/>
  <c r="J37" i="44"/>
  <c r="J34" i="44"/>
  <c r="J47" i="44"/>
  <c r="J23" i="44"/>
  <c r="J31" i="44"/>
  <c r="R31" i="44" s="1"/>
  <c r="J73" i="44"/>
  <c r="J90" i="44"/>
  <c r="J154" i="44"/>
  <c r="J167" i="44"/>
  <c r="J182" i="44"/>
  <c r="J194" i="44"/>
  <c r="J86" i="44"/>
  <c r="J94" i="44"/>
  <c r="J102" i="44"/>
  <c r="J136" i="44"/>
  <c r="J144" i="44"/>
  <c r="J190" i="44"/>
  <c r="J195" i="44"/>
  <c r="J198" i="44"/>
  <c r="J15" i="44"/>
  <c r="J17" i="44"/>
  <c r="J62" i="44"/>
  <c r="J70" i="44"/>
  <c r="R70" i="44" s="1"/>
  <c r="J103" i="44"/>
  <c r="R103" i="44" s="1"/>
  <c r="J106" i="44"/>
  <c r="J120" i="44"/>
  <c r="R120" i="44" s="1"/>
  <c r="J179" i="44"/>
  <c r="J20" i="44"/>
  <c r="J65" i="44"/>
  <c r="J74" i="44"/>
  <c r="J110" i="44"/>
  <c r="J115" i="44"/>
  <c r="J128" i="44"/>
  <c r="J133" i="44"/>
  <c r="J141" i="44"/>
  <c r="J150" i="44"/>
  <c r="J191" i="44"/>
  <c r="J18" i="44"/>
  <c r="J54" i="44"/>
  <c r="R54" i="44" s="1"/>
  <c r="J107" i="44"/>
  <c r="J137" i="44"/>
  <c r="J175" i="44"/>
  <c r="J32" i="44"/>
  <c r="J27" i="44"/>
  <c r="J66" i="44"/>
  <c r="R66" i="44" s="1"/>
  <c r="J93" i="44"/>
  <c r="J95" i="44"/>
  <c r="J99" i="44"/>
  <c r="J123" i="44"/>
  <c r="R123" i="44" s="1"/>
  <c r="J130" i="44"/>
  <c r="J134" i="44"/>
  <c r="J142" i="44"/>
  <c r="R142" i="44" s="1"/>
  <c r="J146" i="44"/>
  <c r="J170" i="44"/>
  <c r="J49" i="44"/>
  <c r="J16" i="44"/>
  <c r="J19" i="44"/>
  <c r="R19" i="44" s="1"/>
  <c r="J85" i="44"/>
  <c r="J109" i="44"/>
  <c r="J40" i="44"/>
  <c r="J82" i="44"/>
  <c r="R82" i="44" s="1"/>
  <c r="J111" i="44"/>
  <c r="R111" i="44" s="1"/>
  <c r="J118" i="44"/>
  <c r="J126" i="44"/>
  <c r="R126" i="44" s="1"/>
  <c r="J138" i="44"/>
  <c r="R138" i="44" s="1"/>
  <c r="L13" i="45"/>
  <c r="P14" i="45"/>
  <c r="K20" i="47"/>
  <c r="K21" i="47" s="1"/>
  <c r="C13" i="43"/>
  <c r="N14" i="43"/>
  <c r="AD8" i="42"/>
  <c r="M109" i="44"/>
  <c r="M99" i="44"/>
  <c r="D13" i="43"/>
  <c r="Q34" i="44"/>
  <c r="E13" i="43"/>
  <c r="Q39" i="44"/>
  <c r="Q88" i="44"/>
  <c r="F19" i="46"/>
  <c r="C19" i="47"/>
  <c r="F13" i="45"/>
  <c r="Q54" i="44"/>
  <c r="Q19" i="44"/>
  <c r="Q133" i="44"/>
  <c r="G13" i="45"/>
  <c r="D19" i="47"/>
  <c r="Q76" i="44"/>
  <c r="E19" i="47"/>
  <c r="F19" i="47"/>
  <c r="Q64" i="44"/>
  <c r="Q84" i="44"/>
  <c r="C19" i="46"/>
  <c r="H19" i="47"/>
  <c r="G19" i="47" s="1"/>
  <c r="C20" i="46"/>
  <c r="J20" i="46"/>
  <c r="I20" i="46"/>
  <c r="H20" i="46"/>
  <c r="G20" i="46" s="1"/>
  <c r="F20" i="46"/>
  <c r="E20" i="46"/>
  <c r="D20" i="46"/>
  <c r="M55" i="44"/>
  <c r="Q63" i="44"/>
  <c r="M84" i="44"/>
  <c r="M95" i="44"/>
  <c r="E19" i="46"/>
  <c r="M72" i="44"/>
  <c r="Q21" i="44"/>
  <c r="M56" i="44"/>
  <c r="Q134" i="44"/>
  <c r="Q146" i="44"/>
  <c r="H13" i="45"/>
  <c r="H19" i="46"/>
  <c r="I19" i="46"/>
  <c r="Q120" i="44"/>
  <c r="S120" i="44" s="1"/>
  <c r="M124" i="44"/>
  <c r="Q160" i="44"/>
  <c r="Q164" i="44"/>
  <c r="J19" i="46"/>
  <c r="M110" i="44"/>
  <c r="Q184" i="44"/>
  <c r="Q188" i="44"/>
  <c r="D19" i="46"/>
  <c r="R47" i="44"/>
  <c r="Q48" i="44"/>
  <c r="Q62" i="44"/>
  <c r="Q65" i="44"/>
  <c r="M79" i="44"/>
  <c r="R90" i="44"/>
  <c r="M94" i="44"/>
  <c r="Q95" i="44"/>
  <c r="Q96" i="44"/>
  <c r="Q106" i="44"/>
  <c r="Q124" i="44"/>
  <c r="E13" i="45"/>
  <c r="M13" i="45"/>
  <c r="R34" i="44"/>
  <c r="Q99" i="44"/>
  <c r="Q110" i="44"/>
  <c r="M123" i="44"/>
  <c r="R18" i="44"/>
  <c r="Q127" i="44"/>
  <c r="Q142" i="44"/>
  <c r="Q20" i="44"/>
  <c r="Q156" i="44"/>
  <c r="Q172" i="44"/>
  <c r="Q180" i="44"/>
  <c r="Q138" i="44"/>
  <c r="J13" i="45"/>
  <c r="Q18" i="44"/>
  <c r="K13" i="45"/>
  <c r="Q90" i="44"/>
  <c r="Q109" i="44"/>
  <c r="Q111" i="44"/>
  <c r="R146" i="44"/>
  <c r="D13" i="45"/>
  <c r="M32" i="44"/>
  <c r="Q32" i="44"/>
  <c r="Q49" i="44"/>
  <c r="M49" i="44"/>
  <c r="M21" i="44"/>
  <c r="K18" i="44"/>
  <c r="M18" i="44" s="1"/>
  <c r="K19" i="44"/>
  <c r="M19" i="44" s="1"/>
  <c r="J21" i="44"/>
  <c r="R21" i="44" s="1"/>
  <c r="I22" i="44"/>
  <c r="Q22" i="44" s="1"/>
  <c r="I24" i="44"/>
  <c r="M24" i="44" s="1"/>
  <c r="P26" i="44"/>
  <c r="K39" i="44"/>
  <c r="M39" i="44" s="1"/>
  <c r="P40" i="44"/>
  <c r="I40" i="44"/>
  <c r="Q40" i="44" s="1"/>
  <c r="I44" i="44"/>
  <c r="I45" i="44"/>
  <c r="Q45" i="44" s="1"/>
  <c r="I46" i="44"/>
  <c r="Q46" i="44" s="1"/>
  <c r="I47" i="44"/>
  <c r="J58" i="44"/>
  <c r="J59" i="44"/>
  <c r="R59" i="44" s="1"/>
  <c r="J61" i="44"/>
  <c r="I67" i="44"/>
  <c r="I75" i="44"/>
  <c r="K77" i="44"/>
  <c r="I81" i="44"/>
  <c r="P81" i="44"/>
  <c r="K81" i="44"/>
  <c r="J81" i="44"/>
  <c r="P86" i="44"/>
  <c r="K86" i="44"/>
  <c r="B13" i="43"/>
  <c r="P13" i="44"/>
  <c r="P20" i="44"/>
  <c r="J22" i="44"/>
  <c r="R22" i="44" s="1"/>
  <c r="I23" i="44"/>
  <c r="J24" i="44"/>
  <c r="I25" i="44"/>
  <c r="M25" i="44" s="1"/>
  <c r="P27" i="44"/>
  <c r="P29" i="44"/>
  <c r="P33" i="44"/>
  <c r="P35" i="44"/>
  <c r="J38" i="44"/>
  <c r="P41" i="44"/>
  <c r="J44" i="44"/>
  <c r="J45" i="44"/>
  <c r="R45" i="44" s="1"/>
  <c r="J46" i="44"/>
  <c r="K47" i="44"/>
  <c r="J48" i="44"/>
  <c r="P48" i="44"/>
  <c r="M48" i="44"/>
  <c r="I50" i="44"/>
  <c r="I53" i="44"/>
  <c r="Q56" i="44"/>
  <c r="I57" i="44"/>
  <c r="M64" i="44"/>
  <c r="P65" i="44"/>
  <c r="K75" i="44"/>
  <c r="J87" i="44"/>
  <c r="I87" i="44"/>
  <c r="Q87" i="44" s="1"/>
  <c r="I12" i="44"/>
  <c r="P14" i="44"/>
  <c r="M20" i="44"/>
  <c r="K22" i="44"/>
  <c r="K23" i="44"/>
  <c r="J25" i="44"/>
  <c r="I26" i="44"/>
  <c r="I28" i="44"/>
  <c r="P30" i="44"/>
  <c r="I36" i="44"/>
  <c r="I37" i="44"/>
  <c r="J39" i="44"/>
  <c r="I42" i="44"/>
  <c r="I43" i="44"/>
  <c r="K45" i="44"/>
  <c r="M45" i="44" s="1"/>
  <c r="K46" i="44"/>
  <c r="M46" i="44" s="1"/>
  <c r="J50" i="44"/>
  <c r="J51" i="44"/>
  <c r="R51" i="44" s="1"/>
  <c r="J53" i="44"/>
  <c r="J57" i="44"/>
  <c r="K60" i="44"/>
  <c r="P61" i="44"/>
  <c r="K61" i="44"/>
  <c r="M65" i="44"/>
  <c r="P69" i="44"/>
  <c r="K69" i="44"/>
  <c r="J69" i="44"/>
  <c r="I71" i="44"/>
  <c r="Q72" i="44"/>
  <c r="I77" i="44"/>
  <c r="P77" i="44"/>
  <c r="K78" i="44"/>
  <c r="M80" i="44"/>
  <c r="Q80" i="44"/>
  <c r="M83" i="44"/>
  <c r="Q83" i="44"/>
  <c r="J12" i="44"/>
  <c r="I13" i="44"/>
  <c r="P15" i="44"/>
  <c r="P17" i="44"/>
  <c r="P24" i="44"/>
  <c r="J26" i="44"/>
  <c r="I27" i="44"/>
  <c r="J28" i="44"/>
  <c r="I29" i="44"/>
  <c r="P31" i="44"/>
  <c r="J36" i="44"/>
  <c r="K37" i="44"/>
  <c r="I38" i="44"/>
  <c r="Q38" i="44" s="1"/>
  <c r="I41" i="44"/>
  <c r="J42" i="44"/>
  <c r="P44" i="44"/>
  <c r="M63" i="44"/>
  <c r="J67" i="44"/>
  <c r="P67" i="44"/>
  <c r="M76" i="44"/>
  <c r="Q79" i="44"/>
  <c r="J13" i="44"/>
  <c r="I14" i="44"/>
  <c r="K26" i="44"/>
  <c r="K27" i="44"/>
  <c r="J29" i="44"/>
  <c r="I30" i="44"/>
  <c r="I33" i="44"/>
  <c r="I35" i="44"/>
  <c r="J41" i="44"/>
  <c r="R41" i="44" s="1"/>
  <c r="J43" i="44"/>
  <c r="P53" i="44"/>
  <c r="K53" i="44"/>
  <c r="Q55" i="44"/>
  <c r="P57" i="44"/>
  <c r="R62" i="44"/>
  <c r="J71" i="44"/>
  <c r="P71" i="44"/>
  <c r="R74" i="44"/>
  <c r="J75" i="44"/>
  <c r="P75" i="44"/>
  <c r="Q81" i="44"/>
  <c r="P12" i="44"/>
  <c r="J14" i="44"/>
  <c r="P28" i="44"/>
  <c r="J30" i="44"/>
  <c r="J33" i="44"/>
  <c r="P36" i="44"/>
  <c r="K36" i="44"/>
  <c r="P42" i="44"/>
  <c r="J60" i="44"/>
  <c r="P60" i="44"/>
  <c r="I60" i="44"/>
  <c r="J78" i="44"/>
  <c r="I78" i="44"/>
  <c r="K14" i="44"/>
  <c r="K30" i="44"/>
  <c r="K33" i="44"/>
  <c r="J35" i="44"/>
  <c r="K35" i="44"/>
  <c r="P49" i="44"/>
  <c r="P50" i="44"/>
  <c r="P66" i="44"/>
  <c r="K87" i="44"/>
  <c r="P16" i="44"/>
  <c r="P32" i="44"/>
  <c r="P43" i="44"/>
  <c r="R46" i="44"/>
  <c r="J52" i="44"/>
  <c r="P52" i="44"/>
  <c r="I52" i="44"/>
  <c r="M52" i="44" s="1"/>
  <c r="J56" i="44"/>
  <c r="P56" i="44"/>
  <c r="I58" i="44"/>
  <c r="I61" i="44"/>
  <c r="J68" i="44"/>
  <c r="P68" i="44"/>
  <c r="I68" i="44"/>
  <c r="I69" i="44"/>
  <c r="J77" i="44"/>
  <c r="J64" i="44"/>
  <c r="P64" i="44"/>
  <c r="I85" i="44"/>
  <c r="Q85" i="44" s="1"/>
  <c r="P85" i="44"/>
  <c r="P102" i="44"/>
  <c r="K102" i="44"/>
  <c r="I102" i="44"/>
  <c r="J121" i="44"/>
  <c r="K121" i="44"/>
  <c r="I121" i="44"/>
  <c r="P121" i="44"/>
  <c r="K34" i="44"/>
  <c r="M34" i="44" s="1"/>
  <c r="K54" i="44"/>
  <c r="M54" i="44" s="1"/>
  <c r="J55" i="44"/>
  <c r="K62" i="44"/>
  <c r="M62" i="44" s="1"/>
  <c r="J63" i="44"/>
  <c r="R63" i="44" s="1"/>
  <c r="I73" i="44"/>
  <c r="Q73" i="44" s="1"/>
  <c r="P73" i="44"/>
  <c r="J79" i="44"/>
  <c r="R79" i="44" s="1"/>
  <c r="P82" i="44"/>
  <c r="M90" i="44"/>
  <c r="J92" i="44"/>
  <c r="I92" i="44"/>
  <c r="P92" i="44"/>
  <c r="I100" i="44"/>
  <c r="M106" i="44"/>
  <c r="J112" i="44"/>
  <c r="P112" i="44"/>
  <c r="K112" i="44"/>
  <c r="Q98" i="44"/>
  <c r="M98" i="44"/>
  <c r="K100" i="44"/>
  <c r="J113" i="44"/>
  <c r="I113" i="44"/>
  <c r="P113" i="44"/>
  <c r="P114" i="44"/>
  <c r="J114" i="44"/>
  <c r="I114" i="44"/>
  <c r="I93" i="44"/>
  <c r="J104" i="44"/>
  <c r="I105" i="44"/>
  <c r="J108" i="44"/>
  <c r="R108" i="44" s="1"/>
  <c r="M111" i="44"/>
  <c r="J89" i="44"/>
  <c r="R89" i="44" s="1"/>
  <c r="I89" i="44"/>
  <c r="P89" i="44"/>
  <c r="J97" i="44"/>
  <c r="I97" i="44"/>
  <c r="K97" i="44"/>
  <c r="J100" i="44"/>
  <c r="P100" i="44"/>
  <c r="I107" i="44"/>
  <c r="P107" i="44"/>
  <c r="K108" i="44"/>
  <c r="J83" i="44"/>
  <c r="R83" i="44" s="1"/>
  <c r="I91" i="44"/>
  <c r="M91" i="44" s="1"/>
  <c r="J91" i="44"/>
  <c r="R109" i="44"/>
  <c r="P116" i="44"/>
  <c r="K116" i="44"/>
  <c r="J116" i="44"/>
  <c r="P118" i="44"/>
  <c r="K118" i="44"/>
  <c r="I118" i="44"/>
  <c r="P119" i="44"/>
  <c r="K119" i="44"/>
  <c r="J119" i="44"/>
  <c r="M96" i="44"/>
  <c r="J101" i="44"/>
  <c r="P101" i="44"/>
  <c r="I101" i="44"/>
  <c r="J105" i="44"/>
  <c r="R105" i="44" s="1"/>
  <c r="K105" i="44"/>
  <c r="I108" i="44"/>
  <c r="P108" i="44"/>
  <c r="K113" i="44"/>
  <c r="K114" i="44"/>
  <c r="M125" i="44"/>
  <c r="R137" i="44"/>
  <c r="J117" i="44"/>
  <c r="P117" i="44"/>
  <c r="Q125" i="44"/>
  <c r="Q126" i="44"/>
  <c r="J145" i="44"/>
  <c r="I145" i="44"/>
  <c r="P145" i="44"/>
  <c r="P72" i="44"/>
  <c r="P76" i="44"/>
  <c r="P80" i="44"/>
  <c r="P84" i="44"/>
  <c r="P96" i="44"/>
  <c r="P106" i="44"/>
  <c r="P124" i="44"/>
  <c r="J124" i="44"/>
  <c r="J131" i="44"/>
  <c r="R131" i="44" s="1"/>
  <c r="I131" i="44"/>
  <c r="P131" i="44"/>
  <c r="J140" i="44"/>
  <c r="Q128" i="44"/>
  <c r="J72" i="44"/>
  <c r="J76" i="44"/>
  <c r="J80" i="44"/>
  <c r="J84" i="44"/>
  <c r="J88" i="44"/>
  <c r="R95" i="44"/>
  <c r="P98" i="44"/>
  <c r="J98" i="44"/>
  <c r="P103" i="44"/>
  <c r="J122" i="44"/>
  <c r="J127" i="44"/>
  <c r="K127" i="44"/>
  <c r="M127" i="44" s="1"/>
  <c r="P127" i="44"/>
  <c r="J129" i="44"/>
  <c r="K129" i="44"/>
  <c r="P129" i="44"/>
  <c r="P132" i="44"/>
  <c r="J132" i="44"/>
  <c r="K88" i="44"/>
  <c r="M88" i="44" s="1"/>
  <c r="I115" i="44"/>
  <c r="R134" i="44"/>
  <c r="J139" i="44"/>
  <c r="I139" i="44"/>
  <c r="K139" i="44"/>
  <c r="P122" i="44"/>
  <c r="K122" i="44"/>
  <c r="P140" i="44"/>
  <c r="I140" i="44"/>
  <c r="J96" i="44"/>
  <c r="R99" i="44"/>
  <c r="K117" i="44"/>
  <c r="Q123" i="44"/>
  <c r="J125" i="44"/>
  <c r="J135" i="44"/>
  <c r="I135" i="44"/>
  <c r="P135" i="44"/>
  <c r="M137" i="44"/>
  <c r="S146" i="44"/>
  <c r="R141" i="44"/>
  <c r="P148" i="44"/>
  <c r="J148" i="44"/>
  <c r="P150" i="44"/>
  <c r="K130" i="44"/>
  <c r="I130" i="44"/>
  <c r="K133" i="44"/>
  <c r="M133" i="44" s="1"/>
  <c r="P141" i="44"/>
  <c r="I151" i="44"/>
  <c r="P158" i="44"/>
  <c r="K158" i="44"/>
  <c r="J158" i="44"/>
  <c r="I158" i="44"/>
  <c r="P159" i="44"/>
  <c r="J159" i="44"/>
  <c r="Q152" i="44"/>
  <c r="Q176" i="44"/>
  <c r="K120" i="44"/>
  <c r="M120" i="44" s="1"/>
  <c r="P128" i="44"/>
  <c r="K128" i="44"/>
  <c r="M128" i="44" s="1"/>
  <c r="P130" i="44"/>
  <c r="P136" i="44"/>
  <c r="K136" i="44"/>
  <c r="Q137" i="44"/>
  <c r="J143" i="44"/>
  <c r="R143" i="44" s="1"/>
  <c r="I143" i="44"/>
  <c r="K143" i="44"/>
  <c r="J147" i="44"/>
  <c r="I147" i="44"/>
  <c r="M147" i="44" s="1"/>
  <c r="P147" i="44"/>
  <c r="K154" i="44"/>
  <c r="I141" i="44"/>
  <c r="I148" i="44"/>
  <c r="I150" i="44"/>
  <c r="J151" i="44"/>
  <c r="R151" i="44" s="1"/>
  <c r="P151" i="44"/>
  <c r="M159" i="44"/>
  <c r="Q159" i="44"/>
  <c r="P94" i="44"/>
  <c r="P110" i="44"/>
  <c r="K141" i="44"/>
  <c r="K150" i="44"/>
  <c r="P154" i="44"/>
  <c r="I154" i="44"/>
  <c r="P162" i="44"/>
  <c r="I162" i="44"/>
  <c r="R167" i="44"/>
  <c r="P174" i="44"/>
  <c r="K174" i="44"/>
  <c r="J174" i="44"/>
  <c r="I174" i="44"/>
  <c r="K126" i="44"/>
  <c r="M126" i="44" s="1"/>
  <c r="P144" i="44"/>
  <c r="J149" i="44"/>
  <c r="P149" i="44"/>
  <c r="J155" i="44"/>
  <c r="R155" i="44" s="1"/>
  <c r="I155" i="44"/>
  <c r="M155" i="44" s="1"/>
  <c r="P155" i="44"/>
  <c r="J157" i="44"/>
  <c r="I157" i="44"/>
  <c r="Q157" i="44" s="1"/>
  <c r="P157" i="44"/>
  <c r="J163" i="44"/>
  <c r="I163" i="44"/>
  <c r="Q167" i="44"/>
  <c r="Q179" i="44"/>
  <c r="J189" i="44"/>
  <c r="I189" i="44"/>
  <c r="P189" i="44"/>
  <c r="K189" i="44"/>
  <c r="R179" i="44"/>
  <c r="J162" i="44"/>
  <c r="J169" i="44"/>
  <c r="I169" i="44"/>
  <c r="P169" i="44"/>
  <c r="K169" i="44"/>
  <c r="I171" i="44"/>
  <c r="P171" i="44"/>
  <c r="J177" i="44"/>
  <c r="I177" i="44"/>
  <c r="P177" i="44"/>
  <c r="K177" i="44"/>
  <c r="K183" i="44"/>
  <c r="P186" i="44"/>
  <c r="K191" i="44"/>
  <c r="K134" i="44"/>
  <c r="M134" i="44" s="1"/>
  <c r="K138" i="44"/>
  <c r="M138" i="44" s="1"/>
  <c r="K142" i="44"/>
  <c r="M142" i="44" s="1"/>
  <c r="K146" i="44"/>
  <c r="M146" i="44" s="1"/>
  <c r="K161" i="44"/>
  <c r="J165" i="44"/>
  <c r="I165" i="44"/>
  <c r="M165" i="44" s="1"/>
  <c r="P165" i="44"/>
  <c r="I166" i="44"/>
  <c r="J178" i="44"/>
  <c r="K179" i="44"/>
  <c r="M179" i="44" s="1"/>
  <c r="P182" i="44"/>
  <c r="I187" i="44"/>
  <c r="Q187" i="44" s="1"/>
  <c r="K190" i="44"/>
  <c r="K193" i="44"/>
  <c r="J153" i="44"/>
  <c r="I153" i="44"/>
  <c r="Q153" i="44" s="1"/>
  <c r="P153" i="44"/>
  <c r="J166" i="44"/>
  <c r="K167" i="44"/>
  <c r="M167" i="44" s="1"/>
  <c r="P170" i="44"/>
  <c r="I175" i="44"/>
  <c r="Q175" i="44" s="1"/>
  <c r="K178" i="44"/>
  <c r="J185" i="44"/>
  <c r="I185" i="44"/>
  <c r="Q185" i="44" s="1"/>
  <c r="P185" i="44"/>
  <c r="I186" i="44"/>
  <c r="J187" i="44"/>
  <c r="R187" i="44" s="1"/>
  <c r="P191" i="44"/>
  <c r="I195" i="44"/>
  <c r="M195" i="44" s="1"/>
  <c r="J197" i="44"/>
  <c r="I197" i="44"/>
  <c r="M197" i="44" s="1"/>
  <c r="P197" i="44"/>
  <c r="K166" i="44"/>
  <c r="J173" i="44"/>
  <c r="I173" i="44"/>
  <c r="Q173" i="44" s="1"/>
  <c r="P173" i="44"/>
  <c r="J186" i="44"/>
  <c r="K187" i="44"/>
  <c r="P190" i="44"/>
  <c r="J161" i="44"/>
  <c r="I161" i="44"/>
  <c r="Q161" i="44" s="1"/>
  <c r="P161" i="44"/>
  <c r="K175" i="44"/>
  <c r="P178" i="44"/>
  <c r="I183" i="44"/>
  <c r="K186" i="44"/>
  <c r="J193" i="44"/>
  <c r="I193" i="44"/>
  <c r="P193" i="44"/>
  <c r="R195" i="44"/>
  <c r="P166" i="44"/>
  <c r="J181" i="44"/>
  <c r="I181" i="44"/>
  <c r="P181" i="44"/>
  <c r="J183" i="44"/>
  <c r="P187" i="44"/>
  <c r="J152" i="44"/>
  <c r="J156" i="44"/>
  <c r="R156" i="44" s="1"/>
  <c r="J160" i="44"/>
  <c r="J164" i="44"/>
  <c r="J168" i="44"/>
  <c r="R168" i="44" s="1"/>
  <c r="S168" i="44" s="1"/>
  <c r="J172" i="44"/>
  <c r="J176" i="44"/>
  <c r="R176" i="44" s="1"/>
  <c r="J180" i="44"/>
  <c r="J184" i="44"/>
  <c r="R184" i="44" s="1"/>
  <c r="J188" i="44"/>
  <c r="J192" i="44"/>
  <c r="J196" i="44"/>
  <c r="R196" i="44" s="1"/>
  <c r="K152" i="44"/>
  <c r="M152" i="44" s="1"/>
  <c r="K156" i="44"/>
  <c r="M156" i="44" s="1"/>
  <c r="K160" i="44"/>
  <c r="M160" i="44" s="1"/>
  <c r="K164" i="44"/>
  <c r="M164" i="44" s="1"/>
  <c r="K168" i="44"/>
  <c r="M168" i="44" s="1"/>
  <c r="K172" i="44"/>
  <c r="M172" i="44" s="1"/>
  <c r="K176" i="44"/>
  <c r="M176" i="44" s="1"/>
  <c r="K180" i="44"/>
  <c r="M180" i="44" s="1"/>
  <c r="K184" i="44"/>
  <c r="M184" i="44" s="1"/>
  <c r="K188" i="44"/>
  <c r="M188" i="44" s="1"/>
  <c r="K192" i="44"/>
  <c r="M192" i="44" s="1"/>
  <c r="K196" i="44"/>
  <c r="P194" i="44"/>
  <c r="P198" i="44"/>
  <c r="E248" i="26" l="1"/>
  <c r="L248" i="26" s="1"/>
  <c r="K249" i="26"/>
  <c r="G247" i="26"/>
  <c r="I247" i="26" s="1"/>
  <c r="H247" i="26"/>
  <c r="J247" i="26" s="1"/>
  <c r="B247" i="26"/>
  <c r="C247" i="26"/>
  <c r="D247" i="26"/>
  <c r="S142" i="44"/>
  <c r="S123" i="44"/>
  <c r="S95" i="44"/>
  <c r="S109" i="44"/>
  <c r="S21" i="44"/>
  <c r="S83" i="44"/>
  <c r="P15" i="45"/>
  <c r="Q14" i="45"/>
  <c r="S184" i="44"/>
  <c r="S126" i="44"/>
  <c r="S63" i="44"/>
  <c r="M81" i="44"/>
  <c r="S138" i="44"/>
  <c r="S111" i="44"/>
  <c r="S176" i="44"/>
  <c r="S19" i="44"/>
  <c r="E21" i="47"/>
  <c r="F21" i="47"/>
  <c r="I21" i="47"/>
  <c r="J21" i="47"/>
  <c r="C21" i="47"/>
  <c r="D21" i="47"/>
  <c r="K22" i="47"/>
  <c r="H21" i="47"/>
  <c r="G21" i="47" s="1"/>
  <c r="S34" i="44"/>
  <c r="H13" i="43"/>
  <c r="I13" i="43"/>
  <c r="F13" i="43"/>
  <c r="J13" i="43"/>
  <c r="B14" i="43"/>
  <c r="C14" i="43"/>
  <c r="F14" i="43" s="1"/>
  <c r="D14" i="43"/>
  <c r="E14" i="43"/>
  <c r="N15" i="43"/>
  <c r="S54" i="44"/>
  <c r="M22" i="44"/>
  <c r="S62" i="44"/>
  <c r="S156" i="44"/>
  <c r="M87" i="44"/>
  <c r="M47" i="44"/>
  <c r="M193" i="44"/>
  <c r="S134" i="44"/>
  <c r="M143" i="44"/>
  <c r="S99" i="44"/>
  <c r="R129" i="44"/>
  <c r="S18" i="44"/>
  <c r="S79" i="44"/>
  <c r="I13" i="45"/>
  <c r="Q47" i="44"/>
  <c r="S47" i="44" s="1"/>
  <c r="M130" i="44"/>
  <c r="S179" i="44"/>
  <c r="H20" i="47"/>
  <c r="F20" i="47"/>
  <c r="E20" i="47"/>
  <c r="D20" i="47"/>
  <c r="C20" i="47"/>
  <c r="J20" i="47"/>
  <c r="I20" i="47"/>
  <c r="J21" i="46"/>
  <c r="I21" i="46"/>
  <c r="H21" i="46"/>
  <c r="G21" i="46" s="1"/>
  <c r="F21" i="46"/>
  <c r="E21" i="46"/>
  <c r="D21" i="46"/>
  <c r="C21" i="46"/>
  <c r="R149" i="44"/>
  <c r="M185" i="44"/>
  <c r="S167" i="44"/>
  <c r="M85" i="44"/>
  <c r="G19" i="46"/>
  <c r="R188" i="44"/>
  <c r="S188" i="44" s="1"/>
  <c r="R180" i="44"/>
  <c r="S180" i="44" s="1"/>
  <c r="M175" i="44"/>
  <c r="Q193" i="44"/>
  <c r="R92" i="44"/>
  <c r="N13" i="45"/>
  <c r="M23" i="44"/>
  <c r="R164" i="44"/>
  <c r="S164" i="44" s="1"/>
  <c r="M187" i="44"/>
  <c r="G14" i="45"/>
  <c r="F14" i="45"/>
  <c r="E14" i="45"/>
  <c r="L14" i="45"/>
  <c r="D14" i="45"/>
  <c r="K14" i="45"/>
  <c r="J14" i="45"/>
  <c r="H14" i="45"/>
  <c r="S90" i="44"/>
  <c r="S187" i="44"/>
  <c r="Q197" i="44"/>
  <c r="Q143" i="44"/>
  <c r="S143" i="44" s="1"/>
  <c r="K199" i="44"/>
  <c r="Q195" i="44"/>
  <c r="S195" i="44" s="1"/>
  <c r="O13" i="45"/>
  <c r="S22" i="44"/>
  <c r="M183" i="44"/>
  <c r="Q183" i="44"/>
  <c r="M166" i="44"/>
  <c r="Q166" i="44"/>
  <c r="R178" i="44"/>
  <c r="Q190" i="44"/>
  <c r="M190" i="44"/>
  <c r="R185" i="44"/>
  <c r="S185" i="44" s="1"/>
  <c r="Q170" i="44"/>
  <c r="M170" i="44"/>
  <c r="R186" i="44"/>
  <c r="Q169" i="44"/>
  <c r="M169" i="44"/>
  <c r="M161" i="44"/>
  <c r="Q189" i="44"/>
  <c r="M189" i="44"/>
  <c r="R160" i="44"/>
  <c r="S160" i="44" s="1"/>
  <c r="Q154" i="44"/>
  <c r="M154" i="44"/>
  <c r="R150" i="44"/>
  <c r="R127" i="44"/>
  <c r="S127" i="44" s="1"/>
  <c r="Q155" i="44"/>
  <c r="S155" i="44" s="1"/>
  <c r="R139" i="44"/>
  <c r="Q105" i="44"/>
  <c r="S105" i="44" s="1"/>
  <c r="M105" i="44"/>
  <c r="Q113" i="44"/>
  <c r="M113" i="44"/>
  <c r="R102" i="44"/>
  <c r="Q69" i="44"/>
  <c r="M69" i="44"/>
  <c r="R55" i="44"/>
  <c r="S55" i="44" s="1"/>
  <c r="Q91" i="44"/>
  <c r="Q78" i="44"/>
  <c r="M78" i="44"/>
  <c r="M75" i="44"/>
  <c r="Q75" i="44"/>
  <c r="M38" i="44"/>
  <c r="Q31" i="44"/>
  <c r="S31" i="44" s="1"/>
  <c r="M31" i="44"/>
  <c r="Q15" i="44"/>
  <c r="M15" i="44"/>
  <c r="I199" i="44"/>
  <c r="M13" i="44"/>
  <c r="Q13" i="44"/>
  <c r="Q86" i="44"/>
  <c r="M86" i="44"/>
  <c r="R50" i="44"/>
  <c r="M40" i="44"/>
  <c r="Q23" i="44"/>
  <c r="Q198" i="44"/>
  <c r="M198" i="44"/>
  <c r="R162" i="44"/>
  <c r="R128" i="44"/>
  <c r="S128" i="44" s="1"/>
  <c r="M158" i="44"/>
  <c r="Q158" i="44"/>
  <c r="Q147" i="44"/>
  <c r="R135" i="44"/>
  <c r="R122" i="44"/>
  <c r="Q115" i="44"/>
  <c r="M115" i="44"/>
  <c r="R132" i="44"/>
  <c r="R115" i="44"/>
  <c r="R84" i="44"/>
  <c r="S84" i="44" s="1"/>
  <c r="Q130" i="44"/>
  <c r="Q100" i="44"/>
  <c r="M100" i="44"/>
  <c r="R93" i="44"/>
  <c r="R114" i="44"/>
  <c r="R97" i="44"/>
  <c r="M70" i="44"/>
  <c r="Q70" i="44"/>
  <c r="S70" i="44" s="1"/>
  <c r="M82" i="44"/>
  <c r="Q82" i="44"/>
  <c r="S82" i="44" s="1"/>
  <c r="M68" i="44"/>
  <c r="Q68" i="44"/>
  <c r="S46" i="44"/>
  <c r="R32" i="44"/>
  <c r="S32" i="44" s="1"/>
  <c r="R75" i="44"/>
  <c r="R30" i="44"/>
  <c r="R14" i="44"/>
  <c r="R39" i="44"/>
  <c r="S39" i="44" s="1"/>
  <c r="M30" i="44"/>
  <c r="Q30" i="44"/>
  <c r="R87" i="44"/>
  <c r="S87" i="44" s="1"/>
  <c r="R71" i="44"/>
  <c r="R37" i="44"/>
  <c r="M29" i="44"/>
  <c r="Q29" i="44"/>
  <c r="G199" i="44"/>
  <c r="M12" i="44"/>
  <c r="Q12" i="44"/>
  <c r="R23" i="44"/>
  <c r="Q177" i="44"/>
  <c r="M177" i="44"/>
  <c r="R175" i="44"/>
  <c r="S175" i="44" s="1"/>
  <c r="R190" i="44"/>
  <c r="R170" i="44"/>
  <c r="M173" i="44"/>
  <c r="Q165" i="44"/>
  <c r="M149" i="44"/>
  <c r="Q149" i="44"/>
  <c r="R154" i="44"/>
  <c r="R110" i="44"/>
  <c r="S110" i="44" s="1"/>
  <c r="M136" i="44"/>
  <c r="Q136" i="44"/>
  <c r="Q135" i="44"/>
  <c r="M135" i="44"/>
  <c r="Q103" i="44"/>
  <c r="S103" i="44" s="1"/>
  <c r="M103" i="44"/>
  <c r="M145" i="44"/>
  <c r="Q145" i="44"/>
  <c r="S137" i="44"/>
  <c r="M112" i="44"/>
  <c r="Q112" i="44"/>
  <c r="M93" i="44"/>
  <c r="Q93" i="44"/>
  <c r="R56" i="44"/>
  <c r="S56" i="44" s="1"/>
  <c r="Q66" i="44"/>
  <c r="S66" i="44" s="1"/>
  <c r="M66" i="44"/>
  <c r="R36" i="44"/>
  <c r="R53" i="44"/>
  <c r="R17" i="44"/>
  <c r="R77" i="44"/>
  <c r="R69" i="44"/>
  <c r="Q58" i="44"/>
  <c r="M58" i="44"/>
  <c r="R29" i="44"/>
  <c r="M36" i="44"/>
  <c r="Q36" i="44"/>
  <c r="M28" i="44"/>
  <c r="Q28" i="44"/>
  <c r="Q74" i="44"/>
  <c r="S74" i="44" s="1"/>
  <c r="M74" i="44"/>
  <c r="Q59" i="44"/>
  <c r="S59" i="44" s="1"/>
  <c r="M59" i="44"/>
  <c r="R40" i="44"/>
  <c r="S40" i="44" s="1"/>
  <c r="R166" i="44"/>
  <c r="R192" i="44"/>
  <c r="S192" i="44" s="1"/>
  <c r="R157" i="44"/>
  <c r="S157" i="44" s="1"/>
  <c r="M196" i="44"/>
  <c r="Q196" i="44"/>
  <c r="S196" i="44" s="1"/>
  <c r="M191" i="44"/>
  <c r="Q191" i="44"/>
  <c r="Q182" i="44"/>
  <c r="M182" i="44"/>
  <c r="R161" i="44"/>
  <c r="S161" i="44" s="1"/>
  <c r="R172" i="44"/>
  <c r="S172" i="44" s="1"/>
  <c r="R152" i="44"/>
  <c r="S152" i="44" s="1"/>
  <c r="R165" i="44"/>
  <c r="R169" i="44"/>
  <c r="R189" i="44"/>
  <c r="M163" i="44"/>
  <c r="Q163" i="44"/>
  <c r="M153" i="44"/>
  <c r="M157" i="44"/>
  <c r="R158" i="44"/>
  <c r="Q140" i="44"/>
  <c r="M140" i="44"/>
  <c r="R145" i="44"/>
  <c r="R147" i="44"/>
  <c r="R106" i="44"/>
  <c r="S106" i="44" s="1"/>
  <c r="R80" i="44"/>
  <c r="S80" i="44" s="1"/>
  <c r="M108" i="44"/>
  <c r="Q108" i="44"/>
  <c r="S108" i="44" s="1"/>
  <c r="R101" i="44"/>
  <c r="R91" i="44"/>
  <c r="R100" i="44"/>
  <c r="R104" i="44"/>
  <c r="R64" i="44"/>
  <c r="S64" i="44" s="1"/>
  <c r="R68" i="44"/>
  <c r="S45" i="44"/>
  <c r="R60" i="44"/>
  <c r="R15" i="44"/>
  <c r="J199" i="44"/>
  <c r="Q52" i="44"/>
  <c r="R20" i="44"/>
  <c r="S20" i="44" s="1"/>
  <c r="Q25" i="44"/>
  <c r="R181" i="44"/>
  <c r="R174" i="44"/>
  <c r="R198" i="44"/>
  <c r="Q194" i="44"/>
  <c r="M194" i="44"/>
  <c r="R191" i="44"/>
  <c r="R182" i="44"/>
  <c r="M171" i="44"/>
  <c r="Q171" i="44"/>
  <c r="R163" i="44"/>
  <c r="R136" i="44"/>
  <c r="Q139" i="44"/>
  <c r="M139" i="44"/>
  <c r="R124" i="44"/>
  <c r="S124" i="44" s="1"/>
  <c r="Q116" i="44"/>
  <c r="M116" i="44"/>
  <c r="Q114" i="44"/>
  <c r="M114" i="44"/>
  <c r="Q61" i="44"/>
  <c r="M61" i="44"/>
  <c r="R49" i="44"/>
  <c r="S49" i="44" s="1"/>
  <c r="H199" i="44"/>
  <c r="R12" i="44"/>
  <c r="Q50" i="44"/>
  <c r="M50" i="44"/>
  <c r="R44" i="44"/>
  <c r="R27" i="44"/>
  <c r="R65" i="44"/>
  <c r="S65" i="44" s="1"/>
  <c r="M27" i="44"/>
  <c r="Q27" i="44"/>
  <c r="R86" i="44"/>
  <c r="R81" i="44"/>
  <c r="S81" i="44" s="1"/>
  <c r="M73" i="44"/>
  <c r="Q178" i="44"/>
  <c r="M178" i="44"/>
  <c r="M144" i="44"/>
  <c r="Q144" i="44"/>
  <c r="R159" i="44"/>
  <c r="S159" i="44" s="1"/>
  <c r="Q148" i="44"/>
  <c r="M148" i="44"/>
  <c r="R140" i="44"/>
  <c r="Q129" i="44"/>
  <c r="M129" i="44"/>
  <c r="R125" i="44"/>
  <c r="S125" i="44" s="1"/>
  <c r="R98" i="44"/>
  <c r="S98" i="44" s="1"/>
  <c r="Q131" i="44"/>
  <c r="S131" i="44" s="1"/>
  <c r="M131" i="44"/>
  <c r="R76" i="44"/>
  <c r="S76" i="44" s="1"/>
  <c r="M117" i="44"/>
  <c r="Q117" i="44"/>
  <c r="R119" i="44"/>
  <c r="Q118" i="44"/>
  <c r="M118" i="44"/>
  <c r="R116" i="44"/>
  <c r="M107" i="44"/>
  <c r="Q107" i="44"/>
  <c r="Q97" i="44"/>
  <c r="M97" i="44"/>
  <c r="M89" i="44"/>
  <c r="Q89" i="44"/>
  <c r="S89" i="44" s="1"/>
  <c r="Q104" i="44"/>
  <c r="M104" i="44"/>
  <c r="Q92" i="44"/>
  <c r="M92" i="44"/>
  <c r="R73" i="44"/>
  <c r="S73" i="44" s="1"/>
  <c r="Q121" i="44"/>
  <c r="M121" i="44"/>
  <c r="R85" i="44"/>
  <c r="S85" i="44" s="1"/>
  <c r="Q67" i="44"/>
  <c r="M67" i="44"/>
  <c r="R35" i="44"/>
  <c r="Q17" i="44"/>
  <c r="M17" i="44"/>
  <c r="M35" i="44"/>
  <c r="Q35" i="44"/>
  <c r="R43" i="44"/>
  <c r="R26" i="44"/>
  <c r="Q44" i="44"/>
  <c r="M44" i="44"/>
  <c r="R38" i="44"/>
  <c r="S38" i="44" s="1"/>
  <c r="M26" i="44"/>
  <c r="Q26" i="44"/>
  <c r="R197" i="44"/>
  <c r="M186" i="44"/>
  <c r="Q186" i="44"/>
  <c r="R133" i="44"/>
  <c r="S133" i="44" s="1"/>
  <c r="R94" i="44"/>
  <c r="S94" i="44" s="1"/>
  <c r="M141" i="44"/>
  <c r="Q141" i="44"/>
  <c r="S141" i="44" s="1"/>
  <c r="R117" i="44"/>
  <c r="M122" i="44"/>
  <c r="Q122" i="44"/>
  <c r="Q101" i="44"/>
  <c r="M101" i="44"/>
  <c r="R118" i="44"/>
  <c r="R107" i="44"/>
  <c r="R121" i="44"/>
  <c r="R67" i="44"/>
  <c r="R52" i="44"/>
  <c r="R58" i="44"/>
  <c r="M42" i="44"/>
  <c r="Q42" i="44"/>
  <c r="R57" i="44"/>
  <c r="R33" i="44"/>
  <c r="Q16" i="44"/>
  <c r="M16" i="44"/>
  <c r="Q51" i="44"/>
  <c r="S51" i="44" s="1"/>
  <c r="M51" i="44"/>
  <c r="M33" i="44"/>
  <c r="Q33" i="44"/>
  <c r="M14" i="44"/>
  <c r="Q14" i="44"/>
  <c r="R48" i="44"/>
  <c r="S48" i="44" s="1"/>
  <c r="R42" i="44"/>
  <c r="M71" i="44"/>
  <c r="Q71" i="44"/>
  <c r="Q57" i="44"/>
  <c r="M57" i="44"/>
  <c r="M43" i="44"/>
  <c r="Q43" i="44"/>
  <c r="M37" i="44"/>
  <c r="Q37" i="44"/>
  <c r="R25" i="44"/>
  <c r="R193" i="44"/>
  <c r="R171" i="44"/>
  <c r="R183" i="44"/>
  <c r="Q181" i="44"/>
  <c r="M181" i="44"/>
  <c r="R194" i="44"/>
  <c r="R173" i="44"/>
  <c r="S173" i="44" s="1"/>
  <c r="R153" i="44"/>
  <c r="S153" i="44" s="1"/>
  <c r="R177" i="44"/>
  <c r="R144" i="44"/>
  <c r="Q174" i="44"/>
  <c r="M174" i="44"/>
  <c r="Q162" i="44"/>
  <c r="M162" i="44"/>
  <c r="R130" i="44"/>
  <c r="M151" i="44"/>
  <c r="Q151" i="44"/>
  <c r="S151" i="44" s="1"/>
  <c r="Q150" i="44"/>
  <c r="M150" i="44"/>
  <c r="R148" i="44"/>
  <c r="Q132" i="44"/>
  <c r="M132" i="44"/>
  <c r="R96" i="44"/>
  <c r="S96" i="44" s="1"/>
  <c r="R88" i="44"/>
  <c r="S88" i="44" s="1"/>
  <c r="R72" i="44"/>
  <c r="S72" i="44" s="1"/>
  <c r="Q119" i="44"/>
  <c r="M119" i="44"/>
  <c r="R113" i="44"/>
  <c r="R112" i="44"/>
  <c r="Q102" i="44"/>
  <c r="M102" i="44"/>
  <c r="R16" i="44"/>
  <c r="Q77" i="44"/>
  <c r="M77" i="44"/>
  <c r="R28" i="44"/>
  <c r="R24" i="44"/>
  <c r="R61" i="44"/>
  <c r="Q41" i="44"/>
  <c r="S41" i="44" s="1"/>
  <c r="M41" i="44"/>
  <c r="R13" i="44"/>
  <c r="R78" i="44"/>
  <c r="Q60" i="44"/>
  <c r="M60" i="44"/>
  <c r="Q53" i="44"/>
  <c r="M53" i="44"/>
  <c r="Q24" i="44"/>
  <c r="L13" i="43" l="1"/>
  <c r="E249" i="26"/>
  <c r="L249" i="26" s="1"/>
  <c r="K250" i="26"/>
  <c r="H248" i="26"/>
  <c r="J248" i="26" s="1"/>
  <c r="D248" i="26"/>
  <c r="B248" i="26"/>
  <c r="G248" i="26"/>
  <c r="I248" i="26" s="1"/>
  <c r="C248" i="26"/>
  <c r="P16" i="45"/>
  <c r="Q15" i="45"/>
  <c r="S129" i="44"/>
  <c r="S68" i="44"/>
  <c r="D22" i="47"/>
  <c r="K23" i="47"/>
  <c r="E22" i="47"/>
  <c r="F22" i="47"/>
  <c r="H22" i="47"/>
  <c r="G22" i="47" s="1"/>
  <c r="C22" i="47"/>
  <c r="I22" i="47"/>
  <c r="J22" i="47"/>
  <c r="S191" i="44"/>
  <c r="S154" i="44"/>
  <c r="B15" i="43"/>
  <c r="N16" i="43"/>
  <c r="D15" i="43"/>
  <c r="C15" i="43"/>
  <c r="F15" i="43" s="1"/>
  <c r="E15" i="43"/>
  <c r="I14" i="43"/>
  <c r="H14" i="43"/>
  <c r="J14" i="43"/>
  <c r="G20" i="47"/>
  <c r="S193" i="44"/>
  <c r="S92" i="44"/>
  <c r="S158" i="44"/>
  <c r="S91" i="44"/>
  <c r="S169" i="44"/>
  <c r="S86" i="44"/>
  <c r="S149" i="44"/>
  <c r="S171" i="44"/>
  <c r="S116" i="44"/>
  <c r="S15" i="44"/>
  <c r="S23" i="44"/>
  <c r="S197" i="44"/>
  <c r="S177" i="44"/>
  <c r="N14" i="45"/>
  <c r="I22" i="46"/>
  <c r="H22" i="46"/>
  <c r="F22" i="46"/>
  <c r="E22" i="46"/>
  <c r="D22" i="46"/>
  <c r="C22" i="46"/>
  <c r="J22" i="46"/>
  <c r="S194" i="44"/>
  <c r="S189" i="44"/>
  <c r="S170" i="44"/>
  <c r="S140" i="44"/>
  <c r="S198" i="44"/>
  <c r="S16" i="44"/>
  <c r="S147" i="44"/>
  <c r="S71" i="44"/>
  <c r="S14" i="44"/>
  <c r="S27" i="44"/>
  <c r="S43" i="44"/>
  <c r="S115" i="44"/>
  <c r="S166" i="44"/>
  <c r="S69" i="44"/>
  <c r="S36" i="44"/>
  <c r="S13" i="44"/>
  <c r="U9" i="42" s="1"/>
  <c r="S28" i="44"/>
  <c r="S112" i="44"/>
  <c r="S148" i="44"/>
  <c r="S136" i="44"/>
  <c r="S101" i="44"/>
  <c r="S145" i="44"/>
  <c r="S165" i="44"/>
  <c r="S163" i="44"/>
  <c r="S58" i="44"/>
  <c r="S29" i="44"/>
  <c r="S75" i="44"/>
  <c r="S61" i="44"/>
  <c r="S144" i="44"/>
  <c r="S33" i="44"/>
  <c r="S100" i="44"/>
  <c r="S25" i="44"/>
  <c r="S52" i="44"/>
  <c r="S190" i="44"/>
  <c r="J15" i="45"/>
  <c r="H15" i="45"/>
  <c r="G15" i="45"/>
  <c r="F15" i="45"/>
  <c r="M15" i="45"/>
  <c r="E15" i="45"/>
  <c r="L15" i="45"/>
  <c r="D15" i="45"/>
  <c r="K15" i="45"/>
  <c r="S35" i="44"/>
  <c r="S183" i="44"/>
  <c r="S42" i="44"/>
  <c r="S67" i="44"/>
  <c r="S12" i="44"/>
  <c r="S121" i="44"/>
  <c r="S181" i="44"/>
  <c r="S104" i="44"/>
  <c r="S77" i="44"/>
  <c r="M199" i="44"/>
  <c r="S97" i="44"/>
  <c r="S50" i="44"/>
  <c r="S150" i="44"/>
  <c r="S113" i="44"/>
  <c r="S107" i="44"/>
  <c r="S44" i="44"/>
  <c r="S30" i="44"/>
  <c r="S122" i="44"/>
  <c r="S186" i="44"/>
  <c r="S117" i="44"/>
  <c r="S60" i="44"/>
  <c r="S17" i="44"/>
  <c r="S114" i="44"/>
  <c r="S162" i="44"/>
  <c r="S130" i="44"/>
  <c r="S139" i="44"/>
  <c r="S178" i="44"/>
  <c r="S78" i="44"/>
  <c r="S24" i="44"/>
  <c r="S118" i="44"/>
  <c r="S26" i="44"/>
  <c r="S119" i="44"/>
  <c r="S53" i="44"/>
  <c r="S37" i="44"/>
  <c r="S93" i="44"/>
  <c r="S135" i="44"/>
  <c r="S102" i="44"/>
  <c r="S57" i="44"/>
  <c r="S182" i="44"/>
  <c r="S174" i="44"/>
  <c r="S132" i="44"/>
  <c r="E250" i="26" l="1"/>
  <c r="L250" i="26" s="1"/>
  <c r="K251" i="26"/>
  <c r="G249" i="26"/>
  <c r="I249" i="26" s="1"/>
  <c r="C249" i="26"/>
  <c r="D249" i="26"/>
  <c r="H249" i="26"/>
  <c r="J249" i="26" s="1"/>
  <c r="B249" i="26"/>
  <c r="P17" i="45"/>
  <c r="Q16" i="45"/>
  <c r="C23" i="47"/>
  <c r="D23" i="47"/>
  <c r="K24" i="47"/>
  <c r="E23" i="47"/>
  <c r="F23" i="47"/>
  <c r="J23" i="47"/>
  <c r="H23" i="47"/>
  <c r="I23" i="47"/>
  <c r="V9" i="42"/>
  <c r="I19" i="47"/>
  <c r="L14" i="43"/>
  <c r="H15" i="43"/>
  <c r="I15" i="43"/>
  <c r="J15" i="43"/>
  <c r="K15" i="43"/>
  <c r="B16" i="43"/>
  <c r="N17" i="43"/>
  <c r="C16" i="43"/>
  <c r="G16" i="43" s="1"/>
  <c r="D16" i="43"/>
  <c r="E16" i="43"/>
  <c r="I15" i="45"/>
  <c r="G22" i="46"/>
  <c r="H23" i="46"/>
  <c r="G23" i="46" s="1"/>
  <c r="F23" i="46"/>
  <c r="E23" i="46"/>
  <c r="D23" i="46"/>
  <c r="C23" i="46"/>
  <c r="J23" i="46"/>
  <c r="I23" i="46"/>
  <c r="M16" i="45"/>
  <c r="E16" i="45"/>
  <c r="L16" i="45"/>
  <c r="D16" i="45"/>
  <c r="K16" i="45"/>
  <c r="J16" i="45"/>
  <c r="H16" i="45"/>
  <c r="G16" i="45"/>
  <c r="F16" i="45"/>
  <c r="N15" i="45"/>
  <c r="E251" i="26" l="1"/>
  <c r="L251" i="26" s="1"/>
  <c r="K252" i="26"/>
  <c r="G250" i="26"/>
  <c r="I250" i="26" s="1"/>
  <c r="D250" i="26"/>
  <c r="B250" i="26"/>
  <c r="H250" i="26"/>
  <c r="J250" i="26" s="1"/>
  <c r="C250" i="26"/>
  <c r="F16" i="43"/>
  <c r="P18" i="45"/>
  <c r="Q17" i="45"/>
  <c r="G23" i="47"/>
  <c r="C24" i="47"/>
  <c r="D24" i="47"/>
  <c r="K25" i="47"/>
  <c r="E24" i="47"/>
  <c r="F24" i="47"/>
  <c r="H24" i="47"/>
  <c r="G24" i="47" s="1"/>
  <c r="I24" i="47"/>
  <c r="J24" i="47"/>
  <c r="L190" i="44"/>
  <c r="N190" i="44" s="1"/>
  <c r="O190" i="44" s="1"/>
  <c r="L185" i="44"/>
  <c r="N185" i="44" s="1"/>
  <c r="O185" i="44" s="1"/>
  <c r="L183" i="44"/>
  <c r="N183" i="44" s="1"/>
  <c r="O183" i="44" s="1"/>
  <c r="L179" i="44"/>
  <c r="N179" i="44" s="1"/>
  <c r="O179" i="44" s="1"/>
  <c r="L170" i="44"/>
  <c r="N170" i="44" s="1"/>
  <c r="O170" i="44" s="1"/>
  <c r="L161" i="44"/>
  <c r="N161" i="44" s="1"/>
  <c r="O161" i="44" s="1"/>
  <c r="L157" i="44"/>
  <c r="N157" i="44" s="1"/>
  <c r="O157" i="44" s="1"/>
  <c r="L152" i="44"/>
  <c r="N152" i="44" s="1"/>
  <c r="O152" i="44" s="1"/>
  <c r="L146" i="44"/>
  <c r="N146" i="44" s="1"/>
  <c r="O146" i="44" s="1"/>
  <c r="L143" i="44"/>
  <c r="N143" i="44" s="1"/>
  <c r="O143" i="44" s="1"/>
  <c r="L133" i="44"/>
  <c r="N133" i="44" s="1"/>
  <c r="O133" i="44" s="1"/>
  <c r="L105" i="44"/>
  <c r="N105" i="44" s="1"/>
  <c r="O105" i="44" s="1"/>
  <c r="L90" i="44"/>
  <c r="N90" i="44" s="1"/>
  <c r="O90" i="44" s="1"/>
  <c r="L76" i="44"/>
  <c r="N76" i="44" s="1"/>
  <c r="O76" i="44" s="1"/>
  <c r="L60" i="44"/>
  <c r="N60" i="44" s="1"/>
  <c r="O60" i="44" s="1"/>
  <c r="L52" i="44"/>
  <c r="N52" i="44" s="1"/>
  <c r="O52" i="44" s="1"/>
  <c r="L182" i="44"/>
  <c r="N182" i="44" s="1"/>
  <c r="O182" i="44" s="1"/>
  <c r="L172" i="44"/>
  <c r="N172" i="44" s="1"/>
  <c r="O172" i="44" s="1"/>
  <c r="L164" i="44"/>
  <c r="N164" i="44" s="1"/>
  <c r="O164" i="44" s="1"/>
  <c r="L154" i="44"/>
  <c r="N154" i="44" s="1"/>
  <c r="O154" i="44" s="1"/>
  <c r="L137" i="44"/>
  <c r="N137" i="44" s="1"/>
  <c r="O137" i="44" s="1"/>
  <c r="L92" i="44"/>
  <c r="N92" i="44" s="1"/>
  <c r="O92" i="44" s="1"/>
  <c r="L84" i="44"/>
  <c r="N84" i="44" s="1"/>
  <c r="O84" i="44" s="1"/>
  <c r="L73" i="44"/>
  <c r="N73" i="44" s="1"/>
  <c r="O73" i="44" s="1"/>
  <c r="L56" i="44"/>
  <c r="N56" i="44" s="1"/>
  <c r="O56" i="44" s="1"/>
  <c r="L34" i="44"/>
  <c r="N34" i="44" s="1"/>
  <c r="O34" i="44" s="1"/>
  <c r="L30" i="44"/>
  <c r="N30" i="44" s="1"/>
  <c r="O30" i="44" s="1"/>
  <c r="L25" i="44"/>
  <c r="N25" i="44" s="1"/>
  <c r="O25" i="44" s="1"/>
  <c r="L197" i="44"/>
  <c r="N197" i="44" s="1"/>
  <c r="O197" i="44" s="1"/>
  <c r="L194" i="44"/>
  <c r="N194" i="44" s="1"/>
  <c r="O194" i="44" s="1"/>
  <c r="L192" i="44"/>
  <c r="N192" i="44" s="1"/>
  <c r="O192" i="44" s="1"/>
  <c r="L178" i="44"/>
  <c r="N178" i="44" s="1"/>
  <c r="O178" i="44" s="1"/>
  <c r="L167" i="44"/>
  <c r="N167" i="44" s="1"/>
  <c r="O167" i="44" s="1"/>
  <c r="L147" i="44"/>
  <c r="N147" i="44" s="1"/>
  <c r="O147" i="44" s="1"/>
  <c r="L144" i="44"/>
  <c r="N144" i="44" s="1"/>
  <c r="O144" i="44" s="1"/>
  <c r="L135" i="44"/>
  <c r="N135" i="44" s="1"/>
  <c r="O135" i="44" s="1"/>
  <c r="L124" i="44"/>
  <c r="N124" i="44" s="1"/>
  <c r="O124" i="44" s="1"/>
  <c r="L117" i="44"/>
  <c r="N117" i="44" s="1"/>
  <c r="O117" i="44" s="1"/>
  <c r="L64" i="44"/>
  <c r="N64" i="44" s="1"/>
  <c r="O64" i="44" s="1"/>
  <c r="L33" i="44"/>
  <c r="N33" i="44" s="1"/>
  <c r="O33" i="44" s="1"/>
  <c r="L29" i="44"/>
  <c r="N29" i="44" s="1"/>
  <c r="O29" i="44" s="1"/>
  <c r="L22" i="44"/>
  <c r="N22" i="44" s="1"/>
  <c r="O22" i="44" s="1"/>
  <c r="L180" i="44"/>
  <c r="N180" i="44" s="1"/>
  <c r="O180" i="44" s="1"/>
  <c r="L177" i="44"/>
  <c r="N177" i="44" s="1"/>
  <c r="O177" i="44" s="1"/>
  <c r="L175" i="44"/>
  <c r="N175" i="44" s="1"/>
  <c r="O175" i="44" s="1"/>
  <c r="L166" i="44"/>
  <c r="N166" i="44" s="1"/>
  <c r="O166" i="44" s="1"/>
  <c r="L153" i="44"/>
  <c r="N153" i="44" s="1"/>
  <c r="O153" i="44" s="1"/>
  <c r="L129" i="44"/>
  <c r="N129" i="44" s="1"/>
  <c r="O129" i="44" s="1"/>
  <c r="L122" i="44"/>
  <c r="N122" i="44" s="1"/>
  <c r="O122" i="44" s="1"/>
  <c r="L111" i="44"/>
  <c r="N111" i="44" s="1"/>
  <c r="O111" i="44" s="1"/>
  <c r="L98" i="44"/>
  <c r="N98" i="44" s="1"/>
  <c r="O98" i="44" s="1"/>
  <c r="L36" i="44"/>
  <c r="N36" i="44" s="1"/>
  <c r="O36" i="44" s="1"/>
  <c r="L188" i="44"/>
  <c r="N188" i="44" s="1"/>
  <c r="O188" i="44" s="1"/>
  <c r="L165" i="44"/>
  <c r="N165" i="44" s="1"/>
  <c r="O165" i="44" s="1"/>
  <c r="L160" i="44"/>
  <c r="N160" i="44" s="1"/>
  <c r="O160" i="44" s="1"/>
  <c r="L150" i="44"/>
  <c r="N150" i="44" s="1"/>
  <c r="O150" i="44" s="1"/>
  <c r="L91" i="44"/>
  <c r="N91" i="44" s="1"/>
  <c r="O91" i="44" s="1"/>
  <c r="L89" i="44"/>
  <c r="N89" i="44" s="1"/>
  <c r="O89" i="44" s="1"/>
  <c r="L81" i="44"/>
  <c r="N81" i="44" s="1"/>
  <c r="O81" i="44" s="1"/>
  <c r="L39" i="44"/>
  <c r="N39" i="44" s="1"/>
  <c r="O39" i="44" s="1"/>
  <c r="L35" i="44"/>
  <c r="N35" i="44" s="1"/>
  <c r="O35" i="44" s="1"/>
  <c r="L18" i="44"/>
  <c r="N18" i="44" s="1"/>
  <c r="O18" i="44" s="1"/>
  <c r="L191" i="44"/>
  <c r="N191" i="44" s="1"/>
  <c r="O191" i="44" s="1"/>
  <c r="L184" i="44"/>
  <c r="N184" i="44" s="1"/>
  <c r="O184" i="44" s="1"/>
  <c r="L173" i="44"/>
  <c r="N173" i="44" s="1"/>
  <c r="O173" i="44" s="1"/>
  <c r="L168" i="44"/>
  <c r="N168" i="44" s="1"/>
  <c r="O168" i="44" s="1"/>
  <c r="L162" i="44"/>
  <c r="N162" i="44" s="1"/>
  <c r="O162" i="44" s="1"/>
  <c r="L156" i="44"/>
  <c r="N156" i="44" s="1"/>
  <c r="O156" i="44" s="1"/>
  <c r="L149" i="44"/>
  <c r="N149" i="44" s="1"/>
  <c r="O149" i="44" s="1"/>
  <c r="L142" i="44"/>
  <c r="N142" i="44" s="1"/>
  <c r="O142" i="44" s="1"/>
  <c r="L136" i="44"/>
  <c r="N136" i="44" s="1"/>
  <c r="O136" i="44" s="1"/>
  <c r="L95" i="44"/>
  <c r="N95" i="44" s="1"/>
  <c r="O95" i="44" s="1"/>
  <c r="L85" i="44"/>
  <c r="N85" i="44" s="1"/>
  <c r="O85" i="44" s="1"/>
  <c r="L72" i="44"/>
  <c r="N72" i="44" s="1"/>
  <c r="O72" i="44" s="1"/>
  <c r="L69" i="44"/>
  <c r="N69" i="44" s="1"/>
  <c r="O69" i="44" s="1"/>
  <c r="L62" i="44"/>
  <c r="N62" i="44" s="1"/>
  <c r="O62" i="44" s="1"/>
  <c r="L54" i="44"/>
  <c r="N54" i="44" s="1"/>
  <c r="O54" i="44" s="1"/>
  <c r="L46" i="44"/>
  <c r="N46" i="44" s="1"/>
  <c r="O46" i="44" s="1"/>
  <c r="L21" i="44"/>
  <c r="N21" i="44" s="1"/>
  <c r="O21" i="44" s="1"/>
  <c r="L198" i="44"/>
  <c r="N198" i="44" s="1"/>
  <c r="O198" i="44" s="1"/>
  <c r="L193" i="44"/>
  <c r="N193" i="44" s="1"/>
  <c r="O193" i="44" s="1"/>
  <c r="L187" i="44"/>
  <c r="N187" i="44" s="1"/>
  <c r="O187" i="44" s="1"/>
  <c r="L181" i="44"/>
  <c r="N181" i="44" s="1"/>
  <c r="O181" i="44" s="1"/>
  <c r="L138" i="44"/>
  <c r="N138" i="44" s="1"/>
  <c r="O138" i="44" s="1"/>
  <c r="L128" i="44"/>
  <c r="N128" i="44" s="1"/>
  <c r="O128" i="44" s="1"/>
  <c r="L126" i="44"/>
  <c r="N126" i="44" s="1"/>
  <c r="O126" i="44" s="1"/>
  <c r="L93" i="44"/>
  <c r="N93" i="44" s="1"/>
  <c r="O93" i="44" s="1"/>
  <c r="L80" i="44"/>
  <c r="N80" i="44" s="1"/>
  <c r="O80" i="44" s="1"/>
  <c r="L77" i="44"/>
  <c r="N77" i="44" s="1"/>
  <c r="O77" i="44" s="1"/>
  <c r="L68" i="44"/>
  <c r="N68" i="44" s="1"/>
  <c r="O68" i="44" s="1"/>
  <c r="L40" i="44"/>
  <c r="N40" i="44" s="1"/>
  <c r="O40" i="44" s="1"/>
  <c r="L26" i="44"/>
  <c r="N26" i="44" s="1"/>
  <c r="O26" i="44" s="1"/>
  <c r="L14" i="44"/>
  <c r="N14" i="44" s="1"/>
  <c r="O14" i="44" s="1"/>
  <c r="L176" i="44"/>
  <c r="N176" i="44" s="1"/>
  <c r="O176" i="44" s="1"/>
  <c r="L134" i="44"/>
  <c r="N134" i="44" s="1"/>
  <c r="O134" i="44" s="1"/>
  <c r="L120" i="44"/>
  <c r="N120" i="44" s="1"/>
  <c r="O120" i="44" s="1"/>
  <c r="L88" i="44"/>
  <c r="N88" i="44" s="1"/>
  <c r="O88" i="44" s="1"/>
  <c r="L61" i="44"/>
  <c r="N61" i="44" s="1"/>
  <c r="O61" i="44" s="1"/>
  <c r="L53" i="44"/>
  <c r="N53" i="44" s="1"/>
  <c r="O53" i="44" s="1"/>
  <c r="L48" i="44"/>
  <c r="N48" i="44" s="1"/>
  <c r="O48" i="44" s="1"/>
  <c r="L45" i="44"/>
  <c r="N45" i="44" s="1"/>
  <c r="O45" i="44" s="1"/>
  <c r="L13" i="44"/>
  <c r="N13" i="44" s="1"/>
  <c r="O13" i="44" s="1"/>
  <c r="AD9" i="42"/>
  <c r="J19" i="47"/>
  <c r="L19" i="44"/>
  <c r="N19" i="44" s="1"/>
  <c r="O19" i="44" s="1"/>
  <c r="L47" i="44"/>
  <c r="N47" i="44" s="1"/>
  <c r="O47" i="44" s="1"/>
  <c r="L43" i="44"/>
  <c r="N43" i="44" s="1"/>
  <c r="O43" i="44" s="1"/>
  <c r="L71" i="44"/>
  <c r="N71" i="44" s="1"/>
  <c r="O71" i="44" s="1"/>
  <c r="L55" i="44"/>
  <c r="N55" i="44" s="1"/>
  <c r="O55" i="44" s="1"/>
  <c r="L113" i="44"/>
  <c r="N113" i="44" s="1"/>
  <c r="O113" i="44" s="1"/>
  <c r="L104" i="44"/>
  <c r="N104" i="44" s="1"/>
  <c r="O104" i="44" s="1"/>
  <c r="L145" i="44"/>
  <c r="N145" i="44" s="1"/>
  <c r="O145" i="44" s="1"/>
  <c r="L127" i="44"/>
  <c r="N127" i="44" s="1"/>
  <c r="O127" i="44" s="1"/>
  <c r="L140" i="44"/>
  <c r="N140" i="44" s="1"/>
  <c r="O140" i="44" s="1"/>
  <c r="L125" i="44"/>
  <c r="N125" i="44" s="1"/>
  <c r="O125" i="44" s="1"/>
  <c r="L130" i="44"/>
  <c r="N130" i="44" s="1"/>
  <c r="O130" i="44" s="1"/>
  <c r="L158" i="44"/>
  <c r="N158" i="44" s="1"/>
  <c r="O158" i="44" s="1"/>
  <c r="L50" i="44"/>
  <c r="N50" i="44" s="1"/>
  <c r="O50" i="44" s="1"/>
  <c r="L78" i="44"/>
  <c r="N78" i="44" s="1"/>
  <c r="O78" i="44" s="1"/>
  <c r="L41" i="44"/>
  <c r="N41" i="44" s="1"/>
  <c r="O41" i="44" s="1"/>
  <c r="L32" i="44"/>
  <c r="N32" i="44" s="1"/>
  <c r="O32" i="44" s="1"/>
  <c r="L82" i="44"/>
  <c r="N82" i="44" s="1"/>
  <c r="O82" i="44" s="1"/>
  <c r="L79" i="44"/>
  <c r="N79" i="44" s="1"/>
  <c r="O79" i="44" s="1"/>
  <c r="L99" i="44"/>
  <c r="N99" i="44" s="1"/>
  <c r="O99" i="44" s="1"/>
  <c r="L103" i="44"/>
  <c r="N103" i="44" s="1"/>
  <c r="O103" i="44" s="1"/>
  <c r="L139" i="44"/>
  <c r="N139" i="44" s="1"/>
  <c r="O139" i="44" s="1"/>
  <c r="L141" i="44"/>
  <c r="N141" i="44" s="1"/>
  <c r="O141" i="44" s="1"/>
  <c r="L174" i="44"/>
  <c r="N174" i="44" s="1"/>
  <c r="O174" i="44" s="1"/>
  <c r="L74" i="44"/>
  <c r="N74" i="44" s="1"/>
  <c r="O74" i="44" s="1"/>
  <c r="L86" i="44"/>
  <c r="N86" i="44" s="1"/>
  <c r="O86" i="44" s="1"/>
  <c r="L20" i="44"/>
  <c r="N20" i="44" s="1"/>
  <c r="O20" i="44" s="1"/>
  <c r="L51" i="44"/>
  <c r="N51" i="44" s="1"/>
  <c r="O51" i="44" s="1"/>
  <c r="L12" i="44"/>
  <c r="L121" i="44"/>
  <c r="N121" i="44" s="1"/>
  <c r="O121" i="44" s="1"/>
  <c r="L118" i="44"/>
  <c r="N118" i="44" s="1"/>
  <c r="O118" i="44" s="1"/>
  <c r="L96" i="44"/>
  <c r="N96" i="44" s="1"/>
  <c r="O96" i="44" s="1"/>
  <c r="L148" i="44"/>
  <c r="N148" i="44" s="1"/>
  <c r="O148" i="44" s="1"/>
  <c r="L42" i="44"/>
  <c r="N42" i="44" s="1"/>
  <c r="O42" i="44" s="1"/>
  <c r="L49" i="44"/>
  <c r="N49" i="44" s="1"/>
  <c r="O49" i="44" s="1"/>
  <c r="L15" i="44"/>
  <c r="N15" i="44" s="1"/>
  <c r="O15" i="44" s="1"/>
  <c r="L63" i="44"/>
  <c r="N63" i="44" s="1"/>
  <c r="O63" i="44" s="1"/>
  <c r="L107" i="44"/>
  <c r="N107" i="44" s="1"/>
  <c r="O107" i="44" s="1"/>
  <c r="L116" i="44"/>
  <c r="N116" i="44" s="1"/>
  <c r="O116" i="44" s="1"/>
  <c r="L108" i="44"/>
  <c r="N108" i="44" s="1"/>
  <c r="O108" i="44" s="1"/>
  <c r="L106" i="44"/>
  <c r="N106" i="44" s="1"/>
  <c r="O106" i="44" s="1"/>
  <c r="L131" i="44"/>
  <c r="N131" i="44" s="1"/>
  <c r="O131" i="44" s="1"/>
  <c r="L94" i="44"/>
  <c r="N94" i="44" s="1"/>
  <c r="O94" i="44" s="1"/>
  <c r="L163" i="44"/>
  <c r="N163" i="44" s="1"/>
  <c r="O163" i="44" s="1"/>
  <c r="L189" i="44"/>
  <c r="N189" i="44" s="1"/>
  <c r="O189" i="44" s="1"/>
  <c r="L23" i="44"/>
  <c r="N23" i="44" s="1"/>
  <c r="O23" i="44" s="1"/>
  <c r="L44" i="44"/>
  <c r="N44" i="44" s="1"/>
  <c r="O44" i="44" s="1"/>
  <c r="L37" i="44"/>
  <c r="N37" i="44" s="1"/>
  <c r="O37" i="44" s="1"/>
  <c r="L27" i="44"/>
  <c r="N27" i="44" s="1"/>
  <c r="O27" i="44" s="1"/>
  <c r="L112" i="44"/>
  <c r="N112" i="44" s="1"/>
  <c r="O112" i="44" s="1"/>
  <c r="L114" i="44"/>
  <c r="N114" i="44" s="1"/>
  <c r="O114" i="44" s="1"/>
  <c r="L97" i="44"/>
  <c r="N97" i="44" s="1"/>
  <c r="O97" i="44" s="1"/>
  <c r="L123" i="44"/>
  <c r="N123" i="44" s="1"/>
  <c r="O123" i="44" s="1"/>
  <c r="L115" i="44"/>
  <c r="N115" i="44" s="1"/>
  <c r="O115" i="44" s="1"/>
  <c r="L159" i="44"/>
  <c r="N159" i="44" s="1"/>
  <c r="O159" i="44" s="1"/>
  <c r="L109" i="44"/>
  <c r="N109" i="44" s="1"/>
  <c r="O109" i="44" s="1"/>
  <c r="L155" i="44"/>
  <c r="N155" i="44" s="1"/>
  <c r="O155" i="44" s="1"/>
  <c r="L59" i="44"/>
  <c r="N59" i="44" s="1"/>
  <c r="O59" i="44" s="1"/>
  <c r="L65" i="44"/>
  <c r="N65" i="44" s="1"/>
  <c r="O65" i="44" s="1"/>
  <c r="L75" i="44"/>
  <c r="N75" i="44" s="1"/>
  <c r="O75" i="44" s="1"/>
  <c r="L16" i="44"/>
  <c r="N16" i="44" s="1"/>
  <c r="O16" i="44" s="1"/>
  <c r="L102" i="44"/>
  <c r="N102" i="44" s="1"/>
  <c r="O102" i="44" s="1"/>
  <c r="L83" i="44"/>
  <c r="N83" i="44" s="1"/>
  <c r="O83" i="44" s="1"/>
  <c r="L101" i="44"/>
  <c r="N101" i="44" s="1"/>
  <c r="O101" i="44" s="1"/>
  <c r="L151" i="44"/>
  <c r="N151" i="44" s="1"/>
  <c r="O151" i="44" s="1"/>
  <c r="L169" i="44"/>
  <c r="N169" i="44" s="1"/>
  <c r="O169" i="44" s="1"/>
  <c r="L195" i="44"/>
  <c r="N195" i="44" s="1"/>
  <c r="O195" i="44" s="1"/>
  <c r="L58" i="44"/>
  <c r="N58" i="44" s="1"/>
  <c r="O58" i="44" s="1"/>
  <c r="L24" i="44"/>
  <c r="N24" i="44" s="1"/>
  <c r="O24" i="44" s="1"/>
  <c r="L38" i="44"/>
  <c r="N38" i="44" s="1"/>
  <c r="O38" i="44" s="1"/>
  <c r="L67" i="44"/>
  <c r="N67" i="44" s="1"/>
  <c r="O67" i="44" s="1"/>
  <c r="L57" i="44"/>
  <c r="N57" i="44" s="1"/>
  <c r="O57" i="44" s="1"/>
  <c r="L28" i="44"/>
  <c r="N28" i="44" s="1"/>
  <c r="O28" i="44" s="1"/>
  <c r="L70" i="44"/>
  <c r="N70" i="44" s="1"/>
  <c r="O70" i="44" s="1"/>
  <c r="L100" i="44"/>
  <c r="N100" i="44" s="1"/>
  <c r="O100" i="44" s="1"/>
  <c r="L119" i="44"/>
  <c r="N119" i="44" s="1"/>
  <c r="O119" i="44" s="1"/>
  <c r="L110" i="44"/>
  <c r="N110" i="44" s="1"/>
  <c r="O110" i="44" s="1"/>
  <c r="L196" i="44"/>
  <c r="N196" i="44" s="1"/>
  <c r="O196" i="44" s="1"/>
  <c r="L17" i="44"/>
  <c r="N17" i="44" s="1"/>
  <c r="O17" i="44" s="1"/>
  <c r="L87" i="44"/>
  <c r="N87" i="44" s="1"/>
  <c r="O87" i="44" s="1"/>
  <c r="L66" i="44"/>
  <c r="N66" i="44" s="1"/>
  <c r="O66" i="44" s="1"/>
  <c r="L31" i="44"/>
  <c r="N31" i="44" s="1"/>
  <c r="O31" i="44" s="1"/>
  <c r="L132" i="44"/>
  <c r="N132" i="44" s="1"/>
  <c r="O132" i="44" s="1"/>
  <c r="L171" i="44"/>
  <c r="N171" i="44" s="1"/>
  <c r="O171" i="44" s="1"/>
  <c r="L186" i="44"/>
  <c r="N186" i="44" s="1"/>
  <c r="O186" i="44" s="1"/>
  <c r="K13" i="43"/>
  <c r="G13" i="43"/>
  <c r="M14" i="45"/>
  <c r="G14" i="43"/>
  <c r="G15" i="43"/>
  <c r="M15" i="43" s="1"/>
  <c r="K14" i="43"/>
  <c r="L15" i="43"/>
  <c r="J16" i="43"/>
  <c r="K16" i="43"/>
  <c r="H16" i="43"/>
  <c r="I16" i="43"/>
  <c r="B17" i="43"/>
  <c r="N18" i="43"/>
  <c r="C17" i="43"/>
  <c r="G17" i="43" s="1"/>
  <c r="D17" i="43"/>
  <c r="E17" i="43"/>
  <c r="F24" i="46"/>
  <c r="E24" i="46"/>
  <c r="D24" i="46"/>
  <c r="C24" i="46"/>
  <c r="J24" i="46"/>
  <c r="I24" i="46"/>
  <c r="H24" i="46"/>
  <c r="G24" i="46" s="1"/>
  <c r="I16" i="45"/>
  <c r="N16" i="45"/>
  <c r="H17" i="45"/>
  <c r="G17" i="45"/>
  <c r="F17" i="45"/>
  <c r="M17" i="45"/>
  <c r="E17" i="45"/>
  <c r="L17" i="45"/>
  <c r="D17" i="45"/>
  <c r="K17" i="45"/>
  <c r="J17" i="45"/>
  <c r="E252" i="26" l="1"/>
  <c r="L252" i="26" s="1"/>
  <c r="K253" i="26"/>
  <c r="G251" i="26"/>
  <c r="I251" i="26" s="1"/>
  <c r="B251" i="26"/>
  <c r="H251" i="26"/>
  <c r="J251" i="26" s="1"/>
  <c r="C251" i="26"/>
  <c r="D251" i="26"/>
  <c r="M13" i="43"/>
  <c r="O13" i="43" s="1"/>
  <c r="O16" i="45"/>
  <c r="I14" i="45"/>
  <c r="O15" i="43"/>
  <c r="P19" i="45"/>
  <c r="Q18" i="45"/>
  <c r="M14" i="43"/>
  <c r="O14" i="43" s="1"/>
  <c r="L199" i="44"/>
  <c r="N12" i="44"/>
  <c r="F17" i="43"/>
  <c r="J25" i="47"/>
  <c r="C25" i="47"/>
  <c r="D25" i="47"/>
  <c r="K26" i="47"/>
  <c r="E25" i="47"/>
  <c r="I25" i="47"/>
  <c r="H25" i="47"/>
  <c r="G25" i="47" s="1"/>
  <c r="F25" i="47"/>
  <c r="O14" i="45"/>
  <c r="O15" i="45"/>
  <c r="L16" i="43"/>
  <c r="B18" i="43"/>
  <c r="C18" i="43"/>
  <c r="F18" i="43" s="1"/>
  <c r="D18" i="43"/>
  <c r="E18" i="43"/>
  <c r="N19" i="43"/>
  <c r="J17" i="43"/>
  <c r="K17" i="43"/>
  <c r="I17" i="43"/>
  <c r="H17" i="43"/>
  <c r="M16" i="43"/>
  <c r="N17" i="45"/>
  <c r="F25" i="46"/>
  <c r="E25" i="46"/>
  <c r="D25" i="46"/>
  <c r="C25" i="46"/>
  <c r="J25" i="46"/>
  <c r="I25" i="46"/>
  <c r="H25" i="46"/>
  <c r="G25" i="46" s="1"/>
  <c r="K18" i="45"/>
  <c r="J18" i="45"/>
  <c r="H18" i="45"/>
  <c r="G18" i="45"/>
  <c r="F18" i="45"/>
  <c r="M18" i="45"/>
  <c r="E18" i="45"/>
  <c r="L18" i="45"/>
  <c r="D18" i="45"/>
  <c r="O17" i="45"/>
  <c r="I17" i="45"/>
  <c r="E253" i="26" l="1"/>
  <c r="L253" i="26" s="1"/>
  <c r="K254" i="26"/>
  <c r="G252" i="26"/>
  <c r="I252" i="26" s="1"/>
  <c r="B252" i="26"/>
  <c r="C252" i="26"/>
  <c r="H252" i="26"/>
  <c r="J252" i="26" s="1"/>
  <c r="D252" i="26"/>
  <c r="G18" i="43"/>
  <c r="O16" i="43"/>
  <c r="N199" i="44"/>
  <c r="O12" i="44"/>
  <c r="P20" i="45"/>
  <c r="Q19" i="45"/>
  <c r="I26" i="47"/>
  <c r="J26" i="47"/>
  <c r="C26" i="47"/>
  <c r="D26" i="47"/>
  <c r="K27" i="47"/>
  <c r="E26" i="47"/>
  <c r="F26" i="47"/>
  <c r="H26" i="47"/>
  <c r="M17" i="43"/>
  <c r="L17" i="43"/>
  <c r="B19" i="43"/>
  <c r="N20" i="43"/>
  <c r="C19" i="43"/>
  <c r="F19" i="43" s="1"/>
  <c r="D19" i="43"/>
  <c r="E19" i="43"/>
  <c r="H18" i="43"/>
  <c r="I18" i="43"/>
  <c r="K18" i="43"/>
  <c r="J18" i="43"/>
  <c r="E26" i="46"/>
  <c r="D26" i="46"/>
  <c r="C26" i="46"/>
  <c r="J26" i="46"/>
  <c r="I26" i="46"/>
  <c r="H26" i="46"/>
  <c r="F26" i="46"/>
  <c r="N18" i="45"/>
  <c r="F19" i="45"/>
  <c r="M19" i="45"/>
  <c r="E19" i="45"/>
  <c r="L19" i="45"/>
  <c r="D19" i="45"/>
  <c r="K19" i="45"/>
  <c r="J19" i="45"/>
  <c r="H19" i="45"/>
  <c r="G19" i="45"/>
  <c r="O18" i="45"/>
  <c r="I18" i="45"/>
  <c r="E254" i="26" l="1"/>
  <c r="L254" i="26" s="1"/>
  <c r="K255" i="26"/>
  <c r="G253" i="26"/>
  <c r="I253" i="26" s="1"/>
  <c r="D253" i="26"/>
  <c r="B253" i="26"/>
  <c r="H253" i="26"/>
  <c r="J253" i="26" s="1"/>
  <c r="C253" i="26"/>
  <c r="O17" i="43"/>
  <c r="P21" i="45"/>
  <c r="Q20" i="45"/>
  <c r="G26" i="47"/>
  <c r="H27" i="47"/>
  <c r="G27" i="47" s="1"/>
  <c r="I27" i="47"/>
  <c r="J27" i="47"/>
  <c r="C27" i="47"/>
  <c r="E27" i="47"/>
  <c r="F27" i="47"/>
  <c r="D27" i="47"/>
  <c r="K28" i="47"/>
  <c r="G19" i="43"/>
  <c r="M18" i="43"/>
  <c r="L18" i="43"/>
  <c r="H19" i="43"/>
  <c r="I19" i="43"/>
  <c r="J19" i="43"/>
  <c r="K19" i="43"/>
  <c r="B20" i="43"/>
  <c r="D20" i="43"/>
  <c r="C20" i="43"/>
  <c r="F20" i="43" s="1"/>
  <c r="E20" i="43"/>
  <c r="N21" i="43"/>
  <c r="G26" i="46"/>
  <c r="D27" i="46"/>
  <c r="C27" i="46"/>
  <c r="J27" i="46"/>
  <c r="I27" i="46"/>
  <c r="H27" i="46"/>
  <c r="G27" i="46" s="1"/>
  <c r="F27" i="46"/>
  <c r="E27" i="46"/>
  <c r="H20" i="45"/>
  <c r="G20" i="45"/>
  <c r="F20" i="45"/>
  <c r="M20" i="45"/>
  <c r="E20" i="45"/>
  <c r="L20" i="45"/>
  <c r="D20" i="45"/>
  <c r="K20" i="45"/>
  <c r="J20" i="45"/>
  <c r="N19" i="45"/>
  <c r="O19" i="45"/>
  <c r="I19" i="45"/>
  <c r="E255" i="26" l="1"/>
  <c r="L255" i="26" s="1"/>
  <c r="K256" i="26"/>
  <c r="G254" i="26"/>
  <c r="I254" i="26" s="1"/>
  <c r="B254" i="26"/>
  <c r="H254" i="26"/>
  <c r="J254" i="26" s="1"/>
  <c r="C254" i="26"/>
  <c r="D254" i="26"/>
  <c r="G20" i="43"/>
  <c r="O18" i="43"/>
  <c r="P22" i="45"/>
  <c r="Q21" i="45"/>
  <c r="H28" i="47"/>
  <c r="G28" i="47" s="1"/>
  <c r="I28" i="47"/>
  <c r="J28" i="47"/>
  <c r="C28" i="47"/>
  <c r="D28" i="47"/>
  <c r="K29" i="47"/>
  <c r="E28" i="47"/>
  <c r="F28" i="47"/>
  <c r="M19" i="43"/>
  <c r="B21" i="43"/>
  <c r="C21" i="43"/>
  <c r="F21" i="43" s="1"/>
  <c r="D21" i="43"/>
  <c r="E21" i="43"/>
  <c r="N22" i="43"/>
  <c r="K20" i="43"/>
  <c r="H20" i="43"/>
  <c r="I20" i="43"/>
  <c r="J20" i="43"/>
  <c r="L19" i="43"/>
  <c r="N20" i="45"/>
  <c r="C28" i="46"/>
  <c r="J28" i="46"/>
  <c r="I28" i="46"/>
  <c r="H28" i="46"/>
  <c r="G28" i="46" s="1"/>
  <c r="F28" i="46"/>
  <c r="E28" i="46"/>
  <c r="D28" i="46"/>
  <c r="L21" i="45"/>
  <c r="D21" i="45"/>
  <c r="K21" i="45"/>
  <c r="J21" i="45"/>
  <c r="H21" i="45"/>
  <c r="G21" i="45"/>
  <c r="F21" i="45"/>
  <c r="M21" i="45"/>
  <c r="E21" i="45"/>
  <c r="O20" i="45"/>
  <c r="I20" i="45"/>
  <c r="E256" i="26" l="1"/>
  <c r="L256" i="26" s="1"/>
  <c r="K257" i="26"/>
  <c r="G255" i="26"/>
  <c r="I255" i="26" s="1"/>
  <c r="H255" i="26"/>
  <c r="J255" i="26" s="1"/>
  <c r="D255" i="26"/>
  <c r="B255" i="26"/>
  <c r="C255" i="26"/>
  <c r="O19" i="43"/>
  <c r="P23" i="45"/>
  <c r="Q22" i="45"/>
  <c r="G21" i="43"/>
  <c r="F29" i="47"/>
  <c r="H29" i="47"/>
  <c r="I29" i="47"/>
  <c r="E29" i="47"/>
  <c r="J29" i="47"/>
  <c r="C29" i="47"/>
  <c r="D29" i="47"/>
  <c r="K30" i="47"/>
  <c r="L20" i="43"/>
  <c r="B22" i="43"/>
  <c r="E22" i="43"/>
  <c r="C22" i="43"/>
  <c r="F22" i="43" s="1"/>
  <c r="D22" i="43"/>
  <c r="N23" i="43"/>
  <c r="I21" i="43"/>
  <c r="J21" i="43"/>
  <c r="H21" i="43"/>
  <c r="K21" i="43"/>
  <c r="M20" i="43"/>
  <c r="J29" i="46"/>
  <c r="I29" i="46"/>
  <c r="H29" i="46"/>
  <c r="G29" i="46" s="1"/>
  <c r="F29" i="46"/>
  <c r="E29" i="46"/>
  <c r="D29" i="46"/>
  <c r="C29" i="46"/>
  <c r="N21" i="45"/>
  <c r="O21" i="45"/>
  <c r="J22" i="45"/>
  <c r="H22" i="45"/>
  <c r="G22" i="45"/>
  <c r="F22" i="45"/>
  <c r="E22" i="45"/>
  <c r="M22" i="45"/>
  <c r="D22" i="45"/>
  <c r="L22" i="45"/>
  <c r="K22" i="45"/>
  <c r="I21" i="45"/>
  <c r="E257" i="26" l="1"/>
  <c r="L257" i="26" s="1"/>
  <c r="K258" i="26"/>
  <c r="G256" i="26"/>
  <c r="I256" i="26" s="1"/>
  <c r="D256" i="26"/>
  <c r="H256" i="26"/>
  <c r="B256" i="26"/>
  <c r="J256" i="26"/>
  <c r="C256" i="26"/>
  <c r="O20" i="43"/>
  <c r="P24" i="45"/>
  <c r="Q23" i="45"/>
  <c r="G22" i="43"/>
  <c r="E30" i="47"/>
  <c r="F30" i="47"/>
  <c r="H30" i="47"/>
  <c r="G30" i="47" s="1"/>
  <c r="J30" i="47"/>
  <c r="C30" i="47"/>
  <c r="I30" i="47"/>
  <c r="D30" i="47"/>
  <c r="K31" i="47"/>
  <c r="G29" i="47"/>
  <c r="M21" i="43"/>
  <c r="L21" i="43"/>
  <c r="N24" i="43"/>
  <c r="B23" i="43"/>
  <c r="C23" i="43"/>
  <c r="F23" i="43" s="1"/>
  <c r="D23" i="43"/>
  <c r="E23" i="43"/>
  <c r="J22" i="43"/>
  <c r="K22" i="43"/>
  <c r="H22" i="43"/>
  <c r="I22" i="43"/>
  <c r="I30" i="46"/>
  <c r="H30" i="46"/>
  <c r="G30" i="46" s="1"/>
  <c r="F30" i="46"/>
  <c r="E30" i="46"/>
  <c r="D30" i="46"/>
  <c r="C30" i="46"/>
  <c r="J30" i="46"/>
  <c r="O22" i="45"/>
  <c r="I22" i="45"/>
  <c r="M23" i="45"/>
  <c r="E23" i="45"/>
  <c r="D23" i="45"/>
  <c r="L23" i="45"/>
  <c r="K23" i="45"/>
  <c r="J23" i="45"/>
  <c r="H23" i="45"/>
  <c r="G23" i="45"/>
  <c r="F23" i="45"/>
  <c r="N22" i="45"/>
  <c r="E258" i="26" l="1"/>
  <c r="L258" i="26" s="1"/>
  <c r="K259" i="26"/>
  <c r="H257" i="26"/>
  <c r="J257" i="26" s="1"/>
  <c r="B257" i="26"/>
  <c r="G257" i="26"/>
  <c r="I257" i="26" s="1"/>
  <c r="C257" i="26"/>
  <c r="D257" i="26"/>
  <c r="O21" i="43"/>
  <c r="P25" i="45"/>
  <c r="Q24" i="45"/>
  <c r="G23" i="43"/>
  <c r="D31" i="47"/>
  <c r="K32" i="47"/>
  <c r="E31" i="47"/>
  <c r="F31" i="47"/>
  <c r="C31" i="47"/>
  <c r="H31" i="47"/>
  <c r="G31" i="47" s="1"/>
  <c r="I31" i="47"/>
  <c r="J31" i="47"/>
  <c r="J23" i="43"/>
  <c r="K23" i="43"/>
  <c r="I23" i="43"/>
  <c r="H23" i="43"/>
  <c r="M22" i="43"/>
  <c r="B24" i="43"/>
  <c r="C24" i="43"/>
  <c r="F24" i="43" s="1"/>
  <c r="D24" i="43"/>
  <c r="N25" i="43"/>
  <c r="E24" i="43"/>
  <c r="G24" i="43"/>
  <c r="L22" i="43"/>
  <c r="H31" i="46"/>
  <c r="G31" i="46" s="1"/>
  <c r="F31" i="46"/>
  <c r="E31" i="46"/>
  <c r="D31" i="46"/>
  <c r="C31" i="46"/>
  <c r="J31" i="46"/>
  <c r="I31" i="46"/>
  <c r="N23" i="45"/>
  <c r="O23" i="45"/>
  <c r="I23" i="45"/>
  <c r="H24" i="45"/>
  <c r="J24" i="45"/>
  <c r="G24" i="45"/>
  <c r="F24" i="45"/>
  <c r="E24" i="45"/>
  <c r="M24" i="45"/>
  <c r="D24" i="45"/>
  <c r="L24" i="45"/>
  <c r="K24" i="45"/>
  <c r="E259" i="26" l="1"/>
  <c r="L259" i="26" s="1"/>
  <c r="K260" i="26"/>
  <c r="H258" i="26"/>
  <c r="C258" i="26"/>
  <c r="G258" i="26"/>
  <c r="I258" i="26" s="1"/>
  <c r="D258" i="26"/>
  <c r="J258" i="26"/>
  <c r="B258" i="26"/>
  <c r="O22" i="43"/>
  <c r="P26" i="45"/>
  <c r="Q25" i="45"/>
  <c r="C32" i="47"/>
  <c r="D32" i="47"/>
  <c r="K33" i="47"/>
  <c r="E32" i="47"/>
  <c r="F32" i="47"/>
  <c r="J32" i="47"/>
  <c r="H32" i="47"/>
  <c r="G32" i="47" s="1"/>
  <c r="I32" i="47"/>
  <c r="L23" i="43"/>
  <c r="H24" i="43"/>
  <c r="I24" i="43"/>
  <c r="K24" i="43"/>
  <c r="J24" i="43"/>
  <c r="B25" i="43"/>
  <c r="N26" i="43"/>
  <c r="C25" i="43"/>
  <c r="F25" i="43" s="1"/>
  <c r="D25" i="43"/>
  <c r="E25" i="43"/>
  <c r="M23" i="43"/>
  <c r="F32" i="46"/>
  <c r="E32" i="46"/>
  <c r="D32" i="46"/>
  <c r="C32" i="46"/>
  <c r="J32" i="46"/>
  <c r="I32" i="46"/>
  <c r="H32" i="46"/>
  <c r="G32" i="46" s="1"/>
  <c r="I24" i="45"/>
  <c r="O24" i="45"/>
  <c r="N24" i="45"/>
  <c r="K25" i="45"/>
  <c r="F25" i="45"/>
  <c r="E25" i="45"/>
  <c r="M25" i="45"/>
  <c r="D25" i="45"/>
  <c r="L25" i="45"/>
  <c r="J25" i="45"/>
  <c r="H25" i="45"/>
  <c r="G25" i="45"/>
  <c r="G25" i="43" l="1"/>
  <c r="E260" i="26"/>
  <c r="L260" i="26" s="1"/>
  <c r="K261" i="26"/>
  <c r="G259" i="26"/>
  <c r="I259" i="26" s="1"/>
  <c r="D259" i="26"/>
  <c r="B259" i="26"/>
  <c r="H259" i="26"/>
  <c r="J259" i="26" s="1"/>
  <c r="C259" i="26"/>
  <c r="O23" i="43"/>
  <c r="P27" i="45"/>
  <c r="Q26" i="45"/>
  <c r="J33" i="47"/>
  <c r="C33" i="47"/>
  <c r="D33" i="47"/>
  <c r="K34" i="47"/>
  <c r="E33" i="47"/>
  <c r="F33" i="47"/>
  <c r="H33" i="47"/>
  <c r="G33" i="47" s="1"/>
  <c r="I33" i="47"/>
  <c r="M24" i="43"/>
  <c r="H25" i="43"/>
  <c r="I25" i="43"/>
  <c r="J25" i="43"/>
  <c r="K25" i="43"/>
  <c r="B26" i="43"/>
  <c r="D26" i="43"/>
  <c r="E26" i="43"/>
  <c r="C26" i="43"/>
  <c r="F26" i="43" s="1"/>
  <c r="N27" i="43"/>
  <c r="L24" i="43"/>
  <c r="F33" i="46"/>
  <c r="E33" i="46"/>
  <c r="D33" i="46"/>
  <c r="C33" i="46"/>
  <c r="J33" i="46"/>
  <c r="I33" i="46"/>
  <c r="H33" i="46"/>
  <c r="G33" i="46" s="1"/>
  <c r="I25" i="45"/>
  <c r="O25" i="45"/>
  <c r="N25" i="45"/>
  <c r="F26" i="45"/>
  <c r="K26" i="45"/>
  <c r="J26" i="45"/>
  <c r="H26" i="45"/>
  <c r="G26" i="45"/>
  <c r="E26" i="45"/>
  <c r="M26" i="45"/>
  <c r="D26" i="45"/>
  <c r="L26" i="45"/>
  <c r="G26" i="43" l="1"/>
  <c r="E261" i="26"/>
  <c r="L261" i="26" s="1"/>
  <c r="K262" i="26"/>
  <c r="G260" i="26"/>
  <c r="I260" i="26" s="1"/>
  <c r="H260" i="26"/>
  <c r="J260" i="26" s="1"/>
  <c r="D260" i="26"/>
  <c r="B260" i="26"/>
  <c r="C260" i="26"/>
  <c r="O24" i="43"/>
  <c r="P28" i="45"/>
  <c r="Q27" i="45"/>
  <c r="I34" i="47"/>
  <c r="J34" i="47"/>
  <c r="C34" i="47"/>
  <c r="D34" i="47"/>
  <c r="K35" i="47"/>
  <c r="H34" i="47"/>
  <c r="G34" i="47" s="1"/>
  <c r="F34" i="47"/>
  <c r="E34" i="47"/>
  <c r="L25" i="43"/>
  <c r="J26" i="43"/>
  <c r="K26" i="43"/>
  <c r="H26" i="43"/>
  <c r="I26" i="43"/>
  <c r="D27" i="43"/>
  <c r="E27" i="43"/>
  <c r="N28" i="43"/>
  <c r="B27" i="43"/>
  <c r="C27" i="43"/>
  <c r="G27" i="43" s="1"/>
  <c r="M25" i="43"/>
  <c r="N26" i="45"/>
  <c r="E34" i="46"/>
  <c r="D34" i="46"/>
  <c r="C34" i="46"/>
  <c r="J34" i="46"/>
  <c r="I34" i="46"/>
  <c r="H34" i="46"/>
  <c r="G34" i="46" s="1"/>
  <c r="F34" i="46"/>
  <c r="O26" i="45"/>
  <c r="G27" i="45"/>
  <c r="F27" i="45"/>
  <c r="E27" i="45"/>
  <c r="M27" i="45"/>
  <c r="D27" i="45"/>
  <c r="L27" i="45"/>
  <c r="K27" i="45"/>
  <c r="J27" i="45"/>
  <c r="H27" i="45"/>
  <c r="I26" i="45"/>
  <c r="E262" i="26" l="1"/>
  <c r="L262" i="26" s="1"/>
  <c r="K263" i="26"/>
  <c r="G261" i="26"/>
  <c r="I261" i="26" s="1"/>
  <c r="D261" i="26"/>
  <c r="B261" i="26"/>
  <c r="H261" i="26"/>
  <c r="J261" i="26" s="1"/>
  <c r="C261" i="26"/>
  <c r="F27" i="43"/>
  <c r="O25" i="43"/>
  <c r="P29" i="45"/>
  <c r="Q28" i="45"/>
  <c r="H35" i="47"/>
  <c r="G35" i="47" s="1"/>
  <c r="I35" i="47"/>
  <c r="J35" i="47"/>
  <c r="C35" i="47"/>
  <c r="D35" i="47"/>
  <c r="K36" i="47"/>
  <c r="E35" i="47"/>
  <c r="F35" i="47"/>
  <c r="M26" i="43"/>
  <c r="C28" i="43"/>
  <c r="G28" i="43" s="1"/>
  <c r="D28" i="43"/>
  <c r="N29" i="43"/>
  <c r="E28" i="43"/>
  <c r="B28" i="43"/>
  <c r="K27" i="43"/>
  <c r="J27" i="43"/>
  <c r="H27" i="43"/>
  <c r="I27" i="43"/>
  <c r="L26" i="43"/>
  <c r="D35" i="46"/>
  <c r="C35" i="46"/>
  <c r="J35" i="46"/>
  <c r="I35" i="46"/>
  <c r="H35" i="46"/>
  <c r="G35" i="46" s="1"/>
  <c r="F35" i="46"/>
  <c r="E35" i="46"/>
  <c r="L28" i="45"/>
  <c r="D28" i="45"/>
  <c r="M28" i="45"/>
  <c r="K28" i="45"/>
  <c r="J28" i="45"/>
  <c r="H28" i="45"/>
  <c r="G28" i="45"/>
  <c r="F28" i="45"/>
  <c r="E28" i="45"/>
  <c r="I27" i="45"/>
  <c r="N27" i="45"/>
  <c r="O27" i="45"/>
  <c r="E263" i="26" l="1"/>
  <c r="L263" i="26" s="1"/>
  <c r="K264" i="26"/>
  <c r="H262" i="26"/>
  <c r="J262" i="26" s="1"/>
  <c r="B262" i="26"/>
  <c r="G262" i="26"/>
  <c r="I262" i="26" s="1"/>
  <c r="D262" i="26"/>
  <c r="C262" i="26"/>
  <c r="O26" i="43"/>
  <c r="P30" i="45"/>
  <c r="Q29" i="45"/>
  <c r="F28" i="43"/>
  <c r="H36" i="47"/>
  <c r="G36" i="47" s="1"/>
  <c r="I36" i="47"/>
  <c r="J36" i="47"/>
  <c r="F36" i="47"/>
  <c r="D36" i="47"/>
  <c r="K37" i="47"/>
  <c r="E36" i="47"/>
  <c r="C36" i="47"/>
  <c r="M27" i="43"/>
  <c r="B29" i="43"/>
  <c r="N30" i="43"/>
  <c r="D29" i="43"/>
  <c r="C29" i="43"/>
  <c r="G29" i="43" s="1"/>
  <c r="E29" i="43"/>
  <c r="L27" i="43"/>
  <c r="I28" i="43"/>
  <c r="H28" i="43"/>
  <c r="K28" i="43"/>
  <c r="J28" i="43"/>
  <c r="O28" i="45"/>
  <c r="N28" i="45"/>
  <c r="C36" i="46"/>
  <c r="J36" i="46"/>
  <c r="I36" i="46"/>
  <c r="H36" i="46"/>
  <c r="G36" i="46" s="1"/>
  <c r="F36" i="46"/>
  <c r="E36" i="46"/>
  <c r="D36" i="46"/>
  <c r="G29" i="45"/>
  <c r="H29" i="45"/>
  <c r="F29" i="45"/>
  <c r="E29" i="45"/>
  <c r="M29" i="45"/>
  <c r="D29" i="45"/>
  <c r="L29" i="45"/>
  <c r="K29" i="45"/>
  <c r="J29" i="45"/>
  <c r="I28" i="45"/>
  <c r="E264" i="26" l="1"/>
  <c r="L264" i="26" s="1"/>
  <c r="K265" i="26"/>
  <c r="G263" i="26"/>
  <c r="I263" i="26" s="1"/>
  <c r="B263" i="26"/>
  <c r="C263" i="26"/>
  <c r="H263" i="26"/>
  <c r="J263" i="26" s="1"/>
  <c r="D263" i="26"/>
  <c r="O27" i="43"/>
  <c r="F29" i="43"/>
  <c r="P31" i="45"/>
  <c r="Q30" i="45"/>
  <c r="F37" i="47"/>
  <c r="H37" i="47"/>
  <c r="G37" i="47" s="1"/>
  <c r="I37" i="47"/>
  <c r="C37" i="47"/>
  <c r="D37" i="47"/>
  <c r="J37" i="47"/>
  <c r="E37" i="47"/>
  <c r="K38" i="47"/>
  <c r="M28" i="43"/>
  <c r="H29" i="43"/>
  <c r="I29" i="43"/>
  <c r="J29" i="43"/>
  <c r="K29" i="43"/>
  <c r="B30" i="43"/>
  <c r="C30" i="43"/>
  <c r="F30" i="43" s="1"/>
  <c r="D30" i="43"/>
  <c r="N31" i="43"/>
  <c r="E30" i="43"/>
  <c r="L28" i="43"/>
  <c r="J37" i="46"/>
  <c r="I37" i="46"/>
  <c r="H37" i="46"/>
  <c r="G37" i="46" s="1"/>
  <c r="F37" i="46"/>
  <c r="E37" i="46"/>
  <c r="D37" i="46"/>
  <c r="C37" i="46"/>
  <c r="J30" i="45"/>
  <c r="E30" i="45"/>
  <c r="M30" i="45"/>
  <c r="D30" i="45"/>
  <c r="L30" i="45"/>
  <c r="K30" i="45"/>
  <c r="H30" i="45"/>
  <c r="G30" i="45"/>
  <c r="F30" i="45"/>
  <c r="I29" i="45"/>
  <c r="N29" i="45"/>
  <c r="O29" i="45"/>
  <c r="E265" i="26" l="1"/>
  <c r="L265" i="26" s="1"/>
  <c r="K266" i="26"/>
  <c r="G264" i="26"/>
  <c r="I264" i="26" s="1"/>
  <c r="C264" i="26"/>
  <c r="B264" i="26"/>
  <c r="H264" i="26"/>
  <c r="J264" i="26" s="1"/>
  <c r="D264" i="26"/>
  <c r="O28" i="43"/>
  <c r="G30" i="43"/>
  <c r="P32" i="45"/>
  <c r="Q31" i="45"/>
  <c r="E38" i="47"/>
  <c r="F38" i="47"/>
  <c r="H38" i="47"/>
  <c r="G38" i="47" s="1"/>
  <c r="D38" i="47"/>
  <c r="I38" i="47"/>
  <c r="K39" i="47"/>
  <c r="C38" i="47"/>
  <c r="J38" i="47"/>
  <c r="M29" i="43"/>
  <c r="K30" i="43"/>
  <c r="H30" i="43"/>
  <c r="I30" i="43"/>
  <c r="J30" i="43"/>
  <c r="C31" i="43"/>
  <c r="F31" i="43" s="1"/>
  <c r="F200" i="43" s="1"/>
  <c r="D31" i="43"/>
  <c r="E31" i="43"/>
  <c r="N32" i="43"/>
  <c r="B31" i="43"/>
  <c r="L29" i="43"/>
  <c r="O30" i="45"/>
  <c r="I38" i="46"/>
  <c r="H38" i="46"/>
  <c r="G38" i="46" s="1"/>
  <c r="F38" i="46"/>
  <c r="E38" i="46"/>
  <c r="D38" i="46"/>
  <c r="C38" i="46"/>
  <c r="J38" i="46"/>
  <c r="I30" i="45"/>
  <c r="N30" i="45"/>
  <c r="M31" i="45"/>
  <c r="M300" i="45" s="1"/>
  <c r="E31" i="45"/>
  <c r="J31" i="45"/>
  <c r="H31" i="45"/>
  <c r="G31" i="45"/>
  <c r="F31" i="45"/>
  <c r="D31" i="45"/>
  <c r="L31" i="45"/>
  <c r="L300" i="45" s="1"/>
  <c r="K31" i="45"/>
  <c r="E266" i="26" l="1"/>
  <c r="L266" i="26" s="1"/>
  <c r="K267" i="26"/>
  <c r="G265" i="26"/>
  <c r="I265" i="26" s="1"/>
  <c r="C265" i="26"/>
  <c r="D265" i="26"/>
  <c r="H265" i="26"/>
  <c r="J265" i="26" s="1"/>
  <c r="B265" i="26"/>
  <c r="O29" i="43"/>
  <c r="P33" i="45"/>
  <c r="Q32" i="45"/>
  <c r="G31" i="43"/>
  <c r="G200" i="43" s="1"/>
  <c r="D39" i="47"/>
  <c r="K40" i="47"/>
  <c r="E39" i="47"/>
  <c r="I39" i="47"/>
  <c r="J39" i="47"/>
  <c r="F39" i="47"/>
  <c r="H39" i="47"/>
  <c r="G39" i="47" s="1"/>
  <c r="C39" i="47"/>
  <c r="L30" i="43"/>
  <c r="B32" i="43"/>
  <c r="E32" i="43"/>
  <c r="N33" i="43"/>
  <c r="C32" i="43"/>
  <c r="G32" i="43" s="1"/>
  <c r="D32" i="43"/>
  <c r="I31" i="43"/>
  <c r="J31" i="43"/>
  <c r="J200" i="43" s="1"/>
  <c r="K31" i="43"/>
  <c r="K200" i="43" s="1"/>
  <c r="H31" i="43"/>
  <c r="H200" i="43" s="1"/>
  <c r="M30" i="43"/>
  <c r="H39" i="46"/>
  <c r="G39" i="46" s="1"/>
  <c r="F39" i="46"/>
  <c r="E39" i="46"/>
  <c r="D39" i="46"/>
  <c r="C39" i="46"/>
  <c r="J39" i="46"/>
  <c r="I39" i="46"/>
  <c r="I31" i="45"/>
  <c r="N31" i="45"/>
  <c r="J300" i="45"/>
  <c r="N300" i="45" s="1"/>
  <c r="K300" i="45"/>
  <c r="O300" i="45" s="1"/>
  <c r="O31" i="45"/>
  <c r="H32" i="45"/>
  <c r="F32" i="45"/>
  <c r="E32" i="45"/>
  <c r="M32" i="45"/>
  <c r="D32" i="45"/>
  <c r="L32" i="45"/>
  <c r="K32" i="45"/>
  <c r="J32" i="45"/>
  <c r="G32" i="45"/>
  <c r="F32" i="43" l="1"/>
  <c r="E267" i="26"/>
  <c r="L267" i="26" s="1"/>
  <c r="K268" i="26"/>
  <c r="H266" i="26"/>
  <c r="J266" i="26" s="1"/>
  <c r="D266" i="26"/>
  <c r="G266" i="26"/>
  <c r="I266" i="26" s="1"/>
  <c r="B266" i="26"/>
  <c r="C266" i="26"/>
  <c r="O30" i="43"/>
  <c r="P34" i="45"/>
  <c r="Q33" i="45"/>
  <c r="C40" i="47"/>
  <c r="D40" i="47"/>
  <c r="K41" i="47"/>
  <c r="F40" i="47"/>
  <c r="I40" i="47"/>
  <c r="J40" i="47"/>
  <c r="E40" i="47"/>
  <c r="H40" i="47"/>
  <c r="G40" i="47" s="1"/>
  <c r="M31" i="43"/>
  <c r="M200" i="43" s="1"/>
  <c r="I200" i="43"/>
  <c r="L31" i="43"/>
  <c r="H32" i="43"/>
  <c r="J32" i="43"/>
  <c r="K32" i="43"/>
  <c r="I32" i="43"/>
  <c r="B33" i="43"/>
  <c r="C33" i="43"/>
  <c r="G33" i="43" s="1"/>
  <c r="D33" i="43"/>
  <c r="N34" i="43"/>
  <c r="E33" i="43"/>
  <c r="N32" i="45"/>
  <c r="O32" i="45"/>
  <c r="F40" i="46"/>
  <c r="E40" i="46"/>
  <c r="D40" i="46"/>
  <c r="C40" i="46"/>
  <c r="J40" i="46"/>
  <c r="I40" i="46"/>
  <c r="H40" i="46"/>
  <c r="G40" i="46" s="1"/>
  <c r="K33" i="45"/>
  <c r="L33" i="45"/>
  <c r="J33" i="45"/>
  <c r="H33" i="45"/>
  <c r="G33" i="45"/>
  <c r="F33" i="45"/>
  <c r="E33" i="45"/>
  <c r="M33" i="45"/>
  <c r="D33" i="45"/>
  <c r="I32" i="45"/>
  <c r="E268" i="26" l="1"/>
  <c r="L268" i="26" s="1"/>
  <c r="K269" i="26"/>
  <c r="G267" i="26"/>
  <c r="I267" i="26" s="1"/>
  <c r="B267" i="26"/>
  <c r="D267" i="26"/>
  <c r="H267" i="26"/>
  <c r="J267" i="26" s="1"/>
  <c r="C267" i="26"/>
  <c r="F33" i="43"/>
  <c r="L200" i="43"/>
  <c r="O31" i="43"/>
  <c r="P35" i="45"/>
  <c r="Q34" i="45"/>
  <c r="J41" i="47"/>
  <c r="C41" i="47"/>
  <c r="E41" i="47"/>
  <c r="D41" i="47"/>
  <c r="F41" i="47"/>
  <c r="K42" i="47"/>
  <c r="H41" i="47"/>
  <c r="G41" i="47" s="1"/>
  <c r="I41" i="47"/>
  <c r="M32" i="43"/>
  <c r="L32" i="43"/>
  <c r="I33" i="43"/>
  <c r="J33" i="43"/>
  <c r="K33" i="43"/>
  <c r="H33" i="43"/>
  <c r="N35" i="43"/>
  <c r="B34" i="43"/>
  <c r="C34" i="43"/>
  <c r="F34" i="43" s="1"/>
  <c r="D34" i="43"/>
  <c r="E34" i="43"/>
  <c r="G34" i="43"/>
  <c r="I33" i="45"/>
  <c r="F41" i="46"/>
  <c r="E41" i="46"/>
  <c r="D41" i="46"/>
  <c r="C41" i="46"/>
  <c r="J41" i="46"/>
  <c r="I41" i="46"/>
  <c r="H41" i="46"/>
  <c r="G41" i="46" s="1"/>
  <c r="F34" i="45"/>
  <c r="M34" i="45"/>
  <c r="E34" i="45"/>
  <c r="H34" i="45"/>
  <c r="G34" i="45"/>
  <c r="D34" i="45"/>
  <c r="L34" i="45"/>
  <c r="K34" i="45"/>
  <c r="J34" i="45"/>
  <c r="N33" i="45"/>
  <c r="O33" i="45"/>
  <c r="E269" i="26" l="1"/>
  <c r="L269" i="26" s="1"/>
  <c r="K270" i="26"/>
  <c r="H268" i="26"/>
  <c r="J268" i="26" s="1"/>
  <c r="D268" i="26"/>
  <c r="G268" i="26"/>
  <c r="I268" i="26" s="1"/>
  <c r="B268" i="26"/>
  <c r="C268" i="26"/>
  <c r="O32" i="43"/>
  <c r="P36" i="45"/>
  <c r="Q35" i="45"/>
  <c r="I42" i="47"/>
  <c r="J42" i="47"/>
  <c r="D42" i="47"/>
  <c r="K43" i="47"/>
  <c r="H42" i="47"/>
  <c r="G42" i="47" s="1"/>
  <c r="E42" i="47"/>
  <c r="F42" i="47"/>
  <c r="C42" i="47"/>
  <c r="L33" i="43"/>
  <c r="J34" i="43"/>
  <c r="K34" i="43"/>
  <c r="H34" i="43"/>
  <c r="I34" i="43"/>
  <c r="N36" i="43"/>
  <c r="D35" i="43"/>
  <c r="E35" i="43"/>
  <c r="B35" i="43"/>
  <c r="C35" i="43"/>
  <c r="G35" i="43" s="1"/>
  <c r="M33" i="43"/>
  <c r="N34" i="45"/>
  <c r="I34" i="45"/>
  <c r="E42" i="46"/>
  <c r="D42" i="46"/>
  <c r="C42" i="46"/>
  <c r="J42" i="46"/>
  <c r="I42" i="46"/>
  <c r="H42" i="46"/>
  <c r="G42" i="46" s="1"/>
  <c r="F42" i="46"/>
  <c r="O34" i="45"/>
  <c r="H35" i="45"/>
  <c r="F35" i="45"/>
  <c r="E35" i="45"/>
  <c r="D35" i="45"/>
  <c r="M35" i="45"/>
  <c r="L35" i="45"/>
  <c r="K35" i="45"/>
  <c r="J35" i="45"/>
  <c r="G35" i="45"/>
  <c r="E270" i="26" l="1"/>
  <c r="L270" i="26" s="1"/>
  <c r="K271" i="26"/>
  <c r="G269" i="26"/>
  <c r="I269" i="26" s="1"/>
  <c r="D269" i="26"/>
  <c r="B269" i="26"/>
  <c r="H269" i="26"/>
  <c r="J269" i="26" s="1"/>
  <c r="C269" i="26"/>
  <c r="F35" i="43"/>
  <c r="O33" i="43"/>
  <c r="P37" i="45"/>
  <c r="Q36" i="45"/>
  <c r="H43" i="47"/>
  <c r="G43" i="47" s="1"/>
  <c r="I43" i="47"/>
  <c r="C43" i="47"/>
  <c r="J43" i="47"/>
  <c r="D43" i="47"/>
  <c r="F43" i="47"/>
  <c r="K44" i="47"/>
  <c r="E43" i="47"/>
  <c r="L34" i="43"/>
  <c r="H35" i="43"/>
  <c r="I35" i="43"/>
  <c r="J35" i="43"/>
  <c r="K35" i="43"/>
  <c r="N37" i="43"/>
  <c r="B36" i="43"/>
  <c r="C36" i="43"/>
  <c r="F36" i="43" s="1"/>
  <c r="D36" i="43"/>
  <c r="E36" i="43"/>
  <c r="M34" i="43"/>
  <c r="O35" i="45"/>
  <c r="D43" i="46"/>
  <c r="C43" i="46"/>
  <c r="J43" i="46"/>
  <c r="I43" i="46"/>
  <c r="H43" i="46"/>
  <c r="G43" i="46" s="1"/>
  <c r="F43" i="46"/>
  <c r="E43" i="46"/>
  <c r="N35" i="45"/>
  <c r="I35" i="45"/>
  <c r="L36" i="45"/>
  <c r="D36" i="45"/>
  <c r="K36" i="45"/>
  <c r="E36" i="45"/>
  <c r="M36" i="45"/>
  <c r="J36" i="45"/>
  <c r="H36" i="45"/>
  <c r="G36" i="45"/>
  <c r="F36" i="45"/>
  <c r="E271" i="26" l="1"/>
  <c r="L271" i="26" s="1"/>
  <c r="K272" i="26"/>
  <c r="H270" i="26"/>
  <c r="J270" i="26" s="1"/>
  <c r="B270" i="26"/>
  <c r="C270" i="26"/>
  <c r="G270" i="26"/>
  <c r="I270" i="26" s="1"/>
  <c r="D270" i="26"/>
  <c r="G36" i="43"/>
  <c r="O34" i="43"/>
  <c r="P38" i="45"/>
  <c r="Q37" i="45"/>
  <c r="H44" i="47"/>
  <c r="G44" i="47" s="1"/>
  <c r="J44" i="47"/>
  <c r="C44" i="47"/>
  <c r="D44" i="47"/>
  <c r="F44" i="47"/>
  <c r="E44" i="47"/>
  <c r="K45" i="47"/>
  <c r="I44" i="47"/>
  <c r="I36" i="43"/>
  <c r="H36" i="43"/>
  <c r="J36" i="43"/>
  <c r="K36" i="43"/>
  <c r="B37" i="43"/>
  <c r="C37" i="43"/>
  <c r="F37" i="43" s="1"/>
  <c r="D37" i="43"/>
  <c r="E37" i="43"/>
  <c r="N38" i="43"/>
  <c r="M35" i="43"/>
  <c r="L35" i="43"/>
  <c r="C44" i="46"/>
  <c r="J44" i="46"/>
  <c r="I44" i="46"/>
  <c r="H44" i="46"/>
  <c r="G44" i="46" s="1"/>
  <c r="F44" i="46"/>
  <c r="E44" i="46"/>
  <c r="D44" i="46"/>
  <c r="G37" i="45"/>
  <c r="F37" i="45"/>
  <c r="L37" i="45"/>
  <c r="D37" i="45"/>
  <c r="M37" i="45"/>
  <c r="K37" i="45"/>
  <c r="J37" i="45"/>
  <c r="H37" i="45"/>
  <c r="E37" i="45"/>
  <c r="O36" i="45"/>
  <c r="I36" i="45"/>
  <c r="N36" i="45"/>
  <c r="E272" i="26" l="1"/>
  <c r="L272" i="26" s="1"/>
  <c r="K273" i="26"/>
  <c r="G271" i="26"/>
  <c r="I271" i="26" s="1"/>
  <c r="B271" i="26"/>
  <c r="C271" i="26"/>
  <c r="H271" i="26"/>
  <c r="J271" i="26" s="1"/>
  <c r="D271" i="26"/>
  <c r="O35" i="43"/>
  <c r="P39" i="45"/>
  <c r="Q38" i="45"/>
  <c r="F45" i="47"/>
  <c r="I45" i="47"/>
  <c r="E45" i="47"/>
  <c r="H45" i="47"/>
  <c r="G45" i="47" s="1"/>
  <c r="K46" i="47"/>
  <c r="J45" i="47"/>
  <c r="C45" i="47"/>
  <c r="D45" i="47"/>
  <c r="G37" i="43"/>
  <c r="L36" i="43"/>
  <c r="M36" i="43"/>
  <c r="N39" i="43"/>
  <c r="B38" i="43"/>
  <c r="C38" i="43"/>
  <c r="F38" i="43" s="1"/>
  <c r="D38" i="43"/>
  <c r="E38" i="43"/>
  <c r="J37" i="43"/>
  <c r="K37" i="43"/>
  <c r="H37" i="43"/>
  <c r="I37" i="43"/>
  <c r="O37" i="45"/>
  <c r="N37" i="45"/>
  <c r="J45" i="46"/>
  <c r="I45" i="46"/>
  <c r="H45" i="46"/>
  <c r="G45" i="46" s="1"/>
  <c r="F45" i="46"/>
  <c r="E45" i="46"/>
  <c r="D45" i="46"/>
  <c r="C45" i="46"/>
  <c r="I37" i="45"/>
  <c r="J38" i="45"/>
  <c r="G38" i="45"/>
  <c r="M38" i="45"/>
  <c r="L38" i="45"/>
  <c r="K38" i="45"/>
  <c r="H38" i="45"/>
  <c r="F38" i="45"/>
  <c r="E38" i="45"/>
  <c r="D38" i="45"/>
  <c r="E273" i="26" l="1"/>
  <c r="L273" i="26" s="1"/>
  <c r="K274" i="26"/>
  <c r="H272" i="26"/>
  <c r="J272" i="26" s="1"/>
  <c r="D272" i="26"/>
  <c r="G272" i="26"/>
  <c r="I272" i="26" s="1"/>
  <c r="C272" i="26"/>
  <c r="B272" i="26"/>
  <c r="O36" i="43"/>
  <c r="P40" i="45"/>
  <c r="Q39" i="45"/>
  <c r="E46" i="47"/>
  <c r="F46" i="47"/>
  <c r="H46" i="47"/>
  <c r="G46" i="47" s="1"/>
  <c r="J46" i="47"/>
  <c r="D46" i="47"/>
  <c r="C46" i="47"/>
  <c r="K47" i="47"/>
  <c r="I46" i="47"/>
  <c r="G38" i="43"/>
  <c r="L37" i="43"/>
  <c r="M37" i="43"/>
  <c r="H38" i="43"/>
  <c r="I38" i="43"/>
  <c r="K38" i="43"/>
  <c r="J38" i="43"/>
  <c r="B39" i="43"/>
  <c r="C39" i="43"/>
  <c r="F39" i="43" s="1"/>
  <c r="D39" i="43"/>
  <c r="N40" i="43"/>
  <c r="E39" i="43"/>
  <c r="I38" i="45"/>
  <c r="O38" i="45"/>
  <c r="I46" i="46"/>
  <c r="H46" i="46"/>
  <c r="G46" i="46" s="1"/>
  <c r="F46" i="46"/>
  <c r="E46" i="46"/>
  <c r="D46" i="46"/>
  <c r="C46" i="46"/>
  <c r="J46" i="46"/>
  <c r="M39" i="45"/>
  <c r="E39" i="45"/>
  <c r="L39" i="45"/>
  <c r="D39" i="45"/>
  <c r="J39" i="45"/>
  <c r="K39" i="45"/>
  <c r="H39" i="45"/>
  <c r="G39" i="45"/>
  <c r="F39" i="45"/>
  <c r="N38" i="45"/>
  <c r="E274" i="26" l="1"/>
  <c r="L274" i="26" s="1"/>
  <c r="K275" i="26"/>
  <c r="G273" i="26"/>
  <c r="I273" i="26" s="1"/>
  <c r="C273" i="26"/>
  <c r="D273" i="26"/>
  <c r="H273" i="26"/>
  <c r="J273" i="26" s="1"/>
  <c r="B273" i="26"/>
  <c r="G39" i="43"/>
  <c r="O37" i="43"/>
  <c r="P41" i="45"/>
  <c r="Q40" i="45"/>
  <c r="D47" i="47"/>
  <c r="K48" i="47"/>
  <c r="E47" i="47"/>
  <c r="C47" i="47"/>
  <c r="J47" i="47"/>
  <c r="F47" i="47"/>
  <c r="I47" i="47"/>
  <c r="H47" i="47"/>
  <c r="G47" i="47" s="1"/>
  <c r="M38" i="43"/>
  <c r="L38" i="43"/>
  <c r="B40" i="43"/>
  <c r="E40" i="43"/>
  <c r="N41" i="43"/>
  <c r="C40" i="43"/>
  <c r="F40" i="43" s="1"/>
  <c r="D40" i="43"/>
  <c r="I39" i="43"/>
  <c r="J39" i="43"/>
  <c r="K39" i="43"/>
  <c r="H39" i="43"/>
  <c r="N39" i="45"/>
  <c r="H47" i="46"/>
  <c r="G47" i="46" s="1"/>
  <c r="F47" i="46"/>
  <c r="E47" i="46"/>
  <c r="D47" i="46"/>
  <c r="C47" i="46"/>
  <c r="J47" i="46"/>
  <c r="I47" i="46"/>
  <c r="O39" i="45"/>
  <c r="I39" i="45"/>
  <c r="H40" i="45"/>
  <c r="G40" i="45"/>
  <c r="M40" i="45"/>
  <c r="E40" i="45"/>
  <c r="L40" i="45"/>
  <c r="K40" i="45"/>
  <c r="J40" i="45"/>
  <c r="F40" i="45"/>
  <c r="D40" i="45"/>
  <c r="E275" i="26" l="1"/>
  <c r="L275" i="26" s="1"/>
  <c r="K276" i="26"/>
  <c r="G274" i="26"/>
  <c r="I274" i="26" s="1"/>
  <c r="B274" i="26"/>
  <c r="H274" i="26"/>
  <c r="J274" i="26" s="1"/>
  <c r="D274" i="26"/>
  <c r="C274" i="26"/>
  <c r="O38" i="43"/>
  <c r="P42" i="45"/>
  <c r="Q41" i="45"/>
  <c r="G40" i="43"/>
  <c r="C48" i="47"/>
  <c r="D48" i="47"/>
  <c r="K49" i="47"/>
  <c r="F48" i="47"/>
  <c r="E48" i="47"/>
  <c r="H48" i="47"/>
  <c r="G48" i="47" s="1"/>
  <c r="I48" i="47"/>
  <c r="J48" i="47"/>
  <c r="L39" i="43"/>
  <c r="M39" i="43"/>
  <c r="H40" i="43"/>
  <c r="I40" i="43"/>
  <c r="J40" i="43"/>
  <c r="K40" i="43"/>
  <c r="B41" i="43"/>
  <c r="C41" i="43"/>
  <c r="F41" i="43" s="1"/>
  <c r="D41" i="43"/>
  <c r="N42" i="43"/>
  <c r="E41" i="43"/>
  <c r="F48" i="46"/>
  <c r="E48" i="46"/>
  <c r="D48" i="46"/>
  <c r="C48" i="46"/>
  <c r="J48" i="46"/>
  <c r="I48" i="46"/>
  <c r="H48" i="46"/>
  <c r="G48" i="46" s="1"/>
  <c r="K41" i="45"/>
  <c r="J41" i="45"/>
  <c r="H41" i="45"/>
  <c r="M41" i="45"/>
  <c r="L41" i="45"/>
  <c r="G41" i="45"/>
  <c r="F41" i="45"/>
  <c r="E41" i="45"/>
  <c r="D41" i="45"/>
  <c r="I40" i="45"/>
  <c r="N40" i="45"/>
  <c r="O40" i="45"/>
  <c r="E276" i="26" l="1"/>
  <c r="L276" i="26" s="1"/>
  <c r="K277" i="26"/>
  <c r="G275" i="26"/>
  <c r="I275" i="26" s="1"/>
  <c r="B275" i="26"/>
  <c r="H275" i="26"/>
  <c r="J275" i="26" s="1"/>
  <c r="C275" i="26"/>
  <c r="D275" i="26"/>
  <c r="G41" i="43"/>
  <c r="O39" i="43"/>
  <c r="P43" i="45"/>
  <c r="Q42" i="45"/>
  <c r="J49" i="47"/>
  <c r="J50" i="47" s="1"/>
  <c r="C49" i="47"/>
  <c r="E49" i="47"/>
  <c r="H49" i="47"/>
  <c r="I49" i="47"/>
  <c r="F49" i="47"/>
  <c r="D49" i="47"/>
  <c r="L40" i="43"/>
  <c r="M40" i="43"/>
  <c r="B42" i="43"/>
  <c r="D42" i="43"/>
  <c r="C42" i="43"/>
  <c r="F42" i="43" s="1"/>
  <c r="E42" i="43"/>
  <c r="N43" i="43"/>
  <c r="I41" i="43"/>
  <c r="J41" i="43"/>
  <c r="K41" i="43"/>
  <c r="H41" i="43"/>
  <c r="F49" i="46"/>
  <c r="E49" i="46"/>
  <c r="D49" i="46"/>
  <c r="C49" i="46"/>
  <c r="J49" i="46"/>
  <c r="J50" i="46" s="1"/>
  <c r="I49" i="46"/>
  <c r="H49" i="46"/>
  <c r="I41" i="45"/>
  <c r="N41" i="45"/>
  <c r="F42" i="45"/>
  <c r="M42" i="45"/>
  <c r="E42" i="45"/>
  <c r="K42" i="45"/>
  <c r="L42" i="45"/>
  <c r="J42" i="45"/>
  <c r="H42" i="45"/>
  <c r="G42" i="45"/>
  <c r="D42" i="45"/>
  <c r="O41" i="45"/>
  <c r="E277" i="26" l="1"/>
  <c r="L277" i="26" s="1"/>
  <c r="K278" i="26"/>
  <c r="G276" i="26"/>
  <c r="I276" i="26" s="1"/>
  <c r="D276" i="26"/>
  <c r="B276" i="26"/>
  <c r="H276" i="26"/>
  <c r="J276" i="26" s="1"/>
  <c r="C276" i="26"/>
  <c r="O40" i="43"/>
  <c r="P44" i="45"/>
  <c r="Q43" i="45"/>
  <c r="G42" i="43"/>
  <c r="G49" i="47"/>
  <c r="G50" i="47" s="1"/>
  <c r="H50" i="47"/>
  <c r="M41" i="43"/>
  <c r="N44" i="43"/>
  <c r="D43" i="43"/>
  <c r="E43" i="43"/>
  <c r="B43" i="43"/>
  <c r="C43" i="43"/>
  <c r="F43" i="43" s="1"/>
  <c r="L41" i="43"/>
  <c r="J42" i="43"/>
  <c r="H42" i="43"/>
  <c r="I42" i="43"/>
  <c r="K42" i="43"/>
  <c r="G49" i="46"/>
  <c r="G50" i="46" s="1"/>
  <c r="H50" i="46"/>
  <c r="N42" i="45"/>
  <c r="O42" i="45"/>
  <c r="H43" i="45"/>
  <c r="F43" i="45"/>
  <c r="M43" i="45"/>
  <c r="L43" i="45"/>
  <c r="K43" i="45"/>
  <c r="J43" i="45"/>
  <c r="G43" i="45"/>
  <c r="E43" i="45"/>
  <c r="D43" i="45"/>
  <c r="I42" i="45"/>
  <c r="G43" i="43" l="1"/>
  <c r="E278" i="26"/>
  <c r="L278" i="26" s="1"/>
  <c r="K279" i="26"/>
  <c r="H277" i="26"/>
  <c r="C277" i="26"/>
  <c r="G277" i="26"/>
  <c r="I277" i="26" s="1"/>
  <c r="D277" i="26"/>
  <c r="J277" i="26"/>
  <c r="B277" i="26"/>
  <c r="O41" i="43"/>
  <c r="P45" i="45"/>
  <c r="Q44" i="45"/>
  <c r="L42" i="43"/>
  <c r="I43" i="43"/>
  <c r="J43" i="43"/>
  <c r="K43" i="43"/>
  <c r="H43" i="43"/>
  <c r="M42" i="43"/>
  <c r="N45" i="43"/>
  <c r="B44" i="43"/>
  <c r="C44" i="43"/>
  <c r="G44" i="43" s="1"/>
  <c r="D44" i="43"/>
  <c r="E44" i="43"/>
  <c r="O43" i="45"/>
  <c r="I43" i="45"/>
  <c r="N43" i="45"/>
  <c r="L44" i="45"/>
  <c r="D44" i="45"/>
  <c r="K44" i="45"/>
  <c r="M44" i="45"/>
  <c r="J44" i="45"/>
  <c r="H44" i="45"/>
  <c r="G44" i="45"/>
  <c r="F44" i="45"/>
  <c r="E44" i="45"/>
  <c r="E279" i="26" l="1"/>
  <c r="L279" i="26" s="1"/>
  <c r="K280" i="26"/>
  <c r="G278" i="26"/>
  <c r="I278" i="26" s="1"/>
  <c r="D278" i="26"/>
  <c r="C278" i="26"/>
  <c r="H278" i="26"/>
  <c r="J278" i="26" s="1"/>
  <c r="B278" i="26"/>
  <c r="F44" i="43"/>
  <c r="O42" i="43"/>
  <c r="P46" i="45"/>
  <c r="Q45" i="45"/>
  <c r="L43" i="43"/>
  <c r="K44" i="43"/>
  <c r="I44" i="43"/>
  <c r="H44" i="43"/>
  <c r="J44" i="43"/>
  <c r="E45" i="43"/>
  <c r="N46" i="43"/>
  <c r="B45" i="43"/>
  <c r="C45" i="43"/>
  <c r="F45" i="43" s="1"/>
  <c r="D45" i="43"/>
  <c r="M43" i="43"/>
  <c r="N44" i="45"/>
  <c r="O44" i="45"/>
  <c r="G45" i="45"/>
  <c r="F45" i="45"/>
  <c r="L45" i="45"/>
  <c r="D45" i="45"/>
  <c r="M45" i="45"/>
  <c r="K45" i="45"/>
  <c r="J45" i="45"/>
  <c r="H45" i="45"/>
  <c r="E45" i="45"/>
  <c r="I44" i="45"/>
  <c r="E280" i="26" l="1"/>
  <c r="L280" i="26" s="1"/>
  <c r="K281" i="26"/>
  <c r="H279" i="26"/>
  <c r="J279" i="26" s="1"/>
  <c r="D279" i="26"/>
  <c r="G279" i="26"/>
  <c r="I279" i="26" s="1"/>
  <c r="C279" i="26"/>
  <c r="B279" i="26"/>
  <c r="G45" i="43"/>
  <c r="O43" i="43"/>
  <c r="P47" i="45"/>
  <c r="Q46" i="45"/>
  <c r="L44" i="43"/>
  <c r="N47" i="43"/>
  <c r="B46" i="43"/>
  <c r="C46" i="43"/>
  <c r="F46" i="43" s="1"/>
  <c r="D46" i="43"/>
  <c r="E46" i="43"/>
  <c r="I45" i="43"/>
  <c r="J45" i="43"/>
  <c r="K45" i="43"/>
  <c r="H45" i="43"/>
  <c r="M44" i="43"/>
  <c r="N45" i="45"/>
  <c r="O45" i="45"/>
  <c r="I45" i="45"/>
  <c r="J46" i="45"/>
  <c r="H46" i="45"/>
  <c r="G46" i="45"/>
  <c r="M46" i="45"/>
  <c r="L46" i="45"/>
  <c r="K46" i="45"/>
  <c r="F46" i="45"/>
  <c r="E46" i="45"/>
  <c r="D46" i="45"/>
  <c r="E281" i="26" l="1"/>
  <c r="L281" i="26" s="1"/>
  <c r="K282" i="26"/>
  <c r="G280" i="26"/>
  <c r="I280" i="26" s="1"/>
  <c r="H280" i="26"/>
  <c r="J280" i="26" s="1"/>
  <c r="D280" i="26"/>
  <c r="C280" i="26"/>
  <c r="B280" i="26"/>
  <c r="O44" i="43"/>
  <c r="P48" i="45"/>
  <c r="Q47" i="45"/>
  <c r="G46" i="43"/>
  <c r="M45" i="43"/>
  <c r="L45" i="43"/>
  <c r="J46" i="43"/>
  <c r="K46" i="43"/>
  <c r="H46" i="43"/>
  <c r="I46" i="43"/>
  <c r="N48" i="43"/>
  <c r="D47" i="43"/>
  <c r="E47" i="43"/>
  <c r="B47" i="43"/>
  <c r="C47" i="43"/>
  <c r="G47" i="43" s="1"/>
  <c r="O46" i="45"/>
  <c r="I46" i="45"/>
  <c r="M47" i="45"/>
  <c r="E47" i="45"/>
  <c r="L47" i="45"/>
  <c r="D47" i="45"/>
  <c r="K47" i="45"/>
  <c r="J47" i="45"/>
  <c r="H47" i="45"/>
  <c r="G47" i="45"/>
  <c r="F47" i="45"/>
  <c r="N46" i="45"/>
  <c r="E282" i="26" l="1"/>
  <c r="L282" i="26" s="1"/>
  <c r="K283" i="26"/>
  <c r="G281" i="26"/>
  <c r="I281" i="26" s="1"/>
  <c r="C281" i="26"/>
  <c r="D281" i="26"/>
  <c r="H281" i="26"/>
  <c r="J281" i="26" s="1"/>
  <c r="B281" i="26"/>
  <c r="O45" i="43"/>
  <c r="F47" i="43"/>
  <c r="P49" i="45"/>
  <c r="Q48" i="45"/>
  <c r="M46" i="43"/>
  <c r="L46" i="43"/>
  <c r="B48" i="43"/>
  <c r="D48" i="43"/>
  <c r="E48" i="43"/>
  <c r="C48" i="43"/>
  <c r="F48" i="43" s="1"/>
  <c r="N49" i="43"/>
  <c r="J47" i="43"/>
  <c r="K47" i="43"/>
  <c r="I47" i="43"/>
  <c r="H47" i="43"/>
  <c r="O47" i="45"/>
  <c r="N47" i="45"/>
  <c r="I47" i="45"/>
  <c r="H48" i="45"/>
  <c r="G48" i="45"/>
  <c r="F48" i="45"/>
  <c r="M48" i="45"/>
  <c r="E48" i="45"/>
  <c r="D48" i="45"/>
  <c r="L48" i="45"/>
  <c r="K48" i="45"/>
  <c r="J48" i="45"/>
  <c r="E283" i="26" l="1"/>
  <c r="L283" i="26" s="1"/>
  <c r="K284" i="26"/>
  <c r="G282" i="26"/>
  <c r="I282" i="26" s="1"/>
  <c r="B282" i="26"/>
  <c r="C282" i="26"/>
  <c r="H282" i="26"/>
  <c r="J282" i="26" s="1"/>
  <c r="D282" i="26"/>
  <c r="O46" i="43"/>
  <c r="P50" i="45"/>
  <c r="Q49" i="45"/>
  <c r="G48" i="43"/>
  <c r="M47" i="43"/>
  <c r="L47" i="43"/>
  <c r="N50" i="43"/>
  <c r="C49" i="43"/>
  <c r="F49" i="43" s="1"/>
  <c r="D49" i="43"/>
  <c r="E49" i="43"/>
  <c r="B49" i="43"/>
  <c r="K48" i="43"/>
  <c r="H48" i="43"/>
  <c r="I48" i="43"/>
  <c r="J48" i="43"/>
  <c r="O48" i="45"/>
  <c r="I48" i="45"/>
  <c r="K49" i="45"/>
  <c r="J49" i="45"/>
  <c r="H49" i="45"/>
  <c r="G49" i="45"/>
  <c r="F49" i="45"/>
  <c r="E49" i="45"/>
  <c r="D49" i="45"/>
  <c r="M49" i="45"/>
  <c r="L49" i="45"/>
  <c r="N48" i="45"/>
  <c r="E284" i="26" l="1"/>
  <c r="L284" i="26" s="1"/>
  <c r="K285" i="26"/>
  <c r="H283" i="26"/>
  <c r="C283" i="26"/>
  <c r="G283" i="26"/>
  <c r="I283" i="26" s="1"/>
  <c r="B283" i="26"/>
  <c r="J283" i="26"/>
  <c r="D283" i="26"/>
  <c r="O47" i="43"/>
  <c r="P51" i="45"/>
  <c r="Q50" i="45"/>
  <c r="G49" i="43"/>
  <c r="M48" i="43"/>
  <c r="I49" i="43"/>
  <c r="J49" i="43"/>
  <c r="K49" i="43"/>
  <c r="H49" i="43"/>
  <c r="L48" i="43"/>
  <c r="N51" i="43"/>
  <c r="B50" i="43"/>
  <c r="C50" i="43"/>
  <c r="F50" i="43" s="1"/>
  <c r="D50" i="43"/>
  <c r="E50" i="43"/>
  <c r="I49" i="45"/>
  <c r="N49" i="45"/>
  <c r="O49" i="45"/>
  <c r="F50" i="45"/>
  <c r="M50" i="45"/>
  <c r="E50" i="45"/>
  <c r="L50" i="45"/>
  <c r="D50" i="45"/>
  <c r="K50" i="45"/>
  <c r="J50" i="45"/>
  <c r="H50" i="45"/>
  <c r="G50" i="45"/>
  <c r="E285" i="26" l="1"/>
  <c r="L285" i="26" s="1"/>
  <c r="K286" i="26"/>
  <c r="G284" i="26"/>
  <c r="I284" i="26" s="1"/>
  <c r="B284" i="26"/>
  <c r="C284" i="26"/>
  <c r="H284" i="26"/>
  <c r="J284" i="26" s="1"/>
  <c r="D284" i="26"/>
  <c r="G50" i="43"/>
  <c r="O48" i="43"/>
  <c r="P52" i="45"/>
  <c r="Q51" i="45"/>
  <c r="L49" i="43"/>
  <c r="J50" i="43"/>
  <c r="H50" i="43"/>
  <c r="I50" i="43"/>
  <c r="K50" i="43"/>
  <c r="N52" i="43"/>
  <c r="B51" i="43"/>
  <c r="C51" i="43"/>
  <c r="F51" i="43" s="1"/>
  <c r="D51" i="43"/>
  <c r="E51" i="43"/>
  <c r="M49" i="43"/>
  <c r="I50" i="45"/>
  <c r="H51" i="45"/>
  <c r="G51" i="45"/>
  <c r="F51" i="45"/>
  <c r="M51" i="45"/>
  <c r="L51" i="45"/>
  <c r="K51" i="45"/>
  <c r="J51" i="45"/>
  <c r="E51" i="45"/>
  <c r="D51" i="45"/>
  <c r="N50" i="45"/>
  <c r="O50" i="45"/>
  <c r="E286" i="26" l="1"/>
  <c r="L286" i="26" s="1"/>
  <c r="K287" i="26"/>
  <c r="G285" i="26"/>
  <c r="I285" i="26" s="1"/>
  <c r="D285" i="26"/>
  <c r="B285" i="26"/>
  <c r="H285" i="26"/>
  <c r="J285" i="26" s="1"/>
  <c r="C285" i="26"/>
  <c r="G51" i="43"/>
  <c r="O49" i="43"/>
  <c r="P53" i="45"/>
  <c r="Q52" i="45"/>
  <c r="L50" i="43"/>
  <c r="I51" i="43"/>
  <c r="J51" i="43"/>
  <c r="K51" i="43"/>
  <c r="H51" i="43"/>
  <c r="N53" i="43"/>
  <c r="B52" i="43"/>
  <c r="C52" i="43"/>
  <c r="F52" i="43" s="1"/>
  <c r="D52" i="43"/>
  <c r="E52" i="43"/>
  <c r="M50" i="43"/>
  <c r="N51" i="45"/>
  <c r="L52" i="45"/>
  <c r="D52" i="45"/>
  <c r="K52" i="45"/>
  <c r="J52" i="45"/>
  <c r="M52" i="45"/>
  <c r="H52" i="45"/>
  <c r="G52" i="45"/>
  <c r="F52" i="45"/>
  <c r="E52" i="45"/>
  <c r="I51" i="45"/>
  <c r="O51" i="45"/>
  <c r="E287" i="26" l="1"/>
  <c r="L287" i="26" s="1"/>
  <c r="K288" i="26"/>
  <c r="G286" i="26"/>
  <c r="I286" i="26" s="1"/>
  <c r="D286" i="26"/>
  <c r="C286" i="26"/>
  <c r="H286" i="26"/>
  <c r="J286" i="26" s="1"/>
  <c r="B286" i="26"/>
  <c r="G52" i="43"/>
  <c r="O50" i="43"/>
  <c r="P54" i="45"/>
  <c r="Q53" i="45"/>
  <c r="J52" i="43"/>
  <c r="K52" i="43"/>
  <c r="H52" i="43"/>
  <c r="I52" i="43"/>
  <c r="N54" i="43"/>
  <c r="C53" i="43"/>
  <c r="F53" i="43" s="1"/>
  <c r="D53" i="43"/>
  <c r="E53" i="43"/>
  <c r="B53" i="43"/>
  <c r="L51" i="43"/>
  <c r="M51" i="43"/>
  <c r="N52" i="45"/>
  <c r="G53" i="45"/>
  <c r="F53" i="45"/>
  <c r="M53" i="45"/>
  <c r="E53" i="45"/>
  <c r="L53" i="45"/>
  <c r="D53" i="45"/>
  <c r="K53" i="45"/>
  <c r="J53" i="45"/>
  <c r="H53" i="45"/>
  <c r="O52" i="45"/>
  <c r="I52" i="45"/>
  <c r="E288" i="26" l="1"/>
  <c r="L288" i="26" s="1"/>
  <c r="K289" i="26"/>
  <c r="G287" i="26"/>
  <c r="I287" i="26" s="1"/>
  <c r="B287" i="26"/>
  <c r="C287" i="26"/>
  <c r="H287" i="26"/>
  <c r="J287" i="26" s="1"/>
  <c r="D287" i="26"/>
  <c r="O51" i="43"/>
  <c r="P55" i="45"/>
  <c r="Q54" i="45"/>
  <c r="G53" i="43"/>
  <c r="L52" i="43"/>
  <c r="I53" i="43"/>
  <c r="J53" i="43"/>
  <c r="K53" i="43"/>
  <c r="H53" i="43"/>
  <c r="N55" i="43"/>
  <c r="B54" i="43"/>
  <c r="C54" i="43"/>
  <c r="F54" i="43" s="1"/>
  <c r="D54" i="43"/>
  <c r="E54" i="43"/>
  <c r="M52" i="43"/>
  <c r="O53" i="45"/>
  <c r="I53" i="45"/>
  <c r="J54" i="45"/>
  <c r="H54" i="45"/>
  <c r="G54" i="45"/>
  <c r="F54" i="45"/>
  <c r="E54" i="45"/>
  <c r="D54" i="45"/>
  <c r="M54" i="45"/>
  <c r="L54" i="45"/>
  <c r="K54" i="45"/>
  <c r="N53" i="45"/>
  <c r="E289" i="26" l="1"/>
  <c r="L289" i="26" s="1"/>
  <c r="K290" i="26"/>
  <c r="H288" i="26"/>
  <c r="J288" i="26" s="1"/>
  <c r="D288" i="26"/>
  <c r="B288" i="26"/>
  <c r="G288" i="26"/>
  <c r="I288" i="26" s="1"/>
  <c r="C288" i="26"/>
  <c r="O52" i="43"/>
  <c r="P56" i="45"/>
  <c r="Q55" i="45"/>
  <c r="G54" i="43"/>
  <c r="L53" i="43"/>
  <c r="M53" i="43"/>
  <c r="K54" i="43"/>
  <c r="H54" i="43"/>
  <c r="I54" i="43"/>
  <c r="J54" i="43"/>
  <c r="C55" i="43"/>
  <c r="F55" i="43" s="1"/>
  <c r="N56" i="43"/>
  <c r="D55" i="43"/>
  <c r="E55" i="43"/>
  <c r="B55" i="43"/>
  <c r="M55" i="45"/>
  <c r="E55" i="45"/>
  <c r="L55" i="45"/>
  <c r="D55" i="45"/>
  <c r="K55" i="45"/>
  <c r="J55" i="45"/>
  <c r="H55" i="45"/>
  <c r="G55" i="45"/>
  <c r="F55" i="45"/>
  <c r="I54" i="45"/>
  <c r="O54" i="45"/>
  <c r="N54" i="45"/>
  <c r="E290" i="26" l="1"/>
  <c r="L290" i="26" s="1"/>
  <c r="K291" i="26"/>
  <c r="H289" i="26"/>
  <c r="J289" i="26" s="1"/>
  <c r="B289" i="26"/>
  <c r="C289" i="26"/>
  <c r="D289" i="26"/>
  <c r="G289" i="26"/>
  <c r="I289" i="26" s="1"/>
  <c r="O53" i="43"/>
  <c r="P57" i="45"/>
  <c r="Q56" i="45"/>
  <c r="G55" i="43"/>
  <c r="N55" i="45"/>
  <c r="N57" i="43"/>
  <c r="B56" i="43"/>
  <c r="C56" i="43"/>
  <c r="F56" i="43" s="1"/>
  <c r="D56" i="43"/>
  <c r="E56" i="43"/>
  <c r="I55" i="43"/>
  <c r="J55" i="43"/>
  <c r="K55" i="43"/>
  <c r="H55" i="43"/>
  <c r="M54" i="43"/>
  <c r="L54" i="43"/>
  <c r="O54" i="43" s="1"/>
  <c r="O55" i="45"/>
  <c r="I55" i="45"/>
  <c r="H56" i="45"/>
  <c r="G56" i="45"/>
  <c r="F56" i="45"/>
  <c r="M56" i="45"/>
  <c r="E56" i="45"/>
  <c r="L56" i="45"/>
  <c r="K56" i="45"/>
  <c r="J56" i="45"/>
  <c r="D56" i="45"/>
  <c r="E291" i="26" l="1"/>
  <c r="L291" i="26" s="1"/>
  <c r="K292" i="26"/>
  <c r="G290" i="26"/>
  <c r="I290" i="26" s="1"/>
  <c r="B290" i="26"/>
  <c r="H290" i="26"/>
  <c r="J290" i="26" s="1"/>
  <c r="D290" i="26"/>
  <c r="C290" i="26"/>
  <c r="P58" i="45"/>
  <c r="Q57" i="45"/>
  <c r="G56" i="43"/>
  <c r="L55" i="43"/>
  <c r="M55" i="43"/>
  <c r="J56" i="43"/>
  <c r="K56" i="43"/>
  <c r="H56" i="43"/>
  <c r="I56" i="43"/>
  <c r="E57" i="43"/>
  <c r="N58" i="43"/>
  <c r="D57" i="43"/>
  <c r="B57" i="43"/>
  <c r="C57" i="43"/>
  <c r="F57" i="43" s="1"/>
  <c r="O56" i="45"/>
  <c r="K57" i="45"/>
  <c r="J57" i="45"/>
  <c r="H57" i="45"/>
  <c r="L57" i="45"/>
  <c r="D57" i="45"/>
  <c r="E57" i="45"/>
  <c r="M57" i="45"/>
  <c r="G57" i="45"/>
  <c r="F57" i="45"/>
  <c r="I56" i="45"/>
  <c r="N56" i="45"/>
  <c r="E292" i="26" l="1"/>
  <c r="L292" i="26" s="1"/>
  <c r="K293" i="26"/>
  <c r="H291" i="26"/>
  <c r="J291" i="26" s="1"/>
  <c r="C291" i="26"/>
  <c r="G291" i="26"/>
  <c r="I291" i="26" s="1"/>
  <c r="D291" i="26"/>
  <c r="B291" i="26"/>
  <c r="O55" i="43"/>
  <c r="G57" i="43"/>
  <c r="P59" i="45"/>
  <c r="Q58" i="45"/>
  <c r="M56" i="43"/>
  <c r="L56" i="43"/>
  <c r="I57" i="43"/>
  <c r="J57" i="43"/>
  <c r="H57" i="43"/>
  <c r="K57" i="43"/>
  <c r="N59" i="43"/>
  <c r="D58" i="43"/>
  <c r="E58" i="43"/>
  <c r="B58" i="43"/>
  <c r="C58" i="43"/>
  <c r="G58" i="43" s="1"/>
  <c r="I57" i="45"/>
  <c r="F58" i="45"/>
  <c r="M58" i="45"/>
  <c r="E58" i="45"/>
  <c r="L58" i="45"/>
  <c r="D58" i="45"/>
  <c r="K58" i="45"/>
  <c r="J58" i="45"/>
  <c r="G58" i="45"/>
  <c r="H58" i="45"/>
  <c r="N57" i="45"/>
  <c r="O57" i="45"/>
  <c r="E293" i="26" l="1"/>
  <c r="L293" i="26" s="1"/>
  <c r="K294" i="26"/>
  <c r="G292" i="26"/>
  <c r="I292" i="26" s="1"/>
  <c r="B292" i="26"/>
  <c r="H292" i="26"/>
  <c r="J292" i="26" s="1"/>
  <c r="D292" i="26"/>
  <c r="C292" i="26"/>
  <c r="F58" i="43"/>
  <c r="O56" i="43"/>
  <c r="P60" i="45"/>
  <c r="Q59" i="45"/>
  <c r="B59" i="43"/>
  <c r="E59" i="43"/>
  <c r="N60" i="43"/>
  <c r="C59" i="43"/>
  <c r="F59" i="43" s="1"/>
  <c r="D59" i="43"/>
  <c r="L57" i="43"/>
  <c r="H58" i="43"/>
  <c r="J58" i="43"/>
  <c r="K58" i="43"/>
  <c r="I58" i="43"/>
  <c r="M57" i="43"/>
  <c r="O58" i="45"/>
  <c r="I58" i="45"/>
  <c r="N58" i="45"/>
  <c r="H59" i="45"/>
  <c r="G59" i="45"/>
  <c r="F59" i="45"/>
  <c r="M59" i="45"/>
  <c r="E59" i="45"/>
  <c r="J59" i="45"/>
  <c r="D59" i="45"/>
  <c r="L59" i="45"/>
  <c r="K59" i="45"/>
  <c r="E294" i="26" l="1"/>
  <c r="L294" i="26" s="1"/>
  <c r="K295" i="26"/>
  <c r="H293" i="26"/>
  <c r="C293" i="26"/>
  <c r="G293" i="26"/>
  <c r="I293" i="26" s="1"/>
  <c r="D293" i="26"/>
  <c r="J293" i="26"/>
  <c r="B293" i="26"/>
  <c r="O57" i="43"/>
  <c r="P61" i="45"/>
  <c r="Q60" i="45"/>
  <c r="G59" i="43"/>
  <c r="L58" i="43"/>
  <c r="H59" i="43"/>
  <c r="I59" i="43"/>
  <c r="K59" i="43"/>
  <c r="J59" i="43"/>
  <c r="C60" i="43"/>
  <c r="F60" i="43" s="1"/>
  <c r="E60" i="43"/>
  <c r="B60" i="43"/>
  <c r="N61" i="43"/>
  <c r="D60" i="43"/>
  <c r="M58" i="43"/>
  <c r="N59" i="45"/>
  <c r="O59" i="45"/>
  <c r="I59" i="45"/>
  <c r="L60" i="45"/>
  <c r="D60" i="45"/>
  <c r="K60" i="45"/>
  <c r="J60" i="45"/>
  <c r="H60" i="45"/>
  <c r="M60" i="45"/>
  <c r="E60" i="45"/>
  <c r="G60" i="45"/>
  <c r="F60" i="45"/>
  <c r="E295" i="26" l="1"/>
  <c r="L295" i="26" s="1"/>
  <c r="K296" i="26"/>
  <c r="G294" i="26"/>
  <c r="I294" i="26" s="1"/>
  <c r="D294" i="26"/>
  <c r="C294" i="26"/>
  <c r="H294" i="26"/>
  <c r="J294" i="26" s="1"/>
  <c r="B294" i="26"/>
  <c r="O58" i="43"/>
  <c r="P62" i="45"/>
  <c r="Q61" i="45"/>
  <c r="G60" i="43"/>
  <c r="M59" i="43"/>
  <c r="I60" i="43"/>
  <c r="J60" i="43"/>
  <c r="K60" i="43"/>
  <c r="H60" i="43"/>
  <c r="L59" i="43"/>
  <c r="E61" i="43"/>
  <c r="N62" i="43"/>
  <c r="C61" i="43"/>
  <c r="G61" i="43" s="1"/>
  <c r="B61" i="43"/>
  <c r="D61" i="43"/>
  <c r="N60" i="45"/>
  <c r="G61" i="45"/>
  <c r="F61" i="45"/>
  <c r="M61" i="45"/>
  <c r="E61" i="45"/>
  <c r="L61" i="45"/>
  <c r="D61" i="45"/>
  <c r="K61" i="45"/>
  <c r="H61" i="45"/>
  <c r="J61" i="45"/>
  <c r="O60" i="45"/>
  <c r="I60" i="45"/>
  <c r="E296" i="26" l="1"/>
  <c r="L296" i="26" s="1"/>
  <c r="K297" i="26"/>
  <c r="H295" i="26"/>
  <c r="J295" i="26" s="1"/>
  <c r="D295" i="26"/>
  <c r="C295" i="26"/>
  <c r="G295" i="26"/>
  <c r="I295" i="26" s="1"/>
  <c r="B295" i="26"/>
  <c r="O59" i="43"/>
  <c r="P63" i="45"/>
  <c r="Q62" i="45"/>
  <c r="F61" i="43"/>
  <c r="L60" i="43"/>
  <c r="K61" i="43"/>
  <c r="I61" i="43"/>
  <c r="J61" i="43"/>
  <c r="H61" i="43"/>
  <c r="N63" i="43"/>
  <c r="C62" i="43"/>
  <c r="F62" i="43" s="1"/>
  <c r="D62" i="43"/>
  <c r="E62" i="43"/>
  <c r="B62" i="43"/>
  <c r="M60" i="43"/>
  <c r="I61" i="45"/>
  <c r="J62" i="45"/>
  <c r="H62" i="45"/>
  <c r="G62" i="45"/>
  <c r="F62" i="45"/>
  <c r="K62" i="45"/>
  <c r="M62" i="45"/>
  <c r="L62" i="45"/>
  <c r="E62" i="45"/>
  <c r="D62" i="45"/>
  <c r="N61" i="45"/>
  <c r="O61" i="45"/>
  <c r="E297" i="26" l="1"/>
  <c r="L297" i="26" s="1"/>
  <c r="K298" i="26"/>
  <c r="G296" i="26"/>
  <c r="I296" i="26" s="1"/>
  <c r="D296" i="26"/>
  <c r="C296" i="26"/>
  <c r="H296" i="26"/>
  <c r="J296" i="26" s="1"/>
  <c r="B296" i="26"/>
  <c r="O60" i="43"/>
  <c r="P64" i="45"/>
  <c r="Q63" i="45"/>
  <c r="G62" i="43"/>
  <c r="L61" i="43"/>
  <c r="D63" i="43"/>
  <c r="E63" i="43"/>
  <c r="N64" i="43"/>
  <c r="B63" i="43"/>
  <c r="C63" i="43"/>
  <c r="F63" i="43" s="1"/>
  <c r="J62" i="43"/>
  <c r="K62" i="43"/>
  <c r="H62" i="43"/>
  <c r="I62" i="43"/>
  <c r="M61" i="43"/>
  <c r="N62" i="45"/>
  <c r="O62" i="45"/>
  <c r="M63" i="45"/>
  <c r="E63" i="45"/>
  <c r="L63" i="45"/>
  <c r="D63" i="45"/>
  <c r="K63" i="45"/>
  <c r="J63" i="45"/>
  <c r="F63" i="45"/>
  <c r="H63" i="45"/>
  <c r="G63" i="45"/>
  <c r="I62" i="45"/>
  <c r="E298" i="26" l="1"/>
  <c r="L298" i="26" s="1"/>
  <c r="K299" i="26"/>
  <c r="H297" i="26"/>
  <c r="J297" i="26" s="1"/>
  <c r="B297" i="26"/>
  <c r="G297" i="26"/>
  <c r="I297" i="26" s="1"/>
  <c r="D297" i="26"/>
  <c r="C297" i="26"/>
  <c r="O61" i="43"/>
  <c r="P65" i="45"/>
  <c r="Q64" i="45"/>
  <c r="G63" i="43"/>
  <c r="M62" i="43"/>
  <c r="L62" i="43"/>
  <c r="I63" i="43"/>
  <c r="J63" i="43"/>
  <c r="K63" i="43"/>
  <c r="H63" i="43"/>
  <c r="N65" i="43"/>
  <c r="D64" i="43"/>
  <c r="E64" i="43"/>
  <c r="B64" i="43"/>
  <c r="C64" i="43"/>
  <c r="F64" i="43" s="1"/>
  <c r="O63" i="45"/>
  <c r="N63" i="45"/>
  <c r="I63" i="45"/>
  <c r="H64" i="45"/>
  <c r="G64" i="45"/>
  <c r="F64" i="45"/>
  <c r="M64" i="45"/>
  <c r="E64" i="45"/>
  <c r="L64" i="45"/>
  <c r="D64" i="45"/>
  <c r="K64" i="45"/>
  <c r="J64" i="45"/>
  <c r="E299" i="26" l="1"/>
  <c r="L299" i="26" s="1"/>
  <c r="K300" i="26"/>
  <c r="G298" i="26"/>
  <c r="I298" i="26" s="1"/>
  <c r="B298" i="26"/>
  <c r="H298" i="26"/>
  <c r="J298" i="26" s="1"/>
  <c r="D298" i="26"/>
  <c r="C298" i="26"/>
  <c r="O62" i="43"/>
  <c r="P66" i="45"/>
  <c r="Q65" i="45"/>
  <c r="G64" i="43"/>
  <c r="M63" i="43"/>
  <c r="L63" i="43"/>
  <c r="H64" i="43"/>
  <c r="I64" i="43"/>
  <c r="J64" i="43"/>
  <c r="K64" i="43"/>
  <c r="E65" i="43"/>
  <c r="N66" i="43"/>
  <c r="B65" i="43"/>
  <c r="C65" i="43"/>
  <c r="F65" i="43" s="1"/>
  <c r="D65" i="43"/>
  <c r="O64" i="45"/>
  <c r="I64" i="45"/>
  <c r="K65" i="45"/>
  <c r="J65" i="45"/>
  <c r="H65" i="45"/>
  <c r="G65" i="45"/>
  <c r="L65" i="45"/>
  <c r="D65" i="45"/>
  <c r="M65" i="45"/>
  <c r="F65" i="45"/>
  <c r="E65" i="45"/>
  <c r="N64" i="45"/>
  <c r="E300" i="26" l="1"/>
  <c r="L300" i="26" s="1"/>
  <c r="K301" i="26"/>
  <c r="H299" i="26"/>
  <c r="J299" i="26" s="1"/>
  <c r="C299" i="26"/>
  <c r="G299" i="26"/>
  <c r="I299" i="26" s="1"/>
  <c r="B299" i="26"/>
  <c r="D299" i="26"/>
  <c r="O63" i="43"/>
  <c r="G65" i="43"/>
  <c r="P67" i="45"/>
  <c r="Q66" i="45"/>
  <c r="L64" i="43"/>
  <c r="M64" i="43"/>
  <c r="E66" i="43"/>
  <c r="N67" i="43"/>
  <c r="D66" i="43"/>
  <c r="B66" i="43"/>
  <c r="C66" i="43"/>
  <c r="G66" i="43" s="1"/>
  <c r="H65" i="43"/>
  <c r="K65" i="43"/>
  <c r="I65" i="43"/>
  <c r="J65" i="43"/>
  <c r="O65" i="45"/>
  <c r="I65" i="45"/>
  <c r="F66" i="45"/>
  <c r="M66" i="45"/>
  <c r="E66" i="45"/>
  <c r="L66" i="45"/>
  <c r="D66" i="45"/>
  <c r="K66" i="45"/>
  <c r="J66" i="45"/>
  <c r="G66" i="45"/>
  <c r="H66" i="45"/>
  <c r="N65" i="45"/>
  <c r="E301" i="26" l="1"/>
  <c r="L301" i="26" s="1"/>
  <c r="K302" i="26"/>
  <c r="G300" i="26"/>
  <c r="I300" i="26" s="1"/>
  <c r="B300" i="26"/>
  <c r="H300" i="26"/>
  <c r="J300" i="26" s="1"/>
  <c r="D300" i="26"/>
  <c r="C300" i="26"/>
  <c r="F66" i="43"/>
  <c r="O64" i="43"/>
  <c r="P68" i="45"/>
  <c r="Q67" i="45"/>
  <c r="L65" i="43"/>
  <c r="M65" i="43"/>
  <c r="H66" i="43"/>
  <c r="I66" i="43"/>
  <c r="J66" i="43"/>
  <c r="K66" i="43"/>
  <c r="E67" i="43"/>
  <c r="N68" i="43"/>
  <c r="B67" i="43"/>
  <c r="C67" i="43"/>
  <c r="F67" i="43" s="1"/>
  <c r="D67" i="43"/>
  <c r="G67" i="43"/>
  <c r="O66" i="45"/>
  <c r="I66" i="45"/>
  <c r="N66" i="45"/>
  <c r="H67" i="45"/>
  <c r="G67" i="45"/>
  <c r="F67" i="45"/>
  <c r="M67" i="45"/>
  <c r="E67" i="45"/>
  <c r="J67" i="45"/>
  <c r="L67" i="45"/>
  <c r="K67" i="45"/>
  <c r="D67" i="45"/>
  <c r="E302" i="26" l="1"/>
  <c r="L302" i="26" s="1"/>
  <c r="K303" i="26"/>
  <c r="H301" i="26"/>
  <c r="C301" i="26"/>
  <c r="G301" i="26"/>
  <c r="I301" i="26" s="1"/>
  <c r="D301" i="26"/>
  <c r="J301" i="26"/>
  <c r="B301" i="26"/>
  <c r="O65" i="43"/>
  <c r="P69" i="45"/>
  <c r="Q68" i="45"/>
  <c r="M66" i="43"/>
  <c r="L66" i="43"/>
  <c r="I67" i="43"/>
  <c r="J67" i="43"/>
  <c r="K67" i="43"/>
  <c r="H67" i="43"/>
  <c r="N69" i="43"/>
  <c r="D68" i="43"/>
  <c r="B68" i="43"/>
  <c r="C68" i="43"/>
  <c r="F68" i="43" s="1"/>
  <c r="E68" i="43"/>
  <c r="N67" i="45"/>
  <c r="O67" i="45"/>
  <c r="L68" i="45"/>
  <c r="D68" i="45"/>
  <c r="K68" i="45"/>
  <c r="J68" i="45"/>
  <c r="H68" i="45"/>
  <c r="M68" i="45"/>
  <c r="E68" i="45"/>
  <c r="G68" i="45"/>
  <c r="F68" i="45"/>
  <c r="I67" i="45"/>
  <c r="G68" i="43" l="1"/>
  <c r="E303" i="26"/>
  <c r="L303" i="26" s="1"/>
  <c r="K304" i="26"/>
  <c r="G302" i="26"/>
  <c r="I302" i="26" s="1"/>
  <c r="D302" i="26"/>
  <c r="C302" i="26"/>
  <c r="H302" i="26"/>
  <c r="J302" i="26" s="1"/>
  <c r="B302" i="26"/>
  <c r="O66" i="43"/>
  <c r="P70" i="45"/>
  <c r="Q69" i="45"/>
  <c r="M67" i="43"/>
  <c r="K68" i="43"/>
  <c r="H68" i="43"/>
  <c r="I68" i="43"/>
  <c r="J68" i="43"/>
  <c r="N70" i="43"/>
  <c r="B69" i="43"/>
  <c r="E69" i="43"/>
  <c r="C69" i="43"/>
  <c r="F69" i="43" s="1"/>
  <c r="D69" i="43"/>
  <c r="L67" i="43"/>
  <c r="N68" i="45"/>
  <c r="G69" i="45"/>
  <c r="F69" i="45"/>
  <c r="M69" i="45"/>
  <c r="E69" i="45"/>
  <c r="L69" i="45"/>
  <c r="D69" i="45"/>
  <c r="K69" i="45"/>
  <c r="H69" i="45"/>
  <c r="J69" i="45"/>
  <c r="O68" i="45"/>
  <c r="I68" i="45"/>
  <c r="E304" i="26" l="1"/>
  <c r="L304" i="26" s="1"/>
  <c r="K305" i="26"/>
  <c r="G69" i="43"/>
  <c r="H303" i="26"/>
  <c r="D303" i="26"/>
  <c r="G303" i="26"/>
  <c r="I303" i="26" s="1"/>
  <c r="B303" i="26"/>
  <c r="J303" i="26"/>
  <c r="C303" i="26"/>
  <c r="O67" i="43"/>
  <c r="P71" i="45"/>
  <c r="Q70" i="45"/>
  <c r="I69" i="43"/>
  <c r="J69" i="43"/>
  <c r="K69" i="43"/>
  <c r="H69" i="43"/>
  <c r="N71" i="43"/>
  <c r="D70" i="43"/>
  <c r="B70" i="43"/>
  <c r="C70" i="43"/>
  <c r="F70" i="43" s="1"/>
  <c r="E70" i="43"/>
  <c r="M68" i="43"/>
  <c r="L68" i="43"/>
  <c r="O69" i="45"/>
  <c r="I69" i="45"/>
  <c r="N69" i="45"/>
  <c r="J70" i="45"/>
  <c r="H70" i="45"/>
  <c r="G70" i="45"/>
  <c r="F70" i="45"/>
  <c r="K70" i="45"/>
  <c r="M70" i="45"/>
  <c r="L70" i="45"/>
  <c r="E70" i="45"/>
  <c r="D70" i="45"/>
  <c r="E305" i="26" l="1"/>
  <c r="L305" i="26" s="1"/>
  <c r="K306" i="26"/>
  <c r="G304" i="26"/>
  <c r="I304" i="26" s="1"/>
  <c r="C304" i="26"/>
  <c r="B304" i="26"/>
  <c r="H304" i="26"/>
  <c r="J304" i="26" s="1"/>
  <c r="D304" i="26"/>
  <c r="O68" i="43"/>
  <c r="P72" i="45"/>
  <c r="Q71" i="45"/>
  <c r="G70" i="43"/>
  <c r="I70" i="43"/>
  <c r="J70" i="43"/>
  <c r="K70" i="43"/>
  <c r="H70" i="43"/>
  <c r="N72" i="43"/>
  <c r="B71" i="43"/>
  <c r="C71" i="43"/>
  <c r="F71" i="43" s="1"/>
  <c r="D71" i="43"/>
  <c r="E71" i="43"/>
  <c r="L69" i="43"/>
  <c r="M69" i="43"/>
  <c r="O70" i="45"/>
  <c r="M71" i="45"/>
  <c r="E71" i="45"/>
  <c r="L71" i="45"/>
  <c r="D71" i="45"/>
  <c r="K71" i="45"/>
  <c r="J71" i="45"/>
  <c r="F71" i="45"/>
  <c r="H71" i="45"/>
  <c r="G71" i="45"/>
  <c r="I70" i="45"/>
  <c r="N70" i="45"/>
  <c r="E306" i="26" l="1"/>
  <c r="L306" i="26" s="1"/>
  <c r="K307" i="26"/>
  <c r="H305" i="26"/>
  <c r="J305" i="26" s="1"/>
  <c r="B305" i="26"/>
  <c r="G305" i="26"/>
  <c r="I305" i="26" s="1"/>
  <c r="C305" i="26"/>
  <c r="D305" i="26"/>
  <c r="G71" i="43"/>
  <c r="O69" i="43"/>
  <c r="P73" i="45"/>
  <c r="Q72" i="45"/>
  <c r="M70" i="43"/>
  <c r="J71" i="43"/>
  <c r="K71" i="43"/>
  <c r="H71" i="43"/>
  <c r="I71" i="43"/>
  <c r="D72" i="43"/>
  <c r="E72" i="43"/>
  <c r="B72" i="43"/>
  <c r="C72" i="43"/>
  <c r="F72" i="43" s="1"/>
  <c r="N73" i="43"/>
  <c r="L70" i="43"/>
  <c r="O71" i="45"/>
  <c r="N71" i="45"/>
  <c r="I71" i="45"/>
  <c r="H72" i="45"/>
  <c r="G72" i="45"/>
  <c r="F72" i="45"/>
  <c r="M72" i="45"/>
  <c r="E72" i="45"/>
  <c r="L72" i="45"/>
  <c r="D72" i="45"/>
  <c r="K72" i="45"/>
  <c r="J72" i="45"/>
  <c r="E307" i="26" l="1"/>
  <c r="L307" i="26" s="1"/>
  <c r="K308" i="26"/>
  <c r="G306" i="26"/>
  <c r="I306" i="26" s="1"/>
  <c r="B306" i="26"/>
  <c r="H306" i="26"/>
  <c r="J306" i="26" s="1"/>
  <c r="D306" i="26"/>
  <c r="C306" i="26"/>
  <c r="G72" i="43"/>
  <c r="O70" i="43"/>
  <c r="P74" i="45"/>
  <c r="Q73" i="45"/>
  <c r="M71" i="43"/>
  <c r="L71" i="43"/>
  <c r="I72" i="43"/>
  <c r="J72" i="43"/>
  <c r="K72" i="43"/>
  <c r="H72" i="43"/>
  <c r="N74" i="43"/>
  <c r="B73" i="43"/>
  <c r="C73" i="43"/>
  <c r="F73" i="43" s="1"/>
  <c r="D73" i="43"/>
  <c r="E73" i="43"/>
  <c r="O72" i="45"/>
  <c r="I72" i="45"/>
  <c r="K73" i="45"/>
  <c r="J73" i="45"/>
  <c r="H73" i="45"/>
  <c r="G73" i="45"/>
  <c r="L73" i="45"/>
  <c r="D73" i="45"/>
  <c r="M73" i="45"/>
  <c r="F73" i="45"/>
  <c r="E73" i="45"/>
  <c r="N72" i="45"/>
  <c r="E308" i="26" l="1"/>
  <c r="L308" i="26" s="1"/>
  <c r="K309" i="26"/>
  <c r="G307" i="26"/>
  <c r="I307" i="26" s="1"/>
  <c r="B307" i="26"/>
  <c r="D307" i="26"/>
  <c r="H307" i="26"/>
  <c r="J307" i="26" s="1"/>
  <c r="C307" i="26"/>
  <c r="G73" i="43"/>
  <c r="O71" i="43"/>
  <c r="P75" i="45"/>
  <c r="Q74" i="45"/>
  <c r="J73" i="43"/>
  <c r="K73" i="43"/>
  <c r="H73" i="43"/>
  <c r="I73" i="43"/>
  <c r="E74" i="43"/>
  <c r="B74" i="43"/>
  <c r="C74" i="43"/>
  <c r="F74" i="43" s="1"/>
  <c r="D74" i="43"/>
  <c r="N75" i="43"/>
  <c r="L72" i="43"/>
  <c r="M72" i="43"/>
  <c r="I73" i="45"/>
  <c r="O73" i="45"/>
  <c r="F74" i="45"/>
  <c r="M74" i="45"/>
  <c r="E74" i="45"/>
  <c r="L74" i="45"/>
  <c r="D74" i="45"/>
  <c r="K74" i="45"/>
  <c r="J74" i="45"/>
  <c r="G74" i="45"/>
  <c r="H74" i="45"/>
  <c r="N73" i="45"/>
  <c r="E309" i="26" l="1"/>
  <c r="L309" i="26" s="1"/>
  <c r="K310" i="26"/>
  <c r="H308" i="26"/>
  <c r="J308" i="26" s="1"/>
  <c r="D308" i="26"/>
  <c r="G308" i="26"/>
  <c r="I308" i="26" s="1"/>
  <c r="C308" i="26"/>
  <c r="B308" i="26"/>
  <c r="G74" i="43"/>
  <c r="O72" i="43"/>
  <c r="P76" i="45"/>
  <c r="Q75" i="45"/>
  <c r="L73" i="43"/>
  <c r="N76" i="43"/>
  <c r="B75" i="43"/>
  <c r="C75" i="43"/>
  <c r="F75" i="43" s="1"/>
  <c r="D75" i="43"/>
  <c r="E75" i="43"/>
  <c r="I74" i="43"/>
  <c r="J74" i="43"/>
  <c r="K74" i="43"/>
  <c r="H74" i="43"/>
  <c r="M73" i="43"/>
  <c r="O74" i="45"/>
  <c r="I74" i="45"/>
  <c r="N74" i="45"/>
  <c r="H75" i="45"/>
  <c r="G75" i="45"/>
  <c r="F75" i="45"/>
  <c r="M75" i="45"/>
  <c r="E75" i="45"/>
  <c r="J75" i="45"/>
  <c r="L75" i="45"/>
  <c r="K75" i="45"/>
  <c r="D75" i="45"/>
  <c r="E310" i="26" l="1"/>
  <c r="L310" i="26" s="1"/>
  <c r="K311" i="26"/>
  <c r="H309" i="26"/>
  <c r="J309" i="26" s="1"/>
  <c r="C309" i="26"/>
  <c r="G309" i="26"/>
  <c r="I309" i="26" s="1"/>
  <c r="D309" i="26"/>
  <c r="B309" i="26"/>
  <c r="O73" i="43"/>
  <c r="G75" i="43"/>
  <c r="P77" i="45"/>
  <c r="Q76" i="45"/>
  <c r="M74" i="43"/>
  <c r="L74" i="43"/>
  <c r="J75" i="43"/>
  <c r="K75" i="43"/>
  <c r="H75" i="43"/>
  <c r="I75" i="43"/>
  <c r="N77" i="43"/>
  <c r="B76" i="43"/>
  <c r="C76" i="43"/>
  <c r="G76" i="43" s="1"/>
  <c r="D76" i="43"/>
  <c r="E76" i="43"/>
  <c r="N75" i="45"/>
  <c r="O75" i="45"/>
  <c r="L76" i="45"/>
  <c r="D76" i="45"/>
  <c r="K76" i="45"/>
  <c r="J76" i="45"/>
  <c r="H76" i="45"/>
  <c r="M76" i="45"/>
  <c r="E76" i="45"/>
  <c r="G76" i="45"/>
  <c r="F76" i="45"/>
  <c r="I75" i="45"/>
  <c r="E311" i="26" l="1"/>
  <c r="L311" i="26" s="1"/>
  <c r="K312" i="26"/>
  <c r="G310" i="26"/>
  <c r="I310" i="26" s="1"/>
  <c r="D310" i="26"/>
  <c r="C310" i="26"/>
  <c r="H310" i="26"/>
  <c r="J310" i="26" s="1"/>
  <c r="B310" i="26"/>
  <c r="O74" i="43"/>
  <c r="P78" i="45"/>
  <c r="Q77" i="45"/>
  <c r="F76" i="43"/>
  <c r="M75" i="43"/>
  <c r="N78" i="43"/>
  <c r="B77" i="43"/>
  <c r="C77" i="43"/>
  <c r="F77" i="43" s="1"/>
  <c r="D77" i="43"/>
  <c r="E77" i="43"/>
  <c r="L75" i="43"/>
  <c r="I76" i="43"/>
  <c r="J76" i="43"/>
  <c r="K76" i="43"/>
  <c r="H76" i="43"/>
  <c r="N76" i="45"/>
  <c r="G77" i="45"/>
  <c r="F77" i="45"/>
  <c r="M77" i="45"/>
  <c r="E77" i="45"/>
  <c r="L77" i="45"/>
  <c r="D77" i="45"/>
  <c r="K77" i="45"/>
  <c r="H77" i="45"/>
  <c r="J77" i="45"/>
  <c r="O76" i="45"/>
  <c r="I76" i="45"/>
  <c r="E312" i="26" l="1"/>
  <c r="L312" i="26" s="1"/>
  <c r="K313" i="26"/>
  <c r="H311" i="26"/>
  <c r="J311" i="26" s="1"/>
  <c r="D311" i="26"/>
  <c r="G311" i="26"/>
  <c r="I311" i="26" s="1"/>
  <c r="C311" i="26"/>
  <c r="B311" i="26"/>
  <c r="O75" i="43"/>
  <c r="P79" i="45"/>
  <c r="Q78" i="45"/>
  <c r="G77" i="43"/>
  <c r="L76" i="43"/>
  <c r="J77" i="43"/>
  <c r="K77" i="43"/>
  <c r="H77" i="43"/>
  <c r="I77" i="43"/>
  <c r="M76" i="43"/>
  <c r="E78" i="43"/>
  <c r="N79" i="43"/>
  <c r="C78" i="43"/>
  <c r="F78" i="43" s="1"/>
  <c r="B78" i="43"/>
  <c r="D78" i="43"/>
  <c r="O77" i="45"/>
  <c r="I77" i="45"/>
  <c r="J78" i="45"/>
  <c r="H78" i="45"/>
  <c r="G78" i="45"/>
  <c r="F78" i="45"/>
  <c r="K78" i="45"/>
  <c r="M78" i="45"/>
  <c r="L78" i="45"/>
  <c r="E78" i="45"/>
  <c r="D78" i="45"/>
  <c r="N77" i="45"/>
  <c r="E313" i="26" l="1"/>
  <c r="L313" i="26" s="1"/>
  <c r="K314" i="26"/>
  <c r="G312" i="26"/>
  <c r="I312" i="26" s="1"/>
  <c r="B312" i="26"/>
  <c r="C312" i="26"/>
  <c r="H312" i="26"/>
  <c r="J312" i="26" s="1"/>
  <c r="D312" i="26"/>
  <c r="G78" i="43"/>
  <c r="O76" i="43"/>
  <c r="P80" i="45"/>
  <c r="Q79" i="45"/>
  <c r="M77" i="43"/>
  <c r="H78" i="43"/>
  <c r="I78" i="43"/>
  <c r="J78" i="43"/>
  <c r="K78" i="43"/>
  <c r="E79" i="43"/>
  <c r="N80" i="43"/>
  <c r="B79" i="43"/>
  <c r="C79" i="43"/>
  <c r="G79" i="43" s="1"/>
  <c r="D79" i="43"/>
  <c r="L77" i="43"/>
  <c r="O78" i="45"/>
  <c r="M79" i="45"/>
  <c r="E79" i="45"/>
  <c r="L79" i="45"/>
  <c r="D79" i="45"/>
  <c r="K79" i="45"/>
  <c r="J79" i="45"/>
  <c r="F79" i="45"/>
  <c r="H79" i="45"/>
  <c r="G79" i="45"/>
  <c r="I78" i="45"/>
  <c r="N78" i="45"/>
  <c r="E314" i="26" l="1"/>
  <c r="L314" i="26" s="1"/>
  <c r="K315" i="26"/>
  <c r="D313" i="26"/>
  <c r="H313" i="26"/>
  <c r="J313" i="26" s="1"/>
  <c r="B313" i="26"/>
  <c r="G313" i="26"/>
  <c r="I313" i="26" s="1"/>
  <c r="C313" i="26"/>
  <c r="O77" i="43"/>
  <c r="F79" i="43"/>
  <c r="P81" i="45"/>
  <c r="Q80" i="45"/>
  <c r="L78" i="43"/>
  <c r="D80" i="43"/>
  <c r="E80" i="43"/>
  <c r="N81" i="43"/>
  <c r="B80" i="43"/>
  <c r="C80" i="43"/>
  <c r="G80" i="43" s="1"/>
  <c r="K79" i="43"/>
  <c r="H79" i="43"/>
  <c r="I79" i="43"/>
  <c r="J79" i="43"/>
  <c r="M78" i="43"/>
  <c r="N79" i="45"/>
  <c r="O79" i="45"/>
  <c r="I79" i="45"/>
  <c r="H80" i="45"/>
  <c r="G80" i="45"/>
  <c r="F80" i="45"/>
  <c r="M80" i="45"/>
  <c r="E80" i="45"/>
  <c r="L80" i="45"/>
  <c r="D80" i="45"/>
  <c r="K80" i="45"/>
  <c r="J80" i="45"/>
  <c r="E315" i="26" l="1"/>
  <c r="L315" i="26" s="1"/>
  <c r="K316" i="26"/>
  <c r="G314" i="26"/>
  <c r="I314" i="26" s="1"/>
  <c r="B314" i="26"/>
  <c r="C314" i="26"/>
  <c r="H314" i="26"/>
  <c r="J314" i="26" s="1"/>
  <c r="D314" i="26"/>
  <c r="F80" i="43"/>
  <c r="O78" i="43"/>
  <c r="P82" i="45"/>
  <c r="Q81" i="45"/>
  <c r="D81" i="43"/>
  <c r="E81" i="43"/>
  <c r="C81" i="43"/>
  <c r="F81" i="43" s="1"/>
  <c r="N82" i="43"/>
  <c r="B81" i="43"/>
  <c r="H80" i="43"/>
  <c r="I80" i="43"/>
  <c r="J80" i="43"/>
  <c r="K80" i="43"/>
  <c r="L79" i="43"/>
  <c r="M79" i="43"/>
  <c r="N80" i="45"/>
  <c r="O80" i="45"/>
  <c r="I80" i="45"/>
  <c r="K81" i="45"/>
  <c r="J81" i="45"/>
  <c r="H81" i="45"/>
  <c r="G81" i="45"/>
  <c r="L81" i="45"/>
  <c r="D81" i="45"/>
  <c r="F81" i="45"/>
  <c r="E81" i="45"/>
  <c r="M81" i="45"/>
  <c r="E316" i="26" l="1"/>
  <c r="L316" i="26" s="1"/>
  <c r="K317" i="26"/>
  <c r="D315" i="26"/>
  <c r="H315" i="26"/>
  <c r="J315" i="26" s="1"/>
  <c r="C315" i="26"/>
  <c r="G315" i="26"/>
  <c r="I315" i="26" s="1"/>
  <c r="B315" i="26"/>
  <c r="G81" i="43"/>
  <c r="O79" i="43"/>
  <c r="P83" i="45"/>
  <c r="Q82" i="45"/>
  <c r="M80" i="43"/>
  <c r="L80" i="43"/>
  <c r="C82" i="43"/>
  <c r="G82" i="43" s="1"/>
  <c r="D82" i="43"/>
  <c r="B82" i="43"/>
  <c r="E82" i="43"/>
  <c r="N83" i="43"/>
  <c r="J81" i="43"/>
  <c r="K81" i="43"/>
  <c r="H81" i="43"/>
  <c r="I81" i="43"/>
  <c r="I81" i="45"/>
  <c r="N81" i="45"/>
  <c r="F82" i="45"/>
  <c r="M82" i="45"/>
  <c r="E82" i="45"/>
  <c r="L82" i="45"/>
  <c r="D82" i="45"/>
  <c r="K82" i="45"/>
  <c r="J82" i="45"/>
  <c r="G82" i="45"/>
  <c r="H82" i="45"/>
  <c r="O81" i="45"/>
  <c r="E317" i="26" l="1"/>
  <c r="L317" i="26" s="1"/>
  <c r="K318" i="26"/>
  <c r="G316" i="26"/>
  <c r="I316" i="26" s="1"/>
  <c r="B316" i="26"/>
  <c r="C316" i="26"/>
  <c r="H316" i="26"/>
  <c r="J316" i="26" s="1"/>
  <c r="D316" i="26"/>
  <c r="F82" i="43"/>
  <c r="O80" i="43"/>
  <c r="P84" i="45"/>
  <c r="Q83" i="45"/>
  <c r="M81" i="43"/>
  <c r="N84" i="43"/>
  <c r="B83" i="43"/>
  <c r="C83" i="43"/>
  <c r="F83" i="43" s="1"/>
  <c r="D83" i="43"/>
  <c r="E83" i="43"/>
  <c r="L81" i="43"/>
  <c r="I82" i="43"/>
  <c r="J82" i="43"/>
  <c r="K82" i="43"/>
  <c r="H82" i="43"/>
  <c r="O82" i="45"/>
  <c r="I82" i="45"/>
  <c r="N82" i="45"/>
  <c r="H83" i="45"/>
  <c r="G83" i="45"/>
  <c r="F83" i="45"/>
  <c r="M83" i="45"/>
  <c r="E83" i="45"/>
  <c r="J83" i="45"/>
  <c r="L83" i="45"/>
  <c r="K83" i="45"/>
  <c r="D83" i="45"/>
  <c r="E318" i="26" l="1"/>
  <c r="L318" i="26" s="1"/>
  <c r="K319" i="26"/>
  <c r="G317" i="26"/>
  <c r="I317" i="26" s="1"/>
  <c r="D317" i="26"/>
  <c r="H317" i="26"/>
  <c r="J317" i="26" s="1"/>
  <c r="C317" i="26"/>
  <c r="B317" i="26"/>
  <c r="G83" i="43"/>
  <c r="O81" i="43"/>
  <c r="P85" i="45"/>
  <c r="Q84" i="45"/>
  <c r="M82" i="43"/>
  <c r="L82" i="43"/>
  <c r="J83" i="43"/>
  <c r="K83" i="43"/>
  <c r="H83" i="43"/>
  <c r="I83" i="43"/>
  <c r="D84" i="43"/>
  <c r="E84" i="43"/>
  <c r="B84" i="43"/>
  <c r="C84" i="43"/>
  <c r="F84" i="43" s="1"/>
  <c r="N85" i="43"/>
  <c r="N83" i="45"/>
  <c r="O83" i="45"/>
  <c r="L84" i="45"/>
  <c r="D84" i="45"/>
  <c r="K84" i="45"/>
  <c r="J84" i="45"/>
  <c r="H84" i="45"/>
  <c r="M84" i="45"/>
  <c r="E84" i="45"/>
  <c r="G84" i="45"/>
  <c r="F84" i="45"/>
  <c r="I83" i="45"/>
  <c r="E319" i="26" l="1"/>
  <c r="L319" i="26" s="1"/>
  <c r="K320" i="26"/>
  <c r="G318" i="26"/>
  <c r="I318" i="26" s="1"/>
  <c r="B318" i="26"/>
  <c r="D318" i="26"/>
  <c r="H318" i="26"/>
  <c r="J318" i="26" s="1"/>
  <c r="C318" i="26"/>
  <c r="G84" i="43"/>
  <c r="O82" i="43"/>
  <c r="P86" i="45"/>
  <c r="Q85" i="45"/>
  <c r="L83" i="43"/>
  <c r="M83" i="43"/>
  <c r="N86" i="43"/>
  <c r="B85" i="43"/>
  <c r="C85" i="43"/>
  <c r="G85" i="43" s="1"/>
  <c r="D85" i="43"/>
  <c r="E85" i="43"/>
  <c r="I84" i="43"/>
  <c r="J84" i="43"/>
  <c r="K84" i="43"/>
  <c r="H84" i="43"/>
  <c r="N84" i="45"/>
  <c r="O84" i="45"/>
  <c r="L85" i="45"/>
  <c r="D85" i="45"/>
  <c r="H85" i="45"/>
  <c r="G85" i="45"/>
  <c r="F85" i="45"/>
  <c r="E85" i="45"/>
  <c r="M85" i="45"/>
  <c r="K85" i="45"/>
  <c r="J85" i="45"/>
  <c r="I84" i="45"/>
  <c r="E320" i="26" l="1"/>
  <c r="L320" i="26" s="1"/>
  <c r="K321" i="26"/>
  <c r="G319" i="26"/>
  <c r="I319" i="26" s="1"/>
  <c r="B319" i="26"/>
  <c r="H319" i="26"/>
  <c r="J319" i="26" s="1"/>
  <c r="D319" i="26"/>
  <c r="C319" i="26"/>
  <c r="O83" i="43"/>
  <c r="P87" i="45"/>
  <c r="Q86" i="45"/>
  <c r="N85" i="45"/>
  <c r="F85" i="43"/>
  <c r="M84" i="43"/>
  <c r="L84" i="43"/>
  <c r="J85" i="43"/>
  <c r="K85" i="43"/>
  <c r="H85" i="43"/>
  <c r="I85" i="43"/>
  <c r="E86" i="43"/>
  <c r="N87" i="43"/>
  <c r="D86" i="43"/>
  <c r="B86" i="43"/>
  <c r="C86" i="43"/>
  <c r="F86" i="43" s="1"/>
  <c r="G86" i="43"/>
  <c r="O85" i="45"/>
  <c r="G86" i="45"/>
  <c r="M86" i="45"/>
  <c r="D86" i="45"/>
  <c r="L86" i="45"/>
  <c r="K86" i="45"/>
  <c r="J86" i="45"/>
  <c r="E86" i="45"/>
  <c r="H86" i="45"/>
  <c r="F86" i="45"/>
  <c r="I85" i="45"/>
  <c r="E321" i="26" l="1"/>
  <c r="L321" i="26" s="1"/>
  <c r="K322" i="26"/>
  <c r="G320" i="26"/>
  <c r="I320" i="26" s="1"/>
  <c r="C320" i="26"/>
  <c r="B320" i="26"/>
  <c r="H320" i="26"/>
  <c r="J320" i="26" s="1"/>
  <c r="D320" i="26"/>
  <c r="O84" i="43"/>
  <c r="P88" i="45"/>
  <c r="Q87" i="45"/>
  <c r="L85" i="43"/>
  <c r="B87" i="43"/>
  <c r="C87" i="43"/>
  <c r="G87" i="43" s="1"/>
  <c r="D87" i="43"/>
  <c r="E87" i="43"/>
  <c r="N88" i="43"/>
  <c r="M85" i="43"/>
  <c r="J86" i="43"/>
  <c r="K86" i="43"/>
  <c r="I86" i="43"/>
  <c r="H86" i="43"/>
  <c r="O86" i="45"/>
  <c r="N86" i="45"/>
  <c r="I86" i="45"/>
  <c r="J87" i="45"/>
  <c r="H87" i="45"/>
  <c r="G87" i="45"/>
  <c r="F87" i="45"/>
  <c r="E87" i="45"/>
  <c r="K87" i="45"/>
  <c r="M87" i="45"/>
  <c r="L87" i="45"/>
  <c r="D87" i="45"/>
  <c r="E322" i="26" l="1"/>
  <c r="L322" i="26" s="1"/>
  <c r="K323" i="26"/>
  <c r="G321" i="26"/>
  <c r="I321" i="26" s="1"/>
  <c r="C321" i="26"/>
  <c r="H321" i="26"/>
  <c r="J321" i="26" s="1"/>
  <c r="B321" i="26"/>
  <c r="D321" i="26"/>
  <c r="O85" i="43"/>
  <c r="F87" i="43"/>
  <c r="P89" i="45"/>
  <c r="Q88" i="45"/>
  <c r="M86" i="43"/>
  <c r="C88" i="43"/>
  <c r="F88" i="43" s="1"/>
  <c r="D88" i="43"/>
  <c r="E88" i="43"/>
  <c r="N89" i="43"/>
  <c r="G88" i="43"/>
  <c r="B88" i="43"/>
  <c r="L86" i="43"/>
  <c r="K87" i="43"/>
  <c r="H87" i="43"/>
  <c r="I87" i="43"/>
  <c r="J87" i="43"/>
  <c r="O87" i="45"/>
  <c r="M88" i="45"/>
  <c r="E88" i="45"/>
  <c r="F88" i="45"/>
  <c r="D88" i="45"/>
  <c r="L88" i="45"/>
  <c r="K88" i="45"/>
  <c r="J88" i="45"/>
  <c r="G88" i="45"/>
  <c r="H88" i="45"/>
  <c r="I87" i="45"/>
  <c r="N87" i="45"/>
  <c r="E323" i="26" l="1"/>
  <c r="L323" i="26" s="1"/>
  <c r="K324" i="26"/>
  <c r="G322" i="26"/>
  <c r="I322" i="26" s="1"/>
  <c r="B322" i="26"/>
  <c r="C322" i="26"/>
  <c r="H322" i="26"/>
  <c r="J322" i="26" s="1"/>
  <c r="D322" i="26"/>
  <c r="O86" i="43"/>
  <c r="P90" i="45"/>
  <c r="Q89" i="45"/>
  <c r="N90" i="43"/>
  <c r="B89" i="43"/>
  <c r="C89" i="43"/>
  <c r="F89" i="43" s="1"/>
  <c r="D89" i="43"/>
  <c r="E89" i="43"/>
  <c r="M87" i="43"/>
  <c r="L87" i="43"/>
  <c r="I88" i="43"/>
  <c r="J88" i="43"/>
  <c r="K88" i="43"/>
  <c r="H88" i="43"/>
  <c r="O88" i="45"/>
  <c r="N88" i="45"/>
  <c r="I88" i="45"/>
  <c r="H89" i="45"/>
  <c r="K89" i="45"/>
  <c r="J89" i="45"/>
  <c r="G89" i="45"/>
  <c r="F89" i="45"/>
  <c r="L89" i="45"/>
  <c r="E89" i="45"/>
  <c r="D89" i="45"/>
  <c r="M89" i="45"/>
  <c r="G89" i="43" l="1"/>
  <c r="E324" i="26"/>
  <c r="L324" i="26" s="1"/>
  <c r="K325" i="26"/>
  <c r="G323" i="26"/>
  <c r="I323" i="26" s="1"/>
  <c r="H323" i="26"/>
  <c r="J323" i="26" s="1"/>
  <c r="C323" i="26"/>
  <c r="B323" i="26"/>
  <c r="D323" i="26"/>
  <c r="O87" i="43"/>
  <c r="P91" i="45"/>
  <c r="Q90" i="45"/>
  <c r="M88" i="43"/>
  <c r="K89" i="43"/>
  <c r="H89" i="43"/>
  <c r="I89" i="43"/>
  <c r="J89" i="43"/>
  <c r="L88" i="43"/>
  <c r="E90" i="43"/>
  <c r="N91" i="43"/>
  <c r="B90" i="43"/>
  <c r="C90" i="43"/>
  <c r="F90" i="43" s="1"/>
  <c r="D90" i="43"/>
  <c r="N89" i="45"/>
  <c r="I89" i="45"/>
  <c r="K90" i="45"/>
  <c r="G90" i="45"/>
  <c r="F90" i="45"/>
  <c r="E90" i="45"/>
  <c r="M90" i="45"/>
  <c r="D90" i="45"/>
  <c r="L90" i="45"/>
  <c r="H90" i="45"/>
  <c r="J90" i="45"/>
  <c r="O89" i="45"/>
  <c r="E325" i="26" l="1"/>
  <c r="L325" i="26" s="1"/>
  <c r="K326" i="26"/>
  <c r="G324" i="26"/>
  <c r="I324" i="26" s="1"/>
  <c r="B324" i="26"/>
  <c r="C324" i="26"/>
  <c r="H324" i="26"/>
  <c r="J324" i="26" s="1"/>
  <c r="D324" i="26"/>
  <c r="G90" i="43"/>
  <c r="O88" i="43"/>
  <c r="P92" i="45"/>
  <c r="Q91" i="45"/>
  <c r="M89" i="43"/>
  <c r="N92" i="43"/>
  <c r="B91" i="43"/>
  <c r="C91" i="43"/>
  <c r="G91" i="43" s="1"/>
  <c r="D91" i="43"/>
  <c r="E91" i="43"/>
  <c r="I90" i="43"/>
  <c r="J90" i="43"/>
  <c r="K90" i="43"/>
  <c r="H90" i="43"/>
  <c r="L89" i="43"/>
  <c r="I90" i="45"/>
  <c r="J91" i="45"/>
  <c r="F91" i="45"/>
  <c r="D91" i="45"/>
  <c r="M91" i="45"/>
  <c r="L91" i="45"/>
  <c r="K91" i="45"/>
  <c r="E91" i="45"/>
  <c r="H91" i="45"/>
  <c r="G91" i="45"/>
  <c r="N90" i="45"/>
  <c r="O90" i="45"/>
  <c r="E326" i="26" l="1"/>
  <c r="L326" i="26" s="1"/>
  <c r="K327" i="26"/>
  <c r="H325" i="26"/>
  <c r="J325" i="26" s="1"/>
  <c r="C325" i="26"/>
  <c r="G325" i="26"/>
  <c r="I325" i="26" s="1"/>
  <c r="B325" i="26"/>
  <c r="D325" i="26"/>
  <c r="F91" i="43"/>
  <c r="O89" i="43"/>
  <c r="P93" i="45"/>
  <c r="Q92" i="45"/>
  <c r="M90" i="43"/>
  <c r="L90" i="43"/>
  <c r="J91" i="43"/>
  <c r="K91" i="43"/>
  <c r="H91" i="43"/>
  <c r="I91" i="43"/>
  <c r="D92" i="43"/>
  <c r="E92" i="43"/>
  <c r="B92" i="43"/>
  <c r="C92" i="43"/>
  <c r="F92" i="43" s="1"/>
  <c r="N93" i="43"/>
  <c r="O91" i="45"/>
  <c r="N91" i="45"/>
  <c r="I91" i="45"/>
  <c r="M92" i="45"/>
  <c r="E92" i="45"/>
  <c r="L92" i="45"/>
  <c r="K92" i="45"/>
  <c r="J92" i="45"/>
  <c r="H92" i="45"/>
  <c r="G92" i="45"/>
  <c r="F92" i="45"/>
  <c r="D92" i="45"/>
  <c r="E327" i="26" l="1"/>
  <c r="L327" i="26" s="1"/>
  <c r="K328" i="26"/>
  <c r="G326" i="26"/>
  <c r="I326" i="26" s="1"/>
  <c r="D326" i="26"/>
  <c r="H326" i="26"/>
  <c r="J326" i="26" s="1"/>
  <c r="B326" i="26"/>
  <c r="C326" i="26"/>
  <c r="G92" i="43"/>
  <c r="O90" i="43"/>
  <c r="P94" i="45"/>
  <c r="Q93" i="45"/>
  <c r="L91" i="43"/>
  <c r="M91" i="43"/>
  <c r="N94" i="43"/>
  <c r="B93" i="43"/>
  <c r="C93" i="43"/>
  <c r="F93" i="43" s="1"/>
  <c r="D93" i="43"/>
  <c r="E93" i="43"/>
  <c r="I92" i="43"/>
  <c r="J92" i="43"/>
  <c r="K92" i="43"/>
  <c r="H92" i="43"/>
  <c r="O92" i="45"/>
  <c r="N92" i="45"/>
  <c r="I92" i="45"/>
  <c r="H93" i="45"/>
  <c r="G93" i="45"/>
  <c r="L93" i="45"/>
  <c r="D93" i="45"/>
  <c r="K93" i="45"/>
  <c r="J93" i="45"/>
  <c r="F93" i="45"/>
  <c r="E93" i="45"/>
  <c r="M93" i="45"/>
  <c r="E328" i="26" l="1"/>
  <c r="L328" i="26" s="1"/>
  <c r="K329" i="26"/>
  <c r="G327" i="26"/>
  <c r="I327" i="26" s="1"/>
  <c r="B327" i="26"/>
  <c r="H327" i="26"/>
  <c r="J327" i="26" s="1"/>
  <c r="D327" i="26"/>
  <c r="C327" i="26"/>
  <c r="G93" i="43"/>
  <c r="O91" i="43"/>
  <c r="P95" i="45"/>
  <c r="Q94" i="45"/>
  <c r="L92" i="43"/>
  <c r="J93" i="43"/>
  <c r="K93" i="43"/>
  <c r="H93" i="43"/>
  <c r="I93" i="43"/>
  <c r="E94" i="43"/>
  <c r="B94" i="43"/>
  <c r="C94" i="43"/>
  <c r="F94" i="43" s="1"/>
  <c r="D94" i="43"/>
  <c r="N95" i="43"/>
  <c r="M92" i="43"/>
  <c r="O93" i="45"/>
  <c r="N93" i="45"/>
  <c r="I93" i="45"/>
  <c r="K94" i="45"/>
  <c r="J94" i="45"/>
  <c r="G94" i="45"/>
  <c r="L94" i="45"/>
  <c r="H94" i="45"/>
  <c r="F94" i="45"/>
  <c r="E94" i="45"/>
  <c r="M94" i="45"/>
  <c r="D94" i="45"/>
  <c r="E329" i="26" l="1"/>
  <c r="L329" i="26" s="1"/>
  <c r="K330" i="26"/>
  <c r="G328" i="26"/>
  <c r="I328" i="26" s="1"/>
  <c r="D328" i="26"/>
  <c r="H328" i="26"/>
  <c r="J328" i="26" s="1"/>
  <c r="B328" i="26"/>
  <c r="C328" i="26"/>
  <c r="O92" i="43"/>
  <c r="P96" i="45"/>
  <c r="Q95" i="45"/>
  <c r="G94" i="43"/>
  <c r="M93" i="43"/>
  <c r="I94" i="43"/>
  <c r="J94" i="43"/>
  <c r="K94" i="43"/>
  <c r="H94" i="43"/>
  <c r="L93" i="43"/>
  <c r="N96" i="43"/>
  <c r="B95" i="43"/>
  <c r="C95" i="43"/>
  <c r="F95" i="43" s="1"/>
  <c r="D95" i="43"/>
  <c r="E95" i="43"/>
  <c r="I94" i="45"/>
  <c r="N94" i="45"/>
  <c r="O94" i="45"/>
  <c r="F95" i="45"/>
  <c r="M95" i="45"/>
  <c r="E95" i="45"/>
  <c r="J95" i="45"/>
  <c r="K95" i="45"/>
  <c r="H95" i="45"/>
  <c r="G95" i="45"/>
  <c r="D95" i="45"/>
  <c r="L95" i="45"/>
  <c r="E330" i="26" l="1"/>
  <c r="L330" i="26" s="1"/>
  <c r="K331" i="26"/>
  <c r="G329" i="26"/>
  <c r="I329" i="26" s="1"/>
  <c r="C329" i="26"/>
  <c r="D329" i="26"/>
  <c r="H329" i="26"/>
  <c r="J329" i="26" s="1"/>
  <c r="B329" i="26"/>
  <c r="G95" i="43"/>
  <c r="O93" i="43"/>
  <c r="P97" i="45"/>
  <c r="Q96" i="45"/>
  <c r="L94" i="43"/>
  <c r="J95" i="43"/>
  <c r="K95" i="43"/>
  <c r="H95" i="43"/>
  <c r="I95" i="43"/>
  <c r="E96" i="43"/>
  <c r="N97" i="43"/>
  <c r="B96" i="43"/>
  <c r="C96" i="43"/>
  <c r="F96" i="43" s="1"/>
  <c r="D96" i="43"/>
  <c r="M94" i="43"/>
  <c r="O95" i="45"/>
  <c r="N95" i="45"/>
  <c r="H96" i="45"/>
  <c r="M96" i="45"/>
  <c r="E96" i="45"/>
  <c r="K96" i="45"/>
  <c r="J96" i="45"/>
  <c r="G96" i="45"/>
  <c r="F96" i="45"/>
  <c r="D96" i="45"/>
  <c r="L96" i="45"/>
  <c r="I95" i="45"/>
  <c r="E331" i="26" l="1"/>
  <c r="L331" i="26" s="1"/>
  <c r="K332" i="26"/>
  <c r="H330" i="26"/>
  <c r="J330" i="26" s="1"/>
  <c r="D330" i="26"/>
  <c r="G330" i="26"/>
  <c r="I330" i="26" s="1"/>
  <c r="B330" i="26"/>
  <c r="C330" i="26"/>
  <c r="G96" i="43"/>
  <c r="O94" i="43"/>
  <c r="P98" i="45"/>
  <c r="Q97" i="45"/>
  <c r="M95" i="43"/>
  <c r="I96" i="43"/>
  <c r="J96" i="43"/>
  <c r="K96" i="43"/>
  <c r="H96" i="43"/>
  <c r="N98" i="43"/>
  <c r="B97" i="43"/>
  <c r="C97" i="43"/>
  <c r="F97" i="43" s="1"/>
  <c r="D97" i="43"/>
  <c r="E97" i="43"/>
  <c r="L95" i="43"/>
  <c r="N96" i="45"/>
  <c r="O96" i="45"/>
  <c r="L97" i="45"/>
  <c r="D97" i="45"/>
  <c r="K97" i="45"/>
  <c r="J97" i="45"/>
  <c r="H97" i="45"/>
  <c r="M97" i="45"/>
  <c r="G97" i="45"/>
  <c r="F97" i="45"/>
  <c r="E97" i="45"/>
  <c r="I96" i="45"/>
  <c r="E332" i="26" l="1"/>
  <c r="L332" i="26" s="1"/>
  <c r="K333" i="26"/>
  <c r="G331" i="26"/>
  <c r="I331" i="26" s="1"/>
  <c r="H331" i="26"/>
  <c r="J331" i="26" s="1"/>
  <c r="C331" i="26"/>
  <c r="B331" i="26"/>
  <c r="D331" i="26"/>
  <c r="O95" i="43"/>
  <c r="G97" i="43"/>
  <c r="P99" i="45"/>
  <c r="Q98" i="45"/>
  <c r="L96" i="43"/>
  <c r="J97" i="43"/>
  <c r="K97" i="43"/>
  <c r="H97" i="43"/>
  <c r="I97" i="43"/>
  <c r="D98" i="43"/>
  <c r="E98" i="43"/>
  <c r="B98" i="43"/>
  <c r="C98" i="43"/>
  <c r="F98" i="43" s="1"/>
  <c r="N99" i="43"/>
  <c r="M96" i="43"/>
  <c r="N97" i="45"/>
  <c r="O97" i="45"/>
  <c r="G98" i="45"/>
  <c r="F98" i="45"/>
  <c r="M98" i="45"/>
  <c r="E98" i="45"/>
  <c r="K98" i="45"/>
  <c r="L98" i="45"/>
  <c r="J98" i="45"/>
  <c r="H98" i="45"/>
  <c r="D98" i="45"/>
  <c r="I97" i="45"/>
  <c r="E333" i="26" l="1"/>
  <c r="L333" i="26" s="1"/>
  <c r="K334" i="26"/>
  <c r="G98" i="43"/>
  <c r="G332" i="26"/>
  <c r="I332" i="26" s="1"/>
  <c r="B332" i="26"/>
  <c r="C332" i="26"/>
  <c r="H332" i="26"/>
  <c r="J332" i="26" s="1"/>
  <c r="D332" i="26"/>
  <c r="O96" i="43"/>
  <c r="P100" i="45"/>
  <c r="Q99" i="45"/>
  <c r="L97" i="43"/>
  <c r="I98" i="43"/>
  <c r="J98" i="43"/>
  <c r="K98" i="43"/>
  <c r="H98" i="43"/>
  <c r="N100" i="43"/>
  <c r="B99" i="43"/>
  <c r="C99" i="43"/>
  <c r="F99" i="43" s="1"/>
  <c r="D99" i="43"/>
  <c r="E99" i="43"/>
  <c r="M97" i="43"/>
  <c r="N98" i="45"/>
  <c r="O98" i="45"/>
  <c r="J99" i="45"/>
  <c r="H99" i="45"/>
  <c r="F99" i="45"/>
  <c r="M99" i="45"/>
  <c r="L99" i="45"/>
  <c r="K99" i="45"/>
  <c r="D99" i="45"/>
  <c r="G99" i="45"/>
  <c r="E99" i="45"/>
  <c r="I98" i="45"/>
  <c r="E334" i="26" l="1"/>
  <c r="L334" i="26" s="1"/>
  <c r="K335" i="26"/>
  <c r="G333" i="26"/>
  <c r="I333" i="26" s="1"/>
  <c r="D333" i="26"/>
  <c r="B333" i="26"/>
  <c r="H333" i="26"/>
  <c r="J333" i="26" s="1"/>
  <c r="C333" i="26"/>
  <c r="G99" i="43"/>
  <c r="O97" i="43"/>
  <c r="P101" i="45"/>
  <c r="Q100" i="45"/>
  <c r="J99" i="43"/>
  <c r="K99" i="43"/>
  <c r="H99" i="43"/>
  <c r="I99" i="43"/>
  <c r="C100" i="43"/>
  <c r="F100" i="43" s="1"/>
  <c r="D100" i="43"/>
  <c r="E100" i="43"/>
  <c r="B100" i="43"/>
  <c r="N101" i="43"/>
  <c r="L98" i="43"/>
  <c r="M98" i="43"/>
  <c r="O99" i="45"/>
  <c r="I99" i="45"/>
  <c r="N99" i="45"/>
  <c r="F100" i="45"/>
  <c r="M100" i="45"/>
  <c r="E100" i="45"/>
  <c r="L100" i="45"/>
  <c r="D100" i="45"/>
  <c r="K100" i="45"/>
  <c r="G100" i="45"/>
  <c r="H100" i="45"/>
  <c r="J100" i="45"/>
  <c r="E335" i="26" l="1"/>
  <c r="L335" i="26" s="1"/>
  <c r="K336" i="26"/>
  <c r="G334" i="26"/>
  <c r="I334" i="26" s="1"/>
  <c r="D334" i="26"/>
  <c r="C334" i="26"/>
  <c r="H334" i="26"/>
  <c r="J334" i="26" s="1"/>
  <c r="B334" i="26"/>
  <c r="G100" i="43"/>
  <c r="O98" i="43"/>
  <c r="P102" i="45"/>
  <c r="Q101" i="45"/>
  <c r="L99" i="43"/>
  <c r="N102" i="43"/>
  <c r="B101" i="43"/>
  <c r="C101" i="43"/>
  <c r="F101" i="43" s="1"/>
  <c r="D101" i="43"/>
  <c r="E101" i="43"/>
  <c r="K100" i="43"/>
  <c r="I100" i="43"/>
  <c r="J100" i="43"/>
  <c r="H100" i="43"/>
  <c r="M99" i="43"/>
  <c r="O100" i="45"/>
  <c r="I100" i="45"/>
  <c r="N100" i="45"/>
  <c r="H101" i="45"/>
  <c r="G101" i="45"/>
  <c r="F101" i="45"/>
  <c r="L101" i="45"/>
  <c r="D101" i="45"/>
  <c r="M101" i="45"/>
  <c r="K101" i="45"/>
  <c r="J101" i="45"/>
  <c r="E101" i="45"/>
  <c r="E336" i="26" l="1"/>
  <c r="L336" i="26" s="1"/>
  <c r="K337" i="26"/>
  <c r="G335" i="26"/>
  <c r="I335" i="26" s="1"/>
  <c r="B335" i="26"/>
  <c r="H335" i="26"/>
  <c r="J335" i="26" s="1"/>
  <c r="D335" i="26"/>
  <c r="C335" i="26"/>
  <c r="O99" i="43"/>
  <c r="P103" i="45"/>
  <c r="Q102" i="45"/>
  <c r="G101" i="43"/>
  <c r="M100" i="43"/>
  <c r="L100" i="43"/>
  <c r="K101" i="43"/>
  <c r="H101" i="43"/>
  <c r="I101" i="43"/>
  <c r="J101" i="43"/>
  <c r="C102" i="43"/>
  <c r="F102" i="43" s="1"/>
  <c r="E102" i="43"/>
  <c r="N103" i="43"/>
  <c r="D102" i="43"/>
  <c r="B102" i="43"/>
  <c r="N101" i="45"/>
  <c r="O101" i="45"/>
  <c r="I101" i="45"/>
  <c r="L102" i="45"/>
  <c r="D102" i="45"/>
  <c r="K102" i="45"/>
  <c r="J102" i="45"/>
  <c r="G102" i="45"/>
  <c r="M102" i="45"/>
  <c r="E102" i="45"/>
  <c r="H102" i="45"/>
  <c r="F102" i="45"/>
  <c r="E337" i="26" l="1"/>
  <c r="L337" i="26" s="1"/>
  <c r="K338" i="26"/>
  <c r="G336" i="26"/>
  <c r="I336" i="26" s="1"/>
  <c r="C336" i="26"/>
  <c r="D336" i="26"/>
  <c r="H336" i="26"/>
  <c r="J336" i="26" s="1"/>
  <c r="B336" i="26"/>
  <c r="O100" i="43"/>
  <c r="P104" i="45"/>
  <c r="Q103" i="45"/>
  <c r="G102" i="43"/>
  <c r="N104" i="43"/>
  <c r="B103" i="43"/>
  <c r="C103" i="43"/>
  <c r="F103" i="43" s="1"/>
  <c r="D103" i="43"/>
  <c r="E103" i="43"/>
  <c r="I102" i="43"/>
  <c r="J102" i="43"/>
  <c r="K102" i="43"/>
  <c r="H102" i="43"/>
  <c r="M101" i="43"/>
  <c r="L101" i="43"/>
  <c r="O101" i="43" s="1"/>
  <c r="O102" i="45"/>
  <c r="N102" i="45"/>
  <c r="I102" i="45"/>
  <c r="G103" i="45"/>
  <c r="F103" i="45"/>
  <c r="M103" i="45"/>
  <c r="E103" i="45"/>
  <c r="L103" i="45"/>
  <c r="D103" i="45"/>
  <c r="J103" i="45"/>
  <c r="H103" i="45"/>
  <c r="K103" i="45"/>
  <c r="E338" i="26" l="1"/>
  <c r="L338" i="26" s="1"/>
  <c r="K339" i="26"/>
  <c r="G337" i="26"/>
  <c r="I337" i="26" s="1"/>
  <c r="C337" i="26"/>
  <c r="D337" i="26"/>
  <c r="H337" i="26"/>
  <c r="J337" i="26" s="1"/>
  <c r="B337" i="26"/>
  <c r="P105" i="45"/>
  <c r="Q104" i="45"/>
  <c r="G103" i="43"/>
  <c r="L102" i="43"/>
  <c r="M102" i="43"/>
  <c r="J103" i="43"/>
  <c r="K103" i="43"/>
  <c r="H103" i="43"/>
  <c r="I103" i="43"/>
  <c r="D104" i="43"/>
  <c r="E104" i="43"/>
  <c r="N105" i="43"/>
  <c r="B104" i="43"/>
  <c r="C104" i="43"/>
  <c r="F104" i="43" s="1"/>
  <c r="G104" i="43"/>
  <c r="O103" i="45"/>
  <c r="I103" i="45"/>
  <c r="J104" i="45"/>
  <c r="H104" i="45"/>
  <c r="G104" i="45"/>
  <c r="M104" i="45"/>
  <c r="E104" i="45"/>
  <c r="L104" i="45"/>
  <c r="K104" i="45"/>
  <c r="F104" i="45"/>
  <c r="D104" i="45"/>
  <c r="N103" i="45"/>
  <c r="E339" i="26" l="1"/>
  <c r="L339" i="26" s="1"/>
  <c r="K340" i="26"/>
  <c r="G338" i="26"/>
  <c r="I338" i="26" s="1"/>
  <c r="D338" i="26"/>
  <c r="B338" i="26"/>
  <c r="H338" i="26"/>
  <c r="J338" i="26" s="1"/>
  <c r="C338" i="26"/>
  <c r="O102" i="43"/>
  <c r="P106" i="45"/>
  <c r="Q105" i="45"/>
  <c r="L103" i="43"/>
  <c r="I104" i="43"/>
  <c r="J104" i="43"/>
  <c r="K104" i="43"/>
  <c r="H104" i="43"/>
  <c r="N106" i="43"/>
  <c r="B105" i="43"/>
  <c r="C105" i="43"/>
  <c r="F105" i="43" s="1"/>
  <c r="D105" i="43"/>
  <c r="E105" i="43"/>
  <c r="M103" i="43"/>
  <c r="O104" i="45"/>
  <c r="M105" i="45"/>
  <c r="E105" i="45"/>
  <c r="L105" i="45"/>
  <c r="D105" i="45"/>
  <c r="K105" i="45"/>
  <c r="J105" i="45"/>
  <c r="H105" i="45"/>
  <c r="F105" i="45"/>
  <c r="G105" i="45"/>
  <c r="I104" i="45"/>
  <c r="N104" i="45"/>
  <c r="E340" i="26" l="1"/>
  <c r="L340" i="26" s="1"/>
  <c r="K341" i="26"/>
  <c r="G339" i="26"/>
  <c r="I339" i="26" s="1"/>
  <c r="B339" i="26"/>
  <c r="D339" i="26"/>
  <c r="H339" i="26"/>
  <c r="J339" i="26" s="1"/>
  <c r="C339" i="26"/>
  <c r="G105" i="43"/>
  <c r="O103" i="43"/>
  <c r="P107" i="45"/>
  <c r="Q106" i="45"/>
  <c r="M104" i="43"/>
  <c r="J105" i="43"/>
  <c r="K105" i="43"/>
  <c r="H105" i="43"/>
  <c r="I105" i="43"/>
  <c r="D106" i="43"/>
  <c r="E106" i="43"/>
  <c r="C106" i="43"/>
  <c r="F106" i="43" s="1"/>
  <c r="N107" i="43"/>
  <c r="B106" i="43"/>
  <c r="L104" i="43"/>
  <c r="O105" i="45"/>
  <c r="I105" i="45"/>
  <c r="N105" i="45"/>
  <c r="H106" i="45"/>
  <c r="G106" i="45"/>
  <c r="F106" i="45"/>
  <c r="M106" i="45"/>
  <c r="E106" i="45"/>
  <c r="L106" i="45"/>
  <c r="D106" i="45"/>
  <c r="K106" i="45"/>
  <c r="J106" i="45"/>
  <c r="E341" i="26" l="1"/>
  <c r="L341" i="26" s="1"/>
  <c r="K342" i="26"/>
  <c r="H340" i="26"/>
  <c r="J340" i="26" s="1"/>
  <c r="D340" i="26"/>
  <c r="C340" i="26"/>
  <c r="G340" i="26"/>
  <c r="I340" i="26" s="1"/>
  <c r="B340" i="26"/>
  <c r="O104" i="43"/>
  <c r="P108" i="45"/>
  <c r="Q107" i="45"/>
  <c r="G106" i="43"/>
  <c r="L105" i="43"/>
  <c r="I106" i="43"/>
  <c r="J106" i="43"/>
  <c r="K106" i="43"/>
  <c r="H106" i="43"/>
  <c r="N108" i="43"/>
  <c r="C107" i="43"/>
  <c r="F107" i="43" s="1"/>
  <c r="D107" i="43"/>
  <c r="E107" i="43"/>
  <c r="B107" i="43"/>
  <c r="M105" i="43"/>
  <c r="N106" i="45"/>
  <c r="O106" i="45"/>
  <c r="I106" i="45"/>
  <c r="K107" i="45"/>
  <c r="J107" i="45"/>
  <c r="H107" i="45"/>
  <c r="G107" i="45"/>
  <c r="F107" i="45"/>
  <c r="E107" i="45"/>
  <c r="D107" i="45"/>
  <c r="L107" i="45"/>
  <c r="M107" i="45"/>
  <c r="E342" i="26" l="1"/>
  <c r="L342" i="26" s="1"/>
  <c r="K343" i="26"/>
  <c r="H341" i="26"/>
  <c r="C341" i="26"/>
  <c r="G341" i="26"/>
  <c r="I341" i="26" s="1"/>
  <c r="D341" i="26"/>
  <c r="J341" i="26"/>
  <c r="B341" i="26"/>
  <c r="O105" i="43"/>
  <c r="P109" i="45"/>
  <c r="Q108" i="45"/>
  <c r="G107" i="43"/>
  <c r="K107" i="43"/>
  <c r="H107" i="43"/>
  <c r="I107" i="43"/>
  <c r="J107" i="43"/>
  <c r="E108" i="43"/>
  <c r="C108" i="43"/>
  <c r="F108" i="43" s="1"/>
  <c r="D108" i="43"/>
  <c r="N109" i="43"/>
  <c r="B108" i="43"/>
  <c r="L106" i="43"/>
  <c r="M106" i="43"/>
  <c r="I107" i="45"/>
  <c r="N107" i="45"/>
  <c r="O107" i="45"/>
  <c r="F108" i="45"/>
  <c r="M108" i="45"/>
  <c r="E108" i="45"/>
  <c r="L108" i="45"/>
  <c r="D108" i="45"/>
  <c r="K108" i="45"/>
  <c r="J108" i="45"/>
  <c r="H108" i="45"/>
  <c r="G108" i="45"/>
  <c r="E343" i="26" l="1"/>
  <c r="L343" i="26" s="1"/>
  <c r="K344" i="26"/>
  <c r="G342" i="26"/>
  <c r="I342" i="26" s="1"/>
  <c r="D342" i="26"/>
  <c r="C342" i="26"/>
  <c r="H342" i="26"/>
  <c r="J342" i="26" s="1"/>
  <c r="B342" i="26"/>
  <c r="O106" i="43"/>
  <c r="P110" i="45"/>
  <c r="Q109" i="45"/>
  <c r="G108" i="43"/>
  <c r="L107" i="43"/>
  <c r="M107" i="43"/>
  <c r="N110" i="43"/>
  <c r="C109" i="43"/>
  <c r="F109" i="43" s="1"/>
  <c r="D109" i="43"/>
  <c r="E109" i="43"/>
  <c r="B109" i="43"/>
  <c r="I108" i="43"/>
  <c r="J108" i="43"/>
  <c r="K108" i="43"/>
  <c r="H108" i="43"/>
  <c r="N108" i="45"/>
  <c r="O108" i="45"/>
  <c r="I108" i="45"/>
  <c r="H109" i="45"/>
  <c r="G109" i="45"/>
  <c r="F109" i="45"/>
  <c r="M109" i="45"/>
  <c r="E109" i="45"/>
  <c r="L109" i="45"/>
  <c r="D109" i="45"/>
  <c r="K109" i="45"/>
  <c r="J109" i="45"/>
  <c r="E344" i="26" l="1"/>
  <c r="L344" i="26" s="1"/>
  <c r="K345" i="26"/>
  <c r="H343" i="26"/>
  <c r="J343" i="26" s="1"/>
  <c r="D343" i="26"/>
  <c r="C343" i="26"/>
  <c r="G343" i="26"/>
  <c r="I343" i="26" s="1"/>
  <c r="B343" i="26"/>
  <c r="O107" i="43"/>
  <c r="P111" i="45"/>
  <c r="Q110" i="45"/>
  <c r="G109" i="43"/>
  <c r="L108" i="43"/>
  <c r="M108" i="43"/>
  <c r="K109" i="43"/>
  <c r="H109" i="43"/>
  <c r="I109" i="43"/>
  <c r="J109" i="43"/>
  <c r="E110" i="43"/>
  <c r="N111" i="43"/>
  <c r="B110" i="43"/>
  <c r="C110" i="43"/>
  <c r="F110" i="43" s="1"/>
  <c r="D110" i="43"/>
  <c r="O109" i="45"/>
  <c r="N109" i="45"/>
  <c r="I109" i="45"/>
  <c r="L110" i="45"/>
  <c r="D110" i="45"/>
  <c r="K110" i="45"/>
  <c r="J110" i="45"/>
  <c r="H110" i="45"/>
  <c r="G110" i="45"/>
  <c r="E110" i="45"/>
  <c r="M110" i="45"/>
  <c r="F110" i="45"/>
  <c r="E345" i="26" l="1"/>
  <c r="L345" i="26" s="1"/>
  <c r="K346" i="26"/>
  <c r="H344" i="26"/>
  <c r="J344" i="26" s="1"/>
  <c r="D344" i="26"/>
  <c r="C344" i="26"/>
  <c r="G344" i="26"/>
  <c r="I344" i="26" s="1"/>
  <c r="B344" i="26"/>
  <c r="G110" i="43"/>
  <c r="O108" i="43"/>
  <c r="P112" i="45"/>
  <c r="Q111" i="45"/>
  <c r="L109" i="43"/>
  <c r="J110" i="43"/>
  <c r="I110" i="43"/>
  <c r="K110" i="43"/>
  <c r="H110" i="43"/>
  <c r="N112" i="43"/>
  <c r="C111" i="43"/>
  <c r="F111" i="43" s="1"/>
  <c r="D111" i="43"/>
  <c r="B111" i="43"/>
  <c r="E111" i="43"/>
  <c r="M109" i="43"/>
  <c r="N110" i="45"/>
  <c r="O110" i="45"/>
  <c r="G111" i="45"/>
  <c r="F111" i="45"/>
  <c r="M111" i="45"/>
  <c r="E111" i="45"/>
  <c r="L111" i="45"/>
  <c r="D111" i="45"/>
  <c r="K111" i="45"/>
  <c r="J111" i="45"/>
  <c r="H111" i="45"/>
  <c r="I110" i="45"/>
  <c r="E346" i="26" l="1"/>
  <c r="L346" i="26" s="1"/>
  <c r="K347" i="26"/>
  <c r="G345" i="26"/>
  <c r="I345" i="26" s="1"/>
  <c r="C345" i="26"/>
  <c r="H345" i="26"/>
  <c r="J345" i="26" s="1"/>
  <c r="B345" i="26"/>
  <c r="D345" i="26"/>
  <c r="O109" i="43"/>
  <c r="P113" i="45"/>
  <c r="Q112" i="45"/>
  <c r="G111" i="43"/>
  <c r="M110" i="43"/>
  <c r="K111" i="43"/>
  <c r="H111" i="43"/>
  <c r="I111" i="43"/>
  <c r="J111" i="43"/>
  <c r="N113" i="43"/>
  <c r="D112" i="43"/>
  <c r="B112" i="43"/>
  <c r="C112" i="43"/>
  <c r="F112" i="43" s="1"/>
  <c r="E112" i="43"/>
  <c r="L110" i="43"/>
  <c r="I111" i="45"/>
  <c r="N111" i="45"/>
  <c r="J112" i="45"/>
  <c r="H112" i="45"/>
  <c r="G112" i="45"/>
  <c r="F112" i="45"/>
  <c r="M112" i="45"/>
  <c r="E112" i="45"/>
  <c r="D112" i="45"/>
  <c r="K112" i="45"/>
  <c r="L112" i="45"/>
  <c r="O111" i="45"/>
  <c r="E347" i="26" l="1"/>
  <c r="L347" i="26" s="1"/>
  <c r="K348" i="26"/>
  <c r="G346" i="26"/>
  <c r="I346" i="26" s="1"/>
  <c r="B346" i="26"/>
  <c r="C346" i="26"/>
  <c r="H346" i="26"/>
  <c r="J346" i="26" s="1"/>
  <c r="D346" i="26"/>
  <c r="O110" i="43"/>
  <c r="P114" i="45"/>
  <c r="Q113" i="45"/>
  <c r="G112" i="43"/>
  <c r="M111" i="43"/>
  <c r="I112" i="43"/>
  <c r="J112" i="43"/>
  <c r="K112" i="43"/>
  <c r="H112" i="43"/>
  <c r="N114" i="43"/>
  <c r="D113" i="43"/>
  <c r="B113" i="43"/>
  <c r="C113" i="43"/>
  <c r="G113" i="43" s="1"/>
  <c r="E113" i="43"/>
  <c r="L111" i="43"/>
  <c r="O112" i="45"/>
  <c r="N112" i="45"/>
  <c r="I112" i="45"/>
  <c r="M113" i="45"/>
  <c r="E113" i="45"/>
  <c r="L113" i="45"/>
  <c r="D113" i="45"/>
  <c r="K113" i="45"/>
  <c r="J113" i="45"/>
  <c r="H113" i="45"/>
  <c r="G113" i="45"/>
  <c r="F113" i="45"/>
  <c r="E348" i="26" l="1"/>
  <c r="L348" i="26" s="1"/>
  <c r="K349" i="26"/>
  <c r="G347" i="26"/>
  <c r="I347" i="26" s="1"/>
  <c r="B347" i="26"/>
  <c r="D347" i="26"/>
  <c r="H347" i="26"/>
  <c r="J347" i="26" s="1"/>
  <c r="C347" i="26"/>
  <c r="O111" i="43"/>
  <c r="P115" i="45"/>
  <c r="Q114" i="45"/>
  <c r="F113" i="43"/>
  <c r="H113" i="43"/>
  <c r="I113" i="43"/>
  <c r="J113" i="43"/>
  <c r="K113" i="43"/>
  <c r="B114" i="43"/>
  <c r="E114" i="43"/>
  <c r="N115" i="43"/>
  <c r="C114" i="43"/>
  <c r="F114" i="43" s="1"/>
  <c r="D114" i="43"/>
  <c r="L112" i="43"/>
  <c r="M112" i="43"/>
  <c r="O113" i="45"/>
  <c r="I113" i="45"/>
  <c r="N113" i="45"/>
  <c r="H114" i="45"/>
  <c r="G114" i="45"/>
  <c r="F114" i="45"/>
  <c r="M114" i="45"/>
  <c r="E114" i="45"/>
  <c r="L114" i="45"/>
  <c r="D114" i="45"/>
  <c r="K114" i="45"/>
  <c r="J114" i="45"/>
  <c r="E349" i="26" l="1"/>
  <c r="L349" i="26" s="1"/>
  <c r="K350" i="26"/>
  <c r="G348" i="26"/>
  <c r="I348" i="26" s="1"/>
  <c r="D348" i="26"/>
  <c r="H348" i="26"/>
  <c r="J348" i="26" s="1"/>
  <c r="C348" i="26"/>
  <c r="B348" i="26"/>
  <c r="O112" i="43"/>
  <c r="P116" i="45"/>
  <c r="Q115" i="45"/>
  <c r="G114" i="43"/>
  <c r="L113" i="43"/>
  <c r="H114" i="43"/>
  <c r="I114" i="43"/>
  <c r="J114" i="43"/>
  <c r="K114" i="43"/>
  <c r="E115" i="43"/>
  <c r="C115" i="43"/>
  <c r="F115" i="43" s="1"/>
  <c r="N116" i="43"/>
  <c r="D115" i="43"/>
  <c r="B115" i="43"/>
  <c r="M113" i="43"/>
  <c r="I114" i="45"/>
  <c r="N114" i="45"/>
  <c r="K115" i="45"/>
  <c r="J115" i="45"/>
  <c r="H115" i="45"/>
  <c r="G115" i="45"/>
  <c r="F115" i="45"/>
  <c r="M115" i="45"/>
  <c r="D115" i="45"/>
  <c r="L115" i="45"/>
  <c r="E115" i="45"/>
  <c r="O114" i="45"/>
  <c r="E350" i="26" l="1"/>
  <c r="L350" i="26" s="1"/>
  <c r="K351" i="26"/>
  <c r="G349" i="26"/>
  <c r="I349" i="26" s="1"/>
  <c r="D349" i="26"/>
  <c r="B349" i="26"/>
  <c r="H349" i="26"/>
  <c r="J349" i="26" s="1"/>
  <c r="C349" i="26"/>
  <c r="O113" i="43"/>
  <c r="P117" i="45"/>
  <c r="Q116" i="45"/>
  <c r="G115" i="43"/>
  <c r="L114" i="43"/>
  <c r="M114" i="43"/>
  <c r="N117" i="43"/>
  <c r="B116" i="43"/>
  <c r="C116" i="43"/>
  <c r="F116" i="43" s="1"/>
  <c r="D116" i="43"/>
  <c r="E116" i="43"/>
  <c r="J115" i="43"/>
  <c r="K115" i="43"/>
  <c r="H115" i="43"/>
  <c r="I115" i="43"/>
  <c r="I115" i="45"/>
  <c r="F116" i="45"/>
  <c r="M116" i="45"/>
  <c r="E116" i="45"/>
  <c r="L116" i="45"/>
  <c r="D116" i="45"/>
  <c r="K116" i="45"/>
  <c r="J116" i="45"/>
  <c r="H116" i="45"/>
  <c r="G116" i="45"/>
  <c r="N115" i="45"/>
  <c r="O115" i="45"/>
  <c r="E351" i="26" l="1"/>
  <c r="L351" i="26" s="1"/>
  <c r="K352" i="26"/>
  <c r="H350" i="26"/>
  <c r="J350" i="26" s="1"/>
  <c r="B350" i="26"/>
  <c r="G350" i="26"/>
  <c r="I350" i="26" s="1"/>
  <c r="D350" i="26"/>
  <c r="C350" i="26"/>
  <c r="O114" i="43"/>
  <c r="P118" i="45"/>
  <c r="Q117" i="45"/>
  <c r="G116" i="43"/>
  <c r="M115" i="43"/>
  <c r="L115" i="43"/>
  <c r="I116" i="43"/>
  <c r="J116" i="43"/>
  <c r="K116" i="43"/>
  <c r="H116" i="43"/>
  <c r="B117" i="43"/>
  <c r="N118" i="43"/>
  <c r="D117" i="43"/>
  <c r="C117" i="43"/>
  <c r="F117" i="43" s="1"/>
  <c r="E117" i="43"/>
  <c r="O116" i="45"/>
  <c r="I116" i="45"/>
  <c r="N116" i="45"/>
  <c r="H117" i="45"/>
  <c r="G117" i="45"/>
  <c r="F117" i="45"/>
  <c r="M117" i="45"/>
  <c r="E117" i="45"/>
  <c r="L117" i="45"/>
  <c r="D117" i="45"/>
  <c r="J117" i="45"/>
  <c r="K117" i="45"/>
  <c r="E352" i="26" l="1"/>
  <c r="L352" i="26" s="1"/>
  <c r="K353" i="26"/>
  <c r="G351" i="26"/>
  <c r="I351" i="26" s="1"/>
  <c r="B351" i="26"/>
  <c r="C351" i="26"/>
  <c r="H351" i="26"/>
  <c r="J351" i="26" s="1"/>
  <c r="D351" i="26"/>
  <c r="G117" i="43"/>
  <c r="O115" i="43"/>
  <c r="P119" i="45"/>
  <c r="Q118" i="45"/>
  <c r="L116" i="43"/>
  <c r="M116" i="43"/>
  <c r="I117" i="43"/>
  <c r="J117" i="43"/>
  <c r="K117" i="43"/>
  <c r="H117" i="43"/>
  <c r="E118" i="43"/>
  <c r="N119" i="43"/>
  <c r="B118" i="43"/>
  <c r="C118" i="43"/>
  <c r="F118" i="43" s="1"/>
  <c r="D118" i="43"/>
  <c r="O117" i="45"/>
  <c r="I117" i="45"/>
  <c r="L118" i="45"/>
  <c r="D118" i="45"/>
  <c r="K118" i="45"/>
  <c r="J118" i="45"/>
  <c r="H118" i="45"/>
  <c r="G118" i="45"/>
  <c r="M118" i="45"/>
  <c r="F118" i="45"/>
  <c r="E118" i="45"/>
  <c r="N117" i="45"/>
  <c r="E353" i="26" l="1"/>
  <c r="L353" i="26" s="1"/>
  <c r="K354" i="26"/>
  <c r="G352" i="26"/>
  <c r="I352" i="26" s="1"/>
  <c r="C352" i="26"/>
  <c r="B352" i="26"/>
  <c r="H352" i="26"/>
  <c r="J352" i="26" s="1"/>
  <c r="D352" i="26"/>
  <c r="G118" i="43"/>
  <c r="O116" i="43"/>
  <c r="P120" i="45"/>
  <c r="Q119" i="45"/>
  <c r="M117" i="43"/>
  <c r="J118" i="43"/>
  <c r="K118" i="43"/>
  <c r="I118" i="43"/>
  <c r="H118" i="43"/>
  <c r="C119" i="43"/>
  <c r="G119" i="43" s="1"/>
  <c r="E119" i="43"/>
  <c r="N120" i="43"/>
  <c r="D119" i="43"/>
  <c r="B119" i="43"/>
  <c r="L117" i="43"/>
  <c r="N118" i="45"/>
  <c r="O118" i="45"/>
  <c r="I118" i="45"/>
  <c r="G119" i="45"/>
  <c r="F119" i="45"/>
  <c r="M119" i="45"/>
  <c r="E119" i="45"/>
  <c r="L119" i="45"/>
  <c r="D119" i="45"/>
  <c r="K119" i="45"/>
  <c r="J119" i="45"/>
  <c r="H119" i="45"/>
  <c r="E354" i="26" l="1"/>
  <c r="L354" i="26" s="1"/>
  <c r="K355" i="26"/>
  <c r="H353" i="26"/>
  <c r="J353" i="26" s="1"/>
  <c r="B353" i="26"/>
  <c r="G353" i="26"/>
  <c r="I353" i="26" s="1"/>
  <c r="D353" i="26"/>
  <c r="C353" i="26"/>
  <c r="O117" i="43"/>
  <c r="P121" i="45"/>
  <c r="Q120" i="45"/>
  <c r="F119" i="43"/>
  <c r="D120" i="43"/>
  <c r="E120" i="43"/>
  <c r="B120" i="43"/>
  <c r="C120" i="43"/>
  <c r="F120" i="43" s="1"/>
  <c r="N121" i="43"/>
  <c r="J119" i="43"/>
  <c r="K119" i="43"/>
  <c r="H119" i="43"/>
  <c r="I119" i="43"/>
  <c r="L118" i="43"/>
  <c r="M118" i="43"/>
  <c r="O119" i="45"/>
  <c r="J120" i="45"/>
  <c r="H120" i="45"/>
  <c r="G120" i="45"/>
  <c r="F120" i="45"/>
  <c r="M120" i="45"/>
  <c r="E120" i="45"/>
  <c r="L120" i="45"/>
  <c r="K120" i="45"/>
  <c r="D120" i="45"/>
  <c r="N119" i="45"/>
  <c r="I119" i="45"/>
  <c r="E355" i="26" l="1"/>
  <c r="L355" i="26" s="1"/>
  <c r="K356" i="26"/>
  <c r="G354" i="26"/>
  <c r="I354" i="26" s="1"/>
  <c r="B354" i="26"/>
  <c r="H354" i="26"/>
  <c r="J354" i="26" s="1"/>
  <c r="D354" i="26"/>
  <c r="C354" i="26"/>
  <c r="O118" i="43"/>
  <c r="P122" i="45"/>
  <c r="Q121" i="45"/>
  <c r="G120" i="43"/>
  <c r="M119" i="43"/>
  <c r="H120" i="43"/>
  <c r="I120" i="43"/>
  <c r="J120" i="43"/>
  <c r="K120" i="43"/>
  <c r="N122" i="43"/>
  <c r="D121" i="43"/>
  <c r="E121" i="43"/>
  <c r="B121" i="43"/>
  <c r="C121" i="43"/>
  <c r="F121" i="43" s="1"/>
  <c r="L119" i="43"/>
  <c r="O120" i="45"/>
  <c r="M121" i="45"/>
  <c r="E121" i="45"/>
  <c r="L121" i="45"/>
  <c r="D121" i="45"/>
  <c r="K121" i="45"/>
  <c r="J121" i="45"/>
  <c r="H121" i="45"/>
  <c r="G121" i="45"/>
  <c r="F121" i="45"/>
  <c r="I120" i="45"/>
  <c r="N120" i="45"/>
  <c r="E356" i="26" l="1"/>
  <c r="L356" i="26" s="1"/>
  <c r="K357" i="26"/>
  <c r="H355" i="26"/>
  <c r="J355" i="26" s="1"/>
  <c r="C355" i="26"/>
  <c r="G355" i="26"/>
  <c r="I355" i="26" s="1"/>
  <c r="B355" i="26"/>
  <c r="D355" i="26"/>
  <c r="O119" i="43"/>
  <c r="G121" i="43"/>
  <c r="P123" i="45"/>
  <c r="Q122" i="45"/>
  <c r="M120" i="43"/>
  <c r="L120" i="43"/>
  <c r="J121" i="43"/>
  <c r="K121" i="43"/>
  <c r="H121" i="43"/>
  <c r="I121" i="43"/>
  <c r="D122" i="43"/>
  <c r="E122" i="43"/>
  <c r="C122" i="43"/>
  <c r="F122" i="43" s="1"/>
  <c r="N123" i="43"/>
  <c r="B122" i="43"/>
  <c r="O121" i="45"/>
  <c r="I121" i="45"/>
  <c r="N121" i="45"/>
  <c r="H122" i="45"/>
  <c r="G122" i="45"/>
  <c r="F122" i="45"/>
  <c r="M122" i="45"/>
  <c r="E122" i="45"/>
  <c r="L122" i="45"/>
  <c r="D122" i="45"/>
  <c r="K122" i="45"/>
  <c r="J122" i="45"/>
  <c r="E357" i="26" l="1"/>
  <c r="L357" i="26" s="1"/>
  <c r="K358" i="26"/>
  <c r="G356" i="26"/>
  <c r="I356" i="26" s="1"/>
  <c r="B356" i="26"/>
  <c r="C356" i="26"/>
  <c r="H356" i="26"/>
  <c r="J356" i="26" s="1"/>
  <c r="D356" i="26"/>
  <c r="G122" i="43"/>
  <c r="O120" i="43"/>
  <c r="P124" i="45"/>
  <c r="Q123" i="45"/>
  <c r="L121" i="43"/>
  <c r="M121" i="43"/>
  <c r="H122" i="43"/>
  <c r="I122" i="43"/>
  <c r="J122" i="43"/>
  <c r="K122" i="43"/>
  <c r="N124" i="43"/>
  <c r="D123" i="43"/>
  <c r="B123" i="43"/>
  <c r="C123" i="43"/>
  <c r="F123" i="43" s="1"/>
  <c r="E123" i="43"/>
  <c r="O122" i="45"/>
  <c r="I122" i="45"/>
  <c r="N122" i="45"/>
  <c r="K123" i="45"/>
  <c r="J123" i="45"/>
  <c r="H123" i="45"/>
  <c r="G123" i="45"/>
  <c r="F123" i="45"/>
  <c r="M123" i="45"/>
  <c r="L123" i="45"/>
  <c r="E123" i="45"/>
  <c r="D123" i="45"/>
  <c r="G123" i="43" l="1"/>
  <c r="E358" i="26"/>
  <c r="L358" i="26" s="1"/>
  <c r="K359" i="26"/>
  <c r="H357" i="26"/>
  <c r="J357" i="26" s="1"/>
  <c r="C357" i="26"/>
  <c r="B357" i="26"/>
  <c r="G357" i="26"/>
  <c r="I357" i="26" s="1"/>
  <c r="D357" i="26"/>
  <c r="O121" i="43"/>
  <c r="P125" i="45"/>
  <c r="Q124" i="45"/>
  <c r="M122" i="43"/>
  <c r="L122" i="43"/>
  <c r="H123" i="43"/>
  <c r="I123" i="43"/>
  <c r="J123" i="43"/>
  <c r="K123" i="43"/>
  <c r="E124" i="43"/>
  <c r="D124" i="43"/>
  <c r="B124" i="43"/>
  <c r="C124" i="43"/>
  <c r="F124" i="43" s="1"/>
  <c r="N125" i="43"/>
  <c r="O123" i="45"/>
  <c r="I123" i="45"/>
  <c r="N123" i="45"/>
  <c r="F124" i="45"/>
  <c r="M124" i="45"/>
  <c r="E124" i="45"/>
  <c r="L124" i="45"/>
  <c r="D124" i="45"/>
  <c r="K124" i="45"/>
  <c r="J124" i="45"/>
  <c r="H124" i="45"/>
  <c r="G124" i="45"/>
  <c r="E359" i="26" l="1"/>
  <c r="L359" i="26" s="1"/>
  <c r="K360" i="26"/>
  <c r="G358" i="26"/>
  <c r="I358" i="26" s="1"/>
  <c r="H358" i="26"/>
  <c r="J358" i="26" s="1"/>
  <c r="B358" i="26"/>
  <c r="D358" i="26"/>
  <c r="C358" i="26"/>
  <c r="G124" i="43"/>
  <c r="O122" i="43"/>
  <c r="P126" i="45"/>
  <c r="Q125" i="45"/>
  <c r="L123" i="43"/>
  <c r="M123" i="43"/>
  <c r="H124" i="43"/>
  <c r="K124" i="43"/>
  <c r="I124" i="43"/>
  <c r="J124" i="43"/>
  <c r="C125" i="43"/>
  <c r="F125" i="43" s="1"/>
  <c r="E125" i="43"/>
  <c r="N126" i="43"/>
  <c r="D125" i="43"/>
  <c r="B125" i="43"/>
  <c r="N124" i="45"/>
  <c r="O124" i="45"/>
  <c r="I124" i="45"/>
  <c r="H125" i="45"/>
  <c r="G125" i="45"/>
  <c r="F125" i="45"/>
  <c r="M125" i="45"/>
  <c r="E125" i="45"/>
  <c r="L125" i="45"/>
  <c r="D125" i="45"/>
  <c r="K125" i="45"/>
  <c r="J125" i="45"/>
  <c r="E360" i="26" l="1"/>
  <c r="L360" i="26" s="1"/>
  <c r="K361" i="26"/>
  <c r="H359" i="26"/>
  <c r="D359" i="26"/>
  <c r="G359" i="26"/>
  <c r="I359" i="26" s="1"/>
  <c r="B359" i="26"/>
  <c r="J359" i="26"/>
  <c r="C359" i="26"/>
  <c r="O123" i="43"/>
  <c r="P127" i="45"/>
  <c r="Q126" i="45"/>
  <c r="G125" i="43"/>
  <c r="L124" i="43"/>
  <c r="N127" i="43"/>
  <c r="E126" i="43"/>
  <c r="B126" i="43"/>
  <c r="C126" i="43"/>
  <c r="F126" i="43" s="1"/>
  <c r="D126" i="43"/>
  <c r="I125" i="43"/>
  <c r="J125" i="43"/>
  <c r="K125" i="43"/>
  <c r="H125" i="43"/>
  <c r="M124" i="43"/>
  <c r="N125" i="45"/>
  <c r="O125" i="45"/>
  <c r="I125" i="45"/>
  <c r="L126" i="45"/>
  <c r="D126" i="45"/>
  <c r="K126" i="45"/>
  <c r="J126" i="45"/>
  <c r="H126" i="45"/>
  <c r="G126" i="45"/>
  <c r="M126" i="45"/>
  <c r="F126" i="45"/>
  <c r="E126" i="45"/>
  <c r="E361" i="26" l="1"/>
  <c r="L361" i="26" s="1"/>
  <c r="K362" i="26"/>
  <c r="H360" i="26"/>
  <c r="J360" i="26" s="1"/>
  <c r="D360" i="26"/>
  <c r="G360" i="26"/>
  <c r="I360" i="26" s="1"/>
  <c r="C360" i="26"/>
  <c r="B360" i="26"/>
  <c r="O124" i="43"/>
  <c r="P128" i="45"/>
  <c r="Q127" i="45"/>
  <c r="G126" i="43"/>
  <c r="M125" i="43"/>
  <c r="L125" i="43"/>
  <c r="I126" i="43"/>
  <c r="J126" i="43"/>
  <c r="K126" i="43"/>
  <c r="H126" i="43"/>
  <c r="E127" i="43"/>
  <c r="N128" i="43"/>
  <c r="B127" i="43"/>
  <c r="C127" i="43"/>
  <c r="F127" i="43" s="1"/>
  <c r="D127" i="43"/>
  <c r="G127" i="43"/>
  <c r="N126" i="45"/>
  <c r="O126" i="45"/>
  <c r="G127" i="45"/>
  <c r="F127" i="45"/>
  <c r="M127" i="45"/>
  <c r="E127" i="45"/>
  <c r="L127" i="45"/>
  <c r="D127" i="45"/>
  <c r="K127" i="45"/>
  <c r="J127" i="45"/>
  <c r="H127" i="45"/>
  <c r="I126" i="45"/>
  <c r="E362" i="26" l="1"/>
  <c r="L362" i="26" s="1"/>
  <c r="K363" i="26"/>
  <c r="G361" i="26"/>
  <c r="I361" i="26" s="1"/>
  <c r="B361" i="26"/>
  <c r="C361" i="26"/>
  <c r="H361" i="26"/>
  <c r="J361" i="26" s="1"/>
  <c r="D361" i="26"/>
  <c r="O125" i="43"/>
  <c r="P129" i="45"/>
  <c r="Q128" i="45"/>
  <c r="L126" i="43"/>
  <c r="K127" i="43"/>
  <c r="H127" i="43"/>
  <c r="I127" i="43"/>
  <c r="J127" i="43"/>
  <c r="N129" i="43"/>
  <c r="B128" i="43"/>
  <c r="C128" i="43"/>
  <c r="F128" i="43" s="1"/>
  <c r="D128" i="43"/>
  <c r="E128" i="43"/>
  <c r="M126" i="43"/>
  <c r="O127" i="45"/>
  <c r="N127" i="45"/>
  <c r="J128" i="45"/>
  <c r="H128" i="45"/>
  <c r="G128" i="45"/>
  <c r="F128" i="45"/>
  <c r="M128" i="45"/>
  <c r="E128" i="45"/>
  <c r="L128" i="45"/>
  <c r="K128" i="45"/>
  <c r="D128" i="45"/>
  <c r="I127" i="45"/>
  <c r="E363" i="26" l="1"/>
  <c r="L363" i="26" s="1"/>
  <c r="K364" i="26"/>
  <c r="G362" i="26"/>
  <c r="I362" i="26" s="1"/>
  <c r="B362" i="26"/>
  <c r="C362" i="26"/>
  <c r="H362" i="26"/>
  <c r="J362" i="26" s="1"/>
  <c r="D362" i="26"/>
  <c r="G128" i="43"/>
  <c r="O126" i="43"/>
  <c r="P130" i="45"/>
  <c r="Q129" i="45"/>
  <c r="M127" i="43"/>
  <c r="E129" i="43"/>
  <c r="D129" i="43"/>
  <c r="N130" i="43"/>
  <c r="C129" i="43"/>
  <c r="F129" i="43" s="1"/>
  <c r="B129" i="43"/>
  <c r="L127" i="43"/>
  <c r="H128" i="43"/>
  <c r="I128" i="43"/>
  <c r="J128" i="43"/>
  <c r="K128" i="43"/>
  <c r="O128" i="45"/>
  <c r="M129" i="45"/>
  <c r="E129" i="45"/>
  <c r="L129" i="45"/>
  <c r="D129" i="45"/>
  <c r="K129" i="45"/>
  <c r="J129" i="45"/>
  <c r="H129" i="45"/>
  <c r="G129" i="45"/>
  <c r="F129" i="45"/>
  <c r="I128" i="45"/>
  <c r="N128" i="45"/>
  <c r="E364" i="26" l="1"/>
  <c r="L364" i="26" s="1"/>
  <c r="K365" i="26"/>
  <c r="G363" i="26"/>
  <c r="I363" i="26" s="1"/>
  <c r="B363" i="26"/>
  <c r="D363" i="26"/>
  <c r="H363" i="26"/>
  <c r="J363" i="26" s="1"/>
  <c r="C363" i="26"/>
  <c r="O127" i="43"/>
  <c r="G129" i="43"/>
  <c r="P131" i="45"/>
  <c r="Q130" i="45"/>
  <c r="M128" i="43"/>
  <c r="K129" i="43"/>
  <c r="H129" i="43"/>
  <c r="I129" i="43"/>
  <c r="J129" i="43"/>
  <c r="N131" i="43"/>
  <c r="B130" i="43"/>
  <c r="C130" i="43"/>
  <c r="F130" i="43" s="1"/>
  <c r="D130" i="43"/>
  <c r="E130" i="43"/>
  <c r="L128" i="43"/>
  <c r="N129" i="45"/>
  <c r="O129" i="45"/>
  <c r="I129" i="45"/>
  <c r="H130" i="45"/>
  <c r="G130" i="45"/>
  <c r="F130" i="45"/>
  <c r="M130" i="45"/>
  <c r="E130" i="45"/>
  <c r="L130" i="45"/>
  <c r="D130" i="45"/>
  <c r="K130" i="45"/>
  <c r="J130" i="45"/>
  <c r="E365" i="26" l="1"/>
  <c r="L365" i="26" s="1"/>
  <c r="K366" i="26"/>
  <c r="G364" i="26"/>
  <c r="I364" i="26" s="1"/>
  <c r="B364" i="26"/>
  <c r="H364" i="26"/>
  <c r="J364" i="26" s="1"/>
  <c r="D364" i="26"/>
  <c r="C364" i="26"/>
  <c r="O128" i="43"/>
  <c r="P132" i="45"/>
  <c r="Q131" i="45"/>
  <c r="G130" i="43"/>
  <c r="L129" i="43"/>
  <c r="M129" i="43"/>
  <c r="H130" i="43"/>
  <c r="I130" i="43"/>
  <c r="J130" i="43"/>
  <c r="K130" i="43"/>
  <c r="D131" i="43"/>
  <c r="E131" i="43"/>
  <c r="N132" i="43"/>
  <c r="B131" i="43"/>
  <c r="C131" i="43"/>
  <c r="F131" i="43" s="1"/>
  <c r="O130" i="45"/>
  <c r="I130" i="45"/>
  <c r="K131" i="45"/>
  <c r="J131" i="45"/>
  <c r="H131" i="45"/>
  <c r="G131" i="45"/>
  <c r="F131" i="45"/>
  <c r="M131" i="45"/>
  <c r="L131" i="45"/>
  <c r="E131" i="45"/>
  <c r="D131" i="45"/>
  <c r="N130" i="45"/>
  <c r="E366" i="26" l="1"/>
  <c r="L366" i="26" s="1"/>
  <c r="K367" i="26"/>
  <c r="H365" i="26"/>
  <c r="J365" i="26" s="1"/>
  <c r="C365" i="26"/>
  <c r="B365" i="26"/>
  <c r="G365" i="26"/>
  <c r="I365" i="26" s="1"/>
  <c r="D365" i="26"/>
  <c r="O129" i="43"/>
  <c r="G131" i="43"/>
  <c r="P133" i="45"/>
  <c r="Q132" i="45"/>
  <c r="L130" i="43"/>
  <c r="K131" i="43"/>
  <c r="H131" i="43"/>
  <c r="I131" i="43"/>
  <c r="J131" i="43"/>
  <c r="N133" i="43"/>
  <c r="B132" i="43"/>
  <c r="C132" i="43"/>
  <c r="F132" i="43" s="1"/>
  <c r="D132" i="43"/>
  <c r="E132" i="43"/>
  <c r="M130" i="43"/>
  <c r="N131" i="45"/>
  <c r="I131" i="45"/>
  <c r="O131" i="45"/>
  <c r="G132" i="45"/>
  <c r="F132" i="45"/>
  <c r="E132" i="45"/>
  <c r="M132" i="45"/>
  <c r="D132" i="45"/>
  <c r="L132" i="45"/>
  <c r="K132" i="45"/>
  <c r="H132" i="45"/>
  <c r="J132" i="45"/>
  <c r="E367" i="26" l="1"/>
  <c r="L367" i="26" s="1"/>
  <c r="K368" i="26"/>
  <c r="G366" i="26"/>
  <c r="I366" i="26" s="1"/>
  <c r="C366" i="26"/>
  <c r="D366" i="26"/>
  <c r="H366" i="26"/>
  <c r="J366" i="26" s="1"/>
  <c r="B366" i="26"/>
  <c r="G132" i="43"/>
  <c r="O130" i="43"/>
  <c r="P134" i="45"/>
  <c r="Q133" i="45"/>
  <c r="M131" i="43"/>
  <c r="L131" i="43"/>
  <c r="I132" i="43"/>
  <c r="J132" i="43"/>
  <c r="K132" i="43"/>
  <c r="H132" i="43"/>
  <c r="E133" i="43"/>
  <c r="N134" i="43"/>
  <c r="B133" i="43"/>
  <c r="C133" i="43"/>
  <c r="G133" i="43" s="1"/>
  <c r="D133" i="43"/>
  <c r="N132" i="45"/>
  <c r="O132" i="45"/>
  <c r="L133" i="45"/>
  <c r="D133" i="45"/>
  <c r="M133" i="45"/>
  <c r="K133" i="45"/>
  <c r="J133" i="45"/>
  <c r="H133" i="45"/>
  <c r="G133" i="45"/>
  <c r="F133" i="45"/>
  <c r="E133" i="45"/>
  <c r="I132" i="45"/>
  <c r="E368" i="26" l="1"/>
  <c r="L368" i="26" s="1"/>
  <c r="K369" i="26"/>
  <c r="G367" i="26"/>
  <c r="I367" i="26" s="1"/>
  <c r="C367" i="26"/>
  <c r="B367" i="26"/>
  <c r="H367" i="26"/>
  <c r="J367" i="26" s="1"/>
  <c r="D367" i="26"/>
  <c r="F133" i="43"/>
  <c r="O131" i="43"/>
  <c r="P135" i="45"/>
  <c r="Q134" i="45"/>
  <c r="L132" i="43"/>
  <c r="K133" i="43"/>
  <c r="H133" i="43"/>
  <c r="I133" i="43"/>
  <c r="J133" i="43"/>
  <c r="N135" i="43"/>
  <c r="B134" i="43"/>
  <c r="C134" i="43"/>
  <c r="F134" i="43" s="1"/>
  <c r="D134" i="43"/>
  <c r="E134" i="43"/>
  <c r="M132" i="43"/>
  <c r="O133" i="45"/>
  <c r="N133" i="45"/>
  <c r="G134" i="45"/>
  <c r="H134" i="45"/>
  <c r="F134" i="45"/>
  <c r="E134" i="45"/>
  <c r="M134" i="45"/>
  <c r="D134" i="45"/>
  <c r="L134" i="45"/>
  <c r="K134" i="45"/>
  <c r="J134" i="45"/>
  <c r="I133" i="45"/>
  <c r="E369" i="26" l="1"/>
  <c r="L369" i="26" s="1"/>
  <c r="K370" i="26"/>
  <c r="G368" i="26"/>
  <c r="I368" i="26" s="1"/>
  <c r="B368" i="26"/>
  <c r="C368" i="26"/>
  <c r="H368" i="26"/>
  <c r="J368" i="26" s="1"/>
  <c r="D368" i="26"/>
  <c r="G134" i="43"/>
  <c r="O132" i="43"/>
  <c r="P136" i="45"/>
  <c r="Q135" i="45"/>
  <c r="L133" i="43"/>
  <c r="I134" i="43"/>
  <c r="J134" i="43"/>
  <c r="K134" i="43"/>
  <c r="H134" i="43"/>
  <c r="D135" i="43"/>
  <c r="B135" i="43"/>
  <c r="C135" i="43"/>
  <c r="F135" i="43" s="1"/>
  <c r="N136" i="43"/>
  <c r="E135" i="43"/>
  <c r="M133" i="43"/>
  <c r="N134" i="45"/>
  <c r="O134" i="45"/>
  <c r="I134" i="45"/>
  <c r="J135" i="45"/>
  <c r="F135" i="45"/>
  <c r="E135" i="45"/>
  <c r="D135" i="45"/>
  <c r="M135" i="45"/>
  <c r="L135" i="45"/>
  <c r="K135" i="45"/>
  <c r="G135" i="45"/>
  <c r="H135" i="45"/>
  <c r="E370" i="26" l="1"/>
  <c r="L370" i="26" s="1"/>
  <c r="K371" i="26"/>
  <c r="H369" i="26"/>
  <c r="J369" i="26" s="1"/>
  <c r="B369" i="26"/>
  <c r="D369" i="26"/>
  <c r="G369" i="26"/>
  <c r="I369" i="26" s="1"/>
  <c r="C369" i="26"/>
  <c r="G135" i="43"/>
  <c r="O133" i="43"/>
  <c r="P137" i="45"/>
  <c r="Q136" i="45"/>
  <c r="L134" i="43"/>
  <c r="M134" i="43"/>
  <c r="K135" i="43"/>
  <c r="H135" i="43"/>
  <c r="I135" i="43"/>
  <c r="J135" i="43"/>
  <c r="N137" i="43"/>
  <c r="B136" i="43"/>
  <c r="C136" i="43"/>
  <c r="F136" i="43" s="1"/>
  <c r="E136" i="43"/>
  <c r="D136" i="43"/>
  <c r="O135" i="45"/>
  <c r="I135" i="45"/>
  <c r="M136" i="45"/>
  <c r="E136" i="45"/>
  <c r="L136" i="45"/>
  <c r="D136" i="45"/>
  <c r="K136" i="45"/>
  <c r="J136" i="45"/>
  <c r="H136" i="45"/>
  <c r="G136" i="45"/>
  <c r="F136" i="45"/>
  <c r="N135" i="45"/>
  <c r="E371" i="26" l="1"/>
  <c r="L371" i="26" s="1"/>
  <c r="K372" i="26"/>
  <c r="G370" i="26"/>
  <c r="I370" i="26" s="1"/>
  <c r="B370" i="26"/>
  <c r="C370" i="26"/>
  <c r="H370" i="26"/>
  <c r="J370" i="26" s="1"/>
  <c r="D370" i="26"/>
  <c r="O134" i="43"/>
  <c r="P138" i="45"/>
  <c r="Q137" i="45"/>
  <c r="G136" i="43"/>
  <c r="H136" i="43"/>
  <c r="I136" i="43"/>
  <c r="J136" i="43"/>
  <c r="K136" i="43"/>
  <c r="D137" i="43"/>
  <c r="E137" i="43"/>
  <c r="N138" i="43"/>
  <c r="B137" i="43"/>
  <c r="C137" i="43"/>
  <c r="F137" i="43" s="1"/>
  <c r="L135" i="43"/>
  <c r="M135" i="43"/>
  <c r="O136" i="45"/>
  <c r="I136" i="45"/>
  <c r="N136" i="45"/>
  <c r="H137" i="45"/>
  <c r="G137" i="45"/>
  <c r="K137" i="45"/>
  <c r="M137" i="45"/>
  <c r="L137" i="45"/>
  <c r="J137" i="45"/>
  <c r="F137" i="45"/>
  <c r="E137" i="45"/>
  <c r="D137" i="45"/>
  <c r="E372" i="26" l="1"/>
  <c r="L372" i="26" s="1"/>
  <c r="K373" i="26"/>
  <c r="H371" i="26"/>
  <c r="J371" i="26" s="1"/>
  <c r="C371" i="26"/>
  <c r="D371" i="26"/>
  <c r="G371" i="26"/>
  <c r="I371" i="26" s="1"/>
  <c r="B371" i="26"/>
  <c r="O135" i="43"/>
  <c r="P139" i="45"/>
  <c r="Q138" i="45"/>
  <c r="G137" i="43"/>
  <c r="L136" i="43"/>
  <c r="K137" i="43"/>
  <c r="H137" i="43"/>
  <c r="I137" i="43"/>
  <c r="J137" i="43"/>
  <c r="N139" i="43"/>
  <c r="B138" i="43"/>
  <c r="C138" i="43"/>
  <c r="F138" i="43" s="1"/>
  <c r="D138" i="43"/>
  <c r="E138" i="43"/>
  <c r="M136" i="43"/>
  <c r="N137" i="45"/>
  <c r="O137" i="45"/>
  <c r="I137" i="45"/>
  <c r="K138" i="45"/>
  <c r="J138" i="45"/>
  <c r="F138" i="45"/>
  <c r="M138" i="45"/>
  <c r="L138" i="45"/>
  <c r="H138" i="45"/>
  <c r="G138" i="45"/>
  <c r="E138" i="45"/>
  <c r="D138" i="45"/>
  <c r="E373" i="26" l="1"/>
  <c r="L373" i="26" s="1"/>
  <c r="K374" i="26"/>
  <c r="G372" i="26"/>
  <c r="I372" i="26" s="1"/>
  <c r="B372" i="26"/>
  <c r="C372" i="26"/>
  <c r="H372" i="26"/>
  <c r="J372" i="26" s="1"/>
  <c r="D372" i="26"/>
  <c r="G138" i="43"/>
  <c r="O136" i="43"/>
  <c r="P140" i="45"/>
  <c r="Q139" i="45"/>
  <c r="L137" i="43"/>
  <c r="M137" i="43"/>
  <c r="I138" i="43"/>
  <c r="J138" i="43"/>
  <c r="K138" i="43"/>
  <c r="H138" i="43"/>
  <c r="N140" i="43"/>
  <c r="E139" i="43"/>
  <c r="B139" i="43"/>
  <c r="C139" i="43"/>
  <c r="F139" i="43" s="1"/>
  <c r="D139" i="43"/>
  <c r="O138" i="45"/>
  <c r="I138" i="45"/>
  <c r="F139" i="45"/>
  <c r="M139" i="45"/>
  <c r="E139" i="45"/>
  <c r="J139" i="45"/>
  <c r="L139" i="45"/>
  <c r="K139" i="45"/>
  <c r="H139" i="45"/>
  <c r="G139" i="45"/>
  <c r="D139" i="45"/>
  <c r="N138" i="45"/>
  <c r="E374" i="26" l="1"/>
  <c r="L374" i="26" s="1"/>
  <c r="K375" i="26"/>
  <c r="H373" i="26"/>
  <c r="C373" i="26"/>
  <c r="G373" i="26"/>
  <c r="I373" i="26" s="1"/>
  <c r="D373" i="26"/>
  <c r="J373" i="26"/>
  <c r="B373" i="26"/>
  <c r="G139" i="43"/>
  <c r="O137" i="43"/>
  <c r="P141" i="45"/>
  <c r="Q140" i="45"/>
  <c r="M138" i="43"/>
  <c r="J139" i="43"/>
  <c r="K139" i="43"/>
  <c r="H139" i="43"/>
  <c r="I139" i="43"/>
  <c r="E140" i="43"/>
  <c r="D140" i="43"/>
  <c r="N141" i="43"/>
  <c r="B140" i="43"/>
  <c r="C140" i="43"/>
  <c r="F140" i="43" s="1"/>
  <c r="L138" i="43"/>
  <c r="O139" i="45"/>
  <c r="N139" i="45"/>
  <c r="I139" i="45"/>
  <c r="H140" i="45"/>
  <c r="M140" i="45"/>
  <c r="E140" i="45"/>
  <c r="L140" i="45"/>
  <c r="D140" i="45"/>
  <c r="K140" i="45"/>
  <c r="J140" i="45"/>
  <c r="G140" i="45"/>
  <c r="F140" i="45"/>
  <c r="E375" i="26" l="1"/>
  <c r="L375" i="26" s="1"/>
  <c r="K376" i="26"/>
  <c r="G374" i="26"/>
  <c r="I374" i="26" s="1"/>
  <c r="D374" i="26"/>
  <c r="C374" i="26"/>
  <c r="H374" i="26"/>
  <c r="J374" i="26" s="1"/>
  <c r="B374" i="26"/>
  <c r="O138" i="43"/>
  <c r="G140" i="43"/>
  <c r="P142" i="45"/>
  <c r="Q141" i="45"/>
  <c r="L139" i="43"/>
  <c r="J140" i="43"/>
  <c r="K140" i="43"/>
  <c r="H140" i="43"/>
  <c r="I140" i="43"/>
  <c r="E141" i="43"/>
  <c r="N142" i="43"/>
  <c r="B141" i="43"/>
  <c r="C141" i="43"/>
  <c r="F141" i="43" s="1"/>
  <c r="D141" i="43"/>
  <c r="M139" i="43"/>
  <c r="O140" i="45"/>
  <c r="N140" i="45"/>
  <c r="I140" i="45"/>
  <c r="L141" i="45"/>
  <c r="D141" i="45"/>
  <c r="K141" i="45"/>
  <c r="H141" i="45"/>
  <c r="G141" i="45"/>
  <c r="F141" i="45"/>
  <c r="E141" i="45"/>
  <c r="M141" i="45"/>
  <c r="J141" i="45"/>
  <c r="N141" i="45" s="1"/>
  <c r="G141" i="43" l="1"/>
  <c r="E376" i="26"/>
  <c r="L376" i="26" s="1"/>
  <c r="K377" i="26"/>
  <c r="H375" i="26"/>
  <c r="D375" i="26"/>
  <c r="G375" i="26"/>
  <c r="I375" i="26" s="1"/>
  <c r="B375" i="26"/>
  <c r="J375" i="26"/>
  <c r="C375" i="26"/>
  <c r="O139" i="43"/>
  <c r="P143" i="45"/>
  <c r="Q142" i="45"/>
  <c r="M140" i="43"/>
  <c r="K141" i="43"/>
  <c r="H141" i="43"/>
  <c r="I141" i="43"/>
  <c r="J141" i="43"/>
  <c r="N143" i="43"/>
  <c r="B142" i="43"/>
  <c r="C142" i="43"/>
  <c r="F142" i="43" s="1"/>
  <c r="D142" i="43"/>
  <c r="E142" i="43"/>
  <c r="L140" i="43"/>
  <c r="O141" i="45"/>
  <c r="I141" i="45"/>
  <c r="G142" i="45"/>
  <c r="F142" i="45"/>
  <c r="K142" i="45"/>
  <c r="J142" i="45"/>
  <c r="H142" i="45"/>
  <c r="E142" i="45"/>
  <c r="D142" i="45"/>
  <c r="M142" i="45"/>
  <c r="L142" i="45"/>
  <c r="E377" i="26" l="1"/>
  <c r="L377" i="26" s="1"/>
  <c r="K378" i="26"/>
  <c r="G376" i="26"/>
  <c r="I376" i="26" s="1"/>
  <c r="C376" i="26"/>
  <c r="B376" i="26"/>
  <c r="H376" i="26"/>
  <c r="J376" i="26" s="1"/>
  <c r="D376" i="26"/>
  <c r="O140" i="43"/>
  <c r="G142" i="43"/>
  <c r="P144" i="45"/>
  <c r="Q143" i="45"/>
  <c r="N142" i="45"/>
  <c r="M141" i="43"/>
  <c r="L141" i="43"/>
  <c r="H142" i="43"/>
  <c r="I142" i="43"/>
  <c r="J142" i="43"/>
  <c r="K142" i="43"/>
  <c r="N144" i="43"/>
  <c r="B143" i="43"/>
  <c r="C143" i="43"/>
  <c r="F143" i="43" s="1"/>
  <c r="D143" i="43"/>
  <c r="E143" i="43"/>
  <c r="O142" i="45"/>
  <c r="J143" i="45"/>
  <c r="F143" i="45"/>
  <c r="M143" i="45"/>
  <c r="E143" i="45"/>
  <c r="L143" i="45"/>
  <c r="K143" i="45"/>
  <c r="H143" i="45"/>
  <c r="G143" i="45"/>
  <c r="D143" i="45"/>
  <c r="I142" i="45"/>
  <c r="E378" i="26" l="1"/>
  <c r="L378" i="26" s="1"/>
  <c r="K379" i="26"/>
  <c r="H377" i="26"/>
  <c r="J377" i="26" s="1"/>
  <c r="B377" i="26"/>
  <c r="G377" i="26"/>
  <c r="I377" i="26" s="1"/>
  <c r="C377" i="26"/>
  <c r="D377" i="26"/>
  <c r="G143" i="43"/>
  <c r="O141" i="43"/>
  <c r="P145" i="45"/>
  <c r="Q144" i="45"/>
  <c r="M142" i="43"/>
  <c r="L142" i="43"/>
  <c r="K143" i="43"/>
  <c r="H143" i="43"/>
  <c r="I143" i="43"/>
  <c r="J143" i="43"/>
  <c r="N145" i="43"/>
  <c r="B144" i="43"/>
  <c r="C144" i="43"/>
  <c r="F144" i="43" s="1"/>
  <c r="D144" i="43"/>
  <c r="E144" i="43"/>
  <c r="O143" i="45"/>
  <c r="N143" i="45"/>
  <c r="M144" i="45"/>
  <c r="E144" i="45"/>
  <c r="L144" i="45"/>
  <c r="D144" i="45"/>
  <c r="K144" i="45"/>
  <c r="J144" i="45"/>
  <c r="H144" i="45"/>
  <c r="F144" i="45"/>
  <c r="G144" i="45"/>
  <c r="I143" i="45"/>
  <c r="E379" i="26" l="1"/>
  <c r="L379" i="26" s="1"/>
  <c r="K380" i="26"/>
  <c r="G378" i="26"/>
  <c r="I378" i="26" s="1"/>
  <c r="D378" i="26"/>
  <c r="B378" i="26"/>
  <c r="H378" i="26"/>
  <c r="J378" i="26" s="1"/>
  <c r="C378" i="26"/>
  <c r="G144" i="43"/>
  <c r="O142" i="43"/>
  <c r="P146" i="45"/>
  <c r="Q145" i="45"/>
  <c r="M143" i="43"/>
  <c r="L143" i="43"/>
  <c r="H144" i="43"/>
  <c r="I144" i="43"/>
  <c r="J144" i="43"/>
  <c r="K144" i="43"/>
  <c r="E145" i="43"/>
  <c r="N146" i="43"/>
  <c r="B145" i="43"/>
  <c r="C145" i="43"/>
  <c r="F145" i="43" s="1"/>
  <c r="D145" i="43"/>
  <c r="O144" i="45"/>
  <c r="N144" i="45"/>
  <c r="I144" i="45"/>
  <c r="H145" i="45"/>
  <c r="G145" i="45"/>
  <c r="F145" i="45"/>
  <c r="M145" i="45"/>
  <c r="E145" i="45"/>
  <c r="L145" i="45"/>
  <c r="D145" i="45"/>
  <c r="K145" i="45"/>
  <c r="J145" i="45"/>
  <c r="E380" i="26" l="1"/>
  <c r="L380" i="26" s="1"/>
  <c r="K381" i="26"/>
  <c r="G379" i="26"/>
  <c r="I379" i="26" s="1"/>
  <c r="B379" i="26"/>
  <c r="D379" i="26"/>
  <c r="H379" i="26"/>
  <c r="J379" i="26" s="1"/>
  <c r="C379" i="26"/>
  <c r="G145" i="43"/>
  <c r="O143" i="43"/>
  <c r="P147" i="45"/>
  <c r="Q146" i="45"/>
  <c r="M144" i="43"/>
  <c r="N147" i="43"/>
  <c r="B146" i="43"/>
  <c r="C146" i="43"/>
  <c r="F146" i="43" s="1"/>
  <c r="D146" i="43"/>
  <c r="E146" i="43"/>
  <c r="K145" i="43"/>
  <c r="H145" i="43"/>
  <c r="I145" i="43"/>
  <c r="J145" i="43"/>
  <c r="L144" i="43"/>
  <c r="N145" i="45"/>
  <c r="O145" i="45"/>
  <c r="K146" i="45"/>
  <c r="J146" i="45"/>
  <c r="H146" i="45"/>
  <c r="G146" i="45"/>
  <c r="F146" i="45"/>
  <c r="E146" i="45"/>
  <c r="D146" i="45"/>
  <c r="M146" i="45"/>
  <c r="L146" i="45"/>
  <c r="I145" i="45"/>
  <c r="E381" i="26" l="1"/>
  <c r="L381" i="26" s="1"/>
  <c r="K382" i="26"/>
  <c r="H380" i="26"/>
  <c r="J380" i="26" s="1"/>
  <c r="D380" i="26"/>
  <c r="G380" i="26"/>
  <c r="I380" i="26" s="1"/>
  <c r="C380" i="26"/>
  <c r="B380" i="26"/>
  <c r="O144" i="43"/>
  <c r="P148" i="45"/>
  <c r="Q147" i="45"/>
  <c r="G146" i="43"/>
  <c r="L145" i="43"/>
  <c r="M145" i="43"/>
  <c r="H146" i="43"/>
  <c r="I146" i="43"/>
  <c r="J146" i="43"/>
  <c r="K146" i="43"/>
  <c r="D147" i="43"/>
  <c r="E147" i="43"/>
  <c r="N148" i="43"/>
  <c r="B147" i="43"/>
  <c r="C147" i="43"/>
  <c r="F147" i="43" s="1"/>
  <c r="G147" i="43"/>
  <c r="I146" i="45"/>
  <c r="F147" i="45"/>
  <c r="M147" i="45"/>
  <c r="E147" i="45"/>
  <c r="L147" i="45"/>
  <c r="D147" i="45"/>
  <c r="K147" i="45"/>
  <c r="J147" i="45"/>
  <c r="H147" i="45"/>
  <c r="G147" i="45"/>
  <c r="N146" i="45"/>
  <c r="O146" i="45"/>
  <c r="E382" i="26" l="1"/>
  <c r="L382" i="26" s="1"/>
  <c r="K383" i="26"/>
  <c r="G381" i="26"/>
  <c r="I381" i="26" s="1"/>
  <c r="D381" i="26"/>
  <c r="B381" i="26"/>
  <c r="H381" i="26"/>
  <c r="J381" i="26" s="1"/>
  <c r="C381" i="26"/>
  <c r="O145" i="43"/>
  <c r="P149" i="45"/>
  <c r="Q148" i="45"/>
  <c r="M146" i="43"/>
  <c r="H147" i="43"/>
  <c r="I147" i="43"/>
  <c r="K147" i="43"/>
  <c r="J147" i="43"/>
  <c r="N149" i="43"/>
  <c r="B148" i="43"/>
  <c r="C148" i="43"/>
  <c r="F148" i="43" s="1"/>
  <c r="D148" i="43"/>
  <c r="E148" i="43"/>
  <c r="L146" i="43"/>
  <c r="O147" i="45"/>
  <c r="I147" i="45"/>
  <c r="H148" i="45"/>
  <c r="G148" i="45"/>
  <c r="F148" i="45"/>
  <c r="M148" i="45"/>
  <c r="E148" i="45"/>
  <c r="L148" i="45"/>
  <c r="D148" i="45"/>
  <c r="K148" i="45"/>
  <c r="J148" i="45"/>
  <c r="N147" i="45"/>
  <c r="E383" i="26" l="1"/>
  <c r="L383" i="26" s="1"/>
  <c r="K384" i="26"/>
  <c r="G382" i="26"/>
  <c r="I382" i="26" s="1"/>
  <c r="D382" i="26"/>
  <c r="C382" i="26"/>
  <c r="H382" i="26"/>
  <c r="J382" i="26" s="1"/>
  <c r="B382" i="26"/>
  <c r="O146" i="43"/>
  <c r="P150" i="45"/>
  <c r="Q149" i="45"/>
  <c r="G148" i="43"/>
  <c r="M147" i="43"/>
  <c r="L147" i="43"/>
  <c r="D149" i="43"/>
  <c r="E149" i="43"/>
  <c r="N150" i="43"/>
  <c r="B149" i="43"/>
  <c r="C149" i="43"/>
  <c r="F149" i="43" s="1"/>
  <c r="H148" i="43"/>
  <c r="I148" i="43"/>
  <c r="J148" i="43"/>
  <c r="K148" i="43"/>
  <c r="O148" i="45"/>
  <c r="I148" i="45"/>
  <c r="L149" i="45"/>
  <c r="D149" i="45"/>
  <c r="K149" i="45"/>
  <c r="J149" i="45"/>
  <c r="H149" i="45"/>
  <c r="G149" i="45"/>
  <c r="M149" i="45"/>
  <c r="F149" i="45"/>
  <c r="E149" i="45"/>
  <c r="N148" i="45"/>
  <c r="E384" i="26" l="1"/>
  <c r="L384" i="26" s="1"/>
  <c r="K385" i="26"/>
  <c r="H383" i="26"/>
  <c r="D383" i="26"/>
  <c r="B383" i="26"/>
  <c r="G383" i="26"/>
  <c r="I383" i="26" s="1"/>
  <c r="J383" i="26"/>
  <c r="C383" i="26"/>
  <c r="G149" i="43"/>
  <c r="O147" i="43"/>
  <c r="P151" i="45"/>
  <c r="Q150" i="45"/>
  <c r="O149" i="45"/>
  <c r="M148" i="43"/>
  <c r="L148" i="43"/>
  <c r="N151" i="43"/>
  <c r="B150" i="43"/>
  <c r="C150" i="43"/>
  <c r="F150" i="43" s="1"/>
  <c r="D150" i="43"/>
  <c r="E150" i="43"/>
  <c r="K149" i="43"/>
  <c r="H149" i="43"/>
  <c r="I149" i="43"/>
  <c r="J149" i="43"/>
  <c r="N149" i="45"/>
  <c r="G150" i="45"/>
  <c r="F150" i="45"/>
  <c r="M150" i="45"/>
  <c r="E150" i="45"/>
  <c r="L150" i="45"/>
  <c r="D150" i="45"/>
  <c r="K150" i="45"/>
  <c r="J150" i="45"/>
  <c r="H150" i="45"/>
  <c r="I149" i="45"/>
  <c r="E385" i="26" l="1"/>
  <c r="L385" i="26" s="1"/>
  <c r="K386" i="26"/>
  <c r="G384" i="26"/>
  <c r="I384" i="26" s="1"/>
  <c r="C384" i="26"/>
  <c r="B384" i="26"/>
  <c r="H384" i="26"/>
  <c r="J384" i="26" s="1"/>
  <c r="D384" i="26"/>
  <c r="O148" i="43"/>
  <c r="P152" i="45"/>
  <c r="Q151" i="45"/>
  <c r="G150" i="43"/>
  <c r="M149" i="43"/>
  <c r="L149" i="43"/>
  <c r="H150" i="43"/>
  <c r="I150" i="43"/>
  <c r="J150" i="43"/>
  <c r="K150" i="43"/>
  <c r="B151" i="43"/>
  <c r="E151" i="43"/>
  <c r="N152" i="43"/>
  <c r="C151" i="43"/>
  <c r="F151" i="43" s="1"/>
  <c r="D151" i="43"/>
  <c r="O150" i="45"/>
  <c r="I150" i="45"/>
  <c r="J151" i="45"/>
  <c r="H151" i="45"/>
  <c r="G151" i="45"/>
  <c r="F151" i="45"/>
  <c r="M151" i="45"/>
  <c r="E151" i="45"/>
  <c r="D151" i="45"/>
  <c r="L151" i="45"/>
  <c r="K151" i="45"/>
  <c r="N150" i="45"/>
  <c r="E386" i="26" l="1"/>
  <c r="L386" i="26" s="1"/>
  <c r="K387" i="26"/>
  <c r="H385" i="26"/>
  <c r="J385" i="26" s="1"/>
  <c r="B385" i="26"/>
  <c r="G385" i="26"/>
  <c r="I385" i="26" s="1"/>
  <c r="C385" i="26"/>
  <c r="D385" i="26"/>
  <c r="G151" i="43"/>
  <c r="O149" i="43"/>
  <c r="P153" i="45"/>
  <c r="Q152" i="45"/>
  <c r="L150" i="43"/>
  <c r="N153" i="43"/>
  <c r="B152" i="43"/>
  <c r="C152" i="43"/>
  <c r="G152" i="43" s="1"/>
  <c r="D152" i="43"/>
  <c r="E152" i="43"/>
  <c r="J151" i="43"/>
  <c r="H151" i="43"/>
  <c r="I151" i="43"/>
  <c r="K151" i="43"/>
  <c r="M150" i="43"/>
  <c r="I151" i="45"/>
  <c r="M152" i="45"/>
  <c r="E152" i="45"/>
  <c r="L152" i="45"/>
  <c r="D152" i="45"/>
  <c r="K152" i="45"/>
  <c r="J152" i="45"/>
  <c r="H152" i="45"/>
  <c r="G152" i="45"/>
  <c r="F152" i="45"/>
  <c r="O151" i="45"/>
  <c r="N151" i="45"/>
  <c r="E387" i="26" l="1"/>
  <c r="L387" i="26" s="1"/>
  <c r="K388" i="26"/>
  <c r="G386" i="26"/>
  <c r="I386" i="26" s="1"/>
  <c r="B386" i="26"/>
  <c r="H386" i="26"/>
  <c r="J386" i="26" s="1"/>
  <c r="D386" i="26"/>
  <c r="C386" i="26"/>
  <c r="O150" i="43"/>
  <c r="F152" i="43"/>
  <c r="P154" i="45"/>
  <c r="Q153" i="45"/>
  <c r="L151" i="43"/>
  <c r="M151" i="43"/>
  <c r="H152" i="43"/>
  <c r="I152" i="43"/>
  <c r="J152" i="43"/>
  <c r="K152" i="43"/>
  <c r="B153" i="43"/>
  <c r="E153" i="43"/>
  <c r="N154" i="43"/>
  <c r="C153" i="43"/>
  <c r="G153" i="43" s="1"/>
  <c r="D153" i="43"/>
  <c r="O152" i="45"/>
  <c r="N152" i="45"/>
  <c r="I152" i="45"/>
  <c r="H153" i="45"/>
  <c r="G153" i="45"/>
  <c r="F153" i="45"/>
  <c r="M153" i="45"/>
  <c r="E153" i="45"/>
  <c r="L153" i="45"/>
  <c r="D153" i="45"/>
  <c r="K153" i="45"/>
  <c r="J153" i="45"/>
  <c r="E388" i="26" l="1"/>
  <c r="L388" i="26" s="1"/>
  <c r="K389" i="26"/>
  <c r="H387" i="26"/>
  <c r="J387" i="26" s="1"/>
  <c r="C387" i="26"/>
  <c r="G387" i="26"/>
  <c r="I387" i="26" s="1"/>
  <c r="B387" i="26"/>
  <c r="D387" i="26"/>
  <c r="F153" i="43"/>
  <c r="O151" i="43"/>
  <c r="P155" i="45"/>
  <c r="Q154" i="45"/>
  <c r="L152" i="43"/>
  <c r="K153" i="43"/>
  <c r="H153" i="43"/>
  <c r="I153" i="43"/>
  <c r="J153" i="43"/>
  <c r="D154" i="43"/>
  <c r="E154" i="43"/>
  <c r="C154" i="43"/>
  <c r="F154" i="43" s="1"/>
  <c r="N155" i="43"/>
  <c r="B154" i="43"/>
  <c r="M152" i="43"/>
  <c r="N153" i="45"/>
  <c r="K154" i="45"/>
  <c r="J154" i="45"/>
  <c r="H154" i="45"/>
  <c r="G154" i="45"/>
  <c r="F154" i="45"/>
  <c r="M154" i="45"/>
  <c r="L154" i="45"/>
  <c r="D154" i="45"/>
  <c r="E154" i="45"/>
  <c r="O153" i="45"/>
  <c r="I153" i="45"/>
  <c r="E389" i="26" l="1"/>
  <c r="L389" i="26" s="1"/>
  <c r="K390" i="26"/>
  <c r="G388" i="26"/>
  <c r="I388" i="26" s="1"/>
  <c r="B388" i="26"/>
  <c r="C388" i="26"/>
  <c r="H388" i="26"/>
  <c r="J388" i="26" s="1"/>
  <c r="D388" i="26"/>
  <c r="O152" i="43"/>
  <c r="P156" i="45"/>
  <c r="Q155" i="45"/>
  <c r="G154" i="43"/>
  <c r="L153" i="43"/>
  <c r="M153" i="43"/>
  <c r="B155" i="43"/>
  <c r="C155" i="43"/>
  <c r="F155" i="43" s="1"/>
  <c r="E155" i="43"/>
  <c r="N156" i="43"/>
  <c r="D155" i="43"/>
  <c r="H154" i="43"/>
  <c r="J154" i="43"/>
  <c r="I154" i="43"/>
  <c r="K154" i="43"/>
  <c r="I154" i="45"/>
  <c r="O154" i="45"/>
  <c r="N154" i="45"/>
  <c r="F155" i="45"/>
  <c r="M155" i="45"/>
  <c r="E155" i="45"/>
  <c r="L155" i="45"/>
  <c r="D155" i="45"/>
  <c r="K155" i="45"/>
  <c r="J155" i="45"/>
  <c r="H155" i="45"/>
  <c r="G155" i="45"/>
  <c r="E390" i="26" l="1"/>
  <c r="L390" i="26" s="1"/>
  <c r="K391" i="26"/>
  <c r="H389" i="26"/>
  <c r="J389" i="26" s="1"/>
  <c r="D389" i="26"/>
  <c r="G389" i="26"/>
  <c r="I389" i="26" s="1"/>
  <c r="C389" i="26"/>
  <c r="B389" i="26"/>
  <c r="O153" i="43"/>
  <c r="P157" i="45"/>
  <c r="Q156" i="45"/>
  <c r="G155" i="43"/>
  <c r="M154" i="43"/>
  <c r="L154" i="43"/>
  <c r="I155" i="43"/>
  <c r="J155" i="43"/>
  <c r="K155" i="43"/>
  <c r="H155" i="43"/>
  <c r="N157" i="43"/>
  <c r="B156" i="43"/>
  <c r="D156" i="43"/>
  <c r="E156" i="43"/>
  <c r="C156" i="43"/>
  <c r="G156" i="43" s="1"/>
  <c r="O155" i="45"/>
  <c r="I155" i="45"/>
  <c r="N155" i="45"/>
  <c r="H156" i="45"/>
  <c r="G156" i="45"/>
  <c r="F156" i="45"/>
  <c r="M156" i="45"/>
  <c r="E156" i="45"/>
  <c r="L156" i="45"/>
  <c r="D156" i="45"/>
  <c r="K156" i="45"/>
  <c r="J156" i="45"/>
  <c r="E391" i="26" l="1"/>
  <c r="L391" i="26" s="1"/>
  <c r="K392" i="26"/>
  <c r="H390" i="26"/>
  <c r="J390" i="26" s="1"/>
  <c r="B390" i="26"/>
  <c r="G390" i="26"/>
  <c r="I390" i="26" s="1"/>
  <c r="D390" i="26"/>
  <c r="C390" i="26"/>
  <c r="F156" i="43"/>
  <c r="O154" i="43"/>
  <c r="P158" i="45"/>
  <c r="Q157" i="45"/>
  <c r="J156" i="43"/>
  <c r="I156" i="43"/>
  <c r="K156" i="43"/>
  <c r="H156" i="43"/>
  <c r="E157" i="43"/>
  <c r="N158" i="43"/>
  <c r="D157" i="43"/>
  <c r="B157" i="43"/>
  <c r="C157" i="43"/>
  <c r="F157" i="43" s="1"/>
  <c r="L155" i="43"/>
  <c r="M155" i="43"/>
  <c r="O156" i="45"/>
  <c r="I156" i="45"/>
  <c r="N156" i="45"/>
  <c r="L157" i="45"/>
  <c r="D157" i="45"/>
  <c r="K157" i="45"/>
  <c r="J157" i="45"/>
  <c r="H157" i="45"/>
  <c r="G157" i="45"/>
  <c r="M157" i="45"/>
  <c r="F157" i="45"/>
  <c r="E157" i="45"/>
  <c r="E392" i="26" l="1"/>
  <c r="L392" i="26" s="1"/>
  <c r="K393" i="26"/>
  <c r="G391" i="26"/>
  <c r="I391" i="26" s="1"/>
  <c r="B391" i="26"/>
  <c r="C391" i="26"/>
  <c r="H391" i="26"/>
  <c r="J391" i="26" s="1"/>
  <c r="D391" i="26"/>
  <c r="N157" i="45"/>
  <c r="G157" i="43"/>
  <c r="O155" i="43"/>
  <c r="P159" i="45"/>
  <c r="Q158" i="45"/>
  <c r="H157" i="43"/>
  <c r="I157" i="43"/>
  <c r="J157" i="43"/>
  <c r="K157" i="43"/>
  <c r="E158" i="43"/>
  <c r="C158" i="43"/>
  <c r="F158" i="43" s="1"/>
  <c r="N159" i="43"/>
  <c r="D158" i="43"/>
  <c r="B158" i="43"/>
  <c r="L156" i="43"/>
  <c r="M156" i="43"/>
  <c r="O157" i="45"/>
  <c r="G158" i="45"/>
  <c r="F158" i="45"/>
  <c r="M158" i="45"/>
  <c r="E158" i="45"/>
  <c r="L158" i="45"/>
  <c r="D158" i="45"/>
  <c r="K158" i="45"/>
  <c r="J158" i="45"/>
  <c r="H158" i="45"/>
  <c r="I157" i="45"/>
  <c r="E393" i="26" l="1"/>
  <c r="L393" i="26" s="1"/>
  <c r="K394" i="26"/>
  <c r="H392" i="26"/>
  <c r="J392" i="26" s="1"/>
  <c r="D392" i="26"/>
  <c r="B392" i="26"/>
  <c r="G392" i="26"/>
  <c r="I392" i="26" s="1"/>
  <c r="C392" i="26"/>
  <c r="G158" i="43"/>
  <c r="O156" i="43"/>
  <c r="P160" i="45"/>
  <c r="Q159" i="45"/>
  <c r="M157" i="43"/>
  <c r="L157" i="43"/>
  <c r="E159" i="43"/>
  <c r="C159" i="43"/>
  <c r="G159" i="43" s="1"/>
  <c r="N160" i="43"/>
  <c r="D159" i="43"/>
  <c r="B159" i="43"/>
  <c r="H158" i="43"/>
  <c r="J158" i="43"/>
  <c r="I158" i="43"/>
  <c r="K158" i="43"/>
  <c r="O158" i="45"/>
  <c r="N158" i="45"/>
  <c r="I158" i="45"/>
  <c r="J159" i="45"/>
  <c r="H159" i="45"/>
  <c r="G159" i="45"/>
  <c r="F159" i="45"/>
  <c r="M159" i="45"/>
  <c r="E159" i="45"/>
  <c r="L159" i="45"/>
  <c r="K159" i="45"/>
  <c r="D159" i="45"/>
  <c r="E394" i="26" l="1"/>
  <c r="L394" i="26" s="1"/>
  <c r="K395" i="26"/>
  <c r="G393" i="26"/>
  <c r="I393" i="26" s="1"/>
  <c r="C393" i="26"/>
  <c r="D393" i="26"/>
  <c r="H393" i="26"/>
  <c r="J393" i="26" s="1"/>
  <c r="B393" i="26"/>
  <c r="O157" i="43"/>
  <c r="P161" i="45"/>
  <c r="Q160" i="45"/>
  <c r="F159" i="43"/>
  <c r="L158" i="43"/>
  <c r="M158" i="43"/>
  <c r="D160" i="43"/>
  <c r="E160" i="43"/>
  <c r="N161" i="43"/>
  <c r="C160" i="43"/>
  <c r="F160" i="43" s="1"/>
  <c r="B160" i="43"/>
  <c r="J159" i="43"/>
  <c r="K159" i="43"/>
  <c r="H159" i="43"/>
  <c r="I159" i="43"/>
  <c r="O159" i="45"/>
  <c r="N159" i="45"/>
  <c r="M160" i="45"/>
  <c r="E160" i="45"/>
  <c r="L160" i="45"/>
  <c r="D160" i="45"/>
  <c r="K160" i="45"/>
  <c r="J160" i="45"/>
  <c r="H160" i="45"/>
  <c r="G160" i="45"/>
  <c r="F160" i="45"/>
  <c r="I159" i="45"/>
  <c r="E395" i="26" l="1"/>
  <c r="L395" i="26" s="1"/>
  <c r="K396" i="26"/>
  <c r="H394" i="26"/>
  <c r="J394" i="26" s="1"/>
  <c r="B394" i="26"/>
  <c r="G394" i="26"/>
  <c r="I394" i="26" s="1"/>
  <c r="D394" i="26"/>
  <c r="C394" i="26"/>
  <c r="O158" i="43"/>
  <c r="P162" i="45"/>
  <c r="Q161" i="45"/>
  <c r="G160" i="43"/>
  <c r="L159" i="43"/>
  <c r="M159" i="43"/>
  <c r="H160" i="43"/>
  <c r="J160" i="43"/>
  <c r="I160" i="43"/>
  <c r="K160" i="43"/>
  <c r="E161" i="43"/>
  <c r="N162" i="43"/>
  <c r="D161" i="43"/>
  <c r="B161" i="43"/>
  <c r="C161" i="43"/>
  <c r="F161" i="43" s="1"/>
  <c r="G161" i="43"/>
  <c r="N160" i="45"/>
  <c r="O160" i="45"/>
  <c r="I160" i="45"/>
  <c r="H161" i="45"/>
  <c r="G161" i="45"/>
  <c r="F161" i="45"/>
  <c r="M161" i="45"/>
  <c r="E161" i="45"/>
  <c r="L161" i="45"/>
  <c r="D161" i="45"/>
  <c r="K161" i="45"/>
  <c r="J161" i="45"/>
  <c r="E396" i="26" l="1"/>
  <c r="L396" i="26" s="1"/>
  <c r="K397" i="26"/>
  <c r="H395" i="26"/>
  <c r="J395" i="26" s="1"/>
  <c r="C395" i="26"/>
  <c r="G395" i="26"/>
  <c r="I395" i="26" s="1"/>
  <c r="B395" i="26"/>
  <c r="D395" i="26"/>
  <c r="O159" i="43"/>
  <c r="P163" i="45"/>
  <c r="Q162" i="45"/>
  <c r="N163" i="43"/>
  <c r="D162" i="43"/>
  <c r="E162" i="43"/>
  <c r="B162" i="43"/>
  <c r="C162" i="43"/>
  <c r="G162" i="43" s="1"/>
  <c r="M160" i="43"/>
  <c r="I161" i="43"/>
  <c r="J161" i="43"/>
  <c r="K161" i="43"/>
  <c r="H161" i="43"/>
  <c r="L160" i="43"/>
  <c r="N161" i="45"/>
  <c r="O161" i="45"/>
  <c r="K162" i="45"/>
  <c r="J162" i="45"/>
  <c r="H162" i="45"/>
  <c r="G162" i="45"/>
  <c r="F162" i="45"/>
  <c r="M162" i="45"/>
  <c r="L162" i="45"/>
  <c r="E162" i="45"/>
  <c r="D162" i="45"/>
  <c r="I161" i="45"/>
  <c r="E397" i="26" l="1"/>
  <c r="L397" i="26" s="1"/>
  <c r="K398" i="26"/>
  <c r="H396" i="26"/>
  <c r="D396" i="26"/>
  <c r="G396" i="26"/>
  <c r="I396" i="26" s="1"/>
  <c r="B396" i="26"/>
  <c r="J396" i="26"/>
  <c r="C396" i="26"/>
  <c r="F162" i="43"/>
  <c r="O160" i="43"/>
  <c r="P164" i="45"/>
  <c r="Q163" i="45"/>
  <c r="M161" i="43"/>
  <c r="L161" i="43"/>
  <c r="H162" i="43"/>
  <c r="I162" i="43"/>
  <c r="J162" i="43"/>
  <c r="K162" i="43"/>
  <c r="E163" i="43"/>
  <c r="N164" i="43"/>
  <c r="D163" i="43"/>
  <c r="B163" i="43"/>
  <c r="C163" i="43"/>
  <c r="F163" i="43" s="1"/>
  <c r="I162" i="45"/>
  <c r="F163" i="45"/>
  <c r="M163" i="45"/>
  <c r="E163" i="45"/>
  <c r="L163" i="45"/>
  <c r="D163" i="45"/>
  <c r="K163" i="45"/>
  <c r="J163" i="45"/>
  <c r="H163" i="45"/>
  <c r="G163" i="45"/>
  <c r="N162" i="45"/>
  <c r="O162" i="45"/>
  <c r="G163" i="43" l="1"/>
  <c r="E398" i="26"/>
  <c r="L398" i="26" s="1"/>
  <c r="K399" i="26"/>
  <c r="G397" i="26"/>
  <c r="I397" i="26" s="1"/>
  <c r="D397" i="26"/>
  <c r="B397" i="26"/>
  <c r="H397" i="26"/>
  <c r="J397" i="26" s="1"/>
  <c r="C397" i="26"/>
  <c r="O161" i="43"/>
  <c r="P165" i="45"/>
  <c r="Q164" i="45"/>
  <c r="L162" i="43"/>
  <c r="K163" i="43"/>
  <c r="H163" i="43"/>
  <c r="I163" i="43"/>
  <c r="J163" i="43"/>
  <c r="N165" i="43"/>
  <c r="B164" i="43"/>
  <c r="C164" i="43"/>
  <c r="G164" i="43" s="1"/>
  <c r="D164" i="43"/>
  <c r="E164" i="43"/>
  <c r="M162" i="43"/>
  <c r="O163" i="45"/>
  <c r="I163" i="45"/>
  <c r="N163" i="45"/>
  <c r="H164" i="45"/>
  <c r="G164" i="45"/>
  <c r="F164" i="45"/>
  <c r="M164" i="45"/>
  <c r="E164" i="45"/>
  <c r="L164" i="45"/>
  <c r="D164" i="45"/>
  <c r="K164" i="45"/>
  <c r="J164" i="45"/>
  <c r="E399" i="26" l="1"/>
  <c r="L399" i="26" s="1"/>
  <c r="K400" i="26"/>
  <c r="H398" i="26"/>
  <c r="J398" i="26" s="1"/>
  <c r="B398" i="26"/>
  <c r="G398" i="26"/>
  <c r="I398" i="26" s="1"/>
  <c r="C398" i="26"/>
  <c r="D398" i="26"/>
  <c r="F164" i="43"/>
  <c r="O162" i="43"/>
  <c r="P166" i="45"/>
  <c r="Q165" i="45"/>
  <c r="M163" i="43"/>
  <c r="N166" i="43"/>
  <c r="D165" i="43"/>
  <c r="B165" i="43"/>
  <c r="C165" i="43"/>
  <c r="F165" i="43" s="1"/>
  <c r="E165" i="43"/>
  <c r="L163" i="43"/>
  <c r="H164" i="43"/>
  <c r="I164" i="43"/>
  <c r="J164" i="43"/>
  <c r="K164" i="43"/>
  <c r="N164" i="45"/>
  <c r="O164" i="45"/>
  <c r="I164" i="45"/>
  <c r="L165" i="45"/>
  <c r="M165" i="45"/>
  <c r="D165" i="45"/>
  <c r="K165" i="45"/>
  <c r="J165" i="45"/>
  <c r="H165" i="45"/>
  <c r="G165" i="45"/>
  <c r="F165" i="45"/>
  <c r="E165" i="45"/>
  <c r="E400" i="26" l="1"/>
  <c r="L400" i="26" s="1"/>
  <c r="K401" i="26"/>
  <c r="H399" i="26"/>
  <c r="J399" i="26" s="1"/>
  <c r="B399" i="26"/>
  <c r="C399" i="26"/>
  <c r="G399" i="26"/>
  <c r="I399" i="26" s="1"/>
  <c r="D399" i="26"/>
  <c r="O163" i="43"/>
  <c r="P167" i="45"/>
  <c r="Q166" i="45"/>
  <c r="G165" i="43"/>
  <c r="L164" i="43"/>
  <c r="M164" i="43"/>
  <c r="I165" i="43"/>
  <c r="K165" i="43"/>
  <c r="J165" i="43"/>
  <c r="H165" i="43"/>
  <c r="N167" i="43"/>
  <c r="C166" i="43"/>
  <c r="F166" i="43" s="1"/>
  <c r="D166" i="43"/>
  <c r="E166" i="43"/>
  <c r="B166" i="43"/>
  <c r="N165" i="45"/>
  <c r="O165" i="45"/>
  <c r="I165" i="45"/>
  <c r="G166" i="45"/>
  <c r="F166" i="45"/>
  <c r="J166" i="45"/>
  <c r="H166" i="45"/>
  <c r="E166" i="45"/>
  <c r="D166" i="45"/>
  <c r="M166" i="45"/>
  <c r="L166" i="45"/>
  <c r="K166" i="45"/>
  <c r="E401" i="26" l="1"/>
  <c r="L401" i="26" s="1"/>
  <c r="K402" i="26"/>
  <c r="H400" i="26"/>
  <c r="D400" i="26"/>
  <c r="G400" i="26"/>
  <c r="I400" i="26" s="1"/>
  <c r="C400" i="26"/>
  <c r="J400" i="26"/>
  <c r="B400" i="26"/>
  <c r="O164" i="43"/>
  <c r="P168" i="45"/>
  <c r="Q167" i="45"/>
  <c r="G166" i="43"/>
  <c r="L165" i="43"/>
  <c r="M165" i="43"/>
  <c r="H166" i="43"/>
  <c r="I166" i="43"/>
  <c r="J166" i="43"/>
  <c r="K166" i="43"/>
  <c r="C167" i="43"/>
  <c r="F167" i="43" s="1"/>
  <c r="N168" i="43"/>
  <c r="D167" i="43"/>
  <c r="B167" i="43"/>
  <c r="E167" i="43"/>
  <c r="N166" i="45"/>
  <c r="O166" i="45"/>
  <c r="I166" i="45"/>
  <c r="J167" i="45"/>
  <c r="G167" i="45"/>
  <c r="F167" i="45"/>
  <c r="E167" i="45"/>
  <c r="D167" i="45"/>
  <c r="M167" i="45"/>
  <c r="L167" i="45"/>
  <c r="K167" i="45"/>
  <c r="H167" i="45"/>
  <c r="E402" i="26" l="1"/>
  <c r="L402" i="26" s="1"/>
  <c r="K403" i="26"/>
  <c r="G401" i="26"/>
  <c r="I401" i="26" s="1"/>
  <c r="C401" i="26"/>
  <c r="D401" i="26"/>
  <c r="H401" i="26"/>
  <c r="J401" i="26" s="1"/>
  <c r="B401" i="26"/>
  <c r="O165" i="43"/>
  <c r="P169" i="45"/>
  <c r="Q168" i="45"/>
  <c r="G167" i="43"/>
  <c r="C168" i="43"/>
  <c r="F168" i="43" s="1"/>
  <c r="N169" i="43"/>
  <c r="D168" i="43"/>
  <c r="E168" i="43"/>
  <c r="B168" i="43"/>
  <c r="I167" i="43"/>
  <c r="J167" i="43"/>
  <c r="K167" i="43"/>
  <c r="H167" i="43"/>
  <c r="M166" i="43"/>
  <c r="L166" i="43"/>
  <c r="O167" i="45"/>
  <c r="N167" i="45"/>
  <c r="I167" i="45"/>
  <c r="M168" i="45"/>
  <c r="E168" i="45"/>
  <c r="L168" i="45"/>
  <c r="D168" i="45"/>
  <c r="F168" i="45"/>
  <c r="K168" i="45"/>
  <c r="J168" i="45"/>
  <c r="H168" i="45"/>
  <c r="G168" i="45"/>
  <c r="E403" i="26" l="1"/>
  <c r="L403" i="26" s="1"/>
  <c r="K404" i="26"/>
  <c r="G402" i="26"/>
  <c r="I402" i="26" s="1"/>
  <c r="B402" i="26"/>
  <c r="C402" i="26"/>
  <c r="H402" i="26"/>
  <c r="J402" i="26" s="1"/>
  <c r="D402" i="26"/>
  <c r="O166" i="43"/>
  <c r="P170" i="45"/>
  <c r="Q169" i="45"/>
  <c r="G168" i="43"/>
  <c r="L167" i="43"/>
  <c r="M167" i="43"/>
  <c r="C169" i="43"/>
  <c r="F169" i="43" s="1"/>
  <c r="B169" i="43"/>
  <c r="N170" i="43"/>
  <c r="D169" i="43"/>
  <c r="E169" i="43"/>
  <c r="H168" i="43"/>
  <c r="I168" i="43"/>
  <c r="J168" i="43"/>
  <c r="K168" i="43"/>
  <c r="N168" i="45"/>
  <c r="O168" i="45"/>
  <c r="I168" i="45"/>
  <c r="H169" i="45"/>
  <c r="G169" i="45"/>
  <c r="M169" i="45"/>
  <c r="L169" i="45"/>
  <c r="K169" i="45"/>
  <c r="J169" i="45"/>
  <c r="F169" i="45"/>
  <c r="E169" i="45"/>
  <c r="D169" i="45"/>
  <c r="E404" i="26" l="1"/>
  <c r="L404" i="26" s="1"/>
  <c r="K405" i="26"/>
  <c r="G403" i="26"/>
  <c r="I403" i="26" s="1"/>
  <c r="B403" i="26"/>
  <c r="D403" i="26"/>
  <c r="H403" i="26"/>
  <c r="J403" i="26" s="1"/>
  <c r="C403" i="26"/>
  <c r="O167" i="43"/>
  <c r="P171" i="45"/>
  <c r="Q170" i="45"/>
  <c r="M168" i="43"/>
  <c r="L168" i="43"/>
  <c r="N171" i="43"/>
  <c r="B170" i="43"/>
  <c r="C170" i="43"/>
  <c r="F170" i="43" s="1"/>
  <c r="D170" i="43"/>
  <c r="E170" i="43"/>
  <c r="G169" i="43"/>
  <c r="I169" i="43"/>
  <c r="J169" i="43"/>
  <c r="K169" i="43"/>
  <c r="H169" i="43"/>
  <c r="N169" i="45"/>
  <c r="O169" i="45"/>
  <c r="K170" i="45"/>
  <c r="J170" i="45"/>
  <c r="M170" i="45"/>
  <c r="L170" i="45"/>
  <c r="H170" i="45"/>
  <c r="G170" i="45"/>
  <c r="F170" i="45"/>
  <c r="E170" i="45"/>
  <c r="D170" i="45"/>
  <c r="I169" i="45"/>
  <c r="E405" i="26" l="1"/>
  <c r="L405" i="26" s="1"/>
  <c r="K406" i="26"/>
  <c r="G404" i="26"/>
  <c r="I404" i="26" s="1"/>
  <c r="D404" i="26"/>
  <c r="C404" i="26"/>
  <c r="H404" i="26"/>
  <c r="J404" i="26" s="1"/>
  <c r="B404" i="26"/>
  <c r="G170" i="43"/>
  <c r="O168" i="43"/>
  <c r="P172" i="45"/>
  <c r="Q171" i="45"/>
  <c r="L169" i="43"/>
  <c r="H170" i="43"/>
  <c r="I170" i="43"/>
  <c r="J170" i="43"/>
  <c r="K170" i="43"/>
  <c r="M169" i="43"/>
  <c r="N172" i="43"/>
  <c r="D171" i="43"/>
  <c r="E171" i="43"/>
  <c r="B171" i="43"/>
  <c r="C171" i="43"/>
  <c r="F171" i="43" s="1"/>
  <c r="I170" i="45"/>
  <c r="N170" i="45"/>
  <c r="O170" i="45"/>
  <c r="F171" i="45"/>
  <c r="M171" i="45"/>
  <c r="E171" i="45"/>
  <c r="L171" i="45"/>
  <c r="D171" i="45"/>
  <c r="K171" i="45"/>
  <c r="J171" i="45"/>
  <c r="H171" i="45"/>
  <c r="G171" i="45"/>
  <c r="E406" i="26" l="1"/>
  <c r="L406" i="26" s="1"/>
  <c r="K407" i="26"/>
  <c r="G405" i="26"/>
  <c r="I405" i="26" s="1"/>
  <c r="B405" i="26"/>
  <c r="D405" i="26"/>
  <c r="H405" i="26"/>
  <c r="J405" i="26" s="1"/>
  <c r="C405" i="26"/>
  <c r="G171" i="43"/>
  <c r="O169" i="43"/>
  <c r="O171" i="45"/>
  <c r="P173" i="45"/>
  <c r="Q172" i="45"/>
  <c r="L170" i="43"/>
  <c r="I171" i="43"/>
  <c r="J171" i="43"/>
  <c r="K171" i="43"/>
  <c r="H171" i="43"/>
  <c r="N173" i="43"/>
  <c r="B172" i="43"/>
  <c r="C172" i="43"/>
  <c r="G172" i="43" s="1"/>
  <c r="D172" i="43"/>
  <c r="E172" i="43"/>
  <c r="M170" i="43"/>
  <c r="N171" i="45"/>
  <c r="I171" i="45"/>
  <c r="J172" i="45"/>
  <c r="H172" i="45"/>
  <c r="G172" i="45"/>
  <c r="M172" i="45"/>
  <c r="L172" i="45"/>
  <c r="K172" i="45"/>
  <c r="F172" i="45"/>
  <c r="E172" i="45"/>
  <c r="D172" i="45"/>
  <c r="E407" i="26" l="1"/>
  <c r="L407" i="26" s="1"/>
  <c r="K408" i="26"/>
  <c r="G406" i="26"/>
  <c r="I406" i="26" s="1"/>
  <c r="D406" i="26"/>
  <c r="C406" i="26"/>
  <c r="H406" i="26"/>
  <c r="J406" i="26" s="1"/>
  <c r="B406" i="26"/>
  <c r="O170" i="43"/>
  <c r="P174" i="45"/>
  <c r="Q173" i="45"/>
  <c r="F172" i="43"/>
  <c r="L171" i="43"/>
  <c r="M171" i="43"/>
  <c r="C173" i="43"/>
  <c r="F173" i="43" s="1"/>
  <c r="N174" i="43"/>
  <c r="D173" i="43"/>
  <c r="E173" i="43"/>
  <c r="B173" i="43"/>
  <c r="I172" i="43"/>
  <c r="J172" i="43"/>
  <c r="K172" i="43"/>
  <c r="H172" i="43"/>
  <c r="O172" i="45"/>
  <c r="M173" i="45"/>
  <c r="E173" i="45"/>
  <c r="L173" i="45"/>
  <c r="D173" i="45"/>
  <c r="K173" i="45"/>
  <c r="J173" i="45"/>
  <c r="F173" i="45"/>
  <c r="H173" i="45"/>
  <c r="G173" i="45"/>
  <c r="I172" i="45"/>
  <c r="N172" i="45"/>
  <c r="E408" i="26" l="1"/>
  <c r="L408" i="26" s="1"/>
  <c r="K409" i="26"/>
  <c r="G407" i="26"/>
  <c r="I407" i="26" s="1"/>
  <c r="B407" i="26"/>
  <c r="C407" i="26"/>
  <c r="H407" i="26"/>
  <c r="J407" i="26" s="1"/>
  <c r="D407" i="26"/>
  <c r="O171" i="43"/>
  <c r="P175" i="45"/>
  <c r="Q174" i="45"/>
  <c r="G173" i="43"/>
  <c r="M172" i="43"/>
  <c r="L172" i="43"/>
  <c r="N175" i="43"/>
  <c r="B174" i="43"/>
  <c r="C174" i="43"/>
  <c r="F174" i="43" s="1"/>
  <c r="D174" i="43"/>
  <c r="E174" i="43"/>
  <c r="I173" i="43"/>
  <c r="J173" i="43"/>
  <c r="K173" i="43"/>
  <c r="H173" i="43"/>
  <c r="N173" i="45"/>
  <c r="O173" i="45"/>
  <c r="I173" i="45"/>
  <c r="H174" i="45"/>
  <c r="G174" i="45"/>
  <c r="F174" i="45"/>
  <c r="M174" i="45"/>
  <c r="E174" i="45"/>
  <c r="D174" i="45"/>
  <c r="L174" i="45"/>
  <c r="K174" i="45"/>
  <c r="J174" i="45"/>
  <c r="E409" i="26" l="1"/>
  <c r="L409" i="26" s="1"/>
  <c r="K410" i="26"/>
  <c r="B408" i="26"/>
  <c r="H408" i="26"/>
  <c r="J408" i="26" s="1"/>
  <c r="D408" i="26"/>
  <c r="G408" i="26"/>
  <c r="I408" i="26" s="1"/>
  <c r="C408" i="26"/>
  <c r="O172" i="43"/>
  <c r="P176" i="45"/>
  <c r="Q175" i="45"/>
  <c r="G174" i="43"/>
  <c r="L173" i="43"/>
  <c r="M173" i="43"/>
  <c r="H174" i="43"/>
  <c r="I174" i="43"/>
  <c r="J174" i="43"/>
  <c r="K174" i="43"/>
  <c r="C175" i="43"/>
  <c r="F175" i="43" s="1"/>
  <c r="N176" i="43"/>
  <c r="B175" i="43"/>
  <c r="D175" i="43"/>
  <c r="E175" i="43"/>
  <c r="N174" i="45"/>
  <c r="O174" i="45"/>
  <c r="I174" i="45"/>
  <c r="K175" i="45"/>
  <c r="J175" i="45"/>
  <c r="H175" i="45"/>
  <c r="L175" i="45"/>
  <c r="G175" i="45"/>
  <c r="F175" i="45"/>
  <c r="E175" i="45"/>
  <c r="D175" i="45"/>
  <c r="M175" i="45"/>
  <c r="E410" i="26" l="1"/>
  <c r="L410" i="26" s="1"/>
  <c r="K411" i="26"/>
  <c r="G409" i="26"/>
  <c r="I409" i="26" s="1"/>
  <c r="C409" i="26"/>
  <c r="D409" i="26"/>
  <c r="H409" i="26"/>
  <c r="J409" i="26" s="1"/>
  <c r="B409" i="26"/>
  <c r="O173" i="43"/>
  <c r="P177" i="45"/>
  <c r="Q176" i="45"/>
  <c r="G175" i="43"/>
  <c r="E176" i="43"/>
  <c r="C176" i="43"/>
  <c r="F176" i="43" s="1"/>
  <c r="N177" i="43"/>
  <c r="D176" i="43"/>
  <c r="B176" i="43"/>
  <c r="H175" i="43"/>
  <c r="I175" i="43"/>
  <c r="J175" i="43"/>
  <c r="K175" i="43"/>
  <c r="M174" i="43"/>
  <c r="L174" i="43"/>
  <c r="N175" i="45"/>
  <c r="I175" i="45"/>
  <c r="F176" i="45"/>
  <c r="M176" i="45"/>
  <c r="E176" i="45"/>
  <c r="L176" i="45"/>
  <c r="D176" i="45"/>
  <c r="K176" i="45"/>
  <c r="J176" i="45"/>
  <c r="H176" i="45"/>
  <c r="G176" i="45"/>
  <c r="O175" i="45"/>
  <c r="E411" i="26" l="1"/>
  <c r="L411" i="26" s="1"/>
  <c r="K412" i="26"/>
  <c r="H410" i="26"/>
  <c r="J410" i="26" s="1"/>
  <c r="D410" i="26"/>
  <c r="G410" i="26"/>
  <c r="I410" i="26" s="1"/>
  <c r="B410" i="26"/>
  <c r="C410" i="26"/>
  <c r="O174" i="43"/>
  <c r="P178" i="45"/>
  <c r="Q177" i="45"/>
  <c r="G176" i="43"/>
  <c r="L175" i="43"/>
  <c r="M175" i="43"/>
  <c r="N178" i="43"/>
  <c r="D177" i="43"/>
  <c r="E177" i="43"/>
  <c r="C177" i="43"/>
  <c r="F177" i="43" s="1"/>
  <c r="B177" i="43"/>
  <c r="H176" i="43"/>
  <c r="I176" i="43"/>
  <c r="J176" i="43"/>
  <c r="K176" i="43"/>
  <c r="N176" i="45"/>
  <c r="O176" i="45"/>
  <c r="I176" i="45"/>
  <c r="H177" i="45"/>
  <c r="G177" i="45"/>
  <c r="F177" i="45"/>
  <c r="M177" i="45"/>
  <c r="L177" i="45"/>
  <c r="K177" i="45"/>
  <c r="J177" i="45"/>
  <c r="E177" i="45"/>
  <c r="D177" i="45"/>
  <c r="E412" i="26" l="1"/>
  <c r="L412" i="26" s="1"/>
  <c r="K413" i="26"/>
  <c r="G411" i="26"/>
  <c r="I411" i="26" s="1"/>
  <c r="B411" i="26"/>
  <c r="D411" i="26"/>
  <c r="H411" i="26"/>
  <c r="J411" i="26" s="1"/>
  <c r="C411" i="26"/>
  <c r="O175" i="43"/>
  <c r="P179" i="45"/>
  <c r="Q178" i="45"/>
  <c r="G177" i="43"/>
  <c r="M176" i="43"/>
  <c r="L176" i="43"/>
  <c r="H177" i="43"/>
  <c r="I177" i="43"/>
  <c r="J177" i="43"/>
  <c r="K177" i="43"/>
  <c r="N179" i="43"/>
  <c r="E178" i="43"/>
  <c r="B178" i="43"/>
  <c r="C178" i="43"/>
  <c r="F178" i="43" s="1"/>
  <c r="D178" i="43"/>
  <c r="O177" i="45"/>
  <c r="L178" i="45"/>
  <c r="D178" i="45"/>
  <c r="K178" i="45"/>
  <c r="J178" i="45"/>
  <c r="E178" i="45"/>
  <c r="M178" i="45"/>
  <c r="H178" i="45"/>
  <c r="G178" i="45"/>
  <c r="F178" i="45"/>
  <c r="I177" i="45"/>
  <c r="N177" i="45"/>
  <c r="E413" i="26" l="1"/>
  <c r="L413" i="26" s="1"/>
  <c r="K414" i="26"/>
  <c r="H412" i="26"/>
  <c r="J412" i="26" s="1"/>
  <c r="D412" i="26"/>
  <c r="C412" i="26"/>
  <c r="G412" i="26"/>
  <c r="I412" i="26" s="1"/>
  <c r="B412" i="26"/>
  <c r="O176" i="43"/>
  <c r="P180" i="45"/>
  <c r="Q179" i="45"/>
  <c r="G178" i="43"/>
  <c r="L177" i="43"/>
  <c r="M177" i="43"/>
  <c r="H178" i="43"/>
  <c r="J178" i="43"/>
  <c r="K178" i="43"/>
  <c r="I178" i="43"/>
  <c r="N180" i="43"/>
  <c r="D179" i="43"/>
  <c r="E179" i="43"/>
  <c r="B179" i="43"/>
  <c r="C179" i="43"/>
  <c r="F179" i="43" s="1"/>
  <c r="G179" i="43"/>
  <c r="N178" i="45"/>
  <c r="O178" i="45"/>
  <c r="G179" i="45"/>
  <c r="F179" i="45"/>
  <c r="M179" i="45"/>
  <c r="E179" i="45"/>
  <c r="L179" i="45"/>
  <c r="D179" i="45"/>
  <c r="J179" i="45"/>
  <c r="H179" i="45"/>
  <c r="K179" i="45"/>
  <c r="I178" i="45"/>
  <c r="E414" i="26" l="1"/>
  <c r="L414" i="26" s="1"/>
  <c r="K415" i="26"/>
  <c r="G413" i="26"/>
  <c r="I413" i="26" s="1"/>
  <c r="D413" i="26"/>
  <c r="H413" i="26"/>
  <c r="J413" i="26" s="1"/>
  <c r="C413" i="26"/>
  <c r="B413" i="26"/>
  <c r="O177" i="43"/>
  <c r="P181" i="45"/>
  <c r="Q180" i="45"/>
  <c r="H179" i="43"/>
  <c r="J179" i="43"/>
  <c r="K179" i="43"/>
  <c r="I179" i="43"/>
  <c r="E180" i="43"/>
  <c r="N181" i="43"/>
  <c r="C180" i="43"/>
  <c r="F180" i="43" s="1"/>
  <c r="D180" i="43"/>
  <c r="B180" i="43"/>
  <c r="M178" i="43"/>
  <c r="L178" i="43"/>
  <c r="O179" i="45"/>
  <c r="N179" i="45"/>
  <c r="I179" i="45"/>
  <c r="J180" i="45"/>
  <c r="H180" i="45"/>
  <c r="G180" i="45"/>
  <c r="M180" i="45"/>
  <c r="E180" i="45"/>
  <c r="L180" i="45"/>
  <c r="K180" i="45"/>
  <c r="F180" i="45"/>
  <c r="D180" i="45"/>
  <c r="E415" i="26" l="1"/>
  <c r="L415" i="26" s="1"/>
  <c r="K416" i="26"/>
  <c r="H414" i="26"/>
  <c r="J414" i="26" s="1"/>
  <c r="D414" i="26"/>
  <c r="C414" i="26"/>
  <c r="G414" i="26"/>
  <c r="I414" i="26" s="1"/>
  <c r="B414" i="26"/>
  <c r="O178" i="43"/>
  <c r="P182" i="45"/>
  <c r="Q181" i="45"/>
  <c r="G180" i="43"/>
  <c r="L179" i="43"/>
  <c r="M179" i="43"/>
  <c r="H180" i="43"/>
  <c r="I180" i="43"/>
  <c r="J180" i="43"/>
  <c r="K180" i="43"/>
  <c r="C181" i="43"/>
  <c r="F181" i="43" s="1"/>
  <c r="G181" i="43"/>
  <c r="B181" i="43"/>
  <c r="N182" i="43"/>
  <c r="D181" i="43"/>
  <c r="E181" i="43"/>
  <c r="O180" i="45"/>
  <c r="N180" i="45"/>
  <c r="M181" i="45"/>
  <c r="E181" i="45"/>
  <c r="L181" i="45"/>
  <c r="D181" i="45"/>
  <c r="K181" i="45"/>
  <c r="J181" i="45"/>
  <c r="H181" i="45"/>
  <c r="G181" i="45"/>
  <c r="F181" i="45"/>
  <c r="I180" i="45"/>
  <c r="E416" i="26" l="1"/>
  <c r="L416" i="26" s="1"/>
  <c r="K417" i="26"/>
  <c r="G415" i="26"/>
  <c r="I415" i="26" s="1"/>
  <c r="B415" i="26"/>
  <c r="C415" i="26"/>
  <c r="H415" i="26"/>
  <c r="J415" i="26" s="1"/>
  <c r="D415" i="26"/>
  <c r="O179" i="43"/>
  <c r="P183" i="45"/>
  <c r="Q182" i="45"/>
  <c r="E182" i="43"/>
  <c r="N183" i="43"/>
  <c r="B182" i="43"/>
  <c r="D182" i="43"/>
  <c r="C182" i="43"/>
  <c r="G182" i="43" s="1"/>
  <c r="H181" i="43"/>
  <c r="I181" i="43"/>
  <c r="J181" i="43"/>
  <c r="K181" i="43"/>
  <c r="M180" i="43"/>
  <c r="L180" i="43"/>
  <c r="N181" i="45"/>
  <c r="O181" i="45"/>
  <c r="I181" i="45"/>
  <c r="H182" i="45"/>
  <c r="G182" i="45"/>
  <c r="F182" i="45"/>
  <c r="M182" i="45"/>
  <c r="E182" i="45"/>
  <c r="L182" i="45"/>
  <c r="D182" i="45"/>
  <c r="K182" i="45"/>
  <c r="J182" i="45"/>
  <c r="E417" i="26" l="1"/>
  <c r="L417" i="26" s="1"/>
  <c r="K418" i="26"/>
  <c r="G416" i="26"/>
  <c r="I416" i="26" s="1"/>
  <c r="C416" i="26"/>
  <c r="B416" i="26"/>
  <c r="H416" i="26"/>
  <c r="J416" i="26" s="1"/>
  <c r="D416" i="26"/>
  <c r="F182" i="43"/>
  <c r="O180" i="43"/>
  <c r="P184" i="45"/>
  <c r="Q183" i="45"/>
  <c r="L181" i="43"/>
  <c r="H182" i="43"/>
  <c r="I182" i="43"/>
  <c r="J182" i="43"/>
  <c r="K182" i="43"/>
  <c r="B183" i="43"/>
  <c r="C183" i="43"/>
  <c r="F183" i="43" s="1"/>
  <c r="N184" i="43"/>
  <c r="D183" i="43"/>
  <c r="E183" i="43"/>
  <c r="M181" i="43"/>
  <c r="K183" i="45"/>
  <c r="J183" i="45"/>
  <c r="H183" i="45"/>
  <c r="G183" i="45"/>
  <c r="F183" i="45"/>
  <c r="E183" i="45"/>
  <c r="D183" i="45"/>
  <c r="M183" i="45"/>
  <c r="L183" i="45"/>
  <c r="N182" i="45"/>
  <c r="O182" i="45"/>
  <c r="I182" i="45"/>
  <c r="E418" i="26" l="1"/>
  <c r="L418" i="26" s="1"/>
  <c r="K419" i="26"/>
  <c r="G417" i="26"/>
  <c r="I417" i="26" s="1"/>
  <c r="C417" i="26"/>
  <c r="H417" i="26"/>
  <c r="J417" i="26" s="1"/>
  <c r="B417" i="26"/>
  <c r="D417" i="26"/>
  <c r="O181" i="43"/>
  <c r="P185" i="45"/>
  <c r="Q184" i="45"/>
  <c r="G183" i="43"/>
  <c r="N185" i="43"/>
  <c r="D184" i="43"/>
  <c r="E184" i="43"/>
  <c r="B184" i="43"/>
  <c r="C184" i="43"/>
  <c r="F184" i="43" s="1"/>
  <c r="H183" i="43"/>
  <c r="I183" i="43"/>
  <c r="J183" i="43"/>
  <c r="K183" i="43"/>
  <c r="M182" i="43"/>
  <c r="L182" i="43"/>
  <c r="F184" i="45"/>
  <c r="M184" i="45"/>
  <c r="E184" i="45"/>
  <c r="L184" i="45"/>
  <c r="D184" i="45"/>
  <c r="K184" i="45"/>
  <c r="J184" i="45"/>
  <c r="H184" i="45"/>
  <c r="G184" i="45"/>
  <c r="I183" i="45"/>
  <c r="N183" i="45"/>
  <c r="O183" i="45"/>
  <c r="E419" i="26" l="1"/>
  <c r="L419" i="26" s="1"/>
  <c r="K420" i="26"/>
  <c r="H418" i="26"/>
  <c r="J418" i="26" s="1"/>
  <c r="D418" i="26"/>
  <c r="G418" i="26"/>
  <c r="I418" i="26" s="1"/>
  <c r="C418" i="26"/>
  <c r="B418" i="26"/>
  <c r="O182" i="43"/>
  <c r="G184" i="43"/>
  <c r="P186" i="45"/>
  <c r="Q185" i="45"/>
  <c r="L183" i="43"/>
  <c r="M183" i="43"/>
  <c r="H184" i="43"/>
  <c r="I184" i="43"/>
  <c r="J184" i="43"/>
  <c r="K184" i="43"/>
  <c r="N186" i="43"/>
  <c r="D185" i="43"/>
  <c r="E185" i="43"/>
  <c r="B185" i="43"/>
  <c r="C185" i="43"/>
  <c r="F185" i="43" s="1"/>
  <c r="O184" i="45"/>
  <c r="N184" i="45"/>
  <c r="I184" i="45"/>
  <c r="H185" i="45"/>
  <c r="G185" i="45"/>
  <c r="F185" i="45"/>
  <c r="M185" i="45"/>
  <c r="E185" i="45"/>
  <c r="L185" i="45"/>
  <c r="D185" i="45"/>
  <c r="K185" i="45"/>
  <c r="J185" i="45"/>
  <c r="E420" i="26" l="1"/>
  <c r="L420" i="26" s="1"/>
  <c r="K421" i="26"/>
  <c r="G419" i="26"/>
  <c r="I419" i="26" s="1"/>
  <c r="H419" i="26"/>
  <c r="J419" i="26" s="1"/>
  <c r="C419" i="26"/>
  <c r="B419" i="26"/>
  <c r="D419" i="26"/>
  <c r="G185" i="43"/>
  <c r="O183" i="43"/>
  <c r="P187" i="45"/>
  <c r="Q186" i="45"/>
  <c r="L184" i="43"/>
  <c r="I185" i="43"/>
  <c r="J185" i="43"/>
  <c r="K185" i="43"/>
  <c r="H185" i="43"/>
  <c r="N187" i="43"/>
  <c r="B186" i="43"/>
  <c r="C186" i="43"/>
  <c r="F186" i="43" s="1"/>
  <c r="D186" i="43"/>
  <c r="E186" i="43"/>
  <c r="M184" i="43"/>
  <c r="O185" i="45"/>
  <c r="N185" i="45"/>
  <c r="I185" i="45"/>
  <c r="L186" i="45"/>
  <c r="D186" i="45"/>
  <c r="K186" i="45"/>
  <c r="J186" i="45"/>
  <c r="H186" i="45"/>
  <c r="G186" i="45"/>
  <c r="M186" i="45"/>
  <c r="F186" i="45"/>
  <c r="E186" i="45"/>
  <c r="E421" i="26" l="1"/>
  <c r="L421" i="26" s="1"/>
  <c r="K422" i="26"/>
  <c r="C420" i="26"/>
  <c r="H420" i="26"/>
  <c r="J420" i="26" s="1"/>
  <c r="D420" i="26"/>
  <c r="G420" i="26"/>
  <c r="I420" i="26" s="1"/>
  <c r="B420" i="26"/>
  <c r="G186" i="43"/>
  <c r="O184" i="43"/>
  <c r="P188" i="45"/>
  <c r="Q187" i="45"/>
  <c r="M185" i="43"/>
  <c r="L185" i="43"/>
  <c r="H186" i="43"/>
  <c r="I186" i="43"/>
  <c r="J186" i="43"/>
  <c r="K186" i="43"/>
  <c r="C187" i="43"/>
  <c r="F187" i="43" s="1"/>
  <c r="E187" i="43"/>
  <c r="B187" i="43"/>
  <c r="N188" i="43"/>
  <c r="D187" i="43"/>
  <c r="N186" i="45"/>
  <c r="O186" i="45"/>
  <c r="G187" i="45"/>
  <c r="F187" i="45"/>
  <c r="M187" i="45"/>
  <c r="E187" i="45"/>
  <c r="L187" i="45"/>
  <c r="D187" i="45"/>
  <c r="K187" i="45"/>
  <c r="J187" i="45"/>
  <c r="H187" i="45"/>
  <c r="I186" i="45"/>
  <c r="E422" i="26" l="1"/>
  <c r="L422" i="26" s="1"/>
  <c r="K423" i="26"/>
  <c r="G421" i="26"/>
  <c r="I421" i="26" s="1"/>
  <c r="D421" i="26"/>
  <c r="B421" i="26"/>
  <c r="H421" i="26"/>
  <c r="J421" i="26" s="1"/>
  <c r="C421" i="26"/>
  <c r="O185" i="43"/>
  <c r="P189" i="45"/>
  <c r="Q188" i="45"/>
  <c r="G187" i="43"/>
  <c r="L186" i="43"/>
  <c r="N189" i="43"/>
  <c r="C188" i="43"/>
  <c r="F188" i="43" s="1"/>
  <c r="E188" i="43"/>
  <c r="B188" i="43"/>
  <c r="D188" i="43"/>
  <c r="I187" i="43"/>
  <c r="J187" i="43"/>
  <c r="K187" i="43"/>
  <c r="H187" i="43"/>
  <c r="M186" i="43"/>
  <c r="O187" i="45"/>
  <c r="I187" i="45"/>
  <c r="N187" i="45"/>
  <c r="J188" i="45"/>
  <c r="H188" i="45"/>
  <c r="G188" i="45"/>
  <c r="F188" i="45"/>
  <c r="M188" i="45"/>
  <c r="E188" i="45"/>
  <c r="D188" i="45"/>
  <c r="L188" i="45"/>
  <c r="K188" i="45"/>
  <c r="E423" i="26" l="1"/>
  <c r="L423" i="26" s="1"/>
  <c r="K424" i="26"/>
  <c r="G422" i="26"/>
  <c r="I422" i="26" s="1"/>
  <c r="D422" i="26"/>
  <c r="C422" i="26"/>
  <c r="H422" i="26"/>
  <c r="J422" i="26" s="1"/>
  <c r="B422" i="26"/>
  <c r="O186" i="43"/>
  <c r="P190" i="45"/>
  <c r="Q189" i="45"/>
  <c r="G188" i="43"/>
  <c r="L187" i="43"/>
  <c r="M187" i="43"/>
  <c r="K188" i="43"/>
  <c r="I188" i="43"/>
  <c r="J188" i="43"/>
  <c r="H188" i="43"/>
  <c r="N190" i="43"/>
  <c r="D189" i="43"/>
  <c r="B189" i="43"/>
  <c r="E189" i="43"/>
  <c r="C189" i="43"/>
  <c r="F189" i="43" s="1"/>
  <c r="G189" i="43"/>
  <c r="I188" i="45"/>
  <c r="M189" i="45"/>
  <c r="E189" i="45"/>
  <c r="L189" i="45"/>
  <c r="D189" i="45"/>
  <c r="K189" i="45"/>
  <c r="J189" i="45"/>
  <c r="H189" i="45"/>
  <c r="G189" i="45"/>
  <c r="F189" i="45"/>
  <c r="O188" i="45"/>
  <c r="N188" i="45"/>
  <c r="E424" i="26" l="1"/>
  <c r="L424" i="26" s="1"/>
  <c r="K425" i="26"/>
  <c r="G423" i="26"/>
  <c r="I423" i="26" s="1"/>
  <c r="B423" i="26"/>
  <c r="C423" i="26"/>
  <c r="H423" i="26"/>
  <c r="J423" i="26" s="1"/>
  <c r="D423" i="26"/>
  <c r="O187" i="43"/>
  <c r="P191" i="45"/>
  <c r="Q190" i="45"/>
  <c r="O189" i="45"/>
  <c r="L188" i="43"/>
  <c r="M188" i="43"/>
  <c r="H189" i="43"/>
  <c r="I189" i="43"/>
  <c r="K189" i="43"/>
  <c r="J189" i="43"/>
  <c r="N191" i="43"/>
  <c r="C190" i="43"/>
  <c r="F190" i="43" s="1"/>
  <c r="E190" i="43"/>
  <c r="B190" i="43"/>
  <c r="D190" i="43"/>
  <c r="I189" i="45"/>
  <c r="N189" i="45"/>
  <c r="H190" i="45"/>
  <c r="G190" i="45"/>
  <c r="F190" i="45"/>
  <c r="M190" i="45"/>
  <c r="E190" i="45"/>
  <c r="L190" i="45"/>
  <c r="D190" i="45"/>
  <c r="K190" i="45"/>
  <c r="J190" i="45"/>
  <c r="E425" i="26" l="1"/>
  <c r="L425" i="26" s="1"/>
  <c r="K426" i="26"/>
  <c r="H424" i="26"/>
  <c r="J424" i="26" s="1"/>
  <c r="C424" i="26"/>
  <c r="B424" i="26"/>
  <c r="G424" i="26"/>
  <c r="I424" i="26" s="1"/>
  <c r="D424" i="26"/>
  <c r="O188" i="43"/>
  <c r="P192" i="45"/>
  <c r="Q191" i="45"/>
  <c r="G190" i="43"/>
  <c r="M189" i="43"/>
  <c r="L189" i="43"/>
  <c r="H190" i="43"/>
  <c r="I190" i="43"/>
  <c r="J190" i="43"/>
  <c r="K190" i="43"/>
  <c r="N192" i="43"/>
  <c r="D191" i="43"/>
  <c r="E191" i="43"/>
  <c r="C191" i="43"/>
  <c r="F191" i="43" s="1"/>
  <c r="B191" i="43"/>
  <c r="G191" i="43"/>
  <c r="O190" i="45"/>
  <c r="N190" i="45"/>
  <c r="I190" i="45"/>
  <c r="K191" i="45"/>
  <c r="J191" i="45"/>
  <c r="H191" i="45"/>
  <c r="G191" i="45"/>
  <c r="F191" i="45"/>
  <c r="M191" i="45"/>
  <c r="L191" i="45"/>
  <c r="E191" i="45"/>
  <c r="D191" i="45"/>
  <c r="E426" i="26" l="1"/>
  <c r="L426" i="26" s="1"/>
  <c r="K427" i="26"/>
  <c r="G425" i="26"/>
  <c r="I425" i="26" s="1"/>
  <c r="D425" i="26"/>
  <c r="C425" i="26"/>
  <c r="H425" i="26"/>
  <c r="J425" i="26" s="1"/>
  <c r="B425" i="26"/>
  <c r="O189" i="43"/>
  <c r="P193" i="45"/>
  <c r="Q192" i="45"/>
  <c r="J191" i="43"/>
  <c r="K191" i="43"/>
  <c r="I191" i="43"/>
  <c r="H191" i="43"/>
  <c r="N193" i="43"/>
  <c r="C192" i="43"/>
  <c r="F192" i="43" s="1"/>
  <c r="D192" i="43"/>
  <c r="E192" i="43"/>
  <c r="B192" i="43"/>
  <c r="M190" i="43"/>
  <c r="L190" i="43"/>
  <c r="N191" i="45"/>
  <c r="I191" i="45"/>
  <c r="O191" i="45"/>
  <c r="F192" i="45"/>
  <c r="M192" i="45"/>
  <c r="E192" i="45"/>
  <c r="L192" i="45"/>
  <c r="D192" i="45"/>
  <c r="K192" i="45"/>
  <c r="J192" i="45"/>
  <c r="H192" i="45"/>
  <c r="G192" i="45"/>
  <c r="E427" i="26" l="1"/>
  <c r="L427" i="26" s="1"/>
  <c r="K428" i="26"/>
  <c r="H426" i="26"/>
  <c r="J426" i="26" s="1"/>
  <c r="D426" i="26"/>
  <c r="C426" i="26"/>
  <c r="G426" i="26"/>
  <c r="I426" i="26" s="1"/>
  <c r="B426" i="26"/>
  <c r="G192" i="43"/>
  <c r="O190" i="43"/>
  <c r="P194" i="45"/>
  <c r="Q193" i="45"/>
  <c r="M191" i="43"/>
  <c r="L191" i="43"/>
  <c r="H192" i="43"/>
  <c r="K192" i="43"/>
  <c r="I192" i="43"/>
  <c r="J192" i="43"/>
  <c r="D193" i="43"/>
  <c r="E193" i="43"/>
  <c r="C193" i="43"/>
  <c r="F193" i="43" s="1"/>
  <c r="N194" i="43"/>
  <c r="B193" i="43"/>
  <c r="O192" i="45"/>
  <c r="N192" i="45"/>
  <c r="I192" i="45"/>
  <c r="H193" i="45"/>
  <c r="G193" i="45"/>
  <c r="F193" i="45"/>
  <c r="M193" i="45"/>
  <c r="E193" i="45"/>
  <c r="L193" i="45"/>
  <c r="D193" i="45"/>
  <c r="K193" i="45"/>
  <c r="J193" i="45"/>
  <c r="E428" i="26" l="1"/>
  <c r="L428" i="26" s="1"/>
  <c r="K429" i="26"/>
  <c r="G427" i="26"/>
  <c r="I427" i="26" s="1"/>
  <c r="B427" i="26"/>
  <c r="D427" i="26"/>
  <c r="H427" i="26"/>
  <c r="J427" i="26" s="1"/>
  <c r="C427" i="26"/>
  <c r="O191" i="43"/>
  <c r="P195" i="45"/>
  <c r="Q194" i="45"/>
  <c r="G193" i="43"/>
  <c r="M192" i="43"/>
  <c r="J193" i="43"/>
  <c r="H193" i="43"/>
  <c r="K193" i="43"/>
  <c r="I193" i="43"/>
  <c r="N195" i="43"/>
  <c r="C194" i="43"/>
  <c r="F194" i="43" s="1"/>
  <c r="G194" i="43"/>
  <c r="B194" i="43"/>
  <c r="D194" i="43"/>
  <c r="E194" i="43"/>
  <c r="L192" i="43"/>
  <c r="O193" i="45"/>
  <c r="N193" i="45"/>
  <c r="I193" i="45"/>
  <c r="L194" i="45"/>
  <c r="D194" i="45"/>
  <c r="K194" i="45"/>
  <c r="J194" i="45"/>
  <c r="H194" i="45"/>
  <c r="G194" i="45"/>
  <c r="M194" i="45"/>
  <c r="F194" i="45"/>
  <c r="E194" i="45"/>
  <c r="E429" i="26" l="1"/>
  <c r="L429" i="26" s="1"/>
  <c r="K430" i="26"/>
  <c r="G428" i="26"/>
  <c r="I428" i="26" s="1"/>
  <c r="B428" i="26"/>
  <c r="C428" i="26"/>
  <c r="H428" i="26"/>
  <c r="J428" i="26" s="1"/>
  <c r="D428" i="26"/>
  <c r="O192" i="43"/>
  <c r="P196" i="45"/>
  <c r="Q195" i="45"/>
  <c r="N194" i="45"/>
  <c r="L193" i="43"/>
  <c r="K194" i="43"/>
  <c r="H194" i="43"/>
  <c r="I194" i="43"/>
  <c r="J194" i="43"/>
  <c r="N196" i="43"/>
  <c r="E195" i="43"/>
  <c r="D195" i="43"/>
  <c r="C195" i="43"/>
  <c r="G195" i="43" s="1"/>
  <c r="B195" i="43"/>
  <c r="M193" i="43"/>
  <c r="O194" i="45"/>
  <c r="G195" i="45"/>
  <c r="F195" i="45"/>
  <c r="M195" i="45"/>
  <c r="E195" i="45"/>
  <c r="L195" i="45"/>
  <c r="D195" i="45"/>
  <c r="K195" i="45"/>
  <c r="J195" i="45"/>
  <c r="H195" i="45"/>
  <c r="I194" i="45"/>
  <c r="E430" i="26" l="1"/>
  <c r="L430" i="26" s="1"/>
  <c r="K431" i="26"/>
  <c r="G429" i="26"/>
  <c r="I429" i="26" s="1"/>
  <c r="H429" i="26"/>
  <c r="J429" i="26" s="1"/>
  <c r="C429" i="26"/>
  <c r="D429" i="26"/>
  <c r="B429" i="26"/>
  <c r="F195" i="43"/>
  <c r="O193" i="43"/>
  <c r="P197" i="45"/>
  <c r="Q196" i="45"/>
  <c r="M194" i="43"/>
  <c r="I195" i="43"/>
  <c r="J195" i="43"/>
  <c r="K195" i="43"/>
  <c r="H195" i="43"/>
  <c r="N197" i="43"/>
  <c r="C196" i="43"/>
  <c r="F196" i="43" s="1"/>
  <c r="B196" i="43"/>
  <c r="D196" i="43"/>
  <c r="E196" i="43"/>
  <c r="L194" i="43"/>
  <c r="N195" i="45"/>
  <c r="O195" i="45"/>
  <c r="I195" i="45"/>
  <c r="J196" i="45"/>
  <c r="H196" i="45"/>
  <c r="G196" i="45"/>
  <c r="F196" i="45"/>
  <c r="M196" i="45"/>
  <c r="E196" i="45"/>
  <c r="L196" i="45"/>
  <c r="K196" i="45"/>
  <c r="D196" i="45"/>
  <c r="O194" i="43" l="1"/>
  <c r="E431" i="26"/>
  <c r="L431" i="26" s="1"/>
  <c r="K432" i="26"/>
  <c r="C430" i="26"/>
  <c r="H430" i="26"/>
  <c r="J430" i="26" s="1"/>
  <c r="B430" i="26"/>
  <c r="D430" i="26"/>
  <c r="G430" i="26"/>
  <c r="I430" i="26" s="1"/>
  <c r="P198" i="45"/>
  <c r="Q197" i="45"/>
  <c r="G196" i="43"/>
  <c r="L195" i="43"/>
  <c r="K196" i="43"/>
  <c r="J196" i="43"/>
  <c r="I196" i="43"/>
  <c r="H196" i="43"/>
  <c r="N198" i="43"/>
  <c r="B197" i="43"/>
  <c r="C197" i="43"/>
  <c r="F197" i="43" s="1"/>
  <c r="D197" i="43"/>
  <c r="E197" i="43"/>
  <c r="M195" i="43"/>
  <c r="O196" i="45"/>
  <c r="N196" i="45"/>
  <c r="M197" i="45"/>
  <c r="E197" i="45"/>
  <c r="L197" i="45"/>
  <c r="D197" i="45"/>
  <c r="K197" i="45"/>
  <c r="J197" i="45"/>
  <c r="H197" i="45"/>
  <c r="G197" i="45"/>
  <c r="F197" i="45"/>
  <c r="I196" i="45"/>
  <c r="E432" i="26" l="1"/>
  <c r="L432" i="26" s="1"/>
  <c r="K433" i="26"/>
  <c r="G431" i="26"/>
  <c r="I431" i="26" s="1"/>
  <c r="B431" i="26"/>
  <c r="C431" i="26"/>
  <c r="H431" i="26"/>
  <c r="J431" i="26" s="1"/>
  <c r="D431" i="26"/>
  <c r="G197" i="43"/>
  <c r="O195" i="43"/>
  <c r="P199" i="45"/>
  <c r="Q198" i="45"/>
  <c r="O197" i="45"/>
  <c r="M196" i="43"/>
  <c r="H197" i="43"/>
  <c r="J197" i="43"/>
  <c r="K197" i="43"/>
  <c r="I197" i="43"/>
  <c r="N199" i="43"/>
  <c r="C198" i="43"/>
  <c r="G198" i="43" s="1"/>
  <c r="D198" i="43"/>
  <c r="E198" i="43"/>
  <c r="B198" i="43"/>
  <c r="L196" i="43"/>
  <c r="N197" i="45"/>
  <c r="I197" i="45"/>
  <c r="H198" i="45"/>
  <c r="G198" i="45"/>
  <c r="F198" i="45"/>
  <c r="M198" i="45"/>
  <c r="E198" i="45"/>
  <c r="L198" i="45"/>
  <c r="D198" i="45"/>
  <c r="K198" i="45"/>
  <c r="J198" i="45"/>
  <c r="E433" i="26" l="1"/>
  <c r="L433" i="26" s="1"/>
  <c r="K434" i="26"/>
  <c r="G432" i="26"/>
  <c r="I432" i="26" s="1"/>
  <c r="D432" i="26"/>
  <c r="H432" i="26"/>
  <c r="J432" i="26" s="1"/>
  <c r="C432" i="26"/>
  <c r="B432" i="26"/>
  <c r="O196" i="43"/>
  <c r="P200" i="45"/>
  <c r="Q199" i="45"/>
  <c r="F198" i="43"/>
  <c r="L197" i="43"/>
  <c r="B199" i="43"/>
  <c r="C199" i="43"/>
  <c r="G199" i="43" s="1"/>
  <c r="D199" i="43"/>
  <c r="E199" i="43"/>
  <c r="K198" i="43"/>
  <c r="H198" i="43"/>
  <c r="I198" i="43"/>
  <c r="J198" i="43"/>
  <c r="M197" i="43"/>
  <c r="N198" i="45"/>
  <c r="O198" i="45"/>
  <c r="I198" i="45"/>
  <c r="K199" i="45"/>
  <c r="J199" i="45"/>
  <c r="H199" i="45"/>
  <c r="G199" i="45"/>
  <c r="F199" i="45"/>
  <c r="M199" i="45"/>
  <c r="L199" i="45"/>
  <c r="E199" i="45"/>
  <c r="D199" i="45"/>
  <c r="E434" i="26" l="1"/>
  <c r="L434" i="26" s="1"/>
  <c r="K435" i="26"/>
  <c r="G433" i="26"/>
  <c r="I433" i="26" s="1"/>
  <c r="C433" i="26"/>
  <c r="D433" i="26"/>
  <c r="H433" i="26"/>
  <c r="J433" i="26" s="1"/>
  <c r="B433" i="26"/>
  <c r="O197" i="43"/>
  <c r="F199" i="43"/>
  <c r="P201" i="45"/>
  <c r="Q200" i="45"/>
  <c r="M198" i="43"/>
  <c r="L198" i="43"/>
  <c r="J199" i="43"/>
  <c r="K199" i="43"/>
  <c r="H199" i="43"/>
  <c r="I199" i="43"/>
  <c r="N199" i="45"/>
  <c r="O199" i="45"/>
  <c r="I199" i="45"/>
  <c r="F200" i="45"/>
  <c r="M200" i="45"/>
  <c r="E200" i="45"/>
  <c r="L200" i="45"/>
  <c r="D200" i="45"/>
  <c r="K200" i="45"/>
  <c r="J200" i="45"/>
  <c r="H200" i="45"/>
  <c r="G200" i="45"/>
  <c r="E435" i="26" l="1"/>
  <c r="L435" i="26" s="1"/>
  <c r="K436" i="26"/>
  <c r="G434" i="26"/>
  <c r="I434" i="26" s="1"/>
  <c r="B434" i="26"/>
  <c r="C434" i="26"/>
  <c r="H434" i="26"/>
  <c r="J434" i="26" s="1"/>
  <c r="D434" i="26"/>
  <c r="O198" i="43"/>
  <c r="P202" i="45"/>
  <c r="Q201" i="45"/>
  <c r="M199" i="43"/>
  <c r="L199" i="43"/>
  <c r="O200" i="45"/>
  <c r="I200" i="45"/>
  <c r="N200" i="45"/>
  <c r="H201" i="45"/>
  <c r="G201" i="45"/>
  <c r="F201" i="45"/>
  <c r="M201" i="45"/>
  <c r="E201" i="45"/>
  <c r="L201" i="45"/>
  <c r="D201" i="45"/>
  <c r="K201" i="45"/>
  <c r="J201" i="45"/>
  <c r="E436" i="26" l="1"/>
  <c r="L436" i="26" s="1"/>
  <c r="K437" i="26"/>
  <c r="G435" i="26"/>
  <c r="I435" i="26" s="1"/>
  <c r="B435" i="26"/>
  <c r="C435" i="26"/>
  <c r="H435" i="26"/>
  <c r="J435" i="26" s="1"/>
  <c r="D435" i="26"/>
  <c r="O199" i="43"/>
  <c r="P203" i="45"/>
  <c r="Q202" i="45"/>
  <c r="N201" i="45"/>
  <c r="O201" i="45"/>
  <c r="I201" i="45"/>
  <c r="L202" i="45"/>
  <c r="D202" i="45"/>
  <c r="K202" i="45"/>
  <c r="J202" i="45"/>
  <c r="H202" i="45"/>
  <c r="G202" i="45"/>
  <c r="M202" i="45"/>
  <c r="F202" i="45"/>
  <c r="E202" i="45"/>
  <c r="E437" i="26" l="1"/>
  <c r="L437" i="26" s="1"/>
  <c r="K438" i="26"/>
  <c r="H436" i="26"/>
  <c r="J436" i="26" s="1"/>
  <c r="D436" i="26"/>
  <c r="G436" i="26"/>
  <c r="I436" i="26" s="1"/>
  <c r="C436" i="26"/>
  <c r="B436" i="26"/>
  <c r="P204" i="45"/>
  <c r="Q203" i="45"/>
  <c r="N202" i="45"/>
  <c r="O202" i="45"/>
  <c r="G203" i="45"/>
  <c r="F203" i="45"/>
  <c r="M203" i="45"/>
  <c r="E203" i="45"/>
  <c r="L203" i="45"/>
  <c r="D203" i="45"/>
  <c r="K203" i="45"/>
  <c r="J203" i="45"/>
  <c r="H203" i="45"/>
  <c r="I202" i="45"/>
  <c r="E438" i="26" l="1"/>
  <c r="L438" i="26" s="1"/>
  <c r="K439" i="26"/>
  <c r="H437" i="26"/>
  <c r="J437" i="26" s="1"/>
  <c r="B437" i="26"/>
  <c r="G437" i="26"/>
  <c r="I437" i="26" s="1"/>
  <c r="D437" i="26"/>
  <c r="C437" i="26"/>
  <c r="P205" i="45"/>
  <c r="Q204" i="45"/>
  <c r="O203" i="45"/>
  <c r="I203" i="45"/>
  <c r="J204" i="45"/>
  <c r="H204" i="45"/>
  <c r="G204" i="45"/>
  <c r="F204" i="45"/>
  <c r="M204" i="45"/>
  <c r="E204" i="45"/>
  <c r="L204" i="45"/>
  <c r="K204" i="45"/>
  <c r="D204" i="45"/>
  <c r="N203" i="45"/>
  <c r="E439" i="26" l="1"/>
  <c r="L439" i="26" s="1"/>
  <c r="K440" i="26"/>
  <c r="C438" i="26"/>
  <c r="H438" i="26"/>
  <c r="J438" i="26" s="1"/>
  <c r="B438" i="26"/>
  <c r="D438" i="26"/>
  <c r="G438" i="26"/>
  <c r="I438" i="26" s="1"/>
  <c r="P206" i="45"/>
  <c r="Q205" i="45"/>
  <c r="N204" i="45"/>
  <c r="I204" i="45"/>
  <c r="M205" i="45"/>
  <c r="E205" i="45"/>
  <c r="D205" i="45"/>
  <c r="L205" i="45"/>
  <c r="K205" i="45"/>
  <c r="J205" i="45"/>
  <c r="H205" i="45"/>
  <c r="G205" i="45"/>
  <c r="F205" i="45"/>
  <c r="O204" i="45"/>
  <c r="E440" i="26" l="1"/>
  <c r="L440" i="26" s="1"/>
  <c r="K441" i="26"/>
  <c r="G439" i="26"/>
  <c r="I439" i="26" s="1"/>
  <c r="B439" i="26"/>
  <c r="C439" i="26"/>
  <c r="H439" i="26"/>
  <c r="J439" i="26" s="1"/>
  <c r="D439" i="26"/>
  <c r="P207" i="45"/>
  <c r="Q206" i="45"/>
  <c r="N205" i="45"/>
  <c r="O205" i="45"/>
  <c r="I205" i="45"/>
  <c r="L206" i="45"/>
  <c r="D206" i="45"/>
  <c r="H206" i="45"/>
  <c r="M206" i="45"/>
  <c r="K206" i="45"/>
  <c r="J206" i="45"/>
  <c r="G206" i="45"/>
  <c r="F206" i="45"/>
  <c r="E206" i="45"/>
  <c r="E441" i="26" l="1"/>
  <c r="L441" i="26" s="1"/>
  <c r="K442" i="26"/>
  <c r="H440" i="26"/>
  <c r="J440" i="26" s="1"/>
  <c r="B440" i="26"/>
  <c r="G440" i="26"/>
  <c r="I440" i="26" s="1"/>
  <c r="D440" i="26"/>
  <c r="C440" i="26"/>
  <c r="P208" i="45"/>
  <c r="Q207" i="45"/>
  <c r="O206" i="45"/>
  <c r="N206" i="45"/>
  <c r="I206" i="45"/>
  <c r="G207" i="45"/>
  <c r="K207" i="45"/>
  <c r="J207" i="45"/>
  <c r="H207" i="45"/>
  <c r="F207" i="45"/>
  <c r="E207" i="45"/>
  <c r="D207" i="45"/>
  <c r="M207" i="45"/>
  <c r="L207" i="45"/>
  <c r="E442" i="26" l="1"/>
  <c r="L442" i="26" s="1"/>
  <c r="K443" i="26"/>
  <c r="G441" i="26"/>
  <c r="I441" i="26" s="1"/>
  <c r="C441" i="26"/>
  <c r="H441" i="26"/>
  <c r="J441" i="26" s="1"/>
  <c r="B441" i="26"/>
  <c r="D441" i="26"/>
  <c r="P209" i="45"/>
  <c r="Q208" i="45"/>
  <c r="O207" i="45"/>
  <c r="I207" i="45"/>
  <c r="J208" i="45"/>
  <c r="F208" i="45"/>
  <c r="H208" i="45"/>
  <c r="G208" i="45"/>
  <c r="E208" i="45"/>
  <c r="D208" i="45"/>
  <c r="M208" i="45"/>
  <c r="L208" i="45"/>
  <c r="K208" i="45"/>
  <c r="N207" i="45"/>
  <c r="E443" i="26" l="1"/>
  <c r="L443" i="26" s="1"/>
  <c r="K444" i="26"/>
  <c r="D442" i="26"/>
  <c r="H442" i="26"/>
  <c r="J442" i="26" s="1"/>
  <c r="B442" i="26"/>
  <c r="G442" i="26"/>
  <c r="I442" i="26" s="1"/>
  <c r="C442" i="26"/>
  <c r="P210" i="45"/>
  <c r="Q209" i="45"/>
  <c r="O208" i="45"/>
  <c r="I208" i="45"/>
  <c r="M209" i="45"/>
  <c r="E209" i="45"/>
  <c r="F209" i="45"/>
  <c r="D209" i="45"/>
  <c r="L209" i="45"/>
  <c r="K209" i="45"/>
  <c r="J209" i="45"/>
  <c r="H209" i="45"/>
  <c r="G209" i="45"/>
  <c r="N208" i="45"/>
  <c r="E444" i="26" l="1"/>
  <c r="L444" i="26" s="1"/>
  <c r="K445" i="26"/>
  <c r="G443" i="26"/>
  <c r="I443" i="26" s="1"/>
  <c r="B443" i="26"/>
  <c r="D443" i="26"/>
  <c r="H443" i="26"/>
  <c r="J443" i="26" s="1"/>
  <c r="C443" i="26"/>
  <c r="P211" i="45"/>
  <c r="Q210" i="45"/>
  <c r="N209" i="45"/>
  <c r="O209" i="45"/>
  <c r="I209" i="45"/>
  <c r="H210" i="45"/>
  <c r="L210" i="45"/>
  <c r="D210" i="45"/>
  <c r="M210" i="45"/>
  <c r="K210" i="45"/>
  <c r="J210" i="45"/>
  <c r="G210" i="45"/>
  <c r="F210" i="45"/>
  <c r="E210" i="45"/>
  <c r="E445" i="26" l="1"/>
  <c r="L445" i="26" s="1"/>
  <c r="K446" i="26"/>
  <c r="H444" i="26"/>
  <c r="J444" i="26" s="1"/>
  <c r="B444" i="26"/>
  <c r="G444" i="26"/>
  <c r="I444" i="26" s="1"/>
  <c r="D444" i="26"/>
  <c r="C444" i="26"/>
  <c r="P212" i="45"/>
  <c r="Q211" i="45"/>
  <c r="N210" i="45"/>
  <c r="O210" i="45"/>
  <c r="I210" i="45"/>
  <c r="K211" i="45"/>
  <c r="G211" i="45"/>
  <c r="L211" i="45"/>
  <c r="J211" i="45"/>
  <c r="H211" i="45"/>
  <c r="F211" i="45"/>
  <c r="E211" i="45"/>
  <c r="M211" i="45"/>
  <c r="D211" i="45"/>
  <c r="E446" i="26" l="1"/>
  <c r="L446" i="26" s="1"/>
  <c r="K447" i="26"/>
  <c r="G445" i="26"/>
  <c r="I445" i="26" s="1"/>
  <c r="B445" i="26"/>
  <c r="D445" i="26"/>
  <c r="H445" i="26"/>
  <c r="J445" i="26" s="1"/>
  <c r="C445" i="26"/>
  <c r="P213" i="45"/>
  <c r="Q212" i="45"/>
  <c r="N211" i="45"/>
  <c r="F212" i="45"/>
  <c r="J212" i="45"/>
  <c r="H212" i="45"/>
  <c r="K212" i="45"/>
  <c r="G212" i="45"/>
  <c r="E212" i="45"/>
  <c r="D212" i="45"/>
  <c r="M212" i="45"/>
  <c r="L212" i="45"/>
  <c r="I211" i="45"/>
  <c r="O211" i="45"/>
  <c r="E447" i="26" l="1"/>
  <c r="L447" i="26" s="1"/>
  <c r="K448" i="26"/>
  <c r="G446" i="26"/>
  <c r="I446" i="26" s="1"/>
  <c r="B446" i="26"/>
  <c r="D446" i="26"/>
  <c r="H446" i="26"/>
  <c r="J446" i="26" s="1"/>
  <c r="C446" i="26"/>
  <c r="P214" i="45"/>
  <c r="Q213" i="45"/>
  <c r="O212" i="45"/>
  <c r="N212" i="45"/>
  <c r="I212" i="45"/>
  <c r="J213" i="45"/>
  <c r="M213" i="45"/>
  <c r="E213" i="45"/>
  <c r="K213" i="45"/>
  <c r="L213" i="45"/>
  <c r="H213" i="45"/>
  <c r="G213" i="45"/>
  <c r="F213" i="45"/>
  <c r="D213" i="45"/>
  <c r="E448" i="26" l="1"/>
  <c r="L448" i="26" s="1"/>
  <c r="K449" i="26"/>
  <c r="G447" i="26"/>
  <c r="I447" i="26" s="1"/>
  <c r="B447" i="26"/>
  <c r="D447" i="26"/>
  <c r="H447" i="26"/>
  <c r="J447" i="26" s="1"/>
  <c r="C447" i="26"/>
  <c r="P215" i="45"/>
  <c r="Q214" i="45"/>
  <c r="O213" i="45"/>
  <c r="I213" i="45"/>
  <c r="M214" i="45"/>
  <c r="E214" i="45"/>
  <c r="L214" i="45"/>
  <c r="D214" i="45"/>
  <c r="K214" i="45"/>
  <c r="J214" i="45"/>
  <c r="H214" i="45"/>
  <c r="F214" i="45"/>
  <c r="G214" i="45"/>
  <c r="N213" i="45"/>
  <c r="E449" i="26" l="1"/>
  <c r="L449" i="26" s="1"/>
  <c r="K450" i="26"/>
  <c r="H448" i="26"/>
  <c r="J448" i="26" s="1"/>
  <c r="D448" i="26"/>
  <c r="G448" i="26"/>
  <c r="I448" i="26" s="1"/>
  <c r="C448" i="26"/>
  <c r="B448" i="26"/>
  <c r="P216" i="45"/>
  <c r="Q215" i="45"/>
  <c r="N214" i="45"/>
  <c r="O214" i="45"/>
  <c r="I214" i="45"/>
  <c r="H215" i="45"/>
  <c r="G215" i="45"/>
  <c r="F215" i="45"/>
  <c r="M215" i="45"/>
  <c r="E215" i="45"/>
  <c r="K215" i="45"/>
  <c r="L215" i="45"/>
  <c r="J215" i="45"/>
  <c r="D215" i="45"/>
  <c r="E450" i="26" l="1"/>
  <c r="L450" i="26" s="1"/>
  <c r="K451" i="26"/>
  <c r="G449" i="26"/>
  <c r="I449" i="26" s="1"/>
  <c r="C449" i="26"/>
  <c r="D449" i="26"/>
  <c r="H449" i="26"/>
  <c r="J449" i="26" s="1"/>
  <c r="B449" i="26"/>
  <c r="P217" i="45"/>
  <c r="Q216" i="45"/>
  <c r="O215" i="45"/>
  <c r="K216" i="45"/>
  <c r="J216" i="45"/>
  <c r="H216" i="45"/>
  <c r="F216" i="45"/>
  <c r="L216" i="45"/>
  <c r="D216" i="45"/>
  <c r="M216" i="45"/>
  <c r="G216" i="45"/>
  <c r="E216" i="45"/>
  <c r="I215" i="45"/>
  <c r="N215" i="45"/>
  <c r="E451" i="26" l="1"/>
  <c r="L451" i="26" s="1"/>
  <c r="K452" i="26"/>
  <c r="H450" i="26"/>
  <c r="J450" i="26" s="1"/>
  <c r="D450" i="26"/>
  <c r="G450" i="26"/>
  <c r="I450" i="26" s="1"/>
  <c r="C450" i="26"/>
  <c r="B450" i="26"/>
  <c r="P218" i="45"/>
  <c r="Q217" i="45"/>
  <c r="I216" i="45"/>
  <c r="F217" i="45"/>
  <c r="M217" i="45"/>
  <c r="E217" i="45"/>
  <c r="L217" i="45"/>
  <c r="D217" i="45"/>
  <c r="K217" i="45"/>
  <c r="G217" i="45"/>
  <c r="J217" i="45"/>
  <c r="H217" i="45"/>
  <c r="N216" i="45"/>
  <c r="O216" i="45"/>
  <c r="E452" i="26" l="1"/>
  <c r="L452" i="26" s="1"/>
  <c r="K453" i="26"/>
  <c r="G451" i="26"/>
  <c r="I451" i="26" s="1"/>
  <c r="H451" i="26"/>
  <c r="J451" i="26" s="1"/>
  <c r="D451" i="26"/>
  <c r="B451" i="26"/>
  <c r="C451" i="26"/>
  <c r="P219" i="45"/>
  <c r="Q218" i="45"/>
  <c r="O217" i="45"/>
  <c r="I217" i="45"/>
  <c r="H218" i="45"/>
  <c r="G218" i="45"/>
  <c r="F218" i="45"/>
  <c r="L218" i="45"/>
  <c r="D218" i="45"/>
  <c r="J218" i="45"/>
  <c r="E218" i="45"/>
  <c r="M218" i="45"/>
  <c r="K218" i="45"/>
  <c r="N217" i="45"/>
  <c r="E453" i="26" l="1"/>
  <c r="L453" i="26" s="1"/>
  <c r="K454" i="26"/>
  <c r="H452" i="26"/>
  <c r="J452" i="26" s="1"/>
  <c r="D452" i="26"/>
  <c r="C452" i="26"/>
  <c r="G452" i="26"/>
  <c r="I452" i="26" s="1"/>
  <c r="B452" i="26"/>
  <c r="N218" i="45"/>
  <c r="P220" i="45"/>
  <c r="Q219" i="45"/>
  <c r="O218" i="45"/>
  <c r="I218" i="45"/>
  <c r="L219" i="45"/>
  <c r="D219" i="45"/>
  <c r="K219" i="45"/>
  <c r="J219" i="45"/>
  <c r="G219" i="45"/>
  <c r="M219" i="45"/>
  <c r="E219" i="45"/>
  <c r="H219" i="45"/>
  <c r="F219" i="45"/>
  <c r="E454" i="26" l="1"/>
  <c r="L454" i="26" s="1"/>
  <c r="K455" i="26"/>
  <c r="H453" i="26"/>
  <c r="J453" i="26" s="1"/>
  <c r="B453" i="26"/>
  <c r="C453" i="26"/>
  <c r="G453" i="26"/>
  <c r="I453" i="26" s="1"/>
  <c r="D453" i="26"/>
  <c r="P221" i="45"/>
  <c r="Q220" i="45"/>
  <c r="N219" i="45"/>
  <c r="O219" i="45"/>
  <c r="G220" i="45"/>
  <c r="F220" i="45"/>
  <c r="M220" i="45"/>
  <c r="E220" i="45"/>
  <c r="L220" i="45"/>
  <c r="D220" i="45"/>
  <c r="J220" i="45"/>
  <c r="H220" i="45"/>
  <c r="K220" i="45"/>
  <c r="I219" i="45"/>
  <c r="E455" i="26" l="1"/>
  <c r="L455" i="26" s="1"/>
  <c r="K456" i="26"/>
  <c r="H454" i="26"/>
  <c r="J454" i="26" s="1"/>
  <c r="B454" i="26"/>
  <c r="C454" i="26"/>
  <c r="G454" i="26"/>
  <c r="I454" i="26" s="1"/>
  <c r="D454" i="26"/>
  <c r="P222" i="45"/>
  <c r="Q221" i="45"/>
  <c r="N220" i="45"/>
  <c r="O220" i="45"/>
  <c r="I220" i="45"/>
  <c r="J221" i="45"/>
  <c r="H221" i="45"/>
  <c r="G221" i="45"/>
  <c r="M221" i="45"/>
  <c r="E221" i="45"/>
  <c r="K221" i="45"/>
  <c r="L221" i="45"/>
  <c r="F221" i="45"/>
  <c r="D221" i="45"/>
  <c r="E456" i="26" l="1"/>
  <c r="L456" i="26" s="1"/>
  <c r="K457" i="26"/>
  <c r="G455" i="26"/>
  <c r="I455" i="26" s="1"/>
  <c r="H455" i="26"/>
  <c r="J455" i="26" s="1"/>
  <c r="D455" i="26"/>
  <c r="B455" i="26"/>
  <c r="C455" i="26"/>
  <c r="P223" i="45"/>
  <c r="Q222" i="45"/>
  <c r="O221" i="45"/>
  <c r="M222" i="45"/>
  <c r="E222" i="45"/>
  <c r="L222" i="45"/>
  <c r="D222" i="45"/>
  <c r="K222" i="45"/>
  <c r="J222" i="45"/>
  <c r="H222" i="45"/>
  <c r="F222" i="45"/>
  <c r="G222" i="45"/>
  <c r="I221" i="45"/>
  <c r="N221" i="45"/>
  <c r="E457" i="26" l="1"/>
  <c r="L457" i="26" s="1"/>
  <c r="K458" i="26"/>
  <c r="G456" i="26"/>
  <c r="I456" i="26" s="1"/>
  <c r="C456" i="26"/>
  <c r="D456" i="26"/>
  <c r="H456" i="26"/>
  <c r="J456" i="26" s="1"/>
  <c r="B456" i="26"/>
  <c r="N222" i="45"/>
  <c r="P224" i="45"/>
  <c r="Q223" i="45"/>
  <c r="O222" i="45"/>
  <c r="I222" i="45"/>
  <c r="H223" i="45"/>
  <c r="G223" i="45"/>
  <c r="F223" i="45"/>
  <c r="M223" i="45"/>
  <c r="E223" i="45"/>
  <c r="L223" i="45"/>
  <c r="K223" i="45"/>
  <c r="D223" i="45"/>
  <c r="J223" i="45"/>
  <c r="E458" i="26" l="1"/>
  <c r="L458" i="26" s="1"/>
  <c r="K459" i="26"/>
  <c r="G457" i="26"/>
  <c r="I457" i="26" s="1"/>
  <c r="C457" i="26"/>
  <c r="D457" i="26"/>
  <c r="H457" i="26"/>
  <c r="J457" i="26" s="1"/>
  <c r="B457" i="26"/>
  <c r="P225" i="45"/>
  <c r="Q224" i="45"/>
  <c r="O223" i="45"/>
  <c r="K224" i="45"/>
  <c r="J224" i="45"/>
  <c r="H224" i="45"/>
  <c r="G224" i="45"/>
  <c r="F224" i="45"/>
  <c r="L224" i="45"/>
  <c r="D224" i="45"/>
  <c r="M224" i="45"/>
  <c r="E224" i="45"/>
  <c r="N223" i="45"/>
  <c r="I223" i="45"/>
  <c r="E459" i="26" l="1"/>
  <c r="L459" i="26" s="1"/>
  <c r="K460" i="26"/>
  <c r="H458" i="26"/>
  <c r="B458" i="26"/>
  <c r="G458" i="26"/>
  <c r="I458" i="26" s="1"/>
  <c r="C458" i="26"/>
  <c r="J458" i="26"/>
  <c r="D458" i="26"/>
  <c r="P226" i="45"/>
  <c r="Q225" i="45"/>
  <c r="I224" i="45"/>
  <c r="N224" i="45"/>
  <c r="F225" i="45"/>
  <c r="M225" i="45"/>
  <c r="E225" i="45"/>
  <c r="L225" i="45"/>
  <c r="D225" i="45"/>
  <c r="K225" i="45"/>
  <c r="J225" i="45"/>
  <c r="G225" i="45"/>
  <c r="H225" i="45"/>
  <c r="O224" i="45"/>
  <c r="E460" i="26" l="1"/>
  <c r="L460" i="26" s="1"/>
  <c r="K461" i="26"/>
  <c r="G459" i="26"/>
  <c r="I459" i="26" s="1"/>
  <c r="H459" i="26"/>
  <c r="J459" i="26" s="1"/>
  <c r="B459" i="26"/>
  <c r="D459" i="26"/>
  <c r="C459" i="26"/>
  <c r="P227" i="45"/>
  <c r="Q226" i="45"/>
  <c r="N225" i="45"/>
  <c r="O225" i="45"/>
  <c r="I225" i="45"/>
  <c r="H226" i="45"/>
  <c r="G226" i="45"/>
  <c r="F226" i="45"/>
  <c r="M226" i="45"/>
  <c r="E226" i="45"/>
  <c r="L226" i="45"/>
  <c r="D226" i="45"/>
  <c r="J226" i="45"/>
  <c r="K226" i="45"/>
  <c r="E461" i="26" l="1"/>
  <c r="L461" i="26" s="1"/>
  <c r="K462" i="26"/>
  <c r="H460" i="26"/>
  <c r="J460" i="26" s="1"/>
  <c r="G460" i="26"/>
  <c r="I460" i="26" s="1"/>
  <c r="B460" i="26"/>
  <c r="C460" i="26"/>
  <c r="D460" i="26"/>
  <c r="P228" i="45"/>
  <c r="Q227" i="45"/>
  <c r="O226" i="45"/>
  <c r="N226" i="45"/>
  <c r="I226" i="45"/>
  <c r="L227" i="45"/>
  <c r="D227" i="45"/>
  <c r="K227" i="45"/>
  <c r="J227" i="45"/>
  <c r="H227" i="45"/>
  <c r="G227" i="45"/>
  <c r="M227" i="45"/>
  <c r="E227" i="45"/>
  <c r="F227" i="45"/>
  <c r="E462" i="26" l="1"/>
  <c r="L462" i="26" s="1"/>
  <c r="K463" i="26"/>
  <c r="G461" i="26"/>
  <c r="I461" i="26" s="1"/>
  <c r="H461" i="26"/>
  <c r="J461" i="26" s="1"/>
  <c r="C461" i="26"/>
  <c r="D461" i="26"/>
  <c r="B461" i="26"/>
  <c r="P229" i="45"/>
  <c r="Q228" i="45"/>
  <c r="N227" i="45"/>
  <c r="O227" i="45"/>
  <c r="G228" i="45"/>
  <c r="F228" i="45"/>
  <c r="M228" i="45"/>
  <c r="E228" i="45"/>
  <c r="L228" i="45"/>
  <c r="D228" i="45"/>
  <c r="K228" i="45"/>
  <c r="J228" i="45"/>
  <c r="H228" i="45"/>
  <c r="I227" i="45"/>
  <c r="E463" i="26" l="1"/>
  <c r="L463" i="26" s="1"/>
  <c r="K464" i="26"/>
  <c r="G462" i="26"/>
  <c r="I462" i="26" s="1"/>
  <c r="D462" i="26"/>
  <c r="B462" i="26"/>
  <c r="H462" i="26"/>
  <c r="J462" i="26" s="1"/>
  <c r="C462" i="26"/>
  <c r="P230" i="45"/>
  <c r="Q229" i="45"/>
  <c r="O228" i="45"/>
  <c r="I228" i="45"/>
  <c r="J229" i="45"/>
  <c r="H229" i="45"/>
  <c r="G229" i="45"/>
  <c r="F229" i="45"/>
  <c r="M229" i="45"/>
  <c r="E229" i="45"/>
  <c r="K229" i="45"/>
  <c r="L229" i="45"/>
  <c r="D229" i="45"/>
  <c r="N228" i="45"/>
  <c r="E464" i="26" l="1"/>
  <c r="L464" i="26" s="1"/>
  <c r="K465" i="26"/>
  <c r="G463" i="26"/>
  <c r="I463" i="26" s="1"/>
  <c r="H463" i="26"/>
  <c r="J463" i="26" s="1"/>
  <c r="C463" i="26"/>
  <c r="B463" i="26"/>
  <c r="D463" i="26"/>
  <c r="P231" i="45"/>
  <c r="Q230" i="45"/>
  <c r="O229" i="45"/>
  <c r="M230" i="45"/>
  <c r="E230" i="45"/>
  <c r="L230" i="45"/>
  <c r="D230" i="45"/>
  <c r="K230" i="45"/>
  <c r="J230" i="45"/>
  <c r="H230" i="45"/>
  <c r="F230" i="45"/>
  <c r="G230" i="45"/>
  <c r="I229" i="45"/>
  <c r="N229" i="45"/>
  <c r="E465" i="26" l="1"/>
  <c r="L465" i="26" s="1"/>
  <c r="K466" i="26"/>
  <c r="G464" i="26"/>
  <c r="I464" i="26" s="1"/>
  <c r="C464" i="26"/>
  <c r="B464" i="26"/>
  <c r="H464" i="26"/>
  <c r="J464" i="26" s="1"/>
  <c r="D464" i="26"/>
  <c r="N230" i="45"/>
  <c r="P232" i="45"/>
  <c r="Q231" i="45"/>
  <c r="O230" i="45"/>
  <c r="I230" i="45"/>
  <c r="H231" i="45"/>
  <c r="G231" i="45"/>
  <c r="F231" i="45"/>
  <c r="M231" i="45"/>
  <c r="E231" i="45"/>
  <c r="L231" i="45"/>
  <c r="D231" i="45"/>
  <c r="K231" i="45"/>
  <c r="J231" i="45"/>
  <c r="E466" i="26" l="1"/>
  <c r="L466" i="26" s="1"/>
  <c r="K467" i="26"/>
  <c r="G465" i="26"/>
  <c r="I465" i="26" s="1"/>
  <c r="C465" i="26"/>
  <c r="H465" i="26"/>
  <c r="J465" i="26" s="1"/>
  <c r="B465" i="26"/>
  <c r="D465" i="26"/>
  <c r="P233" i="45"/>
  <c r="Q232" i="45"/>
  <c r="O231" i="45"/>
  <c r="I231" i="45"/>
  <c r="K232" i="45"/>
  <c r="J232" i="45"/>
  <c r="H232" i="45"/>
  <c r="G232" i="45"/>
  <c r="F232" i="45"/>
  <c r="L232" i="45"/>
  <c r="D232" i="45"/>
  <c r="M232" i="45"/>
  <c r="E232" i="45"/>
  <c r="N231" i="45"/>
  <c r="E467" i="26" l="1"/>
  <c r="L467" i="26" s="1"/>
  <c r="K468" i="26"/>
  <c r="G466" i="26"/>
  <c r="I466" i="26" s="1"/>
  <c r="B466" i="26"/>
  <c r="H466" i="26"/>
  <c r="J466" i="26" s="1"/>
  <c r="D466" i="26"/>
  <c r="C466" i="26"/>
  <c r="P234" i="45"/>
  <c r="Q233" i="45"/>
  <c r="O232" i="45"/>
  <c r="N232" i="45"/>
  <c r="I232" i="45"/>
  <c r="F233" i="45"/>
  <c r="M233" i="45"/>
  <c r="E233" i="45"/>
  <c r="L233" i="45"/>
  <c r="D233" i="45"/>
  <c r="K233" i="45"/>
  <c r="J233" i="45"/>
  <c r="G233" i="45"/>
  <c r="H233" i="45"/>
  <c r="E468" i="26" l="1"/>
  <c r="L468" i="26" s="1"/>
  <c r="K469" i="26"/>
  <c r="G467" i="26"/>
  <c r="I467" i="26" s="1"/>
  <c r="D467" i="26"/>
  <c r="B467" i="26"/>
  <c r="C467" i="26"/>
  <c r="H467" i="26"/>
  <c r="J467" i="26" s="1"/>
  <c r="P235" i="45"/>
  <c r="Q234" i="45"/>
  <c r="O233" i="45"/>
  <c r="N233" i="45"/>
  <c r="I233" i="45"/>
  <c r="H234" i="45"/>
  <c r="G234" i="45"/>
  <c r="F234" i="45"/>
  <c r="M234" i="45"/>
  <c r="E234" i="45"/>
  <c r="L234" i="45"/>
  <c r="D234" i="45"/>
  <c r="J234" i="45"/>
  <c r="K234" i="45"/>
  <c r="E469" i="26" l="1"/>
  <c r="L469" i="26" s="1"/>
  <c r="K470" i="26"/>
  <c r="G468" i="26"/>
  <c r="I468" i="26" s="1"/>
  <c r="H468" i="26"/>
  <c r="J468" i="26" s="1"/>
  <c r="D468" i="26"/>
  <c r="B468" i="26"/>
  <c r="C468" i="26"/>
  <c r="P236" i="45"/>
  <c r="Q235" i="45"/>
  <c r="O234" i="45"/>
  <c r="N234" i="45"/>
  <c r="I234" i="45"/>
  <c r="L235" i="45"/>
  <c r="D235" i="45"/>
  <c r="K235" i="45"/>
  <c r="J235" i="45"/>
  <c r="H235" i="45"/>
  <c r="G235" i="45"/>
  <c r="M235" i="45"/>
  <c r="E235" i="45"/>
  <c r="F235" i="45"/>
  <c r="E470" i="26" l="1"/>
  <c r="L470" i="26" s="1"/>
  <c r="K471" i="26"/>
  <c r="H469" i="26"/>
  <c r="J469" i="26" s="1"/>
  <c r="D469" i="26"/>
  <c r="B469" i="26"/>
  <c r="C469" i="26"/>
  <c r="G469" i="26"/>
  <c r="I469" i="26" s="1"/>
  <c r="N235" i="45"/>
  <c r="P237" i="45"/>
  <c r="Q236" i="45"/>
  <c r="O235" i="45"/>
  <c r="G236" i="45"/>
  <c r="F236" i="45"/>
  <c r="M236" i="45"/>
  <c r="E236" i="45"/>
  <c r="L236" i="45"/>
  <c r="D236" i="45"/>
  <c r="K236" i="45"/>
  <c r="J236" i="45"/>
  <c r="H236" i="45"/>
  <c r="I235" i="45"/>
  <c r="E471" i="26" l="1"/>
  <c r="L471" i="26" s="1"/>
  <c r="K472" i="26"/>
  <c r="H470" i="26"/>
  <c r="J470" i="26" s="1"/>
  <c r="B470" i="26"/>
  <c r="G470" i="26"/>
  <c r="I470" i="26" s="1"/>
  <c r="C470" i="26"/>
  <c r="D470" i="26"/>
  <c r="O236" i="45"/>
  <c r="P238" i="45"/>
  <c r="Q237" i="45"/>
  <c r="I236" i="45"/>
  <c r="N236" i="45"/>
  <c r="J237" i="45"/>
  <c r="H237" i="45"/>
  <c r="G237" i="45"/>
  <c r="F237" i="45"/>
  <c r="M237" i="45"/>
  <c r="E237" i="45"/>
  <c r="K237" i="45"/>
  <c r="L237" i="45"/>
  <c r="D237" i="45"/>
  <c r="E472" i="26" l="1"/>
  <c r="L472" i="26" s="1"/>
  <c r="K473" i="26"/>
  <c r="G471" i="26"/>
  <c r="I471" i="26" s="1"/>
  <c r="B471" i="26"/>
  <c r="H471" i="26"/>
  <c r="J471" i="26" s="1"/>
  <c r="D471" i="26"/>
  <c r="C471" i="26"/>
  <c r="P239" i="45"/>
  <c r="Q238" i="45"/>
  <c r="O237" i="45"/>
  <c r="M238" i="45"/>
  <c r="E238" i="45"/>
  <c r="L238" i="45"/>
  <c r="D238" i="45"/>
  <c r="K238" i="45"/>
  <c r="J238" i="45"/>
  <c r="H238" i="45"/>
  <c r="F238" i="45"/>
  <c r="G238" i="45"/>
  <c r="I237" i="45"/>
  <c r="N237" i="45"/>
  <c r="E473" i="26" l="1"/>
  <c r="L473" i="26" s="1"/>
  <c r="K474" i="26"/>
  <c r="G472" i="26"/>
  <c r="I472" i="26" s="1"/>
  <c r="C472" i="26"/>
  <c r="H472" i="26"/>
  <c r="J472" i="26" s="1"/>
  <c r="B472" i="26"/>
  <c r="D472" i="26"/>
  <c r="N238" i="45"/>
  <c r="P240" i="45"/>
  <c r="Q239" i="45"/>
  <c r="O238" i="45"/>
  <c r="I238" i="45"/>
  <c r="H239" i="45"/>
  <c r="G239" i="45"/>
  <c r="F239" i="45"/>
  <c r="M239" i="45"/>
  <c r="E239" i="45"/>
  <c r="L239" i="45"/>
  <c r="D239" i="45"/>
  <c r="K239" i="45"/>
  <c r="J239" i="45"/>
  <c r="E474" i="26" l="1"/>
  <c r="L474" i="26" s="1"/>
  <c r="K475" i="26"/>
  <c r="G473" i="26"/>
  <c r="I473" i="26" s="1"/>
  <c r="C473" i="26"/>
  <c r="H473" i="26"/>
  <c r="J473" i="26" s="1"/>
  <c r="B473" i="26"/>
  <c r="D473" i="26"/>
  <c r="P241" i="45"/>
  <c r="Q240" i="45"/>
  <c r="O239" i="45"/>
  <c r="I239" i="45"/>
  <c r="N239" i="45"/>
  <c r="K240" i="45"/>
  <c r="J240" i="45"/>
  <c r="H240" i="45"/>
  <c r="G240" i="45"/>
  <c r="F240" i="45"/>
  <c r="L240" i="45"/>
  <c r="D240" i="45"/>
  <c r="M240" i="45"/>
  <c r="E240" i="45"/>
  <c r="E475" i="26" l="1"/>
  <c r="L475" i="26" s="1"/>
  <c r="K476" i="26"/>
  <c r="G474" i="26"/>
  <c r="I474" i="26" s="1"/>
  <c r="H474" i="26"/>
  <c r="J474" i="26" s="1"/>
  <c r="C474" i="26"/>
  <c r="D474" i="26"/>
  <c r="B474" i="26"/>
  <c r="P242" i="45"/>
  <c r="Q241" i="45"/>
  <c r="F241" i="45"/>
  <c r="M241" i="45"/>
  <c r="E241" i="45"/>
  <c r="L241" i="45"/>
  <c r="D241" i="45"/>
  <c r="K241" i="45"/>
  <c r="J241" i="45"/>
  <c r="G241" i="45"/>
  <c r="H241" i="45"/>
  <c r="I240" i="45"/>
  <c r="N240" i="45"/>
  <c r="O240" i="45"/>
  <c r="E476" i="26" l="1"/>
  <c r="L476" i="26" s="1"/>
  <c r="K477" i="26"/>
  <c r="G475" i="26"/>
  <c r="I475" i="26" s="1"/>
  <c r="B475" i="26"/>
  <c r="D475" i="26"/>
  <c r="C475" i="26"/>
  <c r="H475" i="26"/>
  <c r="J475" i="26" s="1"/>
  <c r="N241" i="45"/>
  <c r="P243" i="45"/>
  <c r="Q242" i="45"/>
  <c r="O241" i="45"/>
  <c r="I241" i="45"/>
  <c r="H242" i="45"/>
  <c r="G242" i="45"/>
  <c r="F242" i="45"/>
  <c r="M242" i="45"/>
  <c r="E242" i="45"/>
  <c r="L242" i="45"/>
  <c r="D242" i="45"/>
  <c r="J242" i="45"/>
  <c r="K242" i="45"/>
  <c r="E477" i="26" l="1"/>
  <c r="L477" i="26" s="1"/>
  <c r="K478" i="26"/>
  <c r="H476" i="26"/>
  <c r="J476" i="26" s="1"/>
  <c r="C476" i="26"/>
  <c r="G476" i="26"/>
  <c r="I476" i="26" s="1"/>
  <c r="D476" i="26"/>
  <c r="B476" i="26"/>
  <c r="P244" i="45"/>
  <c r="Q243" i="45"/>
  <c r="O242" i="45"/>
  <c r="N242" i="45"/>
  <c r="I242" i="45"/>
  <c r="L243" i="45"/>
  <c r="D243" i="45"/>
  <c r="K243" i="45"/>
  <c r="J243" i="45"/>
  <c r="H243" i="45"/>
  <c r="G243" i="45"/>
  <c r="M243" i="45"/>
  <c r="E243" i="45"/>
  <c r="F243" i="45"/>
  <c r="E478" i="26" l="1"/>
  <c r="L478" i="26" s="1"/>
  <c r="K479" i="26"/>
  <c r="G477" i="26"/>
  <c r="I477" i="26" s="1"/>
  <c r="B477" i="26"/>
  <c r="H477" i="26"/>
  <c r="J477" i="26" s="1"/>
  <c r="C477" i="26"/>
  <c r="D477" i="26"/>
  <c r="N243" i="45"/>
  <c r="P245" i="45"/>
  <c r="Q244" i="45"/>
  <c r="O243" i="45"/>
  <c r="I243" i="45"/>
  <c r="G244" i="45"/>
  <c r="F244" i="45"/>
  <c r="M244" i="45"/>
  <c r="E244" i="45"/>
  <c r="L244" i="45"/>
  <c r="D244" i="45"/>
  <c r="K244" i="45"/>
  <c r="J244" i="45"/>
  <c r="H244" i="45"/>
  <c r="E479" i="26" l="1"/>
  <c r="L479" i="26" s="1"/>
  <c r="K480" i="26"/>
  <c r="G478" i="26"/>
  <c r="I478" i="26" s="1"/>
  <c r="D478" i="26"/>
  <c r="C478" i="26"/>
  <c r="B478" i="26"/>
  <c r="H478" i="26"/>
  <c r="J478" i="26" s="1"/>
  <c r="P246" i="45"/>
  <c r="Q245" i="45"/>
  <c r="O244" i="45"/>
  <c r="I244" i="45"/>
  <c r="N244" i="45"/>
  <c r="J245" i="45"/>
  <c r="H245" i="45"/>
  <c r="G245" i="45"/>
  <c r="F245" i="45"/>
  <c r="M245" i="45"/>
  <c r="E245" i="45"/>
  <c r="K245" i="45"/>
  <c r="L245" i="45"/>
  <c r="D245" i="45"/>
  <c r="E480" i="26" l="1"/>
  <c r="L480" i="26" s="1"/>
  <c r="K481" i="26"/>
  <c r="G479" i="26"/>
  <c r="I479" i="26" s="1"/>
  <c r="C479" i="26"/>
  <c r="B479" i="26"/>
  <c r="D479" i="26"/>
  <c r="H479" i="26"/>
  <c r="J479" i="26" s="1"/>
  <c r="P247" i="45"/>
  <c r="Q246" i="45"/>
  <c r="O245" i="45"/>
  <c r="M246" i="45"/>
  <c r="E246" i="45"/>
  <c r="L246" i="45"/>
  <c r="D246" i="45"/>
  <c r="K246" i="45"/>
  <c r="J246" i="45"/>
  <c r="H246" i="45"/>
  <c r="F246" i="45"/>
  <c r="G246" i="45"/>
  <c r="I245" i="45"/>
  <c r="N245" i="45"/>
  <c r="E481" i="26" l="1"/>
  <c r="L481" i="26" s="1"/>
  <c r="K482" i="26"/>
  <c r="G480" i="26"/>
  <c r="I480" i="26" s="1"/>
  <c r="D480" i="26"/>
  <c r="H480" i="26"/>
  <c r="J480" i="26" s="1"/>
  <c r="C480" i="26"/>
  <c r="B480" i="26"/>
  <c r="P248" i="45"/>
  <c r="Q247" i="45"/>
  <c r="N246" i="45"/>
  <c r="O246" i="45"/>
  <c r="I246" i="45"/>
  <c r="H247" i="45"/>
  <c r="G247" i="45"/>
  <c r="F247" i="45"/>
  <c r="M247" i="45"/>
  <c r="E247" i="45"/>
  <c r="L247" i="45"/>
  <c r="D247" i="45"/>
  <c r="K247" i="45"/>
  <c r="J247" i="45"/>
  <c r="E482" i="26" l="1"/>
  <c r="L482" i="26" s="1"/>
  <c r="K483" i="26"/>
  <c r="G481" i="26"/>
  <c r="I481" i="26" s="1"/>
  <c r="D481" i="26"/>
  <c r="C481" i="26"/>
  <c r="H481" i="26"/>
  <c r="J481" i="26" s="1"/>
  <c r="B481" i="26"/>
  <c r="O247" i="45"/>
  <c r="P249" i="45"/>
  <c r="Q248" i="45"/>
  <c r="I247" i="45"/>
  <c r="L248" i="45"/>
  <c r="K248" i="45"/>
  <c r="J248" i="45"/>
  <c r="H248" i="45"/>
  <c r="G248" i="45"/>
  <c r="F248" i="45"/>
  <c r="M248" i="45"/>
  <c r="D248" i="45"/>
  <c r="E248" i="45"/>
  <c r="N247" i="45"/>
  <c r="E483" i="26" l="1"/>
  <c r="L483" i="26" s="1"/>
  <c r="K484" i="26"/>
  <c r="G482" i="26"/>
  <c r="I482" i="26" s="1"/>
  <c r="B482" i="26"/>
  <c r="D482" i="26"/>
  <c r="H482" i="26"/>
  <c r="J482" i="26" s="1"/>
  <c r="C482" i="26"/>
  <c r="P250" i="45"/>
  <c r="Q249" i="45"/>
  <c r="N248" i="45"/>
  <c r="O248" i="45"/>
  <c r="G249" i="45"/>
  <c r="F249" i="45"/>
  <c r="K249" i="45"/>
  <c r="H249" i="45"/>
  <c r="E249" i="45"/>
  <c r="D249" i="45"/>
  <c r="M249" i="45"/>
  <c r="J249" i="45"/>
  <c r="L249" i="45"/>
  <c r="I248" i="45"/>
  <c r="E484" i="26" l="1"/>
  <c r="L484" i="26" s="1"/>
  <c r="K485" i="26"/>
  <c r="G483" i="26"/>
  <c r="I483" i="26" s="1"/>
  <c r="B483" i="26"/>
  <c r="H483" i="26"/>
  <c r="J483" i="26" s="1"/>
  <c r="C483" i="26"/>
  <c r="D483" i="26"/>
  <c r="N249" i="45"/>
  <c r="P251" i="45"/>
  <c r="Q250" i="45"/>
  <c r="O249" i="45"/>
  <c r="I249" i="45"/>
  <c r="J250" i="45"/>
  <c r="F250" i="45"/>
  <c r="H250" i="45"/>
  <c r="G250" i="45"/>
  <c r="E250" i="45"/>
  <c r="D250" i="45"/>
  <c r="M250" i="45"/>
  <c r="K250" i="45"/>
  <c r="L250" i="45"/>
  <c r="E485" i="26" l="1"/>
  <c r="L485" i="26" s="1"/>
  <c r="K486" i="26"/>
  <c r="G484" i="26"/>
  <c r="I484" i="26" s="1"/>
  <c r="B484" i="26"/>
  <c r="H484" i="26"/>
  <c r="J484" i="26" s="1"/>
  <c r="D484" i="26"/>
  <c r="C484" i="26"/>
  <c r="P252" i="45"/>
  <c r="Q251" i="45"/>
  <c r="O250" i="45"/>
  <c r="N250" i="45"/>
  <c r="I250" i="45"/>
  <c r="M251" i="45"/>
  <c r="E251" i="45"/>
  <c r="L251" i="45"/>
  <c r="D251" i="45"/>
  <c r="H251" i="45"/>
  <c r="G251" i="45"/>
  <c r="F251" i="45"/>
  <c r="J251" i="45"/>
  <c r="K251" i="45"/>
  <c r="O251" i="45" s="1"/>
  <c r="E486" i="26" l="1"/>
  <c r="L486" i="26" s="1"/>
  <c r="K487" i="26"/>
  <c r="H485" i="26"/>
  <c r="J485" i="26" s="1"/>
  <c r="B485" i="26"/>
  <c r="G485" i="26"/>
  <c r="I485" i="26" s="1"/>
  <c r="D485" i="26"/>
  <c r="C485" i="26"/>
  <c r="P253" i="45"/>
  <c r="Q252" i="45"/>
  <c r="N251" i="45"/>
  <c r="I251" i="45"/>
  <c r="H252" i="45"/>
  <c r="G252" i="45"/>
  <c r="M252" i="45"/>
  <c r="E252" i="45"/>
  <c r="L252" i="45"/>
  <c r="D252" i="45"/>
  <c r="K252" i="45"/>
  <c r="J252" i="45"/>
  <c r="F252" i="45"/>
  <c r="E487" i="26" l="1"/>
  <c r="L487" i="26" s="1"/>
  <c r="K488" i="26"/>
  <c r="G486" i="26"/>
  <c r="I486" i="26" s="1"/>
  <c r="H486" i="26"/>
  <c r="J486" i="26" s="1"/>
  <c r="B486" i="26"/>
  <c r="D486" i="26"/>
  <c r="C486" i="26"/>
  <c r="P254" i="45"/>
  <c r="Q253" i="45"/>
  <c r="O252" i="45"/>
  <c r="I252" i="45"/>
  <c r="L253" i="45"/>
  <c r="D253" i="45"/>
  <c r="K253" i="45"/>
  <c r="J253" i="45"/>
  <c r="H253" i="45"/>
  <c r="G253" i="45"/>
  <c r="M253" i="45"/>
  <c r="E253" i="45"/>
  <c r="F253" i="45"/>
  <c r="N252" i="45"/>
  <c r="E488" i="26" l="1"/>
  <c r="L488" i="26" s="1"/>
  <c r="K489" i="26"/>
  <c r="G487" i="26"/>
  <c r="I487" i="26" s="1"/>
  <c r="C487" i="26"/>
  <c r="B487" i="26"/>
  <c r="H487" i="26"/>
  <c r="J487" i="26" s="1"/>
  <c r="D487" i="26"/>
  <c r="P255" i="45"/>
  <c r="Q254" i="45"/>
  <c r="N253" i="45"/>
  <c r="O253" i="45"/>
  <c r="G254" i="45"/>
  <c r="F254" i="45"/>
  <c r="M254" i="45"/>
  <c r="E254" i="45"/>
  <c r="L254" i="45"/>
  <c r="K254" i="45"/>
  <c r="J254" i="45"/>
  <c r="H254" i="45"/>
  <c r="D254" i="45"/>
  <c r="I253" i="45"/>
  <c r="E489" i="26" l="1"/>
  <c r="L489" i="26" s="1"/>
  <c r="K490" i="26"/>
  <c r="G488" i="26"/>
  <c r="I488" i="26" s="1"/>
  <c r="H488" i="26"/>
  <c r="J488" i="26" s="1"/>
  <c r="C488" i="26"/>
  <c r="B488" i="26"/>
  <c r="D488" i="26"/>
  <c r="O254" i="45"/>
  <c r="P256" i="45"/>
  <c r="Q255" i="45"/>
  <c r="N254" i="45"/>
  <c r="J255" i="45"/>
  <c r="H255" i="45"/>
  <c r="G255" i="45"/>
  <c r="F255" i="45"/>
  <c r="M255" i="45"/>
  <c r="E255" i="45"/>
  <c r="L255" i="45"/>
  <c r="K255" i="45"/>
  <c r="D255" i="45"/>
  <c r="I254" i="45"/>
  <c r="E490" i="26" l="1"/>
  <c r="L490" i="26" s="1"/>
  <c r="K491" i="26"/>
  <c r="G489" i="26"/>
  <c r="I489" i="26" s="1"/>
  <c r="C489" i="26"/>
  <c r="H489" i="26"/>
  <c r="J489" i="26" s="1"/>
  <c r="B489" i="26"/>
  <c r="D489" i="26"/>
  <c r="P257" i="45"/>
  <c r="Q256" i="45"/>
  <c r="O255" i="45"/>
  <c r="M256" i="45"/>
  <c r="E256" i="45"/>
  <c r="L256" i="45"/>
  <c r="D256" i="45"/>
  <c r="K256" i="45"/>
  <c r="J256" i="45"/>
  <c r="H256" i="45"/>
  <c r="G256" i="45"/>
  <c r="F256" i="45"/>
  <c r="I255" i="45"/>
  <c r="N255" i="45"/>
  <c r="E491" i="26" l="1"/>
  <c r="L491" i="26" s="1"/>
  <c r="K492" i="26"/>
  <c r="G490" i="26"/>
  <c r="I490" i="26" s="1"/>
  <c r="C490" i="26"/>
  <c r="D490" i="26"/>
  <c r="H490" i="26"/>
  <c r="J490" i="26" s="1"/>
  <c r="B490" i="26"/>
  <c r="P258" i="45"/>
  <c r="Q257" i="45"/>
  <c r="N256" i="45"/>
  <c r="O256" i="45"/>
  <c r="I256" i="45"/>
  <c r="H257" i="45"/>
  <c r="G257" i="45"/>
  <c r="F257" i="45"/>
  <c r="M257" i="45"/>
  <c r="E257" i="45"/>
  <c r="L257" i="45"/>
  <c r="D257" i="45"/>
  <c r="K257" i="45"/>
  <c r="J257" i="45"/>
  <c r="E492" i="26" l="1"/>
  <c r="L492" i="26" s="1"/>
  <c r="K493" i="26"/>
  <c r="G491" i="26"/>
  <c r="I491" i="26" s="1"/>
  <c r="B491" i="26"/>
  <c r="C491" i="26"/>
  <c r="D491" i="26"/>
  <c r="H491" i="26"/>
  <c r="J491" i="26" s="1"/>
  <c r="P259" i="45"/>
  <c r="Q258" i="45"/>
  <c r="N257" i="45"/>
  <c r="K258" i="45"/>
  <c r="J258" i="45"/>
  <c r="H258" i="45"/>
  <c r="G258" i="45"/>
  <c r="F258" i="45"/>
  <c r="L258" i="45"/>
  <c r="M258" i="45"/>
  <c r="E258" i="45"/>
  <c r="D258" i="45"/>
  <c r="O257" i="45"/>
  <c r="I257" i="45"/>
  <c r="E493" i="26" l="1"/>
  <c r="L493" i="26" s="1"/>
  <c r="K494" i="26"/>
  <c r="G492" i="26"/>
  <c r="I492" i="26" s="1"/>
  <c r="D492" i="26"/>
  <c r="H492" i="26"/>
  <c r="J492" i="26" s="1"/>
  <c r="C492" i="26"/>
  <c r="B492" i="26"/>
  <c r="P260" i="45"/>
  <c r="Q259" i="45"/>
  <c r="F259" i="45"/>
  <c r="M259" i="45"/>
  <c r="E259" i="45"/>
  <c r="L259" i="45"/>
  <c r="D259" i="45"/>
  <c r="K259" i="45"/>
  <c r="J259" i="45"/>
  <c r="G259" i="45"/>
  <c r="H259" i="45"/>
  <c r="I258" i="45"/>
  <c r="N258" i="45"/>
  <c r="O258" i="45"/>
  <c r="E494" i="26" l="1"/>
  <c r="L494" i="26" s="1"/>
  <c r="K495" i="26"/>
  <c r="G493" i="26"/>
  <c r="I493" i="26" s="1"/>
  <c r="D493" i="26"/>
  <c r="H493" i="26"/>
  <c r="J493" i="26" s="1"/>
  <c r="C493" i="26"/>
  <c r="B493" i="26"/>
  <c r="P261" i="45"/>
  <c r="Q260" i="45"/>
  <c r="N259" i="45"/>
  <c r="O259" i="45"/>
  <c r="I259" i="45"/>
  <c r="H260" i="45"/>
  <c r="G260" i="45"/>
  <c r="F260" i="45"/>
  <c r="M260" i="45"/>
  <c r="E260" i="45"/>
  <c r="L260" i="45"/>
  <c r="D260" i="45"/>
  <c r="J260" i="45"/>
  <c r="K260" i="45"/>
  <c r="E495" i="26" l="1"/>
  <c r="L495" i="26" s="1"/>
  <c r="K496" i="26"/>
  <c r="G494" i="26"/>
  <c r="I494" i="26" s="1"/>
  <c r="C494" i="26"/>
  <c r="D494" i="26"/>
  <c r="H494" i="26"/>
  <c r="J494" i="26" s="1"/>
  <c r="B494" i="26"/>
  <c r="P262" i="45"/>
  <c r="Q261" i="45"/>
  <c r="O260" i="45"/>
  <c r="I260" i="45"/>
  <c r="L261" i="45"/>
  <c r="D261" i="45"/>
  <c r="K261" i="45"/>
  <c r="J261" i="45"/>
  <c r="H261" i="45"/>
  <c r="G261" i="45"/>
  <c r="M261" i="45"/>
  <c r="E261" i="45"/>
  <c r="F261" i="45"/>
  <c r="N260" i="45"/>
  <c r="E496" i="26" l="1"/>
  <c r="L496" i="26" s="1"/>
  <c r="K497" i="26"/>
  <c r="G495" i="26"/>
  <c r="I495" i="26" s="1"/>
  <c r="H495" i="26"/>
  <c r="J495" i="26" s="1"/>
  <c r="B495" i="26"/>
  <c r="C495" i="26"/>
  <c r="D495" i="26"/>
  <c r="P263" i="45"/>
  <c r="Q262" i="45"/>
  <c r="N261" i="45"/>
  <c r="O261" i="45"/>
  <c r="G262" i="45"/>
  <c r="F262" i="45"/>
  <c r="M262" i="45"/>
  <c r="E262" i="45"/>
  <c r="L262" i="45"/>
  <c r="D262" i="45"/>
  <c r="K262" i="45"/>
  <c r="J262" i="45"/>
  <c r="H262" i="45"/>
  <c r="I261" i="45"/>
  <c r="E497" i="26" l="1"/>
  <c r="L497" i="26" s="1"/>
  <c r="K498" i="26"/>
  <c r="G496" i="26"/>
  <c r="I496" i="26" s="1"/>
  <c r="D496" i="26"/>
  <c r="H496" i="26"/>
  <c r="J496" i="26" s="1"/>
  <c r="C496" i="26"/>
  <c r="B496" i="26"/>
  <c r="P264" i="45"/>
  <c r="Q263" i="45"/>
  <c r="O262" i="45"/>
  <c r="I262" i="45"/>
  <c r="N262" i="45"/>
  <c r="J263" i="45"/>
  <c r="H263" i="45"/>
  <c r="G263" i="45"/>
  <c r="F263" i="45"/>
  <c r="M263" i="45"/>
  <c r="E263" i="45"/>
  <c r="K263" i="45"/>
  <c r="L263" i="45"/>
  <c r="D263" i="45"/>
  <c r="E498" i="26" l="1"/>
  <c r="L498" i="26" s="1"/>
  <c r="K499" i="26"/>
  <c r="G497" i="26"/>
  <c r="I497" i="26" s="1"/>
  <c r="C497" i="26"/>
  <c r="D497" i="26"/>
  <c r="H497" i="26"/>
  <c r="J497" i="26" s="1"/>
  <c r="B497" i="26"/>
  <c r="P265" i="45"/>
  <c r="Q264" i="45"/>
  <c r="O263" i="45"/>
  <c r="M264" i="45"/>
  <c r="E264" i="45"/>
  <c r="L264" i="45"/>
  <c r="D264" i="45"/>
  <c r="K264" i="45"/>
  <c r="J264" i="45"/>
  <c r="H264" i="45"/>
  <c r="F264" i="45"/>
  <c r="G264" i="45"/>
  <c r="I263" i="45"/>
  <c r="N263" i="45"/>
  <c r="E499" i="26" l="1"/>
  <c r="L499" i="26" s="1"/>
  <c r="K500" i="26"/>
  <c r="G498" i="26"/>
  <c r="I498" i="26" s="1"/>
  <c r="B498" i="26"/>
  <c r="C498" i="26"/>
  <c r="H498" i="26"/>
  <c r="J498" i="26" s="1"/>
  <c r="D498" i="26"/>
  <c r="P266" i="45"/>
  <c r="Q265" i="45"/>
  <c r="O264" i="45"/>
  <c r="N264" i="45"/>
  <c r="I264" i="45"/>
  <c r="H265" i="45"/>
  <c r="G265" i="45"/>
  <c r="F265" i="45"/>
  <c r="M265" i="45"/>
  <c r="E265" i="45"/>
  <c r="L265" i="45"/>
  <c r="D265" i="45"/>
  <c r="K265" i="45"/>
  <c r="J265" i="45"/>
  <c r="E500" i="26" l="1"/>
  <c r="L500" i="26" s="1"/>
  <c r="K501" i="26"/>
  <c r="G499" i="26"/>
  <c r="I499" i="26" s="1"/>
  <c r="B499" i="26"/>
  <c r="C499" i="26"/>
  <c r="H499" i="26"/>
  <c r="J499" i="26" s="1"/>
  <c r="D499" i="26"/>
  <c r="P267" i="45"/>
  <c r="Q266" i="45"/>
  <c r="O265" i="45"/>
  <c r="I265" i="45"/>
  <c r="N265" i="45"/>
  <c r="K266" i="45"/>
  <c r="J266" i="45"/>
  <c r="H266" i="45"/>
  <c r="G266" i="45"/>
  <c r="F266" i="45"/>
  <c r="L266" i="45"/>
  <c r="D266" i="45"/>
  <c r="E266" i="45"/>
  <c r="M266" i="45"/>
  <c r="E501" i="26" l="1"/>
  <c r="L501" i="26" s="1"/>
  <c r="K502" i="26"/>
  <c r="G500" i="26"/>
  <c r="I500" i="26" s="1"/>
  <c r="B500" i="26"/>
  <c r="H500" i="26"/>
  <c r="J500" i="26" s="1"/>
  <c r="D500" i="26"/>
  <c r="C500" i="26"/>
  <c r="P268" i="45"/>
  <c r="Q267" i="45"/>
  <c r="I266" i="45"/>
  <c r="F267" i="45"/>
  <c r="M267" i="45"/>
  <c r="E267" i="45"/>
  <c r="L267" i="45"/>
  <c r="D267" i="45"/>
  <c r="K267" i="45"/>
  <c r="J267" i="45"/>
  <c r="G267" i="45"/>
  <c r="H267" i="45"/>
  <c r="N266" i="45"/>
  <c r="O266" i="45"/>
  <c r="E502" i="26" l="1"/>
  <c r="L502" i="26" s="1"/>
  <c r="K503" i="26"/>
  <c r="H501" i="26"/>
  <c r="J501" i="26" s="1"/>
  <c r="B501" i="26"/>
  <c r="C501" i="26"/>
  <c r="G501" i="26"/>
  <c r="I501" i="26" s="1"/>
  <c r="D501" i="26"/>
  <c r="P269" i="45"/>
  <c r="Q268" i="45"/>
  <c r="O267" i="45"/>
  <c r="N267" i="45"/>
  <c r="I267" i="45"/>
  <c r="H268" i="45"/>
  <c r="G268" i="45"/>
  <c r="F268" i="45"/>
  <c r="M268" i="45"/>
  <c r="E268" i="45"/>
  <c r="L268" i="45"/>
  <c r="D268" i="45"/>
  <c r="J268" i="45"/>
  <c r="K268" i="45"/>
  <c r="E503" i="26" l="1"/>
  <c r="L503" i="26" s="1"/>
  <c r="K504" i="26"/>
  <c r="G502" i="26"/>
  <c r="I502" i="26" s="1"/>
  <c r="D502" i="26"/>
  <c r="H502" i="26"/>
  <c r="J502" i="26" s="1"/>
  <c r="B502" i="26"/>
  <c r="C502" i="26"/>
  <c r="P270" i="45"/>
  <c r="Q269" i="45"/>
  <c r="O268" i="45"/>
  <c r="I268" i="45"/>
  <c r="L269" i="45"/>
  <c r="D269" i="45"/>
  <c r="K269" i="45"/>
  <c r="J269" i="45"/>
  <c r="H269" i="45"/>
  <c r="G269" i="45"/>
  <c r="M269" i="45"/>
  <c r="E269" i="45"/>
  <c r="F269" i="45"/>
  <c r="N268" i="45"/>
  <c r="E504" i="26" l="1"/>
  <c r="L504" i="26" s="1"/>
  <c r="K505" i="26"/>
  <c r="G503" i="26"/>
  <c r="I503" i="26" s="1"/>
  <c r="B503" i="26"/>
  <c r="H503" i="26"/>
  <c r="J503" i="26" s="1"/>
  <c r="D503" i="26"/>
  <c r="C503" i="26"/>
  <c r="P271" i="45"/>
  <c r="Q270" i="45"/>
  <c r="N269" i="45"/>
  <c r="O269" i="45"/>
  <c r="G270" i="45"/>
  <c r="F270" i="45"/>
  <c r="M270" i="45"/>
  <c r="E270" i="45"/>
  <c r="L270" i="45"/>
  <c r="D270" i="45"/>
  <c r="K270" i="45"/>
  <c r="J270" i="45"/>
  <c r="H270" i="45"/>
  <c r="I269" i="45"/>
  <c r="E505" i="26" l="1"/>
  <c r="L505" i="26" s="1"/>
  <c r="K506" i="26"/>
  <c r="G504" i="26"/>
  <c r="I504" i="26" s="1"/>
  <c r="H504" i="26"/>
  <c r="J504" i="26" s="1"/>
  <c r="B504" i="26"/>
  <c r="C504" i="26"/>
  <c r="D504" i="26"/>
  <c r="O270" i="45"/>
  <c r="P272" i="45"/>
  <c r="Q271" i="45"/>
  <c r="I270" i="45"/>
  <c r="J271" i="45"/>
  <c r="H271" i="45"/>
  <c r="G271" i="45"/>
  <c r="F271" i="45"/>
  <c r="M271" i="45"/>
  <c r="E271" i="45"/>
  <c r="K271" i="45"/>
  <c r="D271" i="45"/>
  <c r="L271" i="45"/>
  <c r="N270" i="45"/>
  <c r="E506" i="26" l="1"/>
  <c r="L506" i="26" s="1"/>
  <c r="K507" i="26"/>
  <c r="G505" i="26"/>
  <c r="I505" i="26" s="1"/>
  <c r="H505" i="26"/>
  <c r="J505" i="26" s="1"/>
  <c r="C505" i="26"/>
  <c r="B505" i="26"/>
  <c r="D505" i="26"/>
  <c r="P273" i="45"/>
  <c r="Q272" i="45"/>
  <c r="N271" i="45"/>
  <c r="M272" i="45"/>
  <c r="E272" i="45"/>
  <c r="L272" i="45"/>
  <c r="D272" i="45"/>
  <c r="K272" i="45"/>
  <c r="J272" i="45"/>
  <c r="H272" i="45"/>
  <c r="F272" i="45"/>
  <c r="G272" i="45"/>
  <c r="I271" i="45"/>
  <c r="O271" i="45"/>
  <c r="E507" i="26" l="1"/>
  <c r="L507" i="26" s="1"/>
  <c r="K508" i="26"/>
  <c r="G506" i="26"/>
  <c r="I506" i="26" s="1"/>
  <c r="C506" i="26"/>
  <c r="D506" i="26"/>
  <c r="H506" i="26"/>
  <c r="J506" i="26" s="1"/>
  <c r="B506" i="26"/>
  <c r="O272" i="45"/>
  <c r="P274" i="45"/>
  <c r="Q273" i="45"/>
  <c r="N272" i="45"/>
  <c r="I272" i="45"/>
  <c r="H273" i="45"/>
  <c r="G273" i="45"/>
  <c r="F273" i="45"/>
  <c r="M273" i="45"/>
  <c r="E273" i="45"/>
  <c r="L273" i="45"/>
  <c r="D273" i="45"/>
  <c r="K273" i="45"/>
  <c r="J273" i="45"/>
  <c r="E508" i="26" l="1"/>
  <c r="L508" i="26" s="1"/>
  <c r="K509" i="26"/>
  <c r="G507" i="26"/>
  <c r="I507" i="26" s="1"/>
  <c r="D507" i="26"/>
  <c r="B507" i="26"/>
  <c r="H507" i="26"/>
  <c r="J507" i="26" s="1"/>
  <c r="C507" i="26"/>
  <c r="O273" i="45"/>
  <c r="P275" i="45"/>
  <c r="Q274" i="45"/>
  <c r="N273" i="45"/>
  <c r="I273" i="45"/>
  <c r="K274" i="45"/>
  <c r="J274" i="45"/>
  <c r="H274" i="45"/>
  <c r="G274" i="45"/>
  <c r="F274" i="45"/>
  <c r="L274" i="45"/>
  <c r="D274" i="45"/>
  <c r="M274" i="45"/>
  <c r="E274" i="45"/>
  <c r="E509" i="26" l="1"/>
  <c r="L509" i="26" s="1"/>
  <c r="K510" i="26"/>
  <c r="G508" i="26"/>
  <c r="I508" i="26" s="1"/>
  <c r="D508" i="26"/>
  <c r="C508" i="26"/>
  <c r="H508" i="26"/>
  <c r="J508" i="26" s="1"/>
  <c r="B508" i="26"/>
  <c r="P276" i="45"/>
  <c r="Q275" i="45"/>
  <c r="I274" i="45"/>
  <c r="N274" i="45"/>
  <c r="O274" i="45"/>
  <c r="F275" i="45"/>
  <c r="M275" i="45"/>
  <c r="E275" i="45"/>
  <c r="L275" i="45"/>
  <c r="D275" i="45"/>
  <c r="K275" i="45"/>
  <c r="J275" i="45"/>
  <c r="G275" i="45"/>
  <c r="H275" i="45"/>
  <c r="E510" i="26" l="1"/>
  <c r="L510" i="26" s="1"/>
  <c r="K511" i="26"/>
  <c r="G509" i="26"/>
  <c r="I509" i="26" s="1"/>
  <c r="B509" i="26"/>
  <c r="D509" i="26"/>
  <c r="H509" i="26"/>
  <c r="J509" i="26" s="1"/>
  <c r="C509" i="26"/>
  <c r="P277" i="45"/>
  <c r="Q276" i="45"/>
  <c r="N275" i="45"/>
  <c r="O275" i="45"/>
  <c r="I275" i="45"/>
  <c r="H276" i="45"/>
  <c r="G276" i="45"/>
  <c r="F276" i="45"/>
  <c r="M276" i="45"/>
  <c r="E276" i="45"/>
  <c r="L276" i="45"/>
  <c r="D276" i="45"/>
  <c r="J276" i="45"/>
  <c r="K276" i="45"/>
  <c r="E511" i="26" l="1"/>
  <c r="L511" i="26" s="1"/>
  <c r="K512" i="26"/>
  <c r="G510" i="26"/>
  <c r="I510" i="26" s="1"/>
  <c r="C510" i="26"/>
  <c r="H510" i="26"/>
  <c r="B510" i="26"/>
  <c r="J510" i="26"/>
  <c r="D510" i="26"/>
  <c r="O276" i="45"/>
  <c r="P278" i="45"/>
  <c r="Q277" i="45"/>
  <c r="N276" i="45"/>
  <c r="L277" i="45"/>
  <c r="D277" i="45"/>
  <c r="K277" i="45"/>
  <c r="J277" i="45"/>
  <c r="H277" i="45"/>
  <c r="G277" i="45"/>
  <c r="M277" i="45"/>
  <c r="E277" i="45"/>
  <c r="F277" i="45"/>
  <c r="I276" i="45"/>
  <c r="E512" i="26" l="1"/>
  <c r="L512" i="26" s="1"/>
  <c r="K513" i="26"/>
  <c r="G511" i="26"/>
  <c r="I511" i="26" s="1"/>
  <c r="H511" i="26"/>
  <c r="J511" i="26" s="1"/>
  <c r="C511" i="26"/>
  <c r="B511" i="26"/>
  <c r="D511" i="26"/>
  <c r="P279" i="45"/>
  <c r="Q278" i="45"/>
  <c r="N277" i="45"/>
  <c r="O277" i="45"/>
  <c r="G278" i="45"/>
  <c r="F278" i="45"/>
  <c r="M278" i="45"/>
  <c r="E278" i="45"/>
  <c r="L278" i="45"/>
  <c r="D278" i="45"/>
  <c r="K278" i="45"/>
  <c r="J278" i="45"/>
  <c r="H278" i="45"/>
  <c r="I277" i="45"/>
  <c r="E513" i="26" l="1"/>
  <c r="L513" i="26" s="1"/>
  <c r="K514" i="26"/>
  <c r="G512" i="26"/>
  <c r="I512" i="26" s="1"/>
  <c r="D512" i="26"/>
  <c r="B512" i="26"/>
  <c r="H512" i="26"/>
  <c r="J512" i="26" s="1"/>
  <c r="C512" i="26"/>
  <c r="O278" i="45"/>
  <c r="P280" i="45"/>
  <c r="Q279" i="45"/>
  <c r="I278" i="45"/>
  <c r="J279" i="45"/>
  <c r="H279" i="45"/>
  <c r="G279" i="45"/>
  <c r="F279" i="45"/>
  <c r="M279" i="45"/>
  <c r="E279" i="45"/>
  <c r="K279" i="45"/>
  <c r="L279" i="45"/>
  <c r="D279" i="45"/>
  <c r="N278" i="45"/>
  <c r="E514" i="26" l="1"/>
  <c r="L514" i="26" s="1"/>
  <c r="K515" i="26"/>
  <c r="G513" i="26"/>
  <c r="I513" i="26" s="1"/>
  <c r="C513" i="26"/>
  <c r="B513" i="26"/>
  <c r="D513" i="26"/>
  <c r="H513" i="26"/>
  <c r="J513" i="26" s="1"/>
  <c r="O279" i="45"/>
  <c r="P281" i="45"/>
  <c r="Q280" i="45"/>
  <c r="M280" i="45"/>
  <c r="E280" i="45"/>
  <c r="L280" i="45"/>
  <c r="D280" i="45"/>
  <c r="K280" i="45"/>
  <c r="J280" i="45"/>
  <c r="H280" i="45"/>
  <c r="F280" i="45"/>
  <c r="G280" i="45"/>
  <c r="I279" i="45"/>
  <c r="N279" i="45"/>
  <c r="N280" i="45" l="1"/>
  <c r="E515" i="26"/>
  <c r="L515" i="26" s="1"/>
  <c r="K516" i="26"/>
  <c r="G514" i="26"/>
  <c r="I514" i="26" s="1"/>
  <c r="B514" i="26"/>
  <c r="H514" i="26"/>
  <c r="J514" i="26" s="1"/>
  <c r="D514" i="26"/>
  <c r="C514" i="26"/>
  <c r="P282" i="45"/>
  <c r="Q281" i="45"/>
  <c r="O280" i="45"/>
  <c r="I280" i="45"/>
  <c r="H281" i="45"/>
  <c r="G281" i="45"/>
  <c r="F281" i="45"/>
  <c r="M281" i="45"/>
  <c r="E281" i="45"/>
  <c r="L281" i="45"/>
  <c r="D281" i="45"/>
  <c r="K281" i="45"/>
  <c r="J281" i="45"/>
  <c r="E516" i="26" l="1"/>
  <c r="L516" i="26" s="1"/>
  <c r="K517" i="26"/>
  <c r="G515" i="26"/>
  <c r="I515" i="26" s="1"/>
  <c r="C515" i="26"/>
  <c r="H515" i="26"/>
  <c r="J515" i="26" s="1"/>
  <c r="B515" i="26"/>
  <c r="D515" i="26"/>
  <c r="P283" i="45"/>
  <c r="Q282" i="45"/>
  <c r="O281" i="45"/>
  <c r="I281" i="45"/>
  <c r="K282" i="45"/>
  <c r="J282" i="45"/>
  <c r="H282" i="45"/>
  <c r="G282" i="45"/>
  <c r="F282" i="45"/>
  <c r="L282" i="45"/>
  <c r="D282" i="45"/>
  <c r="M282" i="45"/>
  <c r="E282" i="45"/>
  <c r="N281" i="45"/>
  <c r="E517" i="26" l="1"/>
  <c r="L517" i="26" s="1"/>
  <c r="K518" i="26"/>
  <c r="G516" i="26"/>
  <c r="I516" i="26" s="1"/>
  <c r="B516" i="26"/>
  <c r="C516" i="26"/>
  <c r="H516" i="26"/>
  <c r="J516" i="26" s="1"/>
  <c r="D516" i="26"/>
  <c r="P284" i="45"/>
  <c r="Q283" i="45"/>
  <c r="N282" i="45"/>
  <c r="O282" i="45"/>
  <c r="I282" i="45"/>
  <c r="F283" i="45"/>
  <c r="M283" i="45"/>
  <c r="E283" i="45"/>
  <c r="L283" i="45"/>
  <c r="D283" i="45"/>
  <c r="K283" i="45"/>
  <c r="J283" i="45"/>
  <c r="G283" i="45"/>
  <c r="H283" i="45"/>
  <c r="E518" i="26" l="1"/>
  <c r="L518" i="26" s="1"/>
  <c r="K519" i="26"/>
  <c r="H517" i="26"/>
  <c r="J517" i="26" s="1"/>
  <c r="B517" i="26"/>
  <c r="G517" i="26"/>
  <c r="I517" i="26" s="1"/>
  <c r="D517" i="26"/>
  <c r="C517" i="26"/>
  <c r="P285" i="45"/>
  <c r="Q284" i="45"/>
  <c r="N283" i="45"/>
  <c r="O283" i="45"/>
  <c r="I283" i="45"/>
  <c r="H284" i="45"/>
  <c r="G284" i="45"/>
  <c r="F284" i="45"/>
  <c r="M284" i="45"/>
  <c r="E284" i="45"/>
  <c r="L284" i="45"/>
  <c r="D284" i="45"/>
  <c r="J284" i="45"/>
  <c r="K284" i="45"/>
  <c r="E519" i="26" l="1"/>
  <c r="L519" i="26" s="1"/>
  <c r="K520" i="26"/>
  <c r="G518" i="26"/>
  <c r="I518" i="26" s="1"/>
  <c r="B518" i="26"/>
  <c r="D518" i="26"/>
  <c r="H518" i="26"/>
  <c r="J518" i="26" s="1"/>
  <c r="C518" i="26"/>
  <c r="O284" i="45"/>
  <c r="P286" i="45"/>
  <c r="Q285" i="45"/>
  <c r="I284" i="45"/>
  <c r="L285" i="45"/>
  <c r="D285" i="45"/>
  <c r="K285" i="45"/>
  <c r="J285" i="45"/>
  <c r="H285" i="45"/>
  <c r="G285" i="45"/>
  <c r="M285" i="45"/>
  <c r="E285" i="45"/>
  <c r="F285" i="45"/>
  <c r="N284" i="45"/>
  <c r="E520" i="26" l="1"/>
  <c r="L520" i="26" s="1"/>
  <c r="K521" i="26"/>
  <c r="G519" i="26"/>
  <c r="I519" i="26" s="1"/>
  <c r="H519" i="26"/>
  <c r="J519" i="26" s="1"/>
  <c r="D519" i="26"/>
  <c r="B519" i="26"/>
  <c r="C519" i="26"/>
  <c r="P287" i="45"/>
  <c r="Q286" i="45"/>
  <c r="N285" i="45"/>
  <c r="O285" i="45"/>
  <c r="I285" i="45"/>
  <c r="G286" i="45"/>
  <c r="F286" i="45"/>
  <c r="M286" i="45"/>
  <c r="E286" i="45"/>
  <c r="L286" i="45"/>
  <c r="D286" i="45"/>
  <c r="K286" i="45"/>
  <c r="J286" i="45"/>
  <c r="H286" i="45"/>
  <c r="E521" i="26" l="1"/>
  <c r="L521" i="26" s="1"/>
  <c r="K522" i="26"/>
  <c r="G520" i="26"/>
  <c r="I520" i="26" s="1"/>
  <c r="C520" i="26"/>
  <c r="H520" i="26"/>
  <c r="J520" i="26" s="1"/>
  <c r="B520" i="26"/>
  <c r="D520" i="26"/>
  <c r="P288" i="45"/>
  <c r="Q287" i="45"/>
  <c r="N286" i="45"/>
  <c r="O286" i="45"/>
  <c r="I286" i="45"/>
  <c r="J287" i="45"/>
  <c r="H287" i="45"/>
  <c r="G287" i="45"/>
  <c r="F287" i="45"/>
  <c r="M287" i="45"/>
  <c r="E287" i="45"/>
  <c r="K287" i="45"/>
  <c r="L287" i="45"/>
  <c r="D287" i="45"/>
  <c r="E522" i="26" l="1"/>
  <c r="L522" i="26" s="1"/>
  <c r="K523" i="26"/>
  <c r="G521" i="26"/>
  <c r="I521" i="26" s="1"/>
  <c r="C521" i="26"/>
  <c r="H521" i="26"/>
  <c r="J521" i="26" s="1"/>
  <c r="D521" i="26"/>
  <c r="B521" i="26"/>
  <c r="P289" i="45"/>
  <c r="Q288" i="45"/>
  <c r="O287" i="45"/>
  <c r="M288" i="45"/>
  <c r="E288" i="45"/>
  <c r="L288" i="45"/>
  <c r="D288" i="45"/>
  <c r="K288" i="45"/>
  <c r="J288" i="45"/>
  <c r="H288" i="45"/>
  <c r="F288" i="45"/>
  <c r="G288" i="45"/>
  <c r="I287" i="45"/>
  <c r="N287" i="45"/>
  <c r="E523" i="26" l="1"/>
  <c r="L523" i="26" s="1"/>
  <c r="K524" i="26"/>
  <c r="H522" i="26"/>
  <c r="J522" i="26" s="1"/>
  <c r="C522" i="26"/>
  <c r="G522" i="26"/>
  <c r="I522" i="26" s="1"/>
  <c r="B522" i="26"/>
  <c r="D522" i="26"/>
  <c r="P290" i="45"/>
  <c r="Q289" i="45"/>
  <c r="N288" i="45"/>
  <c r="O288" i="45"/>
  <c r="I288" i="45"/>
  <c r="H289" i="45"/>
  <c r="G289" i="45"/>
  <c r="F289" i="45"/>
  <c r="M289" i="45"/>
  <c r="E289" i="45"/>
  <c r="L289" i="45"/>
  <c r="D289" i="45"/>
  <c r="K289" i="45"/>
  <c r="J289" i="45"/>
  <c r="E524" i="26" l="1"/>
  <c r="L524" i="26" s="1"/>
  <c r="K525" i="26"/>
  <c r="G523" i="26"/>
  <c r="I523" i="26" s="1"/>
  <c r="B523" i="26"/>
  <c r="H523" i="26"/>
  <c r="J523" i="26" s="1"/>
  <c r="C523" i="26"/>
  <c r="D523" i="26"/>
  <c r="N289" i="45"/>
  <c r="P291" i="45"/>
  <c r="Q290" i="45"/>
  <c r="O289" i="45"/>
  <c r="I289" i="45"/>
  <c r="K290" i="45"/>
  <c r="J290" i="45"/>
  <c r="H290" i="45"/>
  <c r="G290" i="45"/>
  <c r="F290" i="45"/>
  <c r="L290" i="45"/>
  <c r="D290" i="45"/>
  <c r="E290" i="45"/>
  <c r="M290" i="45"/>
  <c r="E525" i="26" l="1"/>
  <c r="L525" i="26" s="1"/>
  <c r="K526" i="26"/>
  <c r="G524" i="26"/>
  <c r="I524" i="26" s="1"/>
  <c r="D524" i="26"/>
  <c r="H524" i="26"/>
  <c r="J524" i="26" s="1"/>
  <c r="C524" i="26"/>
  <c r="B524" i="26"/>
  <c r="P292" i="45"/>
  <c r="Q291" i="45"/>
  <c r="I290" i="45"/>
  <c r="N290" i="45"/>
  <c r="O290" i="45"/>
  <c r="F291" i="45"/>
  <c r="M291" i="45"/>
  <c r="E291" i="45"/>
  <c r="L291" i="45"/>
  <c r="D291" i="45"/>
  <c r="K291" i="45"/>
  <c r="J291" i="45"/>
  <c r="G291" i="45"/>
  <c r="H291" i="45"/>
  <c r="E526" i="26" l="1"/>
  <c r="L526" i="26" s="1"/>
  <c r="K527" i="26"/>
  <c r="G525" i="26"/>
  <c r="I525" i="26" s="1"/>
  <c r="D525" i="26"/>
  <c r="H525" i="26"/>
  <c r="J525" i="26" s="1"/>
  <c r="C525" i="26"/>
  <c r="B525" i="26"/>
  <c r="P293" i="45"/>
  <c r="Q292" i="45"/>
  <c r="N291" i="45"/>
  <c r="O291" i="45"/>
  <c r="I291" i="45"/>
  <c r="H292" i="45"/>
  <c r="G292" i="45"/>
  <c r="F292" i="45"/>
  <c r="M292" i="45"/>
  <c r="E292" i="45"/>
  <c r="L292" i="45"/>
  <c r="D292" i="45"/>
  <c r="J292" i="45"/>
  <c r="K292" i="45"/>
  <c r="E527" i="26" l="1"/>
  <c r="L527" i="26" s="1"/>
  <c r="K528" i="26"/>
  <c r="G526" i="26"/>
  <c r="I526" i="26" s="1"/>
  <c r="D526" i="26"/>
  <c r="B526" i="26"/>
  <c r="H526" i="26"/>
  <c r="J526" i="26" s="1"/>
  <c r="C526" i="26"/>
  <c r="P294" i="45"/>
  <c r="Q293" i="45"/>
  <c r="O292" i="45"/>
  <c r="I292" i="45"/>
  <c r="L293" i="45"/>
  <c r="D293" i="45"/>
  <c r="K293" i="45"/>
  <c r="J293" i="45"/>
  <c r="H293" i="45"/>
  <c r="G293" i="45"/>
  <c r="M293" i="45"/>
  <c r="E293" i="45"/>
  <c r="F293" i="45"/>
  <c r="N292" i="45"/>
  <c r="E528" i="26" l="1"/>
  <c r="L528" i="26" s="1"/>
  <c r="K529" i="26"/>
  <c r="G527" i="26"/>
  <c r="I527" i="26" s="1"/>
  <c r="B527" i="26"/>
  <c r="H527" i="26"/>
  <c r="J527" i="26" s="1"/>
  <c r="C527" i="26"/>
  <c r="D527" i="26"/>
  <c r="N293" i="45"/>
  <c r="P295" i="45"/>
  <c r="Q294" i="45"/>
  <c r="O293" i="45"/>
  <c r="G294" i="45"/>
  <c r="F294" i="45"/>
  <c r="M294" i="45"/>
  <c r="E294" i="45"/>
  <c r="L294" i="45"/>
  <c r="D294" i="45"/>
  <c r="K294" i="45"/>
  <c r="J294" i="45"/>
  <c r="H294" i="45"/>
  <c r="I293" i="45"/>
  <c r="E529" i="26" l="1"/>
  <c r="L529" i="26" s="1"/>
  <c r="K530" i="26"/>
  <c r="G528" i="26"/>
  <c r="I528" i="26" s="1"/>
  <c r="H528" i="26"/>
  <c r="J528" i="26" s="1"/>
  <c r="B528" i="26"/>
  <c r="C528" i="26"/>
  <c r="D528" i="26"/>
  <c r="O294" i="45"/>
  <c r="P296" i="45"/>
  <c r="Q295" i="45"/>
  <c r="I294" i="45"/>
  <c r="N294" i="45"/>
  <c r="J295" i="45"/>
  <c r="H295" i="45"/>
  <c r="G295" i="45"/>
  <c r="F295" i="45"/>
  <c r="M295" i="45"/>
  <c r="E295" i="45"/>
  <c r="K295" i="45"/>
  <c r="D295" i="45"/>
  <c r="L295" i="45"/>
  <c r="E530" i="26" l="1"/>
  <c r="L530" i="26" s="1"/>
  <c r="K531" i="26"/>
  <c r="G529" i="26"/>
  <c r="I529" i="26" s="1"/>
  <c r="H529" i="26"/>
  <c r="J529" i="26" s="1"/>
  <c r="C529" i="26"/>
  <c r="D529" i="26"/>
  <c r="B529" i="26"/>
  <c r="P297" i="45"/>
  <c r="Q296" i="45"/>
  <c r="N295" i="45"/>
  <c r="O295" i="45"/>
  <c r="I295" i="45"/>
  <c r="M296" i="45"/>
  <c r="E296" i="45"/>
  <c r="L296" i="45"/>
  <c r="D296" i="45"/>
  <c r="K296" i="45"/>
  <c r="J296" i="45"/>
  <c r="H296" i="45"/>
  <c r="F296" i="45"/>
  <c r="G296" i="45"/>
  <c r="E531" i="26" l="1"/>
  <c r="L531" i="26" s="1"/>
  <c r="K532" i="26"/>
  <c r="G530" i="26"/>
  <c r="I530" i="26" s="1"/>
  <c r="B530" i="26"/>
  <c r="H530" i="26"/>
  <c r="J530" i="26" s="1"/>
  <c r="C530" i="26"/>
  <c r="D530" i="26"/>
  <c r="N296" i="45"/>
  <c r="P298" i="45"/>
  <c r="Q297" i="45"/>
  <c r="O296" i="45"/>
  <c r="I296" i="45"/>
  <c r="H297" i="45"/>
  <c r="G297" i="45"/>
  <c r="F297" i="45"/>
  <c r="M297" i="45"/>
  <c r="E297" i="45"/>
  <c r="L297" i="45"/>
  <c r="D297" i="45"/>
  <c r="K297" i="45"/>
  <c r="J297" i="45"/>
  <c r="E532" i="26" l="1"/>
  <c r="L532" i="26" s="1"/>
  <c r="K533" i="26"/>
  <c r="G531" i="26"/>
  <c r="I531" i="26" s="1"/>
  <c r="B531" i="26"/>
  <c r="C531" i="26"/>
  <c r="H531" i="26"/>
  <c r="J531" i="26" s="1"/>
  <c r="D531" i="26"/>
  <c r="P299" i="45"/>
  <c r="Q299" i="45" s="1"/>
  <c r="Q298" i="45"/>
  <c r="N297" i="45"/>
  <c r="I297" i="45"/>
  <c r="K298" i="45"/>
  <c r="J298" i="45"/>
  <c r="H298" i="45"/>
  <c r="G298" i="45"/>
  <c r="F298" i="45"/>
  <c r="L298" i="45"/>
  <c r="D298" i="45"/>
  <c r="M298" i="45"/>
  <c r="E298" i="45"/>
  <c r="O297" i="45"/>
  <c r="E533" i="26" l="1"/>
  <c r="L533" i="26" s="1"/>
  <c r="K534" i="26"/>
  <c r="G532" i="26"/>
  <c r="I532" i="26" s="1"/>
  <c r="H532" i="26"/>
  <c r="J532" i="26" s="1"/>
  <c r="B532" i="26"/>
  <c r="D532" i="26"/>
  <c r="C532" i="26"/>
  <c r="I298" i="45"/>
  <c r="F299" i="45"/>
  <c r="M299" i="45"/>
  <c r="E299" i="45"/>
  <c r="L299" i="45"/>
  <c r="D299" i="45"/>
  <c r="K299" i="45"/>
  <c r="J299" i="45"/>
  <c r="G299" i="45"/>
  <c r="H299" i="45"/>
  <c r="N298" i="45"/>
  <c r="O298" i="45"/>
  <c r="E534" i="26" l="1"/>
  <c r="L534" i="26" s="1"/>
  <c r="K535" i="26"/>
  <c r="G533" i="26"/>
  <c r="I533" i="26" s="1"/>
  <c r="C533" i="26"/>
  <c r="D533" i="26"/>
  <c r="H533" i="26"/>
  <c r="J533" i="26" s="1"/>
  <c r="B533" i="26"/>
  <c r="O299" i="45"/>
  <c r="N299" i="45"/>
  <c r="I299" i="45"/>
  <c r="L11" i="36"/>
  <c r="E535" i="26" l="1"/>
  <c r="L535" i="26" s="1"/>
  <c r="K536" i="26"/>
  <c r="G534" i="26"/>
  <c r="I534" i="26" s="1"/>
  <c r="C534" i="26"/>
  <c r="H534" i="26"/>
  <c r="J534" i="26" s="1"/>
  <c r="B534" i="26"/>
  <c r="D534" i="26"/>
  <c r="F11" i="36"/>
  <c r="L12" i="36"/>
  <c r="L13" i="36" s="1"/>
  <c r="G11" i="36"/>
  <c r="G12" i="38"/>
  <c r="E11" i="36"/>
  <c r="C11" i="36"/>
  <c r="D11" i="36"/>
  <c r="E536" i="26" l="1"/>
  <c r="L536" i="26" s="1"/>
  <c r="K537" i="26"/>
  <c r="H535" i="26"/>
  <c r="J535" i="26" s="1"/>
  <c r="B535" i="26"/>
  <c r="C535" i="26"/>
  <c r="G535" i="26"/>
  <c r="I535" i="26" s="1"/>
  <c r="D535" i="26"/>
  <c r="I11" i="36"/>
  <c r="H11" i="36"/>
  <c r="C13" i="36"/>
  <c r="G13" i="36" s="1"/>
  <c r="D13" i="36"/>
  <c r="E13" i="36"/>
  <c r="L14" i="36"/>
  <c r="I290" i="38"/>
  <c r="J290" i="38"/>
  <c r="E12" i="36"/>
  <c r="D12" i="36"/>
  <c r="C12" i="36"/>
  <c r="K290" i="38" l="1"/>
  <c r="E537" i="26"/>
  <c r="L537" i="26" s="1"/>
  <c r="K538" i="26"/>
  <c r="G536" i="26"/>
  <c r="I536" i="26" s="1"/>
  <c r="D536" i="26"/>
  <c r="H536" i="26"/>
  <c r="J536" i="26" s="1"/>
  <c r="C536" i="26"/>
  <c r="B536" i="26"/>
  <c r="F13" i="36"/>
  <c r="D14" i="36"/>
  <c r="C14" i="36"/>
  <c r="G14" i="36" s="1"/>
  <c r="E14" i="36"/>
  <c r="L15" i="36"/>
  <c r="I13" i="36"/>
  <c r="H13" i="36"/>
  <c r="H12" i="36"/>
  <c r="I12" i="36"/>
  <c r="F12" i="36"/>
  <c r="G12" i="36"/>
  <c r="K11" i="36"/>
  <c r="B12" i="36"/>
  <c r="B13" i="36" s="1"/>
  <c r="J11" i="36"/>
  <c r="E538" i="26" l="1"/>
  <c r="L538" i="26" s="1"/>
  <c r="K539" i="26"/>
  <c r="G537" i="26"/>
  <c r="I537" i="26" s="1"/>
  <c r="C537" i="26"/>
  <c r="H537" i="26"/>
  <c r="J537" i="26" s="1"/>
  <c r="B537" i="26"/>
  <c r="D537" i="26"/>
  <c r="F14" i="36"/>
  <c r="K13" i="36"/>
  <c r="J13" i="36"/>
  <c r="D15" i="36"/>
  <c r="E15" i="36"/>
  <c r="C15" i="36"/>
  <c r="F15" i="36" s="1"/>
  <c r="L16" i="36"/>
  <c r="B14" i="36"/>
  <c r="H14" i="36"/>
  <c r="I14" i="36"/>
  <c r="J12" i="36"/>
  <c r="K12" i="36"/>
  <c r="E539" i="26" l="1"/>
  <c r="L539" i="26" s="1"/>
  <c r="K540" i="26"/>
  <c r="G538" i="26"/>
  <c r="I538" i="26" s="1"/>
  <c r="C538" i="26"/>
  <c r="H538" i="26"/>
  <c r="J538" i="26" s="1"/>
  <c r="B538" i="26"/>
  <c r="D538" i="26"/>
  <c r="G15" i="36"/>
  <c r="J14" i="36"/>
  <c r="K14" i="36"/>
  <c r="D16" i="36"/>
  <c r="E16" i="36"/>
  <c r="C16" i="36"/>
  <c r="G16" i="36" s="1"/>
  <c r="L17" i="36"/>
  <c r="H15" i="36"/>
  <c r="B15" i="36"/>
  <c r="I15" i="36"/>
  <c r="F16" i="36" l="1"/>
  <c r="E540" i="26"/>
  <c r="L540" i="26" s="1"/>
  <c r="K541" i="26"/>
  <c r="G539" i="26"/>
  <c r="I539" i="26" s="1"/>
  <c r="B539" i="26"/>
  <c r="H539" i="26"/>
  <c r="J539" i="26" s="1"/>
  <c r="C539" i="26"/>
  <c r="D539" i="26"/>
  <c r="K15" i="36"/>
  <c r="J15" i="36"/>
  <c r="L18" i="36"/>
  <c r="C17" i="36"/>
  <c r="G17" i="36" s="1"/>
  <c r="D17" i="36"/>
  <c r="E17" i="36"/>
  <c r="H16" i="36"/>
  <c r="B16" i="36"/>
  <c r="I16" i="36"/>
  <c r="F17" i="36" l="1"/>
  <c r="E541" i="26"/>
  <c r="L541" i="26" s="1"/>
  <c r="K542" i="26"/>
  <c r="G540" i="26"/>
  <c r="I540" i="26" s="1"/>
  <c r="B540" i="26"/>
  <c r="H540" i="26"/>
  <c r="J540" i="26" s="1"/>
  <c r="D540" i="26"/>
  <c r="C540" i="26"/>
  <c r="J16" i="36"/>
  <c r="E18" i="36"/>
  <c r="C18" i="36"/>
  <c r="G18" i="36" s="1"/>
  <c r="D18" i="36"/>
  <c r="L19" i="36"/>
  <c r="K16" i="36"/>
  <c r="I17" i="36"/>
  <c r="B17" i="36"/>
  <c r="H17" i="36"/>
  <c r="E542" i="26" l="1"/>
  <c r="L542" i="26" s="1"/>
  <c r="K543" i="26"/>
  <c r="G541" i="26"/>
  <c r="I541" i="26" s="1"/>
  <c r="H541" i="26"/>
  <c r="J541" i="26" s="1"/>
  <c r="C541" i="26"/>
  <c r="B541" i="26"/>
  <c r="D541" i="26"/>
  <c r="F18" i="36"/>
  <c r="K17" i="36"/>
  <c r="B18" i="36"/>
  <c r="H18" i="36"/>
  <c r="I18" i="36"/>
  <c r="J17" i="36"/>
  <c r="C19" i="36"/>
  <c r="G19" i="36" s="1"/>
  <c r="D19" i="36"/>
  <c r="E19" i="36"/>
  <c r="L20" i="36"/>
  <c r="E543" i="26" l="1"/>
  <c r="L543" i="26" s="1"/>
  <c r="K544" i="26"/>
  <c r="H542" i="26"/>
  <c r="J542" i="26" s="1"/>
  <c r="G542" i="26"/>
  <c r="I542" i="26" s="1"/>
  <c r="D542" i="26"/>
  <c r="C542" i="26"/>
  <c r="B542" i="26"/>
  <c r="F19" i="36"/>
  <c r="D20" i="36"/>
  <c r="E20" i="36"/>
  <c r="L21" i="36"/>
  <c r="C20" i="36"/>
  <c r="F20" i="36" s="1"/>
  <c r="K18" i="36"/>
  <c r="J18" i="36"/>
  <c r="B19" i="36"/>
  <c r="I19" i="36"/>
  <c r="H19" i="36"/>
  <c r="T10" i="31"/>
  <c r="U10" i="31" s="1"/>
  <c r="Z12" i="30"/>
  <c r="AA12" i="30" s="1"/>
  <c r="Z11" i="30"/>
  <c r="AA11" i="30" s="1"/>
  <c r="Z10" i="30"/>
  <c r="AA10" i="30" s="1"/>
  <c r="E544" i="26" l="1"/>
  <c r="L544" i="26" s="1"/>
  <c r="K545" i="26"/>
  <c r="G543" i="26"/>
  <c r="I543" i="26" s="1"/>
  <c r="B543" i="26"/>
  <c r="C543" i="26"/>
  <c r="H543" i="26"/>
  <c r="J543" i="26" s="1"/>
  <c r="D543" i="26"/>
  <c r="G20" i="36"/>
  <c r="T387" i="30" a="1"/>
  <c r="T387" i="30" s="1"/>
  <c r="T451" i="30" a="1"/>
  <c r="T451" i="30" s="1"/>
  <c r="T509" i="30" a="1"/>
  <c r="T509" i="30" s="1"/>
  <c r="T519" i="30" a="1"/>
  <c r="T519" i="30" s="1"/>
  <c r="T518" i="30" a="1"/>
  <c r="T518" i="30" s="1"/>
  <c r="T395" i="30" a="1"/>
  <c r="T395" i="30" s="1"/>
  <c r="T459" i="30" a="1"/>
  <c r="T459" i="30" s="1"/>
  <c r="T512" i="30" a="1"/>
  <c r="T512" i="30" s="1"/>
  <c r="T520" i="30" a="1"/>
  <c r="T520" i="30" s="1"/>
  <c r="T507" i="30" a="1"/>
  <c r="T507" i="30" s="1"/>
  <c r="T403" i="30" a="1"/>
  <c r="T403" i="30" s="1"/>
  <c r="T467" i="30" a="1"/>
  <c r="T467" i="30" s="1"/>
  <c r="T513" i="30" a="1"/>
  <c r="T513" i="30" s="1"/>
  <c r="T521" i="30" a="1"/>
  <c r="T521" i="30" s="1"/>
  <c r="T347" i="30" a="1"/>
  <c r="T347" i="30" s="1"/>
  <c r="T411" i="30" a="1"/>
  <c r="T411" i="30" s="1"/>
  <c r="T475" i="30" a="1"/>
  <c r="T475" i="30" s="1"/>
  <c r="T514" i="30" a="1"/>
  <c r="T514" i="30" s="1"/>
  <c r="T522" i="30" a="1"/>
  <c r="T522" i="30" s="1"/>
  <c r="T355" i="30" a="1"/>
  <c r="T355" i="30" s="1"/>
  <c r="T419" i="30" a="1"/>
  <c r="T419" i="30" s="1"/>
  <c r="T483" i="30" a="1"/>
  <c r="T483" i="30" s="1"/>
  <c r="T515" i="30" a="1"/>
  <c r="T515" i="30" s="1"/>
  <c r="T523" i="30" a="1"/>
  <c r="T523" i="30" s="1"/>
  <c r="T363" i="30" a="1"/>
  <c r="T363" i="30" s="1"/>
  <c r="T427" i="30" a="1"/>
  <c r="T427" i="30" s="1"/>
  <c r="T491" i="30" a="1"/>
  <c r="T491" i="30" s="1"/>
  <c r="T516" i="30" a="1"/>
  <c r="T516" i="30" s="1"/>
  <c r="T443" i="30" a="1"/>
  <c r="T443" i="30" s="1"/>
  <c r="T371" i="30" a="1"/>
  <c r="T371" i="30" s="1"/>
  <c r="T435" i="30" a="1"/>
  <c r="T435" i="30" s="1"/>
  <c r="T499" i="30" a="1"/>
  <c r="T499" i="30" s="1"/>
  <c r="T517" i="30" a="1"/>
  <c r="T517" i="30" s="1"/>
  <c r="T379" i="30" a="1"/>
  <c r="T379" i="30" s="1"/>
  <c r="T508" i="30" a="1"/>
  <c r="T508" i="30" s="1"/>
  <c r="T450" i="30" a="1"/>
  <c r="T450" i="30" s="1"/>
  <c r="T386" i="30" a="1"/>
  <c r="T386" i="30" s="1"/>
  <c r="T489" i="30" a="1"/>
  <c r="T489" i="30" s="1"/>
  <c r="T425" i="30" a="1"/>
  <c r="T425" i="30" s="1"/>
  <c r="T361" i="30" a="1"/>
  <c r="T361" i="30" s="1"/>
  <c r="T464" i="30" a="1"/>
  <c r="T464" i="30" s="1"/>
  <c r="T400" i="30" a="1"/>
  <c r="T400" i="30" s="1"/>
  <c r="T511" i="30" a="1"/>
  <c r="T511" i="30" s="1"/>
  <c r="T447" i="30" a="1"/>
  <c r="T447" i="30" s="1"/>
  <c r="T383" i="30" a="1"/>
  <c r="T383" i="30" s="1"/>
  <c r="T494" i="30" a="1"/>
  <c r="T494" i="30" s="1"/>
  <c r="T430" i="30" a="1"/>
  <c r="T430" i="30" s="1"/>
  <c r="T366" i="30" a="1"/>
  <c r="T366" i="30" s="1"/>
  <c r="T461" i="30" a="1"/>
  <c r="T461" i="30" s="1"/>
  <c r="T397" i="30" a="1"/>
  <c r="T397" i="30" s="1"/>
  <c r="T492" i="30" a="1"/>
  <c r="T492" i="30" s="1"/>
  <c r="T428" i="30" a="1"/>
  <c r="T428" i="30" s="1"/>
  <c r="T364" i="30" a="1"/>
  <c r="T364" i="30" s="1"/>
  <c r="T338" i="30" a="1"/>
  <c r="T338" i="30" s="1"/>
  <c r="T334" i="30" a="1"/>
  <c r="T334" i="30" s="1"/>
  <c r="T320" i="30" a="1"/>
  <c r="T320" i="30" s="1"/>
  <c r="T348" i="30" a="1"/>
  <c r="T348" i="30" s="1"/>
  <c r="T506" i="30" a="1"/>
  <c r="T506" i="30" s="1"/>
  <c r="T442" i="30" a="1"/>
  <c r="T442" i="30" s="1"/>
  <c r="T378" i="30" a="1"/>
  <c r="T378" i="30" s="1"/>
  <c r="T481" i="30" a="1"/>
  <c r="T481" i="30" s="1"/>
  <c r="T417" i="30" a="1"/>
  <c r="T417" i="30" s="1"/>
  <c r="T353" i="30" a="1"/>
  <c r="T353" i="30" s="1"/>
  <c r="T456" i="30" a="1"/>
  <c r="T456" i="30" s="1"/>
  <c r="T392" i="30" a="1"/>
  <c r="T392" i="30" s="1"/>
  <c r="T503" i="30" a="1"/>
  <c r="T503" i="30" s="1"/>
  <c r="T439" i="30" a="1"/>
  <c r="T439" i="30" s="1"/>
  <c r="T375" i="30" a="1"/>
  <c r="T375" i="30" s="1"/>
  <c r="T486" i="30" a="1"/>
  <c r="T486" i="30" s="1"/>
  <c r="T422" i="30" a="1"/>
  <c r="T422" i="30" s="1"/>
  <c r="T358" i="30" a="1"/>
  <c r="T358" i="30" s="1"/>
  <c r="T453" i="30" a="1"/>
  <c r="T453" i="30" s="1"/>
  <c r="T389" i="30" a="1"/>
  <c r="T389" i="30" s="1"/>
  <c r="T484" i="30" a="1"/>
  <c r="T484" i="30" s="1"/>
  <c r="T420" i="30" a="1"/>
  <c r="T420" i="30" s="1"/>
  <c r="T356" i="30" a="1"/>
  <c r="T356" i="30" s="1"/>
  <c r="T329" i="30" a="1"/>
  <c r="T329" i="30" s="1"/>
  <c r="T326" i="30" a="1"/>
  <c r="T326" i="30" s="1"/>
  <c r="T498" i="30" a="1"/>
  <c r="T498" i="30" s="1"/>
  <c r="T434" i="30" a="1"/>
  <c r="T434" i="30" s="1"/>
  <c r="T370" i="30" a="1"/>
  <c r="T370" i="30" s="1"/>
  <c r="T473" i="30" a="1"/>
  <c r="T473" i="30" s="1"/>
  <c r="T409" i="30" a="1"/>
  <c r="T409" i="30" s="1"/>
  <c r="T345" i="30" a="1"/>
  <c r="T345" i="30" s="1"/>
  <c r="T448" i="30" a="1"/>
  <c r="T448" i="30" s="1"/>
  <c r="T384" i="30" a="1"/>
  <c r="T384" i="30" s="1"/>
  <c r="T495" i="30" a="1"/>
  <c r="T495" i="30" s="1"/>
  <c r="T431" i="30" a="1"/>
  <c r="T431" i="30" s="1"/>
  <c r="T367" i="30" a="1"/>
  <c r="T367" i="30" s="1"/>
  <c r="T478" i="30" a="1"/>
  <c r="T478" i="30" s="1"/>
  <c r="T414" i="30" a="1"/>
  <c r="T414" i="30" s="1"/>
  <c r="T350" i="30" a="1"/>
  <c r="T350" i="30" s="1"/>
  <c r="T445" i="30" a="1"/>
  <c r="T445" i="30" s="1"/>
  <c r="T381" i="30" a="1"/>
  <c r="T381" i="30" s="1"/>
  <c r="T476" i="30" a="1"/>
  <c r="T476" i="30" s="1"/>
  <c r="T412" i="30" a="1"/>
  <c r="T412" i="30" s="1"/>
  <c r="T342" i="30" a="1"/>
  <c r="T342" i="30" s="1"/>
  <c r="T337" i="30" a="1"/>
  <c r="T337" i="30" s="1"/>
  <c r="T325" i="30" a="1"/>
  <c r="T325" i="30" s="1"/>
  <c r="T490" i="30" a="1"/>
  <c r="T490" i="30" s="1"/>
  <c r="T426" i="30" a="1"/>
  <c r="T426" i="30" s="1"/>
  <c r="T362" i="30" a="1"/>
  <c r="T362" i="30" s="1"/>
  <c r="T465" i="30" a="1"/>
  <c r="T465" i="30" s="1"/>
  <c r="T401" i="30" a="1"/>
  <c r="T401" i="30" s="1"/>
  <c r="T504" i="30" a="1"/>
  <c r="T504" i="30" s="1"/>
  <c r="T440" i="30" a="1"/>
  <c r="T440" i="30" s="1"/>
  <c r="T376" i="30" a="1"/>
  <c r="T376" i="30" s="1"/>
  <c r="T487" i="30" a="1"/>
  <c r="T487" i="30" s="1"/>
  <c r="T423" i="30" a="1"/>
  <c r="T423" i="30" s="1"/>
  <c r="T359" i="30" a="1"/>
  <c r="T359" i="30" s="1"/>
  <c r="T470" i="30" a="1"/>
  <c r="T470" i="30" s="1"/>
  <c r="T406" i="30" a="1"/>
  <c r="T406" i="30" s="1"/>
  <c r="T501" i="30" a="1"/>
  <c r="T501" i="30" s="1"/>
  <c r="T437" i="30" a="1"/>
  <c r="T437" i="30" s="1"/>
  <c r="T373" i="30" a="1"/>
  <c r="T373" i="30" s="1"/>
  <c r="T468" i="30" a="1"/>
  <c r="T468" i="30" s="1"/>
  <c r="T404" i="30" a="1"/>
  <c r="T404" i="30" s="1"/>
  <c r="T328" i="30" a="1"/>
  <c r="T328" i="30" s="1"/>
  <c r="T327" i="30" a="1"/>
  <c r="T327" i="30" s="1"/>
  <c r="T324" i="30" a="1"/>
  <c r="T324" i="30" s="1"/>
  <c r="T482" i="30" a="1"/>
  <c r="T482" i="30" s="1"/>
  <c r="T418" i="30" a="1"/>
  <c r="T418" i="30" s="1"/>
  <c r="T354" i="30" a="1"/>
  <c r="T354" i="30" s="1"/>
  <c r="T457" i="30" a="1"/>
  <c r="T457" i="30" s="1"/>
  <c r="T393" i="30" a="1"/>
  <c r="T393" i="30" s="1"/>
  <c r="T496" i="30" a="1"/>
  <c r="T496" i="30" s="1"/>
  <c r="T432" i="30" a="1"/>
  <c r="T432" i="30" s="1"/>
  <c r="T368" i="30" a="1"/>
  <c r="T368" i="30" s="1"/>
  <c r="T479" i="30" a="1"/>
  <c r="T479" i="30" s="1"/>
  <c r="T415" i="30" a="1"/>
  <c r="T415" i="30" s="1"/>
  <c r="T351" i="30" a="1"/>
  <c r="T351" i="30" s="1"/>
  <c r="T462" i="30" a="1"/>
  <c r="T462" i="30" s="1"/>
  <c r="T398" i="30" a="1"/>
  <c r="T398" i="30" s="1"/>
  <c r="T493" i="30" a="1"/>
  <c r="T493" i="30" s="1"/>
  <c r="T429" i="30" a="1"/>
  <c r="T429" i="30" s="1"/>
  <c r="T365" i="30" a="1"/>
  <c r="T365" i="30" s="1"/>
  <c r="T460" i="30" a="1"/>
  <c r="T460" i="30" s="1"/>
  <c r="T396" i="30" a="1"/>
  <c r="T396" i="30" s="1"/>
  <c r="T340" i="30" a="1"/>
  <c r="T340" i="30" s="1"/>
  <c r="T344" i="30" a="1"/>
  <c r="T344" i="30" s="1"/>
  <c r="T323" i="30" a="1"/>
  <c r="T323" i="30" s="1"/>
  <c r="T474" i="30" a="1"/>
  <c r="T474" i="30" s="1"/>
  <c r="T410" i="30" a="1"/>
  <c r="T410" i="30" s="1"/>
  <c r="T346" i="30" a="1"/>
  <c r="T346" i="30" s="1"/>
  <c r="T449" i="30" a="1"/>
  <c r="T449" i="30" s="1"/>
  <c r="T385" i="30" a="1"/>
  <c r="T385" i="30" s="1"/>
  <c r="T488" i="30" a="1"/>
  <c r="T488" i="30" s="1"/>
  <c r="T424" i="30" a="1"/>
  <c r="T424" i="30" s="1"/>
  <c r="T360" i="30" a="1"/>
  <c r="T360" i="30" s="1"/>
  <c r="T471" i="30" a="1"/>
  <c r="T471" i="30" s="1"/>
  <c r="T407" i="30" a="1"/>
  <c r="T407" i="30" s="1"/>
  <c r="T333" i="30" a="1"/>
  <c r="T333" i="30" s="1"/>
  <c r="T454" i="30" a="1"/>
  <c r="T454" i="30" s="1"/>
  <c r="T390" i="30" a="1"/>
  <c r="T390" i="30" s="1"/>
  <c r="T485" i="30" a="1"/>
  <c r="T485" i="30" s="1"/>
  <c r="T421" i="30" a="1"/>
  <c r="T421" i="30" s="1"/>
  <c r="T357" i="30" a="1"/>
  <c r="T357" i="30" s="1"/>
  <c r="T452" i="30" a="1"/>
  <c r="T452" i="30" s="1"/>
  <c r="T388" i="30" a="1"/>
  <c r="T388" i="30" s="1"/>
  <c r="T332" i="30" a="1"/>
  <c r="T332" i="30" s="1"/>
  <c r="T336" i="30" a="1"/>
  <c r="T336" i="30" s="1"/>
  <c r="T330" i="30" a="1"/>
  <c r="T330" i="30" s="1"/>
  <c r="T466" i="30" a="1"/>
  <c r="T466" i="30" s="1"/>
  <c r="T402" i="30" a="1"/>
  <c r="T402" i="30" s="1"/>
  <c r="T505" i="30" a="1"/>
  <c r="T505" i="30" s="1"/>
  <c r="T441" i="30" a="1"/>
  <c r="T441" i="30" s="1"/>
  <c r="T377" i="30" a="1"/>
  <c r="T377" i="30" s="1"/>
  <c r="T480" i="30" a="1"/>
  <c r="T480" i="30" s="1"/>
  <c r="T416" i="30" a="1"/>
  <c r="T416" i="30" s="1"/>
  <c r="T352" i="30" a="1"/>
  <c r="T352" i="30" s="1"/>
  <c r="T463" i="30" a="1"/>
  <c r="T463" i="30" s="1"/>
  <c r="T399" i="30" a="1"/>
  <c r="T399" i="30" s="1"/>
  <c r="T510" i="30" a="1"/>
  <c r="T510" i="30" s="1"/>
  <c r="T446" i="30" a="1"/>
  <c r="T446" i="30" s="1"/>
  <c r="T382" i="30" a="1"/>
  <c r="T382" i="30" s="1"/>
  <c r="T477" i="30" a="1"/>
  <c r="T477" i="30" s="1"/>
  <c r="T413" i="30" a="1"/>
  <c r="T413" i="30" s="1"/>
  <c r="T349" i="30" a="1"/>
  <c r="T349" i="30" s="1"/>
  <c r="T444" i="30" a="1"/>
  <c r="T444" i="30" s="1"/>
  <c r="T380" i="30" a="1"/>
  <c r="T380" i="30" s="1"/>
  <c r="T339" i="30" a="1"/>
  <c r="T339" i="30" s="1"/>
  <c r="T343" i="30" a="1"/>
  <c r="T343" i="30" s="1"/>
  <c r="T317" i="30" a="1"/>
  <c r="T317" i="30" s="1"/>
  <c r="T458" i="30" a="1"/>
  <c r="T458" i="30" s="1"/>
  <c r="T394" i="30" a="1"/>
  <c r="T394" i="30" s="1"/>
  <c r="T497" i="30" a="1"/>
  <c r="T497" i="30" s="1"/>
  <c r="T433" i="30" a="1"/>
  <c r="T433" i="30" s="1"/>
  <c r="T369" i="30" a="1"/>
  <c r="T369" i="30" s="1"/>
  <c r="T472" i="30" a="1"/>
  <c r="T472" i="30" s="1"/>
  <c r="T408" i="30" a="1"/>
  <c r="T408" i="30" s="1"/>
  <c r="T341" i="30" a="1"/>
  <c r="T341" i="30" s="1"/>
  <c r="T455" i="30" a="1"/>
  <c r="T455" i="30" s="1"/>
  <c r="T391" i="30" a="1"/>
  <c r="T391" i="30" s="1"/>
  <c r="T502" i="30" a="1"/>
  <c r="T502" i="30" s="1"/>
  <c r="T438" i="30" a="1"/>
  <c r="T438" i="30" s="1"/>
  <c r="T374" i="30" a="1"/>
  <c r="T374" i="30" s="1"/>
  <c r="T469" i="30" a="1"/>
  <c r="T469" i="30" s="1"/>
  <c r="T405" i="30" a="1"/>
  <c r="T405" i="30" s="1"/>
  <c r="T500" i="30" a="1"/>
  <c r="T500" i="30" s="1"/>
  <c r="T436" i="30" a="1"/>
  <c r="T436" i="30" s="1"/>
  <c r="T372" i="30" a="1"/>
  <c r="T372" i="30" s="1"/>
  <c r="T331" i="30" a="1"/>
  <c r="T331" i="30" s="1"/>
  <c r="T335" i="30" a="1"/>
  <c r="T335" i="30" s="1"/>
  <c r="T321" i="30" a="1"/>
  <c r="T321" i="30" s="1"/>
  <c r="T319" i="30" a="1"/>
  <c r="T319" i="30" s="1"/>
  <c r="T318" i="30" a="1"/>
  <c r="T318" i="30" s="1"/>
  <c r="T322" i="30" a="1"/>
  <c r="T322" i="30" s="1"/>
  <c r="P18" i="31" a="1"/>
  <c r="P18" i="31" s="1"/>
  <c r="O18" i="31" s="1"/>
  <c r="T144" i="30" a="1"/>
  <c r="T144" i="30" s="1"/>
  <c r="S144" i="30" s="1"/>
  <c r="T151" i="30" a="1"/>
  <c r="T151" i="30" s="1"/>
  <c r="S151" i="30" s="1"/>
  <c r="T157" i="30" a="1"/>
  <c r="T157" i="30" s="1"/>
  <c r="S157" i="30" s="1"/>
  <c r="T170" i="30" a="1"/>
  <c r="T170" i="30" s="1"/>
  <c r="S170" i="30" s="1"/>
  <c r="T176" i="30" a="1"/>
  <c r="T176" i="30" s="1"/>
  <c r="S176" i="30" s="1"/>
  <c r="T183" i="30" a="1"/>
  <c r="T183" i="30" s="1"/>
  <c r="S183" i="30" s="1"/>
  <c r="T189" i="30" a="1"/>
  <c r="T189" i="30" s="1"/>
  <c r="S189" i="30" s="1"/>
  <c r="T202" i="30" a="1"/>
  <c r="T202" i="30" s="1"/>
  <c r="S202" i="30" s="1"/>
  <c r="T208" i="30" a="1"/>
  <c r="T208" i="30" s="1"/>
  <c r="S208" i="30" s="1"/>
  <c r="T216" i="30" a="1"/>
  <c r="T216" i="30" s="1"/>
  <c r="S216" i="30" s="1"/>
  <c r="T224" i="30" a="1"/>
  <c r="T224" i="30" s="1"/>
  <c r="S224" i="30" s="1"/>
  <c r="T232" i="30" a="1"/>
  <c r="T232" i="30" s="1"/>
  <c r="S232" i="30" s="1"/>
  <c r="T240" i="30" a="1"/>
  <c r="T240" i="30" s="1"/>
  <c r="S240" i="30" s="1"/>
  <c r="T248" i="30" a="1"/>
  <c r="T248" i="30" s="1"/>
  <c r="S248" i="30" s="1"/>
  <c r="T256" i="30" a="1"/>
  <c r="T256" i="30" s="1"/>
  <c r="S256" i="30" s="1"/>
  <c r="T264" i="30" a="1"/>
  <c r="T264" i="30" s="1"/>
  <c r="S264" i="30" s="1"/>
  <c r="T272" i="30" a="1"/>
  <c r="T272" i="30" s="1"/>
  <c r="S272" i="30" s="1"/>
  <c r="T280" i="30" a="1"/>
  <c r="T280" i="30" s="1"/>
  <c r="S280" i="30" s="1"/>
  <c r="T288" i="30" a="1"/>
  <c r="T288" i="30" s="1"/>
  <c r="S288" i="30" s="1"/>
  <c r="T296" i="30" a="1"/>
  <c r="T296" i="30" s="1"/>
  <c r="S296" i="30" s="1"/>
  <c r="T304" i="30" a="1"/>
  <c r="T304" i="30" s="1"/>
  <c r="S304" i="30" s="1"/>
  <c r="T312" i="30" a="1"/>
  <c r="T312" i="30" s="1"/>
  <c r="S312" i="30" s="1"/>
  <c r="T271" i="30" a="1"/>
  <c r="T271" i="30" s="1"/>
  <c r="S271" i="30" s="1"/>
  <c r="T145" i="30" a="1"/>
  <c r="T145" i="30" s="1"/>
  <c r="S145" i="30" s="1"/>
  <c r="T158" i="30" a="1"/>
  <c r="T158" i="30" s="1"/>
  <c r="S158" i="30" s="1"/>
  <c r="T164" i="30" a="1"/>
  <c r="T164" i="30" s="1"/>
  <c r="S164" i="30" s="1"/>
  <c r="T171" i="30" a="1"/>
  <c r="T171" i="30" s="1"/>
  <c r="S171" i="30" s="1"/>
  <c r="T177" i="30" a="1"/>
  <c r="T177" i="30" s="1"/>
  <c r="S177" i="30" s="1"/>
  <c r="T190" i="30" a="1"/>
  <c r="T190" i="30" s="1"/>
  <c r="S190" i="30" s="1"/>
  <c r="T196" i="30" a="1"/>
  <c r="T196" i="30" s="1"/>
  <c r="S196" i="30" s="1"/>
  <c r="T203" i="30" a="1"/>
  <c r="T203" i="30" s="1"/>
  <c r="S203" i="30" s="1"/>
  <c r="T209" i="30" a="1"/>
  <c r="T209" i="30" s="1"/>
  <c r="S209" i="30" s="1"/>
  <c r="T217" i="30" a="1"/>
  <c r="T217" i="30" s="1"/>
  <c r="S217" i="30" s="1"/>
  <c r="T225" i="30" a="1"/>
  <c r="T225" i="30" s="1"/>
  <c r="S225" i="30" s="1"/>
  <c r="T233" i="30" a="1"/>
  <c r="T233" i="30" s="1"/>
  <c r="S233" i="30" s="1"/>
  <c r="T241" i="30" a="1"/>
  <c r="T241" i="30" s="1"/>
  <c r="S241" i="30" s="1"/>
  <c r="T249" i="30" a="1"/>
  <c r="T249" i="30" s="1"/>
  <c r="S249" i="30" s="1"/>
  <c r="T257" i="30" a="1"/>
  <c r="T257" i="30" s="1"/>
  <c r="S257" i="30" s="1"/>
  <c r="T265" i="30" a="1"/>
  <c r="T265" i="30" s="1"/>
  <c r="S265" i="30" s="1"/>
  <c r="T273" i="30" a="1"/>
  <c r="T273" i="30" s="1"/>
  <c r="S273" i="30" s="1"/>
  <c r="T281" i="30" a="1"/>
  <c r="T281" i="30" s="1"/>
  <c r="S281" i="30" s="1"/>
  <c r="T289" i="30" a="1"/>
  <c r="T289" i="30" s="1"/>
  <c r="S289" i="30" s="1"/>
  <c r="T297" i="30" a="1"/>
  <c r="T297" i="30" s="1"/>
  <c r="S297" i="30" s="1"/>
  <c r="T305" i="30" a="1"/>
  <c r="T305" i="30" s="1"/>
  <c r="S305" i="30" s="1"/>
  <c r="T313" i="30" a="1"/>
  <c r="T313" i="30" s="1"/>
  <c r="S313" i="30" s="1"/>
  <c r="T223" i="30" a="1"/>
  <c r="T223" i="30" s="1"/>
  <c r="S223" i="30" s="1"/>
  <c r="T279" i="30" a="1"/>
  <c r="T279" i="30" s="1"/>
  <c r="S279" i="30" s="1"/>
  <c r="T146" i="30" a="1"/>
  <c r="T146" i="30" s="1"/>
  <c r="S146" i="30" s="1"/>
  <c r="T152" i="30" a="1"/>
  <c r="T152" i="30" s="1"/>
  <c r="S152" i="30" s="1"/>
  <c r="T159" i="30" a="1"/>
  <c r="T159" i="30" s="1"/>
  <c r="S159" i="30" s="1"/>
  <c r="T165" i="30" a="1"/>
  <c r="T165" i="30" s="1"/>
  <c r="S165" i="30" s="1"/>
  <c r="T178" i="30" a="1"/>
  <c r="T178" i="30" s="1"/>
  <c r="S178" i="30" s="1"/>
  <c r="T184" i="30" a="1"/>
  <c r="T184" i="30" s="1"/>
  <c r="S184" i="30" s="1"/>
  <c r="T191" i="30" a="1"/>
  <c r="T191" i="30" s="1"/>
  <c r="S191" i="30" s="1"/>
  <c r="T197" i="30" a="1"/>
  <c r="T197" i="30" s="1"/>
  <c r="S197" i="30" s="1"/>
  <c r="T210" i="30" a="1"/>
  <c r="T210" i="30" s="1"/>
  <c r="S210" i="30" s="1"/>
  <c r="T218" i="30" a="1"/>
  <c r="T218" i="30" s="1"/>
  <c r="S218" i="30" s="1"/>
  <c r="T226" i="30" a="1"/>
  <c r="T226" i="30" s="1"/>
  <c r="S226" i="30" s="1"/>
  <c r="T234" i="30" a="1"/>
  <c r="T234" i="30" s="1"/>
  <c r="S234" i="30" s="1"/>
  <c r="T242" i="30" a="1"/>
  <c r="T242" i="30" s="1"/>
  <c r="S242" i="30" s="1"/>
  <c r="T250" i="30" a="1"/>
  <c r="T250" i="30" s="1"/>
  <c r="S250" i="30" s="1"/>
  <c r="T258" i="30" a="1"/>
  <c r="T258" i="30" s="1"/>
  <c r="S258" i="30" s="1"/>
  <c r="T266" i="30" a="1"/>
  <c r="T266" i="30" s="1"/>
  <c r="S266" i="30" s="1"/>
  <c r="T274" i="30" a="1"/>
  <c r="T274" i="30" s="1"/>
  <c r="S274" i="30" s="1"/>
  <c r="T282" i="30" a="1"/>
  <c r="T282" i="30" s="1"/>
  <c r="S282" i="30" s="1"/>
  <c r="T290" i="30" a="1"/>
  <c r="T290" i="30" s="1"/>
  <c r="S290" i="30" s="1"/>
  <c r="T298" i="30" a="1"/>
  <c r="T298" i="30" s="1"/>
  <c r="S298" i="30" s="1"/>
  <c r="T306" i="30" a="1"/>
  <c r="T306" i="30" s="1"/>
  <c r="S306" i="30" s="1"/>
  <c r="T314" i="30" a="1"/>
  <c r="T314" i="30" s="1"/>
  <c r="S314" i="30" s="1"/>
  <c r="T163" i="30" a="1"/>
  <c r="T163" i="30" s="1"/>
  <c r="S163" i="30" s="1"/>
  <c r="T195" i="30" a="1"/>
  <c r="T195" i="30" s="1"/>
  <c r="S195" i="30" s="1"/>
  <c r="T247" i="30" a="1"/>
  <c r="T247" i="30" s="1"/>
  <c r="S247" i="30" s="1"/>
  <c r="T303" i="30" a="1"/>
  <c r="T303" i="30" s="1"/>
  <c r="S303" i="30" s="1"/>
  <c r="T147" i="30" a="1"/>
  <c r="T147" i="30" s="1"/>
  <c r="S147" i="30" s="1"/>
  <c r="T153" i="30" a="1"/>
  <c r="T153" i="30" s="1"/>
  <c r="S153" i="30" s="1"/>
  <c r="T166" i="30" a="1"/>
  <c r="T166" i="30" s="1"/>
  <c r="S166" i="30" s="1"/>
  <c r="T172" i="30" a="1"/>
  <c r="T172" i="30" s="1"/>
  <c r="S172" i="30" s="1"/>
  <c r="T179" i="30" a="1"/>
  <c r="T179" i="30" s="1"/>
  <c r="S179" i="30" s="1"/>
  <c r="T185" i="30" a="1"/>
  <c r="T185" i="30" s="1"/>
  <c r="S185" i="30" s="1"/>
  <c r="T198" i="30" a="1"/>
  <c r="T198" i="30" s="1"/>
  <c r="S198" i="30" s="1"/>
  <c r="T204" i="30" a="1"/>
  <c r="T204" i="30" s="1"/>
  <c r="S204" i="30" s="1"/>
  <c r="T211" i="30" a="1"/>
  <c r="T211" i="30" s="1"/>
  <c r="S211" i="30" s="1"/>
  <c r="T219" i="30" a="1"/>
  <c r="T219" i="30" s="1"/>
  <c r="S219" i="30" s="1"/>
  <c r="T227" i="30" a="1"/>
  <c r="T227" i="30" s="1"/>
  <c r="S227" i="30" s="1"/>
  <c r="T235" i="30" a="1"/>
  <c r="T235" i="30" s="1"/>
  <c r="S235" i="30" s="1"/>
  <c r="T243" i="30" a="1"/>
  <c r="T243" i="30" s="1"/>
  <c r="S243" i="30" s="1"/>
  <c r="T251" i="30" a="1"/>
  <c r="T251" i="30" s="1"/>
  <c r="S251" i="30" s="1"/>
  <c r="T259" i="30" a="1"/>
  <c r="T259" i="30" s="1"/>
  <c r="S259" i="30" s="1"/>
  <c r="T267" i="30" a="1"/>
  <c r="T267" i="30" s="1"/>
  <c r="S267" i="30" s="1"/>
  <c r="T275" i="30" a="1"/>
  <c r="T275" i="30" s="1"/>
  <c r="S275" i="30" s="1"/>
  <c r="T283" i="30" a="1"/>
  <c r="T283" i="30" s="1"/>
  <c r="S283" i="30" s="1"/>
  <c r="T291" i="30" a="1"/>
  <c r="T291" i="30" s="1"/>
  <c r="S291" i="30" s="1"/>
  <c r="T299" i="30" a="1"/>
  <c r="T299" i="30" s="1"/>
  <c r="S299" i="30" s="1"/>
  <c r="T307" i="30" a="1"/>
  <c r="T307" i="30" s="1"/>
  <c r="S307" i="30" s="1"/>
  <c r="T315" i="30" a="1"/>
  <c r="T315" i="30" s="1"/>
  <c r="S315" i="30" s="1"/>
  <c r="T150" i="30" a="1"/>
  <c r="T150" i="30" s="1"/>
  <c r="S150" i="30" s="1"/>
  <c r="T188" i="30" a="1"/>
  <c r="T188" i="30" s="1"/>
  <c r="S188" i="30" s="1"/>
  <c r="T239" i="30" a="1"/>
  <c r="T239" i="30" s="1"/>
  <c r="S239" i="30" s="1"/>
  <c r="T295" i="30" a="1"/>
  <c r="T295" i="30" s="1"/>
  <c r="S295" i="30" s="1"/>
  <c r="T154" i="30" a="1"/>
  <c r="T154" i="30" s="1"/>
  <c r="S154" i="30" s="1"/>
  <c r="T160" i="30" a="1"/>
  <c r="T160" i="30" s="1"/>
  <c r="S160" i="30" s="1"/>
  <c r="T167" i="30" a="1"/>
  <c r="T167" i="30" s="1"/>
  <c r="S167" i="30" s="1"/>
  <c r="T173" i="30" a="1"/>
  <c r="T173" i="30" s="1"/>
  <c r="S173" i="30" s="1"/>
  <c r="T186" i="30" a="1"/>
  <c r="T186" i="30" s="1"/>
  <c r="S186" i="30" s="1"/>
  <c r="T192" i="30" a="1"/>
  <c r="T192" i="30" s="1"/>
  <c r="S192" i="30" s="1"/>
  <c r="T199" i="30" a="1"/>
  <c r="T199" i="30" s="1"/>
  <c r="S199" i="30" s="1"/>
  <c r="T205" i="30" a="1"/>
  <c r="T205" i="30" s="1"/>
  <c r="S205" i="30" s="1"/>
  <c r="T212" i="30" a="1"/>
  <c r="T212" i="30" s="1"/>
  <c r="S212" i="30" s="1"/>
  <c r="T220" i="30" a="1"/>
  <c r="T220" i="30" s="1"/>
  <c r="S220" i="30" s="1"/>
  <c r="T228" i="30" a="1"/>
  <c r="T228" i="30" s="1"/>
  <c r="S228" i="30" s="1"/>
  <c r="T236" i="30" a="1"/>
  <c r="T236" i="30" s="1"/>
  <c r="S236" i="30" s="1"/>
  <c r="T244" i="30" a="1"/>
  <c r="T244" i="30" s="1"/>
  <c r="S244" i="30" s="1"/>
  <c r="T252" i="30" a="1"/>
  <c r="T252" i="30" s="1"/>
  <c r="S252" i="30" s="1"/>
  <c r="T260" i="30" a="1"/>
  <c r="T260" i="30" s="1"/>
  <c r="S260" i="30" s="1"/>
  <c r="T268" i="30" a="1"/>
  <c r="T268" i="30" s="1"/>
  <c r="S268" i="30" s="1"/>
  <c r="T276" i="30" a="1"/>
  <c r="T276" i="30" s="1"/>
  <c r="S276" i="30" s="1"/>
  <c r="T284" i="30" a="1"/>
  <c r="T284" i="30" s="1"/>
  <c r="S284" i="30" s="1"/>
  <c r="T292" i="30" a="1"/>
  <c r="T292" i="30" s="1"/>
  <c r="S292" i="30" s="1"/>
  <c r="T300" i="30" a="1"/>
  <c r="T300" i="30" s="1"/>
  <c r="S300" i="30" s="1"/>
  <c r="T308" i="30" a="1"/>
  <c r="T308" i="30" s="1"/>
  <c r="S308" i="30" s="1"/>
  <c r="T316" i="30" a="1"/>
  <c r="T316" i="30" s="1"/>
  <c r="S316" i="30" s="1"/>
  <c r="T169" i="30" a="1"/>
  <c r="T169" i="30" s="1"/>
  <c r="S169" i="30" s="1"/>
  <c r="T215" i="30" a="1"/>
  <c r="T215" i="30" s="1"/>
  <c r="S215" i="30" s="1"/>
  <c r="T263" i="30" a="1"/>
  <c r="T263" i="30" s="1"/>
  <c r="S263" i="30" s="1"/>
  <c r="T148" i="30" a="1"/>
  <c r="T148" i="30" s="1"/>
  <c r="S148" i="30" s="1"/>
  <c r="T155" i="30" a="1"/>
  <c r="T155" i="30" s="1"/>
  <c r="S155" i="30" s="1"/>
  <c r="T161" i="30" a="1"/>
  <c r="T161" i="30" s="1"/>
  <c r="S161" i="30" s="1"/>
  <c r="T174" i="30" a="1"/>
  <c r="T174" i="30" s="1"/>
  <c r="S174" i="30" s="1"/>
  <c r="T180" i="30" a="1"/>
  <c r="T180" i="30" s="1"/>
  <c r="S180" i="30" s="1"/>
  <c r="T187" i="30" a="1"/>
  <c r="T187" i="30" s="1"/>
  <c r="S187" i="30" s="1"/>
  <c r="T193" i="30" a="1"/>
  <c r="T193" i="30" s="1"/>
  <c r="S193" i="30" s="1"/>
  <c r="T206" i="30" a="1"/>
  <c r="T206" i="30" s="1"/>
  <c r="S206" i="30" s="1"/>
  <c r="T213" i="30" a="1"/>
  <c r="T213" i="30" s="1"/>
  <c r="S213" i="30" s="1"/>
  <c r="T221" i="30" a="1"/>
  <c r="T221" i="30" s="1"/>
  <c r="S221" i="30" s="1"/>
  <c r="T229" i="30" a="1"/>
  <c r="T229" i="30" s="1"/>
  <c r="S229" i="30" s="1"/>
  <c r="T237" i="30" a="1"/>
  <c r="T237" i="30" s="1"/>
  <c r="S237" i="30" s="1"/>
  <c r="T245" i="30" a="1"/>
  <c r="T245" i="30" s="1"/>
  <c r="S245" i="30" s="1"/>
  <c r="T253" i="30" a="1"/>
  <c r="T253" i="30" s="1"/>
  <c r="S253" i="30" s="1"/>
  <c r="T261" i="30" a="1"/>
  <c r="T261" i="30" s="1"/>
  <c r="S261" i="30" s="1"/>
  <c r="T269" i="30" a="1"/>
  <c r="T269" i="30" s="1"/>
  <c r="S269" i="30" s="1"/>
  <c r="T277" i="30" a="1"/>
  <c r="T277" i="30" s="1"/>
  <c r="S277" i="30" s="1"/>
  <c r="T285" i="30" a="1"/>
  <c r="T285" i="30" s="1"/>
  <c r="S285" i="30" s="1"/>
  <c r="T293" i="30" a="1"/>
  <c r="T293" i="30" s="1"/>
  <c r="S293" i="30" s="1"/>
  <c r="T301" i="30" a="1"/>
  <c r="T301" i="30" s="1"/>
  <c r="S301" i="30" s="1"/>
  <c r="T309" i="30" a="1"/>
  <c r="T309" i="30" s="1"/>
  <c r="S309" i="30" s="1"/>
  <c r="T143" i="30" a="1"/>
  <c r="T143" i="30" s="1"/>
  <c r="S143" i="30" s="1"/>
  <c r="T182" i="30" a="1"/>
  <c r="T182" i="30" s="1"/>
  <c r="S182" i="30" s="1"/>
  <c r="T231" i="30" a="1"/>
  <c r="T231" i="30" s="1"/>
  <c r="S231" i="30" s="1"/>
  <c r="T287" i="30" a="1"/>
  <c r="T287" i="30" s="1"/>
  <c r="S287" i="30" s="1"/>
  <c r="T149" i="30" a="1"/>
  <c r="T149" i="30" s="1"/>
  <c r="S149" i="30" s="1"/>
  <c r="T162" i="30" a="1"/>
  <c r="T162" i="30" s="1"/>
  <c r="S162" i="30" s="1"/>
  <c r="T168" i="30" a="1"/>
  <c r="T168" i="30" s="1"/>
  <c r="S168" i="30" s="1"/>
  <c r="T175" i="30" a="1"/>
  <c r="T175" i="30" s="1"/>
  <c r="S175" i="30" s="1"/>
  <c r="T181" i="30" a="1"/>
  <c r="T181" i="30" s="1"/>
  <c r="S181" i="30" s="1"/>
  <c r="T194" i="30" a="1"/>
  <c r="T194" i="30" s="1"/>
  <c r="S194" i="30" s="1"/>
  <c r="T200" i="30" a="1"/>
  <c r="T200" i="30" s="1"/>
  <c r="S200" i="30" s="1"/>
  <c r="T207" i="30" a="1"/>
  <c r="T207" i="30" s="1"/>
  <c r="S207" i="30" s="1"/>
  <c r="T214" i="30" a="1"/>
  <c r="T214" i="30" s="1"/>
  <c r="S214" i="30" s="1"/>
  <c r="T222" i="30" a="1"/>
  <c r="T222" i="30" s="1"/>
  <c r="S222" i="30" s="1"/>
  <c r="T230" i="30" a="1"/>
  <c r="T230" i="30" s="1"/>
  <c r="S230" i="30" s="1"/>
  <c r="T238" i="30" a="1"/>
  <c r="T238" i="30" s="1"/>
  <c r="S238" i="30" s="1"/>
  <c r="T246" i="30" a="1"/>
  <c r="T246" i="30" s="1"/>
  <c r="S246" i="30" s="1"/>
  <c r="T254" i="30" a="1"/>
  <c r="T254" i="30" s="1"/>
  <c r="S254" i="30" s="1"/>
  <c r="T262" i="30" a="1"/>
  <c r="T262" i="30" s="1"/>
  <c r="S262" i="30" s="1"/>
  <c r="T270" i="30" a="1"/>
  <c r="T270" i="30" s="1"/>
  <c r="S270" i="30" s="1"/>
  <c r="T278" i="30" a="1"/>
  <c r="T278" i="30" s="1"/>
  <c r="S278" i="30" s="1"/>
  <c r="T286" i="30" a="1"/>
  <c r="T286" i="30" s="1"/>
  <c r="S286" i="30" s="1"/>
  <c r="T294" i="30" a="1"/>
  <c r="T294" i="30" s="1"/>
  <c r="S294" i="30" s="1"/>
  <c r="T302" i="30" a="1"/>
  <c r="T302" i="30" s="1"/>
  <c r="S302" i="30" s="1"/>
  <c r="T310" i="30" a="1"/>
  <c r="T310" i="30" s="1"/>
  <c r="S310" i="30" s="1"/>
  <c r="T156" i="30" a="1"/>
  <c r="T156" i="30" s="1"/>
  <c r="S156" i="30" s="1"/>
  <c r="T201" i="30" a="1"/>
  <c r="T201" i="30" s="1"/>
  <c r="S201" i="30" s="1"/>
  <c r="T255" i="30" a="1"/>
  <c r="T255" i="30" s="1"/>
  <c r="S255" i="30" s="1"/>
  <c r="T311" i="30" a="1"/>
  <c r="T311" i="30" s="1"/>
  <c r="S311" i="30" s="1"/>
  <c r="T56" i="30" a="1"/>
  <c r="T56" i="30" s="1"/>
  <c r="S56" i="30" s="1"/>
  <c r="T64" i="30" a="1"/>
  <c r="T64" i="30" s="1"/>
  <c r="S64" i="30" s="1"/>
  <c r="T72" i="30" a="1"/>
  <c r="T72" i="30" s="1"/>
  <c r="S72" i="30" s="1"/>
  <c r="T80" i="30" a="1"/>
  <c r="T80" i="30" s="1"/>
  <c r="S80" i="30" s="1"/>
  <c r="T88" i="30" a="1"/>
  <c r="T88" i="30" s="1"/>
  <c r="S88" i="30" s="1"/>
  <c r="T96" i="30" a="1"/>
  <c r="T96" i="30" s="1"/>
  <c r="S96" i="30" s="1"/>
  <c r="T104" i="30" a="1"/>
  <c r="T104" i="30" s="1"/>
  <c r="S104" i="30" s="1"/>
  <c r="T112" i="30" a="1"/>
  <c r="T112" i="30" s="1"/>
  <c r="S112" i="30" s="1"/>
  <c r="T120" i="30" a="1"/>
  <c r="T120" i="30" s="1"/>
  <c r="S120" i="30" s="1"/>
  <c r="T128" i="30" a="1"/>
  <c r="T128" i="30" s="1"/>
  <c r="S128" i="30" s="1"/>
  <c r="T136" i="30" a="1"/>
  <c r="T136" i="30" s="1"/>
  <c r="S136" i="30" s="1"/>
  <c r="T55" i="30" a="1"/>
  <c r="T55" i="30" s="1"/>
  <c r="S55" i="30" s="1"/>
  <c r="T119" i="30" a="1"/>
  <c r="T119" i="30" s="1"/>
  <c r="S119" i="30" s="1"/>
  <c r="T57" i="30" a="1"/>
  <c r="T57" i="30" s="1"/>
  <c r="S57" i="30" s="1"/>
  <c r="T65" i="30" a="1"/>
  <c r="T65" i="30" s="1"/>
  <c r="S65" i="30" s="1"/>
  <c r="T73" i="30" a="1"/>
  <c r="T73" i="30" s="1"/>
  <c r="S73" i="30" s="1"/>
  <c r="T81" i="30" a="1"/>
  <c r="T81" i="30" s="1"/>
  <c r="S81" i="30" s="1"/>
  <c r="T89" i="30" a="1"/>
  <c r="T89" i="30" s="1"/>
  <c r="S89" i="30" s="1"/>
  <c r="T97" i="30" a="1"/>
  <c r="T97" i="30" s="1"/>
  <c r="S97" i="30" s="1"/>
  <c r="T105" i="30" a="1"/>
  <c r="T105" i="30" s="1"/>
  <c r="S105" i="30" s="1"/>
  <c r="T113" i="30" a="1"/>
  <c r="T113" i="30" s="1"/>
  <c r="S113" i="30" s="1"/>
  <c r="T121" i="30" a="1"/>
  <c r="T121" i="30" s="1"/>
  <c r="S121" i="30" s="1"/>
  <c r="T129" i="30" a="1"/>
  <c r="T129" i="30" s="1"/>
  <c r="S129" i="30" s="1"/>
  <c r="T137" i="30" a="1"/>
  <c r="T137" i="30" s="1"/>
  <c r="S137" i="30" s="1"/>
  <c r="T71" i="30" a="1"/>
  <c r="T71" i="30" s="1"/>
  <c r="S71" i="30" s="1"/>
  <c r="T135" i="30" a="1"/>
  <c r="T135" i="30" s="1"/>
  <c r="S135" i="30" s="1"/>
  <c r="T58" i="30" a="1"/>
  <c r="T58" i="30" s="1"/>
  <c r="S58" i="30" s="1"/>
  <c r="T66" i="30" a="1"/>
  <c r="T66" i="30" s="1"/>
  <c r="S66" i="30" s="1"/>
  <c r="T74" i="30" a="1"/>
  <c r="T74" i="30" s="1"/>
  <c r="S74" i="30" s="1"/>
  <c r="T82" i="30" a="1"/>
  <c r="T82" i="30" s="1"/>
  <c r="S82" i="30" s="1"/>
  <c r="T90" i="30" a="1"/>
  <c r="T90" i="30" s="1"/>
  <c r="S90" i="30" s="1"/>
  <c r="T98" i="30" a="1"/>
  <c r="T98" i="30" s="1"/>
  <c r="S98" i="30" s="1"/>
  <c r="T106" i="30" a="1"/>
  <c r="T106" i="30" s="1"/>
  <c r="S106" i="30" s="1"/>
  <c r="T114" i="30" a="1"/>
  <c r="T114" i="30" s="1"/>
  <c r="S114" i="30" s="1"/>
  <c r="T122" i="30" a="1"/>
  <c r="T122" i="30" s="1"/>
  <c r="S122" i="30" s="1"/>
  <c r="T130" i="30" a="1"/>
  <c r="T130" i="30" s="1"/>
  <c r="S130" i="30" s="1"/>
  <c r="T138" i="30" a="1"/>
  <c r="T138" i="30" s="1"/>
  <c r="S138" i="30" s="1"/>
  <c r="T95" i="30" a="1"/>
  <c r="T95" i="30" s="1"/>
  <c r="S95" i="30" s="1"/>
  <c r="T59" i="30" a="1"/>
  <c r="T59" i="30" s="1"/>
  <c r="S59" i="30" s="1"/>
  <c r="T67" i="30" a="1"/>
  <c r="T67" i="30" s="1"/>
  <c r="S67" i="30" s="1"/>
  <c r="T75" i="30" a="1"/>
  <c r="T75" i="30" s="1"/>
  <c r="S75" i="30" s="1"/>
  <c r="T83" i="30" a="1"/>
  <c r="T83" i="30" s="1"/>
  <c r="S83" i="30" s="1"/>
  <c r="T91" i="30" a="1"/>
  <c r="T91" i="30" s="1"/>
  <c r="S91" i="30" s="1"/>
  <c r="T99" i="30" a="1"/>
  <c r="T99" i="30" s="1"/>
  <c r="S99" i="30" s="1"/>
  <c r="T107" i="30" a="1"/>
  <c r="T107" i="30" s="1"/>
  <c r="S107" i="30" s="1"/>
  <c r="T115" i="30" a="1"/>
  <c r="T115" i="30" s="1"/>
  <c r="S115" i="30" s="1"/>
  <c r="T123" i="30" a="1"/>
  <c r="T123" i="30" s="1"/>
  <c r="S123" i="30" s="1"/>
  <c r="T131" i="30" a="1"/>
  <c r="T131" i="30" s="1"/>
  <c r="S131" i="30" s="1"/>
  <c r="T139" i="30" a="1"/>
  <c r="T139" i="30" s="1"/>
  <c r="S139" i="30" s="1"/>
  <c r="T87" i="30" a="1"/>
  <c r="T87" i="30" s="1"/>
  <c r="S87" i="30" s="1"/>
  <c r="T60" i="30" a="1"/>
  <c r="T60" i="30" s="1"/>
  <c r="S60" i="30" s="1"/>
  <c r="T68" i="30" a="1"/>
  <c r="T68" i="30" s="1"/>
  <c r="S68" i="30" s="1"/>
  <c r="T76" i="30" a="1"/>
  <c r="T76" i="30" s="1"/>
  <c r="S76" i="30" s="1"/>
  <c r="T84" i="30" a="1"/>
  <c r="T84" i="30" s="1"/>
  <c r="S84" i="30" s="1"/>
  <c r="T92" i="30" a="1"/>
  <c r="T92" i="30" s="1"/>
  <c r="S92" i="30" s="1"/>
  <c r="T100" i="30" a="1"/>
  <c r="T100" i="30" s="1"/>
  <c r="S100" i="30" s="1"/>
  <c r="T108" i="30" a="1"/>
  <c r="T108" i="30" s="1"/>
  <c r="S108" i="30" s="1"/>
  <c r="T116" i="30" a="1"/>
  <c r="T116" i="30" s="1"/>
  <c r="S116" i="30" s="1"/>
  <c r="T124" i="30" a="1"/>
  <c r="T124" i="30" s="1"/>
  <c r="S124" i="30" s="1"/>
  <c r="T132" i="30" a="1"/>
  <c r="T132" i="30" s="1"/>
  <c r="S132" i="30" s="1"/>
  <c r="T140" i="30" a="1"/>
  <c r="T140" i="30" s="1"/>
  <c r="S140" i="30" s="1"/>
  <c r="T63" i="30" a="1"/>
  <c r="T63" i="30" s="1"/>
  <c r="S63" i="30" s="1"/>
  <c r="T111" i="30" a="1"/>
  <c r="T111" i="30" s="1"/>
  <c r="S111" i="30" s="1"/>
  <c r="T61" i="30" a="1"/>
  <c r="T61" i="30" s="1"/>
  <c r="S61" i="30" s="1"/>
  <c r="T69" i="30" a="1"/>
  <c r="T69" i="30" s="1"/>
  <c r="S69" i="30" s="1"/>
  <c r="T77" i="30" a="1"/>
  <c r="T77" i="30" s="1"/>
  <c r="S77" i="30" s="1"/>
  <c r="T85" i="30" a="1"/>
  <c r="T85" i="30" s="1"/>
  <c r="S85" i="30" s="1"/>
  <c r="T93" i="30" a="1"/>
  <c r="T93" i="30" s="1"/>
  <c r="S93" i="30" s="1"/>
  <c r="T101" i="30" a="1"/>
  <c r="T101" i="30" s="1"/>
  <c r="S101" i="30" s="1"/>
  <c r="T109" i="30" a="1"/>
  <c r="T109" i="30" s="1"/>
  <c r="S109" i="30" s="1"/>
  <c r="T117" i="30" a="1"/>
  <c r="T117" i="30" s="1"/>
  <c r="S117" i="30" s="1"/>
  <c r="T125" i="30" a="1"/>
  <c r="T125" i="30" s="1"/>
  <c r="S125" i="30" s="1"/>
  <c r="T133" i="30" a="1"/>
  <c r="T133" i="30" s="1"/>
  <c r="S133" i="30" s="1"/>
  <c r="T53" i="30" a="1"/>
  <c r="T53" i="30" s="1"/>
  <c r="S53" i="30" s="1"/>
  <c r="T79" i="30" a="1"/>
  <c r="T79" i="30" s="1"/>
  <c r="S79" i="30" s="1"/>
  <c r="T127" i="30" a="1"/>
  <c r="T127" i="30" s="1"/>
  <c r="S127" i="30" s="1"/>
  <c r="T54" i="30" a="1"/>
  <c r="T54" i="30" s="1"/>
  <c r="S54" i="30" s="1"/>
  <c r="T62" i="30" a="1"/>
  <c r="T62" i="30" s="1"/>
  <c r="S62" i="30" s="1"/>
  <c r="T70" i="30" a="1"/>
  <c r="T70" i="30" s="1"/>
  <c r="S70" i="30" s="1"/>
  <c r="T78" i="30" a="1"/>
  <c r="T78" i="30" s="1"/>
  <c r="S78" i="30" s="1"/>
  <c r="T86" i="30" a="1"/>
  <c r="T86" i="30" s="1"/>
  <c r="S86" i="30" s="1"/>
  <c r="T94" i="30" a="1"/>
  <c r="T94" i="30" s="1"/>
  <c r="S94" i="30" s="1"/>
  <c r="T102" i="30" a="1"/>
  <c r="T102" i="30" s="1"/>
  <c r="S102" i="30" s="1"/>
  <c r="T110" i="30" a="1"/>
  <c r="T110" i="30" s="1"/>
  <c r="S110" i="30" s="1"/>
  <c r="T118" i="30" a="1"/>
  <c r="T118" i="30" s="1"/>
  <c r="S118" i="30" s="1"/>
  <c r="T126" i="30" a="1"/>
  <c r="T126" i="30" s="1"/>
  <c r="S126" i="30" s="1"/>
  <c r="T134" i="30" a="1"/>
  <c r="T134" i="30" s="1"/>
  <c r="S134" i="30" s="1"/>
  <c r="T103" i="30" a="1"/>
  <c r="T103" i="30" s="1"/>
  <c r="S103" i="30" s="1"/>
  <c r="T23" i="30" a="1"/>
  <c r="T23" i="30" s="1"/>
  <c r="S23" i="30" s="1"/>
  <c r="T29" i="30" a="1"/>
  <c r="T29" i="30" s="1"/>
  <c r="S29" i="30" s="1"/>
  <c r="T36" i="30" a="1"/>
  <c r="T36" i="30" s="1"/>
  <c r="S36" i="30" s="1"/>
  <c r="T42" i="30" a="1"/>
  <c r="T42" i="30" s="1"/>
  <c r="S42" i="30" s="1"/>
  <c r="T50" i="30" a="1"/>
  <c r="T50" i="30" s="1"/>
  <c r="S50" i="30" s="1"/>
  <c r="T49" i="30" a="1"/>
  <c r="T49" i="30" s="1"/>
  <c r="S49" i="30" s="1"/>
  <c r="T24" i="30" a="1"/>
  <c r="T24" i="30" s="1"/>
  <c r="S24" i="30" s="1"/>
  <c r="T30" i="30" a="1"/>
  <c r="T30" i="30" s="1"/>
  <c r="S30" i="30" s="1"/>
  <c r="T43" i="30" a="1"/>
  <c r="T43" i="30" s="1"/>
  <c r="S43" i="30" s="1"/>
  <c r="T20" i="30" a="1"/>
  <c r="T20" i="30" s="1"/>
  <c r="S20" i="30" s="1"/>
  <c r="T31" i="30" a="1"/>
  <c r="T31" i="30" s="1"/>
  <c r="S31" i="30" s="1"/>
  <c r="T37" i="30" a="1"/>
  <c r="T37" i="30" s="1"/>
  <c r="S37" i="30" s="1"/>
  <c r="T44" i="30" a="1"/>
  <c r="T44" i="30" s="1"/>
  <c r="S44" i="30" s="1"/>
  <c r="T41" i="30" a="1"/>
  <c r="T41" i="30" s="1"/>
  <c r="S41" i="30" s="1"/>
  <c r="T25" i="30" a="1"/>
  <c r="T25" i="30" s="1"/>
  <c r="S25" i="30" s="1"/>
  <c r="T32" i="30" a="1"/>
  <c r="T32" i="30" s="1"/>
  <c r="S32" i="30" s="1"/>
  <c r="T38" i="30" a="1"/>
  <c r="T38" i="30" s="1"/>
  <c r="S38" i="30" s="1"/>
  <c r="T45" i="30" a="1"/>
  <c r="T45" i="30" s="1"/>
  <c r="S45" i="30" s="1"/>
  <c r="T46" i="30" a="1"/>
  <c r="T46" i="30" s="1"/>
  <c r="S46" i="30" s="1"/>
  <c r="T22" i="30" a="1"/>
  <c r="T22" i="30" s="1"/>
  <c r="S22" i="30" s="1"/>
  <c r="T26" i="30" a="1"/>
  <c r="T26" i="30" s="1"/>
  <c r="S26" i="30" s="1"/>
  <c r="T39" i="30" a="1"/>
  <c r="T39" i="30" s="1"/>
  <c r="S39" i="30" s="1"/>
  <c r="T40" i="30" a="1"/>
  <c r="T40" i="30" s="1"/>
  <c r="S40" i="30" s="1"/>
  <c r="T27" i="30" a="1"/>
  <c r="T27" i="30" s="1"/>
  <c r="S27" i="30" s="1"/>
  <c r="T33" i="30" a="1"/>
  <c r="T33" i="30" s="1"/>
  <c r="S33" i="30" s="1"/>
  <c r="T47" i="30" a="1"/>
  <c r="T47" i="30" s="1"/>
  <c r="S47" i="30" s="1"/>
  <c r="T21" i="30" a="1"/>
  <c r="T21" i="30" s="1"/>
  <c r="S21" i="30" s="1"/>
  <c r="T28" i="30" a="1"/>
  <c r="T28" i="30" s="1"/>
  <c r="S28" i="30" s="1"/>
  <c r="T34" i="30" a="1"/>
  <c r="T34" i="30" s="1"/>
  <c r="S34" i="30" s="1"/>
  <c r="T48" i="30" a="1"/>
  <c r="T48" i="30" s="1"/>
  <c r="S48" i="30" s="1"/>
  <c r="T35" i="30" a="1"/>
  <c r="T35" i="30" s="1"/>
  <c r="S35" i="30" s="1"/>
  <c r="P23" i="31" a="1"/>
  <c r="P23" i="31" s="1"/>
  <c r="O23" i="31" s="1"/>
  <c r="P36" i="31" a="1"/>
  <c r="P36" i="31" s="1"/>
  <c r="O36" i="31" s="1"/>
  <c r="P42" i="31" a="1"/>
  <c r="P42" i="31" s="1"/>
  <c r="O42" i="31" s="1"/>
  <c r="P49" i="31" a="1"/>
  <c r="P49" i="31" s="1"/>
  <c r="O49" i="31" s="1"/>
  <c r="P55" i="31" a="1"/>
  <c r="P55" i="31" s="1"/>
  <c r="O55" i="31" s="1"/>
  <c r="P68" i="31" a="1"/>
  <c r="P68" i="31" s="1"/>
  <c r="O68" i="31" s="1"/>
  <c r="P74" i="31" a="1"/>
  <c r="P74" i="31" s="1"/>
  <c r="O74" i="31" s="1"/>
  <c r="P81" i="31" a="1"/>
  <c r="P81" i="31" s="1"/>
  <c r="O81" i="31" s="1"/>
  <c r="P87" i="31" a="1"/>
  <c r="P87" i="31" s="1"/>
  <c r="O87" i="31" s="1"/>
  <c r="P100" i="31" a="1"/>
  <c r="P100" i="31" s="1"/>
  <c r="O100" i="31" s="1"/>
  <c r="P24" i="31" a="1"/>
  <c r="P24" i="31" s="1"/>
  <c r="O24" i="31" s="1"/>
  <c r="P30" i="31" a="1"/>
  <c r="P30" i="31" s="1"/>
  <c r="O30" i="31" s="1"/>
  <c r="P37" i="31" a="1"/>
  <c r="P37" i="31" s="1"/>
  <c r="O37" i="31" s="1"/>
  <c r="P43" i="31" a="1"/>
  <c r="P43" i="31" s="1"/>
  <c r="O43" i="31" s="1"/>
  <c r="P56" i="31" a="1"/>
  <c r="P56" i="31" s="1"/>
  <c r="O56" i="31" s="1"/>
  <c r="P62" i="31" a="1"/>
  <c r="P62" i="31" s="1"/>
  <c r="O62" i="31" s="1"/>
  <c r="P69" i="31" a="1"/>
  <c r="P69" i="31" s="1"/>
  <c r="O69" i="31" s="1"/>
  <c r="P75" i="31" a="1"/>
  <c r="P75" i="31" s="1"/>
  <c r="O75" i="31" s="1"/>
  <c r="P88" i="31" a="1"/>
  <c r="P88" i="31" s="1"/>
  <c r="O88" i="31" s="1"/>
  <c r="P94" i="31" a="1"/>
  <c r="P94" i="31" s="1"/>
  <c r="O94" i="31" s="1"/>
  <c r="P25" i="31" a="1"/>
  <c r="P25" i="31" s="1"/>
  <c r="O25" i="31" s="1"/>
  <c r="P31" i="31" a="1"/>
  <c r="P31" i="31" s="1"/>
  <c r="O31" i="31" s="1"/>
  <c r="P44" i="31" a="1"/>
  <c r="P44" i="31" s="1"/>
  <c r="O44" i="31" s="1"/>
  <c r="P50" i="31" a="1"/>
  <c r="P50" i="31" s="1"/>
  <c r="O50" i="31" s="1"/>
  <c r="P57" i="31" a="1"/>
  <c r="P57" i="31" s="1"/>
  <c r="O57" i="31" s="1"/>
  <c r="P63" i="31" a="1"/>
  <c r="P63" i="31" s="1"/>
  <c r="O63" i="31" s="1"/>
  <c r="P76" i="31" a="1"/>
  <c r="P76" i="31" s="1"/>
  <c r="O76" i="31" s="1"/>
  <c r="P82" i="31" a="1"/>
  <c r="P82" i="31" s="1"/>
  <c r="O82" i="31" s="1"/>
  <c r="P89" i="31" a="1"/>
  <c r="P89" i="31" s="1"/>
  <c r="O89" i="31" s="1"/>
  <c r="P95" i="31" a="1"/>
  <c r="P95" i="31" s="1"/>
  <c r="O95" i="31" s="1"/>
  <c r="P19" i="31" a="1"/>
  <c r="P19" i="31" s="1"/>
  <c r="O19" i="31" s="1"/>
  <c r="P32" i="31" a="1"/>
  <c r="P32" i="31" s="1"/>
  <c r="O32" i="31" s="1"/>
  <c r="P38" i="31" a="1"/>
  <c r="P38" i="31" s="1"/>
  <c r="O38" i="31" s="1"/>
  <c r="P45" i="31" a="1"/>
  <c r="P45" i="31" s="1"/>
  <c r="O45" i="31" s="1"/>
  <c r="P51" i="31" a="1"/>
  <c r="P51" i="31" s="1"/>
  <c r="O51" i="31" s="1"/>
  <c r="P64" i="31" a="1"/>
  <c r="P64" i="31" s="1"/>
  <c r="O64" i="31" s="1"/>
  <c r="P70" i="31" a="1"/>
  <c r="P70" i="31" s="1"/>
  <c r="O70" i="31" s="1"/>
  <c r="P77" i="31" a="1"/>
  <c r="P77" i="31" s="1"/>
  <c r="O77" i="31" s="1"/>
  <c r="P20" i="31" a="1"/>
  <c r="P20" i="31" s="1"/>
  <c r="O20" i="31" s="1"/>
  <c r="P26" i="31" a="1"/>
  <c r="P26" i="31" s="1"/>
  <c r="O26" i="31" s="1"/>
  <c r="P33" i="31" a="1"/>
  <c r="P33" i="31" s="1"/>
  <c r="O33" i="31" s="1"/>
  <c r="P39" i="31" a="1"/>
  <c r="P39" i="31" s="1"/>
  <c r="O39" i="31" s="1"/>
  <c r="P52" i="31" a="1"/>
  <c r="P52" i="31" s="1"/>
  <c r="O52" i="31" s="1"/>
  <c r="P58" i="31" a="1"/>
  <c r="P58" i="31" s="1"/>
  <c r="O58" i="31" s="1"/>
  <c r="P65" i="31" a="1"/>
  <c r="P65" i="31" s="1"/>
  <c r="O65" i="31" s="1"/>
  <c r="P71" i="31" a="1"/>
  <c r="P71" i="31" s="1"/>
  <c r="O71" i="31" s="1"/>
  <c r="P84" i="31" a="1"/>
  <c r="P84" i="31" s="1"/>
  <c r="O84" i="31" s="1"/>
  <c r="P90" i="31" a="1"/>
  <c r="P90" i="31" s="1"/>
  <c r="O90" i="31" s="1"/>
  <c r="P21" i="31" a="1"/>
  <c r="P21" i="31" s="1"/>
  <c r="O21" i="31" s="1"/>
  <c r="P27" i="31" a="1"/>
  <c r="P27" i="31" s="1"/>
  <c r="O27" i="31" s="1"/>
  <c r="P40" i="31" a="1"/>
  <c r="P40" i="31" s="1"/>
  <c r="O40" i="31" s="1"/>
  <c r="P46" i="31" a="1"/>
  <c r="P46" i="31" s="1"/>
  <c r="O46" i="31" s="1"/>
  <c r="P53" i="31" a="1"/>
  <c r="P53" i="31" s="1"/>
  <c r="O53" i="31" s="1"/>
  <c r="P59" i="31" a="1"/>
  <c r="P59" i="31" s="1"/>
  <c r="O59" i="31" s="1"/>
  <c r="P72" i="31" a="1"/>
  <c r="P72" i="31" s="1"/>
  <c r="O72" i="31" s="1"/>
  <c r="P78" i="31" a="1"/>
  <c r="P78" i="31" s="1"/>
  <c r="O78" i="31" s="1"/>
  <c r="P85" i="31" a="1"/>
  <c r="P85" i="31" s="1"/>
  <c r="O85" i="31" s="1"/>
  <c r="P91" i="31" a="1"/>
  <c r="P91" i="31" s="1"/>
  <c r="O91" i="31" s="1"/>
  <c r="P28" i="31" a="1"/>
  <c r="P28" i="31" s="1"/>
  <c r="O28" i="31" s="1"/>
  <c r="P34" i="31" a="1"/>
  <c r="P34" i="31" s="1"/>
  <c r="O34" i="31" s="1"/>
  <c r="P41" i="31" a="1"/>
  <c r="P41" i="31" s="1"/>
  <c r="O41" i="31" s="1"/>
  <c r="P47" i="31" a="1"/>
  <c r="P47" i="31" s="1"/>
  <c r="O47" i="31" s="1"/>
  <c r="P60" i="31" a="1"/>
  <c r="P60" i="31" s="1"/>
  <c r="O60" i="31" s="1"/>
  <c r="P66" i="31" a="1"/>
  <c r="P66" i="31" s="1"/>
  <c r="O66" i="31" s="1"/>
  <c r="P73" i="31" a="1"/>
  <c r="P73" i="31" s="1"/>
  <c r="O73" i="31" s="1"/>
  <c r="P79" i="31" a="1"/>
  <c r="P79" i="31" s="1"/>
  <c r="O79" i="31" s="1"/>
  <c r="P48" i="31" a="1"/>
  <c r="P48" i="31" s="1"/>
  <c r="O48" i="31" s="1"/>
  <c r="P86" i="31" a="1"/>
  <c r="P86" i="31" s="1"/>
  <c r="O86" i="31" s="1"/>
  <c r="P99" i="31" a="1"/>
  <c r="P99" i="31" s="1"/>
  <c r="O99" i="31" s="1"/>
  <c r="P106" i="31" a="1"/>
  <c r="P106" i="31" s="1"/>
  <c r="O106" i="31" s="1"/>
  <c r="P113" i="31" a="1"/>
  <c r="P113" i="31" s="1"/>
  <c r="O113" i="31" s="1"/>
  <c r="P119" i="31" a="1"/>
  <c r="P119" i="31" s="1"/>
  <c r="O119" i="31" s="1"/>
  <c r="P132" i="31" a="1"/>
  <c r="P132" i="31" s="1"/>
  <c r="O132" i="31" s="1"/>
  <c r="P138" i="31" a="1"/>
  <c r="P138" i="31" s="1"/>
  <c r="O138" i="31" s="1"/>
  <c r="P145" i="31" a="1"/>
  <c r="P145" i="31" s="1"/>
  <c r="O145" i="31" s="1"/>
  <c r="P151" i="31" a="1"/>
  <c r="P151" i="31" s="1"/>
  <c r="O151" i="31" s="1"/>
  <c r="P164" i="31" a="1"/>
  <c r="P164" i="31" s="1"/>
  <c r="O164" i="31" s="1"/>
  <c r="P170" i="31" a="1"/>
  <c r="P170" i="31" s="1"/>
  <c r="O170" i="31" s="1"/>
  <c r="P177" i="31" a="1"/>
  <c r="P177" i="31" s="1"/>
  <c r="O177" i="31" s="1"/>
  <c r="P184" i="31" a="1"/>
  <c r="P184" i="31" s="1"/>
  <c r="O184" i="31" s="1"/>
  <c r="P192" i="31" a="1"/>
  <c r="P192" i="31" s="1"/>
  <c r="O192" i="31" s="1"/>
  <c r="P200" i="31" a="1"/>
  <c r="P200" i="31" s="1"/>
  <c r="O200" i="31" s="1"/>
  <c r="P208" i="31" a="1"/>
  <c r="P208" i="31" s="1"/>
  <c r="O208" i="31" s="1"/>
  <c r="P216" i="31" a="1"/>
  <c r="P216" i="31" s="1"/>
  <c r="O216" i="31" s="1"/>
  <c r="P224" i="31" a="1"/>
  <c r="P224" i="31" s="1"/>
  <c r="O224" i="31" s="1"/>
  <c r="P232" i="31" a="1"/>
  <c r="P232" i="31" s="1"/>
  <c r="O232" i="31" s="1"/>
  <c r="P240" i="31" a="1"/>
  <c r="P240" i="31" s="1"/>
  <c r="O240" i="31" s="1"/>
  <c r="P248" i="31" a="1"/>
  <c r="P248" i="31" s="1"/>
  <c r="O248" i="31" s="1"/>
  <c r="P256" i="31" a="1"/>
  <c r="P256" i="31" s="1"/>
  <c r="O256" i="31" s="1"/>
  <c r="P264" i="31" a="1"/>
  <c r="P264" i="31" s="1"/>
  <c r="O264" i="31" s="1"/>
  <c r="P272" i="31" a="1"/>
  <c r="P272" i="31" s="1"/>
  <c r="O272" i="31" s="1"/>
  <c r="P280" i="31" a="1"/>
  <c r="P280" i="31" s="1"/>
  <c r="O280" i="31" s="1"/>
  <c r="P288" i="31" a="1"/>
  <c r="P288" i="31" s="1"/>
  <c r="O288" i="31" s="1"/>
  <c r="P296" i="31" a="1"/>
  <c r="P296" i="31" s="1"/>
  <c r="O296" i="31" s="1"/>
  <c r="P206" i="31" a="1"/>
  <c r="P206" i="31" s="1"/>
  <c r="O206" i="31" s="1"/>
  <c r="P246" i="31" a="1"/>
  <c r="P246" i="31" s="1"/>
  <c r="O246" i="31" s="1"/>
  <c r="P278" i="31" a="1"/>
  <c r="P278" i="31" s="1"/>
  <c r="O278" i="31" s="1"/>
  <c r="P131" i="31" a="1"/>
  <c r="P131" i="31" s="1"/>
  <c r="O131" i="31" s="1"/>
  <c r="P163" i="31" a="1"/>
  <c r="P163" i="31" s="1"/>
  <c r="O163" i="31" s="1"/>
  <c r="P215" i="31" a="1"/>
  <c r="P215" i="31" s="1"/>
  <c r="O215" i="31" s="1"/>
  <c r="P287" i="31" a="1"/>
  <c r="P287" i="31" s="1"/>
  <c r="O287" i="31" s="1"/>
  <c r="P54" i="31" a="1"/>
  <c r="P54" i="31" s="1"/>
  <c r="O54" i="31" s="1"/>
  <c r="P101" i="31" a="1"/>
  <c r="P101" i="31" s="1"/>
  <c r="O101" i="31" s="1"/>
  <c r="P107" i="31" a="1"/>
  <c r="P107" i="31" s="1"/>
  <c r="O107" i="31" s="1"/>
  <c r="P120" i="31" a="1"/>
  <c r="P120" i="31" s="1"/>
  <c r="O120" i="31" s="1"/>
  <c r="P126" i="31" a="1"/>
  <c r="P126" i="31" s="1"/>
  <c r="O126" i="31" s="1"/>
  <c r="P133" i="31" a="1"/>
  <c r="P133" i="31" s="1"/>
  <c r="O133" i="31" s="1"/>
  <c r="P139" i="31" a="1"/>
  <c r="P139" i="31" s="1"/>
  <c r="O139" i="31" s="1"/>
  <c r="P152" i="31" a="1"/>
  <c r="P152" i="31" s="1"/>
  <c r="O152" i="31" s="1"/>
  <c r="P158" i="31" a="1"/>
  <c r="P158" i="31" s="1"/>
  <c r="O158" i="31" s="1"/>
  <c r="P165" i="31" a="1"/>
  <c r="P165" i="31" s="1"/>
  <c r="O165" i="31" s="1"/>
  <c r="P171" i="31" a="1"/>
  <c r="P171" i="31" s="1"/>
  <c r="O171" i="31" s="1"/>
  <c r="P185" i="31" a="1"/>
  <c r="P185" i="31" s="1"/>
  <c r="O185" i="31" s="1"/>
  <c r="P193" i="31" a="1"/>
  <c r="P193" i="31" s="1"/>
  <c r="O193" i="31" s="1"/>
  <c r="P201" i="31" a="1"/>
  <c r="P201" i="31" s="1"/>
  <c r="O201" i="31" s="1"/>
  <c r="P209" i="31" a="1"/>
  <c r="P209" i="31" s="1"/>
  <c r="O209" i="31" s="1"/>
  <c r="P217" i="31" a="1"/>
  <c r="P217" i="31" s="1"/>
  <c r="O217" i="31" s="1"/>
  <c r="P225" i="31" a="1"/>
  <c r="P225" i="31" s="1"/>
  <c r="O225" i="31" s="1"/>
  <c r="P233" i="31" a="1"/>
  <c r="P233" i="31" s="1"/>
  <c r="O233" i="31" s="1"/>
  <c r="P241" i="31" a="1"/>
  <c r="P241" i="31" s="1"/>
  <c r="O241" i="31" s="1"/>
  <c r="P249" i="31" a="1"/>
  <c r="P249" i="31" s="1"/>
  <c r="O249" i="31" s="1"/>
  <c r="P257" i="31" a="1"/>
  <c r="P257" i="31" s="1"/>
  <c r="O257" i="31" s="1"/>
  <c r="P265" i="31" a="1"/>
  <c r="P265" i="31" s="1"/>
  <c r="O265" i="31" s="1"/>
  <c r="P273" i="31" a="1"/>
  <c r="P273" i="31" s="1"/>
  <c r="O273" i="31" s="1"/>
  <c r="P281" i="31" a="1"/>
  <c r="P281" i="31" s="1"/>
  <c r="O281" i="31" s="1"/>
  <c r="P289" i="31" a="1"/>
  <c r="P289" i="31" s="1"/>
  <c r="O289" i="31" s="1"/>
  <c r="P297" i="31" a="1"/>
  <c r="P297" i="31" s="1"/>
  <c r="O297" i="31" s="1"/>
  <c r="P250" i="31" a="1"/>
  <c r="P250" i="31" s="1"/>
  <c r="O250" i="31" s="1"/>
  <c r="P266" i="31" a="1"/>
  <c r="P266" i="31" s="1"/>
  <c r="O266" i="31" s="1"/>
  <c r="P282" i="31" a="1"/>
  <c r="P282" i="31" s="1"/>
  <c r="O282" i="31" s="1"/>
  <c r="P298" i="31" a="1"/>
  <c r="P298" i="31" s="1"/>
  <c r="O298" i="31" s="1"/>
  <c r="P299" i="31" a="1"/>
  <c r="P299" i="31" s="1"/>
  <c r="O299" i="31" s="1"/>
  <c r="P162" i="31" a="1"/>
  <c r="P162" i="31" s="1"/>
  <c r="O162" i="31" s="1"/>
  <c r="P190" i="31" a="1"/>
  <c r="P190" i="31" s="1"/>
  <c r="O190" i="31" s="1"/>
  <c r="P222" i="31" a="1"/>
  <c r="P222" i="31" s="1"/>
  <c r="O222" i="31" s="1"/>
  <c r="P254" i="31" a="1"/>
  <c r="P254" i="31" s="1"/>
  <c r="O254" i="31" s="1"/>
  <c r="P294" i="31" a="1"/>
  <c r="P294" i="31" s="1"/>
  <c r="O294" i="31" s="1"/>
  <c r="P118" i="31" a="1"/>
  <c r="P118" i="31" s="1"/>
  <c r="O118" i="31" s="1"/>
  <c r="P150" i="31" a="1"/>
  <c r="P150" i="31" s="1"/>
  <c r="O150" i="31" s="1"/>
  <c r="P207" i="31" a="1"/>
  <c r="P207" i="31" s="1"/>
  <c r="O207" i="31" s="1"/>
  <c r="P247" i="31" a="1"/>
  <c r="P247" i="31" s="1"/>
  <c r="O247" i="31" s="1"/>
  <c r="P295" i="31" a="1"/>
  <c r="P295" i="31" s="1"/>
  <c r="O295" i="31" s="1"/>
  <c r="P61" i="31" a="1"/>
  <c r="P61" i="31" s="1"/>
  <c r="O61" i="31" s="1"/>
  <c r="P92" i="31" a="1"/>
  <c r="P92" i="31" s="1"/>
  <c r="O92" i="31" s="1"/>
  <c r="P108" i="31" a="1"/>
  <c r="P108" i="31" s="1"/>
  <c r="O108" i="31" s="1"/>
  <c r="P114" i="31" a="1"/>
  <c r="P114" i="31" s="1"/>
  <c r="O114" i="31" s="1"/>
  <c r="P121" i="31" a="1"/>
  <c r="P121" i="31" s="1"/>
  <c r="O121" i="31" s="1"/>
  <c r="P127" i="31" a="1"/>
  <c r="P127" i="31" s="1"/>
  <c r="O127" i="31" s="1"/>
  <c r="P140" i="31" a="1"/>
  <c r="P140" i="31" s="1"/>
  <c r="O140" i="31" s="1"/>
  <c r="P146" i="31" a="1"/>
  <c r="P146" i="31" s="1"/>
  <c r="O146" i="31" s="1"/>
  <c r="P153" i="31" a="1"/>
  <c r="P153" i="31" s="1"/>
  <c r="O153" i="31" s="1"/>
  <c r="P159" i="31" a="1"/>
  <c r="P159" i="31" s="1"/>
  <c r="O159" i="31" s="1"/>
  <c r="P172" i="31" a="1"/>
  <c r="P172" i="31" s="1"/>
  <c r="O172" i="31" s="1"/>
  <c r="P178" i="31" a="1"/>
  <c r="P178" i="31" s="1"/>
  <c r="O178" i="31" s="1"/>
  <c r="P186" i="31" a="1"/>
  <c r="P186" i="31" s="1"/>
  <c r="O186" i="31" s="1"/>
  <c r="P194" i="31" a="1"/>
  <c r="P194" i="31" s="1"/>
  <c r="O194" i="31" s="1"/>
  <c r="P202" i="31" a="1"/>
  <c r="P202" i="31" s="1"/>
  <c r="O202" i="31" s="1"/>
  <c r="P210" i="31" a="1"/>
  <c r="P210" i="31" s="1"/>
  <c r="O210" i="31" s="1"/>
  <c r="P218" i="31" a="1"/>
  <c r="P218" i="31" s="1"/>
  <c r="O218" i="31" s="1"/>
  <c r="P226" i="31" a="1"/>
  <c r="P226" i="31" s="1"/>
  <c r="O226" i="31" s="1"/>
  <c r="P234" i="31" a="1"/>
  <c r="P234" i="31" s="1"/>
  <c r="O234" i="31" s="1"/>
  <c r="P242" i="31" a="1"/>
  <c r="P242" i="31" s="1"/>
  <c r="O242" i="31" s="1"/>
  <c r="P258" i="31" a="1"/>
  <c r="P258" i="31" s="1"/>
  <c r="O258" i="31" s="1"/>
  <c r="P274" i="31" a="1"/>
  <c r="P274" i="31" s="1"/>
  <c r="O274" i="31" s="1"/>
  <c r="P290" i="31" a="1"/>
  <c r="P290" i="31" s="1"/>
  <c r="O290" i="31" s="1"/>
  <c r="P176" i="31" a="1"/>
  <c r="P176" i="31" s="1"/>
  <c r="O176" i="31" s="1"/>
  <c r="P231" i="31" a="1"/>
  <c r="P231" i="31" s="1"/>
  <c r="O231" i="31" s="1"/>
  <c r="P271" i="31" a="1"/>
  <c r="P271" i="31" s="1"/>
  <c r="O271" i="31" s="1"/>
  <c r="P67" i="31" a="1"/>
  <c r="P67" i="31" s="1"/>
  <c r="O67" i="31" s="1"/>
  <c r="P93" i="31" a="1"/>
  <c r="P93" i="31" s="1"/>
  <c r="O93" i="31" s="1"/>
  <c r="P102" i="31" a="1"/>
  <c r="P102" i="31" s="1"/>
  <c r="O102" i="31" s="1"/>
  <c r="P109" i="31" a="1"/>
  <c r="P109" i="31" s="1"/>
  <c r="O109" i="31" s="1"/>
  <c r="P115" i="31" a="1"/>
  <c r="P115" i="31" s="1"/>
  <c r="O115" i="31" s="1"/>
  <c r="P128" i="31" a="1"/>
  <c r="P128" i="31" s="1"/>
  <c r="O128" i="31" s="1"/>
  <c r="P134" i="31" a="1"/>
  <c r="P134" i="31" s="1"/>
  <c r="O134" i="31" s="1"/>
  <c r="P141" i="31" a="1"/>
  <c r="P141" i="31" s="1"/>
  <c r="O141" i="31" s="1"/>
  <c r="P147" i="31" a="1"/>
  <c r="P147" i="31" s="1"/>
  <c r="O147" i="31" s="1"/>
  <c r="P160" i="31" a="1"/>
  <c r="P160" i="31" s="1"/>
  <c r="O160" i="31" s="1"/>
  <c r="P166" i="31" a="1"/>
  <c r="P166" i="31" s="1"/>
  <c r="O166" i="31" s="1"/>
  <c r="P173" i="31" a="1"/>
  <c r="P173" i="31" s="1"/>
  <c r="O173" i="31" s="1"/>
  <c r="P179" i="31" a="1"/>
  <c r="P179" i="31" s="1"/>
  <c r="O179" i="31" s="1"/>
  <c r="P187" i="31" a="1"/>
  <c r="P187" i="31" s="1"/>
  <c r="O187" i="31" s="1"/>
  <c r="P195" i="31" a="1"/>
  <c r="P195" i="31" s="1"/>
  <c r="O195" i="31" s="1"/>
  <c r="P203" i="31" a="1"/>
  <c r="P203" i="31" s="1"/>
  <c r="O203" i="31" s="1"/>
  <c r="P211" i="31" a="1"/>
  <c r="P211" i="31" s="1"/>
  <c r="O211" i="31" s="1"/>
  <c r="P219" i="31" a="1"/>
  <c r="P219" i="31" s="1"/>
  <c r="O219" i="31" s="1"/>
  <c r="P227" i="31" a="1"/>
  <c r="P227" i="31" s="1"/>
  <c r="O227" i="31" s="1"/>
  <c r="P235" i="31" a="1"/>
  <c r="P235" i="31" s="1"/>
  <c r="O235" i="31" s="1"/>
  <c r="P243" i="31" a="1"/>
  <c r="P243" i="31" s="1"/>
  <c r="O243" i="31" s="1"/>
  <c r="P251" i="31" a="1"/>
  <c r="P251" i="31" s="1"/>
  <c r="O251" i="31" s="1"/>
  <c r="P259" i="31" a="1"/>
  <c r="P259" i="31" s="1"/>
  <c r="O259" i="31" s="1"/>
  <c r="P267" i="31" a="1"/>
  <c r="P267" i="31" s="1"/>
  <c r="O267" i="31" s="1"/>
  <c r="P275" i="31" a="1"/>
  <c r="P275" i="31" s="1"/>
  <c r="O275" i="31" s="1"/>
  <c r="P283" i="31" a="1"/>
  <c r="P283" i="31" s="1"/>
  <c r="O283" i="31" s="1"/>
  <c r="P291" i="31" a="1"/>
  <c r="P291" i="31" s="1"/>
  <c r="O291" i="31" s="1"/>
  <c r="P125" i="31" a="1"/>
  <c r="P125" i="31" s="1"/>
  <c r="O125" i="31" s="1"/>
  <c r="P183" i="31" a="1"/>
  <c r="P183" i="31" s="1"/>
  <c r="O183" i="31" s="1"/>
  <c r="P239" i="31" a="1"/>
  <c r="P239" i="31" s="1"/>
  <c r="O239" i="31" s="1"/>
  <c r="P279" i="31" a="1"/>
  <c r="P279" i="31" s="1"/>
  <c r="O279" i="31" s="1"/>
  <c r="P22" i="31" a="1"/>
  <c r="P22" i="31" s="1"/>
  <c r="O22" i="31" s="1"/>
  <c r="P96" i="31" a="1"/>
  <c r="P96" i="31" s="1"/>
  <c r="O96" i="31" s="1"/>
  <c r="P103" i="31" a="1"/>
  <c r="P103" i="31" s="1"/>
  <c r="O103" i="31" s="1"/>
  <c r="P116" i="31" a="1"/>
  <c r="P116" i="31" s="1"/>
  <c r="O116" i="31" s="1"/>
  <c r="P122" i="31" a="1"/>
  <c r="P122" i="31" s="1"/>
  <c r="O122" i="31" s="1"/>
  <c r="P129" i="31" a="1"/>
  <c r="P129" i="31" s="1"/>
  <c r="O129" i="31" s="1"/>
  <c r="P135" i="31" a="1"/>
  <c r="P135" i="31" s="1"/>
  <c r="O135" i="31" s="1"/>
  <c r="P148" i="31" a="1"/>
  <c r="P148" i="31" s="1"/>
  <c r="O148" i="31" s="1"/>
  <c r="P154" i="31" a="1"/>
  <c r="P154" i="31" s="1"/>
  <c r="O154" i="31" s="1"/>
  <c r="P161" i="31" a="1"/>
  <c r="P161" i="31" s="1"/>
  <c r="O161" i="31" s="1"/>
  <c r="P167" i="31" a="1"/>
  <c r="P167" i="31" s="1"/>
  <c r="O167" i="31" s="1"/>
  <c r="P180" i="31" a="1"/>
  <c r="P180" i="31" s="1"/>
  <c r="O180" i="31" s="1"/>
  <c r="P188" i="31" a="1"/>
  <c r="P188" i="31" s="1"/>
  <c r="O188" i="31" s="1"/>
  <c r="P196" i="31" a="1"/>
  <c r="P196" i="31" s="1"/>
  <c r="O196" i="31" s="1"/>
  <c r="P204" i="31" a="1"/>
  <c r="P204" i="31" s="1"/>
  <c r="O204" i="31" s="1"/>
  <c r="P212" i="31" a="1"/>
  <c r="P212" i="31" s="1"/>
  <c r="O212" i="31" s="1"/>
  <c r="P220" i="31" a="1"/>
  <c r="P220" i="31" s="1"/>
  <c r="O220" i="31" s="1"/>
  <c r="P228" i="31" a="1"/>
  <c r="P228" i="31" s="1"/>
  <c r="O228" i="31" s="1"/>
  <c r="P236" i="31" a="1"/>
  <c r="P236" i="31" s="1"/>
  <c r="O236" i="31" s="1"/>
  <c r="P244" i="31" a="1"/>
  <c r="P244" i="31" s="1"/>
  <c r="O244" i="31" s="1"/>
  <c r="P252" i="31" a="1"/>
  <c r="P252" i="31" s="1"/>
  <c r="O252" i="31" s="1"/>
  <c r="P260" i="31" a="1"/>
  <c r="P260" i="31" s="1"/>
  <c r="O260" i="31" s="1"/>
  <c r="P268" i="31" a="1"/>
  <c r="P268" i="31" s="1"/>
  <c r="O268" i="31" s="1"/>
  <c r="P276" i="31" a="1"/>
  <c r="P276" i="31" s="1"/>
  <c r="O276" i="31" s="1"/>
  <c r="P284" i="31" a="1"/>
  <c r="P284" i="31" s="1"/>
  <c r="O284" i="31" s="1"/>
  <c r="P292" i="31" a="1"/>
  <c r="P292" i="31" s="1"/>
  <c r="O292" i="31" s="1"/>
  <c r="P300" i="31" a="1"/>
  <c r="P300" i="31" s="1"/>
  <c r="O300" i="31" s="1"/>
  <c r="P277" i="31" a="1"/>
  <c r="P277" i="31" s="1"/>
  <c r="O277" i="31" s="1"/>
  <c r="P293" i="31" a="1"/>
  <c r="P293" i="31" s="1"/>
  <c r="O293" i="31" s="1"/>
  <c r="P35" i="31" a="1"/>
  <c r="P35" i="31" s="1"/>
  <c r="O35" i="31" s="1"/>
  <c r="P105" i="31" a="1"/>
  <c r="P105" i="31" s="1"/>
  <c r="O105" i="31" s="1"/>
  <c r="P124" i="31" a="1"/>
  <c r="P124" i="31" s="1"/>
  <c r="O124" i="31" s="1"/>
  <c r="P137" i="31" a="1"/>
  <c r="P137" i="31" s="1"/>
  <c r="O137" i="31" s="1"/>
  <c r="P143" i="31" a="1"/>
  <c r="P143" i="31" s="1"/>
  <c r="O143" i="31" s="1"/>
  <c r="P169" i="31" a="1"/>
  <c r="P169" i="31" s="1"/>
  <c r="O169" i="31" s="1"/>
  <c r="P182" i="31" a="1"/>
  <c r="P182" i="31" s="1"/>
  <c r="O182" i="31" s="1"/>
  <c r="P214" i="31" a="1"/>
  <c r="P214" i="31" s="1"/>
  <c r="O214" i="31" s="1"/>
  <c r="P238" i="31" a="1"/>
  <c r="P238" i="31" s="1"/>
  <c r="O238" i="31" s="1"/>
  <c r="P270" i="31" a="1"/>
  <c r="P270" i="31" s="1"/>
  <c r="O270" i="31" s="1"/>
  <c r="P98" i="31" a="1"/>
  <c r="P98" i="31" s="1"/>
  <c r="O98" i="31" s="1"/>
  <c r="P144" i="31" a="1"/>
  <c r="P144" i="31" s="1"/>
  <c r="O144" i="31" s="1"/>
  <c r="P191" i="31" a="1"/>
  <c r="P191" i="31" s="1"/>
  <c r="O191" i="31" s="1"/>
  <c r="P223" i="31" a="1"/>
  <c r="P223" i="31" s="1"/>
  <c r="O223" i="31" s="1"/>
  <c r="P263" i="31" a="1"/>
  <c r="P263" i="31" s="1"/>
  <c r="O263" i="31" s="1"/>
  <c r="P29" i="31" a="1"/>
  <c r="P29" i="31" s="1"/>
  <c r="O29" i="31" s="1"/>
  <c r="P80" i="31" a="1"/>
  <c r="P80" i="31" s="1"/>
  <c r="O80" i="31" s="1"/>
  <c r="P97" i="31" a="1"/>
  <c r="P97" i="31" s="1"/>
  <c r="O97" i="31" s="1"/>
  <c r="P104" i="31" a="1"/>
  <c r="P104" i="31" s="1"/>
  <c r="O104" i="31" s="1"/>
  <c r="P110" i="31" a="1"/>
  <c r="P110" i="31" s="1"/>
  <c r="O110" i="31" s="1"/>
  <c r="P117" i="31" a="1"/>
  <c r="P117" i="31" s="1"/>
  <c r="O117" i="31" s="1"/>
  <c r="P123" i="31" a="1"/>
  <c r="P123" i="31" s="1"/>
  <c r="O123" i="31" s="1"/>
  <c r="P136" i="31" a="1"/>
  <c r="P136" i="31" s="1"/>
  <c r="O136" i="31" s="1"/>
  <c r="P142" i="31" a="1"/>
  <c r="P142" i="31" s="1"/>
  <c r="O142" i="31" s="1"/>
  <c r="P149" i="31" a="1"/>
  <c r="P149" i="31" s="1"/>
  <c r="O149" i="31" s="1"/>
  <c r="P155" i="31" a="1"/>
  <c r="P155" i="31" s="1"/>
  <c r="O155" i="31" s="1"/>
  <c r="P168" i="31" a="1"/>
  <c r="P168" i="31" s="1"/>
  <c r="O168" i="31" s="1"/>
  <c r="P174" i="31" a="1"/>
  <c r="P174" i="31" s="1"/>
  <c r="O174" i="31" s="1"/>
  <c r="P181" i="31" a="1"/>
  <c r="P181" i="31" s="1"/>
  <c r="O181" i="31" s="1"/>
  <c r="P189" i="31" a="1"/>
  <c r="P189" i="31" s="1"/>
  <c r="O189" i="31" s="1"/>
  <c r="P197" i="31" a="1"/>
  <c r="P197" i="31" s="1"/>
  <c r="O197" i="31" s="1"/>
  <c r="P205" i="31" a="1"/>
  <c r="P205" i="31" s="1"/>
  <c r="O205" i="31" s="1"/>
  <c r="P213" i="31" a="1"/>
  <c r="P213" i="31" s="1"/>
  <c r="O213" i="31" s="1"/>
  <c r="P221" i="31" a="1"/>
  <c r="P221" i="31" s="1"/>
  <c r="O221" i="31" s="1"/>
  <c r="P229" i="31" a="1"/>
  <c r="P229" i="31" s="1"/>
  <c r="O229" i="31" s="1"/>
  <c r="P237" i="31" a="1"/>
  <c r="P237" i="31" s="1"/>
  <c r="O237" i="31" s="1"/>
  <c r="P245" i="31" a="1"/>
  <c r="P245" i="31" s="1"/>
  <c r="O245" i="31" s="1"/>
  <c r="P253" i="31" a="1"/>
  <c r="P253" i="31" s="1"/>
  <c r="O253" i="31" s="1"/>
  <c r="P261" i="31" a="1"/>
  <c r="P261" i="31" s="1"/>
  <c r="O261" i="31" s="1"/>
  <c r="P269" i="31" a="1"/>
  <c r="P269" i="31" s="1"/>
  <c r="O269" i="31" s="1"/>
  <c r="P285" i="31" a="1"/>
  <c r="P285" i="31" s="1"/>
  <c r="O285" i="31" s="1"/>
  <c r="P83" i="31" a="1"/>
  <c r="P83" i="31" s="1"/>
  <c r="O83" i="31" s="1"/>
  <c r="P111" i="31" a="1"/>
  <c r="P111" i="31" s="1"/>
  <c r="O111" i="31" s="1"/>
  <c r="P130" i="31" a="1"/>
  <c r="P130" i="31" s="1"/>
  <c r="O130" i="31" s="1"/>
  <c r="P156" i="31" a="1"/>
  <c r="P156" i="31" s="1"/>
  <c r="O156" i="31" s="1"/>
  <c r="P175" i="31" a="1"/>
  <c r="P175" i="31" s="1"/>
  <c r="O175" i="31" s="1"/>
  <c r="P198" i="31" a="1"/>
  <c r="P198" i="31" s="1"/>
  <c r="O198" i="31" s="1"/>
  <c r="P230" i="31" a="1"/>
  <c r="P230" i="31" s="1"/>
  <c r="O230" i="31" s="1"/>
  <c r="P262" i="31" a="1"/>
  <c r="P262" i="31" s="1"/>
  <c r="O262" i="31" s="1"/>
  <c r="P286" i="31" a="1"/>
  <c r="P286" i="31" s="1"/>
  <c r="O286" i="31" s="1"/>
  <c r="P112" i="31" a="1"/>
  <c r="P112" i="31" s="1"/>
  <c r="O112" i="31" s="1"/>
  <c r="P157" i="31" a="1"/>
  <c r="P157" i="31" s="1"/>
  <c r="O157" i="31" s="1"/>
  <c r="P199" i="31" a="1"/>
  <c r="P199" i="31" s="1"/>
  <c r="O199" i="31" s="1"/>
  <c r="P255" i="31" a="1"/>
  <c r="P255" i="31" s="1"/>
  <c r="O255" i="31" s="1"/>
  <c r="K19" i="36"/>
  <c r="J19" i="36"/>
  <c r="C21" i="36"/>
  <c r="G21" i="36" s="1"/>
  <c r="D21" i="36"/>
  <c r="E21" i="36"/>
  <c r="L22" i="36"/>
  <c r="I20" i="36"/>
  <c r="B20" i="36"/>
  <c r="H20" i="36"/>
  <c r="E545" i="26" l="1"/>
  <c r="L545" i="26" s="1"/>
  <c r="K546" i="26"/>
  <c r="G544" i="26"/>
  <c r="I544" i="26" s="1"/>
  <c r="D544" i="26"/>
  <c r="B544" i="26"/>
  <c r="H544" i="26"/>
  <c r="J544" i="26" s="1"/>
  <c r="C544" i="26"/>
  <c r="S436" i="30"/>
  <c r="F436" i="30"/>
  <c r="G436" i="30"/>
  <c r="I436" i="30"/>
  <c r="H436" i="30"/>
  <c r="K436" i="30"/>
  <c r="L436" i="30"/>
  <c r="S455" i="30"/>
  <c r="L455" i="30"/>
  <c r="F455" i="30"/>
  <c r="K455" i="30"/>
  <c r="G455" i="30"/>
  <c r="H455" i="30"/>
  <c r="I455" i="30"/>
  <c r="S458" i="30"/>
  <c r="H458" i="30"/>
  <c r="K458" i="30"/>
  <c r="G458" i="30"/>
  <c r="I458" i="30"/>
  <c r="F458" i="30"/>
  <c r="L458" i="30"/>
  <c r="S477" i="30"/>
  <c r="G477" i="30"/>
  <c r="H477" i="30"/>
  <c r="I477" i="30"/>
  <c r="L477" i="30"/>
  <c r="F477" i="30"/>
  <c r="K477" i="30"/>
  <c r="S480" i="30"/>
  <c r="F480" i="30"/>
  <c r="K480" i="30"/>
  <c r="H480" i="30"/>
  <c r="I480" i="30"/>
  <c r="L480" i="30"/>
  <c r="G480" i="30"/>
  <c r="S332" i="30"/>
  <c r="G332" i="30"/>
  <c r="H332" i="30"/>
  <c r="I332" i="30"/>
  <c r="F332" i="30"/>
  <c r="K332" i="30"/>
  <c r="L332" i="30"/>
  <c r="S333" i="30"/>
  <c r="K333" i="30"/>
  <c r="L333" i="30"/>
  <c r="G333" i="30"/>
  <c r="I333" i="30"/>
  <c r="F333" i="30"/>
  <c r="H333" i="30"/>
  <c r="S346" i="30"/>
  <c r="H346" i="30"/>
  <c r="I346" i="30"/>
  <c r="L346" i="30"/>
  <c r="K346" i="30"/>
  <c r="G346" i="30"/>
  <c r="F346" i="30"/>
  <c r="S365" i="30"/>
  <c r="I365" i="30"/>
  <c r="K365" i="30"/>
  <c r="L365" i="30"/>
  <c r="F365" i="30"/>
  <c r="G365" i="30"/>
  <c r="H365" i="30"/>
  <c r="S368" i="30"/>
  <c r="F368" i="30"/>
  <c r="H368" i="30"/>
  <c r="G368" i="30"/>
  <c r="K368" i="30"/>
  <c r="I368" i="30"/>
  <c r="L368" i="30"/>
  <c r="S324" i="30"/>
  <c r="F324" i="30"/>
  <c r="L324" i="30"/>
  <c r="G324" i="30"/>
  <c r="K324" i="30"/>
  <c r="I324" i="30"/>
  <c r="H324" i="30"/>
  <c r="I406" i="30"/>
  <c r="H406" i="30"/>
  <c r="L406" i="30"/>
  <c r="K406" i="30"/>
  <c r="S406" i="30"/>
  <c r="F406" i="30"/>
  <c r="G406" i="30"/>
  <c r="S401" i="30"/>
  <c r="I401" i="30"/>
  <c r="K401" i="30"/>
  <c r="L401" i="30"/>
  <c r="H401" i="30"/>
  <c r="G401" i="30"/>
  <c r="F401" i="30"/>
  <c r="S412" i="30"/>
  <c r="I412" i="30"/>
  <c r="K412" i="30"/>
  <c r="L412" i="30"/>
  <c r="H412" i="30"/>
  <c r="G412" i="30"/>
  <c r="F412" i="30"/>
  <c r="S431" i="30"/>
  <c r="K431" i="30"/>
  <c r="H431" i="30"/>
  <c r="L431" i="30"/>
  <c r="I431" i="30"/>
  <c r="F431" i="30"/>
  <c r="G431" i="30"/>
  <c r="S434" i="30"/>
  <c r="F434" i="30"/>
  <c r="G434" i="30"/>
  <c r="H434" i="30"/>
  <c r="L434" i="30"/>
  <c r="K434" i="30"/>
  <c r="I434" i="30"/>
  <c r="S453" i="30"/>
  <c r="H453" i="30"/>
  <c r="K453" i="30"/>
  <c r="I453" i="30"/>
  <c r="G453" i="30"/>
  <c r="F453" i="30"/>
  <c r="L453" i="30"/>
  <c r="S456" i="30"/>
  <c r="F456" i="30"/>
  <c r="K456" i="30"/>
  <c r="H456" i="30"/>
  <c r="G456" i="30"/>
  <c r="I456" i="30"/>
  <c r="L456" i="30"/>
  <c r="S320" i="30"/>
  <c r="H320" i="30"/>
  <c r="F320" i="30"/>
  <c r="K320" i="30"/>
  <c r="G320" i="30"/>
  <c r="I320" i="30"/>
  <c r="L320" i="30"/>
  <c r="S366" i="30"/>
  <c r="H366" i="30"/>
  <c r="I366" i="30"/>
  <c r="L366" i="30"/>
  <c r="K366" i="30"/>
  <c r="G366" i="30"/>
  <c r="F366" i="30"/>
  <c r="S361" i="30"/>
  <c r="F361" i="30"/>
  <c r="H361" i="30"/>
  <c r="G361" i="30"/>
  <c r="I361" i="30"/>
  <c r="K361" i="30"/>
  <c r="L361" i="30"/>
  <c r="S499" i="30"/>
  <c r="G499" i="30"/>
  <c r="H499" i="30"/>
  <c r="I499" i="30"/>
  <c r="K499" i="30"/>
  <c r="L499" i="30"/>
  <c r="F499" i="30"/>
  <c r="S523" i="30"/>
  <c r="K523" i="30"/>
  <c r="L523" i="30"/>
  <c r="G523" i="30"/>
  <c r="H523" i="30"/>
  <c r="I523" i="30"/>
  <c r="F523" i="30"/>
  <c r="S411" i="30"/>
  <c r="K411" i="30"/>
  <c r="L411" i="30"/>
  <c r="G411" i="30"/>
  <c r="F411" i="30"/>
  <c r="I411" i="30"/>
  <c r="H411" i="30"/>
  <c r="S512" i="30"/>
  <c r="L512" i="30"/>
  <c r="H512" i="30"/>
  <c r="K512" i="30"/>
  <c r="F512" i="30"/>
  <c r="I512" i="30"/>
  <c r="G512" i="30"/>
  <c r="F322" i="30"/>
  <c r="H322" i="30"/>
  <c r="I322" i="30"/>
  <c r="S322" i="30"/>
  <c r="G322" i="30"/>
  <c r="K322" i="30"/>
  <c r="L322" i="30"/>
  <c r="S500" i="30"/>
  <c r="L500" i="30"/>
  <c r="G500" i="30"/>
  <c r="K500" i="30"/>
  <c r="F500" i="30"/>
  <c r="I500" i="30"/>
  <c r="H500" i="30"/>
  <c r="S341" i="30"/>
  <c r="F341" i="30"/>
  <c r="G341" i="30"/>
  <c r="I341" i="30"/>
  <c r="H341" i="30"/>
  <c r="L341" i="30"/>
  <c r="K341" i="30"/>
  <c r="S317" i="30"/>
  <c r="I317" i="30"/>
  <c r="K317" i="30"/>
  <c r="H317" i="30"/>
  <c r="G317" i="30"/>
  <c r="F317" i="30"/>
  <c r="L317" i="30"/>
  <c r="S382" i="30"/>
  <c r="K382" i="30"/>
  <c r="F382" i="30"/>
  <c r="H382" i="30"/>
  <c r="I382" i="30"/>
  <c r="L382" i="30"/>
  <c r="G382" i="30"/>
  <c r="S377" i="30"/>
  <c r="F377" i="30"/>
  <c r="G377" i="30"/>
  <c r="L377" i="30"/>
  <c r="H377" i="30"/>
  <c r="I377" i="30"/>
  <c r="K377" i="30"/>
  <c r="S388" i="30"/>
  <c r="G388" i="30"/>
  <c r="H388" i="30"/>
  <c r="I388" i="30"/>
  <c r="L388" i="30"/>
  <c r="K388" i="30"/>
  <c r="F388" i="30"/>
  <c r="S407" i="30"/>
  <c r="I407" i="30"/>
  <c r="F407" i="30"/>
  <c r="H407" i="30"/>
  <c r="K407" i="30"/>
  <c r="L407" i="30"/>
  <c r="G407" i="30"/>
  <c r="S410" i="30"/>
  <c r="K410" i="30"/>
  <c r="L410" i="30"/>
  <c r="F410" i="30"/>
  <c r="I410" i="30"/>
  <c r="G410" i="30"/>
  <c r="H410" i="30"/>
  <c r="S429" i="30"/>
  <c r="I429" i="30"/>
  <c r="F429" i="30"/>
  <c r="H429" i="30"/>
  <c r="G429" i="30"/>
  <c r="K429" i="30"/>
  <c r="L429" i="30"/>
  <c r="L432" i="30"/>
  <c r="S432" i="30"/>
  <c r="I432" i="30"/>
  <c r="G432" i="30"/>
  <c r="H432" i="30"/>
  <c r="F432" i="30"/>
  <c r="K432" i="30"/>
  <c r="S327" i="30"/>
  <c r="F327" i="30"/>
  <c r="K327" i="30"/>
  <c r="I327" i="30"/>
  <c r="H327" i="30"/>
  <c r="G327" i="30"/>
  <c r="L327" i="30"/>
  <c r="S470" i="30"/>
  <c r="F470" i="30"/>
  <c r="H470" i="30"/>
  <c r="I470" i="30"/>
  <c r="K470" i="30"/>
  <c r="G470" i="30"/>
  <c r="L470" i="30"/>
  <c r="S465" i="30"/>
  <c r="I465" i="30"/>
  <c r="K465" i="30"/>
  <c r="L465" i="30"/>
  <c r="H465" i="30"/>
  <c r="G465" i="30"/>
  <c r="F465" i="30"/>
  <c r="S476" i="30"/>
  <c r="F476" i="30"/>
  <c r="G476" i="30"/>
  <c r="I476" i="30"/>
  <c r="H476" i="30"/>
  <c r="L476" i="30"/>
  <c r="K476" i="30"/>
  <c r="S495" i="30"/>
  <c r="K495" i="30"/>
  <c r="H495" i="30"/>
  <c r="L495" i="30"/>
  <c r="F495" i="30"/>
  <c r="I495" i="30"/>
  <c r="G495" i="30"/>
  <c r="S498" i="30"/>
  <c r="F498" i="30"/>
  <c r="G498" i="30"/>
  <c r="H498" i="30"/>
  <c r="L498" i="30"/>
  <c r="K498" i="30"/>
  <c r="I498" i="30"/>
  <c r="S358" i="30"/>
  <c r="F358" i="30"/>
  <c r="G358" i="30"/>
  <c r="L358" i="30"/>
  <c r="H358" i="30"/>
  <c r="I358" i="30"/>
  <c r="K358" i="30"/>
  <c r="S353" i="30"/>
  <c r="G353" i="30"/>
  <c r="H353" i="30"/>
  <c r="I353" i="30"/>
  <c r="L353" i="30"/>
  <c r="K353" i="30"/>
  <c r="F353" i="30"/>
  <c r="S334" i="30"/>
  <c r="I334" i="30"/>
  <c r="G334" i="30"/>
  <c r="L334" i="30"/>
  <c r="H334" i="30"/>
  <c r="K334" i="30"/>
  <c r="F334" i="30"/>
  <c r="S430" i="30"/>
  <c r="G430" i="30"/>
  <c r="I430" i="30"/>
  <c r="L430" i="30"/>
  <c r="K430" i="30"/>
  <c r="F430" i="30"/>
  <c r="H430" i="30"/>
  <c r="S425" i="30"/>
  <c r="L425" i="30"/>
  <c r="G425" i="30"/>
  <c r="K425" i="30"/>
  <c r="F425" i="30"/>
  <c r="I425" i="30"/>
  <c r="H425" i="30"/>
  <c r="S435" i="30"/>
  <c r="I435" i="30"/>
  <c r="L435" i="30"/>
  <c r="H435" i="30"/>
  <c r="K435" i="30"/>
  <c r="G435" i="30"/>
  <c r="F435" i="30"/>
  <c r="S515" i="30"/>
  <c r="I515" i="30"/>
  <c r="K515" i="30"/>
  <c r="L515" i="30"/>
  <c r="F515" i="30"/>
  <c r="H515" i="30"/>
  <c r="G515" i="30"/>
  <c r="G347" i="30"/>
  <c r="I347" i="30"/>
  <c r="H347" i="30"/>
  <c r="S347" i="30"/>
  <c r="F347" i="30"/>
  <c r="L347" i="30"/>
  <c r="K347" i="30"/>
  <c r="S459" i="30"/>
  <c r="I459" i="30"/>
  <c r="F459" i="30"/>
  <c r="G459" i="30"/>
  <c r="H459" i="30"/>
  <c r="K459" i="30"/>
  <c r="L459" i="30"/>
  <c r="I318" i="30"/>
  <c r="F318" i="30"/>
  <c r="L318" i="30"/>
  <c r="K318" i="30"/>
  <c r="S318" i="30"/>
  <c r="H318" i="30"/>
  <c r="G318" i="30"/>
  <c r="S405" i="30"/>
  <c r="G405" i="30"/>
  <c r="K405" i="30"/>
  <c r="L405" i="30"/>
  <c r="F405" i="30"/>
  <c r="I405" i="30"/>
  <c r="H405" i="30"/>
  <c r="S408" i="30"/>
  <c r="I408" i="30"/>
  <c r="L408" i="30"/>
  <c r="G408" i="30"/>
  <c r="F408" i="30"/>
  <c r="H408" i="30"/>
  <c r="K408" i="30"/>
  <c r="S343" i="30"/>
  <c r="L343" i="30"/>
  <c r="H343" i="30"/>
  <c r="I343" i="30"/>
  <c r="K343" i="30"/>
  <c r="G343" i="30"/>
  <c r="F343" i="30"/>
  <c r="S446" i="30"/>
  <c r="H446" i="30"/>
  <c r="F446" i="30"/>
  <c r="I446" i="30"/>
  <c r="G446" i="30"/>
  <c r="K446" i="30"/>
  <c r="L446" i="30"/>
  <c r="S441" i="30"/>
  <c r="G441" i="30"/>
  <c r="H441" i="30"/>
  <c r="I441" i="30"/>
  <c r="L441" i="30"/>
  <c r="F441" i="30"/>
  <c r="K441" i="30"/>
  <c r="S452" i="30"/>
  <c r="I452" i="30"/>
  <c r="K452" i="30"/>
  <c r="L452" i="30"/>
  <c r="G452" i="30"/>
  <c r="F452" i="30"/>
  <c r="H452" i="30"/>
  <c r="S471" i="30"/>
  <c r="I471" i="30"/>
  <c r="F471" i="30"/>
  <c r="H471" i="30"/>
  <c r="G471" i="30"/>
  <c r="K471" i="30"/>
  <c r="L471" i="30"/>
  <c r="S474" i="30"/>
  <c r="K474" i="30"/>
  <c r="L474" i="30"/>
  <c r="F474" i="30"/>
  <c r="I474" i="30"/>
  <c r="G474" i="30"/>
  <c r="H474" i="30"/>
  <c r="S493" i="30"/>
  <c r="H493" i="30"/>
  <c r="L493" i="30"/>
  <c r="G493" i="30"/>
  <c r="F493" i="30"/>
  <c r="I493" i="30"/>
  <c r="K493" i="30"/>
  <c r="S496" i="30"/>
  <c r="H496" i="30"/>
  <c r="I496" i="30"/>
  <c r="G496" i="30"/>
  <c r="K496" i="30"/>
  <c r="L496" i="30"/>
  <c r="F496" i="30"/>
  <c r="S328" i="30"/>
  <c r="G328" i="30"/>
  <c r="F328" i="30"/>
  <c r="L328" i="30"/>
  <c r="K328" i="30"/>
  <c r="H328" i="30"/>
  <c r="I328" i="30"/>
  <c r="S359" i="30"/>
  <c r="I359" i="30"/>
  <c r="L359" i="30"/>
  <c r="H359" i="30"/>
  <c r="K359" i="30"/>
  <c r="G359" i="30"/>
  <c r="F359" i="30"/>
  <c r="S362" i="30"/>
  <c r="L362" i="30"/>
  <c r="H362" i="30"/>
  <c r="K362" i="30"/>
  <c r="G362" i="30"/>
  <c r="I362" i="30"/>
  <c r="F362" i="30"/>
  <c r="S381" i="30"/>
  <c r="I381" i="30"/>
  <c r="F381" i="30"/>
  <c r="H381" i="30"/>
  <c r="L381" i="30"/>
  <c r="K381" i="30"/>
  <c r="G381" i="30"/>
  <c r="S384" i="30"/>
  <c r="L384" i="30"/>
  <c r="H384" i="30"/>
  <c r="K384" i="30"/>
  <c r="F384" i="30"/>
  <c r="G384" i="30"/>
  <c r="I384" i="30"/>
  <c r="H326" i="30"/>
  <c r="G326" i="30"/>
  <c r="L326" i="30"/>
  <c r="S326" i="30"/>
  <c r="F326" i="30"/>
  <c r="K326" i="30"/>
  <c r="I326" i="30"/>
  <c r="K422" i="30"/>
  <c r="L422" i="30"/>
  <c r="I422" i="30"/>
  <c r="S422" i="30"/>
  <c r="H422" i="30"/>
  <c r="G422" i="30"/>
  <c r="F422" i="30"/>
  <c r="S417" i="30"/>
  <c r="F417" i="30"/>
  <c r="G417" i="30"/>
  <c r="I417" i="30"/>
  <c r="H417" i="30"/>
  <c r="K417" i="30"/>
  <c r="L417" i="30"/>
  <c r="S338" i="30"/>
  <c r="K338" i="30"/>
  <c r="L338" i="30"/>
  <c r="I338" i="30"/>
  <c r="F338" i="30"/>
  <c r="G338" i="30"/>
  <c r="H338" i="30"/>
  <c r="S494" i="30"/>
  <c r="K494" i="30"/>
  <c r="L494" i="30"/>
  <c r="I494" i="30"/>
  <c r="G494" i="30"/>
  <c r="H494" i="30"/>
  <c r="F494" i="30"/>
  <c r="S489" i="30"/>
  <c r="L489" i="30"/>
  <c r="G489" i="30"/>
  <c r="K489" i="30"/>
  <c r="F489" i="30"/>
  <c r="I489" i="30"/>
  <c r="H489" i="30"/>
  <c r="S371" i="30"/>
  <c r="F371" i="30"/>
  <c r="G371" i="30"/>
  <c r="L371" i="30"/>
  <c r="I371" i="30"/>
  <c r="K371" i="30"/>
  <c r="H371" i="30"/>
  <c r="S483" i="30"/>
  <c r="K483" i="30"/>
  <c r="H483" i="30"/>
  <c r="F483" i="30"/>
  <c r="L483" i="30"/>
  <c r="G483" i="30"/>
  <c r="I483" i="30"/>
  <c r="S521" i="30"/>
  <c r="L521" i="30"/>
  <c r="G521" i="30"/>
  <c r="F521" i="30"/>
  <c r="I521" i="30"/>
  <c r="K521" i="30"/>
  <c r="H521" i="30"/>
  <c r="S395" i="30"/>
  <c r="F395" i="30"/>
  <c r="L395" i="30"/>
  <c r="I395" i="30"/>
  <c r="K395" i="30"/>
  <c r="G395" i="30"/>
  <c r="H395" i="30"/>
  <c r="H319" i="30"/>
  <c r="L319" i="30"/>
  <c r="S319" i="30"/>
  <c r="K319" i="30"/>
  <c r="G319" i="30"/>
  <c r="F319" i="30"/>
  <c r="I319" i="30"/>
  <c r="S469" i="30"/>
  <c r="F469" i="30"/>
  <c r="I469" i="30"/>
  <c r="L469" i="30"/>
  <c r="K469" i="30"/>
  <c r="G469" i="30"/>
  <c r="H469" i="30"/>
  <c r="S472" i="30"/>
  <c r="H472" i="30"/>
  <c r="I472" i="30"/>
  <c r="G472" i="30"/>
  <c r="K472" i="30"/>
  <c r="L472" i="30"/>
  <c r="F472" i="30"/>
  <c r="S339" i="30"/>
  <c r="G339" i="30"/>
  <c r="K339" i="30"/>
  <c r="L339" i="30"/>
  <c r="I339" i="30"/>
  <c r="H339" i="30"/>
  <c r="F339" i="30"/>
  <c r="S510" i="30"/>
  <c r="G510" i="30"/>
  <c r="K510" i="30"/>
  <c r="F510" i="30"/>
  <c r="H510" i="30"/>
  <c r="I510" i="30"/>
  <c r="L510" i="30"/>
  <c r="S505" i="30"/>
  <c r="G505" i="30"/>
  <c r="H505" i="30"/>
  <c r="I505" i="30"/>
  <c r="L505" i="30"/>
  <c r="F505" i="30"/>
  <c r="K505" i="30"/>
  <c r="S357" i="30"/>
  <c r="F357" i="30"/>
  <c r="K357" i="30"/>
  <c r="G357" i="30"/>
  <c r="L357" i="30"/>
  <c r="H357" i="30"/>
  <c r="I357" i="30"/>
  <c r="S360" i="30"/>
  <c r="I360" i="30"/>
  <c r="K360" i="30"/>
  <c r="L360" i="30"/>
  <c r="F360" i="30"/>
  <c r="G360" i="30"/>
  <c r="H360" i="30"/>
  <c r="S323" i="30"/>
  <c r="H323" i="30"/>
  <c r="G323" i="30"/>
  <c r="F323" i="30"/>
  <c r="L323" i="30"/>
  <c r="K323" i="30"/>
  <c r="I323" i="30"/>
  <c r="S398" i="30"/>
  <c r="G398" i="30"/>
  <c r="I398" i="30"/>
  <c r="F398" i="30"/>
  <c r="K398" i="30"/>
  <c r="H398" i="30"/>
  <c r="L398" i="30"/>
  <c r="S393" i="30"/>
  <c r="L393" i="30"/>
  <c r="G393" i="30"/>
  <c r="F393" i="30"/>
  <c r="I393" i="30"/>
  <c r="H393" i="30"/>
  <c r="K393" i="30"/>
  <c r="S404" i="30"/>
  <c r="H404" i="30"/>
  <c r="F404" i="30"/>
  <c r="K404" i="30"/>
  <c r="L404" i="30"/>
  <c r="I404" i="30"/>
  <c r="G404" i="30"/>
  <c r="S423" i="30"/>
  <c r="L423" i="30"/>
  <c r="F423" i="30"/>
  <c r="K423" i="30"/>
  <c r="H423" i="30"/>
  <c r="G423" i="30"/>
  <c r="I423" i="30"/>
  <c r="S426" i="30"/>
  <c r="H426" i="30"/>
  <c r="K426" i="30"/>
  <c r="I426" i="30"/>
  <c r="L426" i="30"/>
  <c r="F426" i="30"/>
  <c r="G426" i="30"/>
  <c r="S445" i="30"/>
  <c r="H445" i="30"/>
  <c r="L445" i="30"/>
  <c r="G445" i="30"/>
  <c r="I445" i="30"/>
  <c r="K445" i="30"/>
  <c r="F445" i="30"/>
  <c r="S448" i="30"/>
  <c r="G448" i="30"/>
  <c r="L448" i="30"/>
  <c r="H448" i="30"/>
  <c r="F448" i="30"/>
  <c r="I448" i="30"/>
  <c r="K448" i="30"/>
  <c r="S329" i="30"/>
  <c r="K329" i="30"/>
  <c r="G329" i="30"/>
  <c r="L329" i="30"/>
  <c r="I329" i="30"/>
  <c r="H329" i="30"/>
  <c r="F329" i="30"/>
  <c r="S486" i="30"/>
  <c r="K486" i="30"/>
  <c r="H486" i="30"/>
  <c r="F486" i="30"/>
  <c r="L486" i="30"/>
  <c r="I486" i="30"/>
  <c r="G486" i="30"/>
  <c r="S481" i="30"/>
  <c r="F481" i="30"/>
  <c r="G481" i="30"/>
  <c r="I481" i="30"/>
  <c r="H481" i="30"/>
  <c r="L481" i="30"/>
  <c r="K481" i="30"/>
  <c r="S364" i="30"/>
  <c r="F364" i="30"/>
  <c r="G364" i="30"/>
  <c r="H364" i="30"/>
  <c r="K364" i="30"/>
  <c r="I364" i="30"/>
  <c r="L364" i="30"/>
  <c r="S383" i="30"/>
  <c r="G383" i="30"/>
  <c r="H383" i="30"/>
  <c r="K383" i="30"/>
  <c r="F383" i="30"/>
  <c r="L383" i="30"/>
  <c r="I383" i="30"/>
  <c r="S386" i="30"/>
  <c r="H386" i="30"/>
  <c r="I386" i="30"/>
  <c r="K386" i="30"/>
  <c r="F386" i="30"/>
  <c r="L386" i="30"/>
  <c r="G386" i="30"/>
  <c r="S443" i="30"/>
  <c r="K443" i="30"/>
  <c r="F443" i="30"/>
  <c r="L443" i="30"/>
  <c r="H443" i="30"/>
  <c r="I443" i="30"/>
  <c r="G443" i="30"/>
  <c r="S419" i="30"/>
  <c r="L419" i="30"/>
  <c r="F419" i="30"/>
  <c r="K419" i="30"/>
  <c r="G419" i="30"/>
  <c r="H419" i="30"/>
  <c r="I419" i="30"/>
  <c r="S513" i="30"/>
  <c r="F513" i="30"/>
  <c r="G513" i="30"/>
  <c r="I513" i="30"/>
  <c r="H513" i="30"/>
  <c r="L513" i="30"/>
  <c r="K513" i="30"/>
  <c r="S518" i="30"/>
  <c r="G518" i="30"/>
  <c r="H518" i="30"/>
  <c r="K518" i="30"/>
  <c r="I518" i="30"/>
  <c r="F518" i="30"/>
  <c r="L518" i="30"/>
  <c r="S321" i="30"/>
  <c r="L321" i="30"/>
  <c r="G321" i="30"/>
  <c r="K321" i="30"/>
  <c r="H321" i="30"/>
  <c r="I321" i="30"/>
  <c r="F321" i="30"/>
  <c r="S374" i="30"/>
  <c r="L374" i="30"/>
  <c r="F374" i="30"/>
  <c r="K374" i="30"/>
  <c r="I374" i="30"/>
  <c r="G374" i="30"/>
  <c r="H374" i="30"/>
  <c r="S369" i="30"/>
  <c r="K369" i="30"/>
  <c r="F369" i="30"/>
  <c r="H369" i="30"/>
  <c r="I369" i="30"/>
  <c r="L369" i="30"/>
  <c r="G369" i="30"/>
  <c r="S380" i="30"/>
  <c r="F380" i="30"/>
  <c r="H380" i="30"/>
  <c r="L380" i="30"/>
  <c r="G380" i="30"/>
  <c r="K380" i="30"/>
  <c r="I380" i="30"/>
  <c r="S399" i="30"/>
  <c r="K399" i="30"/>
  <c r="H399" i="30"/>
  <c r="F399" i="30"/>
  <c r="G399" i="30"/>
  <c r="L399" i="30"/>
  <c r="I399" i="30"/>
  <c r="S402" i="30"/>
  <c r="F402" i="30"/>
  <c r="G402" i="30"/>
  <c r="H402" i="30"/>
  <c r="K402" i="30"/>
  <c r="L402" i="30"/>
  <c r="I402" i="30"/>
  <c r="S421" i="30"/>
  <c r="L421" i="30"/>
  <c r="F421" i="30"/>
  <c r="G421" i="30"/>
  <c r="H421" i="30"/>
  <c r="K421" i="30"/>
  <c r="I421" i="30"/>
  <c r="S424" i="30"/>
  <c r="G424" i="30"/>
  <c r="H424" i="30"/>
  <c r="F424" i="30"/>
  <c r="I424" i="30"/>
  <c r="K424" i="30"/>
  <c r="L424" i="30"/>
  <c r="S344" i="30"/>
  <c r="L344" i="30"/>
  <c r="F344" i="30"/>
  <c r="H344" i="30"/>
  <c r="G344" i="30"/>
  <c r="I344" i="30"/>
  <c r="K344" i="30"/>
  <c r="S462" i="30"/>
  <c r="K462" i="30"/>
  <c r="L462" i="30"/>
  <c r="I462" i="30"/>
  <c r="G462" i="30"/>
  <c r="H462" i="30"/>
  <c r="F462" i="30"/>
  <c r="S457" i="30"/>
  <c r="L457" i="30"/>
  <c r="G457" i="30"/>
  <c r="F457" i="30"/>
  <c r="H457" i="30"/>
  <c r="I457" i="30"/>
  <c r="K457" i="30"/>
  <c r="S468" i="30"/>
  <c r="G468" i="30"/>
  <c r="K468" i="30"/>
  <c r="F468" i="30"/>
  <c r="I468" i="30"/>
  <c r="L468" i="30"/>
  <c r="H468" i="30"/>
  <c r="S487" i="30"/>
  <c r="L487" i="30"/>
  <c r="F487" i="30"/>
  <c r="K487" i="30"/>
  <c r="H487" i="30"/>
  <c r="G487" i="30"/>
  <c r="I487" i="30"/>
  <c r="S490" i="30"/>
  <c r="H490" i="30"/>
  <c r="K490" i="30"/>
  <c r="I490" i="30"/>
  <c r="F490" i="30"/>
  <c r="G490" i="30"/>
  <c r="L490" i="30"/>
  <c r="S350" i="30"/>
  <c r="I350" i="30"/>
  <c r="G350" i="30"/>
  <c r="K350" i="30"/>
  <c r="L350" i="30"/>
  <c r="F350" i="30"/>
  <c r="H350" i="30"/>
  <c r="S345" i="30"/>
  <c r="I345" i="30"/>
  <c r="K345" i="30"/>
  <c r="F345" i="30"/>
  <c r="H345" i="30"/>
  <c r="L345" i="30"/>
  <c r="G345" i="30"/>
  <c r="S356" i="30"/>
  <c r="I356" i="30"/>
  <c r="H356" i="30"/>
  <c r="G356" i="30"/>
  <c r="F356" i="30"/>
  <c r="K356" i="30"/>
  <c r="L356" i="30"/>
  <c r="S375" i="30"/>
  <c r="K375" i="30"/>
  <c r="G375" i="30"/>
  <c r="H375" i="30"/>
  <c r="L375" i="30"/>
  <c r="F375" i="30"/>
  <c r="I375" i="30"/>
  <c r="S378" i="30"/>
  <c r="I378" i="30"/>
  <c r="K378" i="30"/>
  <c r="L378" i="30"/>
  <c r="G378" i="30"/>
  <c r="H378" i="30"/>
  <c r="F378" i="30"/>
  <c r="S428" i="30"/>
  <c r="G428" i="30"/>
  <c r="H428" i="30"/>
  <c r="I428" i="30"/>
  <c r="L428" i="30"/>
  <c r="K428" i="30"/>
  <c r="F428" i="30"/>
  <c r="S447" i="30"/>
  <c r="G447" i="30"/>
  <c r="H447" i="30"/>
  <c r="K447" i="30"/>
  <c r="F447" i="30"/>
  <c r="L447" i="30"/>
  <c r="I447" i="30"/>
  <c r="S450" i="30"/>
  <c r="H450" i="30"/>
  <c r="I450" i="30"/>
  <c r="K450" i="30"/>
  <c r="F450" i="30"/>
  <c r="L450" i="30"/>
  <c r="G450" i="30"/>
  <c r="S516" i="30"/>
  <c r="G516" i="30"/>
  <c r="H516" i="30"/>
  <c r="I516" i="30"/>
  <c r="L516" i="30"/>
  <c r="F516" i="30"/>
  <c r="K516" i="30"/>
  <c r="S355" i="30"/>
  <c r="K355" i="30"/>
  <c r="L355" i="30"/>
  <c r="F355" i="30"/>
  <c r="H355" i="30"/>
  <c r="G355" i="30"/>
  <c r="I355" i="30"/>
  <c r="S467" i="30"/>
  <c r="I467" i="30"/>
  <c r="L467" i="30"/>
  <c r="K467" i="30"/>
  <c r="G467" i="30"/>
  <c r="H467" i="30"/>
  <c r="F467" i="30"/>
  <c r="S519" i="30"/>
  <c r="L519" i="30"/>
  <c r="F519" i="30"/>
  <c r="K519" i="30"/>
  <c r="G519" i="30"/>
  <c r="H519" i="30"/>
  <c r="I519" i="30"/>
  <c r="S335" i="30"/>
  <c r="L335" i="30"/>
  <c r="F335" i="30"/>
  <c r="G335" i="30"/>
  <c r="I335" i="30"/>
  <c r="K335" i="30"/>
  <c r="H335" i="30"/>
  <c r="S438" i="30"/>
  <c r="K438" i="30"/>
  <c r="H438" i="30"/>
  <c r="L438" i="30"/>
  <c r="I438" i="30"/>
  <c r="G438" i="30"/>
  <c r="F438" i="30"/>
  <c r="S433" i="30"/>
  <c r="I433" i="30"/>
  <c r="K433" i="30"/>
  <c r="L433" i="30"/>
  <c r="G433" i="30"/>
  <c r="H433" i="30"/>
  <c r="F433" i="30"/>
  <c r="S444" i="30"/>
  <c r="L444" i="30"/>
  <c r="G444" i="30"/>
  <c r="K444" i="30"/>
  <c r="F444" i="30"/>
  <c r="I444" i="30"/>
  <c r="H444" i="30"/>
  <c r="S463" i="30"/>
  <c r="K463" i="30"/>
  <c r="H463" i="30"/>
  <c r="F463" i="30"/>
  <c r="L463" i="30"/>
  <c r="G463" i="30"/>
  <c r="I463" i="30"/>
  <c r="S466" i="30"/>
  <c r="F466" i="30"/>
  <c r="G466" i="30"/>
  <c r="H466" i="30"/>
  <c r="I466" i="30"/>
  <c r="K466" i="30"/>
  <c r="L466" i="30"/>
  <c r="S485" i="30"/>
  <c r="K485" i="30"/>
  <c r="F485" i="30"/>
  <c r="G485" i="30"/>
  <c r="I485" i="30"/>
  <c r="H485" i="30"/>
  <c r="L485" i="30"/>
  <c r="S488" i="30"/>
  <c r="L488" i="30"/>
  <c r="H488" i="30"/>
  <c r="K488" i="30"/>
  <c r="F488" i="30"/>
  <c r="I488" i="30"/>
  <c r="G488" i="30"/>
  <c r="S340" i="30"/>
  <c r="K340" i="30"/>
  <c r="I340" i="30"/>
  <c r="L340" i="30"/>
  <c r="G340" i="30"/>
  <c r="H340" i="30"/>
  <c r="F340" i="30"/>
  <c r="S351" i="30"/>
  <c r="L351" i="30"/>
  <c r="F351" i="30"/>
  <c r="K351" i="30"/>
  <c r="H351" i="30"/>
  <c r="I351" i="30"/>
  <c r="G351" i="30"/>
  <c r="S354" i="30"/>
  <c r="G354" i="30"/>
  <c r="I354" i="30"/>
  <c r="F354" i="30"/>
  <c r="H354" i="30"/>
  <c r="L354" i="30"/>
  <c r="K354" i="30"/>
  <c r="S373" i="30"/>
  <c r="I373" i="30"/>
  <c r="L373" i="30"/>
  <c r="H373" i="30"/>
  <c r="K373" i="30"/>
  <c r="G373" i="30"/>
  <c r="F373" i="30"/>
  <c r="S376" i="30"/>
  <c r="F376" i="30"/>
  <c r="G376" i="30"/>
  <c r="H376" i="30"/>
  <c r="K376" i="30"/>
  <c r="I376" i="30"/>
  <c r="L376" i="30"/>
  <c r="S325" i="30"/>
  <c r="H325" i="30"/>
  <c r="I325" i="30"/>
  <c r="G325" i="30"/>
  <c r="L325" i="30"/>
  <c r="K325" i="30"/>
  <c r="F325" i="30"/>
  <c r="S414" i="30"/>
  <c r="G414" i="30"/>
  <c r="I414" i="30"/>
  <c r="K414" i="30"/>
  <c r="H414" i="30"/>
  <c r="L414" i="30"/>
  <c r="F414" i="30"/>
  <c r="S409" i="30"/>
  <c r="G409" i="30"/>
  <c r="H409" i="30"/>
  <c r="I409" i="30"/>
  <c r="L409" i="30"/>
  <c r="K409" i="30"/>
  <c r="F409" i="30"/>
  <c r="S420" i="30"/>
  <c r="L420" i="30"/>
  <c r="I420" i="30"/>
  <c r="K420" i="30"/>
  <c r="G420" i="30"/>
  <c r="F420" i="30"/>
  <c r="H420" i="30"/>
  <c r="S439" i="30"/>
  <c r="I439" i="30"/>
  <c r="F439" i="30"/>
  <c r="H439" i="30"/>
  <c r="K439" i="30"/>
  <c r="L439" i="30"/>
  <c r="G439" i="30"/>
  <c r="S442" i="30"/>
  <c r="K442" i="30"/>
  <c r="L442" i="30"/>
  <c r="F442" i="30"/>
  <c r="G442" i="30"/>
  <c r="H442" i="30"/>
  <c r="I442" i="30"/>
  <c r="S492" i="30"/>
  <c r="F492" i="30"/>
  <c r="G492" i="30"/>
  <c r="I492" i="30"/>
  <c r="H492" i="30"/>
  <c r="K492" i="30"/>
  <c r="L492" i="30"/>
  <c r="S511" i="30"/>
  <c r="G511" i="30"/>
  <c r="H511" i="30"/>
  <c r="K511" i="30"/>
  <c r="F511" i="30"/>
  <c r="L511" i="30"/>
  <c r="I511" i="30"/>
  <c r="S508" i="30"/>
  <c r="I508" i="30"/>
  <c r="K508" i="30"/>
  <c r="L508" i="30"/>
  <c r="G508" i="30"/>
  <c r="H508" i="30"/>
  <c r="F508" i="30"/>
  <c r="S491" i="30"/>
  <c r="F491" i="30"/>
  <c r="H491" i="30"/>
  <c r="I491" i="30"/>
  <c r="G491" i="30"/>
  <c r="K491" i="30"/>
  <c r="L491" i="30"/>
  <c r="S522" i="30"/>
  <c r="L522" i="30"/>
  <c r="F522" i="30"/>
  <c r="H522" i="30"/>
  <c r="K522" i="30"/>
  <c r="I522" i="30"/>
  <c r="G522" i="30"/>
  <c r="S403" i="30"/>
  <c r="K403" i="30"/>
  <c r="L403" i="30"/>
  <c r="G403" i="30"/>
  <c r="F403" i="30"/>
  <c r="I403" i="30"/>
  <c r="H403" i="30"/>
  <c r="S509" i="30"/>
  <c r="H509" i="30"/>
  <c r="L509" i="30"/>
  <c r="G509" i="30"/>
  <c r="F509" i="30"/>
  <c r="K509" i="30"/>
  <c r="I509" i="30"/>
  <c r="S331" i="30"/>
  <c r="K331" i="30"/>
  <c r="I331" i="30"/>
  <c r="L331" i="30"/>
  <c r="F331" i="30"/>
  <c r="H331" i="30"/>
  <c r="G331" i="30"/>
  <c r="G502" i="30"/>
  <c r="H502" i="30"/>
  <c r="S502" i="30"/>
  <c r="F502" i="30"/>
  <c r="I502" i="30"/>
  <c r="K502" i="30"/>
  <c r="L502" i="30"/>
  <c r="S497" i="30"/>
  <c r="I497" i="30"/>
  <c r="K497" i="30"/>
  <c r="L497" i="30"/>
  <c r="F497" i="30"/>
  <c r="G497" i="30"/>
  <c r="H497" i="30"/>
  <c r="S349" i="30"/>
  <c r="L349" i="30"/>
  <c r="F349" i="30"/>
  <c r="G349" i="30"/>
  <c r="H349" i="30"/>
  <c r="K349" i="30"/>
  <c r="I349" i="30"/>
  <c r="S352" i="30"/>
  <c r="K352" i="30"/>
  <c r="L352" i="30"/>
  <c r="F352" i="30"/>
  <c r="G352" i="30"/>
  <c r="H352" i="30"/>
  <c r="I352" i="30"/>
  <c r="S330" i="30"/>
  <c r="F330" i="30"/>
  <c r="L330" i="30"/>
  <c r="I330" i="30"/>
  <c r="G330" i="30"/>
  <c r="H330" i="30"/>
  <c r="K330" i="30"/>
  <c r="G390" i="30"/>
  <c r="S390" i="30"/>
  <c r="L390" i="30"/>
  <c r="K390" i="30"/>
  <c r="F390" i="30"/>
  <c r="H390" i="30"/>
  <c r="I390" i="30"/>
  <c r="S385" i="30"/>
  <c r="F385" i="30"/>
  <c r="G385" i="30"/>
  <c r="I385" i="30"/>
  <c r="H385" i="30"/>
  <c r="L385" i="30"/>
  <c r="K385" i="30"/>
  <c r="S396" i="30"/>
  <c r="G396" i="30"/>
  <c r="I396" i="30"/>
  <c r="H396" i="30"/>
  <c r="L396" i="30"/>
  <c r="F396" i="30"/>
  <c r="K396" i="30"/>
  <c r="S415" i="30"/>
  <c r="G415" i="30"/>
  <c r="H415" i="30"/>
  <c r="K415" i="30"/>
  <c r="F415" i="30"/>
  <c r="I415" i="30"/>
  <c r="L415" i="30"/>
  <c r="S418" i="30"/>
  <c r="H418" i="30"/>
  <c r="I418" i="30"/>
  <c r="K418" i="30"/>
  <c r="F418" i="30"/>
  <c r="L418" i="30"/>
  <c r="G418" i="30"/>
  <c r="S437" i="30"/>
  <c r="F437" i="30"/>
  <c r="L437" i="30"/>
  <c r="I437" i="30"/>
  <c r="K437" i="30"/>
  <c r="G437" i="30"/>
  <c r="H437" i="30"/>
  <c r="S440" i="30"/>
  <c r="K440" i="30"/>
  <c r="L440" i="30"/>
  <c r="G440" i="30"/>
  <c r="I440" i="30"/>
  <c r="H440" i="30"/>
  <c r="F440" i="30"/>
  <c r="S337" i="30"/>
  <c r="I337" i="30"/>
  <c r="H337" i="30"/>
  <c r="G337" i="30"/>
  <c r="F337" i="30"/>
  <c r="K337" i="30"/>
  <c r="L337" i="30"/>
  <c r="S478" i="30"/>
  <c r="F478" i="30"/>
  <c r="G478" i="30"/>
  <c r="I478" i="30"/>
  <c r="L478" i="30"/>
  <c r="H478" i="30"/>
  <c r="K478" i="30"/>
  <c r="S473" i="30"/>
  <c r="G473" i="30"/>
  <c r="H473" i="30"/>
  <c r="I473" i="30"/>
  <c r="L473" i="30"/>
  <c r="K473" i="30"/>
  <c r="F473" i="30"/>
  <c r="S484" i="30"/>
  <c r="L484" i="30"/>
  <c r="I484" i="30"/>
  <c r="F484" i="30"/>
  <c r="K484" i="30"/>
  <c r="H484" i="30"/>
  <c r="G484" i="30"/>
  <c r="S503" i="30"/>
  <c r="I503" i="30"/>
  <c r="F503" i="30"/>
  <c r="H503" i="30"/>
  <c r="K503" i="30"/>
  <c r="L503" i="30"/>
  <c r="G503" i="30"/>
  <c r="S506" i="30"/>
  <c r="H506" i="30"/>
  <c r="F506" i="30"/>
  <c r="K506" i="30"/>
  <c r="I506" i="30"/>
  <c r="L506" i="30"/>
  <c r="G506" i="30"/>
  <c r="S397" i="30"/>
  <c r="I397" i="30"/>
  <c r="F397" i="30"/>
  <c r="H397" i="30"/>
  <c r="G397" i="30"/>
  <c r="L397" i="30"/>
  <c r="K397" i="30"/>
  <c r="S400" i="30"/>
  <c r="F400" i="30"/>
  <c r="G400" i="30"/>
  <c r="H400" i="30"/>
  <c r="I400" i="30"/>
  <c r="K400" i="30"/>
  <c r="L400" i="30"/>
  <c r="S379" i="30"/>
  <c r="F379" i="30"/>
  <c r="G379" i="30"/>
  <c r="H379" i="30"/>
  <c r="I379" i="30"/>
  <c r="K379" i="30"/>
  <c r="L379" i="30"/>
  <c r="I427" i="30"/>
  <c r="S427" i="30"/>
  <c r="K427" i="30"/>
  <c r="L427" i="30"/>
  <c r="G427" i="30"/>
  <c r="H427" i="30"/>
  <c r="F427" i="30"/>
  <c r="S514" i="30"/>
  <c r="K514" i="30"/>
  <c r="L514" i="30"/>
  <c r="F514" i="30"/>
  <c r="G514" i="30"/>
  <c r="H514" i="30"/>
  <c r="I514" i="30"/>
  <c r="S507" i="30"/>
  <c r="G507" i="30"/>
  <c r="H507" i="30"/>
  <c r="I507" i="30"/>
  <c r="K507" i="30"/>
  <c r="L507" i="30"/>
  <c r="F507" i="30"/>
  <c r="S451" i="30"/>
  <c r="G451" i="30"/>
  <c r="H451" i="30"/>
  <c r="K451" i="30"/>
  <c r="F451" i="30"/>
  <c r="I451" i="30"/>
  <c r="L451" i="30"/>
  <c r="S372" i="30"/>
  <c r="L372" i="30"/>
  <c r="G372" i="30"/>
  <c r="K372" i="30"/>
  <c r="F372" i="30"/>
  <c r="I372" i="30"/>
  <c r="H372" i="30"/>
  <c r="S391" i="30"/>
  <c r="L391" i="30"/>
  <c r="F391" i="30"/>
  <c r="K391" i="30"/>
  <c r="G391" i="30"/>
  <c r="H391" i="30"/>
  <c r="I391" i="30"/>
  <c r="S394" i="30"/>
  <c r="H394" i="30"/>
  <c r="K394" i="30"/>
  <c r="G394" i="30"/>
  <c r="I394" i="30"/>
  <c r="F394" i="30"/>
  <c r="L394" i="30"/>
  <c r="S413" i="30"/>
  <c r="H413" i="30"/>
  <c r="I413" i="30"/>
  <c r="K413" i="30"/>
  <c r="L413" i="30"/>
  <c r="F413" i="30"/>
  <c r="G413" i="30"/>
  <c r="L416" i="30"/>
  <c r="I416" i="30"/>
  <c r="S416" i="30"/>
  <c r="K416" i="30"/>
  <c r="F416" i="30"/>
  <c r="H416" i="30"/>
  <c r="G416" i="30"/>
  <c r="S336" i="30"/>
  <c r="K336" i="30"/>
  <c r="L336" i="30"/>
  <c r="I336" i="30"/>
  <c r="G336" i="30"/>
  <c r="H336" i="30"/>
  <c r="F336" i="30"/>
  <c r="S454" i="30"/>
  <c r="F454" i="30"/>
  <c r="G454" i="30"/>
  <c r="I454" i="30"/>
  <c r="L454" i="30"/>
  <c r="H454" i="30"/>
  <c r="K454" i="30"/>
  <c r="S449" i="30"/>
  <c r="F449" i="30"/>
  <c r="G449" i="30"/>
  <c r="I449" i="30"/>
  <c r="H449" i="30"/>
  <c r="L449" i="30"/>
  <c r="K449" i="30"/>
  <c r="S460" i="30"/>
  <c r="F460" i="30"/>
  <c r="G460" i="30"/>
  <c r="H460" i="30"/>
  <c r="K460" i="30"/>
  <c r="I460" i="30"/>
  <c r="L460" i="30"/>
  <c r="S479" i="30"/>
  <c r="G479" i="30"/>
  <c r="H479" i="30"/>
  <c r="K479" i="30"/>
  <c r="F479" i="30"/>
  <c r="I479" i="30"/>
  <c r="L479" i="30"/>
  <c r="S482" i="30"/>
  <c r="H482" i="30"/>
  <c r="I482" i="30"/>
  <c r="K482" i="30"/>
  <c r="F482" i="30"/>
  <c r="L482" i="30"/>
  <c r="G482" i="30"/>
  <c r="S501" i="30"/>
  <c r="F501" i="30"/>
  <c r="I501" i="30"/>
  <c r="G501" i="30"/>
  <c r="L501" i="30"/>
  <c r="K501" i="30"/>
  <c r="H501" i="30"/>
  <c r="S504" i="30"/>
  <c r="F504" i="30"/>
  <c r="G504" i="30"/>
  <c r="L504" i="30"/>
  <c r="I504" i="30"/>
  <c r="H504" i="30"/>
  <c r="K504" i="30"/>
  <c r="K342" i="30"/>
  <c r="L342" i="30"/>
  <c r="F342" i="30"/>
  <c r="S342" i="30"/>
  <c r="I342" i="30"/>
  <c r="G342" i="30"/>
  <c r="H342" i="30"/>
  <c r="S367" i="30"/>
  <c r="L367" i="30"/>
  <c r="F367" i="30"/>
  <c r="G367" i="30"/>
  <c r="I367" i="30"/>
  <c r="K367" i="30"/>
  <c r="H367" i="30"/>
  <c r="S370" i="30"/>
  <c r="G370" i="30"/>
  <c r="K370" i="30"/>
  <c r="F370" i="30"/>
  <c r="H370" i="30"/>
  <c r="I370" i="30"/>
  <c r="L370" i="30"/>
  <c r="S389" i="30"/>
  <c r="H389" i="30"/>
  <c r="K389" i="30"/>
  <c r="G389" i="30"/>
  <c r="I389" i="30"/>
  <c r="F389" i="30"/>
  <c r="L389" i="30"/>
  <c r="S392" i="30"/>
  <c r="I392" i="30"/>
  <c r="K392" i="30"/>
  <c r="F392" i="30"/>
  <c r="H392" i="30"/>
  <c r="G392" i="30"/>
  <c r="L392" i="30"/>
  <c r="S348" i="30"/>
  <c r="G348" i="30"/>
  <c r="H348" i="30"/>
  <c r="I348" i="30"/>
  <c r="L348" i="30"/>
  <c r="F348" i="30"/>
  <c r="K348" i="30"/>
  <c r="S461" i="30"/>
  <c r="H461" i="30"/>
  <c r="L461" i="30"/>
  <c r="G461" i="30"/>
  <c r="I461" i="30"/>
  <c r="F461" i="30"/>
  <c r="K461" i="30"/>
  <c r="S464" i="30"/>
  <c r="K464" i="30"/>
  <c r="G464" i="30"/>
  <c r="L464" i="30"/>
  <c r="I464" i="30"/>
  <c r="H464" i="30"/>
  <c r="F464" i="30"/>
  <c r="S517" i="30"/>
  <c r="F517" i="30"/>
  <c r="I517" i="30"/>
  <c r="K517" i="30"/>
  <c r="L517" i="30"/>
  <c r="G517" i="30"/>
  <c r="H517" i="30"/>
  <c r="S363" i="30"/>
  <c r="I363" i="30"/>
  <c r="F363" i="30"/>
  <c r="G363" i="30"/>
  <c r="L363" i="30"/>
  <c r="H363" i="30"/>
  <c r="K363" i="30"/>
  <c r="H475" i="30"/>
  <c r="I475" i="30"/>
  <c r="S475" i="30"/>
  <c r="K475" i="30"/>
  <c r="G475" i="30"/>
  <c r="F475" i="30"/>
  <c r="L475" i="30"/>
  <c r="S520" i="30"/>
  <c r="I520" i="30"/>
  <c r="K520" i="30"/>
  <c r="F520" i="30"/>
  <c r="H520" i="30"/>
  <c r="L520" i="30"/>
  <c r="G520" i="30"/>
  <c r="S387" i="30"/>
  <c r="I387" i="30"/>
  <c r="F387" i="30"/>
  <c r="H387" i="30"/>
  <c r="K387" i="30"/>
  <c r="G387" i="30"/>
  <c r="L387" i="30"/>
  <c r="F21" i="36"/>
  <c r="L47" i="30"/>
  <c r="F47" i="30"/>
  <c r="G47" i="30"/>
  <c r="H47" i="30"/>
  <c r="I47" i="30"/>
  <c r="K47" i="30"/>
  <c r="G45" i="30"/>
  <c r="H45" i="30"/>
  <c r="I45" i="30"/>
  <c r="K45" i="30"/>
  <c r="L45" i="30"/>
  <c r="F45" i="30"/>
  <c r="H20" i="30"/>
  <c r="F20" i="30"/>
  <c r="G20" i="30"/>
  <c r="L20" i="30"/>
  <c r="I20" i="30"/>
  <c r="K20" i="30"/>
  <c r="G29" i="30"/>
  <c r="H29" i="30"/>
  <c r="I29" i="30"/>
  <c r="K29" i="30"/>
  <c r="L29" i="30"/>
  <c r="F29" i="30"/>
  <c r="F94" i="30"/>
  <c r="G94" i="30"/>
  <c r="H94" i="30"/>
  <c r="I94" i="30"/>
  <c r="K94" i="30"/>
  <c r="L94" i="30"/>
  <c r="F53" i="30"/>
  <c r="L53" i="30"/>
  <c r="K53" i="30"/>
  <c r="I53" i="30"/>
  <c r="H53" i="30"/>
  <c r="G53" i="30"/>
  <c r="L77" i="30"/>
  <c r="F77" i="30"/>
  <c r="G77" i="30"/>
  <c r="H77" i="30"/>
  <c r="I77" i="30"/>
  <c r="K77" i="30"/>
  <c r="I116" i="30"/>
  <c r="K116" i="30"/>
  <c r="L116" i="30"/>
  <c r="F116" i="30"/>
  <c r="G116" i="30"/>
  <c r="H116" i="30"/>
  <c r="G87" i="30"/>
  <c r="H87" i="30"/>
  <c r="I87" i="30"/>
  <c r="K87" i="30"/>
  <c r="L87" i="30"/>
  <c r="F87" i="30"/>
  <c r="G83" i="30"/>
  <c r="H83" i="30"/>
  <c r="I83" i="30"/>
  <c r="K83" i="30"/>
  <c r="L83" i="30"/>
  <c r="F83" i="30"/>
  <c r="F114" i="30"/>
  <c r="G114" i="30"/>
  <c r="H114" i="30"/>
  <c r="I114" i="30"/>
  <c r="K114" i="30"/>
  <c r="L114" i="30"/>
  <c r="G135" i="30"/>
  <c r="H135" i="30"/>
  <c r="I135" i="30"/>
  <c r="K135" i="30"/>
  <c r="L135" i="30"/>
  <c r="F135" i="30"/>
  <c r="L89" i="30"/>
  <c r="F89" i="30"/>
  <c r="G89" i="30"/>
  <c r="H89" i="30"/>
  <c r="I89" i="30"/>
  <c r="K89" i="30"/>
  <c r="I128" i="30"/>
  <c r="K128" i="30"/>
  <c r="L128" i="30"/>
  <c r="F128" i="30"/>
  <c r="G128" i="30"/>
  <c r="H128" i="30"/>
  <c r="I64" i="30"/>
  <c r="K64" i="30"/>
  <c r="L64" i="30"/>
  <c r="F64" i="30"/>
  <c r="G64" i="30"/>
  <c r="H64" i="30"/>
  <c r="G294" i="30"/>
  <c r="H294" i="30"/>
  <c r="I294" i="30"/>
  <c r="K294" i="30"/>
  <c r="L294" i="30"/>
  <c r="F294" i="30"/>
  <c r="C294" i="30" s="1"/>
  <c r="K230" i="30"/>
  <c r="L230" i="30"/>
  <c r="G230" i="30"/>
  <c r="H230" i="30"/>
  <c r="F230" i="30"/>
  <c r="C230" i="30" s="1"/>
  <c r="I230" i="30"/>
  <c r="F168" i="30"/>
  <c r="C168" i="30" s="1"/>
  <c r="G168" i="30"/>
  <c r="H168" i="30"/>
  <c r="L168" i="30"/>
  <c r="I168" i="30"/>
  <c r="K168" i="30"/>
  <c r="F301" i="30"/>
  <c r="C301" i="30" s="1"/>
  <c r="G301" i="30"/>
  <c r="H301" i="30"/>
  <c r="I301" i="30"/>
  <c r="K301" i="30"/>
  <c r="L301" i="30"/>
  <c r="H237" i="30"/>
  <c r="I237" i="30"/>
  <c r="K237" i="30"/>
  <c r="F237" i="30"/>
  <c r="C237" i="30" s="1"/>
  <c r="G237" i="30"/>
  <c r="L237" i="30"/>
  <c r="K174" i="30"/>
  <c r="L174" i="30"/>
  <c r="G174" i="30"/>
  <c r="H174" i="30"/>
  <c r="I174" i="30"/>
  <c r="F174" i="30"/>
  <c r="C174" i="30" s="1"/>
  <c r="L308" i="30"/>
  <c r="F308" i="30"/>
  <c r="C308" i="30" s="1"/>
  <c r="G308" i="30"/>
  <c r="H308" i="30"/>
  <c r="I308" i="30"/>
  <c r="K308" i="30"/>
  <c r="F244" i="30"/>
  <c r="C244" i="30" s="1"/>
  <c r="G244" i="30"/>
  <c r="H244" i="30"/>
  <c r="L244" i="30"/>
  <c r="I244" i="30"/>
  <c r="K244" i="30"/>
  <c r="K186" i="30"/>
  <c r="L186" i="30"/>
  <c r="G186" i="30"/>
  <c r="H186" i="30"/>
  <c r="F186" i="30"/>
  <c r="C186" i="30" s="1"/>
  <c r="I186" i="30"/>
  <c r="K150" i="30"/>
  <c r="L150" i="30"/>
  <c r="F150" i="30"/>
  <c r="C150" i="30" s="1"/>
  <c r="G150" i="30"/>
  <c r="H150" i="30"/>
  <c r="I150" i="30"/>
  <c r="I259" i="30"/>
  <c r="K259" i="30"/>
  <c r="L259" i="30"/>
  <c r="F259" i="30"/>
  <c r="C259" i="30" s="1"/>
  <c r="G259" i="30"/>
  <c r="H259" i="30"/>
  <c r="K198" i="30"/>
  <c r="L198" i="30"/>
  <c r="G198" i="30"/>
  <c r="H198" i="30"/>
  <c r="F198" i="30"/>
  <c r="C198" i="30" s="1"/>
  <c r="I198" i="30"/>
  <c r="F247" i="30"/>
  <c r="C247" i="30" s="1"/>
  <c r="I247" i="30"/>
  <c r="K247" i="30"/>
  <c r="G247" i="30"/>
  <c r="H247" i="30"/>
  <c r="L247" i="30"/>
  <c r="G274" i="30"/>
  <c r="H274" i="30"/>
  <c r="I274" i="30"/>
  <c r="K274" i="30"/>
  <c r="L274" i="30"/>
  <c r="F274" i="30"/>
  <c r="C274" i="30" s="1"/>
  <c r="K210" i="30"/>
  <c r="L210" i="30"/>
  <c r="G210" i="30"/>
  <c r="H210" i="30"/>
  <c r="F210" i="30"/>
  <c r="C210" i="30" s="1"/>
  <c r="I210" i="30"/>
  <c r="K146" i="30"/>
  <c r="L146" i="30"/>
  <c r="F146" i="30"/>
  <c r="C146" i="30" s="1"/>
  <c r="G146" i="30"/>
  <c r="H146" i="30"/>
  <c r="I146" i="30"/>
  <c r="F273" i="30"/>
  <c r="C273" i="30" s="1"/>
  <c r="G273" i="30"/>
  <c r="H273" i="30"/>
  <c r="I273" i="30"/>
  <c r="K273" i="30"/>
  <c r="L273" i="30"/>
  <c r="H209" i="30"/>
  <c r="I209" i="30"/>
  <c r="K209" i="30"/>
  <c r="F209" i="30"/>
  <c r="C209" i="30" s="1"/>
  <c r="G209" i="30"/>
  <c r="L209" i="30"/>
  <c r="H145" i="30"/>
  <c r="I145" i="30"/>
  <c r="K145" i="30"/>
  <c r="L145" i="30"/>
  <c r="F145" i="30"/>
  <c r="C145" i="30" s="1"/>
  <c r="G145" i="30"/>
  <c r="L264" i="30"/>
  <c r="F264" i="30"/>
  <c r="C264" i="30" s="1"/>
  <c r="G264" i="30"/>
  <c r="H264" i="30"/>
  <c r="I264" i="30"/>
  <c r="K264" i="30"/>
  <c r="K202" i="30"/>
  <c r="L202" i="30"/>
  <c r="G202" i="30"/>
  <c r="H202" i="30"/>
  <c r="F202" i="30"/>
  <c r="C202" i="30" s="1"/>
  <c r="I202" i="30"/>
  <c r="G33" i="30"/>
  <c r="H33" i="30"/>
  <c r="I33" i="30"/>
  <c r="K33" i="30"/>
  <c r="L33" i="30"/>
  <c r="F33" i="30"/>
  <c r="I38" i="30"/>
  <c r="K38" i="30"/>
  <c r="L38" i="30"/>
  <c r="F38" i="30"/>
  <c r="G38" i="30"/>
  <c r="H38" i="30"/>
  <c r="L43" i="30"/>
  <c r="F43" i="30"/>
  <c r="G43" i="30"/>
  <c r="H43" i="30"/>
  <c r="I43" i="30"/>
  <c r="K43" i="30"/>
  <c r="L23" i="30"/>
  <c r="F23" i="30"/>
  <c r="G23" i="30"/>
  <c r="H23" i="30"/>
  <c r="K23" i="30"/>
  <c r="I23" i="30"/>
  <c r="F86" i="30"/>
  <c r="G86" i="30"/>
  <c r="H86" i="30"/>
  <c r="I86" i="30"/>
  <c r="K86" i="30"/>
  <c r="L86" i="30"/>
  <c r="L133" i="30"/>
  <c r="F133" i="30"/>
  <c r="G133" i="30"/>
  <c r="H133" i="30"/>
  <c r="I133" i="30"/>
  <c r="K133" i="30"/>
  <c r="L69" i="30"/>
  <c r="F69" i="30"/>
  <c r="G69" i="30"/>
  <c r="H69" i="30"/>
  <c r="I69" i="30"/>
  <c r="K69" i="30"/>
  <c r="I108" i="30"/>
  <c r="K108" i="30"/>
  <c r="L108" i="30"/>
  <c r="F108" i="30"/>
  <c r="G108" i="30"/>
  <c r="H108" i="30"/>
  <c r="G139" i="30"/>
  <c r="H139" i="30"/>
  <c r="I139" i="30"/>
  <c r="K139" i="30"/>
  <c r="L139" i="30"/>
  <c r="F139" i="30"/>
  <c r="G75" i="30"/>
  <c r="H75" i="30"/>
  <c r="I75" i="30"/>
  <c r="K75" i="30"/>
  <c r="L75" i="30"/>
  <c r="F75" i="30"/>
  <c r="F106" i="30"/>
  <c r="G106" i="30"/>
  <c r="H106" i="30"/>
  <c r="I106" i="30"/>
  <c r="K106" i="30"/>
  <c r="L106" i="30"/>
  <c r="G71" i="30"/>
  <c r="H71" i="30"/>
  <c r="I71" i="30"/>
  <c r="K71" i="30"/>
  <c r="L71" i="30"/>
  <c r="F71" i="30"/>
  <c r="L81" i="30"/>
  <c r="F81" i="30"/>
  <c r="G81" i="30"/>
  <c r="H81" i="30"/>
  <c r="I81" i="30"/>
  <c r="K81" i="30"/>
  <c r="I120" i="30"/>
  <c r="K120" i="30"/>
  <c r="L120" i="30"/>
  <c r="F120" i="30"/>
  <c r="G120" i="30"/>
  <c r="H120" i="30"/>
  <c r="K56" i="30"/>
  <c r="L56" i="30"/>
  <c r="F56" i="30"/>
  <c r="G56" i="30"/>
  <c r="H56" i="30"/>
  <c r="I56" i="30"/>
  <c r="G286" i="30"/>
  <c r="H286" i="30"/>
  <c r="I286" i="30"/>
  <c r="K286" i="30"/>
  <c r="L286" i="30"/>
  <c r="F286" i="30"/>
  <c r="C286" i="30" s="1"/>
  <c r="K222" i="30"/>
  <c r="L222" i="30"/>
  <c r="G222" i="30"/>
  <c r="H222" i="30"/>
  <c r="F222" i="30"/>
  <c r="C222" i="30" s="1"/>
  <c r="I222" i="30"/>
  <c r="K162" i="30"/>
  <c r="L162" i="30"/>
  <c r="F162" i="30"/>
  <c r="C162" i="30" s="1"/>
  <c r="G162" i="30"/>
  <c r="H162" i="30"/>
  <c r="I162" i="30"/>
  <c r="F293" i="30"/>
  <c r="C293" i="30" s="1"/>
  <c r="G293" i="30"/>
  <c r="H293" i="30"/>
  <c r="I293" i="30"/>
  <c r="K293" i="30"/>
  <c r="L293" i="30"/>
  <c r="H229" i="30"/>
  <c r="I229" i="30"/>
  <c r="K229" i="30"/>
  <c r="F229" i="30"/>
  <c r="C229" i="30" s="1"/>
  <c r="G229" i="30"/>
  <c r="L229" i="30"/>
  <c r="H161" i="30"/>
  <c r="I161" i="30"/>
  <c r="K161" i="30"/>
  <c r="L161" i="30"/>
  <c r="F161" i="30"/>
  <c r="C161" i="30" s="1"/>
  <c r="G161" i="30"/>
  <c r="L300" i="30"/>
  <c r="F300" i="30"/>
  <c r="C300" i="30" s="1"/>
  <c r="G300" i="30"/>
  <c r="H300" i="30"/>
  <c r="I300" i="30"/>
  <c r="K300" i="30"/>
  <c r="F236" i="30"/>
  <c r="C236" i="30" s="1"/>
  <c r="G236" i="30"/>
  <c r="H236" i="30"/>
  <c r="L236" i="30"/>
  <c r="I236" i="30"/>
  <c r="K236" i="30"/>
  <c r="H173" i="30"/>
  <c r="I173" i="30"/>
  <c r="K173" i="30"/>
  <c r="F173" i="30"/>
  <c r="C173" i="30" s="1"/>
  <c r="G173" i="30"/>
  <c r="L173" i="30"/>
  <c r="I315" i="30"/>
  <c r="K315" i="30"/>
  <c r="L315" i="30"/>
  <c r="F315" i="30"/>
  <c r="C315" i="30" s="1"/>
  <c r="G315" i="30"/>
  <c r="H315" i="30"/>
  <c r="F251" i="30"/>
  <c r="C251" i="30" s="1"/>
  <c r="I251" i="30"/>
  <c r="K251" i="30"/>
  <c r="G251" i="30"/>
  <c r="H251" i="30"/>
  <c r="L251" i="30"/>
  <c r="H185" i="30"/>
  <c r="I185" i="30"/>
  <c r="K185" i="30"/>
  <c r="F185" i="30"/>
  <c r="C185" i="30" s="1"/>
  <c r="G185" i="30"/>
  <c r="L185" i="30"/>
  <c r="F195" i="30"/>
  <c r="C195" i="30" s="1"/>
  <c r="I195" i="30"/>
  <c r="K195" i="30"/>
  <c r="L195" i="30"/>
  <c r="G195" i="30"/>
  <c r="H195" i="30"/>
  <c r="G266" i="30"/>
  <c r="H266" i="30"/>
  <c r="I266" i="30"/>
  <c r="K266" i="30"/>
  <c r="L266" i="30"/>
  <c r="F266" i="30"/>
  <c r="C266" i="30" s="1"/>
  <c r="H197" i="30"/>
  <c r="I197" i="30"/>
  <c r="K197" i="30"/>
  <c r="F197" i="30"/>
  <c r="C197" i="30" s="1"/>
  <c r="G197" i="30"/>
  <c r="L197" i="30"/>
  <c r="I279" i="30"/>
  <c r="K279" i="30"/>
  <c r="L279" i="30"/>
  <c r="F279" i="30"/>
  <c r="C279" i="30" s="1"/>
  <c r="G279" i="30"/>
  <c r="H279" i="30"/>
  <c r="F265" i="30"/>
  <c r="C265" i="30" s="1"/>
  <c r="G265" i="30"/>
  <c r="H265" i="30"/>
  <c r="I265" i="30"/>
  <c r="K265" i="30"/>
  <c r="L265" i="30"/>
  <c r="F203" i="30"/>
  <c r="C203" i="30" s="1"/>
  <c r="I203" i="30"/>
  <c r="K203" i="30"/>
  <c r="G203" i="30"/>
  <c r="H203" i="30"/>
  <c r="L203" i="30"/>
  <c r="I271" i="30"/>
  <c r="K271" i="30"/>
  <c r="L271" i="30"/>
  <c r="F271" i="30"/>
  <c r="C271" i="30" s="1"/>
  <c r="G271" i="30"/>
  <c r="H271" i="30"/>
  <c r="F256" i="30"/>
  <c r="C256" i="30" s="1"/>
  <c r="G256" i="30"/>
  <c r="H256" i="30"/>
  <c r="L256" i="30"/>
  <c r="I256" i="30"/>
  <c r="K256" i="30"/>
  <c r="H189" i="30"/>
  <c r="I189" i="30"/>
  <c r="K189" i="30"/>
  <c r="F189" i="30"/>
  <c r="C189" i="30" s="1"/>
  <c r="G189" i="30"/>
  <c r="L189" i="30"/>
  <c r="L27" i="30"/>
  <c r="F27" i="30"/>
  <c r="G27" i="30"/>
  <c r="H27" i="30"/>
  <c r="I27" i="30"/>
  <c r="K27" i="30"/>
  <c r="F32" i="30"/>
  <c r="G32" i="30"/>
  <c r="H32" i="30"/>
  <c r="I32" i="30"/>
  <c r="K32" i="30"/>
  <c r="L32" i="30"/>
  <c r="I30" i="30"/>
  <c r="K30" i="30"/>
  <c r="L30" i="30"/>
  <c r="F30" i="30"/>
  <c r="G30" i="30"/>
  <c r="H30" i="30"/>
  <c r="G103" i="30"/>
  <c r="H103" i="30"/>
  <c r="I103" i="30"/>
  <c r="K103" i="30"/>
  <c r="L103" i="30"/>
  <c r="F103" i="30"/>
  <c r="F78" i="30"/>
  <c r="G78" i="30"/>
  <c r="H78" i="30"/>
  <c r="I78" i="30"/>
  <c r="K78" i="30"/>
  <c r="L78" i="30"/>
  <c r="L125" i="30"/>
  <c r="F125" i="30"/>
  <c r="G125" i="30"/>
  <c r="H125" i="30"/>
  <c r="I125" i="30"/>
  <c r="K125" i="30"/>
  <c r="L61" i="30"/>
  <c r="F61" i="30"/>
  <c r="G61" i="30"/>
  <c r="H61" i="30"/>
  <c r="I61" i="30"/>
  <c r="K61" i="30"/>
  <c r="I100" i="30"/>
  <c r="K100" i="30"/>
  <c r="L100" i="30"/>
  <c r="F100" i="30"/>
  <c r="G100" i="30"/>
  <c r="H100" i="30"/>
  <c r="G131" i="30"/>
  <c r="H131" i="30"/>
  <c r="I131" i="30"/>
  <c r="K131" i="30"/>
  <c r="L131" i="30"/>
  <c r="F131" i="30"/>
  <c r="G67" i="30"/>
  <c r="H67" i="30"/>
  <c r="I67" i="30"/>
  <c r="K67" i="30"/>
  <c r="L67" i="30"/>
  <c r="F67" i="30"/>
  <c r="F98" i="30"/>
  <c r="G98" i="30"/>
  <c r="H98" i="30"/>
  <c r="I98" i="30"/>
  <c r="K98" i="30"/>
  <c r="L98" i="30"/>
  <c r="L137" i="30"/>
  <c r="F137" i="30"/>
  <c r="G137" i="30"/>
  <c r="H137" i="30"/>
  <c r="I137" i="30"/>
  <c r="K137" i="30"/>
  <c r="L73" i="30"/>
  <c r="F73" i="30"/>
  <c r="G73" i="30"/>
  <c r="H73" i="30"/>
  <c r="I73" i="30"/>
  <c r="K73" i="30"/>
  <c r="I112" i="30"/>
  <c r="K112" i="30"/>
  <c r="L112" i="30"/>
  <c r="F112" i="30"/>
  <c r="G112" i="30"/>
  <c r="H112" i="30"/>
  <c r="I311" i="30"/>
  <c r="K311" i="30"/>
  <c r="L311" i="30"/>
  <c r="F311" i="30"/>
  <c r="C311" i="30" s="1"/>
  <c r="G311" i="30"/>
  <c r="H311" i="30"/>
  <c r="G278" i="30"/>
  <c r="H278" i="30"/>
  <c r="I278" i="30"/>
  <c r="K278" i="30"/>
  <c r="L278" i="30"/>
  <c r="F278" i="30"/>
  <c r="C278" i="30" s="1"/>
  <c r="K214" i="30"/>
  <c r="L214" i="30"/>
  <c r="G214" i="30"/>
  <c r="H214" i="30"/>
  <c r="F214" i="30"/>
  <c r="C214" i="30" s="1"/>
  <c r="I214" i="30"/>
  <c r="H149" i="30"/>
  <c r="I149" i="30"/>
  <c r="K149" i="30"/>
  <c r="L149" i="30"/>
  <c r="F149" i="30"/>
  <c r="C149" i="30" s="1"/>
  <c r="G149" i="30"/>
  <c r="F285" i="30"/>
  <c r="C285" i="30" s="1"/>
  <c r="G285" i="30"/>
  <c r="H285" i="30"/>
  <c r="I285" i="30"/>
  <c r="K285" i="30"/>
  <c r="L285" i="30"/>
  <c r="H221" i="30"/>
  <c r="I221" i="30"/>
  <c r="K221" i="30"/>
  <c r="F221" i="30"/>
  <c r="C221" i="30" s="1"/>
  <c r="G221" i="30"/>
  <c r="L221" i="30"/>
  <c r="F155" i="30"/>
  <c r="C155" i="30" s="1"/>
  <c r="G155" i="30"/>
  <c r="H155" i="30"/>
  <c r="I155" i="30"/>
  <c r="K155" i="30"/>
  <c r="L155" i="30"/>
  <c r="L292" i="30"/>
  <c r="F292" i="30"/>
  <c r="C292" i="30" s="1"/>
  <c r="G292" i="30"/>
  <c r="H292" i="30"/>
  <c r="I292" i="30"/>
  <c r="K292" i="30"/>
  <c r="F228" i="30"/>
  <c r="C228" i="30" s="1"/>
  <c r="G228" i="30"/>
  <c r="H228" i="30"/>
  <c r="L228" i="30"/>
  <c r="I228" i="30"/>
  <c r="K228" i="30"/>
  <c r="F167" i="30"/>
  <c r="C167" i="30" s="1"/>
  <c r="I167" i="30"/>
  <c r="K167" i="30"/>
  <c r="H167" i="30"/>
  <c r="L167" i="30"/>
  <c r="G167" i="30"/>
  <c r="I307" i="30"/>
  <c r="K307" i="30"/>
  <c r="L307" i="30"/>
  <c r="F307" i="30"/>
  <c r="C307" i="30" s="1"/>
  <c r="G307" i="30"/>
  <c r="H307" i="30"/>
  <c r="F243" i="30"/>
  <c r="C243" i="30" s="1"/>
  <c r="I243" i="30"/>
  <c r="K243" i="30"/>
  <c r="G243" i="30"/>
  <c r="H243" i="30"/>
  <c r="L243" i="30"/>
  <c r="F179" i="30"/>
  <c r="C179" i="30" s="1"/>
  <c r="I179" i="30"/>
  <c r="K179" i="30"/>
  <c r="G179" i="30"/>
  <c r="H179" i="30"/>
  <c r="L179" i="30"/>
  <c r="F163" i="30"/>
  <c r="C163" i="30" s="1"/>
  <c r="I163" i="30"/>
  <c r="K163" i="30"/>
  <c r="L163" i="30"/>
  <c r="G163" i="30"/>
  <c r="H163" i="30"/>
  <c r="G258" i="30"/>
  <c r="H258" i="30"/>
  <c r="I258" i="30"/>
  <c r="K258" i="30"/>
  <c r="L258" i="30"/>
  <c r="F258" i="30"/>
  <c r="C258" i="30" s="1"/>
  <c r="F191" i="30"/>
  <c r="C191" i="30" s="1"/>
  <c r="I191" i="30"/>
  <c r="K191" i="30"/>
  <c r="G191" i="30"/>
  <c r="H191" i="30"/>
  <c r="L191" i="30"/>
  <c r="F223" i="30"/>
  <c r="C223" i="30" s="1"/>
  <c r="I223" i="30"/>
  <c r="K223" i="30"/>
  <c r="G223" i="30"/>
  <c r="H223" i="30"/>
  <c r="L223" i="30"/>
  <c r="F257" i="30"/>
  <c r="C257" i="30" s="1"/>
  <c r="G257" i="30"/>
  <c r="H257" i="30"/>
  <c r="I257" i="30"/>
  <c r="K257" i="30"/>
  <c r="L257" i="30"/>
  <c r="F196" i="30"/>
  <c r="C196" i="30" s="1"/>
  <c r="G196" i="30"/>
  <c r="H196" i="30"/>
  <c r="L196" i="30"/>
  <c r="I196" i="30"/>
  <c r="K196" i="30"/>
  <c r="L312" i="30"/>
  <c r="F312" i="30"/>
  <c r="C312" i="30" s="1"/>
  <c r="G312" i="30"/>
  <c r="H312" i="30"/>
  <c r="I312" i="30"/>
  <c r="K312" i="30"/>
  <c r="F248" i="30"/>
  <c r="C248" i="30" s="1"/>
  <c r="G248" i="30"/>
  <c r="H248" i="30"/>
  <c r="L248" i="30"/>
  <c r="I248" i="30"/>
  <c r="K248" i="30"/>
  <c r="F183" i="30"/>
  <c r="C183" i="30" s="1"/>
  <c r="I183" i="30"/>
  <c r="K183" i="30"/>
  <c r="G183" i="30"/>
  <c r="H183" i="30"/>
  <c r="L183" i="30"/>
  <c r="L35" i="30"/>
  <c r="F35" i="30"/>
  <c r="G35" i="30"/>
  <c r="H35" i="30"/>
  <c r="I35" i="30"/>
  <c r="K35" i="30"/>
  <c r="F40" i="30"/>
  <c r="G40" i="30"/>
  <c r="H40" i="30"/>
  <c r="I40" i="30"/>
  <c r="K40" i="30"/>
  <c r="L40" i="30"/>
  <c r="G25" i="30"/>
  <c r="H25" i="30"/>
  <c r="I25" i="30"/>
  <c r="K25" i="30"/>
  <c r="L25" i="30"/>
  <c r="F25" i="30"/>
  <c r="F24" i="30"/>
  <c r="G24" i="30"/>
  <c r="H24" i="30"/>
  <c r="I24" i="30"/>
  <c r="K24" i="30"/>
  <c r="L24" i="30"/>
  <c r="F134" i="30"/>
  <c r="G134" i="30"/>
  <c r="H134" i="30"/>
  <c r="I134" i="30"/>
  <c r="K134" i="30"/>
  <c r="L134" i="30"/>
  <c r="F70" i="30"/>
  <c r="G70" i="30"/>
  <c r="H70" i="30"/>
  <c r="I70" i="30"/>
  <c r="K70" i="30"/>
  <c r="L70" i="30"/>
  <c r="L117" i="30"/>
  <c r="F117" i="30"/>
  <c r="G117" i="30"/>
  <c r="H117" i="30"/>
  <c r="I117" i="30"/>
  <c r="K117" i="30"/>
  <c r="G111" i="30"/>
  <c r="H111" i="30"/>
  <c r="I111" i="30"/>
  <c r="K111" i="30"/>
  <c r="L111" i="30"/>
  <c r="F111" i="30"/>
  <c r="I92" i="30"/>
  <c r="K92" i="30"/>
  <c r="L92" i="30"/>
  <c r="F92" i="30"/>
  <c r="G92" i="30"/>
  <c r="H92" i="30"/>
  <c r="G123" i="30"/>
  <c r="H123" i="30"/>
  <c r="I123" i="30"/>
  <c r="K123" i="30"/>
  <c r="L123" i="30"/>
  <c r="F123" i="30"/>
  <c r="H59" i="30"/>
  <c r="I59" i="30"/>
  <c r="K59" i="30"/>
  <c r="L59" i="30"/>
  <c r="F59" i="30"/>
  <c r="G59" i="30"/>
  <c r="F90" i="30"/>
  <c r="G90" i="30"/>
  <c r="H90" i="30"/>
  <c r="I90" i="30"/>
  <c r="K90" i="30"/>
  <c r="L90" i="30"/>
  <c r="L129" i="30"/>
  <c r="F129" i="30"/>
  <c r="G129" i="30"/>
  <c r="H129" i="30"/>
  <c r="K129" i="30"/>
  <c r="I129" i="30"/>
  <c r="L65" i="30"/>
  <c r="F65" i="30"/>
  <c r="G65" i="30"/>
  <c r="H65" i="30"/>
  <c r="I65" i="30"/>
  <c r="K65" i="30"/>
  <c r="I104" i="30"/>
  <c r="K104" i="30"/>
  <c r="L104" i="30"/>
  <c r="F104" i="30"/>
  <c r="G104" i="30"/>
  <c r="H104" i="30"/>
  <c r="F255" i="30"/>
  <c r="C255" i="30" s="1"/>
  <c r="I255" i="30"/>
  <c r="K255" i="30"/>
  <c r="G255" i="30"/>
  <c r="H255" i="30"/>
  <c r="L255" i="30"/>
  <c r="G270" i="30"/>
  <c r="H270" i="30"/>
  <c r="I270" i="30"/>
  <c r="K270" i="30"/>
  <c r="L270" i="30"/>
  <c r="F270" i="30"/>
  <c r="C270" i="30" s="1"/>
  <c r="F207" i="30"/>
  <c r="C207" i="30" s="1"/>
  <c r="I207" i="30"/>
  <c r="K207" i="30"/>
  <c r="G207" i="30"/>
  <c r="H207" i="30"/>
  <c r="L207" i="30"/>
  <c r="I287" i="30"/>
  <c r="K287" i="30"/>
  <c r="L287" i="30"/>
  <c r="F287" i="30"/>
  <c r="C287" i="30" s="1"/>
  <c r="G287" i="30"/>
  <c r="H287" i="30"/>
  <c r="F277" i="30"/>
  <c r="C277" i="30" s="1"/>
  <c r="G277" i="30"/>
  <c r="H277" i="30"/>
  <c r="I277" i="30"/>
  <c r="K277" i="30"/>
  <c r="L277" i="30"/>
  <c r="H213" i="30"/>
  <c r="I213" i="30"/>
  <c r="K213" i="30"/>
  <c r="F213" i="30"/>
  <c r="C213" i="30" s="1"/>
  <c r="L213" i="30"/>
  <c r="G213" i="30"/>
  <c r="F148" i="30"/>
  <c r="C148" i="30" s="1"/>
  <c r="G148" i="30"/>
  <c r="H148" i="30"/>
  <c r="I148" i="30"/>
  <c r="K148" i="30"/>
  <c r="L148" i="30"/>
  <c r="L284" i="30"/>
  <c r="F284" i="30"/>
  <c r="C284" i="30" s="1"/>
  <c r="G284" i="30"/>
  <c r="H284" i="30"/>
  <c r="I284" i="30"/>
  <c r="K284" i="30"/>
  <c r="F220" i="30"/>
  <c r="C220" i="30" s="1"/>
  <c r="G220" i="30"/>
  <c r="H220" i="30"/>
  <c r="L220" i="30"/>
  <c r="K220" i="30"/>
  <c r="I220" i="30"/>
  <c r="F160" i="30"/>
  <c r="C160" i="30" s="1"/>
  <c r="G160" i="30"/>
  <c r="H160" i="30"/>
  <c r="I160" i="30"/>
  <c r="K160" i="30"/>
  <c r="L160" i="30"/>
  <c r="I299" i="30"/>
  <c r="K299" i="30"/>
  <c r="L299" i="30"/>
  <c r="F299" i="30"/>
  <c r="C299" i="30" s="1"/>
  <c r="G299" i="30"/>
  <c r="H299" i="30"/>
  <c r="F235" i="30"/>
  <c r="C235" i="30" s="1"/>
  <c r="I235" i="30"/>
  <c r="K235" i="30"/>
  <c r="G235" i="30"/>
  <c r="H235" i="30"/>
  <c r="L235" i="30"/>
  <c r="F172" i="30"/>
  <c r="C172" i="30" s="1"/>
  <c r="G172" i="30"/>
  <c r="H172" i="30"/>
  <c r="L172" i="30"/>
  <c r="I172" i="30"/>
  <c r="K172" i="30"/>
  <c r="G314" i="30"/>
  <c r="H314" i="30"/>
  <c r="I314" i="30"/>
  <c r="K314" i="30"/>
  <c r="L314" i="30"/>
  <c r="F314" i="30"/>
  <c r="C314" i="30" s="1"/>
  <c r="K250" i="30"/>
  <c r="L250" i="30"/>
  <c r="G250" i="30"/>
  <c r="H250" i="30"/>
  <c r="F250" i="30"/>
  <c r="C250" i="30" s="1"/>
  <c r="I250" i="30"/>
  <c r="F184" i="30"/>
  <c r="C184" i="30" s="1"/>
  <c r="G184" i="30"/>
  <c r="H184" i="30"/>
  <c r="L184" i="30"/>
  <c r="I184" i="30"/>
  <c r="K184" i="30"/>
  <c r="F313" i="30"/>
  <c r="C313" i="30" s="1"/>
  <c r="G313" i="30"/>
  <c r="H313" i="30"/>
  <c r="I313" i="30"/>
  <c r="K313" i="30"/>
  <c r="L313" i="30"/>
  <c r="H249" i="30"/>
  <c r="I249" i="30"/>
  <c r="K249" i="30"/>
  <c r="F249" i="30"/>
  <c r="C249" i="30" s="1"/>
  <c r="G249" i="30"/>
  <c r="L249" i="30"/>
  <c r="K190" i="30"/>
  <c r="L190" i="30"/>
  <c r="G190" i="30"/>
  <c r="H190" i="30"/>
  <c r="F190" i="30"/>
  <c r="C190" i="30" s="1"/>
  <c r="I190" i="30"/>
  <c r="L304" i="30"/>
  <c r="F304" i="30"/>
  <c r="C304" i="30" s="1"/>
  <c r="G304" i="30"/>
  <c r="H304" i="30"/>
  <c r="I304" i="30"/>
  <c r="K304" i="30"/>
  <c r="F240" i="30"/>
  <c r="C240" i="30" s="1"/>
  <c r="G240" i="30"/>
  <c r="H240" i="30"/>
  <c r="L240" i="30"/>
  <c r="I240" i="30"/>
  <c r="K240" i="30"/>
  <c r="F176" i="30"/>
  <c r="C176" i="30" s="1"/>
  <c r="G176" i="30"/>
  <c r="H176" i="30"/>
  <c r="L176" i="30"/>
  <c r="I176" i="30"/>
  <c r="K176" i="30"/>
  <c r="F48" i="30"/>
  <c r="G48" i="30"/>
  <c r="H48" i="30"/>
  <c r="I48" i="30"/>
  <c r="K48" i="30"/>
  <c r="L48" i="30"/>
  <c r="L39" i="30"/>
  <c r="F39" i="30"/>
  <c r="G39" i="30"/>
  <c r="H39" i="30"/>
  <c r="K39" i="30"/>
  <c r="I39" i="30"/>
  <c r="G41" i="30"/>
  <c r="H41" i="30"/>
  <c r="I41" i="30"/>
  <c r="K41" i="30"/>
  <c r="L41" i="30"/>
  <c r="F41" i="30"/>
  <c r="G49" i="30"/>
  <c r="H49" i="30"/>
  <c r="I49" i="30"/>
  <c r="K49" i="30"/>
  <c r="L49" i="30"/>
  <c r="F49" i="30"/>
  <c r="F126" i="30"/>
  <c r="G126" i="30"/>
  <c r="H126" i="30"/>
  <c r="I126" i="30"/>
  <c r="K126" i="30"/>
  <c r="L126" i="30"/>
  <c r="F62" i="30"/>
  <c r="G62" i="30"/>
  <c r="H62" i="30"/>
  <c r="I62" i="30"/>
  <c r="K62" i="30"/>
  <c r="L62" i="30"/>
  <c r="L109" i="30"/>
  <c r="F109" i="30"/>
  <c r="G109" i="30"/>
  <c r="H109" i="30"/>
  <c r="I109" i="30"/>
  <c r="K109" i="30"/>
  <c r="G63" i="30"/>
  <c r="H63" i="30"/>
  <c r="I63" i="30"/>
  <c r="K63" i="30"/>
  <c r="L63" i="30"/>
  <c r="F63" i="30"/>
  <c r="I84" i="30"/>
  <c r="K84" i="30"/>
  <c r="L84" i="30"/>
  <c r="F84" i="30"/>
  <c r="G84" i="30"/>
  <c r="H84" i="30"/>
  <c r="G115" i="30"/>
  <c r="H115" i="30"/>
  <c r="I115" i="30"/>
  <c r="K115" i="30"/>
  <c r="L115" i="30"/>
  <c r="F115" i="30"/>
  <c r="G95" i="30"/>
  <c r="H95" i="30"/>
  <c r="I95" i="30"/>
  <c r="K95" i="30"/>
  <c r="L95" i="30"/>
  <c r="F95" i="30"/>
  <c r="F82" i="30"/>
  <c r="G82" i="30"/>
  <c r="H82" i="30"/>
  <c r="I82" i="30"/>
  <c r="K82" i="30"/>
  <c r="L82" i="30"/>
  <c r="L121" i="30"/>
  <c r="F121" i="30"/>
  <c r="G121" i="30"/>
  <c r="H121" i="30"/>
  <c r="I121" i="30"/>
  <c r="K121" i="30"/>
  <c r="F57" i="30"/>
  <c r="G57" i="30"/>
  <c r="H57" i="30"/>
  <c r="I57" i="30"/>
  <c r="K57" i="30"/>
  <c r="L57" i="30"/>
  <c r="I96" i="30"/>
  <c r="K96" i="30"/>
  <c r="L96" i="30"/>
  <c r="F96" i="30"/>
  <c r="G96" i="30"/>
  <c r="H96" i="30"/>
  <c r="H201" i="30"/>
  <c r="I201" i="30"/>
  <c r="K201" i="30"/>
  <c r="F201" i="30"/>
  <c r="C201" i="30" s="1"/>
  <c r="G201" i="30"/>
  <c r="L201" i="30"/>
  <c r="G262" i="30"/>
  <c r="H262" i="30"/>
  <c r="I262" i="30"/>
  <c r="K262" i="30"/>
  <c r="L262" i="30"/>
  <c r="F262" i="30"/>
  <c r="C262" i="30" s="1"/>
  <c r="F200" i="30"/>
  <c r="C200" i="30" s="1"/>
  <c r="G200" i="30"/>
  <c r="H200" i="30"/>
  <c r="L200" i="30"/>
  <c r="I200" i="30"/>
  <c r="K200" i="30"/>
  <c r="F231" i="30"/>
  <c r="C231" i="30" s="1"/>
  <c r="I231" i="30"/>
  <c r="K231" i="30"/>
  <c r="H231" i="30"/>
  <c r="L231" i="30"/>
  <c r="G231" i="30"/>
  <c r="F269" i="30"/>
  <c r="C269" i="30" s="1"/>
  <c r="G269" i="30"/>
  <c r="H269" i="30"/>
  <c r="I269" i="30"/>
  <c r="K269" i="30"/>
  <c r="L269" i="30"/>
  <c r="K206" i="30"/>
  <c r="L206" i="30"/>
  <c r="G206" i="30"/>
  <c r="H206" i="30"/>
  <c r="I206" i="30"/>
  <c r="F206" i="30"/>
  <c r="C206" i="30" s="1"/>
  <c r="I263" i="30"/>
  <c r="K263" i="30"/>
  <c r="L263" i="30"/>
  <c r="F263" i="30"/>
  <c r="C263" i="30" s="1"/>
  <c r="G263" i="30"/>
  <c r="H263" i="30"/>
  <c r="L276" i="30"/>
  <c r="F276" i="30"/>
  <c r="C276" i="30" s="1"/>
  <c r="G276" i="30"/>
  <c r="H276" i="30"/>
  <c r="I276" i="30"/>
  <c r="K276" i="30"/>
  <c r="F212" i="30"/>
  <c r="C212" i="30" s="1"/>
  <c r="G212" i="30"/>
  <c r="H212" i="30"/>
  <c r="L212" i="30"/>
  <c r="I212" i="30"/>
  <c r="K212" i="30"/>
  <c r="K154" i="30"/>
  <c r="L154" i="30"/>
  <c r="F154" i="30"/>
  <c r="C154" i="30" s="1"/>
  <c r="G154" i="30"/>
  <c r="H154" i="30"/>
  <c r="I154" i="30"/>
  <c r="I291" i="30"/>
  <c r="K291" i="30"/>
  <c r="L291" i="30"/>
  <c r="F291" i="30"/>
  <c r="C291" i="30" s="1"/>
  <c r="G291" i="30"/>
  <c r="H291" i="30"/>
  <c r="F227" i="30"/>
  <c r="C227" i="30" s="1"/>
  <c r="I227" i="30"/>
  <c r="K227" i="30"/>
  <c r="L227" i="30"/>
  <c r="G227" i="30"/>
  <c r="H227" i="30"/>
  <c r="K166" i="30"/>
  <c r="L166" i="30"/>
  <c r="G166" i="30"/>
  <c r="H166" i="30"/>
  <c r="F166" i="30"/>
  <c r="C166" i="30" s="1"/>
  <c r="I166" i="30"/>
  <c r="G306" i="30"/>
  <c r="H306" i="30"/>
  <c r="I306" i="30"/>
  <c r="K306" i="30"/>
  <c r="L306" i="30"/>
  <c r="F306" i="30"/>
  <c r="C306" i="30" s="1"/>
  <c r="K242" i="30"/>
  <c r="L242" i="30"/>
  <c r="G242" i="30"/>
  <c r="H242" i="30"/>
  <c r="F242" i="30"/>
  <c r="C242" i="30" s="1"/>
  <c r="I242" i="30"/>
  <c r="K178" i="30"/>
  <c r="L178" i="30"/>
  <c r="G178" i="30"/>
  <c r="H178" i="30"/>
  <c r="F178" i="30"/>
  <c r="C178" i="30" s="1"/>
  <c r="I178" i="30"/>
  <c r="F305" i="30"/>
  <c r="C305" i="30" s="1"/>
  <c r="G305" i="30"/>
  <c r="H305" i="30"/>
  <c r="I305" i="30"/>
  <c r="K305" i="30"/>
  <c r="L305" i="30"/>
  <c r="H241" i="30"/>
  <c r="I241" i="30"/>
  <c r="K241" i="30"/>
  <c r="F241" i="30"/>
  <c r="C241" i="30" s="1"/>
  <c r="G241" i="30"/>
  <c r="L241" i="30"/>
  <c r="H177" i="30"/>
  <c r="I177" i="30"/>
  <c r="K177" i="30"/>
  <c r="F177" i="30"/>
  <c r="C177" i="30" s="1"/>
  <c r="G177" i="30"/>
  <c r="L177" i="30"/>
  <c r="L296" i="30"/>
  <c r="F296" i="30"/>
  <c r="C296" i="30" s="1"/>
  <c r="G296" i="30"/>
  <c r="H296" i="30"/>
  <c r="I296" i="30"/>
  <c r="K296" i="30"/>
  <c r="F232" i="30"/>
  <c r="C232" i="30" s="1"/>
  <c r="G232" i="30"/>
  <c r="H232" i="30"/>
  <c r="L232" i="30"/>
  <c r="I232" i="30"/>
  <c r="K232" i="30"/>
  <c r="K170" i="30"/>
  <c r="L170" i="30"/>
  <c r="G170" i="30"/>
  <c r="H170" i="30"/>
  <c r="F170" i="30"/>
  <c r="C170" i="30" s="1"/>
  <c r="I170" i="30"/>
  <c r="I34" i="30"/>
  <c r="K34" i="30"/>
  <c r="L34" i="30"/>
  <c r="F34" i="30"/>
  <c r="H34" i="30"/>
  <c r="G34" i="30"/>
  <c r="I26" i="30"/>
  <c r="K26" i="30"/>
  <c r="L26" i="30"/>
  <c r="F26" i="30"/>
  <c r="G26" i="30"/>
  <c r="H26" i="30"/>
  <c r="F44" i="30"/>
  <c r="G44" i="30"/>
  <c r="H44" i="30"/>
  <c r="I44" i="30"/>
  <c r="K44" i="30"/>
  <c r="L44" i="30"/>
  <c r="F50" i="30"/>
  <c r="G50" i="30"/>
  <c r="H50" i="30"/>
  <c r="I50" i="30"/>
  <c r="K50" i="30"/>
  <c r="L50" i="30"/>
  <c r="F118" i="30"/>
  <c r="G118" i="30"/>
  <c r="H118" i="30"/>
  <c r="I118" i="30"/>
  <c r="K118" i="30"/>
  <c r="L118" i="30"/>
  <c r="F54" i="30"/>
  <c r="G54" i="30"/>
  <c r="H54" i="30"/>
  <c r="I54" i="30"/>
  <c r="K54" i="30"/>
  <c r="L54" i="30"/>
  <c r="L101" i="30"/>
  <c r="F101" i="30"/>
  <c r="G101" i="30"/>
  <c r="H101" i="30"/>
  <c r="I101" i="30"/>
  <c r="K101" i="30"/>
  <c r="I140" i="30"/>
  <c r="K140" i="30"/>
  <c r="L140" i="30"/>
  <c r="F140" i="30"/>
  <c r="H140" i="30"/>
  <c r="G140" i="30"/>
  <c r="I76" i="30"/>
  <c r="K76" i="30"/>
  <c r="L76" i="30"/>
  <c r="F76" i="30"/>
  <c r="G76" i="30"/>
  <c r="H76" i="30"/>
  <c r="G107" i="30"/>
  <c r="H107" i="30"/>
  <c r="I107" i="30"/>
  <c r="K107" i="30"/>
  <c r="L107" i="30"/>
  <c r="F107" i="30"/>
  <c r="F138" i="30"/>
  <c r="G138" i="30"/>
  <c r="H138" i="30"/>
  <c r="I138" i="30"/>
  <c r="K138" i="30"/>
  <c r="L138" i="30"/>
  <c r="F74" i="30"/>
  <c r="G74" i="30"/>
  <c r="H74" i="30"/>
  <c r="I74" i="30"/>
  <c r="K74" i="30"/>
  <c r="L74" i="30"/>
  <c r="L113" i="30"/>
  <c r="F113" i="30"/>
  <c r="G113" i="30"/>
  <c r="H113" i="30"/>
  <c r="I113" i="30"/>
  <c r="K113" i="30"/>
  <c r="G119" i="30"/>
  <c r="H119" i="30"/>
  <c r="I119" i="30"/>
  <c r="K119" i="30"/>
  <c r="L119" i="30"/>
  <c r="F119" i="30"/>
  <c r="I88" i="30"/>
  <c r="K88" i="30"/>
  <c r="L88" i="30"/>
  <c r="F88" i="30"/>
  <c r="G88" i="30"/>
  <c r="H88" i="30"/>
  <c r="F156" i="30"/>
  <c r="C156" i="30" s="1"/>
  <c r="G156" i="30"/>
  <c r="H156" i="30"/>
  <c r="I156" i="30"/>
  <c r="K156" i="30"/>
  <c r="L156" i="30"/>
  <c r="K254" i="30"/>
  <c r="L254" i="30"/>
  <c r="G254" i="30"/>
  <c r="H254" i="30"/>
  <c r="F254" i="30"/>
  <c r="C254" i="30" s="1"/>
  <c r="I254" i="30"/>
  <c r="K194" i="30"/>
  <c r="L194" i="30"/>
  <c r="G194" i="30"/>
  <c r="H194" i="30"/>
  <c r="F194" i="30"/>
  <c r="C194" i="30" s="1"/>
  <c r="I194" i="30"/>
  <c r="K182" i="30"/>
  <c r="L182" i="30"/>
  <c r="G182" i="30"/>
  <c r="H182" i="30"/>
  <c r="F182" i="30"/>
  <c r="C182" i="30" s="1"/>
  <c r="I182" i="30"/>
  <c r="F261" i="30"/>
  <c r="C261" i="30" s="1"/>
  <c r="G261" i="30"/>
  <c r="H261" i="30"/>
  <c r="I261" i="30"/>
  <c r="K261" i="30"/>
  <c r="L261" i="30"/>
  <c r="H193" i="30"/>
  <c r="I193" i="30"/>
  <c r="K193" i="30"/>
  <c r="F193" i="30"/>
  <c r="C193" i="30" s="1"/>
  <c r="G193" i="30"/>
  <c r="L193" i="30"/>
  <c r="F215" i="30"/>
  <c r="C215" i="30" s="1"/>
  <c r="I215" i="30"/>
  <c r="K215" i="30"/>
  <c r="G215" i="30"/>
  <c r="H215" i="30"/>
  <c r="L215" i="30"/>
  <c r="L268" i="30"/>
  <c r="F268" i="30"/>
  <c r="C268" i="30" s="1"/>
  <c r="G268" i="30"/>
  <c r="H268" i="30"/>
  <c r="I268" i="30"/>
  <c r="K268" i="30"/>
  <c r="H205" i="30"/>
  <c r="I205" i="30"/>
  <c r="K205" i="30"/>
  <c r="F205" i="30"/>
  <c r="C205" i="30" s="1"/>
  <c r="G205" i="30"/>
  <c r="L205" i="30"/>
  <c r="I295" i="30"/>
  <c r="K295" i="30"/>
  <c r="L295" i="30"/>
  <c r="F295" i="30"/>
  <c r="C295" i="30" s="1"/>
  <c r="G295" i="30"/>
  <c r="H295" i="30"/>
  <c r="I283" i="30"/>
  <c r="K283" i="30"/>
  <c r="L283" i="30"/>
  <c r="F283" i="30"/>
  <c r="C283" i="30" s="1"/>
  <c r="G283" i="30"/>
  <c r="H283" i="30"/>
  <c r="F219" i="30"/>
  <c r="C219" i="30" s="1"/>
  <c r="I219" i="30"/>
  <c r="K219" i="30"/>
  <c r="G219" i="30"/>
  <c r="H219" i="30"/>
  <c r="L219" i="30"/>
  <c r="H153" i="30"/>
  <c r="I153" i="30"/>
  <c r="K153" i="30"/>
  <c r="L153" i="30"/>
  <c r="F153" i="30"/>
  <c r="C153" i="30" s="1"/>
  <c r="G153" i="30"/>
  <c r="G298" i="30"/>
  <c r="H298" i="30"/>
  <c r="I298" i="30"/>
  <c r="K298" i="30"/>
  <c r="L298" i="30"/>
  <c r="F298" i="30"/>
  <c r="C298" i="30" s="1"/>
  <c r="K234" i="30"/>
  <c r="L234" i="30"/>
  <c r="G234" i="30"/>
  <c r="H234" i="30"/>
  <c r="F234" i="30"/>
  <c r="C234" i="30" s="1"/>
  <c r="I234" i="30"/>
  <c r="H165" i="30"/>
  <c r="I165" i="30"/>
  <c r="K165" i="30"/>
  <c r="F165" i="30"/>
  <c r="C165" i="30" s="1"/>
  <c r="G165" i="30"/>
  <c r="L165" i="30"/>
  <c r="F297" i="30"/>
  <c r="C297" i="30" s="1"/>
  <c r="G297" i="30"/>
  <c r="H297" i="30"/>
  <c r="I297" i="30"/>
  <c r="K297" i="30"/>
  <c r="L297" i="30"/>
  <c r="H233" i="30"/>
  <c r="I233" i="30"/>
  <c r="K233" i="30"/>
  <c r="F233" i="30"/>
  <c r="C233" i="30" s="1"/>
  <c r="G233" i="30"/>
  <c r="L233" i="30"/>
  <c r="F171" i="30"/>
  <c r="C171" i="30" s="1"/>
  <c r="I171" i="30"/>
  <c r="K171" i="30"/>
  <c r="G171" i="30"/>
  <c r="H171" i="30"/>
  <c r="L171" i="30"/>
  <c r="L288" i="30"/>
  <c r="F288" i="30"/>
  <c r="C288" i="30" s="1"/>
  <c r="G288" i="30"/>
  <c r="H288" i="30"/>
  <c r="I288" i="30"/>
  <c r="K288" i="30"/>
  <c r="F224" i="30"/>
  <c r="C224" i="30" s="1"/>
  <c r="G224" i="30"/>
  <c r="H224" i="30"/>
  <c r="L224" i="30"/>
  <c r="I224" i="30"/>
  <c r="K224" i="30"/>
  <c r="H157" i="30"/>
  <c r="I157" i="30"/>
  <c r="K157" i="30"/>
  <c r="L157" i="30"/>
  <c r="F157" i="30"/>
  <c r="C157" i="30" s="1"/>
  <c r="G157" i="30"/>
  <c r="F28" i="30"/>
  <c r="G28" i="30"/>
  <c r="H28" i="30"/>
  <c r="I28" i="30"/>
  <c r="K28" i="30"/>
  <c r="L28" i="30"/>
  <c r="I22" i="30"/>
  <c r="K22" i="30"/>
  <c r="L22" i="30"/>
  <c r="F22" i="30"/>
  <c r="G22" i="30"/>
  <c r="H22" i="30"/>
  <c r="G37" i="30"/>
  <c r="H37" i="30"/>
  <c r="I37" i="30"/>
  <c r="K37" i="30"/>
  <c r="L37" i="30"/>
  <c r="F37" i="30"/>
  <c r="I42" i="30"/>
  <c r="K42" i="30"/>
  <c r="L42" i="30"/>
  <c r="F42" i="30"/>
  <c r="G42" i="30"/>
  <c r="H42" i="30"/>
  <c r="F110" i="30"/>
  <c r="G110" i="30"/>
  <c r="H110" i="30"/>
  <c r="I110" i="30"/>
  <c r="K110" i="30"/>
  <c r="L110" i="30"/>
  <c r="G127" i="30"/>
  <c r="H127" i="30"/>
  <c r="I127" i="30"/>
  <c r="K127" i="30"/>
  <c r="L127" i="30"/>
  <c r="F127" i="30"/>
  <c r="L93" i="30"/>
  <c r="F93" i="30"/>
  <c r="G93" i="30"/>
  <c r="H93" i="30"/>
  <c r="I93" i="30"/>
  <c r="K93" i="30"/>
  <c r="I132" i="30"/>
  <c r="K132" i="30"/>
  <c r="L132" i="30"/>
  <c r="F132" i="30"/>
  <c r="G132" i="30"/>
  <c r="H132" i="30"/>
  <c r="I68" i="30"/>
  <c r="K68" i="30"/>
  <c r="L68" i="30"/>
  <c r="F68" i="30"/>
  <c r="G68" i="30"/>
  <c r="H68" i="30"/>
  <c r="G99" i="30"/>
  <c r="H99" i="30"/>
  <c r="I99" i="30"/>
  <c r="K99" i="30"/>
  <c r="L99" i="30"/>
  <c r="F99" i="30"/>
  <c r="F130" i="30"/>
  <c r="G130" i="30"/>
  <c r="H130" i="30"/>
  <c r="I130" i="30"/>
  <c r="K130" i="30"/>
  <c r="L130" i="30"/>
  <c r="F66" i="30"/>
  <c r="G66" i="30"/>
  <c r="H66" i="30"/>
  <c r="I66" i="30"/>
  <c r="K66" i="30"/>
  <c r="L66" i="30"/>
  <c r="L105" i="30"/>
  <c r="F105" i="30"/>
  <c r="G105" i="30"/>
  <c r="H105" i="30"/>
  <c r="I105" i="30"/>
  <c r="K105" i="30"/>
  <c r="H55" i="30"/>
  <c r="I55" i="30"/>
  <c r="K55" i="30"/>
  <c r="L55" i="30"/>
  <c r="F55" i="30"/>
  <c r="G55" i="30"/>
  <c r="I80" i="30"/>
  <c r="K80" i="30"/>
  <c r="L80" i="30"/>
  <c r="F80" i="30"/>
  <c r="G80" i="30"/>
  <c r="H80" i="30"/>
  <c r="G310" i="30"/>
  <c r="H310" i="30"/>
  <c r="I310" i="30"/>
  <c r="K310" i="30"/>
  <c r="L310" i="30"/>
  <c r="F310" i="30"/>
  <c r="C310" i="30" s="1"/>
  <c r="K246" i="30"/>
  <c r="L246" i="30"/>
  <c r="G246" i="30"/>
  <c r="H246" i="30"/>
  <c r="F246" i="30"/>
  <c r="C246" i="30" s="1"/>
  <c r="I246" i="30"/>
  <c r="H181" i="30"/>
  <c r="I181" i="30"/>
  <c r="K181" i="30"/>
  <c r="F181" i="30"/>
  <c r="C181" i="30" s="1"/>
  <c r="L181" i="30"/>
  <c r="G181" i="30"/>
  <c r="L143" i="30"/>
  <c r="K143" i="30"/>
  <c r="I143" i="30"/>
  <c r="H143" i="30"/>
  <c r="F143" i="30"/>
  <c r="H253" i="30"/>
  <c r="I253" i="30"/>
  <c r="K253" i="30"/>
  <c r="F253" i="30"/>
  <c r="C253" i="30" s="1"/>
  <c r="G253" i="30"/>
  <c r="L253" i="30"/>
  <c r="F187" i="30"/>
  <c r="C187" i="30" s="1"/>
  <c r="I187" i="30"/>
  <c r="K187" i="30"/>
  <c r="G187" i="30"/>
  <c r="H187" i="30"/>
  <c r="L187" i="30"/>
  <c r="H169" i="30"/>
  <c r="I169" i="30"/>
  <c r="K169" i="30"/>
  <c r="F169" i="30"/>
  <c r="C169" i="30" s="1"/>
  <c r="G169" i="30"/>
  <c r="L169" i="30"/>
  <c r="L260" i="30"/>
  <c r="F260" i="30"/>
  <c r="C260" i="30" s="1"/>
  <c r="G260" i="30"/>
  <c r="H260" i="30"/>
  <c r="I260" i="30"/>
  <c r="K260" i="30"/>
  <c r="F199" i="30"/>
  <c r="C199" i="30" s="1"/>
  <c r="I199" i="30"/>
  <c r="K199" i="30"/>
  <c r="H199" i="30"/>
  <c r="L199" i="30"/>
  <c r="G199" i="30"/>
  <c r="F239" i="30"/>
  <c r="C239" i="30" s="1"/>
  <c r="I239" i="30"/>
  <c r="K239" i="30"/>
  <c r="G239" i="30"/>
  <c r="H239" i="30"/>
  <c r="L239" i="30"/>
  <c r="I275" i="30"/>
  <c r="K275" i="30"/>
  <c r="L275" i="30"/>
  <c r="F275" i="30"/>
  <c r="C275" i="30" s="1"/>
  <c r="G275" i="30"/>
  <c r="H275" i="30"/>
  <c r="F211" i="30"/>
  <c r="C211" i="30" s="1"/>
  <c r="I211" i="30"/>
  <c r="K211" i="30"/>
  <c r="G211" i="30"/>
  <c r="H211" i="30"/>
  <c r="L211" i="30"/>
  <c r="F147" i="30"/>
  <c r="C147" i="30" s="1"/>
  <c r="G147" i="30"/>
  <c r="H147" i="30"/>
  <c r="I147" i="30"/>
  <c r="K147" i="30"/>
  <c r="L147" i="30"/>
  <c r="G290" i="30"/>
  <c r="H290" i="30"/>
  <c r="I290" i="30"/>
  <c r="K290" i="30"/>
  <c r="L290" i="30"/>
  <c r="F290" i="30"/>
  <c r="C290" i="30" s="1"/>
  <c r="K226" i="30"/>
  <c r="L226" i="30"/>
  <c r="G226" i="30"/>
  <c r="H226" i="30"/>
  <c r="F226" i="30"/>
  <c r="C226" i="30" s="1"/>
  <c r="I226" i="30"/>
  <c r="F159" i="30"/>
  <c r="C159" i="30" s="1"/>
  <c r="G159" i="30"/>
  <c r="H159" i="30"/>
  <c r="I159" i="30"/>
  <c r="K159" i="30"/>
  <c r="L159" i="30"/>
  <c r="F289" i="30"/>
  <c r="C289" i="30" s="1"/>
  <c r="G289" i="30"/>
  <c r="H289" i="30"/>
  <c r="I289" i="30"/>
  <c r="K289" i="30"/>
  <c r="L289" i="30"/>
  <c r="H225" i="30"/>
  <c r="I225" i="30"/>
  <c r="K225" i="30"/>
  <c r="F225" i="30"/>
  <c r="C225" i="30" s="1"/>
  <c r="G225" i="30"/>
  <c r="L225" i="30"/>
  <c r="F164" i="30"/>
  <c r="C164" i="30" s="1"/>
  <c r="G164" i="30"/>
  <c r="H164" i="30"/>
  <c r="L164" i="30"/>
  <c r="I164" i="30"/>
  <c r="K164" i="30"/>
  <c r="L280" i="30"/>
  <c r="F280" i="30"/>
  <c r="C280" i="30" s="1"/>
  <c r="G280" i="30"/>
  <c r="H280" i="30"/>
  <c r="I280" i="30"/>
  <c r="K280" i="30"/>
  <c r="F216" i="30"/>
  <c r="C216" i="30" s="1"/>
  <c r="G216" i="30"/>
  <c r="H216" i="30"/>
  <c r="L216" i="30"/>
  <c r="I216" i="30"/>
  <c r="K216" i="30"/>
  <c r="F151" i="30"/>
  <c r="C151" i="30" s="1"/>
  <c r="G151" i="30"/>
  <c r="H151" i="30"/>
  <c r="I151" i="30"/>
  <c r="K151" i="30"/>
  <c r="L151" i="30"/>
  <c r="G21" i="30"/>
  <c r="H21" i="30"/>
  <c r="I21" i="30"/>
  <c r="K21" i="30"/>
  <c r="L21" i="30"/>
  <c r="F21" i="30"/>
  <c r="I46" i="30"/>
  <c r="K46" i="30"/>
  <c r="L46" i="30"/>
  <c r="F46" i="30"/>
  <c r="G46" i="30"/>
  <c r="H46" i="30"/>
  <c r="L31" i="30"/>
  <c r="F31" i="30"/>
  <c r="G31" i="30"/>
  <c r="H31" i="30"/>
  <c r="I31" i="30"/>
  <c r="K31" i="30"/>
  <c r="F36" i="30"/>
  <c r="G36" i="30"/>
  <c r="H36" i="30"/>
  <c r="I36" i="30"/>
  <c r="K36" i="30"/>
  <c r="L36" i="30"/>
  <c r="F102" i="30"/>
  <c r="G102" i="30"/>
  <c r="H102" i="30"/>
  <c r="I102" i="30"/>
  <c r="K102" i="30"/>
  <c r="L102" i="30"/>
  <c r="G79" i="30"/>
  <c r="H79" i="30"/>
  <c r="I79" i="30"/>
  <c r="K79" i="30"/>
  <c r="L79" i="30"/>
  <c r="F79" i="30"/>
  <c r="L85" i="30"/>
  <c r="F85" i="30"/>
  <c r="G85" i="30"/>
  <c r="H85" i="30"/>
  <c r="I85" i="30"/>
  <c r="K85" i="30"/>
  <c r="I124" i="30"/>
  <c r="K124" i="30"/>
  <c r="L124" i="30"/>
  <c r="F124" i="30"/>
  <c r="H124" i="30"/>
  <c r="G124" i="30"/>
  <c r="F60" i="30"/>
  <c r="I60" i="30"/>
  <c r="K60" i="30"/>
  <c r="L60" i="30"/>
  <c r="G60" i="30"/>
  <c r="H60" i="30"/>
  <c r="G91" i="30"/>
  <c r="H91" i="30"/>
  <c r="I91" i="30"/>
  <c r="K91" i="30"/>
  <c r="L91" i="30"/>
  <c r="F91" i="30"/>
  <c r="F122" i="30"/>
  <c r="G122" i="30"/>
  <c r="H122" i="30"/>
  <c r="I122" i="30"/>
  <c r="K122" i="30"/>
  <c r="L122" i="30"/>
  <c r="F58" i="30"/>
  <c r="G58" i="30"/>
  <c r="H58" i="30"/>
  <c r="I58" i="30"/>
  <c r="K58" i="30"/>
  <c r="L58" i="30"/>
  <c r="L97" i="30"/>
  <c r="F97" i="30"/>
  <c r="G97" i="30"/>
  <c r="H97" i="30"/>
  <c r="I97" i="30"/>
  <c r="K97" i="30"/>
  <c r="I136" i="30"/>
  <c r="K136" i="30"/>
  <c r="L136" i="30"/>
  <c r="F136" i="30"/>
  <c r="G136" i="30"/>
  <c r="H136" i="30"/>
  <c r="I72" i="30"/>
  <c r="K72" i="30"/>
  <c r="L72" i="30"/>
  <c r="F72" i="30"/>
  <c r="G72" i="30"/>
  <c r="H72" i="30"/>
  <c r="G302" i="30"/>
  <c r="H302" i="30"/>
  <c r="I302" i="30"/>
  <c r="K302" i="30"/>
  <c r="L302" i="30"/>
  <c r="F302" i="30"/>
  <c r="C302" i="30" s="1"/>
  <c r="K238" i="30"/>
  <c r="L238" i="30"/>
  <c r="G238" i="30"/>
  <c r="H238" i="30"/>
  <c r="I238" i="30"/>
  <c r="F238" i="30"/>
  <c r="C238" i="30" s="1"/>
  <c r="F175" i="30"/>
  <c r="C175" i="30" s="1"/>
  <c r="I175" i="30"/>
  <c r="K175" i="30"/>
  <c r="G175" i="30"/>
  <c r="H175" i="30"/>
  <c r="L175" i="30"/>
  <c r="F309" i="30"/>
  <c r="C309" i="30" s="1"/>
  <c r="G309" i="30"/>
  <c r="H309" i="30"/>
  <c r="I309" i="30"/>
  <c r="K309" i="30"/>
  <c r="L309" i="30"/>
  <c r="H245" i="30"/>
  <c r="I245" i="30"/>
  <c r="K245" i="30"/>
  <c r="F245" i="30"/>
  <c r="C245" i="30" s="1"/>
  <c r="L245" i="30"/>
  <c r="G245" i="30"/>
  <c r="F180" i="30"/>
  <c r="C180" i="30" s="1"/>
  <c r="G180" i="30"/>
  <c r="H180" i="30"/>
  <c r="L180" i="30"/>
  <c r="I180" i="30"/>
  <c r="K180" i="30"/>
  <c r="L316" i="30"/>
  <c r="F316" i="30"/>
  <c r="C316" i="30" s="1"/>
  <c r="G316" i="30"/>
  <c r="H316" i="30"/>
  <c r="I316" i="30"/>
  <c r="K316" i="30"/>
  <c r="F252" i="30"/>
  <c r="C252" i="30" s="1"/>
  <c r="G252" i="30"/>
  <c r="H252" i="30"/>
  <c r="L252" i="30"/>
  <c r="K252" i="30"/>
  <c r="I252" i="30"/>
  <c r="F192" i="30"/>
  <c r="C192" i="30" s="1"/>
  <c r="G192" i="30"/>
  <c r="H192" i="30"/>
  <c r="L192" i="30"/>
  <c r="I192" i="30"/>
  <c r="K192" i="30"/>
  <c r="F188" i="30"/>
  <c r="C188" i="30" s="1"/>
  <c r="G188" i="30"/>
  <c r="H188" i="30"/>
  <c r="L188" i="30"/>
  <c r="K188" i="30"/>
  <c r="I188" i="30"/>
  <c r="I267" i="30"/>
  <c r="K267" i="30"/>
  <c r="L267" i="30"/>
  <c r="F267" i="30"/>
  <c r="C267" i="30" s="1"/>
  <c r="G267" i="30"/>
  <c r="H267" i="30"/>
  <c r="F204" i="30"/>
  <c r="C204" i="30" s="1"/>
  <c r="G204" i="30"/>
  <c r="H204" i="30"/>
  <c r="L204" i="30"/>
  <c r="I204" i="30"/>
  <c r="K204" i="30"/>
  <c r="I303" i="30"/>
  <c r="K303" i="30"/>
  <c r="L303" i="30"/>
  <c r="F303" i="30"/>
  <c r="C303" i="30" s="1"/>
  <c r="G303" i="30"/>
  <c r="H303" i="30"/>
  <c r="G282" i="30"/>
  <c r="H282" i="30"/>
  <c r="I282" i="30"/>
  <c r="K282" i="30"/>
  <c r="L282" i="30"/>
  <c r="F282" i="30"/>
  <c r="C282" i="30" s="1"/>
  <c r="K218" i="30"/>
  <c r="L218" i="30"/>
  <c r="G218" i="30"/>
  <c r="H218" i="30"/>
  <c r="F218" i="30"/>
  <c r="C218" i="30" s="1"/>
  <c r="I218" i="30"/>
  <c r="F152" i="30"/>
  <c r="C152" i="30" s="1"/>
  <c r="G152" i="30"/>
  <c r="H152" i="30"/>
  <c r="I152" i="30"/>
  <c r="K152" i="30"/>
  <c r="L152" i="30"/>
  <c r="F281" i="30"/>
  <c r="C281" i="30" s="1"/>
  <c r="G281" i="30"/>
  <c r="H281" i="30"/>
  <c r="I281" i="30"/>
  <c r="K281" i="30"/>
  <c r="L281" i="30"/>
  <c r="H217" i="30"/>
  <c r="I217" i="30"/>
  <c r="K217" i="30"/>
  <c r="F217" i="30"/>
  <c r="C217" i="30" s="1"/>
  <c r="G217" i="30"/>
  <c r="L217" i="30"/>
  <c r="K158" i="30"/>
  <c r="L158" i="30"/>
  <c r="F158" i="30"/>
  <c r="C158" i="30" s="1"/>
  <c r="G158" i="30"/>
  <c r="H158" i="30"/>
  <c r="I158" i="30"/>
  <c r="L272" i="30"/>
  <c r="F272" i="30"/>
  <c r="C272" i="30" s="1"/>
  <c r="G272" i="30"/>
  <c r="H272" i="30"/>
  <c r="I272" i="30"/>
  <c r="K272" i="30"/>
  <c r="F208" i="30"/>
  <c r="C208" i="30" s="1"/>
  <c r="G208" i="30"/>
  <c r="H208" i="30"/>
  <c r="L208" i="30"/>
  <c r="I208" i="30"/>
  <c r="K208" i="30"/>
  <c r="F144" i="30"/>
  <c r="C144" i="30" s="1"/>
  <c r="G144" i="30"/>
  <c r="H144" i="30"/>
  <c r="I144" i="30"/>
  <c r="K144" i="30"/>
  <c r="L144" i="30"/>
  <c r="H156" i="31"/>
  <c r="I156" i="31"/>
  <c r="K156" i="31"/>
  <c r="M156" i="31"/>
  <c r="F156" i="31"/>
  <c r="C156" i="31" s="1"/>
  <c r="G156" i="31"/>
  <c r="L156" i="31"/>
  <c r="F236" i="31"/>
  <c r="C236" i="31" s="1"/>
  <c r="H236" i="31"/>
  <c r="K236" i="31"/>
  <c r="G236" i="31"/>
  <c r="I236" i="31"/>
  <c r="L236" i="31"/>
  <c r="M236" i="31"/>
  <c r="M160" i="31"/>
  <c r="F160" i="31"/>
  <c r="C160" i="31" s="1"/>
  <c r="H160" i="31"/>
  <c r="G160" i="31"/>
  <c r="I160" i="31"/>
  <c r="K160" i="31"/>
  <c r="L160" i="31"/>
  <c r="K118" i="31"/>
  <c r="L118" i="31"/>
  <c r="M118" i="31"/>
  <c r="F118" i="31"/>
  <c r="C118" i="31" s="1"/>
  <c r="H118" i="31"/>
  <c r="G118" i="31"/>
  <c r="I118" i="31"/>
  <c r="G131" i="31"/>
  <c r="H131" i="31"/>
  <c r="I131" i="31"/>
  <c r="K131" i="31"/>
  <c r="L131" i="31"/>
  <c r="F131" i="31"/>
  <c r="C131" i="31" s="1"/>
  <c r="M131" i="31"/>
  <c r="M144" i="31"/>
  <c r="F144" i="31"/>
  <c r="C144" i="31" s="1"/>
  <c r="H144" i="31"/>
  <c r="G144" i="31"/>
  <c r="I144" i="31"/>
  <c r="K144" i="31"/>
  <c r="L144" i="31"/>
  <c r="F154" i="31"/>
  <c r="C154" i="31" s="1"/>
  <c r="G154" i="31"/>
  <c r="H154" i="31"/>
  <c r="K154" i="31"/>
  <c r="I154" i="31"/>
  <c r="L154" i="31"/>
  <c r="M154" i="31"/>
  <c r="I267" i="31"/>
  <c r="K267" i="31"/>
  <c r="L267" i="31"/>
  <c r="M267" i="31"/>
  <c r="F267" i="31"/>
  <c r="C267" i="31" s="1"/>
  <c r="G267" i="31"/>
  <c r="H267" i="31"/>
  <c r="M203" i="31"/>
  <c r="F203" i="31"/>
  <c r="C203" i="31" s="1"/>
  <c r="G203" i="31"/>
  <c r="H203" i="31"/>
  <c r="I203" i="31"/>
  <c r="K203" i="31"/>
  <c r="L203" i="31"/>
  <c r="I141" i="31"/>
  <c r="K141" i="31"/>
  <c r="L141" i="31"/>
  <c r="H141" i="31"/>
  <c r="M141" i="31"/>
  <c r="F141" i="31"/>
  <c r="C141" i="31" s="1"/>
  <c r="G141" i="31"/>
  <c r="F271" i="31"/>
  <c r="C271" i="31" s="1"/>
  <c r="G271" i="31"/>
  <c r="H271" i="31"/>
  <c r="I271" i="31"/>
  <c r="K271" i="31"/>
  <c r="L271" i="31"/>
  <c r="M271" i="31"/>
  <c r="L226" i="31"/>
  <c r="M226" i="31"/>
  <c r="F226" i="31"/>
  <c r="C226" i="31" s="1"/>
  <c r="G226" i="31"/>
  <c r="H226" i="31"/>
  <c r="I226" i="31"/>
  <c r="K226" i="31"/>
  <c r="L159" i="31"/>
  <c r="M159" i="31"/>
  <c r="G159" i="31"/>
  <c r="K159" i="31"/>
  <c r="F159" i="31"/>
  <c r="C159" i="31" s="1"/>
  <c r="H159" i="31"/>
  <c r="I159" i="31"/>
  <c r="L92" i="31"/>
  <c r="M92" i="31"/>
  <c r="F92" i="31"/>
  <c r="C92" i="31" s="1"/>
  <c r="G92" i="31"/>
  <c r="I92" i="31"/>
  <c r="H92" i="31"/>
  <c r="K92" i="31"/>
  <c r="M254" i="31"/>
  <c r="F254" i="31"/>
  <c r="C254" i="31" s="1"/>
  <c r="G254" i="31"/>
  <c r="H254" i="31"/>
  <c r="I254" i="31"/>
  <c r="K254" i="31"/>
  <c r="L254" i="31"/>
  <c r="H250" i="31"/>
  <c r="I250" i="31"/>
  <c r="K250" i="31"/>
  <c r="L250" i="31"/>
  <c r="M250" i="31"/>
  <c r="F250" i="31"/>
  <c r="C250" i="31" s="1"/>
  <c r="G250" i="31"/>
  <c r="K241" i="31"/>
  <c r="L241" i="31"/>
  <c r="G241" i="31"/>
  <c r="F241" i="31"/>
  <c r="C241" i="31" s="1"/>
  <c r="H241" i="31"/>
  <c r="I241" i="31"/>
  <c r="M241" i="31"/>
  <c r="G171" i="31"/>
  <c r="H171" i="31"/>
  <c r="I171" i="31"/>
  <c r="L171" i="31"/>
  <c r="F171" i="31"/>
  <c r="C171" i="31" s="1"/>
  <c r="K171" i="31"/>
  <c r="M171" i="31"/>
  <c r="K107" i="31"/>
  <c r="L107" i="31"/>
  <c r="M107" i="31"/>
  <c r="F107" i="31"/>
  <c r="C107" i="31" s="1"/>
  <c r="H107" i="31"/>
  <c r="G107" i="31"/>
  <c r="I107" i="31"/>
  <c r="G246" i="31"/>
  <c r="H246" i="31"/>
  <c r="M246" i="31"/>
  <c r="F246" i="31"/>
  <c r="C246" i="31" s="1"/>
  <c r="I246" i="31"/>
  <c r="K246" i="31"/>
  <c r="L246" i="31"/>
  <c r="F248" i="31"/>
  <c r="C248" i="31" s="1"/>
  <c r="G248" i="31"/>
  <c r="H248" i="31"/>
  <c r="I248" i="31"/>
  <c r="K248" i="31"/>
  <c r="L248" i="31"/>
  <c r="M248" i="31"/>
  <c r="M184" i="31"/>
  <c r="F184" i="31"/>
  <c r="C184" i="31" s="1"/>
  <c r="H184" i="31"/>
  <c r="L184" i="31"/>
  <c r="G184" i="31"/>
  <c r="I184" i="31"/>
  <c r="K184" i="31"/>
  <c r="L119" i="31"/>
  <c r="M119" i="31"/>
  <c r="F119" i="31"/>
  <c r="C119" i="31" s="1"/>
  <c r="G119" i="31"/>
  <c r="I119" i="31"/>
  <c r="H119" i="31"/>
  <c r="K119" i="31"/>
  <c r="I66" i="31"/>
  <c r="K66" i="31"/>
  <c r="L66" i="31"/>
  <c r="M66" i="31"/>
  <c r="G66" i="31"/>
  <c r="F66" i="31"/>
  <c r="C66" i="31" s="1"/>
  <c r="H66" i="31"/>
  <c r="F78" i="31"/>
  <c r="C78" i="31" s="1"/>
  <c r="G78" i="31"/>
  <c r="H78" i="31"/>
  <c r="I78" i="31"/>
  <c r="L78" i="31"/>
  <c r="K78" i="31"/>
  <c r="M78" i="31"/>
  <c r="I90" i="31"/>
  <c r="K90" i="31"/>
  <c r="L90" i="31"/>
  <c r="M90" i="31"/>
  <c r="G90" i="31"/>
  <c r="F90" i="31"/>
  <c r="C90" i="31" s="1"/>
  <c r="H90" i="31"/>
  <c r="I26" i="31"/>
  <c r="K26" i="31"/>
  <c r="L26" i="31"/>
  <c r="M26" i="31"/>
  <c r="G26" i="31"/>
  <c r="F26" i="31"/>
  <c r="C26" i="31" s="1"/>
  <c r="H26" i="31"/>
  <c r="G32" i="31"/>
  <c r="H32" i="31"/>
  <c r="I32" i="31"/>
  <c r="K32" i="31"/>
  <c r="L32" i="31"/>
  <c r="F32" i="31"/>
  <c r="C32" i="31" s="1"/>
  <c r="M32" i="31"/>
  <c r="I50" i="31"/>
  <c r="K50" i="31"/>
  <c r="L50" i="31"/>
  <c r="M50" i="31"/>
  <c r="G50" i="31"/>
  <c r="F50" i="31"/>
  <c r="C50" i="31" s="1"/>
  <c r="H50" i="31"/>
  <c r="F62" i="31"/>
  <c r="C62" i="31" s="1"/>
  <c r="G62" i="31"/>
  <c r="H62" i="31"/>
  <c r="I62" i="31"/>
  <c r="L62" i="31"/>
  <c r="K62" i="31"/>
  <c r="M62" i="31"/>
  <c r="H81" i="31"/>
  <c r="I81" i="31"/>
  <c r="K81" i="31"/>
  <c r="L81" i="31"/>
  <c r="M81" i="31"/>
  <c r="F81" i="31"/>
  <c r="C81" i="31" s="1"/>
  <c r="G81" i="31"/>
  <c r="L253" i="31"/>
  <c r="M253" i="31"/>
  <c r="F253" i="31"/>
  <c r="C253" i="31" s="1"/>
  <c r="G253" i="31"/>
  <c r="H253" i="31"/>
  <c r="I253" i="31"/>
  <c r="K253" i="31"/>
  <c r="F103" i="31"/>
  <c r="C103" i="31" s="1"/>
  <c r="G103" i="31"/>
  <c r="H103" i="31"/>
  <c r="I103" i="31"/>
  <c r="K103" i="31"/>
  <c r="M103" i="31"/>
  <c r="L103" i="31"/>
  <c r="L242" i="31"/>
  <c r="M242" i="31"/>
  <c r="F242" i="31"/>
  <c r="C242" i="31" s="1"/>
  <c r="H242" i="31"/>
  <c r="G242" i="31"/>
  <c r="I242" i="31"/>
  <c r="K242" i="31"/>
  <c r="G257" i="31"/>
  <c r="H257" i="31"/>
  <c r="I257" i="31"/>
  <c r="K257" i="31"/>
  <c r="L257" i="31"/>
  <c r="M257" i="31"/>
  <c r="F257" i="31"/>
  <c r="C257" i="31" s="1"/>
  <c r="F111" i="31"/>
  <c r="C111" i="31" s="1"/>
  <c r="G111" i="31"/>
  <c r="H111" i="31"/>
  <c r="I111" i="31"/>
  <c r="K111" i="31"/>
  <c r="M111" i="31"/>
  <c r="L111" i="31"/>
  <c r="F137" i="31"/>
  <c r="C137" i="31" s="1"/>
  <c r="G137" i="31"/>
  <c r="I137" i="31"/>
  <c r="H137" i="31"/>
  <c r="K137" i="31"/>
  <c r="L137" i="31"/>
  <c r="M137" i="31"/>
  <c r="F22" i="31"/>
  <c r="H22" i="31"/>
  <c r="I22" i="31"/>
  <c r="L22" i="31"/>
  <c r="K22" i="31"/>
  <c r="M22" i="31"/>
  <c r="M286" i="31"/>
  <c r="F286" i="31"/>
  <c r="C286" i="31" s="1"/>
  <c r="G286" i="31"/>
  <c r="H286" i="31"/>
  <c r="I286" i="31"/>
  <c r="K286" i="31"/>
  <c r="L286" i="31"/>
  <c r="K83" i="31"/>
  <c r="L83" i="31"/>
  <c r="M83" i="31"/>
  <c r="F83" i="31"/>
  <c r="C83" i="31" s="1"/>
  <c r="H83" i="31"/>
  <c r="G83" i="31"/>
  <c r="I83" i="31"/>
  <c r="F229" i="31"/>
  <c r="C229" i="31" s="1"/>
  <c r="G229" i="31"/>
  <c r="H229" i="31"/>
  <c r="I229" i="31"/>
  <c r="K229" i="31"/>
  <c r="L229" i="31"/>
  <c r="M229" i="31"/>
  <c r="M168" i="31"/>
  <c r="F168" i="31"/>
  <c r="C168" i="31" s="1"/>
  <c r="H168" i="31"/>
  <c r="L168" i="31"/>
  <c r="G168" i="31"/>
  <c r="I168" i="31"/>
  <c r="K168" i="31"/>
  <c r="G104" i="31"/>
  <c r="H104" i="31"/>
  <c r="I104" i="31"/>
  <c r="K104" i="31"/>
  <c r="L104" i="31"/>
  <c r="M104" i="31"/>
  <c r="F104" i="31"/>
  <c r="C104" i="31" s="1"/>
  <c r="I98" i="31"/>
  <c r="K98" i="31"/>
  <c r="L98" i="31"/>
  <c r="M98" i="31"/>
  <c r="G98" i="31"/>
  <c r="F98" i="31"/>
  <c r="C98" i="31" s="1"/>
  <c r="H98" i="31"/>
  <c r="H124" i="31"/>
  <c r="I124" i="31"/>
  <c r="K124" i="31"/>
  <c r="L124" i="31"/>
  <c r="M124" i="31"/>
  <c r="F124" i="31"/>
  <c r="C124" i="31" s="1"/>
  <c r="G124" i="31"/>
  <c r="K276" i="31"/>
  <c r="L276" i="31"/>
  <c r="M276" i="31"/>
  <c r="F276" i="31"/>
  <c r="C276" i="31" s="1"/>
  <c r="G276" i="31"/>
  <c r="H276" i="31"/>
  <c r="I276" i="31"/>
  <c r="F212" i="31"/>
  <c r="C212" i="31" s="1"/>
  <c r="G212" i="31"/>
  <c r="H212" i="31"/>
  <c r="I212" i="31"/>
  <c r="K212" i="31"/>
  <c r="L212" i="31"/>
  <c r="M212" i="31"/>
  <c r="H148" i="31"/>
  <c r="I148" i="31"/>
  <c r="K148" i="31"/>
  <c r="M148" i="31"/>
  <c r="G148" i="31"/>
  <c r="L148" i="31"/>
  <c r="F148" i="31"/>
  <c r="C148" i="31" s="1"/>
  <c r="F279" i="31"/>
  <c r="C279" i="31" s="1"/>
  <c r="G279" i="31"/>
  <c r="H279" i="31"/>
  <c r="I279" i="31"/>
  <c r="K279" i="31"/>
  <c r="L279" i="31"/>
  <c r="M279" i="31"/>
  <c r="I259" i="31"/>
  <c r="K259" i="31"/>
  <c r="L259" i="31"/>
  <c r="M259" i="31"/>
  <c r="F259" i="31"/>
  <c r="C259" i="31" s="1"/>
  <c r="G259" i="31"/>
  <c r="H259" i="31"/>
  <c r="M195" i="31"/>
  <c r="F195" i="31"/>
  <c r="C195" i="31" s="1"/>
  <c r="G195" i="31"/>
  <c r="H195" i="31"/>
  <c r="I195" i="31"/>
  <c r="K195" i="31"/>
  <c r="L195" i="31"/>
  <c r="K134" i="31"/>
  <c r="L134" i="31"/>
  <c r="M134" i="31"/>
  <c r="F134" i="31"/>
  <c r="C134" i="31" s="1"/>
  <c r="H134" i="31"/>
  <c r="I134" i="31"/>
  <c r="G134" i="31"/>
  <c r="H231" i="31"/>
  <c r="I231" i="31"/>
  <c r="K231" i="31"/>
  <c r="L231" i="31"/>
  <c r="M231" i="31"/>
  <c r="F231" i="31"/>
  <c r="C231" i="31" s="1"/>
  <c r="G231" i="31"/>
  <c r="L218" i="31"/>
  <c r="M218" i="31"/>
  <c r="F218" i="31"/>
  <c r="C218" i="31" s="1"/>
  <c r="G218" i="31"/>
  <c r="H218" i="31"/>
  <c r="I218" i="31"/>
  <c r="K218" i="31"/>
  <c r="F153" i="31"/>
  <c r="C153" i="31" s="1"/>
  <c r="G153" i="31"/>
  <c r="I153" i="31"/>
  <c r="H153" i="31"/>
  <c r="K153" i="31"/>
  <c r="L153" i="31"/>
  <c r="M153" i="31"/>
  <c r="M61" i="31"/>
  <c r="F61" i="31"/>
  <c r="C61" i="31" s="1"/>
  <c r="G61" i="31"/>
  <c r="H61" i="31"/>
  <c r="K61" i="31"/>
  <c r="I61" i="31"/>
  <c r="L61" i="31"/>
  <c r="G222" i="31"/>
  <c r="H222" i="31"/>
  <c r="I222" i="31"/>
  <c r="K222" i="31"/>
  <c r="L222" i="31"/>
  <c r="M222" i="31"/>
  <c r="F222" i="31"/>
  <c r="C222" i="31" s="1"/>
  <c r="G297" i="31"/>
  <c r="H297" i="31"/>
  <c r="I297" i="31"/>
  <c r="K297" i="31"/>
  <c r="L297" i="31"/>
  <c r="M297" i="31"/>
  <c r="F297" i="31"/>
  <c r="C297" i="31" s="1"/>
  <c r="K233" i="31"/>
  <c r="L233" i="31"/>
  <c r="G233" i="31"/>
  <c r="M233" i="31"/>
  <c r="F233" i="31"/>
  <c r="C233" i="31" s="1"/>
  <c r="H233" i="31"/>
  <c r="I233" i="31"/>
  <c r="I165" i="31"/>
  <c r="K165" i="31"/>
  <c r="L165" i="31"/>
  <c r="F165" i="31"/>
  <c r="C165" i="31" s="1"/>
  <c r="G165" i="31"/>
  <c r="H165" i="31"/>
  <c r="M165" i="31"/>
  <c r="M101" i="31"/>
  <c r="F101" i="31"/>
  <c r="C101" i="31" s="1"/>
  <c r="G101" i="31"/>
  <c r="H101" i="31"/>
  <c r="K101" i="31"/>
  <c r="I101" i="31"/>
  <c r="L101" i="31"/>
  <c r="G206" i="31"/>
  <c r="H206" i="31"/>
  <c r="I206" i="31"/>
  <c r="K206" i="31"/>
  <c r="L206" i="31"/>
  <c r="M206" i="31"/>
  <c r="F206" i="31"/>
  <c r="C206" i="31" s="1"/>
  <c r="I240" i="31"/>
  <c r="K240" i="31"/>
  <c r="M240" i="31"/>
  <c r="F240" i="31"/>
  <c r="C240" i="31" s="1"/>
  <c r="L240" i="31"/>
  <c r="G240" i="31"/>
  <c r="H240" i="31"/>
  <c r="F177" i="31"/>
  <c r="C177" i="31" s="1"/>
  <c r="G177" i="31"/>
  <c r="I177" i="31"/>
  <c r="M177" i="31"/>
  <c r="H177" i="31"/>
  <c r="K177" i="31"/>
  <c r="L177" i="31"/>
  <c r="H113" i="31"/>
  <c r="I113" i="31"/>
  <c r="K113" i="31"/>
  <c r="L113" i="31"/>
  <c r="M113" i="31"/>
  <c r="F113" i="31"/>
  <c r="C113" i="31" s="1"/>
  <c r="G113" i="31"/>
  <c r="L60" i="31"/>
  <c r="M60" i="31"/>
  <c r="F60" i="31"/>
  <c r="C60" i="31" s="1"/>
  <c r="G60" i="31"/>
  <c r="I60" i="31"/>
  <c r="H60" i="31"/>
  <c r="K60" i="31"/>
  <c r="G72" i="31"/>
  <c r="H72" i="31"/>
  <c r="I72" i="31"/>
  <c r="K72" i="31"/>
  <c r="L72" i="31"/>
  <c r="M72" i="31"/>
  <c r="F72" i="31"/>
  <c r="C72" i="31" s="1"/>
  <c r="L84" i="31"/>
  <c r="M84" i="31"/>
  <c r="F84" i="31"/>
  <c r="C84" i="31" s="1"/>
  <c r="G84" i="31"/>
  <c r="I84" i="31"/>
  <c r="H84" i="31"/>
  <c r="K84" i="31"/>
  <c r="L20" i="31"/>
  <c r="M20" i="31"/>
  <c r="F20" i="31"/>
  <c r="I20" i="31"/>
  <c r="H20" i="31"/>
  <c r="K20" i="31"/>
  <c r="K19" i="31"/>
  <c r="L19" i="31"/>
  <c r="M19" i="31"/>
  <c r="F19" i="31"/>
  <c r="H19" i="31"/>
  <c r="I19" i="31"/>
  <c r="L44" i="31"/>
  <c r="M44" i="31"/>
  <c r="F44" i="31"/>
  <c r="C44" i="31" s="1"/>
  <c r="G44" i="31"/>
  <c r="I44" i="31"/>
  <c r="H44" i="31"/>
  <c r="K44" i="31"/>
  <c r="G56" i="31"/>
  <c r="H56" i="31"/>
  <c r="I56" i="31"/>
  <c r="K56" i="31"/>
  <c r="L56" i="31"/>
  <c r="F56" i="31"/>
  <c r="C56" i="31" s="1"/>
  <c r="M56" i="31"/>
  <c r="I74" i="31"/>
  <c r="K74" i="31"/>
  <c r="L74" i="31"/>
  <c r="M74" i="31"/>
  <c r="G74" i="31"/>
  <c r="F74" i="31"/>
  <c r="C74" i="31" s="1"/>
  <c r="H74" i="31"/>
  <c r="H199" i="31"/>
  <c r="I199" i="31"/>
  <c r="K199" i="31"/>
  <c r="L199" i="31"/>
  <c r="M199" i="31"/>
  <c r="F199" i="31"/>
  <c r="C199" i="31" s="1"/>
  <c r="G199" i="31"/>
  <c r="F169" i="31"/>
  <c r="C169" i="31" s="1"/>
  <c r="G169" i="31"/>
  <c r="I169" i="31"/>
  <c r="H169" i="31"/>
  <c r="K169" i="31"/>
  <c r="L169" i="31"/>
  <c r="M169" i="31"/>
  <c r="M219" i="31"/>
  <c r="F219" i="31"/>
  <c r="C219" i="31" s="1"/>
  <c r="G219" i="31"/>
  <c r="H219" i="31"/>
  <c r="I219" i="31"/>
  <c r="K219" i="31"/>
  <c r="L219" i="31"/>
  <c r="F178" i="31"/>
  <c r="C178" i="31" s="1"/>
  <c r="G178" i="31"/>
  <c r="H178" i="31"/>
  <c r="K178" i="31"/>
  <c r="I178" i="31"/>
  <c r="L178" i="31"/>
  <c r="M178" i="31"/>
  <c r="K193" i="31"/>
  <c r="L193" i="31"/>
  <c r="M193" i="31"/>
  <c r="F193" i="31"/>
  <c r="C193" i="31" s="1"/>
  <c r="G193" i="31"/>
  <c r="H193" i="31"/>
  <c r="I193" i="31"/>
  <c r="F110" i="31"/>
  <c r="C110" i="31" s="1"/>
  <c r="G110" i="31"/>
  <c r="H110" i="31"/>
  <c r="I110" i="31"/>
  <c r="L110" i="31"/>
  <c r="K110" i="31"/>
  <c r="M110" i="31"/>
  <c r="K284" i="31"/>
  <c r="L284" i="31"/>
  <c r="M284" i="31"/>
  <c r="F284" i="31"/>
  <c r="C284" i="31" s="1"/>
  <c r="G284" i="31"/>
  <c r="H284" i="31"/>
  <c r="I284" i="31"/>
  <c r="M262" i="31"/>
  <c r="F262" i="31"/>
  <c r="C262" i="31" s="1"/>
  <c r="G262" i="31"/>
  <c r="H262" i="31"/>
  <c r="I262" i="31"/>
  <c r="K262" i="31"/>
  <c r="L262" i="31"/>
  <c r="F18" i="31"/>
  <c r="K18" i="31"/>
  <c r="M18" i="31"/>
  <c r="L18" i="31"/>
  <c r="I18" i="31"/>
  <c r="H18" i="31"/>
  <c r="F221" i="31"/>
  <c r="C221" i="31" s="1"/>
  <c r="G221" i="31"/>
  <c r="H221" i="31"/>
  <c r="I221" i="31"/>
  <c r="K221" i="31"/>
  <c r="L221" i="31"/>
  <c r="M221" i="31"/>
  <c r="G155" i="31"/>
  <c r="H155" i="31"/>
  <c r="I155" i="31"/>
  <c r="L155" i="31"/>
  <c r="F155" i="31"/>
  <c r="C155" i="31" s="1"/>
  <c r="K155" i="31"/>
  <c r="M155" i="31"/>
  <c r="H97" i="31"/>
  <c r="I97" i="31"/>
  <c r="K97" i="31"/>
  <c r="L97" i="31"/>
  <c r="M97" i="31"/>
  <c r="F97" i="31"/>
  <c r="C97" i="31" s="1"/>
  <c r="G97" i="31"/>
  <c r="M270" i="31"/>
  <c r="F270" i="31"/>
  <c r="C270" i="31" s="1"/>
  <c r="G270" i="31"/>
  <c r="H270" i="31"/>
  <c r="I270" i="31"/>
  <c r="K270" i="31"/>
  <c r="L270" i="31"/>
  <c r="H105" i="31"/>
  <c r="I105" i="31"/>
  <c r="K105" i="31"/>
  <c r="L105" i="31"/>
  <c r="M105" i="31"/>
  <c r="F105" i="31"/>
  <c r="C105" i="31" s="1"/>
  <c r="G105" i="31"/>
  <c r="K268" i="31"/>
  <c r="L268" i="31"/>
  <c r="M268" i="31"/>
  <c r="F268" i="31"/>
  <c r="C268" i="31" s="1"/>
  <c r="G268" i="31"/>
  <c r="H268" i="31"/>
  <c r="I268" i="31"/>
  <c r="F204" i="31"/>
  <c r="C204" i="31" s="1"/>
  <c r="G204" i="31"/>
  <c r="H204" i="31"/>
  <c r="I204" i="31"/>
  <c r="K204" i="31"/>
  <c r="L204" i="31"/>
  <c r="M204" i="31"/>
  <c r="L135" i="31"/>
  <c r="M135" i="31"/>
  <c r="F135" i="31"/>
  <c r="C135" i="31" s="1"/>
  <c r="G135" i="31"/>
  <c r="H135" i="31"/>
  <c r="I135" i="31"/>
  <c r="K135" i="31"/>
  <c r="H239" i="31"/>
  <c r="I239" i="31"/>
  <c r="L239" i="31"/>
  <c r="F239" i="31"/>
  <c r="C239" i="31" s="1"/>
  <c r="G239" i="31"/>
  <c r="K239" i="31"/>
  <c r="M239" i="31"/>
  <c r="I251" i="31"/>
  <c r="K251" i="31"/>
  <c r="L251" i="31"/>
  <c r="M251" i="31"/>
  <c r="F251" i="31"/>
  <c r="C251" i="31" s="1"/>
  <c r="G251" i="31"/>
  <c r="H251" i="31"/>
  <c r="G187" i="31"/>
  <c r="H187" i="31"/>
  <c r="I187" i="31"/>
  <c r="L187" i="31"/>
  <c r="F187" i="31"/>
  <c r="C187" i="31" s="1"/>
  <c r="K187" i="31"/>
  <c r="M187" i="31"/>
  <c r="M128" i="31"/>
  <c r="F128" i="31"/>
  <c r="C128" i="31" s="1"/>
  <c r="G128" i="31"/>
  <c r="H128" i="31"/>
  <c r="I128" i="31"/>
  <c r="K128" i="31"/>
  <c r="L128" i="31"/>
  <c r="M176" i="31"/>
  <c r="F176" i="31"/>
  <c r="C176" i="31" s="1"/>
  <c r="H176" i="31"/>
  <c r="G176" i="31"/>
  <c r="I176" i="31"/>
  <c r="K176" i="31"/>
  <c r="L176" i="31"/>
  <c r="L210" i="31"/>
  <c r="M210" i="31"/>
  <c r="F210" i="31"/>
  <c r="C210" i="31" s="1"/>
  <c r="G210" i="31"/>
  <c r="H210" i="31"/>
  <c r="I210" i="31"/>
  <c r="K210" i="31"/>
  <c r="F146" i="31"/>
  <c r="C146" i="31" s="1"/>
  <c r="G146" i="31"/>
  <c r="H146" i="31"/>
  <c r="K146" i="31"/>
  <c r="I146" i="31"/>
  <c r="L146" i="31"/>
  <c r="M146" i="31"/>
  <c r="F295" i="31"/>
  <c r="C295" i="31" s="1"/>
  <c r="G295" i="31"/>
  <c r="H295" i="31"/>
  <c r="I295" i="31"/>
  <c r="K295" i="31"/>
  <c r="L295" i="31"/>
  <c r="M295" i="31"/>
  <c r="G190" i="31"/>
  <c r="H190" i="31"/>
  <c r="I190" i="31"/>
  <c r="K190" i="31"/>
  <c r="L190" i="31"/>
  <c r="M190" i="31"/>
  <c r="F190" i="31"/>
  <c r="C190" i="31" s="1"/>
  <c r="G289" i="31"/>
  <c r="H289" i="31"/>
  <c r="I289" i="31"/>
  <c r="K289" i="31"/>
  <c r="L289" i="31"/>
  <c r="M289" i="31"/>
  <c r="F289" i="31"/>
  <c r="C289" i="31" s="1"/>
  <c r="K225" i="31"/>
  <c r="L225" i="31"/>
  <c r="M225" i="31"/>
  <c r="F225" i="31"/>
  <c r="C225" i="31" s="1"/>
  <c r="G225" i="31"/>
  <c r="H225" i="31"/>
  <c r="I225" i="31"/>
  <c r="K158" i="31"/>
  <c r="L158" i="31"/>
  <c r="M158" i="31"/>
  <c r="F158" i="31"/>
  <c r="C158" i="31" s="1"/>
  <c r="G158" i="31"/>
  <c r="H158" i="31"/>
  <c r="I158" i="31"/>
  <c r="F54" i="31"/>
  <c r="C54" i="31" s="1"/>
  <c r="G54" i="31"/>
  <c r="H54" i="31"/>
  <c r="I54" i="31"/>
  <c r="L54" i="31"/>
  <c r="K54" i="31"/>
  <c r="M54" i="31"/>
  <c r="F296" i="31"/>
  <c r="C296" i="31" s="1"/>
  <c r="G296" i="31"/>
  <c r="H296" i="31"/>
  <c r="I296" i="31"/>
  <c r="K296" i="31"/>
  <c r="L296" i="31"/>
  <c r="M296" i="31"/>
  <c r="I232" i="31"/>
  <c r="K232" i="31"/>
  <c r="M232" i="31"/>
  <c r="F232" i="31"/>
  <c r="C232" i="31" s="1"/>
  <c r="G232" i="31"/>
  <c r="H232" i="31"/>
  <c r="L232" i="31"/>
  <c r="F170" i="31"/>
  <c r="C170" i="31" s="1"/>
  <c r="G170" i="31"/>
  <c r="H170" i="31"/>
  <c r="K170" i="31"/>
  <c r="I170" i="31"/>
  <c r="L170" i="31"/>
  <c r="M170" i="31"/>
  <c r="I106" i="31"/>
  <c r="K106" i="31"/>
  <c r="L106" i="31"/>
  <c r="M106" i="31"/>
  <c r="G106" i="31"/>
  <c r="F106" i="31"/>
  <c r="C106" i="31" s="1"/>
  <c r="H106" i="31"/>
  <c r="F47" i="31"/>
  <c r="C47" i="31" s="1"/>
  <c r="G47" i="31"/>
  <c r="H47" i="31"/>
  <c r="I47" i="31"/>
  <c r="K47" i="31"/>
  <c r="M47" i="31"/>
  <c r="L47" i="31"/>
  <c r="K59" i="31"/>
  <c r="L59" i="31"/>
  <c r="M59" i="31"/>
  <c r="F59" i="31"/>
  <c r="C59" i="31" s="1"/>
  <c r="H59" i="31"/>
  <c r="G59" i="31"/>
  <c r="I59" i="31"/>
  <c r="F71" i="31"/>
  <c r="C71" i="31" s="1"/>
  <c r="G71" i="31"/>
  <c r="H71" i="31"/>
  <c r="I71" i="31"/>
  <c r="K71" i="31"/>
  <c r="M71" i="31"/>
  <c r="L71" i="31"/>
  <c r="M77" i="31"/>
  <c r="F77" i="31"/>
  <c r="C77" i="31" s="1"/>
  <c r="G77" i="31"/>
  <c r="H77" i="31"/>
  <c r="K77" i="31"/>
  <c r="I77" i="31"/>
  <c r="L77" i="31"/>
  <c r="F95" i="31"/>
  <c r="C95" i="31" s="1"/>
  <c r="G95" i="31"/>
  <c r="H95" i="31"/>
  <c r="I95" i="31"/>
  <c r="K95" i="31"/>
  <c r="M95" i="31"/>
  <c r="L95" i="31"/>
  <c r="F31" i="31"/>
  <c r="C31" i="31" s="1"/>
  <c r="G31" i="31"/>
  <c r="H31" i="31"/>
  <c r="I31" i="31"/>
  <c r="K31" i="31"/>
  <c r="M31" i="31"/>
  <c r="L31" i="31"/>
  <c r="K43" i="31"/>
  <c r="L43" i="31"/>
  <c r="M43" i="31"/>
  <c r="F43" i="31"/>
  <c r="C43" i="31" s="1"/>
  <c r="H43" i="31"/>
  <c r="G43" i="31"/>
  <c r="I43" i="31"/>
  <c r="L68" i="31"/>
  <c r="M68" i="31"/>
  <c r="F68" i="31"/>
  <c r="C68" i="31" s="1"/>
  <c r="G68" i="31"/>
  <c r="I68" i="31"/>
  <c r="H68" i="31"/>
  <c r="K68" i="31"/>
  <c r="K300" i="31"/>
  <c r="L300" i="31"/>
  <c r="M300" i="31"/>
  <c r="F300" i="31"/>
  <c r="C300" i="31" s="1"/>
  <c r="G300" i="31"/>
  <c r="H300" i="31"/>
  <c r="I300" i="31"/>
  <c r="I283" i="31"/>
  <c r="K283" i="31"/>
  <c r="L283" i="31"/>
  <c r="M283" i="31"/>
  <c r="F283" i="31"/>
  <c r="C283" i="31" s="1"/>
  <c r="G283" i="31"/>
  <c r="H283" i="31"/>
  <c r="I114" i="31"/>
  <c r="K114" i="31"/>
  <c r="L114" i="31"/>
  <c r="M114" i="31"/>
  <c r="G114" i="31"/>
  <c r="F114" i="31"/>
  <c r="C114" i="31" s="1"/>
  <c r="H114" i="31"/>
  <c r="K126" i="31"/>
  <c r="L126" i="31"/>
  <c r="M126" i="31"/>
  <c r="F126" i="31"/>
  <c r="C126" i="31" s="1"/>
  <c r="G126" i="31"/>
  <c r="H126" i="31"/>
  <c r="I126" i="31"/>
  <c r="K174" i="31"/>
  <c r="L174" i="31"/>
  <c r="M174" i="31"/>
  <c r="F174" i="31"/>
  <c r="C174" i="31" s="1"/>
  <c r="G174" i="31"/>
  <c r="H174" i="31"/>
  <c r="I174" i="31"/>
  <c r="F220" i="31"/>
  <c r="C220" i="31" s="1"/>
  <c r="G220" i="31"/>
  <c r="H220" i="31"/>
  <c r="I220" i="31"/>
  <c r="K220" i="31"/>
  <c r="L220" i="31"/>
  <c r="M220" i="31"/>
  <c r="G230" i="31"/>
  <c r="H230" i="31"/>
  <c r="I230" i="31"/>
  <c r="K230" i="31"/>
  <c r="L230" i="31"/>
  <c r="M230" i="31"/>
  <c r="F230" i="31"/>
  <c r="C230" i="31" s="1"/>
  <c r="L285" i="31"/>
  <c r="M285" i="31"/>
  <c r="F285" i="31"/>
  <c r="C285" i="31" s="1"/>
  <c r="G285" i="31"/>
  <c r="H285" i="31"/>
  <c r="I285" i="31"/>
  <c r="K285" i="31"/>
  <c r="F213" i="31"/>
  <c r="C213" i="31" s="1"/>
  <c r="G213" i="31"/>
  <c r="H213" i="31"/>
  <c r="I213" i="31"/>
  <c r="K213" i="31"/>
  <c r="L213" i="31"/>
  <c r="M213" i="31"/>
  <c r="I149" i="31"/>
  <c r="K149" i="31"/>
  <c r="L149" i="31"/>
  <c r="F149" i="31"/>
  <c r="C149" i="31" s="1"/>
  <c r="G149" i="31"/>
  <c r="H149" i="31"/>
  <c r="M149" i="31"/>
  <c r="G80" i="31"/>
  <c r="H80" i="31"/>
  <c r="I80" i="31"/>
  <c r="K80" i="31"/>
  <c r="L80" i="31"/>
  <c r="M80" i="31"/>
  <c r="F80" i="31"/>
  <c r="C80" i="31" s="1"/>
  <c r="G238" i="31"/>
  <c r="H238" i="31"/>
  <c r="K238" i="31"/>
  <c r="M238" i="31"/>
  <c r="I238" i="31"/>
  <c r="L238" i="31"/>
  <c r="F238" i="31"/>
  <c r="C238" i="31" s="1"/>
  <c r="K35" i="31"/>
  <c r="L35" i="31"/>
  <c r="M35" i="31"/>
  <c r="F35" i="31"/>
  <c r="C35" i="31" s="1"/>
  <c r="H35" i="31"/>
  <c r="G35" i="31"/>
  <c r="I35" i="31"/>
  <c r="K260" i="31"/>
  <c r="L260" i="31"/>
  <c r="M260" i="31"/>
  <c r="F260" i="31"/>
  <c r="C260" i="31" s="1"/>
  <c r="G260" i="31"/>
  <c r="H260" i="31"/>
  <c r="I260" i="31"/>
  <c r="F196" i="31"/>
  <c r="C196" i="31" s="1"/>
  <c r="G196" i="31"/>
  <c r="H196" i="31"/>
  <c r="I196" i="31"/>
  <c r="K196" i="31"/>
  <c r="L196" i="31"/>
  <c r="M196" i="31"/>
  <c r="F129" i="31"/>
  <c r="C129" i="31" s="1"/>
  <c r="G129" i="31"/>
  <c r="H129" i="31"/>
  <c r="I129" i="31"/>
  <c r="K129" i="31"/>
  <c r="L129" i="31"/>
  <c r="M129" i="31"/>
  <c r="L183" i="31"/>
  <c r="M183" i="31"/>
  <c r="G183" i="31"/>
  <c r="F183" i="31"/>
  <c r="C183" i="31" s="1"/>
  <c r="H183" i="31"/>
  <c r="I183" i="31"/>
  <c r="K183" i="31"/>
  <c r="M243" i="31"/>
  <c r="G243" i="31"/>
  <c r="I243" i="31"/>
  <c r="F243" i="31"/>
  <c r="C243" i="31" s="1"/>
  <c r="H243" i="31"/>
  <c r="K243" i="31"/>
  <c r="L243" i="31"/>
  <c r="G179" i="31"/>
  <c r="H179" i="31"/>
  <c r="I179" i="31"/>
  <c r="L179" i="31"/>
  <c r="F179" i="31"/>
  <c r="C179" i="31" s="1"/>
  <c r="K179" i="31"/>
  <c r="M179" i="31"/>
  <c r="K115" i="31"/>
  <c r="F115" i="31"/>
  <c r="C115" i="31" s="1"/>
  <c r="H115" i="31"/>
  <c r="G115" i="31"/>
  <c r="I115" i="31"/>
  <c r="L115" i="31"/>
  <c r="M115" i="31"/>
  <c r="H290" i="31"/>
  <c r="I290" i="31"/>
  <c r="K290" i="31"/>
  <c r="L290" i="31"/>
  <c r="M290" i="31"/>
  <c r="F290" i="31"/>
  <c r="C290" i="31" s="1"/>
  <c r="G290" i="31"/>
  <c r="L202" i="31"/>
  <c r="M202" i="31"/>
  <c r="F202" i="31"/>
  <c r="C202" i="31" s="1"/>
  <c r="G202" i="31"/>
  <c r="H202" i="31"/>
  <c r="I202" i="31"/>
  <c r="K202" i="31"/>
  <c r="H140" i="31"/>
  <c r="I140" i="31"/>
  <c r="K140" i="31"/>
  <c r="M140" i="31"/>
  <c r="F140" i="31"/>
  <c r="C140" i="31" s="1"/>
  <c r="G140" i="31"/>
  <c r="L140" i="31"/>
  <c r="F247" i="31"/>
  <c r="C247" i="31" s="1"/>
  <c r="G247" i="31"/>
  <c r="H247" i="31"/>
  <c r="I247" i="31"/>
  <c r="K247" i="31"/>
  <c r="L247" i="31"/>
  <c r="M247" i="31"/>
  <c r="F162" i="31"/>
  <c r="C162" i="31" s="1"/>
  <c r="G162" i="31"/>
  <c r="H162" i="31"/>
  <c r="K162" i="31"/>
  <c r="I162" i="31"/>
  <c r="L162" i="31"/>
  <c r="M162" i="31"/>
  <c r="G281" i="31"/>
  <c r="H281" i="31"/>
  <c r="I281" i="31"/>
  <c r="K281" i="31"/>
  <c r="L281" i="31"/>
  <c r="M281" i="31"/>
  <c r="F281" i="31"/>
  <c r="C281" i="31" s="1"/>
  <c r="K217" i="31"/>
  <c r="L217" i="31"/>
  <c r="M217" i="31"/>
  <c r="F217" i="31"/>
  <c r="C217" i="31" s="1"/>
  <c r="G217" i="31"/>
  <c r="H217" i="31"/>
  <c r="I217" i="31"/>
  <c r="M152" i="31"/>
  <c r="F152" i="31"/>
  <c r="C152" i="31" s="1"/>
  <c r="H152" i="31"/>
  <c r="L152" i="31"/>
  <c r="G152" i="31"/>
  <c r="I152" i="31"/>
  <c r="K152" i="31"/>
  <c r="F287" i="31"/>
  <c r="C287" i="31" s="1"/>
  <c r="G287" i="31"/>
  <c r="H287" i="31"/>
  <c r="I287" i="31"/>
  <c r="K287" i="31"/>
  <c r="L287" i="31"/>
  <c r="M287" i="31"/>
  <c r="F288" i="31"/>
  <c r="C288" i="31" s="1"/>
  <c r="G288" i="31"/>
  <c r="H288" i="31"/>
  <c r="I288" i="31"/>
  <c r="K288" i="31"/>
  <c r="L288" i="31"/>
  <c r="M288" i="31"/>
  <c r="I224" i="31"/>
  <c r="K224" i="31"/>
  <c r="L224" i="31"/>
  <c r="M224" i="31"/>
  <c r="F224" i="31"/>
  <c r="C224" i="31" s="1"/>
  <c r="G224" i="31"/>
  <c r="H224" i="31"/>
  <c r="H164" i="31"/>
  <c r="I164" i="31"/>
  <c r="K164" i="31"/>
  <c r="M164" i="31"/>
  <c r="G164" i="31"/>
  <c r="L164" i="31"/>
  <c r="F164" i="31"/>
  <c r="C164" i="31" s="1"/>
  <c r="K99" i="31"/>
  <c r="L99" i="31"/>
  <c r="M99" i="31"/>
  <c r="F99" i="31"/>
  <c r="C99" i="31" s="1"/>
  <c r="H99" i="31"/>
  <c r="G99" i="31"/>
  <c r="I99" i="31"/>
  <c r="H41" i="31"/>
  <c r="I41" i="31"/>
  <c r="K41" i="31"/>
  <c r="L41" i="31"/>
  <c r="M41" i="31"/>
  <c r="F41" i="31"/>
  <c r="C41" i="31" s="1"/>
  <c r="G41" i="31"/>
  <c r="M53" i="31"/>
  <c r="F53" i="31"/>
  <c r="C53" i="31" s="1"/>
  <c r="G53" i="31"/>
  <c r="H53" i="31"/>
  <c r="K53" i="31"/>
  <c r="I53" i="31"/>
  <c r="L53" i="31"/>
  <c r="H65" i="31"/>
  <c r="I65" i="31"/>
  <c r="K65" i="31"/>
  <c r="L65" i="31"/>
  <c r="M65" i="31"/>
  <c r="F65" i="31"/>
  <c r="C65" i="31" s="1"/>
  <c r="G65" i="31"/>
  <c r="F70" i="31"/>
  <c r="C70" i="31" s="1"/>
  <c r="G70" i="31"/>
  <c r="H70" i="31"/>
  <c r="I70" i="31"/>
  <c r="L70" i="31"/>
  <c r="K70" i="31"/>
  <c r="M70" i="31"/>
  <c r="H89" i="31"/>
  <c r="I89" i="31"/>
  <c r="K89" i="31"/>
  <c r="L89" i="31"/>
  <c r="M89" i="31"/>
  <c r="F89" i="31"/>
  <c r="C89" i="31" s="1"/>
  <c r="G89" i="31"/>
  <c r="H25" i="31"/>
  <c r="I25" i="31"/>
  <c r="K25" i="31"/>
  <c r="L25" i="31"/>
  <c r="M25" i="31"/>
  <c r="F25" i="31"/>
  <c r="C25" i="31" s="1"/>
  <c r="G25" i="31"/>
  <c r="M37" i="31"/>
  <c r="F37" i="31"/>
  <c r="C37" i="31" s="1"/>
  <c r="G37" i="31"/>
  <c r="H37" i="31"/>
  <c r="K37" i="31"/>
  <c r="I37" i="31"/>
  <c r="L37" i="31"/>
  <c r="F55" i="31"/>
  <c r="C55" i="31" s="1"/>
  <c r="G55" i="31"/>
  <c r="H55" i="31"/>
  <c r="I55" i="31"/>
  <c r="K55" i="31"/>
  <c r="M55" i="31"/>
  <c r="L55" i="31"/>
  <c r="F189" i="31"/>
  <c r="C189" i="31" s="1"/>
  <c r="G189" i="31"/>
  <c r="H189" i="31"/>
  <c r="I189" i="31"/>
  <c r="K189" i="31"/>
  <c r="L189" i="31"/>
  <c r="M189" i="31"/>
  <c r="L167" i="31"/>
  <c r="M167" i="31"/>
  <c r="G167" i="31"/>
  <c r="F167" i="31"/>
  <c r="C167" i="31" s="1"/>
  <c r="H167" i="31"/>
  <c r="I167" i="31"/>
  <c r="K167" i="31"/>
  <c r="M93" i="31"/>
  <c r="F93" i="31"/>
  <c r="C93" i="31" s="1"/>
  <c r="G93" i="31"/>
  <c r="H93" i="31"/>
  <c r="K93" i="31"/>
  <c r="I93" i="31"/>
  <c r="L93" i="31"/>
  <c r="H282" i="31"/>
  <c r="I282" i="31"/>
  <c r="K282" i="31"/>
  <c r="L282" i="31"/>
  <c r="M282" i="31"/>
  <c r="F282" i="31"/>
  <c r="C282" i="31" s="1"/>
  <c r="G282" i="31"/>
  <c r="G112" i="31"/>
  <c r="H112" i="31"/>
  <c r="I112" i="31"/>
  <c r="K112" i="31"/>
  <c r="L112" i="31"/>
  <c r="M112" i="31"/>
  <c r="F112" i="31"/>
  <c r="C112" i="31" s="1"/>
  <c r="F237" i="31"/>
  <c r="C237" i="31" s="1"/>
  <c r="G237" i="31"/>
  <c r="I237" i="31"/>
  <c r="L237" i="31"/>
  <c r="H237" i="31"/>
  <c r="K237" i="31"/>
  <c r="M237" i="31"/>
  <c r="G198" i="31"/>
  <c r="H198" i="31"/>
  <c r="I198" i="31"/>
  <c r="K198" i="31"/>
  <c r="L198" i="31"/>
  <c r="M198" i="31"/>
  <c r="F198" i="31"/>
  <c r="C198" i="31" s="1"/>
  <c r="L269" i="31"/>
  <c r="M269" i="31"/>
  <c r="F269" i="31"/>
  <c r="C269" i="31" s="1"/>
  <c r="G269" i="31"/>
  <c r="H269" i="31"/>
  <c r="I269" i="31"/>
  <c r="K269" i="31"/>
  <c r="F205" i="31"/>
  <c r="C205" i="31" s="1"/>
  <c r="G205" i="31"/>
  <c r="H205" i="31"/>
  <c r="I205" i="31"/>
  <c r="K205" i="31"/>
  <c r="L205" i="31"/>
  <c r="M205" i="31"/>
  <c r="K142" i="31"/>
  <c r="L142" i="31"/>
  <c r="M142" i="31"/>
  <c r="F142" i="31"/>
  <c r="C142" i="31" s="1"/>
  <c r="G142" i="31"/>
  <c r="H142" i="31"/>
  <c r="I142" i="31"/>
  <c r="M29" i="31"/>
  <c r="F29" i="31"/>
  <c r="C29" i="31" s="1"/>
  <c r="G29" i="31"/>
  <c r="H29" i="31"/>
  <c r="K29" i="31"/>
  <c r="I29" i="31"/>
  <c r="L29" i="31"/>
  <c r="G214" i="31"/>
  <c r="H214" i="31"/>
  <c r="I214" i="31"/>
  <c r="K214" i="31"/>
  <c r="L214" i="31"/>
  <c r="M214" i="31"/>
  <c r="F214" i="31"/>
  <c r="C214" i="31" s="1"/>
  <c r="L293" i="31"/>
  <c r="M293" i="31"/>
  <c r="F293" i="31"/>
  <c r="C293" i="31" s="1"/>
  <c r="G293" i="31"/>
  <c r="H293" i="31"/>
  <c r="I293" i="31"/>
  <c r="K293" i="31"/>
  <c r="K252" i="31"/>
  <c r="L252" i="31"/>
  <c r="M252" i="31"/>
  <c r="F252" i="31"/>
  <c r="C252" i="31" s="1"/>
  <c r="G252" i="31"/>
  <c r="H252" i="31"/>
  <c r="I252" i="31"/>
  <c r="H188" i="31"/>
  <c r="I188" i="31"/>
  <c r="F188" i="31"/>
  <c r="C188" i="31" s="1"/>
  <c r="G188" i="31"/>
  <c r="K188" i="31"/>
  <c r="L188" i="31"/>
  <c r="M188" i="31"/>
  <c r="F122" i="31"/>
  <c r="C122" i="31" s="1"/>
  <c r="G122" i="31"/>
  <c r="H122" i="31"/>
  <c r="I122" i="31"/>
  <c r="K122" i="31"/>
  <c r="L122" i="31"/>
  <c r="M122" i="31"/>
  <c r="I125" i="31"/>
  <c r="K125" i="31"/>
  <c r="L125" i="31"/>
  <c r="M125" i="31"/>
  <c r="G125" i="31"/>
  <c r="H125" i="31"/>
  <c r="F125" i="31"/>
  <c r="C125" i="31" s="1"/>
  <c r="M235" i="31"/>
  <c r="G235" i="31"/>
  <c r="I235" i="31"/>
  <c r="F235" i="31"/>
  <c r="C235" i="31" s="1"/>
  <c r="H235" i="31"/>
  <c r="K235" i="31"/>
  <c r="L235" i="31"/>
  <c r="I173" i="31"/>
  <c r="K173" i="31"/>
  <c r="L173" i="31"/>
  <c r="H173" i="31"/>
  <c r="M173" i="31"/>
  <c r="F173" i="31"/>
  <c r="C173" i="31" s="1"/>
  <c r="G173" i="31"/>
  <c r="M109" i="31"/>
  <c r="F109" i="31"/>
  <c r="C109" i="31" s="1"/>
  <c r="G109" i="31"/>
  <c r="H109" i="31"/>
  <c r="K109" i="31"/>
  <c r="I109" i="31"/>
  <c r="L109" i="31"/>
  <c r="H274" i="31"/>
  <c r="I274" i="31"/>
  <c r="K274" i="31"/>
  <c r="L274" i="31"/>
  <c r="M274" i="31"/>
  <c r="F274" i="31"/>
  <c r="C274" i="31" s="1"/>
  <c r="G274" i="31"/>
  <c r="L194" i="31"/>
  <c r="M194" i="31"/>
  <c r="F194" i="31"/>
  <c r="C194" i="31" s="1"/>
  <c r="G194" i="31"/>
  <c r="H194" i="31"/>
  <c r="I194" i="31"/>
  <c r="K194" i="31"/>
  <c r="L127" i="31"/>
  <c r="M127" i="31"/>
  <c r="F127" i="31"/>
  <c r="C127" i="31" s="1"/>
  <c r="G127" i="31"/>
  <c r="H127" i="31"/>
  <c r="I127" i="31"/>
  <c r="K127" i="31"/>
  <c r="H207" i="31"/>
  <c r="I207" i="31"/>
  <c r="K207" i="31"/>
  <c r="L207" i="31"/>
  <c r="M207" i="31"/>
  <c r="F207" i="31"/>
  <c r="C207" i="31" s="1"/>
  <c r="G207" i="31"/>
  <c r="I299" i="31"/>
  <c r="K299" i="31"/>
  <c r="L299" i="31"/>
  <c r="M299" i="31"/>
  <c r="F299" i="31"/>
  <c r="C299" i="31" s="1"/>
  <c r="G299" i="31"/>
  <c r="H299" i="31"/>
  <c r="G273" i="31"/>
  <c r="H273" i="31"/>
  <c r="I273" i="31"/>
  <c r="K273" i="31"/>
  <c r="L273" i="31"/>
  <c r="M273" i="31"/>
  <c r="F273" i="31"/>
  <c r="C273" i="31" s="1"/>
  <c r="K209" i="31"/>
  <c r="L209" i="31"/>
  <c r="M209" i="31"/>
  <c r="F209" i="31"/>
  <c r="C209" i="31" s="1"/>
  <c r="G209" i="31"/>
  <c r="H209" i="31"/>
  <c r="I209" i="31"/>
  <c r="G139" i="31"/>
  <c r="H139" i="31"/>
  <c r="I139" i="31"/>
  <c r="L139" i="31"/>
  <c r="F139" i="31"/>
  <c r="C139" i="31" s="1"/>
  <c r="K139" i="31"/>
  <c r="M139" i="31"/>
  <c r="H215" i="31"/>
  <c r="I215" i="31"/>
  <c r="K215" i="31"/>
  <c r="L215" i="31"/>
  <c r="M215" i="31"/>
  <c r="F215" i="31"/>
  <c r="C215" i="31" s="1"/>
  <c r="G215" i="31"/>
  <c r="F280" i="31"/>
  <c r="C280" i="31" s="1"/>
  <c r="G280" i="31"/>
  <c r="H280" i="31"/>
  <c r="I280" i="31"/>
  <c r="K280" i="31"/>
  <c r="L280" i="31"/>
  <c r="M280" i="31"/>
  <c r="I216" i="31"/>
  <c r="K216" i="31"/>
  <c r="L216" i="31"/>
  <c r="M216" i="31"/>
  <c r="F216" i="31"/>
  <c r="C216" i="31" s="1"/>
  <c r="G216" i="31"/>
  <c r="H216" i="31"/>
  <c r="L151" i="31"/>
  <c r="M151" i="31"/>
  <c r="G151" i="31"/>
  <c r="F151" i="31"/>
  <c r="C151" i="31" s="1"/>
  <c r="H151" i="31"/>
  <c r="I151" i="31"/>
  <c r="K151" i="31"/>
  <c r="F86" i="31"/>
  <c r="C86" i="31" s="1"/>
  <c r="G86" i="31"/>
  <c r="H86" i="31"/>
  <c r="I86" i="31"/>
  <c r="L86" i="31"/>
  <c r="K86" i="31"/>
  <c r="M86" i="31"/>
  <c r="I34" i="31"/>
  <c r="K34" i="31"/>
  <c r="L34" i="31"/>
  <c r="M34" i="31"/>
  <c r="G34" i="31"/>
  <c r="F34" i="31"/>
  <c r="C34" i="31" s="1"/>
  <c r="H34" i="31"/>
  <c r="F46" i="31"/>
  <c r="C46" i="31" s="1"/>
  <c r="G46" i="31"/>
  <c r="H46" i="31"/>
  <c r="I46" i="31"/>
  <c r="L46" i="31"/>
  <c r="K46" i="31"/>
  <c r="M46" i="31"/>
  <c r="I58" i="31"/>
  <c r="K58" i="31"/>
  <c r="L58" i="31"/>
  <c r="M58" i="31"/>
  <c r="G58" i="31"/>
  <c r="F58" i="31"/>
  <c r="C58" i="31" s="1"/>
  <c r="H58" i="31"/>
  <c r="G64" i="31"/>
  <c r="H64" i="31"/>
  <c r="I64" i="31"/>
  <c r="K64" i="31"/>
  <c r="L64" i="31"/>
  <c r="F64" i="31"/>
  <c r="C64" i="31" s="1"/>
  <c r="M64" i="31"/>
  <c r="I82" i="31"/>
  <c r="K82" i="31"/>
  <c r="L82" i="31"/>
  <c r="M82" i="31"/>
  <c r="G82" i="31"/>
  <c r="F82" i="31"/>
  <c r="C82" i="31" s="1"/>
  <c r="H82" i="31"/>
  <c r="F94" i="31"/>
  <c r="C94" i="31" s="1"/>
  <c r="G94" i="31"/>
  <c r="H94" i="31"/>
  <c r="I94" i="31"/>
  <c r="L94" i="31"/>
  <c r="K94" i="31"/>
  <c r="M94" i="31"/>
  <c r="F30" i="31"/>
  <c r="C30" i="31" s="1"/>
  <c r="G30" i="31"/>
  <c r="H30" i="31"/>
  <c r="I30" i="31"/>
  <c r="L30" i="31"/>
  <c r="K30" i="31"/>
  <c r="M30" i="31"/>
  <c r="H49" i="31"/>
  <c r="I49" i="31"/>
  <c r="K49" i="31"/>
  <c r="L49" i="31"/>
  <c r="M49" i="31"/>
  <c r="F49" i="31"/>
  <c r="C49" i="31" s="1"/>
  <c r="G49" i="31"/>
  <c r="G123" i="31"/>
  <c r="H123" i="31"/>
  <c r="I123" i="31"/>
  <c r="K123" i="31"/>
  <c r="L123" i="31"/>
  <c r="F123" i="31"/>
  <c r="C123" i="31" s="1"/>
  <c r="M123" i="31"/>
  <c r="F255" i="31"/>
  <c r="C255" i="31" s="1"/>
  <c r="G255" i="31"/>
  <c r="H255" i="31"/>
  <c r="I255" i="31"/>
  <c r="K255" i="31"/>
  <c r="L255" i="31"/>
  <c r="M255" i="31"/>
  <c r="L175" i="31"/>
  <c r="M175" i="31"/>
  <c r="G175" i="31"/>
  <c r="K175" i="31"/>
  <c r="F175" i="31"/>
  <c r="C175" i="31" s="1"/>
  <c r="H175" i="31"/>
  <c r="I175" i="31"/>
  <c r="L261" i="31"/>
  <c r="M261" i="31"/>
  <c r="F261" i="31"/>
  <c r="C261" i="31" s="1"/>
  <c r="G261" i="31"/>
  <c r="H261" i="31"/>
  <c r="I261" i="31"/>
  <c r="K261" i="31"/>
  <c r="F197" i="31"/>
  <c r="C197" i="31" s="1"/>
  <c r="G197" i="31"/>
  <c r="H197" i="31"/>
  <c r="I197" i="31"/>
  <c r="K197" i="31"/>
  <c r="L197" i="31"/>
  <c r="M197" i="31"/>
  <c r="M136" i="31"/>
  <c r="F136" i="31"/>
  <c r="C136" i="31" s="1"/>
  <c r="H136" i="31"/>
  <c r="L136" i="31"/>
  <c r="G136" i="31"/>
  <c r="I136" i="31"/>
  <c r="K136" i="31"/>
  <c r="F263" i="31"/>
  <c r="C263" i="31" s="1"/>
  <c r="G263" i="31"/>
  <c r="H263" i="31"/>
  <c r="I263" i="31"/>
  <c r="K263" i="31"/>
  <c r="L263" i="31"/>
  <c r="M263" i="31"/>
  <c r="K182" i="31"/>
  <c r="L182" i="31"/>
  <c r="M182" i="31"/>
  <c r="F182" i="31"/>
  <c r="C182" i="31" s="1"/>
  <c r="I182" i="31"/>
  <c r="G182" i="31"/>
  <c r="H182" i="31"/>
  <c r="L277" i="31"/>
  <c r="M277" i="31"/>
  <c r="F277" i="31"/>
  <c r="C277" i="31" s="1"/>
  <c r="G277" i="31"/>
  <c r="H277" i="31"/>
  <c r="I277" i="31"/>
  <c r="K277" i="31"/>
  <c r="F244" i="31"/>
  <c r="C244" i="31" s="1"/>
  <c r="H244" i="31"/>
  <c r="K244" i="31"/>
  <c r="G244" i="31"/>
  <c r="I244" i="31"/>
  <c r="L244" i="31"/>
  <c r="M244" i="31"/>
  <c r="H180" i="31"/>
  <c r="I180" i="31"/>
  <c r="K180" i="31"/>
  <c r="M180" i="31"/>
  <c r="G180" i="31"/>
  <c r="L180" i="31"/>
  <c r="F180" i="31"/>
  <c r="C180" i="31" s="1"/>
  <c r="H116" i="31"/>
  <c r="I116" i="31"/>
  <c r="K116" i="31"/>
  <c r="L116" i="31"/>
  <c r="M116" i="31"/>
  <c r="F116" i="31"/>
  <c r="C116" i="31" s="1"/>
  <c r="G116" i="31"/>
  <c r="I291" i="31"/>
  <c r="K291" i="31"/>
  <c r="L291" i="31"/>
  <c r="M291" i="31"/>
  <c r="F291" i="31"/>
  <c r="C291" i="31" s="1"/>
  <c r="G291" i="31"/>
  <c r="H291" i="31"/>
  <c r="M227" i="31"/>
  <c r="F227" i="31"/>
  <c r="C227" i="31" s="1"/>
  <c r="G227" i="31"/>
  <c r="H227" i="31"/>
  <c r="I227" i="31"/>
  <c r="K227" i="31"/>
  <c r="L227" i="31"/>
  <c r="K166" i="31"/>
  <c r="L166" i="31"/>
  <c r="M166" i="31"/>
  <c r="F166" i="31"/>
  <c r="C166" i="31" s="1"/>
  <c r="I166" i="31"/>
  <c r="G166" i="31"/>
  <c r="H166" i="31"/>
  <c r="F102" i="31"/>
  <c r="C102" i="31" s="1"/>
  <c r="G102" i="31"/>
  <c r="H102" i="31"/>
  <c r="I102" i="31"/>
  <c r="L102" i="31"/>
  <c r="K102" i="31"/>
  <c r="M102" i="31"/>
  <c r="H258" i="31"/>
  <c r="I258" i="31"/>
  <c r="K258" i="31"/>
  <c r="L258" i="31"/>
  <c r="M258" i="31"/>
  <c r="F258" i="31"/>
  <c r="C258" i="31" s="1"/>
  <c r="G258" i="31"/>
  <c r="F186" i="31"/>
  <c r="C186" i="31" s="1"/>
  <c r="G186" i="31"/>
  <c r="H186" i="31"/>
  <c r="K186" i="31"/>
  <c r="I186" i="31"/>
  <c r="L186" i="31"/>
  <c r="M186" i="31"/>
  <c r="F121" i="31"/>
  <c r="C121" i="31" s="1"/>
  <c r="G121" i="31"/>
  <c r="H121" i="31"/>
  <c r="I121" i="31"/>
  <c r="M121" i="31"/>
  <c r="K121" i="31"/>
  <c r="L121" i="31"/>
  <c r="K150" i="31"/>
  <c r="L150" i="31"/>
  <c r="M150" i="31"/>
  <c r="F150" i="31"/>
  <c r="C150" i="31" s="1"/>
  <c r="I150" i="31"/>
  <c r="G150" i="31"/>
  <c r="H150" i="31"/>
  <c r="H298" i="31"/>
  <c r="I298" i="31"/>
  <c r="K298" i="31"/>
  <c r="L298" i="31"/>
  <c r="M298" i="31"/>
  <c r="F298" i="31"/>
  <c r="C298" i="31" s="1"/>
  <c r="G298" i="31"/>
  <c r="G265" i="31"/>
  <c r="H265" i="31"/>
  <c r="I265" i="31"/>
  <c r="K265" i="31"/>
  <c r="L265" i="31"/>
  <c r="M265" i="31"/>
  <c r="F265" i="31"/>
  <c r="C265" i="31" s="1"/>
  <c r="K201" i="31"/>
  <c r="L201" i="31"/>
  <c r="M201" i="31"/>
  <c r="F201" i="31"/>
  <c r="C201" i="31" s="1"/>
  <c r="G201" i="31"/>
  <c r="H201" i="31"/>
  <c r="I201" i="31"/>
  <c r="I133" i="31"/>
  <c r="K133" i="31"/>
  <c r="L133" i="31"/>
  <c r="M133" i="31"/>
  <c r="F133" i="31"/>
  <c r="C133" i="31" s="1"/>
  <c r="G133" i="31"/>
  <c r="H133" i="31"/>
  <c r="G163" i="31"/>
  <c r="H163" i="31"/>
  <c r="I163" i="31"/>
  <c r="L163" i="31"/>
  <c r="F163" i="31"/>
  <c r="C163" i="31" s="1"/>
  <c r="K163" i="31"/>
  <c r="M163" i="31"/>
  <c r="F272" i="31"/>
  <c r="C272" i="31" s="1"/>
  <c r="G272" i="31"/>
  <c r="H272" i="31"/>
  <c r="I272" i="31"/>
  <c r="K272" i="31"/>
  <c r="L272" i="31"/>
  <c r="M272" i="31"/>
  <c r="I208" i="31"/>
  <c r="K208" i="31"/>
  <c r="L208" i="31"/>
  <c r="M208" i="31"/>
  <c r="F208" i="31"/>
  <c r="C208" i="31" s="1"/>
  <c r="G208" i="31"/>
  <c r="H208" i="31"/>
  <c r="F145" i="31"/>
  <c r="C145" i="31" s="1"/>
  <c r="G145" i="31"/>
  <c r="I145" i="31"/>
  <c r="M145" i="31"/>
  <c r="H145" i="31"/>
  <c r="K145" i="31"/>
  <c r="L145" i="31"/>
  <c r="G48" i="31"/>
  <c r="H48" i="31"/>
  <c r="I48" i="31"/>
  <c r="K48" i="31"/>
  <c r="L48" i="31"/>
  <c r="M48" i="31"/>
  <c r="F48" i="31"/>
  <c r="C48" i="31" s="1"/>
  <c r="L28" i="31"/>
  <c r="M28" i="31"/>
  <c r="F28" i="31"/>
  <c r="C28" i="31" s="1"/>
  <c r="G28" i="31"/>
  <c r="I28" i="31"/>
  <c r="H28" i="31"/>
  <c r="K28" i="31"/>
  <c r="G40" i="31"/>
  <c r="H40" i="31"/>
  <c r="I40" i="31"/>
  <c r="K40" i="31"/>
  <c r="L40" i="31"/>
  <c r="M40" i="31"/>
  <c r="F40" i="31"/>
  <c r="C40" i="31" s="1"/>
  <c r="L52" i="31"/>
  <c r="M52" i="31"/>
  <c r="F52" i="31"/>
  <c r="C52" i="31" s="1"/>
  <c r="G52" i="31"/>
  <c r="I52" i="31"/>
  <c r="H52" i="31"/>
  <c r="K52" i="31"/>
  <c r="K51" i="31"/>
  <c r="L51" i="31"/>
  <c r="M51" i="31"/>
  <c r="F51" i="31"/>
  <c r="C51" i="31" s="1"/>
  <c r="H51" i="31"/>
  <c r="G51" i="31"/>
  <c r="I51" i="31"/>
  <c r="L76" i="31"/>
  <c r="M76" i="31"/>
  <c r="F76" i="31"/>
  <c r="C76" i="31" s="1"/>
  <c r="G76" i="31"/>
  <c r="I76" i="31"/>
  <c r="H76" i="31"/>
  <c r="K76" i="31"/>
  <c r="G88" i="31"/>
  <c r="H88" i="31"/>
  <c r="I88" i="31"/>
  <c r="K88" i="31"/>
  <c r="L88" i="31"/>
  <c r="F88" i="31"/>
  <c r="C88" i="31" s="1"/>
  <c r="M88" i="31"/>
  <c r="G24" i="31"/>
  <c r="H24" i="31"/>
  <c r="I24" i="31"/>
  <c r="K24" i="31"/>
  <c r="L24" i="31"/>
  <c r="F24" i="31"/>
  <c r="C24" i="31" s="1"/>
  <c r="M24" i="31"/>
  <c r="I42" i="31"/>
  <c r="K42" i="31"/>
  <c r="L42" i="31"/>
  <c r="M42" i="31"/>
  <c r="G42" i="31"/>
  <c r="F42" i="31"/>
  <c r="C42" i="31" s="1"/>
  <c r="H42" i="31"/>
  <c r="F264" i="31"/>
  <c r="C264" i="31" s="1"/>
  <c r="G264" i="31"/>
  <c r="H264" i="31"/>
  <c r="I264" i="31"/>
  <c r="K264" i="31"/>
  <c r="L264" i="31"/>
  <c r="M264" i="31"/>
  <c r="I200" i="31"/>
  <c r="K200" i="31"/>
  <c r="L200" i="31"/>
  <c r="M200" i="31"/>
  <c r="F200" i="31"/>
  <c r="C200" i="31" s="1"/>
  <c r="G200" i="31"/>
  <c r="H200" i="31"/>
  <c r="F138" i="31"/>
  <c r="C138" i="31" s="1"/>
  <c r="G138" i="31"/>
  <c r="H138" i="31"/>
  <c r="K138" i="31"/>
  <c r="I138" i="31"/>
  <c r="L138" i="31"/>
  <c r="M138" i="31"/>
  <c r="F79" i="31"/>
  <c r="C79" i="31" s="1"/>
  <c r="G79" i="31"/>
  <c r="H79" i="31"/>
  <c r="I79" i="31"/>
  <c r="K79" i="31"/>
  <c r="M79" i="31"/>
  <c r="L79" i="31"/>
  <c r="K91" i="31"/>
  <c r="L91" i="31"/>
  <c r="M91" i="31"/>
  <c r="F91" i="31"/>
  <c r="C91" i="31" s="1"/>
  <c r="H91" i="31"/>
  <c r="G91" i="31"/>
  <c r="I91" i="31"/>
  <c r="K27" i="31"/>
  <c r="L27" i="31"/>
  <c r="M27" i="31"/>
  <c r="F27" i="31"/>
  <c r="C27" i="31" s="1"/>
  <c r="H27" i="31"/>
  <c r="G27" i="31"/>
  <c r="I27" i="31"/>
  <c r="F39" i="31"/>
  <c r="C39" i="31" s="1"/>
  <c r="G39" i="31"/>
  <c r="H39" i="31"/>
  <c r="I39" i="31"/>
  <c r="K39" i="31"/>
  <c r="M39" i="31"/>
  <c r="L39" i="31"/>
  <c r="M45" i="31"/>
  <c r="F45" i="31"/>
  <c r="C45" i="31" s="1"/>
  <c r="G45" i="31"/>
  <c r="H45" i="31"/>
  <c r="K45" i="31"/>
  <c r="I45" i="31"/>
  <c r="L45" i="31"/>
  <c r="F63" i="31"/>
  <c r="C63" i="31" s="1"/>
  <c r="G63" i="31"/>
  <c r="H63" i="31"/>
  <c r="I63" i="31"/>
  <c r="K63" i="31"/>
  <c r="M63" i="31"/>
  <c r="L63" i="31"/>
  <c r="K75" i="31"/>
  <c r="L75" i="31"/>
  <c r="M75" i="31"/>
  <c r="F75" i="31"/>
  <c r="C75" i="31" s="1"/>
  <c r="H75" i="31"/>
  <c r="G75" i="31"/>
  <c r="I75" i="31"/>
  <c r="L100" i="31"/>
  <c r="M100" i="31"/>
  <c r="F100" i="31"/>
  <c r="C100" i="31" s="1"/>
  <c r="G100" i="31"/>
  <c r="I100" i="31"/>
  <c r="H100" i="31"/>
  <c r="K100" i="31"/>
  <c r="L36" i="31"/>
  <c r="M36" i="31"/>
  <c r="F36" i="31"/>
  <c r="C36" i="31" s="1"/>
  <c r="G36" i="31"/>
  <c r="I36" i="31"/>
  <c r="H36" i="31"/>
  <c r="K36" i="31"/>
  <c r="H223" i="31"/>
  <c r="I223" i="31"/>
  <c r="K223" i="31"/>
  <c r="L223" i="31"/>
  <c r="M223" i="31"/>
  <c r="F223" i="31"/>
  <c r="C223" i="31" s="1"/>
  <c r="G223" i="31"/>
  <c r="I157" i="31"/>
  <c r="K157" i="31"/>
  <c r="L157" i="31"/>
  <c r="H157" i="31"/>
  <c r="M157" i="31"/>
  <c r="F157" i="31"/>
  <c r="C157" i="31" s="1"/>
  <c r="G157" i="31"/>
  <c r="F130" i="31"/>
  <c r="C130" i="31" s="1"/>
  <c r="G130" i="31"/>
  <c r="H130" i="31"/>
  <c r="I130" i="31"/>
  <c r="K130" i="31"/>
  <c r="L130" i="31"/>
  <c r="M130" i="31"/>
  <c r="F245" i="31"/>
  <c r="C245" i="31" s="1"/>
  <c r="G245" i="31"/>
  <c r="I245" i="31"/>
  <c r="H245" i="31"/>
  <c r="K245" i="31"/>
  <c r="L245" i="31"/>
  <c r="M245" i="31"/>
  <c r="I181" i="31"/>
  <c r="K181" i="31"/>
  <c r="L181" i="31"/>
  <c r="F181" i="31"/>
  <c r="C181" i="31" s="1"/>
  <c r="G181" i="31"/>
  <c r="H181" i="31"/>
  <c r="M181" i="31"/>
  <c r="I117" i="31"/>
  <c r="K117" i="31"/>
  <c r="L117" i="31"/>
  <c r="M117" i="31"/>
  <c r="G117" i="31"/>
  <c r="F117" i="31"/>
  <c r="C117" i="31" s="1"/>
  <c r="H117" i="31"/>
  <c r="H191" i="31"/>
  <c r="I191" i="31"/>
  <c r="K191" i="31"/>
  <c r="L191" i="31"/>
  <c r="M191" i="31"/>
  <c r="F191" i="31"/>
  <c r="C191" i="31" s="1"/>
  <c r="G191" i="31"/>
  <c r="L143" i="31"/>
  <c r="M143" i="31"/>
  <c r="G143" i="31"/>
  <c r="K143" i="31"/>
  <c r="F143" i="31"/>
  <c r="C143" i="31" s="1"/>
  <c r="H143" i="31"/>
  <c r="I143" i="31"/>
  <c r="K292" i="31"/>
  <c r="L292" i="31"/>
  <c r="M292" i="31"/>
  <c r="F292" i="31"/>
  <c r="C292" i="31" s="1"/>
  <c r="G292" i="31"/>
  <c r="H292" i="31"/>
  <c r="I292" i="31"/>
  <c r="F228" i="31"/>
  <c r="C228" i="31" s="1"/>
  <c r="G228" i="31"/>
  <c r="H228" i="31"/>
  <c r="I228" i="31"/>
  <c r="K228" i="31"/>
  <c r="L228" i="31"/>
  <c r="M228" i="31"/>
  <c r="F161" i="31"/>
  <c r="C161" i="31" s="1"/>
  <c r="G161" i="31"/>
  <c r="I161" i="31"/>
  <c r="M161" i="31"/>
  <c r="H161" i="31"/>
  <c r="K161" i="31"/>
  <c r="L161" i="31"/>
  <c r="G96" i="31"/>
  <c r="H96" i="31"/>
  <c r="I96" i="31"/>
  <c r="K96" i="31"/>
  <c r="L96" i="31"/>
  <c r="F96" i="31"/>
  <c r="C96" i="31" s="1"/>
  <c r="M96" i="31"/>
  <c r="I275" i="31"/>
  <c r="K275" i="31"/>
  <c r="L275" i="31"/>
  <c r="M275" i="31"/>
  <c r="F275" i="31"/>
  <c r="C275" i="31" s="1"/>
  <c r="G275" i="31"/>
  <c r="H275" i="31"/>
  <c r="M211" i="31"/>
  <c r="F211" i="31"/>
  <c r="C211" i="31" s="1"/>
  <c r="G211" i="31"/>
  <c r="H211" i="31"/>
  <c r="I211" i="31"/>
  <c r="K211" i="31"/>
  <c r="L211" i="31"/>
  <c r="G147" i="31"/>
  <c r="H147" i="31"/>
  <c r="I147" i="31"/>
  <c r="L147" i="31"/>
  <c r="F147" i="31"/>
  <c r="C147" i="31" s="1"/>
  <c r="K147" i="31"/>
  <c r="M147" i="31"/>
  <c r="K67" i="31"/>
  <c r="L67" i="31"/>
  <c r="M67" i="31"/>
  <c r="F67" i="31"/>
  <c r="C67" i="31" s="1"/>
  <c r="H67" i="31"/>
  <c r="G67" i="31"/>
  <c r="I67" i="31"/>
  <c r="L234" i="31"/>
  <c r="M234" i="31"/>
  <c r="F234" i="31"/>
  <c r="C234" i="31" s="1"/>
  <c r="H234" i="31"/>
  <c r="G234" i="31"/>
  <c r="I234" i="31"/>
  <c r="K234" i="31"/>
  <c r="H172" i="31"/>
  <c r="I172" i="31"/>
  <c r="K172" i="31"/>
  <c r="M172" i="31"/>
  <c r="F172" i="31"/>
  <c r="C172" i="31" s="1"/>
  <c r="G172" i="31"/>
  <c r="L172" i="31"/>
  <c r="L108" i="31"/>
  <c r="M108" i="31"/>
  <c r="F108" i="31"/>
  <c r="C108" i="31" s="1"/>
  <c r="G108" i="31"/>
  <c r="I108" i="31"/>
  <c r="H108" i="31"/>
  <c r="K108" i="31"/>
  <c r="M294" i="31"/>
  <c r="F294" i="31"/>
  <c r="C294" i="31" s="1"/>
  <c r="G294" i="31"/>
  <c r="H294" i="31"/>
  <c r="I294" i="31"/>
  <c r="K294" i="31"/>
  <c r="L294" i="31"/>
  <c r="H266" i="31"/>
  <c r="I266" i="31"/>
  <c r="K266" i="31"/>
  <c r="L266" i="31"/>
  <c r="M266" i="31"/>
  <c r="F266" i="31"/>
  <c r="C266" i="31" s="1"/>
  <c r="G266" i="31"/>
  <c r="G249" i="31"/>
  <c r="H249" i="31"/>
  <c r="I249" i="31"/>
  <c r="K249" i="31"/>
  <c r="L249" i="31"/>
  <c r="M249" i="31"/>
  <c r="F249" i="31"/>
  <c r="C249" i="31" s="1"/>
  <c r="F185" i="31"/>
  <c r="C185" i="31" s="1"/>
  <c r="G185" i="31"/>
  <c r="I185" i="31"/>
  <c r="H185" i="31"/>
  <c r="K185" i="31"/>
  <c r="L185" i="31"/>
  <c r="M185" i="31"/>
  <c r="M120" i="31"/>
  <c r="F120" i="31"/>
  <c r="C120" i="31" s="1"/>
  <c r="G120" i="31"/>
  <c r="H120" i="31"/>
  <c r="K120" i="31"/>
  <c r="I120" i="31"/>
  <c r="L120" i="31"/>
  <c r="M278" i="31"/>
  <c r="F278" i="31"/>
  <c r="C278" i="31" s="1"/>
  <c r="G278" i="31"/>
  <c r="H278" i="31"/>
  <c r="I278" i="31"/>
  <c r="K278" i="31"/>
  <c r="L278" i="31"/>
  <c r="F256" i="31"/>
  <c r="C256" i="31" s="1"/>
  <c r="G256" i="31"/>
  <c r="H256" i="31"/>
  <c r="I256" i="31"/>
  <c r="K256" i="31"/>
  <c r="L256" i="31"/>
  <c r="M256" i="31"/>
  <c r="I192" i="31"/>
  <c r="K192" i="31"/>
  <c r="L192" i="31"/>
  <c r="M192" i="31"/>
  <c r="F192" i="31"/>
  <c r="C192" i="31" s="1"/>
  <c r="G192" i="31"/>
  <c r="H192" i="31"/>
  <c r="H132" i="31"/>
  <c r="I132" i="31"/>
  <c r="K132" i="31"/>
  <c r="L132" i="31"/>
  <c r="M132" i="31"/>
  <c r="F132" i="31"/>
  <c r="C132" i="31" s="1"/>
  <c r="G132" i="31"/>
  <c r="H73" i="31"/>
  <c r="I73" i="31"/>
  <c r="K73" i="31"/>
  <c r="L73" i="31"/>
  <c r="M73" i="31"/>
  <c r="F73" i="31"/>
  <c r="C73" i="31" s="1"/>
  <c r="G73" i="31"/>
  <c r="M85" i="31"/>
  <c r="F85" i="31"/>
  <c r="C85" i="31" s="1"/>
  <c r="G85" i="31"/>
  <c r="H85" i="31"/>
  <c r="K85" i="31"/>
  <c r="I85" i="31"/>
  <c r="L85" i="31"/>
  <c r="M21" i="31"/>
  <c r="F21" i="31"/>
  <c r="C21" i="31" s="1"/>
  <c r="H21" i="31"/>
  <c r="K21" i="31"/>
  <c r="I21" i="31"/>
  <c r="L21" i="31"/>
  <c r="H33" i="31"/>
  <c r="I33" i="31"/>
  <c r="K33" i="31"/>
  <c r="L33" i="31"/>
  <c r="M33" i="31"/>
  <c r="F33" i="31"/>
  <c r="C33" i="31" s="1"/>
  <c r="G33" i="31"/>
  <c r="F38" i="31"/>
  <c r="C38" i="31" s="1"/>
  <c r="G38" i="31"/>
  <c r="H38" i="31"/>
  <c r="I38" i="31"/>
  <c r="L38" i="31"/>
  <c r="K38" i="31"/>
  <c r="M38" i="31"/>
  <c r="H57" i="31"/>
  <c r="I57" i="31"/>
  <c r="K57" i="31"/>
  <c r="L57" i="31"/>
  <c r="M57" i="31"/>
  <c r="F57" i="31"/>
  <c r="C57" i="31" s="1"/>
  <c r="G57" i="31"/>
  <c r="M69" i="31"/>
  <c r="F69" i="31"/>
  <c r="C69" i="31" s="1"/>
  <c r="G69" i="31"/>
  <c r="H69" i="31"/>
  <c r="K69" i="31"/>
  <c r="I69" i="31"/>
  <c r="L69" i="31"/>
  <c r="F87" i="31"/>
  <c r="C87" i="31" s="1"/>
  <c r="G87" i="31"/>
  <c r="H87" i="31"/>
  <c r="I87" i="31"/>
  <c r="K87" i="31"/>
  <c r="M87" i="31"/>
  <c r="L87" i="31"/>
  <c r="F23" i="31"/>
  <c r="H23" i="31"/>
  <c r="I23" i="31"/>
  <c r="K23" i="31"/>
  <c r="M23" i="31"/>
  <c r="L23" i="31"/>
  <c r="K20" i="36"/>
  <c r="B21" i="36"/>
  <c r="H21" i="36"/>
  <c r="I21" i="36"/>
  <c r="J20" i="36"/>
  <c r="C22" i="36"/>
  <c r="F22" i="36" s="1"/>
  <c r="D22" i="36"/>
  <c r="E22" i="36"/>
  <c r="L23" i="36"/>
  <c r="E546" i="26" l="1"/>
  <c r="L546" i="26" s="1"/>
  <c r="K547" i="26"/>
  <c r="H545" i="26"/>
  <c r="J545" i="26" s="1"/>
  <c r="B545" i="26"/>
  <c r="G545" i="26"/>
  <c r="I545" i="26" s="1"/>
  <c r="D545" i="26"/>
  <c r="C545" i="26"/>
  <c r="G22" i="36"/>
  <c r="C22" i="31"/>
  <c r="C23" i="31" s="1"/>
  <c r="L141" i="30"/>
  <c r="M34" i="33" s="1"/>
  <c r="L51" i="30"/>
  <c r="L524" i="30"/>
  <c r="M35" i="33" s="1"/>
  <c r="K51" i="30"/>
  <c r="K33" i="33" s="1"/>
  <c r="K524" i="30"/>
  <c r="K35" i="33" s="1"/>
  <c r="K141" i="30"/>
  <c r="K34" i="33" s="1"/>
  <c r="M301" i="31"/>
  <c r="K315" i="31" s="1"/>
  <c r="K301" i="31"/>
  <c r="K313" i="31" s="1"/>
  <c r="K28" i="33" s="1"/>
  <c r="K21" i="36"/>
  <c r="J21" i="36"/>
  <c r="B22" i="36"/>
  <c r="H22" i="36"/>
  <c r="I22" i="36"/>
  <c r="C23" i="36"/>
  <c r="G23" i="36" s="1"/>
  <c r="D23" i="36"/>
  <c r="L24" i="36"/>
  <c r="E23" i="36"/>
  <c r="M29" i="33" l="1"/>
  <c r="M28" i="33"/>
  <c r="E547" i="26"/>
  <c r="L547" i="26" s="1"/>
  <c r="K548" i="26"/>
  <c r="G546" i="26"/>
  <c r="I546" i="26" s="1"/>
  <c r="D546" i="26"/>
  <c r="B546" i="26"/>
  <c r="H546" i="26"/>
  <c r="J546" i="26" s="1"/>
  <c r="C546" i="26"/>
  <c r="F23" i="36"/>
  <c r="K32" i="33"/>
  <c r="K37" i="33" s="1"/>
  <c r="I526" i="30"/>
  <c r="I528" i="30"/>
  <c r="M32" i="33"/>
  <c r="M37" i="33" s="1"/>
  <c r="M38" i="33" s="1"/>
  <c r="M44" i="33" s="1"/>
  <c r="M46" i="33" s="1"/>
  <c r="B23" i="36"/>
  <c r="I23" i="36"/>
  <c r="H23" i="36"/>
  <c r="D24" i="36"/>
  <c r="C24" i="36"/>
  <c r="G24" i="36" s="1"/>
  <c r="L25" i="36"/>
  <c r="E24" i="36"/>
  <c r="J22" i="36"/>
  <c r="K22" i="36"/>
  <c r="M47" i="33" l="1"/>
  <c r="M51" i="33" s="1"/>
  <c r="E548" i="26"/>
  <c r="L548" i="26" s="1"/>
  <c r="K549" i="26"/>
  <c r="G547" i="26"/>
  <c r="I547" i="26" s="1"/>
  <c r="C547" i="26"/>
  <c r="D547" i="26"/>
  <c r="H547" i="26"/>
  <c r="J547" i="26" s="1"/>
  <c r="B547" i="26"/>
  <c r="F24" i="36"/>
  <c r="J23" i="36"/>
  <c r="C25" i="36"/>
  <c r="F25" i="36" s="1"/>
  <c r="D25" i="36"/>
  <c r="E25" i="36"/>
  <c r="L26" i="36"/>
  <c r="B24" i="36"/>
  <c r="H24" i="36"/>
  <c r="I24" i="36"/>
  <c r="K23" i="36"/>
  <c r="E549" i="26" l="1"/>
  <c r="L549" i="26" s="1"/>
  <c r="K550" i="26"/>
  <c r="G548" i="26"/>
  <c r="I548" i="26" s="1"/>
  <c r="B548" i="26"/>
  <c r="H548" i="26"/>
  <c r="J548" i="26" s="1"/>
  <c r="D548" i="26"/>
  <c r="C548" i="26"/>
  <c r="G25" i="36"/>
  <c r="J24" i="36"/>
  <c r="K24" i="36"/>
  <c r="C26" i="36"/>
  <c r="F26" i="36" s="1"/>
  <c r="D26" i="36"/>
  <c r="E26" i="36"/>
  <c r="L27" i="36"/>
  <c r="B25" i="36"/>
  <c r="H25" i="36"/>
  <c r="I25" i="36"/>
  <c r="D34" i="23"/>
  <c r="D33" i="23"/>
  <c r="C39" i="50" s="1"/>
  <c r="D32" i="23"/>
  <c r="C38" i="50" s="1"/>
  <c r="D31" i="23"/>
  <c r="C37" i="50" s="1"/>
  <c r="D30" i="23"/>
  <c r="D29" i="23"/>
  <c r="D28" i="23"/>
  <c r="D27" i="23"/>
  <c r="D26" i="23"/>
  <c r="D25" i="23"/>
  <c r="D24" i="23"/>
  <c r="D23" i="23"/>
  <c r="D22" i="23"/>
  <c r="D21" i="23"/>
  <c r="D20" i="23"/>
  <c r="D19" i="23"/>
  <c r="D18" i="23"/>
  <c r="D17" i="23"/>
  <c r="D16" i="23"/>
  <c r="D15" i="23"/>
  <c r="D14" i="23"/>
  <c r="D13" i="23"/>
  <c r="D11" i="23"/>
  <c r="D10" i="23"/>
  <c r="D8" i="23"/>
  <c r="D7" i="23"/>
  <c r="C13" i="26" s="1"/>
  <c r="C20" i="26" l="1"/>
  <c r="C21" i="26"/>
  <c r="C40" i="50"/>
  <c r="C66" i="26"/>
  <c r="C67" i="26"/>
  <c r="C52" i="26"/>
  <c r="C53" i="26"/>
  <c r="C48" i="26"/>
  <c r="C49" i="26"/>
  <c r="C35" i="50"/>
  <c r="C56" i="26"/>
  <c r="C57" i="26"/>
  <c r="C36" i="50"/>
  <c r="C50" i="26"/>
  <c r="C51" i="26"/>
  <c r="C46" i="26"/>
  <c r="C47" i="26"/>
  <c r="C33" i="50"/>
  <c r="C54" i="26"/>
  <c r="C55" i="26"/>
  <c r="C34" i="50"/>
  <c r="C44" i="26"/>
  <c r="C45" i="26"/>
  <c r="C40" i="26"/>
  <c r="C41" i="26"/>
  <c r="C58" i="26"/>
  <c r="C59" i="26"/>
  <c r="C62" i="26"/>
  <c r="C63" i="26"/>
  <c r="C18" i="26"/>
  <c r="C19" i="26"/>
  <c r="C28" i="26"/>
  <c r="C29" i="26"/>
  <c r="C36" i="26"/>
  <c r="C37" i="26"/>
  <c r="C60" i="26"/>
  <c r="C61" i="26"/>
  <c r="C30" i="26"/>
  <c r="C31" i="26"/>
  <c r="C38" i="26"/>
  <c r="C39" i="26"/>
  <c r="C14" i="26"/>
  <c r="C15" i="26"/>
  <c r="C24" i="26"/>
  <c r="C25" i="26"/>
  <c r="C32" i="26"/>
  <c r="C33" i="26"/>
  <c r="C64" i="26"/>
  <c r="C65" i="26"/>
  <c r="C16" i="26"/>
  <c r="C17" i="26"/>
  <c r="C26" i="26"/>
  <c r="C27" i="26"/>
  <c r="C34" i="26"/>
  <c r="C35" i="26"/>
  <c r="C42" i="26"/>
  <c r="C43" i="26"/>
  <c r="C22" i="26"/>
  <c r="C23" i="26"/>
  <c r="E550" i="26"/>
  <c r="L550" i="26" s="1"/>
  <c r="K551" i="26"/>
  <c r="G549" i="26"/>
  <c r="I549" i="26" s="1"/>
  <c r="H549" i="26"/>
  <c r="J549" i="26" s="1"/>
  <c r="D549" i="26"/>
  <c r="B549" i="26"/>
  <c r="C549" i="26"/>
  <c r="G26" i="36"/>
  <c r="G22" i="31"/>
  <c r="C31" i="50"/>
  <c r="D25" i="24"/>
  <c r="D26" i="24"/>
  <c r="C21" i="50"/>
  <c r="D24" i="24"/>
  <c r="C32" i="50"/>
  <c r="D22" i="24"/>
  <c r="D28" i="24"/>
  <c r="D23" i="24"/>
  <c r="C29" i="50"/>
  <c r="D29" i="24"/>
  <c r="D30" i="24"/>
  <c r="D31" i="24"/>
  <c r="C13" i="38"/>
  <c r="C23" i="50"/>
  <c r="C22" i="50"/>
  <c r="D21" i="24"/>
  <c r="D27" i="24"/>
  <c r="C21" i="53"/>
  <c r="C26" i="53"/>
  <c r="D20" i="24"/>
  <c r="C13" i="25"/>
  <c r="C20" i="53"/>
  <c r="G21" i="31"/>
  <c r="C24" i="53"/>
  <c r="C19" i="25"/>
  <c r="C25" i="53"/>
  <c r="C20" i="25"/>
  <c r="C24" i="50"/>
  <c r="C27" i="50"/>
  <c r="C17" i="25"/>
  <c r="C20" i="50"/>
  <c r="C14" i="38"/>
  <c r="C30" i="53"/>
  <c r="C24" i="25"/>
  <c r="G143" i="30"/>
  <c r="C14" i="25"/>
  <c r="C15" i="25"/>
  <c r="G20" i="31"/>
  <c r="C28" i="50"/>
  <c r="G23" i="31"/>
  <c r="C27" i="53"/>
  <c r="C21" i="25"/>
  <c r="C18" i="50"/>
  <c r="C18" i="53"/>
  <c r="C16" i="25"/>
  <c r="C28" i="53"/>
  <c r="C22" i="25"/>
  <c r="C14" i="54"/>
  <c r="C19" i="53"/>
  <c r="C30" i="50"/>
  <c r="C18" i="25"/>
  <c r="C29" i="53"/>
  <c r="C23" i="25"/>
  <c r="C23" i="53"/>
  <c r="C26" i="50"/>
  <c r="C13" i="54"/>
  <c r="C17" i="50"/>
  <c r="C17" i="53"/>
  <c r="G19" i="31"/>
  <c r="C22" i="53"/>
  <c r="C25" i="50"/>
  <c r="C12" i="54"/>
  <c r="C16" i="50"/>
  <c r="G18" i="31"/>
  <c r="C16" i="53"/>
  <c r="C19" i="50"/>
  <c r="K25" i="36"/>
  <c r="I26" i="36"/>
  <c r="B26" i="36"/>
  <c r="H26" i="36"/>
  <c r="J25" i="36"/>
  <c r="C27" i="36"/>
  <c r="G27" i="36" s="1"/>
  <c r="L28" i="36"/>
  <c r="D27" i="36"/>
  <c r="E27" i="36"/>
  <c r="E551" i="26" l="1"/>
  <c r="L551" i="26" s="1"/>
  <c r="K552" i="26"/>
  <c r="G550" i="26"/>
  <c r="I550" i="26" s="1"/>
  <c r="D550" i="26"/>
  <c r="H550" i="26"/>
  <c r="J550" i="26" s="1"/>
  <c r="C550" i="26"/>
  <c r="B550" i="26"/>
  <c r="F27" i="36"/>
  <c r="K26" i="36"/>
  <c r="B27" i="36"/>
  <c r="H27" i="36"/>
  <c r="I27" i="36"/>
  <c r="D28" i="36"/>
  <c r="E28" i="36"/>
  <c r="L29" i="36"/>
  <c r="C28" i="36"/>
  <c r="G28" i="36" s="1"/>
  <c r="J26" i="36"/>
  <c r="E552" i="26" l="1"/>
  <c r="L552" i="26" s="1"/>
  <c r="K553" i="26"/>
  <c r="H551" i="26"/>
  <c r="J551" i="26" s="1"/>
  <c r="B551" i="26"/>
  <c r="C551" i="26"/>
  <c r="G551" i="26"/>
  <c r="I551" i="26" s="1"/>
  <c r="D551" i="26"/>
  <c r="F28" i="36"/>
  <c r="J27" i="36"/>
  <c r="K27" i="36"/>
  <c r="C29" i="36"/>
  <c r="G29" i="36" s="1"/>
  <c r="D29" i="36"/>
  <c r="E29" i="36"/>
  <c r="L30" i="36"/>
  <c r="I28" i="36"/>
  <c r="B28" i="36"/>
  <c r="H28" i="36"/>
  <c r="E553" i="26" l="1"/>
  <c r="L553" i="26" s="1"/>
  <c r="K554" i="26"/>
  <c r="H552" i="26"/>
  <c r="B552" i="26"/>
  <c r="G552" i="26"/>
  <c r="I552" i="26" s="1"/>
  <c r="C552" i="26"/>
  <c r="J552" i="26"/>
  <c r="D552" i="26"/>
  <c r="K28" i="36"/>
  <c r="E30" i="36"/>
  <c r="L31" i="36"/>
  <c r="C30" i="36"/>
  <c r="G30" i="36" s="1"/>
  <c r="D30" i="36"/>
  <c r="J28" i="36"/>
  <c r="F29" i="36"/>
  <c r="B29" i="36"/>
  <c r="H29" i="36"/>
  <c r="I29" i="36"/>
  <c r="V156" i="5"/>
  <c r="R156" i="5"/>
  <c r="V147" i="5"/>
  <c r="R147" i="5"/>
  <c r="V69" i="5"/>
  <c r="R69" i="5"/>
  <c r="AU81" i="59" s="1"/>
  <c r="BC81" i="59" s="1"/>
  <c r="X81" i="59" s="1"/>
  <c r="V43" i="5"/>
  <c r="E554" i="26" l="1"/>
  <c r="L554" i="26" s="1"/>
  <c r="K555" i="26"/>
  <c r="G553" i="26"/>
  <c r="I553" i="26" s="1"/>
  <c r="C553" i="26"/>
  <c r="H553" i="26"/>
  <c r="J553" i="26" s="1"/>
  <c r="B553" i="26"/>
  <c r="D553" i="26"/>
  <c r="V146" i="5"/>
  <c r="AU127" i="59" s="1"/>
  <c r="BC127" i="59" s="1"/>
  <c r="X126" i="59" s="1"/>
  <c r="R146" i="5"/>
  <c r="AU82" i="59" s="1"/>
  <c r="BC82" i="59" s="1"/>
  <c r="X82" i="59" s="1"/>
  <c r="X79" i="59" s="1"/>
  <c r="F30" i="36"/>
  <c r="K15" i="53"/>
  <c r="J29" i="36"/>
  <c r="K29" i="36"/>
  <c r="H30" i="36"/>
  <c r="B30" i="36"/>
  <c r="I30" i="36"/>
  <c r="C31" i="36"/>
  <c r="G31" i="36" s="1"/>
  <c r="D31" i="36"/>
  <c r="L32" i="36"/>
  <c r="E31" i="36"/>
  <c r="E555" i="26" l="1"/>
  <c r="L555" i="26" s="1"/>
  <c r="K556" i="26"/>
  <c r="G554" i="26"/>
  <c r="I554" i="26" s="1"/>
  <c r="D554" i="26"/>
  <c r="H554" i="26"/>
  <c r="J554" i="26" s="1"/>
  <c r="B554" i="26"/>
  <c r="C554" i="26"/>
  <c r="F31" i="36"/>
  <c r="K28" i="53"/>
  <c r="K22" i="53"/>
  <c r="K18" i="53"/>
  <c r="K26" i="53"/>
  <c r="K27" i="53"/>
  <c r="K25" i="53"/>
  <c r="K17" i="53"/>
  <c r="K16" i="53"/>
  <c r="K20" i="53"/>
  <c r="K24" i="53"/>
  <c r="K29" i="53"/>
  <c r="K21" i="53"/>
  <c r="K30" i="53"/>
  <c r="K23" i="53"/>
  <c r="K19" i="53"/>
  <c r="K100" i="53"/>
  <c r="K30" i="36"/>
  <c r="B31" i="36"/>
  <c r="I31" i="36"/>
  <c r="H31" i="36"/>
  <c r="J30" i="36"/>
  <c r="C32" i="36"/>
  <c r="G32" i="36" s="1"/>
  <c r="D32" i="36"/>
  <c r="E32" i="36"/>
  <c r="L33" i="36"/>
  <c r="E556" i="26" l="1"/>
  <c r="L556" i="26" s="1"/>
  <c r="K557" i="26"/>
  <c r="G555" i="26"/>
  <c r="I555" i="26" s="1"/>
  <c r="B555" i="26"/>
  <c r="D555" i="26"/>
  <c r="H555" i="26"/>
  <c r="J555" i="26" s="1"/>
  <c r="C555" i="26"/>
  <c r="F32" i="36"/>
  <c r="K31" i="36"/>
  <c r="B32" i="36"/>
  <c r="I32" i="36"/>
  <c r="H32" i="36"/>
  <c r="J31" i="36"/>
  <c r="D33" i="36"/>
  <c r="E33" i="36"/>
  <c r="L34" i="36"/>
  <c r="C33" i="36"/>
  <c r="G33" i="36" s="1"/>
  <c r="T6" i="5"/>
  <c r="AM262" i="5"/>
  <c r="AH220" i="5"/>
  <c r="AH197" i="5"/>
  <c r="AM178" i="5"/>
  <c r="AH158" i="5"/>
  <c r="AH140" i="5"/>
  <c r="AM89" i="5"/>
  <c r="AH76" i="5"/>
  <c r="BN70" i="59" s="1"/>
  <c r="BT70" i="59" s="1"/>
  <c r="S70" i="59" s="1"/>
  <c r="AM209" i="5"/>
  <c r="BL158" i="59" s="1"/>
  <c r="BT158" i="59" s="1"/>
  <c r="S157" i="59" s="1"/>
  <c r="AH194" i="5"/>
  <c r="AM155" i="5"/>
  <c r="AH274" i="5"/>
  <c r="AM263" i="5"/>
  <c r="AM235" i="5"/>
  <c r="AH176" i="5"/>
  <c r="AH172" i="5"/>
  <c r="AM163" i="5"/>
  <c r="BL129" i="59" s="1"/>
  <c r="BT129" i="59" s="1"/>
  <c r="S128" i="59" s="1"/>
  <c r="AH139" i="5"/>
  <c r="AH126" i="5"/>
  <c r="BL105" i="59" s="1"/>
  <c r="BT105" i="59" s="1"/>
  <c r="S105" i="59" s="1"/>
  <c r="AM82" i="5"/>
  <c r="AM284" i="5"/>
  <c r="AH261" i="5"/>
  <c r="AM236" i="5"/>
  <c r="AM192" i="5"/>
  <c r="AH177" i="5"/>
  <c r="AM174" i="5"/>
  <c r="AM168" i="5"/>
  <c r="BN130" i="59" s="1"/>
  <c r="BT130" i="59" s="1"/>
  <c r="S129" i="59" s="1"/>
  <c r="AM159" i="5"/>
  <c r="AH152" i="5"/>
  <c r="AH135" i="5"/>
  <c r="AM131" i="5"/>
  <c r="AM124" i="5"/>
  <c r="BL103" i="59" s="1"/>
  <c r="BT103" i="59" s="1"/>
  <c r="S103" i="59" s="1"/>
  <c r="S101" i="59" s="1"/>
  <c r="AM105" i="5"/>
  <c r="AH97" i="5"/>
  <c r="BR77" i="59" s="1"/>
  <c r="AH79" i="5"/>
  <c r="BL73" i="59" s="1"/>
  <c r="AM54" i="5"/>
  <c r="AM47" i="5" s="1"/>
  <c r="AM282" i="5"/>
  <c r="AH232" i="5"/>
  <c r="AM213" i="5"/>
  <c r="BL163" i="59" s="1"/>
  <c r="BT163" i="59" s="1"/>
  <c r="S162" i="59" s="1"/>
  <c r="AM202" i="5"/>
  <c r="AM173" i="5"/>
  <c r="AH153" i="5"/>
  <c r="AH149" i="5"/>
  <c r="AM123" i="5"/>
  <c r="BL100" i="59" s="1"/>
  <c r="BT100" i="59" s="1"/>
  <c r="S100" i="59" s="1"/>
  <c r="S98" i="59" s="1"/>
  <c r="AM81" i="5"/>
  <c r="AM83" i="5"/>
  <c r="F33" i="36" l="1"/>
  <c r="E557" i="26"/>
  <c r="L557" i="26" s="1"/>
  <c r="K558" i="26"/>
  <c r="H556" i="26"/>
  <c r="J556" i="26" s="1"/>
  <c r="D556" i="26"/>
  <c r="G556" i="26"/>
  <c r="I556" i="26" s="1"/>
  <c r="B556" i="26"/>
  <c r="C556" i="26"/>
  <c r="J32" i="36"/>
  <c r="E34" i="36"/>
  <c r="L35" i="36"/>
  <c r="C34" i="36"/>
  <c r="G34" i="36" s="1"/>
  <c r="D34" i="36"/>
  <c r="B33" i="36"/>
  <c r="H33" i="36"/>
  <c r="I33" i="36"/>
  <c r="K32" i="36"/>
  <c r="AM67" i="5"/>
  <c r="AH150" i="5"/>
  <c r="AM71" i="5"/>
  <c r="AH151" i="5"/>
  <c r="AM80" i="5"/>
  <c r="AM154" i="5"/>
  <c r="AM211" i="5"/>
  <c r="BL160" i="59" s="1"/>
  <c r="BT160" i="59" s="1"/>
  <c r="S159" i="59" s="1"/>
  <c r="AH231" i="5"/>
  <c r="AM45" i="5"/>
  <c r="AH134" i="5"/>
  <c r="AH181" i="5"/>
  <c r="AH289" i="5"/>
  <c r="AM125" i="5"/>
  <c r="BL106" i="59" s="1"/>
  <c r="BT106" i="59" s="1"/>
  <c r="S106" i="59" s="1"/>
  <c r="S104" i="59" s="1"/>
  <c r="AM199" i="5"/>
  <c r="AH136" i="5"/>
  <c r="AM106" i="5"/>
  <c r="AH165" i="5"/>
  <c r="AM141" i="5"/>
  <c r="AM198" i="5"/>
  <c r="AH175" i="5"/>
  <c r="AH130" i="5"/>
  <c r="BL113" i="59" s="1"/>
  <c r="BT113" i="59" s="1"/>
  <c r="S113" i="59" s="1"/>
  <c r="AM218" i="5"/>
  <c r="BL166" i="59" s="1"/>
  <c r="BT166" i="59" s="1"/>
  <c r="S165" i="59" s="1"/>
  <c r="AH180" i="5"/>
  <c r="AH171" i="5"/>
  <c r="AM191" i="5"/>
  <c r="AH199" i="5"/>
  <c r="AM175" i="5"/>
  <c r="AM73" i="5"/>
  <c r="AM148" i="5"/>
  <c r="AD147" i="5"/>
  <c r="AM201" i="5"/>
  <c r="AM200" i="5" s="1"/>
  <c r="BL152" i="59" s="1"/>
  <c r="BT152" i="59" s="1"/>
  <c r="S151" i="59" s="1"/>
  <c r="AH106" i="5"/>
  <c r="AM136" i="5"/>
  <c r="BL78" i="59" s="1"/>
  <c r="BT78" i="59" s="1"/>
  <c r="S78" i="59" s="1"/>
  <c r="AH191" i="5"/>
  <c r="AM165" i="5"/>
  <c r="AM130" i="5"/>
  <c r="AM129" i="5" s="1"/>
  <c r="AH70" i="5"/>
  <c r="Z69" i="5"/>
  <c r="AH141" i="5"/>
  <c r="BL80" i="59" s="1"/>
  <c r="BT80" i="59" s="1"/>
  <c r="S80" i="59" s="1"/>
  <c r="AH198" i="5"/>
  <c r="AM231" i="5"/>
  <c r="AH122" i="5"/>
  <c r="AH273" i="5"/>
  <c r="AH272" i="5" s="1"/>
  <c r="AH80" i="5"/>
  <c r="BM73" i="59" s="1"/>
  <c r="AH154" i="5"/>
  <c r="AM151" i="5"/>
  <c r="AH67" i="5"/>
  <c r="BN66" i="59" s="1"/>
  <c r="AH71" i="5"/>
  <c r="AM140" i="5"/>
  <c r="AM78" i="5"/>
  <c r="AM150" i="5"/>
  <c r="AM104" i="5"/>
  <c r="AM103" i="5" s="1"/>
  <c r="AM230" i="5"/>
  <c r="AM157" i="5"/>
  <c r="AD156" i="5"/>
  <c r="AM194" i="5"/>
  <c r="AM149" i="5"/>
  <c r="AH202" i="5"/>
  <c r="AH133" i="5"/>
  <c r="AM158" i="5"/>
  <c r="AM97" i="5"/>
  <c r="AM152" i="5"/>
  <c r="AM219" i="5"/>
  <c r="BL161" i="59" s="1"/>
  <c r="BT161" i="59" s="1"/>
  <c r="S160" i="59" s="1"/>
  <c r="AH82" i="5"/>
  <c r="BL77" i="59" s="1"/>
  <c r="AH163" i="5"/>
  <c r="AH235" i="5"/>
  <c r="AH81" i="5"/>
  <c r="BP73" i="59" s="1"/>
  <c r="AM153" i="5"/>
  <c r="AH178" i="5"/>
  <c r="AH159" i="5"/>
  <c r="AH230" i="5"/>
  <c r="AH138" i="5"/>
  <c r="AH137" i="5" s="1"/>
  <c r="BL109" i="59" s="1"/>
  <c r="BT109" i="59" s="1"/>
  <c r="S109" i="59" s="1"/>
  <c r="S107" i="59" s="1"/>
  <c r="AH83" i="5"/>
  <c r="BM77" i="59" s="1"/>
  <c r="AH64" i="5"/>
  <c r="BL66" i="59" s="1"/>
  <c r="AH196" i="5"/>
  <c r="AM79" i="5"/>
  <c r="AM122" i="5"/>
  <c r="BL97" i="59" s="1"/>
  <c r="BT97" i="59" s="1"/>
  <c r="S97" i="59" s="1"/>
  <c r="AM172" i="5"/>
  <c r="AH263" i="5"/>
  <c r="AM44" i="5"/>
  <c r="AD43" i="5"/>
  <c r="AM197" i="5"/>
  <c r="AH105" i="5"/>
  <c r="AH168" i="5"/>
  <c r="AH236" i="5"/>
  <c r="AM138" i="5"/>
  <c r="AH73" i="5"/>
  <c r="AH148" i="5"/>
  <c r="AH147" i="5" s="1"/>
  <c r="Z147" i="5"/>
  <c r="AH201" i="5"/>
  <c r="AH200" i="5" s="1"/>
  <c r="AM133" i="5"/>
  <c r="BL65" i="59" s="1"/>
  <c r="BT65" i="59" s="1"/>
  <c r="S65" i="59" s="1"/>
  <c r="AM273" i="5"/>
  <c r="AM126" i="5"/>
  <c r="AM176" i="5"/>
  <c r="AM274" i="5"/>
  <c r="AH78" i="5"/>
  <c r="BL75" i="59" s="1"/>
  <c r="BT75" i="59" s="1"/>
  <c r="S75" i="59" s="1"/>
  <c r="AH104" i="5"/>
  <c r="AM232" i="5"/>
  <c r="AM222" i="5"/>
  <c r="AH124" i="5"/>
  <c r="AH174" i="5"/>
  <c r="AM261" i="5"/>
  <c r="AM171" i="5"/>
  <c r="AH45" i="5"/>
  <c r="AM134" i="5"/>
  <c r="BL114" i="59" s="1"/>
  <c r="BT114" i="59" s="1"/>
  <c r="S114" i="59" s="1"/>
  <c r="AM181" i="5"/>
  <c r="AM289" i="5"/>
  <c r="AH125" i="5"/>
  <c r="AH123" i="5"/>
  <c r="AH173" i="5"/>
  <c r="AM76" i="5"/>
  <c r="AH262" i="5"/>
  <c r="AH131" i="5"/>
  <c r="BL84" i="59" s="1"/>
  <c r="BT84" i="59" s="1"/>
  <c r="S84" i="59" s="1"/>
  <c r="AM177" i="5"/>
  <c r="AH284" i="5"/>
  <c r="AM70" i="5"/>
  <c r="AD69" i="5"/>
  <c r="AM180" i="5"/>
  <c r="AH157" i="5"/>
  <c r="AH156" i="5" s="1"/>
  <c r="Z156" i="5"/>
  <c r="AM64" i="5"/>
  <c r="AM63" i="5" s="1"/>
  <c r="AM139" i="5"/>
  <c r="AM196" i="5"/>
  <c r="AH44" i="5"/>
  <c r="Z43" i="5"/>
  <c r="AH155" i="5"/>
  <c r="AH282" i="5"/>
  <c r="AH89" i="5"/>
  <c r="BO77" i="59" s="1"/>
  <c r="AH54" i="5"/>
  <c r="AH47" i="5" s="1"/>
  <c r="AM135" i="5"/>
  <c r="BL74" i="59" s="1"/>
  <c r="BT74" i="59" s="1"/>
  <c r="S74" i="59" s="1"/>
  <c r="AH192" i="5"/>
  <c r="AH195" i="5" l="1"/>
  <c r="E558" i="26"/>
  <c r="L558" i="26" s="1"/>
  <c r="K559" i="26"/>
  <c r="G557" i="26"/>
  <c r="I557" i="26" s="1"/>
  <c r="D557" i="26"/>
  <c r="B557" i="26"/>
  <c r="H557" i="26"/>
  <c r="J557" i="26" s="1"/>
  <c r="C557" i="26"/>
  <c r="BM61" i="59"/>
  <c r="AN86" i="62"/>
  <c r="AH72" i="5"/>
  <c r="BL89" i="59"/>
  <c r="BT89" i="59" s="1"/>
  <c r="S89" i="59" s="1"/>
  <c r="S86" i="59" s="1"/>
  <c r="AM164" i="5"/>
  <c r="BL143" i="59"/>
  <c r="BT143" i="59" s="1"/>
  <c r="S142" i="59" s="1"/>
  <c r="S138" i="59" s="1"/>
  <c r="BO133" i="59"/>
  <c r="BL132" i="59"/>
  <c r="BT132" i="59" s="1"/>
  <c r="S131" i="59" s="1"/>
  <c r="BT66" i="59"/>
  <c r="S66" i="59" s="1"/>
  <c r="S63" i="59" s="1"/>
  <c r="AM220" i="5"/>
  <c r="BL169" i="59"/>
  <c r="BT169" i="59" s="1"/>
  <c r="S168" i="59" s="1"/>
  <c r="S166" i="59" s="1"/>
  <c r="S153" i="59" s="1"/>
  <c r="S152" i="59" s="1"/>
  <c r="BT77" i="59"/>
  <c r="S77" i="59" s="1"/>
  <c r="S76" i="59" s="1"/>
  <c r="S110" i="59"/>
  <c r="AH190" i="5"/>
  <c r="AM272" i="5"/>
  <c r="AH229" i="5"/>
  <c r="AM229" i="5"/>
  <c r="Z146" i="5"/>
  <c r="AH179" i="5"/>
  <c r="AM205" i="5"/>
  <c r="AM179" i="5"/>
  <c r="BL134" i="59" s="1"/>
  <c r="BT134" i="59" s="1"/>
  <c r="S133" i="59" s="1"/>
  <c r="AH129" i="5"/>
  <c r="AM195" i="5"/>
  <c r="BL136" i="59" s="1"/>
  <c r="BT136" i="59" s="1"/>
  <c r="S135" i="59" s="1"/>
  <c r="AM170" i="5"/>
  <c r="BM133" i="59" s="1"/>
  <c r="AH146" i="5"/>
  <c r="BL82" i="59" s="1"/>
  <c r="BT82" i="59" s="1"/>
  <c r="S82" i="59" s="1"/>
  <c r="AM190" i="5"/>
  <c r="BL135" i="59" s="1"/>
  <c r="BT135" i="59" s="1"/>
  <c r="S134" i="59" s="1"/>
  <c r="AH170" i="5"/>
  <c r="BO73" i="59" s="1"/>
  <c r="BT73" i="59" s="1"/>
  <c r="S73" i="59" s="1"/>
  <c r="AH164" i="5"/>
  <c r="AD146" i="5"/>
  <c r="AM137" i="5"/>
  <c r="AM121" i="5"/>
  <c r="AH103" i="5"/>
  <c r="BL96" i="59" s="1"/>
  <c r="BT96" i="59" s="1"/>
  <c r="S96" i="59" s="1"/>
  <c r="S95" i="59" s="1"/>
  <c r="S94" i="59" s="1"/>
  <c r="AH77" i="5"/>
  <c r="AH121" i="5"/>
  <c r="AH63" i="5"/>
  <c r="AM77" i="5"/>
  <c r="BL133" i="59" s="1"/>
  <c r="AM72" i="5"/>
  <c r="F34" i="36"/>
  <c r="AH132" i="5"/>
  <c r="AM69" i="5"/>
  <c r="AM43" i="5"/>
  <c r="K33" i="36"/>
  <c r="J33" i="36"/>
  <c r="I34" i="36"/>
  <c r="B34" i="36"/>
  <c r="H34" i="36"/>
  <c r="C35" i="36"/>
  <c r="G35" i="36" s="1"/>
  <c r="D35" i="36"/>
  <c r="E35" i="36"/>
  <c r="L36" i="36"/>
  <c r="AM156" i="5"/>
  <c r="AM147" i="5"/>
  <c r="AM132" i="5"/>
  <c r="AH69" i="5"/>
  <c r="BL81" i="59" s="1"/>
  <c r="BT81" i="59" s="1"/>
  <c r="S81" i="59" s="1"/>
  <c r="S79" i="59" s="1"/>
  <c r="AH43" i="5"/>
  <c r="E559" i="26" l="1"/>
  <c r="L559" i="26" s="1"/>
  <c r="K560" i="26"/>
  <c r="G558" i="26"/>
  <c r="I558" i="26" s="1"/>
  <c r="C558" i="26"/>
  <c r="H558" i="26"/>
  <c r="J558" i="26" s="1"/>
  <c r="B558" i="26"/>
  <c r="D558" i="26"/>
  <c r="BL61" i="59"/>
  <c r="BT61" i="59" s="1"/>
  <c r="S61" i="59" s="1"/>
  <c r="S60" i="59" s="1"/>
  <c r="AN85" i="62"/>
  <c r="AN88" i="62" s="1"/>
  <c r="BT133" i="59"/>
  <c r="S132" i="59" s="1"/>
  <c r="S85" i="59"/>
  <c r="K34" i="36"/>
  <c r="F35" i="36"/>
  <c r="B35" i="36"/>
  <c r="H35" i="36"/>
  <c r="I35" i="36"/>
  <c r="J34" i="36"/>
  <c r="C36" i="36"/>
  <c r="G36" i="36" s="1"/>
  <c r="D36" i="36"/>
  <c r="E36" i="36"/>
  <c r="L37" i="36"/>
  <c r="AM146" i="5"/>
  <c r="BL127" i="59" s="1"/>
  <c r="BT127" i="59" s="1"/>
  <c r="S126" i="59" s="1"/>
  <c r="E560" i="26" l="1"/>
  <c r="L560" i="26" s="1"/>
  <c r="K561" i="26"/>
  <c r="G559" i="26"/>
  <c r="I559" i="26" s="1"/>
  <c r="B559" i="26"/>
  <c r="H559" i="26"/>
  <c r="J559" i="26" s="1"/>
  <c r="C559" i="26"/>
  <c r="D559" i="26"/>
  <c r="F36" i="36"/>
  <c r="B36" i="36"/>
  <c r="H36" i="36"/>
  <c r="I36" i="36"/>
  <c r="D37" i="36"/>
  <c r="E37" i="36"/>
  <c r="L38" i="36"/>
  <c r="C37" i="36"/>
  <c r="G37" i="36" s="1"/>
  <c r="J35" i="36"/>
  <c r="K35" i="36"/>
  <c r="E561" i="26" l="1"/>
  <c r="L561" i="26" s="1"/>
  <c r="K562" i="26"/>
  <c r="G560" i="26"/>
  <c r="I560" i="26" s="1"/>
  <c r="C560" i="26"/>
  <c r="D560" i="26"/>
  <c r="H560" i="26"/>
  <c r="J560" i="26" s="1"/>
  <c r="B560" i="26"/>
  <c r="F37" i="36"/>
  <c r="K36" i="36"/>
  <c r="D38" i="36"/>
  <c r="E38" i="36"/>
  <c r="C38" i="36"/>
  <c r="G38" i="36" s="1"/>
  <c r="F38" i="36"/>
  <c r="L39" i="36"/>
  <c r="B37" i="36"/>
  <c r="H37" i="36"/>
  <c r="I37" i="36"/>
  <c r="J36" i="36"/>
  <c r="E562" i="26" l="1"/>
  <c r="L562" i="26" s="1"/>
  <c r="K563" i="26"/>
  <c r="G561" i="26"/>
  <c r="I561" i="26" s="1"/>
  <c r="D561" i="26"/>
  <c r="H561" i="26"/>
  <c r="J561" i="26" s="1"/>
  <c r="C561" i="26"/>
  <c r="B561" i="26"/>
  <c r="K37" i="36"/>
  <c r="D39" i="36"/>
  <c r="E39" i="36"/>
  <c r="L40" i="36"/>
  <c r="C39" i="36"/>
  <c r="G39" i="36"/>
  <c r="J37" i="36"/>
  <c r="B38" i="36"/>
  <c r="I38" i="36"/>
  <c r="H38" i="36"/>
  <c r="E563" i="26" l="1"/>
  <c r="L563" i="26" s="1"/>
  <c r="K564" i="26"/>
  <c r="G562" i="26"/>
  <c r="I562" i="26" s="1"/>
  <c r="D562" i="26"/>
  <c r="H562" i="26"/>
  <c r="J562" i="26" s="1"/>
  <c r="C562" i="26"/>
  <c r="B562" i="26"/>
  <c r="K38" i="36"/>
  <c r="J38" i="36"/>
  <c r="F39" i="36"/>
  <c r="H39" i="36"/>
  <c r="B39" i="36"/>
  <c r="I39" i="36"/>
  <c r="C40" i="36"/>
  <c r="G40" i="36" s="1"/>
  <c r="D40" i="36"/>
  <c r="E40" i="36"/>
  <c r="L41" i="36"/>
  <c r="F40" i="36"/>
  <c r="E564" i="26" l="1"/>
  <c r="L564" i="26" s="1"/>
  <c r="K565" i="26"/>
  <c r="G563" i="26"/>
  <c r="I563" i="26" s="1"/>
  <c r="B563" i="26"/>
  <c r="H563" i="26"/>
  <c r="J563" i="26" s="1"/>
  <c r="D563" i="26"/>
  <c r="C563" i="26"/>
  <c r="B40" i="36"/>
  <c r="H40" i="36"/>
  <c r="I40" i="36"/>
  <c r="K39" i="36"/>
  <c r="J39" i="36"/>
  <c r="C41" i="36"/>
  <c r="G41" i="36" s="1"/>
  <c r="D41" i="36"/>
  <c r="E41" i="36"/>
  <c r="L42" i="36"/>
  <c r="E565" i="26" l="1"/>
  <c r="L565" i="26" s="1"/>
  <c r="K566" i="26"/>
  <c r="B564" i="26"/>
  <c r="H564" i="26"/>
  <c r="J564" i="26" s="1"/>
  <c r="D564" i="26"/>
  <c r="G564" i="26"/>
  <c r="I564" i="26" s="1"/>
  <c r="C564" i="26"/>
  <c r="F41" i="36"/>
  <c r="I41" i="36"/>
  <c r="B41" i="36"/>
  <c r="H41" i="36"/>
  <c r="K40" i="36"/>
  <c r="C42" i="36"/>
  <c r="F42" i="36" s="1"/>
  <c r="D42" i="36"/>
  <c r="L43" i="36"/>
  <c r="E42" i="36"/>
  <c r="J40" i="36"/>
  <c r="E566" i="26" l="1"/>
  <c r="L566" i="26" s="1"/>
  <c r="K567" i="26"/>
  <c r="G565" i="26"/>
  <c r="I565" i="26" s="1"/>
  <c r="H565" i="26"/>
  <c r="J565" i="26" s="1"/>
  <c r="C565" i="26"/>
  <c r="D565" i="26"/>
  <c r="B565" i="26"/>
  <c r="G42" i="36"/>
  <c r="K41" i="36"/>
  <c r="J41" i="36"/>
  <c r="C43" i="36"/>
  <c r="G43" i="36" s="1"/>
  <c r="D43" i="36"/>
  <c r="E43" i="36"/>
  <c r="L44" i="36"/>
  <c r="I42" i="36"/>
  <c r="H42" i="36"/>
  <c r="B42" i="36"/>
  <c r="E567" i="26" l="1"/>
  <c r="L567" i="26" s="1"/>
  <c r="K568" i="26"/>
  <c r="H566" i="26"/>
  <c r="D566" i="26"/>
  <c r="G566" i="26"/>
  <c r="I566" i="26" s="1"/>
  <c r="B566" i="26"/>
  <c r="J566" i="26"/>
  <c r="C566" i="26"/>
  <c r="F43" i="36"/>
  <c r="K42" i="36"/>
  <c r="J42" i="36"/>
  <c r="I43" i="36"/>
  <c r="B43" i="36"/>
  <c r="H43" i="36"/>
  <c r="C44" i="36"/>
  <c r="D44" i="36"/>
  <c r="E44" i="36"/>
  <c r="L45" i="36"/>
  <c r="F44" i="36"/>
  <c r="E568" i="26" l="1"/>
  <c r="L568" i="26" s="1"/>
  <c r="K569" i="26"/>
  <c r="H567" i="26"/>
  <c r="J567" i="26" s="1"/>
  <c r="B567" i="26"/>
  <c r="C567" i="26"/>
  <c r="G567" i="26"/>
  <c r="I567" i="26" s="1"/>
  <c r="D567" i="26"/>
  <c r="J43" i="36"/>
  <c r="G44" i="36"/>
  <c r="B44" i="36"/>
  <c r="H44" i="36"/>
  <c r="I44" i="36"/>
  <c r="K43" i="36"/>
  <c r="C45" i="36"/>
  <c r="G45" i="36" s="1"/>
  <c r="D45" i="36"/>
  <c r="E45" i="36"/>
  <c r="L46" i="36"/>
  <c r="F45" i="36"/>
  <c r="E569" i="26" l="1"/>
  <c r="L569" i="26" s="1"/>
  <c r="K570" i="26"/>
  <c r="D568" i="26"/>
  <c r="H568" i="26"/>
  <c r="J568" i="26" s="1"/>
  <c r="B568" i="26"/>
  <c r="C568" i="26"/>
  <c r="G568" i="26"/>
  <c r="I568" i="26" s="1"/>
  <c r="K44" i="36"/>
  <c r="B45" i="36"/>
  <c r="H45" i="36"/>
  <c r="I45" i="36"/>
  <c r="J44" i="36"/>
  <c r="C46" i="36"/>
  <c r="G46" i="36" s="1"/>
  <c r="D46" i="36"/>
  <c r="E46" i="36"/>
  <c r="F46" i="36"/>
  <c r="L47" i="36"/>
  <c r="E570" i="26" l="1"/>
  <c r="L570" i="26" s="1"/>
  <c r="K571" i="26"/>
  <c r="G569" i="26"/>
  <c r="I569" i="26" s="1"/>
  <c r="B569" i="26"/>
  <c r="C569" i="26"/>
  <c r="H569" i="26"/>
  <c r="J569" i="26" s="1"/>
  <c r="D569" i="26"/>
  <c r="K45" i="36"/>
  <c r="I46" i="36"/>
  <c r="B46" i="36"/>
  <c r="H46" i="36"/>
  <c r="J45" i="36"/>
  <c r="D47" i="36"/>
  <c r="E47" i="36"/>
  <c r="L48" i="36"/>
  <c r="C47" i="36"/>
  <c r="G47" i="36" s="1"/>
  <c r="F47" i="36" l="1"/>
  <c r="E571" i="26"/>
  <c r="L571" i="26" s="1"/>
  <c r="K572" i="26"/>
  <c r="G570" i="26"/>
  <c r="I570" i="26" s="1"/>
  <c r="C570" i="26"/>
  <c r="D570" i="26"/>
  <c r="H570" i="26"/>
  <c r="J570" i="26" s="1"/>
  <c r="B570" i="26"/>
  <c r="J46" i="36"/>
  <c r="K46" i="36"/>
  <c r="B47" i="36"/>
  <c r="H47" i="36"/>
  <c r="I47" i="36"/>
  <c r="C48" i="36"/>
  <c r="D48" i="36"/>
  <c r="E48" i="36"/>
  <c r="L49" i="36"/>
  <c r="G48" i="36"/>
  <c r="E572" i="26" l="1"/>
  <c r="L572" i="26" s="1"/>
  <c r="K573" i="26"/>
  <c r="B571" i="26"/>
  <c r="H571" i="26"/>
  <c r="J571" i="26" s="1"/>
  <c r="D571" i="26"/>
  <c r="G571" i="26"/>
  <c r="I571" i="26" s="1"/>
  <c r="C571" i="26"/>
  <c r="J47" i="36"/>
  <c r="F48" i="36"/>
  <c r="B48" i="36"/>
  <c r="H48" i="36"/>
  <c r="I48" i="36"/>
  <c r="K47" i="36"/>
  <c r="L50" i="36"/>
  <c r="C49" i="36"/>
  <c r="D49" i="36"/>
  <c r="G49" i="36"/>
  <c r="E49" i="36"/>
  <c r="F49" i="36"/>
  <c r="E573" i="26" l="1"/>
  <c r="L573" i="26" s="1"/>
  <c r="K574" i="26"/>
  <c r="G572" i="26"/>
  <c r="I572" i="26" s="1"/>
  <c r="C572" i="26"/>
  <c r="D572" i="26"/>
  <c r="H572" i="26"/>
  <c r="J572" i="26" s="1"/>
  <c r="B572" i="26"/>
  <c r="H49" i="36"/>
  <c r="B49" i="36"/>
  <c r="I49" i="36"/>
  <c r="C50" i="36"/>
  <c r="G50" i="36"/>
  <c r="D50" i="36"/>
  <c r="L51" i="36"/>
  <c r="E50" i="36"/>
  <c r="F50" i="36"/>
  <c r="K48" i="36"/>
  <c r="J48" i="36"/>
  <c r="E574" i="26" l="1"/>
  <c r="L574" i="26" s="1"/>
  <c r="K575" i="26"/>
  <c r="G573" i="26"/>
  <c r="I573" i="26" s="1"/>
  <c r="B573" i="26"/>
  <c r="D573" i="26"/>
  <c r="H573" i="26"/>
  <c r="J573" i="26" s="1"/>
  <c r="C573" i="26"/>
  <c r="K49" i="36"/>
  <c r="I50" i="36"/>
  <c r="B50" i="36"/>
  <c r="H50" i="36"/>
  <c r="J49" i="36"/>
  <c r="C51" i="36"/>
  <c r="G51" i="36" s="1"/>
  <c r="D51" i="36"/>
  <c r="L52" i="36"/>
  <c r="E51" i="36"/>
  <c r="F51" i="36"/>
  <c r="E575" i="26" l="1"/>
  <c r="L575" i="26" s="1"/>
  <c r="K576" i="26"/>
  <c r="H574" i="26"/>
  <c r="J574" i="26" s="1"/>
  <c r="B574" i="26"/>
  <c r="C574" i="26"/>
  <c r="G574" i="26"/>
  <c r="I574" i="26" s="1"/>
  <c r="D574" i="26"/>
  <c r="K50" i="36"/>
  <c r="G52" i="36"/>
  <c r="D52" i="36"/>
  <c r="E52" i="36"/>
  <c r="C52" i="36"/>
  <c r="F52" i="36"/>
  <c r="L53" i="36"/>
  <c r="B51" i="36"/>
  <c r="I51" i="36"/>
  <c r="H51" i="36"/>
  <c r="J50" i="36"/>
  <c r="E576" i="26" l="1"/>
  <c r="L576" i="26" s="1"/>
  <c r="K577" i="26"/>
  <c r="G575" i="26"/>
  <c r="I575" i="26" s="1"/>
  <c r="B575" i="26"/>
  <c r="D575" i="26"/>
  <c r="H575" i="26"/>
  <c r="J575" i="26" s="1"/>
  <c r="C575" i="26"/>
  <c r="K51" i="36"/>
  <c r="B52" i="36"/>
  <c r="H52" i="36"/>
  <c r="I52" i="36"/>
  <c r="D53" i="36"/>
  <c r="E53" i="36"/>
  <c r="L54" i="36"/>
  <c r="C53" i="36"/>
  <c r="G53" i="36" s="1"/>
  <c r="J51" i="36"/>
  <c r="E577" i="26" l="1"/>
  <c r="L577" i="26" s="1"/>
  <c r="K578" i="26"/>
  <c r="H576" i="26"/>
  <c r="J576" i="26" s="1"/>
  <c r="B576" i="26"/>
  <c r="G576" i="26"/>
  <c r="I576" i="26" s="1"/>
  <c r="C576" i="26"/>
  <c r="D576" i="26"/>
  <c r="J52" i="36"/>
  <c r="D54" i="36"/>
  <c r="E54" i="36"/>
  <c r="L55" i="36"/>
  <c r="C54" i="36"/>
  <c r="F54" i="36" s="1"/>
  <c r="F53" i="36"/>
  <c r="I53" i="36"/>
  <c r="B53" i="36"/>
  <c r="H53" i="36"/>
  <c r="K52" i="36"/>
  <c r="G54" i="36" l="1"/>
  <c r="E578" i="26"/>
  <c r="L578" i="26" s="1"/>
  <c r="K579" i="26"/>
  <c r="G577" i="26"/>
  <c r="I577" i="26" s="1"/>
  <c r="D577" i="26"/>
  <c r="H577" i="26"/>
  <c r="J577" i="26" s="1"/>
  <c r="C577" i="26"/>
  <c r="B577" i="26"/>
  <c r="J53" i="36"/>
  <c r="B54" i="36"/>
  <c r="H54" i="36"/>
  <c r="I54" i="36"/>
  <c r="D55" i="36"/>
  <c r="E55" i="36"/>
  <c r="L56" i="36"/>
  <c r="C55" i="36"/>
  <c r="G55" i="36" s="1"/>
  <c r="K53" i="36"/>
  <c r="E579" i="26" l="1"/>
  <c r="L579" i="26" s="1"/>
  <c r="K580" i="26"/>
  <c r="B578" i="26"/>
  <c r="G578" i="26"/>
  <c r="I578" i="26" s="1"/>
  <c r="C578" i="26"/>
  <c r="H578" i="26"/>
  <c r="J578" i="26" s="1"/>
  <c r="D578" i="26"/>
  <c r="F55" i="36"/>
  <c r="J54" i="36"/>
  <c r="B55" i="36"/>
  <c r="H55" i="36"/>
  <c r="I55" i="36"/>
  <c r="K54" i="36"/>
  <c r="C56" i="36"/>
  <c r="G56" i="36" s="1"/>
  <c r="E56" i="36"/>
  <c r="L57" i="36"/>
  <c r="D56" i="36"/>
  <c r="E580" i="26" l="1"/>
  <c r="L580" i="26" s="1"/>
  <c r="K581" i="26"/>
  <c r="G579" i="26"/>
  <c r="I579" i="26" s="1"/>
  <c r="B579" i="26"/>
  <c r="C579" i="26"/>
  <c r="H579" i="26"/>
  <c r="J579" i="26" s="1"/>
  <c r="D579" i="26"/>
  <c r="F56" i="36"/>
  <c r="K55" i="36"/>
  <c r="C57" i="36"/>
  <c r="F57" i="36" s="1"/>
  <c r="D57" i="36"/>
  <c r="E57" i="36"/>
  <c r="L58" i="36"/>
  <c r="J55" i="36"/>
  <c r="B56" i="36"/>
  <c r="H56" i="36"/>
  <c r="I56" i="36"/>
  <c r="E581" i="26" l="1"/>
  <c r="L581" i="26" s="1"/>
  <c r="K582" i="26"/>
  <c r="H580" i="26"/>
  <c r="D580" i="26"/>
  <c r="G580" i="26"/>
  <c r="I580" i="26" s="1"/>
  <c r="C580" i="26"/>
  <c r="J580" i="26"/>
  <c r="B580" i="26"/>
  <c r="G57" i="36"/>
  <c r="K56" i="36"/>
  <c r="J56" i="36"/>
  <c r="C58" i="36"/>
  <c r="F58" i="36" s="1"/>
  <c r="D58" i="36"/>
  <c r="E58" i="36"/>
  <c r="L59" i="36"/>
  <c r="B57" i="36"/>
  <c r="H57" i="36"/>
  <c r="I57" i="36"/>
  <c r="E582" i="26" l="1"/>
  <c r="L582" i="26" s="1"/>
  <c r="K583" i="26"/>
  <c r="G581" i="26"/>
  <c r="I581" i="26" s="1"/>
  <c r="D581" i="26"/>
  <c r="B581" i="26"/>
  <c r="H581" i="26"/>
  <c r="J581" i="26" s="1"/>
  <c r="C581" i="26"/>
  <c r="G58" i="36"/>
  <c r="J57" i="36"/>
  <c r="D59" i="36"/>
  <c r="C59" i="36"/>
  <c r="F59" i="36" s="1"/>
  <c r="E59" i="36"/>
  <c r="L60" i="36"/>
  <c r="B58" i="36"/>
  <c r="I58" i="36"/>
  <c r="H58" i="36"/>
  <c r="K57" i="36"/>
  <c r="E583" i="26" l="1"/>
  <c r="L583" i="26" s="1"/>
  <c r="K584" i="26"/>
  <c r="H582" i="26"/>
  <c r="J582" i="26" s="1"/>
  <c r="D582" i="26"/>
  <c r="G582" i="26"/>
  <c r="I582" i="26" s="1"/>
  <c r="C582" i="26"/>
  <c r="B582" i="26"/>
  <c r="G59" i="36"/>
  <c r="K58" i="36"/>
  <c r="J58" i="36"/>
  <c r="B59" i="36"/>
  <c r="H59" i="36"/>
  <c r="I59" i="36"/>
  <c r="E60" i="36"/>
  <c r="L61" i="36"/>
  <c r="D60" i="36"/>
  <c r="C60" i="36"/>
  <c r="G60" i="36" s="1"/>
  <c r="E584" i="26" l="1"/>
  <c r="L584" i="26" s="1"/>
  <c r="K585" i="26"/>
  <c r="H583" i="26"/>
  <c r="J583" i="26" s="1"/>
  <c r="B583" i="26"/>
  <c r="C583" i="26"/>
  <c r="G583" i="26"/>
  <c r="I583" i="26" s="1"/>
  <c r="D583" i="26"/>
  <c r="F60" i="36"/>
  <c r="K59" i="36"/>
  <c r="B60" i="36"/>
  <c r="I60" i="36"/>
  <c r="H60" i="36"/>
  <c r="J59" i="36"/>
  <c r="E61" i="36"/>
  <c r="L62" i="36"/>
  <c r="C61" i="36"/>
  <c r="G61" i="36" s="1"/>
  <c r="D61" i="36"/>
  <c r="E585" i="26" l="1"/>
  <c r="L585" i="26" s="1"/>
  <c r="K586" i="26"/>
  <c r="H584" i="26"/>
  <c r="C584" i="26"/>
  <c r="G584" i="26"/>
  <c r="I584" i="26" s="1"/>
  <c r="D584" i="26"/>
  <c r="J584" i="26"/>
  <c r="B584" i="26"/>
  <c r="F61" i="36"/>
  <c r="K60" i="36"/>
  <c r="J60" i="36"/>
  <c r="B61" i="36"/>
  <c r="H61" i="36"/>
  <c r="I61" i="36"/>
  <c r="C62" i="36"/>
  <c r="G62" i="36" s="1"/>
  <c r="D62" i="36"/>
  <c r="L63" i="36"/>
  <c r="F62" i="36"/>
  <c r="E62" i="36"/>
  <c r="E586" i="26" l="1"/>
  <c r="L586" i="26" s="1"/>
  <c r="K587" i="26"/>
  <c r="G585" i="26"/>
  <c r="I585" i="26" s="1"/>
  <c r="C585" i="26"/>
  <c r="B585" i="26"/>
  <c r="H585" i="26"/>
  <c r="J585" i="26" s="1"/>
  <c r="D585" i="26"/>
  <c r="K61" i="36"/>
  <c r="B62" i="36"/>
  <c r="H62" i="36"/>
  <c r="I62" i="36"/>
  <c r="J61" i="36"/>
  <c r="C63" i="36"/>
  <c r="G63" i="36" s="1"/>
  <c r="E63" i="36"/>
  <c r="D63" i="36"/>
  <c r="L64" i="36"/>
  <c r="F63" i="36"/>
  <c r="E587" i="26" l="1"/>
  <c r="L587" i="26" s="1"/>
  <c r="K588" i="26"/>
  <c r="H586" i="26"/>
  <c r="D586" i="26"/>
  <c r="G586" i="26"/>
  <c r="I586" i="26" s="1"/>
  <c r="B586" i="26"/>
  <c r="J586" i="26"/>
  <c r="C586" i="26"/>
  <c r="K62" i="36"/>
  <c r="C64" i="36"/>
  <c r="G64" i="36" s="1"/>
  <c r="D64" i="36"/>
  <c r="E64" i="36"/>
  <c r="L65" i="36"/>
  <c r="F64" i="36"/>
  <c r="I63" i="36"/>
  <c r="B63" i="36"/>
  <c r="H63" i="36"/>
  <c r="J62" i="36"/>
  <c r="E588" i="26" l="1"/>
  <c r="L588" i="26" s="1"/>
  <c r="K589" i="26"/>
  <c r="G587" i="26"/>
  <c r="I587" i="26" s="1"/>
  <c r="C587" i="26"/>
  <c r="B587" i="26"/>
  <c r="H587" i="26"/>
  <c r="J587" i="26" s="1"/>
  <c r="D587" i="26"/>
  <c r="J63" i="36"/>
  <c r="D65" i="36"/>
  <c r="E65" i="36"/>
  <c r="L66" i="36"/>
  <c r="F65" i="36"/>
  <c r="C65" i="36"/>
  <c r="K63" i="36"/>
  <c r="I64" i="36"/>
  <c r="B64" i="36"/>
  <c r="H64" i="36"/>
  <c r="E589" i="26" l="1"/>
  <c r="L589" i="26" s="1"/>
  <c r="K590" i="26"/>
  <c r="G588" i="26"/>
  <c r="I588" i="26" s="1"/>
  <c r="B588" i="26"/>
  <c r="C588" i="26"/>
  <c r="H588" i="26"/>
  <c r="J588" i="26" s="1"/>
  <c r="D588" i="26"/>
  <c r="J64" i="36"/>
  <c r="G65" i="36"/>
  <c r="B65" i="36"/>
  <c r="H65" i="36"/>
  <c r="I65" i="36"/>
  <c r="C66" i="36"/>
  <c r="D66" i="36"/>
  <c r="E66" i="36"/>
  <c r="L67" i="36"/>
  <c r="F66" i="36"/>
  <c r="K64" i="36"/>
  <c r="E590" i="26" l="1"/>
  <c r="L590" i="26" s="1"/>
  <c r="K591" i="26"/>
  <c r="G589" i="26"/>
  <c r="I589" i="26" s="1"/>
  <c r="C589" i="26"/>
  <c r="H589" i="26"/>
  <c r="J589" i="26" s="1"/>
  <c r="D589" i="26"/>
  <c r="B589" i="26"/>
  <c r="J65" i="36"/>
  <c r="G66" i="36"/>
  <c r="I66" i="36"/>
  <c r="B66" i="36"/>
  <c r="H66" i="36"/>
  <c r="K65" i="36"/>
  <c r="C67" i="36"/>
  <c r="D67" i="36"/>
  <c r="E67" i="36"/>
  <c r="L68" i="36"/>
  <c r="G67" i="36"/>
  <c r="E591" i="26" l="1"/>
  <c r="L591" i="26" s="1"/>
  <c r="K592" i="26"/>
  <c r="B590" i="26"/>
  <c r="C590" i="26"/>
  <c r="G590" i="26"/>
  <c r="I590" i="26" s="1"/>
  <c r="D590" i="26"/>
  <c r="H590" i="26"/>
  <c r="J590" i="26" s="1"/>
  <c r="K66" i="36"/>
  <c r="C68" i="36"/>
  <c r="G68" i="36" s="1"/>
  <c r="D68" i="36"/>
  <c r="E68" i="36"/>
  <c r="L69" i="36"/>
  <c r="F68" i="36"/>
  <c r="F67" i="36"/>
  <c r="I67" i="36"/>
  <c r="H67" i="36"/>
  <c r="B67" i="36"/>
  <c r="J66" i="36"/>
  <c r="E592" i="26" l="1"/>
  <c r="L592" i="26" s="1"/>
  <c r="K593" i="26"/>
  <c r="G591" i="26"/>
  <c r="I591" i="26" s="1"/>
  <c r="B591" i="26"/>
  <c r="C591" i="26"/>
  <c r="H591" i="26"/>
  <c r="J591" i="26" s="1"/>
  <c r="D591" i="26"/>
  <c r="I68" i="36"/>
  <c r="B68" i="36"/>
  <c r="H68" i="36"/>
  <c r="C69" i="36"/>
  <c r="F69" i="36" s="1"/>
  <c r="L70" i="36"/>
  <c r="D69" i="36"/>
  <c r="E69" i="36"/>
  <c r="J67" i="36"/>
  <c r="K67" i="36"/>
  <c r="E593" i="26" l="1"/>
  <c r="L593" i="26" s="1"/>
  <c r="K594" i="26"/>
  <c r="H592" i="26"/>
  <c r="J592" i="26" s="1"/>
  <c r="D592" i="26"/>
  <c r="C592" i="26"/>
  <c r="G592" i="26"/>
  <c r="I592" i="26" s="1"/>
  <c r="B592" i="26"/>
  <c r="G69" i="36"/>
  <c r="J68" i="36"/>
  <c r="K68" i="36"/>
  <c r="E70" i="36"/>
  <c r="L71" i="36"/>
  <c r="D70" i="36"/>
  <c r="C70" i="36"/>
  <c r="G70" i="36" s="1"/>
  <c r="B69" i="36"/>
  <c r="H69" i="36"/>
  <c r="I69" i="36"/>
  <c r="E594" i="26" l="1"/>
  <c r="L594" i="26" s="1"/>
  <c r="K595" i="26"/>
  <c r="G593" i="26"/>
  <c r="I593" i="26" s="1"/>
  <c r="D593" i="26"/>
  <c r="B593" i="26"/>
  <c r="H593" i="26"/>
  <c r="J593" i="26" s="1"/>
  <c r="C593" i="26"/>
  <c r="F70" i="36"/>
  <c r="J69" i="36"/>
  <c r="B70" i="36"/>
  <c r="H70" i="36"/>
  <c r="I70" i="36"/>
  <c r="E71" i="36"/>
  <c r="L72" i="36"/>
  <c r="D71" i="36"/>
  <c r="C71" i="36"/>
  <c r="F71" i="36" s="1"/>
  <c r="K69" i="36"/>
  <c r="E595" i="26" l="1"/>
  <c r="L595" i="26" s="1"/>
  <c r="K596" i="26"/>
  <c r="H594" i="26"/>
  <c r="J594" i="26" s="1"/>
  <c r="D594" i="26"/>
  <c r="B594" i="26"/>
  <c r="G594" i="26"/>
  <c r="I594" i="26" s="1"/>
  <c r="C594" i="26"/>
  <c r="G71" i="36"/>
  <c r="J70" i="36"/>
  <c r="B71" i="36"/>
  <c r="I71" i="36"/>
  <c r="H71" i="36"/>
  <c r="K70" i="36"/>
  <c r="C72" i="36"/>
  <c r="F72" i="36" s="1"/>
  <c r="D72" i="36"/>
  <c r="E72" i="36"/>
  <c r="L73" i="36"/>
  <c r="G72" i="36"/>
  <c r="E596" i="26" l="1"/>
  <c r="L596" i="26" s="1"/>
  <c r="K597" i="26"/>
  <c r="G595" i="26"/>
  <c r="I595" i="26" s="1"/>
  <c r="D595" i="26"/>
  <c r="B595" i="26"/>
  <c r="H595" i="26"/>
  <c r="J595" i="26" s="1"/>
  <c r="C595" i="26"/>
  <c r="J71" i="36"/>
  <c r="D73" i="36"/>
  <c r="E73" i="36"/>
  <c r="L74" i="36"/>
  <c r="C73" i="36"/>
  <c r="G73" i="36" s="1"/>
  <c r="H72" i="36"/>
  <c r="I72" i="36"/>
  <c r="B72" i="36"/>
  <c r="K71" i="36"/>
  <c r="E597" i="26" l="1"/>
  <c r="L597" i="26" s="1"/>
  <c r="K598" i="26"/>
  <c r="H596" i="26"/>
  <c r="J596" i="26" s="1"/>
  <c r="B596" i="26"/>
  <c r="G596" i="26"/>
  <c r="I596" i="26" s="1"/>
  <c r="C596" i="26"/>
  <c r="D596" i="26"/>
  <c r="F73" i="36"/>
  <c r="B73" i="36"/>
  <c r="H73" i="36"/>
  <c r="I73" i="36"/>
  <c r="D74" i="36"/>
  <c r="E74" i="36"/>
  <c r="L75" i="36"/>
  <c r="C74" i="36"/>
  <c r="F74" i="36" s="1"/>
  <c r="J72" i="36"/>
  <c r="K72" i="36"/>
  <c r="E598" i="26" l="1"/>
  <c r="L598" i="26" s="1"/>
  <c r="K599" i="26"/>
  <c r="G597" i="26"/>
  <c r="I597" i="26" s="1"/>
  <c r="B597" i="26"/>
  <c r="C597" i="26"/>
  <c r="H597" i="26"/>
  <c r="J597" i="26" s="1"/>
  <c r="D597" i="26"/>
  <c r="G74" i="36"/>
  <c r="I74" i="36"/>
  <c r="B74" i="36"/>
  <c r="H74" i="36"/>
  <c r="C75" i="36"/>
  <c r="G75" i="36" s="1"/>
  <c r="D75" i="36"/>
  <c r="E75" i="36"/>
  <c r="L76" i="36"/>
  <c r="F75" i="36"/>
  <c r="K73" i="36"/>
  <c r="J73" i="36"/>
  <c r="E599" i="26" l="1"/>
  <c r="L599" i="26" s="1"/>
  <c r="K600" i="26"/>
  <c r="H598" i="26"/>
  <c r="J598" i="26" s="1"/>
  <c r="D598" i="26"/>
  <c r="C598" i="26"/>
  <c r="G598" i="26"/>
  <c r="I598" i="26" s="1"/>
  <c r="B598" i="26"/>
  <c r="K74" i="36"/>
  <c r="B75" i="36"/>
  <c r="H75" i="36"/>
  <c r="I75" i="36"/>
  <c r="J74" i="36"/>
  <c r="L77" i="36"/>
  <c r="C76" i="36"/>
  <c r="F76" i="36" s="1"/>
  <c r="D76" i="36"/>
  <c r="E76" i="36"/>
  <c r="E600" i="26" l="1"/>
  <c r="L600" i="26" s="1"/>
  <c r="K601" i="26"/>
  <c r="H599" i="26"/>
  <c r="J599" i="26" s="1"/>
  <c r="G599" i="26"/>
  <c r="I599" i="26" s="1"/>
  <c r="D599" i="26"/>
  <c r="B599" i="26"/>
  <c r="C599" i="26"/>
  <c r="G76" i="36"/>
  <c r="J75" i="36"/>
  <c r="D77" i="36"/>
  <c r="E77" i="36"/>
  <c r="L78" i="36"/>
  <c r="C77" i="36"/>
  <c r="F77" i="36" s="1"/>
  <c r="B76" i="36"/>
  <c r="H76" i="36"/>
  <c r="I76" i="36"/>
  <c r="K75" i="36"/>
  <c r="E601" i="26" l="1"/>
  <c r="L601" i="26" s="1"/>
  <c r="K602" i="26"/>
  <c r="G600" i="26"/>
  <c r="I600" i="26" s="1"/>
  <c r="B600" i="26"/>
  <c r="H600" i="26"/>
  <c r="J600" i="26" s="1"/>
  <c r="D600" i="26"/>
  <c r="C600" i="26"/>
  <c r="G77" i="36"/>
  <c r="K76" i="36"/>
  <c r="B77" i="36"/>
  <c r="H77" i="36"/>
  <c r="I77" i="36"/>
  <c r="D78" i="36"/>
  <c r="L79" i="36"/>
  <c r="E78" i="36"/>
  <c r="C78" i="36"/>
  <c r="F78" i="36" s="1"/>
  <c r="J76" i="36"/>
  <c r="E602" i="26" l="1"/>
  <c r="L602" i="26" s="1"/>
  <c r="K603" i="26"/>
  <c r="G601" i="26"/>
  <c r="I601" i="26" s="1"/>
  <c r="D601" i="26"/>
  <c r="B601" i="26"/>
  <c r="H601" i="26"/>
  <c r="J601" i="26" s="1"/>
  <c r="C601" i="26"/>
  <c r="J77" i="36"/>
  <c r="C79" i="36"/>
  <c r="G79" i="36" s="1"/>
  <c r="D79" i="36"/>
  <c r="E79" i="36"/>
  <c r="L80" i="36"/>
  <c r="K77" i="36"/>
  <c r="G78" i="36"/>
  <c r="I78" i="36"/>
  <c r="H78" i="36"/>
  <c r="B78" i="36"/>
  <c r="F79" i="36" l="1"/>
  <c r="E603" i="26"/>
  <c r="L603" i="26" s="1"/>
  <c r="K604" i="26"/>
  <c r="G602" i="26"/>
  <c r="I602" i="26" s="1"/>
  <c r="B602" i="26"/>
  <c r="C602" i="26"/>
  <c r="H602" i="26"/>
  <c r="J602" i="26" s="1"/>
  <c r="D602" i="26"/>
  <c r="J78" i="36"/>
  <c r="K78" i="36"/>
  <c r="C80" i="36"/>
  <c r="F80" i="36" s="1"/>
  <c r="D80" i="36"/>
  <c r="E80" i="36"/>
  <c r="L81" i="36"/>
  <c r="H79" i="36"/>
  <c r="B79" i="36"/>
  <c r="I79" i="36"/>
  <c r="E604" i="26" l="1"/>
  <c r="L604" i="26" s="1"/>
  <c r="K605" i="26"/>
  <c r="G80" i="36"/>
  <c r="G603" i="26"/>
  <c r="I603" i="26" s="1"/>
  <c r="H603" i="26"/>
  <c r="J603" i="26" s="1"/>
  <c r="C603" i="26"/>
  <c r="D603" i="26"/>
  <c r="B603" i="26"/>
  <c r="K79" i="36"/>
  <c r="J79" i="36"/>
  <c r="L82" i="36"/>
  <c r="C81" i="36"/>
  <c r="G81" i="36" s="1"/>
  <c r="D81" i="36"/>
  <c r="E81" i="36"/>
  <c r="I80" i="36"/>
  <c r="B80" i="36"/>
  <c r="H80" i="36"/>
  <c r="F81" i="36" l="1"/>
  <c r="E605" i="26"/>
  <c r="L605" i="26" s="1"/>
  <c r="K606" i="26"/>
  <c r="H604" i="26"/>
  <c r="B604" i="26"/>
  <c r="G604" i="26"/>
  <c r="I604" i="26" s="1"/>
  <c r="C604" i="26"/>
  <c r="J604" i="26"/>
  <c r="D604" i="26"/>
  <c r="B81" i="36"/>
  <c r="H81" i="36"/>
  <c r="I81" i="36"/>
  <c r="J80" i="36"/>
  <c r="C82" i="36"/>
  <c r="D82" i="36"/>
  <c r="L83" i="36"/>
  <c r="E82" i="36"/>
  <c r="F82" i="36"/>
  <c r="G82" i="36"/>
  <c r="K80" i="36"/>
  <c r="E606" i="26" l="1"/>
  <c r="L606" i="26" s="1"/>
  <c r="K607" i="26"/>
  <c r="G605" i="26"/>
  <c r="I605" i="26" s="1"/>
  <c r="B605" i="26"/>
  <c r="H605" i="26"/>
  <c r="J605" i="26" s="1"/>
  <c r="D605" i="26"/>
  <c r="C605" i="26"/>
  <c r="J81" i="36"/>
  <c r="B82" i="36"/>
  <c r="H82" i="36"/>
  <c r="I82" i="36"/>
  <c r="K81" i="36"/>
  <c r="C83" i="36"/>
  <c r="F83" i="36" s="1"/>
  <c r="D83" i="36"/>
  <c r="E83" i="36"/>
  <c r="L84" i="36"/>
  <c r="E607" i="26" l="1"/>
  <c r="L607" i="26" s="1"/>
  <c r="K608" i="26"/>
  <c r="H606" i="26"/>
  <c r="J606" i="26" s="1"/>
  <c r="C606" i="26"/>
  <c r="B606" i="26"/>
  <c r="G606" i="26"/>
  <c r="I606" i="26" s="1"/>
  <c r="D606" i="26"/>
  <c r="G83" i="36"/>
  <c r="K82" i="36"/>
  <c r="E84" i="36"/>
  <c r="L85" i="36"/>
  <c r="C84" i="36"/>
  <c r="G84" i="36" s="1"/>
  <c r="D84" i="36"/>
  <c r="B83" i="36"/>
  <c r="I83" i="36"/>
  <c r="H83" i="36"/>
  <c r="J82" i="36"/>
  <c r="E608" i="26" l="1"/>
  <c r="L608" i="26" s="1"/>
  <c r="K609" i="26"/>
  <c r="G607" i="26"/>
  <c r="I607" i="26" s="1"/>
  <c r="B607" i="26"/>
  <c r="C607" i="26"/>
  <c r="H607" i="26"/>
  <c r="J607" i="26" s="1"/>
  <c r="D607" i="26"/>
  <c r="F84" i="36"/>
  <c r="J83" i="36"/>
  <c r="L86" i="36"/>
  <c r="E85" i="36"/>
  <c r="D85" i="36"/>
  <c r="C85" i="36"/>
  <c r="G85" i="36" s="1"/>
  <c r="K83" i="36"/>
  <c r="I84" i="36"/>
  <c r="B84" i="36"/>
  <c r="H84" i="36"/>
  <c r="E609" i="26" l="1"/>
  <c r="L609" i="26" s="1"/>
  <c r="K610" i="26"/>
  <c r="G608" i="26"/>
  <c r="I608" i="26" s="1"/>
  <c r="H608" i="26"/>
  <c r="J608" i="26" s="1"/>
  <c r="D608" i="26"/>
  <c r="B608" i="26"/>
  <c r="C608" i="26"/>
  <c r="F85" i="36"/>
  <c r="J84" i="36"/>
  <c r="B85" i="36"/>
  <c r="H85" i="36"/>
  <c r="I85" i="36"/>
  <c r="K84" i="36"/>
  <c r="C86" i="36"/>
  <c r="F86" i="36" s="1"/>
  <c r="D86" i="36"/>
  <c r="E86" i="36"/>
  <c r="L87" i="36"/>
  <c r="E610" i="26" l="1"/>
  <c r="L610" i="26" s="1"/>
  <c r="K611" i="26"/>
  <c r="G609" i="26"/>
  <c r="I609" i="26" s="1"/>
  <c r="H609" i="26"/>
  <c r="J609" i="26" s="1"/>
  <c r="C609" i="26"/>
  <c r="D609" i="26"/>
  <c r="B609" i="26"/>
  <c r="G86" i="36"/>
  <c r="K85" i="36"/>
  <c r="C87" i="36"/>
  <c r="G87" i="36" s="1"/>
  <c r="D87" i="36"/>
  <c r="E87" i="36"/>
  <c r="L88" i="36"/>
  <c r="F87" i="36"/>
  <c r="J85" i="36"/>
  <c r="I86" i="36"/>
  <c r="B86" i="36"/>
  <c r="H86" i="36"/>
  <c r="E611" i="26" l="1"/>
  <c r="L611" i="26" s="1"/>
  <c r="K612" i="26"/>
  <c r="G610" i="26"/>
  <c r="I610" i="26" s="1"/>
  <c r="B610" i="26"/>
  <c r="C610" i="26"/>
  <c r="H610" i="26"/>
  <c r="J610" i="26" s="1"/>
  <c r="D610" i="26"/>
  <c r="K86" i="36"/>
  <c r="D88" i="36"/>
  <c r="E88" i="36"/>
  <c r="L89" i="36"/>
  <c r="G88" i="36"/>
  <c r="C88" i="36"/>
  <c r="F88" i="36" s="1"/>
  <c r="J86" i="36"/>
  <c r="B87" i="36"/>
  <c r="I87" i="36"/>
  <c r="H87" i="36"/>
  <c r="E612" i="26" l="1"/>
  <c r="L612" i="26" s="1"/>
  <c r="K613" i="26"/>
  <c r="G611" i="26"/>
  <c r="I611" i="26" s="1"/>
  <c r="B611" i="26"/>
  <c r="H611" i="26"/>
  <c r="J611" i="26" s="1"/>
  <c r="C611" i="26"/>
  <c r="D611" i="26"/>
  <c r="J87" i="36"/>
  <c r="K87" i="36"/>
  <c r="I88" i="36"/>
  <c r="B88" i="36"/>
  <c r="H88" i="36"/>
  <c r="C89" i="36"/>
  <c r="F89" i="36"/>
  <c r="L90" i="36"/>
  <c r="E89" i="36"/>
  <c r="G89" i="36"/>
  <c r="D89" i="36"/>
  <c r="E613" i="26" l="1"/>
  <c r="L613" i="26" s="1"/>
  <c r="K614" i="26"/>
  <c r="H612" i="26"/>
  <c r="B612" i="26"/>
  <c r="C612" i="26"/>
  <c r="G612" i="26"/>
  <c r="I612" i="26" s="1"/>
  <c r="J612" i="26"/>
  <c r="D612" i="26"/>
  <c r="K88" i="36"/>
  <c r="B89" i="36"/>
  <c r="H89" i="36"/>
  <c r="I89" i="36"/>
  <c r="J88" i="36"/>
  <c r="D90" i="36"/>
  <c r="L91" i="36"/>
  <c r="F90" i="36"/>
  <c r="C90" i="36"/>
  <c r="E90" i="36"/>
  <c r="G90" i="36"/>
  <c r="E614" i="26" l="1"/>
  <c r="L614" i="26" s="1"/>
  <c r="K615" i="26"/>
  <c r="G613" i="26"/>
  <c r="I613" i="26" s="1"/>
  <c r="B613" i="26"/>
  <c r="H613" i="26"/>
  <c r="J613" i="26" s="1"/>
  <c r="D613" i="26"/>
  <c r="C613" i="26"/>
  <c r="K89" i="36"/>
  <c r="C91" i="36"/>
  <c r="D91" i="36"/>
  <c r="G91" i="36"/>
  <c r="E91" i="36"/>
  <c r="F91" i="36"/>
  <c r="L92" i="36"/>
  <c r="B90" i="36"/>
  <c r="H90" i="36"/>
  <c r="I90" i="36"/>
  <c r="J89" i="36"/>
  <c r="E615" i="26" l="1"/>
  <c r="L615" i="26" s="1"/>
  <c r="K616" i="26"/>
  <c r="H614" i="26"/>
  <c r="J614" i="26" s="1"/>
  <c r="D614" i="26"/>
  <c r="G614" i="26"/>
  <c r="I614" i="26" s="1"/>
  <c r="C614" i="26"/>
  <c r="B614" i="26"/>
  <c r="K90" i="36"/>
  <c r="C92" i="36"/>
  <c r="G92" i="36" s="1"/>
  <c r="L93" i="36"/>
  <c r="D92" i="36"/>
  <c r="E92" i="36"/>
  <c r="J90" i="36"/>
  <c r="H91" i="36"/>
  <c r="B91" i="36"/>
  <c r="I91" i="36"/>
  <c r="E616" i="26" l="1"/>
  <c r="L616" i="26" s="1"/>
  <c r="K617" i="26"/>
  <c r="G615" i="26"/>
  <c r="I615" i="26" s="1"/>
  <c r="D615" i="26"/>
  <c r="H615" i="26"/>
  <c r="J615" i="26" s="1"/>
  <c r="B615" i="26"/>
  <c r="C615" i="26"/>
  <c r="F92" i="36"/>
  <c r="J91" i="36"/>
  <c r="K91" i="36"/>
  <c r="C93" i="36"/>
  <c r="G93" i="36" s="1"/>
  <c r="L94" i="36"/>
  <c r="E93" i="36"/>
  <c r="D93" i="36"/>
  <c r="B92" i="36"/>
  <c r="I92" i="36"/>
  <c r="H92" i="36"/>
  <c r="E617" i="26" l="1"/>
  <c r="L617" i="26" s="1"/>
  <c r="K618" i="26"/>
  <c r="C616" i="26"/>
  <c r="H616" i="26"/>
  <c r="J616" i="26" s="1"/>
  <c r="D616" i="26"/>
  <c r="G616" i="26"/>
  <c r="I616" i="26" s="1"/>
  <c r="B616" i="26"/>
  <c r="F93" i="36"/>
  <c r="K92" i="36"/>
  <c r="C94" i="36"/>
  <c r="G94" i="36" s="1"/>
  <c r="D94" i="36"/>
  <c r="L95" i="36"/>
  <c r="E94" i="36"/>
  <c r="F94" i="36"/>
  <c r="J92" i="36"/>
  <c r="B93" i="36"/>
  <c r="H93" i="36"/>
  <c r="I93" i="36"/>
  <c r="E618" i="26" l="1"/>
  <c r="L618" i="26" s="1"/>
  <c r="K619" i="26"/>
  <c r="G617" i="26"/>
  <c r="I617" i="26" s="1"/>
  <c r="D617" i="26"/>
  <c r="B617" i="26"/>
  <c r="H617" i="26"/>
  <c r="J617" i="26" s="1"/>
  <c r="C617" i="26"/>
  <c r="K93" i="36"/>
  <c r="J93" i="36"/>
  <c r="D95" i="36"/>
  <c r="E95" i="36"/>
  <c r="L96" i="36"/>
  <c r="C95" i="36"/>
  <c r="G95" i="36"/>
  <c r="B94" i="36"/>
  <c r="I94" i="36"/>
  <c r="H94" i="36"/>
  <c r="E619" i="26" l="1"/>
  <c r="L619" i="26" s="1"/>
  <c r="K620" i="26"/>
  <c r="G618" i="26"/>
  <c r="I618" i="26" s="1"/>
  <c r="B618" i="26"/>
  <c r="H618" i="26"/>
  <c r="J618" i="26" s="1"/>
  <c r="D618" i="26"/>
  <c r="C618" i="26"/>
  <c r="K94" i="36"/>
  <c r="J94" i="36"/>
  <c r="E96" i="36"/>
  <c r="C96" i="36"/>
  <c r="F96" i="36" s="1"/>
  <c r="D96" i="36"/>
  <c r="L97" i="36"/>
  <c r="F95" i="36"/>
  <c r="B95" i="36"/>
  <c r="H95" i="36"/>
  <c r="I95" i="36"/>
  <c r="E620" i="26" l="1"/>
  <c r="L620" i="26" s="1"/>
  <c r="K621" i="26"/>
  <c r="G619" i="26"/>
  <c r="I619" i="26" s="1"/>
  <c r="B619" i="26"/>
  <c r="D619" i="26"/>
  <c r="H619" i="26"/>
  <c r="J619" i="26" s="1"/>
  <c r="C619" i="26"/>
  <c r="J95" i="36"/>
  <c r="K95" i="36"/>
  <c r="D97" i="36"/>
  <c r="L98" i="36"/>
  <c r="C97" i="36"/>
  <c r="G97" i="36" s="1"/>
  <c r="E97" i="36"/>
  <c r="G96" i="36"/>
  <c r="H96" i="36"/>
  <c r="B96" i="36"/>
  <c r="I96" i="36"/>
  <c r="J96" i="36" l="1"/>
  <c r="E621" i="26"/>
  <c r="L621" i="26" s="1"/>
  <c r="K622" i="26"/>
  <c r="G620" i="26"/>
  <c r="I620" i="26" s="1"/>
  <c r="C620" i="26"/>
  <c r="H620" i="26"/>
  <c r="J620" i="26" s="1"/>
  <c r="B620" i="26"/>
  <c r="D620" i="26"/>
  <c r="F97" i="36"/>
  <c r="B97" i="36"/>
  <c r="H97" i="36"/>
  <c r="I97" i="36"/>
  <c r="L99" i="36"/>
  <c r="C98" i="36"/>
  <c r="G98" i="36" s="1"/>
  <c r="D98" i="36"/>
  <c r="E98" i="36"/>
  <c r="K96" i="36"/>
  <c r="E622" i="26" l="1"/>
  <c r="L622" i="26" s="1"/>
  <c r="K623" i="26"/>
  <c r="G621" i="26"/>
  <c r="I621" i="26" s="1"/>
  <c r="B621" i="26"/>
  <c r="C621" i="26"/>
  <c r="H621" i="26"/>
  <c r="J621" i="26" s="1"/>
  <c r="D621" i="26"/>
  <c r="F98" i="36"/>
  <c r="B98" i="36"/>
  <c r="I98" i="36"/>
  <c r="H98" i="36"/>
  <c r="L100" i="36"/>
  <c r="E99" i="36"/>
  <c r="D99" i="36"/>
  <c r="C99" i="36"/>
  <c r="G99" i="36" s="1"/>
  <c r="K97" i="36"/>
  <c r="J97" i="36"/>
  <c r="E623" i="26" l="1"/>
  <c r="L623" i="26" s="1"/>
  <c r="K624" i="26"/>
  <c r="H622" i="26"/>
  <c r="J622" i="26" s="1"/>
  <c r="C622" i="26"/>
  <c r="G622" i="26"/>
  <c r="I622" i="26" s="1"/>
  <c r="D622" i="26"/>
  <c r="B622" i="26"/>
  <c r="F99" i="36"/>
  <c r="J98" i="36"/>
  <c r="L101" i="36"/>
  <c r="D100" i="36"/>
  <c r="C100" i="36"/>
  <c r="G100" i="36" s="1"/>
  <c r="E100" i="36"/>
  <c r="H99" i="36"/>
  <c r="B99" i="36"/>
  <c r="I99" i="36"/>
  <c r="K98" i="36"/>
  <c r="E624" i="26" l="1"/>
  <c r="L624" i="26" s="1"/>
  <c r="K625" i="26"/>
  <c r="G623" i="26"/>
  <c r="I623" i="26" s="1"/>
  <c r="B623" i="26"/>
  <c r="H623" i="26"/>
  <c r="J623" i="26" s="1"/>
  <c r="D623" i="26"/>
  <c r="C623" i="26"/>
  <c r="F100" i="36"/>
  <c r="J99" i="36"/>
  <c r="K99" i="36"/>
  <c r="B100" i="36"/>
  <c r="H100" i="36"/>
  <c r="I100" i="36"/>
  <c r="L102" i="36"/>
  <c r="C101" i="36"/>
  <c r="G101" i="36" s="1"/>
  <c r="D101" i="36"/>
  <c r="E101" i="36"/>
  <c r="E625" i="26" l="1"/>
  <c r="L625" i="26" s="1"/>
  <c r="K626" i="26"/>
  <c r="H624" i="26"/>
  <c r="J624" i="26" s="1"/>
  <c r="C624" i="26"/>
  <c r="B624" i="26"/>
  <c r="G624" i="26"/>
  <c r="I624" i="26" s="1"/>
  <c r="D624" i="26"/>
  <c r="F101" i="36"/>
  <c r="K100" i="36"/>
  <c r="J100" i="36"/>
  <c r="H101" i="36"/>
  <c r="B101" i="36"/>
  <c r="I101" i="36"/>
  <c r="E102" i="36"/>
  <c r="C102" i="36"/>
  <c r="G102" i="36" s="1"/>
  <c r="D102" i="36"/>
  <c r="L103" i="36"/>
  <c r="E626" i="26" l="1"/>
  <c r="L626" i="26" s="1"/>
  <c r="K627" i="26"/>
  <c r="G625" i="26"/>
  <c r="I625" i="26" s="1"/>
  <c r="D625" i="26"/>
  <c r="B625" i="26"/>
  <c r="H625" i="26"/>
  <c r="J625" i="26" s="1"/>
  <c r="C625" i="26"/>
  <c r="F102" i="36"/>
  <c r="K101" i="36"/>
  <c r="B102" i="36"/>
  <c r="H102" i="36"/>
  <c r="I102" i="36"/>
  <c r="L104" i="36"/>
  <c r="E103" i="36"/>
  <c r="C103" i="36"/>
  <c r="G103" i="36" s="1"/>
  <c r="D103" i="36"/>
  <c r="J101" i="36"/>
  <c r="E627" i="26" l="1"/>
  <c r="L627" i="26" s="1"/>
  <c r="K628" i="26"/>
  <c r="G626" i="26"/>
  <c r="I626" i="26" s="1"/>
  <c r="B626" i="26"/>
  <c r="C626" i="26"/>
  <c r="H626" i="26"/>
  <c r="J626" i="26" s="1"/>
  <c r="D626" i="26"/>
  <c r="F103" i="36"/>
  <c r="J102" i="36"/>
  <c r="K102" i="36"/>
  <c r="B103" i="36"/>
  <c r="I103" i="36"/>
  <c r="H103" i="36"/>
  <c r="E104" i="36"/>
  <c r="C104" i="36"/>
  <c r="G104" i="36" s="1"/>
  <c r="L105" i="36"/>
  <c r="D104" i="36"/>
  <c r="E628" i="26" l="1"/>
  <c r="L628" i="26" s="1"/>
  <c r="K629" i="26"/>
  <c r="G627" i="26"/>
  <c r="I627" i="26" s="1"/>
  <c r="B627" i="26"/>
  <c r="H627" i="26"/>
  <c r="J627" i="26" s="1"/>
  <c r="C627" i="26"/>
  <c r="D627" i="26"/>
  <c r="F104" i="36"/>
  <c r="K103" i="36"/>
  <c r="I104" i="36"/>
  <c r="B104" i="36"/>
  <c r="H104" i="36"/>
  <c r="J103" i="36"/>
  <c r="F105" i="36"/>
  <c r="L106" i="36"/>
  <c r="D105" i="36"/>
  <c r="C105" i="36"/>
  <c r="G105" i="36" s="1"/>
  <c r="E105" i="36"/>
  <c r="E629" i="26" l="1"/>
  <c r="L629" i="26" s="1"/>
  <c r="K630" i="26"/>
  <c r="H628" i="26"/>
  <c r="J628" i="26" s="1"/>
  <c r="B628" i="26"/>
  <c r="G628" i="26"/>
  <c r="I628" i="26" s="1"/>
  <c r="D628" i="26"/>
  <c r="C628" i="26"/>
  <c r="J104" i="36"/>
  <c r="L107" i="36"/>
  <c r="C106" i="36"/>
  <c r="F106" i="36" s="1"/>
  <c r="E106" i="36"/>
  <c r="D106" i="36"/>
  <c r="K104" i="36"/>
  <c r="I105" i="36"/>
  <c r="B105" i="36"/>
  <c r="H105" i="36"/>
  <c r="E630" i="26" l="1"/>
  <c r="L630" i="26" s="1"/>
  <c r="K631" i="26"/>
  <c r="G629" i="26"/>
  <c r="I629" i="26" s="1"/>
  <c r="B629" i="26"/>
  <c r="C629" i="26"/>
  <c r="H629" i="26"/>
  <c r="J629" i="26" s="1"/>
  <c r="D629" i="26"/>
  <c r="G106" i="36"/>
  <c r="K105" i="36"/>
  <c r="J105" i="36"/>
  <c r="I106" i="36"/>
  <c r="B106" i="36"/>
  <c r="H106" i="36"/>
  <c r="C107" i="36"/>
  <c r="F107" i="36" s="1"/>
  <c r="L108" i="36"/>
  <c r="E107" i="36"/>
  <c r="D107" i="36"/>
  <c r="E631" i="26" l="1"/>
  <c r="L631" i="26" s="1"/>
  <c r="K632" i="26"/>
  <c r="G630" i="26"/>
  <c r="I630" i="26" s="1"/>
  <c r="C630" i="26"/>
  <c r="H630" i="26"/>
  <c r="J630" i="26" s="1"/>
  <c r="D630" i="26"/>
  <c r="B630" i="26"/>
  <c r="G107" i="36"/>
  <c r="J106" i="36"/>
  <c r="L109" i="36"/>
  <c r="D108" i="36"/>
  <c r="E108" i="36"/>
  <c r="C108" i="36"/>
  <c r="G108" i="36" s="1"/>
  <c r="I107" i="36"/>
  <c r="H107" i="36"/>
  <c r="B107" i="36"/>
  <c r="K106" i="36"/>
  <c r="E632" i="26" l="1"/>
  <c r="L632" i="26" s="1"/>
  <c r="K633" i="26"/>
  <c r="H631" i="26"/>
  <c r="J631" i="26" s="1"/>
  <c r="B631" i="26"/>
  <c r="G631" i="26"/>
  <c r="I631" i="26" s="1"/>
  <c r="D631" i="26"/>
  <c r="C631" i="26"/>
  <c r="F108" i="36"/>
  <c r="J107" i="36"/>
  <c r="I108" i="36"/>
  <c r="B108" i="36"/>
  <c r="H108" i="36"/>
  <c r="K107" i="36"/>
  <c r="L110" i="36"/>
  <c r="C109" i="36"/>
  <c r="G109" i="36" s="1"/>
  <c r="D109" i="36"/>
  <c r="E109" i="36"/>
  <c r="E633" i="26" l="1"/>
  <c r="L633" i="26" s="1"/>
  <c r="K634" i="26"/>
  <c r="H632" i="26"/>
  <c r="J632" i="26" s="1"/>
  <c r="D632" i="26"/>
  <c r="G632" i="26"/>
  <c r="I632" i="26" s="1"/>
  <c r="C632" i="26"/>
  <c r="B632" i="26"/>
  <c r="F109" i="36"/>
  <c r="J108" i="36"/>
  <c r="B109" i="36"/>
  <c r="H109" i="36"/>
  <c r="I109" i="36"/>
  <c r="L111" i="36"/>
  <c r="E110" i="36"/>
  <c r="C110" i="36"/>
  <c r="G110" i="36" s="1"/>
  <c r="D110" i="36"/>
  <c r="K108" i="36"/>
  <c r="E634" i="26" l="1"/>
  <c r="L634" i="26" s="1"/>
  <c r="K635" i="26"/>
  <c r="G633" i="26"/>
  <c r="I633" i="26" s="1"/>
  <c r="D633" i="26"/>
  <c r="H633" i="26"/>
  <c r="J633" i="26" s="1"/>
  <c r="C633" i="26"/>
  <c r="B633" i="26"/>
  <c r="F110" i="36"/>
  <c r="K109" i="36"/>
  <c r="B110" i="36"/>
  <c r="H110" i="36"/>
  <c r="I110" i="36"/>
  <c r="J109" i="36"/>
  <c r="L112" i="36"/>
  <c r="C111" i="36"/>
  <c r="G111" i="36"/>
  <c r="E111" i="36"/>
  <c r="D111" i="36"/>
  <c r="F111" i="36"/>
  <c r="E635" i="26" l="1"/>
  <c r="L635" i="26" s="1"/>
  <c r="K636" i="26"/>
  <c r="H634" i="26"/>
  <c r="J634" i="26" s="1"/>
  <c r="D634" i="26"/>
  <c r="G634" i="26"/>
  <c r="I634" i="26" s="1"/>
  <c r="B634" i="26"/>
  <c r="C634" i="26"/>
  <c r="J110" i="36"/>
  <c r="L113" i="36"/>
  <c r="D112" i="36"/>
  <c r="C112" i="36"/>
  <c r="F112" i="36" s="1"/>
  <c r="E112" i="36"/>
  <c r="K110" i="36"/>
  <c r="B111" i="36"/>
  <c r="I111" i="36"/>
  <c r="H111" i="36"/>
  <c r="E636" i="26" l="1"/>
  <c r="L636" i="26" s="1"/>
  <c r="K637" i="26"/>
  <c r="G635" i="26"/>
  <c r="I635" i="26" s="1"/>
  <c r="B635" i="26"/>
  <c r="D635" i="26"/>
  <c r="H635" i="26"/>
  <c r="J635" i="26" s="1"/>
  <c r="C635" i="26"/>
  <c r="G112" i="36"/>
  <c r="K111" i="36"/>
  <c r="L114" i="36"/>
  <c r="E113" i="36"/>
  <c r="C113" i="36"/>
  <c r="G113" i="36" s="1"/>
  <c r="D113" i="36"/>
  <c r="J111" i="36"/>
  <c r="B112" i="36"/>
  <c r="H112" i="36"/>
  <c r="I112" i="36"/>
  <c r="E637" i="26" l="1"/>
  <c r="L637" i="26" s="1"/>
  <c r="K638" i="26"/>
  <c r="H636" i="26"/>
  <c r="J636" i="26" s="1"/>
  <c r="B636" i="26"/>
  <c r="D636" i="26"/>
  <c r="G636" i="26"/>
  <c r="I636" i="26" s="1"/>
  <c r="C636" i="26"/>
  <c r="F113" i="36"/>
  <c r="J112" i="36"/>
  <c r="K112" i="36"/>
  <c r="B113" i="36"/>
  <c r="H113" i="36"/>
  <c r="I113" i="36"/>
  <c r="D114" i="36"/>
  <c r="E114" i="36"/>
  <c r="L115" i="36"/>
  <c r="C114" i="36"/>
  <c r="F114" i="36" s="1"/>
  <c r="E638" i="26" l="1"/>
  <c r="L638" i="26" s="1"/>
  <c r="K639" i="26"/>
  <c r="G637" i="26"/>
  <c r="I637" i="26" s="1"/>
  <c r="B637" i="26"/>
  <c r="C637" i="26"/>
  <c r="H637" i="26"/>
  <c r="J637" i="26" s="1"/>
  <c r="D637" i="26"/>
  <c r="K113" i="36"/>
  <c r="L116" i="36"/>
  <c r="E115" i="36"/>
  <c r="D115" i="36"/>
  <c r="C115" i="36"/>
  <c r="F115" i="36" s="1"/>
  <c r="J113" i="36"/>
  <c r="G114" i="36"/>
  <c r="H114" i="36"/>
  <c r="I114" i="36"/>
  <c r="B114" i="36"/>
  <c r="E639" i="26" l="1"/>
  <c r="L639" i="26" s="1"/>
  <c r="K640" i="26"/>
  <c r="H638" i="26"/>
  <c r="J638" i="26" s="1"/>
  <c r="C638" i="26"/>
  <c r="B638" i="26"/>
  <c r="G638" i="26"/>
  <c r="I638" i="26" s="1"/>
  <c r="D638" i="26"/>
  <c r="J114" i="36"/>
  <c r="G115" i="36"/>
  <c r="K114" i="36"/>
  <c r="H115" i="36"/>
  <c r="B115" i="36"/>
  <c r="I115" i="36"/>
  <c r="L117" i="36"/>
  <c r="D116" i="36"/>
  <c r="C116" i="36"/>
  <c r="G116" i="36" s="1"/>
  <c r="E116" i="36"/>
  <c r="F116" i="36" l="1"/>
  <c r="E640" i="26"/>
  <c r="L640" i="26" s="1"/>
  <c r="K641" i="26"/>
  <c r="G639" i="26"/>
  <c r="I639" i="26" s="1"/>
  <c r="B639" i="26"/>
  <c r="C639" i="26"/>
  <c r="H639" i="26"/>
  <c r="J639" i="26" s="1"/>
  <c r="D639" i="26"/>
  <c r="K115" i="36"/>
  <c r="I116" i="36"/>
  <c r="B116" i="36"/>
  <c r="H116" i="36"/>
  <c r="J115" i="36"/>
  <c r="D117" i="36"/>
  <c r="E117" i="36"/>
  <c r="L118" i="36"/>
  <c r="C117" i="36"/>
  <c r="F117" i="36" s="1"/>
  <c r="G117" i="36" l="1"/>
  <c r="E641" i="26"/>
  <c r="L641" i="26" s="1"/>
  <c r="K642" i="26"/>
  <c r="G640" i="26"/>
  <c r="I640" i="26" s="1"/>
  <c r="B640" i="26"/>
  <c r="C640" i="26"/>
  <c r="H640" i="26"/>
  <c r="J640" i="26" s="1"/>
  <c r="D640" i="26"/>
  <c r="J116" i="36"/>
  <c r="I117" i="36"/>
  <c r="B117" i="36"/>
  <c r="H117" i="36"/>
  <c r="K116" i="36"/>
  <c r="L119" i="36"/>
  <c r="E118" i="36"/>
  <c r="C118" i="36"/>
  <c r="G118" i="36" s="1"/>
  <c r="D118" i="36"/>
  <c r="E642" i="26" l="1"/>
  <c r="L642" i="26" s="1"/>
  <c r="K643" i="26"/>
  <c r="G641" i="26"/>
  <c r="I641" i="26" s="1"/>
  <c r="D641" i="26"/>
  <c r="B641" i="26"/>
  <c r="H641" i="26"/>
  <c r="J641" i="26" s="1"/>
  <c r="C641" i="26"/>
  <c r="F118" i="36"/>
  <c r="K117" i="36"/>
  <c r="H118" i="36"/>
  <c r="I118" i="36"/>
  <c r="B118" i="36"/>
  <c r="L120" i="36"/>
  <c r="E119" i="36"/>
  <c r="G119" i="36"/>
  <c r="D119" i="36"/>
  <c r="C119" i="36"/>
  <c r="F119" i="36" s="1"/>
  <c r="J117" i="36"/>
  <c r="E643" i="26" l="1"/>
  <c r="L643" i="26" s="1"/>
  <c r="K644" i="26"/>
  <c r="G642" i="26"/>
  <c r="I642" i="26" s="1"/>
  <c r="B642" i="26"/>
  <c r="C642" i="26"/>
  <c r="H642" i="26"/>
  <c r="J642" i="26" s="1"/>
  <c r="D642" i="26"/>
  <c r="J118" i="36"/>
  <c r="L121" i="36"/>
  <c r="C120" i="36"/>
  <c r="F120" i="36" s="1"/>
  <c r="D120" i="36"/>
  <c r="E120" i="36"/>
  <c r="G120" i="36"/>
  <c r="I119" i="36"/>
  <c r="B119" i="36"/>
  <c r="H119" i="36"/>
  <c r="K118" i="36"/>
  <c r="E644" i="26" l="1"/>
  <c r="L644" i="26" s="1"/>
  <c r="K645" i="26"/>
  <c r="G643" i="26"/>
  <c r="I643" i="26" s="1"/>
  <c r="D643" i="26"/>
  <c r="B643" i="26"/>
  <c r="H643" i="26"/>
  <c r="J643" i="26" s="1"/>
  <c r="C643" i="26"/>
  <c r="K119" i="36"/>
  <c r="B120" i="36"/>
  <c r="I120" i="36"/>
  <c r="H120" i="36"/>
  <c r="J119" i="36"/>
  <c r="L122" i="36"/>
  <c r="E121" i="36"/>
  <c r="D121" i="36"/>
  <c r="C121" i="36"/>
  <c r="F121" i="36" s="1"/>
  <c r="E645" i="26" l="1"/>
  <c r="L645" i="26" s="1"/>
  <c r="K646" i="26"/>
  <c r="H644" i="26"/>
  <c r="J644" i="26" s="1"/>
  <c r="B644" i="26"/>
  <c r="C644" i="26"/>
  <c r="G644" i="26"/>
  <c r="I644" i="26" s="1"/>
  <c r="D644" i="26"/>
  <c r="G121" i="36"/>
  <c r="J120" i="36"/>
  <c r="C122" i="36"/>
  <c r="G122" i="36" s="1"/>
  <c r="D122" i="36"/>
  <c r="E122" i="36"/>
  <c r="L123" i="36"/>
  <c r="B121" i="36"/>
  <c r="H121" i="36"/>
  <c r="I121" i="36"/>
  <c r="K120" i="36"/>
  <c r="F122" i="36" l="1"/>
  <c r="E646" i="26"/>
  <c r="L646" i="26" s="1"/>
  <c r="K647" i="26"/>
  <c r="H645" i="26"/>
  <c r="J645" i="26" s="1"/>
  <c r="D645" i="26"/>
  <c r="C645" i="26"/>
  <c r="G645" i="26"/>
  <c r="I645" i="26" s="1"/>
  <c r="B645" i="26"/>
  <c r="K121" i="36"/>
  <c r="L124" i="36"/>
  <c r="E123" i="36"/>
  <c r="D123" i="36"/>
  <c r="C123" i="36"/>
  <c r="F123" i="36" s="1"/>
  <c r="B122" i="36"/>
  <c r="H122" i="36"/>
  <c r="I122" i="36"/>
  <c r="J121" i="36"/>
  <c r="E647" i="26" l="1"/>
  <c r="L647" i="26" s="1"/>
  <c r="K648" i="26"/>
  <c r="B646" i="26"/>
  <c r="H646" i="26"/>
  <c r="J646" i="26" s="1"/>
  <c r="D646" i="26"/>
  <c r="G646" i="26"/>
  <c r="I646" i="26" s="1"/>
  <c r="C646" i="26"/>
  <c r="G123" i="36"/>
  <c r="J122" i="36"/>
  <c r="H123" i="36"/>
  <c r="B123" i="36"/>
  <c r="I123" i="36"/>
  <c r="K122" i="36"/>
  <c r="L125" i="36"/>
  <c r="D124" i="36"/>
  <c r="E124" i="36"/>
  <c r="C124" i="36"/>
  <c r="F124" i="36" s="1"/>
  <c r="G124" i="36" l="1"/>
  <c r="E648" i="26"/>
  <c r="L648" i="26" s="1"/>
  <c r="K649" i="26"/>
  <c r="H647" i="26"/>
  <c r="J647" i="26" s="1"/>
  <c r="B647" i="26"/>
  <c r="C647" i="26"/>
  <c r="G647" i="26"/>
  <c r="I647" i="26" s="1"/>
  <c r="D647" i="26"/>
  <c r="K123" i="36"/>
  <c r="L126" i="36"/>
  <c r="E125" i="36"/>
  <c r="C125" i="36"/>
  <c r="F125" i="36" s="1"/>
  <c r="D125" i="36"/>
  <c r="B124" i="36"/>
  <c r="H124" i="36"/>
  <c r="I124" i="36"/>
  <c r="J123" i="36"/>
  <c r="E649" i="26" l="1"/>
  <c r="L649" i="26" s="1"/>
  <c r="K650" i="26"/>
  <c r="G648" i="26"/>
  <c r="I648" i="26" s="1"/>
  <c r="B648" i="26"/>
  <c r="C648" i="26"/>
  <c r="H648" i="26"/>
  <c r="J648" i="26" s="1"/>
  <c r="D648" i="26"/>
  <c r="G125" i="36"/>
  <c r="K124" i="36"/>
  <c r="J124" i="36"/>
  <c r="B125" i="36"/>
  <c r="H125" i="36"/>
  <c r="I125" i="36"/>
  <c r="L127" i="36"/>
  <c r="C126" i="36"/>
  <c r="F126" i="36" s="1"/>
  <c r="D126" i="36"/>
  <c r="E126" i="36"/>
  <c r="G126" i="36" l="1"/>
  <c r="E650" i="26"/>
  <c r="L650" i="26" s="1"/>
  <c r="K651" i="26"/>
  <c r="G649" i="26"/>
  <c r="I649" i="26" s="1"/>
  <c r="D649" i="26"/>
  <c r="H649" i="26"/>
  <c r="J649" i="26" s="1"/>
  <c r="C649" i="26"/>
  <c r="B649" i="26"/>
  <c r="J125" i="36"/>
  <c r="L128" i="36"/>
  <c r="C127" i="36"/>
  <c r="G127" i="36" s="1"/>
  <c r="E127" i="36"/>
  <c r="D127" i="36"/>
  <c r="B126" i="36"/>
  <c r="I126" i="36"/>
  <c r="H126" i="36"/>
  <c r="K125" i="36"/>
  <c r="E651" i="26" l="1"/>
  <c r="L651" i="26" s="1"/>
  <c r="K652" i="26"/>
  <c r="G650" i="26"/>
  <c r="I650" i="26" s="1"/>
  <c r="B650" i="26"/>
  <c r="C650" i="26"/>
  <c r="H650" i="26"/>
  <c r="J650" i="26" s="1"/>
  <c r="D650" i="26"/>
  <c r="F127" i="36"/>
  <c r="J126" i="36"/>
  <c r="B127" i="36"/>
  <c r="I127" i="36"/>
  <c r="H127" i="36"/>
  <c r="K126" i="36"/>
  <c r="L129" i="36"/>
  <c r="E128" i="36"/>
  <c r="G128" i="36"/>
  <c r="D128" i="36"/>
  <c r="C128" i="36"/>
  <c r="F128" i="36" s="1"/>
  <c r="E652" i="26" l="1"/>
  <c r="L652" i="26" s="1"/>
  <c r="K653" i="26"/>
  <c r="G651" i="26"/>
  <c r="I651" i="26" s="1"/>
  <c r="B651" i="26"/>
  <c r="D651" i="26"/>
  <c r="H651" i="26"/>
  <c r="J651" i="26" s="1"/>
  <c r="C651" i="26"/>
  <c r="J127" i="36"/>
  <c r="E129" i="36"/>
  <c r="D129" i="36"/>
  <c r="C129" i="36"/>
  <c r="G129" i="36" s="1"/>
  <c r="L130" i="36"/>
  <c r="K127" i="36"/>
  <c r="B128" i="36"/>
  <c r="H128" i="36"/>
  <c r="I128" i="36"/>
  <c r="E653" i="26" l="1"/>
  <c r="L653" i="26" s="1"/>
  <c r="K654" i="26"/>
  <c r="G652" i="26"/>
  <c r="I652" i="26" s="1"/>
  <c r="C652" i="26"/>
  <c r="D652" i="26"/>
  <c r="H652" i="26"/>
  <c r="J652" i="26" s="1"/>
  <c r="B652" i="26"/>
  <c r="F129" i="36"/>
  <c r="K128" i="36"/>
  <c r="D130" i="36"/>
  <c r="E130" i="36"/>
  <c r="L131" i="36"/>
  <c r="C130" i="36"/>
  <c r="F130" i="36" s="1"/>
  <c r="I129" i="36"/>
  <c r="H129" i="36"/>
  <c r="B129" i="36"/>
  <c r="J128" i="36"/>
  <c r="E654" i="26" l="1"/>
  <c r="L654" i="26" s="1"/>
  <c r="K655" i="26"/>
  <c r="G653" i="26"/>
  <c r="I653" i="26" s="1"/>
  <c r="C653" i="26"/>
  <c r="B653" i="26"/>
  <c r="H653" i="26"/>
  <c r="J653" i="26" s="1"/>
  <c r="D653" i="26"/>
  <c r="K129" i="36"/>
  <c r="E131" i="36"/>
  <c r="C131" i="36"/>
  <c r="F131" i="36" s="1"/>
  <c r="D131" i="36"/>
  <c r="L132" i="36"/>
  <c r="J129" i="36"/>
  <c r="G130" i="36"/>
  <c r="H130" i="36"/>
  <c r="I130" i="36"/>
  <c r="B130" i="36"/>
  <c r="E655" i="26" l="1"/>
  <c r="L655" i="26" s="1"/>
  <c r="K656" i="26"/>
  <c r="H654" i="26"/>
  <c r="J654" i="26" s="1"/>
  <c r="B654" i="26"/>
  <c r="C654" i="26"/>
  <c r="G654" i="26"/>
  <c r="I654" i="26" s="1"/>
  <c r="D654" i="26"/>
  <c r="K130" i="36"/>
  <c r="D132" i="36"/>
  <c r="E132" i="36"/>
  <c r="C132" i="36"/>
  <c r="G132" i="36" s="1"/>
  <c r="L133" i="36"/>
  <c r="G131" i="36"/>
  <c r="B131" i="36"/>
  <c r="I131" i="36"/>
  <c r="H131" i="36"/>
  <c r="J130" i="36"/>
  <c r="E656" i="26" l="1"/>
  <c r="L656" i="26" s="1"/>
  <c r="K657" i="26"/>
  <c r="G655" i="26"/>
  <c r="I655" i="26" s="1"/>
  <c r="B655" i="26"/>
  <c r="H655" i="26"/>
  <c r="J655" i="26" s="1"/>
  <c r="D655" i="26"/>
  <c r="C655" i="26"/>
  <c r="F132" i="36"/>
  <c r="J131" i="36"/>
  <c r="K131" i="36"/>
  <c r="B132" i="36"/>
  <c r="H132" i="36"/>
  <c r="I132" i="36"/>
  <c r="E133" i="36"/>
  <c r="L134" i="36"/>
  <c r="C133" i="36"/>
  <c r="F133" i="36" s="1"/>
  <c r="D133" i="36"/>
  <c r="E657" i="26" l="1"/>
  <c r="L657" i="26" s="1"/>
  <c r="K658" i="26"/>
  <c r="G656" i="26"/>
  <c r="I656" i="26" s="1"/>
  <c r="B656" i="26"/>
  <c r="H656" i="26"/>
  <c r="J656" i="26" s="1"/>
  <c r="D656" i="26"/>
  <c r="C656" i="26"/>
  <c r="G133" i="36"/>
  <c r="J132" i="36"/>
  <c r="B133" i="36"/>
  <c r="H133" i="36"/>
  <c r="I133" i="36"/>
  <c r="L135" i="36"/>
  <c r="D134" i="36"/>
  <c r="C134" i="36"/>
  <c r="F134" i="36" s="1"/>
  <c r="E134" i="36"/>
  <c r="K132" i="36"/>
  <c r="E658" i="26" l="1"/>
  <c r="L658" i="26" s="1"/>
  <c r="K659" i="26"/>
  <c r="G657" i="26"/>
  <c r="I657" i="26" s="1"/>
  <c r="B657" i="26"/>
  <c r="H657" i="26"/>
  <c r="J657" i="26" s="1"/>
  <c r="C657" i="26"/>
  <c r="D657" i="26"/>
  <c r="G134" i="36"/>
  <c r="J133" i="36"/>
  <c r="D135" i="36"/>
  <c r="L136" i="36"/>
  <c r="C135" i="36"/>
  <c r="G135" i="36" s="1"/>
  <c r="E135" i="36"/>
  <c r="B134" i="36"/>
  <c r="H134" i="36"/>
  <c r="I134" i="36"/>
  <c r="K133" i="36"/>
  <c r="E659" i="26" l="1"/>
  <c r="L659" i="26" s="1"/>
  <c r="K660" i="26"/>
  <c r="H658" i="26"/>
  <c r="J658" i="26" s="1"/>
  <c r="D658" i="26"/>
  <c r="G658" i="26"/>
  <c r="I658" i="26" s="1"/>
  <c r="B658" i="26"/>
  <c r="C658" i="26"/>
  <c r="F135" i="36"/>
  <c r="J134" i="36"/>
  <c r="H135" i="36"/>
  <c r="I135" i="36"/>
  <c r="B135" i="36"/>
  <c r="K134" i="36"/>
  <c r="D136" i="36"/>
  <c r="L137" i="36"/>
  <c r="E136" i="36"/>
  <c r="C136" i="36"/>
  <c r="G136" i="36" s="1"/>
  <c r="E660" i="26" l="1"/>
  <c r="L660" i="26" s="1"/>
  <c r="K661" i="26"/>
  <c r="G659" i="26"/>
  <c r="I659" i="26" s="1"/>
  <c r="D659" i="26"/>
  <c r="B659" i="26"/>
  <c r="H659" i="26"/>
  <c r="J659" i="26" s="1"/>
  <c r="C659" i="26"/>
  <c r="F136" i="36"/>
  <c r="J135" i="36"/>
  <c r="C137" i="36"/>
  <c r="G137" i="36" s="1"/>
  <c r="E137" i="36"/>
  <c r="L138" i="36"/>
  <c r="D137" i="36"/>
  <c r="B136" i="36"/>
  <c r="I136" i="36"/>
  <c r="H136" i="36"/>
  <c r="K135" i="36"/>
  <c r="E661" i="26" l="1"/>
  <c r="L661" i="26" s="1"/>
  <c r="K662" i="26"/>
  <c r="H660" i="26"/>
  <c r="J660" i="26" s="1"/>
  <c r="B660" i="26"/>
  <c r="G660" i="26"/>
  <c r="I660" i="26" s="1"/>
  <c r="D660" i="26"/>
  <c r="C660" i="26"/>
  <c r="F137" i="36"/>
  <c r="K136" i="36"/>
  <c r="D138" i="36"/>
  <c r="C138" i="36"/>
  <c r="F138" i="36" s="1"/>
  <c r="L139" i="36"/>
  <c r="E138" i="36"/>
  <c r="J136" i="36"/>
  <c r="B137" i="36"/>
  <c r="H137" i="36"/>
  <c r="I137" i="36"/>
  <c r="E662" i="26" l="1"/>
  <c r="L662" i="26" s="1"/>
  <c r="K663" i="26"/>
  <c r="G661" i="26"/>
  <c r="I661" i="26" s="1"/>
  <c r="B661" i="26"/>
  <c r="C661" i="26"/>
  <c r="H661" i="26"/>
  <c r="J661" i="26" s="1"/>
  <c r="D661" i="26"/>
  <c r="G138" i="36"/>
  <c r="J137" i="36"/>
  <c r="D139" i="36"/>
  <c r="E139" i="36"/>
  <c r="L140" i="36"/>
  <c r="C139" i="36"/>
  <c r="F139" i="36" s="1"/>
  <c r="B138" i="36"/>
  <c r="H138" i="36"/>
  <c r="I138" i="36"/>
  <c r="K137" i="36"/>
  <c r="E663" i="26" l="1"/>
  <c r="L663" i="26" s="1"/>
  <c r="K664" i="26"/>
  <c r="G662" i="26"/>
  <c r="I662" i="26" s="1"/>
  <c r="C662" i="26"/>
  <c r="H662" i="26"/>
  <c r="J662" i="26" s="1"/>
  <c r="D662" i="26"/>
  <c r="B662" i="26"/>
  <c r="G139" i="36"/>
  <c r="K138" i="36"/>
  <c r="B139" i="36"/>
  <c r="H139" i="36"/>
  <c r="I139" i="36"/>
  <c r="D140" i="36"/>
  <c r="E140" i="36"/>
  <c r="L141" i="36"/>
  <c r="C140" i="36"/>
  <c r="G140" i="36" s="1"/>
  <c r="J138" i="36"/>
  <c r="E664" i="26" l="1"/>
  <c r="L664" i="26" s="1"/>
  <c r="K665" i="26"/>
  <c r="H663" i="26"/>
  <c r="J663" i="26" s="1"/>
  <c r="B663" i="26"/>
  <c r="C663" i="26"/>
  <c r="G663" i="26"/>
  <c r="I663" i="26" s="1"/>
  <c r="D663" i="26"/>
  <c r="F140" i="36"/>
  <c r="K139" i="36"/>
  <c r="I140" i="36"/>
  <c r="B140" i="36"/>
  <c r="H140" i="36"/>
  <c r="E141" i="36"/>
  <c r="L142" i="36"/>
  <c r="D141" i="36"/>
  <c r="C141" i="36"/>
  <c r="F141" i="36" s="1"/>
  <c r="J139" i="36"/>
  <c r="E665" i="26" l="1"/>
  <c r="L665" i="26" s="1"/>
  <c r="K666" i="26"/>
  <c r="H664" i="26"/>
  <c r="J664" i="26" s="1"/>
  <c r="D664" i="26"/>
  <c r="G664" i="26"/>
  <c r="I664" i="26" s="1"/>
  <c r="C664" i="26"/>
  <c r="B664" i="26"/>
  <c r="J140" i="36"/>
  <c r="K140" i="36"/>
  <c r="G141" i="36"/>
  <c r="B141" i="36"/>
  <c r="H141" i="36"/>
  <c r="I141" i="36"/>
  <c r="L143" i="36"/>
  <c r="C142" i="36"/>
  <c r="E142" i="36"/>
  <c r="D142" i="36"/>
  <c r="F142" i="36"/>
  <c r="E666" i="26" l="1"/>
  <c r="L666" i="26" s="1"/>
  <c r="K667" i="26"/>
  <c r="G665" i="26"/>
  <c r="I665" i="26" s="1"/>
  <c r="D665" i="26"/>
  <c r="B665" i="26"/>
  <c r="H665" i="26"/>
  <c r="J665" i="26" s="1"/>
  <c r="C665" i="26"/>
  <c r="K141" i="36"/>
  <c r="L144" i="36"/>
  <c r="C143" i="36"/>
  <c r="G143" i="36" s="1"/>
  <c r="D143" i="36"/>
  <c r="E143" i="36"/>
  <c r="J141" i="36"/>
  <c r="G142" i="36"/>
  <c r="H142" i="36"/>
  <c r="I142" i="36"/>
  <c r="B142" i="36"/>
  <c r="E667" i="26" l="1"/>
  <c r="L667" i="26" s="1"/>
  <c r="K668" i="26"/>
  <c r="G666" i="26"/>
  <c r="I666" i="26" s="1"/>
  <c r="B666" i="26"/>
  <c r="C666" i="26"/>
  <c r="H666" i="26"/>
  <c r="J666" i="26" s="1"/>
  <c r="D666" i="26"/>
  <c r="F143" i="36"/>
  <c r="K142" i="36"/>
  <c r="J142" i="36"/>
  <c r="B143" i="36"/>
  <c r="I143" i="36"/>
  <c r="H143" i="36"/>
  <c r="C144" i="36"/>
  <c r="F144" i="36" s="1"/>
  <c r="E144" i="36"/>
  <c r="D144" i="36"/>
  <c r="L145" i="36"/>
  <c r="E668" i="26" l="1"/>
  <c r="L668" i="26" s="1"/>
  <c r="K669" i="26"/>
  <c r="G667" i="26"/>
  <c r="I667" i="26" s="1"/>
  <c r="B667" i="26"/>
  <c r="C667" i="26"/>
  <c r="H667" i="26"/>
  <c r="J667" i="26" s="1"/>
  <c r="D667" i="26"/>
  <c r="G144" i="36"/>
  <c r="K143" i="36"/>
  <c r="B144" i="36"/>
  <c r="H144" i="36"/>
  <c r="I144" i="36"/>
  <c r="J143" i="36"/>
  <c r="L146" i="36"/>
  <c r="C145" i="36"/>
  <c r="F145" i="36" s="1"/>
  <c r="E145" i="36"/>
  <c r="D145" i="36"/>
  <c r="E669" i="26" l="1"/>
  <c r="L669" i="26" s="1"/>
  <c r="K670" i="26"/>
  <c r="G668" i="26"/>
  <c r="I668" i="26" s="1"/>
  <c r="C668" i="26"/>
  <c r="D668" i="26"/>
  <c r="H668" i="26"/>
  <c r="J668" i="26" s="1"/>
  <c r="B668" i="26"/>
  <c r="K144" i="36"/>
  <c r="C146" i="36"/>
  <c r="E146" i="36"/>
  <c r="F146" i="36"/>
  <c r="L147" i="36"/>
  <c r="D146" i="36"/>
  <c r="G146" i="36"/>
  <c r="G145" i="36"/>
  <c r="B145" i="36"/>
  <c r="H145" i="36"/>
  <c r="I145" i="36"/>
  <c r="J144" i="36"/>
  <c r="E670" i="26" l="1"/>
  <c r="L670" i="26" s="1"/>
  <c r="K671" i="26"/>
  <c r="C669" i="26"/>
  <c r="B669" i="26"/>
  <c r="H669" i="26"/>
  <c r="J669" i="26" s="1"/>
  <c r="D669" i="26"/>
  <c r="G669" i="26"/>
  <c r="I669" i="26" s="1"/>
  <c r="K145" i="36"/>
  <c r="J145" i="36"/>
  <c r="D147" i="36"/>
  <c r="F147" i="36"/>
  <c r="E147" i="36"/>
  <c r="C147" i="36"/>
  <c r="G147" i="36"/>
  <c r="L148" i="36"/>
  <c r="I146" i="36"/>
  <c r="B146" i="36"/>
  <c r="H146" i="36"/>
  <c r="E671" i="26" l="1"/>
  <c r="L671" i="26" s="1"/>
  <c r="K672" i="26"/>
  <c r="H670" i="26"/>
  <c r="J670" i="26" s="1"/>
  <c r="C670" i="26"/>
  <c r="D670" i="26"/>
  <c r="G670" i="26"/>
  <c r="I670" i="26" s="1"/>
  <c r="B670" i="26"/>
  <c r="J146" i="36"/>
  <c r="K146" i="36"/>
  <c r="L149" i="36"/>
  <c r="G148" i="36"/>
  <c r="D148" i="36"/>
  <c r="C148" i="36"/>
  <c r="E148" i="36"/>
  <c r="F148" i="36"/>
  <c r="B147" i="36"/>
  <c r="I147" i="36"/>
  <c r="H147" i="36"/>
  <c r="E672" i="26" l="1"/>
  <c r="L672" i="26" s="1"/>
  <c r="K673" i="26"/>
  <c r="G671" i="26"/>
  <c r="I671" i="26" s="1"/>
  <c r="B671" i="26"/>
  <c r="C671" i="26"/>
  <c r="H671" i="26"/>
  <c r="J671" i="26" s="1"/>
  <c r="D671" i="26"/>
  <c r="K147" i="36"/>
  <c r="J147" i="36"/>
  <c r="B148" i="36"/>
  <c r="H148" i="36"/>
  <c r="I148" i="36"/>
  <c r="D149" i="36"/>
  <c r="E149" i="36"/>
  <c r="C149" i="36"/>
  <c r="G149" i="36" s="1"/>
  <c r="L150" i="36"/>
  <c r="E673" i="26" l="1"/>
  <c r="L673" i="26" s="1"/>
  <c r="K674" i="26"/>
  <c r="H672" i="26"/>
  <c r="J672" i="26" s="1"/>
  <c r="D672" i="26"/>
  <c r="C672" i="26"/>
  <c r="G672" i="26"/>
  <c r="I672" i="26" s="1"/>
  <c r="B672" i="26"/>
  <c r="F149" i="36"/>
  <c r="K148" i="36"/>
  <c r="J148" i="36"/>
  <c r="D150" i="36"/>
  <c r="C150" i="36"/>
  <c r="F150" i="36" s="1"/>
  <c r="E150" i="36"/>
  <c r="L151" i="36"/>
  <c r="B149" i="36"/>
  <c r="H149" i="36"/>
  <c r="I149" i="36"/>
  <c r="G150" i="36" l="1"/>
  <c r="E674" i="26"/>
  <c r="L674" i="26" s="1"/>
  <c r="K675" i="26"/>
  <c r="G673" i="26"/>
  <c r="I673" i="26" s="1"/>
  <c r="B673" i="26"/>
  <c r="D673" i="26"/>
  <c r="H673" i="26"/>
  <c r="J673" i="26" s="1"/>
  <c r="C673" i="26"/>
  <c r="K149" i="36"/>
  <c r="I150" i="36"/>
  <c r="B150" i="36"/>
  <c r="H150" i="36"/>
  <c r="J149" i="36"/>
  <c r="E151" i="36"/>
  <c r="C151" i="36"/>
  <c r="G151" i="36" s="1"/>
  <c r="L152" i="36"/>
  <c r="D151" i="36"/>
  <c r="C674" i="26" l="1"/>
  <c r="B674" i="26"/>
  <c r="H674" i="26"/>
  <c r="J674" i="26" s="1"/>
  <c r="D674" i="26"/>
  <c r="G674" i="26"/>
  <c r="I674" i="26" s="1"/>
  <c r="E675" i="26"/>
  <c r="L675" i="26" s="1"/>
  <c r="K676" i="26"/>
  <c r="F151" i="36"/>
  <c r="J150" i="36"/>
  <c r="D152" i="36"/>
  <c r="C152" i="36"/>
  <c r="G152" i="36" s="1"/>
  <c r="E152" i="36"/>
  <c r="L153" i="36"/>
  <c r="K150" i="36"/>
  <c r="B151" i="36"/>
  <c r="I151" i="36"/>
  <c r="H151" i="36"/>
  <c r="E676" i="26" l="1"/>
  <c r="L676" i="26" s="1"/>
  <c r="K677" i="26"/>
  <c r="G675" i="26"/>
  <c r="I675" i="26" s="1"/>
  <c r="B675" i="26"/>
  <c r="D675" i="26"/>
  <c r="H675" i="26"/>
  <c r="J675" i="26" s="1"/>
  <c r="C675" i="26"/>
  <c r="F152" i="36"/>
  <c r="K151" i="36"/>
  <c r="L154" i="36"/>
  <c r="D153" i="36"/>
  <c r="E153" i="36"/>
  <c r="C153" i="36"/>
  <c r="G153" i="36" s="1"/>
  <c r="H152" i="36"/>
  <c r="I152" i="36"/>
  <c r="B152" i="36"/>
  <c r="J151" i="36"/>
  <c r="E677" i="26" l="1"/>
  <c r="L677" i="26" s="1"/>
  <c r="K678" i="26"/>
  <c r="H676" i="26"/>
  <c r="J676" i="26" s="1"/>
  <c r="B676" i="26"/>
  <c r="C676" i="26"/>
  <c r="G676" i="26"/>
  <c r="I676" i="26" s="1"/>
  <c r="D676" i="26"/>
  <c r="F153" i="36"/>
  <c r="K152" i="36"/>
  <c r="B153" i="36"/>
  <c r="H153" i="36"/>
  <c r="I153" i="36"/>
  <c r="L155" i="36"/>
  <c r="D154" i="36"/>
  <c r="E154" i="36"/>
  <c r="C154" i="36"/>
  <c r="F154" i="36" s="1"/>
  <c r="J152" i="36"/>
  <c r="G154" i="36" l="1"/>
  <c r="E678" i="26"/>
  <c r="L678" i="26" s="1"/>
  <c r="K679" i="26"/>
  <c r="G677" i="26"/>
  <c r="I677" i="26" s="1"/>
  <c r="B677" i="26"/>
  <c r="H677" i="26"/>
  <c r="J677" i="26" s="1"/>
  <c r="D677" i="26"/>
  <c r="C677" i="26"/>
  <c r="J153" i="36"/>
  <c r="C155" i="36"/>
  <c r="G155" i="36" s="1"/>
  <c r="L156" i="36"/>
  <c r="D155" i="36"/>
  <c r="E155" i="36"/>
  <c r="H154" i="36"/>
  <c r="I154" i="36"/>
  <c r="B154" i="36"/>
  <c r="K153" i="36"/>
  <c r="F155" i="36" l="1"/>
  <c r="E679" i="26"/>
  <c r="L679" i="26" s="1"/>
  <c r="K680" i="26"/>
  <c r="H678" i="26"/>
  <c r="D678" i="26"/>
  <c r="C678" i="26"/>
  <c r="G678" i="26"/>
  <c r="I678" i="26" s="1"/>
  <c r="J678" i="26"/>
  <c r="B678" i="26"/>
  <c r="K154" i="36"/>
  <c r="D156" i="36"/>
  <c r="C156" i="36"/>
  <c r="G156" i="36" s="1"/>
  <c r="F156" i="36"/>
  <c r="E156" i="36"/>
  <c r="L157" i="36"/>
  <c r="J154" i="36"/>
  <c r="H155" i="36"/>
  <c r="B155" i="36"/>
  <c r="I155" i="36"/>
  <c r="E680" i="26" l="1"/>
  <c r="L680" i="26" s="1"/>
  <c r="K681" i="26"/>
  <c r="H679" i="26"/>
  <c r="J679" i="26" s="1"/>
  <c r="B679" i="26"/>
  <c r="C679" i="26"/>
  <c r="G679" i="26"/>
  <c r="I679" i="26" s="1"/>
  <c r="D679" i="26"/>
  <c r="K155" i="36"/>
  <c r="I156" i="36"/>
  <c r="B156" i="36"/>
  <c r="H156" i="36"/>
  <c r="L158" i="36"/>
  <c r="D157" i="36"/>
  <c r="E157" i="36"/>
  <c r="C157" i="36"/>
  <c r="G157" i="36" s="1"/>
  <c r="J155" i="36"/>
  <c r="E681" i="26" l="1"/>
  <c r="L681" i="26" s="1"/>
  <c r="K682" i="26"/>
  <c r="G680" i="26"/>
  <c r="I680" i="26" s="1"/>
  <c r="B680" i="26"/>
  <c r="C680" i="26"/>
  <c r="H680" i="26"/>
  <c r="J680" i="26" s="1"/>
  <c r="D680" i="26"/>
  <c r="F157" i="36"/>
  <c r="K156" i="36"/>
  <c r="C158" i="36"/>
  <c r="G158" i="36" s="1"/>
  <c r="E158" i="36"/>
  <c r="L159" i="36"/>
  <c r="D158" i="36"/>
  <c r="I157" i="36"/>
  <c r="B157" i="36"/>
  <c r="H157" i="36"/>
  <c r="J156" i="36"/>
  <c r="E682" i="26" l="1"/>
  <c r="L682" i="26" s="1"/>
  <c r="K683" i="26"/>
  <c r="D681" i="26"/>
  <c r="H681" i="26"/>
  <c r="J681" i="26" s="1"/>
  <c r="B681" i="26"/>
  <c r="G681" i="26"/>
  <c r="I681" i="26" s="1"/>
  <c r="C681" i="26"/>
  <c r="F158" i="36"/>
  <c r="K157" i="36"/>
  <c r="L160" i="36"/>
  <c r="D159" i="36"/>
  <c r="C159" i="36"/>
  <c r="G159" i="36" s="1"/>
  <c r="E159" i="36"/>
  <c r="I158" i="36"/>
  <c r="H158" i="36"/>
  <c r="B158" i="36"/>
  <c r="J157" i="36"/>
  <c r="F159" i="36" l="1"/>
  <c r="E683" i="26"/>
  <c r="L683" i="26" s="1"/>
  <c r="K684" i="26"/>
  <c r="G682" i="26"/>
  <c r="I682" i="26" s="1"/>
  <c r="B682" i="26"/>
  <c r="C682" i="26"/>
  <c r="H682" i="26"/>
  <c r="J682" i="26" s="1"/>
  <c r="D682" i="26"/>
  <c r="K158" i="36"/>
  <c r="J158" i="36"/>
  <c r="H159" i="36"/>
  <c r="I159" i="36"/>
  <c r="B159" i="36"/>
  <c r="D160" i="36"/>
  <c r="E160" i="36"/>
  <c r="C160" i="36"/>
  <c r="G160" i="36" s="1"/>
  <c r="L161" i="36"/>
  <c r="E684" i="26" l="1"/>
  <c r="L684" i="26" s="1"/>
  <c r="K685" i="26"/>
  <c r="G683" i="26"/>
  <c r="I683" i="26" s="1"/>
  <c r="D683" i="26"/>
  <c r="B683" i="26"/>
  <c r="H683" i="26"/>
  <c r="J683" i="26" s="1"/>
  <c r="C683" i="26"/>
  <c r="F160" i="36"/>
  <c r="K159" i="36"/>
  <c r="J159" i="36"/>
  <c r="D161" i="36"/>
  <c r="C161" i="36"/>
  <c r="F161" i="36" s="1"/>
  <c r="E161" i="36"/>
  <c r="L162" i="36"/>
  <c r="I160" i="36"/>
  <c r="B160" i="36"/>
  <c r="H160" i="36"/>
  <c r="G161" i="36" l="1"/>
  <c r="E685" i="26"/>
  <c r="L685" i="26" s="1"/>
  <c r="K686" i="26"/>
  <c r="G684" i="26"/>
  <c r="I684" i="26" s="1"/>
  <c r="C684" i="26"/>
  <c r="D684" i="26"/>
  <c r="H684" i="26"/>
  <c r="J684" i="26" s="1"/>
  <c r="B684" i="26"/>
  <c r="K160" i="36"/>
  <c r="B161" i="36"/>
  <c r="H161" i="36"/>
  <c r="I161" i="36"/>
  <c r="L163" i="36"/>
  <c r="D162" i="36"/>
  <c r="C162" i="36"/>
  <c r="F162" i="36" s="1"/>
  <c r="E162" i="36"/>
  <c r="J160" i="36"/>
  <c r="E686" i="26" l="1"/>
  <c r="L686" i="26" s="1"/>
  <c r="K687" i="26"/>
  <c r="B685" i="26"/>
  <c r="C685" i="26"/>
  <c r="G685" i="26"/>
  <c r="I685" i="26" s="1"/>
  <c r="H685" i="26"/>
  <c r="J685" i="26" s="1"/>
  <c r="D685" i="26"/>
  <c r="G162" i="36"/>
  <c r="K161" i="36"/>
  <c r="C163" i="36"/>
  <c r="G163" i="36" s="1"/>
  <c r="E163" i="36"/>
  <c r="D163" i="36"/>
  <c r="L164" i="36"/>
  <c r="H162" i="36"/>
  <c r="I162" i="36"/>
  <c r="B162" i="36"/>
  <c r="J161" i="36"/>
  <c r="F163" i="36" l="1"/>
  <c r="E687" i="26"/>
  <c r="L687" i="26" s="1"/>
  <c r="K688" i="26"/>
  <c r="H686" i="26"/>
  <c r="J686" i="26" s="1"/>
  <c r="C686" i="26"/>
  <c r="B686" i="26"/>
  <c r="G686" i="26"/>
  <c r="I686" i="26" s="1"/>
  <c r="D686" i="26"/>
  <c r="J162" i="36"/>
  <c r="E164" i="36"/>
  <c r="L165" i="36"/>
  <c r="C164" i="36"/>
  <c r="F164" i="36" s="1"/>
  <c r="D164" i="36"/>
  <c r="H163" i="36"/>
  <c r="B163" i="36"/>
  <c r="I163" i="36"/>
  <c r="K162" i="36"/>
  <c r="E688" i="26" l="1"/>
  <c r="L688" i="26" s="1"/>
  <c r="K689" i="26"/>
  <c r="G687" i="26"/>
  <c r="I687" i="26" s="1"/>
  <c r="B687" i="26"/>
  <c r="C687" i="26"/>
  <c r="H687" i="26"/>
  <c r="J687" i="26" s="1"/>
  <c r="D687" i="26"/>
  <c r="J163" i="36"/>
  <c r="K163" i="36"/>
  <c r="G164" i="36"/>
  <c r="K164" i="36" s="1"/>
  <c r="B164" i="36"/>
  <c r="I164" i="36"/>
  <c r="H164" i="36"/>
  <c r="D165" i="36"/>
  <c r="L166" i="36"/>
  <c r="E165" i="36"/>
  <c r="C165" i="36"/>
  <c r="F165" i="36" s="1"/>
  <c r="E689" i="26" l="1"/>
  <c r="L689" i="26" s="1"/>
  <c r="K690" i="26"/>
  <c r="G688" i="26"/>
  <c r="I688" i="26" s="1"/>
  <c r="C688" i="26"/>
  <c r="B688" i="26"/>
  <c r="H688" i="26"/>
  <c r="J688" i="26" s="1"/>
  <c r="D688" i="26"/>
  <c r="G165" i="36"/>
  <c r="B165" i="36"/>
  <c r="H165" i="36"/>
  <c r="I165" i="36"/>
  <c r="D166" i="36"/>
  <c r="L167" i="36"/>
  <c r="C166" i="36"/>
  <c r="G166" i="36" s="1"/>
  <c r="E166" i="36"/>
  <c r="J164" i="36"/>
  <c r="E690" i="26" l="1"/>
  <c r="L690" i="26" s="1"/>
  <c r="K691" i="26"/>
  <c r="G689" i="26"/>
  <c r="I689" i="26" s="1"/>
  <c r="B689" i="26"/>
  <c r="D689" i="26"/>
  <c r="H689" i="26"/>
  <c r="J689" i="26" s="1"/>
  <c r="C689" i="26"/>
  <c r="F166" i="36"/>
  <c r="J165" i="36"/>
  <c r="D167" i="36"/>
  <c r="L168" i="36"/>
  <c r="C167" i="36"/>
  <c r="F167" i="36" s="1"/>
  <c r="E167" i="36"/>
  <c r="K165" i="36"/>
  <c r="I166" i="36"/>
  <c r="B166" i="36"/>
  <c r="H166" i="36"/>
  <c r="E691" i="26" l="1"/>
  <c r="L691" i="26" s="1"/>
  <c r="K692" i="26"/>
  <c r="H690" i="26"/>
  <c r="J690" i="26" s="1"/>
  <c r="D690" i="26"/>
  <c r="G690" i="26"/>
  <c r="I690" i="26" s="1"/>
  <c r="B690" i="26"/>
  <c r="C690" i="26"/>
  <c r="G167" i="36"/>
  <c r="J166" i="36"/>
  <c r="B167" i="36"/>
  <c r="I167" i="36"/>
  <c r="H167" i="36"/>
  <c r="D168" i="36"/>
  <c r="C168" i="36"/>
  <c r="G168" i="36" s="1"/>
  <c r="F168" i="36"/>
  <c r="E168" i="36"/>
  <c r="L169" i="36"/>
  <c r="K166" i="36"/>
  <c r="E692" i="26" l="1"/>
  <c r="L692" i="26" s="1"/>
  <c r="K693" i="26"/>
  <c r="G691" i="26"/>
  <c r="I691" i="26" s="1"/>
  <c r="B691" i="26"/>
  <c r="H691" i="26"/>
  <c r="J691" i="26" s="1"/>
  <c r="C691" i="26"/>
  <c r="D691" i="26"/>
  <c r="J167" i="36"/>
  <c r="I168" i="36"/>
  <c r="B168" i="36"/>
  <c r="H168" i="36"/>
  <c r="K167" i="36"/>
  <c r="E169" i="36"/>
  <c r="D169" i="36"/>
  <c r="C169" i="36"/>
  <c r="F169" i="36" s="1"/>
  <c r="L170" i="36"/>
  <c r="E693" i="26" l="1"/>
  <c r="L693" i="26" s="1"/>
  <c r="K694" i="26"/>
  <c r="G692" i="26"/>
  <c r="I692" i="26" s="1"/>
  <c r="C692" i="26"/>
  <c r="D692" i="26"/>
  <c r="H692" i="26"/>
  <c r="J692" i="26" s="1"/>
  <c r="B692" i="26"/>
  <c r="G169" i="36"/>
  <c r="K168" i="36"/>
  <c r="C170" i="36"/>
  <c r="G170" i="36" s="1"/>
  <c r="L171" i="36"/>
  <c r="D170" i="36"/>
  <c r="E170" i="36"/>
  <c r="F170" i="36"/>
  <c r="I169" i="36"/>
  <c r="B169" i="36"/>
  <c r="H169" i="36"/>
  <c r="J168" i="36"/>
  <c r="E694" i="26" l="1"/>
  <c r="L694" i="26" s="1"/>
  <c r="K695" i="26"/>
  <c r="G693" i="26"/>
  <c r="I693" i="26" s="1"/>
  <c r="B693" i="26"/>
  <c r="C693" i="26"/>
  <c r="H693" i="26"/>
  <c r="J693" i="26" s="1"/>
  <c r="D693" i="26"/>
  <c r="J169" i="36"/>
  <c r="E171" i="36"/>
  <c r="D171" i="36"/>
  <c r="C171" i="36"/>
  <c r="G171" i="36" s="1"/>
  <c r="L172" i="36"/>
  <c r="H170" i="36"/>
  <c r="I170" i="36"/>
  <c r="B170" i="36"/>
  <c r="K169" i="36"/>
  <c r="E695" i="26" l="1"/>
  <c r="L695" i="26" s="1"/>
  <c r="K696" i="26"/>
  <c r="H694" i="26"/>
  <c r="C694" i="26"/>
  <c r="G694" i="26"/>
  <c r="I694" i="26" s="1"/>
  <c r="D694" i="26"/>
  <c r="J694" i="26"/>
  <c r="B694" i="26"/>
  <c r="F171" i="36"/>
  <c r="K170" i="36"/>
  <c r="H171" i="36"/>
  <c r="B171" i="36"/>
  <c r="I171" i="36"/>
  <c r="D172" i="36"/>
  <c r="E172" i="36"/>
  <c r="L173" i="36"/>
  <c r="C172" i="36"/>
  <c r="G172" i="36" s="1"/>
  <c r="J170" i="36"/>
  <c r="E696" i="26" l="1"/>
  <c r="L696" i="26" s="1"/>
  <c r="K697" i="26"/>
  <c r="H695" i="26"/>
  <c r="J695" i="26" s="1"/>
  <c r="B695" i="26"/>
  <c r="G695" i="26"/>
  <c r="I695" i="26" s="1"/>
  <c r="D695" i="26"/>
  <c r="C695" i="26"/>
  <c r="F172" i="36"/>
  <c r="K171" i="36"/>
  <c r="E173" i="36"/>
  <c r="L174" i="36"/>
  <c r="C173" i="36"/>
  <c r="F173" i="36" s="1"/>
  <c r="D173" i="36"/>
  <c r="B172" i="36"/>
  <c r="H172" i="36"/>
  <c r="I172" i="36"/>
  <c r="J171" i="36"/>
  <c r="E697" i="26" l="1"/>
  <c r="L697" i="26" s="1"/>
  <c r="K698" i="26"/>
  <c r="G696" i="26"/>
  <c r="I696" i="26" s="1"/>
  <c r="B696" i="26"/>
  <c r="C696" i="26"/>
  <c r="H696" i="26"/>
  <c r="J696" i="26" s="1"/>
  <c r="D696" i="26"/>
  <c r="G173" i="36"/>
  <c r="J172" i="36"/>
  <c r="K172" i="36"/>
  <c r="H173" i="36"/>
  <c r="I173" i="36"/>
  <c r="B173" i="36"/>
  <c r="D174" i="36"/>
  <c r="E174" i="36"/>
  <c r="L175" i="36"/>
  <c r="C174" i="36"/>
  <c r="F174" i="36" s="1"/>
  <c r="E698" i="26" l="1"/>
  <c r="L698" i="26" s="1"/>
  <c r="K699" i="26"/>
  <c r="G697" i="26"/>
  <c r="I697" i="26" s="1"/>
  <c r="D697" i="26"/>
  <c r="B697" i="26"/>
  <c r="H697" i="26"/>
  <c r="J697" i="26" s="1"/>
  <c r="C697" i="26"/>
  <c r="G174" i="36"/>
  <c r="K173" i="36"/>
  <c r="J173" i="36"/>
  <c r="B174" i="36"/>
  <c r="H174" i="36"/>
  <c r="I174" i="36"/>
  <c r="E175" i="36"/>
  <c r="L176" i="36"/>
  <c r="C175" i="36"/>
  <c r="F175" i="36" s="1"/>
  <c r="D175" i="36"/>
  <c r="E699" i="26" l="1"/>
  <c r="L699" i="26" s="1"/>
  <c r="K700" i="26"/>
  <c r="H698" i="26"/>
  <c r="D698" i="26"/>
  <c r="G698" i="26"/>
  <c r="I698" i="26" s="1"/>
  <c r="B698" i="26"/>
  <c r="J698" i="26"/>
  <c r="C698" i="26"/>
  <c r="G175" i="36"/>
  <c r="J174" i="36"/>
  <c r="H175" i="36"/>
  <c r="I175" i="36"/>
  <c r="B175" i="36"/>
  <c r="K174" i="36"/>
  <c r="D176" i="36"/>
  <c r="L177" i="36"/>
  <c r="E176" i="36"/>
  <c r="C176" i="36"/>
  <c r="F176" i="36" s="1"/>
  <c r="G176" i="36"/>
  <c r="E700" i="26" l="1"/>
  <c r="L700" i="26" s="1"/>
  <c r="K701" i="26"/>
  <c r="G699" i="26"/>
  <c r="I699" i="26" s="1"/>
  <c r="D699" i="26"/>
  <c r="B699" i="26"/>
  <c r="H699" i="26"/>
  <c r="J699" i="26" s="1"/>
  <c r="C699" i="26"/>
  <c r="J175" i="36"/>
  <c r="F177" i="36"/>
  <c r="L178" i="36"/>
  <c r="C177" i="36"/>
  <c r="G177" i="36" s="1"/>
  <c r="D177" i="36"/>
  <c r="E177" i="36"/>
  <c r="B176" i="36"/>
  <c r="H176" i="36"/>
  <c r="I176" i="36"/>
  <c r="K175" i="36"/>
  <c r="E701" i="26" l="1"/>
  <c r="L701" i="26" s="1"/>
  <c r="K702" i="26"/>
  <c r="G700" i="26"/>
  <c r="I700" i="26" s="1"/>
  <c r="C700" i="26"/>
  <c r="D700" i="26"/>
  <c r="H700" i="26"/>
  <c r="J700" i="26" s="1"/>
  <c r="B700" i="26"/>
  <c r="K176" i="36"/>
  <c r="J176" i="36"/>
  <c r="I177" i="36"/>
  <c r="H177" i="36"/>
  <c r="B177" i="36"/>
  <c r="D178" i="36"/>
  <c r="E178" i="36"/>
  <c r="L179" i="36"/>
  <c r="C178" i="36"/>
  <c r="G178" i="36" s="1"/>
  <c r="E702" i="26" l="1"/>
  <c r="L702" i="26" s="1"/>
  <c r="K703" i="26"/>
  <c r="G701" i="26"/>
  <c r="I701" i="26" s="1"/>
  <c r="B701" i="26"/>
  <c r="C701" i="26"/>
  <c r="H701" i="26"/>
  <c r="J701" i="26" s="1"/>
  <c r="D701" i="26"/>
  <c r="F178" i="36"/>
  <c r="J177" i="36"/>
  <c r="K177" i="36"/>
  <c r="H178" i="36"/>
  <c r="B178" i="36"/>
  <c r="I178" i="36"/>
  <c r="E179" i="36"/>
  <c r="D179" i="36"/>
  <c r="L180" i="36"/>
  <c r="C179" i="36"/>
  <c r="G179" i="36" s="1"/>
  <c r="E703" i="26" l="1"/>
  <c r="L703" i="26" s="1"/>
  <c r="K704" i="26"/>
  <c r="H702" i="26"/>
  <c r="J702" i="26" s="1"/>
  <c r="C702" i="26"/>
  <c r="B702" i="26"/>
  <c r="G702" i="26"/>
  <c r="I702" i="26" s="1"/>
  <c r="D702" i="26"/>
  <c r="F179" i="36"/>
  <c r="K178" i="36"/>
  <c r="J178" i="36"/>
  <c r="H179" i="36"/>
  <c r="B179" i="36"/>
  <c r="I179" i="36"/>
  <c r="E180" i="36"/>
  <c r="C180" i="36"/>
  <c r="F180" i="36" s="1"/>
  <c r="D180" i="36"/>
  <c r="L181" i="36"/>
  <c r="E704" i="26" l="1"/>
  <c r="L704" i="26" s="1"/>
  <c r="K705" i="26"/>
  <c r="G703" i="26"/>
  <c r="I703" i="26" s="1"/>
  <c r="B703" i="26"/>
  <c r="C703" i="26"/>
  <c r="H703" i="26"/>
  <c r="J703" i="26" s="1"/>
  <c r="D703" i="26"/>
  <c r="G180" i="36"/>
  <c r="K179" i="36"/>
  <c r="D181" i="36"/>
  <c r="E181" i="36"/>
  <c r="L182" i="36"/>
  <c r="C181" i="36"/>
  <c r="G181" i="36" s="1"/>
  <c r="J179" i="36"/>
  <c r="H180" i="36"/>
  <c r="I180" i="36"/>
  <c r="B180" i="36"/>
  <c r="E705" i="26" l="1"/>
  <c r="L705" i="26" s="1"/>
  <c r="K706" i="26"/>
  <c r="G704" i="26"/>
  <c r="I704" i="26" s="1"/>
  <c r="B704" i="26"/>
  <c r="C704" i="26"/>
  <c r="H704" i="26"/>
  <c r="J704" i="26" s="1"/>
  <c r="D704" i="26"/>
  <c r="F181" i="36"/>
  <c r="K180" i="36"/>
  <c r="D182" i="36"/>
  <c r="E182" i="36"/>
  <c r="L183" i="36"/>
  <c r="C182" i="36"/>
  <c r="G182" i="36" s="1"/>
  <c r="I181" i="36"/>
  <c r="H181" i="36"/>
  <c r="B181" i="36"/>
  <c r="J180" i="36"/>
  <c r="E706" i="26" l="1"/>
  <c r="L706" i="26" s="1"/>
  <c r="K707" i="26"/>
  <c r="G705" i="26"/>
  <c r="I705" i="26" s="1"/>
  <c r="D705" i="26"/>
  <c r="B705" i="26"/>
  <c r="H705" i="26"/>
  <c r="J705" i="26" s="1"/>
  <c r="C705" i="26"/>
  <c r="F182" i="36"/>
  <c r="K181" i="36"/>
  <c r="J181" i="36"/>
  <c r="I182" i="36"/>
  <c r="B182" i="36"/>
  <c r="H182" i="36"/>
  <c r="D183" i="36"/>
  <c r="E183" i="36"/>
  <c r="L184" i="36"/>
  <c r="C183" i="36"/>
  <c r="F183" i="36" s="1"/>
  <c r="G183" i="36" l="1"/>
  <c r="E707" i="26"/>
  <c r="L707" i="26" s="1"/>
  <c r="K708" i="26"/>
  <c r="H706" i="26"/>
  <c r="J706" i="26" s="1"/>
  <c r="D706" i="26"/>
  <c r="G706" i="26"/>
  <c r="I706" i="26" s="1"/>
  <c r="B706" i="26"/>
  <c r="C706" i="26"/>
  <c r="J182" i="36"/>
  <c r="D184" i="36"/>
  <c r="E184" i="36"/>
  <c r="L185" i="36"/>
  <c r="C184" i="36"/>
  <c r="F184" i="36" s="1"/>
  <c r="K182" i="36"/>
  <c r="B183" i="36"/>
  <c r="I183" i="36"/>
  <c r="H183" i="36"/>
  <c r="G184" i="36" l="1"/>
  <c r="E708" i="26"/>
  <c r="L708" i="26" s="1"/>
  <c r="K709" i="26"/>
  <c r="G707" i="26"/>
  <c r="I707" i="26" s="1"/>
  <c r="B707" i="26"/>
  <c r="C707" i="26"/>
  <c r="H707" i="26"/>
  <c r="J707" i="26" s="1"/>
  <c r="D707" i="26"/>
  <c r="K183" i="36"/>
  <c r="B184" i="36"/>
  <c r="H184" i="36"/>
  <c r="I184" i="36"/>
  <c r="D185" i="36"/>
  <c r="L186" i="36"/>
  <c r="E185" i="36"/>
  <c r="C185" i="36"/>
  <c r="G185" i="36" s="1"/>
  <c r="J183" i="36"/>
  <c r="E709" i="26" l="1"/>
  <c r="L709" i="26" s="1"/>
  <c r="K710" i="26"/>
  <c r="G708" i="26"/>
  <c r="I708" i="26" s="1"/>
  <c r="C708" i="26"/>
  <c r="D708" i="26"/>
  <c r="H708" i="26"/>
  <c r="J708" i="26" s="1"/>
  <c r="B708" i="26"/>
  <c r="F185" i="36"/>
  <c r="K184" i="36"/>
  <c r="L187" i="36"/>
  <c r="C186" i="36"/>
  <c r="F186" i="36" s="1"/>
  <c r="E186" i="36"/>
  <c r="D186" i="36"/>
  <c r="J184" i="36"/>
  <c r="B185" i="36"/>
  <c r="H185" i="36"/>
  <c r="I185" i="36"/>
  <c r="G186" i="36" l="1"/>
  <c r="E710" i="26"/>
  <c r="L710" i="26" s="1"/>
  <c r="K711" i="26"/>
  <c r="G709" i="26"/>
  <c r="I709" i="26" s="1"/>
  <c r="B709" i="26"/>
  <c r="C709" i="26"/>
  <c r="H709" i="26"/>
  <c r="J709" i="26" s="1"/>
  <c r="D709" i="26"/>
  <c r="J185" i="36"/>
  <c r="I186" i="36"/>
  <c r="B186" i="36"/>
  <c r="H186" i="36"/>
  <c r="L188" i="36"/>
  <c r="D187" i="36"/>
  <c r="E187" i="36"/>
  <c r="C187" i="36"/>
  <c r="F187" i="36" s="1"/>
  <c r="K185" i="36"/>
  <c r="E711" i="26" l="1"/>
  <c r="L711" i="26" s="1"/>
  <c r="K712" i="26"/>
  <c r="C710" i="26"/>
  <c r="G710" i="26"/>
  <c r="I710" i="26" s="1"/>
  <c r="H710" i="26"/>
  <c r="J710" i="26" s="1"/>
  <c r="B710" i="26"/>
  <c r="D710" i="26"/>
  <c r="G187" i="36"/>
  <c r="K186" i="36"/>
  <c r="D188" i="36"/>
  <c r="L189" i="36"/>
  <c r="E188" i="36"/>
  <c r="C188" i="36"/>
  <c r="G188" i="36" s="1"/>
  <c r="I187" i="36"/>
  <c r="B187" i="36"/>
  <c r="H187" i="36"/>
  <c r="J186" i="36"/>
  <c r="E712" i="26" l="1"/>
  <c r="L712" i="26" s="1"/>
  <c r="K713" i="26"/>
  <c r="H711" i="26"/>
  <c r="J711" i="26" s="1"/>
  <c r="B711" i="26"/>
  <c r="C711" i="26"/>
  <c r="G711" i="26"/>
  <c r="I711" i="26" s="1"/>
  <c r="D711" i="26"/>
  <c r="F188" i="36"/>
  <c r="K187" i="36"/>
  <c r="B188" i="36"/>
  <c r="H188" i="36"/>
  <c r="I188" i="36"/>
  <c r="E189" i="36"/>
  <c r="C189" i="36"/>
  <c r="F189" i="36" s="1"/>
  <c r="G189" i="36"/>
  <c r="L190" i="36"/>
  <c r="D189" i="36"/>
  <c r="J187" i="36"/>
  <c r="E713" i="26" l="1"/>
  <c r="L713" i="26" s="1"/>
  <c r="K714" i="26"/>
  <c r="G712" i="26"/>
  <c r="I712" i="26" s="1"/>
  <c r="B712" i="26"/>
  <c r="C712" i="26"/>
  <c r="H712" i="26"/>
  <c r="J712" i="26" s="1"/>
  <c r="D712" i="26"/>
  <c r="J188" i="36"/>
  <c r="K188" i="36"/>
  <c r="D190" i="36"/>
  <c r="C190" i="36"/>
  <c r="F190" i="36" s="1"/>
  <c r="E190" i="36"/>
  <c r="L191" i="36"/>
  <c r="B189" i="36"/>
  <c r="H189" i="36"/>
  <c r="I189" i="36"/>
  <c r="E714" i="26" l="1"/>
  <c r="L714" i="26" s="1"/>
  <c r="K715" i="26"/>
  <c r="G713" i="26"/>
  <c r="I713" i="26" s="1"/>
  <c r="D713" i="26"/>
  <c r="B713" i="26"/>
  <c r="H713" i="26"/>
  <c r="J713" i="26" s="1"/>
  <c r="C713" i="26"/>
  <c r="G190" i="36"/>
  <c r="J189" i="36"/>
  <c r="E191" i="36"/>
  <c r="C191" i="36"/>
  <c r="F191" i="36" s="1"/>
  <c r="D191" i="36"/>
  <c r="L192" i="36"/>
  <c r="K189" i="36"/>
  <c r="B190" i="36"/>
  <c r="H190" i="36"/>
  <c r="I190" i="36"/>
  <c r="E715" i="26" l="1"/>
  <c r="L715" i="26" s="1"/>
  <c r="K716" i="26"/>
  <c r="H714" i="26"/>
  <c r="D714" i="26"/>
  <c r="G714" i="26"/>
  <c r="I714" i="26" s="1"/>
  <c r="B714" i="26"/>
  <c r="J714" i="26"/>
  <c r="C714" i="26"/>
  <c r="G191" i="36"/>
  <c r="J190" i="36"/>
  <c r="E192" i="36"/>
  <c r="C192" i="36"/>
  <c r="G192" i="36" s="1"/>
  <c r="L193" i="36"/>
  <c r="D192" i="36"/>
  <c r="B191" i="36"/>
  <c r="I191" i="36"/>
  <c r="H191" i="36"/>
  <c r="K190" i="36"/>
  <c r="E716" i="26" l="1"/>
  <c r="L716" i="26" s="1"/>
  <c r="K717" i="26"/>
  <c r="G715" i="26"/>
  <c r="I715" i="26" s="1"/>
  <c r="D715" i="26"/>
  <c r="B715" i="26"/>
  <c r="H715" i="26"/>
  <c r="J715" i="26" s="1"/>
  <c r="C715" i="26"/>
  <c r="F192" i="36"/>
  <c r="K191" i="36"/>
  <c r="J191" i="36"/>
  <c r="E193" i="36"/>
  <c r="D193" i="36"/>
  <c r="L194" i="36"/>
  <c r="C193" i="36"/>
  <c r="F193" i="36" s="1"/>
  <c r="I192" i="36"/>
  <c r="B192" i="36"/>
  <c r="H192" i="36"/>
  <c r="E717" i="26" l="1"/>
  <c r="L717" i="26" s="1"/>
  <c r="K718" i="26"/>
  <c r="H716" i="26"/>
  <c r="B716" i="26"/>
  <c r="G716" i="26"/>
  <c r="I716" i="26" s="1"/>
  <c r="C716" i="26"/>
  <c r="J716" i="26"/>
  <c r="D716" i="26"/>
  <c r="G193" i="36"/>
  <c r="J192" i="36"/>
  <c r="E194" i="36"/>
  <c r="L195" i="36"/>
  <c r="C194" i="36"/>
  <c r="G194" i="36" s="1"/>
  <c r="D194" i="36"/>
  <c r="K192" i="36"/>
  <c r="I193" i="36"/>
  <c r="B193" i="36"/>
  <c r="H193" i="36"/>
  <c r="E718" i="26" l="1"/>
  <c r="L718" i="26" s="1"/>
  <c r="K719" i="26"/>
  <c r="G717" i="26"/>
  <c r="I717" i="26" s="1"/>
  <c r="B717" i="26"/>
  <c r="C717" i="26"/>
  <c r="H717" i="26"/>
  <c r="J717" i="26" s="1"/>
  <c r="D717" i="26"/>
  <c r="F194" i="36"/>
  <c r="J193" i="36"/>
  <c r="E195" i="36"/>
  <c r="C195" i="36"/>
  <c r="G195" i="36" s="1"/>
  <c r="L196" i="36"/>
  <c r="D195" i="36"/>
  <c r="B194" i="36"/>
  <c r="H194" i="36"/>
  <c r="I194" i="36"/>
  <c r="K193" i="36"/>
  <c r="E719" i="26" l="1"/>
  <c r="L719" i="26" s="1"/>
  <c r="K720" i="26"/>
  <c r="H718" i="26"/>
  <c r="J718" i="26" s="1"/>
  <c r="C718" i="26"/>
  <c r="D718" i="26"/>
  <c r="G718" i="26"/>
  <c r="I718" i="26" s="1"/>
  <c r="B718" i="26"/>
  <c r="F195" i="36"/>
  <c r="J194" i="36"/>
  <c r="B195" i="36"/>
  <c r="I195" i="36"/>
  <c r="H195" i="36"/>
  <c r="D196" i="36"/>
  <c r="E196" i="36"/>
  <c r="C196" i="36"/>
  <c r="F196" i="36" s="1"/>
  <c r="L197" i="36"/>
  <c r="K194" i="36"/>
  <c r="E720" i="26" l="1"/>
  <c r="L720" i="26" s="1"/>
  <c r="K721" i="26"/>
  <c r="G719" i="26"/>
  <c r="I719" i="26" s="1"/>
  <c r="B719" i="26"/>
  <c r="C719" i="26"/>
  <c r="H719" i="26"/>
  <c r="J719" i="26" s="1"/>
  <c r="D719" i="26"/>
  <c r="G196" i="36"/>
  <c r="J195" i="36"/>
  <c r="I196" i="36"/>
  <c r="B196" i="36"/>
  <c r="H196" i="36"/>
  <c r="K195" i="36"/>
  <c r="L198" i="36"/>
  <c r="C197" i="36"/>
  <c r="F197" i="36" s="1"/>
  <c r="E197" i="36"/>
  <c r="D197" i="36"/>
  <c r="E721" i="26" l="1"/>
  <c r="L721" i="26" s="1"/>
  <c r="K722" i="26"/>
  <c r="G720" i="26"/>
  <c r="I720" i="26" s="1"/>
  <c r="B720" i="26"/>
  <c r="C720" i="26"/>
  <c r="H720" i="26"/>
  <c r="J720" i="26" s="1"/>
  <c r="D720" i="26"/>
  <c r="J196" i="36"/>
  <c r="D198" i="36"/>
  <c r="C198" i="36"/>
  <c r="F198" i="36" s="1"/>
  <c r="E198" i="36"/>
  <c r="L199" i="36"/>
  <c r="K196" i="36"/>
  <c r="G197" i="36"/>
  <c r="I197" i="36"/>
  <c r="B197" i="36"/>
  <c r="H197" i="36"/>
  <c r="J197" i="36" l="1"/>
  <c r="E722" i="26"/>
  <c r="L722" i="26" s="1"/>
  <c r="K723" i="26"/>
  <c r="G721" i="26"/>
  <c r="I721" i="26" s="1"/>
  <c r="D721" i="26"/>
  <c r="C721" i="26"/>
  <c r="H721" i="26"/>
  <c r="J721" i="26" s="1"/>
  <c r="B721" i="26"/>
  <c r="D199" i="36"/>
  <c r="E199" i="36"/>
  <c r="C199" i="36"/>
  <c r="G199" i="36" s="1"/>
  <c r="K197" i="36"/>
  <c r="G198" i="36"/>
  <c r="H198" i="36"/>
  <c r="B198" i="36"/>
  <c r="I198" i="36"/>
  <c r="E723" i="26" l="1"/>
  <c r="L723" i="26" s="1"/>
  <c r="K724" i="26"/>
  <c r="E724" i="26" s="1"/>
  <c r="L724" i="26" s="1"/>
  <c r="H722" i="26"/>
  <c r="J722" i="26" s="1"/>
  <c r="D722" i="26"/>
  <c r="B722" i="26"/>
  <c r="G722" i="26"/>
  <c r="I722" i="26" s="1"/>
  <c r="C722" i="26"/>
  <c r="F199" i="36"/>
  <c r="J198" i="36"/>
  <c r="B199" i="36"/>
  <c r="J10" i="54" s="1"/>
  <c r="I199" i="36"/>
  <c r="I200" i="36" s="1"/>
  <c r="AD68" i="5" s="1"/>
  <c r="AD290" i="5" s="1"/>
  <c r="H199" i="36"/>
  <c r="H200" i="36" s="1"/>
  <c r="Z68" i="5" s="1"/>
  <c r="Z290" i="5" s="1"/>
  <c r="F200" i="36"/>
  <c r="R68" i="5" s="1"/>
  <c r="BC129" i="62" s="1"/>
  <c r="G200" i="36"/>
  <c r="V68" i="5" s="1"/>
  <c r="K198" i="36"/>
  <c r="G724" i="26" l="1"/>
  <c r="I724" i="26" s="1"/>
  <c r="C724" i="26"/>
  <c r="D724" i="26"/>
  <c r="H724" i="26"/>
  <c r="J724" i="26" s="1"/>
  <c r="B724" i="26"/>
  <c r="G723" i="26"/>
  <c r="I723" i="26" s="1"/>
  <c r="B723" i="26"/>
  <c r="C723" i="26"/>
  <c r="H723" i="26"/>
  <c r="J723" i="26" s="1"/>
  <c r="D723" i="26"/>
  <c r="V290" i="5"/>
  <c r="AU126" i="59"/>
  <c r="BC126" i="59" s="1"/>
  <c r="X125" i="59" s="1"/>
  <c r="X123" i="59" s="1"/>
  <c r="X122" i="59" s="1"/>
  <c r="X173" i="59" s="1"/>
  <c r="R290" i="5"/>
  <c r="AU68" i="59"/>
  <c r="BC68" i="59" s="1"/>
  <c r="X68" i="59" s="1"/>
  <c r="X67" i="59" s="1"/>
  <c r="X59" i="59" s="1"/>
  <c r="X121" i="59" s="1"/>
  <c r="K13" i="54"/>
  <c r="K17" i="54"/>
  <c r="K21" i="54"/>
  <c r="K25" i="54"/>
  <c r="K29" i="54"/>
  <c r="K33" i="54"/>
  <c r="K37" i="54"/>
  <c r="K41" i="54"/>
  <c r="K45" i="54"/>
  <c r="K49" i="54"/>
  <c r="K53" i="54"/>
  <c r="K57" i="54"/>
  <c r="K61" i="54"/>
  <c r="K65" i="54"/>
  <c r="K69" i="54"/>
  <c r="K73" i="54"/>
  <c r="K77" i="54"/>
  <c r="K81" i="54"/>
  <c r="K85" i="54"/>
  <c r="K89" i="54"/>
  <c r="K93" i="54"/>
  <c r="K97" i="54"/>
  <c r="K101" i="54"/>
  <c r="K105" i="54"/>
  <c r="K109" i="54"/>
  <c r="K113" i="54"/>
  <c r="K117" i="54"/>
  <c r="K121" i="54"/>
  <c r="K125" i="54"/>
  <c r="K129" i="54"/>
  <c r="K133" i="54"/>
  <c r="K137" i="54"/>
  <c r="K141" i="54"/>
  <c r="K145" i="54"/>
  <c r="K149" i="54"/>
  <c r="K153" i="54"/>
  <c r="K157" i="54"/>
  <c r="K161" i="54"/>
  <c r="K165" i="54"/>
  <c r="K169" i="54"/>
  <c r="K173" i="54"/>
  <c r="K177" i="54"/>
  <c r="K181" i="54"/>
  <c r="K185" i="54"/>
  <c r="K189" i="54"/>
  <c r="K193" i="54"/>
  <c r="K197" i="54"/>
  <c r="K201" i="54"/>
  <c r="K205" i="54"/>
  <c r="K209" i="54"/>
  <c r="K213" i="54"/>
  <c r="K217" i="54"/>
  <c r="K221" i="54"/>
  <c r="K225" i="54"/>
  <c r="K229" i="54"/>
  <c r="K233" i="54"/>
  <c r="K237" i="54"/>
  <c r="K241" i="54"/>
  <c r="K245" i="54"/>
  <c r="K249" i="54"/>
  <c r="K253" i="54"/>
  <c r="K257" i="54"/>
  <c r="K261" i="54"/>
  <c r="K265" i="54"/>
  <c r="K269" i="54"/>
  <c r="K273" i="54"/>
  <c r="K277" i="54"/>
  <c r="K281" i="54"/>
  <c r="K285" i="54"/>
  <c r="K289" i="54"/>
  <c r="K14" i="54"/>
  <c r="K18" i="54"/>
  <c r="K22" i="54"/>
  <c r="K26" i="54"/>
  <c r="K30" i="54"/>
  <c r="K34" i="54"/>
  <c r="K38" i="54"/>
  <c r="K42" i="54"/>
  <c r="K46" i="54"/>
  <c r="K50" i="54"/>
  <c r="K54" i="54"/>
  <c r="K58" i="54"/>
  <c r="K62" i="54"/>
  <c r="K66" i="54"/>
  <c r="K70" i="54"/>
  <c r="K74" i="54"/>
  <c r="K78" i="54"/>
  <c r="K82" i="54"/>
  <c r="K86" i="54"/>
  <c r="K90" i="54"/>
  <c r="K94" i="54"/>
  <c r="K98" i="54"/>
  <c r="K102" i="54"/>
  <c r="K106" i="54"/>
  <c r="K110" i="54"/>
  <c r="K114" i="54"/>
  <c r="K118" i="54"/>
  <c r="K122" i="54"/>
  <c r="K126" i="54"/>
  <c r="K130" i="54"/>
  <c r="K134" i="54"/>
  <c r="K138" i="54"/>
  <c r="K142" i="54"/>
  <c r="K146" i="54"/>
  <c r="K150" i="54"/>
  <c r="K154" i="54"/>
  <c r="K158" i="54"/>
  <c r="K162" i="54"/>
  <c r="K166" i="54"/>
  <c r="K170" i="54"/>
  <c r="K174" i="54"/>
  <c r="K178" i="54"/>
  <c r="K182" i="54"/>
  <c r="K186" i="54"/>
  <c r="K190" i="54"/>
  <c r="K194" i="54"/>
  <c r="K198" i="54"/>
  <c r="K202" i="54"/>
  <c r="K206" i="54"/>
  <c r="K210" i="54"/>
  <c r="K214" i="54"/>
  <c r="K218" i="54"/>
  <c r="K222" i="54"/>
  <c r="K226" i="54"/>
  <c r="K230" i="54"/>
  <c r="K234" i="54"/>
  <c r="K238" i="54"/>
  <c r="K242" i="54"/>
  <c r="K246" i="54"/>
  <c r="K250" i="54"/>
  <c r="K254" i="54"/>
  <c r="K258" i="54"/>
  <c r="K262" i="54"/>
  <c r="K266" i="54"/>
  <c r="K270" i="54"/>
  <c r="K274" i="54"/>
  <c r="K278" i="54"/>
  <c r="K282" i="54"/>
  <c r="K286" i="54"/>
  <c r="K15" i="54"/>
  <c r="K19" i="54"/>
  <c r="K23" i="54"/>
  <c r="K27" i="54"/>
  <c r="K31" i="54"/>
  <c r="K35" i="54"/>
  <c r="K39" i="54"/>
  <c r="K43" i="54"/>
  <c r="K47" i="54"/>
  <c r="K51" i="54"/>
  <c r="K55" i="54"/>
  <c r="K59" i="54"/>
  <c r="K63" i="54"/>
  <c r="K67" i="54"/>
  <c r="K71" i="54"/>
  <c r="K75" i="54"/>
  <c r="K79" i="54"/>
  <c r="K83" i="54"/>
  <c r="K87" i="54"/>
  <c r="K91" i="54"/>
  <c r="K95" i="54"/>
  <c r="K99" i="54"/>
  <c r="K103" i="54"/>
  <c r="K107" i="54"/>
  <c r="K111" i="54"/>
  <c r="K115" i="54"/>
  <c r="K119" i="54"/>
  <c r="K123" i="54"/>
  <c r="K127" i="54"/>
  <c r="K131" i="54"/>
  <c r="K135" i="54"/>
  <c r="K139" i="54"/>
  <c r="K143" i="54"/>
  <c r="K147" i="54"/>
  <c r="K151" i="54"/>
  <c r="K155" i="54"/>
  <c r="K159" i="54"/>
  <c r="K163" i="54"/>
  <c r="K167" i="54"/>
  <c r="K171" i="54"/>
  <c r="K175" i="54"/>
  <c r="K179" i="54"/>
  <c r="K183" i="54"/>
  <c r="K187" i="54"/>
  <c r="K191" i="54"/>
  <c r="K195" i="54"/>
  <c r="K199" i="54"/>
  <c r="K203" i="54"/>
  <c r="K207" i="54"/>
  <c r="K211" i="54"/>
  <c r="K215" i="54"/>
  <c r="K219" i="54"/>
  <c r="K223" i="54"/>
  <c r="K227" i="54"/>
  <c r="K231" i="54"/>
  <c r="K235" i="54"/>
  <c r="K239" i="54"/>
  <c r="K243" i="54"/>
  <c r="K247" i="54"/>
  <c r="K251" i="54"/>
  <c r="K255" i="54"/>
  <c r="K259" i="54"/>
  <c r="K263" i="54"/>
  <c r="K267" i="54"/>
  <c r="K271" i="54"/>
  <c r="K275" i="54"/>
  <c r="K279" i="54"/>
  <c r="K283" i="54"/>
  <c r="K287" i="54"/>
  <c r="K16" i="54"/>
  <c r="K40" i="54"/>
  <c r="K48" i="54"/>
  <c r="K56" i="54"/>
  <c r="K64" i="54"/>
  <c r="K68" i="54"/>
  <c r="K76" i="54"/>
  <c r="K84" i="54"/>
  <c r="K92" i="54"/>
  <c r="K100" i="54"/>
  <c r="K112" i="54"/>
  <c r="K120" i="54"/>
  <c r="K128" i="54"/>
  <c r="K136" i="54"/>
  <c r="K144" i="54"/>
  <c r="K152" i="54"/>
  <c r="K20" i="54"/>
  <c r="K44" i="54"/>
  <c r="K52" i="54"/>
  <c r="K60" i="54"/>
  <c r="K72" i="54"/>
  <c r="K80" i="54"/>
  <c r="K88" i="54"/>
  <c r="K104" i="54"/>
  <c r="K108" i="54"/>
  <c r="K116" i="54"/>
  <c r="K124" i="54"/>
  <c r="K132" i="54"/>
  <c r="K140" i="54"/>
  <c r="K148" i="54"/>
  <c r="K156" i="54"/>
  <c r="K28" i="54"/>
  <c r="K160" i="54"/>
  <c r="K192" i="54"/>
  <c r="K224" i="54"/>
  <c r="K256" i="54"/>
  <c r="K288" i="54"/>
  <c r="K180" i="54"/>
  <c r="K212" i="54"/>
  <c r="K244" i="54"/>
  <c r="K276" i="54"/>
  <c r="K248" i="54"/>
  <c r="K36" i="54"/>
  <c r="K168" i="54"/>
  <c r="K200" i="54"/>
  <c r="K232" i="54"/>
  <c r="K264" i="54"/>
  <c r="K24" i="54"/>
  <c r="K188" i="54"/>
  <c r="K220" i="54"/>
  <c r="K252" i="54"/>
  <c r="K284" i="54"/>
  <c r="K176" i="54"/>
  <c r="K208" i="54"/>
  <c r="K240" i="54"/>
  <c r="K272" i="54"/>
  <c r="K216" i="54"/>
  <c r="K280" i="54"/>
  <c r="K32" i="54"/>
  <c r="K164" i="54"/>
  <c r="K196" i="54"/>
  <c r="K228" i="54"/>
  <c r="K260" i="54"/>
  <c r="K184" i="54"/>
  <c r="K96" i="54"/>
  <c r="K172" i="54"/>
  <c r="K204" i="54"/>
  <c r="K236" i="54"/>
  <c r="K268" i="54"/>
  <c r="L290" i="54"/>
  <c r="K12" i="54"/>
  <c r="J199" i="36"/>
  <c r="J200" i="36" s="1"/>
  <c r="K199" i="36"/>
  <c r="K200" i="36" s="1"/>
  <c r="AM68" i="5" s="1"/>
  <c r="AM290" i="5" l="1"/>
  <c r="BL126" i="59"/>
  <c r="BT126" i="59" s="1"/>
  <c r="S125" i="59" s="1"/>
  <c r="S123" i="59" s="1"/>
  <c r="S122" i="59" s="1"/>
  <c r="S173" i="59" s="1"/>
  <c r="AH68" i="5"/>
  <c r="BL68" i="59" l="1"/>
  <c r="BT68" i="59" s="1"/>
  <c r="S68" i="59" s="1"/>
  <c r="S67" i="59" s="1"/>
  <c r="S59" i="59" s="1"/>
  <c r="S121" i="59" s="1"/>
  <c r="AN129" i="62"/>
  <c r="AH290" i="5"/>
  <c r="J39" i="60" l="1"/>
  <c r="J41" i="60" s="1"/>
  <c r="L12" i="26"/>
  <c r="B12" i="26" l="1"/>
  <c r="G12" i="26"/>
  <c r="I12" i="26" s="1"/>
  <c r="I725" i="26" s="1"/>
  <c r="H12" i="26"/>
  <c r="J12" i="26" s="1"/>
  <c r="J725" i="26" s="1"/>
  <c r="C12" i="26"/>
  <c r="D12" i="26"/>
  <c r="K39" i="60"/>
  <c r="K41" i="60" s="1"/>
</calcChain>
</file>

<file path=xl/comments1.xml><?xml version="1.0" encoding="utf-8"?>
<comments xmlns="http://schemas.openxmlformats.org/spreadsheetml/2006/main">
  <authors>
    <author/>
  </authors>
  <commentList>
    <comment ref="S19" authorId="0" shapeId="0">
      <text>
        <r>
          <rPr>
            <sz val="8.25"/>
            <color indexed="8"/>
            <rFont val="Microsoft Sans Serif"/>
            <family val="2"/>
          </rPr>
          <t xml:space="preserve">HOA NGUYEN THI THANH:
Định dạng số theo loại tiền của chương trinh
</t>
        </r>
      </text>
    </comment>
  </commentList>
</comments>
</file>

<file path=xl/comments2.xml><?xml version="1.0" encoding="utf-8"?>
<comments xmlns="http://schemas.openxmlformats.org/spreadsheetml/2006/main">
  <authors>
    <author/>
  </authors>
  <commentList>
    <comment ref="H12" authorId="0" shapeId="0">
      <text>
        <r>
          <rPr>
            <sz val="8.25"/>
            <color indexed="8"/>
            <rFont val="Microsoft Sans Serif"/>
            <family val="2"/>
          </rPr>
          <t xml:space="preserve">User:
Loại kỳ KK
</t>
        </r>
      </text>
    </comment>
  </commentList>
</comments>
</file>

<file path=xl/comments3.xml><?xml version="1.0" encoding="utf-8"?>
<comments xmlns="http://schemas.openxmlformats.org/spreadsheetml/2006/main">
  <authors>
    <author/>
  </authors>
  <commentList>
    <comment ref="L48" authorId="0" shapeId="0">
      <text>
        <r>
          <rPr>
            <sz val="8.25"/>
            <color indexed="8"/>
            <rFont val="Microsoft Sans Serif"/>
          </rPr>
          <t xml:space="preserve">User:
Liên tục
</t>
        </r>
      </text>
    </comment>
    <comment ref="M48" authorId="0" shapeId="0">
      <text>
        <r>
          <rPr>
            <sz val="8.25"/>
            <color indexed="8"/>
            <rFont val="Microsoft Sans Serif"/>
          </rPr>
          <t>User:
Khong lien tuc</t>
        </r>
      </text>
    </comment>
    <comment ref="X154" authorId="0" shapeId="0">
      <text>
        <r>
          <rPr>
            <sz val="8.25"/>
            <color indexed="8"/>
            <rFont val="Microsoft Sans Serif"/>
          </rPr>
          <t>Chỉ tiêu Vốn góp của chủ sở hữu [411] phải lớn hơn 0</t>
        </r>
      </text>
    </comment>
  </commentList>
</comments>
</file>

<file path=xl/comments4.xml><?xml version="1.0" encoding="utf-8"?>
<comments xmlns="http://schemas.openxmlformats.org/spreadsheetml/2006/main">
  <authors>
    <author>Admin</author>
  </authors>
  <commentList>
    <comment ref="AO47" authorId="0" shapeId="0">
      <text>
        <r>
          <rPr>
            <b/>
            <sz val="9"/>
            <color indexed="81"/>
            <rFont val="Tahoma"/>
            <family val="2"/>
          </rPr>
          <t>Mộc Lan: Thu được từ bán hàng</t>
        </r>
        <r>
          <rPr>
            <sz val="9"/>
            <color indexed="81"/>
            <rFont val="Tahoma"/>
            <family val="2"/>
          </rPr>
          <t xml:space="preserve">
</t>
        </r>
      </text>
    </comment>
    <comment ref="AQ47" authorId="0" shapeId="0">
      <text>
        <r>
          <rPr>
            <b/>
            <sz val="9"/>
            <color indexed="81"/>
            <rFont val="Tahoma"/>
            <family val="2"/>
          </rPr>
          <t>Mộc Lan:</t>
        </r>
        <r>
          <rPr>
            <sz val="9"/>
            <color indexed="81"/>
            <rFont val="Tahoma"/>
            <family val="2"/>
          </rPr>
          <t xml:space="preserve">
Thu lãi từ dthu chứng khoán thu dc</t>
        </r>
      </text>
    </comment>
  </commentList>
</comments>
</file>

<file path=xl/sharedStrings.xml><?xml version="1.0" encoding="utf-8"?>
<sst xmlns="http://schemas.openxmlformats.org/spreadsheetml/2006/main" count="6951" uniqueCount="2150">
  <si>
    <t>(Ban hành theo Thông tư số 133/2016/TT-BTC ngày 26/8/2016 của Bộ Tài chính)</t>
  </si>
  <si>
    <t>(Áp dụng cho doanh nghiệp đáp ứng giả định hoạt động liên tục)</t>
  </si>
  <si>
    <t>Người nộp thuế:</t>
  </si>
  <si>
    <t>Công Ty Cổ Phần Truyền Thông Và Du Lịch Quốc Tế Thăng Long</t>
  </si>
  <si>
    <t>Mã số thuế:</t>
  </si>
  <si>
    <t xml:space="preserve">0107031441 </t>
  </si>
  <si>
    <t>Tên đại lý thuế (nếu có):</t>
  </si>
  <si>
    <t/>
  </si>
  <si>
    <t>Ý kiến kiểm toán:</t>
  </si>
  <si>
    <t>Hỗ trợ lấy dữ liệu năm trước</t>
  </si>
  <si>
    <t>Tích chọn để nhập cột Thuyết minh</t>
  </si>
  <si>
    <t>Đơn vị tiền: Đồng Việt Nam</t>
  </si>
  <si>
    <t>STT</t>
  </si>
  <si>
    <t>CHỈ TIÊU</t>
  </si>
  <si>
    <t>Mã số</t>
  </si>
  <si>
    <t>Thuyết minh</t>
  </si>
  <si>
    <t>Số cuối năm</t>
  </si>
  <si>
    <t>Số đầu năm</t>
  </si>
  <si>
    <t>(1)</t>
  </si>
  <si>
    <t>1</t>
  </si>
  <si>
    <t>2</t>
  </si>
  <si>
    <t>3</t>
  </si>
  <si>
    <t>4</t>
  </si>
  <si>
    <t>5</t>
  </si>
  <si>
    <t>TÀI SẢN</t>
  </si>
  <si>
    <t>A</t>
  </si>
  <si>
    <t>I</t>
  </si>
  <si>
    <t>II</t>
  </si>
  <si>
    <t>B</t>
  </si>
  <si>
    <t>III</t>
  </si>
  <si>
    <t>6</t>
  </si>
  <si>
    <t>7</t>
  </si>
  <si>
    <t>10</t>
  </si>
  <si>
    <t>Người lập biểu</t>
  </si>
  <si>
    <t>Giám đốc:</t>
  </si>
  <si>
    <t>Kế toán trưởng</t>
  </si>
  <si>
    <t>23/11/2019</t>
  </si>
  <si>
    <t>Đơn vị cung cấp dịch vụ kế toán:</t>
  </si>
  <si>
    <t>01/01/2018</t>
  </si>
  <si>
    <t>31/12/2018</t>
  </si>
  <si>
    <t>eof</t>
  </si>
  <si>
    <t>Năm nay</t>
  </si>
  <si>
    <t>Năm trước</t>
  </si>
  <si>
    <t>01</t>
  </si>
  <si>
    <t>02</t>
  </si>
  <si>
    <t>Người ký:</t>
  </si>
  <si>
    <t>Ngày ký:</t>
  </si>
  <si>
    <t>BÁO CÁO LƯU CHUYỂN TIỀN TỆ</t>
  </si>
  <si>
    <t>Chỉ tiêu</t>
  </si>
  <si>
    <t>I. Lưu chuyển tiền từ hoạt động kinh doanh</t>
  </si>
  <si>
    <t>03</t>
  </si>
  <si>
    <t>04</t>
  </si>
  <si>
    <t>05</t>
  </si>
  <si>
    <t>06</t>
  </si>
  <si>
    <t>07</t>
  </si>
  <si>
    <t>II. Lưu chuyển tiền từ hoạt động đầu tư</t>
  </si>
  <si>
    <t>1. Tiền chi để mua sắm, xây dựng TSCĐ, BĐSĐT và các tài sản dài hạn khác</t>
  </si>
  <si>
    <t>2. Tiền thu từ thanh lý, nhượng bán TSCĐ, BĐSĐT và các tài sản dài hạn khác</t>
  </si>
  <si>
    <t>3. Tiền chi cho vay, đầu tư góp vốn vào đơn vị khác</t>
  </si>
  <si>
    <t>4. Tiền thu hồi cho vay, đầu tư góp vốn vào đơn vị khác</t>
  </si>
  <si>
    <t>Lưu chuyển tiền thuần từ hoạt động đầu tư</t>
  </si>
  <si>
    <t>III. Lưu chuyển tiền từ hoạt động tài chính</t>
  </si>
  <si>
    <t>1. Tiền thu từ phát hành cổ phiếu, nhận vốn góp của chủ sở hữu</t>
  </si>
  <si>
    <t>2. Tiền trả lại vốn góp cho các chủ sở hữu, mua lại cổ phiếu của doanh nghiệp đã phát hành</t>
  </si>
  <si>
    <t>3. Tiền thu từ đi vay</t>
  </si>
  <si>
    <t>5. Cổ tức, lợi nhuận đã trả cho chủ sở hữu</t>
  </si>
  <si>
    <t>Lưu chuyển tiền thuần từ hoạt động tài chính</t>
  </si>
  <si>
    <t>Lưu chuyển tiền thuần trong kỳ (50 = 20+30+40)</t>
  </si>
  <si>
    <t>Tiền và tương đương tiền đầu kỳ</t>
  </si>
  <si>
    <t>Ảnh hưởng của thay đổi tỷ giá hối đoái quy đổi ngoại tệ</t>
  </si>
  <si>
    <t>(Theo phương pháp gián tiếp)</t>
  </si>
  <si>
    <t>Năm 2018</t>
  </si>
  <si>
    <t>chk</t>
  </si>
  <si>
    <t>1. Lợi nhuận trước thuế</t>
  </si>
  <si>
    <t>2. Điều chỉnh cho các khoản</t>
  </si>
  <si>
    <t>-</t>
  </si>
  <si>
    <t>- Khấu hao TSCĐ và BĐSĐT</t>
  </si>
  <si>
    <t>- Các khoản dự phòng</t>
  </si>
  <si>
    <t>- Lãi, lỗ chênh lệch tỷ giá hối đoái do đánh giá lại các khoản mục tiền tệ có gốc ngoại tệ</t>
  </si>
  <si>
    <t>- Lãi, lỗ từ hoạt động đầu tư</t>
  </si>
  <si>
    <t>- Chi phí lãi vay</t>
  </si>
  <si>
    <t>- Các khoản điều chỉnh khác</t>
  </si>
  <si>
    <t>08</t>
  </si>
  <si>
    <t>3. Lợi nhuận từ hoạt động kinh doanh trước thay đổi vốn lưu động</t>
  </si>
  <si>
    <t>09</t>
  </si>
  <si>
    <t>- Tăng, giảm các khoản phải thu</t>
  </si>
  <si>
    <t>- Tăng, giảm hàng tồn kho</t>
  </si>
  <si>
    <t>11</t>
  </si>
  <si>
    <t>- Tăng, giảm các khoản phải trả (Không kể lãi vay phải trả, thuế thu nhập doanh nghiệp phải nộp)</t>
  </si>
  <si>
    <t>12</t>
  </si>
  <si>
    <t>- Tăng, giảm chi phí trả trước</t>
  </si>
  <si>
    <t>13</t>
  </si>
  <si>
    <t>- Tăng, giảm chứng khoán kinh doanh</t>
  </si>
  <si>
    <t>14</t>
  </si>
  <si>
    <t>- Tiền lãi vay đã trả</t>
  </si>
  <si>
    <t>15</t>
  </si>
  <si>
    <t>- Thuế thu nhập doanh nghiệp đã nộp</t>
  </si>
  <si>
    <t>16</t>
  </si>
  <si>
    <t>- Tiền thu khác từ hoạt động kinh doanh</t>
  </si>
  <si>
    <t>17</t>
  </si>
  <si>
    <t>- Tiền chi khác cho hoạt động kinh doanh</t>
  </si>
  <si>
    <t>18</t>
  </si>
  <si>
    <t>Lưu chuyển tiền thuần từ hoạt động kinh doanh</t>
  </si>
  <si>
    <t>20</t>
  </si>
  <si>
    <t>21</t>
  </si>
  <si>
    <t>22</t>
  </si>
  <si>
    <t>23</t>
  </si>
  <si>
    <t>24</t>
  </si>
  <si>
    <t>5.Tiền thu lãi cho vay, cổ tức và lợi nhuận được chia</t>
  </si>
  <si>
    <t>25</t>
  </si>
  <si>
    <t>30</t>
  </si>
  <si>
    <t>31</t>
  </si>
  <si>
    <t>32</t>
  </si>
  <si>
    <t>33</t>
  </si>
  <si>
    <t>4. Tiền trả nợ gốc vay và nợ gốc thuê tài chính</t>
  </si>
  <si>
    <t>34</t>
  </si>
  <si>
    <t>35</t>
  </si>
  <si>
    <t>40</t>
  </si>
  <si>
    <t>50</t>
  </si>
  <si>
    <t>60</t>
  </si>
  <si>
    <t>61</t>
  </si>
  <si>
    <t>Tiền và tương đương tiền cuối kỳ
(70 = 50+60+61)</t>
  </si>
  <si>
    <t>70</t>
  </si>
  <si>
    <t>Người lập biểu:</t>
  </si>
  <si>
    <t>Kế toán trưởng:</t>
  </si>
  <si>
    <t xml:space="preserve">BẢNG CÂN ĐỐI TÀI KHOẢN </t>
  </si>
  <si>
    <t>Số hiệu tài khoản</t>
  </si>
  <si>
    <t>Tên tài khoản</t>
  </si>
  <si>
    <t>Số dư đầu kỳ</t>
  </si>
  <si>
    <t>Số phát sinh trong kỳ</t>
  </si>
  <si>
    <t>Số dư cuối kỳ</t>
  </si>
  <si>
    <t>So du cuoi nam</t>
  </si>
  <si>
    <t>Nợ</t>
  </si>
  <si>
    <t>Có</t>
  </si>
  <si>
    <t>No CT</t>
  </si>
  <si>
    <t>Co CT</t>
  </si>
  <si>
    <t>Nọ kỳ trước</t>
  </si>
  <si>
    <t>Có kỳ trước</t>
  </si>
  <si>
    <t>111</t>
  </si>
  <si>
    <t xml:space="preserve"> Tiền mặt</t>
  </si>
  <si>
    <t>1111</t>
  </si>
  <si>
    <t xml:space="preserve"> Tiền Việt Nam</t>
  </si>
  <si>
    <t>1112</t>
  </si>
  <si>
    <t xml:space="preserve"> Ngoại tệ</t>
  </si>
  <si>
    <t>112</t>
  </si>
  <si>
    <t>Tiền gửi Ngân hàng</t>
  </si>
  <si>
    <t>1121</t>
  </si>
  <si>
    <t>Tiền Việt Nam</t>
  </si>
  <si>
    <t>1122</t>
  </si>
  <si>
    <t>Ngoại tệ</t>
  </si>
  <si>
    <t>121</t>
  </si>
  <si>
    <t>Chứng khoán kinh doanh</t>
  </si>
  <si>
    <t>128</t>
  </si>
  <si>
    <t>Đầu tư nắm giữ đến ngày đáo hạn</t>
  </si>
  <si>
    <t>1281</t>
  </si>
  <si>
    <t>Tiền gửi có kỳ hạn</t>
  </si>
  <si>
    <t>1288</t>
  </si>
  <si>
    <t>Các khoản đầu tư khác nắm giữ đến ngày đáo hạn</t>
  </si>
  <si>
    <t>131</t>
  </si>
  <si>
    <t>Phải thu của khách hàng</t>
  </si>
  <si>
    <t>133</t>
  </si>
  <si>
    <t>Thuế GTGT được khấu trừ</t>
  </si>
  <si>
    <t>1331</t>
  </si>
  <si>
    <t xml:space="preserve">Thuế GTGT được khấu trừ của hàng hóa, dịch vụ </t>
  </si>
  <si>
    <t>1332</t>
  </si>
  <si>
    <t>Thuế GTGT được khấu trừ của TSCĐ</t>
  </si>
  <si>
    <t>136</t>
  </si>
  <si>
    <t>Phải thu nội bộ</t>
  </si>
  <si>
    <t>1361</t>
  </si>
  <si>
    <t xml:space="preserve">Vốn kinh doanh ở đơn vị trực thuộc </t>
  </si>
  <si>
    <t>1368</t>
  </si>
  <si>
    <t>138</t>
  </si>
  <si>
    <t>Phải thu khác</t>
  </si>
  <si>
    <t>1381</t>
  </si>
  <si>
    <t>Tài sản thiếu chờ xử lý</t>
  </si>
  <si>
    <t>Cầm cố, thế chấp, ký quỹ, ký cược</t>
  </si>
  <si>
    <t>1388</t>
  </si>
  <si>
    <t>141</t>
  </si>
  <si>
    <t>Tạm ứng</t>
  </si>
  <si>
    <t>151</t>
  </si>
  <si>
    <t>Hàng mua đang đi đường</t>
  </si>
  <si>
    <t>152</t>
  </si>
  <si>
    <t>Nguyên liệu, vật liệu</t>
  </si>
  <si>
    <t>153</t>
  </si>
  <si>
    <t>Công cụ, dụng cụ</t>
  </si>
  <si>
    <t>154</t>
  </si>
  <si>
    <t>Chi phí sản xuất, kinh doanh dở dang</t>
  </si>
  <si>
    <t>155</t>
  </si>
  <si>
    <t>Thành phẩm</t>
  </si>
  <si>
    <t>156</t>
  </si>
  <si>
    <t>Hàng hóa</t>
  </si>
  <si>
    <t>157</t>
  </si>
  <si>
    <t>Hàng gửi đi bán</t>
  </si>
  <si>
    <t>211</t>
  </si>
  <si>
    <t>Tài sản cố định</t>
  </si>
  <si>
    <t>2111</t>
  </si>
  <si>
    <t>2112</t>
  </si>
  <si>
    <t>TSCĐ thuê tài chính</t>
  </si>
  <si>
    <t>2113</t>
  </si>
  <si>
    <t>214</t>
  </si>
  <si>
    <t>Hao mòn tài sản cố định</t>
  </si>
  <si>
    <t>2141</t>
  </si>
  <si>
    <t>Hao mòn TSCĐ hữu hình</t>
  </si>
  <si>
    <t>2142</t>
  </si>
  <si>
    <t>Hao mòn TSCĐ thuê tài chính</t>
  </si>
  <si>
    <t>2143</t>
  </si>
  <si>
    <t xml:space="preserve">Hao mòn TSCĐ vô hình </t>
  </si>
  <si>
    <t>2147</t>
  </si>
  <si>
    <t>Hao mòn bất động sản đầu tư</t>
  </si>
  <si>
    <t>217</t>
  </si>
  <si>
    <t>Bất động sản đầu tư</t>
  </si>
  <si>
    <t>228</t>
  </si>
  <si>
    <t>Đầu tư góp vốn vào đơn vị khác</t>
  </si>
  <si>
    <t>2281</t>
  </si>
  <si>
    <t>2288</t>
  </si>
  <si>
    <t>Đầu tư khác</t>
  </si>
  <si>
    <t>229</t>
  </si>
  <si>
    <t>Dự phòng tổn thất tài sản</t>
  </si>
  <si>
    <t>2291</t>
  </si>
  <si>
    <t xml:space="preserve">Dự phòng giảm giá chứng khoán kinh doanh </t>
  </si>
  <si>
    <t>2292</t>
  </si>
  <si>
    <t xml:space="preserve">Dự phòng tổn thất đầu tư vào đơn vị khác </t>
  </si>
  <si>
    <t>2293</t>
  </si>
  <si>
    <t xml:space="preserve">Dự phòng phải thu khó đòi </t>
  </si>
  <si>
    <t>2294</t>
  </si>
  <si>
    <t>Dự phòng giảm giá hàng tồn kho</t>
  </si>
  <si>
    <t>241</t>
  </si>
  <si>
    <t xml:space="preserve">Xây dựng cơ bản dở dang </t>
  </si>
  <si>
    <t>2411</t>
  </si>
  <si>
    <t>Mua sắm TSCĐ</t>
  </si>
  <si>
    <t>2412</t>
  </si>
  <si>
    <t xml:space="preserve">Xây dựng cơ bản </t>
  </si>
  <si>
    <t>2413</t>
  </si>
  <si>
    <t>Sửa chữa lớn TSCĐ</t>
  </si>
  <si>
    <t>242</t>
  </si>
  <si>
    <t>Chi phí trả trước</t>
  </si>
  <si>
    <t>LOẠI TÀI KHOẢN NỢ PHẢI TRẢ</t>
  </si>
  <si>
    <t>331</t>
  </si>
  <si>
    <t>Phải trả cho người bán</t>
  </si>
  <si>
    <t>333</t>
  </si>
  <si>
    <t>Thuế và các khoản phải nộp Nhà nước</t>
  </si>
  <si>
    <t>3331</t>
  </si>
  <si>
    <t>Thuế giá trị gia tăng phải nộp</t>
  </si>
  <si>
    <t>33311</t>
  </si>
  <si>
    <t>Thuế GTGT đầu ra</t>
  </si>
  <si>
    <t>33312</t>
  </si>
  <si>
    <t>Thuế GTGT hàng nhập khẩu</t>
  </si>
  <si>
    <t>3332</t>
  </si>
  <si>
    <t>Thuế tiêu thụ đặc biệt</t>
  </si>
  <si>
    <t>3333</t>
  </si>
  <si>
    <t>Thuế xuất, nhập khẩu</t>
  </si>
  <si>
    <t>3334</t>
  </si>
  <si>
    <t>Thuế thu nhập doanh nghiệp</t>
  </si>
  <si>
    <t>3335</t>
  </si>
  <si>
    <t>Thuế thu nhập cá nhân</t>
  </si>
  <si>
    <t>3336</t>
  </si>
  <si>
    <t>Thuế tài nguyên</t>
  </si>
  <si>
    <t>3337</t>
  </si>
  <si>
    <t>Thuế nhà đất, tiền thuê đất</t>
  </si>
  <si>
    <t>3338</t>
  </si>
  <si>
    <t>Thuế bảo vệ môi trường và các loại thuế khác</t>
  </si>
  <si>
    <t>33381</t>
  </si>
  <si>
    <t>Thuế bảo vệ môi trường</t>
  </si>
  <si>
    <t>33382</t>
  </si>
  <si>
    <t>Các loại thuế khác</t>
  </si>
  <si>
    <t>3339</t>
  </si>
  <si>
    <t>Phí, lệ phí và các khoản phải nộp khác</t>
  </si>
  <si>
    <t>334</t>
  </si>
  <si>
    <t>Phải trả người lao động</t>
  </si>
  <si>
    <t>335</t>
  </si>
  <si>
    <t>Chi phí phải trả</t>
  </si>
  <si>
    <t>336</t>
  </si>
  <si>
    <t>Phải trả nội bộ</t>
  </si>
  <si>
    <t>3361</t>
  </si>
  <si>
    <t xml:space="preserve">Phải trả nội bộ về vốn kinh doanh </t>
  </si>
  <si>
    <t>3368</t>
  </si>
  <si>
    <t>Phải trả nội bộ khác</t>
  </si>
  <si>
    <t>338</t>
  </si>
  <si>
    <t>Phải trả, phải nộp khác</t>
  </si>
  <si>
    <t>3381</t>
  </si>
  <si>
    <t>Tài sản thừa chờ giải quyết</t>
  </si>
  <si>
    <t>3382</t>
  </si>
  <si>
    <t>Kinh phí công đoàn</t>
  </si>
  <si>
    <t>3383</t>
  </si>
  <si>
    <t>Bảo hiểm xã hội</t>
  </si>
  <si>
    <t>3384</t>
  </si>
  <si>
    <t>Bảo hiểm y tế</t>
  </si>
  <si>
    <t>3385</t>
  </si>
  <si>
    <t xml:space="preserve">Bảo hiểm thất nghiệp </t>
  </si>
  <si>
    <t>3386</t>
  </si>
  <si>
    <t xml:space="preserve">Nhận ký quỹ, ký cược </t>
  </si>
  <si>
    <t>3387</t>
  </si>
  <si>
    <t xml:space="preserve">Doanh thu chưa thực hiện </t>
  </si>
  <si>
    <t>3388</t>
  </si>
  <si>
    <t>341</t>
  </si>
  <si>
    <t>Vay và nợ thuê tài chính</t>
  </si>
  <si>
    <t>3411</t>
  </si>
  <si>
    <t xml:space="preserve">Các khoản đi vay </t>
  </si>
  <si>
    <t>3412</t>
  </si>
  <si>
    <t>Nợ thuê tài chính</t>
  </si>
  <si>
    <t>352</t>
  </si>
  <si>
    <t>Dự phòng phải trả</t>
  </si>
  <si>
    <t>3521</t>
  </si>
  <si>
    <t xml:space="preserve">Dự phòng bảo hành sản phẩm hàng hóa </t>
  </si>
  <si>
    <t>3522</t>
  </si>
  <si>
    <t xml:space="preserve">Dự phòng bảo hành công trình xây dựng </t>
  </si>
  <si>
    <t>3524</t>
  </si>
  <si>
    <t>Dự phòng phải trả khác</t>
  </si>
  <si>
    <t>353</t>
  </si>
  <si>
    <t>Quỹ khen thưởng phúc lợi</t>
  </si>
  <si>
    <t>3531</t>
  </si>
  <si>
    <t xml:space="preserve">Quỹ khen thưởng </t>
  </si>
  <si>
    <t>3532</t>
  </si>
  <si>
    <t>Quỹ phúc lợi</t>
  </si>
  <si>
    <t>3533</t>
  </si>
  <si>
    <t xml:space="preserve">Quỹ phúc lợi đã hình thành TSCĐ </t>
  </si>
  <si>
    <t>3534</t>
  </si>
  <si>
    <t>Quỹ thưởng ban quản lý điều hành công ty</t>
  </si>
  <si>
    <t>356</t>
  </si>
  <si>
    <t>Quỹ phát triển khoa học và công nghệ</t>
  </si>
  <si>
    <t>3561</t>
  </si>
  <si>
    <t>3562</t>
  </si>
  <si>
    <t>Quỹ phát triển khoa học và công nghệ đã hình thành TSCĐ</t>
  </si>
  <si>
    <t>LOẠI TÀI KHOẢN VỐN CHỦ SỞ HỮU</t>
  </si>
  <si>
    <t>411</t>
  </si>
  <si>
    <t>Vốn đầu tư của chủ sở hữu</t>
  </si>
  <si>
    <t>4111</t>
  </si>
  <si>
    <t xml:space="preserve">Vốn góp của chủ sở hữu </t>
  </si>
  <si>
    <t>4112</t>
  </si>
  <si>
    <t xml:space="preserve">Thặng dư vốn cổ phần </t>
  </si>
  <si>
    <t>4118</t>
  </si>
  <si>
    <t>Vốn khác</t>
  </si>
  <si>
    <t>413</t>
  </si>
  <si>
    <t>Chênh lệch tỷ giá hối đoái</t>
  </si>
  <si>
    <t>418</t>
  </si>
  <si>
    <t>Các quỹ thuộc vốn chủ sở hữu</t>
  </si>
  <si>
    <t>419</t>
  </si>
  <si>
    <t>Cổ phiếu quỹ</t>
  </si>
  <si>
    <t>421</t>
  </si>
  <si>
    <t>Lợi nhuận sau thuế chưa phân phối</t>
  </si>
  <si>
    <t>4211</t>
  </si>
  <si>
    <t xml:space="preserve">Lợi nhuận sau thuế chưa phân phối năm trước </t>
  </si>
  <si>
    <t>4212</t>
  </si>
  <si>
    <t>Lợi nhuận sau thuế chưa phân phối năm nay</t>
  </si>
  <si>
    <t>LOẠI TÀI KHOẢN DOANH THU</t>
  </si>
  <si>
    <t>511</t>
  </si>
  <si>
    <t>Doanh thu bán hàng và cung cấp dịch vụ</t>
  </si>
  <si>
    <t>5111</t>
  </si>
  <si>
    <t xml:space="preserve">Doanh thu bán hàng hóa </t>
  </si>
  <si>
    <t>5112</t>
  </si>
  <si>
    <t xml:space="preserve">Doanh thu bán thành phẩm </t>
  </si>
  <si>
    <t>5113</t>
  </si>
  <si>
    <t xml:space="preserve">Doanh thu cung cấp dịch vụ </t>
  </si>
  <si>
    <t>5118</t>
  </si>
  <si>
    <t>Doanh thu khác</t>
  </si>
  <si>
    <t>515</t>
  </si>
  <si>
    <t>Doanh thu hoạt động tài chính</t>
  </si>
  <si>
    <t>LOẠI TÀI KHOẢN CHI PHÍ SẢN XUẤT, KINH DOANH</t>
  </si>
  <si>
    <t>611</t>
  </si>
  <si>
    <t>Mua hàng</t>
  </si>
  <si>
    <t>631</t>
  </si>
  <si>
    <t>Giá thành sản xuất</t>
  </si>
  <si>
    <t>632</t>
  </si>
  <si>
    <t>Giá vốn hàng bán</t>
  </si>
  <si>
    <t>635</t>
  </si>
  <si>
    <t>Chi phí tài chính</t>
  </si>
  <si>
    <t>642</t>
  </si>
  <si>
    <t>Chi phí quản lý kinh doanh</t>
  </si>
  <si>
    <t>6421</t>
  </si>
  <si>
    <t>Chi phí bán hàng</t>
  </si>
  <si>
    <t>6422</t>
  </si>
  <si>
    <t>Chi phí quản lý doanh nghiệp</t>
  </si>
  <si>
    <t>LOẠI TÀI KHOẢN THU NHẬP KHÁC</t>
  </si>
  <si>
    <t>711</t>
  </si>
  <si>
    <t>Thu nhập khác</t>
  </si>
  <si>
    <t>LOẠI TÀI KHOẢN CHI PHÍ KHÁC</t>
  </si>
  <si>
    <t>811</t>
  </si>
  <si>
    <t>Chi phí khác</t>
  </si>
  <si>
    <t>821</t>
  </si>
  <si>
    <t>TÀI KHOẢN XÁC ĐỊNH KẾT QUẢ KINH DOANH</t>
  </si>
  <si>
    <t>911</t>
  </si>
  <si>
    <t>Xác định kết quả kinh doanh</t>
  </si>
  <si>
    <t>Tổng cộng</t>
  </si>
  <si>
    <t>GIẢI TRÌNH KHAI BỔ SUNG, ĐIỀU CHỈNH</t>
  </si>
  <si>
    <t>Chỉ tiêu điều chỉnh</t>
  </si>
  <si>
    <t>Mã số chỉ tiêu</t>
  </si>
  <si>
    <t>Số đã kê khai</t>
  </si>
  <si>
    <t>Số điều chỉnh</t>
  </si>
  <si>
    <t>Chênh lệch giữa số điều chỉnh với số đã kê khai</t>
  </si>
  <si>
    <t>0</t>
  </si>
  <si>
    <t>aa</t>
  </si>
  <si>
    <t>oef</t>
  </si>
  <si>
    <t>Mã số thuế</t>
  </si>
  <si>
    <t xml:space="preserve"> </t>
  </si>
  <si>
    <t>Year</t>
  </si>
  <si>
    <t>2007</t>
  </si>
  <si>
    <t>SoTK</t>
  </si>
  <si>
    <t>Người nộp thuế</t>
  </si>
  <si>
    <t>Month</t>
  </si>
  <si>
    <t xml:space="preserve">Tên đơn vị chủ quản:  </t>
  </si>
  <si>
    <t>Địa chỉ trụ sở</t>
  </si>
  <si>
    <t>Thôn Kiêu Kỵ, Xã Kiêu Kỵ</t>
  </si>
  <si>
    <t>ThreeMonths</t>
  </si>
  <si>
    <t xml:space="preserve">Mã số thuế đơn vị chủ quản: </t>
  </si>
  <si>
    <t>Quận/ huyện</t>
  </si>
  <si>
    <t>Gia Lâm</t>
  </si>
  <si>
    <t>Nguoi Ky</t>
  </si>
  <si>
    <t>nguoi ky</t>
  </si>
  <si>
    <t>Mã số thuế ĐL</t>
  </si>
  <si>
    <t>Tỉnh/ Thành phố</t>
  </si>
  <si>
    <t>Hà Nội</t>
  </si>
  <si>
    <t>TuNgay</t>
  </si>
  <si>
    <t>Tên ĐL</t>
  </si>
  <si>
    <t>Điện thoại</t>
  </si>
  <si>
    <t>DenNgay</t>
  </si>
  <si>
    <t>Địa chỉ trụ sở ĐL</t>
  </si>
  <si>
    <t>Fax</t>
  </si>
  <si>
    <t>Quận / huyện ĐL</t>
  </si>
  <si>
    <t>Email</t>
  </si>
  <si>
    <t>Nganh nghe</t>
  </si>
  <si>
    <t>Tỉnh/ thành phố ĐL</t>
  </si>
  <si>
    <t>Điện thoại ĐL</t>
  </si>
  <si>
    <t>Function</t>
  </si>
  <si>
    <t>Cell</t>
  </si>
  <si>
    <t>Infor Message</t>
  </si>
  <si>
    <t>Warning</t>
  </si>
  <si>
    <t>Order (not repeat)</t>
  </si>
  <si>
    <t>Fax ĐL</t>
  </si>
  <si>
    <t>Mã số thuế bắt buộc phải nhập và nhập đầy đủ 10 số đầu. Bạn vui lòng vào mục Thông tin chung để điều chỉnh Mã số thuế.</t>
  </si>
  <si>
    <t>Y</t>
  </si>
  <si>
    <t>Email ĐL</t>
  </si>
  <si>
    <t>Mã số thuế không hợp lệ. Bạn vui lòng vào mục Thông tin chung để điều chỉnh Mã số thuế.</t>
  </si>
  <si>
    <t>Hợp đồng ĐL</t>
  </si>
  <si>
    <t>3 số sau của Mã số thuế hoặc là không có, hoặc là điền đủ.  Bạn vui lòng vào mục Thông tin chung để điều chỉnh Mã số thuế.</t>
  </si>
  <si>
    <t>Ngày HĐĐL</t>
  </si>
  <si>
    <t>Đề nghị nhập tất cả các trường: Tên cơ sở kinh doanh, Địa chỉ trụ sở, Quận/ huyện, Tỉnh/ Thành phố, Ngày bắt đầu năm tài chính (dd/mm) trong chức năng thông tin doanh nghiệp</t>
  </si>
  <si>
    <t>Họ và tên nhân viên ĐL</t>
  </si>
  <si>
    <t>Thông tin ngày ký bắt buộc nhập. Đề nghị hãy nhập thông tin này.</t>
  </si>
  <si>
    <t>Chứng chỉ hành nghề số</t>
  </si>
  <si>
    <t>Giá trị tuyệt đối chỉ tiêu [222] phải nhỏ hơn hoặc bằng chỉ tiêu [221]</t>
  </si>
  <si>
    <t>Giá trị tuyệt đối chỉ tiêu [232] phải nhỏ hơn hoặc bằng chỉ tiêu [231]</t>
  </si>
  <si>
    <t>maDVu</t>
  </si>
  <si>
    <t>HTKK</t>
  </si>
  <si>
    <t>Chỉ tiêu [418] không được phép âm, đề nghị xem lại</t>
  </si>
  <si>
    <t>N</t>
  </si>
  <si>
    <t>tenDVu</t>
  </si>
  <si>
    <t>HỖ TRỢ KÊ KHAI THUẾ</t>
  </si>
  <si>
    <t>pbanDVu</t>
  </si>
  <si>
    <t>4.2.2</t>
  </si>
  <si>
    <t>Chỉ tiêu [427] không được phép âm, đề nghị xem lại</t>
  </si>
  <si>
    <t>ttinNhaCCapDVu</t>
  </si>
  <si>
    <t>TỔNG CỤC THUẾ HÀ NỘI</t>
  </si>
  <si>
    <t>maTKhai</t>
  </si>
  <si>
    <t>684</t>
  </si>
  <si>
    <t>Chỉ tiêu Tổng cộng tài sản [300] phải bằng chỉ tiêu Tổng cộng nguồn vốn  [600]</t>
  </si>
  <si>
    <t>tenTKhai</t>
  </si>
  <si>
    <t>Bộ báo cáo tài chính (B01b - DNN)(TT133/2016/TT-BTC)</t>
  </si>
  <si>
    <t>moTaBMau</t>
  </si>
  <si>
    <t>pbanTKhaiXML</t>
  </si>
  <si>
    <t>2.3.2</t>
  </si>
  <si>
    <t>loaiTKhai</t>
  </si>
  <si>
    <t>C</t>
  </si>
  <si>
    <t>Các khoản giảm trừ doanh thu chỉ tiêu [02] phải nhỏ hơn hoặc bằng Doanh thu bán hàng và cung cấp dịch vụ chỉ tiêu [01]</t>
  </si>
  <si>
    <t>soLan</t>
  </si>
  <si>
    <t>kieuKy</t>
  </si>
  <si>
    <t>Chi phí lãi vay chỉ tiêu [23] phải nhỏ hơn hoặc bằng chi phí tài chính chỉ tiêu [22]</t>
  </si>
  <si>
    <t>kyKKhai</t>
  </si>
  <si>
    <t>2018</t>
  </si>
  <si>
    <t>kyKKhaiTuNgay</t>
  </si>
  <si>
    <t>Dư nợ cuối kỳ khác  (nợ đầu kỳ - có đầu kỳ+ ps nợ - ps có). Đề nghị xem lại</t>
  </si>
  <si>
    <t>kyKKhaiDenNgay</t>
  </si>
  <si>
    <t>kyKKhaiTuThang</t>
  </si>
  <si>
    <t>kyKKhaiDenThang</t>
  </si>
  <si>
    <t>maCQTNoiNop</t>
  </si>
  <si>
    <t>10119</t>
  </si>
  <si>
    <t>tenCQTNoiNop</t>
  </si>
  <si>
    <t>Chi cục Thuế Huyện Gia Lâm</t>
  </si>
  <si>
    <t>ngayLapTKhai</t>
  </si>
  <si>
    <t>maLyDoGiaHan</t>
  </si>
  <si>
    <t>lyDoGiaHan</t>
  </si>
  <si>
    <t>nguoiKy</t>
  </si>
  <si>
    <t>ngayKy</t>
  </si>
  <si>
    <t>nganhNgheKD</t>
  </si>
  <si>
    <t>maCQTCapCuc</t>
  </si>
  <si>
    <t>10100</t>
  </si>
  <si>
    <t>tenCQTCapCuc</t>
  </si>
  <si>
    <t>HAN - Cục Thuế Thành phố Hà Nội</t>
  </si>
  <si>
    <t>thang</t>
  </si>
  <si>
    <t>quy</t>
  </si>
  <si>
    <t>nam</t>
  </si>
  <si>
    <t>MaDonViTinh</t>
  </si>
  <si>
    <t>VND</t>
  </si>
  <si>
    <t>TenDonViTinh</t>
  </si>
  <si>
    <t>Việt Nam Đồng</t>
  </si>
  <si>
    <t>Dư có cuối kỳ khác (Dư có đầu kỳ  - Dư nợ đầu kỳ + ps có trong kỳ  - ps nợ trong kỳ). Đề nghị xem lại</t>
  </si>
  <si>
    <t>Số dư Có không âm</t>
  </si>
  <si>
    <t>Bạn chỉ được phép nhập dư Nợ</t>
  </si>
  <si>
    <t>Bạn chỉ được phép nhập dư Có</t>
  </si>
  <si>
    <t>Bạn không được nhập giá trị cột Số dư đầu kỳ</t>
  </si>
  <si>
    <t>Bạn không được nhập giá trị cột Số dư cuối kỳ</t>
  </si>
  <si>
    <t>Số đầu năm của năm nay khác với Số cuối năm của năm trước</t>
  </si>
  <si>
    <t>Số cuối năm của chỉ tiêu [600] phải khác 0</t>
  </si>
  <si>
    <t>Số dư có không âm</t>
  </si>
  <si>
    <t>Số dư Nợ không âm</t>
  </si>
  <si>
    <t>Dữ liệu bắt buộc nhập</t>
  </si>
  <si>
    <t>BÁO CÁO TÀI CHÍNH TỔNG HỢP</t>
  </si>
  <si>
    <t>Đến ngày:</t>
  </si>
  <si>
    <t>Từ ngày:</t>
  </si>
  <si>
    <t>(Ký, họ tên, đóng dấu)</t>
  </si>
  <si>
    <t>(Ký, họ tên)</t>
  </si>
  <si>
    <t>Lập, Ngày ..... tháng ..... năm .........</t>
  </si>
  <si>
    <t>- Tổng chi phí thuế thu nhập doanh nghiệp hiện hành</t>
  </si>
  <si>
    <t>- Chi phí thuế thu nhập doanh nghiệp tính trên thu nhập chịu thuế năm hiện hành</t>
  </si>
  <si>
    <t>Cộng</t>
  </si>
  <si>
    <t>b) Các khoản chi phí bán hàng phát sinh trong kỳ</t>
  </si>
  <si>
    <t>a) Các khoản chi phí quản lý doanh nghiệp phát sinh trong kỳ</t>
  </si>
  <si>
    <t>- Chi phí tài chính khác</t>
  </si>
  <si>
    <t>- Lỗ chênh lệch tỷ giá</t>
  </si>
  <si>
    <t>- Lãi tiền vay</t>
  </si>
  <si>
    <t>- Doanh thu hoạt động tài chính khác</t>
  </si>
  <si>
    <t>- Lãi bán hàng trả chậm, chiết khấu thanh toán</t>
  </si>
  <si>
    <t>- Lãi chênh lệch tỷ giá</t>
  </si>
  <si>
    <t>- Cổ tức, lợi nhuận được chia</t>
  </si>
  <si>
    <t>- Lãi tiền gửi, tiền cho vay</t>
  </si>
  <si>
    <t>- Các khoản ghi giảm giá vốn hàng bán</t>
  </si>
  <si>
    <t>- Giá vốn của dịch vụ đã cung cấp</t>
  </si>
  <si>
    <t>- Giá vốn của thành phẩm đã bán</t>
  </si>
  <si>
    <t>- Giá vốn của hàng hóa đã bán</t>
  </si>
  <si>
    <t>- Hàng bán bị trả lại</t>
  </si>
  <si>
    <t>- Giảm giá hàng bán</t>
  </si>
  <si>
    <t>- Chiết khấu thương mại</t>
  </si>
  <si>
    <t>- Doanh thu cung cấp dịch vụ</t>
  </si>
  <si>
    <t>- Hàng hoá nhận bán hộ, nhận ký gửi, nhận cầm cố, thế chấp:</t>
  </si>
  <si>
    <t>Số lượng</t>
  </si>
  <si>
    <t>ĐVT</t>
  </si>
  <si>
    <t>Chủng loại, quy cách, phẩm chất</t>
  </si>
  <si>
    <t>Tên hàng</t>
  </si>
  <si>
    <t>Mã hàng</t>
  </si>
  <si>
    <t>- Trên 5 năm</t>
  </si>
  <si>
    <t>- Từ 1 năm trở xuống</t>
  </si>
  <si>
    <t>Số dư cuối năm</t>
  </si>
  <si>
    <t>Số dư đầu năm</t>
  </si>
  <si>
    <t>LNST chưa phân phối và các quỹ</t>
  </si>
  <si>
    <t>Chênh lệch tỷ giá</t>
  </si>
  <si>
    <t>Vốn khác của chủ sở hữu</t>
  </si>
  <si>
    <t>Thặng dư vốn cổ phần</t>
  </si>
  <si>
    <t>Vốn góp của chủ sở hữu</t>
  </si>
  <si>
    <t>Đầu năm</t>
  </si>
  <si>
    <t>Cuối năm</t>
  </si>
  <si>
    <t>b) Vay dài hạn</t>
  </si>
  <si>
    <t>a) Vay ngắn hạn</t>
  </si>
  <si>
    <t>Giảm</t>
  </si>
  <si>
    <t>Tăng</t>
  </si>
  <si>
    <t>Trong năm</t>
  </si>
  <si>
    <t xml:space="preserve"> 11. Vay và nợ thuê tài chính</t>
  </si>
  <si>
    <t>- Các khoản phí, lệ phí và các khoản phải nộp khác</t>
  </si>
  <si>
    <t>- Các loại thuế khác</t>
  </si>
  <si>
    <t>- Thuế nhà đất và tiền thuê đất</t>
  </si>
  <si>
    <t>- Thuế tài nguyên</t>
  </si>
  <si>
    <t>- Thuế thu nhập cá nhân</t>
  </si>
  <si>
    <t>- Thuế thu nhập doanh nghiệp</t>
  </si>
  <si>
    <t>- Thuế tiêu thụ đặc biệt</t>
  </si>
  <si>
    <t>- Thuế giá trị gia tăng</t>
  </si>
  <si>
    <t>Số đã thực nộp trong năm</t>
  </si>
  <si>
    <t>Số phải nộp trong năm</t>
  </si>
  <si>
    <t>b) Bất động sản đầu tư nắm giữ chờ tăng giá</t>
  </si>
  <si>
    <t>a) Bất động sản đầu tư cho thuê</t>
  </si>
  <si>
    <t>Giảm trong năm</t>
  </si>
  <si>
    <t>Tăng trong năm</t>
  </si>
  <si>
    <t>Khoản mục</t>
  </si>
  <si>
    <t>Giá trị còn lại</t>
  </si>
  <si>
    <t>Giá trị hao mòn lũy kế</t>
  </si>
  <si>
    <t>Nguyên giá</t>
  </si>
  <si>
    <t>- Lý do dẫn đến việc trích lập thêm hoặc hoàn nhập dự phòng giảm giá hàng tồn kho.</t>
  </si>
  <si>
    <t>- Hàng hóa</t>
  </si>
  <si>
    <t>- Thành phẩm</t>
  </si>
  <si>
    <t>- Chi phí sản xuất kinh doanh dở dang</t>
  </si>
  <si>
    <t>- Công cụ, dụng cụ</t>
  </si>
  <si>
    <t>- Nguyên liệu, vật liệu</t>
  </si>
  <si>
    <t>- Hàng đang đi trên đường</t>
  </si>
  <si>
    <t>- Tiền gửi có kỳ hạn</t>
  </si>
  <si>
    <t>b) Đầu tư nắm giữ đến ngày đáo hạn</t>
  </si>
  <si>
    <t>a) Chứng khoán kinh doanh</t>
  </si>
  <si>
    <t>- Tiền mặt</t>
  </si>
  <si>
    <t>- Nguyên tắc ghi nhận hàng tồn kho:</t>
  </si>
  <si>
    <t>3. Ngành nghề kinh doanh:</t>
  </si>
  <si>
    <t>1. Hình thức sở hữu vốn:</t>
  </si>
  <si>
    <t>BẢN THUYẾT MINH BÁO CÁO TÀI CHÍNH</t>
  </si>
  <si>
    <t>TK</t>
  </si>
  <si>
    <t>Số tiền</t>
  </si>
  <si>
    <t>x</t>
  </si>
  <si>
    <t>THÔNG TIN DOANH NGHIỆP</t>
  </si>
  <si>
    <t xml:space="preserve">Tên doanh nghiệp: </t>
  </si>
  <si>
    <t>CÔNG TY TNHH DỊCH VỤ &amp; ĐÀO TẠO KẾ TOÁN THUẾ MỘC LAN.</t>
  </si>
  <si>
    <t>Địa chỉ:</t>
  </si>
  <si>
    <t>Tổ 3 - Phường La Khê - Quận Hà Đông - TP. Hà Nội</t>
  </si>
  <si>
    <t>Tỉnh/TP:</t>
  </si>
  <si>
    <t>Số điện thoại:</t>
  </si>
  <si>
    <t>Email:</t>
  </si>
  <si>
    <t>Nếu không TIẾN LÊN bạn sẽ bị TỤT LÙI.</t>
  </si>
  <si>
    <t>Tài khoản ngân hàng:</t>
  </si>
  <si>
    <t>Zalo:</t>
  </si>
  <si>
    <t>Tên Ngân Hàng:</t>
  </si>
  <si>
    <t>Fb:</t>
  </si>
  <si>
    <t>Người đại diên:</t>
  </si>
  <si>
    <t xml:space="preserve">Chức vụ: </t>
  </si>
  <si>
    <t>Giám đốc</t>
  </si>
  <si>
    <t>KẾ TOÁN PHÂN HỆ QUỸ TIỀN MẶT - TIỀN GỬI</t>
  </si>
  <si>
    <t>KẾ TOÁN PHÂN HỆ KHO</t>
  </si>
  <si>
    <t>KẾ TOÁN CÔNG NỢ PHẢI THU - PHẢI TRẢ</t>
  </si>
  <si>
    <t>KẾ TOÁN GIÁ THÀNH SẢN XUẤT - XÂY DỰNG.</t>
  </si>
  <si>
    <t>KẾ TOÁN THUẾ</t>
  </si>
  <si>
    <t>DANH MỤC TÀI KHOẢN</t>
  </si>
  <si>
    <t>Số TK</t>
  </si>
  <si>
    <t>Sổ cái</t>
  </si>
  <si>
    <t>Tính chất</t>
  </si>
  <si>
    <t>Dư Nợ</t>
  </si>
  <si>
    <t>Dư Có</t>
  </si>
  <si>
    <t>Tiền mặt</t>
  </si>
  <si>
    <t>Tiền gửi ngân hàng VNĐ</t>
  </si>
  <si>
    <t>11211</t>
  </si>
  <si>
    <t>Tiền Việt Nam tại  Ngân hàng Việtcombank</t>
  </si>
  <si>
    <t>11212</t>
  </si>
  <si>
    <t>Tiền Việt Nam tại  Ngân hàng Vietinbank</t>
  </si>
  <si>
    <t>11213</t>
  </si>
  <si>
    <t xml:space="preserve">Tiền Việt Nam tại  </t>
  </si>
  <si>
    <t>11214</t>
  </si>
  <si>
    <t>11215</t>
  </si>
  <si>
    <t>Lưỡng tính</t>
  </si>
  <si>
    <t>Thuế GTGT được khấu trừ của hàng hóa, dịch vụ</t>
  </si>
  <si>
    <t>Nhà cửa, vật kiến trúc</t>
  </si>
  <si>
    <t>Cây lâu năm, súc vật làm việc và cho sản phẩm</t>
  </si>
  <si>
    <t>TSCĐ khác</t>
  </si>
  <si>
    <t>Quyền sử dụng đất</t>
  </si>
  <si>
    <t>Quyền phát hành</t>
  </si>
  <si>
    <t>Bản quyền, bằng sáng chế</t>
  </si>
  <si>
    <t>TSCĐ vô hình khác</t>
  </si>
  <si>
    <t>Hao mòn TSCĐ vô hình</t>
  </si>
  <si>
    <t>Đầu tư vào công ty liên doanh, liên kết</t>
  </si>
  <si>
    <t>Dự phòng giảm giá chứng khoán kinh doanh</t>
  </si>
  <si>
    <t>Dự phòng tổn thất đầu tư vào đơn vị khác</t>
  </si>
  <si>
    <t>Dự phòng phải thu khó đòi</t>
  </si>
  <si>
    <t>Xây dựng cơ bản dở dang</t>
  </si>
  <si>
    <t>Xây dựng cơ bản</t>
  </si>
  <si>
    <t>Phải trả nội bộ về vốn kinh doanh</t>
  </si>
  <si>
    <t>Bảo hiểm thất nghiệp</t>
  </si>
  <si>
    <t>Nhận ký quỹ, ký cược</t>
  </si>
  <si>
    <t>Doanh thu chưa thực hiện</t>
  </si>
  <si>
    <t>Các khoản đi vay</t>
  </si>
  <si>
    <t>Dự phòng bảo hành sản phẩm hàng hóa</t>
  </si>
  <si>
    <t>Dự phòng bảo hành công trình xây dựng</t>
  </si>
  <si>
    <t>Quỹ khen thưởng, phúc lợi</t>
  </si>
  <si>
    <t>Quỹ khen thưởng</t>
  </si>
  <si>
    <t>Quỹ phúc lợi đã hình thành TSCĐ</t>
  </si>
  <si>
    <t>Lợi nhuận sau thuế chưa phân phối năm trước</t>
  </si>
  <si>
    <t>Doanh thu bán hàng hóa</t>
  </si>
  <si>
    <t>Doanh thu cung cấp dịch vụ</t>
  </si>
  <si>
    <t>Chi phí thuế thu nhập doanh nghiệp</t>
  </si>
  <si>
    <t>NHẬP LIỆU CHI TIẾT</t>
  </si>
  <si>
    <t>Ngày ghi sổ</t>
  </si>
  <si>
    <t>Ngày chứng từ gốc</t>
  </si>
  <si>
    <t>Số chứng từ ghi sổ</t>
  </si>
  <si>
    <t>Mã hạch toán</t>
  </si>
  <si>
    <t>Loại HĐ</t>
  </si>
  <si>
    <t>Diễn giải</t>
  </si>
  <si>
    <t>TK Ghi nợ</t>
  </si>
  <si>
    <t>TK Ghi có</t>
  </si>
  <si>
    <t>Số tiền phát sinh</t>
  </si>
  <si>
    <t>Tiền USD</t>
  </si>
  <si>
    <t>Tỷ giá</t>
  </si>
  <si>
    <t>Thuế suất</t>
  </si>
  <si>
    <t>Tiền thuế</t>
  </si>
  <si>
    <t>Người nộp tiền</t>
  </si>
  <si>
    <t>Mã KH-NCC - NỢ</t>
  </si>
  <si>
    <t>Mã KH_NCC- CÓ</t>
  </si>
  <si>
    <t>Tên khách hàng</t>
  </si>
  <si>
    <t>Địa chỉ</t>
  </si>
  <si>
    <t>Mã Số thuế</t>
  </si>
  <si>
    <t>Ký hiệu mẫu số</t>
  </si>
  <si>
    <t>Ký hiệu  HĐ</t>
  </si>
  <si>
    <t>Số HĐ</t>
  </si>
  <si>
    <t>Quý</t>
  </si>
  <si>
    <t>Ngày tháng</t>
  </si>
  <si>
    <t>Khoan muc CP</t>
  </si>
  <si>
    <t>Doi tuong tap hop CP</t>
  </si>
  <si>
    <t>Công trình</t>
  </si>
  <si>
    <t>Tháng</t>
  </si>
  <si>
    <t>AND</t>
  </si>
  <si>
    <t>Loai</t>
  </si>
  <si>
    <t>PT001</t>
  </si>
  <si>
    <t>Lê Thị Lan</t>
  </si>
  <si>
    <t>MV</t>
  </si>
  <si>
    <t>Tài khoản:</t>
  </si>
  <si>
    <t>Mẫu số: S03b-DNN</t>
  </si>
  <si>
    <t>SỔ CÁI</t>
  </si>
  <si>
    <t>(Dùng cho hình thức kế toán Nhật ký chung)</t>
  </si>
  <si>
    <t>Ngày,
tháng
ghi sổ</t>
  </si>
  <si>
    <t>Chứng từ</t>
  </si>
  <si>
    <t>Nhật ký chung</t>
  </si>
  <si>
    <t>Số hiệu
TK
đối ứng</t>
  </si>
  <si>
    <t>Số hiệu</t>
  </si>
  <si>
    <t>Ngày, tháng</t>
  </si>
  <si>
    <t>Trang
số</t>
  </si>
  <si>
    <t>STT
dòng</t>
  </si>
  <si>
    <t>D</t>
  </si>
  <si>
    <t>E</t>
  </si>
  <si>
    <t>G</t>
  </si>
  <si>
    <t>H</t>
  </si>
  <si>
    <t>- Số dư đầu kỳ</t>
  </si>
  <si>
    <t>- Số phát sinh trong kỳ</t>
  </si>
  <si>
    <t>- Cộng số phát sinh</t>
  </si>
  <si>
    <t>- Số dư cuối kỳ</t>
  </si>
  <si>
    <t>SỔ CHI TIẾT CÁC TÀI KHOẢN</t>
  </si>
  <si>
    <t>Ngày hạch toán</t>
  </si>
  <si>
    <t>Ngày chứng từ</t>
  </si>
  <si>
    <t>Số chứng từ</t>
  </si>
  <si>
    <t>Tài khoản</t>
  </si>
  <si>
    <t>TK đối ứng</t>
  </si>
  <si>
    <t>Phát sinh Nợ</t>
  </si>
  <si>
    <t>Phát sinh Có</t>
  </si>
  <si>
    <t>SỔ NHẬT KÝ CHUNG</t>
  </si>
  <si>
    <t>Mã CCDC</t>
  </si>
  <si>
    <t>CCDC</t>
  </si>
  <si>
    <t>Tên CCDC</t>
  </si>
  <si>
    <t>Thời gian phân bổ (tháng)</t>
  </si>
  <si>
    <t>BR</t>
  </si>
  <si>
    <t xml:space="preserve">BẢNG KÊ HÓA ĐƠN, CHỨNG TỪ HÀNG HÓA, DỊCH VỤ BÁN RA </t>
  </si>
  <si>
    <t>Thue GTGT</t>
  </si>
  <si>
    <t>Loại tem, vé, thẻ</t>
  </si>
  <si>
    <t>Hóa đơn, chứng từ bán ra</t>
  </si>
  <si>
    <t>Tên người mua</t>
  </si>
  <si>
    <t>Mã số thuế người mua</t>
  </si>
  <si>
    <t>Doanh thu chưa có thuế GTGT</t>
  </si>
  <si>
    <t>Thuế GTGT</t>
  </si>
  <si>
    <t>Ghi chú</t>
  </si>
  <si>
    <t>Mã hóa đơn</t>
  </si>
  <si>
    <t>Số hóa đơn</t>
  </si>
  <si>
    <t xml:space="preserve">Ngày, tháng, năm lập hóa đơn </t>
  </si>
  <si>
    <t>(2)</t>
  </si>
  <si>
    <t>(3)</t>
  </si>
  <si>
    <t>(4)</t>
  </si>
  <si>
    <t>(5)</t>
  </si>
  <si>
    <t>(6)</t>
  </si>
  <si>
    <t>(7)</t>
  </si>
  <si>
    <t>(8)</t>
  </si>
  <si>
    <t>1. Hàng hóa, dịch vụ không chịu thuế giá trị gia tăng (GTGT):</t>
  </si>
  <si>
    <t>Tổng</t>
  </si>
  <si>
    <t>T1</t>
  </si>
  <si>
    <t xml:space="preserve"> 2. Hàng hóa, dịch vụ chịu thuế suất thuế GTGT 0%:</t>
  </si>
  <si>
    <t>T2</t>
  </si>
  <si>
    <t xml:space="preserve"> 3. Hàng hóa, dịch vụ chịu thuế suất thuế GTGT 5%:</t>
  </si>
  <si>
    <t>T3</t>
  </si>
  <si>
    <t xml:space="preserve"> 4. Hàng hóa, dịch vụ chịu thuế suất thuế GTGT 10%:</t>
  </si>
  <si>
    <t>T4</t>
  </si>
  <si>
    <t>Tổng doanh thu hàng hóa, dịch vụ bán ra chịu thuế GTGT:</t>
  </si>
  <si>
    <t>Tổng số thuế GTGT của hàng hóa, dịch vụ bán ra:</t>
  </si>
  <si>
    <t>BẢNG KÊ HÓA ĐƠN, CHỨNG TỪ HÀNG HÓA, DỊCH VỤ MUA VÀO</t>
  </si>
  <si>
    <t>Hóa đơn, chứng từ, biên lai nộp thuế</t>
  </si>
  <si>
    <t>Tên người bán</t>
  </si>
  <si>
    <t>Mã số thuế người bán</t>
  </si>
  <si>
    <t>Giá trị HHDV
mua vào chưa có thuế</t>
  </si>
  <si>
    <t xml:space="preserve">Ngày, tháng, năm
lập hóa đơn </t>
  </si>
  <si>
    <t xml:space="preserve">1. Hàng hóa, dịch vụ dùng riêng cho SXKD chịu thuế GTGT và sử dụng cho các hoạt động cung cấp hàng hóa, dịch vụ không kê khai, nộp thuế GTGT đủ điều kiện khấu trừ thuế: </t>
  </si>
  <si>
    <t>2. Hàng hóa, dịch vụ không đủ điều kiện khấu trừ:</t>
  </si>
  <si>
    <t>2. Hàng hóa, dịch vụ dùng chung cho SXKD chịu thuế và không chịu thuế đủ điều kiện khấu trừ thuế:</t>
  </si>
  <si>
    <t>3. Hàng hóa, dịch vụ dùng cho dự án đầu tư đủ điều kiện được khấu trừ thuế:</t>
  </si>
  <si>
    <t xml:space="preserve">Tổng giá trị HHDV mua vào phục vụ SXKD được khấu trừ thuế GTGT:    </t>
  </si>
  <si>
    <t>Tổng thuế GTGT của HHDV mua vào đủ điều kiện được khấu trừ:</t>
  </si>
  <si>
    <t xml:space="preserve">BÁO CÁO TÌNH HÌNH SỬ DỤNG HÓA ĐƠN (BC26/AC) </t>
  </si>
  <si>
    <t xml:space="preserve">    Kỳ báo cáo: Quý 3 năm 2019</t>
  </si>
  <si>
    <t>( từ 01/07/2019 đến 30/09/2019)</t>
  </si>
  <si>
    <t>[02]Tên tổ chức, cá nhân:</t>
  </si>
  <si>
    <t>[03]  Mã số thuế:</t>
  </si>
  <si>
    <t>0107031441</t>
  </si>
  <si>
    <t>[04] Địa chỉ</t>
  </si>
  <si>
    <t>01/07/2019</t>
  </si>
  <si>
    <t>30/09/2019</t>
  </si>
  <si>
    <t>Kỳ báo cáo cuối cùng</t>
  </si>
  <si>
    <t>Chuyển địa điểm</t>
  </si>
  <si>
    <t>Đơn vị tính : Số</t>
  </si>
  <si>
    <t>Mã loại hóa đơn</t>
  </si>
  <si>
    <t>Tên loại hóa đơn</t>
  </si>
  <si>
    <t>Ký hiệu mẫu hoá đơn</t>
  </si>
  <si>
    <t>Ký hiệu 
hóa đơn</t>
  </si>
  <si>
    <t>Số tồn đầu kỳ, mua/phát hành trong kỳ</t>
  </si>
  <si>
    <t>Số sử dụng, xoá bỏ, mất, huỷ trong kỳ</t>
  </si>
  <si>
    <t>Tồn cuối kỳ</t>
  </si>
  <si>
    <t>Tổng số</t>
  </si>
  <si>
    <t>Số tồn đầu kỳ</t>
  </si>
  <si>
    <t>Số mua/ 
phát hành trong kỳ</t>
  </si>
  <si>
    <t>Tổng số sử dụng, xóa bỏ, mất, hủy</t>
  </si>
  <si>
    <t>Trong đó</t>
  </si>
  <si>
    <t>Số lượng đã sử dụng</t>
  </si>
  <si>
    <t>Xóa bỏ</t>
  </si>
  <si>
    <t xml:space="preserve">Mất </t>
  </si>
  <si>
    <t>Hủy</t>
  </si>
  <si>
    <t>Từ số</t>
  </si>
  <si>
    <t>Đến số</t>
  </si>
  <si>
    <t>ton tu so</t>
  </si>
  <si>
    <t>ton den so</t>
  </si>
  <si>
    <t>Số</t>
  </si>
  <si>
    <t>maHD</t>
  </si>
  <si>
    <t>01GTKT</t>
  </si>
  <si>
    <t>Hóa đơn giá trị gia tăng</t>
  </si>
  <si>
    <t>01GTKT3/002</t>
  </si>
  <si>
    <t>TL/18P</t>
  </si>
  <si>
    <t>0000164</t>
  </si>
  <si>
    <t>0000500</t>
  </si>
  <si>
    <t>Lê Thị LAn</t>
  </si>
  <si>
    <t xml:space="preserve">Người đại diện theo pháp luật : </t>
  </si>
  <si>
    <t xml:space="preserve">Ngày lập báo cáo: </t>
  </si>
  <si>
    <t>*Lưu ý: Khi nhập Ký hiệu mẫu, Ký hiêu hoá đơn:</t>
  </si>
  <si>
    <t>-Theo TT153 không phân biệt chữ hoa chữ thường, hệ thống tự động hỗ trợ</t>
  </si>
  <si>
    <t>- Khác TT153 phân biệt chữ hoa, chữ thường. Yêu cầu nhập đúng.</t>
  </si>
  <si>
    <t>TỜ KHAI THUẾ GIÁ TRỊ GIA TĂNG (01/GTGT)
(Dành cho người nộp thuế khai thuế GTGT theo phương pháp khấu trừ)</t>
  </si>
  <si>
    <t>Cell để khắc phục việc k vẽ đc border, nếu xóa thì phải check lại border khi hiển thị lên của sheet</t>
  </si>
  <si>
    <t>[01] Kỳ tính thuế:</t>
  </si>
  <si>
    <t>Trường hợp được gia hạn</t>
  </si>
  <si>
    <t xml:space="preserve">[02] Lần đầu:  </t>
  </si>
  <si>
    <t>X</t>
  </si>
  <si>
    <t xml:space="preserve">   [03] Bổ sung lần thứ:</t>
  </si>
  <si>
    <t>[04] Tên người nộp thuế:</t>
  </si>
  <si>
    <t xml:space="preserve"> Doanh nghiệp có quy mô nhỏ và vừa</t>
  </si>
  <si>
    <t>[05] Mã số thuế:</t>
  </si>
  <si>
    <t xml:space="preserve"> Doanh nghiệp sử dụng nhiều lao động</t>
  </si>
  <si>
    <t>[12] Tên đại lý thuế (nếu có):</t>
  </si>
  <si>
    <t xml:space="preserve"> Doanh nghiệp đầu tư – kinh doanh (bán, cho thuê, cho thuê mua) nhà ở</t>
  </si>
  <si>
    <t>[13] Mã số thuế đại lý:</t>
  </si>
  <si>
    <t xml:space="preserve"> Lý do khác</t>
  </si>
  <si>
    <t>1701</t>
  </si>
  <si>
    <t xml:space="preserve">  Gia hạn</t>
  </si>
  <si>
    <t>Trường hợp được gia hạn:</t>
  </si>
  <si>
    <t>GIÁ TRỊ HHDV</t>
  </si>
  <si>
    <t>THUẾ GTGT</t>
  </si>
  <si>
    <t>Không phát sinh hoạt động mua, bán trong kỳ (đánh dấu "X")</t>
  </si>
  <si>
    <t>[21]</t>
  </si>
  <si>
    <t>Thuế GTGT còn được khấu trừ kỳ trước chuyển sang</t>
  </si>
  <si>
    <t>[22]</t>
  </si>
  <si>
    <t>Kê khai thuế GTGT phải nộp Ngân sách nhà nước</t>
  </si>
  <si>
    <t>Hàng hóa, dịch vụ (HHDV) mua vào trong kỳ</t>
  </si>
  <si>
    <t>Giá trị và thuế GTGT của hàng hóa, dịch vụ mua vào</t>
  </si>
  <si>
    <t>[23]</t>
  </si>
  <si>
    <t>[24]</t>
  </si>
  <si>
    <t>Tổng số thuế GTGT  được khấu trừ kỳ này</t>
  </si>
  <si>
    <t>[25]</t>
  </si>
  <si>
    <t>Hàng hóa, dịch vụ bán ra trong kỳ</t>
  </si>
  <si>
    <t xml:space="preserve">Hàng hóa, dịch vụ bán ra không chịu thuế GTGT </t>
  </si>
  <si>
    <t>[26]</t>
  </si>
  <si>
    <t>Hàng hóa, dịch vụ bán ra chịu thuế GTGT                                                                              ([27] = [29] + [30] + [32] +[32a]; [28] = [31] + [33])</t>
  </si>
  <si>
    <t>[27]</t>
  </si>
  <si>
    <t>[28]</t>
  </si>
  <si>
    <t>a</t>
  </si>
  <si>
    <t>Hàng hóa, dịch vụ bán ra chịu thuế suất 0%</t>
  </si>
  <si>
    <t>[29]</t>
  </si>
  <si>
    <t>b</t>
  </si>
  <si>
    <t>Hàng hóa, dịch vụ bán ra chịu thuế suất 5%</t>
  </si>
  <si>
    <t>[30]</t>
  </si>
  <si>
    <t>[31]</t>
  </si>
  <si>
    <t>Đặt cột ẩn là P33 =J33*5% để so sánh với L33. Nếu L33 &gt;Q33 thì văng ra câu message hỏi khi cất(Xem CR 84528)</t>
  </si>
  <si>
    <t>c</t>
  </si>
  <si>
    <t>Hàng hóa, dịch vụ bán ra chịu thuế suất 10%</t>
  </si>
  <si>
    <t>[32]</t>
  </si>
  <si>
    <t>[33]</t>
  </si>
  <si>
    <t>Đặt cột ẩn là P34 = J34*10% để so sánh với L34. Nếu L33 &gt;Q34 thì văng ra câu message hỏi khi cất(Xem CR 84528)</t>
  </si>
  <si>
    <t>d</t>
  </si>
  <si>
    <t>Hàng hóa, dịch vụ bán ra không tính thuế</t>
  </si>
  <si>
    <t>[32a]</t>
  </si>
  <si>
    <t>Tổng doanh thu và thuế GTGT của HHDV bán  ra 
([34] = [26] + [27]; [35] = [28])</t>
  </si>
  <si>
    <t>[34]</t>
  </si>
  <si>
    <t>[35]</t>
  </si>
  <si>
    <t>Thuế GTGT phát sinh trong kỳ ([36] = [35] - [25])</t>
  </si>
  <si>
    <t>[36]</t>
  </si>
  <si>
    <t>IV</t>
  </si>
  <si>
    <t xml:space="preserve">Điều chỉnh tăng, giảm thuế GTGT còn được khấu trừ của các kỳ trước </t>
  </si>
  <si>
    <t xml:space="preserve">Điều chỉnh giảm </t>
  </si>
  <si>
    <t>[37]</t>
  </si>
  <si>
    <t xml:space="preserve">Điều chỉnh tăng </t>
  </si>
  <si>
    <t>[38]</t>
  </si>
  <si>
    <t>V</t>
  </si>
  <si>
    <t>Thuế GTGT đã nộp ở địa phương khác của hoạt động kinh doanh xây dựng, lắp đặt, bán hàng, bất động sản ngoại tỉnh</t>
  </si>
  <si>
    <t>[39]</t>
  </si>
  <si>
    <t>VI</t>
  </si>
  <si>
    <t>Xác định nghĩa vụ thuế GTGT phải nộp trong kỳ:</t>
  </si>
  <si>
    <t>Thuế GTGT phải nộp của hoạt động sản xuất kinh doanh trong kỳ ([40a] = [36] - [22] + [37] - [38] - [39] ≥ 0)</t>
  </si>
  <si>
    <t>[40a]</t>
  </si>
  <si>
    <t>Thuế GTGT mua vào của dự án đầu tư (cùng tỉnh, thành phố trực thuộc trung ương) được bù trừ với thuế GTGT còn phải nộp của hoạt động sản xuất kinh doanh cùng kỳ tính thuế</t>
  </si>
  <si>
    <t>[40b]</t>
  </si>
  <si>
    <t>Thuế GTGT còn phải nộp trong kỳ ([40] = [40a] - [40b])</t>
  </si>
  <si>
    <t>[40]</t>
  </si>
  <si>
    <t>Thuế GTGT chưa khấu trừ hết kỳ này (nếu ([41] = [36] - [22] + [37] - [38] - [39] &lt; 0)</t>
  </si>
  <si>
    <t>[41]</t>
  </si>
  <si>
    <t>1.022.400</t>
  </si>
  <si>
    <t>4.1</t>
  </si>
  <si>
    <t>Tổng số thuế GTGT đề nghị hoàn</t>
  </si>
  <si>
    <t>[42]</t>
  </si>
  <si>
    <t>4.1.1</t>
  </si>
  <si>
    <t>Thuế GTGT đề nghị hoàn (Tài khoản 1331)</t>
  </si>
  <si>
    <t>[42a]</t>
  </si>
  <si>
    <t>4.1.2</t>
  </si>
  <si>
    <t>Thuế GTGT đề nghị hoàn (Tài khoản 1332)</t>
  </si>
  <si>
    <t>[42b]</t>
  </si>
  <si>
    <t>4.2</t>
  </si>
  <si>
    <t>Thuế GTGT còn được khấu trừ chuyển kỳ sau ([43] = [41] - [42])</t>
  </si>
  <si>
    <t>[43]</t>
  </si>
  <si>
    <t>NHÂN VIÊN ĐẠI LÝ THUẾ</t>
  </si>
  <si>
    <t>Họ và tên</t>
  </si>
  <si>
    <t xml:space="preserve">                        Người ký</t>
  </si>
  <si>
    <t xml:space="preserve">                        Ngày ký</t>
  </si>
  <si>
    <t>Các dòng config cho số liệu mua vào</t>
  </si>
  <si>
    <t>Đây là dòng config, không được xóa đi</t>
  </si>
  <si>
    <t>KCT</t>
  </si>
  <si>
    <t>Thuế 0%</t>
  </si>
  <si>
    <t>Thuế 5%</t>
  </si>
  <si>
    <t>Thuế 10%</t>
  </si>
  <si>
    <t>DANH SÁCH KHÁCH HÀNG</t>
  </si>
  <si>
    <t>Mã khách hàng</t>
  </si>
  <si>
    <t>Loại KH-NCC</t>
  </si>
  <si>
    <t>STK Ngân hàng</t>
  </si>
  <si>
    <t>Tên NH</t>
  </si>
  <si>
    <t>Dư có</t>
  </si>
  <si>
    <t>Tài khoản công nợ:</t>
  </si>
  <si>
    <t>TK công nợ</t>
  </si>
  <si>
    <t>Số phát sinh</t>
  </si>
  <si>
    <t>Xử lý</t>
  </si>
  <si>
    <t>TỔNG HỢP CÔNG NỢ PHẢI THU</t>
  </si>
  <si>
    <t>Tài khoản: 131;</t>
  </si>
  <si>
    <t>Tài khoản công nợ</t>
  </si>
  <si>
    <t>Mã KH:</t>
  </si>
  <si>
    <t>CHI TIẾT CÔNG NỢ PHẢI THU</t>
  </si>
  <si>
    <t>Phát sinh</t>
  </si>
  <si>
    <t>Số dư</t>
  </si>
  <si>
    <t>DANH MỤC KHO</t>
  </si>
  <si>
    <t>Mã KHO</t>
  </si>
  <si>
    <t>Tên Kho</t>
  </si>
  <si>
    <t>HH</t>
  </si>
  <si>
    <t>NVL</t>
  </si>
  <si>
    <t>Nguyên vật liệu</t>
  </si>
  <si>
    <t>Công cụ dụng cụ</t>
  </si>
  <si>
    <t>TP</t>
  </si>
  <si>
    <t>DANH CÔNG TRÌNH</t>
  </si>
  <si>
    <t>Mã CT</t>
  </si>
  <si>
    <t>Tên CT</t>
  </si>
  <si>
    <t>DANH MỤC VẬT TƯ HÀNG HÓA</t>
  </si>
  <si>
    <t>Mã vật tư</t>
  </si>
  <si>
    <t>Tên Vật Tư</t>
  </si>
  <si>
    <t>Đơn vị tính</t>
  </si>
  <si>
    <t>Loại hàng hóa, CCDC, NVL,Thành phẩm</t>
  </si>
  <si>
    <t>Số lượng tồn đầu năm</t>
  </si>
  <si>
    <t>Giá trị tồn đầu năm</t>
  </si>
  <si>
    <t>Ắc quy</t>
  </si>
  <si>
    <t>NHẬP LIỆU NHẬP XUẤT CHI TIẾT</t>
  </si>
  <si>
    <t>Mã KH, NCC</t>
  </si>
  <si>
    <t>Tên đơn vị</t>
  </si>
  <si>
    <t>MST</t>
  </si>
  <si>
    <t>Tên vật tư</t>
  </si>
  <si>
    <t>Mã kho</t>
  </si>
  <si>
    <t>Nhập trong kỳ</t>
  </si>
  <si>
    <t>Xuất trong kỳ GHI NHẬN GIÁ VỐN</t>
  </si>
  <si>
    <t>Xuất trong kỳ GHI NHẬN GIÁ BÁN</t>
  </si>
  <si>
    <t>Kiểm tra Tồn cuối kỳ</t>
  </si>
  <si>
    <t>Tổng phiếu nhập</t>
  </si>
  <si>
    <t>Tổng phiếu xuất</t>
  </si>
  <si>
    <t>Doanh thu trên 1 đơn vị PX</t>
  </si>
  <si>
    <t>Khoản mục CP</t>
  </si>
  <si>
    <t>ĐTTHCP</t>
  </si>
  <si>
    <t>Số phiếu nhập xuất</t>
  </si>
  <si>
    <t>Đơn giá</t>
  </si>
  <si>
    <t>Thành tiền</t>
  </si>
  <si>
    <t>Số 
lượng</t>
  </si>
  <si>
    <t>Giá trị trên 1  đơn vị PN</t>
  </si>
  <si>
    <t>Số phiếu nhập</t>
  </si>
  <si>
    <t>Giá trị trên 1  đơn vị PX</t>
  </si>
  <si>
    <t>Số phiếu xuất</t>
  </si>
  <si>
    <t>PN001</t>
  </si>
  <si>
    <t>PX001</t>
  </si>
  <si>
    <t>Kho:</t>
  </si>
  <si>
    <t>Đến ngày</t>
  </si>
  <si>
    <t>TỔNG HỢP TỒN KHO</t>
  </si>
  <si>
    <t>Kho: Nguyên Vật Liệu</t>
  </si>
  <si>
    <t>Năm 2019</t>
  </si>
  <si>
    <t>Đầu kỳ</t>
  </si>
  <si>
    <t>Nhập kho</t>
  </si>
  <si>
    <t>Xuất kho</t>
  </si>
  <si>
    <t>Cuối kỳ</t>
  </si>
  <si>
    <t>Giá trị</t>
  </si>
  <si>
    <t>TỔNG HỢP</t>
  </si>
  <si>
    <t>TỔNG HỢP TỒN  CÁC KHO</t>
  </si>
  <si>
    <t>Kho</t>
  </si>
  <si>
    <t>ĐƠN GIÁ BÌNH QUÂN</t>
  </si>
  <si>
    <t>Đơn giá XK</t>
  </si>
  <si>
    <t>Mặt hàng</t>
  </si>
  <si>
    <t>SỔ CHI TIẾT VẬT TƯ HÀNG HÓA</t>
  </si>
  <si>
    <t>Diễn Giải</t>
  </si>
  <si>
    <t>Nhập</t>
  </si>
  <si>
    <t>Xuất</t>
  </si>
  <si>
    <t>Tồn</t>
  </si>
  <si>
    <t>Trị giá</t>
  </si>
  <si>
    <t>Tồn đầu năm</t>
  </si>
  <si>
    <t>SỐ PHIẾU</t>
  </si>
  <si>
    <t>Nợ:</t>
  </si>
  <si>
    <t>Có:</t>
  </si>
  <si>
    <t>Tên, nhãn hiệu, quy cách, phẩm chất vật tư, dụng cụ sản phẩm, hàng hóa</t>
  </si>
  <si>
    <t>Theo chứng từ</t>
  </si>
  <si>
    <t>Thực nhập</t>
  </si>
  <si>
    <t>- Tổng số tiền (Viết bằng chữ):</t>
  </si>
  <si>
    <t>Số tiền:</t>
  </si>
  <si>
    <t xml:space="preserve">Viết bằng chữ: </t>
  </si>
  <si>
    <t>Kèm theo: ………………….Chứng từ gốc.</t>
  </si>
  <si>
    <t>SỔ KẾ TOÁN CHI TIẾT QUỸ TIỀN MẶT</t>
  </si>
  <si>
    <t>Tài khoản: 1111</t>
  </si>
  <si>
    <t>Số phiếu thu</t>
  </si>
  <si>
    <t>Số phiếu chi</t>
  </si>
  <si>
    <t>Số tồn</t>
  </si>
  <si>
    <t>Người nhận/Người nộp</t>
  </si>
  <si>
    <t>- Sổ này có 04 trang, đánh số từ trang số 01 đến trang 04</t>
  </si>
  <si>
    <t>- Ngày mở sổ: ..................................</t>
  </si>
  <si>
    <t>NVLTT</t>
  </si>
  <si>
    <t>NCTT</t>
  </si>
  <si>
    <t>SXC.MN</t>
  </si>
  <si>
    <t>Lọc</t>
  </si>
  <si>
    <t>Năm</t>
  </si>
  <si>
    <t>Ngày đầu quý</t>
  </si>
  <si>
    <t>Ngày cuối quý</t>
  </si>
  <si>
    <t>Ngày đưa vào sử dụng</t>
  </si>
  <si>
    <t>Ngày hết khấu hao</t>
  </si>
  <si>
    <t>Ngày thanh lý</t>
  </si>
  <si>
    <t>Giá trị khấu hao 1 ngày</t>
  </si>
  <si>
    <t>Giá trị đã khấu hao trích trước</t>
  </si>
  <si>
    <t>Số ngày tính khấu hao kỳ này</t>
  </si>
  <si>
    <t>Giá trị khấu hao kỳ này</t>
  </si>
  <si>
    <t>Giá trị còn lại của TS thanh lý</t>
  </si>
  <si>
    <t>CCDC1</t>
  </si>
  <si>
    <t>Chi phí thuê máy lọc nước</t>
  </si>
  <si>
    <t>CCDC2</t>
  </si>
  <si>
    <t>Tủ Sắt TU09K3CK</t>
  </si>
  <si>
    <t>CCDC3</t>
  </si>
  <si>
    <t>Bàn HP 140HL</t>
  </si>
  <si>
    <t>CCDC4</t>
  </si>
  <si>
    <t>Bàn HP 160HL</t>
  </si>
  <si>
    <t>CCDC5</t>
  </si>
  <si>
    <t>Ghế GL 119CN</t>
  </si>
  <si>
    <t>CCDC6</t>
  </si>
  <si>
    <t>Ghế xoay GL101K</t>
  </si>
  <si>
    <t>CCDC7</t>
  </si>
  <si>
    <t>ĐTCĐ Panasonic</t>
  </si>
  <si>
    <t xml:space="preserve">Tháng </t>
  </si>
  <si>
    <t>TK chi phí</t>
  </si>
  <si>
    <t>BẢNG TÍNH PHÂN BỔ CHI PHÍ TRẢ TRƯỚC (TK 242)</t>
  </si>
  <si>
    <t>BẢNG TÍNH KHẤU HAO TÀI SẢN CỐ ĐỊNH (TK 2141)</t>
  </si>
  <si>
    <t>(Ký, ghi rõ họ tên, đóng dấu)</t>
  </si>
  <si>
    <t>331-HN</t>
  </si>
  <si>
    <t>131-AK</t>
  </si>
  <si>
    <t>Tài khoản: 331;</t>
  </si>
  <si>
    <t>9</t>
  </si>
  <si>
    <t>(9)</t>
  </si>
  <si>
    <t>Call - Zalo: 0989466992</t>
  </si>
  <si>
    <t>Cần DỊCH VỤ KẾ TOÁN THUẾ TRỌN GÓI - DỊCH VỤ DỌN DẸP SỔ SÁCH CÁC NĂM CŨ - DỊCH VỤ KHAI BÁO THUẾ THEO THÁNG - QUÝ liên hệ 0989466992</t>
  </si>
  <si>
    <t>Cần HỌC NGHỀ tự làm KẾ TOÁN THUẾ - TỔNG HỢP LÊN BCTC CHO CHÍNH DN BẠN ĐANG LÀM TẶNG PMKT EXCEL BẢN PRO MIỄN PHÍ liên hệ Mộc Lan 0989466992.</t>
  </si>
  <si>
    <t xml:space="preserve">Phương thức học 1: </t>
  </si>
  <si>
    <t xml:space="preserve">Phương thức học 2: </t>
  </si>
  <si>
    <t xml:space="preserve"> Tự học QUA VIDEO HƯỚNG DẪN + GIÁO TRÌNH CUNG CẤP SẴN - Dành cho kế toán chưa đi làm muốn học HIỂU NGHỀ trước khi xin việc.</t>
  </si>
  <si>
    <t>TRỰC TUYẾN 1 THẦY KÈM 1 TRÒ - VỪA HỌC VỪA LÀM TRỰC TIẾP TRÊN CHÍNH HỒ SƠ DN HỌC VIÊN ĐANG LÀM</t>
  </si>
  <si>
    <t>PhƯƠng pháp này PHÙ HỢP VỚI NGƯỜI ĐI LÀM - KẾ TOÁN KINH NGHIỆM NON YẾU - HOẶC MỚI CHUYỂN SANG LĨNH VỰC MỚI CHƯA NẮM BẮT ĐƯỢC CV</t>
  </si>
  <si>
    <t>KẾ TOÁN MỘC LAN -  NHẬN DỊCH VỤ - ĐÀO TẠO  KT THUẾ UY TÍN - CHUYÊN NGHIỆP TRÊN TOÀN QUỐC.</t>
  </si>
  <si>
    <t>Tổng Cộng</t>
  </si>
  <si>
    <t>1113</t>
  </si>
  <si>
    <t>Vàng tiền tệ</t>
  </si>
  <si>
    <t>1123</t>
  </si>
  <si>
    <t>113</t>
  </si>
  <si>
    <t>Tiền đang chuyển</t>
  </si>
  <si>
    <t>1131</t>
  </si>
  <si>
    <t>1132</t>
  </si>
  <si>
    <t>1211</t>
  </si>
  <si>
    <t>1212</t>
  </si>
  <si>
    <t>Cổ phiếu</t>
  </si>
  <si>
    <t>1218</t>
  </si>
  <si>
    <t>Trái phiếu</t>
  </si>
  <si>
    <t>1282</t>
  </si>
  <si>
    <t xml:space="preserve">Trái phiếu </t>
  </si>
  <si>
    <t>1283</t>
  </si>
  <si>
    <t>Cho vay</t>
  </si>
  <si>
    <t>1362</t>
  </si>
  <si>
    <t>Vốn kinh doanh ở các đơn vị trực thuộc</t>
  </si>
  <si>
    <t>1363</t>
  </si>
  <si>
    <t>Phải thu nội bộ về chênh lệch tỷ giá</t>
  </si>
  <si>
    <t>Phải thu nội bộ về chi phí đi vay đủ điều kiện được vốn hóa</t>
  </si>
  <si>
    <t>1385</t>
  </si>
  <si>
    <t>Phải thu về cổ phần hóa</t>
  </si>
  <si>
    <t>1531</t>
  </si>
  <si>
    <t>1532</t>
  </si>
  <si>
    <t>Bao bì luân chuyển</t>
  </si>
  <si>
    <t>1533</t>
  </si>
  <si>
    <t>Đồ dùng cho thuê</t>
  </si>
  <si>
    <t>1534</t>
  </si>
  <si>
    <t>Thiết bị, phụ tùng thay thế</t>
  </si>
  <si>
    <t>1551</t>
  </si>
  <si>
    <t>Thành phẩm nhập kho</t>
  </si>
  <si>
    <t>1557</t>
  </si>
  <si>
    <t>Thành phẩm bất động sản</t>
  </si>
  <si>
    <t>1561</t>
  </si>
  <si>
    <t>Giá mua hàng hóa</t>
  </si>
  <si>
    <t>1562</t>
  </si>
  <si>
    <t>Chi phí thu mua hàng hóa</t>
  </si>
  <si>
    <t>1567</t>
  </si>
  <si>
    <t>Hàng hóa bất động sản</t>
  </si>
  <si>
    <t>158</t>
  </si>
  <si>
    <t>Hàng hóa kho bảo thuế</t>
  </si>
  <si>
    <t>161</t>
  </si>
  <si>
    <t>Chi sự nghiệp</t>
  </si>
  <si>
    <t>1611</t>
  </si>
  <si>
    <t>Chi sự nghiệp năm trước</t>
  </si>
  <si>
    <t>1612</t>
  </si>
  <si>
    <t>Chi sự nghiệp năm nay</t>
  </si>
  <si>
    <t>171</t>
  </si>
  <si>
    <t>Giao dịch mua bán lại trái phiếu chính phủ</t>
  </si>
  <si>
    <t>Máy móc, thiết bị</t>
  </si>
  <si>
    <t>Phương tiện vận tải, truyền dẫn</t>
  </si>
  <si>
    <t>2114</t>
  </si>
  <si>
    <t>Thiết bị, dụng cụ quản lý</t>
  </si>
  <si>
    <t>2115</t>
  </si>
  <si>
    <t>2118</t>
  </si>
  <si>
    <t>212</t>
  </si>
  <si>
    <t>2121</t>
  </si>
  <si>
    <t>TSCĐ hữu hình thuê tài chính</t>
  </si>
  <si>
    <t>2122</t>
  </si>
  <si>
    <t>TSCĐ vô hình thuê tài chính</t>
  </si>
  <si>
    <t>213</t>
  </si>
  <si>
    <t>Tài sản cố định vô hình</t>
  </si>
  <si>
    <t>2131</t>
  </si>
  <si>
    <t>2132</t>
  </si>
  <si>
    <t>2133</t>
  </si>
  <si>
    <t>2134</t>
  </si>
  <si>
    <t>Nhãn hiệu, tên thương mại</t>
  </si>
  <si>
    <t>2135</t>
  </si>
  <si>
    <t>Chương trình phần mềm</t>
  </si>
  <si>
    <t>2136</t>
  </si>
  <si>
    <t>Giấy phép và giấy phép nhượng quyền</t>
  </si>
  <si>
    <t>2138</t>
  </si>
  <si>
    <t>521</t>
  </si>
  <si>
    <t>Các khoản giảm trừ doanh thu</t>
  </si>
  <si>
    <t>5211</t>
  </si>
  <si>
    <t>Chiết khấu thương mại</t>
  </si>
  <si>
    <t>5212</t>
  </si>
  <si>
    <t>Hàng bán bị trả lại</t>
  </si>
  <si>
    <t>5213</t>
  </si>
  <si>
    <t>Giảm giá hàng bán</t>
  </si>
  <si>
    <t>6111</t>
  </si>
  <si>
    <t>Mua nguyên liệu, vật liệu</t>
  </si>
  <si>
    <t>6112</t>
  </si>
  <si>
    <t>Mua hàng hóa</t>
  </si>
  <si>
    <t>621</t>
  </si>
  <si>
    <t>Chi phí nguyên liệu, vật liệu trực tiếp</t>
  </si>
  <si>
    <t>622</t>
  </si>
  <si>
    <t>Chi phí nhân công trực tiếp</t>
  </si>
  <si>
    <t>623</t>
  </si>
  <si>
    <t>Chi phí sử dụng máy thi công</t>
  </si>
  <si>
    <t>6231</t>
  </si>
  <si>
    <t>Chi phí nhân công</t>
  </si>
  <si>
    <t>6232</t>
  </si>
  <si>
    <t>Chi phí vật liệu</t>
  </si>
  <si>
    <t>6233</t>
  </si>
  <si>
    <t>Chi phí dụng cụ sản xuất</t>
  </si>
  <si>
    <t>6234</t>
  </si>
  <si>
    <t>Chi phí khấu hao máy thi công</t>
  </si>
  <si>
    <t>6237</t>
  </si>
  <si>
    <t>Chi phí dịch vụ mua ngoài</t>
  </si>
  <si>
    <t>6238</t>
  </si>
  <si>
    <t>Chi phí bằng tiền khác</t>
  </si>
  <si>
    <t>627</t>
  </si>
  <si>
    <t>Chi phí sản xuất chung</t>
  </si>
  <si>
    <t>6271</t>
  </si>
  <si>
    <t>Chi phí nhân viên phân xưởng</t>
  </si>
  <si>
    <t>6272</t>
  </si>
  <si>
    <t>6273</t>
  </si>
  <si>
    <t>6274</t>
  </si>
  <si>
    <t>Chi phí khấu hao TSCĐ</t>
  </si>
  <si>
    <t>6277</t>
  </si>
  <si>
    <t>6278</t>
  </si>
  <si>
    <t>641</t>
  </si>
  <si>
    <t>6411</t>
  </si>
  <si>
    <t>Chi phí nhân viên</t>
  </si>
  <si>
    <t>6412</t>
  </si>
  <si>
    <t>Chi phí vật liệu, bao bì</t>
  </si>
  <si>
    <t>6413</t>
  </si>
  <si>
    <t>Chi phí dụng cụ, đồ dùng</t>
  </si>
  <si>
    <t>6414</t>
  </si>
  <si>
    <t>6415</t>
  </si>
  <si>
    <t>Chi phí bảo hành</t>
  </si>
  <si>
    <t>6417</t>
  </si>
  <si>
    <t>6418</t>
  </si>
  <si>
    <t>Chi phí nhân viên quản lý</t>
  </si>
  <si>
    <t>Chi phí vật liệu quản lý</t>
  </si>
  <si>
    <t>6423</t>
  </si>
  <si>
    <t>Chi phí đồ dùng văn phòng</t>
  </si>
  <si>
    <t>6424</t>
  </si>
  <si>
    <t>6425</t>
  </si>
  <si>
    <t>Thuế, phí và lệ phí</t>
  </si>
  <si>
    <t>6426</t>
  </si>
  <si>
    <t>Chi phí dự phòng</t>
  </si>
  <si>
    <t>6427</t>
  </si>
  <si>
    <t>6428</t>
  </si>
  <si>
    <t>8211</t>
  </si>
  <si>
    <t>Chi phí thuế TNDN hiện hành</t>
  </si>
  <si>
    <t>8212</t>
  </si>
  <si>
    <t>Chi phí thuế TNDN hoãn lại</t>
  </si>
  <si>
    <t>221</t>
  </si>
  <si>
    <t>Đầu tư vào công ty con</t>
  </si>
  <si>
    <t>222</t>
  </si>
  <si>
    <t>243</t>
  </si>
  <si>
    <t>Tài sản thuế thu nhập hoãn lại</t>
  </si>
  <si>
    <t>244</t>
  </si>
  <si>
    <t>3341</t>
  </si>
  <si>
    <t>Phải trả công nhân viên</t>
  </si>
  <si>
    <t>3348</t>
  </si>
  <si>
    <t>Phải trả người lao động khác</t>
  </si>
  <si>
    <t>3362</t>
  </si>
  <si>
    <t>Phải trả nội bộ về chênh lệch tỷ giá</t>
  </si>
  <si>
    <t>3363</t>
  </si>
  <si>
    <t>Phải trả nội bộ về chi phí đi vay đủ điều kiện được vốn hóa</t>
  </si>
  <si>
    <t>337</t>
  </si>
  <si>
    <t>Thanh toán theo tiến độ kế hoạch hợp đồng xây dựng</t>
  </si>
  <si>
    <t>343</t>
  </si>
  <si>
    <t>Trái phiếu phát hành</t>
  </si>
  <si>
    <t>3431</t>
  </si>
  <si>
    <t>Trái phiếu thường</t>
  </si>
  <si>
    <t>34311</t>
  </si>
  <si>
    <t>Mệnh giá</t>
  </si>
  <si>
    <t>34312</t>
  </si>
  <si>
    <t>Chiết khấu trái phiếu</t>
  </si>
  <si>
    <t>34313</t>
  </si>
  <si>
    <t>Phụ trội trái phiếu</t>
  </si>
  <si>
    <t>3432</t>
  </si>
  <si>
    <t>Trái phiếu chuyển đổi</t>
  </si>
  <si>
    <t>344</t>
  </si>
  <si>
    <t>347</t>
  </si>
  <si>
    <t>Thuế thu nhập hoãn lại phải trả</t>
  </si>
  <si>
    <t>3523</t>
  </si>
  <si>
    <t>Dự phòng tái cơ cấu doanh nghiệp</t>
  </si>
  <si>
    <t>41111</t>
  </si>
  <si>
    <t>Cổ phiếu phổ thông có quyền biểu quyết</t>
  </si>
  <si>
    <t>41112</t>
  </si>
  <si>
    <t>Cổ phiếu ưu đãi</t>
  </si>
  <si>
    <t>4113</t>
  </si>
  <si>
    <t>Quyền chọn chuyển đổi trái phiếu</t>
  </si>
  <si>
    <t>412</t>
  </si>
  <si>
    <t>Chênh lệch đánh giá lại tài sản</t>
  </si>
  <si>
    <t>4131</t>
  </si>
  <si>
    <t>Chênh lệch tỷ giá do đánh giá lại các khoản mục tiền tệ có gốc ngoại tệ</t>
  </si>
  <si>
    <t>4132</t>
  </si>
  <si>
    <t>Chênh lệch tỷ giá hối đoái trong giai đoạn trước hoạt động</t>
  </si>
  <si>
    <t>414</t>
  </si>
  <si>
    <t>Quỹ đầu tư phát triển</t>
  </si>
  <si>
    <t>417</t>
  </si>
  <si>
    <t>Quỹ hỗ trợ sắp xếp doanh nghiệp</t>
  </si>
  <si>
    <t>441</t>
  </si>
  <si>
    <t>Nguồn vốn đầu tư xây dựng cơ bản</t>
  </si>
  <si>
    <t>461</t>
  </si>
  <si>
    <t>Nguồn kinh phí sự nghiệp</t>
  </si>
  <si>
    <t>4611</t>
  </si>
  <si>
    <t>Nguồn kinh phí sự nghiệp năm trước</t>
  </si>
  <si>
    <t>4612</t>
  </si>
  <si>
    <t>Nguồn kinh phí sự nghiệp năm nay</t>
  </si>
  <si>
    <t>466</t>
  </si>
  <si>
    <t>Nguồn kinh phí đã hình thành TSCĐ</t>
  </si>
  <si>
    <t>Doanh thu bán các thành phẩm</t>
  </si>
  <si>
    <t>5114</t>
  </si>
  <si>
    <t>Doanh thu trợ cấp, trợ giá</t>
  </si>
  <si>
    <t>5117</t>
  </si>
  <si>
    <t>Doanh thu kinh doanh bất động sản đầu tư</t>
  </si>
  <si>
    <t>357</t>
  </si>
  <si>
    <t>Quỹ bình ổn giá</t>
  </si>
  <si>
    <t>Tiền Việt Nam tại ngân hàng</t>
  </si>
  <si>
    <t>Tiền Việt Nam tại ngân hàng Vietcombank</t>
  </si>
  <si>
    <t>Tiền Việt Nam tại ngân hàng Agribank</t>
  </si>
  <si>
    <t>Tiền Việt Nam tại ngân hàng Techcombank</t>
  </si>
  <si>
    <t>BẢNG CÂN ĐỐI KẾ TOÁN (Mẫu số B-01/DN)</t>
  </si>
  <si>
    <t>(Áp dụng cho doanh nghiệp không đáp ứng giả định hoạt động liên tục)</t>
  </si>
  <si>
    <t xml:space="preserve"> (Ban hành theo Thông tư số 200/2014/TT-BTC Ngày 22/12/2014 của Bộ Tài chính)</t>
  </si>
  <si>
    <t>Tại ngày 31 tháng 12 năm 2020</t>
  </si>
  <si>
    <t>Mẫu số B 01 - DN</t>
  </si>
  <si>
    <t>Đơn vị tính:</t>
  </si>
  <si>
    <t>ma don vi tien</t>
  </si>
  <si>
    <t>Tu  ngay</t>
  </si>
  <si>
    <t>01/01/2020</t>
  </si>
  <si>
    <t>den ngay</t>
  </si>
  <si>
    <t>31/12/2020</t>
  </si>
  <si>
    <t xml:space="preserve"> BCTC đã được kiểm toán</t>
  </si>
  <si>
    <t xml:space="preserve"> Hỗ trợ lấy dữ liệu từ năm trước</t>
  </si>
  <si>
    <t>Mã
số</t>
  </si>
  <si>
    <t xml:space="preserve">Số cuối năm </t>
  </si>
  <si>
    <t xml:space="preserve">Số đầu năm </t>
  </si>
  <si>
    <t>A - TÀI SẢN NGẮN HẠN 
(100 = 110 + 120 + 130 + 140 + 150)</t>
  </si>
  <si>
    <t>100</t>
  </si>
  <si>
    <t xml:space="preserve"> I. Tiền và các khoản tương đương tiền (110 = 111 + 112)</t>
  </si>
  <si>
    <t>110</t>
  </si>
  <si>
    <t xml:space="preserve"> 1. Tiền </t>
  </si>
  <si>
    <t xml:space="preserve"> 2.  Các khoản tương đương tiền</t>
  </si>
  <si>
    <t xml:space="preserve"> II. Đầu tư tài chính ngắn hạn (120 = 121 + 122 + 123)</t>
  </si>
  <si>
    <t>120</t>
  </si>
  <si>
    <t xml:space="preserve"> 1. Chứng khoán kinh doanh</t>
  </si>
  <si>
    <t xml:space="preserve"> 2. Dự phòng giảm giá chứng khoán kinh doanh (*) </t>
  </si>
  <si>
    <t>122</t>
  </si>
  <si>
    <t xml:space="preserve"> 3. Đầu tư nắm giữ đến ngày đáo hạn</t>
  </si>
  <si>
    <t>123</t>
  </si>
  <si>
    <t xml:space="preserve"> III. Các khoản phải thu ngắn hạn (131 + 132 +  133 + 134 + 135 + 136 + 137 + 139)</t>
  </si>
  <si>
    <t>130</t>
  </si>
  <si>
    <t xml:space="preserve"> 1. Phải thu ngắn hạn của khách hàng </t>
  </si>
  <si>
    <t xml:space="preserve"> 2. Trả trước cho người bán ngắn hạn</t>
  </si>
  <si>
    <t>132</t>
  </si>
  <si>
    <t xml:space="preserve"> 3. Phải thu nội bộ ngắn hạn</t>
  </si>
  <si>
    <t xml:space="preserve"> 4. Phải thu theo tiến độ kế hoạch hợp đồng xây dựng</t>
  </si>
  <si>
    <t>134</t>
  </si>
  <si>
    <t xml:space="preserve"> 5. Phải thu về cho vay ngắn hạn</t>
  </si>
  <si>
    <t>135</t>
  </si>
  <si>
    <t xml:space="preserve"> 6. Phải thu ngắn hạn khác</t>
  </si>
  <si>
    <t xml:space="preserve"> 7. Dự phòng phải thu ngắn hạn khó đòi (*)</t>
  </si>
  <si>
    <t>137</t>
  </si>
  <si>
    <t xml:space="preserve"> 8. Tài sản thiếu chờ xử lý</t>
  </si>
  <si>
    <t>139</t>
  </si>
  <si>
    <t xml:space="preserve"> IV. Hàng tồn kho (140 = 141 + 149)</t>
  </si>
  <si>
    <t>140</t>
  </si>
  <si>
    <t xml:space="preserve"> 1. Hàng tồn kho</t>
  </si>
  <si>
    <t xml:space="preserve"> 2. Dự phòng giảm giá hàng tồn kho (*)</t>
  </si>
  <si>
    <t>149</t>
  </si>
  <si>
    <t xml:space="preserve"> V. Tài sản ngắn hạn khác (150 = 151 + 152 + 153 + 154 + 155)</t>
  </si>
  <si>
    <t>150</t>
  </si>
  <si>
    <t xml:space="preserve"> 1. Chi phí trả trước ngắn hạn </t>
  </si>
  <si>
    <t xml:space="preserve"> 2. Thuế GTGT được khấu trừ</t>
  </si>
  <si>
    <t xml:space="preserve"> 3. Thuế và các khoản khác phải thu Nhà nước</t>
  </si>
  <si>
    <t xml:space="preserve"> 4. Giao dịch mua bán lại trái phiếu Chính phủ</t>
  </si>
  <si>
    <t xml:space="preserve"> 5. Tài sản ngắn hạn khác</t>
  </si>
  <si>
    <t>B - TÀI SẢN DÀI HẠN (200 = 210 + 220 + 230 + 240 + 250 + 260)</t>
  </si>
  <si>
    <t>200</t>
  </si>
  <si>
    <t xml:space="preserve"> I. Các khoản phải thu dài hạn (210 = 211 + 212 + 213 + 214 + 215 + 216 + 219)</t>
  </si>
  <si>
    <t>210</t>
  </si>
  <si>
    <t xml:space="preserve"> 1. Phải thu dài hạn của khách hàng</t>
  </si>
  <si>
    <t xml:space="preserve"> 2. Trả trước cho người bán dài hạn</t>
  </si>
  <si>
    <t xml:space="preserve"> 3. Vốn kinh doanh ở đơn vị trực thuộc</t>
  </si>
  <si>
    <t xml:space="preserve"> 4. Phải thu nội bộ dài hạn</t>
  </si>
  <si>
    <t xml:space="preserve"> 5. Phải thu về cho vay dài hạn</t>
  </si>
  <si>
    <t>215</t>
  </si>
  <si>
    <t xml:space="preserve"> 6. Phải thu dài hạn khác</t>
  </si>
  <si>
    <t>216</t>
  </si>
  <si>
    <t xml:space="preserve"> 7. Dự phòng phải thu dài hạn khó đòi (*)</t>
  </si>
  <si>
    <t>219</t>
  </si>
  <si>
    <t xml:space="preserve"> II. Tài sản cố định (220 = 221 + 224 + 227)</t>
  </si>
  <si>
    <t>220</t>
  </si>
  <si>
    <t xml:space="preserve"> 1. Tài sản cố định hữu hình (221 = 222 + 223)</t>
  </si>
  <si>
    <t xml:space="preserve">      - Nguyên giá</t>
  </si>
  <si>
    <t xml:space="preserve">      - Giá trị hao mòn luỹ kế (*)</t>
  </si>
  <si>
    <t>223</t>
  </si>
  <si>
    <t xml:space="preserve"> 2. Tài sản cố định thuê tài chính (224 = 225 + 226)</t>
  </si>
  <si>
    <t>224</t>
  </si>
  <si>
    <t>225</t>
  </si>
  <si>
    <t>226</t>
  </si>
  <si>
    <t xml:space="preserve"> 3. Tài sản cố định vô hình (227 = 228 + 229)</t>
  </si>
  <si>
    <t>227</t>
  </si>
  <si>
    <t xml:space="preserve"> III. Bất động sản đầu tư (230 = 231 + 232)</t>
  </si>
  <si>
    <t>230</t>
  </si>
  <si>
    <t>231</t>
  </si>
  <si>
    <t>232</t>
  </si>
  <si>
    <t xml:space="preserve"> IV. Tài sản dở dang dài hạn (240 = 241 + 242)</t>
  </si>
  <si>
    <t>240</t>
  </si>
  <si>
    <t xml:space="preserve"> 1. Chi phí sản xuất, kinh doanh dở dang dài hạn</t>
  </si>
  <si>
    <t xml:space="preserve"> 2. Chi phí xây dựng cơ bản dở dang</t>
  </si>
  <si>
    <t xml:space="preserve"> V. Đầu tư tài chính dài hạn (250 = 251 + 252 + 253 + 254 + 255)</t>
  </si>
  <si>
    <t>250</t>
  </si>
  <si>
    <t xml:space="preserve"> 1. Đầu tư vào công ty con </t>
  </si>
  <si>
    <t>251</t>
  </si>
  <si>
    <t xml:space="preserve"> 2. Đầu tư vào công ty liên doanh, liên kết</t>
  </si>
  <si>
    <t>252</t>
  </si>
  <si>
    <t xml:space="preserve"> 3. Đầu tư góp vốn vào đơn vị khác</t>
  </si>
  <si>
    <t>253</t>
  </si>
  <si>
    <t xml:space="preserve"> 4. Dự phòng đầu tư tài chính dài hạn (*)</t>
  </si>
  <si>
    <t>254</t>
  </si>
  <si>
    <t xml:space="preserve"> 5. Đầu tư nắm giữ đến ngày đáo hạn</t>
  </si>
  <si>
    <t>255</t>
  </si>
  <si>
    <t xml:space="preserve"> VI. Tài sản dài hạn khác (260 = 261 + 262 + 263 + 268)</t>
  </si>
  <si>
    <t>260</t>
  </si>
  <si>
    <t xml:space="preserve"> 1. Chi phí trả trước dài hạn</t>
  </si>
  <si>
    <t>261</t>
  </si>
  <si>
    <t xml:space="preserve"> 2. Tài sản thuế thu nhập hoãn lại</t>
  </si>
  <si>
    <t>262</t>
  </si>
  <si>
    <t xml:space="preserve"> 3. Thiết bị, vật tư, phụ tùng thay thế dài hạn</t>
  </si>
  <si>
    <t>263</t>
  </si>
  <si>
    <t xml:space="preserve"> 4. Tài sản dài hạn khác</t>
  </si>
  <si>
    <t>268</t>
  </si>
  <si>
    <t>TỔNG CỘNG TÀI SẢN (270 = 100 + 200)</t>
  </si>
  <si>
    <t>270</t>
  </si>
  <si>
    <t>C - NỢ PHẢI TRẢ (300 = 310 + 330)</t>
  </si>
  <si>
    <t>300</t>
  </si>
  <si>
    <t>8</t>
  </si>
  <si>
    <t xml:space="preserve"> I. Nợ ngắn hạn (310 = 311 + 312 + … + 322 + 323 + 324)</t>
  </si>
  <si>
    <t>310</t>
  </si>
  <si>
    <t xml:space="preserve"> 1. Phải trả người bán ngắn hạn</t>
  </si>
  <si>
    <t>311</t>
  </si>
  <si>
    <t xml:space="preserve"> 2. Người mua trả tiền trước ngắn hạn</t>
  </si>
  <si>
    <t>312</t>
  </si>
  <si>
    <t xml:space="preserve"> 3. Thuế và các khoản phải nộp Nhà nước</t>
  </si>
  <si>
    <t>313</t>
  </si>
  <si>
    <t xml:space="preserve"> 4. Phải trả người lao động</t>
  </si>
  <si>
    <t>314</t>
  </si>
  <si>
    <t xml:space="preserve"> 5. Chi phí phải trả ngắn hạn</t>
  </si>
  <si>
    <t>315</t>
  </si>
  <si>
    <t xml:space="preserve"> 6. Phải trả nội bộ ngắn hạn</t>
  </si>
  <si>
    <t>316</t>
  </si>
  <si>
    <t xml:space="preserve"> 7. Phải trả theo tiến độ kế hoạch hợp đồng xây dựng</t>
  </si>
  <si>
    <t>317</t>
  </si>
  <si>
    <t xml:space="preserve"> 8. Doanh thu chưa thực hiện ngắn hạn</t>
  </si>
  <si>
    <t>318</t>
  </si>
  <si>
    <t xml:space="preserve"> 9. Phải trả ngắn hạn khác</t>
  </si>
  <si>
    <t>319</t>
  </si>
  <si>
    <t xml:space="preserve"> 10. Vay và nợ thuê tài chính ngắn hạn</t>
  </si>
  <si>
    <t>320</t>
  </si>
  <si>
    <t xml:space="preserve"> 11. Dự phòng phải trả ngắn hạn</t>
  </si>
  <si>
    <t>321</t>
  </si>
  <si>
    <t xml:space="preserve"> 12. Quỹ khen thưởng, phúc lợi </t>
  </si>
  <si>
    <t>322</t>
  </si>
  <si>
    <t xml:space="preserve"> 13. Quỹ bình ổn giá</t>
  </si>
  <si>
    <t>323</t>
  </si>
  <si>
    <t xml:space="preserve"> 14. Giao dịch mua bán lại trái phiếu Chính phủ</t>
  </si>
  <si>
    <t>324</t>
  </si>
  <si>
    <t xml:space="preserve"> II. Nợ dài hạn (330 = 331 + 332 + … +  342 + 343)</t>
  </si>
  <si>
    <t>330</t>
  </si>
  <si>
    <t xml:space="preserve"> 1. Phải trả người bán dài hạn</t>
  </si>
  <si>
    <t xml:space="preserve"> 2. Người mua trả tiền trước dài hạn</t>
  </si>
  <si>
    <t>332</t>
  </si>
  <si>
    <t xml:space="preserve"> 3. Chi phí phải trả dài hạn</t>
  </si>
  <si>
    <t xml:space="preserve"> 4. Phải trả nội bộ về vốn kinh doanh</t>
  </si>
  <si>
    <t xml:space="preserve"> 5. Phải trả nội bộ dài hạn</t>
  </si>
  <si>
    <t xml:space="preserve"> 6. Doanh thu chưa thực hiện dài hạn</t>
  </si>
  <si>
    <t xml:space="preserve"> 7. Phải trả dài hạn khác</t>
  </si>
  <si>
    <t xml:space="preserve"> 8. Vay và nợ thuê tài chính dài hạn</t>
  </si>
  <si>
    <t xml:space="preserve"> 9. Trái phiếu chuyển đổi</t>
  </si>
  <si>
    <t>339</t>
  </si>
  <si>
    <t xml:space="preserve"> 10. Cổ phiếu ưu đãi</t>
  </si>
  <si>
    <t>340</t>
  </si>
  <si>
    <t xml:space="preserve"> 11. Thuế thu nhập hoãn lại phải trả</t>
  </si>
  <si>
    <t xml:space="preserve"> 12. Dự phòng phải trả dài hạn </t>
  </si>
  <si>
    <t>342</t>
  </si>
  <si>
    <t xml:space="preserve"> 13. Quỹ phát triển khoa học và công nghệ</t>
  </si>
  <si>
    <t>D - VỐN CHỦ SỞ HỮU (400 = 410 + 430)</t>
  </si>
  <si>
    <t>400</t>
  </si>
  <si>
    <t xml:space="preserve"> I. Vốn chủ sở hữu (410 = 411 + 412 + … + 420 + 421 + 422)</t>
  </si>
  <si>
    <t>410</t>
  </si>
  <si>
    <t xml:space="preserve"> 1. Vốn góp của chủ sở hữu (411 = 411a + 411b)</t>
  </si>
  <si>
    <t xml:space="preserve">     - Cổ phiếu phổ thông có quyền biểu quyết</t>
  </si>
  <si>
    <t>411a</t>
  </si>
  <si>
    <t xml:space="preserve">     - Cổ phiếu ưu đãi</t>
  </si>
  <si>
    <t>411b</t>
  </si>
  <si>
    <t xml:space="preserve"> 2. Thặng dư vốn cổ phần</t>
  </si>
  <si>
    <t xml:space="preserve"> 3. Quyền chọn chuyển đổi trái phiếu</t>
  </si>
  <si>
    <t xml:space="preserve"> 4. Vốn khác của chủ sở hữu</t>
  </si>
  <si>
    <t xml:space="preserve"> 5. Cổ phiếu quỹ (*)</t>
  </si>
  <si>
    <t>415</t>
  </si>
  <si>
    <t xml:space="preserve"> 6. Chênh lệch đánh giá lại tài sản</t>
  </si>
  <si>
    <t>416</t>
  </si>
  <si>
    <t xml:space="preserve"> 7. Chênh lệch tỷ giá hối đoái</t>
  </si>
  <si>
    <t xml:space="preserve"> 8. Quỹ đầu tư phát triển</t>
  </si>
  <si>
    <t xml:space="preserve"> 9. Quỹ hỗ trợ sắp xếp doanh nghiệp</t>
  </si>
  <si>
    <t xml:space="preserve"> 10. Quỹ khác thuộc vốn chủ sở hữu</t>
  </si>
  <si>
    <t>420</t>
  </si>
  <si>
    <t xml:space="preserve"> 11. Lợi nhuận sau thuế chưa phân phối (421 = 421a + 421b)</t>
  </si>
  <si>
    <t xml:space="preserve">          - LNST chưa phân phối lũy kế đến cuối kỳ trước</t>
  </si>
  <si>
    <t>421a</t>
  </si>
  <si>
    <t xml:space="preserve">          - LNST chưa phân phối kỳ này</t>
  </si>
  <si>
    <t>421b</t>
  </si>
  <si>
    <t xml:space="preserve"> 12. Nguồn vốn đầu tư XDCB</t>
  </si>
  <si>
    <t>422</t>
  </si>
  <si>
    <t xml:space="preserve"> II. Nguồn kinh phí và quỹ khác (430 =  431 + 432)</t>
  </si>
  <si>
    <t>430</t>
  </si>
  <si>
    <t xml:space="preserve"> 1. Nguồn kinh phí</t>
  </si>
  <si>
    <t>431</t>
  </si>
  <si>
    <t xml:space="preserve"> 2. Nguồn kinh phí đã hình thành TSCĐ</t>
  </si>
  <si>
    <t>432</t>
  </si>
  <si>
    <t>TỔNG CỘNG NGUỒN VỐN (440 = 300 + 400)</t>
  </si>
  <si>
    <t>440</t>
  </si>
  <si>
    <t>A - TÀI SẢN (100 = 110 + 120 + 130 + 140 + 150 + 160 + 170 + 180)</t>
  </si>
  <si>
    <t xml:space="preserve"> II. Đầu tư tài chính (120 = 121 + 122 + 123 + 124 + 125)</t>
  </si>
  <si>
    <t xml:space="preserve"> 2. Đầu tư nắm giữ đến ngày đáo hạn</t>
  </si>
  <si>
    <t xml:space="preserve"> 3. Đầu tư vào công ty con</t>
  </si>
  <si>
    <t xml:space="preserve"> 4. Đầu tư vào công ty liên doanh, liên kết</t>
  </si>
  <si>
    <t>124</t>
  </si>
  <si>
    <t xml:space="preserve"> 5. Đầu tư góp vốn vào đơn vị khác</t>
  </si>
  <si>
    <t>125</t>
  </si>
  <si>
    <t xml:space="preserve"> III. Các khoản phải thu (130 = 131 + 132 + 133 + 134 + 135 + 136 + 137 + 138)</t>
  </si>
  <si>
    <t xml:space="preserve"> 1. Phải thu của khách hàng </t>
  </si>
  <si>
    <t xml:space="preserve"> 2. Trả trước cho người bán</t>
  </si>
  <si>
    <t xml:space="preserve"> 4. Phải thu nội bộ</t>
  </si>
  <si>
    <t xml:space="preserve"> 5. Phải thu về cho vay</t>
  </si>
  <si>
    <t xml:space="preserve"> 6. Phải thu theo tiến độ kế hoạch hợp đồng xây dựng</t>
  </si>
  <si>
    <t xml:space="preserve"> 7. Phải thu khác</t>
  </si>
  <si>
    <t xml:space="preserve"> IV. Hàng tồn kho</t>
  </si>
  <si>
    <t xml:space="preserve"> V. Tài sản cố định (150 = 151 + 152 + 153)</t>
  </si>
  <si>
    <t xml:space="preserve"> 1. Tài sản cố định hữu hình</t>
  </si>
  <si>
    <t xml:space="preserve"> 2. Tài sản cố định thuê tài chính</t>
  </si>
  <si>
    <t xml:space="preserve"> 3. Tài sản cố định vô hình</t>
  </si>
  <si>
    <t xml:space="preserve"> VI. Bất động sản đầu tư</t>
  </si>
  <si>
    <t>160</t>
  </si>
  <si>
    <t xml:space="preserve"> VII. Chi phí xây dựng cơ bản dở dang</t>
  </si>
  <si>
    <t>170</t>
  </si>
  <si>
    <t xml:space="preserve"> VIII. Tài sản khác (180 = 181 + 182 + 183 + 184 + 185 + 186)</t>
  </si>
  <si>
    <t>180</t>
  </si>
  <si>
    <t xml:space="preserve"> 1. Chi phí trả trước</t>
  </si>
  <si>
    <t>181</t>
  </si>
  <si>
    <t>182</t>
  </si>
  <si>
    <t>183</t>
  </si>
  <si>
    <t>184</t>
  </si>
  <si>
    <t xml:space="preserve"> 5. Tài sản thuế thu nhập hoãn lại</t>
  </si>
  <si>
    <t>185</t>
  </si>
  <si>
    <t xml:space="preserve"> 6. Tài sản khác</t>
  </si>
  <si>
    <t>186</t>
  </si>
  <si>
    <t>B - NỢ PHẢI TRẢ (300 = 311 + 312 + 133 +  ….. + 323 + 324)</t>
  </si>
  <si>
    <t xml:space="preserve"> 1. Phải trả người bán </t>
  </si>
  <si>
    <t xml:space="preserve"> 2. Người mua trả tiền trước</t>
  </si>
  <si>
    <t xml:space="preserve"> 5. Chi phí phải trả</t>
  </si>
  <si>
    <t xml:space="preserve"> 6. Phải trả nội bộ về vốn kinh doanh</t>
  </si>
  <si>
    <t xml:space="preserve"> 7. Phải trả nội bộ khác</t>
  </si>
  <si>
    <t xml:space="preserve"> 8. Phải trả theo tiến độ kế hoạch hợp đồng xây dựng</t>
  </si>
  <si>
    <t xml:space="preserve"> 9. Doanh thu chưa thực hiện</t>
  </si>
  <si>
    <t xml:space="preserve"> 10. Phải trả khác</t>
  </si>
  <si>
    <t xml:space="preserve"> 12. Trái phiếu chuyển đổi</t>
  </si>
  <si>
    <t xml:space="preserve"> 13. Cổ phiếu ưu đãi</t>
  </si>
  <si>
    <t xml:space="preserve"> 14. Thuế thu nhập hoãn lại phải trả</t>
  </si>
  <si>
    <t xml:space="preserve"> 15. Dự phòng phải trả </t>
  </si>
  <si>
    <t xml:space="preserve"> 16. Quỹ khen thưởng, phúc lợi </t>
  </si>
  <si>
    <t xml:space="preserve"> 17. Quỹ phát triển khoa học và công nghệ</t>
  </si>
  <si>
    <t xml:space="preserve"> 18. Quỹ bình ổn giá</t>
  </si>
  <si>
    <t xml:space="preserve"> 19. Giao dịch mua bán lại trái phiếu Chính phủ</t>
  </si>
  <si>
    <t>C - VỐN CHỦ SỞ HỮU (400 = 410 + 430)</t>
  </si>
  <si>
    <t xml:space="preserve"> I. Vốn chủ sở hữu (410 = 411 + 412 + 413 +… + 420 + 421 + 422)</t>
  </si>
  <si>
    <t xml:space="preserve">          - Cổ phiếu phổ thông có quyền biểu quyết</t>
  </si>
  <si>
    <t xml:space="preserve">          - Cổ phiếu ưu đãi</t>
  </si>
  <si>
    <t xml:space="preserve"> 6. Quỹ đầu tư phát triển</t>
  </si>
  <si>
    <t xml:space="preserve"> 7. Quỹ hỗ trợ sắp xếp doanh nghiệp</t>
  </si>
  <si>
    <t xml:space="preserve"> 8. Quỹ khác thuộc vốn chủ sở hữu</t>
  </si>
  <si>
    <t xml:space="preserve"> 9. Lợi nhuận sau thuế chưa phân phối (421 = 421a + 421b)</t>
  </si>
  <si>
    <t xml:space="preserve">         - LNST chưa phân phối lũy kế đến cuối kỳ trước</t>
  </si>
  <si>
    <t xml:space="preserve">         - LNST chưa phân phối kỳ này</t>
  </si>
  <si>
    <t xml:space="preserve"> 10. Nguồn vốn đầu tư XDCB</t>
  </si>
  <si>
    <t>abc</t>
  </si>
  <si>
    <t>22/05/2020</t>
  </si>
  <si>
    <t>Số chứng chỉ hành nghề:</t>
  </si>
  <si>
    <t>BÁO CÁO KẾT QỦA HOẠT ĐỘNG SẢN XUẤT KINH DOANH (Mẫu số B 02 - DN )</t>
  </si>
  <si>
    <t>(Ban hành theo Thông tư số 200/2014/TT-BTC Ngày 22/12/2014 của Bộ Tài chính)</t>
  </si>
  <si>
    <t>Năm 2020</t>
  </si>
  <si>
    <t>Đơn vị tính: Việt Nam Đồng</t>
  </si>
  <si>
    <t xml:space="preserve"> 1. Doanh thu bán hàng và cung cấp dịch vụ</t>
  </si>
  <si>
    <t xml:space="preserve">  2. Các khoản giảm trừ doanh thu</t>
  </si>
  <si>
    <t xml:space="preserve"> 3. Doanh thu thuần về bán hàng và cung cấp dịch vụ (10= 01-02)</t>
  </si>
  <si>
    <t xml:space="preserve"> 4. Giá vốn hàng bán</t>
  </si>
  <si>
    <t xml:space="preserve"> 5. Lợi nhuận gộp về bán hàng và cung cấp dịch vụ
 (20=10 - 11)</t>
  </si>
  <si>
    <t xml:space="preserve"> 6. Doanh thu hoạt động tài chính</t>
  </si>
  <si>
    <t xml:space="preserve"> 7. Chi phí tài chính</t>
  </si>
  <si>
    <t xml:space="preserve">    - Trong đó: Chi phí lãi vay </t>
  </si>
  <si>
    <t xml:space="preserve"> 8. Chi phí bán hàng</t>
  </si>
  <si>
    <t xml:space="preserve"> 9. Chi phí quản lý doanh nghiệp </t>
  </si>
  <si>
    <t>26</t>
  </si>
  <si>
    <t xml:space="preserve"> 10 Lợi nhuận thuần từ hoạt động kinh doanh
   (30 = 20 + (21 – 22) – 25 - 26)</t>
  </si>
  <si>
    <t xml:space="preserve"> 11. Thu nhập khác </t>
  </si>
  <si>
    <t xml:space="preserve"> 12. Chi phí khác</t>
  </si>
  <si>
    <t xml:space="preserve"> 13. Lợi nhuận khác (40 = 31 - 32)</t>
  </si>
  <si>
    <t xml:space="preserve"> 14. Tổng lợi nhuận kế toán trước thuế (50 = 30 + 40)</t>
  </si>
  <si>
    <t xml:space="preserve"> 15. Chi phí thuế TNDN hiện hành</t>
  </si>
  <si>
    <t>51</t>
  </si>
  <si>
    <t xml:space="preserve"> 16. Chi phí thuế TNDN hoãn lại</t>
  </si>
  <si>
    <t>52</t>
  </si>
  <si>
    <t xml:space="preserve"> 17. Lợi nhuận sau thuế thu nhập doanh nghiệp 
(60=50 – 51 - 52)</t>
  </si>
  <si>
    <t xml:space="preserve"> 18. Lãi cơ bản trên cổ phiếu (*)</t>
  </si>
  <si>
    <t xml:space="preserve"> 19. Lãi suy giảm trên cổ phiếu (*)</t>
  </si>
  <si>
    <t>71</t>
  </si>
  <si>
    <t>LƯU CHUYỂN TIỀN TỆ (THEO PHƯƠNG PHÁP TRỰC TIẾP) (Mẫu số B 03 - DN)</t>
  </si>
  <si>
    <t xml:space="preserve"> Hỗ trợ lấy dữ liệu năm trước</t>
  </si>
  <si>
    <t xml:space="preserve"> I. Lưu chuyển tiền từ hoạt động kinh doanh</t>
  </si>
  <si>
    <t xml:space="preserve"> 1. Tiền thu từ bán hàng, cung cấp dịch vụ và doanh thu khác</t>
  </si>
  <si>
    <t xml:space="preserve"> 2. Tiền chi trả cho người cung cấp hàng hóa và dịch vụ</t>
  </si>
  <si>
    <t xml:space="preserve"> 3. Tiền chi trả cho người lao động</t>
  </si>
  <si>
    <t xml:space="preserve"> 4. Tiền lãi vay đã trả</t>
  </si>
  <si>
    <t xml:space="preserve"> 5. Thuế thu nhập doanh nghiệp đã nộp</t>
  </si>
  <si>
    <t xml:space="preserve"> 6. Tiền thu khác từ hoạt động kinh doanh</t>
  </si>
  <si>
    <t xml:space="preserve"> 7. Tiền chi khác cho hoạt động kinh doanh</t>
  </si>
  <si>
    <t xml:space="preserve"> Lưu chuyển tiền thuần từ hoạt động kinh doanh
 (20 = 01 + 02 + 03 + 04 + 05 + 06 + 07)</t>
  </si>
  <si>
    <t xml:space="preserve"> II. Lưu chuyển tiền từ hoạt động đầu tư</t>
  </si>
  <si>
    <t xml:space="preserve"> 1.Tiền chi để mua sắm, xây dựng TSCĐ và các tài sản dài hạn khác</t>
  </si>
  <si>
    <t xml:space="preserve"> 2.Tiền thu từ thanh lý, nhượng bán TSCĐ và các tài sản dài hạn khác</t>
  </si>
  <si>
    <t xml:space="preserve"> 3.Tiền chi cho vay, mua các công cụ nợ của đơn vị khác</t>
  </si>
  <si>
    <t xml:space="preserve"> 4.Tiền thu hồi cho vay, bán lại các công cụ nợ của đơn vị khác</t>
  </si>
  <si>
    <t xml:space="preserve"> 5.Tiền chi đầu tư góp vốn vào đơn vị khác</t>
  </si>
  <si>
    <t xml:space="preserve"> 6.Tiền thu hồi đầu tư góp vốn vào đơn vị khác</t>
  </si>
  <si>
    <t xml:space="preserve"> 7.Tiền thu lãi cho vay, cổ tức và lợi nhuận được chia</t>
  </si>
  <si>
    <t>27</t>
  </si>
  <si>
    <t xml:space="preserve"> Lưu chuyển tiền thuần từ hoạt động đầu tư 
(30 = 21 + 22 + 23 + 24 + 25 + 26 + 27)</t>
  </si>
  <si>
    <t xml:space="preserve"> III. Lưu chuyển tiền từ hoạt động tài chính</t>
  </si>
  <si>
    <t xml:space="preserve"> 1. Tiền thu từ phát hành cổ phiếu, nhận vốn góp của chủ sở hữu</t>
  </si>
  <si>
    <t xml:space="preserve"> 2. Tiền trả lại vốn góp cho các chủ sở hữu, mua lại cổ phiếu  của doanh nghiệp đã phát hành</t>
  </si>
  <si>
    <t xml:space="preserve"> 3. Tiền thu từ đi vay</t>
  </si>
  <si>
    <t xml:space="preserve"> 4. Tiền trả nợ gốc vay</t>
  </si>
  <si>
    <t xml:space="preserve"> 5. Tiền trả nợ gốc thuê tài chính</t>
  </si>
  <si>
    <t xml:space="preserve"> 6. Cổ tức, lợi nhuận đã trả cho chủ sở hữu</t>
  </si>
  <si>
    <t>36</t>
  </si>
  <si>
    <t xml:space="preserve"> Lưu chuyển tiền thuần từ hoạt động tài chính
 (40 = 31 + 32 + 33 + 34 + 35 + 36)</t>
  </si>
  <si>
    <t xml:space="preserve"> Lưu chuyển tiền thuần trong kỳ (50 = 20+30+40)</t>
  </si>
  <si>
    <t xml:space="preserve"> Tiền và tương đương tiền đầu kỳ</t>
  </si>
  <si>
    <t xml:space="preserve"> Ảnh hưởng của thay đổi tỷ giá hối đoái quy đổi ngoại tệ</t>
  </si>
  <si>
    <t xml:space="preserve"> Tiền và tương đương tiền cuối kỳ (70 = 50+60+61)</t>
  </si>
  <si>
    <t>Nghiệp vụ xử lý số ĐẦU kỳ</t>
  </si>
  <si>
    <t>Nghiệp vụ xử lý số CUỐI kỳ</t>
  </si>
  <si>
    <t>Mẫu số: B09-DN</t>
  </si>
  <si>
    <t>(Ban hành theo Thông tư số 200/2014/TT-BTC
Ngày 22/12/2014 của Bộ Tài chính)</t>
  </si>
  <si>
    <t>I- Đặc điểm hoạt động của doanh nghiệp</t>
  </si>
  <si>
    <t xml:space="preserve">2. Lĩnh vực kinh doanh: </t>
  </si>
  <si>
    <t>4. Chu kỳ sản xuất, kinh doanh thông thường</t>
  </si>
  <si>
    <t>5. Đặc điểm hoạt động của doanh nghiệp trong năm tài chính có ảnh hưởng đến báo cáo tài chính:</t>
  </si>
  <si>
    <t>6. Cấu trúc doanh nghiệp</t>
  </si>
  <si>
    <t>- Danh sách các công ty con</t>
  </si>
  <si>
    <t>- Danh sách các công ty liên doanh, liên kết</t>
  </si>
  <si>
    <t>- Danh sách các đơn vị trực thuộc không có tư cách pháp nhân hạch toán phụ thuộc.</t>
  </si>
  <si>
    <t>7. Tuyên bố về khả năng so sánh thông tin trên Báo cáo tài chính (có so sánh được hay không, nếu không so sánh được phải nêu rõ lý do như vì chuyển đổi hình thức sở hữu, chia tách, sáp nhập, nêu độ dài về kỳ so sánh...)</t>
  </si>
  <si>
    <t>II- Kỳ kế toán, đơn vị tiền tệ sử dụng trong kế toán</t>
  </si>
  <si>
    <t>1- Kỳ kế toán năm Từ ngày 01/01/2019 đến ngày 31/12/2019</t>
  </si>
  <si>
    <t>2. Đơn vị tiền tệ sử dụng trong kế toán. Trường hợp có sự thay đổi đơn vị tiền tệ kế toán so với năm trước, giải trình rõ lý do và ảnh hưởng của sự thay đổi VND</t>
  </si>
  <si>
    <t>III- Chuẩn mực và chế độ kế toán áp dụng</t>
  </si>
  <si>
    <t>1. Chế độ kế toán áp dụng: Công ty áp dụng Chế độ Kế toán doanh nghiệp ban hành theo Thông tư số 200/2014/TT-BTC ngày 22/12/2014 của Bộ Tài chính)</t>
  </si>
  <si>
    <t>2. Tuyên bố về việc tuân thủ Chuẩn mực kế toán và Chế độ kế toán: Công ty đã áp dụng các Chuẩn mực kế toán Việt Nam và các văn bản hướng dẫn Chuẩn mực do Nhà nước đã ban hành. Các báo cáo tài chính được lập và trình bày theo đúng mọi quy định của từng chuẩn mực, thông tư hướng dẫn thực hiện chuẩn mực và Chế độ kế toán hiện hành</t>
  </si>
  <si>
    <t>IV- Các chính sách kế toán áp dụng trong trường hợp doanh nghiệp hoạt động liên tục</t>
  </si>
  <si>
    <t>1. Nguyên tắc chuyển đổi Báo cáo tài chính lập bằng ngoại tệ sang Đồng Việt Nam (Trường hợp đồng tiền ghi sổ kế toán khác với Đồng Việt Nam); Ảnh hưởng (nếu có) do việc chuyển đổi Báo cáo tài chính từ đồng ngoại tệ sang Đồng Việt Nam.</t>
  </si>
  <si>
    <t>2. Các loại tỷ giá hối đoái áp dụng trong kế toán.</t>
  </si>
  <si>
    <t>3. Nguyên tắc xác định lãi suất thực tế (lãi suất hiệu lực) dùng để chiết khấu dòng tiền.</t>
  </si>
  <si>
    <t>4. Nguyên tắc ghi nhận các khoản tiền và các khoản tương đương tiền.</t>
  </si>
  <si>
    <t>5. Nguyên tắc kế toán các khoản đầu tư tài chính</t>
  </si>
  <si>
    <t>a) Chứng khoán kinh doanh;</t>
  </si>
  <si>
    <t>b) Các khoản đầu tư nắm giữ đến ngày đáo hạn;</t>
  </si>
  <si>
    <t>c) Các khoản cho vay;</t>
  </si>
  <si>
    <t>d) Đầu tư vào công ty con; công ty liên doanh, liên kết;</t>
  </si>
  <si>
    <t>đ) Đầu tư vào công cụ vốn của đơn vị khác;</t>
  </si>
  <si>
    <t>e) Các phương pháp kế toán đối với các giao dịch khác liên quan đến đầu tư tài chính.</t>
  </si>
  <si>
    <t>6. Nguyên tắc kế toán nợ phải thu</t>
  </si>
  <si>
    <t>7. Nguyên tắc ghi nhận hàng tồn kho:</t>
  </si>
  <si>
    <t>- Phương pháp tính giá trị hàng tồn kho:  Bình quân cuối kỳ</t>
  </si>
  <si>
    <t>- Phương pháp hạch toán hàng tồn kho:</t>
  </si>
  <si>
    <t>- Phương pháp lập dự phòng giảm giá hàng tồn kho:</t>
  </si>
  <si>
    <t>8. Nguyên tắc ghi nhận và các khấu hao TSCĐ, TSCĐ thuê tài chính; bất động sản đầu tư:</t>
  </si>
  <si>
    <t>9. Nguyên tắc kế toán các hợp đồng hợp tác kinh doanh.</t>
  </si>
  <si>
    <t>10. Nguyên tắc kế toán thuế TNDN hoãn lại.</t>
  </si>
  <si>
    <t>11. Nguyên tắc kế toán chi phí trả trước.</t>
  </si>
  <si>
    <t>12. Nguyên tắc kế toán nợ phải trả:</t>
  </si>
  <si>
    <t>13. Nguyên tắc ghi nhận vay và nợ phải trả thuê tài chính.</t>
  </si>
  <si>
    <t>14. Nguyên tắc ghi nhận và vốn hóa các khoản chi phí đi vay.</t>
  </si>
  <si>
    <t>15. Nguyên tắc ghi nhận chi phí phải trả.</t>
  </si>
  <si>
    <t>16. Nguyên tắc và phương pháp ghi nhận các  khoản dự phòng phải trả:</t>
  </si>
  <si>
    <t>17. Nguyên tắc ghi nhận doanh thu chưa thực hiện.</t>
  </si>
  <si>
    <t>18. Nguyên tắc ghi nhận trái phiếu chuyển đổi.</t>
  </si>
  <si>
    <t>19. Nguyên tắc ghi nhận vốn chủ sở hữu:</t>
  </si>
  <si>
    <t>- Nguyên tắc ghi nhận vốn góp của chủ sở hữu, thặng dư vốn cổ phần, quyền chọn trái phiếu chuyển đổi, vốn khác của chủ sở hữu.</t>
  </si>
  <si>
    <t>- Nguyên tắc ghi nhận chênh lệch đánh giá lại tài sản:</t>
  </si>
  <si>
    <t>- Nguyên tắc ghi nhận chênh lệch tỷ giá:</t>
  </si>
  <si>
    <t>- Nguyên tắc ghi nhận lợi nhuận chưa phân phối:</t>
  </si>
  <si>
    <t>20. Nguyên tắc và phương pháp ghi nhận doanh thu:</t>
  </si>
  <si>
    <t>- Doanh thu bán hàng:</t>
  </si>
  <si>
    <t>- Doanh thu cung cấp dịch vụ:</t>
  </si>
  <si>
    <t>- Doanh thu hoạt động tài chính:</t>
  </si>
  <si>
    <t>- Doanh thu hợp đồng xây dựng:</t>
  </si>
  <si>
    <t>-  Thu nhập khác</t>
  </si>
  <si>
    <t>21. Nguyên tắc kế toán các khoản giảm trừ doanh thu</t>
  </si>
  <si>
    <t>22. Nguyên tắc kế toán giá vốn hàng bán.</t>
  </si>
  <si>
    <t>23. Nguyên tắc kế toán chi phí tài chính:</t>
  </si>
  <si>
    <t>24. Nguyên tắc kế toán chi phí bán hàng, chi phí quản lý doanh nghiệp.</t>
  </si>
  <si>
    <t>25. Nguyên tắc và phương pháp ghi nhận chi phí thuế thu nhập doanh nghiệp hiện hành, chi phí thuế thu nhập doanh nghiệp hoãn lại.</t>
  </si>
  <si>
    <t>26. Các nguyên tắc và phương pháp kế toán khác.</t>
  </si>
  <si>
    <t>V. Các chính sách kế toán áp dụng (trong trường hợp doanh nghiệp không đáp ứng giả định hoạt động liên tục)</t>
  </si>
  <si>
    <t>1. Có tái phân loại tài sản dài hạn và nợ phải trả dài hạn thành ngắn hạn không?</t>
  </si>
  <si>
    <t>2. Nguyên tắc xác định giá trị từng loại tài sản và nợ phải trả (theo giá trị thuần có thể thực hiện được, giá trị có thể thu hồi, giá trị hợp lý, giá trị hiện tại, giá hiện hành...)</t>
  </si>
  <si>
    <t>3. Nguyên tắc xử lý tài chính đối với:</t>
  </si>
  <si>
    <t>- Các khoản dự phòng;</t>
  </si>
  <si>
    <t>- Chênh lệch đánh giá lại tài sản và chênh lệch tỷ giá (còn đang phản ánh trên Bảng cân đối kế toán – nếu có).</t>
  </si>
  <si>
    <t>VI. Thông tin bổ sung cho các khoản mục trình bày trong Bảng cân đối kế toán</t>
  </si>
  <si>
    <t>01. Tiền</t>
  </si>
  <si>
    <t xml:space="preserve"> Đơn vị tính: VND</t>
  </si>
  <si>
    <t>- Tiền gửi ngân hàng</t>
  </si>
  <si>
    <t>- Tiền đang chuyển</t>
  </si>
  <si>
    <t>02. Các khoản đầu tư tài chính</t>
  </si>
  <si>
    <t>Giá gốc</t>
  </si>
  <si>
    <t>Giá trị hợp lý</t>
  </si>
  <si>
    <t>Dự phòng</t>
  </si>
  <si>
    <t>- Tổng giá trị cổ phiếu (chi tiết từng loại cổ phiếu chiếm từ 10% trên tổng giá trị cổ phiếu trở lên)</t>
  </si>
  <si>
    <t>- Tổng giá trị trái phiếu (chi tiết từng loại trái phiếu chiếm từ 10% trên tổng giá trị trái phiếu trở lên)</t>
  </si>
  <si>
    <t>- Các khoản đầu tư khác</t>
  </si>
  <si>
    <t>- Lý do thay đổi đối với từng khoản đầu tư/loại cổ phiếu, trái phiếu</t>
  </si>
  <si>
    <t>Về số lượng:</t>
  </si>
  <si>
    <t>Về giá trị:</t>
  </si>
  <si>
    <t>Giá trị ghi sổ</t>
  </si>
  <si>
    <t>b1) Ngắn hạn</t>
  </si>
  <si>
    <t>- Trái phiếu</t>
  </si>
  <si>
    <t>b2) Dài hạn</t>
  </si>
  <si>
    <t>c) Đầu tư góp vốn vào đơn vị khác (chi tiết theo từng khoản đầu tư theo tỷ lệ vốn nắm giữ và tỷ lệ quyền biểu quyết)</t>
  </si>
  <si>
    <t>- Đầu tư vào công ty con</t>
  </si>
  <si>
    <t>- Đầu tư vào công ty liên doanh, liên kết;</t>
  </si>
  <si>
    <t>- Đầu tư vào đơn vị khác;</t>
  </si>
  <si>
    <t>- Tóm tắt tình hình hoạt động của các công ty con, công ty liên doanh, liên kết trong kỳ;</t>
  </si>
  <si>
    <t>- Các giao dịch trọng yếu giữa doanh nghiệp và công ty con, liên doanh, liên kết trong kỳ</t>
  </si>
  <si>
    <t>- Trường hợp không xác định được giá trị hợp lý thì giải trình lý do.</t>
  </si>
  <si>
    <t>03. Phải thu của khách hàng</t>
  </si>
  <si>
    <t>a) Phải thu của khách hàng ngắn hạn</t>
  </si>
  <si>
    <t>- Chi tiết các khoản phải thu của khách hàng chiếm từ 10% trở lên trên tổng phải thu khách hàng</t>
  </si>
  <si>
    <t>- Các khoản phải thu khách hàng khác</t>
  </si>
  <si>
    <t>b) Phải thu của khách hàng dài hạn (tương tự ngắn hạn)</t>
  </si>
  <si>
    <t>c) Phải thu của khách hàng là các bên liên quan (chi tiết từng đối tượng)</t>
  </si>
  <si>
    <t>04. Phải thu khác</t>
  </si>
  <si>
    <t>a) Ngắn hạn</t>
  </si>
  <si>
    <t>- Phải thu về cổ phần hoá;</t>
  </si>
  <si>
    <t>- Phải thu về cổ tức và lợi nhuận được chia;</t>
  </si>
  <si>
    <t>- Phải thu người lao động;</t>
  </si>
  <si>
    <t>- Ký cược, ký quỹ</t>
  </si>
  <si>
    <t>- Cho mượn;</t>
  </si>
  <si>
    <t>- Các khoản chi hộ;</t>
  </si>
  <si>
    <t>- Phải thu khác.</t>
  </si>
  <si>
    <t>b) Dài hạn</t>
  </si>
  <si>
    <t>05. Tài sản thiếu chờ xử lý (Chi tiết từng loại tài sản thiếu)</t>
  </si>
  <si>
    <t>a) Tiền;</t>
  </si>
  <si>
    <t>b) Hàng tồn kho;</t>
  </si>
  <si>
    <t>c) TSCĐ;</t>
  </si>
  <si>
    <t>d) Tài sản khác.</t>
  </si>
  <si>
    <t>06. Nợ xấu</t>
  </si>
  <si>
    <t>Giá trị có thể thu hồi</t>
  </si>
  <si>
    <t>Đối tượng nợ</t>
  </si>
  <si>
    <t>- Tổng giá trị các khoản phải thu, cho vay quá hạn thanh toán hoặc chưa quá hạn nhưng khó có khả năng thu hồi (trong đó chi tiết thời gian quá hạn và giá trị các khoản nợ phải thu, cho vay quá hạn theo từng đối tượng nếu khoản nợ phải thu theo từng đối tượng đó chiếm từ 10% trở lên trên tổng số nợ quá hạn)</t>
  </si>
  <si>
    <t>- Thông tin về các khoản tiền phạt, phải thu về lãi trả chậm… phát sinh từ các khoản nợ quá hạn nhưng không được ghi nhận doanh thu;</t>
  </si>
  <si>
    <t>- Khả năng thu hồi nợ phải thu quá hạn.</t>
  </si>
  <si>
    <t>07. Hàng tồn kho</t>
  </si>
  <si>
    <t>- Hàng gửi đi bán</t>
  </si>
  <si>
    <t>- Hàng hóa kho bảo thuế</t>
  </si>
  <si>
    <t>- Hàng hóa bất động sản</t>
  </si>
  <si>
    <t>- Giá trị hàng tồn kho ứ đọng, kém, mất phẩm chất không có khả năng tiêu thụ tại thời điểm cuối kỳ; Nguyên nhân và hướng xử lý đối với hàng tồn kho ứ đọng, kém, mất phẩm chất</t>
  </si>
  <si>
    <t>- Giá trị hàng tồn kho dùng để thế chấp, cầm cố bảo đảm các khoản nợ phải trả tại thời điểm cuối kỳ;</t>
  </si>
  <si>
    <t>08. Tài sản dở dang dài hạn</t>
  </si>
  <si>
    <t>a) Chi phí sản xuất, kinh doanh dở dang dài hạn (Chi tiết cho từng loại, nêu lí do vì sao không hoàn thành trong một chu kỳ sản xuất, kinh doanh thông thường)</t>
  </si>
  <si>
    <t>b) Xây dựng cơ bản dở dang (Chi tiết cho các công trình chiếm từ 10% trên tổng giá trị XDCB)</t>
  </si>
  <si>
    <t>- Mua sắm;</t>
  </si>
  <si>
    <t>- XDCB;</t>
  </si>
  <si>
    <t>- Sửa chữa.</t>
  </si>
  <si>
    <t>09. Tăng, giảm tài sản cố định hữu hình</t>
  </si>
  <si>
    <t>Cây lâu năm, 
súc vật làm
việc cho
sản phẩm</t>
  </si>
  <si>
    <t>Tài sản cố định hữu hình khác</t>
  </si>
  <si>
    <t>- Mua trong năm</t>
  </si>
  <si>
    <t>- Đầu tư XDCB hoàn thành</t>
  </si>
  <si>
    <t>- Tăng khác</t>
  </si>
  <si>
    <t>- Chuyển sang bất động sản đầu tư</t>
  </si>
  <si>
    <t>- Thanh lý, nhượng bán</t>
  </si>
  <si>
    <t>- Giảm khác</t>
  </si>
  <si>
    <t>- Khấu hao trong năm</t>
  </si>
  <si>
    <t>- Tại ngày đầu năm</t>
  </si>
  <si>
    <t>- Tại ngày cuối năm</t>
  </si>
  <si>
    <t>- Giá trị còn lại cuối năm của TSCĐ hữu hình đã dùng để thế chấp, cầm cố đảm bảo các khoản cho vay:</t>
  </si>
  <si>
    <t>- Nguyên giá TSCĐ cuối năm đã khấu hao hết nhưng vẫn còn sử dụng:</t>
  </si>
  <si>
    <t>- Nguyên giá TSCĐ cuối năm chờ thanh lý:</t>
  </si>
  <si>
    <t>- Các cam kết về việc mua, bán TSCĐ hữu hình có giá trị lớn trong tương lai:</t>
  </si>
  <si>
    <t>- Các thay đổi khác về TSCĐ hữu hình:</t>
  </si>
  <si>
    <t>10. Tăng, giảm tài sản cố định vô hình</t>
  </si>
  <si>
    <t>Nhãn hiệu hàng hóa</t>
  </si>
  <si>
    <t>Phần mềm máy tính</t>
  </si>
  <si>
    <t>- Tạo ra từ nội bộ doanh nghiệp</t>
  </si>
  <si>
    <t>- Tăng do hợp nhất kinh doanh</t>
  </si>
  <si>
    <t>- Thanh lý nhượng bán</t>
  </si>
  <si>
    <t xml:space="preserve">  - Giá trị còn lại cuối kỳ của TSCĐ vô hình dùng để thế chấp, cầm cố đảm bảo khoản vay:</t>
  </si>
  <si>
    <t xml:space="preserve">  - Nguyên giá TSCĐ vô hình đã khấu hao hết nhưng vẫn sử dụng:</t>
  </si>
  <si>
    <t xml:space="preserve">  - Thuyết minh số liệu và giải trình khác:</t>
  </si>
  <si>
    <t>11. Tăng, giảm tài sản cố định thuê tài chính</t>
  </si>
  <si>
    <t>Phương tiện
vận tải,
truyền dẫn</t>
  </si>
  <si>
    <t>- Thuê tài chính trong năm</t>
  </si>
  <si>
    <t>- Mua lại TSCĐ thuê tài chính</t>
  </si>
  <si>
    <t>- Trả lại TSCĐ thuê tài chính</t>
  </si>
  <si>
    <t>* Tiền thuê phát sinh thêm được ghi nhận là chi phí trong năm:</t>
  </si>
  <si>
    <t>* Căn cứ để xác định tiền thuê phát sinh thêm:</t>
  </si>
  <si>
    <t>* Điều khoản gia hạn thuê hoặc quyền được mua tài sản:</t>
  </si>
  <si>
    <t>12. Tăng, giảm bất động sản đầu tư</t>
  </si>
  <si>
    <t>- Quyền sử dụng đất</t>
  </si>
  <si>
    <t>- Nhà</t>
  </si>
  <si>
    <t>- Nhà và quyền sử dụng đất</t>
  </si>
  <si>
    <t>- Cơ sở hạ tầng</t>
  </si>
  <si>
    <t>Tổn thất do suy giảm giá</t>
  </si>
  <si>
    <t xml:space="preserve"> - Giá trị còn lại cuối kỳ của BĐSĐT dùng để thế chấp, cầm cố đảm bảo khoản vay;</t>
  </si>
  <si>
    <t xml:space="preserve">  - Nguyên giá BĐSĐT  đã khấu hao hết nhưng vẫn cho thuê hoặc nắm giữ chờ tăng giá;</t>
  </si>
  <si>
    <t xml:space="preserve">  - Thuyết minh số liệu và giải trình khác.</t>
  </si>
  <si>
    <t>13. Chi phí trả trước</t>
  </si>
  <si>
    <t>a) Ngắn hạn (chi tiết theo từng khoản mục)</t>
  </si>
  <si>
    <t>- Chi phí trả trước về thuê hoạt động TSCĐ;</t>
  </si>
  <si>
    <t>- Công cụ, dụng cụ xuất dùng;</t>
  </si>
  <si>
    <t>- Chi phí đi vay;</t>
  </si>
  <si>
    <t>- Các khoản khác (nêu chi tiết nếu có giá trị lớn).</t>
  </si>
  <si>
    <t>- Chi phí thành lập doanh nghiệp</t>
  </si>
  <si>
    <t>- Chi phí mua bảo hiểm;</t>
  </si>
  <si>
    <t>14. Tài sản khác</t>
  </si>
  <si>
    <t>b) Dài hạn (chi tiết theo từng khoản mục)</t>
  </si>
  <si>
    <t>15. Vay và nợ thuê tài chính</t>
  </si>
  <si>
    <t>Số không có khả năng trả nợ</t>
  </si>
  <si>
    <t>.....</t>
  </si>
  <si>
    <t>c) Các khoản nợ thuê tài chính</t>
  </si>
  <si>
    <t>Thời hạn</t>
  </si>
  <si>
    <t>Tổng khoản Thanh toán tiền thuê tài chính</t>
  </si>
  <si>
    <t>Trả tiền lãi thuê</t>
  </si>
  <si>
    <t>Trả nợ gốc</t>
  </si>
  <si>
    <t>d) Số vay và nợ thuê tài chính quá hạn chưa thanh toán</t>
  </si>
  <si>
    <t>Gốc</t>
  </si>
  <si>
    <t>Lãi</t>
  </si>
  <si>
    <t>- Vay:</t>
  </si>
  <si>
    <t>- Nợ thuê tài chính:</t>
  </si>
  <si>
    <t>- Lý do chưa thanh toán</t>
  </si>
  <si>
    <t>đ) Thuyết minh chi tiết về các khoản vay và nợ thuê tài chính đối với các bên liên quan</t>
  </si>
  <si>
    <t>16. Phải trả người bán</t>
  </si>
  <si>
    <t>Số có khả năng trả nợ</t>
  </si>
  <si>
    <t>a) Các khoản phải trả người bán ngắn hạn</t>
  </si>
  <si>
    <t>- Chi tiết cho từng đối tượng chiếm từ 10% trở lên trên tổng số phải trả</t>
  </si>
  <si>
    <t>- Phải trả cho các đối tượng khác</t>
  </si>
  <si>
    <t>b) Các khoản phải trả người bán dài hạn (chi tiết tương tự ngắn hạn)</t>
  </si>
  <si>
    <t>c) Số nợ quá hạn chưa thanh toán</t>
  </si>
  <si>
    <t>- Chi tiết từng đối tượng chiếm 10% trở lên trên tổng số quá hạn;</t>
  </si>
  <si>
    <t>- Các đối tượng khác</t>
  </si>
  <si>
    <t>d) Phải trả người bán là các bên liên quan (chi tiết cho từng đối tượng)</t>
  </si>
  <si>
    <t>17. Thuế và các khoản phải nộp nhà nước</t>
  </si>
  <si>
    <t>a) Phải nộp (chi tiết theo từng loại thuế)</t>
  </si>
  <si>
    <t>- Thuế xuất nhập khẩu</t>
  </si>
  <si>
    <t>b) Phải thu (chi tiết theo từng loại thuế)</t>
  </si>
  <si>
    <t>18. Chi phí phải trả</t>
  </si>
  <si>
    <t>- Trích trước chi phí tiền lương trong thời gian nghỉ phép</t>
  </si>
  <si>
    <t>- Chi phí trong thời gian ngừng kinh doanh</t>
  </si>
  <si>
    <t>- Chi phí trích trước tạm tính giá vốn hàng hóa, thành phẩm BĐS đã bán</t>
  </si>
  <si>
    <t>- Các khoản trích trước khác</t>
  </si>
  <si>
    <t>- Lãi vay</t>
  </si>
  <si>
    <t>- Các khoản khác (chi tiết từng khoản)</t>
  </si>
  <si>
    <t>....................</t>
  </si>
  <si>
    <t>19. Phải trả khác</t>
  </si>
  <si>
    <t>- Tài sản thừa chờ giải quyết</t>
  </si>
  <si>
    <t>- Kinh phí công đoàn</t>
  </si>
  <si>
    <t>- Bảo hiểm xã hội</t>
  </si>
  <si>
    <t>- Bảo hiểm y tế</t>
  </si>
  <si>
    <t>- Bảo hiểm thất nghiệp</t>
  </si>
  <si>
    <t>- Phải trả về cổ phần hóa</t>
  </si>
  <si>
    <t>- Nhận ký quỹ, ký cược ngắn hạn</t>
  </si>
  <si>
    <t>- Cổ tức, lợi nhuận phải trả</t>
  </si>
  <si>
    <t>- Các khoản phải trả, phải nộp khác</t>
  </si>
  <si>
    <t>- Nhận ký quỹ, ký cược dài hạn</t>
  </si>
  <si>
    <t>c) Số nợ quá hạn chưa thanh toán (chi tiết từng khoản mục, lý do chưa thanh toán nợ quá hạn)</t>
  </si>
  <si>
    <t>20. Doanh thu chưa thực hiện</t>
  </si>
  <si>
    <t>- Doanh thu nhận trước;</t>
  </si>
  <si>
    <t>- Doanh thu từ chương trình khách hàng truyền thống;</t>
  </si>
  <si>
    <t>- Các khoản doanh thu chưa thực hiện khác.</t>
  </si>
  <si>
    <t>c) Khả năng không thực hiện được hợp đồng với khách hàng (chi tiết từng khoản mục, lý do không có khả năng thực hiện).</t>
  </si>
  <si>
    <t>21. Trái phiếu phát hành</t>
  </si>
  <si>
    <t>21.1. Trái phiếu thường</t>
  </si>
  <si>
    <t>Lãi suất</t>
  </si>
  <si>
    <t>Kỳ hạn</t>
  </si>
  <si>
    <t>a) Trái phiếu phát hành</t>
  </si>
  <si>
    <t>- Loại phát hành theo mệnh giá;</t>
  </si>
  <si>
    <t>- Loại phát hành có chiết khấu;</t>
  </si>
  <si>
    <t>- Loại phát hành có phụ trội.</t>
  </si>
  <si>
    <t>b) Thuyết minh chi tiết về trái phiếu các bên liên quan nắm giữ (theo từng loại trái phiếu)</t>
  </si>
  <si>
    <t>21.2. Trái phiếu chuyển đổi</t>
  </si>
  <si>
    <t>a. Trái phiếu chuyển đổi tại thời điểm đầu kỳ:</t>
  </si>
  <si>
    <t>- Thời điểm phát hành, kỳ hạn gốc và kỳ hạn còn lại từng loại trái phiếu chuyển đổi;</t>
  </si>
  <si>
    <t>- Số lượng từng loại trái phiếu chuyển đổi;</t>
  </si>
  <si>
    <t>- Mệnh giá, lãi suất từng loại trái phiếu chuyển đổi;</t>
  </si>
  <si>
    <t>- Tỷ lệ chuyển đổi thành cổ phiếu từng loại trái phiếu chuyển đổi;</t>
  </si>
  <si>
    <t>- Lãi suất chiết khấu dùng để xác định giá trị phần nợ gốc của từng loại trái phiếu chuyển đổi;</t>
  </si>
  <si>
    <t>- Giá trị phần nợ gốc và phần quyền chọn cổ phiếu của từng loại trái phiếu chuyển đổi.</t>
  </si>
  <si>
    <t>b. Trái phiếu chuyển đổi phát hành thêm trong kỳ:</t>
  </si>
  <si>
    <t>- Thời điểm phát hành, kỳ hạn gốc từng loại trái phiếu chuyển đổi;</t>
  </si>
  <si>
    <t>c. Trái phiếu chuyển đổi được chuyển thành cổ phiếu trong kỳ:</t>
  </si>
  <si>
    <t>- Số lượng từng loại trái phiếu đã chuyển đổi thành cổ phiếu trong kỳ; Số lượng cổ phiếu phát hành thêm trong kỳ để chuyển đổi trái phiếu;</t>
  </si>
  <si>
    <t>- Giá trị phần nợ gốc của trái phiếu chuyển đổi được ghi tăng vốn chủ sở hữu.</t>
  </si>
  <si>
    <t>d. Trái phiếu chuyển đổi đã đáo hạn không được chuyển thành cổ phiếu trong kỳ:</t>
  </si>
  <si>
    <t>- Số lượng từng loại trái phiếu đã đáo hạn không chuyển đổi thành cổ phiếu trong kỳ;</t>
  </si>
  <si>
    <t>- Giá trị phần nợ gốc của trái phiếu chuyển đổi được hoàn trả cho nhà đầu tư</t>
  </si>
  <si>
    <t>e.  Trái phiếu chuyển đổi tại thời điểm cuối kỳ:</t>
  </si>
  <si>
    <t>- Kỳ hạn gốc và kỳ hạn còn lại từng loại trái phiếu chuyển đổi;</t>
  </si>
  <si>
    <t>g) Thuyết minh chi tiết về trái phiếu các bên liên quan nắm giữ (theo từng loại trái phiếu)</t>
  </si>
  <si>
    <t>22. Cổ phiếu ưu đãi phân loại là nợ phải trả</t>
  </si>
  <si>
    <t>- Mệnh giá;</t>
  </si>
  <si>
    <t>- Đối tượng được phát hành (ban lãnh đạo, cán bộ, nhân viên, đối tượng khác);</t>
  </si>
  <si>
    <t>- Điều khoản mua lại (Thời gian, giá mua lại, các điều khoản cơ bản khác trong hợp đồng phát hành);</t>
  </si>
  <si>
    <t>- Giá trị đã mua lại trong kỳ;</t>
  </si>
  <si>
    <t>- Các thuyết minh khác.</t>
  </si>
  <si>
    <t>23. Dự phòng phải trả</t>
  </si>
  <si>
    <t>- Dự phòng bảo hành sản phẩm hàng hóa;</t>
  </si>
  <si>
    <t>- Dự phòng bảo hành công trình xây dựng;</t>
  </si>
  <si>
    <t>- Dự phòng tái cơ cấu;</t>
  </si>
  <si>
    <t>- Dự phòng phải trả khác (Chi phí sửa chữa TSCĐ định kỳ, chi phí hoàn nguyên môi trường...)</t>
  </si>
  <si>
    <t>24. Tài sản thuế thu nhập hoãn lại và thuế thu nhập hoãn lại phải trả</t>
  </si>
  <si>
    <t>a - Tài sản thuế thu nhập hoãn lại</t>
  </si>
  <si>
    <t>- Thuế suất thuế TNDN sử dụng để xác định giá trị tài sản thuế thu nhập hoãn lại</t>
  </si>
  <si>
    <t>- Tài sản thuế thu nhập hoãn lại liên quan đến khoản lỗ tính thuế chưa sử dụng</t>
  </si>
  <si>
    <t>- Tài sản thuế thu nhập hoãn lại liên quan đến khoản ưu đãi tính thuế chưa sử dụng</t>
  </si>
  <si>
    <t>- Tài sản thuế thu nhập hoãn lại liên quan đến khoản chênh lệch tạm thời được khấu trừ</t>
  </si>
  <si>
    <t>- Số bù trừ với thuế thu nhập hoãn lại phải trả</t>
  </si>
  <si>
    <t>b - Thuế thu nhập hoãn lại phải trả</t>
  </si>
  <si>
    <t>- Thuế suất thuế TNDN sử dụng để xác định giá trị thuế thu nhập hoãn lại phải trả</t>
  </si>
  <si>
    <t>- Thuế thu nhập hoãn lại phải trả phát sinh từ các khoản chênh lệch tạm thời chịu thuế</t>
  </si>
  <si>
    <t>- Số bù trừ với tài sản thuế thu nhập hoãn lại</t>
  </si>
  <si>
    <t>25. Vốn chủ sở hữu</t>
  </si>
  <si>
    <t>a- Bảng đối chiếu biến động của vốn chủ sở hữu</t>
  </si>
  <si>
    <t>Các khoản mục khác</t>
  </si>
  <si>
    <t>Số dư đầu năm trước</t>
  </si>
  <si>
    <t>- Tăng vốn trong năm trước</t>
  </si>
  <si>
    <t>- Lãi trong năm trước</t>
  </si>
  <si>
    <t>- Giảm vốn trong năm trước</t>
  </si>
  <si>
    <t>- Lỗ trong năm trước</t>
  </si>
  <si>
    <t>Số dư đầu năm nay</t>
  </si>
  <si>
    <t>- Tăng vốn trong năm nay</t>
  </si>
  <si>
    <t>- Lãi trong năm nay</t>
  </si>
  <si>
    <t>- Giảm vốn trong năm nay</t>
  </si>
  <si>
    <t>- Lỗ trong năm nay</t>
  </si>
  <si>
    <t>Số dư cuối năm nay</t>
  </si>
  <si>
    <t>b- Chi tiết vốn đầu tư của chủ sở hữu</t>
  </si>
  <si>
    <t>- Vốn góp của công ty mẹ (nếu là công ty con)</t>
  </si>
  <si>
    <t>- Vốn góp của các đối tượng khác</t>
  </si>
  <si>
    <t>c- Các giao dịch về vốn với các chủ sở hữu và phân phối cổ tức, chia lợi nhuận</t>
  </si>
  <si>
    <t>- Vốn đầu tư của chủ sở hữu</t>
  </si>
  <si>
    <t>+ Vốn góp đầu năm</t>
  </si>
  <si>
    <t>+ Vốn góp tăng trong năm</t>
  </si>
  <si>
    <t>+ Vốn góp giảm trong năm</t>
  </si>
  <si>
    <t>+ Vốn góp cuối năm</t>
  </si>
  <si>
    <t>- Cổ tức, lợi nhuận đã chia</t>
  </si>
  <si>
    <t>d. Cổ phiếu</t>
  </si>
  <si>
    <t>- Số lượng cổ phiếu đăng ký phát hành</t>
  </si>
  <si>
    <t>- Số lượng cổ phiếu đã bán ra công chúng</t>
  </si>
  <si>
    <t>+ Cổ phiếu phổ thông</t>
  </si>
  <si>
    <t>+ Cổ phiếu ưu đãi (loại được phân loại là VCSH)</t>
  </si>
  <si>
    <t>- Số lượng cổ phiếu được mua lại (cổ phiếu quỹ)</t>
  </si>
  <si>
    <t>- Số lượng cổ phiếu đang lưu hành</t>
  </si>
  <si>
    <t>* Mệnh giá cổ phiếu đang lưu hành:</t>
  </si>
  <si>
    <t>đ- Cổ tức</t>
  </si>
  <si>
    <t>- Cổ tức đã công bố sau ngày kết thúc kỳ kế toán năm</t>
  </si>
  <si>
    <t>+ Cổ tức đã công bố trên cổ phiếu phổ thông:</t>
  </si>
  <si>
    <t>+ Cổ tức đã công bố trên cổ phiếu ưu đãi:</t>
  </si>
  <si>
    <t>- Cổ tức của cổ phiếu ưu đãi lũy kế chưa được ghi nhận</t>
  </si>
  <si>
    <t>e- Các quỹ của doanh nghiệp</t>
  </si>
  <si>
    <t>- Quỹ đầu tư phát triển:</t>
  </si>
  <si>
    <t>- Quỹ hỗ trợ sắp xếp doanh nghiệp</t>
  </si>
  <si>
    <t>- Quỹ khác thuộc vốn chủ sở hữu:</t>
  </si>
  <si>
    <t>g- Thu nhập và chi phí, lãi hoặc lỗ được ghi nhận trực tiếp vào vốn chủ sở hữu theo quy định của các chuẩn mực kế toán cụ thể:</t>
  </si>
  <si>
    <t>-....</t>
  </si>
  <si>
    <t>26. Chênh lệch đánh giá lại tài sản</t>
  </si>
  <si>
    <t>Lí do thay đổi giữa số đầu năm và cuối năm (đánh giá lại trong trường hợp nào, tài sản nào được đánh giá lại, theo quyết định nào?...).</t>
  </si>
  <si>
    <t>27. Chênh lệch tỷ giá</t>
  </si>
  <si>
    <t>- Chênh lệch tỷ giá do chuyển đổi BCTC lập bằng ngoại tệ sang VND</t>
  </si>
  <si>
    <t>- Chênh lệch tỷ giá phát sinh vì các nguyên nhân khác (nói rõ nguyên nhân)</t>
  </si>
  <si>
    <t>28. Nguồn kinh phí</t>
  </si>
  <si>
    <t>- Nguồn kinh phí được cấp trong năm</t>
  </si>
  <si>
    <t>- Chi sự nghiệp</t>
  </si>
  <si>
    <t>- Nguồn kinh phí còn lại cuối năm</t>
  </si>
  <si>
    <t>29. Các khoản mục ngoài Bảng cân đối kế toán</t>
  </si>
  <si>
    <t>a) Tài sản thuê ngoài: Tổng số tiền thuê tối thiểu trong tương lai của hợp đồng thuê hoạt động tài sản không hủy ngang theo các thời hạn</t>
  </si>
  <si>
    <t>- Từ 1 năm trở xuống;</t>
  </si>
  <si>
    <t>- Trên 1 năm đến 5 năm;</t>
  </si>
  <si>
    <t>- Trên 5 năm;</t>
  </si>
  <si>
    <t>b) Tài sản nhận giữ hộ: Doanh nghiệp phải thuyết minh chi tiết về số lượng, chủng loại, quy cách, phẩm chất tại thời điểm cuối kỳ:</t>
  </si>
  <si>
    <t>Vật tư hàng hoá nhận giữ hộ, gia công, nhận ủy thác:</t>
  </si>
  <si>
    <t>c) Ngoại tệ các loại:Doanh nghiệp phải thuyết minh chi tiết số lượng từng loại ngoại tệ tính theo nguyên tệ. Vàng tiền tệ phải trình bày khối lượng theo đơn vị tính trong nước và quốc tế Ounce, thuyết minh giá trị tính theo USD</t>
  </si>
  <si>
    <t>d) Vàng tiền tệ: Doanh nghiệp phải thuyết minh chi tiết giá gốc, số lượng (theo đơn vị tính quốc tế) và chủng loại các loại vàng tiền tệ</t>
  </si>
  <si>
    <t>đ) Nợ khó đòi đã xử lý: Doanh nghiệp phải thuyết minh chi tiết giá trị (theo nguyên tệ và VND) các khoản nợ khó đòi đã xử lý trong vòng 10 năm kể từ ngày xử lý theo từng đối tượng, nguyên nhân đã xoá sổ kế toán nợ khó đòi</t>
  </si>
  <si>
    <t>e) Các thông tin khác về các khoản mục ngoài Bảng cân đối kế toán</t>
  </si>
  <si>
    <t>30. Các thông tin khác do doanh nghiệp tự thuyết minh, giải trình.</t>
  </si>
  <si>
    <t>VII - Thông tin bổ sung cho các khoản mục trình bày trong Báo cáo kết quả hoạt động kinh doanh</t>
  </si>
  <si>
    <t>1. Tổng doanh thu bán hàng và cung cấp dịch vụ (Mã số 01)</t>
  </si>
  <si>
    <t>a. Doanh thu</t>
  </si>
  <si>
    <t>- Doanh thu bán hàng</t>
  </si>
  <si>
    <t>- Doanh thu hợp đồng xây dựng</t>
  </si>
  <si>
    <t>+ Doanh thu của hợp đồng xây dựng được ghi nhận trong kỳ;</t>
  </si>
  <si>
    <t>+ Tổng doanh thu lũy kế của hợp đồng xây dựng được ghi nhận đến thời điểm lập báo cáo tài chính;</t>
  </si>
  <si>
    <t>b) Doanh thu đối với các bên liên quan (chi tiết từng đối tượng).</t>
  </si>
  <si>
    <t>c) Trường hợp ghi nhận doanh thu cho thuê tài sản là tổng số tiền nhận trước, doanh nghiệp phải thuyết minh thêm để so sánh sự khác biệt giữa việc ghi nhận doanh thu theo phương pháp phân bổ dần theo thời gian cho thuê; Khả năng suy giảm lợi nhuận và luồng tiền trong tương lai do đã ghi nhận doanh thu đối với toàn bộ số tiền nhận trước.</t>
  </si>
  <si>
    <t>2. Các khoản giảm trừ doanh thu (Mã số 02)</t>
  </si>
  <si>
    <t>3. Giá vốn hàng bán (Mã số 11)</t>
  </si>
  <si>
    <t>Trong đó: Giá vốn trích trước của hàng hóa, thành phẩm bất động sản đã bán bao gồm:</t>
  </si>
  <si>
    <t>+ Hạng mục chi phí trích trước</t>
  </si>
  <si>
    <t>+ Giá trị trích trước vào chi phí của từng hạng mục</t>
  </si>
  <si>
    <t>+ Thời gian chi phí dự kiến phát sinh.</t>
  </si>
  <si>
    <t>- Giá trị còn lại, chi phí nhượng bán, thanh lý của BĐS đầu tư</t>
  </si>
  <si>
    <t>- Chi phí kinh doanh bất động sản đầu tư</t>
  </si>
  <si>
    <t>- Giá trị hàng tồn kho mất mát trong kỳ</t>
  </si>
  <si>
    <t>- Giá trị từng loại hàng tồn kho hao hụt ngoài định mức trong kỳ</t>
  </si>
  <si>
    <t>- Dự phòng giảm giá hàng tồn kho</t>
  </si>
  <si>
    <t>4. Doanh thu hoạt động tài chính (Mã số 21)</t>
  </si>
  <si>
    <t>- Lãi bán các khoản đầu tư</t>
  </si>
  <si>
    <t>5. Chi phí tài chính (Mã số 22)</t>
  </si>
  <si>
    <t>- Chiết khấu thanh toán, lãi bán hàng trả chậm</t>
  </si>
  <si>
    <t>- Lỗ do thanh lý các khoản đầu tư tài chính</t>
  </si>
  <si>
    <t>- Dự phòng giảm giá chứng khoán kinh doanh và tổn thất đầu tư</t>
  </si>
  <si>
    <t>- Các khoản ghi giảm chi phí tài chính.</t>
  </si>
  <si>
    <t>6. Thu nhập khác</t>
  </si>
  <si>
    <t>- Thanh lý, nhượng bán TSCĐ;</t>
  </si>
  <si>
    <t>- Lãi do đánh giá lại tài sản;</t>
  </si>
  <si>
    <t>- Tiền phạt thu được;</t>
  </si>
  <si>
    <t>- Thuế được giảm;</t>
  </si>
  <si>
    <t>- Các khoản khác.</t>
  </si>
  <si>
    <t>7. Chi phí khác</t>
  </si>
  <si>
    <t>- Giá trị còn lại TSCĐ và chi phí thanh lý, nhượng bán TSCĐ;</t>
  </si>
  <si>
    <t>- Lỗ do đánh giá lại tài sản;</t>
  </si>
  <si>
    <t>- Các khoản bị phạt;</t>
  </si>
  <si>
    <t>8. Chi phí bán hàng và chi phí quản lý doanh nghiệp</t>
  </si>
  <si>
    <t>- Chi tiết các khoản chiếm từ 10% trở lên trên tổng chi phí QLDN;</t>
  </si>
  <si>
    <t>- Các khoản chi phí QLDN khác.</t>
  </si>
  <si>
    <t>- Chi tiết các khoản chiếm từ 10% trở lên trên tổng chi phí bán hàng;</t>
  </si>
  <si>
    <t>- Các khoản chi phí bán hàng khác.</t>
  </si>
  <si>
    <t>c) Các khoản ghi giảm chi phí bán hàng và chi phí quản lý doanh nghiệp</t>
  </si>
  <si>
    <t>- Hoàn nhập dự phòng bảo hành sản phẩm, hàng hóa;</t>
  </si>
  <si>
    <t>- Hoàn nhập dự phòng tái cơ cấu, dự phòng khác;</t>
  </si>
  <si>
    <t>- Các khoản ghi giảm khác.</t>
  </si>
  <si>
    <t>9. Chi phí sản xuất kinh doanh theo yếu tố</t>
  </si>
  <si>
    <t>- Chi phí nguyên liệu, vật liệu</t>
  </si>
  <si>
    <t>- Chi phí nhân công</t>
  </si>
  <si>
    <t>- Chi phí khấu hao tài sản cố định</t>
  </si>
  <si>
    <t>- Chi phí dịch vụ mua ngoài</t>
  </si>
  <si>
    <t>- Chi phí khác bằng tiền</t>
  </si>
  <si>
    <t>10. Chi phí thuế thu nhâp doanh nghiệp hiện hành (Mã số 51)</t>
  </si>
  <si>
    <t>- Điều chỉnh chi phí thuế thu nhập doanh nghiệp của các năm trước vào chi phí thuế thu nhập hiện hành năm nay</t>
  </si>
  <si>
    <t>11. Chi phí thuế thu nhập doanh nghiệp hoãn lại (Mã số 52)</t>
  </si>
  <si>
    <t>- Chi phí thuế thu nhập doanh nghiệp hoãn lại phát sinh từ các khoản chênh lệch tạm thời phải chịu thuế</t>
  </si>
  <si>
    <t>- Chi phí thuế thu nhập doanh nghiệp hoãn lại phát sinh từ việc hoàn nhập tài sản thuế thu nhập hoãn lại</t>
  </si>
  <si>
    <t>- Thu nhập thuế thu nhập doanh nghiệp hoãn lại phát sinh từ các khoản chênh lệch tạm thời được khấu trừ</t>
  </si>
  <si>
    <t>- Thu nhập thuế thu nhập doanh nghiệp hoãn lại phát sinh từ các khoản lỗ tính thuế và ưu đãi thuế chưa sử dụng</t>
  </si>
  <si>
    <t>- Thu nhập thuế thu nhập doanh nghiệp hoãn lại phát sinh từ việc hoàn nhập thuế thu nhập hoãn lại phải trả</t>
  </si>
  <si>
    <t>- Tổng chi phí thuế thu nhập doanh nghiệp hoãn lại</t>
  </si>
  <si>
    <t>VIII. Thông tin bổ sung cho các khoản mục trình bày trong báo cáo lưu chuyển tiền tệ</t>
  </si>
  <si>
    <t>1.  Các giao dịch không bằng tiền ảnh hưởng đến báo cáo lưu chuyển tiền tệ và các khoản tiền do doanh nghiệp nắm giữ nhưng không được sử dụng</t>
  </si>
  <si>
    <t>- Mua tài sản bằng cách nhận các khoản nợ liên quan trực tiếp hoặc thông qua nghiệp vụ cho thuê tài chính</t>
  </si>
  <si>
    <t>- Mua doanh nghiệp thông qua phát hành cổ phiếu</t>
  </si>
  <si>
    <t>- Chuyển nợ thành vốn chủ sở hữu</t>
  </si>
  <si>
    <t>- Các giao dịch phi tiền tệ khác</t>
  </si>
  <si>
    <t>2. Các khoản tiền do doanh nghiệp nắm giữ nhưng không được sử dụng: Trình bày giá trị và lý do của các khoản tiền và tương đương tiền lớn do doanh nghiệp nắm giữ nhưng không được sử dụng do có sự hạn chế của pháp luật hoặc các ràng buộc khác mà doanh nghiệp phải thực hiện.</t>
  </si>
  <si>
    <t>3. Số tiền đi vay thực thu trong kỳ:</t>
  </si>
  <si>
    <t>- Tiền thu từ đi vay theo khế ước thông thường;</t>
  </si>
  <si>
    <t>- Tiền thu từ phát hành trái phiếu thường;</t>
  </si>
  <si>
    <t>- Tiền thu từ phát hành trái phiếu chuyển đổi;</t>
  </si>
  <si>
    <t>- Tiền thu từ phát hành cổ phiếu ưu đãi phân loại là nợ phải trả;</t>
  </si>
  <si>
    <t>- Tiền thu từ giao dịch mua bán lại trái phiếu Chính phủ và REPO chứng khoán;</t>
  </si>
  <si>
    <t>- Tiền thu từ đi vay dưới hình thức khác.</t>
  </si>
  <si>
    <t>4. Số tiền đã thực trả gốc vay trong kỳ:</t>
  </si>
  <si>
    <t>- Tiền trả nợ gốc vay theo khế ước thông thường;</t>
  </si>
  <si>
    <t>- Tiền trả nợ gốc trái phiếu thường;</t>
  </si>
  <si>
    <t>- Tiền trả nợ gốc trái phiếu chuyển đổi;</t>
  </si>
  <si>
    <t>- Tiền trả nợ gốc cổ phiếu ưu đãi phân loại là nợ phải trả;</t>
  </si>
  <si>
    <t>- Tiền chi trả cho giao dịch mua bán lại trái  phiếu Chính phủ và REPO chứng khoán;</t>
  </si>
  <si>
    <t>- Tiền trả nợ vay dưới hình thức khác</t>
  </si>
  <si>
    <t>IX- Những thông tin khác</t>
  </si>
  <si>
    <t>1- Những khoản nợ tiềm tàng, khoản cam kết và những thông tin tài chính khác:</t>
  </si>
  <si>
    <t>2 - Những sự kiện phát sinh sau ngày kết thúc kỳ kế toán năm:</t>
  </si>
  <si>
    <t>3 - Thông tin về các bên liên quan:</t>
  </si>
  <si>
    <t>4 - Trình bày tài sản, doanh thu, kết quả kinh doanh theo bộ phận (theo lĩnh vực kinh doanh hoặc khu vực địa lý) theo quy định của chuẩn mực kế toán số 28 "Báo cáo bộ phận":</t>
  </si>
  <si>
    <t>5 - Thông tin so sánh (những thay đổi về thông tin trong báo cáo tài chính của các niên độ kế toán trước):</t>
  </si>
  <si>
    <t>6 - Thông tin về hoạt động liên tục:</t>
  </si>
  <si>
    <t>7 - Những thông tin khác:</t>
  </si>
  <si>
    <t>(Ban hành theo thông tư số 200/2014/TT - BTC ngày 22/12/2014 của Bộ Tài chính)</t>
  </si>
  <si>
    <t>TT</t>
  </si>
  <si>
    <t>62</t>
  </si>
  <si>
    <t>64</t>
  </si>
  <si>
    <t>SXKD</t>
  </si>
  <si>
    <t>DAUTU</t>
  </si>
  <si>
    <t>Ký hiệu LCTT</t>
  </si>
  <si>
    <t>Kế toán Mộc Lan</t>
  </si>
  <si>
    <t>(Ban hành theo Thông tư số 200/2014/TT-BTC ngày 22/12/2014 của Bộ Tài chính)</t>
  </si>
  <si>
    <t>CÔNG TY CỔ PHẦN QUỐC TẾ SUGI</t>
  </si>
  <si>
    <t>Số 51-53 đường Trường Chinh, phường Tứ Minh, TP Hải Dương</t>
  </si>
  <si>
    <t>Nguyễn  Thanh Tùng</t>
  </si>
  <si>
    <t>Hải Dương</t>
  </si>
  <si>
    <t>thanh toán tiền cước CP viettel post tháng 3</t>
  </si>
  <si>
    <t>mua máy photo RICOH MP6054 phục vụ phòng đào tạo</t>
  </si>
  <si>
    <t>24202</t>
  </si>
  <si>
    <t>pc01-2021</t>
  </si>
  <si>
    <t>Thanh toán cước chuyển phát Viettel Post tháng 2/2021</t>
  </si>
  <si>
    <t>331-Viettel post</t>
  </si>
  <si>
    <t>Tổng công ty CP Bưu chính Viettel</t>
  </si>
  <si>
    <t>Số 01, Giang Văn Minh, phường Kim Mã, quận Ba Đình, HN</t>
  </si>
  <si>
    <t>0104093672</t>
  </si>
  <si>
    <t>Cửa hàng dịch vụ kỹ thuật Thuận Phát</t>
  </si>
  <si>
    <t>Đội 4, khu Phú Tảo, phường Thạch Khôi, TP Hải Dương</t>
  </si>
  <si>
    <t>0800290611</t>
  </si>
  <si>
    <t>Công ty TNHH Thương mại và văn hóa Đỗ Gia</t>
  </si>
  <si>
    <t>Số 91 phố Phạm Ngũ Lão, TP Hải Dương</t>
  </si>
  <si>
    <t>0800275130</t>
  </si>
  <si>
    <t>Công ty TNHH Thương mại và dịch vụ nội thất Quang Hưng</t>
  </si>
  <si>
    <t>Số 84 phố Thống Nhất, phường Lê Thanh Nghị, TP Hải Dương</t>
  </si>
  <si>
    <t>0801334413</t>
  </si>
  <si>
    <t>331-PCS</t>
  </si>
  <si>
    <t>Công ty CP thương mại và dịch vụ CPN PCS</t>
  </si>
  <si>
    <t>tầng 6, tòa nhà 25T1-N05, KĐT Đông Nam Trần Duy Hưng, Trung Hòa, Cầu Giấy, HN</t>
  </si>
  <si>
    <t>0104947250</t>
  </si>
  <si>
    <t>Doanh nghiệp TM DV Nhu Yến</t>
  </si>
  <si>
    <t>thôn Tiền Trung, xã Ái Quốc, TP Hải Dương</t>
  </si>
  <si>
    <t>0800259812</t>
  </si>
  <si>
    <t>331-Thiên Phương</t>
  </si>
  <si>
    <t>331-Đỗ Gia</t>
  </si>
  <si>
    <t>331-Quang Hưng</t>
  </si>
  <si>
    <t>331-Nhu Yến</t>
  </si>
  <si>
    <t>331-Thuận Phát</t>
  </si>
  <si>
    <t>Công ty TNHH MTV máy tính Thiên Phương</t>
  </si>
  <si>
    <t>số 34 Trần Quang Diệu, Hải Tân, TP Hải Dương</t>
  </si>
  <si>
    <t>0801139740</t>
  </si>
  <si>
    <t>331-Nước sạch HD</t>
  </si>
  <si>
    <t>Công ty CP kinh doanh nước sạch HD</t>
  </si>
  <si>
    <t>Số 10, đường Hồng Quang, phường Quang Trung, TP Hải Dương</t>
  </si>
  <si>
    <t>0800001348</t>
  </si>
  <si>
    <t>Thanh toán tiền cước cpn tháng 12/2020 cho Viettel post</t>
  </si>
  <si>
    <t>Trọng</t>
  </si>
  <si>
    <t>331-viettel post</t>
  </si>
  <si>
    <t>thanh toán mua vpp</t>
  </si>
  <si>
    <t>Trang</t>
  </si>
  <si>
    <t>331-đỗ gia</t>
  </si>
  <si>
    <t>Nộp thuế môn bài năm 2021</t>
  </si>
  <si>
    <t>Lưu Thị Vân Anh</t>
  </si>
  <si>
    <t>PC03-2021</t>
  </si>
  <si>
    <t>PC02-2021</t>
  </si>
  <si>
    <t>PC04-2021</t>
  </si>
  <si>
    <t>Công chứng giấy tờ</t>
  </si>
  <si>
    <t>PC05-2021</t>
  </si>
  <si>
    <t>Thanh toán tiền nước tháng 12/2020</t>
  </si>
  <si>
    <t>Thanh toán tiền dịch vụ thoát nước</t>
  </si>
  <si>
    <t>331-nước sạch HD</t>
  </si>
  <si>
    <t>PC06-2021</t>
  </si>
  <si>
    <t>phí thay đổi thông tin doanh nghiệp</t>
  </si>
  <si>
    <t>PC07-2021</t>
  </si>
  <si>
    <t>Phí sửa chữa bảo dưỡng máy in</t>
  </si>
  <si>
    <t>331-thiên phương</t>
  </si>
  <si>
    <t>PC08-2021</t>
  </si>
  <si>
    <t xml:space="preserve">Chi tiền liên hoan công ty </t>
  </si>
  <si>
    <t>Nguyễn Thanh Hải</t>
  </si>
  <si>
    <t>PC09-2021</t>
  </si>
  <si>
    <t>Thanh toán cước cpn tháng 1/2021 cho công ty PCS</t>
  </si>
  <si>
    <t>PC10-2021</t>
  </si>
  <si>
    <t>Thanh toán cước cpn tháng 1/2021 cho Viettel post</t>
  </si>
  <si>
    <t>PC11-2021</t>
  </si>
  <si>
    <t>thanh toán tiền nước tháng 1/2021</t>
  </si>
  <si>
    <t>PC12-2021</t>
  </si>
  <si>
    <t>Thanh toán cước cpn tháng 2/2021 của PCS</t>
  </si>
  <si>
    <t>PC13-2021</t>
  </si>
  <si>
    <t>Thanh toán tiền nước tháng 2</t>
  </si>
  <si>
    <t>331-Quang hưng</t>
  </si>
  <si>
    <t>chi mua tủ tài liệu 6 cánh</t>
  </si>
  <si>
    <t>chi mua vpp</t>
  </si>
  <si>
    <t>331-BASE</t>
  </si>
  <si>
    <t>Công ty CP BASE Enterprise</t>
  </si>
  <si>
    <t>tầng 2 số 4 ngõ 151B Yên Lãng, phường Trung Liệt, Đống Đa, HN</t>
  </si>
  <si>
    <t>0107526719</t>
  </si>
  <si>
    <t>Thanh toán tiền phần mềm Base 1 năm</t>
  </si>
  <si>
    <t>331-Thuận phát</t>
  </si>
  <si>
    <t>thanh toán cước cpn tháng 3 cho PCS</t>
  </si>
  <si>
    <t>Chi mua tủ tài liệu 6 cánh + giường tầng ktx</t>
  </si>
  <si>
    <t>chi thanh toán tiền nước tháng 3</t>
  </si>
  <si>
    <t>chi thanh toán dịch vụ thoát nước</t>
  </si>
  <si>
    <t>Chi tiền đổ mực, sửa chữa máy in</t>
  </si>
  <si>
    <t>thanh toán lương nhân viên tháng 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</si>
</sst>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 _₫_-;\-* #,##0.00\ _₫_-;_-* &quot;-&quot;??\ _₫_-;_-@_-"/>
    <numFmt numFmtId="165" formatCode="0;[Red]0"/>
    <numFmt numFmtId="166" formatCode="[$-10070]mm/d/yyyy"/>
    <numFmt numFmtId="167" formatCode="[$-10070]d/m/yyyy"/>
    <numFmt numFmtId="168" formatCode="#,##0;\(#,##0\);"/>
    <numFmt numFmtId="169" formatCode="#,##0.00;\(#,##0.00\);"/>
    <numFmt numFmtId="170" formatCode="#,##0;\(#,##0\)"/>
    <numFmt numFmtId="171" formatCode="_-* #,##0\ _₫_-;\-* #,##0\ _₫_-;_-* &quot;-&quot;??\ _₫_-;_-@_-"/>
    <numFmt numFmtId="172" formatCode="0.00;\-0.00;"/>
    <numFmt numFmtId="173" formatCode="#,##0_ ;\-#,##0\ "/>
    <numFmt numFmtId="174" formatCode="_(* #,##0_);_(* \(#,##0\);_(* &quot;-&quot;??_);_(@_)"/>
    <numFmt numFmtId="175" formatCode="#,##0;[Red]#,##0"/>
    <numFmt numFmtId="176" formatCode="&quot;Ngày &quot;dd&quot; tháng &quot;mm&quot; năm &quot;yyyy"/>
    <numFmt numFmtId="177" formatCode="[$-10070]dd/mm/yyyy"/>
    <numFmt numFmtId="178" formatCode="\ #,##0_);\(#,##0\);&quot;0&quot;"/>
    <numFmt numFmtId="179" formatCode="##,#0\ #,##0_);\(#,##0\);&quot;0&quot;"/>
  </numFmts>
  <fonts count="199" x14ac:knownFonts="1">
    <font>
      <sz val="10"/>
      <name val="Arial"/>
    </font>
    <font>
      <sz val="10"/>
      <name val="Arial"/>
      <family val="2"/>
    </font>
    <font>
      <sz val="8"/>
      <name val="Arial"/>
      <family val="2"/>
    </font>
    <font>
      <sz val="8"/>
      <name val="Tahoma"/>
      <family val="2"/>
    </font>
    <font>
      <b/>
      <sz val="8"/>
      <name val="Tahoma"/>
      <family val="2"/>
    </font>
    <font>
      <b/>
      <sz val="11"/>
      <color indexed="18"/>
      <name val="Times New Roman"/>
      <family val="1"/>
    </font>
    <font>
      <i/>
      <sz val="8"/>
      <color indexed="18"/>
      <name val="Tahoma"/>
      <family val="2"/>
    </font>
    <font>
      <sz val="10"/>
      <name val="Tahoma"/>
      <family val="2"/>
    </font>
    <font>
      <sz val="8"/>
      <color indexed="18"/>
      <name val="Tahoma"/>
      <family val="2"/>
    </font>
    <font>
      <b/>
      <sz val="8"/>
      <color indexed="18"/>
      <name val="Tahoma"/>
      <family val="2"/>
    </font>
    <font>
      <b/>
      <sz val="10"/>
      <name val="Arial"/>
      <family val="2"/>
    </font>
    <font>
      <b/>
      <sz val="8"/>
      <color indexed="25"/>
      <name val="Tahoma"/>
      <family val="2"/>
    </font>
    <font>
      <sz val="8"/>
      <color indexed="8"/>
      <name val="Tahoma"/>
      <family val="2"/>
    </font>
    <font>
      <i/>
      <sz val="8"/>
      <color indexed="8"/>
      <name val="Tahoma"/>
      <family val="2"/>
    </font>
    <font>
      <b/>
      <sz val="8"/>
      <color indexed="8"/>
      <name val="Tahoma"/>
      <family val="2"/>
    </font>
    <font>
      <i/>
      <sz val="8"/>
      <name val="Tahoma"/>
      <family val="2"/>
    </font>
    <font>
      <b/>
      <sz val="10"/>
      <color indexed="18"/>
      <name val="Times New Roman"/>
      <family val="1"/>
    </font>
    <font>
      <b/>
      <i/>
      <sz val="8"/>
      <name val="Tahoma"/>
      <family val="2"/>
    </font>
    <font>
      <b/>
      <sz val="9"/>
      <color indexed="18"/>
      <name val="Times New Roman"/>
      <family val="1"/>
    </font>
    <font>
      <b/>
      <sz val="11"/>
      <color indexed="18"/>
      <name val="Tahoma"/>
      <family val="2"/>
    </font>
    <font>
      <b/>
      <sz val="12"/>
      <color indexed="18"/>
      <name val="Times New Roman"/>
      <family val="1"/>
    </font>
    <font>
      <sz val="10"/>
      <color indexed="10"/>
      <name val="Arial"/>
      <family val="2"/>
    </font>
    <font>
      <sz val="10"/>
      <color indexed="18"/>
      <name val="Arial"/>
      <family val="2"/>
    </font>
    <font>
      <b/>
      <sz val="10"/>
      <name val="Tahoma"/>
      <family val="2"/>
    </font>
    <font>
      <sz val="8.25"/>
      <color indexed="8"/>
      <name val="Microsoft Sans Serif"/>
      <family val="2"/>
    </font>
    <font>
      <sz val="14"/>
      <color theme="1"/>
      <name val="Times New Roman"/>
      <family val="2"/>
    </font>
    <font>
      <b/>
      <sz val="10"/>
      <color theme="1"/>
      <name val="Arial"/>
      <family val="2"/>
    </font>
    <font>
      <b/>
      <sz val="10"/>
      <color theme="0"/>
      <name val="Arial"/>
      <family val="2"/>
    </font>
    <font>
      <sz val="14"/>
      <color theme="1"/>
      <name val="Arial"/>
      <family val="2"/>
    </font>
    <font>
      <sz val="14"/>
      <color rgb="FF00B0F0"/>
      <name val="Times New Roman"/>
      <family val="2"/>
    </font>
    <font>
      <b/>
      <sz val="10"/>
      <color rgb="FF00B0F0"/>
      <name val="Arial"/>
      <family val="2"/>
    </font>
    <font>
      <sz val="14"/>
      <color rgb="FF00B0F0"/>
      <name val="Arial"/>
      <family val="2"/>
    </font>
    <font>
      <b/>
      <sz val="10"/>
      <color rgb="FF0000FF"/>
      <name val="Arial"/>
      <family val="2"/>
    </font>
    <font>
      <b/>
      <sz val="9"/>
      <color rgb="FF00B0F0"/>
      <name val="Arial"/>
      <family val="2"/>
    </font>
    <font>
      <u/>
      <sz val="14"/>
      <color theme="10"/>
      <name val="Times New Roman"/>
      <family val="2"/>
    </font>
    <font>
      <b/>
      <u/>
      <sz val="9"/>
      <color rgb="FF00B0F0"/>
      <name val="Arial"/>
      <family val="2"/>
    </font>
    <font>
      <b/>
      <sz val="20"/>
      <color theme="0"/>
      <name val="Tahoma"/>
      <family val="2"/>
    </font>
    <font>
      <b/>
      <sz val="20"/>
      <color theme="0"/>
      <name val="Arial"/>
      <family val="2"/>
    </font>
    <font>
      <sz val="18"/>
      <color rgb="FF00B0F0"/>
      <name val="Times New Roman"/>
      <family val="2"/>
    </font>
    <font>
      <b/>
      <sz val="18"/>
      <color rgb="FF00B0F0"/>
      <name val="Tahoma"/>
      <family val="2"/>
    </font>
    <font>
      <b/>
      <sz val="12"/>
      <name val="Tahoma"/>
      <family val="2"/>
    </font>
    <font>
      <sz val="10"/>
      <color rgb="FF00B0F0"/>
      <name val="Arial"/>
      <family val="2"/>
    </font>
    <font>
      <b/>
      <sz val="12"/>
      <color rgb="FF00B0F0"/>
      <name val="Tahoma"/>
      <family val="2"/>
    </font>
    <font>
      <b/>
      <sz val="15"/>
      <name val="Times New Roman"/>
      <family val="1"/>
    </font>
    <font>
      <sz val="10"/>
      <name val="Arial"/>
      <family val="2"/>
    </font>
    <font>
      <b/>
      <sz val="11"/>
      <color rgb="FF00B0F0"/>
      <name val="Tahoma"/>
      <family val="2"/>
    </font>
    <font>
      <b/>
      <sz val="11"/>
      <color rgb="FF0000FF"/>
      <name val="Tahoma"/>
      <family val="2"/>
    </font>
    <font>
      <i/>
      <sz val="11"/>
      <color indexed="8"/>
      <name val="Times New Roman"/>
      <family val="1"/>
    </font>
    <font>
      <b/>
      <sz val="12"/>
      <color indexed="8"/>
      <name val="Times New Roman"/>
      <family val="1"/>
    </font>
    <font>
      <sz val="12"/>
      <color indexed="8"/>
      <name val="Times New Roman"/>
      <family val="1"/>
    </font>
    <font>
      <sz val="9"/>
      <color indexed="8"/>
      <name val="Arial Narrow"/>
      <family val="2"/>
    </font>
    <font>
      <sz val="10"/>
      <color indexed="8"/>
      <name val="Times New Roman"/>
      <family val="1"/>
    </font>
    <font>
      <b/>
      <sz val="11"/>
      <color indexed="8"/>
      <name val="Times New Roman"/>
      <family val="1"/>
    </font>
    <font>
      <b/>
      <i/>
      <sz val="12"/>
      <color indexed="8"/>
      <name val="Times New Roman"/>
      <family val="1"/>
    </font>
    <font>
      <b/>
      <sz val="9"/>
      <color indexed="8"/>
      <name val="Arial Narrow"/>
      <family val="2"/>
    </font>
    <font>
      <i/>
      <sz val="12"/>
      <color indexed="8"/>
      <name val="Times New Roman"/>
      <family val="1"/>
    </font>
    <font>
      <b/>
      <sz val="10"/>
      <color indexed="8"/>
      <name val="Times New Roman"/>
      <family val="1"/>
    </font>
    <font>
      <sz val="11"/>
      <color indexed="8"/>
      <name val="Times New Roman"/>
      <family val="1"/>
    </font>
    <font>
      <b/>
      <sz val="16"/>
      <color indexed="8"/>
      <name val="Times New Roman"/>
      <family val="1"/>
    </font>
    <font>
      <i/>
      <sz val="10"/>
      <color indexed="8"/>
      <name val="Times New Roman"/>
      <family val="1"/>
    </font>
    <font>
      <b/>
      <sz val="11"/>
      <color theme="0"/>
      <name val="Tahoma"/>
      <family val="2"/>
    </font>
    <font>
      <sz val="10"/>
      <name val="Arial"/>
    </font>
    <font>
      <b/>
      <u/>
      <sz val="9"/>
      <color rgb="FFFF0000"/>
      <name val="Arial"/>
      <family val="2"/>
    </font>
    <font>
      <b/>
      <sz val="9"/>
      <color rgb="FFFF0000"/>
      <name val="Arial"/>
      <family val="2"/>
    </font>
    <font>
      <sz val="8.25"/>
      <name val="Microsoft Sans Serif"/>
      <charset val="1"/>
    </font>
    <font>
      <sz val="12"/>
      <name val="Cambria"/>
      <family val="1"/>
    </font>
    <font>
      <b/>
      <sz val="20"/>
      <name val="Cambria"/>
      <family val="1"/>
    </font>
    <font>
      <b/>
      <sz val="12"/>
      <name val="Cambria"/>
      <family val="1"/>
    </font>
    <font>
      <i/>
      <sz val="12"/>
      <name val="Cambria"/>
      <family val="1"/>
    </font>
    <font>
      <sz val="12"/>
      <name val="Times New Roman"/>
      <family val="1"/>
    </font>
    <font>
      <b/>
      <sz val="30"/>
      <name val="Times New Roman"/>
      <family val="1"/>
    </font>
    <font>
      <b/>
      <sz val="12"/>
      <name val="Times New Roman"/>
      <family val="1"/>
    </font>
    <font>
      <b/>
      <sz val="12"/>
      <color rgb="FF00B0F0"/>
      <name val="Times New Roman"/>
      <family val="1"/>
    </font>
    <font>
      <b/>
      <sz val="11"/>
      <color theme="0"/>
      <name val="Times New Roman"/>
      <family val="1"/>
    </font>
    <font>
      <b/>
      <sz val="15.75"/>
      <color indexed="8"/>
      <name val="Times New Roman"/>
      <family val="1"/>
    </font>
    <font>
      <sz val="10"/>
      <color indexed="10"/>
      <name val="Times New Roman"/>
      <family val="1"/>
    </font>
    <font>
      <sz val="10"/>
      <name val="Arial"/>
      <charset val="1"/>
    </font>
    <font>
      <sz val="11"/>
      <color indexed="8"/>
      <name val="Times New Roman"/>
      <charset val="1"/>
    </font>
    <font>
      <b/>
      <sz val="15.75"/>
      <color indexed="8"/>
      <name val="Times New Roman"/>
      <charset val="1"/>
    </font>
    <font>
      <b/>
      <i/>
      <sz val="12"/>
      <color indexed="8"/>
      <name val="Times New Roman"/>
      <charset val="1"/>
    </font>
    <font>
      <b/>
      <sz val="11"/>
      <color indexed="8"/>
      <name val="Times New Roman"/>
      <charset val="1"/>
    </font>
    <font>
      <b/>
      <sz val="10"/>
      <color indexed="8"/>
      <name val="Times New Roman"/>
      <charset val="1"/>
    </font>
    <font>
      <b/>
      <sz val="10"/>
      <color indexed="10"/>
      <name val="Times New Roman"/>
      <charset val="1"/>
    </font>
    <font>
      <b/>
      <sz val="9"/>
      <color indexed="8"/>
      <name val="Arial Narrow"/>
      <charset val="1"/>
    </font>
    <font>
      <sz val="10"/>
      <color indexed="8"/>
      <name val="Times New Roman"/>
      <charset val="1"/>
    </font>
    <font>
      <sz val="10"/>
      <color indexed="10"/>
      <name val="Times New Roman"/>
      <charset val="1"/>
    </font>
    <font>
      <sz val="9"/>
      <color indexed="8"/>
      <name val="Arial Narrow"/>
      <charset val="1"/>
    </font>
    <font>
      <i/>
      <sz val="11"/>
      <color indexed="8"/>
      <name val="Times New Roman"/>
      <charset val="1"/>
    </font>
    <font>
      <b/>
      <sz val="12"/>
      <color indexed="8"/>
      <name val="Times New Roman"/>
      <charset val="1"/>
    </font>
    <font>
      <sz val="5"/>
      <color indexed="11"/>
      <name val="Times New Roman"/>
      <charset val="1"/>
    </font>
    <font>
      <sz val="11"/>
      <name val="Times New Roman"/>
      <family val="1"/>
    </font>
    <font>
      <sz val="8.25"/>
      <name val="Microsoft Sans Serif"/>
      <family val="2"/>
    </font>
    <font>
      <b/>
      <sz val="20"/>
      <name val="Times New Roman"/>
      <family val="1"/>
    </font>
    <font>
      <sz val="10"/>
      <name val="Times New Roman"/>
      <family val="1"/>
    </font>
    <font>
      <sz val="8"/>
      <color rgb="FF0000FF"/>
      <name val="Times New Roman"/>
      <family val="1"/>
    </font>
    <font>
      <sz val="10"/>
      <color rgb="FF0000FF"/>
      <name val="Times New Roman"/>
      <family val="1"/>
    </font>
    <font>
      <b/>
      <sz val="15"/>
      <color rgb="FF0000FF"/>
      <name val="Times New Roman"/>
      <family val="1"/>
    </font>
    <font>
      <b/>
      <sz val="12"/>
      <color rgb="FF0000FF"/>
      <name val="Times New Roman"/>
      <family val="1"/>
    </font>
    <font>
      <sz val="8"/>
      <name val="Times New Roman"/>
      <family val="1"/>
    </font>
    <font>
      <b/>
      <sz val="10"/>
      <name val="Times New Roman"/>
      <family val="1"/>
    </font>
    <font>
      <b/>
      <sz val="8"/>
      <name val="Times New Roman"/>
      <family val="1"/>
    </font>
    <font>
      <b/>
      <sz val="15"/>
      <color indexed="18"/>
      <name val="Tahoma"/>
      <family val="2"/>
    </font>
    <font>
      <b/>
      <sz val="15"/>
      <name val="Tahoma"/>
      <family val="2"/>
    </font>
    <font>
      <b/>
      <u/>
      <sz val="8"/>
      <color indexed="30"/>
      <name val="Tahoma"/>
      <family val="2"/>
    </font>
    <font>
      <b/>
      <i/>
      <sz val="8"/>
      <color indexed="18"/>
      <name val="Tahoma"/>
      <family val="2"/>
    </font>
    <font>
      <sz val="8"/>
      <color indexed="18"/>
      <name val="Times New Roman"/>
      <family val="1"/>
    </font>
    <font>
      <sz val="10"/>
      <color indexed="18"/>
      <name val="Times New Roman"/>
      <family val="1"/>
    </font>
    <font>
      <b/>
      <sz val="8"/>
      <color indexed="18"/>
      <name val="Times New Roman"/>
      <family val="1"/>
    </font>
    <font>
      <sz val="14"/>
      <name val="Times New Roman"/>
      <family val="1"/>
    </font>
    <font>
      <sz val="11"/>
      <color theme="1"/>
      <name val="Calibri"/>
      <family val="2"/>
      <scheme val="minor"/>
    </font>
    <font>
      <sz val="11"/>
      <color theme="1"/>
      <name val="Times New Roman"/>
      <family val="1"/>
    </font>
    <font>
      <sz val="14"/>
      <color theme="1"/>
      <name val="Times New Roman"/>
      <family val="2"/>
      <charset val="163"/>
    </font>
    <font>
      <b/>
      <sz val="11"/>
      <color rgb="FF000000"/>
      <name val="Times New Roman"/>
      <family val="1"/>
    </font>
    <font>
      <b/>
      <sz val="11"/>
      <color theme="1"/>
      <name val="Calibri"/>
      <family val="2"/>
      <scheme val="minor"/>
    </font>
    <font>
      <sz val="11"/>
      <color rgb="FF000000"/>
      <name val="Times New Roman"/>
      <family val="1"/>
    </font>
    <font>
      <b/>
      <sz val="12"/>
      <color rgb="FF00B0F0"/>
      <name val="Arial"/>
      <family val="2"/>
    </font>
    <font>
      <b/>
      <sz val="12"/>
      <color theme="0"/>
      <name val="Arial"/>
      <family val="2"/>
    </font>
    <font>
      <sz val="10"/>
      <color theme="0"/>
      <name val="Arial"/>
      <family val="2"/>
    </font>
    <font>
      <b/>
      <sz val="9"/>
      <color theme="0"/>
      <name val="Arial Narrow"/>
      <family val="2"/>
    </font>
    <font>
      <b/>
      <sz val="11"/>
      <color rgb="FF00B0F0"/>
      <name val="Arial"/>
      <family val="2"/>
    </font>
    <font>
      <b/>
      <sz val="8"/>
      <color theme="0"/>
      <name val="Arial"/>
      <family val="2"/>
    </font>
    <font>
      <b/>
      <sz val="11"/>
      <color theme="0"/>
      <name val="Arial"/>
      <family val="2"/>
    </font>
    <font>
      <sz val="5"/>
      <color indexed="11"/>
      <name val="Times New Roman"/>
      <family val="1"/>
    </font>
    <font>
      <b/>
      <sz val="20"/>
      <color theme="1"/>
      <name val="Times New Roman"/>
      <family val="1"/>
    </font>
    <font>
      <sz val="12"/>
      <color theme="1"/>
      <name val="Times New Roman"/>
      <family val="2"/>
      <charset val="163"/>
    </font>
    <font>
      <b/>
      <sz val="12"/>
      <color theme="1"/>
      <name val="Times New Roman"/>
      <family val="1"/>
    </font>
    <font>
      <b/>
      <sz val="30"/>
      <color theme="1"/>
      <name val="Times New Roman"/>
      <family val="1"/>
    </font>
    <font>
      <b/>
      <sz val="14"/>
      <color theme="1"/>
      <name val="Times New Roman"/>
      <family val="1"/>
    </font>
    <font>
      <b/>
      <sz val="11"/>
      <color rgb="FF00B0F0"/>
      <name val="Times New Roman"/>
      <family val="1"/>
    </font>
    <font>
      <sz val="9"/>
      <color indexed="8"/>
      <name val="Times New Roman"/>
      <family val="1"/>
    </font>
    <font>
      <sz val="10"/>
      <color theme="0"/>
      <name val="Times New Roman"/>
      <family val="1"/>
    </font>
    <font>
      <sz val="5"/>
      <color indexed="10"/>
      <name val="Times New Roman"/>
      <family val="1"/>
    </font>
    <font>
      <b/>
      <sz val="15"/>
      <color indexed="8"/>
      <name val="Times New Roman"/>
      <family val="1"/>
    </font>
    <font>
      <b/>
      <i/>
      <sz val="11"/>
      <color indexed="8"/>
      <name val="Times New Roman"/>
      <family val="1"/>
    </font>
    <font>
      <sz val="11"/>
      <color rgb="FFFF0000"/>
      <name val="Times New Roman"/>
      <family val="1"/>
    </font>
    <font>
      <sz val="11"/>
      <color theme="0"/>
      <name val="Times New Roman"/>
      <family val="1"/>
    </font>
    <font>
      <b/>
      <sz val="12"/>
      <color theme="0"/>
      <name val="Times New Roman"/>
      <family val="2"/>
      <charset val="163"/>
    </font>
    <font>
      <b/>
      <sz val="12"/>
      <color theme="1"/>
      <name val="Times New Roman"/>
      <family val="2"/>
      <charset val="163"/>
    </font>
    <font>
      <b/>
      <sz val="12"/>
      <color theme="0"/>
      <name val="Times New Roman"/>
      <family val="1"/>
    </font>
    <font>
      <sz val="12"/>
      <color theme="0"/>
      <name val="Times New Roman"/>
      <family val="1"/>
    </font>
    <font>
      <b/>
      <sz val="12"/>
      <color theme="0"/>
      <name val="Tahoma"/>
      <family val="2"/>
    </font>
    <font>
      <b/>
      <sz val="11"/>
      <name val="Times New Roman"/>
      <family val="1"/>
    </font>
    <font>
      <b/>
      <sz val="11"/>
      <color rgb="FF0000FF"/>
      <name val="Times New Roman"/>
      <family val="1"/>
    </font>
    <font>
      <b/>
      <sz val="11"/>
      <color indexed="10"/>
      <name val="Times New Roman"/>
      <family val="1"/>
    </font>
    <font>
      <sz val="11"/>
      <color indexed="10"/>
      <name val="Times New Roman"/>
      <family val="1"/>
    </font>
    <font>
      <sz val="1"/>
      <name val="Times New Roman"/>
      <family val="1"/>
    </font>
    <font>
      <i/>
      <sz val="12"/>
      <name val="Times New Roman"/>
      <family val="1"/>
    </font>
    <font>
      <i/>
      <sz val="12"/>
      <name val="Times New Roman"/>
      <family val="1"/>
      <charset val="163"/>
    </font>
    <font>
      <sz val="12"/>
      <color rgb="FF0000FF"/>
      <name val="Times New Roman"/>
      <family val="1"/>
    </font>
    <font>
      <b/>
      <sz val="10"/>
      <color theme="1"/>
      <name val="Times New Roman"/>
      <family val="1"/>
    </font>
    <font>
      <sz val="10"/>
      <color theme="5" tint="0.79998168889431442"/>
      <name val="Arial"/>
      <family val="2"/>
    </font>
    <font>
      <sz val="9"/>
      <color theme="5" tint="0.79998168889431442"/>
      <name val="Arial Narrow"/>
      <family val="2"/>
    </font>
    <font>
      <sz val="9"/>
      <color theme="0"/>
      <name val="Arial Narrow"/>
      <family val="2"/>
    </font>
    <font>
      <i/>
      <sz val="11"/>
      <name val="Times New Roman"/>
      <family val="1"/>
    </font>
    <font>
      <i/>
      <sz val="12"/>
      <color theme="1"/>
      <name val="Times New Roman"/>
      <family val="1"/>
    </font>
    <font>
      <sz val="12"/>
      <color theme="0"/>
      <name val="Times New Roman"/>
      <family val="2"/>
      <charset val="163"/>
    </font>
    <font>
      <sz val="10"/>
      <color rgb="FF0000FF"/>
      <name val="Arial"/>
      <family val="2"/>
    </font>
    <font>
      <sz val="14"/>
      <color rgb="FF0000FF"/>
      <name val="Times New Roman"/>
      <family val="2"/>
      <charset val="163"/>
    </font>
    <font>
      <sz val="10"/>
      <color rgb="FFFF0000"/>
      <name val="Times New Roman"/>
      <family val="1"/>
    </font>
    <font>
      <sz val="11"/>
      <color theme="0"/>
      <name val="Arial"/>
      <family val="2"/>
    </font>
    <font>
      <sz val="11"/>
      <name val="Arial"/>
      <family val="2"/>
    </font>
    <font>
      <i/>
      <sz val="10"/>
      <name val="Times New Roman"/>
      <family val="1"/>
    </font>
    <font>
      <i/>
      <sz val="11"/>
      <color theme="0"/>
      <name val="Times New Roman"/>
      <family val="1"/>
    </font>
    <font>
      <sz val="10"/>
      <color theme="0" tint="-0.249977111117893"/>
      <name val="Times New Roman"/>
      <family val="1"/>
    </font>
    <font>
      <sz val="10"/>
      <color theme="0" tint="-0.249977111117893"/>
      <name val="Arial"/>
      <family val="2"/>
    </font>
    <font>
      <b/>
      <sz val="10"/>
      <color theme="0" tint="-0.249977111117893"/>
      <name val="Arial"/>
      <family val="2"/>
    </font>
    <font>
      <b/>
      <sz val="10"/>
      <color theme="0"/>
      <name val="Times New Roman"/>
      <family val="1"/>
    </font>
    <font>
      <sz val="8"/>
      <color theme="0" tint="-0.249977111117893"/>
      <name val="Times New Roman"/>
      <family val="1"/>
    </font>
    <font>
      <b/>
      <sz val="10"/>
      <color rgb="FFFF0000"/>
      <name val="Arial"/>
      <family val="2"/>
    </font>
    <font>
      <b/>
      <sz val="15"/>
      <color rgb="FFFF0000"/>
      <name val="Arial"/>
      <family val="2"/>
    </font>
    <font>
      <b/>
      <i/>
      <sz val="12"/>
      <name val="Cambria"/>
      <family val="1"/>
    </font>
    <font>
      <i/>
      <sz val="10"/>
      <name val="Arial"/>
      <family val="2"/>
    </font>
    <font>
      <b/>
      <sz val="11"/>
      <color indexed="18"/>
      <name val="Times New Roman"/>
      <charset val="204"/>
    </font>
    <font>
      <b/>
      <u/>
      <sz val="10"/>
      <color indexed="18"/>
      <name val="Tahoma"/>
    </font>
    <font>
      <b/>
      <u/>
      <sz val="11"/>
      <color indexed="18"/>
      <name val="Tahoma"/>
    </font>
    <font>
      <b/>
      <sz val="11"/>
      <color indexed="18"/>
      <name val="Tahoma"/>
    </font>
    <font>
      <u/>
      <sz val="10"/>
      <color indexed="30"/>
      <name val="Tahoma"/>
    </font>
    <font>
      <sz val="10"/>
      <color indexed="30"/>
      <name val="Tahoma"/>
    </font>
    <font>
      <b/>
      <i/>
      <sz val="8"/>
      <color indexed="18"/>
      <name val="Tahoma"/>
    </font>
    <font>
      <i/>
      <sz val="8"/>
      <color indexed="18"/>
      <name val="Tahoma"/>
      <charset val="204"/>
    </font>
    <font>
      <sz val="8"/>
      <color indexed="18"/>
      <name val="Tahoma"/>
      <charset val="204"/>
    </font>
    <font>
      <b/>
      <sz val="8"/>
      <color indexed="18"/>
      <name val="Tahoma"/>
      <charset val="204"/>
    </font>
    <font>
      <b/>
      <sz val="8"/>
      <color indexed="18"/>
      <name val="Tahoma"/>
    </font>
    <font>
      <sz val="8"/>
      <name val="Tahoma"/>
    </font>
    <font>
      <sz val="8"/>
      <name val="Arial"/>
    </font>
    <font>
      <b/>
      <sz val="8"/>
      <name val="Tahoma"/>
    </font>
    <font>
      <b/>
      <sz val="8"/>
      <color indexed="25"/>
      <name val="Tahoma"/>
      <charset val="204"/>
    </font>
    <font>
      <b/>
      <sz val="10"/>
      <name val="Arial"/>
    </font>
    <font>
      <b/>
      <sz val="8"/>
      <name val="Arial"/>
    </font>
    <font>
      <b/>
      <sz val="8"/>
      <name val="Tahoma"/>
      <charset val="204"/>
    </font>
    <font>
      <sz val="8.25"/>
      <color indexed="8"/>
      <name val="Microsoft Sans Serif"/>
    </font>
    <font>
      <sz val="10"/>
      <name val="Tahoma"/>
    </font>
    <font>
      <i/>
      <sz val="8"/>
      <color indexed="18"/>
      <name val="Tahoma"/>
    </font>
    <font>
      <sz val="8"/>
      <color indexed="18"/>
      <name val="Tahoma"/>
    </font>
    <font>
      <sz val="10"/>
      <color indexed="18"/>
      <name val="Tahoma"/>
    </font>
    <font>
      <b/>
      <sz val="10"/>
      <color indexed="18"/>
      <name val="Tahoma"/>
    </font>
    <font>
      <b/>
      <sz val="10.5"/>
      <color indexed="8"/>
      <name val="Times New Roman"/>
      <family val="1"/>
    </font>
    <font>
      <sz val="9"/>
      <color indexed="81"/>
      <name val="Tahoma"/>
      <family val="2"/>
    </font>
    <font>
      <b/>
      <sz val="9"/>
      <color indexed="81"/>
      <name val="Tahoma"/>
      <family val="2"/>
    </font>
  </fonts>
  <fills count="32">
    <fill>
      <patternFill patternType="none"/>
    </fill>
    <fill>
      <patternFill patternType="gray125"/>
    </fill>
    <fill>
      <patternFill patternType="solid">
        <fgColor indexed="27"/>
      </patternFill>
    </fill>
    <fill>
      <patternFill patternType="solid">
        <fgColor indexed="32"/>
      </patternFill>
    </fill>
    <fill>
      <patternFill patternType="solid">
        <fgColor indexed="9"/>
      </patternFill>
    </fill>
    <fill>
      <patternFill patternType="solid">
        <fgColor indexed="22"/>
      </patternFill>
    </fill>
    <fill>
      <patternFill patternType="solid">
        <fgColor indexed="34"/>
      </patternFill>
    </fill>
    <fill>
      <patternFill patternType="solid">
        <fgColor indexed="41"/>
      </patternFill>
    </fill>
    <fill>
      <patternFill patternType="solid">
        <fgColor indexed="35"/>
      </patternFill>
    </fill>
    <fill>
      <patternFill patternType="solid">
        <fgColor indexed="55"/>
      </patternFill>
    </fill>
    <fill>
      <patternFill patternType="solid">
        <fgColor theme="4" tint="0.79998168889431442"/>
        <bgColor indexed="64"/>
      </patternFill>
    </fill>
    <fill>
      <patternFill patternType="solid">
        <fgColor theme="0"/>
        <bgColor indexed="64"/>
      </patternFill>
    </fill>
    <fill>
      <patternFill patternType="solid">
        <fgColor theme="4"/>
        <bgColor indexed="64"/>
      </patternFill>
    </fill>
    <fill>
      <patternFill patternType="solid">
        <fgColor theme="4" tint="0.59999389629810485"/>
        <bgColor indexed="64"/>
      </patternFill>
    </fill>
    <fill>
      <patternFill patternType="solid">
        <fgColor rgb="FF00B050"/>
        <bgColor indexed="64"/>
      </patternFill>
    </fill>
    <fill>
      <patternFill patternType="solid">
        <fgColor theme="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indexed="25"/>
      </patternFill>
    </fill>
    <fill>
      <patternFill patternType="solid">
        <fgColor indexed="26"/>
      </patternFill>
    </fill>
    <fill>
      <patternFill patternType="solid">
        <fgColor theme="0" tint="-0.14999847407452621"/>
        <bgColor indexed="64"/>
      </patternFill>
    </fill>
    <fill>
      <patternFill patternType="solid">
        <fgColor indexed="13"/>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00B0F0"/>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FFFF00"/>
        <bgColor indexed="64"/>
      </patternFill>
    </fill>
  </fills>
  <borders count="97">
    <border>
      <left/>
      <right/>
      <top/>
      <bottom/>
      <diagonal/>
    </border>
    <border>
      <left style="thin">
        <color indexed="33"/>
      </left>
      <right style="thin">
        <color indexed="33"/>
      </right>
      <top style="thin">
        <color indexed="33"/>
      </top>
      <bottom style="thin">
        <color indexed="33"/>
      </bottom>
      <diagonal/>
    </border>
    <border>
      <left style="thin">
        <color indexed="33"/>
      </left>
      <right/>
      <top style="thin">
        <color indexed="33"/>
      </top>
      <bottom style="thin">
        <color indexed="33"/>
      </bottom>
      <diagonal/>
    </border>
    <border>
      <left/>
      <right/>
      <top style="thin">
        <color indexed="33"/>
      </top>
      <bottom style="thin">
        <color indexed="33"/>
      </bottom>
      <diagonal/>
    </border>
    <border>
      <left/>
      <right style="thin">
        <color indexed="33"/>
      </right>
      <top style="thin">
        <color indexed="33"/>
      </top>
      <bottom style="thin">
        <color indexed="33"/>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top/>
      <bottom/>
      <diagonal/>
    </border>
    <border>
      <left/>
      <right style="medium">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style="medium">
        <color indexed="8"/>
      </right>
      <top style="medium">
        <color indexed="8"/>
      </top>
      <bottom/>
      <diagonal/>
    </border>
    <border>
      <left style="thin">
        <color indexed="8"/>
      </left>
      <right style="thin">
        <color indexed="8"/>
      </right>
      <top style="thin">
        <color indexed="8"/>
      </top>
      <bottom/>
      <diagonal/>
    </border>
    <border>
      <left/>
      <right style="thick">
        <color theme="0"/>
      </right>
      <top/>
      <bottom/>
      <diagonal/>
    </border>
    <border>
      <left/>
      <right style="medium">
        <color theme="0" tint="-0.24994659260841701"/>
      </right>
      <top/>
      <bottom style="medium">
        <color theme="0" tint="-0.24994659260841701"/>
      </bottom>
      <diagonal/>
    </border>
    <border>
      <left/>
      <right/>
      <top/>
      <bottom style="medium">
        <color theme="0" tint="-0.24994659260841701"/>
      </bottom>
      <diagonal/>
    </border>
    <border>
      <left style="medium">
        <color theme="0" tint="-0.24994659260841701"/>
      </left>
      <right/>
      <top/>
      <bottom style="medium">
        <color theme="0" tint="-0.24994659260841701"/>
      </bottom>
      <diagonal/>
    </border>
    <border>
      <left/>
      <right style="medium">
        <color theme="0" tint="-0.24994659260841701"/>
      </right>
      <top style="medium">
        <color theme="0" tint="-0.24994659260841701"/>
      </top>
      <bottom/>
      <diagonal/>
    </border>
    <border>
      <left/>
      <right/>
      <top style="medium">
        <color theme="0" tint="-0.24994659260841701"/>
      </top>
      <bottom/>
      <diagonal/>
    </border>
    <border>
      <left style="medium">
        <color theme="0" tint="-0.24994659260841701"/>
      </left>
      <right/>
      <top style="medium">
        <color theme="0" tint="-0.24994659260841701"/>
      </top>
      <bottom/>
      <diagonal/>
    </border>
    <border>
      <left/>
      <right/>
      <top style="thin">
        <color indexed="8"/>
      </top>
      <bottom/>
      <diagonal/>
    </border>
    <border>
      <left style="thin">
        <color indexed="8"/>
      </left>
      <right style="thin">
        <color indexed="8"/>
      </right>
      <top style="hair">
        <color indexed="8"/>
      </top>
      <bottom style="thin">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hair">
        <color indexed="8"/>
      </bottom>
      <diagonal/>
    </border>
    <border>
      <left/>
      <right/>
      <top style="hair">
        <color indexed="8"/>
      </top>
      <bottom/>
      <diagonal/>
    </border>
    <border>
      <left/>
      <right/>
      <top/>
      <bottom style="thin">
        <color indexed="8"/>
      </bottom>
      <diagonal/>
    </border>
    <border>
      <left style="medium">
        <color auto="1"/>
      </left>
      <right/>
      <top/>
      <bottom/>
      <diagonal/>
    </border>
    <border>
      <left style="thin">
        <color auto="1"/>
      </left>
      <right/>
      <top/>
      <bottom/>
      <diagonal/>
    </border>
    <border>
      <left style="thin">
        <color auto="1"/>
      </left>
      <right style="thin">
        <color indexed="8"/>
      </right>
      <top style="thin">
        <color indexed="8"/>
      </top>
      <bottom style="thin">
        <color indexed="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8"/>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indexed="32"/>
      </right>
      <top/>
      <bottom/>
      <diagonal/>
    </border>
    <border>
      <left style="thin">
        <color theme="1" tint="4.9989318521683403E-2"/>
      </left>
      <right/>
      <top/>
      <bottom/>
      <diagonal/>
    </border>
    <border>
      <left style="thick">
        <color theme="5"/>
      </left>
      <right style="thick">
        <color theme="5"/>
      </right>
      <top style="thick">
        <color theme="5"/>
      </top>
      <bottom style="thick">
        <color theme="5"/>
      </bottom>
      <diagonal/>
    </border>
    <border>
      <left style="thin">
        <color indexed="8"/>
      </left>
      <right style="thin">
        <color indexed="8"/>
      </right>
      <top/>
      <bottom style="thin">
        <color indexed="8"/>
      </bottom>
      <diagonal/>
    </border>
    <border>
      <left style="thin">
        <color theme="1" tint="4.9989318521683403E-2"/>
      </left>
      <right/>
      <top/>
      <bottom style="thin">
        <color indexed="32"/>
      </bottom>
      <diagonal/>
    </border>
    <border>
      <left/>
      <right/>
      <top/>
      <bottom style="thin">
        <color indexed="32"/>
      </bottom>
      <diagonal/>
    </border>
    <border>
      <left/>
      <right style="thin">
        <color indexed="32"/>
      </right>
      <top/>
      <bottom style="thin">
        <color indexed="32"/>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style="thin">
        <color indexed="8"/>
      </right>
      <top/>
      <bottom style="hair">
        <color indexed="8"/>
      </bottom>
      <diagonal/>
    </border>
    <border>
      <left/>
      <right style="thin">
        <color indexed="8"/>
      </right>
      <top/>
      <bottom style="hair">
        <color indexed="8"/>
      </bottom>
      <diagonal/>
    </border>
    <border>
      <left style="thin">
        <color theme="1"/>
      </left>
      <right/>
      <top/>
      <bottom/>
      <diagonal/>
    </border>
    <border>
      <left style="thin">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top style="thin">
        <color indexed="8"/>
      </top>
      <bottom style="hair">
        <color indexed="8"/>
      </bottom>
      <diagonal/>
    </border>
    <border>
      <left/>
      <right style="hair">
        <color indexed="8"/>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diagonal/>
    </border>
    <border>
      <left/>
      <right style="thin">
        <color indexed="8"/>
      </right>
      <top style="hair">
        <color indexed="8"/>
      </top>
      <bottom/>
      <diagonal/>
    </border>
    <border>
      <left style="hair">
        <color indexed="8"/>
      </left>
      <right style="hair">
        <color indexed="8"/>
      </right>
      <top style="hair">
        <color indexed="8"/>
      </top>
      <bottom/>
      <diagonal/>
    </border>
    <border>
      <left/>
      <right style="thin">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right style="thin">
        <color indexed="8"/>
      </right>
      <top style="hair">
        <color indexed="8"/>
      </top>
      <bottom style="thin">
        <color indexed="8"/>
      </bottom>
      <diagonal/>
    </border>
    <border>
      <left style="thin">
        <color theme="1"/>
      </left>
      <right/>
      <top/>
      <bottom style="thin">
        <color indexed="3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indexed="8"/>
      </left>
      <right/>
      <top style="hair">
        <color indexed="8"/>
      </top>
      <bottom style="hair">
        <color indexed="8"/>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indexed="8"/>
      </left>
      <right style="thin">
        <color indexed="8"/>
      </right>
      <top style="hair">
        <color indexed="8"/>
      </top>
      <bottom/>
      <diagonal/>
    </border>
    <border>
      <left style="thin">
        <color indexed="8"/>
      </left>
      <right/>
      <top style="hair">
        <color indexed="8"/>
      </top>
      <bottom/>
      <diagonal/>
    </border>
    <border>
      <left style="thin">
        <color indexed="8"/>
      </left>
      <right/>
      <top/>
      <bottom style="hair">
        <color indexed="8"/>
      </bottom>
      <diagonal/>
    </border>
    <border>
      <left style="hair">
        <color indexed="8"/>
      </left>
      <right/>
      <top/>
      <bottom/>
      <diagonal/>
    </border>
    <border>
      <left style="medium">
        <color indexed="8"/>
      </left>
      <right/>
      <top style="medium">
        <color indexed="8"/>
      </top>
      <bottom style="thin">
        <color indexed="8"/>
      </bottom>
      <diagonal/>
    </border>
    <border>
      <left style="medium">
        <color indexed="8"/>
      </left>
      <right/>
      <top style="thin">
        <color indexed="8"/>
      </top>
      <bottom style="thin">
        <color indexed="8"/>
      </bottom>
      <diagonal/>
    </border>
    <border>
      <left/>
      <right/>
      <top/>
      <bottom style="hair">
        <color indexed="8"/>
      </bottom>
      <diagonal/>
    </border>
  </borders>
  <cellStyleXfs count="20">
    <xf numFmtId="0" fontId="0" fillId="0" borderId="0">
      <protection locked="0"/>
    </xf>
    <xf numFmtId="0" fontId="25" fillId="0" borderId="0"/>
    <xf numFmtId="0" fontId="34" fillId="0" borderId="0" applyNumberFormat="0" applyFill="0" applyBorder="0" applyAlignment="0" applyProtection="0"/>
    <xf numFmtId="0" fontId="44" fillId="0" borderId="0"/>
    <xf numFmtId="164" fontId="61" fillId="0" borderId="0" applyFont="0" applyFill="0" applyBorder="0" applyAlignment="0" applyProtection="0"/>
    <xf numFmtId="0" fontId="25" fillId="0" borderId="0"/>
    <xf numFmtId="0" fontId="64" fillId="0" borderId="0">
      <protection locked="0"/>
    </xf>
    <xf numFmtId="164" fontId="64" fillId="0" borderId="0" applyFont="0" applyFill="0" applyBorder="0" applyAlignment="0" applyProtection="0"/>
    <xf numFmtId="0" fontId="1" fillId="0" borderId="0"/>
    <xf numFmtId="164" fontId="25" fillId="0" borderId="0" applyFont="0" applyFill="0" applyBorder="0" applyAlignment="0" applyProtection="0"/>
    <xf numFmtId="9" fontId="25" fillId="0" borderId="0" applyFont="0" applyFill="0" applyBorder="0" applyAlignment="0" applyProtection="0"/>
    <xf numFmtId="0" fontId="1" fillId="0" borderId="0"/>
    <xf numFmtId="0" fontId="76" fillId="0" borderId="0"/>
    <xf numFmtId="164" fontId="91" fillId="0" borderId="0" applyFont="0" applyFill="0" applyBorder="0" applyAlignment="0" applyProtection="0"/>
    <xf numFmtId="0" fontId="91" fillId="0" borderId="0">
      <protection locked="0"/>
    </xf>
    <xf numFmtId="0" fontId="1" fillId="0" borderId="0">
      <protection locked="0"/>
    </xf>
    <xf numFmtId="0" fontId="109" fillId="0" borderId="0"/>
    <xf numFmtId="164" fontId="111" fillId="0" borderId="0" applyFont="0" applyFill="0" applyBorder="0" applyAlignment="0" applyProtection="0"/>
    <xf numFmtId="0" fontId="1" fillId="0" borderId="0"/>
    <xf numFmtId="0" fontId="111" fillId="0" borderId="0"/>
  </cellStyleXfs>
  <cellXfs count="2403">
    <xf numFmtId="0" fontId="1" fillId="0" borderId="0" xfId="0" applyFont="1" applyAlignment="1">
      <alignment vertical="top"/>
      <protection locked="0"/>
    </xf>
    <xf numFmtId="0" fontId="1" fillId="0" borderId="0" xfId="0" applyFont="1" applyAlignment="1" applyProtection="1">
      <alignment vertical="center"/>
    </xf>
    <xf numFmtId="0" fontId="2" fillId="0" borderId="0" xfId="0" applyFont="1" applyAlignment="1" applyProtection="1">
      <alignment vertical="center"/>
    </xf>
    <xf numFmtId="0" fontId="3" fillId="0" borderId="0" xfId="0" applyFont="1" applyAlignment="1" applyProtection="1">
      <alignment vertical="center"/>
    </xf>
    <xf numFmtId="0" fontId="4" fillId="0" borderId="0" xfId="0" applyFont="1" applyAlignment="1" applyProtection="1">
      <alignment vertical="center"/>
    </xf>
    <xf numFmtId="0" fontId="1" fillId="3" borderId="0" xfId="0" applyFont="1" applyFill="1" applyAlignment="1" applyProtection="1">
      <alignment vertical="center"/>
    </xf>
    <xf numFmtId="49" fontId="5" fillId="3" borderId="0" xfId="0" applyNumberFormat="1" applyFont="1" applyFill="1" applyAlignment="1" applyProtection="1">
      <alignment horizontal="center" vertical="center"/>
    </xf>
    <xf numFmtId="0" fontId="7" fillId="3" borderId="0" xfId="0" applyFont="1" applyFill="1" applyAlignment="1" applyProtection="1">
      <alignment vertical="center"/>
    </xf>
    <xf numFmtId="0" fontId="8" fillId="3" borderId="0" xfId="0" applyFont="1" applyFill="1" applyAlignment="1" applyProtection="1">
      <alignment vertical="center"/>
    </xf>
    <xf numFmtId="0" fontId="6" fillId="3" borderId="0" xfId="0" applyFont="1" applyFill="1" applyAlignment="1" applyProtection="1">
      <alignment vertical="center"/>
    </xf>
    <xf numFmtId="0" fontId="3" fillId="3" borderId="0" xfId="0" applyFont="1" applyFill="1" applyAlignment="1" applyProtection="1">
      <alignment vertical="center"/>
    </xf>
    <xf numFmtId="49" fontId="9" fillId="3" borderId="0" xfId="0" applyNumberFormat="1" applyFont="1" applyFill="1" applyAlignment="1" applyProtection="1">
      <alignment vertical="center"/>
    </xf>
    <xf numFmtId="0" fontId="4" fillId="3" borderId="0" xfId="0" applyFont="1" applyFill="1" applyAlignment="1" applyProtection="1">
      <alignment vertical="center"/>
    </xf>
    <xf numFmtId="49" fontId="9" fillId="3" borderId="0" xfId="0" applyNumberFormat="1" applyFont="1" applyFill="1" applyBorder="1" applyAlignment="1" applyProtection="1">
      <alignment vertical="center"/>
    </xf>
    <xf numFmtId="0" fontId="1" fillId="3" borderId="0" xfId="0" applyFont="1" applyFill="1" applyBorder="1" applyAlignment="1" applyProtection="1">
      <alignment vertical="center"/>
    </xf>
    <xf numFmtId="0" fontId="3" fillId="3" borderId="0" xfId="0" applyFont="1" applyFill="1" applyBorder="1" applyAlignment="1" applyProtection="1">
      <alignment vertical="center"/>
    </xf>
    <xf numFmtId="0" fontId="3" fillId="3" borderId="0" xfId="0" applyFont="1" applyFill="1" applyBorder="1" applyAlignment="1" applyProtection="1">
      <alignment horizontal="left" vertical="center"/>
    </xf>
    <xf numFmtId="49" fontId="3" fillId="3" borderId="0" xfId="0" applyNumberFormat="1" applyFont="1" applyFill="1" applyBorder="1" applyAlignment="1" applyProtection="1">
      <alignment horizontal="left" vertical="center"/>
    </xf>
    <xf numFmtId="49" fontId="3" fillId="3" borderId="0" xfId="0" applyNumberFormat="1" applyFont="1" applyFill="1" applyBorder="1" applyAlignment="1" applyProtection="1">
      <alignment vertical="center"/>
    </xf>
    <xf numFmtId="0" fontId="8" fillId="3" borderId="0" xfId="0" applyFont="1" applyFill="1" applyBorder="1" applyAlignment="1" applyProtection="1">
      <alignment vertical="center"/>
    </xf>
    <xf numFmtId="2" fontId="3" fillId="3" borderId="0" xfId="0" applyNumberFormat="1" applyFont="1" applyFill="1" applyBorder="1" applyAlignment="1" applyProtection="1">
      <alignment horizontal="left" vertical="center" wrapText="1"/>
    </xf>
    <xf numFmtId="0" fontId="3" fillId="3" borderId="0" xfId="0" applyFont="1" applyFill="1" applyBorder="1" applyAlignment="1" applyProtection="1">
      <alignment horizontal="center" vertical="center"/>
    </xf>
    <xf numFmtId="49" fontId="1" fillId="3" borderId="0" xfId="0" applyNumberFormat="1" applyFont="1" applyFill="1" applyBorder="1" applyAlignment="1" applyProtection="1">
      <alignment horizontal="left" vertical="center"/>
    </xf>
    <xf numFmtId="49" fontId="1" fillId="3" borderId="0" xfId="0" applyNumberFormat="1" applyFont="1" applyFill="1" applyAlignment="1" applyProtection="1">
      <alignment horizontal="left" vertical="center"/>
    </xf>
    <xf numFmtId="49" fontId="3" fillId="3" borderId="0" xfId="0" applyNumberFormat="1" applyFont="1" applyFill="1" applyAlignment="1" applyProtection="1">
      <alignment horizontal="left" vertical="center"/>
    </xf>
    <xf numFmtId="49" fontId="12" fillId="3" borderId="5" xfId="0" applyNumberFormat="1" applyFont="1" applyFill="1" applyBorder="1" applyAlignment="1" applyProtection="1">
      <alignment horizontal="left" vertical="center"/>
    </xf>
    <xf numFmtId="49" fontId="4" fillId="5" borderId="6" xfId="0" applyNumberFormat="1" applyFont="1" applyFill="1" applyBorder="1" applyAlignment="1" applyProtection="1">
      <alignment horizontal="center" vertical="center" wrapText="1"/>
    </xf>
    <xf numFmtId="49" fontId="4" fillId="5" borderId="6" xfId="0" applyNumberFormat="1" applyFont="1" applyFill="1" applyBorder="1" applyAlignment="1" applyProtection="1">
      <alignment horizontal="center" vertical="center"/>
    </xf>
    <xf numFmtId="49" fontId="4" fillId="7" borderId="7" xfId="0" applyNumberFormat="1" applyFont="1" applyFill="1" applyBorder="1" applyAlignment="1" applyProtection="1">
      <alignment horizontal="center" vertical="center"/>
    </xf>
    <xf numFmtId="3" fontId="3" fillId="0" borderId="0" xfId="0" applyNumberFormat="1" applyFont="1" applyAlignment="1" applyProtection="1">
      <alignment vertical="center"/>
    </xf>
    <xf numFmtId="49" fontId="4" fillId="0" borderId="8" xfId="0" applyNumberFormat="1" applyFont="1" applyBorder="1" applyAlignment="1" applyProtection="1">
      <alignment horizontal="center" vertical="center"/>
    </xf>
    <xf numFmtId="3" fontId="4" fillId="0" borderId="0" xfId="0" applyNumberFormat="1" applyFont="1" applyAlignment="1" applyProtection="1">
      <alignment vertical="center"/>
    </xf>
    <xf numFmtId="49" fontId="3" fillId="7" borderId="8" xfId="0" applyNumberFormat="1" applyFont="1" applyFill="1" applyBorder="1" applyAlignment="1" applyProtection="1">
      <alignment horizontal="center" vertical="center"/>
    </xf>
    <xf numFmtId="3" fontId="3" fillId="0" borderId="8" xfId="0" applyNumberFormat="1" applyFont="1" applyBorder="1" applyAlignment="1" applyProtection="1">
      <alignment horizontal="center" vertical="center"/>
    </xf>
    <xf numFmtId="49" fontId="3" fillId="0" borderId="8" xfId="0" applyNumberFormat="1" applyFont="1" applyBorder="1" applyAlignment="1" applyProtection="1">
      <alignment horizontal="center" vertical="center"/>
    </xf>
    <xf numFmtId="49" fontId="4" fillId="7" borderId="8" xfId="0" applyNumberFormat="1" applyFont="1" applyFill="1" applyBorder="1" applyAlignment="1" applyProtection="1">
      <alignment horizontal="center" vertical="center"/>
    </xf>
    <xf numFmtId="49" fontId="3" fillId="3" borderId="0" xfId="0" applyNumberFormat="1" applyFont="1" applyFill="1" applyBorder="1" applyAlignment="1" applyProtection="1">
      <alignment horizontal="center" vertical="center"/>
    </xf>
    <xf numFmtId="49" fontId="3" fillId="3" borderId="0" xfId="0" applyNumberFormat="1" applyFont="1" applyFill="1" applyBorder="1" applyAlignment="1" applyProtection="1">
      <alignment horizontal="left" vertical="center" wrapText="1"/>
    </xf>
    <xf numFmtId="3" fontId="3" fillId="3" borderId="0" xfId="0" applyNumberFormat="1" applyFont="1" applyFill="1" applyBorder="1" applyAlignment="1" applyProtection="1">
      <alignment horizontal="right" vertical="center"/>
    </xf>
    <xf numFmtId="3" fontId="3" fillId="3" borderId="0" xfId="0" applyNumberFormat="1" applyFont="1" applyFill="1" applyBorder="1" applyAlignment="1" applyProtection="1">
      <alignment horizontal="left" vertical="center"/>
    </xf>
    <xf numFmtId="167" fontId="3" fillId="3" borderId="0" xfId="0" applyNumberFormat="1" applyFont="1" applyFill="1" applyBorder="1" applyAlignment="1" applyProtection="1">
      <alignment vertical="center"/>
    </xf>
    <xf numFmtId="49" fontId="4" fillId="7" borderId="12" xfId="0" applyNumberFormat="1" applyFont="1" applyFill="1" applyBorder="1" applyAlignment="1" applyProtection="1">
      <alignment horizontal="center" vertical="center"/>
    </xf>
    <xf numFmtId="0" fontId="1" fillId="0" borderId="0" xfId="0" applyFont="1" applyProtection="1"/>
    <xf numFmtId="0" fontId="1" fillId="0" borderId="0" xfId="0" applyFont="1" applyAlignment="1" applyProtection="1">
      <alignment horizontal="center"/>
    </xf>
    <xf numFmtId="0" fontId="2" fillId="0" borderId="0" xfId="0" applyFont="1" applyProtection="1"/>
    <xf numFmtId="0" fontId="1" fillId="3" borderId="0" xfId="0" applyFont="1" applyFill="1" applyProtection="1"/>
    <xf numFmtId="49" fontId="3" fillId="0" borderId="1" xfId="0" applyNumberFormat="1" applyFont="1" applyBorder="1" applyAlignment="1">
      <alignment horizontal="left" vertical="center"/>
      <protection locked="0"/>
    </xf>
    <xf numFmtId="0" fontId="3" fillId="3" borderId="0" xfId="0" applyFont="1" applyFill="1" applyProtection="1"/>
    <xf numFmtId="0" fontId="3" fillId="3" borderId="0" xfId="0" applyFont="1" applyFill="1" applyBorder="1" applyProtection="1"/>
    <xf numFmtId="0" fontId="3" fillId="3" borderId="0" xfId="0" applyFont="1" applyFill="1" applyAlignment="1" applyProtection="1">
      <alignment horizontal="center"/>
    </xf>
    <xf numFmtId="0" fontId="3" fillId="5" borderId="0" xfId="0" applyFont="1" applyFill="1" applyAlignment="1" applyProtection="1">
      <alignment vertical="center"/>
    </xf>
    <xf numFmtId="0" fontId="2" fillId="5" borderId="0" xfId="0" applyFont="1" applyFill="1" applyProtection="1"/>
    <xf numFmtId="0" fontId="3" fillId="5" borderId="0" xfId="0" applyFont="1" applyFill="1" applyAlignment="1" applyProtection="1">
      <alignment vertical="center" wrapText="1"/>
    </xf>
    <xf numFmtId="49" fontId="4" fillId="9" borderId="6" xfId="0" applyNumberFormat="1" applyFont="1" applyFill="1" applyBorder="1" applyAlignment="1" applyProtection="1">
      <alignment horizontal="center" vertical="center" wrapText="1"/>
    </xf>
    <xf numFmtId="3" fontId="4" fillId="4" borderId="6" xfId="0" applyNumberFormat="1" applyFont="1" applyFill="1" applyBorder="1" applyAlignment="1">
      <alignment vertical="center" wrapText="1"/>
      <protection locked="0"/>
    </xf>
    <xf numFmtId="49" fontId="4" fillId="4" borderId="6" xfId="0" applyNumberFormat="1" applyFont="1" applyFill="1" applyBorder="1" applyAlignment="1" applyProtection="1">
      <alignment horizontal="center" vertical="center" wrapText="1"/>
    </xf>
    <xf numFmtId="3" fontId="4" fillId="4" borderId="6" xfId="0" applyNumberFormat="1" applyFont="1" applyFill="1" applyBorder="1" applyAlignment="1" applyProtection="1">
      <alignment horizontal="right" vertical="center" wrapText="1"/>
    </xf>
    <xf numFmtId="3" fontId="3" fillId="4" borderId="6" xfId="0" applyNumberFormat="1" applyFont="1" applyFill="1" applyBorder="1" applyAlignment="1">
      <alignment horizontal="center" vertical="center" wrapText="1"/>
      <protection locked="0"/>
    </xf>
    <xf numFmtId="49" fontId="4" fillId="4" borderId="6" xfId="0" applyNumberFormat="1" applyFont="1" applyFill="1" applyBorder="1" applyAlignment="1">
      <alignment vertical="center" wrapText="1"/>
      <protection locked="0"/>
    </xf>
    <xf numFmtId="3" fontId="4" fillId="4" borderId="6" xfId="0" applyNumberFormat="1" applyFont="1" applyFill="1" applyBorder="1" applyAlignment="1">
      <alignment horizontal="right" vertical="center" wrapText="1"/>
      <protection locked="0"/>
    </xf>
    <xf numFmtId="49" fontId="4" fillId="4" borderId="6" xfId="0" applyNumberFormat="1" applyFont="1" applyFill="1" applyBorder="1" applyAlignment="1" applyProtection="1">
      <alignment vertical="center" wrapText="1"/>
    </xf>
    <xf numFmtId="49" fontId="4" fillId="7" borderId="6" xfId="0" applyNumberFormat="1" applyFont="1" applyFill="1" applyBorder="1" applyAlignment="1" applyProtection="1">
      <alignment vertical="center" wrapText="1"/>
    </xf>
    <xf numFmtId="3" fontId="4" fillId="7" borderId="6" xfId="0" applyNumberFormat="1" applyFont="1" applyFill="1" applyBorder="1" applyAlignment="1" applyProtection="1">
      <alignment vertical="center" wrapText="1"/>
    </xf>
    <xf numFmtId="0" fontId="4" fillId="5" borderId="0" xfId="0" applyFont="1" applyFill="1" applyBorder="1" applyAlignment="1" applyProtection="1">
      <alignment vertical="center"/>
    </xf>
    <xf numFmtId="0" fontId="3" fillId="5" borderId="0" xfId="0" applyFont="1" applyFill="1" applyBorder="1" applyProtection="1"/>
    <xf numFmtId="0" fontId="21" fillId="0" borderId="0" xfId="0" applyFont="1" applyAlignment="1" applyProtection="1">
      <alignment vertical="center"/>
    </xf>
    <xf numFmtId="0" fontId="7" fillId="0" borderId="0" xfId="0" applyFont="1" applyAlignment="1" applyProtection="1">
      <alignment vertical="center"/>
    </xf>
    <xf numFmtId="49" fontId="7" fillId="0" borderId="6" xfId="0" applyNumberFormat="1" applyFont="1" applyBorder="1" applyAlignment="1">
      <alignment vertical="center"/>
      <protection locked="0"/>
    </xf>
    <xf numFmtId="0" fontId="7" fillId="0" borderId="0" xfId="0" applyFont="1" applyBorder="1" applyAlignment="1" applyProtection="1">
      <alignment vertical="center"/>
    </xf>
    <xf numFmtId="49" fontId="1" fillId="0" borderId="6" xfId="0" applyNumberFormat="1" applyFont="1" applyBorder="1" applyAlignment="1" applyProtection="1">
      <alignment vertical="center"/>
    </xf>
    <xf numFmtId="0" fontId="1" fillId="0" borderId="15" xfId="0" applyFont="1" applyBorder="1" applyAlignment="1" applyProtection="1">
      <alignment vertical="center"/>
    </xf>
    <xf numFmtId="0" fontId="22" fillId="4" borderId="15" xfId="0" applyFont="1" applyFill="1" applyBorder="1" applyAlignment="1" applyProtection="1">
      <alignment vertical="center"/>
    </xf>
    <xf numFmtId="49" fontId="1" fillId="0" borderId="19" xfId="0" applyNumberFormat="1" applyFont="1" applyBorder="1" applyAlignment="1" applyProtection="1">
      <alignment vertical="center"/>
    </xf>
    <xf numFmtId="49" fontId="1" fillId="0" borderId="0" xfId="0" applyNumberFormat="1" applyFont="1" applyBorder="1" applyAlignment="1" applyProtection="1">
      <alignment vertical="center"/>
    </xf>
    <xf numFmtId="0" fontId="23" fillId="0" borderId="15" xfId="0" applyFont="1" applyBorder="1" applyAlignment="1" applyProtection="1">
      <alignment horizontal="center" vertical="center"/>
    </xf>
    <xf numFmtId="0" fontId="10" fillId="0" borderId="15" xfId="0" applyFont="1" applyBorder="1" applyAlignment="1" applyProtection="1">
      <alignment horizontal="center" vertical="center"/>
    </xf>
    <xf numFmtId="3" fontId="1" fillId="0" borderId="15" xfId="0" applyNumberFormat="1" applyFont="1" applyBorder="1" applyAlignment="1" applyProtection="1">
      <alignment horizontal="center" vertical="center"/>
    </xf>
    <xf numFmtId="0" fontId="1" fillId="0" borderId="15" xfId="0" applyFont="1" applyBorder="1" applyAlignment="1" applyProtection="1">
      <alignment horizontal="center" vertical="center"/>
    </xf>
    <xf numFmtId="0" fontId="1" fillId="0" borderId="15" xfId="0" applyFont="1" applyBorder="1" applyAlignment="1">
      <alignment vertical="center"/>
      <protection locked="0"/>
    </xf>
    <xf numFmtId="3" fontId="1" fillId="0" borderId="20" xfId="0" applyNumberFormat="1" applyFont="1" applyBorder="1" applyAlignment="1" applyProtection="1">
      <alignment horizontal="center" vertical="center"/>
    </xf>
    <xf numFmtId="0" fontId="1" fillId="0" borderId="20" xfId="0" applyFont="1" applyBorder="1" applyAlignment="1" applyProtection="1">
      <alignment horizontal="center" vertical="center"/>
    </xf>
    <xf numFmtId="3" fontId="21" fillId="0" borderId="20" xfId="0" applyNumberFormat="1" applyFont="1" applyBorder="1" applyAlignment="1" applyProtection="1">
      <alignment horizontal="center" vertical="center"/>
    </xf>
    <xf numFmtId="0" fontId="21" fillId="0" borderId="20" xfId="0" applyFont="1" applyBorder="1" applyAlignment="1" applyProtection="1">
      <alignment horizontal="center" vertical="center"/>
    </xf>
    <xf numFmtId="0" fontId="21" fillId="0" borderId="15" xfId="0" applyFont="1" applyBorder="1" applyAlignment="1" applyProtection="1">
      <alignment horizontal="center" vertical="center"/>
    </xf>
    <xf numFmtId="0" fontId="1" fillId="0" borderId="0" xfId="0" applyFont="1" applyBorder="1" applyProtection="1"/>
    <xf numFmtId="0" fontId="25" fillId="0" borderId="0" xfId="1"/>
    <xf numFmtId="0" fontId="26" fillId="0" borderId="0" xfId="1" applyFont="1"/>
    <xf numFmtId="0" fontId="27" fillId="0" borderId="0" xfId="1" applyFont="1"/>
    <xf numFmtId="0" fontId="28" fillId="0" borderId="0" xfId="1" applyFont="1"/>
    <xf numFmtId="0" fontId="29" fillId="10" borderId="0" xfId="1" applyFont="1" applyFill="1"/>
    <xf numFmtId="0" fontId="30" fillId="10" borderId="0" xfId="1" applyFont="1" applyFill="1" applyBorder="1"/>
    <xf numFmtId="0" fontId="31" fillId="10" borderId="0" xfId="1" applyFont="1" applyFill="1"/>
    <xf numFmtId="0" fontId="31" fillId="10" borderId="21" xfId="1" applyFont="1" applyFill="1" applyBorder="1"/>
    <xf numFmtId="0" fontId="30" fillId="10" borderId="0" xfId="1" applyFont="1" applyFill="1"/>
    <xf numFmtId="0" fontId="30" fillId="10" borderId="0" xfId="1" applyFont="1" applyFill="1" applyAlignment="1"/>
    <xf numFmtId="0" fontId="30" fillId="10" borderId="21" xfId="1" applyFont="1" applyFill="1" applyBorder="1" applyAlignment="1"/>
    <xf numFmtId="0" fontId="32" fillId="10" borderId="0" xfId="1" applyFont="1" applyFill="1" applyBorder="1" applyAlignment="1"/>
    <xf numFmtId="0" fontId="30" fillId="10" borderId="21" xfId="1" applyFont="1" applyFill="1" applyBorder="1"/>
    <xf numFmtId="0" fontId="30" fillId="10" borderId="0" xfId="1" applyFont="1" applyFill="1" applyAlignment="1">
      <alignment horizontal="center" vertical="center"/>
    </xf>
    <xf numFmtId="0" fontId="30" fillId="10" borderId="21" xfId="1" quotePrefix="1" applyFont="1" applyFill="1" applyBorder="1" applyAlignment="1"/>
    <xf numFmtId="0" fontId="36" fillId="11" borderId="0" xfId="1" applyFont="1" applyFill="1" applyBorder="1" applyAlignment="1">
      <alignment horizontal="center" vertical="center"/>
    </xf>
    <xf numFmtId="0" fontId="27" fillId="11" borderId="0" xfId="1" applyFont="1" applyFill="1" applyBorder="1" applyAlignment="1">
      <alignment horizontal="center" vertical="center"/>
    </xf>
    <xf numFmtId="0" fontId="37" fillId="11" borderId="0" xfId="1" applyFont="1" applyFill="1" applyBorder="1" applyAlignment="1">
      <alignment horizontal="center" vertical="center"/>
    </xf>
    <xf numFmtId="0" fontId="36" fillId="10" borderId="0" xfId="1" applyFont="1" applyFill="1" applyBorder="1" applyAlignment="1">
      <alignment vertical="center"/>
    </xf>
    <xf numFmtId="0" fontId="25" fillId="10" borderId="0" xfId="1" applyFill="1"/>
    <xf numFmtId="0" fontId="25" fillId="0" borderId="0" xfId="5"/>
    <xf numFmtId="0" fontId="27" fillId="0" borderId="0" xfId="5" applyFont="1"/>
    <xf numFmtId="0" fontId="28" fillId="0" borderId="0" xfId="5" applyFont="1"/>
    <xf numFmtId="0" fontId="26" fillId="0" borderId="0" xfId="5" applyFont="1"/>
    <xf numFmtId="0" fontId="36" fillId="10" borderId="0" xfId="5" applyFont="1" applyFill="1" applyBorder="1" applyAlignment="1">
      <alignment vertical="center"/>
    </xf>
    <xf numFmtId="0" fontId="36" fillId="11" borderId="0" xfId="5" applyFont="1" applyFill="1" applyBorder="1" applyAlignment="1">
      <alignment horizontal="center" vertical="center"/>
    </xf>
    <xf numFmtId="0" fontId="37" fillId="11" borderId="0" xfId="5" applyFont="1" applyFill="1" applyBorder="1" applyAlignment="1">
      <alignment horizontal="center" vertical="center"/>
    </xf>
    <xf numFmtId="0" fontId="27" fillId="11" borderId="0" xfId="5" applyFont="1" applyFill="1" applyBorder="1" applyAlignment="1">
      <alignment horizontal="center" vertical="center"/>
    </xf>
    <xf numFmtId="0" fontId="29" fillId="10" borderId="0" xfId="5" applyFont="1" applyFill="1"/>
    <xf numFmtId="0" fontId="30" fillId="10" borderId="0" xfId="5" applyFont="1" applyFill="1"/>
    <xf numFmtId="0" fontId="31" fillId="10" borderId="21" xfId="5" applyFont="1" applyFill="1" applyBorder="1"/>
    <xf numFmtId="0" fontId="31" fillId="10" borderId="0" xfId="5" applyFont="1" applyFill="1"/>
    <xf numFmtId="0" fontId="30" fillId="10" borderId="21" xfId="5" applyFont="1" applyFill="1" applyBorder="1"/>
    <xf numFmtId="0" fontId="30" fillId="10" borderId="21" xfId="5" applyFont="1" applyFill="1" applyBorder="1" applyAlignment="1"/>
    <xf numFmtId="0" fontId="30" fillId="10" borderId="0" xfId="5" applyFont="1" applyFill="1" applyAlignment="1"/>
    <xf numFmtId="0" fontId="30" fillId="10" borderId="0" xfId="5" applyFont="1" applyFill="1" applyAlignment="1">
      <alignment horizontal="center" vertical="center"/>
    </xf>
    <xf numFmtId="0" fontId="32" fillId="10" borderId="21" xfId="5" applyFont="1" applyFill="1" applyBorder="1" applyAlignment="1"/>
    <xf numFmtId="0" fontId="32" fillId="10" borderId="0" xfId="5" applyFont="1" applyFill="1" applyAlignment="1"/>
    <xf numFmtId="0" fontId="30" fillId="10" borderId="21" xfId="5" quotePrefix="1" applyFont="1" applyFill="1" applyBorder="1" applyAlignment="1"/>
    <xf numFmtId="0" fontId="31" fillId="18" borderId="0" xfId="5" applyFont="1" applyFill="1"/>
    <xf numFmtId="0" fontId="29" fillId="18" borderId="0" xfId="5" applyFont="1" applyFill="1"/>
    <xf numFmtId="0" fontId="30" fillId="18" borderId="21" xfId="5" applyFont="1" applyFill="1" applyBorder="1"/>
    <xf numFmtId="0" fontId="30" fillId="17" borderId="0" xfId="5" applyFont="1" applyFill="1"/>
    <xf numFmtId="0" fontId="29" fillId="17" borderId="0" xfId="5" applyFont="1" applyFill="1"/>
    <xf numFmtId="0" fontId="30" fillId="18" borderId="0" xfId="5" applyFont="1" applyFill="1" applyAlignment="1"/>
    <xf numFmtId="0" fontId="30" fillId="18" borderId="0" xfId="5" applyFont="1" applyFill="1"/>
    <xf numFmtId="0" fontId="32" fillId="18" borderId="21" xfId="5" applyFont="1" applyFill="1" applyBorder="1" applyAlignment="1"/>
    <xf numFmtId="0" fontId="32" fillId="17" borderId="0" xfId="5" applyFont="1" applyFill="1" applyAlignment="1"/>
    <xf numFmtId="0" fontId="30" fillId="17" borderId="0" xfId="5" applyFont="1" applyFill="1" applyAlignment="1"/>
    <xf numFmtId="0" fontId="30" fillId="10" borderId="0" xfId="5" applyFont="1" applyFill="1" applyBorder="1"/>
    <xf numFmtId="0" fontId="32" fillId="10" borderId="0" xfId="5" applyFont="1" applyFill="1" applyBorder="1" applyAlignment="1"/>
    <xf numFmtId="0" fontId="65" fillId="10" borderId="0" xfId="6" applyFont="1" applyFill="1" applyAlignment="1">
      <alignment vertical="top"/>
      <protection locked="0"/>
    </xf>
    <xf numFmtId="0" fontId="65" fillId="10" borderId="0" xfId="6" applyFont="1" applyFill="1" applyAlignment="1">
      <alignment horizontal="center" vertical="center"/>
      <protection locked="0"/>
    </xf>
    <xf numFmtId="171" fontId="65" fillId="10" borderId="0" xfId="7" applyNumberFormat="1" applyFont="1" applyFill="1" applyAlignment="1" applyProtection="1">
      <alignment vertical="top"/>
      <protection locked="0"/>
    </xf>
    <xf numFmtId="0" fontId="65" fillId="0" borderId="0" xfId="6" applyFont="1" applyFill="1" applyAlignment="1">
      <alignment vertical="top"/>
      <protection locked="0"/>
    </xf>
    <xf numFmtId="0" fontId="67" fillId="13" borderId="37" xfId="6" applyFont="1" applyFill="1" applyBorder="1" applyAlignment="1">
      <alignment horizontal="center" vertical="center"/>
      <protection locked="0"/>
    </xf>
    <xf numFmtId="171" fontId="67" fillId="13" borderId="37" xfId="7" applyNumberFormat="1" applyFont="1" applyFill="1" applyBorder="1" applyAlignment="1" applyProtection="1">
      <alignment horizontal="center" vertical="center"/>
      <protection locked="0"/>
    </xf>
    <xf numFmtId="0" fontId="67" fillId="0" borderId="0" xfId="6" applyFont="1" applyFill="1" applyAlignment="1">
      <alignment horizontal="center" vertical="center"/>
      <protection locked="0"/>
    </xf>
    <xf numFmtId="0" fontId="65" fillId="0" borderId="37" xfId="6" applyFont="1" applyFill="1" applyBorder="1" applyAlignment="1">
      <alignment vertical="top"/>
      <protection locked="0"/>
    </xf>
    <xf numFmtId="0" fontId="65" fillId="0" borderId="37" xfId="6" applyFont="1" applyFill="1" applyBorder="1" applyAlignment="1">
      <alignment horizontal="center" vertical="center"/>
      <protection locked="0"/>
    </xf>
    <xf numFmtId="171" fontId="65" fillId="0" borderId="37" xfId="7" applyNumberFormat="1" applyFont="1" applyFill="1" applyBorder="1" applyAlignment="1" applyProtection="1">
      <alignment vertical="top"/>
      <protection locked="0"/>
    </xf>
    <xf numFmtId="0" fontId="68" fillId="0" borderId="37" xfId="6" applyFont="1" applyFill="1" applyBorder="1" applyAlignment="1">
      <alignment vertical="top"/>
      <protection locked="0"/>
    </xf>
    <xf numFmtId="0" fontId="68" fillId="0" borderId="37" xfId="6" applyFont="1" applyFill="1" applyBorder="1" applyAlignment="1">
      <alignment horizontal="center" vertical="center"/>
      <protection locked="0"/>
    </xf>
    <xf numFmtId="171" fontId="68" fillId="0" borderId="37" xfId="7" applyNumberFormat="1" applyFont="1" applyFill="1" applyBorder="1" applyAlignment="1" applyProtection="1">
      <alignment vertical="top"/>
      <protection locked="0"/>
    </xf>
    <xf numFmtId="0" fontId="68" fillId="0" borderId="0" xfId="6" applyFont="1" applyFill="1" applyAlignment="1">
      <alignment vertical="top"/>
      <protection locked="0"/>
    </xf>
    <xf numFmtId="0" fontId="65" fillId="0" borderId="0" xfId="6" applyFont="1" applyFill="1" applyAlignment="1">
      <alignment horizontal="center" vertical="center"/>
      <protection locked="0"/>
    </xf>
    <xf numFmtId="171" fontId="65" fillId="0" borderId="0" xfId="7" applyNumberFormat="1" applyFont="1" applyFill="1" applyAlignment="1" applyProtection="1">
      <alignment vertical="top"/>
      <protection locked="0"/>
    </xf>
    <xf numFmtId="0" fontId="69" fillId="0" borderId="0" xfId="8" applyFont="1"/>
    <xf numFmtId="171" fontId="69" fillId="0" borderId="0" xfId="9" applyNumberFormat="1" applyFont="1" applyFill="1"/>
    <xf numFmtId="0" fontId="69" fillId="0" borderId="0" xfId="8" applyFont="1" applyFill="1"/>
    <xf numFmtId="49" fontId="69" fillId="0" borderId="0" xfId="8" applyNumberFormat="1" applyFont="1" applyFill="1"/>
    <xf numFmtId="14" fontId="69" fillId="0" borderId="0" xfId="8" applyNumberFormat="1" applyFont="1"/>
    <xf numFmtId="49" fontId="69" fillId="0" borderId="0" xfId="8" applyNumberFormat="1" applyFont="1"/>
    <xf numFmtId="49" fontId="69" fillId="0" borderId="0" xfId="8" applyNumberFormat="1" applyFont="1" applyAlignment="1">
      <alignment horizontal="center" vertical="center"/>
    </xf>
    <xf numFmtId="3" fontId="69" fillId="0" borderId="0" xfId="8" applyNumberFormat="1" applyFont="1"/>
    <xf numFmtId="9" fontId="69" fillId="0" borderId="0" xfId="10" applyFont="1"/>
    <xf numFmtId="171" fontId="69" fillId="0" borderId="0" xfId="9" applyNumberFormat="1" applyFont="1"/>
    <xf numFmtId="0" fontId="69" fillId="19" borderId="37" xfId="8" applyFont="1" applyFill="1" applyBorder="1"/>
    <xf numFmtId="14" fontId="69" fillId="19" borderId="37" xfId="8" applyNumberFormat="1" applyFont="1" applyFill="1" applyBorder="1"/>
    <xf numFmtId="49" fontId="69" fillId="19" borderId="37" xfId="8" applyNumberFormat="1" applyFont="1" applyFill="1" applyBorder="1"/>
    <xf numFmtId="49" fontId="69" fillId="19" borderId="37" xfId="8" applyNumberFormat="1" applyFont="1" applyFill="1" applyBorder="1" applyAlignment="1">
      <alignment horizontal="center" vertical="center"/>
    </xf>
    <xf numFmtId="3" fontId="69" fillId="19" borderId="37" xfId="8" applyNumberFormat="1" applyFont="1" applyFill="1" applyBorder="1"/>
    <xf numFmtId="9" fontId="69" fillId="19" borderId="37" xfId="10" applyFont="1" applyFill="1" applyBorder="1"/>
    <xf numFmtId="171" fontId="69" fillId="19" borderId="37" xfId="9" applyNumberFormat="1" applyFont="1" applyFill="1" applyBorder="1"/>
    <xf numFmtId="0" fontId="69" fillId="0" borderId="37" xfId="8" applyFont="1" applyBorder="1"/>
    <xf numFmtId="14" fontId="69" fillId="0" borderId="37" xfId="8" applyNumberFormat="1" applyFont="1" applyBorder="1"/>
    <xf numFmtId="49" fontId="69" fillId="0" borderId="37" xfId="8" applyNumberFormat="1" applyFont="1" applyBorder="1"/>
    <xf numFmtId="49" fontId="69" fillId="0" borderId="37" xfId="8" applyNumberFormat="1" applyFont="1" applyBorder="1" applyAlignment="1">
      <alignment horizontal="center" vertical="center"/>
    </xf>
    <xf numFmtId="3" fontId="69" fillId="0" borderId="37" xfId="8" applyNumberFormat="1" applyFont="1" applyBorder="1"/>
    <xf numFmtId="9" fontId="69" fillId="0" borderId="37" xfId="10" applyFont="1" applyBorder="1"/>
    <xf numFmtId="0" fontId="69" fillId="0" borderId="37" xfId="8" applyFont="1" applyBorder="1" applyAlignment="1">
      <alignment vertical="center"/>
    </xf>
    <xf numFmtId="0" fontId="69" fillId="0" borderId="37" xfId="8" applyFont="1" applyBorder="1" applyAlignment="1">
      <alignment wrapText="1"/>
    </xf>
    <xf numFmtId="49" fontId="69" fillId="0" borderId="37" xfId="8" quotePrefix="1" applyNumberFormat="1" applyFont="1" applyBorder="1"/>
    <xf numFmtId="0" fontId="1" fillId="0" borderId="0" xfId="11"/>
    <xf numFmtId="14" fontId="51" fillId="0" borderId="31" xfId="11" applyNumberFormat="1" applyFont="1" applyFill="1" applyBorder="1" applyAlignment="1" applyProtection="1">
      <alignment horizontal="center" vertical="center" wrapText="1" readingOrder="1"/>
    </xf>
    <xf numFmtId="0" fontId="56" fillId="0" borderId="31" xfId="11" applyNumberFormat="1" applyFont="1" applyFill="1" applyBorder="1" applyAlignment="1" applyProtection="1">
      <alignment horizontal="left" vertical="center" wrapText="1" readingOrder="1"/>
    </xf>
    <xf numFmtId="170" fontId="54" fillId="0" borderId="31" xfId="11" applyNumberFormat="1" applyFont="1" applyFill="1" applyBorder="1" applyAlignment="1" applyProtection="1">
      <alignment horizontal="right" vertical="center" wrapText="1" readingOrder="1"/>
    </xf>
    <xf numFmtId="172" fontId="51" fillId="0" borderId="30" xfId="11" applyNumberFormat="1" applyFont="1" applyFill="1" applyBorder="1" applyAlignment="1" applyProtection="1">
      <alignment horizontal="center" vertical="center" wrapText="1" readingOrder="1"/>
    </xf>
    <xf numFmtId="0" fontId="51" fillId="0" borderId="30" xfId="11" applyNumberFormat="1" applyFont="1" applyFill="1" applyBorder="1" applyAlignment="1" applyProtection="1">
      <alignment horizontal="left" vertical="center" wrapText="1" readingOrder="1"/>
    </xf>
    <xf numFmtId="0" fontId="51" fillId="0" borderId="30" xfId="11" applyNumberFormat="1" applyFont="1" applyFill="1" applyBorder="1" applyAlignment="1" applyProtection="1">
      <alignment horizontal="center" vertical="center" wrapText="1" readingOrder="1"/>
    </xf>
    <xf numFmtId="168" fontId="50" fillId="0" borderId="30" xfId="11" applyNumberFormat="1" applyFont="1" applyFill="1" applyBorder="1" applyAlignment="1" applyProtection="1">
      <alignment horizontal="right" vertical="center" wrapText="1" readingOrder="1"/>
    </xf>
    <xf numFmtId="0" fontId="76" fillId="0" borderId="0" xfId="12"/>
    <xf numFmtId="0" fontId="85" fillId="0" borderId="30" xfId="12" applyNumberFormat="1" applyFont="1" applyFill="1" applyBorder="1" applyAlignment="1" applyProtection="1">
      <alignment horizontal="left" vertical="center" wrapText="1" readingOrder="1"/>
    </xf>
    <xf numFmtId="168" fontId="86" fillId="0" borderId="30" xfId="12" applyNumberFormat="1" applyFont="1" applyFill="1" applyBorder="1" applyAlignment="1" applyProtection="1">
      <alignment horizontal="right" vertical="center" wrapText="1" readingOrder="1"/>
    </xf>
    <xf numFmtId="0" fontId="90" fillId="0" borderId="0" xfId="6" applyFont="1" applyFill="1" applyAlignment="1">
      <alignment vertical="top"/>
      <protection locked="0"/>
    </xf>
    <xf numFmtId="0" fontId="90" fillId="0" borderId="37" xfId="6" applyFont="1" applyFill="1" applyBorder="1" applyAlignment="1">
      <alignment vertical="top"/>
      <protection locked="0"/>
    </xf>
    <xf numFmtId="14" fontId="90" fillId="0" borderId="37" xfId="6" applyNumberFormat="1" applyFont="1" applyFill="1" applyBorder="1" applyAlignment="1">
      <alignment vertical="top"/>
      <protection locked="0"/>
    </xf>
    <xf numFmtId="0" fontId="93" fillId="17" borderId="0" xfId="14" applyFont="1" applyFill="1" applyBorder="1" applyAlignment="1" applyProtection="1">
      <alignment horizontal="left" vertical="top"/>
    </xf>
    <xf numFmtId="0" fontId="93" fillId="17" borderId="41" xfId="14" applyFont="1" applyFill="1" applyBorder="1" applyAlignment="1" applyProtection="1">
      <alignment horizontal="left" vertical="top"/>
    </xf>
    <xf numFmtId="0" fontId="93" fillId="21" borderId="0" xfId="14" applyFont="1" applyFill="1" applyBorder="1" applyAlignment="1" applyProtection="1">
      <alignment horizontal="left" vertical="top"/>
    </xf>
    <xf numFmtId="0" fontId="1" fillId="0" borderId="0" xfId="14" applyFont="1" applyFill="1" applyBorder="1" applyAlignment="1">
      <alignment vertical="top"/>
      <protection locked="0"/>
    </xf>
    <xf numFmtId="49" fontId="1" fillId="0" borderId="0" xfId="14" applyNumberFormat="1" applyFont="1" applyFill="1" applyBorder="1" applyAlignment="1">
      <alignment vertical="top"/>
      <protection locked="0"/>
    </xf>
    <xf numFmtId="0" fontId="93" fillId="17" borderId="42" xfId="14" applyFont="1" applyFill="1" applyBorder="1" applyAlignment="1" applyProtection="1">
      <alignment horizontal="left" vertical="top"/>
    </xf>
    <xf numFmtId="0" fontId="27" fillId="14" borderId="43" xfId="6" applyFont="1" applyFill="1" applyBorder="1" applyAlignment="1">
      <alignment horizontal="center" vertical="center"/>
      <protection locked="0"/>
    </xf>
    <xf numFmtId="49" fontId="1" fillId="0" borderId="0" xfId="14" applyNumberFormat="1" applyFont="1" applyFill="1" applyBorder="1" applyAlignment="1">
      <alignment horizontal="center" vertical="center"/>
      <protection locked="0"/>
    </xf>
    <xf numFmtId="0" fontId="1" fillId="0" borderId="0" xfId="14" applyFont="1" applyFill="1" applyBorder="1" applyAlignment="1">
      <alignment horizontal="center" vertical="center"/>
      <protection locked="0"/>
    </xf>
    <xf numFmtId="0" fontId="98" fillId="21" borderId="0" xfId="14" applyFont="1" applyFill="1" applyBorder="1" applyAlignment="1" applyProtection="1">
      <alignment horizontal="left" vertical="center"/>
    </xf>
    <xf numFmtId="0" fontId="98" fillId="0" borderId="0" xfId="14" applyFont="1" applyFill="1" applyBorder="1" applyAlignment="1" applyProtection="1">
      <alignment horizontal="left" vertical="center"/>
    </xf>
    <xf numFmtId="0" fontId="98" fillId="0" borderId="0" xfId="14" applyFont="1" applyFill="1" applyBorder="1" applyAlignment="1" applyProtection="1">
      <alignment horizontal="center" vertical="center"/>
    </xf>
    <xf numFmtId="49" fontId="98" fillId="0" borderId="0" xfId="14" applyNumberFormat="1" applyFont="1" applyFill="1" applyBorder="1" applyAlignment="1" applyProtection="1">
      <alignment horizontal="left" vertical="center"/>
    </xf>
    <xf numFmtId="0" fontId="1" fillId="21" borderId="46" xfId="14" applyFont="1" applyFill="1" applyBorder="1" applyAlignment="1">
      <alignment vertical="top"/>
      <protection locked="0"/>
    </xf>
    <xf numFmtId="0" fontId="1" fillId="0" borderId="46" xfId="14" applyFont="1" applyFill="1" applyBorder="1" applyAlignment="1">
      <alignment vertical="top"/>
      <protection locked="0"/>
    </xf>
    <xf numFmtId="49" fontId="1" fillId="0" borderId="46" xfId="14" applyNumberFormat="1" applyFont="1" applyFill="1" applyBorder="1" applyAlignment="1">
      <alignment vertical="top"/>
      <protection locked="0"/>
    </xf>
    <xf numFmtId="0" fontId="93" fillId="0" borderId="0" xfId="14" applyFont="1" applyFill="1" applyBorder="1" applyAlignment="1" applyProtection="1">
      <alignment horizontal="left" vertical="top"/>
    </xf>
    <xf numFmtId="0" fontId="93" fillId="0" borderId="41" xfId="14" applyFont="1" applyFill="1" applyBorder="1" applyAlignment="1" applyProtection="1">
      <alignment horizontal="left" vertical="top"/>
    </xf>
    <xf numFmtId="0" fontId="93" fillId="23" borderId="0" xfId="14" applyFont="1" applyFill="1" applyBorder="1" applyAlignment="1" applyProtection="1">
      <alignment horizontal="left" vertical="top"/>
    </xf>
    <xf numFmtId="0" fontId="93" fillId="23" borderId="41" xfId="14" applyFont="1" applyFill="1" applyBorder="1" applyAlignment="1" applyProtection="1">
      <alignment horizontal="left" vertical="top"/>
    </xf>
    <xf numFmtId="0" fontId="1" fillId="23" borderId="46" xfId="14" applyFont="1" applyFill="1" applyBorder="1" applyAlignment="1">
      <alignment vertical="top"/>
      <protection locked="0"/>
    </xf>
    <xf numFmtId="0" fontId="93" fillId="23" borderId="47" xfId="14" applyFont="1" applyFill="1" applyBorder="1" applyAlignment="1" applyProtection="1">
      <alignment horizontal="left" vertical="top"/>
    </xf>
    <xf numFmtId="0" fontId="95" fillId="23" borderId="0" xfId="14" applyFont="1" applyFill="1" applyBorder="1" applyAlignment="1" applyProtection="1">
      <alignment horizontal="left" vertical="top"/>
    </xf>
    <xf numFmtId="0" fontId="95" fillId="23" borderId="41" xfId="14" applyFont="1" applyFill="1" applyBorder="1" applyAlignment="1" applyProtection="1">
      <alignment horizontal="left" vertical="top"/>
    </xf>
    <xf numFmtId="0" fontId="94" fillId="23" borderId="0" xfId="14" applyFont="1" applyFill="1" applyBorder="1" applyAlignment="1" applyProtection="1">
      <alignment horizontal="left" vertical="center"/>
    </xf>
    <xf numFmtId="0" fontId="94" fillId="23" borderId="41" xfId="14" applyFont="1" applyFill="1" applyBorder="1" applyAlignment="1" applyProtection="1">
      <alignment horizontal="left" vertical="center"/>
    </xf>
    <xf numFmtId="0" fontId="98" fillId="23" borderId="0" xfId="14" applyFont="1" applyFill="1" applyBorder="1" applyAlignment="1" applyProtection="1">
      <alignment horizontal="left" vertical="center"/>
    </xf>
    <xf numFmtId="0" fontId="98" fillId="23" borderId="41" xfId="14" applyFont="1" applyFill="1" applyBorder="1" applyAlignment="1" applyProtection="1">
      <alignment horizontal="left" vertical="center"/>
    </xf>
    <xf numFmtId="49" fontId="98" fillId="23" borderId="0" xfId="14" applyNumberFormat="1" applyFont="1" applyFill="1" applyBorder="1" applyAlignment="1" applyProtection="1">
      <alignment horizontal="left" vertical="center"/>
    </xf>
    <xf numFmtId="0" fontId="93" fillId="0" borderId="0" xfId="6" applyFont="1" applyFill="1" applyBorder="1" applyAlignment="1" applyProtection="1">
      <alignment horizontal="left" vertical="top"/>
    </xf>
    <xf numFmtId="0" fontId="93" fillId="21" borderId="0" xfId="6" applyFont="1" applyFill="1" applyBorder="1" applyAlignment="1" applyProtection="1">
      <alignment horizontal="left" vertical="top"/>
    </xf>
    <xf numFmtId="0" fontId="1" fillId="0" borderId="0" xfId="6" applyFont="1" applyFill="1" applyBorder="1" applyAlignment="1">
      <alignment vertical="top"/>
      <protection locked="0"/>
    </xf>
    <xf numFmtId="0" fontId="93" fillId="17" borderId="42" xfId="6" applyFont="1" applyFill="1" applyBorder="1" applyAlignment="1" applyProtection="1">
      <alignment horizontal="left" vertical="top"/>
    </xf>
    <xf numFmtId="0" fontId="1" fillId="0" borderId="0" xfId="6" applyFont="1" applyFill="1" applyBorder="1" applyAlignment="1">
      <alignment horizontal="center" vertical="center"/>
      <protection locked="0"/>
    </xf>
    <xf numFmtId="49" fontId="98" fillId="0" borderId="0" xfId="6" applyNumberFormat="1" applyFont="1" applyFill="1" applyBorder="1" applyAlignment="1" applyProtection="1">
      <alignment horizontal="left"/>
    </xf>
    <xf numFmtId="0" fontId="98" fillId="0" borderId="0" xfId="6" applyFont="1" applyFill="1" applyBorder="1" applyAlignment="1" applyProtection="1">
      <alignment horizontal="left" vertical="center"/>
    </xf>
    <xf numFmtId="0" fontId="98" fillId="21" borderId="0" xfId="6" applyFont="1" applyFill="1" applyBorder="1" applyAlignment="1" applyProtection="1">
      <alignment horizontal="left" vertical="center"/>
    </xf>
    <xf numFmtId="49" fontId="98" fillId="0" borderId="0" xfId="6" applyNumberFormat="1" applyFont="1" applyFill="1" applyBorder="1" applyAlignment="1" applyProtection="1">
      <alignment horizontal="left" vertical="center" wrapText="1"/>
    </xf>
    <xf numFmtId="49" fontId="98" fillId="0" borderId="0" xfId="6" applyNumberFormat="1" applyFont="1" applyFill="1" applyBorder="1" applyAlignment="1" applyProtection="1">
      <alignment horizontal="left" vertical="center"/>
    </xf>
    <xf numFmtId="0" fontId="1" fillId="0" borderId="0" xfId="6" applyFont="1" applyFill="1" applyBorder="1" applyAlignment="1">
      <alignment horizontal="left"/>
      <protection locked="0"/>
    </xf>
    <xf numFmtId="171" fontId="1" fillId="24" borderId="17" xfId="7" applyNumberFormat="1" applyFont="1" applyFill="1" applyBorder="1" applyAlignment="1" applyProtection="1">
      <alignment horizontal="left" vertical="top" wrapText="1"/>
      <protection locked="0"/>
    </xf>
    <xf numFmtId="0" fontId="1" fillId="24" borderId="0" xfId="6" applyFont="1" applyFill="1" applyBorder="1" applyAlignment="1">
      <alignment horizontal="left"/>
      <protection locked="0"/>
    </xf>
    <xf numFmtId="0" fontId="1" fillId="0" borderId="0" xfId="6" applyFont="1" applyFill="1" applyBorder="1">
      <protection locked="0"/>
    </xf>
    <xf numFmtId="171" fontId="1" fillId="24" borderId="15" xfId="7" applyNumberFormat="1" applyFont="1" applyFill="1" applyBorder="1" applyAlignment="1" applyProtection="1">
      <alignment horizontal="left" vertical="top" wrapText="1"/>
      <protection locked="0"/>
    </xf>
    <xf numFmtId="0" fontId="1" fillId="24" borderId="0" xfId="6" applyFont="1" applyFill="1" applyBorder="1">
      <protection locked="0"/>
    </xf>
    <xf numFmtId="0" fontId="10" fillId="0" borderId="0" xfId="6" applyFont="1" applyFill="1" applyBorder="1" applyAlignment="1">
      <alignment horizontal="left"/>
      <protection locked="0"/>
    </xf>
    <xf numFmtId="171" fontId="10" fillId="24" borderId="15" xfId="7" applyNumberFormat="1" applyFont="1" applyFill="1" applyBorder="1" applyAlignment="1" applyProtection="1">
      <alignment horizontal="left" vertical="top" wrapText="1"/>
      <protection locked="0"/>
    </xf>
    <xf numFmtId="0" fontId="10" fillId="24" borderId="0" xfId="6" applyFont="1" applyFill="1" applyBorder="1">
      <protection locked="0"/>
    </xf>
    <xf numFmtId="0" fontId="10" fillId="0" borderId="0" xfId="6" applyFont="1" applyFill="1" applyBorder="1">
      <protection locked="0"/>
    </xf>
    <xf numFmtId="0" fontId="93" fillId="0" borderId="46" xfId="6" applyFont="1" applyFill="1" applyBorder="1" applyAlignment="1" applyProtection="1">
      <alignment horizontal="left" vertical="top"/>
    </xf>
    <xf numFmtId="0" fontId="1" fillId="21" borderId="46" xfId="6" applyFont="1" applyFill="1" applyBorder="1" applyAlignment="1">
      <alignment vertical="top"/>
      <protection locked="0"/>
    </xf>
    <xf numFmtId="0" fontId="1" fillId="0" borderId="46" xfId="6" applyFont="1" applyFill="1" applyBorder="1" applyAlignment="1">
      <alignment vertical="top"/>
      <protection locked="0"/>
    </xf>
    <xf numFmtId="0" fontId="3" fillId="0" borderId="0" xfId="15" applyFont="1" applyFill="1" applyAlignment="1" applyProtection="1">
      <alignment horizontal="left" vertical="center"/>
    </xf>
    <xf numFmtId="0" fontId="3" fillId="17" borderId="35" xfId="15" applyFont="1" applyFill="1" applyBorder="1" applyAlignment="1" applyProtection="1">
      <alignment horizontal="left" vertical="center"/>
    </xf>
    <xf numFmtId="0" fontId="3" fillId="17" borderId="0" xfId="15" applyFont="1" applyFill="1" applyBorder="1" applyAlignment="1" applyProtection="1">
      <alignment horizontal="left" vertical="center"/>
    </xf>
    <xf numFmtId="49" fontId="3" fillId="15" borderId="0" xfId="15" applyNumberFormat="1" applyFont="1" applyFill="1" applyAlignment="1" applyProtection="1">
      <alignment horizontal="left" vertical="center"/>
    </xf>
    <xf numFmtId="0" fontId="3" fillId="15" borderId="0" xfId="15" applyFont="1" applyFill="1" applyAlignment="1" applyProtection="1">
      <alignment horizontal="left" vertical="center"/>
    </xf>
    <xf numFmtId="0" fontId="3" fillId="2" borderId="0" xfId="15" applyFont="1" applyFill="1" applyAlignment="1" applyProtection="1">
      <alignment horizontal="left" vertical="center"/>
    </xf>
    <xf numFmtId="0" fontId="4" fillId="17" borderId="0" xfId="15" applyFont="1" applyFill="1" applyBorder="1" applyAlignment="1" applyProtection="1">
      <alignment vertical="center" wrapText="1"/>
    </xf>
    <xf numFmtId="0" fontId="4" fillId="17" borderId="0" xfId="15" applyFont="1" applyFill="1" applyBorder="1" applyAlignment="1">
      <alignment vertical="center" wrapText="1"/>
      <protection locked="0"/>
    </xf>
    <xf numFmtId="0" fontId="4" fillId="17" borderId="0" xfId="15" applyFont="1" applyFill="1" applyBorder="1" applyAlignment="1" applyProtection="1">
      <alignment horizontal="center" vertical="center" wrapText="1"/>
    </xf>
    <xf numFmtId="0" fontId="3" fillId="15" borderId="35" xfId="15" applyFont="1" applyFill="1" applyBorder="1" applyAlignment="1" applyProtection="1">
      <alignment horizontal="left" vertical="center"/>
    </xf>
    <xf numFmtId="0" fontId="3" fillId="15" borderId="0" xfId="15" applyFont="1" applyFill="1" applyBorder="1" applyAlignment="1" applyProtection="1">
      <alignment horizontal="left" vertical="center"/>
    </xf>
    <xf numFmtId="0" fontId="4" fillId="15" borderId="0" xfId="15" applyFont="1" applyFill="1" applyBorder="1" applyAlignment="1" applyProtection="1">
      <alignment horizontal="left" vertical="center"/>
    </xf>
    <xf numFmtId="49" fontId="3" fillId="25" borderId="0" xfId="15" applyNumberFormat="1" applyFont="1" applyFill="1" applyAlignment="1" applyProtection="1">
      <alignment horizontal="left" vertical="center"/>
    </xf>
    <xf numFmtId="0" fontId="3" fillId="25" borderId="0" xfId="15" applyFont="1" applyFill="1" applyAlignment="1" applyProtection="1">
      <alignment horizontal="left" vertical="center"/>
    </xf>
    <xf numFmtId="0" fontId="3" fillId="15" borderId="0" xfId="15" applyFont="1" applyFill="1" applyBorder="1" applyAlignment="1" applyProtection="1">
      <alignment vertical="center"/>
    </xf>
    <xf numFmtId="0" fontId="9" fillId="15" borderId="35" xfId="15" applyFont="1" applyFill="1" applyBorder="1" applyAlignment="1" applyProtection="1">
      <alignment horizontal="left" vertical="center"/>
    </xf>
    <xf numFmtId="0" fontId="9" fillId="15" borderId="0" xfId="15" applyFont="1" applyFill="1" applyBorder="1" applyAlignment="1" applyProtection="1">
      <alignment horizontal="left" vertical="center"/>
    </xf>
    <xf numFmtId="0" fontId="9" fillId="15" borderId="0" xfId="15" applyFont="1" applyFill="1" applyBorder="1" applyAlignment="1" applyProtection="1">
      <alignment vertical="center"/>
    </xf>
    <xf numFmtId="49" fontId="9" fillId="15" borderId="0" xfId="15" applyNumberFormat="1" applyFont="1" applyFill="1" applyBorder="1" applyAlignment="1" applyProtection="1">
      <alignment horizontal="left" vertical="center"/>
    </xf>
    <xf numFmtId="49" fontId="9" fillId="15" borderId="0" xfId="15" applyNumberFormat="1" applyFont="1" applyFill="1" applyBorder="1" applyAlignment="1" applyProtection="1">
      <alignment horizontal="left" vertical="center" wrapText="1"/>
    </xf>
    <xf numFmtId="49" fontId="9" fillId="15" borderId="36" xfId="15" applyNumberFormat="1" applyFont="1" applyFill="1" applyBorder="1" applyAlignment="1">
      <alignment horizontal="center" vertical="center"/>
      <protection locked="0"/>
    </xf>
    <xf numFmtId="49" fontId="9" fillId="15" borderId="15" xfId="15" applyNumberFormat="1" applyFont="1" applyFill="1" applyBorder="1" applyAlignment="1">
      <alignment horizontal="center" vertical="center"/>
      <protection locked="0"/>
    </xf>
    <xf numFmtId="3" fontId="3" fillId="25" borderId="0" xfId="15" applyNumberFormat="1" applyFont="1" applyFill="1" applyAlignment="1" applyProtection="1">
      <alignment horizontal="left" vertical="center"/>
    </xf>
    <xf numFmtId="3" fontId="9" fillId="26" borderId="15" xfId="15" applyNumberFormat="1" applyFont="1" applyFill="1" applyBorder="1" applyAlignment="1" applyProtection="1">
      <alignment vertical="center"/>
    </xf>
    <xf numFmtId="0" fontId="9" fillId="26" borderId="15" xfId="15" applyFont="1" applyFill="1" applyBorder="1" applyAlignment="1" applyProtection="1">
      <alignment vertical="center" wrapText="1"/>
    </xf>
    <xf numFmtId="0" fontId="1" fillId="0" borderId="0" xfId="15" applyFont="1" applyAlignment="1">
      <alignment vertical="top"/>
      <protection locked="0"/>
    </xf>
    <xf numFmtId="0" fontId="9" fillId="26" borderId="53" xfId="15" applyFont="1" applyFill="1" applyBorder="1" applyAlignment="1" applyProtection="1">
      <alignment horizontal="center" vertical="center" wrapText="1"/>
    </xf>
    <xf numFmtId="3" fontId="9" fillId="26" borderId="15" xfId="15" applyNumberFormat="1" applyFont="1" applyFill="1" applyBorder="1" applyAlignment="1" applyProtection="1">
      <alignment horizontal="center" vertical="center" wrapText="1"/>
    </xf>
    <xf numFmtId="0" fontId="9" fillId="26" borderId="15" xfId="15" applyFont="1" applyFill="1" applyBorder="1" applyAlignment="1" applyProtection="1">
      <alignment horizontal="center" vertical="center" wrapText="1"/>
    </xf>
    <xf numFmtId="49" fontId="3" fillId="25" borderId="0" xfId="15" applyNumberFormat="1" applyFont="1" applyFill="1" applyAlignment="1" applyProtection="1">
      <alignment horizontal="center" vertical="center" wrapText="1"/>
    </xf>
    <xf numFmtId="0" fontId="3" fillId="25" borderId="0" xfId="15" applyFont="1" applyFill="1" applyAlignment="1" applyProtection="1">
      <alignment horizontal="center" vertical="center" wrapText="1"/>
    </xf>
    <xf numFmtId="3" fontId="9" fillId="26" borderId="44" xfId="15" applyNumberFormat="1" applyFont="1" applyFill="1" applyBorder="1" applyAlignment="1" applyProtection="1">
      <alignment horizontal="center" vertical="center"/>
    </xf>
    <xf numFmtId="3" fontId="9" fillId="26" borderId="53" xfId="15" applyNumberFormat="1" applyFont="1" applyFill="1" applyBorder="1" applyAlignment="1" applyProtection="1">
      <alignment horizontal="center" vertical="center"/>
    </xf>
    <xf numFmtId="49" fontId="3" fillId="25" borderId="55" xfId="15" applyNumberFormat="1" applyFont="1" applyFill="1" applyBorder="1" applyAlignment="1" applyProtection="1">
      <alignment horizontal="left" vertical="center"/>
    </xf>
    <xf numFmtId="3" fontId="8" fillId="15" borderId="56" xfId="15" applyNumberFormat="1" applyFont="1" applyFill="1" applyBorder="1" applyAlignment="1" applyProtection="1">
      <alignment horizontal="center" vertical="center"/>
    </xf>
    <xf numFmtId="49" fontId="8" fillId="15" borderId="57" xfId="15" applyNumberFormat="1" applyFont="1" applyFill="1" applyBorder="1" applyAlignment="1" applyProtection="1">
      <alignment horizontal="center" vertical="center"/>
    </xf>
    <xf numFmtId="49" fontId="8" fillId="15" borderId="57" xfId="15" applyNumberFormat="1" applyFont="1" applyFill="1" applyBorder="1" applyAlignment="1" applyProtection="1">
      <alignment horizontal="left" vertical="center"/>
    </xf>
    <xf numFmtId="3" fontId="8" fillId="15" borderId="57" xfId="15" applyNumberFormat="1" applyFont="1" applyFill="1" applyBorder="1" applyAlignment="1" applyProtection="1">
      <alignment horizontal="right" vertical="center"/>
    </xf>
    <xf numFmtId="49" fontId="8" fillId="11" borderId="56" xfId="15" applyNumberFormat="1" applyFont="1" applyFill="1" applyBorder="1" applyAlignment="1" applyProtection="1">
      <alignment horizontal="center" vertical="center"/>
    </xf>
    <xf numFmtId="0" fontId="8" fillId="11" borderId="57" xfId="15" applyFont="1" applyFill="1" applyBorder="1" applyAlignment="1">
      <alignment horizontal="left" vertical="center"/>
      <protection locked="0"/>
    </xf>
    <xf numFmtId="49" fontId="8" fillId="11" borderId="57" xfId="15" applyNumberFormat="1" applyFont="1" applyFill="1" applyBorder="1" applyAlignment="1">
      <alignment horizontal="left" vertical="center" wrapText="1"/>
      <protection locked="0"/>
    </xf>
    <xf numFmtId="37" fontId="8" fillId="11" borderId="57" xfId="15" applyNumberFormat="1" applyFont="1" applyFill="1" applyBorder="1" applyAlignment="1" applyProtection="1">
      <alignment horizontal="right" vertical="center"/>
    </xf>
    <xf numFmtId="49" fontId="8" fillId="11" borderId="57" xfId="15" applyNumberFormat="1" applyFont="1" applyFill="1" applyBorder="1" applyAlignment="1">
      <alignment horizontal="center" vertical="center"/>
      <protection locked="0"/>
    </xf>
    <xf numFmtId="49" fontId="8" fillId="11" borderId="57" xfId="15" applyNumberFormat="1" applyFont="1" applyFill="1" applyBorder="1" applyAlignment="1" applyProtection="1">
      <alignment horizontal="right" vertical="center"/>
    </xf>
    <xf numFmtId="49" fontId="8" fillId="11" borderId="57" xfId="15" applyNumberFormat="1" applyFont="1" applyFill="1" applyBorder="1" applyAlignment="1">
      <alignment horizontal="center" vertical="center" wrapText="1"/>
      <protection locked="0"/>
    </xf>
    <xf numFmtId="37" fontId="8" fillId="11" borderId="57" xfId="15" applyNumberFormat="1" applyFont="1" applyFill="1" applyBorder="1" applyAlignment="1">
      <alignment horizontal="right" vertical="center"/>
      <protection locked="0"/>
    </xf>
    <xf numFmtId="49" fontId="8" fillId="11" borderId="57" xfId="15" applyNumberFormat="1" applyFont="1" applyFill="1" applyBorder="1" applyAlignment="1" applyProtection="1">
      <alignment horizontal="center" vertical="center" wrapText="1"/>
    </xf>
    <xf numFmtId="49" fontId="3" fillId="25" borderId="6" xfId="15" applyNumberFormat="1" applyFont="1" applyFill="1" applyBorder="1" applyAlignment="1">
      <alignment horizontal="right" vertical="center"/>
      <protection locked="0"/>
    </xf>
    <xf numFmtId="49" fontId="3" fillId="25" borderId="6" xfId="15" applyNumberFormat="1" applyFont="1" applyFill="1" applyBorder="1" applyAlignment="1" applyProtection="1">
      <alignment horizontal="right" vertical="center" wrapText="1"/>
    </xf>
    <xf numFmtId="49" fontId="3" fillId="25" borderId="6" xfId="15" applyNumberFormat="1" applyFont="1" applyFill="1" applyBorder="1" applyAlignment="1" applyProtection="1">
      <alignment horizontal="right" vertical="center"/>
    </xf>
    <xf numFmtId="0" fontId="8" fillId="15" borderId="56" xfId="15" applyFont="1" applyFill="1" applyBorder="1" applyAlignment="1" applyProtection="1">
      <alignment horizontal="center" vertical="center"/>
    </xf>
    <xf numFmtId="170" fontId="8" fillId="15" borderId="57" xfId="15" applyNumberFormat="1" applyFont="1" applyFill="1" applyBorder="1" applyAlignment="1" applyProtection="1">
      <alignment horizontal="right" vertical="center"/>
    </xf>
    <xf numFmtId="3" fontId="9" fillId="10" borderId="18" xfId="15" applyNumberFormat="1" applyFont="1" applyFill="1" applyBorder="1" applyAlignment="1" applyProtection="1">
      <alignment horizontal="right" vertical="center"/>
    </xf>
    <xf numFmtId="37" fontId="9" fillId="10" borderId="18" xfId="15" applyNumberFormat="1" applyFont="1" applyFill="1" applyBorder="1" applyAlignment="1" applyProtection="1">
      <alignment horizontal="right" vertical="center"/>
    </xf>
    <xf numFmtId="166" fontId="9" fillId="10" borderId="18" xfId="15" applyNumberFormat="1" applyFont="1" applyFill="1" applyBorder="1" applyAlignment="1" applyProtection="1">
      <alignment horizontal="right" vertical="center"/>
    </xf>
    <xf numFmtId="0" fontId="3" fillId="15" borderId="0" xfId="15" applyFont="1" applyFill="1" applyAlignment="1" applyProtection="1">
      <alignment horizontal="center" vertical="center" wrapText="1"/>
    </xf>
    <xf numFmtId="0" fontId="4" fillId="15" borderId="0" xfId="15" applyFont="1" applyFill="1" applyAlignment="1" applyProtection="1">
      <alignment horizontal="center" vertical="center" wrapText="1"/>
    </xf>
    <xf numFmtId="0" fontId="4" fillId="15" borderId="0" xfId="15" applyFont="1" applyFill="1" applyAlignment="1" applyProtection="1">
      <alignment horizontal="left" vertical="center" wrapText="1"/>
    </xf>
    <xf numFmtId="0" fontId="3" fillId="15" borderId="0" xfId="15" applyFont="1" applyFill="1" applyAlignment="1" applyProtection="1">
      <alignment horizontal="left" vertical="center" wrapText="1"/>
    </xf>
    <xf numFmtId="0" fontId="9" fillId="15" borderId="0" xfId="15" applyFont="1" applyFill="1" applyAlignment="1" applyProtection="1">
      <alignment horizontal="left" vertical="center"/>
    </xf>
    <xf numFmtId="49" fontId="9" fillId="15" borderId="0" xfId="15" applyNumberFormat="1" applyFont="1" applyFill="1" applyAlignment="1" applyProtection="1">
      <alignment horizontal="left" vertical="center"/>
    </xf>
    <xf numFmtId="49" fontId="8" fillId="15" borderId="0" xfId="15" applyNumberFormat="1" applyFont="1" applyFill="1" applyBorder="1" applyAlignment="1" applyProtection="1">
      <alignment horizontal="left" vertical="center"/>
    </xf>
    <xf numFmtId="49" fontId="3" fillId="15" borderId="0" xfId="15" applyNumberFormat="1" applyFont="1" applyFill="1" applyBorder="1" applyAlignment="1" applyProtection="1">
      <alignment horizontal="left" vertical="center"/>
    </xf>
    <xf numFmtId="49" fontId="3" fillId="15" borderId="0" xfId="15" applyNumberFormat="1" applyFont="1" applyFill="1" applyBorder="1" applyAlignment="1">
      <alignment horizontal="left" vertical="center"/>
      <protection locked="0"/>
    </xf>
    <xf numFmtId="0" fontId="8" fillId="15" borderId="0" xfId="15" applyFont="1" applyFill="1" applyAlignment="1" applyProtection="1">
      <alignment horizontal="left" vertical="center"/>
    </xf>
    <xf numFmtId="49" fontId="8" fillId="15" borderId="0" xfId="15" applyNumberFormat="1" applyFont="1" applyFill="1" applyAlignment="1" applyProtection="1">
      <alignment horizontal="left" vertical="center"/>
    </xf>
    <xf numFmtId="0" fontId="3" fillId="27" borderId="0" xfId="15" applyFont="1" applyFill="1" applyAlignment="1" applyProtection="1">
      <alignment horizontal="left" vertical="center"/>
    </xf>
    <xf numFmtId="49" fontId="3" fillId="27" borderId="0" xfId="15" applyNumberFormat="1" applyFont="1" applyFill="1" applyAlignment="1" applyProtection="1">
      <alignment horizontal="left" vertical="center"/>
    </xf>
    <xf numFmtId="49" fontId="3" fillId="2" borderId="0" xfId="15" applyNumberFormat="1" applyFont="1" applyFill="1" applyAlignment="1" applyProtection="1">
      <alignment horizontal="left" vertical="center"/>
    </xf>
    <xf numFmtId="0" fontId="1" fillId="2" borderId="0" xfId="15" applyFont="1" applyFill="1" applyAlignment="1" applyProtection="1">
      <alignment vertical="top"/>
    </xf>
    <xf numFmtId="0" fontId="3" fillId="0" borderId="0" xfId="15" applyFont="1" applyAlignment="1" applyProtection="1">
      <alignment horizontal="left" vertical="center"/>
    </xf>
    <xf numFmtId="49" fontId="3" fillId="0" borderId="0" xfId="15" applyNumberFormat="1" applyFont="1" applyAlignment="1" applyProtection="1">
      <alignment horizontal="left" vertical="center"/>
    </xf>
    <xf numFmtId="171" fontId="1" fillId="23" borderId="46" xfId="7" applyNumberFormat="1" applyFont="1" applyFill="1" applyBorder="1" applyAlignment="1" applyProtection="1">
      <alignment vertical="top"/>
      <protection locked="0"/>
    </xf>
    <xf numFmtId="171" fontId="109" fillId="0" borderId="0" xfId="17" applyNumberFormat="1" applyFont="1"/>
    <xf numFmtId="0" fontId="109" fillId="0" borderId="0" xfId="16"/>
    <xf numFmtId="0" fontId="112" fillId="10" borderId="37" xfId="16" applyFont="1" applyFill="1" applyBorder="1" applyAlignment="1">
      <alignment horizontal="center" vertical="center" wrapText="1"/>
    </xf>
    <xf numFmtId="49" fontId="112" fillId="10" borderId="37" xfId="16" applyNumberFormat="1" applyFont="1" applyFill="1" applyBorder="1" applyAlignment="1">
      <alignment horizontal="center" vertical="center" wrapText="1"/>
    </xf>
    <xf numFmtId="171" fontId="112" fillId="10" borderId="37" xfId="17" applyNumberFormat="1" applyFont="1" applyFill="1" applyBorder="1" applyAlignment="1">
      <alignment horizontal="center" vertical="center" wrapText="1"/>
    </xf>
    <xf numFmtId="0" fontId="113" fillId="0" borderId="0" xfId="16" applyFont="1"/>
    <xf numFmtId="0" fontId="112" fillId="20" borderId="37" xfId="16" applyFont="1" applyFill="1" applyBorder="1" applyAlignment="1">
      <alignment horizontal="center" vertical="center" wrapText="1"/>
    </xf>
    <xf numFmtId="49" fontId="112" fillId="20" borderId="37" xfId="16" applyNumberFormat="1" applyFont="1" applyFill="1" applyBorder="1" applyAlignment="1">
      <alignment horizontal="center" vertical="center" wrapText="1"/>
    </xf>
    <xf numFmtId="171" fontId="112" fillId="20" borderId="37" xfId="17" applyNumberFormat="1" applyFont="1" applyFill="1" applyBorder="1" applyAlignment="1">
      <alignment horizontal="center" vertical="center" wrapText="1"/>
    </xf>
    <xf numFmtId="0" fontId="114" fillId="0" borderId="37" xfId="16" applyFont="1" applyBorder="1" applyAlignment="1">
      <alignment horizontal="left" vertical="center"/>
    </xf>
    <xf numFmtId="0" fontId="114" fillId="0" borderId="37" xfId="16" applyFont="1" applyBorder="1" applyAlignment="1">
      <alignment horizontal="left" vertical="center" wrapText="1"/>
    </xf>
    <xf numFmtId="171" fontId="114" fillId="0" borderId="37" xfId="17" applyNumberFormat="1" applyFont="1" applyBorder="1" applyAlignment="1">
      <alignment horizontal="left" vertical="center" wrapText="1"/>
    </xf>
    <xf numFmtId="171" fontId="114" fillId="0" borderId="37" xfId="17" applyNumberFormat="1" applyFont="1" applyBorder="1" applyAlignment="1">
      <alignment horizontal="left" vertical="center"/>
    </xf>
    <xf numFmtId="0" fontId="90" fillId="0" borderId="37" xfId="16" applyFont="1" applyFill="1" applyBorder="1" applyAlignment="1">
      <alignment horizontal="left" vertical="center"/>
    </xf>
    <xf numFmtId="0" fontId="110" fillId="0" borderId="37" xfId="16" applyFont="1" applyBorder="1"/>
    <xf numFmtId="171" fontId="110" fillId="0" borderId="37" xfId="17" applyNumberFormat="1" applyFont="1" applyBorder="1"/>
    <xf numFmtId="0" fontId="110" fillId="0" borderId="0" xfId="16" applyFont="1"/>
    <xf numFmtId="171" fontId="110" fillId="0" borderId="0" xfId="17" applyNumberFormat="1" applyFont="1"/>
    <xf numFmtId="0" fontId="1" fillId="0" borderId="0" xfId="18"/>
    <xf numFmtId="0" fontId="51" fillId="0" borderId="30" xfId="18" applyNumberFormat="1" applyFont="1" applyFill="1" applyBorder="1" applyAlignment="1" applyProtection="1">
      <alignment horizontal="center" vertical="center" wrapText="1" readingOrder="1"/>
    </xf>
    <xf numFmtId="0" fontId="51" fillId="0" borderId="30" xfId="18" applyNumberFormat="1" applyFont="1" applyFill="1" applyBorder="1" applyAlignment="1" applyProtection="1">
      <alignment horizontal="left" vertical="center" wrapText="1" readingOrder="1"/>
    </xf>
    <xf numFmtId="171" fontId="51" fillId="0" borderId="30" xfId="17" applyNumberFormat="1" applyFont="1" applyFill="1" applyBorder="1" applyAlignment="1" applyProtection="1">
      <alignment horizontal="left" vertical="center" wrapText="1" readingOrder="1"/>
    </xf>
    <xf numFmtId="168" fontId="50" fillId="0" borderId="30" xfId="18" applyNumberFormat="1" applyFont="1" applyFill="1" applyBorder="1" applyAlignment="1" applyProtection="1">
      <alignment horizontal="right" vertical="center" wrapText="1" readingOrder="1"/>
    </xf>
    <xf numFmtId="171" fontId="51" fillId="0" borderId="51" xfId="17" applyNumberFormat="1" applyFont="1" applyFill="1" applyBorder="1" applyAlignment="1" applyProtection="1">
      <alignment horizontal="left" vertical="center" wrapText="1" readingOrder="1"/>
    </xf>
    <xf numFmtId="172" fontId="51" fillId="20" borderId="20" xfId="11" applyNumberFormat="1" applyFont="1" applyFill="1" applyBorder="1" applyAlignment="1" applyProtection="1">
      <alignment horizontal="center" vertical="center" wrapText="1" readingOrder="1"/>
    </xf>
    <xf numFmtId="0" fontId="75" fillId="20" borderId="20" xfId="11" applyNumberFormat="1" applyFont="1" applyFill="1" applyBorder="1" applyAlignment="1" applyProtection="1">
      <alignment horizontal="left" vertical="center" wrapText="1" readingOrder="1"/>
    </xf>
    <xf numFmtId="0" fontId="51" fillId="20" borderId="20" xfId="11" applyNumberFormat="1" applyFont="1" applyFill="1" applyBorder="1" applyAlignment="1" applyProtection="1">
      <alignment horizontal="left" vertical="center" wrapText="1" readingOrder="1"/>
    </xf>
    <xf numFmtId="168" fontId="54" fillId="20" borderId="20" xfId="11" applyNumberFormat="1" applyFont="1" applyFill="1" applyBorder="1" applyAlignment="1" applyProtection="1">
      <alignment horizontal="right" vertical="center" wrapText="1" readingOrder="1"/>
    </xf>
    <xf numFmtId="168" fontId="50" fillId="20" borderId="20" xfId="11" applyNumberFormat="1" applyFont="1" applyFill="1" applyBorder="1" applyAlignment="1" applyProtection="1">
      <alignment horizontal="right" vertical="center" wrapText="1" readingOrder="1"/>
    </xf>
    <xf numFmtId="0" fontId="1" fillId="20" borderId="20" xfId="18" applyNumberFormat="1" applyFont="1" applyFill="1" applyBorder="1" applyAlignment="1" applyProtection="1">
      <alignment horizontal="center" vertical="center"/>
    </xf>
    <xf numFmtId="14" fontId="51" fillId="0" borderId="30" xfId="16" applyNumberFormat="1" applyFont="1" applyFill="1" applyBorder="1" applyAlignment="1" applyProtection="1">
      <alignment horizontal="center" vertical="center" wrapText="1" readingOrder="1"/>
    </xf>
    <xf numFmtId="0" fontId="51" fillId="0" borderId="30" xfId="16" applyNumberFormat="1" applyFont="1" applyFill="1" applyBorder="1" applyAlignment="1" applyProtection="1">
      <alignment horizontal="left" vertical="center" wrapText="1" readingOrder="1"/>
    </xf>
    <xf numFmtId="174" fontId="93" fillId="0" borderId="30" xfId="17" applyNumberFormat="1" applyFont="1" applyFill="1" applyBorder="1"/>
    <xf numFmtId="0" fontId="1" fillId="0" borderId="30" xfId="11" applyNumberFormat="1" applyFont="1" applyFill="1" applyBorder="1" applyAlignment="1" applyProtection="1">
      <alignment vertical="top"/>
    </xf>
    <xf numFmtId="0" fontId="124" fillId="0" borderId="0" xfId="19" applyFont="1"/>
    <xf numFmtId="0" fontId="125" fillId="10" borderId="80" xfId="19" applyFont="1" applyFill="1" applyBorder="1" applyAlignment="1">
      <alignment horizontal="center" vertical="center" wrapText="1"/>
    </xf>
    <xf numFmtId="171" fontId="125" fillId="10" borderId="80" xfId="17" applyNumberFormat="1" applyFont="1" applyFill="1" applyBorder="1" applyAlignment="1">
      <alignment horizontal="center" vertical="center" wrapText="1"/>
    </xf>
    <xf numFmtId="0" fontId="125" fillId="0" borderId="0" xfId="19" applyFont="1" applyAlignment="1">
      <alignment horizontal="center" vertical="center"/>
    </xf>
    <xf numFmtId="0" fontId="124" fillId="17" borderId="80" xfId="19" applyFont="1" applyFill="1" applyBorder="1" applyAlignment="1">
      <alignment horizontal="center" vertical="center" wrapText="1"/>
    </xf>
    <xf numFmtId="171" fontId="124" fillId="17" borderId="80" xfId="17" applyNumberFormat="1" applyFont="1" applyFill="1" applyBorder="1" applyAlignment="1">
      <alignment horizontal="center" vertical="center" wrapText="1"/>
    </xf>
    <xf numFmtId="0" fontId="124" fillId="0" borderId="80" xfId="19" applyFont="1" applyBorder="1" applyAlignment="1">
      <alignment horizontal="center" vertical="center" wrapText="1"/>
    </xf>
    <xf numFmtId="171" fontId="124" fillId="0" borderId="80" xfId="17" applyNumberFormat="1" applyFont="1" applyBorder="1" applyAlignment="1">
      <alignment horizontal="center" vertical="center" wrapText="1"/>
    </xf>
    <xf numFmtId="0" fontId="125" fillId="10" borderId="80" xfId="19" applyFont="1" applyFill="1" applyBorder="1" applyAlignment="1">
      <alignment wrapText="1"/>
    </xf>
    <xf numFmtId="171" fontId="125" fillId="10" borderId="80" xfId="17" applyNumberFormat="1" applyFont="1" applyFill="1" applyBorder="1" applyAlignment="1">
      <alignment wrapText="1"/>
    </xf>
    <xf numFmtId="171" fontId="124" fillId="0" borderId="0" xfId="17" applyNumberFormat="1" applyFont="1"/>
    <xf numFmtId="49" fontId="125" fillId="10" borderId="80" xfId="19" applyNumberFormat="1" applyFont="1" applyFill="1" applyBorder="1" applyAlignment="1">
      <alignment horizontal="center" vertical="center" wrapText="1"/>
    </xf>
    <xf numFmtId="49" fontId="124" fillId="17" borderId="80" xfId="19" applyNumberFormat="1" applyFont="1" applyFill="1" applyBorder="1" applyAlignment="1">
      <alignment horizontal="center" vertical="center" wrapText="1"/>
    </xf>
    <xf numFmtId="49" fontId="124" fillId="0" borderId="80" xfId="19" applyNumberFormat="1" applyFont="1" applyBorder="1" applyAlignment="1">
      <alignment horizontal="center" vertical="center" wrapText="1"/>
    </xf>
    <xf numFmtId="49" fontId="125" fillId="10" borderId="80" xfId="19" applyNumberFormat="1" applyFont="1" applyFill="1" applyBorder="1" applyAlignment="1">
      <alignment wrapText="1"/>
    </xf>
    <xf numFmtId="49" fontId="124" fillId="0" borderId="0" xfId="19" applyNumberFormat="1" applyFont="1"/>
    <xf numFmtId="0" fontId="111" fillId="0" borderId="0" xfId="19"/>
    <xf numFmtId="49" fontId="111" fillId="0" borderId="0" xfId="19" applyNumberFormat="1"/>
    <xf numFmtId="171" fontId="0" fillId="0" borderId="0" xfId="17" applyNumberFormat="1" applyFont="1"/>
    <xf numFmtId="0" fontId="127" fillId="0" borderId="0" xfId="19" applyFont="1" applyAlignment="1">
      <alignment horizontal="center" vertical="center"/>
    </xf>
    <xf numFmtId="0" fontId="127" fillId="0" borderId="0" xfId="19" applyFont="1"/>
    <xf numFmtId="0" fontId="127" fillId="10" borderId="80" xfId="19" applyFont="1" applyFill="1" applyBorder="1" applyAlignment="1">
      <alignment horizontal="center" vertical="center" wrapText="1"/>
    </xf>
    <xf numFmtId="49" fontId="127" fillId="10" borderId="80" xfId="19" applyNumberFormat="1" applyFont="1" applyFill="1" applyBorder="1" applyAlignment="1">
      <alignment horizontal="center" vertical="center"/>
    </xf>
    <xf numFmtId="0" fontId="127" fillId="10" borderId="80" xfId="19" applyFont="1" applyFill="1" applyBorder="1" applyAlignment="1">
      <alignment horizontal="center" vertical="center"/>
    </xf>
    <xf numFmtId="171" fontId="127" fillId="10" borderId="80" xfId="17" applyNumberFormat="1" applyFont="1" applyFill="1" applyBorder="1" applyAlignment="1">
      <alignment horizontal="center" vertical="center"/>
    </xf>
    <xf numFmtId="171" fontId="127" fillId="10" borderId="80" xfId="17" applyNumberFormat="1" applyFont="1" applyFill="1" applyBorder="1" applyAlignment="1">
      <alignment horizontal="center" vertical="center" wrapText="1"/>
    </xf>
    <xf numFmtId="0" fontId="111" fillId="17" borderId="80" xfId="19" applyFill="1" applyBorder="1"/>
    <xf numFmtId="49" fontId="111" fillId="17" borderId="80" xfId="19" applyNumberFormat="1" applyFill="1" applyBorder="1"/>
    <xf numFmtId="171" fontId="0" fillId="17" borderId="80" xfId="17" applyNumberFormat="1" applyFont="1" applyFill="1" applyBorder="1"/>
    <xf numFmtId="0" fontId="111" fillId="0" borderId="80" xfId="19" applyBorder="1"/>
    <xf numFmtId="0" fontId="111" fillId="0" borderId="80" xfId="19" quotePrefix="1" applyBorder="1"/>
    <xf numFmtId="14" fontId="111" fillId="0" borderId="80" xfId="19" applyNumberFormat="1" applyBorder="1"/>
    <xf numFmtId="49" fontId="111" fillId="0" borderId="80" xfId="19" applyNumberFormat="1" applyBorder="1"/>
    <xf numFmtId="171" fontId="0" fillId="0" borderId="80" xfId="17" applyNumberFormat="1" applyFont="1" applyBorder="1"/>
    <xf numFmtId="0" fontId="93" fillId="0" borderId="0" xfId="8" applyFont="1"/>
    <xf numFmtId="0" fontId="124" fillId="10" borderId="0" xfId="19" applyFont="1" applyFill="1"/>
    <xf numFmtId="0" fontId="136" fillId="28" borderId="0" xfId="8" applyFont="1" applyFill="1" applyAlignment="1">
      <alignment horizontal="center" vertical="center"/>
    </xf>
    <xf numFmtId="0" fontId="136" fillId="14" borderId="0" xfId="8" applyFont="1" applyFill="1" applyAlignment="1">
      <alignment horizontal="center" vertical="center"/>
    </xf>
    <xf numFmtId="0" fontId="124" fillId="0" borderId="0" xfId="19" applyFont="1" applyAlignment="1">
      <alignment horizontal="center" vertical="center"/>
    </xf>
    <xf numFmtId="0" fontId="124" fillId="0" borderId="0" xfId="19" applyFont="1" applyAlignment="1">
      <alignment horizontal="right"/>
    </xf>
    <xf numFmtId="0" fontId="125" fillId="10" borderId="82" xfId="19" applyFont="1" applyFill="1" applyBorder="1" applyAlignment="1">
      <alignment horizontal="center" vertical="center" wrapText="1"/>
    </xf>
    <xf numFmtId="0" fontId="124" fillId="17" borderId="80" xfId="19" applyFont="1" applyFill="1" applyBorder="1"/>
    <xf numFmtId="0" fontId="124" fillId="17" borderId="84" xfId="19" applyFont="1" applyFill="1" applyBorder="1" applyAlignment="1">
      <alignment horizontal="center"/>
    </xf>
    <xf numFmtId="0" fontId="124" fillId="0" borderId="80" xfId="19" applyFont="1" applyBorder="1" applyAlignment="1">
      <alignment wrapText="1"/>
    </xf>
    <xf numFmtId="0" fontId="124" fillId="0" borderId="80" xfId="19" applyFont="1" applyBorder="1" applyAlignment="1">
      <alignment horizontal="center" wrapText="1"/>
    </xf>
    <xf numFmtId="171" fontId="124" fillId="0" borderId="80" xfId="17" applyNumberFormat="1" applyFont="1" applyBorder="1" applyAlignment="1">
      <alignment wrapText="1"/>
    </xf>
    <xf numFmtId="0" fontId="124" fillId="0" borderId="0" xfId="19" applyFont="1" applyAlignment="1">
      <alignment wrapText="1"/>
    </xf>
    <xf numFmtId="0" fontId="125" fillId="10" borderId="80" xfId="19" applyFont="1" applyFill="1" applyBorder="1" applyAlignment="1">
      <alignment vertical="center"/>
    </xf>
    <xf numFmtId="0" fontId="125" fillId="10" borderId="84" xfId="19" applyFont="1" applyFill="1" applyBorder="1" applyAlignment="1">
      <alignment horizontal="center" vertical="center"/>
    </xf>
    <xf numFmtId="171" fontId="125" fillId="10" borderId="80" xfId="19" applyNumberFormat="1" applyFont="1" applyFill="1" applyBorder="1" applyAlignment="1">
      <alignment vertical="center"/>
    </xf>
    <xf numFmtId="0" fontId="138" fillId="10" borderId="80" xfId="19" applyFont="1" applyFill="1" applyBorder="1" applyAlignment="1">
      <alignment vertical="center"/>
    </xf>
    <xf numFmtId="0" fontId="125" fillId="0" borderId="0" xfId="19" applyFont="1" applyAlignment="1">
      <alignment vertical="center"/>
    </xf>
    <xf numFmtId="0" fontId="139" fillId="0" borderId="0" xfId="19" applyFont="1"/>
    <xf numFmtId="0" fontId="69" fillId="13" borderId="0" xfId="8" applyFont="1" applyFill="1" applyAlignment="1"/>
    <xf numFmtId="0" fontId="73" fillId="28" borderId="0" xfId="8" applyFont="1" applyFill="1" applyAlignment="1">
      <alignment horizontal="center" vertical="center"/>
    </xf>
    <xf numFmtId="0" fontId="138" fillId="14" borderId="0" xfId="8" applyFont="1" applyFill="1" applyAlignment="1">
      <alignment horizontal="center" vertical="center"/>
    </xf>
    <xf numFmtId="0" fontId="71" fillId="0" borderId="0" xfId="8" applyFont="1"/>
    <xf numFmtId="0" fontId="69" fillId="0" borderId="0" xfId="8" applyFont="1" applyAlignment="1">
      <alignment horizontal="left"/>
    </xf>
    <xf numFmtId="0" fontId="69" fillId="0" borderId="0" xfId="8" applyFont="1" applyAlignment="1">
      <alignment horizontal="center"/>
    </xf>
    <xf numFmtId="175" fontId="69" fillId="0" borderId="0" xfId="8" applyNumberFormat="1" applyFont="1"/>
    <xf numFmtId="0" fontId="69" fillId="0" borderId="0" xfId="8" applyFont="1" applyAlignment="1">
      <alignment vertical="top"/>
    </xf>
    <xf numFmtId="0" fontId="69" fillId="0" borderId="0" xfId="8" applyFont="1" applyAlignment="1">
      <alignment horizontal="center"/>
    </xf>
    <xf numFmtId="14" fontId="51" fillId="0" borderId="51" xfId="16" applyNumberFormat="1" applyFont="1" applyFill="1" applyBorder="1" applyAlignment="1" applyProtection="1">
      <alignment horizontal="center" vertical="center" wrapText="1" readingOrder="1"/>
    </xf>
    <xf numFmtId="0" fontId="51" fillId="0" borderId="51" xfId="16" applyNumberFormat="1" applyFont="1" applyFill="1" applyBorder="1" applyAlignment="1" applyProtection="1">
      <alignment horizontal="left" vertical="center" wrapText="1" readingOrder="1"/>
    </xf>
    <xf numFmtId="0" fontId="1" fillId="0" borderId="51" xfId="11" applyNumberFormat="1" applyFont="1" applyFill="1" applyBorder="1" applyAlignment="1" applyProtection="1">
      <alignment vertical="top"/>
    </xf>
    <xf numFmtId="171" fontId="51" fillId="0" borderId="56" xfId="17" applyNumberFormat="1" applyFont="1" applyFill="1" applyBorder="1" applyAlignment="1" applyProtection="1">
      <alignment horizontal="left" vertical="center" wrapText="1" readingOrder="1"/>
    </xf>
    <xf numFmtId="168" fontId="50" fillId="0" borderId="51" xfId="18" applyNumberFormat="1" applyFont="1" applyFill="1" applyBorder="1" applyAlignment="1" applyProtection="1">
      <alignment horizontal="right" vertical="center" wrapText="1" readingOrder="1"/>
    </xf>
    <xf numFmtId="171" fontId="1" fillId="0" borderId="0" xfId="4" applyNumberFormat="1" applyFont="1" applyFill="1" applyBorder="1" applyAlignment="1" applyProtection="1">
      <alignment vertical="top"/>
      <protection locked="0"/>
    </xf>
    <xf numFmtId="171" fontId="90" fillId="0" borderId="37" xfId="4" applyNumberFormat="1" applyFont="1" applyFill="1" applyBorder="1" applyAlignment="1" applyProtection="1">
      <alignment vertical="top"/>
      <protection locked="0"/>
    </xf>
    <xf numFmtId="171" fontId="90" fillId="10" borderId="0" xfId="4" applyNumberFormat="1" applyFont="1" applyFill="1" applyAlignment="1" applyProtection="1">
      <alignment vertical="top"/>
      <protection locked="0"/>
    </xf>
    <xf numFmtId="171" fontId="90" fillId="20" borderId="37" xfId="4" applyNumberFormat="1" applyFont="1" applyFill="1" applyBorder="1" applyAlignment="1" applyProtection="1">
      <alignment vertical="top"/>
      <protection locked="0"/>
    </xf>
    <xf numFmtId="171" fontId="90" fillId="0" borderId="0" xfId="4" applyNumberFormat="1" applyFont="1" applyFill="1" applyAlignment="1" applyProtection="1">
      <alignment vertical="top"/>
      <protection locked="0"/>
    </xf>
    <xf numFmtId="171" fontId="141" fillId="0" borderId="0" xfId="4" applyNumberFormat="1" applyFont="1" applyFill="1" applyAlignment="1" applyProtection="1">
      <alignment horizontal="center" vertical="center"/>
      <protection locked="0"/>
    </xf>
    <xf numFmtId="171" fontId="90" fillId="0" borderId="37" xfId="6" applyNumberFormat="1" applyFont="1" applyFill="1" applyBorder="1" applyAlignment="1">
      <alignment vertical="top"/>
      <protection locked="0"/>
    </xf>
    <xf numFmtId="171" fontId="141" fillId="29" borderId="37" xfId="4" applyNumberFormat="1" applyFont="1" applyFill="1" applyBorder="1" applyAlignment="1" applyProtection="1">
      <alignment vertical="top"/>
      <protection locked="0"/>
    </xf>
    <xf numFmtId="171" fontId="69" fillId="0" borderId="0" xfId="4" applyNumberFormat="1" applyFont="1" applyFill="1" applyAlignment="1" applyProtection="1">
      <alignment vertical="top"/>
      <protection locked="0"/>
    </xf>
    <xf numFmtId="0" fontId="67" fillId="20" borderId="37" xfId="6" applyFont="1" applyFill="1" applyBorder="1" applyAlignment="1">
      <alignment vertical="top"/>
      <protection locked="0"/>
    </xf>
    <xf numFmtId="0" fontId="67" fillId="20" borderId="37" xfId="6" applyFont="1" applyFill="1" applyBorder="1" applyAlignment="1">
      <alignment horizontal="center" vertical="center"/>
      <protection locked="0"/>
    </xf>
    <xf numFmtId="171" fontId="67" fillId="20" borderId="37" xfId="7" applyNumberFormat="1" applyFont="1" applyFill="1" applyBorder="1" applyAlignment="1" applyProtection="1">
      <alignment vertical="top"/>
      <protection locked="0"/>
    </xf>
    <xf numFmtId="0" fontId="67" fillId="29" borderId="37" xfId="6" applyFont="1" applyFill="1" applyBorder="1" applyAlignment="1">
      <alignment horizontal="center" vertical="center"/>
      <protection locked="0"/>
    </xf>
    <xf numFmtId="171" fontId="67" fillId="29" borderId="37" xfId="7" applyNumberFormat="1" applyFont="1" applyFill="1" applyBorder="1" applyAlignment="1" applyProtection="1">
      <alignment horizontal="center" vertical="center"/>
      <protection locked="0"/>
    </xf>
    <xf numFmtId="0" fontId="69" fillId="0" borderId="37" xfId="8" applyFont="1" applyBorder="1" applyAlignment="1"/>
    <xf numFmtId="0" fontId="93" fillId="0" borderId="0" xfId="8" applyFont="1" applyFill="1"/>
    <xf numFmtId="0" fontId="93" fillId="19" borderId="37" xfId="8" applyFont="1" applyFill="1" applyBorder="1"/>
    <xf numFmtId="0" fontId="93" fillId="0" borderId="37" xfId="8" applyFont="1" applyBorder="1" applyAlignment="1">
      <alignment horizontal="center"/>
    </xf>
    <xf numFmtId="0" fontId="93" fillId="0" borderId="37" xfId="8" applyFont="1" applyBorder="1"/>
    <xf numFmtId="0" fontId="124" fillId="0" borderId="0" xfId="19" applyFont="1" applyAlignment="1">
      <alignment horizontal="center"/>
    </xf>
    <xf numFmtId="0" fontId="125" fillId="10" borderId="80" xfId="19" applyFont="1" applyFill="1" applyBorder="1" applyAlignment="1">
      <alignment horizontal="center" vertical="center"/>
    </xf>
    <xf numFmtId="0" fontId="125" fillId="10" borderId="82" xfId="19" applyFont="1" applyFill="1" applyBorder="1" applyAlignment="1">
      <alignment horizontal="center" vertical="center" wrapText="1"/>
    </xf>
    <xf numFmtId="0" fontId="84" fillId="0" borderId="30" xfId="12" applyNumberFormat="1" applyFont="1" applyFill="1" applyBorder="1" applyAlignment="1" applyProtection="1">
      <alignment horizontal="left" vertical="center" wrapText="1" readingOrder="1"/>
    </xf>
    <xf numFmtId="0" fontId="97" fillId="0" borderId="0" xfId="8" applyFont="1" applyFill="1" applyAlignment="1">
      <alignment horizontal="center" vertical="center"/>
    </xf>
    <xf numFmtId="0" fontId="97" fillId="10" borderId="37" xfId="8" applyFont="1" applyFill="1" applyBorder="1" applyAlignment="1">
      <alignment horizontal="center" vertical="center"/>
    </xf>
    <xf numFmtId="14" fontId="148" fillId="17" borderId="37" xfId="8" applyNumberFormat="1" applyFont="1" applyFill="1" applyBorder="1"/>
    <xf numFmtId="171" fontId="148" fillId="17" borderId="37" xfId="9" applyNumberFormat="1" applyFont="1" applyFill="1" applyBorder="1"/>
    <xf numFmtId="0" fontId="148" fillId="17" borderId="37" xfId="8" applyFont="1" applyFill="1" applyBorder="1" applyAlignment="1">
      <alignment wrapText="1"/>
    </xf>
    <xf numFmtId="0" fontId="148" fillId="17" borderId="37" xfId="8" applyNumberFormat="1" applyFont="1" applyFill="1" applyBorder="1"/>
    <xf numFmtId="0" fontId="148" fillId="17" borderId="37" xfId="8" applyFont="1" applyFill="1" applyBorder="1"/>
    <xf numFmtId="0" fontId="125" fillId="10" borderId="37" xfId="8" applyFont="1" applyFill="1" applyBorder="1" applyAlignment="1">
      <alignment horizontal="center" vertical="center"/>
    </xf>
    <xf numFmtId="14" fontId="125" fillId="10" borderId="37" xfId="8" applyNumberFormat="1" applyFont="1" applyFill="1" applyBorder="1" applyAlignment="1">
      <alignment horizontal="center" vertical="center"/>
    </xf>
    <xf numFmtId="14" fontId="125" fillId="10" borderId="37" xfId="8" applyNumberFormat="1" applyFont="1" applyFill="1" applyBorder="1" applyAlignment="1">
      <alignment horizontal="center" vertical="center" wrapText="1"/>
    </xf>
    <xf numFmtId="0" fontId="125" fillId="10" borderId="37" xfId="8" applyFont="1" applyFill="1" applyBorder="1" applyAlignment="1">
      <alignment horizontal="center" vertical="center" wrapText="1"/>
    </xf>
    <xf numFmtId="49" fontId="125" fillId="10" borderId="37" xfId="8" applyNumberFormat="1" applyFont="1" applyFill="1" applyBorder="1" applyAlignment="1">
      <alignment horizontal="center" vertical="center" wrapText="1"/>
    </xf>
    <xf numFmtId="49" fontId="125" fillId="10" borderId="37" xfId="8" applyNumberFormat="1" applyFont="1" applyFill="1" applyBorder="1" applyAlignment="1">
      <alignment horizontal="center" vertical="center"/>
    </xf>
    <xf numFmtId="3" fontId="125" fillId="10" borderId="37" xfId="8" applyNumberFormat="1" applyFont="1" applyFill="1" applyBorder="1" applyAlignment="1">
      <alignment horizontal="center" vertical="center"/>
    </xf>
    <xf numFmtId="9" fontId="125" fillId="10" borderId="37" xfId="10" applyFont="1" applyFill="1" applyBorder="1" applyAlignment="1">
      <alignment horizontal="center" vertical="center" wrapText="1"/>
    </xf>
    <xf numFmtId="171" fontId="125" fillId="10" borderId="37" xfId="9" applyNumberFormat="1" applyFont="1" applyFill="1" applyBorder="1" applyAlignment="1">
      <alignment horizontal="center" vertical="center"/>
    </xf>
    <xf numFmtId="0" fontId="149" fillId="10" borderId="37" xfId="8" applyFont="1" applyFill="1" applyBorder="1" applyAlignment="1">
      <alignment horizontal="center" vertical="center" wrapText="1"/>
    </xf>
    <xf numFmtId="49" fontId="114" fillId="0" borderId="37" xfId="16" applyNumberFormat="1" applyFont="1" applyBorder="1" applyAlignment="1">
      <alignment horizontal="center" vertical="center"/>
    </xf>
    <xf numFmtId="49" fontId="90" fillId="0" borderId="37" xfId="16" applyNumberFormat="1" applyFont="1" applyFill="1" applyBorder="1" applyAlignment="1">
      <alignment horizontal="center" vertical="center"/>
    </xf>
    <xf numFmtId="49" fontId="110" fillId="0" borderId="37" xfId="16" applyNumberFormat="1" applyFont="1" applyBorder="1" applyAlignment="1">
      <alignment horizontal="center" vertical="center"/>
    </xf>
    <xf numFmtId="49" fontId="110" fillId="0" borderId="0" xfId="16" applyNumberFormat="1" applyFont="1" applyAlignment="1">
      <alignment horizontal="center" vertical="center"/>
    </xf>
    <xf numFmtId="49" fontId="94" fillId="0" borderId="42" xfId="14" applyNumberFormat="1" applyFont="1" applyFill="1" applyBorder="1" applyAlignment="1" applyProtection="1">
      <alignment horizontal="left"/>
    </xf>
    <xf numFmtId="0" fontId="94" fillId="0" borderId="42" xfId="14" applyFont="1" applyFill="1" applyBorder="1" applyAlignment="1" applyProtection="1">
      <alignment horizontal="left" vertical="center"/>
    </xf>
    <xf numFmtId="49" fontId="98" fillId="0" borderId="42" xfId="14" applyNumberFormat="1" applyFont="1" applyFill="1" applyBorder="1" applyAlignment="1" applyProtection="1">
      <alignment horizontal="left" vertical="center" wrapText="1"/>
    </xf>
    <xf numFmtId="0" fontId="98" fillId="0" borderId="42" xfId="14" applyFont="1" applyFill="1" applyBorder="1" applyAlignment="1" applyProtection="1">
      <alignment horizontal="left" vertical="center"/>
    </xf>
    <xf numFmtId="49" fontId="98" fillId="0" borderId="42" xfId="14" applyNumberFormat="1" applyFont="1" applyFill="1" applyBorder="1" applyAlignment="1" applyProtection="1">
      <alignment horizontal="left"/>
    </xf>
    <xf numFmtId="0" fontId="93" fillId="0" borderId="45" xfId="14" applyFont="1" applyFill="1" applyBorder="1" applyAlignment="1" applyProtection="1">
      <alignment horizontal="left" vertical="top"/>
    </xf>
    <xf numFmtId="0" fontId="93" fillId="0" borderId="42" xfId="6" applyFont="1" applyFill="1" applyBorder="1" applyAlignment="1" applyProtection="1">
      <alignment horizontal="left" vertical="top"/>
    </xf>
    <xf numFmtId="49" fontId="98" fillId="0" borderId="42" xfId="6" applyNumberFormat="1" applyFont="1" applyFill="1" applyBorder="1" applyAlignment="1" applyProtection="1">
      <alignment horizontal="left"/>
    </xf>
    <xf numFmtId="0" fontId="98" fillId="0" borderId="42" xfId="6" applyFont="1" applyFill="1" applyBorder="1" applyAlignment="1" applyProtection="1">
      <alignment horizontal="left" vertical="center"/>
    </xf>
    <xf numFmtId="49" fontId="98" fillId="0" borderId="42" xfId="6" applyNumberFormat="1" applyFont="1" applyFill="1" applyBorder="1" applyAlignment="1" applyProtection="1">
      <alignment horizontal="left" vertical="center" wrapText="1"/>
    </xf>
    <xf numFmtId="49" fontId="98" fillId="0" borderId="42" xfId="6" applyNumberFormat="1" applyFont="1" applyFill="1" applyBorder="1" applyAlignment="1" applyProtection="1">
      <alignment horizontal="left" vertical="center"/>
    </xf>
    <xf numFmtId="0" fontId="1" fillId="0" borderId="42" xfId="6" applyFont="1" applyFill="1" applyBorder="1" applyAlignment="1">
      <alignment horizontal="left"/>
      <protection locked="0"/>
    </xf>
    <xf numFmtId="0" fontId="10" fillId="0" borderId="42" xfId="6" applyFont="1" applyFill="1" applyBorder="1" applyAlignment="1">
      <alignment horizontal="left"/>
      <protection locked="0"/>
    </xf>
    <xf numFmtId="0" fontId="93" fillId="0" borderId="45" xfId="6" applyFont="1" applyFill="1" applyBorder="1" applyAlignment="1" applyProtection="1">
      <alignment horizontal="left" vertical="top"/>
    </xf>
    <xf numFmtId="14" fontId="84" fillId="0" borderId="30" xfId="12" applyNumberFormat="1" applyFont="1" applyFill="1" applyBorder="1" applyAlignment="1" applyProtection="1">
      <alignment horizontal="center" vertical="center" wrapText="1" readingOrder="1"/>
    </xf>
    <xf numFmtId="174" fontId="93" fillId="0" borderId="29" xfId="17" applyNumberFormat="1" applyFont="1" applyFill="1" applyBorder="1"/>
    <xf numFmtId="14" fontId="84" fillId="0" borderId="90" xfId="12" applyNumberFormat="1" applyFont="1" applyFill="1" applyBorder="1" applyAlignment="1" applyProtection="1">
      <alignment horizontal="center" vertical="center" wrapText="1" readingOrder="1"/>
    </xf>
    <xf numFmtId="0" fontId="85" fillId="0" borderId="90" xfId="12" applyNumberFormat="1" applyFont="1" applyFill="1" applyBorder="1" applyAlignment="1" applyProtection="1">
      <alignment horizontal="left" vertical="center" wrapText="1" readingOrder="1"/>
    </xf>
    <xf numFmtId="0" fontId="84" fillId="0" borderId="90" xfId="12" applyNumberFormat="1" applyFont="1" applyFill="1" applyBorder="1" applyAlignment="1" applyProtection="1">
      <alignment horizontal="left" vertical="center" wrapText="1" readingOrder="1"/>
    </xf>
    <xf numFmtId="168" fontId="86" fillId="0" borderId="90" xfId="12" applyNumberFormat="1" applyFont="1" applyFill="1" applyBorder="1" applyAlignment="1" applyProtection="1">
      <alignment horizontal="right" vertical="center" wrapText="1" readingOrder="1"/>
    </xf>
    <xf numFmtId="168" fontId="152" fillId="0" borderId="30" xfId="12" applyNumberFormat="1" applyFont="1" applyFill="1" applyBorder="1" applyAlignment="1" applyProtection="1">
      <alignment horizontal="right" vertical="center" wrapText="1" readingOrder="1"/>
    </xf>
    <xf numFmtId="168" fontId="152" fillId="0" borderId="90" xfId="12" applyNumberFormat="1" applyFont="1" applyFill="1" applyBorder="1" applyAlignment="1" applyProtection="1">
      <alignment horizontal="right" vertical="center" wrapText="1" readingOrder="1"/>
    </xf>
    <xf numFmtId="0" fontId="69" fillId="0" borderId="37" xfId="8" applyFont="1" applyBorder="1" applyAlignment="1">
      <alignment horizontal="center" vertical="center" wrapText="1"/>
    </xf>
    <xf numFmtId="0" fontId="69" fillId="0" borderId="37" xfId="8" applyFont="1" applyBorder="1" applyAlignment="1">
      <alignment horizontal="center" wrapText="1"/>
    </xf>
    <xf numFmtId="0" fontId="124" fillId="10" borderId="0" xfId="19" applyFont="1" applyFill="1" applyAlignment="1">
      <alignment horizontal="center"/>
    </xf>
    <xf numFmtId="0" fontId="124" fillId="17" borderId="85" xfId="19" applyFont="1" applyFill="1" applyBorder="1" applyAlignment="1">
      <alignment horizontal="center"/>
    </xf>
    <xf numFmtId="0" fontId="124" fillId="0" borderId="85" xfId="19" applyFont="1" applyBorder="1" applyAlignment="1">
      <alignment horizontal="center" wrapText="1"/>
    </xf>
    <xf numFmtId="0" fontId="124" fillId="17" borderId="80" xfId="19" applyFont="1" applyFill="1" applyBorder="1" applyAlignment="1">
      <alignment horizontal="center"/>
    </xf>
    <xf numFmtId="0" fontId="155" fillId="0" borderId="80" xfId="19" applyFont="1" applyBorder="1" applyAlignment="1">
      <alignment wrapText="1"/>
    </xf>
    <xf numFmtId="171" fontId="124" fillId="0" borderId="80" xfId="17" applyNumberFormat="1" applyFont="1" applyBorder="1" applyAlignment="1">
      <alignment horizontal="center" wrapText="1"/>
    </xf>
    <xf numFmtId="171" fontId="125" fillId="10" borderId="80" xfId="19" applyNumberFormat="1" applyFont="1" applyFill="1" applyBorder="1" applyAlignment="1">
      <alignment horizontal="center" vertical="center"/>
    </xf>
    <xf numFmtId="0" fontId="124" fillId="0" borderId="0" xfId="19" applyFont="1" applyAlignment="1"/>
    <xf numFmtId="0" fontId="148" fillId="20" borderId="37" xfId="8" applyFont="1" applyFill="1" applyBorder="1" applyAlignment="1">
      <alignment wrapText="1"/>
    </xf>
    <xf numFmtId="171" fontId="156" fillId="20" borderId="80" xfId="17" applyNumberFormat="1" applyFont="1" applyFill="1" applyBorder="1"/>
    <xf numFmtId="0" fontId="157" fillId="20" borderId="80" xfId="19" applyFont="1" applyFill="1" applyBorder="1"/>
    <xf numFmtId="14" fontId="158" fillId="0" borderId="30" xfId="12" applyNumberFormat="1" applyFont="1" applyFill="1" applyBorder="1" applyAlignment="1" applyProtection="1">
      <alignment horizontal="center" vertical="center" wrapText="1" readingOrder="1"/>
    </xf>
    <xf numFmtId="0" fontId="117" fillId="0" borderId="30" xfId="11" applyNumberFormat="1" applyFont="1" applyFill="1" applyBorder="1" applyAlignment="1" applyProtection="1">
      <alignment vertical="top"/>
    </xf>
    <xf numFmtId="14" fontId="7" fillId="0" borderId="0" xfId="8" applyNumberFormat="1" applyFont="1" applyProtection="1">
      <protection locked="0"/>
    </xf>
    <xf numFmtId="0" fontId="7" fillId="0" borderId="0" xfId="8" applyFont="1" applyProtection="1">
      <protection locked="0"/>
    </xf>
    <xf numFmtId="0" fontId="7" fillId="0" borderId="0" xfId="8" applyFont="1" applyAlignment="1" applyProtection="1">
      <alignment horizontal="center"/>
      <protection locked="0"/>
    </xf>
    <xf numFmtId="14" fontId="7" fillId="13" borderId="0" xfId="8" applyNumberFormat="1" applyFont="1" applyFill="1" applyAlignment="1" applyProtection="1">
      <alignment horizontal="center" vertical="center"/>
      <protection locked="0"/>
    </xf>
    <xf numFmtId="0" fontId="7" fillId="13" borderId="0" xfId="8" applyFont="1" applyFill="1" applyAlignment="1" applyProtection="1">
      <alignment horizontal="center" vertical="center"/>
      <protection locked="0"/>
    </xf>
    <xf numFmtId="0" fontId="42" fillId="13" borderId="0" xfId="8" applyFont="1" applyFill="1" applyAlignment="1" applyProtection="1">
      <alignment horizontal="center" vertical="center"/>
      <protection locked="0"/>
    </xf>
    <xf numFmtId="14" fontId="140" fillId="14" borderId="0" xfId="8" applyNumberFormat="1" applyFont="1" applyFill="1" applyAlignment="1" applyProtection="1">
      <alignment horizontal="center" vertical="center"/>
      <protection locked="0"/>
    </xf>
    <xf numFmtId="0" fontId="7" fillId="0" borderId="0" xfId="8" applyFont="1" applyAlignment="1" applyProtection="1">
      <alignment horizontal="center" vertical="center"/>
      <protection locked="0"/>
    </xf>
    <xf numFmtId="0" fontId="69" fillId="0" borderId="0" xfId="8" applyFont="1" applyProtection="1">
      <protection locked="0"/>
    </xf>
    <xf numFmtId="14" fontId="69" fillId="0" borderId="0" xfId="8" applyNumberFormat="1" applyFont="1" applyProtection="1">
      <protection locked="0"/>
    </xf>
    <xf numFmtId="0" fontId="69" fillId="0" borderId="0" xfId="8" applyFont="1" applyAlignment="1" applyProtection="1">
      <alignment horizontal="center"/>
      <protection locked="0"/>
    </xf>
    <xf numFmtId="14" fontId="69" fillId="0" borderId="33" xfId="8" applyNumberFormat="1" applyFont="1" applyFill="1" applyBorder="1" applyAlignment="1" applyProtection="1">
      <alignment vertical="top"/>
      <protection locked="0"/>
    </xf>
    <xf numFmtId="0" fontId="69" fillId="0" borderId="33" xfId="8" applyNumberFormat="1" applyFont="1" applyFill="1" applyBorder="1" applyAlignment="1" applyProtection="1">
      <alignment vertical="top"/>
      <protection locked="0"/>
    </xf>
    <xf numFmtId="0" fontId="69" fillId="0" borderId="33" xfId="8" applyNumberFormat="1" applyFont="1" applyFill="1" applyBorder="1" applyAlignment="1" applyProtection="1">
      <alignment horizontal="center" vertical="top"/>
      <protection locked="0"/>
    </xf>
    <xf numFmtId="0" fontId="90" fillId="0" borderId="0" xfId="8" applyFont="1" applyProtection="1">
      <protection locked="0"/>
    </xf>
    <xf numFmtId="14" fontId="142" fillId="17" borderId="20" xfId="8" applyNumberFormat="1" applyFont="1" applyFill="1" applyBorder="1" applyAlignment="1" applyProtection="1">
      <alignment horizontal="center" vertical="center" wrapText="1" readingOrder="1"/>
      <protection locked="0"/>
    </xf>
    <xf numFmtId="0" fontId="142" fillId="17" borderId="20" xfId="8" applyNumberFormat="1" applyFont="1" applyFill="1" applyBorder="1" applyAlignment="1" applyProtection="1">
      <alignment horizontal="center" vertical="center" wrapText="1" readingOrder="1"/>
      <protection locked="0"/>
    </xf>
    <xf numFmtId="0" fontId="90" fillId="20" borderId="15" xfId="8" applyFont="1" applyFill="1" applyBorder="1" applyProtection="1">
      <protection locked="0"/>
    </xf>
    <xf numFmtId="14" fontId="52" fillId="0" borderId="31" xfId="8" applyNumberFormat="1" applyFont="1" applyFill="1" applyBorder="1" applyAlignment="1" applyProtection="1">
      <alignment horizontal="center" vertical="center" wrapText="1" readingOrder="1"/>
      <protection locked="0"/>
    </xf>
    <xf numFmtId="172" fontId="52" fillId="0" borderId="31" xfId="8" applyNumberFormat="1" applyFont="1" applyFill="1" applyBorder="1" applyAlignment="1" applyProtection="1">
      <alignment horizontal="center" vertical="center" wrapText="1" readingOrder="1"/>
      <protection locked="0"/>
    </xf>
    <xf numFmtId="0" fontId="143" fillId="0" borderId="31" xfId="8" applyNumberFormat="1" applyFont="1" applyFill="1" applyBorder="1" applyAlignment="1" applyProtection="1">
      <alignment horizontal="center" vertical="center" wrapText="1" readingOrder="1"/>
      <protection locked="0"/>
    </xf>
    <xf numFmtId="0" fontId="52" fillId="0" borderId="31" xfId="8" applyNumberFormat="1" applyFont="1" applyFill="1" applyBorder="1" applyAlignment="1" applyProtection="1">
      <alignment horizontal="left" vertical="center" wrapText="1" readingOrder="1"/>
      <protection locked="0"/>
    </xf>
    <xf numFmtId="49" fontId="52" fillId="0" borderId="31" xfId="8" applyNumberFormat="1" applyFont="1" applyFill="1" applyBorder="1" applyAlignment="1" applyProtection="1">
      <alignment horizontal="left" vertical="center" wrapText="1" readingOrder="1"/>
      <protection locked="0"/>
    </xf>
    <xf numFmtId="168" fontId="52" fillId="0" borderId="31" xfId="8" applyNumberFormat="1" applyFont="1" applyFill="1" applyBorder="1" applyAlignment="1" applyProtection="1">
      <alignment horizontal="right" vertical="center" wrapText="1" readingOrder="1"/>
      <protection locked="0"/>
    </xf>
    <xf numFmtId="0" fontId="135" fillId="0" borderId="56" xfId="8" applyFont="1" applyBorder="1" applyProtection="1">
      <protection locked="0"/>
    </xf>
    <xf numFmtId="14" fontId="57" fillId="0" borderId="30" xfId="8" applyNumberFormat="1" applyFont="1" applyFill="1" applyBorder="1" applyAlignment="1" applyProtection="1">
      <alignment horizontal="center" vertical="center" wrapText="1" readingOrder="1"/>
      <protection locked="0"/>
    </xf>
    <xf numFmtId="0" fontId="144" fillId="0" borderId="30" xfId="8" applyNumberFormat="1" applyFont="1" applyFill="1" applyBorder="1" applyAlignment="1" applyProtection="1">
      <alignment horizontal="center" vertical="center" wrapText="1" readingOrder="1"/>
      <protection locked="0"/>
    </xf>
    <xf numFmtId="0" fontId="57" fillId="0" borderId="30" xfId="8" applyNumberFormat="1" applyFont="1" applyFill="1" applyBorder="1" applyAlignment="1" applyProtection="1">
      <alignment horizontal="left" vertical="center" wrapText="1" readingOrder="1"/>
      <protection locked="0"/>
    </xf>
    <xf numFmtId="171" fontId="57" fillId="0" borderId="30" xfId="17" applyNumberFormat="1" applyFont="1" applyFill="1" applyBorder="1" applyAlignment="1" applyProtection="1">
      <alignment horizontal="left" vertical="center" wrapText="1" readingOrder="1"/>
      <protection locked="0"/>
    </xf>
    <xf numFmtId="168" fontId="57" fillId="0" borderId="30" xfId="8" applyNumberFormat="1" applyFont="1" applyFill="1" applyBorder="1" applyAlignment="1" applyProtection="1">
      <alignment horizontal="right" vertical="center" wrapText="1" readingOrder="1"/>
      <protection locked="0"/>
    </xf>
    <xf numFmtId="0" fontId="135" fillId="0" borderId="30" xfId="8" applyFont="1" applyBorder="1" applyProtection="1">
      <protection locked="0"/>
    </xf>
    <xf numFmtId="0" fontId="57" fillId="0" borderId="15" xfId="8" applyNumberFormat="1" applyFont="1" applyFill="1" applyBorder="1" applyAlignment="1" applyProtection="1">
      <alignment horizontal="left" vertical="top" wrapText="1" readingOrder="1"/>
      <protection locked="0"/>
    </xf>
    <xf numFmtId="0" fontId="135" fillId="0" borderId="15" xfId="8" applyFont="1" applyBorder="1" applyProtection="1">
      <protection locked="0"/>
    </xf>
    <xf numFmtId="14" fontId="90" fillId="0" borderId="28" xfId="8" applyNumberFormat="1" applyFont="1" applyFill="1" applyBorder="1" applyAlignment="1" applyProtection="1">
      <alignment vertical="top"/>
      <protection locked="0"/>
    </xf>
    <xf numFmtId="0" fontId="90" fillId="0" borderId="28" xfId="8" applyNumberFormat="1" applyFont="1" applyFill="1" applyBorder="1" applyAlignment="1" applyProtection="1">
      <alignment vertical="top"/>
      <protection locked="0"/>
    </xf>
    <xf numFmtId="0" fontId="90" fillId="0" borderId="28" xfId="8" applyNumberFormat="1" applyFont="1" applyFill="1" applyBorder="1" applyAlignment="1" applyProtection="1">
      <alignment horizontal="center" vertical="top"/>
      <protection locked="0"/>
    </xf>
    <xf numFmtId="0" fontId="135" fillId="0" borderId="0" xfId="8" applyFont="1" applyProtection="1">
      <protection locked="0"/>
    </xf>
    <xf numFmtId="14" fontId="90" fillId="0" borderId="0" xfId="8" applyNumberFormat="1" applyFont="1" applyProtection="1">
      <protection locked="0"/>
    </xf>
    <xf numFmtId="0" fontId="90" fillId="0" borderId="0" xfId="8" applyFont="1" applyAlignment="1" applyProtection="1">
      <alignment horizontal="center"/>
      <protection locked="0"/>
    </xf>
    <xf numFmtId="0" fontId="7" fillId="0" borderId="0" xfId="8" applyFont="1" applyProtection="1">
      <protection hidden="1"/>
    </xf>
    <xf numFmtId="0" fontId="7" fillId="0" borderId="0" xfId="8" applyFont="1" applyAlignment="1" applyProtection="1">
      <alignment horizontal="center" vertical="center"/>
      <protection hidden="1"/>
    </xf>
    <xf numFmtId="0" fontId="69" fillId="0" borderId="0" xfId="8" applyFont="1" applyProtection="1">
      <protection hidden="1"/>
    </xf>
    <xf numFmtId="0" fontId="90" fillId="20" borderId="15" xfId="8" applyFont="1" applyFill="1" applyBorder="1" applyProtection="1">
      <protection hidden="1"/>
    </xf>
    <xf numFmtId="0" fontId="90" fillId="0" borderId="56" xfId="8" applyFont="1" applyBorder="1" applyProtection="1">
      <protection hidden="1"/>
    </xf>
    <xf numFmtId="0" fontId="90" fillId="0" borderId="30" xfId="8" applyFont="1" applyBorder="1" applyProtection="1">
      <protection hidden="1"/>
    </xf>
    <xf numFmtId="0" fontId="90" fillId="0" borderId="15" xfId="8" applyFont="1" applyBorder="1" applyProtection="1">
      <protection hidden="1"/>
    </xf>
    <xf numFmtId="0" fontId="90" fillId="0" borderId="0" xfId="8" applyFont="1" applyProtection="1">
      <protection hidden="1"/>
    </xf>
    <xf numFmtId="0" fontId="93" fillId="0" borderId="0" xfId="8" applyFont="1" applyProtection="1">
      <protection locked="0" hidden="1"/>
    </xf>
    <xf numFmtId="0" fontId="93" fillId="0" borderId="0" xfId="8" applyFont="1" applyAlignment="1" applyProtection="1">
      <alignment horizontal="center"/>
      <protection locked="0" hidden="1"/>
    </xf>
    <xf numFmtId="171" fontId="93" fillId="0" borderId="0" xfId="17" applyNumberFormat="1" applyFont="1" applyProtection="1">
      <protection locked="0" hidden="1"/>
    </xf>
    <xf numFmtId="0" fontId="93" fillId="10" borderId="0" xfId="8" applyFont="1" applyFill="1" applyProtection="1">
      <protection locked="0" hidden="1"/>
    </xf>
    <xf numFmtId="0" fontId="93" fillId="10" borderId="0" xfId="8" applyFont="1" applyFill="1" applyAlignment="1" applyProtection="1">
      <alignment horizontal="center"/>
      <protection locked="0" hidden="1"/>
    </xf>
    <xf numFmtId="171" fontId="128" fillId="13" borderId="0" xfId="17" applyNumberFormat="1" applyFont="1" applyFill="1" applyAlignment="1" applyProtection="1">
      <alignment horizontal="center" vertical="center"/>
      <protection locked="0" hidden="1"/>
    </xf>
    <xf numFmtId="171" fontId="73" fillId="14" borderId="0" xfId="17" applyNumberFormat="1" applyFont="1" applyFill="1" applyAlignment="1" applyProtection="1">
      <alignment horizontal="center" vertical="center"/>
      <protection locked="0" hidden="1"/>
    </xf>
    <xf numFmtId="171" fontId="93" fillId="10" borderId="0" xfId="17" applyNumberFormat="1" applyFont="1" applyFill="1" applyProtection="1">
      <protection locked="0" hidden="1"/>
    </xf>
    <xf numFmtId="14" fontId="73" fillId="14" borderId="0" xfId="17" applyNumberFormat="1" applyFont="1" applyFill="1" applyAlignment="1" applyProtection="1">
      <alignment horizontal="center" vertical="center"/>
      <protection locked="0" hidden="1"/>
    </xf>
    <xf numFmtId="0" fontId="93" fillId="0" borderId="33" xfId="8" applyNumberFormat="1" applyFont="1" applyFill="1" applyBorder="1" applyAlignment="1" applyProtection="1">
      <alignment vertical="top"/>
      <protection locked="0" hidden="1"/>
    </xf>
    <xf numFmtId="0" fontId="93" fillId="0" borderId="33" xfId="8" applyNumberFormat="1" applyFont="1" applyFill="1" applyBorder="1" applyAlignment="1" applyProtection="1">
      <alignment horizontal="center" vertical="top"/>
      <protection locked="0" hidden="1"/>
    </xf>
    <xf numFmtId="171" fontId="93" fillId="0" borderId="33" xfId="17" applyNumberFormat="1" applyFont="1" applyFill="1" applyBorder="1" applyAlignment="1" applyProtection="1">
      <alignment vertical="top"/>
      <protection locked="0" hidden="1"/>
    </xf>
    <xf numFmtId="171" fontId="52" fillId="10" borderId="15" xfId="17" applyNumberFormat="1" applyFont="1" applyFill="1" applyBorder="1" applyAlignment="1" applyProtection="1">
      <alignment horizontal="center" vertical="center" wrapText="1" readingOrder="1"/>
      <protection locked="0" hidden="1"/>
    </xf>
    <xf numFmtId="0" fontId="52" fillId="17" borderId="51" xfId="8" applyNumberFormat="1" applyFont="1" applyFill="1" applyBorder="1" applyAlignment="1" applyProtection="1">
      <alignment horizontal="center" vertical="center" wrapText="1" readingOrder="1"/>
      <protection locked="0" hidden="1"/>
    </xf>
    <xf numFmtId="0" fontId="52" fillId="17" borderId="20" xfId="8" applyNumberFormat="1" applyFont="1" applyFill="1" applyBorder="1" applyAlignment="1" applyProtection="1">
      <alignment horizontal="center" vertical="center" wrapText="1" readingOrder="1"/>
      <protection locked="0" hidden="1"/>
    </xf>
    <xf numFmtId="171" fontId="52" fillId="17" borderId="20" xfId="17" applyNumberFormat="1" applyFont="1" applyFill="1" applyBorder="1" applyAlignment="1" applyProtection="1">
      <alignment horizontal="center" vertical="center" wrapText="1" readingOrder="1"/>
      <protection locked="0" hidden="1"/>
    </xf>
    <xf numFmtId="0" fontId="93" fillId="17" borderId="15" xfId="8" applyNumberFormat="1" applyFont="1" applyFill="1" applyBorder="1" applyAlignment="1" applyProtection="1">
      <alignment vertical="top"/>
      <protection locked="0" hidden="1"/>
    </xf>
    <xf numFmtId="171" fontId="93" fillId="17" borderId="20" xfId="17" applyNumberFormat="1" applyFont="1" applyFill="1" applyBorder="1" applyAlignment="1" applyProtection="1">
      <alignment vertical="top"/>
      <protection locked="0" hidden="1"/>
    </xf>
    <xf numFmtId="0" fontId="51" fillId="0" borderId="20" xfId="8" applyNumberFormat="1" applyFont="1" applyFill="1" applyBorder="1" applyAlignment="1" applyProtection="1">
      <alignment horizontal="center" vertical="center" wrapText="1" readingOrder="1"/>
      <protection locked="0" hidden="1"/>
    </xf>
    <xf numFmtId="171" fontId="51" fillId="0" borderId="20" xfId="17" applyNumberFormat="1" applyFont="1" applyFill="1" applyBorder="1" applyAlignment="1" applyProtection="1">
      <alignment horizontal="center" vertical="center" wrapText="1" readingOrder="1"/>
      <protection hidden="1"/>
    </xf>
    <xf numFmtId="171" fontId="129" fillId="0" borderId="20" xfId="17" applyNumberFormat="1" applyFont="1" applyFill="1" applyBorder="1" applyAlignment="1" applyProtection="1">
      <alignment horizontal="right" vertical="center" wrapText="1" readingOrder="1"/>
      <protection hidden="1"/>
    </xf>
    <xf numFmtId="0" fontId="130" fillId="0" borderId="31" xfId="8" applyNumberFormat="1" applyFont="1" applyFill="1" applyBorder="1" applyAlignment="1" applyProtection="1">
      <alignment vertical="top"/>
      <protection hidden="1"/>
    </xf>
    <xf numFmtId="0" fontId="93" fillId="0" borderId="31" xfId="8" applyFont="1" applyBorder="1" applyProtection="1">
      <protection hidden="1"/>
    </xf>
    <xf numFmtId="171" fontId="93" fillId="0" borderId="31" xfId="17" applyNumberFormat="1" applyFont="1" applyBorder="1" applyProtection="1">
      <protection hidden="1"/>
    </xf>
    <xf numFmtId="0" fontId="51" fillId="0" borderId="30" xfId="8" applyNumberFormat="1" applyFont="1" applyFill="1" applyBorder="1" applyAlignment="1" applyProtection="1">
      <alignment horizontal="center" vertical="center" wrapText="1" readingOrder="1"/>
      <protection locked="0" hidden="1"/>
    </xf>
    <xf numFmtId="171" fontId="51" fillId="0" borderId="30" xfId="17" applyNumberFormat="1" applyFont="1" applyFill="1" applyBorder="1" applyAlignment="1" applyProtection="1">
      <alignment horizontal="center" vertical="center" wrapText="1" readingOrder="1"/>
      <protection hidden="1"/>
    </xf>
    <xf numFmtId="171" fontId="129" fillId="0" borderId="30" xfId="17" applyNumberFormat="1" applyFont="1" applyFill="1" applyBorder="1" applyAlignment="1" applyProtection="1">
      <alignment horizontal="right" vertical="center" wrapText="1" readingOrder="1"/>
      <protection hidden="1"/>
    </xf>
    <xf numFmtId="0" fontId="130" fillId="0" borderId="30" xfId="8" applyNumberFormat="1" applyFont="1" applyFill="1" applyBorder="1" applyAlignment="1" applyProtection="1">
      <alignment vertical="top"/>
      <protection hidden="1"/>
    </xf>
    <xf numFmtId="0" fontId="93" fillId="0" borderId="30" xfId="8" applyFont="1" applyBorder="1" applyProtection="1">
      <protection hidden="1"/>
    </xf>
    <xf numFmtId="171" fontId="93" fillId="0" borderId="30" xfId="17" applyNumberFormat="1" applyFont="1" applyBorder="1" applyProtection="1">
      <protection hidden="1"/>
    </xf>
    <xf numFmtId="171" fontId="51" fillId="0" borderId="51" xfId="17" applyNumberFormat="1" applyFont="1" applyFill="1" applyBorder="1" applyAlignment="1" applyProtection="1">
      <alignment horizontal="center" vertical="center" wrapText="1" readingOrder="1"/>
      <protection hidden="1"/>
    </xf>
    <xf numFmtId="0" fontId="130" fillId="0" borderId="29" xfId="8" applyNumberFormat="1" applyFont="1" applyFill="1" applyBorder="1" applyAlignment="1" applyProtection="1">
      <alignment vertical="top"/>
      <protection hidden="1"/>
    </xf>
    <xf numFmtId="0" fontId="93" fillId="0" borderId="29" xfId="8" applyFont="1" applyBorder="1" applyProtection="1">
      <protection hidden="1"/>
    </xf>
    <xf numFmtId="171" fontId="93" fillId="0" borderId="29" xfId="17" applyNumberFormat="1" applyFont="1" applyBorder="1" applyProtection="1">
      <protection hidden="1"/>
    </xf>
    <xf numFmtId="0" fontId="56" fillId="29" borderId="15" xfId="8" applyNumberFormat="1" applyFont="1" applyFill="1" applyBorder="1" applyAlignment="1" applyProtection="1">
      <alignment horizontal="left" vertical="center" wrapText="1" readingOrder="1"/>
      <protection locked="0" hidden="1"/>
    </xf>
    <xf numFmtId="171" fontId="56" fillId="29" borderId="15" xfId="17" applyNumberFormat="1" applyFont="1" applyFill="1" applyBorder="1" applyAlignment="1" applyProtection="1">
      <alignment horizontal="center" vertical="center" wrapText="1" readingOrder="1"/>
      <protection hidden="1"/>
    </xf>
    <xf numFmtId="0" fontId="130" fillId="29" borderId="15" xfId="8" applyNumberFormat="1" applyFont="1" applyFill="1" applyBorder="1" applyAlignment="1" applyProtection="1">
      <alignment vertical="top"/>
      <protection locked="0" hidden="1"/>
    </xf>
    <xf numFmtId="0" fontId="93" fillId="29" borderId="15" xfId="8" applyFont="1" applyFill="1" applyBorder="1" applyProtection="1">
      <protection locked="0" hidden="1"/>
    </xf>
    <xf numFmtId="171" fontId="93" fillId="29" borderId="15" xfId="17" applyNumberFormat="1" applyFont="1" applyFill="1" applyBorder="1" applyProtection="1">
      <protection locked="0" hidden="1"/>
    </xf>
    <xf numFmtId="0" fontId="130" fillId="0" borderId="0" xfId="8" applyFont="1" applyProtection="1">
      <protection locked="0" hidden="1"/>
    </xf>
    <xf numFmtId="0" fontId="51" fillId="0" borderId="31" xfId="8" applyNumberFormat="1" applyFont="1" applyFill="1" applyBorder="1" applyAlignment="1" applyProtection="1">
      <alignment horizontal="center" vertical="center" wrapText="1" readingOrder="1"/>
      <protection hidden="1"/>
    </xf>
    <xf numFmtId="171" fontId="51" fillId="0" borderId="31" xfId="17" applyNumberFormat="1" applyFont="1" applyFill="1" applyBorder="1" applyAlignment="1" applyProtection="1">
      <alignment horizontal="center" vertical="center" wrapText="1" readingOrder="1"/>
      <protection hidden="1"/>
    </xf>
    <xf numFmtId="171" fontId="129" fillId="0" borderId="31" xfId="17" applyNumberFormat="1" applyFont="1" applyFill="1" applyBorder="1" applyAlignment="1" applyProtection="1">
      <alignment horizontal="right" vertical="center" wrapText="1" readingOrder="1"/>
      <protection hidden="1"/>
    </xf>
    <xf numFmtId="0" fontId="130" fillId="0" borderId="51" xfId="8" applyNumberFormat="1" applyFont="1" applyFill="1" applyBorder="1" applyAlignment="1" applyProtection="1">
      <alignment vertical="top"/>
      <protection hidden="1"/>
    </xf>
    <xf numFmtId="0" fontId="51" fillId="0" borderId="30" xfId="8" applyNumberFormat="1" applyFont="1" applyFill="1" applyBorder="1" applyAlignment="1" applyProtection="1">
      <alignment horizontal="center" vertical="center" wrapText="1" readingOrder="1"/>
      <protection hidden="1"/>
    </xf>
    <xf numFmtId="171" fontId="56" fillId="29" borderId="44" xfId="17" applyNumberFormat="1" applyFont="1" applyFill="1" applyBorder="1" applyAlignment="1" applyProtection="1">
      <alignment horizontal="center" vertical="center" wrapText="1" readingOrder="1"/>
      <protection hidden="1"/>
    </xf>
    <xf numFmtId="0" fontId="1" fillId="10" borderId="0" xfId="18" applyFill="1" applyAlignment="1" applyProtection="1">
      <alignment horizontal="center"/>
      <protection locked="0"/>
    </xf>
    <xf numFmtId="0" fontId="1" fillId="10" borderId="0" xfId="18" applyFill="1" applyProtection="1">
      <protection locked="0"/>
    </xf>
    <xf numFmtId="0" fontId="119" fillId="10" borderId="0" xfId="18" applyFont="1" applyFill="1" applyAlignment="1" applyProtection="1">
      <alignment horizontal="center" vertical="center" wrapText="1"/>
      <protection locked="0"/>
    </xf>
    <xf numFmtId="49" fontId="116" fillId="14" borderId="0" xfId="18" applyNumberFormat="1" applyFont="1" applyFill="1" applyAlignment="1" applyProtection="1">
      <alignment horizontal="center" vertical="center"/>
      <protection locked="0"/>
    </xf>
    <xf numFmtId="49" fontId="120" fillId="14" borderId="0" xfId="18" applyNumberFormat="1" applyFont="1" applyFill="1" applyAlignment="1" applyProtection="1">
      <alignment horizontal="center" vertical="center"/>
      <protection locked="0"/>
    </xf>
    <xf numFmtId="0" fontId="115" fillId="10" borderId="0" xfId="18" applyFont="1" applyFill="1" applyAlignment="1" applyProtection="1">
      <alignment horizontal="center" vertical="center"/>
      <protection locked="0"/>
    </xf>
    <xf numFmtId="0" fontId="119" fillId="10" borderId="0" xfId="18" applyFont="1" applyFill="1" applyAlignment="1" applyProtection="1">
      <alignment horizontal="center" vertical="center"/>
      <protection locked="0"/>
    </xf>
    <xf numFmtId="14" fontId="121" fillId="14" borderId="0" xfId="18" applyNumberFormat="1" applyFont="1" applyFill="1" applyAlignment="1" applyProtection="1">
      <alignment horizontal="center" vertical="center"/>
      <protection locked="0"/>
    </xf>
    <xf numFmtId="0" fontId="1" fillId="0" borderId="0" xfId="11" applyProtection="1">
      <protection locked="0"/>
    </xf>
    <xf numFmtId="0" fontId="1" fillId="0" borderId="33" xfId="11" applyNumberFormat="1" applyFont="1" applyFill="1" applyBorder="1" applyAlignment="1" applyProtection="1">
      <alignment vertical="top"/>
      <protection locked="0"/>
    </xf>
    <xf numFmtId="0" fontId="52" fillId="10" borderId="15" xfId="11" applyNumberFormat="1" applyFont="1" applyFill="1" applyBorder="1" applyAlignment="1" applyProtection="1">
      <alignment horizontal="center" vertical="center" wrapText="1" readingOrder="1"/>
      <protection locked="0"/>
    </xf>
    <xf numFmtId="172" fontId="51" fillId="20" borderId="31" xfId="11" applyNumberFormat="1" applyFont="1" applyFill="1" applyBorder="1" applyAlignment="1" applyProtection="1">
      <alignment horizontal="center" vertical="center" wrapText="1" readingOrder="1"/>
      <protection locked="0"/>
    </xf>
    <xf numFmtId="0" fontId="75" fillId="20" borderId="31" xfId="11" applyNumberFormat="1" applyFont="1" applyFill="1" applyBorder="1" applyAlignment="1" applyProtection="1">
      <alignment horizontal="left" vertical="center" wrapText="1" readingOrder="1"/>
      <protection locked="0"/>
    </xf>
    <xf numFmtId="0" fontId="51" fillId="20" borderId="31" xfId="11" applyNumberFormat="1" applyFont="1" applyFill="1" applyBorder="1" applyAlignment="1" applyProtection="1">
      <alignment horizontal="left" vertical="center" wrapText="1" readingOrder="1"/>
      <protection locked="0"/>
    </xf>
    <xf numFmtId="168" fontId="54" fillId="20" borderId="31" xfId="11" applyNumberFormat="1" applyFont="1" applyFill="1" applyBorder="1" applyAlignment="1" applyProtection="1">
      <alignment horizontal="right" vertical="center" wrapText="1" readingOrder="1"/>
      <protection locked="0"/>
    </xf>
    <xf numFmtId="168" fontId="50" fillId="20" borderId="31" xfId="11" applyNumberFormat="1" applyFont="1" applyFill="1" applyBorder="1" applyAlignment="1" applyProtection="1">
      <alignment horizontal="right" vertical="center" wrapText="1" readingOrder="1"/>
      <protection locked="0"/>
    </xf>
    <xf numFmtId="0" fontId="1" fillId="20" borderId="20" xfId="18" applyNumberFormat="1" applyFont="1" applyFill="1" applyBorder="1" applyAlignment="1" applyProtection="1">
      <alignment horizontal="center" vertical="center"/>
      <protection locked="0"/>
    </xf>
    <xf numFmtId="172" fontId="51" fillId="20" borderId="20" xfId="11" applyNumberFormat="1" applyFont="1" applyFill="1" applyBorder="1" applyAlignment="1" applyProtection="1">
      <alignment horizontal="center" vertical="center" wrapText="1" readingOrder="1"/>
      <protection locked="0"/>
    </xf>
    <xf numFmtId="0" fontId="75" fillId="20" borderId="20" xfId="11" applyNumberFormat="1" applyFont="1" applyFill="1" applyBorder="1" applyAlignment="1" applyProtection="1">
      <alignment horizontal="left" vertical="center" wrapText="1" readingOrder="1"/>
      <protection locked="0"/>
    </xf>
    <xf numFmtId="0" fontId="51" fillId="20" borderId="20" xfId="11" applyNumberFormat="1" applyFont="1" applyFill="1" applyBorder="1" applyAlignment="1" applyProtection="1">
      <alignment horizontal="left" vertical="center" wrapText="1" readingOrder="1"/>
      <protection locked="0"/>
    </xf>
    <xf numFmtId="168" fontId="54" fillId="20" borderId="20" xfId="11" applyNumberFormat="1" applyFont="1" applyFill="1" applyBorder="1" applyAlignment="1" applyProtection="1">
      <alignment horizontal="right" vertical="center" wrapText="1" readingOrder="1"/>
      <protection locked="0"/>
    </xf>
    <xf numFmtId="168" fontId="50" fillId="20" borderId="20" xfId="11" applyNumberFormat="1" applyFont="1" applyFill="1" applyBorder="1" applyAlignment="1" applyProtection="1">
      <alignment horizontal="right" vertical="center" wrapText="1" readingOrder="1"/>
      <protection locked="0"/>
    </xf>
    <xf numFmtId="0" fontId="117" fillId="10" borderId="15" xfId="11" applyNumberFormat="1" applyFont="1" applyFill="1" applyBorder="1" applyAlignment="1" applyProtection="1">
      <alignment vertical="top"/>
      <protection locked="0"/>
    </xf>
    <xf numFmtId="0" fontId="1" fillId="0" borderId="28" xfId="11" applyNumberFormat="1" applyFont="1" applyFill="1" applyBorder="1" applyAlignment="1" applyProtection="1">
      <alignment vertical="top"/>
      <protection locked="0"/>
    </xf>
    <xf numFmtId="0" fontId="117" fillId="0" borderId="0" xfId="11" applyNumberFormat="1" applyFont="1" applyFill="1" applyBorder="1" applyAlignment="1" applyProtection="1">
      <alignment vertical="top"/>
      <protection locked="0"/>
    </xf>
    <xf numFmtId="174" fontId="93" fillId="0" borderId="30" xfId="17" applyNumberFormat="1" applyFont="1" applyFill="1" applyBorder="1" applyProtection="1">
      <protection hidden="1"/>
    </xf>
    <xf numFmtId="14" fontId="51" fillId="0" borderId="20" xfId="16" applyNumberFormat="1" applyFont="1" applyFill="1" applyBorder="1" applyAlignment="1" applyProtection="1">
      <alignment horizontal="center" vertical="center" wrapText="1" readingOrder="1"/>
      <protection hidden="1"/>
    </xf>
    <xf numFmtId="0" fontId="51" fillId="0" borderId="20" xfId="16" applyNumberFormat="1" applyFont="1" applyFill="1" applyBorder="1" applyAlignment="1" applyProtection="1">
      <alignment horizontal="left" vertical="center" wrapText="1" readingOrder="1"/>
      <protection hidden="1"/>
    </xf>
    <xf numFmtId="171" fontId="51" fillId="0" borderId="20" xfId="17" applyNumberFormat="1" applyFont="1" applyFill="1" applyBorder="1" applyAlignment="1" applyProtection="1">
      <alignment horizontal="left" vertical="center" wrapText="1" readingOrder="1"/>
      <protection hidden="1"/>
    </xf>
    <xf numFmtId="174" fontId="93" fillId="0" borderId="31" xfId="17" applyNumberFormat="1" applyFont="1" applyFill="1" applyBorder="1" applyProtection="1">
      <protection hidden="1"/>
    </xf>
    <xf numFmtId="0" fontId="1" fillId="0" borderId="20" xfId="11" applyNumberFormat="1" applyFont="1" applyFill="1" applyBorder="1" applyAlignment="1" applyProtection="1">
      <alignment vertical="top"/>
      <protection hidden="1"/>
    </xf>
    <xf numFmtId="14" fontId="51" fillId="0" borderId="30" xfId="16" applyNumberFormat="1" applyFont="1" applyFill="1" applyBorder="1" applyAlignment="1" applyProtection="1">
      <alignment horizontal="center" vertical="center" wrapText="1" readingOrder="1"/>
      <protection hidden="1"/>
    </xf>
    <xf numFmtId="0" fontId="51" fillId="0" borderId="30" xfId="16" applyNumberFormat="1" applyFont="1" applyFill="1" applyBorder="1" applyAlignment="1" applyProtection="1">
      <alignment horizontal="left" vertical="center" wrapText="1" readingOrder="1"/>
      <protection hidden="1"/>
    </xf>
    <xf numFmtId="171" fontId="51" fillId="0" borderId="30" xfId="17" applyNumberFormat="1" applyFont="1" applyFill="1" applyBorder="1" applyAlignment="1" applyProtection="1">
      <alignment horizontal="left" vertical="center" wrapText="1" readingOrder="1"/>
      <protection hidden="1"/>
    </xf>
    <xf numFmtId="0" fontId="1" fillId="0" borderId="30" xfId="11" applyNumberFormat="1" applyFont="1" applyFill="1" applyBorder="1" applyAlignment="1" applyProtection="1">
      <alignment vertical="top"/>
      <protection hidden="1"/>
    </xf>
    <xf numFmtId="14" fontId="51" fillId="0" borderId="51" xfId="16" applyNumberFormat="1" applyFont="1" applyFill="1" applyBorder="1" applyAlignment="1" applyProtection="1">
      <alignment horizontal="center" vertical="center" wrapText="1" readingOrder="1"/>
      <protection hidden="1"/>
    </xf>
    <xf numFmtId="0" fontId="51" fillId="0" borderId="51" xfId="16" applyNumberFormat="1" applyFont="1" applyFill="1" applyBorder="1" applyAlignment="1" applyProtection="1">
      <alignment horizontal="left" vertical="center" wrapText="1" readingOrder="1"/>
      <protection hidden="1"/>
    </xf>
    <xf numFmtId="171" fontId="51" fillId="0" borderId="51" xfId="17" applyNumberFormat="1" applyFont="1" applyFill="1" applyBorder="1" applyAlignment="1" applyProtection="1">
      <alignment horizontal="left" vertical="center" wrapText="1" readingOrder="1"/>
      <protection hidden="1"/>
    </xf>
    <xf numFmtId="174" fontId="93" fillId="0" borderId="29" xfId="17" applyNumberFormat="1" applyFont="1" applyFill="1" applyBorder="1" applyProtection="1">
      <protection hidden="1"/>
    </xf>
    <xf numFmtId="0" fontId="1" fillId="0" borderId="51" xfId="11" applyNumberFormat="1" applyFont="1" applyFill="1" applyBorder="1" applyAlignment="1" applyProtection="1">
      <alignment vertical="top"/>
      <protection hidden="1"/>
    </xf>
    <xf numFmtId="168" fontId="54" fillId="10" borderId="15" xfId="11" applyNumberFormat="1" applyFont="1" applyFill="1" applyBorder="1" applyAlignment="1" applyProtection="1">
      <alignment horizontal="right" vertical="center" wrapText="1" readingOrder="1"/>
      <protection hidden="1"/>
    </xf>
    <xf numFmtId="0" fontId="150" fillId="20" borderId="20" xfId="18" applyNumberFormat="1" applyFont="1" applyFill="1" applyBorder="1" applyAlignment="1" applyProtection="1">
      <alignment horizontal="center" vertical="center"/>
      <protection locked="0"/>
    </xf>
    <xf numFmtId="168" fontId="54" fillId="20" borderId="31" xfId="11" applyNumberFormat="1" applyFont="1" applyFill="1" applyBorder="1" applyAlignment="1" applyProtection="1">
      <alignment horizontal="right" vertical="center" wrapText="1" readingOrder="1"/>
      <protection hidden="1"/>
    </xf>
    <xf numFmtId="0" fontId="117" fillId="0" borderId="30" xfId="18" applyNumberFormat="1" applyFont="1" applyFill="1" applyBorder="1" applyAlignment="1" applyProtection="1">
      <alignment horizontal="center" vertical="center"/>
    </xf>
    <xf numFmtId="0" fontId="115" fillId="10" borderId="0" xfId="18" applyFont="1" applyFill="1" applyAlignment="1" applyProtection="1">
      <alignment horizontal="center" vertical="center" wrapText="1"/>
      <protection locked="0"/>
    </xf>
    <xf numFmtId="14" fontId="116" fillId="14" borderId="0" xfId="18" applyNumberFormat="1" applyFont="1" applyFill="1" applyAlignment="1" applyProtection="1">
      <alignment horizontal="center" vertical="center"/>
      <protection locked="0"/>
    </xf>
    <xf numFmtId="0" fontId="1" fillId="0" borderId="0" xfId="18" applyProtection="1">
      <protection locked="0"/>
    </xf>
    <xf numFmtId="0" fontId="1" fillId="0" borderId="33" xfId="18" applyNumberFormat="1" applyFont="1" applyFill="1" applyBorder="1" applyAlignment="1" applyProtection="1">
      <alignment horizontal="center" vertical="top"/>
      <protection locked="0"/>
    </xf>
    <xf numFmtId="0" fontId="1" fillId="0" borderId="33" xfId="18" applyNumberFormat="1" applyFont="1" applyFill="1" applyBorder="1" applyAlignment="1" applyProtection="1">
      <alignment vertical="top"/>
      <protection locked="0"/>
    </xf>
    <xf numFmtId="0" fontId="52" fillId="10" borderId="15" xfId="18" applyNumberFormat="1" applyFont="1" applyFill="1" applyBorder="1" applyAlignment="1" applyProtection="1">
      <alignment horizontal="center" vertical="center" wrapText="1" readingOrder="1"/>
      <protection locked="0"/>
    </xf>
    <xf numFmtId="0" fontId="52" fillId="20" borderId="20" xfId="18" applyNumberFormat="1" applyFont="1" applyFill="1" applyBorder="1" applyAlignment="1" applyProtection="1">
      <alignment horizontal="center" vertical="center" wrapText="1" readingOrder="1"/>
      <protection locked="0"/>
    </xf>
    <xf numFmtId="0" fontId="1" fillId="20" borderId="15" xfId="18" applyNumberFormat="1" applyFont="1" applyFill="1" applyBorder="1" applyAlignment="1" applyProtection="1">
      <alignment horizontal="center" vertical="center"/>
      <protection locked="0"/>
    </xf>
    <xf numFmtId="0" fontId="51" fillId="0" borderId="20" xfId="18" applyNumberFormat="1" applyFont="1" applyFill="1" applyBorder="1" applyAlignment="1" applyProtection="1">
      <alignment horizontal="center" vertical="center" wrapText="1" readingOrder="1"/>
      <protection locked="0"/>
    </xf>
    <xf numFmtId="168" fontId="118" fillId="10" borderId="15" xfId="18" applyNumberFormat="1" applyFont="1" applyFill="1" applyBorder="1" applyAlignment="1" applyProtection="1">
      <alignment horizontal="right" vertical="center" wrapText="1" readingOrder="1"/>
      <protection locked="0"/>
    </xf>
    <xf numFmtId="0" fontId="1" fillId="0" borderId="28" xfId="18" applyNumberFormat="1" applyFont="1" applyFill="1" applyBorder="1" applyAlignment="1" applyProtection="1">
      <alignment horizontal="center" vertical="top"/>
      <protection locked="0"/>
    </xf>
    <xf numFmtId="0" fontId="1" fillId="0" borderId="28" xfId="18" applyNumberFormat="1" applyFont="1" applyFill="1" applyBorder="1" applyAlignment="1" applyProtection="1">
      <alignment vertical="top"/>
      <protection locked="0"/>
    </xf>
    <xf numFmtId="0" fontId="117" fillId="0" borderId="0" xfId="18" applyFont="1" applyAlignment="1" applyProtection="1">
      <alignment horizontal="right"/>
      <protection locked="0"/>
    </xf>
    <xf numFmtId="0" fontId="1" fillId="0" borderId="0" xfId="18" applyAlignment="1" applyProtection="1">
      <alignment horizontal="center"/>
      <protection locked="0"/>
    </xf>
    <xf numFmtId="0" fontId="51" fillId="0" borderId="20" xfId="18" applyNumberFormat="1" applyFont="1" applyFill="1" applyBorder="1" applyAlignment="1" applyProtection="1">
      <alignment horizontal="left" vertical="center" wrapText="1" readingOrder="1"/>
      <protection hidden="1"/>
    </xf>
    <xf numFmtId="168" fontId="50" fillId="0" borderId="20" xfId="18" applyNumberFormat="1" applyFont="1" applyFill="1" applyBorder="1" applyAlignment="1" applyProtection="1">
      <alignment horizontal="right" vertical="center" wrapText="1" readingOrder="1"/>
      <protection hidden="1"/>
    </xf>
    <xf numFmtId="0" fontId="117" fillId="0" borderId="20" xfId="18" applyNumberFormat="1" applyFont="1" applyFill="1" applyBorder="1" applyAlignment="1" applyProtection="1">
      <alignment horizontal="center" vertical="center"/>
      <protection hidden="1"/>
    </xf>
    <xf numFmtId="168" fontId="54" fillId="10" borderId="15" xfId="18" applyNumberFormat="1" applyFont="1" applyFill="1" applyBorder="1" applyAlignment="1" applyProtection="1">
      <alignment horizontal="right" vertical="center" wrapText="1" readingOrder="1"/>
      <protection hidden="1"/>
    </xf>
    <xf numFmtId="171" fontId="51" fillId="0" borderId="31" xfId="17" applyNumberFormat="1" applyFont="1" applyFill="1" applyBorder="1" applyAlignment="1" applyProtection="1">
      <alignment horizontal="left" vertical="center" wrapText="1" readingOrder="1"/>
      <protection hidden="1"/>
    </xf>
    <xf numFmtId="168" fontId="50" fillId="0" borderId="31" xfId="18" applyNumberFormat="1" applyFont="1" applyFill="1" applyBorder="1" applyAlignment="1" applyProtection="1">
      <alignment horizontal="right" vertical="center" wrapText="1" readingOrder="1"/>
      <protection hidden="1"/>
    </xf>
    <xf numFmtId="0" fontId="51" fillId="0" borderId="30" xfId="18" applyNumberFormat="1" applyFont="1" applyFill="1" applyBorder="1" applyAlignment="1" applyProtection="1">
      <alignment horizontal="center" vertical="center" wrapText="1" readingOrder="1"/>
      <protection hidden="1"/>
    </xf>
    <xf numFmtId="0" fontId="51" fillId="0" borderId="30" xfId="18" applyNumberFormat="1" applyFont="1" applyFill="1" applyBorder="1" applyAlignment="1" applyProtection="1">
      <alignment horizontal="left" vertical="center" wrapText="1" readingOrder="1"/>
      <protection hidden="1"/>
    </xf>
    <xf numFmtId="168" fontId="50" fillId="0" borderId="30" xfId="18" applyNumberFormat="1" applyFont="1" applyFill="1" applyBorder="1" applyAlignment="1" applyProtection="1">
      <alignment horizontal="right" vertical="center" wrapText="1" readingOrder="1"/>
      <protection hidden="1"/>
    </xf>
    <xf numFmtId="0" fontId="117" fillId="0" borderId="30" xfId="18" applyNumberFormat="1" applyFont="1" applyFill="1" applyBorder="1" applyAlignment="1" applyProtection="1">
      <alignment horizontal="center" vertical="center"/>
      <protection hidden="1"/>
    </xf>
    <xf numFmtId="171" fontId="51" fillId="0" borderId="29" xfId="17" applyNumberFormat="1" applyFont="1" applyFill="1" applyBorder="1" applyAlignment="1" applyProtection="1">
      <alignment horizontal="left" vertical="center" wrapText="1" readingOrder="1"/>
      <protection hidden="1"/>
    </xf>
    <xf numFmtId="168" fontId="50" fillId="0" borderId="29" xfId="18" applyNumberFormat="1" applyFont="1" applyFill="1" applyBorder="1" applyAlignment="1" applyProtection="1">
      <alignment horizontal="right" vertical="center" wrapText="1" readingOrder="1"/>
      <protection hidden="1"/>
    </xf>
    <xf numFmtId="0" fontId="93" fillId="0" borderId="0" xfId="14" applyFont="1" applyFill="1" applyBorder="1" applyAlignment="1" applyProtection="1">
      <alignment horizontal="left" vertical="top"/>
      <protection locked="0"/>
    </xf>
    <xf numFmtId="0" fontId="93" fillId="17" borderId="58" xfId="14" applyFont="1" applyFill="1" applyBorder="1" applyAlignment="1" applyProtection="1">
      <alignment horizontal="left" vertical="top"/>
      <protection locked="0"/>
    </xf>
    <xf numFmtId="0" fontId="93" fillId="17" borderId="0" xfId="14" applyFont="1" applyFill="1" applyBorder="1" applyAlignment="1" applyProtection="1">
      <alignment horizontal="left" vertical="top"/>
      <protection locked="0"/>
    </xf>
    <xf numFmtId="0" fontId="93" fillId="17" borderId="41" xfId="14" applyFont="1" applyFill="1" applyBorder="1" applyAlignment="1" applyProtection="1">
      <alignment horizontal="left" vertical="top"/>
      <protection locked="0"/>
    </xf>
    <xf numFmtId="0" fontId="93" fillId="21" borderId="0" xfId="14" applyFont="1" applyFill="1" applyBorder="1" applyAlignment="1" applyProtection="1">
      <alignment horizontal="left" vertical="top"/>
      <protection locked="0"/>
    </xf>
    <xf numFmtId="0" fontId="1" fillId="0" borderId="0" xfId="14" applyFont="1" applyFill="1" applyBorder="1" applyAlignment="1" applyProtection="1">
      <alignment vertical="top"/>
      <protection locked="0"/>
    </xf>
    <xf numFmtId="14" fontId="10" fillId="0" borderId="0" xfId="14" applyNumberFormat="1" applyFont="1" applyFill="1" applyBorder="1" applyAlignment="1" applyProtection="1">
      <alignment horizontal="center" vertical="center"/>
      <protection locked="0"/>
    </xf>
    <xf numFmtId="14" fontId="10" fillId="0" borderId="0" xfId="14" applyNumberFormat="1" applyFont="1" applyFill="1" applyBorder="1" applyAlignment="1" applyProtection="1">
      <alignment horizontal="center" vertical="center" wrapText="1"/>
      <protection locked="0"/>
    </xf>
    <xf numFmtId="0" fontId="10" fillId="0" borderId="0" xfId="14" applyFont="1" applyFill="1" applyBorder="1" applyAlignment="1" applyProtection="1">
      <alignment horizontal="center" vertical="center" wrapText="1"/>
      <protection locked="0"/>
    </xf>
    <xf numFmtId="49" fontId="20" fillId="0" borderId="0" xfId="14" applyNumberFormat="1" applyFont="1" applyFill="1" applyBorder="1" applyAlignment="1" applyProtection="1">
      <alignment horizontal="left" vertical="center"/>
      <protection locked="0"/>
    </xf>
    <xf numFmtId="49" fontId="20" fillId="23" borderId="58" xfId="14" applyNumberFormat="1" applyFont="1" applyFill="1" applyBorder="1" applyAlignment="1" applyProtection="1">
      <alignment horizontal="left" vertical="center"/>
      <protection locked="0"/>
    </xf>
    <xf numFmtId="49" fontId="20" fillId="23" borderId="0" xfId="14" applyNumberFormat="1" applyFont="1" applyFill="1" applyBorder="1" applyAlignment="1" applyProtection="1">
      <alignment horizontal="left" wrapText="1"/>
      <protection locked="0"/>
    </xf>
    <xf numFmtId="49" fontId="93" fillId="23" borderId="0" xfId="14" applyNumberFormat="1" applyFont="1" applyFill="1" applyBorder="1" applyAlignment="1" applyProtection="1">
      <alignment horizontal="left" vertical="center"/>
      <protection locked="0"/>
    </xf>
    <xf numFmtId="0" fontId="93" fillId="23" borderId="41" xfId="14" applyFont="1" applyFill="1" applyBorder="1" applyAlignment="1" applyProtection="1">
      <alignment horizontal="left" vertical="center"/>
      <protection locked="0"/>
    </xf>
    <xf numFmtId="0" fontId="93" fillId="21" borderId="0" xfId="14" applyFont="1" applyFill="1" applyBorder="1" applyAlignment="1" applyProtection="1">
      <alignment horizontal="left" vertical="center"/>
      <protection locked="0"/>
    </xf>
    <xf numFmtId="0" fontId="93" fillId="0" borderId="0" xfId="14" applyFont="1" applyFill="1" applyBorder="1" applyAlignment="1" applyProtection="1">
      <alignment horizontal="left" vertical="center"/>
      <protection locked="0"/>
    </xf>
    <xf numFmtId="0" fontId="27" fillId="14" borderId="43" xfId="6" applyFont="1" applyFill="1" applyBorder="1" applyAlignment="1" applyProtection="1">
      <alignment horizontal="center" vertical="center"/>
      <protection locked="0"/>
    </xf>
    <xf numFmtId="0" fontId="93" fillId="23" borderId="58" xfId="14" applyFont="1" applyFill="1" applyBorder="1" applyAlignment="1" applyProtection="1">
      <alignment horizontal="left" vertical="center"/>
      <protection locked="0"/>
    </xf>
    <xf numFmtId="0" fontId="93" fillId="23" borderId="0" xfId="14" applyFont="1" applyFill="1" applyBorder="1" applyAlignment="1" applyProtection="1">
      <alignment horizontal="left" vertical="center"/>
      <protection locked="0"/>
    </xf>
    <xf numFmtId="49" fontId="105" fillId="23" borderId="0" xfId="14" applyNumberFormat="1" applyFont="1" applyFill="1" applyBorder="1" applyAlignment="1" applyProtection="1">
      <alignment horizontal="right" vertical="center"/>
      <protection locked="0"/>
    </xf>
    <xf numFmtId="49" fontId="106" fillId="23" borderId="0" xfId="14" applyNumberFormat="1" applyFont="1" applyFill="1" applyBorder="1" applyAlignment="1" applyProtection="1">
      <alignment horizontal="left" vertical="center"/>
      <protection locked="0"/>
    </xf>
    <xf numFmtId="49" fontId="106" fillId="23" borderId="0" xfId="14" applyNumberFormat="1" applyFont="1" applyFill="1" applyBorder="1" applyAlignment="1" applyProtection="1">
      <alignment horizontal="right" vertical="center"/>
      <protection locked="0"/>
    </xf>
    <xf numFmtId="49" fontId="98" fillId="23" borderId="0" xfId="14" applyNumberFormat="1" applyFont="1" applyFill="1" applyBorder="1" applyAlignment="1" applyProtection="1">
      <alignment horizontal="left" vertical="center"/>
      <protection locked="0"/>
    </xf>
    <xf numFmtId="0" fontId="98" fillId="0" borderId="0" xfId="14" applyFont="1" applyFill="1" applyBorder="1" applyAlignment="1" applyProtection="1">
      <alignment horizontal="left" vertical="center"/>
      <protection locked="0"/>
    </xf>
    <xf numFmtId="0" fontId="98" fillId="23" borderId="58" xfId="14" applyFont="1" applyFill="1" applyBorder="1" applyAlignment="1" applyProtection="1">
      <alignment horizontal="left" vertical="center"/>
      <protection locked="0"/>
    </xf>
    <xf numFmtId="0" fontId="98" fillId="23" borderId="0" xfId="14" applyFont="1" applyFill="1" applyBorder="1" applyAlignment="1" applyProtection="1">
      <alignment horizontal="left" vertical="center"/>
      <protection locked="0"/>
    </xf>
    <xf numFmtId="0" fontId="16" fillId="23" borderId="15" xfId="14" applyFont="1" applyFill="1" applyBorder="1" applyAlignment="1" applyProtection="1">
      <alignment horizontal="center" vertical="center"/>
      <protection locked="0"/>
    </xf>
    <xf numFmtId="49" fontId="106" fillId="23" borderId="49" xfId="14" applyNumberFormat="1" applyFont="1" applyFill="1" applyBorder="1" applyAlignment="1" applyProtection="1">
      <alignment horizontal="left" vertical="center"/>
      <protection locked="0"/>
    </xf>
    <xf numFmtId="49" fontId="16" fillId="23" borderId="15" xfId="14" applyNumberFormat="1" applyFont="1" applyFill="1" applyBorder="1" applyAlignment="1" applyProtection="1">
      <alignment horizontal="center" vertical="center" wrapText="1"/>
      <protection locked="0"/>
    </xf>
    <xf numFmtId="49" fontId="107" fillId="23" borderId="0" xfId="14" applyNumberFormat="1" applyFont="1" applyFill="1" applyBorder="1" applyAlignment="1" applyProtection="1">
      <alignment horizontal="left" vertical="center"/>
      <protection locked="0"/>
    </xf>
    <xf numFmtId="0" fontId="98" fillId="23" borderId="41" xfId="14" applyFont="1" applyFill="1" applyBorder="1" applyAlignment="1" applyProtection="1">
      <alignment horizontal="left" vertical="center"/>
      <protection locked="0"/>
    </xf>
    <xf numFmtId="0" fontId="98" fillId="21" borderId="0" xfId="14" applyFont="1" applyFill="1" applyBorder="1" applyAlignment="1" applyProtection="1">
      <alignment horizontal="left" vertical="center"/>
      <protection locked="0"/>
    </xf>
    <xf numFmtId="49" fontId="16" fillId="23" borderId="0" xfId="14" applyNumberFormat="1" applyFont="1" applyFill="1" applyBorder="1" applyAlignment="1" applyProtection="1">
      <alignment horizontal="left" vertical="center"/>
      <protection locked="0"/>
    </xf>
    <xf numFmtId="0" fontId="108" fillId="23" borderId="15" xfId="14" applyFont="1" applyFill="1" applyBorder="1" applyAlignment="1" applyProtection="1">
      <alignment horizontal="center" vertical="center"/>
      <protection locked="0"/>
    </xf>
    <xf numFmtId="49" fontId="98" fillId="23" borderId="15" xfId="14" applyNumberFormat="1" applyFont="1" applyFill="1" applyBorder="1" applyAlignment="1" applyProtection="1">
      <alignment horizontal="left" vertical="top"/>
      <protection locked="0"/>
    </xf>
    <xf numFmtId="0" fontId="98" fillId="0" borderId="0" xfId="14" applyFont="1" applyFill="1" applyBorder="1" applyAlignment="1" applyProtection="1">
      <alignment horizontal="left"/>
      <protection locked="0"/>
    </xf>
    <xf numFmtId="0" fontId="98" fillId="23" borderId="58" xfId="14" applyFont="1" applyFill="1" applyBorder="1" applyAlignment="1" applyProtection="1">
      <alignment horizontal="left"/>
      <protection locked="0"/>
    </xf>
    <xf numFmtId="49" fontId="98" fillId="23" borderId="0" xfId="14" applyNumberFormat="1" applyFont="1" applyFill="1" applyBorder="1" applyAlignment="1" applyProtection="1">
      <alignment horizontal="center"/>
      <protection locked="0"/>
    </xf>
    <xf numFmtId="0" fontId="98" fillId="23" borderId="0" xfId="14" applyFont="1" applyFill="1" applyBorder="1" applyAlignment="1" applyProtection="1">
      <alignment horizontal="left"/>
      <protection locked="0"/>
    </xf>
    <xf numFmtId="49" fontId="98" fillId="23" borderId="0" xfId="14" applyNumberFormat="1" applyFont="1" applyFill="1" applyBorder="1" applyAlignment="1" applyProtection="1">
      <alignment horizontal="left"/>
      <protection locked="0"/>
    </xf>
    <xf numFmtId="0" fontId="98" fillId="21" borderId="0" xfId="14" applyFont="1" applyFill="1" applyBorder="1" applyAlignment="1" applyProtection="1">
      <alignment horizontal="left"/>
      <protection locked="0"/>
    </xf>
    <xf numFmtId="49" fontId="98" fillId="0" borderId="0" xfId="14" applyNumberFormat="1" applyFont="1" applyFill="1" applyBorder="1" applyAlignment="1" applyProtection="1">
      <alignment horizontal="left" vertical="center"/>
      <protection locked="0"/>
    </xf>
    <xf numFmtId="49" fontId="98" fillId="23" borderId="58" xfId="14" applyNumberFormat="1" applyFont="1" applyFill="1" applyBorder="1" applyAlignment="1" applyProtection="1">
      <alignment horizontal="left" vertical="center"/>
      <protection locked="0"/>
    </xf>
    <xf numFmtId="49" fontId="99" fillId="5" borderId="59" xfId="14" applyNumberFormat="1" applyFont="1" applyFill="1" applyBorder="1" applyAlignment="1" applyProtection="1">
      <alignment horizontal="center" vertical="center" wrapText="1"/>
      <protection locked="0"/>
    </xf>
    <xf numFmtId="49" fontId="100" fillId="21" borderId="0" xfId="14" applyNumberFormat="1" applyFont="1" applyFill="1" applyBorder="1" applyAlignment="1" applyProtection="1">
      <alignment horizontal="center" vertical="center"/>
      <protection locked="0"/>
    </xf>
    <xf numFmtId="49" fontId="98" fillId="21" borderId="0" xfId="14" applyNumberFormat="1" applyFont="1" applyFill="1" applyBorder="1" applyAlignment="1" applyProtection="1">
      <alignment horizontal="left" vertical="center"/>
      <protection locked="0"/>
    </xf>
    <xf numFmtId="0" fontId="93" fillId="23" borderId="41" xfId="14" applyFont="1" applyFill="1" applyBorder="1" applyAlignment="1" applyProtection="1">
      <alignment horizontal="left" vertical="top"/>
      <protection locked="0"/>
    </xf>
    <xf numFmtId="49" fontId="99" fillId="23" borderId="64" xfId="14" applyNumberFormat="1" applyFont="1" applyFill="1" applyBorder="1" applyAlignment="1" applyProtection="1">
      <alignment horizontal="center" vertical="center"/>
      <protection locked="0"/>
    </xf>
    <xf numFmtId="49" fontId="93" fillId="23" borderId="68" xfId="14" applyNumberFormat="1" applyFont="1" applyFill="1" applyBorder="1" applyAlignment="1" applyProtection="1">
      <alignment horizontal="center" vertical="center"/>
      <protection locked="0"/>
    </xf>
    <xf numFmtId="0" fontId="93" fillId="4" borderId="67" xfId="14" applyFont="1" applyFill="1" applyBorder="1" applyAlignment="1" applyProtection="1">
      <alignment horizontal="center" vertical="center"/>
      <protection locked="0"/>
    </xf>
    <xf numFmtId="49" fontId="93" fillId="23" borderId="71" xfId="14" applyNumberFormat="1" applyFont="1" applyFill="1" applyBorder="1" applyAlignment="1" applyProtection="1">
      <alignment horizontal="center" vertical="center"/>
      <protection locked="0"/>
    </xf>
    <xf numFmtId="49" fontId="98" fillId="21" borderId="0" xfId="14" applyNumberFormat="1" applyFont="1" applyFill="1" applyBorder="1" applyAlignment="1" applyProtection="1">
      <alignment horizontal="right" vertical="center"/>
      <protection locked="0"/>
    </xf>
    <xf numFmtId="49" fontId="99" fillId="7" borderId="64" xfId="14" applyNumberFormat="1" applyFont="1" applyFill="1" applyBorder="1" applyAlignment="1" applyProtection="1">
      <alignment horizontal="center" vertical="center"/>
      <protection locked="0"/>
    </xf>
    <xf numFmtId="49" fontId="100" fillId="21" borderId="0" xfId="14" applyNumberFormat="1" applyFont="1" applyFill="1" applyBorder="1" applyAlignment="1" applyProtection="1">
      <alignment horizontal="left" vertical="center" wrapText="1"/>
      <protection locked="0"/>
    </xf>
    <xf numFmtId="49" fontId="99" fillId="23" borderId="68" xfId="14" applyNumberFormat="1" applyFont="1" applyFill="1" applyBorder="1" applyAlignment="1" applyProtection="1">
      <alignment horizontal="center" vertical="center"/>
      <protection locked="0"/>
    </xf>
    <xf numFmtId="49" fontId="100" fillId="21" borderId="0" xfId="14" applyNumberFormat="1" applyFont="1" applyFill="1" applyBorder="1" applyAlignment="1" applyProtection="1">
      <alignment horizontal="right" vertical="center"/>
      <protection locked="0"/>
    </xf>
    <xf numFmtId="49" fontId="99" fillId="23" borderId="71" xfId="14" applyNumberFormat="1" applyFont="1" applyFill="1" applyBorder="1" applyAlignment="1" applyProtection="1">
      <alignment horizontal="center" vertical="center"/>
      <protection locked="0"/>
    </xf>
    <xf numFmtId="49" fontId="93" fillId="23" borderId="64" xfId="14" applyNumberFormat="1" applyFont="1" applyFill="1" applyBorder="1" applyAlignment="1" applyProtection="1">
      <alignment horizontal="center" vertical="center"/>
      <protection locked="0"/>
    </xf>
    <xf numFmtId="49" fontId="98" fillId="21" borderId="0" xfId="14" applyNumberFormat="1" applyFont="1" applyFill="1" applyBorder="1" applyAlignment="1" applyProtection="1">
      <alignment horizontal="center" vertical="center"/>
      <protection locked="0"/>
    </xf>
    <xf numFmtId="49" fontId="93" fillId="21" borderId="0" xfId="14" applyNumberFormat="1" applyFont="1" applyFill="1" applyBorder="1" applyAlignment="1" applyProtection="1">
      <alignment horizontal="right" vertical="top"/>
      <protection locked="0"/>
    </xf>
    <xf numFmtId="49" fontId="93" fillId="21" borderId="0" xfId="14" applyNumberFormat="1" applyFont="1" applyFill="1" applyBorder="1" applyAlignment="1" applyProtection="1">
      <alignment horizontal="left" vertical="top"/>
      <protection locked="0"/>
    </xf>
    <xf numFmtId="37" fontId="93" fillId="4" borderId="68" xfId="14" applyNumberFormat="1" applyFont="1" applyFill="1" applyBorder="1" applyAlignment="1" applyProtection="1">
      <alignment horizontal="right" vertical="center"/>
      <protection locked="0"/>
    </xf>
    <xf numFmtId="49" fontId="100" fillId="0" borderId="0" xfId="14" applyNumberFormat="1" applyFont="1" applyFill="1" applyBorder="1" applyAlignment="1" applyProtection="1">
      <alignment horizontal="left" vertical="center"/>
      <protection locked="0"/>
    </xf>
    <xf numFmtId="49" fontId="100" fillId="23" borderId="58" xfId="14" applyNumberFormat="1" applyFont="1" applyFill="1" applyBorder="1" applyAlignment="1" applyProtection="1">
      <alignment horizontal="left" vertical="center"/>
      <protection locked="0"/>
    </xf>
    <xf numFmtId="49" fontId="99" fillId="7" borderId="68" xfId="14" applyNumberFormat="1" applyFont="1" applyFill="1" applyBorder="1" applyAlignment="1" applyProtection="1">
      <alignment horizontal="center" vertical="center"/>
      <protection locked="0"/>
    </xf>
    <xf numFmtId="49" fontId="100" fillId="21" borderId="0" xfId="14" applyNumberFormat="1" applyFont="1" applyFill="1" applyBorder="1" applyAlignment="1" applyProtection="1">
      <alignment horizontal="right" vertical="center" wrapText="1"/>
      <protection locked="0"/>
    </xf>
    <xf numFmtId="49" fontId="93" fillId="7" borderId="71" xfId="14" applyNumberFormat="1" applyFont="1" applyFill="1" applyBorder="1" applyAlignment="1" applyProtection="1">
      <alignment horizontal="center" vertical="center"/>
      <protection locked="0"/>
    </xf>
    <xf numFmtId="49" fontId="99" fillId="23" borderId="73" xfId="14" applyNumberFormat="1" applyFont="1" applyFill="1" applyBorder="1" applyAlignment="1" applyProtection="1">
      <alignment horizontal="center" vertical="center"/>
      <protection locked="0"/>
    </xf>
    <xf numFmtId="49" fontId="93" fillId="23" borderId="77" xfId="14" applyNumberFormat="1" applyFont="1" applyFill="1" applyBorder="1" applyAlignment="1" applyProtection="1">
      <alignment horizontal="center" vertical="center"/>
      <protection locked="0"/>
    </xf>
    <xf numFmtId="49" fontId="93" fillId="23" borderId="0" xfId="14" applyNumberFormat="1" applyFont="1" applyFill="1" applyBorder="1" applyAlignment="1" applyProtection="1">
      <alignment horizontal="left" vertical="center" wrapText="1"/>
      <protection locked="0"/>
    </xf>
    <xf numFmtId="49" fontId="93" fillId="23" borderId="0" xfId="14" applyNumberFormat="1" applyFont="1" applyFill="1" applyBorder="1" applyAlignment="1" applyProtection="1">
      <alignment horizontal="right" vertical="center" wrapText="1"/>
      <protection locked="0"/>
    </xf>
    <xf numFmtId="0" fontId="93" fillId="23" borderId="0" xfId="14" applyFont="1" applyFill="1" applyBorder="1" applyAlignment="1" applyProtection="1">
      <alignment horizontal="left" vertical="top"/>
      <protection locked="0"/>
    </xf>
    <xf numFmtId="49" fontId="93" fillId="23" borderId="0" xfId="14" applyNumberFormat="1" applyFont="1" applyFill="1" applyBorder="1" applyAlignment="1" applyProtection="1">
      <alignment horizontal="left" vertical="top"/>
      <protection locked="0"/>
    </xf>
    <xf numFmtId="49" fontId="98" fillId="23" borderId="0" xfId="14" applyNumberFormat="1" applyFont="1" applyFill="1" applyBorder="1" applyAlignment="1" applyProtection="1">
      <alignment horizontal="left" vertical="center" wrapText="1"/>
      <protection locked="0"/>
    </xf>
    <xf numFmtId="49" fontId="98" fillId="23" borderId="0" xfId="14" applyNumberFormat="1" applyFont="1" applyFill="1" applyBorder="1" applyAlignment="1" applyProtection="1">
      <alignment horizontal="right" vertical="center" wrapText="1"/>
      <protection locked="0"/>
    </xf>
    <xf numFmtId="49" fontId="98" fillId="23" borderId="0" xfId="14" applyNumberFormat="1" applyFont="1" applyFill="1" applyBorder="1" applyAlignment="1" applyProtection="1">
      <alignment horizontal="center" vertical="center"/>
      <protection locked="0"/>
    </xf>
    <xf numFmtId="49" fontId="98" fillId="23" borderId="0" xfId="14" applyNumberFormat="1" applyFont="1" applyFill="1" applyBorder="1" applyAlignment="1" applyProtection="1">
      <alignment horizontal="right" vertical="center"/>
      <protection locked="0"/>
    </xf>
    <xf numFmtId="49" fontId="69" fillId="23" borderId="0" xfId="14" applyNumberFormat="1" applyFont="1" applyFill="1" applyBorder="1" applyAlignment="1" applyProtection="1">
      <alignment horizontal="left" vertical="center"/>
      <protection locked="0"/>
    </xf>
    <xf numFmtId="49" fontId="99" fillId="23" borderId="65" xfId="14" applyNumberFormat="1" applyFont="1" applyFill="1" applyBorder="1" applyAlignment="1" applyProtection="1">
      <alignment horizontal="left" vertical="center" wrapText="1"/>
      <protection locked="0"/>
    </xf>
    <xf numFmtId="49" fontId="99" fillId="23" borderId="66" xfId="14" applyNumberFormat="1" applyFont="1" applyFill="1" applyBorder="1" applyAlignment="1" applyProtection="1">
      <alignment horizontal="left" vertical="center" wrapText="1"/>
      <protection locked="0"/>
    </xf>
    <xf numFmtId="49" fontId="99" fillId="23" borderId="67" xfId="14" applyNumberFormat="1" applyFont="1" applyFill="1" applyBorder="1" applyAlignment="1" applyProtection="1">
      <alignment horizontal="left" vertical="center" wrapText="1"/>
      <protection locked="0"/>
    </xf>
    <xf numFmtId="49" fontId="98" fillId="0" borderId="0" xfId="14" applyNumberFormat="1" applyFont="1" applyFill="1" applyBorder="1" applyAlignment="1" applyProtection="1">
      <alignment horizontal="left"/>
      <protection locked="0"/>
    </xf>
    <xf numFmtId="49" fontId="98" fillId="23" borderId="58" xfId="14" applyNumberFormat="1" applyFont="1" applyFill="1" applyBorder="1" applyAlignment="1" applyProtection="1">
      <alignment horizontal="left"/>
      <protection locked="0"/>
    </xf>
    <xf numFmtId="0" fontId="93" fillId="23" borderId="58" xfId="14" applyFont="1" applyFill="1" applyBorder="1" applyAlignment="1" applyProtection="1">
      <alignment horizontal="left" vertical="top"/>
      <protection locked="0"/>
    </xf>
    <xf numFmtId="49" fontId="1" fillId="23" borderId="0" xfId="14" applyNumberFormat="1" applyFont="1" applyFill="1" applyBorder="1" applyAlignment="1" applyProtection="1">
      <alignment horizontal="left"/>
      <protection locked="0"/>
    </xf>
    <xf numFmtId="0" fontId="93" fillId="0" borderId="46" xfId="14" applyFont="1" applyFill="1" applyBorder="1" applyAlignment="1" applyProtection="1">
      <alignment horizontal="left" vertical="top"/>
      <protection locked="0"/>
    </xf>
    <xf numFmtId="0" fontId="93" fillId="23" borderId="79" xfId="14" applyFont="1" applyFill="1" applyBorder="1" applyAlignment="1" applyProtection="1">
      <alignment horizontal="left" vertical="top"/>
      <protection locked="0"/>
    </xf>
    <xf numFmtId="0" fontId="1" fillId="23" borderId="46" xfId="14" applyFont="1" applyFill="1" applyBorder="1" applyAlignment="1" applyProtection="1">
      <alignment vertical="top"/>
      <protection locked="0"/>
    </xf>
    <xf numFmtId="0" fontId="93" fillId="23" borderId="47" xfId="14" applyFont="1" applyFill="1" applyBorder="1" applyAlignment="1" applyProtection="1">
      <alignment horizontal="left" vertical="top"/>
      <protection locked="0"/>
    </xf>
    <xf numFmtId="0" fontId="1" fillId="21" borderId="46" xfId="14" applyFont="1" applyFill="1" applyBorder="1" applyAlignment="1" applyProtection="1">
      <alignment vertical="top"/>
      <protection locked="0"/>
    </xf>
    <xf numFmtId="0" fontId="1" fillId="0" borderId="46" xfId="14" applyFont="1" applyFill="1" applyBorder="1" applyAlignment="1" applyProtection="1">
      <alignment vertical="top"/>
      <protection locked="0"/>
    </xf>
    <xf numFmtId="0" fontId="93" fillId="0" borderId="41" xfId="14" applyFont="1" applyFill="1" applyBorder="1" applyAlignment="1" applyProtection="1">
      <alignment horizontal="left" vertical="top"/>
      <protection locked="0"/>
    </xf>
    <xf numFmtId="0" fontId="93" fillId="0" borderId="0" xfId="14" applyFont="1" applyFill="1" applyBorder="1" applyAlignment="1" applyProtection="1">
      <alignment horizontal="left" vertical="center"/>
      <protection hidden="1"/>
    </xf>
    <xf numFmtId="14" fontId="93" fillId="0" borderId="0" xfId="14" applyNumberFormat="1" applyFont="1" applyFill="1" applyBorder="1" applyAlignment="1" applyProtection="1">
      <alignment horizontal="left" vertical="center"/>
      <protection hidden="1"/>
    </xf>
    <xf numFmtId="0" fontId="106" fillId="23" borderId="0" xfId="14" applyNumberFormat="1" applyFont="1" applyFill="1" applyBorder="1" applyAlignment="1" applyProtection="1">
      <alignment horizontal="left" vertical="center" wrapText="1"/>
      <protection hidden="1"/>
    </xf>
    <xf numFmtId="173" fontId="93" fillId="0" borderId="0" xfId="14" applyNumberFormat="1" applyFont="1" applyFill="1" applyBorder="1" applyAlignment="1" applyProtection="1">
      <alignment horizontal="left" vertical="center"/>
      <protection hidden="1"/>
    </xf>
    <xf numFmtId="37" fontId="99" fillId="4" borderId="68" xfId="14" applyNumberFormat="1" applyFont="1" applyFill="1" applyBorder="1" applyAlignment="1" applyProtection="1">
      <alignment horizontal="right" vertical="center"/>
      <protection hidden="1"/>
    </xf>
    <xf numFmtId="37" fontId="99" fillId="23" borderId="68" xfId="14" applyNumberFormat="1" applyFont="1" applyFill="1" applyBorder="1" applyAlignment="1" applyProtection="1">
      <alignment horizontal="right" vertical="center"/>
      <protection hidden="1"/>
    </xf>
    <xf numFmtId="37" fontId="93" fillId="23" borderId="68" xfId="14" applyNumberFormat="1" applyFont="1" applyFill="1" applyBorder="1" applyAlignment="1" applyProtection="1">
      <alignment horizontal="right" vertical="center"/>
      <protection hidden="1"/>
    </xf>
    <xf numFmtId="0" fontId="163" fillId="23" borderId="41" xfId="6" applyFont="1" applyFill="1" applyBorder="1" applyAlignment="1" applyProtection="1">
      <alignment horizontal="left" vertical="top"/>
    </xf>
    <xf numFmtId="0" fontId="164" fillId="23" borderId="41" xfId="6" applyFont="1" applyFill="1" applyBorder="1" applyAlignment="1">
      <alignment horizontal="left"/>
      <protection locked="0"/>
    </xf>
    <xf numFmtId="0" fontId="164" fillId="23" borderId="0" xfId="6" applyFont="1" applyFill="1" applyBorder="1">
      <protection locked="0"/>
    </xf>
    <xf numFmtId="0" fontId="165" fillId="23" borderId="0" xfId="6" applyFont="1" applyFill="1" applyBorder="1">
      <protection locked="0"/>
    </xf>
    <xf numFmtId="49" fontId="99" fillId="22" borderId="18" xfId="6" applyNumberFormat="1" applyFont="1" applyFill="1" applyBorder="1" applyAlignment="1" applyProtection="1">
      <alignment vertical="center" wrapText="1"/>
    </xf>
    <xf numFmtId="49" fontId="99" fillId="0" borderId="17" xfId="6" applyNumberFormat="1" applyFont="1" applyFill="1" applyBorder="1" applyAlignment="1" applyProtection="1">
      <alignment vertical="center" wrapText="1"/>
    </xf>
    <xf numFmtId="0" fontId="163" fillId="21" borderId="41" xfId="6" applyFont="1" applyFill="1" applyBorder="1" applyAlignment="1" applyProtection="1">
      <alignment horizontal="left" vertical="top"/>
    </xf>
    <xf numFmtId="0" fontId="163" fillId="17" borderId="41" xfId="6" applyFont="1" applyFill="1" applyBorder="1" applyAlignment="1" applyProtection="1">
      <alignment horizontal="left" vertical="top"/>
    </xf>
    <xf numFmtId="0" fontId="167" fillId="23" borderId="41" xfId="6" applyFont="1" applyFill="1" applyBorder="1" applyAlignment="1" applyProtection="1">
      <alignment horizontal="left" vertical="center"/>
    </xf>
    <xf numFmtId="0" fontId="163" fillId="23" borderId="47" xfId="6" applyFont="1" applyFill="1" applyBorder="1" applyAlignment="1" applyProtection="1">
      <alignment horizontal="left" vertical="top"/>
    </xf>
    <xf numFmtId="0" fontId="163" fillId="0" borderId="41" xfId="6" applyFont="1" applyFill="1" applyBorder="1" applyAlignment="1" applyProtection="1">
      <alignment horizontal="left" vertical="top"/>
    </xf>
    <xf numFmtId="173" fontId="93" fillId="21" borderId="0" xfId="6" applyNumberFormat="1" applyFont="1" applyFill="1" applyBorder="1" applyAlignment="1" applyProtection="1">
      <alignment horizontal="left" vertical="top"/>
      <protection locked="0"/>
    </xf>
    <xf numFmtId="0" fontId="93" fillId="21" borderId="0" xfId="6" applyFont="1" applyFill="1" applyBorder="1" applyAlignment="1" applyProtection="1">
      <alignment horizontal="left" vertical="top"/>
      <protection locked="0"/>
    </xf>
    <xf numFmtId="49" fontId="93" fillId="21" borderId="0" xfId="6" applyNumberFormat="1" applyFont="1" applyFill="1" applyBorder="1" applyAlignment="1" applyProtection="1">
      <alignment horizontal="left" vertical="top"/>
      <protection locked="0"/>
    </xf>
    <xf numFmtId="14" fontId="93" fillId="21" borderId="0" xfId="6" applyNumberFormat="1" applyFont="1" applyFill="1" applyBorder="1" applyAlignment="1" applyProtection="1">
      <alignment horizontal="left" vertical="top"/>
      <protection locked="0"/>
    </xf>
    <xf numFmtId="0" fontId="93" fillId="21" borderId="0" xfId="6" applyNumberFormat="1" applyFont="1" applyFill="1" applyBorder="1" applyAlignment="1" applyProtection="1">
      <alignment horizontal="left" vertical="top"/>
      <protection locked="0"/>
    </xf>
    <xf numFmtId="171" fontId="93" fillId="21" borderId="0" xfId="7" applyNumberFormat="1" applyFont="1" applyFill="1" applyBorder="1" applyAlignment="1" applyProtection="1">
      <alignment horizontal="left" vertical="top"/>
      <protection locked="0"/>
    </xf>
    <xf numFmtId="0" fontId="93" fillId="21" borderId="41" xfId="6" applyFont="1" applyFill="1" applyBorder="1" applyAlignment="1" applyProtection="1">
      <alignment horizontal="left" vertical="top"/>
      <protection locked="0"/>
    </xf>
    <xf numFmtId="173" fontId="93" fillId="17" borderId="0" xfId="6" applyNumberFormat="1" applyFont="1" applyFill="1" applyBorder="1" applyAlignment="1" applyProtection="1">
      <alignment horizontal="left" vertical="top"/>
      <protection locked="0"/>
    </xf>
    <xf numFmtId="0" fontId="93" fillId="17" borderId="0" xfId="6" applyFont="1" applyFill="1" applyBorder="1" applyAlignment="1" applyProtection="1">
      <alignment horizontal="left" vertical="top"/>
      <protection locked="0"/>
    </xf>
    <xf numFmtId="49" fontId="93" fillId="17" borderId="0" xfId="6" applyNumberFormat="1" applyFont="1" applyFill="1" applyBorder="1" applyAlignment="1" applyProtection="1">
      <alignment horizontal="left" vertical="top"/>
      <protection locked="0"/>
    </xf>
    <xf numFmtId="14" fontId="93" fillId="17" borderId="0" xfId="6" applyNumberFormat="1" applyFont="1" applyFill="1" applyBorder="1" applyAlignment="1" applyProtection="1">
      <alignment horizontal="left" vertical="top"/>
      <protection locked="0"/>
    </xf>
    <xf numFmtId="0" fontId="93" fillId="17" borderId="0" xfId="6" applyNumberFormat="1" applyFont="1" applyFill="1" applyBorder="1" applyAlignment="1" applyProtection="1">
      <alignment horizontal="left" vertical="top"/>
      <protection locked="0"/>
    </xf>
    <xf numFmtId="171" fontId="93" fillId="17" borderId="0" xfId="7" applyNumberFormat="1" applyFont="1" applyFill="1" applyBorder="1" applyAlignment="1" applyProtection="1">
      <alignment horizontal="left" vertical="top"/>
      <protection locked="0"/>
    </xf>
    <xf numFmtId="0" fontId="93" fillId="17" borderId="41" xfId="6" applyFont="1" applyFill="1" applyBorder="1" applyAlignment="1" applyProtection="1">
      <alignment horizontal="left" vertical="top"/>
      <protection locked="0"/>
    </xf>
    <xf numFmtId="173" fontId="93" fillId="0" borderId="0" xfId="6" applyNumberFormat="1" applyFont="1" applyFill="1" applyBorder="1" applyAlignment="1" applyProtection="1">
      <alignment horizontal="left" vertical="top"/>
      <protection locked="0"/>
    </xf>
    <xf numFmtId="0" fontId="93" fillId="0" borderId="0" xfId="6" applyFont="1" applyFill="1" applyBorder="1" applyAlignment="1" applyProtection="1">
      <alignment horizontal="left" vertical="top"/>
      <protection locked="0"/>
    </xf>
    <xf numFmtId="49" fontId="93" fillId="0" borderId="0" xfId="6" applyNumberFormat="1" applyFont="1" applyFill="1" applyBorder="1" applyAlignment="1" applyProtection="1">
      <alignment horizontal="left" vertical="top"/>
      <protection locked="0"/>
    </xf>
    <xf numFmtId="14" fontId="93" fillId="0" borderId="0" xfId="6" applyNumberFormat="1" applyFont="1" applyFill="1" applyBorder="1" applyAlignment="1" applyProtection="1">
      <alignment horizontal="left" vertical="top"/>
      <protection locked="0"/>
    </xf>
    <xf numFmtId="0" fontId="93" fillId="0" borderId="0" xfId="6" applyNumberFormat="1" applyFont="1" applyFill="1" applyBorder="1" applyAlignment="1" applyProtection="1">
      <alignment horizontal="left" vertical="top"/>
      <protection locked="0"/>
    </xf>
    <xf numFmtId="171" fontId="93" fillId="0" borderId="0" xfId="7" applyNumberFormat="1" applyFont="1" applyFill="1" applyBorder="1" applyAlignment="1" applyProtection="1">
      <alignment horizontal="left" vertical="top"/>
      <protection locked="0"/>
    </xf>
    <xf numFmtId="0" fontId="93" fillId="23" borderId="41" xfId="6" applyFont="1" applyFill="1" applyBorder="1" applyAlignment="1" applyProtection="1">
      <alignment horizontal="left" vertical="top"/>
      <protection locked="0"/>
    </xf>
    <xf numFmtId="173" fontId="98" fillId="0" borderId="0" xfId="6" applyNumberFormat="1" applyFont="1" applyFill="1" applyBorder="1" applyAlignment="1" applyProtection="1">
      <alignment horizontal="left"/>
      <protection locked="0"/>
    </xf>
    <xf numFmtId="49" fontId="98" fillId="0" borderId="0" xfId="6" applyNumberFormat="1" applyFont="1" applyFill="1" applyBorder="1" applyAlignment="1" applyProtection="1">
      <alignment horizontal="left"/>
      <protection locked="0"/>
    </xf>
    <xf numFmtId="0" fontId="98" fillId="0" borderId="0" xfId="6" applyNumberFormat="1" applyFont="1" applyFill="1" applyBorder="1" applyAlignment="1" applyProtection="1">
      <alignment horizontal="left"/>
      <protection locked="0"/>
    </xf>
    <xf numFmtId="171" fontId="98" fillId="0" borderId="0" xfId="7" applyNumberFormat="1" applyFont="1" applyFill="1" applyBorder="1" applyAlignment="1" applyProtection="1">
      <alignment horizontal="left"/>
      <protection locked="0"/>
    </xf>
    <xf numFmtId="0" fontId="98" fillId="23" borderId="41" xfId="6" applyFont="1" applyFill="1" applyBorder="1" applyAlignment="1" applyProtection="1">
      <alignment horizontal="left" vertical="center"/>
      <protection locked="0"/>
    </xf>
    <xf numFmtId="49" fontId="99" fillId="10" borderId="20" xfId="6" applyNumberFormat="1" applyFont="1" applyFill="1" applyBorder="1" applyAlignment="1" applyProtection="1">
      <alignment horizontal="center" vertical="center" wrapText="1"/>
      <protection locked="0"/>
    </xf>
    <xf numFmtId="173" fontId="99" fillId="10" borderId="20" xfId="6" applyNumberFormat="1" applyFont="1" applyFill="1" applyBorder="1" applyAlignment="1" applyProtection="1">
      <alignment horizontal="center" vertical="center" wrapText="1"/>
      <protection locked="0"/>
    </xf>
    <xf numFmtId="49" fontId="99" fillId="10" borderId="15" xfId="6" applyNumberFormat="1" applyFont="1" applyFill="1" applyBorder="1" applyAlignment="1" applyProtection="1">
      <alignment horizontal="center" vertical="center" wrapText="1"/>
      <protection locked="0"/>
    </xf>
    <xf numFmtId="49" fontId="99" fillId="10" borderId="44" xfId="6" applyNumberFormat="1" applyFont="1" applyFill="1" applyBorder="1" applyAlignment="1" applyProtection="1">
      <alignment horizontal="center" vertical="center" wrapText="1"/>
      <protection locked="0"/>
    </xf>
    <xf numFmtId="173" fontId="99" fillId="10" borderId="44" xfId="6" applyNumberFormat="1" applyFont="1" applyFill="1" applyBorder="1" applyAlignment="1" applyProtection="1">
      <alignment horizontal="center" vertical="center" wrapText="1"/>
      <protection locked="0"/>
    </xf>
    <xf numFmtId="173" fontId="93" fillId="10" borderId="15" xfId="6" applyNumberFormat="1" applyFont="1" applyFill="1" applyBorder="1" applyAlignment="1" applyProtection="1">
      <alignment horizontal="center" vertical="center" wrapText="1"/>
      <protection locked="0"/>
    </xf>
    <xf numFmtId="49" fontId="93" fillId="10" borderId="15" xfId="6" applyNumberFormat="1" applyFont="1" applyFill="1" applyBorder="1" applyAlignment="1" applyProtection="1">
      <alignment horizontal="center" vertical="center" wrapText="1"/>
      <protection locked="0"/>
    </xf>
    <xf numFmtId="0" fontId="93" fillId="10" borderId="15" xfId="6" applyNumberFormat="1" applyFont="1" applyFill="1" applyBorder="1" applyAlignment="1" applyProtection="1">
      <alignment horizontal="center" vertical="center" wrapText="1"/>
      <protection locked="0"/>
    </xf>
    <xf numFmtId="171" fontId="93" fillId="10" borderId="15" xfId="7" applyNumberFormat="1" applyFont="1" applyFill="1" applyBorder="1" applyAlignment="1" applyProtection="1">
      <alignment horizontal="center" vertical="center" wrapText="1"/>
      <protection locked="0"/>
    </xf>
    <xf numFmtId="49" fontId="166" fillId="22" borderId="15" xfId="6" applyNumberFormat="1" applyFont="1" applyFill="1" applyBorder="1" applyAlignment="1" applyProtection="1">
      <alignment vertical="center" wrapText="1"/>
      <protection locked="0"/>
    </xf>
    <xf numFmtId="173" fontId="93" fillId="0" borderId="15" xfId="6" applyNumberFormat="1" applyFont="1" applyFill="1" applyBorder="1" applyAlignment="1" applyProtection="1">
      <alignment horizontal="center" vertical="center" wrapText="1"/>
      <protection locked="0"/>
    </xf>
    <xf numFmtId="49" fontId="93" fillId="21" borderId="15" xfId="6" applyNumberFormat="1" applyFont="1" applyFill="1" applyBorder="1" applyAlignment="1" applyProtection="1">
      <alignment horizontal="left" vertical="center" wrapText="1"/>
      <protection locked="0"/>
    </xf>
    <xf numFmtId="14" fontId="93" fillId="4" borderId="15" xfId="6" applyNumberFormat="1" applyFont="1" applyFill="1" applyBorder="1" applyAlignment="1" applyProtection="1">
      <alignment horizontal="center" vertical="center"/>
      <protection locked="0"/>
    </xf>
    <xf numFmtId="49" fontId="93" fillId="21" borderId="15" xfId="6" applyNumberFormat="1" applyFont="1" applyFill="1" applyBorder="1" applyAlignment="1" applyProtection="1">
      <alignment horizontal="center" vertical="center" wrapText="1"/>
      <protection locked="0"/>
    </xf>
    <xf numFmtId="171" fontId="93" fillId="4" borderId="15" xfId="7" applyNumberFormat="1" applyFont="1" applyFill="1" applyBorder="1" applyAlignment="1" applyProtection="1">
      <alignment horizontal="center" vertical="center" wrapText="1"/>
      <protection locked="0"/>
    </xf>
    <xf numFmtId="49" fontId="93" fillId="4" borderId="15" xfId="6" applyNumberFormat="1" applyFont="1" applyFill="1" applyBorder="1" applyAlignment="1" applyProtection="1">
      <alignment horizontal="left" vertical="center" wrapText="1"/>
      <protection locked="0"/>
    </xf>
    <xf numFmtId="49" fontId="99" fillId="7" borderId="17" xfId="6" applyNumberFormat="1" applyFont="1" applyFill="1" applyBorder="1" applyAlignment="1" applyProtection="1">
      <alignment horizontal="left" vertical="center" wrapText="1"/>
      <protection locked="0"/>
    </xf>
    <xf numFmtId="171" fontId="99" fillId="7" borderId="15" xfId="7" applyNumberFormat="1" applyFont="1" applyFill="1" applyBorder="1" applyAlignment="1" applyProtection="1">
      <alignment horizontal="right" vertical="center"/>
      <protection locked="0"/>
    </xf>
    <xf numFmtId="173" fontId="99" fillId="7" borderId="15" xfId="6" applyNumberFormat="1" applyFont="1" applyFill="1" applyBorder="1" applyAlignment="1" applyProtection="1">
      <alignment horizontal="right" vertical="center" wrapText="1"/>
      <protection locked="0"/>
    </xf>
    <xf numFmtId="49" fontId="93" fillId="7" borderId="15" xfId="6" applyNumberFormat="1" applyFont="1" applyFill="1" applyBorder="1" applyAlignment="1" applyProtection="1">
      <alignment horizontal="left" vertical="center" wrapText="1"/>
      <protection locked="0"/>
    </xf>
    <xf numFmtId="49" fontId="130" fillId="7" borderId="15" xfId="6" applyNumberFormat="1" applyFont="1" applyFill="1" applyBorder="1" applyAlignment="1" applyProtection="1">
      <alignment horizontal="left" vertical="center" wrapText="1"/>
      <protection locked="0"/>
    </xf>
    <xf numFmtId="173" fontId="1" fillId="24" borderId="17" xfId="6" applyNumberFormat="1" applyFont="1" applyFill="1" applyBorder="1" applyAlignment="1" applyProtection="1">
      <alignment horizontal="left" vertical="top" wrapText="1"/>
      <protection locked="0"/>
    </xf>
    <xf numFmtId="49" fontId="1" fillId="24" borderId="18" xfId="6" applyNumberFormat="1" applyFont="1" applyFill="1" applyBorder="1" applyAlignment="1" applyProtection="1">
      <alignment horizontal="left" vertical="top" wrapText="1"/>
      <protection locked="0"/>
    </xf>
    <xf numFmtId="0" fontId="117" fillId="23" borderId="15" xfId="6" applyFont="1" applyFill="1" applyBorder="1" applyAlignment="1" applyProtection="1">
      <alignment horizontal="left"/>
      <protection locked="0"/>
    </xf>
    <xf numFmtId="173" fontId="1" fillId="24" borderId="15" xfId="6" applyNumberFormat="1" applyFont="1" applyFill="1" applyBorder="1" applyAlignment="1" applyProtection="1">
      <alignment horizontal="left" vertical="top" wrapText="1"/>
      <protection locked="0"/>
    </xf>
    <xf numFmtId="49" fontId="1" fillId="24" borderId="15" xfId="6" applyNumberFormat="1" applyFont="1" applyFill="1" applyBorder="1" applyAlignment="1" applyProtection="1">
      <alignment horizontal="left" vertical="top" wrapText="1"/>
      <protection locked="0"/>
    </xf>
    <xf numFmtId="0" fontId="1" fillId="24" borderId="15" xfId="6" applyNumberFormat="1" applyFont="1" applyFill="1" applyBorder="1" applyAlignment="1" applyProtection="1">
      <alignment horizontal="left" vertical="top" wrapText="1"/>
      <protection locked="0"/>
    </xf>
    <xf numFmtId="49" fontId="1" fillId="24" borderId="15" xfId="6" applyNumberFormat="1" applyFont="1" applyFill="1" applyBorder="1" applyAlignment="1" applyProtection="1">
      <alignment horizontal="center" vertical="center" wrapText="1"/>
      <protection locked="0"/>
    </xf>
    <xf numFmtId="0" fontId="117" fillId="23" borderId="15" xfId="6" applyFont="1" applyFill="1" applyBorder="1" applyProtection="1">
      <protection locked="0"/>
    </xf>
    <xf numFmtId="173" fontId="10" fillId="24" borderId="15" xfId="6" applyNumberFormat="1" applyFont="1" applyFill="1" applyBorder="1" applyAlignment="1" applyProtection="1">
      <alignment horizontal="left" vertical="top" wrapText="1"/>
      <protection locked="0"/>
    </xf>
    <xf numFmtId="49" fontId="10" fillId="24" borderId="15" xfId="6" applyNumberFormat="1" applyFont="1" applyFill="1" applyBorder="1" applyAlignment="1" applyProtection="1">
      <alignment horizontal="left" vertical="top" wrapText="1"/>
      <protection locked="0"/>
    </xf>
    <xf numFmtId="0" fontId="10" fillId="24" borderId="15" xfId="6" applyNumberFormat="1" applyFont="1" applyFill="1" applyBorder="1" applyAlignment="1" applyProtection="1">
      <alignment horizontal="left" vertical="top" wrapText="1"/>
      <protection locked="0"/>
    </xf>
    <xf numFmtId="0" fontId="27" fillId="23" borderId="15" xfId="6" applyFont="1" applyFill="1" applyBorder="1" applyProtection="1">
      <protection locked="0"/>
    </xf>
    <xf numFmtId="173" fontId="93" fillId="23" borderId="15" xfId="6" applyNumberFormat="1" applyFont="1" applyFill="1" applyBorder="1" applyAlignment="1" applyProtection="1">
      <alignment horizontal="center" vertical="center" wrapText="1"/>
      <protection locked="0"/>
    </xf>
    <xf numFmtId="49" fontId="93" fillId="4" borderId="15" xfId="6" applyNumberFormat="1" applyFont="1" applyFill="1" applyBorder="1" applyAlignment="1" applyProtection="1">
      <alignment horizontal="left" vertical="center"/>
      <protection locked="0"/>
    </xf>
    <xf numFmtId="0" fontId="93" fillId="4" borderId="15" xfId="6" applyNumberFormat="1" applyFont="1" applyFill="1" applyBorder="1" applyAlignment="1" applyProtection="1">
      <alignment horizontal="left" vertical="center" wrapText="1"/>
      <protection locked="0"/>
    </xf>
    <xf numFmtId="49" fontId="93" fillId="4" borderId="15" xfId="6" applyNumberFormat="1" applyFont="1" applyFill="1" applyBorder="1" applyAlignment="1" applyProtection="1">
      <alignment horizontal="center" vertical="center" wrapText="1"/>
      <protection locked="0"/>
    </xf>
    <xf numFmtId="171" fontId="93" fillId="4" borderId="15" xfId="7" applyNumberFormat="1" applyFont="1" applyFill="1" applyBorder="1" applyAlignment="1" applyProtection="1">
      <alignment horizontal="right" vertical="center"/>
      <protection locked="0"/>
    </xf>
    <xf numFmtId="173" fontId="93" fillId="21" borderId="15" xfId="6" applyNumberFormat="1" applyFont="1" applyFill="1" applyBorder="1" applyAlignment="1" applyProtection="1">
      <alignment horizontal="right" vertical="center" wrapText="1"/>
      <protection locked="0"/>
    </xf>
    <xf numFmtId="173" fontId="93" fillId="4" borderId="15" xfId="6" applyNumberFormat="1" applyFont="1" applyFill="1" applyBorder="1" applyAlignment="1" applyProtection="1">
      <alignment horizontal="right" vertical="center"/>
      <protection locked="0"/>
    </xf>
    <xf numFmtId="49" fontId="130" fillId="4" borderId="15" xfId="6" applyNumberFormat="1" applyFont="1" applyFill="1" applyBorder="1" applyAlignment="1" applyProtection="1">
      <alignment horizontal="left" vertical="center" wrapText="1"/>
      <protection locked="0"/>
    </xf>
    <xf numFmtId="173" fontId="99" fillId="7" borderId="15" xfId="6" applyNumberFormat="1" applyFont="1" applyFill="1" applyBorder="1" applyAlignment="1" applyProtection="1">
      <alignment horizontal="right" vertical="center"/>
      <protection locked="0"/>
    </xf>
    <xf numFmtId="49" fontId="93" fillId="23" borderId="15" xfId="6" applyNumberFormat="1" applyFont="1" applyFill="1" applyBorder="1" applyAlignment="1" applyProtection="1">
      <alignment horizontal="left" vertical="center" wrapText="1"/>
      <protection locked="0"/>
    </xf>
    <xf numFmtId="49" fontId="93" fillId="23" borderId="15" xfId="6" applyNumberFormat="1" applyFont="1" applyFill="1" applyBorder="1" applyAlignment="1" applyProtection="1">
      <alignment horizontal="center" vertical="center" wrapText="1"/>
      <protection locked="0"/>
    </xf>
    <xf numFmtId="0" fontId="93" fillId="23" borderId="15" xfId="6" applyNumberFormat="1" applyFont="1" applyFill="1" applyBorder="1" applyAlignment="1" applyProtection="1">
      <alignment horizontal="left" vertical="center" wrapText="1"/>
      <protection locked="0"/>
    </xf>
    <xf numFmtId="171" fontId="93" fillId="23" borderId="15" xfId="7" applyNumberFormat="1" applyFont="1" applyFill="1" applyBorder="1" applyAlignment="1" applyProtection="1">
      <alignment horizontal="right" vertical="center" wrapText="1"/>
      <protection locked="0"/>
    </xf>
    <xf numFmtId="173" fontId="93" fillId="23" borderId="15" xfId="6" applyNumberFormat="1" applyFont="1" applyFill="1" applyBorder="1" applyAlignment="1" applyProtection="1">
      <alignment horizontal="right" vertical="center" wrapText="1"/>
      <protection locked="0"/>
    </xf>
    <xf numFmtId="0" fontId="163" fillId="23" borderId="15" xfId="6" applyFont="1" applyFill="1" applyBorder="1" applyAlignment="1" applyProtection="1">
      <alignment horizontal="left" vertical="top"/>
      <protection locked="0"/>
    </xf>
    <xf numFmtId="173" fontId="99" fillId="23" borderId="0" xfId="6" applyNumberFormat="1" applyFont="1" applyFill="1" applyBorder="1" applyAlignment="1" applyProtection="1">
      <alignment horizontal="left" vertical="center"/>
      <protection locked="0"/>
    </xf>
    <xf numFmtId="49" fontId="99" fillId="23" borderId="0" xfId="6" applyNumberFormat="1" applyFont="1" applyFill="1" applyBorder="1" applyAlignment="1" applyProtection="1">
      <alignment horizontal="left" vertical="center"/>
      <protection locked="0"/>
    </xf>
    <xf numFmtId="0" fontId="99" fillId="23" borderId="0" xfId="6" applyNumberFormat="1" applyFont="1" applyFill="1" applyBorder="1" applyAlignment="1" applyProtection="1">
      <alignment horizontal="left" vertical="center"/>
      <protection locked="0"/>
    </xf>
    <xf numFmtId="171" fontId="99" fillId="23" borderId="0" xfId="7" applyNumberFormat="1" applyFont="1" applyFill="1" applyBorder="1" applyAlignment="1" applyProtection="1">
      <alignment horizontal="left" vertical="center"/>
      <protection locked="0"/>
    </xf>
    <xf numFmtId="0" fontId="163" fillId="23" borderId="41" xfId="6" applyFont="1" applyFill="1" applyBorder="1" applyAlignment="1" applyProtection="1">
      <alignment horizontal="left" vertical="top"/>
      <protection locked="0"/>
    </xf>
    <xf numFmtId="173" fontId="93" fillId="23" borderId="0" xfId="6" applyNumberFormat="1" applyFont="1" applyFill="1" applyBorder="1" applyAlignment="1" applyProtection="1">
      <alignment horizontal="left"/>
      <protection locked="0"/>
    </xf>
    <xf numFmtId="49" fontId="93" fillId="23" borderId="0" xfId="6" applyNumberFormat="1" applyFont="1" applyFill="1" applyBorder="1" applyAlignment="1" applyProtection="1">
      <alignment horizontal="left"/>
      <protection locked="0"/>
    </xf>
    <xf numFmtId="0" fontId="93" fillId="23" borderId="0" xfId="6" applyNumberFormat="1" applyFont="1" applyFill="1" applyBorder="1" applyAlignment="1" applyProtection="1">
      <alignment horizontal="left"/>
      <protection locked="0"/>
    </xf>
    <xf numFmtId="171" fontId="93" fillId="23" borderId="0" xfId="7" applyNumberFormat="1" applyFont="1" applyFill="1" applyBorder="1" applyAlignment="1" applyProtection="1">
      <alignment horizontal="left"/>
      <protection locked="0"/>
    </xf>
    <xf numFmtId="173" fontId="99" fillId="23" borderId="0" xfId="6" applyNumberFormat="1" applyFont="1" applyFill="1" applyBorder="1" applyAlignment="1" applyProtection="1">
      <alignment horizontal="left"/>
      <protection locked="0"/>
    </xf>
    <xf numFmtId="49" fontId="99" fillId="23" borderId="0" xfId="6" applyNumberFormat="1" applyFont="1" applyFill="1" applyBorder="1" applyAlignment="1" applyProtection="1">
      <alignment horizontal="left"/>
      <protection locked="0"/>
    </xf>
    <xf numFmtId="49" fontId="93" fillId="23" borderId="0" xfId="6" applyNumberFormat="1" applyFont="1" applyFill="1" applyBorder="1" applyAlignment="1" applyProtection="1">
      <alignment horizontal="left" vertical="top"/>
      <protection locked="0"/>
    </xf>
    <xf numFmtId="0" fontId="93" fillId="23" borderId="0" xfId="6" applyNumberFormat="1" applyFont="1" applyFill="1" applyBorder="1" applyAlignment="1" applyProtection="1">
      <alignment horizontal="left" vertical="top"/>
      <protection locked="0"/>
    </xf>
    <xf numFmtId="0" fontId="93" fillId="23" borderId="0" xfId="6" applyFont="1" applyFill="1" applyBorder="1" applyAlignment="1" applyProtection="1">
      <alignment horizontal="left" vertical="top"/>
      <protection locked="0"/>
    </xf>
    <xf numFmtId="49" fontId="1" fillId="23" borderId="0" xfId="6" applyNumberFormat="1" applyFont="1" applyFill="1" applyBorder="1" applyAlignment="1" applyProtection="1">
      <alignment horizontal="left"/>
      <protection locked="0"/>
    </xf>
    <xf numFmtId="49" fontId="99" fillId="23" borderId="0" xfId="6" applyNumberFormat="1" applyFont="1" applyFill="1" applyBorder="1" applyAlignment="1" applyProtection="1">
      <alignment horizontal="center"/>
      <protection locked="0"/>
    </xf>
    <xf numFmtId="0" fontId="99" fillId="23" borderId="0" xfId="6" applyNumberFormat="1" applyFont="1" applyFill="1" applyBorder="1" applyAlignment="1" applyProtection="1">
      <alignment horizontal="center"/>
      <protection locked="0"/>
    </xf>
    <xf numFmtId="173" fontId="93" fillId="23" borderId="0" xfId="6" applyNumberFormat="1" applyFont="1" applyFill="1" applyBorder="1" applyAlignment="1" applyProtection="1">
      <alignment horizontal="left" vertical="top"/>
      <protection locked="0"/>
    </xf>
    <xf numFmtId="173" fontId="98" fillId="23" borderId="0" xfId="6" applyNumberFormat="1" applyFont="1" applyFill="1" applyBorder="1" applyAlignment="1" applyProtection="1">
      <alignment horizontal="left"/>
      <protection locked="0"/>
    </xf>
    <xf numFmtId="49" fontId="98" fillId="23" borderId="0" xfId="6" applyNumberFormat="1" applyFont="1" applyFill="1" applyBorder="1" applyAlignment="1" applyProtection="1">
      <alignment horizontal="left"/>
      <protection locked="0"/>
    </xf>
    <xf numFmtId="0" fontId="98" fillId="23" borderId="0" xfId="6" applyNumberFormat="1" applyFont="1" applyFill="1" applyBorder="1" applyAlignment="1" applyProtection="1">
      <alignment horizontal="left"/>
      <protection locked="0"/>
    </xf>
    <xf numFmtId="171" fontId="98" fillId="23" borderId="0" xfId="7" applyNumberFormat="1" applyFont="1" applyFill="1" applyBorder="1" applyAlignment="1" applyProtection="1">
      <alignment horizontal="left"/>
      <protection locked="0"/>
    </xf>
    <xf numFmtId="173" fontId="1" fillId="23" borderId="46" xfId="6" applyNumberFormat="1" applyFont="1" applyFill="1" applyBorder="1" applyAlignment="1" applyProtection="1">
      <alignment vertical="top"/>
      <protection locked="0"/>
    </xf>
    <xf numFmtId="0" fontId="1" fillId="23" borderId="46" xfId="6" applyFont="1" applyFill="1" applyBorder="1" applyAlignment="1" applyProtection="1">
      <alignment vertical="top"/>
      <protection locked="0"/>
    </xf>
    <xf numFmtId="49" fontId="1" fillId="23" borderId="46" xfId="6" applyNumberFormat="1" applyFont="1" applyFill="1" applyBorder="1" applyAlignment="1" applyProtection="1">
      <alignment vertical="top"/>
      <protection locked="0"/>
    </xf>
    <xf numFmtId="0" fontId="1" fillId="23" borderId="46" xfId="6" applyNumberFormat="1" applyFont="1" applyFill="1" applyBorder="1" applyAlignment="1" applyProtection="1">
      <alignment vertical="top"/>
      <protection locked="0"/>
    </xf>
    <xf numFmtId="0" fontId="93" fillId="23" borderId="47" xfId="6" applyFont="1" applyFill="1" applyBorder="1" applyAlignment="1" applyProtection="1">
      <alignment horizontal="left" vertical="top"/>
      <protection locked="0"/>
    </xf>
    <xf numFmtId="0" fontId="93" fillId="0" borderId="41" xfId="6" applyFont="1" applyFill="1" applyBorder="1" applyAlignment="1" applyProtection="1">
      <alignment horizontal="left" vertical="top"/>
      <protection locked="0"/>
    </xf>
    <xf numFmtId="0" fontId="93" fillId="4" borderId="15" xfId="6" applyNumberFormat="1" applyFont="1" applyFill="1" applyBorder="1" applyAlignment="1" applyProtection="1">
      <alignment horizontal="center" vertical="center"/>
      <protection hidden="1"/>
    </xf>
    <xf numFmtId="14" fontId="93" fillId="4" borderId="15" xfId="6" applyNumberFormat="1" applyFont="1" applyFill="1" applyBorder="1" applyAlignment="1" applyProtection="1">
      <alignment horizontal="center" vertical="center"/>
      <protection hidden="1"/>
    </xf>
    <xf numFmtId="0" fontId="93" fillId="4" borderId="15" xfId="6" applyNumberFormat="1" applyFont="1" applyFill="1" applyBorder="1" applyAlignment="1" applyProtection="1">
      <alignment horizontal="center" vertical="center" wrapText="1"/>
      <protection hidden="1"/>
    </xf>
    <xf numFmtId="173" fontId="93" fillId="0" borderId="15" xfId="6" applyNumberFormat="1" applyFont="1" applyFill="1" applyBorder="1" applyAlignment="1" applyProtection="1">
      <alignment horizontal="center" vertical="center" wrapText="1"/>
      <protection hidden="1"/>
    </xf>
    <xf numFmtId="171" fontId="93" fillId="4" borderId="15" xfId="7" applyNumberFormat="1" applyFont="1" applyFill="1" applyBorder="1" applyAlignment="1" applyProtection="1">
      <alignment horizontal="center" vertical="center" wrapText="1"/>
      <protection hidden="1"/>
    </xf>
    <xf numFmtId="0" fontId="130" fillId="0" borderId="15" xfId="6" applyFont="1" applyFill="1" applyBorder="1" applyAlignment="1" applyProtection="1">
      <alignment horizontal="left" vertical="top"/>
      <protection hidden="1"/>
    </xf>
    <xf numFmtId="171" fontId="99" fillId="7" borderId="15" xfId="7" applyNumberFormat="1" applyFont="1" applyFill="1" applyBorder="1" applyAlignment="1" applyProtection="1">
      <alignment horizontal="right" vertical="center"/>
      <protection hidden="1"/>
    </xf>
    <xf numFmtId="173" fontId="93" fillId="17" borderId="0" xfId="14" applyNumberFormat="1" applyFont="1" applyFill="1" applyBorder="1" applyAlignment="1" applyProtection="1">
      <alignment horizontal="left" vertical="top"/>
      <protection locked="0"/>
    </xf>
    <xf numFmtId="0" fontId="93" fillId="17" borderId="0" xfId="14" applyNumberFormat="1" applyFont="1" applyFill="1" applyBorder="1" applyAlignment="1" applyProtection="1">
      <alignment horizontal="left" vertical="top"/>
      <protection locked="0"/>
    </xf>
    <xf numFmtId="14" fontId="93" fillId="17" borderId="0" xfId="14" applyNumberFormat="1" applyFont="1" applyFill="1" applyBorder="1" applyAlignment="1" applyProtection="1">
      <alignment horizontal="left" vertical="top"/>
      <protection locked="0"/>
    </xf>
    <xf numFmtId="173" fontId="94" fillId="0" borderId="0" xfId="14" applyNumberFormat="1" applyFont="1" applyFill="1" applyBorder="1" applyAlignment="1" applyProtection="1">
      <alignment horizontal="left"/>
      <protection locked="0"/>
    </xf>
    <xf numFmtId="49" fontId="94" fillId="0" borderId="0" xfId="14" applyNumberFormat="1" applyFont="1" applyFill="1" applyBorder="1" applyAlignment="1" applyProtection="1">
      <alignment horizontal="left"/>
      <protection locked="0"/>
    </xf>
    <xf numFmtId="0" fontId="94" fillId="0" borderId="0" xfId="14" applyNumberFormat="1" applyFont="1" applyFill="1" applyBorder="1" applyAlignment="1" applyProtection="1">
      <alignment horizontal="left"/>
      <protection locked="0"/>
    </xf>
    <xf numFmtId="49" fontId="94" fillId="23" borderId="0" xfId="14" applyNumberFormat="1" applyFont="1" applyFill="1" applyBorder="1" applyAlignment="1" applyProtection="1">
      <alignment horizontal="left"/>
      <protection locked="0"/>
    </xf>
    <xf numFmtId="49" fontId="94" fillId="23" borderId="0" xfId="14" applyNumberFormat="1" applyFont="1" applyFill="1" applyBorder="1" applyAlignment="1" applyProtection="1">
      <alignment horizontal="right"/>
      <protection locked="0"/>
    </xf>
    <xf numFmtId="49" fontId="97" fillId="23" borderId="0" xfId="14" applyNumberFormat="1" applyFont="1" applyFill="1" applyBorder="1" applyAlignment="1" applyProtection="1">
      <alignment horizontal="center" vertical="top" wrapText="1"/>
      <protection locked="0"/>
    </xf>
    <xf numFmtId="49" fontId="97" fillId="23" borderId="0" xfId="14" applyNumberFormat="1" applyFont="1" applyFill="1" applyBorder="1" applyAlignment="1" applyProtection="1">
      <alignment horizontal="center" vertical="top"/>
      <protection locked="0"/>
    </xf>
    <xf numFmtId="49" fontId="99" fillId="10" borderId="20" xfId="14" applyNumberFormat="1" applyFont="1" applyFill="1" applyBorder="1" applyAlignment="1" applyProtection="1">
      <alignment horizontal="center" vertical="center" wrapText="1"/>
      <protection locked="0"/>
    </xf>
    <xf numFmtId="49" fontId="100" fillId="21" borderId="0" xfId="14" applyNumberFormat="1" applyFont="1" applyFill="1" applyBorder="1" applyAlignment="1" applyProtection="1">
      <alignment horizontal="center" vertical="center" wrapText="1"/>
      <protection locked="0"/>
    </xf>
    <xf numFmtId="49" fontId="99" fillId="10" borderId="15" xfId="14" applyNumberFormat="1" applyFont="1" applyFill="1" applyBorder="1" applyAlignment="1" applyProtection="1">
      <alignment horizontal="center" vertical="center" wrapText="1"/>
      <protection locked="0"/>
    </xf>
    <xf numFmtId="0" fontId="99" fillId="10" borderId="15" xfId="14" applyNumberFormat="1" applyFont="1" applyFill="1" applyBorder="1" applyAlignment="1" applyProtection="1">
      <alignment horizontal="center" vertical="center" wrapText="1"/>
      <protection locked="0"/>
    </xf>
    <xf numFmtId="49" fontId="99" fillId="10" borderId="44" xfId="14" applyNumberFormat="1" applyFont="1" applyFill="1" applyBorder="1" applyAlignment="1" applyProtection="1">
      <alignment horizontal="center" vertical="center" wrapText="1"/>
      <protection locked="0"/>
    </xf>
    <xf numFmtId="173" fontId="93" fillId="10" borderId="15" xfId="14" applyNumberFormat="1" applyFont="1" applyFill="1" applyBorder="1" applyAlignment="1" applyProtection="1">
      <alignment horizontal="center" vertical="center" wrapText="1"/>
      <protection locked="0"/>
    </xf>
    <xf numFmtId="49" fontId="93" fillId="10" borderId="15" xfId="14" applyNumberFormat="1" applyFont="1" applyFill="1" applyBorder="1" applyAlignment="1" applyProtection="1">
      <alignment horizontal="center" vertical="center" wrapText="1"/>
      <protection locked="0"/>
    </xf>
    <xf numFmtId="0" fontId="93" fillId="10" borderId="15" xfId="14" applyNumberFormat="1" applyFont="1" applyFill="1" applyBorder="1" applyAlignment="1" applyProtection="1">
      <alignment horizontal="center" vertical="center" wrapText="1"/>
      <protection locked="0"/>
    </xf>
    <xf numFmtId="49" fontId="98" fillId="21" borderId="0" xfId="14" applyNumberFormat="1" applyFont="1" applyFill="1" applyBorder="1" applyAlignment="1" applyProtection="1">
      <alignment horizontal="center" vertical="center" wrapText="1"/>
      <protection locked="0"/>
    </xf>
    <xf numFmtId="49" fontId="100" fillId="21" borderId="0" xfId="14" applyNumberFormat="1" applyFont="1" applyFill="1" applyBorder="1" applyAlignment="1" applyProtection="1">
      <alignment horizontal="left" vertical="center"/>
      <protection locked="0"/>
    </xf>
    <xf numFmtId="173" fontId="93" fillId="0" borderId="15" xfId="14" applyNumberFormat="1" applyFont="1" applyFill="1" applyBorder="1" applyAlignment="1" applyProtection="1">
      <alignment horizontal="center" vertical="center" wrapText="1"/>
      <protection locked="0"/>
    </xf>
    <xf numFmtId="49" fontId="93" fillId="21" borderId="15" xfId="14" applyNumberFormat="1" applyFont="1" applyFill="1" applyBorder="1" applyAlignment="1" applyProtection="1">
      <alignment horizontal="left" vertical="center" wrapText="1"/>
      <protection locked="0"/>
    </xf>
    <xf numFmtId="0" fontId="93" fillId="4" borderId="15" xfId="14" applyNumberFormat="1" applyFont="1" applyFill="1" applyBorder="1" applyAlignment="1" applyProtection="1">
      <alignment horizontal="left" vertical="center"/>
      <protection locked="0"/>
    </xf>
    <xf numFmtId="14" fontId="93" fillId="4" borderId="15" xfId="14" applyNumberFormat="1" applyFont="1" applyFill="1" applyBorder="1" applyAlignment="1" applyProtection="1">
      <alignment horizontal="center" vertical="center"/>
      <protection locked="0"/>
    </xf>
    <xf numFmtId="49" fontId="93" fillId="4" borderId="15" xfId="14" applyNumberFormat="1" applyFont="1" applyFill="1" applyBorder="1" applyAlignment="1" applyProtection="1">
      <alignment horizontal="left" vertical="center" wrapText="1"/>
      <protection locked="0"/>
    </xf>
    <xf numFmtId="37" fontId="93" fillId="4" borderId="15" xfId="14" applyNumberFormat="1" applyFont="1" applyFill="1" applyBorder="1" applyAlignment="1" applyProtection="1">
      <alignment horizontal="right" vertical="center"/>
      <protection locked="0"/>
    </xf>
    <xf numFmtId="49" fontId="130" fillId="4" borderId="15" xfId="14" applyNumberFormat="1" applyFont="1" applyFill="1" applyBorder="1" applyAlignment="1" applyProtection="1">
      <alignment horizontal="left" vertical="center" wrapText="1"/>
      <protection locked="0"/>
    </xf>
    <xf numFmtId="49" fontId="99" fillId="7" borderId="17" xfId="14" applyNumberFormat="1" applyFont="1" applyFill="1" applyBorder="1" applyAlignment="1" applyProtection="1">
      <alignment horizontal="left" vertical="center" wrapText="1"/>
      <protection locked="0"/>
    </xf>
    <xf numFmtId="49" fontId="99" fillId="7" borderId="15" xfId="14" applyNumberFormat="1" applyFont="1" applyFill="1" applyBorder="1" applyAlignment="1" applyProtection="1">
      <alignment horizontal="right" vertical="center" wrapText="1"/>
      <protection locked="0"/>
    </xf>
    <xf numFmtId="49" fontId="93" fillId="7" borderId="15" xfId="14" applyNumberFormat="1" applyFont="1" applyFill="1" applyBorder="1" applyAlignment="1" applyProtection="1">
      <alignment horizontal="left" vertical="center" wrapText="1"/>
      <protection locked="0"/>
    </xf>
    <xf numFmtId="49" fontId="98" fillId="21" borderId="0" xfId="14" applyNumberFormat="1" applyFont="1" applyFill="1" applyBorder="1" applyAlignment="1" applyProtection="1">
      <alignment horizontal="left"/>
      <protection locked="0"/>
    </xf>
    <xf numFmtId="49" fontId="130" fillId="7" borderId="15" xfId="14" applyNumberFormat="1" applyFont="1" applyFill="1" applyBorder="1" applyAlignment="1" applyProtection="1">
      <alignment horizontal="left" vertical="center" wrapText="1"/>
      <protection locked="0"/>
    </xf>
    <xf numFmtId="173" fontId="93" fillId="0" borderId="16" xfId="14" applyNumberFormat="1" applyFont="1" applyFill="1" applyBorder="1" applyAlignment="1" applyProtection="1">
      <alignment horizontal="center" vertical="center" wrapText="1"/>
      <protection locked="0"/>
    </xf>
    <xf numFmtId="49" fontId="93" fillId="21" borderId="17" xfId="14" applyNumberFormat="1" applyFont="1" applyFill="1" applyBorder="1" applyAlignment="1" applyProtection="1">
      <alignment horizontal="left" vertical="center" wrapText="1"/>
      <protection locked="0"/>
    </xf>
    <xf numFmtId="173" fontId="98" fillId="23" borderId="0" xfId="14" applyNumberFormat="1" applyFont="1" applyFill="1" applyBorder="1" applyAlignment="1" applyProtection="1">
      <alignment horizontal="left"/>
      <protection locked="0"/>
    </xf>
    <xf numFmtId="0" fontId="93" fillId="23" borderId="0" xfId="14" applyNumberFormat="1" applyFont="1" applyFill="1" applyBorder="1" applyAlignment="1" applyProtection="1">
      <alignment horizontal="left"/>
      <protection locked="0"/>
    </xf>
    <xf numFmtId="49" fontId="93" fillId="23" borderId="0" xfId="14" applyNumberFormat="1" applyFont="1" applyFill="1" applyBorder="1" applyAlignment="1" applyProtection="1">
      <alignment horizontal="left"/>
      <protection locked="0"/>
    </xf>
    <xf numFmtId="0" fontId="130" fillId="23" borderId="0" xfId="14" applyFont="1" applyFill="1" applyBorder="1" applyAlignment="1" applyProtection="1">
      <alignment horizontal="left" vertical="top"/>
      <protection locked="0"/>
    </xf>
    <xf numFmtId="173" fontId="99" fillId="23" borderId="0" xfId="14" applyNumberFormat="1" applyFont="1" applyFill="1" applyBorder="1" applyAlignment="1" applyProtection="1">
      <alignment horizontal="left"/>
      <protection locked="0"/>
    </xf>
    <xf numFmtId="49" fontId="99" fillId="23" borderId="0" xfId="14" applyNumberFormat="1" applyFont="1" applyFill="1" applyBorder="1" applyAlignment="1" applyProtection="1">
      <alignment horizontal="left"/>
      <protection locked="0"/>
    </xf>
    <xf numFmtId="0" fontId="99" fillId="23" borderId="0" xfId="14" applyNumberFormat="1" applyFont="1" applyFill="1" applyBorder="1" applyAlignment="1" applyProtection="1">
      <alignment horizontal="left"/>
      <protection locked="0"/>
    </xf>
    <xf numFmtId="49" fontId="99" fillId="23" borderId="0" xfId="14" applyNumberFormat="1" applyFont="1" applyFill="1" applyBorder="1" applyAlignment="1" applyProtection="1">
      <alignment horizontal="right" vertical="center"/>
      <protection locked="0"/>
    </xf>
    <xf numFmtId="173" fontId="93" fillId="23" borderId="0" xfId="14" applyNumberFormat="1" applyFont="1" applyFill="1" applyBorder="1" applyAlignment="1" applyProtection="1">
      <alignment horizontal="left" vertical="top"/>
      <protection locked="0"/>
    </xf>
    <xf numFmtId="0" fontId="93" fillId="23" borderId="0" xfId="14" applyNumberFormat="1" applyFont="1" applyFill="1" applyBorder="1" applyAlignment="1" applyProtection="1">
      <alignment horizontal="left" vertical="top"/>
      <protection locked="0"/>
    </xf>
    <xf numFmtId="14" fontId="93" fillId="23" borderId="0" xfId="14" applyNumberFormat="1" applyFont="1" applyFill="1" applyBorder="1" applyAlignment="1" applyProtection="1">
      <alignment horizontal="left" vertical="top"/>
      <protection locked="0"/>
    </xf>
    <xf numFmtId="173" fontId="1" fillId="23" borderId="46" xfId="14" applyNumberFormat="1" applyFont="1" applyFill="1" applyBorder="1" applyAlignment="1" applyProtection="1">
      <alignment vertical="top"/>
      <protection locked="0"/>
    </xf>
    <xf numFmtId="0" fontId="1" fillId="23" borderId="46" xfId="14" applyNumberFormat="1" applyFont="1" applyFill="1" applyBorder="1" applyAlignment="1" applyProtection="1">
      <alignment vertical="top"/>
      <protection locked="0"/>
    </xf>
    <xf numFmtId="173" fontId="93" fillId="0" borderId="0" xfId="14" applyNumberFormat="1" applyFont="1" applyFill="1" applyBorder="1" applyAlignment="1" applyProtection="1">
      <alignment horizontal="left" vertical="top"/>
      <protection locked="0"/>
    </xf>
    <xf numFmtId="0" fontId="93" fillId="0" borderId="0" xfId="14" applyNumberFormat="1" applyFont="1" applyFill="1" applyBorder="1" applyAlignment="1" applyProtection="1">
      <alignment horizontal="left" vertical="top"/>
      <protection locked="0"/>
    </xf>
    <xf numFmtId="14" fontId="93" fillId="0" borderId="0" xfId="14" applyNumberFormat="1" applyFont="1" applyFill="1" applyBorder="1" applyAlignment="1" applyProtection="1">
      <alignment horizontal="left" vertical="top"/>
      <protection locked="0"/>
    </xf>
    <xf numFmtId="173" fontId="99" fillId="7" borderId="15" xfId="14" applyNumberFormat="1" applyFont="1" applyFill="1" applyBorder="1" applyAlignment="1" applyProtection="1">
      <alignment horizontal="right" vertical="center" wrapText="1"/>
      <protection hidden="1"/>
    </xf>
    <xf numFmtId="0" fontId="130" fillId="4" borderId="15" xfId="14" applyNumberFormat="1" applyFont="1" applyFill="1" applyBorder="1" applyAlignment="1" applyProtection="1">
      <alignment horizontal="left" vertical="center" wrapText="1"/>
      <protection hidden="1"/>
    </xf>
    <xf numFmtId="173" fontId="93" fillId="0" borderId="15" xfId="14" applyNumberFormat="1" applyFont="1" applyFill="1" applyBorder="1" applyAlignment="1" applyProtection="1">
      <alignment horizontal="center" vertical="center" wrapText="1"/>
      <protection hidden="1"/>
    </xf>
    <xf numFmtId="0" fontId="90" fillId="10" borderId="0" xfId="6" applyFont="1" applyFill="1" applyAlignment="1" applyProtection="1">
      <alignment vertical="top"/>
      <protection locked="0"/>
    </xf>
    <xf numFmtId="14" fontId="90" fillId="10" borderId="0" xfId="6" applyNumberFormat="1" applyFont="1" applyFill="1" applyAlignment="1" applyProtection="1">
      <alignment vertical="top"/>
      <protection locked="0"/>
    </xf>
    <xf numFmtId="0" fontId="90" fillId="10" borderId="0" xfId="6" applyFont="1" applyFill="1" applyAlignment="1" applyProtection="1">
      <alignment horizontal="center" vertical="top"/>
      <protection locked="0"/>
    </xf>
    <xf numFmtId="0" fontId="90" fillId="0" borderId="0" xfId="6" applyFont="1" applyFill="1" applyAlignment="1" applyProtection="1">
      <alignment vertical="top"/>
      <protection locked="0"/>
    </xf>
    <xf numFmtId="14" fontId="90" fillId="0" borderId="0" xfId="6" applyNumberFormat="1" applyFont="1" applyFill="1" applyAlignment="1" applyProtection="1">
      <alignment vertical="top"/>
      <protection locked="0"/>
    </xf>
    <xf numFmtId="0" fontId="90" fillId="0" borderId="0" xfId="6" applyFont="1" applyFill="1" applyAlignment="1" applyProtection="1">
      <alignment horizontal="center" vertical="top"/>
      <protection locked="0"/>
    </xf>
    <xf numFmtId="0" fontId="92" fillId="0" borderId="0" xfId="6" applyFont="1" applyFill="1" applyAlignment="1" applyProtection="1">
      <alignment vertical="center"/>
      <protection locked="0"/>
    </xf>
    <xf numFmtId="0" fontId="141" fillId="0" borderId="0" xfId="6" applyFont="1" applyFill="1" applyAlignment="1" applyProtection="1">
      <alignment horizontal="center" vertical="center"/>
      <protection locked="0"/>
    </xf>
    <xf numFmtId="14" fontId="141" fillId="0" borderId="0" xfId="6" applyNumberFormat="1" applyFont="1" applyFill="1" applyAlignment="1" applyProtection="1">
      <alignment horizontal="center" vertical="center"/>
      <protection locked="0"/>
    </xf>
    <xf numFmtId="49" fontId="141" fillId="30" borderId="0" xfId="6" applyNumberFormat="1" applyFont="1" applyFill="1" applyAlignment="1" applyProtection="1">
      <alignment horizontal="center" vertical="center"/>
      <protection locked="0"/>
    </xf>
    <xf numFmtId="0" fontId="141" fillId="30" borderId="0" xfId="6" applyFont="1" applyFill="1" applyAlignment="1" applyProtection="1">
      <alignment horizontal="center" vertical="center"/>
      <protection locked="0"/>
    </xf>
    <xf numFmtId="14" fontId="69" fillId="0" borderId="0" xfId="6" applyNumberFormat="1" applyFont="1" applyFill="1" applyAlignment="1" applyProtection="1">
      <alignment vertical="top"/>
      <protection locked="0"/>
    </xf>
    <xf numFmtId="14" fontId="69" fillId="0" borderId="0" xfId="6" applyNumberFormat="1" applyFont="1" applyFill="1" applyAlignment="1" applyProtection="1">
      <alignment horizontal="left" vertical="top"/>
      <protection locked="0"/>
    </xf>
    <xf numFmtId="0" fontId="90" fillId="20" borderId="37" xfId="6" applyFont="1" applyFill="1" applyBorder="1" applyAlignment="1" applyProtection="1">
      <alignment vertical="top"/>
      <protection locked="0"/>
    </xf>
    <xf numFmtId="14" fontId="90" fillId="20" borderId="37" xfId="6" applyNumberFormat="1" applyFont="1" applyFill="1" applyBorder="1" applyAlignment="1" applyProtection="1">
      <alignment vertical="top"/>
      <protection locked="0"/>
    </xf>
    <xf numFmtId="0" fontId="90" fillId="20" borderId="37" xfId="6" applyFont="1" applyFill="1" applyBorder="1" applyAlignment="1" applyProtection="1">
      <alignment horizontal="center" vertical="top"/>
      <protection locked="0"/>
    </xf>
    <xf numFmtId="0" fontId="90" fillId="0" borderId="37" xfId="6" applyFont="1" applyFill="1" applyBorder="1" applyAlignment="1" applyProtection="1">
      <alignment vertical="top"/>
      <protection locked="0"/>
    </xf>
    <xf numFmtId="14" fontId="90" fillId="0" borderId="37" xfId="6" applyNumberFormat="1" applyFont="1" applyFill="1" applyBorder="1" applyAlignment="1" applyProtection="1">
      <alignment vertical="top"/>
      <protection locked="0"/>
    </xf>
    <xf numFmtId="0" fontId="90" fillId="0" borderId="37" xfId="6" applyFont="1" applyFill="1" applyBorder="1" applyAlignment="1" applyProtection="1">
      <alignment horizontal="center" vertical="top"/>
      <protection locked="0"/>
    </xf>
    <xf numFmtId="0" fontId="141" fillId="29" borderId="37" xfId="6" applyFont="1" applyFill="1" applyBorder="1" applyAlignment="1" applyProtection="1">
      <alignment vertical="top"/>
      <protection locked="0"/>
    </xf>
    <xf numFmtId="14" fontId="141" fillId="29" borderId="37" xfId="6" applyNumberFormat="1" applyFont="1" applyFill="1" applyBorder="1" applyAlignment="1" applyProtection="1">
      <alignment vertical="top"/>
      <protection locked="0"/>
    </xf>
    <xf numFmtId="0" fontId="141" fillId="29" borderId="37" xfId="6" applyFont="1" applyFill="1" applyBorder="1" applyAlignment="1" applyProtection="1">
      <alignment horizontal="center" vertical="top"/>
      <protection locked="0"/>
    </xf>
    <xf numFmtId="0" fontId="141" fillId="0" borderId="0" xfId="6" applyFont="1" applyFill="1" applyAlignment="1" applyProtection="1">
      <alignment vertical="top"/>
      <protection locked="0"/>
    </xf>
    <xf numFmtId="176" fontId="147" fillId="0" borderId="0" xfId="0" applyNumberFormat="1" applyFont="1" applyAlignment="1" applyProtection="1">
      <protection locked="0"/>
    </xf>
    <xf numFmtId="0" fontId="69" fillId="0" borderId="0" xfId="6" applyFont="1" applyFill="1" applyAlignment="1" applyProtection="1">
      <alignment vertical="top"/>
      <protection locked="0"/>
    </xf>
    <xf numFmtId="0" fontId="69" fillId="0" borderId="0" xfId="6" applyFont="1" applyFill="1" applyAlignment="1" applyProtection="1">
      <alignment horizontal="center" vertical="top"/>
      <protection locked="0"/>
    </xf>
    <xf numFmtId="14" fontId="69" fillId="0" borderId="0" xfId="6" applyNumberFormat="1" applyFont="1" applyFill="1" applyAlignment="1" applyProtection="1">
      <alignment vertical="top"/>
      <protection hidden="1"/>
    </xf>
    <xf numFmtId="14" fontId="90" fillId="0" borderId="0" xfId="6" applyNumberFormat="1" applyFont="1" applyFill="1" applyAlignment="1" applyProtection="1">
      <alignment horizontal="center" vertical="top"/>
      <protection hidden="1"/>
    </xf>
    <xf numFmtId="171" fontId="90" fillId="0" borderId="37" xfId="4" applyNumberFormat="1" applyFont="1" applyFill="1" applyBorder="1" applyAlignment="1" applyProtection="1">
      <alignment vertical="top"/>
      <protection hidden="1"/>
    </xf>
    <xf numFmtId="0" fontId="90" fillId="0" borderId="37" xfId="6" applyFont="1" applyFill="1" applyBorder="1" applyAlignment="1" applyProtection="1">
      <alignment horizontal="center" vertical="top"/>
      <protection hidden="1"/>
    </xf>
    <xf numFmtId="14" fontId="90" fillId="0" borderId="37" xfId="6" applyNumberFormat="1" applyFont="1" applyFill="1" applyBorder="1" applyAlignment="1" applyProtection="1">
      <alignment vertical="top"/>
      <protection hidden="1"/>
    </xf>
    <xf numFmtId="171" fontId="141" fillId="29" borderId="37" xfId="4" applyNumberFormat="1" applyFont="1" applyFill="1" applyBorder="1" applyAlignment="1" applyProtection="1">
      <alignment vertical="top"/>
      <protection hidden="1"/>
    </xf>
    <xf numFmtId="171" fontId="90" fillId="0" borderId="37" xfId="6" applyNumberFormat="1" applyFont="1" applyFill="1" applyBorder="1" applyAlignment="1" applyProtection="1">
      <alignment vertical="top"/>
      <protection hidden="1"/>
    </xf>
    <xf numFmtId="0" fontId="145" fillId="0" borderId="0" xfId="6" applyFont="1" applyFill="1" applyAlignment="1" applyProtection="1">
      <alignment vertical="top"/>
      <protection locked="0"/>
    </xf>
    <xf numFmtId="14" fontId="69" fillId="0" borderId="0" xfId="6" applyNumberFormat="1" applyFont="1" applyFill="1" applyAlignment="1" applyProtection="1">
      <alignment horizontal="right" vertical="top"/>
      <protection locked="0"/>
    </xf>
    <xf numFmtId="14" fontId="76" fillId="10" borderId="0" xfId="12" applyNumberFormat="1" applyFill="1" applyProtection="1">
      <protection locked="0"/>
    </xf>
    <xf numFmtId="0" fontId="76" fillId="10" borderId="0" xfId="12" applyFill="1" applyProtection="1">
      <protection locked="0"/>
    </xf>
    <xf numFmtId="0" fontId="76" fillId="0" borderId="0" xfId="12" applyProtection="1">
      <protection locked="0"/>
    </xf>
    <xf numFmtId="0" fontId="72" fillId="10" borderId="0" xfId="11" applyFont="1" applyFill="1" applyAlignment="1" applyProtection="1">
      <alignment vertical="center"/>
      <protection locked="0"/>
    </xf>
    <xf numFmtId="49" fontId="73" fillId="14" borderId="21" xfId="6" applyNumberFormat="1" applyFont="1" applyFill="1" applyBorder="1" applyAlignment="1" applyProtection="1">
      <alignment horizontal="center" vertical="center"/>
      <protection locked="0"/>
    </xf>
    <xf numFmtId="14" fontId="76" fillId="0" borderId="0" xfId="12" applyNumberFormat="1" applyProtection="1">
      <protection locked="0"/>
    </xf>
    <xf numFmtId="14" fontId="76" fillId="0" borderId="33" xfId="12" applyNumberFormat="1" applyFont="1" applyFill="1" applyBorder="1" applyAlignment="1" applyProtection="1">
      <alignment vertical="top"/>
      <protection locked="0"/>
    </xf>
    <xf numFmtId="0" fontId="76" fillId="0" borderId="33" xfId="12" applyNumberFormat="1" applyFont="1" applyFill="1" applyBorder="1" applyAlignment="1" applyProtection="1">
      <alignment vertical="top"/>
      <protection locked="0"/>
    </xf>
    <xf numFmtId="14" fontId="80" fillId="20" borderId="15" xfId="12" applyNumberFormat="1" applyFont="1" applyFill="1" applyBorder="1" applyAlignment="1" applyProtection="1">
      <alignment horizontal="center" vertical="center" wrapText="1" readingOrder="1"/>
      <protection locked="0"/>
    </xf>
    <xf numFmtId="0" fontId="52" fillId="20" borderId="15" xfId="12" applyNumberFormat="1" applyFont="1" applyFill="1" applyBorder="1" applyAlignment="1" applyProtection="1">
      <alignment horizontal="center" vertical="center" wrapText="1" readingOrder="1"/>
      <protection locked="0"/>
    </xf>
    <xf numFmtId="14" fontId="81" fillId="0" borderId="15" xfId="12" applyNumberFormat="1" applyFont="1" applyFill="1" applyBorder="1" applyAlignment="1" applyProtection="1">
      <alignment horizontal="center" vertical="center" wrapText="1" readingOrder="1"/>
      <protection locked="0"/>
    </xf>
    <xf numFmtId="172" fontId="81" fillId="0" borderId="15" xfId="12" applyNumberFormat="1" applyFont="1" applyFill="1" applyBorder="1" applyAlignment="1" applyProtection="1">
      <alignment horizontal="center" vertical="center" wrapText="1" readingOrder="1"/>
      <protection locked="0"/>
    </xf>
    <xf numFmtId="0" fontId="82" fillId="0" borderId="15" xfId="12" applyNumberFormat="1" applyFont="1" applyFill="1" applyBorder="1" applyAlignment="1" applyProtection="1">
      <alignment horizontal="left" vertical="center" wrapText="1" readingOrder="1"/>
      <protection locked="0"/>
    </xf>
    <xf numFmtId="168" fontId="83" fillId="0" borderId="15" xfId="12" applyNumberFormat="1" applyFont="1" applyFill="1" applyBorder="1" applyAlignment="1" applyProtection="1">
      <alignment horizontal="right" vertical="center" wrapText="1" readingOrder="1"/>
      <protection locked="0"/>
    </xf>
    <xf numFmtId="168" fontId="152" fillId="0" borderId="15" xfId="12" applyNumberFormat="1" applyFont="1" applyFill="1" applyBorder="1" applyAlignment="1" applyProtection="1">
      <alignment horizontal="right" vertical="center" wrapText="1" readingOrder="1"/>
      <protection locked="0"/>
    </xf>
    <xf numFmtId="14" fontId="81" fillId="20" borderId="15" xfId="12" applyNumberFormat="1" applyFont="1" applyFill="1" applyBorder="1" applyAlignment="1" applyProtection="1">
      <alignment horizontal="center" vertical="center" wrapText="1" readingOrder="1"/>
      <protection locked="0"/>
    </xf>
    <xf numFmtId="172" fontId="81" fillId="20" borderId="15" xfId="12" applyNumberFormat="1" applyFont="1" applyFill="1" applyBorder="1" applyAlignment="1" applyProtection="1">
      <alignment horizontal="center" vertical="center" wrapText="1" readingOrder="1"/>
      <protection locked="0"/>
    </xf>
    <xf numFmtId="0" fontId="82" fillId="20" borderId="15" xfId="12" applyNumberFormat="1" applyFont="1" applyFill="1" applyBorder="1" applyAlignment="1" applyProtection="1">
      <alignment horizontal="left" vertical="center" wrapText="1" readingOrder="1"/>
      <protection locked="0"/>
    </xf>
    <xf numFmtId="168" fontId="83" fillId="20" borderId="15" xfId="12" applyNumberFormat="1" applyFont="1" applyFill="1" applyBorder="1" applyAlignment="1" applyProtection="1">
      <alignment horizontal="right" vertical="center" wrapText="1" readingOrder="1"/>
      <protection locked="0"/>
    </xf>
    <xf numFmtId="168" fontId="151" fillId="20" borderId="15" xfId="12" applyNumberFormat="1" applyFont="1" applyFill="1" applyBorder="1" applyAlignment="1" applyProtection="1">
      <alignment horizontal="right" vertical="center" wrapText="1" readingOrder="1"/>
      <protection locked="0"/>
    </xf>
    <xf numFmtId="14" fontId="76" fillId="0" borderId="28" xfId="12" applyNumberFormat="1" applyFont="1" applyFill="1" applyBorder="1" applyAlignment="1" applyProtection="1">
      <alignment vertical="top"/>
      <protection locked="0"/>
    </xf>
    <xf numFmtId="0" fontId="76" fillId="0" borderId="28" xfId="12" applyNumberFormat="1" applyFont="1" applyFill="1" applyBorder="1" applyAlignment="1" applyProtection="1">
      <alignment vertical="top"/>
      <protection locked="0"/>
    </xf>
    <xf numFmtId="0" fontId="1" fillId="0" borderId="28" xfId="12" applyNumberFormat="1" applyFont="1" applyFill="1" applyBorder="1" applyAlignment="1" applyProtection="1">
      <alignment vertical="top"/>
      <protection locked="0"/>
    </xf>
    <xf numFmtId="0" fontId="117" fillId="0" borderId="0" xfId="12" applyFont="1" applyProtection="1">
      <protection locked="0"/>
    </xf>
    <xf numFmtId="49" fontId="81" fillId="0" borderId="15" xfId="12" applyNumberFormat="1" applyFont="1" applyFill="1" applyBorder="1" applyAlignment="1" applyProtection="1">
      <alignment horizontal="left" vertical="center" wrapText="1" readingOrder="1"/>
      <protection hidden="1"/>
    </xf>
    <xf numFmtId="168" fontId="83" fillId="0" borderId="15" xfId="12" applyNumberFormat="1" applyFont="1" applyFill="1" applyBorder="1" applyAlignment="1" applyProtection="1">
      <alignment horizontal="right" vertical="center" wrapText="1" readingOrder="1"/>
      <protection hidden="1"/>
    </xf>
    <xf numFmtId="14" fontId="84" fillId="0" borderId="56" xfId="12" applyNumberFormat="1" applyFont="1" applyFill="1" applyBorder="1" applyAlignment="1" applyProtection="1">
      <alignment horizontal="center" vertical="center" wrapText="1" readingOrder="1"/>
      <protection hidden="1"/>
    </xf>
    <xf numFmtId="0" fontId="85" fillId="0" borderId="56" xfId="12" applyNumberFormat="1" applyFont="1" applyFill="1" applyBorder="1" applyAlignment="1" applyProtection="1">
      <alignment horizontal="left" vertical="center" wrapText="1" readingOrder="1"/>
      <protection hidden="1"/>
    </xf>
    <xf numFmtId="0" fontId="84" fillId="0" borderId="56" xfId="12" applyNumberFormat="1" applyFont="1" applyFill="1" applyBorder="1" applyAlignment="1" applyProtection="1">
      <alignment horizontal="left" vertical="center" wrapText="1" readingOrder="1"/>
      <protection hidden="1"/>
    </xf>
    <xf numFmtId="168" fontId="86" fillId="0" borderId="56" xfId="12" applyNumberFormat="1" applyFont="1" applyFill="1" applyBorder="1" applyAlignment="1" applyProtection="1">
      <alignment horizontal="right" vertical="center" wrapText="1" readingOrder="1"/>
      <protection hidden="1"/>
    </xf>
    <xf numFmtId="168" fontId="152" fillId="0" borderId="56" xfId="12" applyNumberFormat="1" applyFont="1" applyFill="1" applyBorder="1" applyAlignment="1" applyProtection="1">
      <alignment horizontal="right" vertical="center" wrapText="1" readingOrder="1"/>
      <protection hidden="1"/>
    </xf>
    <xf numFmtId="14" fontId="84" fillId="0" borderId="30" xfId="12" applyNumberFormat="1" applyFont="1" applyFill="1" applyBorder="1" applyAlignment="1" applyProtection="1">
      <alignment horizontal="center" vertical="center" wrapText="1" readingOrder="1"/>
      <protection hidden="1"/>
    </xf>
    <xf numFmtId="0" fontId="85" fillId="0" borderId="30" xfId="12" applyNumberFormat="1" applyFont="1" applyFill="1" applyBorder="1" applyAlignment="1" applyProtection="1">
      <alignment horizontal="left" vertical="center" wrapText="1" readingOrder="1"/>
      <protection hidden="1"/>
    </xf>
    <xf numFmtId="0" fontId="84" fillId="0" borderId="30" xfId="12" applyNumberFormat="1" applyFont="1" applyFill="1" applyBorder="1" applyAlignment="1" applyProtection="1">
      <alignment horizontal="left" vertical="center" wrapText="1" readingOrder="1"/>
      <protection hidden="1"/>
    </xf>
    <xf numFmtId="168" fontId="86" fillId="0" borderId="30" xfId="12" applyNumberFormat="1" applyFont="1" applyFill="1" applyBorder="1" applyAlignment="1" applyProtection="1">
      <alignment horizontal="right" vertical="center" wrapText="1" readingOrder="1"/>
      <protection hidden="1"/>
    </xf>
    <xf numFmtId="168" fontId="152" fillId="0" borderId="30" xfId="12" applyNumberFormat="1" applyFont="1" applyFill="1" applyBorder="1" applyAlignment="1" applyProtection="1">
      <alignment horizontal="right" vertical="center" wrapText="1" readingOrder="1"/>
      <protection hidden="1"/>
    </xf>
    <xf numFmtId="168" fontId="83" fillId="20" borderId="15" xfId="12" applyNumberFormat="1" applyFont="1" applyFill="1" applyBorder="1" applyAlignment="1" applyProtection="1">
      <alignment horizontal="right" vertical="center" wrapText="1" readingOrder="1"/>
      <protection hidden="1"/>
    </xf>
    <xf numFmtId="0" fontId="1" fillId="10" borderId="0" xfId="11" applyFill="1" applyProtection="1">
      <protection locked="0"/>
    </xf>
    <xf numFmtId="0" fontId="55" fillId="0" borderId="33" xfId="11" applyNumberFormat="1" applyFont="1" applyFill="1" applyBorder="1" applyAlignment="1" applyProtection="1">
      <alignment horizontal="right" vertical="top" wrapText="1" readingOrder="1"/>
      <protection locked="0"/>
    </xf>
    <xf numFmtId="0" fontId="53" fillId="0" borderId="0" xfId="11" applyNumberFormat="1" applyFont="1" applyFill="1" applyBorder="1" applyAlignment="1" applyProtection="1">
      <alignment horizontal="center" vertical="top" wrapText="1" readingOrder="1"/>
      <protection locked="0"/>
    </xf>
    <xf numFmtId="0" fontId="52" fillId="20" borderId="15" xfId="11" applyNumberFormat="1" applyFont="1" applyFill="1" applyBorder="1" applyAlignment="1" applyProtection="1">
      <alignment horizontal="center" vertical="center" wrapText="1" readingOrder="1"/>
      <protection locked="0"/>
    </xf>
    <xf numFmtId="14" fontId="52" fillId="0" borderId="15" xfId="11" applyNumberFormat="1" applyFont="1" applyFill="1" applyBorder="1" applyAlignment="1" applyProtection="1">
      <alignment horizontal="center" vertical="center" wrapText="1" readingOrder="1"/>
      <protection locked="0"/>
    </xf>
    <xf numFmtId="0" fontId="52" fillId="0" borderId="15" xfId="11" applyNumberFormat="1" applyFont="1" applyFill="1" applyBorder="1" applyAlignment="1" applyProtection="1">
      <alignment horizontal="center" vertical="center" wrapText="1" readingOrder="1"/>
      <protection locked="0"/>
    </xf>
    <xf numFmtId="0" fontId="52" fillId="0" borderId="15" xfId="11" applyNumberFormat="1" applyFont="1" applyFill="1" applyBorder="1" applyAlignment="1" applyProtection="1">
      <alignment vertical="center" wrapText="1" readingOrder="1"/>
      <protection locked="0"/>
    </xf>
    <xf numFmtId="14" fontId="51" fillId="0" borderId="15" xfId="11" applyNumberFormat="1" applyFont="1" applyFill="1" applyBorder="1" applyAlignment="1" applyProtection="1">
      <alignment horizontal="center" vertical="center" wrapText="1" readingOrder="1"/>
      <protection locked="0"/>
    </xf>
    <xf numFmtId="0" fontId="56" fillId="0" borderId="15" xfId="11" applyNumberFormat="1" applyFont="1" applyFill="1" applyBorder="1" applyAlignment="1" applyProtection="1">
      <alignment horizontal="left" vertical="center" wrapText="1" readingOrder="1"/>
      <protection locked="0"/>
    </xf>
    <xf numFmtId="14" fontId="130" fillId="0" borderId="15" xfId="11" applyNumberFormat="1" applyFont="1" applyFill="1" applyBorder="1" applyAlignment="1" applyProtection="1">
      <alignment horizontal="center" vertical="center" wrapText="1" readingOrder="1"/>
      <protection locked="0"/>
    </xf>
    <xf numFmtId="172" fontId="51" fillId="0" borderId="30" xfId="11" applyNumberFormat="1" applyFont="1" applyFill="1" applyBorder="1" applyAlignment="1" applyProtection="1">
      <alignment horizontal="center" vertical="center" wrapText="1" readingOrder="1"/>
      <protection locked="0"/>
    </xf>
    <xf numFmtId="0" fontId="51" fillId="0" borderId="30" xfId="11" applyNumberFormat="1" applyFont="1" applyFill="1" applyBorder="1" applyAlignment="1" applyProtection="1">
      <alignment horizontal="center" vertical="center" wrapText="1" readingOrder="1"/>
      <protection locked="0"/>
    </xf>
    <xf numFmtId="14" fontId="51" fillId="20" borderId="15" xfId="11" applyNumberFormat="1" applyFont="1" applyFill="1" applyBorder="1" applyAlignment="1" applyProtection="1">
      <alignment horizontal="center" vertical="center" wrapText="1" readingOrder="1"/>
      <protection locked="0"/>
    </xf>
    <xf numFmtId="0" fontId="56" fillId="20" borderId="15" xfId="11" applyNumberFormat="1" applyFont="1" applyFill="1" applyBorder="1" applyAlignment="1" applyProtection="1">
      <alignment horizontal="left" vertical="center" wrapText="1" readingOrder="1"/>
      <protection locked="0"/>
    </xf>
    <xf numFmtId="0" fontId="117" fillId="20" borderId="15" xfId="11" applyNumberFormat="1" applyFont="1" applyFill="1" applyBorder="1" applyAlignment="1" applyProtection="1">
      <alignment vertical="top"/>
      <protection locked="0"/>
    </xf>
    <xf numFmtId="14" fontId="57" fillId="0" borderId="0" xfId="11" applyNumberFormat="1" applyFont="1" applyFill="1" applyBorder="1" applyAlignment="1" applyProtection="1">
      <alignment horizontal="center" vertical="center" wrapText="1" readingOrder="1"/>
      <protection locked="0"/>
    </xf>
    <xf numFmtId="0" fontId="52" fillId="0" borderId="0" xfId="11" applyNumberFormat="1" applyFont="1" applyFill="1" applyBorder="1" applyAlignment="1" applyProtection="1">
      <alignment horizontal="left" vertical="center" wrapText="1" readingOrder="1"/>
      <protection locked="0"/>
    </xf>
    <xf numFmtId="168" fontId="52" fillId="0" borderId="0" xfId="11" applyNumberFormat="1" applyFont="1" applyFill="1" applyBorder="1" applyAlignment="1" applyProtection="1">
      <alignment horizontal="right" vertical="center" wrapText="1" readingOrder="1"/>
      <protection locked="0"/>
    </xf>
    <xf numFmtId="0" fontId="135" fillId="0" borderId="0" xfId="11" applyNumberFormat="1" applyFont="1" applyFill="1" applyBorder="1" applyAlignment="1" applyProtection="1">
      <alignment vertical="top"/>
      <protection locked="0"/>
    </xf>
    <xf numFmtId="0" fontId="90" fillId="0" borderId="0" xfId="11" applyFont="1" applyProtection="1">
      <protection locked="0"/>
    </xf>
    <xf numFmtId="0" fontId="93" fillId="0" borderId="0" xfId="11" applyFont="1" applyProtection="1">
      <protection locked="0"/>
    </xf>
    <xf numFmtId="0" fontId="90" fillId="0" borderId="0" xfId="11" applyNumberFormat="1" applyFont="1" applyFill="1" applyBorder="1" applyAlignment="1" applyProtection="1">
      <alignment vertical="top"/>
      <protection locked="0"/>
    </xf>
    <xf numFmtId="0" fontId="135" fillId="0" borderId="0" xfId="11" applyFont="1" applyProtection="1">
      <protection locked="0"/>
    </xf>
    <xf numFmtId="0" fontId="52" fillId="0" borderId="0" xfId="11" applyNumberFormat="1" applyFont="1" applyFill="1" applyBorder="1" applyAlignment="1" applyProtection="1">
      <alignment horizontal="center" vertical="center" readingOrder="1"/>
      <protection locked="0"/>
    </xf>
    <xf numFmtId="0" fontId="73" fillId="0" borderId="0" xfId="11" applyFont="1" applyProtection="1">
      <protection locked="0"/>
    </xf>
    <xf numFmtId="0" fontId="141" fillId="0" borderId="0" xfId="11" applyFont="1" applyProtection="1">
      <protection locked="0"/>
    </xf>
    <xf numFmtId="0" fontId="99" fillId="0" borderId="0" xfId="11" applyFont="1" applyProtection="1">
      <protection locked="0"/>
    </xf>
    <xf numFmtId="0" fontId="153" fillId="0" borderId="0" xfId="11" applyFont="1" applyAlignment="1" applyProtection="1">
      <alignment horizontal="center"/>
      <protection locked="0"/>
    </xf>
    <xf numFmtId="0" fontId="162" fillId="0" borderId="0" xfId="11" applyFont="1" applyProtection="1">
      <protection locked="0"/>
    </xf>
    <xf numFmtId="0" fontId="153" fillId="0" borderId="0" xfId="11" applyFont="1" applyProtection="1">
      <protection locked="0"/>
    </xf>
    <xf numFmtId="0" fontId="161" fillId="0" borderId="0" xfId="11" applyFont="1" applyProtection="1">
      <protection locked="0"/>
    </xf>
    <xf numFmtId="0" fontId="160" fillId="0" borderId="0" xfId="11" applyFont="1" applyProtection="1">
      <protection locked="0"/>
    </xf>
    <xf numFmtId="0" fontId="159" fillId="0" borderId="0" xfId="11" applyFont="1" applyProtection="1">
      <protection locked="0"/>
    </xf>
    <xf numFmtId="0" fontId="117" fillId="0" borderId="0" xfId="11" applyFont="1" applyProtection="1">
      <protection locked="0"/>
    </xf>
    <xf numFmtId="168" fontId="54" fillId="0" borderId="15" xfId="11" applyNumberFormat="1" applyFont="1" applyFill="1" applyBorder="1" applyAlignment="1" applyProtection="1">
      <alignment horizontal="right" vertical="center" wrapText="1" readingOrder="1"/>
      <protection hidden="1"/>
    </xf>
    <xf numFmtId="14" fontId="158" fillId="0" borderId="30" xfId="12" applyNumberFormat="1" applyFont="1" applyFill="1" applyBorder="1" applyAlignment="1" applyProtection="1">
      <alignment horizontal="center" vertical="center" wrapText="1" readingOrder="1"/>
      <protection hidden="1"/>
    </xf>
    <xf numFmtId="0" fontId="51" fillId="0" borderId="30" xfId="11" applyNumberFormat="1" applyFont="1" applyFill="1" applyBorder="1" applyAlignment="1" applyProtection="1">
      <alignment horizontal="left" vertical="center" wrapText="1" readingOrder="1"/>
      <protection hidden="1"/>
    </xf>
    <xf numFmtId="168" fontId="50" fillId="0" borderId="30" xfId="11" applyNumberFormat="1" applyFont="1" applyFill="1" applyBorder="1" applyAlignment="1" applyProtection="1">
      <alignment horizontal="right" vertical="center" wrapText="1" readingOrder="1"/>
      <protection hidden="1"/>
    </xf>
    <xf numFmtId="168" fontId="54" fillId="20" borderId="15" xfId="11" applyNumberFormat="1" applyFont="1" applyFill="1" applyBorder="1" applyAlignment="1" applyProtection="1">
      <alignment horizontal="right" vertical="center" wrapText="1" readingOrder="1"/>
      <protection hidden="1"/>
    </xf>
    <xf numFmtId="0" fontId="7" fillId="3" borderId="0" xfId="0" applyFont="1" applyFill="1" applyAlignment="1" applyProtection="1">
      <alignment vertical="center"/>
      <protection locked="0"/>
    </xf>
    <xf numFmtId="0" fontId="3" fillId="0" borderId="0" xfId="0" applyFont="1" applyFill="1" applyAlignment="1" applyProtection="1">
      <alignment vertical="center"/>
      <protection locked="0"/>
    </xf>
    <xf numFmtId="49" fontId="4" fillId="3" borderId="0"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2" borderId="0" xfId="0" applyFont="1" applyFill="1" applyAlignment="1" applyProtection="1">
      <alignment vertical="center"/>
      <protection locked="0"/>
    </xf>
    <xf numFmtId="49" fontId="3" fillId="3" borderId="0" xfId="0" applyNumberFormat="1" applyFont="1" applyFill="1" applyBorder="1" applyAlignment="1" applyProtection="1">
      <alignment vertical="center"/>
      <protection locked="0"/>
    </xf>
    <xf numFmtId="0" fontId="3" fillId="3" borderId="0" xfId="0" applyFont="1" applyFill="1" applyBorder="1" applyAlignment="1" applyProtection="1">
      <alignment vertical="center"/>
      <protection locked="0"/>
    </xf>
    <xf numFmtId="0" fontId="3" fillId="3" borderId="34" xfId="0" applyFont="1" applyFill="1" applyBorder="1" applyAlignment="1" applyProtection="1">
      <alignment vertical="center"/>
      <protection locked="0"/>
    </xf>
    <xf numFmtId="2" fontId="3" fillId="3" borderId="0" xfId="0" applyNumberFormat="1" applyFont="1" applyFill="1" applyBorder="1" applyAlignment="1" applyProtection="1">
      <alignment horizontal="left" vertical="center" wrapText="1"/>
      <protection locked="0"/>
    </xf>
    <xf numFmtId="0" fontId="3" fillId="2" borderId="0" xfId="0" applyFont="1" applyFill="1" applyAlignment="1" applyProtection="1">
      <alignment vertical="center"/>
      <protection locked="0"/>
    </xf>
    <xf numFmtId="0" fontId="3" fillId="0" borderId="0" xfId="0" applyFont="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Alignment="1" applyProtection="1">
      <alignment vertical="center"/>
      <protection locked="0"/>
    </xf>
    <xf numFmtId="49" fontId="3" fillId="3" borderId="0" xfId="0" applyNumberFormat="1" applyFont="1" applyFill="1" applyBorder="1" applyAlignment="1" applyProtection="1">
      <alignment horizontal="center" vertical="center"/>
      <protection locked="0"/>
    </xf>
    <xf numFmtId="49" fontId="3" fillId="3" borderId="0" xfId="0" applyNumberFormat="1" applyFont="1" applyFill="1" applyBorder="1" applyAlignment="1" applyProtection="1">
      <alignment horizontal="left" vertical="center" wrapText="1"/>
      <protection locked="0"/>
    </xf>
    <xf numFmtId="3" fontId="3" fillId="3" borderId="0" xfId="0" applyNumberFormat="1" applyFont="1" applyFill="1" applyBorder="1" applyAlignment="1" applyProtection="1">
      <alignment horizontal="right" vertical="center"/>
      <protection locked="0"/>
    </xf>
    <xf numFmtId="3" fontId="3" fillId="3" borderId="0" xfId="0" applyNumberFormat="1" applyFont="1" applyFill="1" applyBorder="1" applyAlignment="1" applyProtection="1">
      <alignment horizontal="left" vertical="center"/>
      <protection locked="0"/>
    </xf>
    <xf numFmtId="167" fontId="3" fillId="3" borderId="0" xfId="0" applyNumberFormat="1" applyFont="1" applyFill="1" applyBorder="1" applyAlignment="1" applyProtection="1">
      <alignment vertical="center"/>
      <protection locked="0"/>
    </xf>
    <xf numFmtId="0" fontId="1" fillId="3" borderId="0" xfId="0" applyFont="1" applyFill="1" applyAlignment="1" applyProtection="1">
      <alignment vertical="center"/>
      <protection locked="0"/>
    </xf>
    <xf numFmtId="0" fontId="1" fillId="0" borderId="0" xfId="0" applyFont="1" applyAlignment="1" applyProtection="1">
      <alignment vertical="center"/>
      <protection locked="0"/>
    </xf>
    <xf numFmtId="0" fontId="1" fillId="2" borderId="0" xfId="0" applyFont="1" applyFill="1" applyAlignment="1" applyProtection="1">
      <alignment vertical="center"/>
      <protection locked="0"/>
    </xf>
    <xf numFmtId="0" fontId="1" fillId="0" borderId="0" xfId="0" applyFont="1" applyAlignment="1" applyProtection="1">
      <alignment vertical="top"/>
      <protection locked="0"/>
    </xf>
    <xf numFmtId="0" fontId="1" fillId="3" borderId="0" xfId="0" applyFont="1" applyFill="1" applyBorder="1" applyAlignment="1" applyProtection="1">
      <alignment vertical="center"/>
      <protection locked="0"/>
    </xf>
    <xf numFmtId="49" fontId="1" fillId="3" borderId="0" xfId="0" applyNumberFormat="1" applyFont="1" applyFill="1" applyBorder="1" applyAlignment="1" applyProtection="1">
      <alignment horizontal="left" vertical="center"/>
      <protection locked="0"/>
    </xf>
    <xf numFmtId="0" fontId="1" fillId="3" borderId="34" xfId="0" applyFont="1" applyFill="1" applyBorder="1" applyAlignment="1" applyProtection="1">
      <alignment vertical="center"/>
      <protection locked="0"/>
    </xf>
    <xf numFmtId="0" fontId="1" fillId="2" borderId="0" xfId="0" applyFont="1" applyFill="1" applyAlignment="1" applyProtection="1">
      <alignment vertical="top"/>
      <protection locked="0"/>
    </xf>
    <xf numFmtId="0" fontId="1" fillId="16" borderId="34" xfId="0" applyFont="1" applyFill="1" applyBorder="1" applyProtection="1">
      <protection locked="0"/>
    </xf>
    <xf numFmtId="0" fontId="1" fillId="16" borderId="0" xfId="0" applyFont="1" applyFill="1" applyBorder="1" applyProtection="1">
      <protection locked="0"/>
    </xf>
    <xf numFmtId="0" fontId="1" fillId="16" borderId="0" xfId="0" applyFont="1" applyFill="1" applyBorder="1" applyAlignment="1" applyProtection="1">
      <alignment horizontal="center"/>
      <protection locked="0"/>
    </xf>
    <xf numFmtId="3" fontId="1" fillId="16" borderId="0" xfId="0" applyNumberFormat="1" applyFont="1" applyFill="1" applyProtection="1">
      <protection locked="0"/>
    </xf>
    <xf numFmtId="0" fontId="1" fillId="16" borderId="0" xfId="0" applyFont="1" applyFill="1" applyProtection="1">
      <protection locked="0"/>
    </xf>
    <xf numFmtId="0" fontId="1" fillId="2" borderId="0" xfId="0" applyFont="1" applyFill="1" applyProtection="1">
      <protection locked="0"/>
    </xf>
    <xf numFmtId="0" fontId="1" fillId="13" borderId="34" xfId="0" applyFont="1" applyFill="1" applyBorder="1" applyProtection="1">
      <protection locked="0"/>
    </xf>
    <xf numFmtId="0" fontId="1" fillId="13" borderId="0" xfId="0" applyFont="1" applyFill="1" applyBorder="1" applyProtection="1">
      <protection locked="0"/>
    </xf>
    <xf numFmtId="0" fontId="1" fillId="13" borderId="0" xfId="0" applyFont="1" applyFill="1" applyBorder="1" applyAlignment="1" applyProtection="1">
      <alignment horizontal="center"/>
      <protection locked="0"/>
    </xf>
    <xf numFmtId="0" fontId="41" fillId="13" borderId="0" xfId="0" applyFont="1" applyFill="1" applyBorder="1" applyProtection="1">
      <protection locked="0"/>
    </xf>
    <xf numFmtId="0" fontId="46" fillId="13" borderId="0" xfId="0" applyFont="1" applyFill="1" applyBorder="1" applyAlignment="1" applyProtection="1">
      <alignment horizontal="center" vertical="center"/>
      <protection locked="0"/>
    </xf>
    <xf numFmtId="0" fontId="42" fillId="13" borderId="0" xfId="0" applyFont="1" applyFill="1" applyBorder="1" applyAlignment="1" applyProtection="1">
      <alignment horizontal="center" vertical="center"/>
      <protection locked="0"/>
    </xf>
    <xf numFmtId="0" fontId="45" fillId="13" borderId="0" xfId="0" applyFont="1" applyFill="1" applyBorder="1" applyAlignment="1" applyProtection="1">
      <alignment horizontal="center" vertical="center"/>
      <protection locked="0"/>
    </xf>
    <xf numFmtId="3" fontId="40" fillId="13" borderId="0" xfId="0" applyNumberFormat="1" applyFont="1" applyFill="1" applyAlignment="1" applyProtection="1">
      <alignment horizontal="center" vertical="center"/>
      <protection locked="0"/>
    </xf>
    <xf numFmtId="0" fontId="40" fillId="13" borderId="0" xfId="0" applyFont="1" applyFill="1" applyAlignment="1" applyProtection="1">
      <alignment horizontal="center" vertical="center"/>
      <protection locked="0"/>
    </xf>
    <xf numFmtId="0" fontId="1" fillId="3" borderId="34" xfId="0" applyFont="1" applyFill="1" applyBorder="1" applyProtection="1">
      <protection locked="0"/>
    </xf>
    <xf numFmtId="3" fontId="1" fillId="3" borderId="0" xfId="0" applyNumberFormat="1" applyFont="1" applyFill="1" applyProtection="1">
      <protection locked="0"/>
    </xf>
    <xf numFmtId="0" fontId="1" fillId="3" borderId="0" xfId="0" applyFont="1" applyFill="1" applyProtection="1">
      <protection locked="0"/>
    </xf>
    <xf numFmtId="3" fontId="7" fillId="3" borderId="0" xfId="0" applyNumberFormat="1" applyFont="1" applyFill="1" applyAlignment="1" applyProtection="1">
      <alignment vertical="center"/>
      <protection locked="0"/>
    </xf>
    <xf numFmtId="3" fontId="3" fillId="3" borderId="0" xfId="0" applyNumberFormat="1" applyFont="1" applyFill="1" applyAlignment="1" applyProtection="1">
      <alignment vertical="center"/>
      <protection locked="0"/>
    </xf>
    <xf numFmtId="3" fontId="1" fillId="3" borderId="0" xfId="0" applyNumberFormat="1" applyFont="1" applyFill="1" applyBorder="1" applyAlignment="1" applyProtection="1">
      <alignment vertical="center"/>
      <protection locked="0"/>
    </xf>
    <xf numFmtId="3" fontId="1" fillId="3" borderId="0" xfId="0" applyNumberFormat="1" applyFont="1" applyFill="1" applyAlignment="1" applyProtection="1">
      <alignment vertical="center"/>
      <protection locked="0"/>
    </xf>
    <xf numFmtId="49" fontId="3" fillId="0" borderId="1" xfId="0" applyNumberFormat="1" applyFont="1" applyBorder="1" applyAlignment="1" applyProtection="1">
      <alignment horizontal="left" vertical="center"/>
      <protection locked="0"/>
    </xf>
    <xf numFmtId="49" fontId="14" fillId="6" borderId="1" xfId="0" applyNumberFormat="1" applyFont="1" applyFill="1" applyBorder="1" applyAlignment="1" applyProtection="1">
      <alignment horizontal="center" vertical="center" wrapText="1"/>
      <protection locked="0"/>
    </xf>
    <xf numFmtId="49" fontId="14" fillId="6" borderId="2" xfId="0" applyNumberFormat="1" applyFont="1" applyFill="1" applyBorder="1" applyAlignment="1" applyProtection="1">
      <alignment horizontal="center" vertical="center" wrapText="1"/>
      <protection locked="0"/>
    </xf>
    <xf numFmtId="0" fontId="3" fillId="5" borderId="0" xfId="0" applyFont="1" applyFill="1" applyAlignment="1" applyProtection="1">
      <alignment vertical="center"/>
      <protection locked="0"/>
    </xf>
    <xf numFmtId="3" fontId="1" fillId="5" borderId="0" xfId="0" applyNumberFormat="1" applyFont="1" applyFill="1" applyProtection="1">
      <protection locked="0"/>
    </xf>
    <xf numFmtId="49" fontId="4" fillId="6" borderId="1" xfId="0" applyNumberFormat="1" applyFont="1" applyFill="1" applyBorder="1" applyAlignment="1" applyProtection="1">
      <alignment horizontal="center" vertical="center"/>
      <protection locked="0"/>
    </xf>
    <xf numFmtId="3" fontId="3" fillId="5" borderId="0" xfId="0" applyNumberFormat="1" applyFont="1" applyFill="1" applyAlignment="1" applyProtection="1">
      <alignment vertical="center"/>
      <protection locked="0"/>
    </xf>
    <xf numFmtId="49" fontId="3" fillId="6" borderId="1" xfId="0" applyNumberFormat="1" applyFont="1" applyFill="1" applyBorder="1" applyAlignment="1" applyProtection="1">
      <alignment horizontal="center" vertical="center"/>
      <protection locked="0"/>
    </xf>
    <xf numFmtId="49" fontId="3" fillId="6" borderId="2" xfId="0" applyNumberFormat="1" applyFont="1" applyFill="1" applyBorder="1" applyAlignment="1" applyProtection="1">
      <alignment horizontal="center" vertical="center"/>
      <protection locked="0"/>
    </xf>
    <xf numFmtId="3" fontId="3" fillId="0" borderId="2" xfId="0" applyNumberFormat="1" applyFont="1" applyBorder="1" applyAlignment="1" applyProtection="1">
      <alignment horizontal="center" vertical="center"/>
      <protection locked="0"/>
    </xf>
    <xf numFmtId="49" fontId="3" fillId="0" borderId="1" xfId="0" applyNumberFormat="1" applyFont="1" applyBorder="1" applyAlignment="1" applyProtection="1">
      <alignment horizontal="center" vertical="center"/>
      <protection locked="0"/>
    </xf>
    <xf numFmtId="0" fontId="4" fillId="3" borderId="34" xfId="0" applyFont="1" applyFill="1" applyBorder="1" applyAlignment="1" applyProtection="1">
      <alignment vertical="center"/>
      <protection locked="0"/>
    </xf>
    <xf numFmtId="3" fontId="4" fillId="0" borderId="2" xfId="0" applyNumberFormat="1" applyFont="1" applyBorder="1" applyAlignment="1" applyProtection="1">
      <alignment horizontal="center" vertical="center"/>
      <protection locked="0"/>
    </xf>
    <xf numFmtId="3" fontId="4" fillId="5" borderId="0" xfId="0" applyNumberFormat="1" applyFont="1" applyFill="1" applyAlignment="1" applyProtection="1">
      <alignment vertical="center"/>
      <protection locked="0"/>
    </xf>
    <xf numFmtId="0" fontId="4" fillId="5" borderId="0" xfId="0" applyFont="1" applyFill="1" applyAlignment="1" applyProtection="1">
      <alignment vertical="center"/>
      <protection locked="0"/>
    </xf>
    <xf numFmtId="3" fontId="1" fillId="5" borderId="0" xfId="0" applyNumberFormat="1" applyFont="1" applyFill="1" applyBorder="1" applyProtection="1">
      <protection locked="0"/>
    </xf>
    <xf numFmtId="0" fontId="1" fillId="3" borderId="0" xfId="0" applyFont="1" applyFill="1" applyBorder="1" applyProtection="1">
      <protection locked="0"/>
    </xf>
    <xf numFmtId="0" fontId="3" fillId="5" borderId="0" xfId="0" applyFont="1" applyFill="1" applyBorder="1" applyAlignment="1" applyProtection="1">
      <alignment vertical="center"/>
      <protection locked="0"/>
    </xf>
    <xf numFmtId="49" fontId="4" fillId="7" borderId="1" xfId="0" applyNumberFormat="1" applyFont="1" applyFill="1" applyBorder="1" applyAlignment="1" applyProtection="1">
      <alignment horizontal="left" vertical="center" wrapText="1"/>
      <protection locked="0"/>
    </xf>
    <xf numFmtId="3" fontId="3" fillId="7" borderId="2" xfId="0" applyNumberFormat="1" applyFont="1" applyFill="1" applyBorder="1" applyAlignment="1" applyProtection="1">
      <alignment horizontal="center" vertical="center"/>
      <protection locked="0"/>
    </xf>
    <xf numFmtId="3" fontId="15" fillId="0" borderId="2" xfId="0" applyNumberFormat="1" applyFont="1" applyBorder="1" applyAlignment="1" applyProtection="1">
      <alignment horizontal="center" vertical="center"/>
      <protection locked="0"/>
    </xf>
    <xf numFmtId="37" fontId="3" fillId="0" borderId="0" xfId="0" applyNumberFormat="1" applyFont="1" applyAlignment="1" applyProtection="1">
      <alignment vertical="center"/>
      <protection locked="0"/>
    </xf>
    <xf numFmtId="3" fontId="3" fillId="3" borderId="0" xfId="0" applyNumberFormat="1" applyFont="1" applyFill="1" applyBorder="1" applyAlignment="1" applyProtection="1">
      <alignment vertical="center"/>
      <protection locked="0"/>
    </xf>
    <xf numFmtId="0" fontId="3" fillId="3" borderId="34" xfId="0" applyFont="1" applyFill="1" applyBorder="1" applyProtection="1">
      <protection locked="0"/>
    </xf>
    <xf numFmtId="0" fontId="3" fillId="3" borderId="0" xfId="0" applyFont="1" applyFill="1" applyBorder="1" applyProtection="1">
      <protection locked="0"/>
    </xf>
    <xf numFmtId="3" fontId="3" fillId="3" borderId="0" xfId="0" applyNumberFormat="1" applyFont="1" applyFill="1" applyBorder="1" applyProtection="1">
      <protection locked="0"/>
    </xf>
    <xf numFmtId="0" fontId="2" fillId="2" borderId="0" xfId="0" applyFont="1" applyFill="1" applyProtection="1">
      <protection locked="0"/>
    </xf>
    <xf numFmtId="0" fontId="2" fillId="0" borderId="0" xfId="0" applyFont="1" applyProtection="1">
      <protection locked="0"/>
    </xf>
    <xf numFmtId="0" fontId="3" fillId="3" borderId="0" xfId="0" applyFont="1" applyFill="1" applyBorder="1" applyAlignment="1" applyProtection="1">
      <alignment horizontal="center"/>
      <protection locked="0"/>
    </xf>
    <xf numFmtId="3" fontId="3" fillId="3" borderId="0" xfId="0" applyNumberFormat="1" applyFont="1" applyFill="1" applyProtection="1">
      <protection locked="0"/>
    </xf>
    <xf numFmtId="0" fontId="3" fillId="3" borderId="0" xfId="0" applyFont="1" applyFill="1" applyProtection="1">
      <protection locked="0"/>
    </xf>
    <xf numFmtId="0" fontId="1" fillId="2" borderId="0" xfId="0" applyFont="1" applyFill="1" applyAlignment="1" applyProtection="1">
      <alignment horizontal="center"/>
      <protection locked="0"/>
    </xf>
    <xf numFmtId="3" fontId="1" fillId="2" borderId="0" xfId="0" applyNumberFormat="1" applyFont="1" applyFill="1" applyProtection="1">
      <protection locked="0"/>
    </xf>
    <xf numFmtId="0" fontId="1" fillId="0" borderId="0" xfId="0" applyFont="1" applyProtection="1">
      <protection locked="0"/>
    </xf>
    <xf numFmtId="0" fontId="1" fillId="0" borderId="0" xfId="0" applyFont="1" applyAlignment="1" applyProtection="1">
      <alignment horizontal="center"/>
      <protection locked="0"/>
    </xf>
    <xf numFmtId="3" fontId="1" fillId="0" borderId="0" xfId="0" applyNumberFormat="1" applyFont="1" applyProtection="1">
      <protection locked="0"/>
    </xf>
    <xf numFmtId="0" fontId="25" fillId="0" borderId="0" xfId="1" applyProtection="1">
      <protection locked="0"/>
    </xf>
    <xf numFmtId="0" fontId="27" fillId="0" borderId="0" xfId="1" applyFont="1" applyProtection="1">
      <protection locked="0"/>
    </xf>
    <xf numFmtId="0" fontId="28" fillId="0" borderId="0" xfId="1" applyFont="1" applyProtection="1">
      <protection locked="0"/>
    </xf>
    <xf numFmtId="0" fontId="26" fillId="0" borderId="0" xfId="1" applyFont="1" applyProtection="1">
      <protection locked="0"/>
    </xf>
    <xf numFmtId="0" fontId="25" fillId="12" borderId="0" xfId="1" applyFill="1" applyProtection="1">
      <protection locked="0"/>
    </xf>
    <xf numFmtId="0" fontId="36" fillId="11" borderId="0" xfId="1" applyFont="1" applyFill="1" applyBorder="1" applyAlignment="1" applyProtection="1">
      <alignment horizontal="center" vertical="center"/>
      <protection locked="0"/>
    </xf>
    <xf numFmtId="0" fontId="37" fillId="11" borderId="0" xfId="1" applyFont="1" applyFill="1" applyBorder="1" applyAlignment="1" applyProtection="1">
      <alignment horizontal="center" vertical="center"/>
      <protection locked="0"/>
    </xf>
    <xf numFmtId="0" fontId="27" fillId="11" borderId="0" xfId="1" applyFont="1" applyFill="1" applyBorder="1" applyAlignment="1" applyProtection="1">
      <alignment horizontal="center" vertical="center"/>
      <protection locked="0"/>
    </xf>
    <xf numFmtId="0" fontId="27" fillId="12" borderId="0" xfId="1" applyFont="1" applyFill="1" applyProtection="1">
      <protection locked="0"/>
    </xf>
    <xf numFmtId="0" fontId="28" fillId="12" borderId="0" xfId="1" applyFont="1" applyFill="1" applyProtection="1">
      <protection locked="0"/>
    </xf>
    <xf numFmtId="0" fontId="26" fillId="12" borderId="0" xfId="1" applyFont="1" applyFill="1" applyProtection="1">
      <protection locked="0"/>
    </xf>
    <xf numFmtId="0" fontId="1" fillId="12" borderId="0" xfId="1" applyFont="1" applyFill="1" applyAlignment="1" applyProtection="1">
      <protection locked="0"/>
    </xf>
    <xf numFmtId="14" fontId="26" fillId="17" borderId="0" xfId="1" applyNumberFormat="1" applyFont="1" applyFill="1" applyAlignment="1" applyProtection="1">
      <alignment horizontal="center" vertical="center"/>
      <protection locked="0"/>
    </xf>
    <xf numFmtId="14" fontId="25" fillId="12" borderId="0" xfId="1" applyNumberFormat="1" applyFill="1" applyProtection="1">
      <protection locked="0"/>
    </xf>
    <xf numFmtId="0" fontId="25" fillId="0" borderId="0" xfId="1" applyProtection="1"/>
    <xf numFmtId="0" fontId="27" fillId="0" borderId="0" xfId="1" applyFont="1" applyProtection="1"/>
    <xf numFmtId="0" fontId="28" fillId="0" borderId="0" xfId="1" applyFont="1" applyProtection="1"/>
    <xf numFmtId="0" fontId="26" fillId="0" borderId="0" xfId="1" applyFont="1" applyProtection="1"/>
    <xf numFmtId="0" fontId="168" fillId="0" borderId="0" xfId="1" applyFont="1" applyAlignment="1" applyProtection="1">
      <alignment horizontal="center"/>
    </xf>
    <xf numFmtId="0" fontId="168" fillId="0" borderId="0" xfId="1" applyFont="1" applyAlignment="1" applyProtection="1"/>
    <xf numFmtId="0" fontId="1" fillId="0" borderId="30" xfId="12" applyNumberFormat="1" applyFont="1" applyFill="1" applyBorder="1" applyAlignment="1" applyProtection="1">
      <alignment vertical="top"/>
    </xf>
    <xf numFmtId="0" fontId="117" fillId="0" borderId="30" xfId="12" applyNumberFormat="1" applyFont="1" applyFill="1" applyBorder="1" applyAlignment="1" applyProtection="1">
      <alignment vertical="top"/>
    </xf>
    <xf numFmtId="171" fontId="76" fillId="10" borderId="0" xfId="4" applyNumberFormat="1" applyFont="1" applyFill="1" applyProtection="1">
      <protection locked="0"/>
    </xf>
    <xf numFmtId="171" fontId="72" fillId="10" borderId="0" xfId="4" applyNumberFormat="1" applyFont="1" applyFill="1" applyAlignment="1" applyProtection="1">
      <alignment vertical="center"/>
      <protection locked="0"/>
    </xf>
    <xf numFmtId="171" fontId="76" fillId="0" borderId="0" xfId="4" applyNumberFormat="1" applyFont="1" applyProtection="1">
      <protection locked="0"/>
    </xf>
    <xf numFmtId="171" fontId="76" fillId="0" borderId="33" xfId="4" applyNumberFormat="1" applyFont="1" applyFill="1" applyBorder="1" applyAlignment="1" applyProtection="1">
      <alignment vertical="top"/>
      <protection locked="0"/>
    </xf>
    <xf numFmtId="0" fontId="1" fillId="0" borderId="20" xfId="12" applyNumberFormat="1" applyFont="1" applyFill="1" applyBorder="1" applyAlignment="1" applyProtection="1">
      <alignment vertical="top"/>
      <protection locked="0"/>
    </xf>
    <xf numFmtId="0" fontId="1" fillId="0" borderId="0" xfId="12" applyFont="1" applyProtection="1">
      <protection locked="0"/>
    </xf>
    <xf numFmtId="0" fontId="1" fillId="0" borderId="30" xfId="12" applyNumberFormat="1" applyFont="1" applyFill="1" applyBorder="1" applyAlignment="1" applyProtection="1">
      <alignment vertical="top"/>
      <protection locked="0"/>
    </xf>
    <xf numFmtId="0" fontId="76" fillId="0" borderId="15" xfId="12" applyNumberFormat="1" applyFont="1" applyFill="1" applyBorder="1" applyAlignment="1" applyProtection="1">
      <alignment vertical="top"/>
      <protection locked="0"/>
    </xf>
    <xf numFmtId="0" fontId="117" fillId="0" borderId="15" xfId="12" applyNumberFormat="1" applyFont="1" applyFill="1" applyBorder="1" applyAlignment="1" applyProtection="1">
      <alignment vertical="top"/>
      <protection locked="0"/>
    </xf>
    <xf numFmtId="171" fontId="76" fillId="0" borderId="28" xfId="4" applyNumberFormat="1" applyFont="1" applyFill="1" applyBorder="1" applyAlignment="1" applyProtection="1">
      <alignment vertical="top"/>
      <protection locked="0"/>
    </xf>
    <xf numFmtId="0" fontId="117" fillId="0" borderId="20" xfId="12" applyNumberFormat="1" applyFont="1" applyFill="1" applyBorder="1" applyAlignment="1" applyProtection="1">
      <alignment vertical="top"/>
      <protection locked="0"/>
    </xf>
    <xf numFmtId="176" fontId="47" fillId="0" borderId="0" xfId="12" applyNumberFormat="1" applyFont="1" applyFill="1" applyBorder="1" applyAlignment="1" applyProtection="1">
      <alignment horizontal="center" vertical="center" wrapText="1" readingOrder="1"/>
      <protection locked="0"/>
    </xf>
    <xf numFmtId="0" fontId="117" fillId="0" borderId="0" xfId="12" applyNumberFormat="1" applyFont="1" applyFill="1" applyBorder="1" applyAlignment="1" applyProtection="1">
      <alignment vertical="top"/>
      <protection locked="0"/>
    </xf>
    <xf numFmtId="171" fontId="50" fillId="0" borderId="30" xfId="4" applyNumberFormat="1" applyFont="1" applyFill="1" applyBorder="1" applyAlignment="1" applyProtection="1">
      <alignment horizontal="right" vertical="center" wrapText="1" readingOrder="1"/>
      <protection hidden="1"/>
    </xf>
    <xf numFmtId="14" fontId="51" fillId="0" borderId="30" xfId="12" applyNumberFormat="1" applyFont="1" applyFill="1" applyBorder="1" applyAlignment="1" applyProtection="1">
      <alignment horizontal="center" vertical="center" wrapText="1" readingOrder="1"/>
      <protection hidden="1"/>
    </xf>
    <xf numFmtId="0" fontId="75" fillId="0" borderId="30" xfId="12" applyNumberFormat="1" applyFont="1" applyFill="1" applyBorder="1" applyAlignment="1" applyProtection="1">
      <alignment horizontal="left" vertical="center" wrapText="1" readingOrder="1"/>
      <protection hidden="1"/>
    </xf>
    <xf numFmtId="0" fontId="117" fillId="0" borderId="30" xfId="12" applyNumberFormat="1" applyFont="1" applyFill="1" applyBorder="1" applyAlignment="1" applyProtection="1">
      <alignment vertical="top"/>
      <protection hidden="1"/>
    </xf>
    <xf numFmtId="0" fontId="1" fillId="0" borderId="30" xfId="12" applyNumberFormat="1" applyFont="1" applyFill="1" applyBorder="1" applyAlignment="1" applyProtection="1">
      <alignment vertical="top"/>
      <protection hidden="1"/>
    </xf>
    <xf numFmtId="0" fontId="93" fillId="0" borderId="0" xfId="8" applyFont="1" applyProtection="1">
      <protection locked="0"/>
    </xf>
    <xf numFmtId="0" fontId="93" fillId="0" borderId="0" xfId="8" applyFont="1" applyAlignment="1" applyProtection="1">
      <alignment horizontal="center"/>
      <protection locked="0"/>
    </xf>
    <xf numFmtId="171" fontId="93" fillId="0" borderId="0" xfId="17" applyNumberFormat="1" applyFont="1" applyProtection="1">
      <protection locked="0"/>
    </xf>
    <xf numFmtId="0" fontId="93" fillId="10" borderId="0" xfId="8" applyFont="1" applyFill="1" applyProtection="1">
      <protection locked="0"/>
    </xf>
    <xf numFmtId="0" fontId="93" fillId="10" borderId="0" xfId="8" applyFont="1" applyFill="1" applyAlignment="1" applyProtection="1">
      <alignment horizontal="center"/>
      <protection locked="0"/>
    </xf>
    <xf numFmtId="171" fontId="128" fillId="13" borderId="0" xfId="17" applyNumberFormat="1" applyFont="1" applyFill="1" applyAlignment="1" applyProtection="1">
      <alignment horizontal="center" vertical="center"/>
      <protection locked="0"/>
    </xf>
    <xf numFmtId="171" fontId="73" fillId="14" borderId="0" xfId="17" applyNumberFormat="1" applyFont="1" applyFill="1" applyAlignment="1" applyProtection="1">
      <alignment horizontal="center" vertical="center"/>
      <protection locked="0"/>
    </xf>
    <xf numFmtId="171" fontId="93" fillId="10" borderId="0" xfId="17" applyNumberFormat="1" applyFont="1" applyFill="1" applyProtection="1">
      <protection locked="0"/>
    </xf>
    <xf numFmtId="14" fontId="73" fillId="14" borderId="0" xfId="17" applyNumberFormat="1" applyFont="1" applyFill="1" applyAlignment="1" applyProtection="1">
      <alignment horizontal="center" vertical="center"/>
      <protection locked="0"/>
    </xf>
    <xf numFmtId="0" fontId="93" fillId="0" borderId="33" xfId="8" applyNumberFormat="1" applyFont="1" applyFill="1" applyBorder="1" applyAlignment="1" applyProtection="1">
      <alignment vertical="top"/>
      <protection locked="0"/>
    </xf>
    <xf numFmtId="0" fontId="93" fillId="0" borderId="33" xfId="8" applyNumberFormat="1" applyFont="1" applyFill="1" applyBorder="1" applyAlignment="1" applyProtection="1">
      <alignment horizontal="center" vertical="top"/>
      <protection locked="0"/>
    </xf>
    <xf numFmtId="171" fontId="93" fillId="0" borderId="33" xfId="17" applyNumberFormat="1" applyFont="1" applyFill="1" applyBorder="1" applyAlignment="1" applyProtection="1">
      <alignment vertical="top"/>
      <protection locked="0"/>
    </xf>
    <xf numFmtId="0" fontId="52" fillId="17" borderId="51" xfId="8" applyNumberFormat="1" applyFont="1" applyFill="1" applyBorder="1" applyAlignment="1" applyProtection="1">
      <alignment horizontal="center" vertical="center" wrapText="1" readingOrder="1"/>
      <protection locked="0"/>
    </xf>
    <xf numFmtId="0" fontId="52" fillId="17" borderId="20" xfId="8" applyNumberFormat="1" applyFont="1" applyFill="1" applyBorder="1" applyAlignment="1" applyProtection="1">
      <alignment horizontal="center" vertical="center" wrapText="1" readingOrder="1"/>
      <protection locked="0"/>
    </xf>
    <xf numFmtId="171" fontId="52" fillId="17" borderId="20" xfId="17" applyNumberFormat="1" applyFont="1" applyFill="1" applyBorder="1" applyAlignment="1" applyProtection="1">
      <alignment horizontal="center" vertical="center" wrapText="1" readingOrder="1"/>
      <protection locked="0"/>
    </xf>
    <xf numFmtId="0" fontId="93" fillId="17" borderId="15" xfId="8" applyNumberFormat="1" applyFont="1" applyFill="1" applyBorder="1" applyAlignment="1" applyProtection="1">
      <alignment vertical="top"/>
      <protection locked="0"/>
    </xf>
    <xf numFmtId="0" fontId="130" fillId="0" borderId="15" xfId="8" applyNumberFormat="1" applyFont="1" applyFill="1" applyBorder="1" applyAlignment="1" applyProtection="1">
      <alignment vertical="top"/>
      <protection locked="0"/>
    </xf>
    <xf numFmtId="0" fontId="130" fillId="29" borderId="15" xfId="8" applyNumberFormat="1" applyFont="1" applyFill="1" applyBorder="1" applyAlignment="1" applyProtection="1">
      <alignment vertical="top"/>
      <protection locked="0"/>
    </xf>
    <xf numFmtId="0" fontId="130" fillId="0" borderId="0" xfId="8" applyFont="1" applyProtection="1">
      <protection locked="0"/>
    </xf>
    <xf numFmtId="0" fontId="51" fillId="0" borderId="29" xfId="8" applyNumberFormat="1" applyFont="1" applyFill="1" applyBorder="1" applyAlignment="1" applyProtection="1">
      <alignment horizontal="center" vertical="center" wrapText="1" readingOrder="1"/>
      <protection hidden="1"/>
    </xf>
    <xf numFmtId="171" fontId="51" fillId="0" borderId="29" xfId="17" applyNumberFormat="1" applyFont="1" applyFill="1" applyBorder="1" applyAlignment="1" applyProtection="1">
      <alignment horizontal="center" vertical="center" wrapText="1" readingOrder="1"/>
      <protection hidden="1"/>
    </xf>
    <xf numFmtId="171" fontId="129" fillId="0" borderId="29" xfId="17" applyNumberFormat="1" applyFont="1" applyFill="1" applyBorder="1" applyAlignment="1" applyProtection="1">
      <alignment horizontal="right" vertical="center" wrapText="1" readingOrder="1"/>
      <protection hidden="1"/>
    </xf>
    <xf numFmtId="0" fontId="141" fillId="10" borderId="15" xfId="8" applyNumberFormat="1" applyFont="1" applyFill="1" applyBorder="1" applyAlignment="1" applyProtection="1">
      <alignment horizontal="center" vertical="center" wrapText="1" readingOrder="1"/>
      <protection locked="0"/>
    </xf>
    <xf numFmtId="0" fontId="52" fillId="10" borderId="15" xfId="8" applyNumberFormat="1" applyFont="1" applyFill="1" applyBorder="1" applyAlignment="1" applyProtection="1">
      <alignment horizontal="center" vertical="center" wrapText="1" readingOrder="1"/>
      <protection locked="0"/>
    </xf>
    <xf numFmtId="171" fontId="52" fillId="10" borderId="15" xfId="17" applyNumberFormat="1" applyFont="1" applyFill="1" applyBorder="1" applyAlignment="1" applyProtection="1">
      <alignment horizontal="center" vertical="center" wrapText="1" readingOrder="1"/>
      <protection locked="0"/>
    </xf>
    <xf numFmtId="0" fontId="81" fillId="0" borderId="15" xfId="12" applyNumberFormat="1" applyFont="1" applyFill="1" applyBorder="1" applyAlignment="1" applyProtection="1">
      <alignment horizontal="left" vertical="center" wrapText="1" readingOrder="1"/>
      <protection locked="0"/>
    </xf>
    <xf numFmtId="0" fontId="80" fillId="20" borderId="15" xfId="12" applyNumberFormat="1" applyFont="1" applyFill="1" applyBorder="1" applyAlignment="1" applyProtection="1">
      <alignment horizontal="center" vertical="center" wrapText="1" readingOrder="1"/>
      <protection locked="0"/>
    </xf>
    <xf numFmtId="0" fontId="81" fillId="20" borderId="15" xfId="12" applyNumberFormat="1" applyFont="1" applyFill="1" applyBorder="1" applyAlignment="1" applyProtection="1">
      <alignment horizontal="left" vertical="center" wrapText="1" readingOrder="1"/>
      <protection locked="0"/>
    </xf>
    <xf numFmtId="0" fontId="72" fillId="10" borderId="0" xfId="11" applyFont="1" applyFill="1" applyAlignment="1" applyProtection="1">
      <alignment horizontal="center" vertical="center"/>
      <protection locked="0"/>
    </xf>
    <xf numFmtId="0" fontId="3" fillId="3" borderId="0" xfId="0" applyFont="1" applyFill="1" applyBorder="1" applyAlignment="1" applyProtection="1">
      <alignment horizontal="left" vertical="center"/>
      <protection locked="0"/>
    </xf>
    <xf numFmtId="49" fontId="3" fillId="3" borderId="0" xfId="0" applyNumberFormat="1" applyFont="1" applyFill="1" applyBorder="1" applyAlignment="1" applyProtection="1">
      <alignment horizontal="left" vertical="center"/>
      <protection locked="0"/>
    </xf>
    <xf numFmtId="0" fontId="3" fillId="3" borderId="0" xfId="0" applyFont="1" applyFill="1" applyBorder="1" applyAlignment="1" applyProtection="1">
      <alignment horizontal="right" vertical="center"/>
      <protection locked="0"/>
    </xf>
    <xf numFmtId="0" fontId="3" fillId="3" borderId="0" xfId="0" applyFont="1" applyFill="1" applyBorder="1" applyAlignment="1" applyProtection="1">
      <alignment horizontal="center" vertical="center"/>
      <protection locked="0"/>
    </xf>
    <xf numFmtId="49" fontId="4" fillId="6" borderId="2" xfId="0" applyNumberFormat="1" applyFont="1" applyFill="1" applyBorder="1" applyAlignment="1" applyProtection="1">
      <alignment horizontal="center" vertical="center"/>
      <protection locked="0"/>
    </xf>
    <xf numFmtId="3" fontId="4" fillId="7" borderId="2" xfId="0" applyNumberFormat="1" applyFont="1" applyFill="1" applyBorder="1" applyAlignment="1" applyProtection="1">
      <alignment horizontal="center" vertical="center"/>
      <protection locked="0"/>
    </xf>
    <xf numFmtId="14" fontId="90" fillId="0" borderId="0" xfId="8" applyNumberFormat="1" applyFont="1" applyAlignment="1" applyProtection="1">
      <alignment horizontal="center"/>
      <protection locked="0"/>
    </xf>
    <xf numFmtId="0" fontId="90" fillId="0" borderId="0" xfId="8" applyFont="1" applyAlignment="1" applyProtection="1">
      <protection locked="0"/>
    </xf>
    <xf numFmtId="0" fontId="90" fillId="10" borderId="0" xfId="8" applyFont="1" applyFill="1" applyProtection="1">
      <protection locked="0"/>
    </xf>
    <xf numFmtId="14" fontId="90" fillId="10" borderId="0" xfId="8" applyNumberFormat="1" applyFont="1" applyFill="1" applyAlignment="1" applyProtection="1">
      <alignment horizontal="center"/>
      <protection locked="0"/>
    </xf>
    <xf numFmtId="14" fontId="128" fillId="10" borderId="0" xfId="8" applyNumberFormat="1" applyFont="1" applyFill="1" applyAlignment="1" applyProtection="1">
      <alignment horizontal="center" vertical="center"/>
      <protection locked="0"/>
    </xf>
    <xf numFmtId="0" fontId="73" fillId="10" borderId="0" xfId="8" applyFont="1" applyFill="1" applyAlignment="1" applyProtection="1">
      <alignment vertical="center"/>
      <protection locked="0"/>
    </xf>
    <xf numFmtId="0" fontId="128" fillId="13" borderId="0" xfId="8" applyFont="1" applyFill="1" applyAlignment="1" applyProtection="1">
      <alignment horizontal="center" vertical="center"/>
      <protection locked="0"/>
    </xf>
    <xf numFmtId="0" fontId="73" fillId="14" borderId="0" xfId="8" applyFont="1" applyFill="1" applyAlignment="1" applyProtection="1">
      <alignment horizontal="center" vertical="center"/>
      <protection locked="0"/>
    </xf>
    <xf numFmtId="14" fontId="73" fillId="10" borderId="0" xfId="8" applyNumberFormat="1" applyFont="1" applyFill="1" applyAlignment="1" applyProtection="1">
      <alignment horizontal="center" vertical="center"/>
      <protection locked="0"/>
    </xf>
    <xf numFmtId="14" fontId="73" fillId="14" borderId="0" xfId="8" applyNumberFormat="1" applyFont="1" applyFill="1" applyAlignment="1" applyProtection="1">
      <alignment horizontal="center" vertical="center"/>
      <protection locked="0"/>
    </xf>
    <xf numFmtId="0" fontId="90" fillId="0" borderId="33" xfId="8" applyNumberFormat="1" applyFont="1" applyFill="1" applyBorder="1" applyAlignment="1" applyProtection="1">
      <alignment vertical="top"/>
      <protection locked="0"/>
    </xf>
    <xf numFmtId="14" fontId="90" fillId="0" borderId="33" xfId="8" applyNumberFormat="1" applyFont="1" applyFill="1" applyBorder="1" applyAlignment="1" applyProtection="1">
      <alignment horizontal="center" vertical="top"/>
      <protection locked="0"/>
    </xf>
    <xf numFmtId="14" fontId="90" fillId="0" borderId="33" xfId="8" applyNumberFormat="1" applyFont="1" applyFill="1" applyBorder="1" applyAlignment="1" applyProtection="1">
      <alignment vertical="top"/>
      <protection locked="0"/>
    </xf>
    <xf numFmtId="0" fontId="90" fillId="0" borderId="33" xfId="8" applyNumberFormat="1" applyFont="1" applyFill="1" applyBorder="1" applyAlignment="1" applyProtection="1">
      <alignment horizontal="center" vertical="top"/>
      <protection locked="0"/>
    </xf>
    <xf numFmtId="14" fontId="52" fillId="17" borderId="20" xfId="8" applyNumberFormat="1" applyFont="1" applyFill="1" applyBorder="1" applyAlignment="1" applyProtection="1">
      <alignment horizontal="center" vertical="center" wrapText="1" readingOrder="1"/>
      <protection locked="0"/>
    </xf>
    <xf numFmtId="0" fontId="52" fillId="17" borderId="51" xfId="8" applyNumberFormat="1" applyFont="1" applyFill="1" applyBorder="1" applyAlignment="1" applyProtection="1">
      <alignment vertical="center" wrapText="1" readingOrder="1"/>
      <protection locked="0"/>
    </xf>
    <xf numFmtId="0" fontId="134" fillId="17" borderId="20" xfId="8" applyNumberFormat="1" applyFont="1" applyFill="1" applyBorder="1" applyAlignment="1" applyProtection="1">
      <alignment horizontal="center" vertical="center" wrapText="1" readingOrder="1"/>
      <protection locked="0"/>
    </xf>
    <xf numFmtId="0" fontId="52" fillId="17" borderId="15" xfId="8" applyNumberFormat="1" applyFont="1" applyFill="1" applyBorder="1" applyAlignment="1" applyProtection="1">
      <alignment horizontal="center" vertical="center" wrapText="1" readingOrder="1"/>
      <protection locked="0"/>
    </xf>
    <xf numFmtId="0" fontId="57" fillId="0" borderId="31" xfId="8" applyNumberFormat="1" applyFont="1" applyFill="1" applyBorder="1" applyAlignment="1" applyProtection="1">
      <alignment horizontal="center" vertical="center" wrapText="1" readingOrder="1"/>
      <protection locked="0"/>
    </xf>
    <xf numFmtId="0" fontId="57" fillId="0" borderId="31" xfId="8" applyNumberFormat="1" applyFont="1" applyFill="1" applyBorder="1" applyAlignment="1" applyProtection="1">
      <alignment horizontal="left" vertical="center" wrapText="1" readingOrder="1"/>
      <protection locked="0"/>
    </xf>
    <xf numFmtId="0" fontId="57" fillId="0" borderId="30" xfId="8" applyNumberFormat="1" applyFont="1" applyFill="1" applyBorder="1" applyAlignment="1" applyProtection="1">
      <alignment horizontal="center" vertical="center" wrapText="1" readingOrder="1"/>
      <protection locked="0"/>
    </xf>
    <xf numFmtId="0" fontId="57" fillId="0" borderId="29" xfId="8" applyNumberFormat="1" applyFont="1" applyFill="1" applyBorder="1" applyAlignment="1" applyProtection="1">
      <alignment horizontal="left" vertical="center" wrapText="1" readingOrder="1"/>
      <protection locked="0"/>
    </xf>
    <xf numFmtId="0" fontId="57" fillId="0" borderId="38" xfId="8" applyNumberFormat="1" applyFont="1" applyFill="1" applyBorder="1" applyAlignment="1" applyProtection="1">
      <alignment horizontal="center" vertical="center" wrapText="1" readingOrder="1"/>
      <protection locked="0"/>
    </xf>
    <xf numFmtId="0" fontId="57" fillId="0" borderId="33" xfId="8" applyNumberFormat="1" applyFont="1" applyFill="1" applyBorder="1" applyAlignment="1" applyProtection="1">
      <alignment horizontal="left" vertical="center" wrapText="1" readingOrder="1"/>
      <protection locked="0"/>
    </xf>
    <xf numFmtId="0" fontId="135" fillId="10" borderId="15" xfId="8" applyNumberFormat="1" applyFont="1" applyFill="1" applyBorder="1" applyAlignment="1" applyProtection="1">
      <alignment vertical="top"/>
      <protection locked="0"/>
    </xf>
    <xf numFmtId="14" fontId="57" fillId="0" borderId="20" xfId="8" applyNumberFormat="1" applyFont="1" applyFill="1" applyBorder="1" applyAlignment="1" applyProtection="1">
      <alignment horizontal="center" vertical="center" wrapText="1" readingOrder="1"/>
      <protection hidden="1"/>
    </xf>
    <xf numFmtId="14" fontId="57" fillId="0" borderId="31" xfId="8" applyNumberFormat="1" applyFont="1" applyFill="1" applyBorder="1" applyAlignment="1" applyProtection="1">
      <alignment horizontal="center" vertical="center" wrapText="1" readingOrder="1"/>
      <protection hidden="1"/>
    </xf>
    <xf numFmtId="171" fontId="57" fillId="0" borderId="20" xfId="17" applyNumberFormat="1" applyFont="1" applyFill="1" applyBorder="1" applyAlignment="1" applyProtection="1">
      <alignment vertical="center" wrapText="1" readingOrder="1"/>
      <protection hidden="1"/>
    </xf>
    <xf numFmtId="171" fontId="57" fillId="0" borderId="20" xfId="17" applyNumberFormat="1" applyFont="1" applyFill="1" applyBorder="1" applyAlignment="1" applyProtection="1">
      <alignment horizontal="center" vertical="center" wrapText="1" readingOrder="1"/>
      <protection hidden="1"/>
    </xf>
    <xf numFmtId="171" fontId="57" fillId="0" borderId="20" xfId="17" applyNumberFormat="1" applyFont="1" applyFill="1" applyBorder="1" applyAlignment="1" applyProtection="1">
      <alignment horizontal="right" vertical="center" wrapText="1" readingOrder="1"/>
      <protection hidden="1"/>
    </xf>
    <xf numFmtId="0" fontId="135" fillId="0" borderId="20" xfId="8" applyNumberFormat="1" applyFont="1" applyFill="1" applyBorder="1" applyAlignment="1" applyProtection="1">
      <alignment vertical="top"/>
      <protection hidden="1"/>
    </xf>
    <xf numFmtId="0" fontId="135" fillId="0" borderId="31" xfId="8" applyNumberFormat="1" applyFont="1" applyFill="1" applyBorder="1" applyAlignment="1" applyProtection="1">
      <alignment horizontal="center" vertical="top"/>
      <protection hidden="1"/>
    </xf>
    <xf numFmtId="14" fontId="57" fillId="0" borderId="30" xfId="8" applyNumberFormat="1" applyFont="1" applyFill="1" applyBorder="1" applyAlignment="1" applyProtection="1">
      <alignment horizontal="center" vertical="center" wrapText="1" readingOrder="1"/>
      <protection hidden="1"/>
    </xf>
    <xf numFmtId="171" fontId="57" fillId="0" borderId="30" xfId="17" applyNumberFormat="1" applyFont="1" applyFill="1" applyBorder="1" applyAlignment="1" applyProtection="1">
      <alignment vertical="center" wrapText="1" readingOrder="1"/>
      <protection hidden="1"/>
    </xf>
    <xf numFmtId="171" fontId="57" fillId="0" borderId="30" xfId="17" applyNumberFormat="1" applyFont="1" applyFill="1" applyBorder="1" applyAlignment="1" applyProtection="1">
      <alignment horizontal="center" vertical="center" wrapText="1" readingOrder="1"/>
      <protection hidden="1"/>
    </xf>
    <xf numFmtId="171" fontId="57" fillId="0" borderId="30" xfId="17" applyNumberFormat="1" applyFont="1" applyFill="1" applyBorder="1" applyAlignment="1" applyProtection="1">
      <alignment horizontal="right" vertical="center" wrapText="1" readingOrder="1"/>
      <protection hidden="1"/>
    </xf>
    <xf numFmtId="0" fontId="135" fillId="0" borderId="30" xfId="8" applyNumberFormat="1" applyFont="1" applyFill="1" applyBorder="1" applyAlignment="1" applyProtection="1">
      <alignment vertical="top"/>
      <protection hidden="1"/>
    </xf>
    <xf numFmtId="0" fontId="135" fillId="0" borderId="30" xfId="8" applyNumberFormat="1" applyFont="1" applyFill="1" applyBorder="1" applyAlignment="1" applyProtection="1">
      <alignment horizontal="center" vertical="top"/>
      <protection hidden="1"/>
    </xf>
    <xf numFmtId="14" fontId="57" fillId="0" borderId="29" xfId="8" applyNumberFormat="1" applyFont="1" applyFill="1" applyBorder="1" applyAlignment="1" applyProtection="1">
      <alignment horizontal="center" vertical="center" wrapText="1" readingOrder="1"/>
      <protection hidden="1"/>
    </xf>
    <xf numFmtId="0" fontId="135" fillId="0" borderId="29" xfId="8" applyNumberFormat="1" applyFont="1" applyFill="1" applyBorder="1" applyAlignment="1" applyProtection="1">
      <alignment horizontal="center" vertical="top"/>
      <protection hidden="1"/>
    </xf>
    <xf numFmtId="171" fontId="52" fillId="10" borderId="15" xfId="17" applyNumberFormat="1" applyFont="1" applyFill="1" applyBorder="1" applyAlignment="1" applyProtection="1">
      <alignment horizontal="right" vertical="center" wrapText="1" readingOrder="1"/>
      <protection hidden="1"/>
    </xf>
    <xf numFmtId="0" fontId="90" fillId="0" borderId="37" xfId="6" applyFont="1" applyFill="1" applyBorder="1" applyAlignment="1" applyProtection="1">
      <alignment vertical="top"/>
      <protection hidden="1"/>
    </xf>
    <xf numFmtId="168" fontId="52" fillId="0" borderId="31" xfId="8" applyNumberFormat="1" applyFont="1" applyFill="1" applyBorder="1" applyAlignment="1" applyProtection="1">
      <alignment horizontal="right" vertical="center" wrapText="1" readingOrder="1"/>
      <protection hidden="1"/>
    </xf>
    <xf numFmtId="0" fontId="144" fillId="0" borderId="30" xfId="8" applyNumberFormat="1" applyFont="1" applyFill="1" applyBorder="1" applyAlignment="1" applyProtection="1">
      <alignment horizontal="center" vertical="center" wrapText="1" readingOrder="1"/>
      <protection hidden="1"/>
    </xf>
    <xf numFmtId="0" fontId="57" fillId="0" borderId="30" xfId="8" applyNumberFormat="1" applyFont="1" applyFill="1" applyBorder="1" applyAlignment="1" applyProtection="1">
      <alignment horizontal="left" vertical="center" wrapText="1" readingOrder="1"/>
      <protection hidden="1"/>
    </xf>
    <xf numFmtId="171" fontId="57" fillId="0" borderId="30" xfId="17" applyNumberFormat="1" applyFont="1" applyFill="1" applyBorder="1" applyAlignment="1" applyProtection="1">
      <alignment horizontal="left" vertical="center" wrapText="1" readingOrder="1"/>
      <protection hidden="1"/>
    </xf>
    <xf numFmtId="168" fontId="57" fillId="0" borderId="30" xfId="8" applyNumberFormat="1" applyFont="1" applyFill="1" applyBorder="1" applyAlignment="1" applyProtection="1">
      <alignment horizontal="right" vertical="center" wrapText="1" readingOrder="1"/>
      <protection hidden="1"/>
    </xf>
    <xf numFmtId="171" fontId="52" fillId="0" borderId="15" xfId="17" applyNumberFormat="1" applyFont="1" applyFill="1" applyBorder="1" applyAlignment="1" applyProtection="1">
      <alignment horizontal="left" vertical="center" wrapText="1" readingOrder="1"/>
      <protection hidden="1"/>
    </xf>
    <xf numFmtId="0" fontId="135" fillId="0" borderId="30" xfId="8" applyFont="1" applyBorder="1" applyProtection="1">
      <protection hidden="1"/>
    </xf>
    <xf numFmtId="0" fontId="90" fillId="0" borderId="56" xfId="8" applyFont="1" applyBorder="1" applyProtection="1">
      <protection locked="0"/>
    </xf>
    <xf numFmtId="0" fontId="90" fillId="0" borderId="15" xfId="8" applyFont="1" applyBorder="1" applyProtection="1">
      <protection locked="0"/>
    </xf>
    <xf numFmtId="0" fontId="144" fillId="0" borderId="30" xfId="8" applyNumberFormat="1" applyFont="1" applyFill="1" applyBorder="1" applyAlignment="1" applyProtection="1">
      <alignment horizontal="left" vertical="center" wrapText="1" readingOrder="1"/>
      <protection hidden="1"/>
    </xf>
    <xf numFmtId="171" fontId="67" fillId="0" borderId="37" xfId="7" applyNumberFormat="1" applyFont="1" applyFill="1" applyBorder="1" applyAlignment="1" applyProtection="1">
      <alignment vertical="top"/>
      <protection locked="0"/>
    </xf>
    <xf numFmtId="0" fontId="67" fillId="0" borderId="0" xfId="6" applyFont="1" applyFill="1" applyAlignment="1">
      <alignment vertical="top"/>
      <protection locked="0"/>
    </xf>
    <xf numFmtId="171" fontId="170" fillId="20" borderId="37" xfId="7" applyNumberFormat="1" applyFont="1" applyFill="1" applyBorder="1" applyAlignment="1" applyProtection="1">
      <alignment vertical="top"/>
      <protection locked="0"/>
    </xf>
    <xf numFmtId="49" fontId="3" fillId="3" borderId="0" xfId="0" applyNumberFormat="1" applyFont="1" applyFill="1" applyBorder="1" applyAlignment="1" applyProtection="1">
      <alignment horizontal="left" vertical="center"/>
      <protection locked="0"/>
    </xf>
    <xf numFmtId="3" fontId="4" fillId="7" borderId="2" xfId="0" applyNumberFormat="1" applyFont="1" applyFill="1" applyBorder="1" applyAlignment="1" applyProtection="1">
      <alignment horizontal="center" vertical="center"/>
      <protection locked="0"/>
    </xf>
    <xf numFmtId="3" fontId="4" fillId="7" borderId="2" xfId="0" applyNumberFormat="1" applyFont="1" applyFill="1" applyBorder="1" applyAlignment="1" applyProtection="1">
      <alignment horizontal="center" vertical="center"/>
      <protection locked="0"/>
    </xf>
    <xf numFmtId="49" fontId="1" fillId="16" borderId="0" xfId="0" applyNumberFormat="1" applyFont="1" applyFill="1" applyBorder="1" applyProtection="1">
      <protection locked="0"/>
    </xf>
    <xf numFmtId="49" fontId="1" fillId="13" borderId="0" xfId="0" applyNumberFormat="1" applyFont="1" applyFill="1" applyBorder="1" applyProtection="1">
      <protection locked="0"/>
    </xf>
    <xf numFmtId="49" fontId="1" fillId="3" borderId="0" xfId="0" applyNumberFormat="1" applyFont="1" applyFill="1" applyBorder="1" applyAlignment="1" applyProtection="1">
      <alignment vertical="center"/>
      <protection locked="0"/>
    </xf>
    <xf numFmtId="49" fontId="4" fillId="7" borderId="1" xfId="0" applyNumberFormat="1" applyFont="1" applyFill="1" applyBorder="1" applyAlignment="1" applyProtection="1">
      <alignment horizontal="center" vertical="center"/>
      <protection locked="0"/>
    </xf>
    <xf numFmtId="49" fontId="4" fillId="0" borderId="1" xfId="0" applyNumberFormat="1" applyFont="1" applyBorder="1" applyAlignment="1" applyProtection="1">
      <alignment horizontal="center" vertical="center"/>
      <protection locked="0"/>
    </xf>
    <xf numFmtId="49" fontId="3" fillId="7" borderId="1" xfId="0" applyNumberFormat="1" applyFont="1" applyFill="1" applyBorder="1" applyAlignment="1" applyProtection="1">
      <alignment horizontal="center" vertical="center"/>
      <protection locked="0"/>
    </xf>
    <xf numFmtId="49" fontId="15" fillId="0" borderId="1" xfId="0" applyNumberFormat="1" applyFont="1" applyBorder="1" applyAlignment="1" applyProtection="1">
      <alignment horizontal="center" vertical="center"/>
      <protection locked="0"/>
    </xf>
    <xf numFmtId="49" fontId="3" fillId="3" borderId="0" xfId="0" applyNumberFormat="1" applyFont="1" applyFill="1" applyBorder="1" applyProtection="1">
      <protection locked="0"/>
    </xf>
    <xf numFmtId="49" fontId="1" fillId="2" borderId="0" xfId="0" applyNumberFormat="1" applyFont="1" applyFill="1" applyProtection="1">
      <protection locked="0"/>
    </xf>
    <xf numFmtId="49" fontId="1" fillId="0" borderId="0" xfId="0" applyNumberFormat="1" applyFont="1" applyProtection="1">
      <protection locked="0"/>
    </xf>
    <xf numFmtId="0" fontId="15" fillId="3" borderId="34" xfId="0" applyFont="1" applyFill="1" applyBorder="1" applyAlignment="1" applyProtection="1">
      <alignment vertical="center"/>
      <protection locked="0"/>
    </xf>
    <xf numFmtId="3" fontId="15" fillId="5" borderId="0" xfId="0" applyNumberFormat="1" applyFont="1" applyFill="1" applyAlignment="1" applyProtection="1">
      <alignment vertical="center"/>
      <protection locked="0"/>
    </xf>
    <xf numFmtId="0" fontId="15" fillId="5" borderId="0" xfId="0" applyFont="1" applyFill="1" applyAlignment="1" applyProtection="1">
      <alignment vertical="center"/>
      <protection locked="0"/>
    </xf>
    <xf numFmtId="3" fontId="171" fillId="5" borderId="0" xfId="0" applyNumberFormat="1" applyFont="1" applyFill="1" applyProtection="1">
      <protection locked="0"/>
    </xf>
    <xf numFmtId="0" fontId="171" fillId="3" borderId="0" xfId="0" applyFont="1" applyFill="1" applyProtection="1">
      <protection locked="0"/>
    </xf>
    <xf numFmtId="0" fontId="15" fillId="2" borderId="0" xfId="0" applyFont="1" applyFill="1" applyAlignment="1" applyProtection="1">
      <alignment vertical="center"/>
      <protection locked="0"/>
    </xf>
    <xf numFmtId="0" fontId="15" fillId="0" borderId="0" xfId="0" applyFont="1" applyAlignment="1" applyProtection="1">
      <alignment vertical="center"/>
      <protection locked="0"/>
    </xf>
    <xf numFmtId="0" fontId="51" fillId="0" borderId="30" xfId="12" applyNumberFormat="1" applyFont="1" applyFill="1" applyBorder="1" applyAlignment="1" applyProtection="1">
      <alignment horizontal="left" vertical="center" wrapText="1" readingOrder="1"/>
      <protection hidden="1"/>
    </xf>
    <xf numFmtId="0" fontId="3" fillId="0" borderId="34" xfId="0" applyFont="1" applyFill="1" applyBorder="1" applyAlignment="1" applyProtection="1">
      <alignment vertical="center"/>
      <protection locked="0"/>
    </xf>
    <xf numFmtId="49" fontId="3" fillId="0" borderId="1" xfId="0" applyNumberFormat="1" applyFont="1" applyFill="1" applyBorder="1" applyAlignment="1" applyProtection="1">
      <alignment horizontal="center" vertical="center"/>
      <protection locked="0"/>
    </xf>
    <xf numFmtId="3" fontId="3" fillId="0" borderId="2" xfId="0" applyNumberFormat="1" applyFont="1" applyFill="1" applyBorder="1" applyAlignment="1" applyProtection="1">
      <alignment horizontal="center" vertical="center"/>
      <protection locked="0"/>
    </xf>
    <xf numFmtId="3" fontId="3" fillId="0" borderId="0" xfId="0" applyNumberFormat="1" applyFont="1" applyFill="1" applyAlignment="1" applyProtection="1">
      <alignment vertical="center"/>
      <protection locked="0"/>
    </xf>
    <xf numFmtId="3" fontId="1" fillId="0" borderId="0" xfId="0" applyNumberFormat="1" applyFont="1" applyFill="1" applyProtection="1">
      <protection locked="0"/>
    </xf>
    <xf numFmtId="0" fontId="1" fillId="0" borderId="0" xfId="0" applyFont="1" applyFill="1" applyProtection="1">
      <protection locked="0"/>
    </xf>
    <xf numFmtId="0" fontId="61" fillId="0" borderId="0" xfId="0" applyFont="1" applyAlignment="1">
      <alignment vertical="top"/>
      <protection locked="0"/>
    </xf>
    <xf numFmtId="0" fontId="180" fillId="3" borderId="0" xfId="0" applyFont="1" applyFill="1" applyAlignment="1" applyProtection="1">
      <alignment vertical="center"/>
    </xf>
    <xf numFmtId="0" fontId="183" fillId="3" borderId="0" xfId="0" applyFont="1" applyFill="1" applyAlignment="1" applyProtection="1">
      <alignment vertical="center"/>
    </xf>
    <xf numFmtId="49" fontId="181" fillId="0" borderId="68" xfId="0" applyNumberFormat="1" applyFont="1" applyBorder="1" applyAlignment="1">
      <alignment vertical="center"/>
      <protection locked="0"/>
    </xf>
    <xf numFmtId="0" fontId="181" fillId="3" borderId="0" xfId="0" applyFont="1" applyFill="1" applyBorder="1" applyAlignment="1" applyProtection="1">
      <alignment vertical="center"/>
    </xf>
    <xf numFmtId="0" fontId="183" fillId="0" borderId="0" xfId="0" applyFont="1" applyAlignment="1" applyProtection="1">
      <alignment vertical="center"/>
    </xf>
    <xf numFmtId="0" fontId="183" fillId="2" borderId="0" xfId="0" applyFont="1" applyFill="1" applyAlignment="1" applyProtection="1">
      <alignment vertical="center"/>
    </xf>
    <xf numFmtId="0" fontId="181" fillId="3" borderId="0" xfId="0" applyFont="1" applyFill="1" applyAlignment="1" applyProtection="1">
      <alignment vertical="center"/>
    </xf>
    <xf numFmtId="0" fontId="181" fillId="3" borderId="0" xfId="0" applyFont="1" applyFill="1" applyAlignment="1" applyProtection="1">
      <alignment horizontal="center" vertical="center"/>
    </xf>
    <xf numFmtId="0" fontId="61" fillId="2" borderId="0" xfId="0" applyFont="1" applyFill="1" applyAlignment="1" applyProtection="1">
      <alignment vertical="top"/>
    </xf>
    <xf numFmtId="0" fontId="191" fillId="3" borderId="0" xfId="0" applyFont="1" applyFill="1" applyProtection="1"/>
    <xf numFmtId="49" fontId="175" fillId="3" borderId="0" xfId="0" applyNumberFormat="1" applyFont="1" applyFill="1" applyAlignment="1" applyProtection="1">
      <alignment vertical="center" wrapText="1"/>
    </xf>
    <xf numFmtId="0" fontId="191" fillId="0" borderId="0" xfId="0" applyFont="1" applyProtection="1"/>
    <xf numFmtId="0" fontId="191" fillId="2" borderId="0" xfId="0" applyFont="1" applyFill="1" applyProtection="1"/>
    <xf numFmtId="49" fontId="192" fillId="3" borderId="0" xfId="0" applyNumberFormat="1" applyFont="1" applyFill="1" applyAlignment="1" applyProtection="1">
      <alignment vertical="center" wrapText="1"/>
    </xf>
    <xf numFmtId="0" fontId="193" fillId="3" borderId="0" xfId="0" applyFont="1" applyFill="1" applyAlignment="1" applyProtection="1">
      <alignment horizontal="left" vertical="center"/>
    </xf>
    <xf numFmtId="0" fontId="182" fillId="3" borderId="0" xfId="0" applyFont="1" applyFill="1" applyAlignment="1" applyProtection="1">
      <alignment horizontal="left" vertical="center" wrapText="1"/>
    </xf>
    <xf numFmtId="0" fontId="182" fillId="6" borderId="15" xfId="0" applyFont="1" applyFill="1" applyBorder="1" applyAlignment="1" applyProtection="1">
      <alignment horizontal="center" vertical="center" wrapText="1"/>
    </xf>
    <xf numFmtId="49" fontId="193" fillId="6" borderId="15" xfId="0" applyNumberFormat="1" applyFont="1" applyFill="1" applyBorder="1" applyAlignment="1" applyProtection="1">
      <alignment horizontal="center" vertical="center" wrapText="1"/>
    </xf>
    <xf numFmtId="49" fontId="193" fillId="0" borderId="15" xfId="0" applyNumberFormat="1" applyFont="1" applyBorder="1" applyAlignment="1" applyProtection="1">
      <alignment horizontal="center" vertical="center" wrapText="1"/>
    </xf>
    <xf numFmtId="49" fontId="193" fillId="0" borderId="15" xfId="0" applyNumberFormat="1" applyFont="1" applyBorder="1" applyAlignment="1">
      <alignment horizontal="left" vertical="center" wrapText="1"/>
      <protection locked="0"/>
    </xf>
    <xf numFmtId="37" fontId="193" fillId="0" borderId="15" xfId="0" applyNumberFormat="1" applyFont="1" applyBorder="1" applyAlignment="1">
      <alignment horizontal="right" vertical="center"/>
      <protection locked="0"/>
    </xf>
    <xf numFmtId="49" fontId="182" fillId="8" borderId="15" xfId="0" applyNumberFormat="1" applyFont="1" applyFill="1" applyBorder="1" applyAlignment="1" applyProtection="1">
      <alignment horizontal="center" vertical="center" wrapText="1"/>
    </xf>
    <xf numFmtId="49" fontId="182" fillId="8" borderId="15" xfId="0" applyNumberFormat="1" applyFont="1" applyFill="1" applyBorder="1" applyAlignment="1">
      <alignment horizontal="left" vertical="center" wrapText="1"/>
      <protection locked="0"/>
    </xf>
    <xf numFmtId="37" fontId="182" fillId="8" borderId="15" xfId="0" applyNumberFormat="1" applyFont="1" applyFill="1" applyBorder="1" applyAlignment="1" applyProtection="1">
      <alignment horizontal="right" vertical="center"/>
    </xf>
    <xf numFmtId="3" fontId="183" fillId="3" borderId="0" xfId="0" applyNumberFormat="1" applyFont="1" applyFill="1" applyBorder="1" applyAlignment="1" applyProtection="1">
      <alignment horizontal="center" vertical="center"/>
    </xf>
    <xf numFmtId="0" fontId="194" fillId="3" borderId="0" xfId="0" applyFont="1" applyFill="1" applyProtection="1"/>
    <xf numFmtId="3" fontId="185" fillId="3" borderId="0" xfId="0" applyNumberFormat="1" applyFont="1" applyFill="1" applyBorder="1" applyAlignment="1" applyProtection="1">
      <alignment horizontal="center" vertical="center"/>
    </xf>
    <xf numFmtId="0" fontId="182" fillId="3" borderId="0" xfId="0" applyFont="1" applyFill="1" applyAlignment="1" applyProtection="1">
      <alignment horizontal="left" vertical="center"/>
    </xf>
    <xf numFmtId="0" fontId="182" fillId="3" borderId="0" xfId="0" applyFont="1" applyFill="1" applyProtection="1"/>
    <xf numFmtId="0" fontId="182" fillId="3" borderId="0" xfId="0" applyFont="1" applyFill="1" applyBorder="1" applyAlignment="1" applyProtection="1">
      <alignment horizontal="right" vertical="center"/>
    </xf>
    <xf numFmtId="49" fontId="182" fillId="0" borderId="15" xfId="0" applyNumberFormat="1" applyFont="1" applyBorder="1" applyAlignment="1" applyProtection="1">
      <alignment vertical="center" wrapText="1"/>
    </xf>
    <xf numFmtId="0" fontId="181" fillId="3" borderId="0" xfId="0" applyFont="1" applyFill="1" applyAlignment="1" applyProtection="1">
      <alignment horizontal="right" vertical="center"/>
    </xf>
    <xf numFmtId="49" fontId="182" fillId="4" borderId="15" xfId="0" applyNumberFormat="1" applyFont="1" applyFill="1" applyBorder="1" applyAlignment="1" applyProtection="1">
      <alignment vertical="center"/>
    </xf>
    <xf numFmtId="171" fontId="61" fillId="0" borderId="0" xfId="4" applyNumberFormat="1" applyFont="1" applyAlignment="1" applyProtection="1">
      <alignment vertical="top"/>
      <protection locked="0"/>
    </xf>
    <xf numFmtId="0" fontId="191" fillId="13" borderId="0" xfId="0" applyFont="1" applyFill="1" applyProtection="1"/>
    <xf numFmtId="49" fontId="175" fillId="13" borderId="0" xfId="0" applyNumberFormat="1" applyFont="1" applyFill="1" applyAlignment="1" applyProtection="1">
      <alignment vertical="center" wrapText="1"/>
    </xf>
    <xf numFmtId="0" fontId="1" fillId="0" borderId="0" xfId="8"/>
    <xf numFmtId="0" fontId="1" fillId="0" borderId="33" xfId="8" applyNumberFormat="1" applyFont="1" applyFill="1" applyBorder="1" applyAlignment="1" applyProtection="1">
      <alignment vertical="top"/>
    </xf>
    <xf numFmtId="0" fontId="1" fillId="0" borderId="28" xfId="8" applyNumberFormat="1" applyFont="1" applyFill="1" applyBorder="1" applyAlignment="1" applyProtection="1">
      <alignment vertical="top"/>
    </xf>
    <xf numFmtId="0" fontId="1" fillId="0" borderId="96" xfId="8" applyNumberFormat="1" applyFont="1" applyFill="1" applyBorder="1" applyAlignment="1" applyProtection="1">
      <alignment vertical="top"/>
    </xf>
    <xf numFmtId="168" fontId="50" fillId="0" borderId="30" xfId="8" applyNumberFormat="1" applyFont="1" applyFill="1" applyBorder="1" applyAlignment="1" applyProtection="1">
      <alignment vertical="center" wrapText="1" readingOrder="1"/>
    </xf>
    <xf numFmtId="0" fontId="52" fillId="0" borderId="15" xfId="8" applyNumberFormat="1" applyFont="1" applyFill="1" applyBorder="1" applyAlignment="1" applyProtection="1">
      <alignment horizontal="center" vertical="center" wrapText="1" readingOrder="1"/>
    </xf>
    <xf numFmtId="0" fontId="52" fillId="0" borderId="31" xfId="8" applyNumberFormat="1" applyFont="1" applyFill="1" applyBorder="1" applyAlignment="1" applyProtection="1">
      <alignment horizontal="center" vertical="center" wrapText="1" readingOrder="1"/>
    </xf>
    <xf numFmtId="168" fontId="54" fillId="0" borderId="30" xfId="8" applyNumberFormat="1" applyFont="1" applyFill="1" applyBorder="1" applyAlignment="1" applyProtection="1">
      <alignment horizontal="right" vertical="center" wrapText="1" readingOrder="1"/>
    </xf>
    <xf numFmtId="168" fontId="50" fillId="0" borderId="30" xfId="8" applyNumberFormat="1" applyFont="1" applyFill="1" applyBorder="1" applyAlignment="1" applyProtection="1">
      <alignment horizontal="right" vertical="center" wrapText="1" readingOrder="1"/>
    </xf>
    <xf numFmtId="168" fontId="54" fillId="0" borderId="29" xfId="8" applyNumberFormat="1" applyFont="1" applyFill="1" applyBorder="1" applyAlignment="1" applyProtection="1">
      <alignment horizontal="right" vertical="center" wrapText="1" readingOrder="1"/>
    </xf>
    <xf numFmtId="0" fontId="51" fillId="0" borderId="30" xfId="8" applyNumberFormat="1" applyFont="1" applyFill="1" applyBorder="1" applyAlignment="1" applyProtection="1">
      <alignment horizontal="left" vertical="center" wrapText="1" readingOrder="1"/>
    </xf>
    <xf numFmtId="0" fontId="51" fillId="0" borderId="29" xfId="8" applyNumberFormat="1" applyFont="1" applyFill="1" applyBorder="1" applyAlignment="1" applyProtection="1">
      <alignment horizontal="left" vertical="center" wrapText="1" readingOrder="1"/>
    </xf>
    <xf numFmtId="37" fontId="8" fillId="0" borderId="15" xfId="8" applyNumberFormat="1" applyFont="1" applyFill="1" applyBorder="1" applyAlignment="1" applyProtection="1">
      <alignment horizontal="right" vertical="center"/>
      <protection locked="0"/>
    </xf>
    <xf numFmtId="37" fontId="8" fillId="0" borderId="16" xfId="8" applyNumberFormat="1" applyFont="1" applyFill="1" applyBorder="1" applyAlignment="1" applyProtection="1">
      <alignment horizontal="right" vertical="center"/>
      <protection locked="0"/>
    </xf>
    <xf numFmtId="0" fontId="57" fillId="13" borderId="0" xfId="8" applyNumberFormat="1" applyFont="1" applyFill="1" applyBorder="1" applyAlignment="1" applyProtection="1">
      <alignment horizontal="left" vertical="top" wrapText="1" readingOrder="1"/>
    </xf>
    <xf numFmtId="0" fontId="1" fillId="13" borderId="0" xfId="8" applyFill="1"/>
    <xf numFmtId="14" fontId="80" fillId="20" borderId="20" xfId="12" applyNumberFormat="1" applyFont="1" applyFill="1" applyBorder="1" applyAlignment="1" applyProtection="1">
      <alignment horizontal="center" vertical="center" wrapText="1" readingOrder="1"/>
      <protection locked="0"/>
    </xf>
    <xf numFmtId="0" fontId="80" fillId="20" borderId="20" xfId="12" applyNumberFormat="1" applyFont="1" applyFill="1" applyBorder="1" applyAlignment="1" applyProtection="1">
      <alignment horizontal="center" vertical="center" wrapText="1" readingOrder="1"/>
      <protection locked="0"/>
    </xf>
    <xf numFmtId="171" fontId="80" fillId="20" borderId="20" xfId="4" applyNumberFormat="1" applyFont="1" applyFill="1" applyBorder="1" applyAlignment="1" applyProtection="1">
      <alignment horizontal="center" vertical="center" wrapText="1" readingOrder="1"/>
      <protection locked="0"/>
    </xf>
    <xf numFmtId="14" fontId="81" fillId="0" borderId="44" xfId="12" applyNumberFormat="1" applyFont="1" applyFill="1" applyBorder="1" applyAlignment="1" applyProtection="1">
      <alignment horizontal="center" vertical="center" wrapText="1" readingOrder="1"/>
      <protection locked="0"/>
    </xf>
    <xf numFmtId="172" fontId="81" fillId="0" borderId="44" xfId="12" applyNumberFormat="1" applyFont="1" applyFill="1" applyBorder="1" applyAlignment="1" applyProtection="1">
      <alignment horizontal="center" vertical="center" wrapText="1" readingOrder="1"/>
      <protection locked="0"/>
    </xf>
    <xf numFmtId="0" fontId="82" fillId="0" borderId="44" xfId="12" applyNumberFormat="1" applyFont="1" applyFill="1" applyBorder="1" applyAlignment="1" applyProtection="1">
      <alignment horizontal="left" vertical="center" wrapText="1" readingOrder="1"/>
      <protection locked="0"/>
    </xf>
    <xf numFmtId="0" fontId="81" fillId="0" borderId="44" xfId="12" applyNumberFormat="1" applyFont="1" applyFill="1" applyBorder="1" applyAlignment="1" applyProtection="1">
      <alignment horizontal="left" vertical="center" wrapText="1" readingOrder="1"/>
      <protection locked="0"/>
    </xf>
    <xf numFmtId="171" fontId="83" fillId="0" borderId="44" xfId="4" applyNumberFormat="1" applyFont="1" applyFill="1" applyBorder="1" applyAlignment="1" applyProtection="1">
      <alignment horizontal="right" vertical="center" wrapText="1" readingOrder="1"/>
      <protection hidden="1"/>
    </xf>
    <xf numFmtId="0" fontId="51" fillId="0" borderId="31" xfId="8" applyNumberFormat="1" applyFont="1" applyFill="1" applyBorder="1" applyAlignment="1" applyProtection="1">
      <alignment horizontal="center" vertical="center" wrapText="1" readingOrder="1"/>
      <protection locked="0" hidden="1"/>
    </xf>
    <xf numFmtId="0" fontId="51" fillId="0" borderId="29" xfId="8" applyNumberFormat="1" applyFont="1" applyFill="1" applyBorder="1" applyAlignment="1" applyProtection="1">
      <alignment horizontal="center" vertical="center" wrapText="1" readingOrder="1"/>
      <protection locked="0" hidden="1"/>
    </xf>
    <xf numFmtId="0" fontId="61" fillId="3" borderId="0" xfId="0" applyFont="1" applyFill="1" applyAlignment="1" applyProtection="1">
      <alignment vertical="center"/>
      <protection locked="0"/>
    </xf>
    <xf numFmtId="49" fontId="172" fillId="3" borderId="0" xfId="0" applyNumberFormat="1" applyFont="1" applyFill="1" applyAlignment="1" applyProtection="1">
      <alignment vertical="center"/>
      <protection locked="0"/>
    </xf>
    <xf numFmtId="49" fontId="173" fillId="3" borderId="0" xfId="0" applyNumberFormat="1" applyFont="1" applyFill="1" applyBorder="1" applyAlignment="1" applyProtection="1">
      <alignment vertical="center"/>
      <protection locked="0"/>
    </xf>
    <xf numFmtId="49" fontId="174" fillId="3" borderId="0" xfId="0" applyNumberFormat="1" applyFont="1" applyFill="1" applyBorder="1" applyAlignment="1" applyProtection="1">
      <alignment vertical="center"/>
      <protection locked="0"/>
    </xf>
    <xf numFmtId="0" fontId="175" fillId="3" borderId="0" xfId="0" applyFont="1" applyFill="1" applyBorder="1" applyAlignment="1" applyProtection="1">
      <alignment vertical="center"/>
      <protection locked="0"/>
    </xf>
    <xf numFmtId="0" fontId="172" fillId="3" borderId="0" xfId="0" applyFont="1" applyFill="1" applyBorder="1" applyAlignment="1" applyProtection="1">
      <alignment vertical="center"/>
      <protection locked="0"/>
    </xf>
    <xf numFmtId="0" fontId="61" fillId="0" borderId="0" xfId="0" applyFont="1" applyAlignment="1" applyProtection="1">
      <alignment vertical="center"/>
      <protection locked="0"/>
    </xf>
    <xf numFmtId="0" fontId="61" fillId="2" borderId="0" xfId="0" applyFont="1" applyFill="1" applyAlignment="1" applyProtection="1">
      <alignment vertical="center"/>
      <protection locked="0"/>
    </xf>
    <xf numFmtId="0" fontId="61" fillId="0" borderId="0" xfId="0" applyFont="1" applyAlignment="1" applyProtection="1">
      <alignment vertical="top"/>
      <protection locked="0"/>
    </xf>
    <xf numFmtId="0" fontId="61" fillId="13" borderId="0" xfId="0" applyFont="1" applyFill="1" applyAlignment="1" applyProtection="1">
      <alignment vertical="center"/>
      <protection locked="0"/>
    </xf>
    <xf numFmtId="49" fontId="172" fillId="13" borderId="0" xfId="0" applyNumberFormat="1" applyFont="1" applyFill="1" applyAlignment="1" applyProtection="1">
      <alignment vertical="center"/>
      <protection locked="0"/>
    </xf>
    <xf numFmtId="49" fontId="173" fillId="13" borderId="0" xfId="0" applyNumberFormat="1" applyFont="1" applyFill="1" applyBorder="1" applyAlignment="1" applyProtection="1">
      <alignment vertical="center"/>
      <protection locked="0"/>
    </xf>
    <xf numFmtId="49" fontId="174" fillId="13" borderId="0" xfId="0" applyNumberFormat="1" applyFont="1" applyFill="1" applyBorder="1" applyAlignment="1" applyProtection="1">
      <alignment vertical="center"/>
      <protection locked="0"/>
    </xf>
    <xf numFmtId="0" fontId="175" fillId="13" borderId="0" xfId="0" applyFont="1" applyFill="1" applyBorder="1" applyAlignment="1" applyProtection="1">
      <alignment vertical="center"/>
      <protection locked="0"/>
    </xf>
    <xf numFmtId="0" fontId="172" fillId="13" borderId="0" xfId="0" applyFont="1" applyFill="1" applyBorder="1" applyAlignment="1" applyProtection="1">
      <alignment vertical="center"/>
      <protection locked="0"/>
    </xf>
    <xf numFmtId="49" fontId="172" fillId="3" borderId="0" xfId="0" applyNumberFormat="1" applyFont="1" applyFill="1" applyAlignment="1" applyProtection="1">
      <alignment horizontal="center" vertical="center"/>
      <protection locked="0"/>
    </xf>
    <xf numFmtId="0" fontId="178" fillId="3" borderId="0" xfId="0" applyFont="1" applyFill="1" applyAlignment="1" applyProtection="1">
      <alignment vertical="center"/>
      <protection locked="0"/>
    </xf>
    <xf numFmtId="0" fontId="179" fillId="3" borderId="0" xfId="0" applyFont="1" applyFill="1" applyAlignment="1" applyProtection="1">
      <alignment vertical="center"/>
      <protection locked="0"/>
    </xf>
    <xf numFmtId="0" fontId="180" fillId="3" borderId="0" xfId="0" applyFont="1" applyFill="1" applyAlignment="1" applyProtection="1">
      <alignment vertical="center"/>
      <protection locked="0"/>
    </xf>
    <xf numFmtId="49" fontId="181" fillId="3" borderId="0" xfId="0" applyNumberFormat="1" applyFont="1" applyFill="1" applyBorder="1" applyAlignment="1" applyProtection="1">
      <alignment vertical="center"/>
      <protection locked="0"/>
    </xf>
    <xf numFmtId="0" fontId="183" fillId="3" borderId="0" xfId="0" applyFont="1" applyFill="1" applyAlignment="1" applyProtection="1">
      <alignment vertical="center"/>
      <protection locked="0"/>
    </xf>
    <xf numFmtId="49" fontId="181" fillId="3" borderId="0" xfId="0" applyNumberFormat="1" applyFont="1" applyFill="1" applyAlignment="1" applyProtection="1">
      <alignment vertical="center"/>
      <protection locked="0"/>
    </xf>
    <xf numFmtId="0" fontId="184" fillId="0" borderId="0" xfId="0" applyFont="1" applyAlignment="1" applyProtection="1">
      <alignment vertical="center"/>
      <protection locked="0"/>
    </xf>
    <xf numFmtId="0" fontId="184" fillId="2" borderId="0" xfId="0" applyFont="1" applyFill="1" applyAlignment="1" applyProtection="1">
      <alignment vertical="center"/>
      <protection locked="0"/>
    </xf>
    <xf numFmtId="171" fontId="184" fillId="0" borderId="0" xfId="4" applyNumberFormat="1" applyFont="1" applyAlignment="1" applyProtection="1">
      <alignment vertical="center"/>
      <protection locked="0"/>
    </xf>
    <xf numFmtId="0" fontId="61" fillId="3" borderId="0" xfId="0" applyFont="1" applyFill="1" applyBorder="1" applyAlignment="1" applyProtection="1">
      <alignment vertical="center"/>
      <protection locked="0"/>
    </xf>
    <xf numFmtId="0" fontId="183" fillId="3" borderId="0" xfId="0" applyFont="1" applyFill="1" applyBorder="1" applyAlignment="1" applyProtection="1">
      <alignment vertical="center"/>
      <protection locked="0"/>
    </xf>
    <xf numFmtId="49" fontId="185" fillId="3" borderId="0" xfId="0" applyNumberFormat="1" applyFont="1" applyFill="1" applyBorder="1" applyAlignment="1" applyProtection="1">
      <alignment vertical="center"/>
      <protection locked="0"/>
    </xf>
    <xf numFmtId="49" fontId="185" fillId="3" borderId="0" xfId="0" applyNumberFormat="1" applyFont="1" applyFill="1" applyBorder="1" applyAlignment="1" applyProtection="1">
      <alignment horizontal="left" vertical="center"/>
      <protection locked="0"/>
    </xf>
    <xf numFmtId="0" fontId="185" fillId="3" borderId="0" xfId="0" applyFont="1" applyFill="1" applyBorder="1" applyAlignment="1" applyProtection="1">
      <alignment horizontal="left" vertical="center"/>
      <protection locked="0"/>
    </xf>
    <xf numFmtId="0" fontId="185" fillId="3" borderId="0" xfId="0" applyFont="1" applyFill="1" applyBorder="1" applyAlignment="1" applyProtection="1">
      <alignment vertical="center"/>
      <protection locked="0"/>
    </xf>
    <xf numFmtId="0" fontId="185" fillId="5" borderId="0" xfId="0" applyFont="1" applyFill="1" applyBorder="1" applyAlignment="1" applyProtection="1">
      <alignment horizontal="left" vertical="center"/>
      <protection locked="0"/>
    </xf>
    <xf numFmtId="0" fontId="183" fillId="3" borderId="0" xfId="0" applyFont="1" applyFill="1" applyBorder="1" applyAlignment="1" applyProtection="1">
      <alignment horizontal="left" vertical="center"/>
      <protection locked="0"/>
    </xf>
    <xf numFmtId="0" fontId="183" fillId="5" borderId="0" xfId="0" applyFont="1" applyFill="1" applyBorder="1" applyAlignment="1" applyProtection="1">
      <alignment horizontal="left" vertical="center"/>
      <protection locked="0"/>
    </xf>
    <xf numFmtId="0" fontId="185" fillId="5" borderId="0" xfId="0" applyFont="1" applyFill="1" applyBorder="1" applyAlignment="1" applyProtection="1">
      <alignment vertical="center"/>
      <protection locked="0"/>
    </xf>
    <xf numFmtId="0" fontId="183" fillId="5" borderId="0" xfId="0" applyFont="1" applyFill="1" applyBorder="1" applyAlignment="1" applyProtection="1">
      <alignment vertical="center"/>
      <protection locked="0"/>
    </xf>
    <xf numFmtId="0" fontId="185" fillId="3" borderId="0" xfId="0" applyFont="1" applyFill="1" applyBorder="1" applyAlignment="1" applyProtection="1">
      <alignment horizontal="center" vertical="center"/>
      <protection locked="0"/>
    </xf>
    <xf numFmtId="49" fontId="187" fillId="3" borderId="0" xfId="0" applyNumberFormat="1" applyFont="1" applyFill="1" applyBorder="1" applyAlignment="1" applyProtection="1">
      <alignment horizontal="left" vertical="center"/>
      <protection locked="0"/>
    </xf>
    <xf numFmtId="49" fontId="187" fillId="5" borderId="0" xfId="0" applyNumberFormat="1" applyFont="1" applyFill="1" applyBorder="1" applyAlignment="1" applyProtection="1">
      <alignment horizontal="left" vertical="center"/>
      <protection locked="0"/>
    </xf>
    <xf numFmtId="49" fontId="61" fillId="3" borderId="0" xfId="0" applyNumberFormat="1" applyFont="1" applyFill="1" applyBorder="1" applyAlignment="1" applyProtection="1">
      <alignment horizontal="left" vertical="center"/>
      <protection locked="0"/>
    </xf>
    <xf numFmtId="49" fontId="61" fillId="5" borderId="0" xfId="0" applyNumberFormat="1" applyFont="1" applyFill="1" applyBorder="1" applyAlignment="1" applyProtection="1">
      <alignment horizontal="left" vertical="center"/>
      <protection locked="0"/>
    </xf>
    <xf numFmtId="49" fontId="187" fillId="3" borderId="0" xfId="0" applyNumberFormat="1" applyFont="1" applyFill="1" applyAlignment="1" applyProtection="1">
      <alignment horizontal="left" vertical="center"/>
      <protection locked="0"/>
    </xf>
    <xf numFmtId="49" fontId="187" fillId="5" borderId="0" xfId="0" applyNumberFormat="1" applyFont="1" applyFill="1" applyAlignment="1" applyProtection="1">
      <alignment horizontal="left" vertical="center"/>
      <protection locked="0"/>
    </xf>
    <xf numFmtId="49" fontId="61" fillId="3" borderId="0" xfId="0" applyNumberFormat="1" applyFont="1" applyFill="1" applyAlignment="1" applyProtection="1">
      <alignment horizontal="left" vertical="center"/>
      <protection locked="0"/>
    </xf>
    <xf numFmtId="49" fontId="61" fillId="5" borderId="0" xfId="0" applyNumberFormat="1" applyFont="1" applyFill="1" applyAlignment="1" applyProtection="1">
      <alignment horizontal="left" vertical="center"/>
      <protection locked="0"/>
    </xf>
    <xf numFmtId="49" fontId="187" fillId="3" borderId="0" xfId="0" applyNumberFormat="1" applyFont="1" applyFill="1" applyAlignment="1" applyProtection="1">
      <alignment vertical="center"/>
      <protection locked="0"/>
    </xf>
    <xf numFmtId="0" fontId="187" fillId="3" borderId="0" xfId="0" applyFont="1" applyFill="1" applyAlignment="1" applyProtection="1">
      <alignment vertical="center"/>
      <protection locked="0"/>
    </xf>
    <xf numFmtId="0" fontId="187" fillId="5" borderId="0" xfId="0" applyFont="1" applyFill="1" applyAlignment="1" applyProtection="1">
      <alignment vertical="center"/>
      <protection locked="0"/>
    </xf>
    <xf numFmtId="0" fontId="61" fillId="5" borderId="0" xfId="0" applyFont="1" applyFill="1" applyAlignment="1" applyProtection="1">
      <alignment vertical="center"/>
      <protection locked="0"/>
    </xf>
    <xf numFmtId="49" fontId="185" fillId="3" borderId="0" xfId="0" applyNumberFormat="1" applyFont="1" applyFill="1" applyAlignment="1" applyProtection="1">
      <alignment horizontal="left" vertical="center"/>
      <protection locked="0"/>
    </xf>
    <xf numFmtId="2" fontId="185" fillId="3" borderId="0" xfId="0" applyNumberFormat="1" applyFont="1" applyFill="1" applyBorder="1" applyAlignment="1" applyProtection="1">
      <alignment horizontal="left" vertical="center" wrapText="1"/>
      <protection locked="0"/>
    </xf>
    <xf numFmtId="2" fontId="185" fillId="5" borderId="0" xfId="0" applyNumberFormat="1" applyFont="1" applyFill="1" applyBorder="1" applyAlignment="1" applyProtection="1">
      <alignment horizontal="left" vertical="center" wrapText="1"/>
      <protection locked="0"/>
    </xf>
    <xf numFmtId="2" fontId="183" fillId="3" borderId="0" xfId="0" applyNumberFormat="1" applyFont="1" applyFill="1" applyBorder="1" applyAlignment="1" applyProtection="1">
      <alignment horizontal="left" vertical="center" wrapText="1"/>
      <protection locked="0"/>
    </xf>
    <xf numFmtId="2" fontId="183" fillId="5" borderId="0" xfId="0" applyNumberFormat="1" applyFont="1" applyFill="1" applyBorder="1" applyAlignment="1" applyProtection="1">
      <alignment horizontal="left" vertical="center" wrapText="1"/>
      <protection locked="0"/>
    </xf>
    <xf numFmtId="2" fontId="181" fillId="3" borderId="0" xfId="0" applyNumberFormat="1" applyFont="1" applyFill="1" applyBorder="1" applyAlignment="1" applyProtection="1">
      <alignment horizontal="left" vertical="center" wrapText="1"/>
      <protection locked="0"/>
    </xf>
    <xf numFmtId="37" fontId="183" fillId="3" borderId="0" xfId="0" applyNumberFormat="1" applyFont="1" applyFill="1" applyBorder="1" applyAlignment="1" applyProtection="1">
      <alignment horizontal="left" vertical="center"/>
      <protection locked="0"/>
    </xf>
    <xf numFmtId="49" fontId="185" fillId="0" borderId="0" xfId="0" applyNumberFormat="1" applyFont="1" applyBorder="1" applyAlignment="1" applyProtection="1">
      <alignment horizontal="left" vertical="center" wrapText="1"/>
      <protection locked="0"/>
    </xf>
    <xf numFmtId="49" fontId="181" fillId="0" borderId="68" xfId="0" applyNumberFormat="1" applyFont="1" applyBorder="1" applyAlignment="1" applyProtection="1">
      <alignment vertical="center"/>
      <protection locked="0"/>
    </xf>
    <xf numFmtId="49" fontId="183" fillId="3" borderId="0" xfId="0" applyNumberFormat="1" applyFont="1" applyFill="1" applyBorder="1" applyAlignment="1" applyProtection="1">
      <alignment horizontal="left" vertical="center" wrapText="1"/>
      <protection locked="0"/>
    </xf>
    <xf numFmtId="0" fontId="181" fillId="3" borderId="0" xfId="0" applyFont="1" applyFill="1" applyBorder="1" applyAlignment="1" applyProtection="1">
      <alignment vertical="center"/>
      <protection locked="0"/>
    </xf>
    <xf numFmtId="49" fontId="183" fillId="3" borderId="5" xfId="0" applyNumberFormat="1" applyFont="1" applyFill="1" applyBorder="1" applyAlignment="1" applyProtection="1">
      <alignment horizontal="left" vertical="center"/>
      <protection locked="0"/>
    </xf>
    <xf numFmtId="49" fontId="183" fillId="3" borderId="0" xfId="0" applyNumberFormat="1" applyFont="1" applyFill="1" applyBorder="1" applyAlignment="1" applyProtection="1">
      <alignment horizontal="left" vertical="center"/>
      <protection locked="0"/>
    </xf>
    <xf numFmtId="49" fontId="183" fillId="3" borderId="0" xfId="0" applyNumberFormat="1" applyFont="1" applyFill="1" applyAlignment="1" applyProtection="1">
      <alignment horizontal="left" vertical="center"/>
      <protection locked="0"/>
    </xf>
    <xf numFmtId="2" fontId="180" fillId="3" borderId="0" xfId="0" applyNumberFormat="1" applyFont="1" applyFill="1" applyBorder="1" applyAlignment="1" applyProtection="1">
      <alignment horizontal="right" vertical="center" wrapText="1"/>
      <protection locked="0"/>
    </xf>
    <xf numFmtId="49" fontId="189" fillId="3" borderId="9" xfId="0" applyNumberFormat="1" applyFont="1" applyFill="1" applyBorder="1" applyAlignment="1" applyProtection="1">
      <alignment horizontal="center" vertical="center" wrapText="1"/>
      <protection locked="0"/>
    </xf>
    <xf numFmtId="49" fontId="189" fillId="3" borderId="9" xfId="0" applyNumberFormat="1" applyFont="1" applyFill="1" applyBorder="1" applyAlignment="1" applyProtection="1">
      <alignment horizontal="center" vertical="center"/>
      <protection locked="0"/>
    </xf>
    <xf numFmtId="0" fontId="98" fillId="0" borderId="0" xfId="0" applyFont="1" applyAlignment="1" applyProtection="1">
      <alignment vertical="center"/>
      <protection locked="0"/>
    </xf>
    <xf numFmtId="171" fontId="98" fillId="0" borderId="0" xfId="4" applyNumberFormat="1" applyFont="1" applyAlignment="1" applyProtection="1">
      <alignment vertical="center"/>
      <protection locked="0"/>
    </xf>
    <xf numFmtId="49" fontId="189" fillId="8" borderId="94" xfId="0" applyNumberFormat="1" applyFont="1" applyFill="1" applyBorder="1" applyAlignment="1" applyProtection="1">
      <alignment horizontal="center" vertical="center"/>
      <protection locked="0"/>
    </xf>
    <xf numFmtId="0" fontId="183" fillId="0" borderId="0" xfId="0" applyFont="1" applyAlignment="1" applyProtection="1">
      <alignment vertical="center"/>
      <protection locked="0"/>
    </xf>
    <xf numFmtId="0" fontId="183" fillId="2" borderId="0" xfId="0" applyFont="1" applyFill="1" applyAlignment="1" applyProtection="1">
      <alignment vertical="center"/>
      <protection locked="0"/>
    </xf>
    <xf numFmtId="49" fontId="189" fillId="8" borderId="95" xfId="0" applyNumberFormat="1" applyFont="1" applyFill="1" applyBorder="1" applyAlignment="1" applyProtection="1">
      <alignment horizontal="center" vertical="center"/>
      <protection locked="0"/>
    </xf>
    <xf numFmtId="3" fontId="183" fillId="0" borderId="95" xfId="0" applyNumberFormat="1" applyFont="1" applyBorder="1" applyAlignment="1" applyProtection="1">
      <alignment horizontal="center" vertical="center"/>
      <protection locked="0"/>
    </xf>
    <xf numFmtId="0" fontId="189" fillId="3" borderId="0" xfId="0" applyFont="1" applyFill="1" applyAlignment="1" applyProtection="1">
      <alignment vertical="center"/>
      <protection locked="0"/>
    </xf>
    <xf numFmtId="0" fontId="189" fillId="0" borderId="0" xfId="0" applyFont="1" applyAlignment="1" applyProtection="1">
      <alignment vertical="center"/>
      <protection locked="0"/>
    </xf>
    <xf numFmtId="0" fontId="189" fillId="2" borderId="0" xfId="0" applyFont="1" applyFill="1" applyAlignment="1" applyProtection="1">
      <alignment vertical="center"/>
      <protection locked="0"/>
    </xf>
    <xf numFmtId="0" fontId="100" fillId="0" borderId="0" xfId="0" applyFont="1" applyAlignment="1" applyProtection="1">
      <alignment vertical="center"/>
      <protection locked="0"/>
    </xf>
    <xf numFmtId="49" fontId="183" fillId="0" borderId="95" xfId="0" applyNumberFormat="1" applyFont="1" applyBorder="1" applyAlignment="1" applyProtection="1">
      <alignment horizontal="center" vertical="center"/>
      <protection locked="0"/>
    </xf>
    <xf numFmtId="49" fontId="189" fillId="0" borderId="95" xfId="0" applyNumberFormat="1" applyFont="1" applyBorder="1" applyAlignment="1" applyProtection="1">
      <alignment horizontal="center" vertical="center"/>
      <protection locked="0"/>
    </xf>
    <xf numFmtId="3" fontId="183" fillId="0" borderId="0" xfId="0" applyNumberFormat="1" applyFont="1" applyBorder="1" applyAlignment="1" applyProtection="1">
      <alignment horizontal="center" vertical="center"/>
      <protection locked="0"/>
    </xf>
    <xf numFmtId="171" fontId="183" fillId="0" borderId="0" xfId="4" applyNumberFormat="1" applyFont="1" applyAlignment="1" applyProtection="1">
      <alignment vertical="center"/>
      <protection locked="0"/>
    </xf>
    <xf numFmtId="49" fontId="180" fillId="3" borderId="0" xfId="0" applyNumberFormat="1" applyFont="1" applyFill="1" applyBorder="1" applyAlignment="1" applyProtection="1">
      <alignment horizontal="left" vertical="center" wrapText="1"/>
      <protection locked="0"/>
    </xf>
    <xf numFmtId="49" fontId="183" fillId="3" borderId="0" xfId="0" applyNumberFormat="1" applyFont="1" applyFill="1" applyBorder="1" applyAlignment="1" applyProtection="1">
      <alignment horizontal="center" vertical="center"/>
      <protection locked="0"/>
    </xf>
    <xf numFmtId="49" fontId="181" fillId="3" borderId="0" xfId="0" applyNumberFormat="1" applyFont="1" applyFill="1" applyBorder="1" applyAlignment="1" applyProtection="1">
      <alignment vertical="center" wrapText="1"/>
      <protection locked="0"/>
    </xf>
    <xf numFmtId="0" fontId="181" fillId="3" borderId="0" xfId="0" applyFont="1" applyFill="1" applyAlignment="1" applyProtection="1">
      <alignment vertical="center"/>
      <protection locked="0"/>
    </xf>
    <xf numFmtId="49" fontId="183" fillId="3" borderId="0" xfId="0" applyNumberFormat="1" applyFont="1" applyFill="1" applyAlignment="1" applyProtection="1">
      <alignment vertical="center"/>
      <protection locked="0"/>
    </xf>
    <xf numFmtId="0" fontId="181" fillId="3" borderId="0" xfId="0" applyFont="1" applyFill="1" applyAlignment="1" applyProtection="1">
      <alignment horizontal="center" vertical="center"/>
      <protection locked="0"/>
    </xf>
    <xf numFmtId="167" fontId="181" fillId="3" borderId="0" xfId="0" applyNumberFormat="1" applyFont="1" applyFill="1" applyBorder="1" applyAlignment="1" applyProtection="1">
      <alignment vertical="center"/>
      <protection locked="0"/>
    </xf>
    <xf numFmtId="167" fontId="183" fillId="3" borderId="0" xfId="0" applyNumberFormat="1" applyFont="1" applyFill="1" applyBorder="1" applyAlignment="1" applyProtection="1">
      <alignment vertical="center"/>
      <protection locked="0"/>
    </xf>
    <xf numFmtId="49" fontId="181" fillId="3" borderId="0" xfId="0" applyNumberFormat="1" applyFont="1" applyFill="1" applyBorder="1" applyAlignment="1" applyProtection="1">
      <alignment horizontal="left" vertical="center" wrapText="1"/>
      <protection locked="0"/>
    </xf>
    <xf numFmtId="49" fontId="61" fillId="2" borderId="0" xfId="0" applyNumberFormat="1" applyFont="1" applyFill="1" applyAlignment="1" applyProtection="1">
      <alignment vertical="center"/>
      <protection locked="0"/>
    </xf>
    <xf numFmtId="0" fontId="61" fillId="2" borderId="0" xfId="0" applyFont="1" applyFill="1" applyAlignment="1" applyProtection="1">
      <alignment horizontal="center" vertical="center"/>
      <protection locked="0"/>
    </xf>
    <xf numFmtId="0" fontId="61" fillId="2" borderId="0" xfId="0" applyFont="1" applyFill="1" applyAlignment="1" applyProtection="1">
      <alignment vertical="top"/>
      <protection locked="0"/>
    </xf>
    <xf numFmtId="171" fontId="61" fillId="2" borderId="0" xfId="4" applyNumberFormat="1" applyFont="1" applyFill="1" applyAlignment="1" applyProtection="1">
      <alignment vertical="top"/>
      <protection locked="0"/>
    </xf>
    <xf numFmtId="49" fontId="61" fillId="0" borderId="0" xfId="0" applyNumberFormat="1" applyFont="1" applyAlignment="1" applyProtection="1">
      <alignment vertical="center"/>
      <protection locked="0"/>
    </xf>
    <xf numFmtId="0" fontId="61" fillId="0" borderId="0" xfId="0" applyFont="1" applyAlignment="1" applyProtection="1">
      <alignment horizontal="center" vertical="center"/>
      <protection locked="0"/>
    </xf>
    <xf numFmtId="171" fontId="98" fillId="20" borderId="0" xfId="4" applyNumberFormat="1" applyFont="1" applyFill="1" applyAlignment="1" applyProtection="1">
      <alignment vertical="center"/>
      <protection hidden="1"/>
    </xf>
    <xf numFmtId="171" fontId="98" fillId="0" borderId="0" xfId="0" applyNumberFormat="1" applyFont="1" applyAlignment="1" applyProtection="1">
      <alignment vertical="center"/>
      <protection hidden="1"/>
    </xf>
    <xf numFmtId="0" fontId="191" fillId="3" borderId="0" xfId="0" applyFont="1" applyFill="1" applyAlignment="1" applyProtection="1">
      <alignment vertical="center"/>
      <protection locked="0"/>
    </xf>
    <xf numFmtId="49" fontId="175" fillId="3" borderId="0" xfId="0" applyNumberFormat="1" applyFont="1" applyFill="1" applyAlignment="1" applyProtection="1">
      <alignment vertical="center"/>
      <protection locked="0"/>
    </xf>
    <xf numFmtId="0" fontId="191" fillId="0" borderId="0" xfId="0" applyFont="1" applyAlignment="1" applyProtection="1">
      <alignment vertical="center"/>
      <protection locked="0"/>
    </xf>
    <xf numFmtId="0" fontId="191" fillId="2" borderId="0" xfId="0" applyFont="1" applyFill="1" applyAlignment="1" applyProtection="1">
      <alignment vertical="center"/>
      <protection locked="0"/>
    </xf>
    <xf numFmtId="0" fontId="191" fillId="13" borderId="0" xfId="0" applyFont="1" applyFill="1" applyAlignment="1" applyProtection="1">
      <alignment vertical="center"/>
      <protection locked="0"/>
    </xf>
    <xf numFmtId="49" fontId="175" fillId="13" borderId="0" xfId="0" applyNumberFormat="1" applyFont="1" applyFill="1" applyAlignment="1" applyProtection="1">
      <alignment vertical="center"/>
      <protection locked="0"/>
    </xf>
    <xf numFmtId="0" fontId="195" fillId="3" borderId="0" xfId="0" applyFont="1" applyFill="1" applyAlignment="1" applyProtection="1">
      <alignment vertical="center"/>
      <protection locked="0"/>
    </xf>
    <xf numFmtId="0" fontId="183" fillId="0" borderId="0" xfId="0" applyFont="1" applyFill="1" applyAlignment="1" applyProtection="1">
      <alignment vertical="center"/>
      <protection locked="0"/>
    </xf>
    <xf numFmtId="0" fontId="191" fillId="3" borderId="0" xfId="0" applyFont="1" applyFill="1" applyBorder="1" applyAlignment="1" applyProtection="1">
      <alignment vertical="center"/>
      <protection locked="0"/>
    </xf>
    <xf numFmtId="0" fontId="193" fillId="3" borderId="0" xfId="0" applyFont="1" applyFill="1" applyBorder="1" applyAlignment="1" applyProtection="1">
      <alignment vertical="center"/>
      <protection locked="0"/>
    </xf>
    <xf numFmtId="49" fontId="183" fillId="3" borderId="0" xfId="0" applyNumberFormat="1" applyFont="1" applyFill="1" applyBorder="1" applyAlignment="1" applyProtection="1">
      <alignment vertical="center"/>
      <protection locked="0"/>
    </xf>
    <xf numFmtId="0" fontId="183" fillId="3" borderId="0" xfId="0" applyFont="1" applyFill="1" applyBorder="1" applyAlignment="1" applyProtection="1">
      <alignment horizontal="center" vertical="center"/>
      <protection locked="0"/>
    </xf>
    <xf numFmtId="49" fontId="191" fillId="3" borderId="0" xfId="0" applyNumberFormat="1" applyFont="1" applyFill="1" applyBorder="1" applyAlignment="1" applyProtection="1">
      <alignment horizontal="left" vertical="center"/>
      <protection locked="0"/>
    </xf>
    <xf numFmtId="49" fontId="191" fillId="5" borderId="0" xfId="0" applyNumberFormat="1" applyFont="1" applyFill="1" applyBorder="1" applyAlignment="1" applyProtection="1">
      <alignment horizontal="left" vertical="center"/>
      <protection locked="0"/>
    </xf>
    <xf numFmtId="49" fontId="191" fillId="3" borderId="0" xfId="0" applyNumberFormat="1" applyFont="1" applyFill="1" applyAlignment="1" applyProtection="1">
      <alignment horizontal="left" vertical="center"/>
      <protection locked="0"/>
    </xf>
    <xf numFmtId="49" fontId="191" fillId="5" borderId="0" xfId="0" applyNumberFormat="1" applyFont="1" applyFill="1" applyAlignment="1" applyProtection="1">
      <alignment horizontal="left" vertical="center"/>
      <protection locked="0"/>
    </xf>
    <xf numFmtId="0" fontId="191" fillId="5" borderId="0" xfId="0" applyFont="1" applyFill="1" applyAlignment="1" applyProtection="1">
      <alignment vertical="center"/>
      <protection locked="0"/>
    </xf>
    <xf numFmtId="49" fontId="182" fillId="0" borderId="68" xfId="0" applyNumberFormat="1" applyFont="1" applyBorder="1" applyAlignment="1" applyProtection="1">
      <alignment horizontal="center" vertical="center"/>
      <protection locked="0"/>
    </xf>
    <xf numFmtId="0" fontId="183" fillId="20" borderId="0" xfId="0" applyFont="1" applyFill="1" applyAlignment="1" applyProtection="1">
      <alignment vertical="center"/>
      <protection locked="0"/>
    </xf>
    <xf numFmtId="0" fontId="183" fillId="31" borderId="0" xfId="0" applyFont="1" applyFill="1" applyAlignment="1" applyProtection="1">
      <alignment vertical="center"/>
      <protection locked="0"/>
    </xf>
    <xf numFmtId="0" fontId="189" fillId="20" borderId="0" xfId="0" applyFont="1" applyFill="1" applyAlignment="1" applyProtection="1">
      <alignment vertical="center"/>
      <protection locked="0"/>
    </xf>
    <xf numFmtId="49" fontId="3" fillId="0" borderId="0" xfId="0" applyNumberFormat="1" applyFont="1" applyAlignment="1" applyProtection="1">
      <alignment vertical="center"/>
      <protection locked="0"/>
    </xf>
    <xf numFmtId="49" fontId="3" fillId="31" borderId="0" xfId="0" applyNumberFormat="1" applyFont="1" applyFill="1" applyAlignment="1" applyProtection="1">
      <alignment vertical="center"/>
      <protection locked="0"/>
    </xf>
    <xf numFmtId="0" fontId="193" fillId="3" borderId="0" xfId="0" applyFont="1" applyFill="1" applyBorder="1" applyAlignment="1" applyProtection="1">
      <alignment horizontal="center" vertical="center"/>
      <protection locked="0"/>
    </xf>
    <xf numFmtId="3" fontId="193" fillId="3" borderId="0" xfId="0" applyNumberFormat="1" applyFont="1" applyFill="1" applyBorder="1" applyAlignment="1" applyProtection="1">
      <alignment horizontal="right" vertical="center"/>
      <protection locked="0"/>
    </xf>
    <xf numFmtId="0" fontId="182" fillId="3" borderId="0" xfId="0" applyFont="1" applyFill="1" applyBorder="1" applyAlignment="1" applyProtection="1">
      <alignment horizontal="center" vertical="center"/>
      <protection locked="0"/>
    </xf>
    <xf numFmtId="0" fontId="191" fillId="2" borderId="0" xfId="0" applyFont="1" applyFill="1" applyAlignment="1" applyProtection="1">
      <alignment horizontal="center" vertical="center"/>
      <protection locked="0"/>
    </xf>
    <xf numFmtId="0" fontId="191" fillId="0" borderId="0" xfId="0" applyFont="1" applyAlignment="1" applyProtection="1">
      <alignment horizontal="center" vertical="center"/>
      <protection locked="0"/>
    </xf>
    <xf numFmtId="0" fontId="183" fillId="0" borderId="0" xfId="0" applyFont="1" applyAlignment="1" applyProtection="1">
      <alignment vertical="center"/>
      <protection hidden="1"/>
    </xf>
    <xf numFmtId="0" fontId="183" fillId="20" borderId="0" xfId="0" applyFont="1" applyFill="1" applyAlignment="1" applyProtection="1">
      <alignment vertical="center"/>
      <protection hidden="1"/>
    </xf>
    <xf numFmtId="37" fontId="183" fillId="0" borderId="0" xfId="0" applyNumberFormat="1" applyFont="1" applyAlignment="1" applyProtection="1">
      <alignment vertical="center"/>
      <protection hidden="1"/>
    </xf>
    <xf numFmtId="0" fontId="114" fillId="0" borderId="37" xfId="16" quotePrefix="1" applyFont="1" applyBorder="1" applyAlignment="1">
      <alignment horizontal="left" vertical="center"/>
    </xf>
    <xf numFmtId="0" fontId="69" fillId="0" borderId="37" xfId="8" applyFont="1" applyBorder="1" applyAlignment="1">
      <alignment horizontal="left" vertical="center" wrapText="1"/>
    </xf>
    <xf numFmtId="0" fontId="71" fillId="0" borderId="0" xfId="8" applyFont="1" applyAlignment="1">
      <alignment horizontal="left" vertical="center"/>
    </xf>
    <xf numFmtId="0" fontId="39" fillId="10" borderId="27" xfId="1" applyFont="1" applyFill="1" applyBorder="1" applyAlignment="1" applyProtection="1">
      <alignment horizontal="center" vertical="center"/>
      <protection locked="0"/>
    </xf>
    <xf numFmtId="0" fontId="38" fillId="10" borderId="26" xfId="1" applyFont="1" applyFill="1" applyBorder="1" applyAlignment="1" applyProtection="1">
      <alignment horizontal="center" vertical="center"/>
      <protection locked="0"/>
    </xf>
    <xf numFmtId="0" fontId="38" fillId="10" borderId="25" xfId="1" applyFont="1" applyFill="1" applyBorder="1" applyAlignment="1" applyProtection="1">
      <alignment horizontal="center" vertical="center"/>
      <protection locked="0"/>
    </xf>
    <xf numFmtId="0" fontId="38" fillId="10" borderId="24" xfId="1" applyFont="1" applyFill="1" applyBorder="1" applyAlignment="1" applyProtection="1">
      <alignment horizontal="center" vertical="center"/>
      <protection locked="0"/>
    </xf>
    <xf numFmtId="0" fontId="38" fillId="10" borderId="23" xfId="1" applyFont="1" applyFill="1" applyBorder="1" applyAlignment="1" applyProtection="1">
      <alignment horizontal="center" vertical="center"/>
      <protection locked="0"/>
    </xf>
    <xf numFmtId="0" fontId="38" fillId="10" borderId="22" xfId="1" applyFont="1" applyFill="1" applyBorder="1" applyAlignment="1" applyProtection="1">
      <alignment horizontal="center" vertical="center"/>
      <protection locked="0"/>
    </xf>
    <xf numFmtId="0" fontId="36" fillId="12" borderId="0" xfId="1" applyFont="1" applyFill="1" applyBorder="1" applyAlignment="1" applyProtection="1">
      <alignment horizontal="center" vertical="center"/>
      <protection locked="0"/>
    </xf>
    <xf numFmtId="0" fontId="26" fillId="11" borderId="0" xfId="1" applyFont="1" applyFill="1" applyAlignment="1" applyProtection="1">
      <alignment horizontal="center" wrapText="1"/>
      <protection locked="0"/>
    </xf>
    <xf numFmtId="0" fontId="26" fillId="11" borderId="0" xfId="1" quotePrefix="1" applyFont="1" applyFill="1" applyAlignment="1" applyProtection="1">
      <alignment horizontal="center"/>
      <protection locked="0"/>
    </xf>
    <xf numFmtId="0" fontId="26" fillId="11" borderId="0" xfId="1" applyFont="1" applyFill="1" applyAlignment="1" applyProtection="1">
      <alignment horizontal="center"/>
      <protection locked="0"/>
    </xf>
    <xf numFmtId="0" fontId="62" fillId="11" borderId="0" xfId="2" applyFont="1" applyFill="1" applyAlignment="1" applyProtection="1">
      <alignment horizontal="center"/>
      <protection locked="0"/>
    </xf>
    <xf numFmtId="0" fontId="63" fillId="11" borderId="0" xfId="1" applyFont="1" applyFill="1" applyAlignment="1" applyProtection="1">
      <alignment horizontal="center"/>
      <protection locked="0"/>
    </xf>
    <xf numFmtId="0" fontId="169" fillId="0" borderId="0" xfId="1" applyFont="1" applyAlignment="1" applyProtection="1">
      <alignment horizontal="center"/>
    </xf>
    <xf numFmtId="0" fontId="168" fillId="0" borderId="0" xfId="1" applyFont="1" applyAlignment="1" applyProtection="1">
      <alignment horizontal="center"/>
    </xf>
    <xf numFmtId="0" fontId="63" fillId="0" borderId="0" xfId="1" applyFont="1" applyAlignment="1" applyProtection="1">
      <alignment horizontal="center"/>
    </xf>
    <xf numFmtId="0" fontId="30" fillId="10" borderId="0" xfId="5" applyFont="1" applyFill="1" applyAlignment="1">
      <alignment horizontal="center"/>
    </xf>
    <xf numFmtId="0" fontId="39" fillId="10" borderId="27" xfId="5" applyFont="1" applyFill="1" applyBorder="1" applyAlignment="1">
      <alignment horizontal="center" vertical="center"/>
    </xf>
    <xf numFmtId="0" fontId="38" fillId="10" borderId="26" xfId="5" applyFont="1" applyFill="1" applyBorder="1" applyAlignment="1">
      <alignment horizontal="center" vertical="center"/>
    </xf>
    <xf numFmtId="0" fontId="38" fillId="10" borderId="25" xfId="5" applyFont="1" applyFill="1" applyBorder="1" applyAlignment="1">
      <alignment horizontal="center" vertical="center"/>
    </xf>
    <xf numFmtId="0" fontId="38" fillId="10" borderId="24" xfId="5" applyFont="1" applyFill="1" applyBorder="1" applyAlignment="1">
      <alignment horizontal="center" vertical="center"/>
    </xf>
    <xf numFmtId="0" fontId="38" fillId="10" borderId="23" xfId="5" applyFont="1" applyFill="1" applyBorder="1" applyAlignment="1">
      <alignment horizontal="center" vertical="center"/>
    </xf>
    <xf numFmtId="0" fontId="38" fillId="10" borderId="22" xfId="5" applyFont="1" applyFill="1" applyBorder="1" applyAlignment="1">
      <alignment horizontal="center" vertical="center"/>
    </xf>
    <xf numFmtId="0" fontId="36" fillId="12" borderId="0" xfId="5" applyFont="1" applyFill="1" applyBorder="1" applyAlignment="1">
      <alignment horizontal="center" vertical="center"/>
    </xf>
    <xf numFmtId="0" fontId="30" fillId="10" borderId="0" xfId="5" quotePrefix="1" applyFont="1" applyFill="1" applyAlignment="1">
      <alignment horizontal="center"/>
    </xf>
    <xf numFmtId="0" fontId="32" fillId="10" borderId="0" xfId="5" applyFont="1" applyFill="1" applyAlignment="1">
      <alignment horizontal="center" vertical="center"/>
    </xf>
    <xf numFmtId="0" fontId="32" fillId="10" borderId="0" xfId="5" applyFont="1" applyFill="1" applyAlignment="1">
      <alignment horizontal="center"/>
    </xf>
    <xf numFmtId="0" fontId="35" fillId="10" borderId="0" xfId="2" applyFont="1" applyFill="1" applyAlignment="1">
      <alignment horizontal="center"/>
    </xf>
    <xf numFmtId="0" fontId="33" fillId="10" borderId="0" xfId="5" applyFont="1" applyFill="1" applyAlignment="1">
      <alignment horizontal="center"/>
    </xf>
    <xf numFmtId="0" fontId="30" fillId="10" borderId="0" xfId="5" applyFont="1" applyFill="1" applyBorder="1" applyAlignment="1">
      <alignment horizontal="center"/>
    </xf>
    <xf numFmtId="0" fontId="30" fillId="10" borderId="0" xfId="5" quotePrefix="1" applyFont="1" applyFill="1" applyBorder="1" applyAlignment="1">
      <alignment horizontal="center"/>
    </xf>
    <xf numFmtId="0" fontId="35" fillId="10" borderId="0" xfId="2" applyFont="1" applyFill="1" applyBorder="1" applyAlignment="1">
      <alignment horizontal="center"/>
    </xf>
    <xf numFmtId="0" fontId="33" fillId="10" borderId="0" xfId="5" applyFont="1" applyFill="1" applyBorder="1" applyAlignment="1">
      <alignment horizontal="center"/>
    </xf>
    <xf numFmtId="0" fontId="30" fillId="17" borderId="0" xfId="5" applyFont="1" applyFill="1" applyAlignment="1">
      <alignment horizontal="center"/>
    </xf>
    <xf numFmtId="0" fontId="30" fillId="17" borderId="0" xfId="5" quotePrefix="1" applyFont="1" applyFill="1" applyAlignment="1">
      <alignment horizontal="center"/>
    </xf>
    <xf numFmtId="0" fontId="32" fillId="18" borderId="0" xfId="5" applyFont="1" applyFill="1" applyAlignment="1">
      <alignment horizontal="center" vertical="center"/>
    </xf>
    <xf numFmtId="0" fontId="32" fillId="17" borderId="0" xfId="5" applyFont="1" applyFill="1" applyAlignment="1">
      <alignment horizontal="center"/>
    </xf>
    <xf numFmtId="0" fontId="35" fillId="17" borderId="0" xfId="2" applyFont="1" applyFill="1" applyAlignment="1">
      <alignment horizontal="center"/>
    </xf>
    <xf numFmtId="0" fontId="33" fillId="17" borderId="0" xfId="5" applyFont="1" applyFill="1" applyAlignment="1">
      <alignment horizontal="center"/>
    </xf>
    <xf numFmtId="0" fontId="30" fillId="10" borderId="0" xfId="1" quotePrefix="1" applyFont="1" applyFill="1" applyBorder="1" applyAlignment="1">
      <alignment horizontal="center"/>
    </xf>
    <xf numFmtId="0" fontId="30" fillId="10" borderId="0" xfId="1" applyFont="1" applyFill="1" applyBorder="1" applyAlignment="1">
      <alignment horizontal="center"/>
    </xf>
    <xf numFmtId="0" fontId="32" fillId="10" borderId="0" xfId="1" applyFont="1" applyFill="1" applyAlignment="1">
      <alignment horizontal="center" vertical="center"/>
    </xf>
    <xf numFmtId="0" fontId="32" fillId="10" borderId="0" xfId="1" applyFont="1" applyFill="1" applyAlignment="1">
      <alignment horizontal="center"/>
    </xf>
    <xf numFmtId="0" fontId="33" fillId="10" borderId="0" xfId="1" applyFont="1" applyFill="1" applyBorder="1" applyAlignment="1">
      <alignment horizontal="center"/>
    </xf>
    <xf numFmtId="0" fontId="39" fillId="10" borderId="27" xfId="1" applyFont="1" applyFill="1" applyBorder="1" applyAlignment="1">
      <alignment horizontal="center" vertical="center"/>
    </xf>
    <xf numFmtId="0" fontId="38" fillId="10" borderId="26" xfId="1" applyFont="1" applyFill="1" applyBorder="1" applyAlignment="1">
      <alignment horizontal="center" vertical="center"/>
    </xf>
    <xf numFmtId="0" fontId="38" fillId="10" borderId="25" xfId="1" applyFont="1" applyFill="1" applyBorder="1" applyAlignment="1">
      <alignment horizontal="center" vertical="center"/>
    </xf>
    <xf numFmtId="0" fontId="38" fillId="10" borderId="24" xfId="1" applyFont="1" applyFill="1" applyBorder="1" applyAlignment="1">
      <alignment horizontal="center" vertical="center"/>
    </xf>
    <xf numFmtId="0" fontId="38" fillId="10" borderId="23" xfId="1" applyFont="1" applyFill="1" applyBorder="1" applyAlignment="1">
      <alignment horizontal="center" vertical="center"/>
    </xf>
    <xf numFmtId="0" fontId="38" fillId="10" borderId="22" xfId="1" applyFont="1" applyFill="1" applyBorder="1" applyAlignment="1">
      <alignment horizontal="center" vertical="center"/>
    </xf>
    <xf numFmtId="0" fontId="36" fillId="12" borderId="0" xfId="1" applyFont="1" applyFill="1" applyBorder="1" applyAlignment="1">
      <alignment horizontal="center" vertical="center"/>
    </xf>
    <xf numFmtId="0" fontId="66" fillId="0" borderId="0" xfId="6" applyFont="1" applyFill="1" applyAlignment="1">
      <alignment horizontal="center" vertical="top"/>
      <protection locked="0"/>
    </xf>
    <xf numFmtId="0" fontId="70" fillId="0" borderId="0" xfId="8" applyFont="1" applyFill="1" applyAlignment="1">
      <alignment horizontal="center" vertical="center"/>
    </xf>
    <xf numFmtId="0" fontId="69" fillId="0" borderId="0" xfId="8" applyFont="1" applyFill="1" applyAlignment="1">
      <alignment horizontal="center" vertical="center"/>
    </xf>
    <xf numFmtId="0" fontId="71" fillId="0" borderId="0" xfId="8" applyFont="1" applyAlignment="1">
      <alignment horizontal="left" wrapText="1"/>
    </xf>
    <xf numFmtId="0" fontId="69" fillId="0" borderId="0" xfId="8" applyFont="1" applyAlignment="1">
      <alignment horizontal="center"/>
    </xf>
    <xf numFmtId="0" fontId="71" fillId="0" borderId="0" xfId="8" applyFont="1" applyAlignment="1">
      <alignment horizontal="left" vertical="center" wrapText="1"/>
    </xf>
    <xf numFmtId="0" fontId="47" fillId="0" borderId="0" xfId="8" applyNumberFormat="1" applyFont="1" applyFill="1" applyBorder="1" applyAlignment="1" applyProtection="1">
      <alignment horizontal="center" vertical="center" wrapText="1" readingOrder="1"/>
      <protection locked="0"/>
    </xf>
    <xf numFmtId="0" fontId="53" fillId="0" borderId="0" xfId="8" applyNumberFormat="1" applyFont="1" applyFill="1" applyBorder="1" applyAlignment="1" applyProtection="1">
      <alignment horizontal="center" vertical="top" wrapText="1" readingOrder="1"/>
      <protection locked="0"/>
    </xf>
    <xf numFmtId="0" fontId="48" fillId="0" borderId="0" xfId="8" applyNumberFormat="1" applyFont="1" applyFill="1" applyBorder="1" applyAlignment="1" applyProtection="1">
      <alignment horizontal="left" vertical="top" wrapText="1" readingOrder="1"/>
      <protection locked="0"/>
    </xf>
    <xf numFmtId="0" fontId="48" fillId="0" borderId="0" xfId="8" applyNumberFormat="1" applyFont="1" applyFill="1" applyBorder="1" applyAlignment="1" applyProtection="1">
      <alignment horizontal="center" vertical="center" wrapText="1" readingOrder="1"/>
      <protection locked="0"/>
    </xf>
    <xf numFmtId="0" fontId="55" fillId="0" borderId="0" xfId="8" applyNumberFormat="1" applyFont="1" applyFill="1" applyBorder="1" applyAlignment="1" applyProtection="1">
      <alignment horizontal="center" vertical="center" wrapText="1" readingOrder="1"/>
      <protection locked="0"/>
    </xf>
    <xf numFmtId="0" fontId="49" fillId="0" borderId="0" xfId="8" applyNumberFormat="1" applyFont="1" applyFill="1" applyBorder="1" applyAlignment="1" applyProtection="1">
      <alignment horizontal="left" vertical="top" wrapText="1" readingOrder="1"/>
      <protection locked="0"/>
    </xf>
    <xf numFmtId="0" fontId="132" fillId="0" borderId="0" xfId="8" applyNumberFormat="1" applyFont="1" applyFill="1" applyBorder="1" applyAlignment="1" applyProtection="1">
      <alignment horizontal="center" vertical="center" wrapText="1" readingOrder="1"/>
      <protection locked="0"/>
    </xf>
    <xf numFmtId="0" fontId="53" fillId="0" borderId="0" xfId="8" applyNumberFormat="1" applyFont="1" applyFill="1" applyBorder="1" applyAlignment="1" applyProtection="1">
      <alignment horizontal="center" vertical="top" wrapText="1" readingOrder="1"/>
      <protection hidden="1"/>
    </xf>
    <xf numFmtId="14" fontId="141" fillId="10" borderId="15" xfId="8" applyNumberFormat="1" applyFont="1" applyFill="1" applyBorder="1" applyAlignment="1" applyProtection="1">
      <alignment horizontal="center" vertical="center" wrapText="1" readingOrder="1"/>
      <protection locked="0"/>
    </xf>
    <xf numFmtId="0" fontId="141" fillId="10" borderId="15" xfId="8" applyNumberFormat="1" applyFont="1" applyFill="1" applyBorder="1" applyAlignment="1" applyProtection="1">
      <alignment horizontal="center" vertical="center" wrapText="1" readingOrder="1"/>
      <protection locked="0"/>
    </xf>
    <xf numFmtId="0" fontId="141" fillId="10" borderId="15" xfId="8" applyNumberFormat="1" applyFont="1" applyFill="1" applyBorder="1" applyAlignment="1" applyProtection="1">
      <alignment horizontal="center" vertical="center" wrapText="1" readingOrder="1"/>
      <protection hidden="1"/>
    </xf>
    <xf numFmtId="0" fontId="52" fillId="0" borderId="0" xfId="8" applyNumberFormat="1" applyFont="1" applyFill="1" applyBorder="1" applyAlignment="1" applyProtection="1">
      <alignment horizontal="center" vertical="center" wrapText="1" readingOrder="1"/>
      <protection locked="0"/>
    </xf>
    <xf numFmtId="0" fontId="52" fillId="0" borderId="15" xfId="8" applyNumberFormat="1" applyFont="1" applyFill="1" applyBorder="1" applyAlignment="1" applyProtection="1">
      <alignment horizontal="left" vertical="center" wrapText="1" readingOrder="1"/>
      <protection locked="0"/>
    </xf>
    <xf numFmtId="0" fontId="57" fillId="0" borderId="0" xfId="8" applyNumberFormat="1" applyFont="1" applyFill="1" applyBorder="1" applyAlignment="1" applyProtection="1">
      <alignment horizontal="left" vertical="top" readingOrder="1"/>
      <protection locked="0"/>
    </xf>
    <xf numFmtId="0" fontId="57" fillId="0" borderId="0" xfId="8" applyNumberFormat="1" applyFont="1" applyFill="1" applyBorder="1" applyAlignment="1" applyProtection="1">
      <alignment horizontal="left" vertical="top" wrapText="1" readingOrder="1"/>
      <protection locked="0"/>
    </xf>
    <xf numFmtId="176" fontId="153" fillId="0" borderId="0" xfId="8" applyNumberFormat="1" applyFont="1" applyAlignment="1" applyProtection="1">
      <alignment horizontal="center"/>
      <protection hidden="1"/>
    </xf>
    <xf numFmtId="0" fontId="48" fillId="0" borderId="0" xfId="8" applyNumberFormat="1" applyFont="1" applyFill="1" applyBorder="1" applyAlignment="1" applyProtection="1">
      <alignment horizontal="center" vertical="top" wrapText="1" readingOrder="1"/>
      <protection locked="0"/>
    </xf>
    <xf numFmtId="0" fontId="49" fillId="0" borderId="0" xfId="8" applyNumberFormat="1" applyFont="1" applyFill="1" applyBorder="1" applyAlignment="1" applyProtection="1">
      <alignment horizontal="center" vertical="top" wrapText="1" readingOrder="1"/>
      <protection locked="0"/>
    </xf>
    <xf numFmtId="0" fontId="52" fillId="0" borderId="15" xfId="8" applyNumberFormat="1" applyFont="1" applyFill="1" applyBorder="1" applyAlignment="1" applyProtection="1">
      <alignment horizontal="center" vertical="center" wrapText="1" readingOrder="1"/>
      <protection locked="0"/>
    </xf>
    <xf numFmtId="0" fontId="57" fillId="0" borderId="0" xfId="8" applyNumberFormat="1" applyFont="1" applyFill="1" applyBorder="1" applyAlignment="1" applyProtection="1">
      <alignment horizontal="center" vertical="top" readingOrder="1"/>
      <protection locked="0"/>
    </xf>
    <xf numFmtId="0" fontId="57" fillId="0" borderId="0" xfId="8" applyNumberFormat="1" applyFont="1" applyFill="1" applyBorder="1" applyAlignment="1" applyProtection="1">
      <alignment horizontal="center" vertical="top" wrapText="1" readingOrder="1"/>
      <protection locked="0"/>
    </xf>
    <xf numFmtId="0" fontId="123" fillId="0" borderId="0" xfId="19" applyFont="1" applyAlignment="1">
      <alignment horizontal="center" vertical="center"/>
    </xf>
    <xf numFmtId="0" fontId="137" fillId="0" borderId="0" xfId="19" applyFont="1" applyAlignment="1">
      <alignment horizontal="left" wrapText="1"/>
    </xf>
    <xf numFmtId="0" fontId="137" fillId="0" borderId="0" xfId="19" applyFont="1" applyAlignment="1">
      <alignment horizontal="left"/>
    </xf>
    <xf numFmtId="0" fontId="124" fillId="0" borderId="0" xfId="19" applyFont="1" applyAlignment="1">
      <alignment horizontal="center"/>
    </xf>
    <xf numFmtId="0" fontId="124" fillId="0" borderId="0" xfId="19" applyFont="1" applyAlignment="1">
      <alignment horizontal="left" wrapText="1"/>
    </xf>
    <xf numFmtId="0" fontId="124" fillId="0" borderId="0" xfId="19" applyFont="1" applyAlignment="1">
      <alignment horizontal="left"/>
    </xf>
    <xf numFmtId="0" fontId="125" fillId="10" borderId="81" xfId="19" applyFont="1" applyFill="1" applyBorder="1" applyAlignment="1">
      <alignment horizontal="center" vertical="center"/>
    </xf>
    <xf numFmtId="0" fontId="125" fillId="10" borderId="82" xfId="19" applyFont="1" applyFill="1" applyBorder="1" applyAlignment="1">
      <alignment horizontal="center" vertical="center"/>
    </xf>
    <xf numFmtId="0" fontId="125" fillId="10" borderId="80" xfId="19" applyFont="1" applyFill="1" applyBorder="1" applyAlignment="1">
      <alignment horizontal="center" vertical="center"/>
    </xf>
    <xf numFmtId="0" fontId="124" fillId="0" borderId="0" xfId="19" quotePrefix="1" applyFont="1" applyAlignment="1">
      <alignment horizontal="left" vertical="center"/>
    </xf>
    <xf numFmtId="0" fontId="154" fillId="0" borderId="0" xfId="19" applyFont="1" applyAlignment="1">
      <alignment horizontal="center"/>
    </xf>
    <xf numFmtId="0" fontId="125" fillId="10" borderId="83" xfId="19" applyFont="1" applyFill="1" applyBorder="1" applyAlignment="1">
      <alignment horizontal="center" vertical="center" wrapText="1"/>
    </xf>
    <xf numFmtId="0" fontId="125" fillId="10" borderId="86" xfId="19" applyFont="1" applyFill="1" applyBorder="1" applyAlignment="1">
      <alignment horizontal="center" vertical="center" wrapText="1"/>
    </xf>
    <xf numFmtId="0" fontId="125" fillId="10" borderId="81" xfId="19" applyFont="1" applyFill="1" applyBorder="1" applyAlignment="1">
      <alignment horizontal="center" vertical="center" wrapText="1"/>
    </xf>
    <xf numFmtId="0" fontId="125" fillId="10" borderId="82" xfId="19" applyFont="1" applyFill="1" applyBorder="1" applyAlignment="1">
      <alignment horizontal="center" vertical="center" wrapText="1"/>
    </xf>
    <xf numFmtId="0" fontId="125" fillId="10" borderId="84" xfId="19" applyFont="1" applyFill="1" applyBorder="1" applyAlignment="1">
      <alignment horizontal="center" vertical="center"/>
    </xf>
    <xf numFmtId="0" fontId="125" fillId="10" borderId="85" xfId="19" applyFont="1" applyFill="1" applyBorder="1" applyAlignment="1">
      <alignment horizontal="center" vertical="center"/>
    </xf>
    <xf numFmtId="0" fontId="52" fillId="10" borderId="20" xfId="8" applyNumberFormat="1" applyFont="1" applyFill="1" applyBorder="1" applyAlignment="1" applyProtection="1">
      <alignment horizontal="center" vertical="center" wrapText="1" readingOrder="1"/>
      <protection locked="0"/>
    </xf>
    <xf numFmtId="0" fontId="52" fillId="10" borderId="44" xfId="8" applyNumberFormat="1" applyFont="1" applyFill="1" applyBorder="1" applyAlignment="1" applyProtection="1">
      <alignment horizontal="center" vertical="center" wrapText="1" readingOrder="1"/>
      <protection locked="0"/>
    </xf>
    <xf numFmtId="0" fontId="52" fillId="10" borderId="15" xfId="8" applyNumberFormat="1" applyFont="1" applyFill="1" applyBorder="1" applyAlignment="1" applyProtection="1">
      <alignment horizontal="center" vertical="center" wrapText="1" readingOrder="1"/>
      <protection locked="0"/>
    </xf>
    <xf numFmtId="14" fontId="52" fillId="10" borderId="15" xfId="8" applyNumberFormat="1" applyFont="1" applyFill="1" applyBorder="1" applyAlignment="1" applyProtection="1">
      <alignment horizontal="center" vertical="center" wrapText="1" readingOrder="1"/>
      <protection locked="0"/>
    </xf>
    <xf numFmtId="0" fontId="52" fillId="10" borderId="20" xfId="8" applyNumberFormat="1" applyFont="1" applyFill="1" applyBorder="1" applyAlignment="1" applyProtection="1">
      <alignment vertical="center" wrapText="1" readingOrder="1"/>
      <protection locked="0"/>
    </xf>
    <xf numFmtId="0" fontId="52" fillId="10" borderId="44" xfId="8" applyNumberFormat="1" applyFont="1" applyFill="1" applyBorder="1" applyAlignment="1" applyProtection="1">
      <alignment vertical="center" wrapText="1" readingOrder="1"/>
      <protection locked="0"/>
    </xf>
    <xf numFmtId="0" fontId="57" fillId="0" borderId="0" xfId="8" applyNumberFormat="1" applyFont="1" applyFill="1" applyBorder="1" applyAlignment="1" applyProtection="1">
      <alignment horizontal="left" vertical="top" wrapText="1" readingOrder="1"/>
      <protection hidden="1"/>
    </xf>
    <xf numFmtId="0" fontId="57" fillId="0" borderId="0" xfId="8" applyNumberFormat="1" applyFont="1" applyFill="1" applyBorder="1" applyAlignment="1" applyProtection="1">
      <alignment horizontal="center" vertical="top" wrapText="1" readingOrder="1"/>
      <protection hidden="1"/>
    </xf>
    <xf numFmtId="0" fontId="133" fillId="0" borderId="0" xfId="8" applyNumberFormat="1" applyFont="1" applyFill="1" applyBorder="1" applyAlignment="1" applyProtection="1">
      <alignment horizontal="center" vertical="top" wrapText="1" readingOrder="1"/>
      <protection hidden="1"/>
    </xf>
    <xf numFmtId="0" fontId="133" fillId="0" borderId="0" xfId="8" applyNumberFormat="1" applyFont="1" applyFill="1" applyBorder="1" applyAlignment="1" applyProtection="1">
      <alignment horizontal="center" vertical="top" wrapText="1" readingOrder="1"/>
      <protection locked="0"/>
    </xf>
    <xf numFmtId="0" fontId="52" fillId="10" borderId="16" xfId="8" applyNumberFormat="1" applyFont="1" applyFill="1" applyBorder="1" applyAlignment="1" applyProtection="1">
      <alignment horizontal="center" vertical="center" wrapText="1" readingOrder="1"/>
      <protection locked="0"/>
    </xf>
    <xf numFmtId="0" fontId="52" fillId="10" borderId="17" xfId="8" applyNumberFormat="1" applyFont="1" applyFill="1" applyBorder="1" applyAlignment="1" applyProtection="1">
      <alignment horizontal="center" vertical="center" wrapText="1" readingOrder="1"/>
      <protection locked="0"/>
    </xf>
    <xf numFmtId="0" fontId="52" fillId="10" borderId="18" xfId="8" applyNumberFormat="1" applyFont="1" applyFill="1" applyBorder="1" applyAlignment="1" applyProtection="1">
      <alignment horizontal="center" vertical="center" wrapText="1" readingOrder="1"/>
      <protection locked="0"/>
    </xf>
    <xf numFmtId="176" fontId="47" fillId="0" borderId="0" xfId="8" applyNumberFormat="1" applyFont="1" applyFill="1" applyBorder="1" applyAlignment="1" applyProtection="1">
      <alignment horizontal="center" vertical="center" wrapText="1" readingOrder="1"/>
      <protection hidden="1"/>
    </xf>
    <xf numFmtId="0" fontId="57" fillId="0" borderId="0" xfId="8" applyNumberFormat="1" applyFont="1" applyFill="1" applyBorder="1" applyAlignment="1" applyProtection="1">
      <alignment horizontal="left" vertical="top" wrapText="1" readingOrder="1"/>
      <protection locked="0" hidden="1"/>
    </xf>
    <xf numFmtId="0" fontId="74" fillId="0" borderId="0" xfId="8" applyNumberFormat="1" applyFont="1" applyFill="1" applyBorder="1" applyAlignment="1" applyProtection="1">
      <alignment horizontal="center" vertical="center" wrapText="1" readingOrder="1"/>
      <protection locked="0" hidden="1"/>
    </xf>
    <xf numFmtId="0" fontId="53" fillId="0" borderId="0" xfId="8" applyNumberFormat="1" applyFont="1" applyFill="1" applyBorder="1" applyAlignment="1" applyProtection="1">
      <alignment horizontal="center" vertical="top" wrapText="1" readingOrder="1"/>
      <protection locked="0" hidden="1"/>
    </xf>
    <xf numFmtId="0" fontId="52" fillId="10" borderId="20" xfId="8" applyNumberFormat="1" applyFont="1" applyFill="1" applyBorder="1" applyAlignment="1" applyProtection="1">
      <alignment horizontal="center" vertical="center" wrapText="1" readingOrder="1"/>
      <protection locked="0" hidden="1"/>
    </xf>
    <xf numFmtId="0" fontId="52" fillId="10" borderId="44" xfId="8" applyNumberFormat="1" applyFont="1" applyFill="1" applyBorder="1" applyAlignment="1" applyProtection="1">
      <alignment horizontal="center" vertical="center" wrapText="1" readingOrder="1"/>
      <protection locked="0" hidden="1"/>
    </xf>
    <xf numFmtId="0" fontId="52" fillId="10" borderId="15" xfId="8" applyNumberFormat="1" applyFont="1" applyFill="1" applyBorder="1" applyAlignment="1" applyProtection="1">
      <alignment horizontal="center" vertical="center" wrapText="1" readingOrder="1"/>
      <protection locked="0" hidden="1"/>
    </xf>
    <xf numFmtId="171" fontId="52" fillId="10" borderId="15" xfId="17" applyNumberFormat="1" applyFont="1" applyFill="1" applyBorder="1" applyAlignment="1" applyProtection="1">
      <alignment horizontal="center" vertical="center" wrapText="1" readingOrder="1"/>
      <protection locked="0" hidden="1"/>
    </xf>
    <xf numFmtId="0" fontId="99" fillId="10" borderId="20" xfId="8" applyNumberFormat="1" applyFont="1" applyFill="1" applyBorder="1" applyAlignment="1" applyProtection="1">
      <alignment horizontal="center" vertical="center"/>
      <protection locked="0" hidden="1"/>
    </xf>
    <xf numFmtId="0" fontId="99" fillId="10" borderId="44" xfId="8" applyNumberFormat="1" applyFont="1" applyFill="1" applyBorder="1" applyAlignment="1" applyProtection="1">
      <alignment horizontal="center" vertical="center"/>
      <protection locked="0" hidden="1"/>
    </xf>
    <xf numFmtId="0" fontId="131" fillId="0" borderId="0" xfId="8" applyNumberFormat="1" applyFont="1" applyFill="1" applyBorder="1" applyAlignment="1" applyProtection="1">
      <alignment horizontal="left" vertical="top" wrapText="1" readingOrder="1"/>
      <protection locked="0" hidden="1"/>
    </xf>
    <xf numFmtId="171" fontId="57" fillId="0" borderId="0" xfId="17" applyNumberFormat="1" applyFont="1" applyFill="1" applyBorder="1" applyAlignment="1" applyProtection="1">
      <alignment horizontal="right" vertical="top" wrapText="1" readingOrder="1"/>
      <protection locked="0" hidden="1"/>
    </xf>
    <xf numFmtId="176" fontId="47" fillId="0" borderId="0" xfId="17" applyNumberFormat="1" applyFont="1" applyFill="1" applyBorder="1" applyAlignment="1" applyProtection="1">
      <alignment horizontal="center" vertical="center" wrapText="1" readingOrder="1"/>
      <protection hidden="1"/>
    </xf>
    <xf numFmtId="0" fontId="48" fillId="0" borderId="0" xfId="8" applyNumberFormat="1" applyFont="1" applyFill="1" applyBorder="1" applyAlignment="1" applyProtection="1">
      <alignment horizontal="center" vertical="center" wrapText="1" readingOrder="1"/>
      <protection locked="0" hidden="1"/>
    </xf>
    <xf numFmtId="171" fontId="48" fillId="0" borderId="0" xfId="17" applyNumberFormat="1" applyFont="1" applyFill="1" applyBorder="1" applyAlignment="1" applyProtection="1">
      <alignment horizontal="center" vertical="center" wrapText="1" readingOrder="1"/>
      <protection locked="0" hidden="1"/>
    </xf>
    <xf numFmtId="0" fontId="47" fillId="0" borderId="0" xfId="8" applyNumberFormat="1" applyFont="1" applyFill="1" applyBorder="1" applyAlignment="1" applyProtection="1">
      <alignment horizontal="center" vertical="center" wrapText="1" readingOrder="1"/>
      <protection locked="0" hidden="1"/>
    </xf>
    <xf numFmtId="171" fontId="47" fillId="0" borderId="0" xfId="17" applyNumberFormat="1" applyFont="1" applyFill="1" applyBorder="1" applyAlignment="1" applyProtection="1">
      <alignment horizontal="center" vertical="center" wrapText="1" readingOrder="1"/>
      <protection locked="0" hidden="1"/>
    </xf>
    <xf numFmtId="0" fontId="56" fillId="29" borderId="15" xfId="8" applyNumberFormat="1" applyFont="1" applyFill="1" applyBorder="1" applyAlignment="1" applyProtection="1">
      <alignment horizontal="left" vertical="center" wrapText="1" readingOrder="1"/>
      <protection locked="0" hidden="1"/>
    </xf>
    <xf numFmtId="0" fontId="99" fillId="10" borderId="20" xfId="8" applyNumberFormat="1" applyFont="1" applyFill="1" applyBorder="1" applyAlignment="1" applyProtection="1">
      <alignment horizontal="center" vertical="center"/>
      <protection locked="0"/>
    </xf>
    <xf numFmtId="0" fontId="99" fillId="10" borderId="44" xfId="8" applyNumberFormat="1" applyFont="1" applyFill="1" applyBorder="1" applyAlignment="1" applyProtection="1">
      <alignment horizontal="center" vertical="center"/>
      <protection locked="0"/>
    </xf>
    <xf numFmtId="0" fontId="74" fillId="0" borderId="0" xfId="8" applyNumberFormat="1" applyFont="1" applyFill="1" applyBorder="1" applyAlignment="1" applyProtection="1">
      <alignment horizontal="center" vertical="center" wrapText="1" readingOrder="1"/>
      <protection locked="0"/>
    </xf>
    <xf numFmtId="171" fontId="52" fillId="10" borderId="15" xfId="17" applyNumberFormat="1" applyFont="1" applyFill="1" applyBorder="1" applyAlignment="1" applyProtection="1">
      <alignment horizontal="center" vertical="center" wrapText="1" readingOrder="1"/>
      <protection locked="0"/>
    </xf>
    <xf numFmtId="0" fontId="56" fillId="29" borderId="44" xfId="8" applyNumberFormat="1" applyFont="1" applyFill="1" applyBorder="1" applyAlignment="1" applyProtection="1">
      <alignment horizontal="left" vertical="center" wrapText="1" readingOrder="1"/>
      <protection locked="0"/>
    </xf>
    <xf numFmtId="0" fontId="131" fillId="0" borderId="0" xfId="8" applyNumberFormat="1" applyFont="1" applyFill="1" applyBorder="1" applyAlignment="1" applyProtection="1">
      <alignment horizontal="left" vertical="top" wrapText="1" readingOrder="1"/>
      <protection locked="0"/>
    </xf>
    <xf numFmtId="171" fontId="57" fillId="0" borderId="0" xfId="17" applyNumberFormat="1" applyFont="1" applyFill="1" applyBorder="1" applyAlignment="1" applyProtection="1">
      <alignment horizontal="right" vertical="top" wrapText="1" readingOrder="1"/>
      <protection locked="0"/>
    </xf>
    <xf numFmtId="171" fontId="48" fillId="0" borderId="0" xfId="17" applyNumberFormat="1" applyFont="1" applyFill="1" applyBorder="1" applyAlignment="1" applyProtection="1">
      <alignment horizontal="center" vertical="center" wrapText="1" readingOrder="1"/>
      <protection locked="0"/>
    </xf>
    <xf numFmtId="171" fontId="47" fillId="0" borderId="0" xfId="17" applyNumberFormat="1" applyFont="1" applyFill="1" applyBorder="1" applyAlignment="1" applyProtection="1">
      <alignment horizontal="center" vertical="center" wrapText="1" readingOrder="1"/>
      <protection locked="0"/>
    </xf>
    <xf numFmtId="171" fontId="127" fillId="10" borderId="80" xfId="17" applyNumberFormat="1" applyFont="1" applyFill="1" applyBorder="1" applyAlignment="1">
      <alignment horizontal="center" vertical="center" wrapText="1"/>
    </xf>
    <xf numFmtId="0" fontId="126" fillId="0" borderId="0" xfId="19" applyFont="1" applyAlignment="1">
      <alignment horizontal="center" vertical="center"/>
    </xf>
    <xf numFmtId="0" fontId="127" fillId="10" borderId="81" xfId="19" applyFont="1" applyFill="1" applyBorder="1" applyAlignment="1">
      <alignment horizontal="center" vertical="center"/>
    </xf>
    <xf numFmtId="0" fontId="127" fillId="10" borderId="82" xfId="19" applyFont="1" applyFill="1" applyBorder="1" applyAlignment="1">
      <alignment horizontal="center" vertical="center"/>
    </xf>
    <xf numFmtId="0" fontId="127" fillId="10" borderId="80" xfId="19" applyFont="1" applyFill="1" applyBorder="1" applyAlignment="1">
      <alignment horizontal="center" vertical="center"/>
    </xf>
    <xf numFmtId="49" fontId="127" fillId="10" borderId="80" xfId="19" applyNumberFormat="1" applyFont="1" applyFill="1" applyBorder="1" applyAlignment="1">
      <alignment horizontal="center" vertical="center"/>
    </xf>
    <xf numFmtId="0" fontId="127" fillId="0" borderId="0" xfId="19" applyFont="1" applyAlignment="1">
      <alignment horizontal="center" vertical="center"/>
    </xf>
    <xf numFmtId="171" fontId="127" fillId="10" borderId="80" xfId="17" applyNumberFormat="1" applyFont="1" applyFill="1" applyBorder="1" applyAlignment="1">
      <alignment horizontal="center" vertical="center"/>
    </xf>
    <xf numFmtId="0" fontId="110" fillId="10" borderId="0" xfId="16" applyFont="1" applyFill="1" applyAlignment="1">
      <alignment horizontal="center"/>
    </xf>
    <xf numFmtId="0" fontId="92" fillId="0" borderId="0" xfId="16" applyFont="1" applyBorder="1" applyAlignment="1">
      <alignment horizontal="center"/>
    </xf>
    <xf numFmtId="0" fontId="52" fillId="10" borderId="15" xfId="11" applyNumberFormat="1" applyFont="1" applyFill="1" applyBorder="1" applyAlignment="1" applyProtection="1">
      <alignment horizontal="center" vertical="center" wrapText="1" readingOrder="1"/>
      <protection locked="0"/>
    </xf>
    <xf numFmtId="0" fontId="52" fillId="10" borderId="15" xfId="18" applyNumberFormat="1" applyFont="1" applyFill="1" applyBorder="1" applyAlignment="1" applyProtection="1">
      <alignment horizontal="center" vertical="center" wrapText="1"/>
      <protection locked="0"/>
    </xf>
    <xf numFmtId="0" fontId="52" fillId="20" borderId="31" xfId="11" applyNumberFormat="1" applyFont="1" applyFill="1" applyBorder="1" applyAlignment="1" applyProtection="1">
      <alignment horizontal="center" vertical="center" wrapText="1" readingOrder="1"/>
      <protection locked="0"/>
    </xf>
    <xf numFmtId="0" fontId="51" fillId="0" borderId="50" xfId="11" applyNumberFormat="1" applyFont="1" applyFill="1" applyBorder="1" applyAlignment="1" applyProtection="1">
      <alignment horizontal="left" vertical="center" wrapText="1" readingOrder="1"/>
      <protection hidden="1"/>
    </xf>
    <xf numFmtId="0" fontId="51" fillId="0" borderId="48" xfId="11" applyNumberFormat="1" applyFont="1" applyFill="1" applyBorder="1" applyAlignment="1" applyProtection="1">
      <alignment horizontal="left" vertical="center" wrapText="1" readingOrder="1"/>
      <protection hidden="1"/>
    </xf>
    <xf numFmtId="0" fontId="57" fillId="0" borderId="0" xfId="11" applyNumberFormat="1" applyFont="1" applyFill="1" applyBorder="1" applyAlignment="1" applyProtection="1">
      <alignment horizontal="left" vertical="top" wrapText="1" readingOrder="1"/>
      <protection hidden="1"/>
    </xf>
    <xf numFmtId="0" fontId="74" fillId="0" borderId="0" xfId="11" applyNumberFormat="1" applyFont="1" applyFill="1" applyBorder="1" applyAlignment="1" applyProtection="1">
      <alignment horizontal="center" vertical="center" wrapText="1" readingOrder="1"/>
      <protection locked="0"/>
    </xf>
    <xf numFmtId="0" fontId="53" fillId="0" borderId="0" xfId="11" applyNumberFormat="1" applyFont="1" applyFill="1" applyBorder="1" applyAlignment="1" applyProtection="1">
      <alignment horizontal="center" vertical="top" wrapText="1" readingOrder="1"/>
      <protection hidden="1"/>
    </xf>
    <xf numFmtId="0" fontId="52" fillId="20" borderId="16" xfId="11" applyNumberFormat="1" applyFont="1" applyFill="1" applyBorder="1" applyAlignment="1" applyProtection="1">
      <alignment horizontal="center" vertical="center" wrapText="1" readingOrder="1"/>
      <protection locked="0"/>
    </xf>
    <xf numFmtId="0" fontId="52" fillId="20" borderId="18" xfId="11" applyNumberFormat="1" applyFont="1" applyFill="1" applyBorder="1" applyAlignment="1" applyProtection="1">
      <alignment horizontal="center" vertical="center" wrapText="1" readingOrder="1"/>
      <protection locked="0"/>
    </xf>
    <xf numFmtId="0" fontId="51" fillId="0" borderId="87" xfId="11" applyNumberFormat="1" applyFont="1" applyFill="1" applyBorder="1" applyAlignment="1" applyProtection="1">
      <alignment horizontal="left" vertical="center" wrapText="1" readingOrder="1"/>
      <protection hidden="1"/>
    </xf>
    <xf numFmtId="0" fontId="51" fillId="0" borderId="72" xfId="11" applyNumberFormat="1" applyFont="1" applyFill="1" applyBorder="1" applyAlignment="1" applyProtection="1">
      <alignment horizontal="left" vertical="center" wrapText="1" readingOrder="1"/>
      <protection hidden="1"/>
    </xf>
    <xf numFmtId="0" fontId="47" fillId="0" borderId="0" xfId="11" applyNumberFormat="1" applyFont="1" applyFill="1" applyBorder="1" applyAlignment="1" applyProtection="1">
      <alignment horizontal="center" vertical="center" wrapText="1" readingOrder="1"/>
      <protection locked="0"/>
    </xf>
    <xf numFmtId="0" fontId="47" fillId="0" borderId="0" xfId="18" applyNumberFormat="1" applyFont="1" applyFill="1" applyBorder="1" applyAlignment="1" applyProtection="1">
      <alignment horizontal="center" vertical="center" wrapText="1" readingOrder="1"/>
      <protection locked="0"/>
    </xf>
    <xf numFmtId="0" fontId="122" fillId="0" borderId="0" xfId="11" applyNumberFormat="1" applyFont="1" applyFill="1" applyBorder="1" applyAlignment="1" applyProtection="1">
      <alignment horizontal="left" vertical="top" wrapText="1" readingOrder="1"/>
      <protection locked="0"/>
    </xf>
    <xf numFmtId="0" fontId="51" fillId="0" borderId="52" xfId="11" applyNumberFormat="1" applyFont="1" applyFill="1" applyBorder="1" applyAlignment="1" applyProtection="1">
      <alignment horizontal="left" vertical="center" wrapText="1" readingOrder="1"/>
      <protection hidden="1"/>
    </xf>
    <xf numFmtId="0" fontId="51" fillId="0" borderId="53" xfId="11" applyNumberFormat="1" applyFont="1" applyFill="1" applyBorder="1" applyAlignment="1" applyProtection="1">
      <alignment horizontal="left" vertical="center" wrapText="1" readingOrder="1"/>
      <protection hidden="1"/>
    </xf>
    <xf numFmtId="0" fontId="56" fillId="10" borderId="15" xfId="11" applyNumberFormat="1" applyFont="1" applyFill="1" applyBorder="1" applyAlignment="1" applyProtection="1">
      <alignment horizontal="left" vertical="center" wrapText="1" readingOrder="1"/>
      <protection locked="0"/>
    </xf>
    <xf numFmtId="176" fontId="47" fillId="0" borderId="0" xfId="18" applyNumberFormat="1" applyFont="1" applyFill="1" applyBorder="1" applyAlignment="1" applyProtection="1">
      <alignment horizontal="center" vertical="center" wrapText="1" readingOrder="1"/>
      <protection hidden="1"/>
    </xf>
    <xf numFmtId="0" fontId="48" fillId="0" borderId="0" xfId="11" applyNumberFormat="1" applyFont="1" applyFill="1" applyBorder="1" applyAlignment="1" applyProtection="1">
      <alignment horizontal="center" vertical="center" wrapText="1" readingOrder="1"/>
      <protection locked="0"/>
    </xf>
    <xf numFmtId="0" fontId="48" fillId="0" borderId="0" xfId="18" applyNumberFormat="1" applyFont="1" applyFill="1" applyBorder="1" applyAlignment="1" applyProtection="1">
      <alignment horizontal="center" vertical="center" wrapText="1" readingOrder="1"/>
      <protection locked="0"/>
    </xf>
    <xf numFmtId="0" fontId="52" fillId="20" borderId="16" xfId="11" applyNumberFormat="1" applyFont="1" applyFill="1" applyBorder="1" applyAlignment="1" applyProtection="1">
      <alignment horizontal="center" vertical="center" wrapText="1" readingOrder="1"/>
    </xf>
    <xf numFmtId="0" fontId="52" fillId="20" borderId="18" xfId="11" applyNumberFormat="1" applyFont="1" applyFill="1" applyBorder="1" applyAlignment="1" applyProtection="1">
      <alignment horizontal="center" vertical="center" wrapText="1" readingOrder="1"/>
    </xf>
    <xf numFmtId="0" fontId="51" fillId="0" borderId="87" xfId="11" applyNumberFormat="1" applyFont="1" applyFill="1" applyBorder="1" applyAlignment="1" applyProtection="1">
      <alignment horizontal="left" vertical="center" wrapText="1" readingOrder="1"/>
    </xf>
    <xf numFmtId="0" fontId="51" fillId="0" borderId="72" xfId="11" applyNumberFormat="1" applyFont="1" applyFill="1" applyBorder="1" applyAlignment="1" applyProtection="1">
      <alignment horizontal="left" vertical="center" wrapText="1" readingOrder="1"/>
    </xf>
    <xf numFmtId="0" fontId="51" fillId="0" borderId="52" xfId="11" applyNumberFormat="1" applyFont="1" applyFill="1" applyBorder="1" applyAlignment="1" applyProtection="1">
      <alignment horizontal="left" vertical="center" wrapText="1" readingOrder="1"/>
    </xf>
    <xf numFmtId="0" fontId="51" fillId="0" borderId="53" xfId="11" applyNumberFormat="1" applyFont="1" applyFill="1" applyBorder="1" applyAlignment="1" applyProtection="1">
      <alignment horizontal="left" vertical="center" wrapText="1" readingOrder="1"/>
    </xf>
    <xf numFmtId="0" fontId="57" fillId="0" borderId="0" xfId="18" applyNumberFormat="1" applyFont="1" applyFill="1" applyBorder="1" applyAlignment="1" applyProtection="1">
      <alignment horizontal="left" vertical="top" wrapText="1" readingOrder="1"/>
      <protection hidden="1"/>
    </xf>
    <xf numFmtId="0" fontId="74" fillId="0" borderId="0" xfId="18" applyNumberFormat="1" applyFont="1" applyFill="1" applyBorder="1" applyAlignment="1" applyProtection="1">
      <alignment horizontal="center" vertical="center" wrapText="1" readingOrder="1"/>
      <protection locked="0"/>
    </xf>
    <xf numFmtId="0" fontId="53" fillId="0" borderId="0" xfId="18" applyNumberFormat="1" applyFont="1" applyFill="1" applyBorder="1" applyAlignment="1" applyProtection="1">
      <alignment horizontal="center" vertical="top" wrapText="1" readingOrder="1"/>
      <protection locked="0"/>
    </xf>
    <xf numFmtId="0" fontId="53" fillId="0" borderId="0" xfId="18" applyNumberFormat="1" applyFont="1" applyFill="1" applyBorder="1" applyAlignment="1" applyProtection="1">
      <alignment horizontal="center" vertical="top" wrapText="1" readingOrder="1"/>
      <protection hidden="1"/>
    </xf>
    <xf numFmtId="0" fontId="56" fillId="10" borderId="15" xfId="18" applyNumberFormat="1" applyFont="1" applyFill="1" applyBorder="1" applyAlignment="1" applyProtection="1">
      <alignment horizontal="left" vertical="center" wrapText="1" readingOrder="1"/>
      <protection locked="0"/>
    </xf>
    <xf numFmtId="0" fontId="52" fillId="10" borderId="15" xfId="18" applyNumberFormat="1" applyFont="1" applyFill="1" applyBorder="1" applyAlignment="1" applyProtection="1">
      <alignment horizontal="center" vertical="center" wrapText="1" readingOrder="1"/>
      <protection locked="0"/>
    </xf>
    <xf numFmtId="49" fontId="16" fillId="23" borderId="0" xfId="14" applyNumberFormat="1" applyFont="1" applyFill="1" applyBorder="1" applyAlignment="1" applyProtection="1">
      <alignment horizontal="left" vertical="center"/>
      <protection locked="0"/>
    </xf>
    <xf numFmtId="0" fontId="16" fillId="23" borderId="0" xfId="14" applyNumberFormat="1" applyFont="1" applyFill="1" applyBorder="1" applyAlignment="1" applyProtection="1">
      <alignment horizontal="left" vertical="center" wrapText="1"/>
      <protection hidden="1"/>
    </xf>
    <xf numFmtId="0" fontId="16" fillId="23" borderId="0" xfId="14" applyNumberFormat="1" applyFont="1" applyFill="1" applyBorder="1" applyAlignment="1" applyProtection="1">
      <alignment horizontal="left" vertical="center"/>
      <protection hidden="1"/>
    </xf>
    <xf numFmtId="49" fontId="20" fillId="23" borderId="0" xfId="14" applyNumberFormat="1" applyFont="1" applyFill="1" applyBorder="1" applyAlignment="1" applyProtection="1">
      <alignment horizontal="center" wrapText="1"/>
      <protection locked="0"/>
    </xf>
    <xf numFmtId="49" fontId="20" fillId="23" borderId="0" xfId="14" applyNumberFormat="1" applyFont="1" applyFill="1" applyBorder="1" applyAlignment="1" applyProtection="1">
      <alignment horizontal="center"/>
      <protection locked="0"/>
    </xf>
    <xf numFmtId="49" fontId="93" fillId="23" borderId="0" xfId="14" applyNumberFormat="1" applyFont="1" applyFill="1" applyBorder="1" applyAlignment="1" applyProtection="1">
      <alignment horizontal="center" vertical="center"/>
      <protection locked="0"/>
    </xf>
    <xf numFmtId="49" fontId="106" fillId="23" borderId="0" xfId="14" applyNumberFormat="1" applyFont="1" applyFill="1" applyBorder="1" applyAlignment="1" applyProtection="1">
      <alignment horizontal="right" vertical="center"/>
      <protection locked="0"/>
    </xf>
    <xf numFmtId="49" fontId="106" fillId="23" borderId="49" xfId="14" applyNumberFormat="1" applyFont="1" applyFill="1" applyBorder="1" applyAlignment="1" applyProtection="1">
      <alignment horizontal="right" vertical="center"/>
      <protection locked="0"/>
    </xf>
    <xf numFmtId="49" fontId="99" fillId="23" borderId="65" xfId="14" applyNumberFormat="1" applyFont="1" applyFill="1" applyBorder="1" applyAlignment="1" applyProtection="1">
      <alignment horizontal="left" vertical="center" wrapText="1"/>
      <protection locked="0"/>
    </xf>
    <xf numFmtId="49" fontId="99" fillId="23" borderId="66" xfId="14" applyNumberFormat="1" applyFont="1" applyFill="1" applyBorder="1" applyAlignment="1" applyProtection="1">
      <alignment horizontal="left" vertical="center" wrapText="1"/>
      <protection locked="0"/>
    </xf>
    <xf numFmtId="49" fontId="99" fillId="23" borderId="67" xfId="14" applyNumberFormat="1" applyFont="1" applyFill="1" applyBorder="1" applyAlignment="1" applyProtection="1">
      <alignment horizontal="left" vertical="center" wrapText="1"/>
      <protection locked="0"/>
    </xf>
    <xf numFmtId="37" fontId="99" fillId="4" borderId="65" xfId="14" applyNumberFormat="1" applyFont="1" applyFill="1" applyBorder="1" applyAlignment="1" applyProtection="1">
      <alignment horizontal="right" vertical="center"/>
      <protection hidden="1"/>
    </xf>
    <xf numFmtId="49" fontId="99" fillId="21" borderId="66" xfId="14" applyNumberFormat="1" applyFont="1" applyFill="1" applyBorder="1" applyAlignment="1" applyProtection="1">
      <alignment horizontal="right" vertical="center"/>
      <protection hidden="1"/>
    </xf>
    <xf numFmtId="49" fontId="99" fillId="21" borderId="72" xfId="14" applyNumberFormat="1" applyFont="1" applyFill="1" applyBorder="1" applyAlignment="1" applyProtection="1">
      <alignment horizontal="right" vertical="center"/>
      <protection hidden="1"/>
    </xf>
    <xf numFmtId="49" fontId="16" fillId="23" borderId="0" xfId="14" applyNumberFormat="1" applyFont="1" applyFill="1" applyBorder="1" applyAlignment="1" applyProtection="1">
      <alignment horizontal="left" vertical="center" wrapText="1"/>
      <protection locked="0"/>
    </xf>
    <xf numFmtId="0" fontId="16" fillId="23" borderId="16" xfId="14" applyFont="1" applyFill="1" applyBorder="1" applyAlignment="1" applyProtection="1">
      <alignment horizontal="left" vertical="center"/>
      <protection locked="0"/>
    </xf>
    <xf numFmtId="0" fontId="16" fillId="23" borderId="17" xfId="14" applyFont="1" applyFill="1" applyBorder="1" applyAlignment="1" applyProtection="1">
      <alignment horizontal="left" vertical="center"/>
      <protection locked="0"/>
    </xf>
    <xf numFmtId="0" fontId="16" fillId="23" borderId="18" xfId="14" applyFont="1" applyFill="1" applyBorder="1" applyAlignment="1" applyProtection="1">
      <alignment horizontal="left" vertical="center"/>
      <protection locked="0"/>
    </xf>
    <xf numFmtId="49" fontId="99" fillId="5" borderId="60" xfId="14" applyNumberFormat="1" applyFont="1" applyFill="1" applyBorder="1" applyAlignment="1" applyProtection="1">
      <alignment horizontal="center" vertical="center"/>
      <protection locked="0"/>
    </xf>
    <xf numFmtId="49" fontId="99" fillId="5" borderId="61" xfId="14" applyNumberFormat="1" applyFont="1" applyFill="1" applyBorder="1" applyAlignment="1" applyProtection="1">
      <alignment horizontal="center" vertical="center"/>
      <protection locked="0"/>
    </xf>
    <xf numFmtId="49" fontId="99" fillId="5" borderId="62" xfId="14" applyNumberFormat="1" applyFont="1" applyFill="1" applyBorder="1" applyAlignment="1" applyProtection="1">
      <alignment horizontal="center" vertical="center"/>
      <protection locked="0"/>
    </xf>
    <xf numFmtId="49" fontId="99" fillId="5" borderId="60" xfId="14" applyNumberFormat="1" applyFont="1" applyFill="1" applyBorder="1" applyAlignment="1" applyProtection="1">
      <alignment horizontal="center" vertical="center" wrapText="1"/>
      <protection locked="0"/>
    </xf>
    <xf numFmtId="49" fontId="99" fillId="5" borderId="62" xfId="14" applyNumberFormat="1" applyFont="1" applyFill="1" applyBorder="1" applyAlignment="1" applyProtection="1">
      <alignment horizontal="center" vertical="center" wrapText="1"/>
      <protection locked="0"/>
    </xf>
    <xf numFmtId="49" fontId="99" fillId="5" borderId="63" xfId="14" applyNumberFormat="1" applyFont="1" applyFill="1" applyBorder="1" applyAlignment="1" applyProtection="1">
      <alignment horizontal="center" vertical="center"/>
      <protection locked="0"/>
    </xf>
    <xf numFmtId="49" fontId="93" fillId="23" borderId="69" xfId="14" applyNumberFormat="1" applyFont="1" applyFill="1" applyBorder="1" applyAlignment="1" applyProtection="1">
      <alignment horizontal="left" vertical="center"/>
      <protection locked="0"/>
    </xf>
    <xf numFmtId="49" fontId="93" fillId="23" borderId="32" xfId="14" applyNumberFormat="1" applyFont="1" applyFill="1" applyBorder="1" applyAlignment="1" applyProtection="1">
      <alignment horizontal="left" vertical="center"/>
      <protection locked="0"/>
    </xf>
    <xf numFmtId="49" fontId="93" fillId="23" borderId="70" xfId="14" applyNumberFormat="1" applyFont="1" applyFill="1" applyBorder="1" applyAlignment="1" applyProtection="1">
      <alignment horizontal="left" vertical="center"/>
      <protection locked="0"/>
    </xf>
    <xf numFmtId="49" fontId="93" fillId="23" borderId="65" xfId="14" applyNumberFormat="1" applyFont="1" applyFill="1" applyBorder="1" applyAlignment="1" applyProtection="1">
      <alignment horizontal="left" vertical="center" wrapText="1"/>
      <protection locked="0"/>
    </xf>
    <xf numFmtId="49" fontId="93" fillId="23" borderId="66" xfId="14" applyNumberFormat="1" applyFont="1" applyFill="1" applyBorder="1" applyAlignment="1" applyProtection="1">
      <alignment horizontal="left" vertical="center" wrapText="1"/>
      <protection locked="0"/>
    </xf>
    <xf numFmtId="49" fontId="93" fillId="23" borderId="67" xfId="14" applyNumberFormat="1" applyFont="1" applyFill="1" applyBorder="1" applyAlignment="1" applyProtection="1">
      <alignment horizontal="left" vertical="center" wrapText="1"/>
      <protection locked="0"/>
    </xf>
    <xf numFmtId="49" fontId="93" fillId="23" borderId="69" xfId="14" applyNumberFormat="1" applyFont="1" applyFill="1" applyBorder="1" applyAlignment="1" applyProtection="1">
      <alignment horizontal="center" vertical="center"/>
      <protection locked="0"/>
    </xf>
    <xf numFmtId="49" fontId="93" fillId="23" borderId="32" xfId="14" applyNumberFormat="1" applyFont="1" applyFill="1" applyBorder="1" applyAlignment="1" applyProtection="1">
      <alignment horizontal="center" vertical="center"/>
      <protection locked="0"/>
    </xf>
    <xf numFmtId="49" fontId="93" fillId="23" borderId="70" xfId="14" applyNumberFormat="1" applyFont="1" applyFill="1" applyBorder="1" applyAlignment="1" applyProtection="1">
      <alignment horizontal="center" vertical="center"/>
      <protection locked="0"/>
    </xf>
    <xf numFmtId="49" fontId="99" fillId="7" borderId="65" xfId="14" applyNumberFormat="1" applyFont="1" applyFill="1" applyBorder="1" applyAlignment="1" applyProtection="1">
      <alignment horizontal="left" vertical="center" wrapText="1"/>
      <protection locked="0"/>
    </xf>
    <xf numFmtId="49" fontId="99" fillId="7" borderId="66" xfId="14" applyNumberFormat="1" applyFont="1" applyFill="1" applyBorder="1" applyAlignment="1" applyProtection="1">
      <alignment horizontal="left" vertical="center" wrapText="1"/>
      <protection locked="0"/>
    </xf>
    <xf numFmtId="49" fontId="99" fillId="7" borderId="72" xfId="14" applyNumberFormat="1" applyFont="1" applyFill="1" applyBorder="1" applyAlignment="1" applyProtection="1">
      <alignment horizontal="left" vertical="center" wrapText="1"/>
      <protection locked="0"/>
    </xf>
    <xf numFmtId="49" fontId="99" fillId="7" borderId="69" xfId="14" applyNumberFormat="1" applyFont="1" applyFill="1" applyBorder="1" applyAlignment="1" applyProtection="1">
      <alignment horizontal="left" vertical="center" wrapText="1"/>
      <protection locked="0"/>
    </xf>
    <xf numFmtId="49" fontId="99" fillId="7" borderId="32" xfId="14" applyNumberFormat="1" applyFont="1" applyFill="1" applyBorder="1" applyAlignment="1" applyProtection="1">
      <alignment horizontal="left" vertical="center" wrapText="1"/>
      <protection locked="0"/>
    </xf>
    <xf numFmtId="49" fontId="99" fillId="7" borderId="70" xfId="14" applyNumberFormat="1" applyFont="1" applyFill="1" applyBorder="1" applyAlignment="1" applyProtection="1">
      <alignment horizontal="left" vertical="center" wrapText="1"/>
      <protection locked="0"/>
    </xf>
    <xf numFmtId="49" fontId="99" fillId="23" borderId="69" xfId="14" applyNumberFormat="1" applyFont="1" applyFill="1" applyBorder="1" applyAlignment="1" applyProtection="1">
      <alignment horizontal="center" vertical="center"/>
      <protection locked="0"/>
    </xf>
    <xf numFmtId="49" fontId="99" fillId="23" borderId="32" xfId="14" applyNumberFormat="1" applyFont="1" applyFill="1" applyBorder="1" applyAlignment="1" applyProtection="1">
      <alignment horizontal="center" vertical="center"/>
      <protection locked="0"/>
    </xf>
    <xf numFmtId="49" fontId="99" fillId="23" borderId="70" xfId="14" applyNumberFormat="1" applyFont="1" applyFill="1" applyBorder="1" applyAlignment="1" applyProtection="1">
      <alignment horizontal="center" vertical="center"/>
      <protection locked="0"/>
    </xf>
    <xf numFmtId="37" fontId="99" fillId="23" borderId="69" xfId="14" applyNumberFormat="1" applyFont="1" applyFill="1" applyBorder="1" applyAlignment="1" applyProtection="1">
      <alignment horizontal="right" vertical="center"/>
      <protection hidden="1"/>
    </xf>
    <xf numFmtId="49" fontId="99" fillId="23" borderId="32" xfId="14" applyNumberFormat="1" applyFont="1" applyFill="1" applyBorder="1" applyAlignment="1" applyProtection="1">
      <alignment horizontal="right" vertical="center"/>
      <protection hidden="1"/>
    </xf>
    <xf numFmtId="49" fontId="99" fillId="23" borderId="70" xfId="14" applyNumberFormat="1" applyFont="1" applyFill="1" applyBorder="1" applyAlignment="1" applyProtection="1">
      <alignment horizontal="right" vertical="center"/>
      <protection hidden="1"/>
    </xf>
    <xf numFmtId="37" fontId="93" fillId="23" borderId="65" xfId="14" applyNumberFormat="1" applyFont="1" applyFill="1" applyBorder="1" applyAlignment="1" applyProtection="1">
      <alignment horizontal="right" vertical="center"/>
      <protection hidden="1"/>
    </xf>
    <xf numFmtId="49" fontId="93" fillId="23" borderId="66" xfId="14" applyNumberFormat="1" applyFont="1" applyFill="1" applyBorder="1" applyAlignment="1" applyProtection="1">
      <alignment horizontal="right" vertical="center"/>
      <protection hidden="1"/>
    </xf>
    <xf numFmtId="49" fontId="93" fillId="23" borderId="72" xfId="14" applyNumberFormat="1" applyFont="1" applyFill="1" applyBorder="1" applyAlignment="1" applyProtection="1">
      <alignment horizontal="right" vertical="center"/>
      <protection hidden="1"/>
    </xf>
    <xf numFmtId="49" fontId="93" fillId="23" borderId="65" xfId="14" applyNumberFormat="1" applyFont="1" applyFill="1" applyBorder="1" applyAlignment="1" applyProtection="1">
      <alignment horizontal="center" vertical="center"/>
      <protection locked="0"/>
    </xf>
    <xf numFmtId="49" fontId="93" fillId="23" borderId="66" xfId="14" applyNumberFormat="1" applyFont="1" applyFill="1" applyBorder="1" applyAlignment="1" applyProtection="1">
      <alignment horizontal="center" vertical="center"/>
      <protection locked="0"/>
    </xf>
    <xf numFmtId="49" fontId="93" fillId="23" borderId="72" xfId="14" applyNumberFormat="1" applyFont="1" applyFill="1" applyBorder="1" applyAlignment="1" applyProtection="1">
      <alignment horizontal="center" vertical="center"/>
      <protection locked="0"/>
    </xf>
    <xf numFmtId="37" fontId="99" fillId="23" borderId="65" xfId="14" applyNumberFormat="1" applyFont="1" applyFill="1" applyBorder="1" applyAlignment="1" applyProtection="1">
      <alignment horizontal="right" vertical="center"/>
      <protection hidden="1"/>
    </xf>
    <xf numFmtId="49" fontId="99" fillId="23" borderId="66" xfId="14" applyNumberFormat="1" applyFont="1" applyFill="1" applyBorder="1" applyAlignment="1" applyProtection="1">
      <alignment horizontal="right" vertical="center"/>
      <protection hidden="1"/>
    </xf>
    <xf numFmtId="49" fontId="99" fillId="23" borderId="72" xfId="14" applyNumberFormat="1" applyFont="1" applyFill="1" applyBorder="1" applyAlignment="1" applyProtection="1">
      <alignment horizontal="right" vertical="center"/>
      <protection hidden="1"/>
    </xf>
    <xf numFmtId="49" fontId="99" fillId="7" borderId="67" xfId="14" applyNumberFormat="1" applyFont="1" applyFill="1" applyBorder="1" applyAlignment="1" applyProtection="1">
      <alignment horizontal="left" vertical="center" wrapText="1"/>
      <protection locked="0"/>
    </xf>
    <xf numFmtId="49" fontId="99" fillId="7" borderId="69" xfId="14" applyNumberFormat="1" applyFont="1" applyFill="1" applyBorder="1" applyAlignment="1" applyProtection="1">
      <alignment horizontal="right" vertical="center" wrapText="1"/>
      <protection locked="0"/>
    </xf>
    <xf numFmtId="49" fontId="99" fillId="7" borderId="32" xfId="14" applyNumberFormat="1" applyFont="1" applyFill="1" applyBorder="1" applyAlignment="1" applyProtection="1">
      <alignment horizontal="right" vertical="center" wrapText="1"/>
      <protection locked="0"/>
    </xf>
    <xf numFmtId="49" fontId="99" fillId="7" borderId="70" xfId="14" applyNumberFormat="1" applyFont="1" applyFill="1" applyBorder="1" applyAlignment="1" applyProtection="1">
      <alignment horizontal="right" vertical="center" wrapText="1"/>
      <protection locked="0"/>
    </xf>
    <xf numFmtId="37" fontId="93" fillId="4" borderId="65" xfId="14" applyNumberFormat="1" applyFont="1" applyFill="1" applyBorder="1" applyAlignment="1" applyProtection="1">
      <alignment horizontal="right" vertical="center"/>
      <protection locked="0"/>
    </xf>
    <xf numFmtId="49" fontId="93" fillId="21" borderId="66" xfId="14" applyNumberFormat="1" applyFont="1" applyFill="1" applyBorder="1" applyAlignment="1" applyProtection="1">
      <alignment horizontal="right" vertical="center"/>
      <protection locked="0"/>
    </xf>
    <xf numFmtId="49" fontId="93" fillId="21" borderId="72" xfId="14" applyNumberFormat="1" applyFont="1" applyFill="1" applyBorder="1" applyAlignment="1" applyProtection="1">
      <alignment horizontal="right" vertical="center"/>
      <protection locked="0"/>
    </xf>
    <xf numFmtId="49" fontId="93" fillId="7" borderId="66" xfId="14" applyNumberFormat="1" applyFont="1" applyFill="1" applyBorder="1" applyAlignment="1" applyProtection="1">
      <alignment horizontal="right" vertical="center"/>
      <protection locked="0"/>
    </xf>
    <xf numFmtId="49" fontId="93" fillId="7" borderId="72" xfId="14" applyNumberFormat="1" applyFont="1" applyFill="1" applyBorder="1" applyAlignment="1" applyProtection="1">
      <alignment horizontal="right" vertical="center"/>
      <protection locked="0"/>
    </xf>
    <xf numFmtId="37" fontId="93" fillId="23" borderId="65" xfId="14" applyNumberFormat="1" applyFont="1" applyFill="1" applyBorder="1" applyAlignment="1" applyProtection="1">
      <alignment horizontal="right" vertical="center"/>
      <protection locked="0"/>
    </xf>
    <xf numFmtId="49" fontId="93" fillId="23" borderId="66" xfId="14" applyNumberFormat="1" applyFont="1" applyFill="1" applyBorder="1" applyAlignment="1" applyProtection="1">
      <alignment horizontal="right" vertical="center"/>
      <protection locked="0"/>
    </xf>
    <xf numFmtId="49" fontId="93" fillId="23" borderId="72" xfId="14" applyNumberFormat="1" applyFont="1" applyFill="1" applyBorder="1" applyAlignment="1" applyProtection="1">
      <alignment horizontal="right" vertical="center"/>
      <protection locked="0"/>
    </xf>
    <xf numFmtId="49" fontId="99" fillId="23" borderId="74" xfId="14" applyNumberFormat="1" applyFont="1" applyFill="1" applyBorder="1" applyAlignment="1" applyProtection="1">
      <alignment horizontal="left" vertical="center" wrapText="1"/>
      <protection locked="0"/>
    </xf>
    <xf numFmtId="49" fontId="99" fillId="23" borderId="75" xfId="14" applyNumberFormat="1" applyFont="1" applyFill="1" applyBorder="1" applyAlignment="1" applyProtection="1">
      <alignment horizontal="left" vertical="center" wrapText="1"/>
      <protection locked="0"/>
    </xf>
    <xf numFmtId="49" fontId="99" fillId="23" borderId="76" xfId="14" applyNumberFormat="1" applyFont="1" applyFill="1" applyBorder="1" applyAlignment="1" applyProtection="1">
      <alignment horizontal="left" vertical="center" wrapText="1"/>
      <protection locked="0"/>
    </xf>
    <xf numFmtId="37" fontId="93" fillId="23" borderId="74" xfId="14" applyNumberFormat="1" applyFont="1" applyFill="1" applyBorder="1" applyAlignment="1" applyProtection="1">
      <alignment horizontal="right" vertical="center"/>
      <protection hidden="1"/>
    </xf>
    <xf numFmtId="49" fontId="93" fillId="23" borderId="75" xfId="14" applyNumberFormat="1" applyFont="1" applyFill="1" applyBorder="1" applyAlignment="1" applyProtection="1">
      <alignment horizontal="right" vertical="center"/>
      <protection hidden="1"/>
    </xf>
    <xf numFmtId="49" fontId="93" fillId="23" borderId="78" xfId="14" applyNumberFormat="1" applyFont="1" applyFill="1" applyBorder="1" applyAlignment="1" applyProtection="1">
      <alignment horizontal="right" vertical="center"/>
      <protection hidden="1"/>
    </xf>
    <xf numFmtId="49" fontId="99" fillId="23" borderId="0" xfId="14" applyNumberFormat="1" applyFont="1" applyFill="1" applyBorder="1" applyAlignment="1" applyProtection="1">
      <alignment horizontal="left"/>
      <protection locked="0"/>
    </xf>
    <xf numFmtId="49" fontId="93" fillId="23" borderId="0" xfId="14" applyNumberFormat="1" applyFont="1" applyFill="1" applyBorder="1" applyAlignment="1" applyProtection="1">
      <alignment horizontal="left" vertical="center"/>
      <protection locked="0"/>
    </xf>
    <xf numFmtId="49" fontId="98" fillId="23" borderId="0" xfId="14" applyNumberFormat="1" applyFont="1" applyFill="1" applyBorder="1" applyAlignment="1" applyProtection="1">
      <alignment horizontal="center" vertical="center"/>
      <protection locked="0"/>
    </xf>
    <xf numFmtId="49" fontId="93" fillId="4" borderId="16" xfId="14" applyNumberFormat="1" applyFont="1" applyFill="1" applyBorder="1" applyAlignment="1" applyProtection="1">
      <alignment horizontal="left" vertical="top" wrapText="1"/>
      <protection locked="0"/>
    </xf>
    <xf numFmtId="49" fontId="93" fillId="21" borderId="17" xfId="14" applyNumberFormat="1" applyFont="1" applyFill="1" applyBorder="1" applyAlignment="1" applyProtection="1">
      <alignment horizontal="left" vertical="top"/>
      <protection locked="0"/>
    </xf>
    <xf numFmtId="49" fontId="93" fillId="21" borderId="18" xfId="14" applyNumberFormat="1" applyFont="1" applyFill="1" applyBorder="1" applyAlignment="1" applyProtection="1">
      <alignment horizontal="left" vertical="top"/>
      <protection locked="0"/>
    </xf>
    <xf numFmtId="0" fontId="93" fillId="4" borderId="16" xfId="14" applyNumberFormat="1" applyFont="1" applyFill="1" applyBorder="1" applyAlignment="1" applyProtection="1">
      <alignment horizontal="left" vertical="center" wrapText="1"/>
      <protection hidden="1"/>
    </xf>
    <xf numFmtId="0" fontId="93" fillId="21" borderId="17" xfId="14" applyNumberFormat="1" applyFont="1" applyFill="1" applyBorder="1" applyAlignment="1" applyProtection="1">
      <alignment horizontal="left" vertical="center"/>
      <protection hidden="1"/>
    </xf>
    <xf numFmtId="0" fontId="93" fillId="21" borderId="18" xfId="14" applyNumberFormat="1" applyFont="1" applyFill="1" applyBorder="1" applyAlignment="1" applyProtection="1">
      <alignment horizontal="left" vertical="center"/>
      <protection hidden="1"/>
    </xf>
    <xf numFmtId="14" fontId="93" fillId="4" borderId="16" xfId="14" applyNumberFormat="1" applyFont="1" applyFill="1" applyBorder="1" applyAlignment="1" applyProtection="1">
      <alignment horizontal="left" vertical="center"/>
      <protection hidden="1"/>
    </xf>
    <xf numFmtId="49" fontId="93" fillId="21" borderId="17" xfId="14" applyNumberFormat="1" applyFont="1" applyFill="1" applyBorder="1" applyAlignment="1" applyProtection="1">
      <alignment horizontal="left" vertical="center"/>
      <protection hidden="1"/>
    </xf>
    <xf numFmtId="49" fontId="93" fillId="21" borderId="18" xfId="14" applyNumberFormat="1" applyFont="1" applyFill="1" applyBorder="1" applyAlignment="1" applyProtection="1">
      <alignment horizontal="left" vertical="center"/>
      <protection hidden="1"/>
    </xf>
    <xf numFmtId="0" fontId="15" fillId="15" borderId="0" xfId="15" applyFont="1" applyFill="1" applyBorder="1" applyAlignment="1" applyProtection="1">
      <alignment horizontal="center" vertical="center"/>
    </xf>
    <xf numFmtId="0" fontId="3" fillId="15" borderId="0" xfId="15" applyFont="1" applyFill="1" applyBorder="1" applyAlignment="1" applyProtection="1">
      <alignment horizontal="center" vertical="center"/>
    </xf>
    <xf numFmtId="0" fontId="9" fillId="15" borderId="35" xfId="15" applyFont="1" applyFill="1" applyBorder="1" applyAlignment="1" applyProtection="1">
      <alignment horizontal="left" vertical="center"/>
    </xf>
    <xf numFmtId="0" fontId="9" fillId="15" borderId="0" xfId="15" applyFont="1" applyFill="1" applyBorder="1" applyAlignment="1" applyProtection="1">
      <alignment horizontal="left" vertical="center"/>
    </xf>
    <xf numFmtId="0" fontId="3" fillId="17" borderId="28" xfId="15" applyFont="1" applyFill="1" applyBorder="1" applyAlignment="1" applyProtection="1">
      <alignment horizontal="center" vertical="center" wrapText="1"/>
    </xf>
    <xf numFmtId="0" fontId="3" fillId="17" borderId="48" xfId="15" applyFont="1" applyFill="1" applyBorder="1" applyAlignment="1" applyProtection="1">
      <alignment horizontal="center" vertical="center" wrapText="1"/>
    </xf>
    <xf numFmtId="0" fontId="3" fillId="17" borderId="0" xfId="15" applyFont="1" applyFill="1" applyBorder="1" applyAlignment="1" applyProtection="1">
      <alignment horizontal="center" vertical="center" wrapText="1"/>
    </xf>
    <xf numFmtId="0" fontId="3" fillId="17" borderId="49" xfId="15" applyFont="1" applyFill="1" applyBorder="1" applyAlignment="1" applyProtection="1">
      <alignment horizontal="center" vertical="center" wrapText="1"/>
    </xf>
    <xf numFmtId="0" fontId="4" fillId="17" borderId="0" xfId="15" applyFont="1" applyFill="1" applyBorder="1" applyAlignment="1" applyProtection="1">
      <alignment horizontal="center" vertical="center" wrapText="1"/>
    </xf>
    <xf numFmtId="0" fontId="101" fillId="15" borderId="0" xfId="15" applyFont="1" applyFill="1" applyBorder="1" applyAlignment="1" applyProtection="1">
      <alignment horizontal="center" vertical="center"/>
    </xf>
    <xf numFmtId="0" fontId="102" fillId="15" borderId="0" xfId="15" applyFont="1" applyFill="1" applyBorder="1" applyAlignment="1" applyProtection="1">
      <alignment horizontal="center" vertical="center"/>
    </xf>
    <xf numFmtId="49" fontId="103" fillId="15" borderId="35" xfId="15" applyNumberFormat="1" applyFont="1" applyFill="1" applyBorder="1" applyAlignment="1">
      <alignment horizontal="center" vertical="center"/>
      <protection locked="0"/>
    </xf>
    <xf numFmtId="0" fontId="103" fillId="15" borderId="0" xfId="15" applyFont="1" applyFill="1" applyBorder="1" applyAlignment="1">
      <alignment horizontal="center" vertical="center"/>
      <protection locked="0"/>
    </xf>
    <xf numFmtId="0" fontId="9" fillId="15" borderId="0" xfId="15" applyFont="1" applyFill="1" applyBorder="1" applyAlignment="1" applyProtection="1">
      <alignment horizontal="center" vertical="center"/>
    </xf>
    <xf numFmtId="0" fontId="9" fillId="26" borderId="48" xfId="15" applyFont="1" applyFill="1" applyBorder="1" applyAlignment="1" applyProtection="1">
      <alignment horizontal="center" vertical="center" wrapText="1"/>
    </xf>
    <xf numFmtId="0" fontId="9" fillId="26" borderId="49" xfId="15" applyFont="1" applyFill="1" applyBorder="1" applyAlignment="1" applyProtection="1">
      <alignment horizontal="center" vertical="center" wrapText="1"/>
    </xf>
    <xf numFmtId="0" fontId="9" fillId="26" borderId="53" xfId="15" applyFont="1" applyFill="1" applyBorder="1" applyAlignment="1" applyProtection="1">
      <alignment horizontal="center" vertical="center" wrapText="1"/>
    </xf>
    <xf numFmtId="3" fontId="9" fillId="26" borderId="48" xfId="15" applyNumberFormat="1" applyFont="1" applyFill="1" applyBorder="1" applyAlignment="1" applyProtection="1">
      <alignment horizontal="center" vertical="center" wrapText="1"/>
    </xf>
    <xf numFmtId="3" fontId="9" fillId="26" borderId="49" xfId="15" applyNumberFormat="1" applyFont="1" applyFill="1" applyBorder="1" applyAlignment="1" applyProtection="1">
      <alignment horizontal="center" vertical="center" wrapText="1"/>
    </xf>
    <xf numFmtId="3" fontId="9" fillId="26" borderId="53" xfId="15" applyNumberFormat="1" applyFont="1" applyFill="1" applyBorder="1" applyAlignment="1" applyProtection="1">
      <alignment horizontal="center" vertical="center" wrapText="1"/>
    </xf>
    <xf numFmtId="0" fontId="9" fillId="15" borderId="0" xfId="15" applyFont="1" applyFill="1" applyBorder="1" applyProtection="1"/>
    <xf numFmtId="0" fontId="9" fillId="15" borderId="9" xfId="15" applyFont="1" applyFill="1" applyBorder="1" applyAlignment="1" applyProtection="1">
      <alignment horizontal="left" vertical="center"/>
    </xf>
    <xf numFmtId="0" fontId="9" fillId="15" borderId="10" xfId="15" applyFont="1" applyFill="1" applyBorder="1" applyAlignment="1" applyProtection="1">
      <alignment horizontal="left" vertical="center"/>
    </xf>
    <xf numFmtId="0" fontId="9" fillId="15" borderId="11" xfId="15" applyFont="1" applyFill="1" applyBorder="1" applyAlignment="1" applyProtection="1">
      <alignment horizontal="left" vertical="center"/>
    </xf>
    <xf numFmtId="0" fontId="104" fillId="15" borderId="0" xfId="15" applyFont="1" applyFill="1" applyBorder="1" applyAlignment="1" applyProtection="1">
      <alignment horizontal="right" vertical="center"/>
    </xf>
    <xf numFmtId="0" fontId="9" fillId="15" borderId="0" xfId="15" applyFont="1" applyFill="1" applyBorder="1" applyAlignment="1" applyProtection="1">
      <alignment horizontal="right" vertical="center"/>
    </xf>
    <xf numFmtId="3" fontId="9" fillId="26" borderId="17" xfId="15" applyNumberFormat="1" applyFont="1" applyFill="1" applyBorder="1" applyAlignment="1" applyProtection="1">
      <alignment horizontal="center" vertical="center" wrapText="1"/>
    </xf>
    <xf numFmtId="3" fontId="9" fillId="26" borderId="18" xfId="15" applyNumberFormat="1" applyFont="1" applyFill="1" applyBorder="1" applyAlignment="1" applyProtection="1">
      <alignment horizontal="center" vertical="center" wrapText="1"/>
    </xf>
    <xf numFmtId="3" fontId="9" fillId="26" borderId="16" xfId="15" applyNumberFormat="1" applyFont="1" applyFill="1" applyBorder="1" applyAlignment="1" applyProtection="1">
      <alignment horizontal="center" vertical="center"/>
    </xf>
    <xf numFmtId="3" fontId="9" fillId="26" borderId="17" xfId="15" applyNumberFormat="1" applyFont="1" applyFill="1" applyBorder="1" applyAlignment="1" applyProtection="1">
      <alignment horizontal="center" vertical="center"/>
    </xf>
    <xf numFmtId="3" fontId="9" fillId="26" borderId="18" xfId="15" applyNumberFormat="1" applyFont="1" applyFill="1" applyBorder="1" applyAlignment="1" applyProtection="1">
      <alignment horizontal="center" vertical="center"/>
    </xf>
    <xf numFmtId="3" fontId="9" fillId="26" borderId="20" xfId="15" applyNumberFormat="1" applyFont="1" applyFill="1" applyBorder="1" applyAlignment="1" applyProtection="1">
      <alignment horizontal="center" vertical="center"/>
    </xf>
    <xf numFmtId="3" fontId="9" fillId="26" borderId="44" xfId="15" applyNumberFormat="1" applyFont="1" applyFill="1" applyBorder="1" applyAlignment="1" applyProtection="1">
      <alignment horizontal="center" vertical="center"/>
    </xf>
    <xf numFmtId="3" fontId="9" fillId="26" borderId="50" xfId="15" applyNumberFormat="1" applyFont="1" applyFill="1" applyBorder="1" applyAlignment="1" applyProtection="1">
      <alignment horizontal="center" vertical="center"/>
    </xf>
    <xf numFmtId="3" fontId="9" fillId="26" borderId="28" xfId="15" applyNumberFormat="1" applyFont="1" applyFill="1" applyBorder="1" applyAlignment="1" applyProtection="1">
      <alignment horizontal="center" vertical="center"/>
    </xf>
    <xf numFmtId="3" fontId="9" fillId="26" borderId="48" xfId="15" applyNumberFormat="1" applyFont="1" applyFill="1" applyBorder="1" applyAlignment="1" applyProtection="1">
      <alignment horizontal="center" vertical="center"/>
    </xf>
    <xf numFmtId="3" fontId="9" fillId="26" borderId="52" xfId="15" applyNumberFormat="1" applyFont="1" applyFill="1" applyBorder="1" applyAlignment="1" applyProtection="1">
      <alignment horizontal="center" vertical="center"/>
    </xf>
    <xf numFmtId="3" fontId="9" fillId="26" borderId="33" xfId="15" applyNumberFormat="1" applyFont="1" applyFill="1" applyBorder="1" applyAlignment="1" applyProtection="1">
      <alignment horizontal="center" vertical="center"/>
    </xf>
    <xf numFmtId="3" fontId="9" fillId="26" borderId="53" xfId="15" applyNumberFormat="1" applyFont="1" applyFill="1" applyBorder="1" applyAlignment="1" applyProtection="1">
      <alignment horizontal="center" vertical="center"/>
    </xf>
    <xf numFmtId="0" fontId="9" fillId="26" borderId="0" xfId="15" applyFont="1" applyFill="1" applyBorder="1" applyAlignment="1" applyProtection="1">
      <alignment horizontal="center" vertical="center" wrapText="1"/>
    </xf>
    <xf numFmtId="0" fontId="9" fillId="26" borderId="33" xfId="15" applyFont="1" applyFill="1" applyBorder="1" applyAlignment="1" applyProtection="1">
      <alignment horizontal="center" vertical="center" wrapText="1"/>
    </xf>
    <xf numFmtId="3" fontId="9" fillId="26" borderId="0" xfId="15" applyNumberFormat="1" applyFont="1" applyFill="1" applyBorder="1" applyAlignment="1" applyProtection="1">
      <alignment horizontal="center" vertical="center" wrapText="1"/>
    </xf>
    <xf numFmtId="3" fontId="9" fillId="26" borderId="33" xfId="15" applyNumberFormat="1" applyFont="1" applyFill="1" applyBorder="1" applyAlignment="1" applyProtection="1">
      <alignment horizontal="center" vertical="center" wrapText="1"/>
    </xf>
    <xf numFmtId="3" fontId="9" fillId="26" borderId="50" xfId="15" applyNumberFormat="1" applyFont="1" applyFill="1" applyBorder="1" applyAlignment="1" applyProtection="1">
      <alignment horizontal="center" vertical="center" wrapText="1"/>
    </xf>
    <xf numFmtId="3" fontId="9" fillId="26" borderId="28" xfId="15" applyNumberFormat="1" applyFont="1" applyFill="1" applyBorder="1" applyAlignment="1" applyProtection="1">
      <alignment horizontal="center" vertical="center" wrapText="1"/>
    </xf>
    <xf numFmtId="3" fontId="9" fillId="26" borderId="52" xfId="15" applyNumberFormat="1" applyFont="1" applyFill="1" applyBorder="1" applyAlignment="1" applyProtection="1">
      <alignment horizontal="center" vertical="center" wrapText="1"/>
    </xf>
    <xf numFmtId="0" fontId="9" fillId="26" borderId="20" xfId="15" applyFont="1" applyFill="1" applyBorder="1" applyAlignment="1" applyProtection="1">
      <alignment horizontal="center" vertical="center" wrapText="1"/>
    </xf>
    <xf numFmtId="0" fontId="9" fillId="26" borderId="44" xfId="15" applyFont="1" applyFill="1" applyBorder="1" applyAlignment="1" applyProtection="1">
      <alignment horizontal="center" vertical="center" wrapText="1"/>
    </xf>
    <xf numFmtId="49" fontId="3" fillId="25" borderId="14" xfId="15" applyNumberFormat="1" applyFont="1" applyFill="1" applyBorder="1" applyAlignment="1" applyProtection="1">
      <alignment horizontal="center" vertical="center"/>
    </xf>
    <xf numFmtId="49" fontId="3" fillId="25" borderId="19" xfId="15" applyNumberFormat="1" applyFont="1" applyFill="1" applyBorder="1" applyAlignment="1" applyProtection="1">
      <alignment horizontal="center" vertical="center"/>
    </xf>
    <xf numFmtId="49" fontId="3" fillId="25" borderId="54" xfId="15" applyNumberFormat="1" applyFont="1" applyFill="1" applyBorder="1" applyAlignment="1" applyProtection="1">
      <alignment horizontal="center" vertical="center"/>
    </xf>
    <xf numFmtId="0" fontId="9" fillId="10" borderId="16" xfId="15" applyFont="1" applyFill="1" applyBorder="1" applyAlignment="1" applyProtection="1">
      <alignment horizontal="center" vertical="center"/>
    </xf>
    <xf numFmtId="0" fontId="9" fillId="10" borderId="17" xfId="15" applyFont="1" applyFill="1" applyBorder="1" applyAlignment="1" applyProtection="1">
      <alignment horizontal="center" vertical="center"/>
    </xf>
    <xf numFmtId="0" fontId="9" fillId="10" borderId="18" xfId="15" applyFont="1" applyFill="1" applyBorder="1" applyAlignment="1" applyProtection="1">
      <alignment horizontal="center" vertical="center"/>
    </xf>
    <xf numFmtId="0" fontId="9" fillId="15" borderId="49" xfId="15" applyFont="1" applyFill="1" applyBorder="1" applyAlignment="1" applyProtection="1">
      <alignment horizontal="right" vertical="center"/>
    </xf>
    <xf numFmtId="49" fontId="9" fillId="11" borderId="16" xfId="15" applyNumberFormat="1" applyFont="1" applyFill="1" applyBorder="1" applyAlignment="1">
      <alignment horizontal="left" vertical="center" wrapText="1"/>
      <protection locked="0"/>
    </xf>
    <xf numFmtId="49" fontId="9" fillId="11" borderId="17" xfId="15" applyNumberFormat="1" applyFont="1" applyFill="1" applyBorder="1" applyAlignment="1">
      <alignment horizontal="left" vertical="center"/>
      <protection locked="0"/>
    </xf>
    <xf numFmtId="49" fontId="9" fillId="11" borderId="18" xfId="15" applyNumberFormat="1" applyFont="1" applyFill="1" applyBorder="1" applyAlignment="1">
      <alignment horizontal="left" vertical="center"/>
      <protection locked="0"/>
    </xf>
    <xf numFmtId="0" fontId="9" fillId="11" borderId="17" xfId="15" applyFont="1" applyFill="1" applyBorder="1" applyAlignment="1">
      <alignment horizontal="left" vertical="center"/>
      <protection locked="0"/>
    </xf>
    <xf numFmtId="0" fontId="9" fillId="11" borderId="18" xfId="15" applyFont="1" applyFill="1" applyBorder="1" applyAlignment="1">
      <alignment horizontal="left" vertical="center"/>
      <protection locked="0"/>
    </xf>
    <xf numFmtId="0" fontId="9" fillId="26" borderId="16" xfId="15" applyFont="1" applyFill="1" applyBorder="1" applyAlignment="1" applyProtection="1">
      <alignment horizontal="center" vertical="center" wrapText="1"/>
    </xf>
    <xf numFmtId="0" fontId="9" fillId="26" borderId="18" xfId="15" applyFont="1" applyFill="1" applyBorder="1" applyAlignment="1" applyProtection="1">
      <alignment horizontal="center" vertical="center" wrapText="1"/>
    </xf>
    <xf numFmtId="0" fontId="9" fillId="26" borderId="51" xfId="15" applyFont="1" applyFill="1" applyBorder="1" applyAlignment="1" applyProtection="1">
      <alignment horizontal="center" vertical="center" wrapText="1"/>
    </xf>
    <xf numFmtId="49" fontId="9" fillId="11" borderId="16" xfId="15" applyNumberFormat="1" applyFont="1" applyFill="1" applyBorder="1" applyAlignment="1">
      <alignment horizontal="left" vertical="center"/>
      <protection locked="0"/>
    </xf>
    <xf numFmtId="0" fontId="9" fillId="15" borderId="0" xfId="15" applyFont="1" applyFill="1" applyAlignment="1" applyProtection="1">
      <alignment horizontal="left" vertical="center"/>
    </xf>
    <xf numFmtId="0" fontId="8" fillId="15" borderId="0" xfId="15" applyFont="1" applyFill="1" applyAlignment="1" applyProtection="1">
      <alignment horizontal="left" vertical="center"/>
    </xf>
    <xf numFmtId="49" fontId="96" fillId="0" borderId="0" xfId="6" applyNumberFormat="1" applyFont="1" applyFill="1" applyBorder="1" applyAlignment="1" applyProtection="1">
      <alignment horizontal="center" vertical="top" wrapText="1"/>
      <protection locked="0"/>
    </xf>
    <xf numFmtId="173" fontId="99" fillId="10" borderId="20" xfId="6" applyNumberFormat="1" applyFont="1" applyFill="1" applyBorder="1" applyAlignment="1" applyProtection="1">
      <alignment horizontal="center" vertical="center" wrapText="1"/>
      <protection locked="0"/>
    </xf>
    <xf numFmtId="173" fontId="99" fillId="10" borderId="44" xfId="6" applyNumberFormat="1" applyFont="1" applyFill="1" applyBorder="1" applyAlignment="1" applyProtection="1">
      <alignment horizontal="center" vertical="center" wrapText="1"/>
      <protection locked="0"/>
    </xf>
    <xf numFmtId="49" fontId="99" fillId="10" borderId="16" xfId="6" applyNumberFormat="1" applyFont="1" applyFill="1" applyBorder="1" applyAlignment="1" applyProtection="1">
      <alignment horizontal="center" vertical="center" wrapText="1"/>
      <protection locked="0"/>
    </xf>
    <xf numFmtId="49" fontId="99" fillId="10" borderId="17" xfId="6" applyNumberFormat="1" applyFont="1" applyFill="1" applyBorder="1" applyAlignment="1" applyProtection="1">
      <alignment horizontal="center" vertical="center" wrapText="1"/>
      <protection locked="0"/>
    </xf>
    <xf numFmtId="49" fontId="99" fillId="10" borderId="18" xfId="6" applyNumberFormat="1" applyFont="1" applyFill="1" applyBorder="1" applyAlignment="1" applyProtection="1">
      <alignment horizontal="center" vertical="center" wrapText="1"/>
      <protection locked="0"/>
    </xf>
    <xf numFmtId="0" fontId="99" fillId="10" borderId="20" xfId="6" applyNumberFormat="1" applyFont="1" applyFill="1" applyBorder="1" applyAlignment="1" applyProtection="1">
      <alignment horizontal="center" vertical="center" wrapText="1"/>
      <protection locked="0"/>
    </xf>
    <xf numFmtId="0" fontId="99" fillId="10" borderId="44" xfId="6" applyNumberFormat="1" applyFont="1" applyFill="1" applyBorder="1" applyAlignment="1" applyProtection="1">
      <alignment horizontal="center" vertical="center" wrapText="1"/>
      <protection locked="0"/>
    </xf>
    <xf numFmtId="49" fontId="99" fillId="10" borderId="20" xfId="6" applyNumberFormat="1" applyFont="1" applyFill="1" applyBorder="1" applyAlignment="1" applyProtection="1">
      <alignment horizontal="center" vertical="center" wrapText="1"/>
      <protection locked="0"/>
    </xf>
    <xf numFmtId="49" fontId="99" fillId="10" borderId="44" xfId="6" applyNumberFormat="1" applyFont="1" applyFill="1" applyBorder="1" applyAlignment="1" applyProtection="1">
      <alignment horizontal="center" vertical="center" wrapText="1"/>
      <protection locked="0"/>
    </xf>
    <xf numFmtId="171" fontId="99" fillId="10" borderId="20" xfId="7" applyNumberFormat="1" applyFont="1" applyFill="1" applyBorder="1" applyAlignment="1" applyProtection="1">
      <alignment horizontal="center" vertical="center" wrapText="1"/>
      <protection locked="0"/>
    </xf>
    <xf numFmtId="171" fontId="99" fillId="10" borderId="44" xfId="7" applyNumberFormat="1" applyFont="1" applyFill="1" applyBorder="1" applyAlignment="1" applyProtection="1">
      <alignment horizontal="center" vertical="center" wrapText="1"/>
      <protection locked="0"/>
    </xf>
    <xf numFmtId="49" fontId="99" fillId="7" borderId="16" xfId="6" applyNumberFormat="1" applyFont="1" applyFill="1" applyBorder="1" applyAlignment="1" applyProtection="1">
      <alignment horizontal="left" vertical="center" wrapText="1"/>
      <protection locked="0"/>
    </xf>
    <xf numFmtId="49" fontId="99" fillId="7" borderId="17" xfId="6" applyNumberFormat="1" applyFont="1" applyFill="1" applyBorder="1" applyAlignment="1" applyProtection="1">
      <alignment horizontal="left" vertical="center" wrapText="1"/>
      <protection locked="0"/>
    </xf>
    <xf numFmtId="173" fontId="99" fillId="23" borderId="16" xfId="6" applyNumberFormat="1" applyFont="1" applyFill="1" applyBorder="1" applyAlignment="1" applyProtection="1">
      <alignment horizontal="right"/>
      <protection hidden="1"/>
    </xf>
    <xf numFmtId="173" fontId="99" fillId="23" borderId="17" xfId="6" applyNumberFormat="1" applyFont="1" applyFill="1" applyBorder="1" applyAlignment="1" applyProtection="1">
      <alignment horizontal="right"/>
      <protection hidden="1"/>
    </xf>
    <xf numFmtId="173" fontId="99" fillId="23" borderId="18" xfId="6" applyNumberFormat="1" applyFont="1" applyFill="1" applyBorder="1" applyAlignment="1" applyProtection="1">
      <alignment horizontal="right"/>
      <protection hidden="1"/>
    </xf>
    <xf numFmtId="173" fontId="1" fillId="23" borderId="18" xfId="6" applyNumberFormat="1" applyFont="1" applyFill="1" applyBorder="1" applyAlignment="1" applyProtection="1">
      <alignment horizontal="right"/>
      <protection hidden="1"/>
    </xf>
    <xf numFmtId="49" fontId="99" fillId="22" borderId="16" xfId="6" applyNumberFormat="1" applyFont="1" applyFill="1" applyBorder="1" applyAlignment="1" applyProtection="1">
      <alignment horizontal="left" vertical="center" wrapText="1"/>
      <protection locked="0"/>
    </xf>
    <xf numFmtId="49" fontId="99" fillId="22" borderId="17" xfId="6" applyNumberFormat="1" applyFont="1" applyFill="1" applyBorder="1" applyAlignment="1" applyProtection="1">
      <alignment horizontal="left" vertical="center" wrapText="1"/>
      <protection locked="0"/>
    </xf>
    <xf numFmtId="49" fontId="99" fillId="22" borderId="18" xfId="6" applyNumberFormat="1" applyFont="1" applyFill="1" applyBorder="1" applyAlignment="1" applyProtection="1">
      <alignment horizontal="left" vertical="center" wrapText="1"/>
      <protection locked="0"/>
    </xf>
    <xf numFmtId="49" fontId="1" fillId="24" borderId="16" xfId="6" applyNumberFormat="1" applyFont="1" applyFill="1" applyBorder="1" applyAlignment="1" applyProtection="1">
      <alignment horizontal="left" vertical="top" wrapText="1"/>
      <protection locked="0"/>
    </xf>
    <xf numFmtId="49" fontId="1" fillId="24" borderId="17" xfId="6" applyNumberFormat="1" applyFont="1" applyFill="1" applyBorder="1" applyAlignment="1" applyProtection="1">
      <alignment horizontal="left" vertical="top" wrapText="1"/>
      <protection locked="0"/>
    </xf>
    <xf numFmtId="49" fontId="96" fillId="0" borderId="0" xfId="14" applyNumberFormat="1" applyFont="1" applyFill="1" applyBorder="1" applyAlignment="1" applyProtection="1">
      <alignment horizontal="center" vertical="top" wrapText="1"/>
      <protection locked="0"/>
    </xf>
    <xf numFmtId="173" fontId="99" fillId="10" borderId="20" xfId="14" applyNumberFormat="1" applyFont="1" applyFill="1" applyBorder="1" applyAlignment="1" applyProtection="1">
      <alignment horizontal="center" vertical="center" wrapText="1"/>
      <protection locked="0"/>
    </xf>
    <xf numFmtId="173" fontId="99" fillId="10" borderId="44" xfId="14" applyNumberFormat="1" applyFont="1" applyFill="1" applyBorder="1" applyAlignment="1" applyProtection="1">
      <alignment horizontal="center" vertical="center" wrapText="1"/>
      <protection locked="0"/>
    </xf>
    <xf numFmtId="49" fontId="99" fillId="10" borderId="16" xfId="14" applyNumberFormat="1" applyFont="1" applyFill="1" applyBorder="1" applyAlignment="1" applyProtection="1">
      <alignment horizontal="center" vertical="center" wrapText="1"/>
      <protection locked="0"/>
    </xf>
    <xf numFmtId="49" fontId="99" fillId="10" borderId="17" xfId="14" applyNumberFormat="1" applyFont="1" applyFill="1" applyBorder="1" applyAlignment="1" applyProtection="1">
      <alignment horizontal="center" vertical="center" wrapText="1"/>
      <protection locked="0"/>
    </xf>
    <xf numFmtId="49" fontId="99" fillId="10" borderId="18" xfId="14" applyNumberFormat="1" applyFont="1" applyFill="1" applyBorder="1" applyAlignment="1" applyProtection="1">
      <alignment horizontal="center" vertical="center" wrapText="1"/>
      <protection locked="0"/>
    </xf>
    <xf numFmtId="49" fontId="99" fillId="10" borderId="20" xfId="14" applyNumberFormat="1" applyFont="1" applyFill="1" applyBorder="1" applyAlignment="1" applyProtection="1">
      <alignment horizontal="center" vertical="center" wrapText="1"/>
      <protection locked="0"/>
    </xf>
    <xf numFmtId="49" fontId="99" fillId="10" borderId="44" xfId="14" applyNumberFormat="1" applyFont="1" applyFill="1" applyBorder="1" applyAlignment="1" applyProtection="1">
      <alignment horizontal="center" vertical="center" wrapText="1"/>
      <protection locked="0"/>
    </xf>
    <xf numFmtId="49" fontId="99" fillId="22" borderId="16" xfId="14" applyNumberFormat="1" applyFont="1" applyFill="1" applyBorder="1" applyAlignment="1" applyProtection="1">
      <alignment horizontal="left" vertical="center" wrapText="1"/>
      <protection locked="0"/>
    </xf>
    <xf numFmtId="49" fontId="99" fillId="22" borderId="17" xfId="14" applyNumberFormat="1" applyFont="1" applyFill="1" applyBorder="1" applyAlignment="1" applyProtection="1">
      <alignment horizontal="left" vertical="center" wrapText="1"/>
      <protection locked="0"/>
    </xf>
    <xf numFmtId="49" fontId="99" fillId="22" borderId="18" xfId="14" applyNumberFormat="1" applyFont="1" applyFill="1" applyBorder="1" applyAlignment="1" applyProtection="1">
      <alignment horizontal="left" vertical="center" wrapText="1"/>
      <protection locked="0"/>
    </xf>
    <xf numFmtId="49" fontId="99" fillId="7" borderId="16" xfId="14" applyNumberFormat="1" applyFont="1" applyFill="1" applyBorder="1" applyAlignment="1" applyProtection="1">
      <alignment horizontal="left" vertical="center" wrapText="1"/>
      <protection locked="0"/>
    </xf>
    <xf numFmtId="49" fontId="99" fillId="7" borderId="17" xfId="14" applyNumberFormat="1" applyFont="1" applyFill="1" applyBorder="1" applyAlignment="1" applyProtection="1">
      <alignment horizontal="left" vertical="center" wrapText="1"/>
      <protection locked="0"/>
    </xf>
    <xf numFmtId="37" fontId="99" fillId="23" borderId="16" xfId="14" applyNumberFormat="1" applyFont="1" applyFill="1" applyBorder="1" applyAlignment="1" applyProtection="1">
      <alignment horizontal="right" vertical="center"/>
      <protection hidden="1"/>
    </xf>
    <xf numFmtId="49" fontId="99" fillId="23" borderId="17" xfId="14" applyNumberFormat="1" applyFont="1" applyFill="1" applyBorder="1" applyAlignment="1" applyProtection="1">
      <alignment horizontal="right" vertical="center"/>
      <protection hidden="1"/>
    </xf>
    <xf numFmtId="49" fontId="99" fillId="23" borderId="18" xfId="14" applyNumberFormat="1" applyFont="1" applyFill="1" applyBorder="1" applyAlignment="1" applyProtection="1">
      <alignment horizontal="right" vertical="center"/>
      <protection hidden="1"/>
    </xf>
    <xf numFmtId="0" fontId="146" fillId="0" borderId="0" xfId="6" applyFont="1" applyFill="1" applyAlignment="1" applyProtection="1">
      <alignment horizontal="center" vertical="top"/>
      <protection locked="0"/>
    </xf>
    <xf numFmtId="176" fontId="147" fillId="0" borderId="0" xfId="0" applyNumberFormat="1" applyFont="1" applyAlignment="1" applyProtection="1">
      <alignment horizontal="center"/>
      <protection hidden="1"/>
    </xf>
    <xf numFmtId="0" fontId="90" fillId="0" borderId="0" xfId="6" applyFont="1" applyFill="1" applyAlignment="1" applyProtection="1">
      <alignment horizontal="left" vertical="top"/>
      <protection hidden="1"/>
    </xf>
    <xf numFmtId="0" fontId="92" fillId="0" borderId="0" xfId="6" applyFont="1" applyFill="1" applyAlignment="1" applyProtection="1">
      <alignment horizontal="center" vertical="center"/>
      <protection locked="0"/>
    </xf>
    <xf numFmtId="0" fontId="71" fillId="0" borderId="0" xfId="6" applyFont="1" applyFill="1" applyAlignment="1" applyProtection="1">
      <alignment horizontal="center" vertical="top"/>
      <protection locked="0"/>
    </xf>
    <xf numFmtId="0" fontId="90" fillId="13" borderId="39" xfId="6" applyFont="1" applyFill="1" applyBorder="1" applyAlignment="1" applyProtection="1">
      <alignment horizontal="center" vertical="center"/>
      <protection locked="0"/>
    </xf>
    <xf numFmtId="0" fontId="90" fillId="13" borderId="40" xfId="6" applyFont="1" applyFill="1" applyBorder="1" applyAlignment="1" applyProtection="1">
      <alignment horizontal="center" vertical="center"/>
      <protection locked="0"/>
    </xf>
    <xf numFmtId="0" fontId="90" fillId="13" borderId="39" xfId="6" applyFont="1" applyFill="1" applyBorder="1" applyAlignment="1" applyProtection="1">
      <alignment horizontal="center" vertical="center" wrapText="1"/>
      <protection locked="0"/>
    </xf>
    <xf numFmtId="0" fontId="90" fillId="13" borderId="40" xfId="6" applyFont="1" applyFill="1" applyBorder="1" applyAlignment="1" applyProtection="1">
      <alignment horizontal="center" vertical="center" wrapText="1"/>
      <protection locked="0"/>
    </xf>
    <xf numFmtId="14" fontId="90" fillId="13" borderId="39" xfId="6" applyNumberFormat="1" applyFont="1" applyFill="1" applyBorder="1" applyAlignment="1" applyProtection="1">
      <alignment horizontal="center" vertical="center" wrapText="1"/>
      <protection locked="0"/>
    </xf>
    <xf numFmtId="14" fontId="90" fillId="13" borderId="40" xfId="6" applyNumberFormat="1" applyFont="1" applyFill="1" applyBorder="1" applyAlignment="1" applyProtection="1">
      <alignment horizontal="center" vertical="center" wrapText="1"/>
      <protection locked="0"/>
    </xf>
    <xf numFmtId="171" fontId="90" fillId="13" borderId="39" xfId="4" applyNumberFormat="1" applyFont="1" applyFill="1" applyBorder="1" applyAlignment="1" applyProtection="1">
      <alignment horizontal="center" vertical="center" wrapText="1"/>
      <protection locked="0"/>
    </xf>
    <xf numFmtId="171" fontId="90" fillId="13" borderId="40" xfId="4" applyNumberFormat="1" applyFont="1" applyFill="1" applyBorder="1" applyAlignment="1" applyProtection="1">
      <alignment horizontal="center" vertical="center" wrapText="1"/>
      <protection locked="0"/>
    </xf>
    <xf numFmtId="171" fontId="90" fillId="13" borderId="88" xfId="4" applyNumberFormat="1" applyFont="1" applyFill="1" applyBorder="1" applyAlignment="1" applyProtection="1">
      <alignment horizontal="center" vertical="center" wrapText="1"/>
      <protection locked="0"/>
    </xf>
    <xf numFmtId="171" fontId="90" fillId="13" borderId="89" xfId="4" applyNumberFormat="1" applyFont="1" applyFill="1" applyBorder="1" applyAlignment="1" applyProtection="1">
      <alignment horizontal="center" vertical="center" wrapText="1"/>
      <protection locked="0"/>
    </xf>
    <xf numFmtId="0" fontId="77" fillId="0" borderId="0" xfId="12" applyNumberFormat="1" applyFont="1" applyFill="1" applyBorder="1" applyAlignment="1" applyProtection="1">
      <alignment horizontal="left" vertical="top" wrapText="1" readingOrder="1"/>
      <protection hidden="1"/>
    </xf>
    <xf numFmtId="0" fontId="74" fillId="0" borderId="0" xfId="12" applyNumberFormat="1" applyFont="1" applyFill="1" applyBorder="1" applyAlignment="1" applyProtection="1">
      <alignment horizontal="center" vertical="center" wrapText="1" readingOrder="1"/>
      <protection locked="0"/>
    </xf>
    <xf numFmtId="0" fontId="78" fillId="0" borderId="0" xfId="12" applyNumberFormat="1" applyFont="1" applyFill="1" applyBorder="1" applyAlignment="1" applyProtection="1">
      <alignment horizontal="center" vertical="center" wrapText="1" readingOrder="1"/>
      <protection locked="0"/>
    </xf>
    <xf numFmtId="0" fontId="53" fillId="0" borderId="0" xfId="12" applyNumberFormat="1" applyFont="1" applyFill="1" applyBorder="1" applyAlignment="1" applyProtection="1">
      <alignment horizontal="center" vertical="top" wrapText="1" readingOrder="1"/>
      <protection locked="0"/>
    </xf>
    <xf numFmtId="0" fontId="79" fillId="0" borderId="0" xfId="12" applyNumberFormat="1" applyFont="1" applyFill="1" applyBorder="1" applyAlignment="1" applyProtection="1">
      <alignment horizontal="center" vertical="top" wrapText="1" readingOrder="1"/>
      <protection locked="0"/>
    </xf>
    <xf numFmtId="0" fontId="80" fillId="20" borderId="20" xfId="12" applyNumberFormat="1" applyFont="1" applyFill="1" applyBorder="1" applyAlignment="1" applyProtection="1">
      <alignment horizontal="center" vertical="center" wrapText="1" readingOrder="1"/>
      <protection locked="0"/>
    </xf>
    <xf numFmtId="0" fontId="51" fillId="0" borderId="30" xfId="12" applyNumberFormat="1" applyFont="1" applyFill="1" applyBorder="1" applyAlignment="1" applyProtection="1">
      <alignment horizontal="left" vertical="center" wrapText="1" readingOrder="1"/>
      <protection hidden="1"/>
    </xf>
    <xf numFmtId="0" fontId="89" fillId="0" borderId="0" xfId="12" applyNumberFormat="1" applyFont="1" applyFill="1" applyBorder="1" applyAlignment="1" applyProtection="1">
      <alignment horizontal="left" vertical="top" wrapText="1" readingOrder="1"/>
      <protection locked="0"/>
    </xf>
    <xf numFmtId="0" fontId="88" fillId="0" borderId="0" xfId="12" applyNumberFormat="1" applyFont="1" applyFill="1" applyBorder="1" applyAlignment="1" applyProtection="1">
      <alignment horizontal="center" vertical="center" wrapText="1" readingOrder="1"/>
      <protection locked="0"/>
    </xf>
    <xf numFmtId="0" fontId="87" fillId="0" borderId="0" xfId="12" applyNumberFormat="1" applyFont="1" applyFill="1" applyBorder="1" applyAlignment="1" applyProtection="1">
      <alignment horizontal="center" vertical="center" wrapText="1" readingOrder="1"/>
      <protection locked="0"/>
    </xf>
    <xf numFmtId="0" fontId="56" fillId="0" borderId="44" xfId="12" applyNumberFormat="1" applyFont="1" applyFill="1" applyBorder="1" applyAlignment="1" applyProtection="1">
      <alignment horizontal="left" vertical="center" wrapText="1" readingOrder="1"/>
      <protection locked="0"/>
    </xf>
    <xf numFmtId="0" fontId="81" fillId="0" borderId="44" xfId="12" applyNumberFormat="1" applyFont="1" applyFill="1" applyBorder="1" applyAlignment="1" applyProtection="1">
      <alignment horizontal="left" vertical="center" wrapText="1" readingOrder="1"/>
      <protection locked="0"/>
    </xf>
    <xf numFmtId="0" fontId="48" fillId="0" borderId="0" xfId="12" applyNumberFormat="1" applyFont="1" applyFill="1" applyBorder="1" applyAlignment="1" applyProtection="1">
      <alignment horizontal="center" vertical="center" wrapText="1" readingOrder="1"/>
      <protection locked="0"/>
    </xf>
    <xf numFmtId="0" fontId="47" fillId="0" borderId="0" xfId="12" applyNumberFormat="1" applyFont="1" applyFill="1" applyBorder="1" applyAlignment="1" applyProtection="1">
      <alignment horizontal="center" vertical="center" wrapText="1" readingOrder="1"/>
      <protection locked="0"/>
    </xf>
    <xf numFmtId="0" fontId="84" fillId="0" borderId="92" xfId="12" applyNumberFormat="1" applyFont="1" applyFill="1" applyBorder="1" applyAlignment="1" applyProtection="1">
      <alignment horizontal="left" vertical="center" wrapText="1" readingOrder="1"/>
      <protection hidden="1"/>
    </xf>
    <xf numFmtId="0" fontId="84" fillId="0" borderId="57" xfId="12" applyNumberFormat="1" applyFont="1" applyFill="1" applyBorder="1" applyAlignment="1" applyProtection="1">
      <alignment horizontal="left" vertical="center" wrapText="1" readingOrder="1"/>
      <protection hidden="1"/>
    </xf>
    <xf numFmtId="0" fontId="84" fillId="0" borderId="87" xfId="12" applyNumberFormat="1" applyFont="1" applyFill="1" applyBorder="1" applyAlignment="1" applyProtection="1">
      <alignment horizontal="left" vertical="center" wrapText="1" readingOrder="1"/>
      <protection hidden="1"/>
    </xf>
    <xf numFmtId="0" fontId="84" fillId="0" borderId="72" xfId="12" applyNumberFormat="1" applyFont="1" applyFill="1" applyBorder="1" applyAlignment="1" applyProtection="1">
      <alignment horizontal="left" vertical="center" wrapText="1" readingOrder="1"/>
      <protection hidden="1"/>
    </xf>
    <xf numFmtId="0" fontId="79" fillId="0" borderId="0" xfId="12" applyNumberFormat="1" applyFont="1" applyFill="1" applyBorder="1" applyAlignment="1" applyProtection="1">
      <alignment horizontal="center" vertical="top" wrapText="1" readingOrder="1"/>
      <protection hidden="1"/>
    </xf>
    <xf numFmtId="0" fontId="80" fillId="20" borderId="15" xfId="12" applyNumberFormat="1" applyFont="1" applyFill="1" applyBorder="1" applyAlignment="1" applyProtection="1">
      <alignment horizontal="center" vertical="center" wrapText="1" readingOrder="1"/>
      <protection locked="0"/>
    </xf>
    <xf numFmtId="0" fontId="81" fillId="0" borderId="15" xfId="12" applyNumberFormat="1" applyFont="1" applyFill="1" applyBorder="1" applyAlignment="1" applyProtection="1">
      <alignment horizontal="left" vertical="center" wrapText="1" readingOrder="1"/>
      <protection locked="0"/>
    </xf>
    <xf numFmtId="0" fontId="84" fillId="0" borderId="87" xfId="12" applyNumberFormat="1" applyFont="1" applyFill="1" applyBorder="1" applyAlignment="1" applyProtection="1">
      <alignment horizontal="left" vertical="center" wrapText="1" readingOrder="1"/>
    </xf>
    <xf numFmtId="0" fontId="84" fillId="0" borderId="72" xfId="12" applyNumberFormat="1" applyFont="1" applyFill="1" applyBorder="1" applyAlignment="1" applyProtection="1">
      <alignment horizontal="left" vertical="center" wrapText="1" readingOrder="1"/>
    </xf>
    <xf numFmtId="0" fontId="84" fillId="0" borderId="91" xfId="12" applyNumberFormat="1" applyFont="1" applyFill="1" applyBorder="1" applyAlignment="1" applyProtection="1">
      <alignment horizontal="left" vertical="center" wrapText="1" readingOrder="1"/>
    </xf>
    <xf numFmtId="0" fontId="84" fillId="0" borderId="70" xfId="12" applyNumberFormat="1" applyFont="1" applyFill="1" applyBorder="1" applyAlignment="1" applyProtection="1">
      <alignment horizontal="left" vertical="center" wrapText="1" readingOrder="1"/>
    </xf>
    <xf numFmtId="0" fontId="81" fillId="20" borderId="15" xfId="12" applyNumberFormat="1" applyFont="1" applyFill="1" applyBorder="1" applyAlignment="1" applyProtection="1">
      <alignment horizontal="left" vertical="center" wrapText="1" readingOrder="1"/>
      <protection locked="0"/>
    </xf>
    <xf numFmtId="0" fontId="77" fillId="0" borderId="0" xfId="12" applyNumberFormat="1" applyFont="1" applyFill="1" applyBorder="1" applyAlignment="1" applyProtection="1">
      <alignment horizontal="right" vertical="top" wrapText="1" readingOrder="1"/>
      <protection locked="0"/>
    </xf>
    <xf numFmtId="176" fontId="47" fillId="0" borderId="0" xfId="12" applyNumberFormat="1" applyFont="1" applyFill="1" applyBorder="1" applyAlignment="1" applyProtection="1">
      <alignment horizontal="center" vertical="center" wrapText="1" readingOrder="1"/>
      <protection hidden="1"/>
    </xf>
    <xf numFmtId="176" fontId="87" fillId="0" borderId="0" xfId="12" applyNumberFormat="1" applyFont="1" applyFill="1" applyBorder="1" applyAlignment="1" applyProtection="1">
      <alignment horizontal="center" vertical="center" wrapText="1" readingOrder="1"/>
      <protection hidden="1"/>
    </xf>
    <xf numFmtId="0" fontId="72" fillId="10" borderId="0" xfId="11" applyFont="1" applyFill="1" applyAlignment="1" applyProtection="1">
      <alignment horizontal="center" vertical="center"/>
      <protection locked="0"/>
    </xf>
    <xf numFmtId="0" fontId="48" fillId="0" borderId="0" xfId="11" applyNumberFormat="1" applyFont="1" applyFill="1" applyBorder="1" applyAlignment="1" applyProtection="1">
      <alignment horizontal="center" vertical="center" readingOrder="1"/>
      <protection locked="0"/>
    </xf>
    <xf numFmtId="0" fontId="59" fillId="0" borderId="0" xfId="11" applyNumberFormat="1" applyFont="1" applyFill="1" applyBorder="1" applyAlignment="1" applyProtection="1">
      <alignment horizontal="center" vertical="center" wrapText="1" readingOrder="1"/>
      <protection locked="0"/>
    </xf>
    <xf numFmtId="0" fontId="48" fillId="0" borderId="0" xfId="11" applyNumberFormat="1" applyFont="1" applyFill="1" applyBorder="1" applyAlignment="1" applyProtection="1">
      <alignment horizontal="center" vertical="top" wrapText="1" readingOrder="1"/>
      <protection locked="0"/>
    </xf>
    <xf numFmtId="0" fontId="48" fillId="0" borderId="33" xfId="11" applyNumberFormat="1" applyFont="1" applyFill="1" applyBorder="1" applyAlignment="1" applyProtection="1">
      <alignment horizontal="left" vertical="top" wrapText="1" readingOrder="1"/>
      <protection hidden="1"/>
    </xf>
    <xf numFmtId="0" fontId="52" fillId="20" borderId="15" xfId="11" applyNumberFormat="1" applyFont="1" applyFill="1" applyBorder="1" applyAlignment="1" applyProtection="1">
      <alignment horizontal="center" vertical="center" wrapText="1" readingOrder="1"/>
      <protection locked="0"/>
    </xf>
    <xf numFmtId="0" fontId="52" fillId="20" borderId="20" xfId="11" applyNumberFormat="1" applyFont="1" applyFill="1" applyBorder="1" applyAlignment="1" applyProtection="1">
      <alignment horizontal="center" vertical="center" wrapText="1" readingOrder="1"/>
      <protection locked="0"/>
    </xf>
    <xf numFmtId="0" fontId="52" fillId="20" borderId="51" xfId="11" applyNumberFormat="1" applyFont="1" applyFill="1" applyBorder="1" applyAlignment="1" applyProtection="1">
      <alignment horizontal="center" vertical="center" wrapText="1" readingOrder="1"/>
      <protection locked="0"/>
    </xf>
    <xf numFmtId="0" fontId="141" fillId="0" borderId="0" xfId="11" applyFont="1" applyAlignment="1" applyProtection="1">
      <alignment horizontal="center"/>
      <protection locked="0"/>
    </xf>
    <xf numFmtId="176" fontId="153" fillId="0" borderId="0" xfId="11" applyNumberFormat="1" applyFont="1" applyFill="1" applyBorder="1" applyAlignment="1" applyProtection="1">
      <alignment horizontal="center" vertical="center"/>
      <protection hidden="1"/>
    </xf>
    <xf numFmtId="0" fontId="153" fillId="0" borderId="0" xfId="11" applyFont="1" applyAlignment="1" applyProtection="1">
      <alignment horizontal="center"/>
      <protection locked="0"/>
    </xf>
    <xf numFmtId="49" fontId="4" fillId="8" borderId="2" xfId="0" applyNumberFormat="1" applyFont="1" applyFill="1" applyBorder="1" applyAlignment="1" applyProtection="1">
      <alignment horizontal="center" vertical="center" wrapText="1"/>
    </xf>
    <xf numFmtId="49" fontId="4" fillId="8" borderId="4" xfId="0" applyNumberFormat="1" applyFont="1" applyFill="1" applyBorder="1" applyAlignment="1" applyProtection="1">
      <alignment horizontal="center" vertical="center" wrapText="1"/>
    </xf>
    <xf numFmtId="49" fontId="17" fillId="0" borderId="2" xfId="0" applyNumberFormat="1" applyFont="1" applyBorder="1" applyAlignment="1" applyProtection="1">
      <alignment horizontal="center" vertical="center" wrapText="1"/>
    </xf>
    <xf numFmtId="49" fontId="17" fillId="0" borderId="4" xfId="0" applyNumberFormat="1" applyFont="1" applyBorder="1" applyAlignment="1" applyProtection="1">
      <alignment horizontal="center" vertical="center" wrapText="1"/>
    </xf>
    <xf numFmtId="49" fontId="4" fillId="0" borderId="2" xfId="0" applyNumberFormat="1" applyFont="1" applyBorder="1" applyAlignment="1" applyProtection="1">
      <alignment horizontal="center" vertical="center" wrapText="1"/>
    </xf>
    <xf numFmtId="49" fontId="4" fillId="0" borderId="4" xfId="0" applyNumberFormat="1" applyFont="1" applyBorder="1" applyAlignment="1" applyProtection="1">
      <alignment horizontal="center" vertical="center" wrapText="1"/>
    </xf>
    <xf numFmtId="49" fontId="3" fillId="0" borderId="2" xfId="0" applyNumberFormat="1" applyFont="1" applyBorder="1" applyAlignment="1" applyProtection="1">
      <alignment horizontal="center" vertical="center" wrapText="1"/>
    </xf>
    <xf numFmtId="49" fontId="3" fillId="0" borderId="4" xfId="0" applyNumberFormat="1" applyFont="1" applyBorder="1" applyAlignment="1" applyProtection="1">
      <alignment horizontal="center" vertical="center" wrapText="1"/>
    </xf>
    <xf numFmtId="49" fontId="3" fillId="8" borderId="2" xfId="0" applyNumberFormat="1" applyFont="1" applyFill="1" applyBorder="1" applyAlignment="1" applyProtection="1">
      <alignment horizontal="center" vertical="center" wrapText="1"/>
    </xf>
    <xf numFmtId="49" fontId="3" fillId="8" borderId="4" xfId="0" applyNumberFormat="1" applyFont="1" applyFill="1" applyBorder="1" applyAlignment="1" applyProtection="1">
      <alignment horizontal="center" vertical="center" wrapText="1"/>
    </xf>
    <xf numFmtId="49" fontId="5" fillId="3" borderId="0" xfId="0" applyNumberFormat="1" applyFont="1" applyFill="1" applyAlignment="1" applyProtection="1">
      <alignment horizontal="center" vertical="center"/>
    </xf>
    <xf numFmtId="0" fontId="8" fillId="3" borderId="0" xfId="0" applyFont="1" applyFill="1" applyAlignment="1" applyProtection="1">
      <alignment horizontal="center" vertical="center"/>
    </xf>
    <xf numFmtId="49" fontId="9" fillId="3" borderId="0" xfId="0" applyNumberFormat="1" applyFont="1" applyFill="1" applyAlignment="1" applyProtection="1">
      <alignment horizontal="left" vertical="center"/>
    </xf>
    <xf numFmtId="49" fontId="9" fillId="3" borderId="0" xfId="0" applyNumberFormat="1" applyFont="1" applyFill="1" applyBorder="1" applyAlignment="1" applyProtection="1">
      <alignment horizontal="left" vertical="center"/>
    </xf>
    <xf numFmtId="0" fontId="6" fillId="3" borderId="0" xfId="0" applyFont="1" applyFill="1" applyAlignment="1" applyProtection="1">
      <alignment horizontal="center" vertical="center"/>
    </xf>
    <xf numFmtId="49" fontId="17" fillId="8" borderId="2" xfId="0" applyNumberFormat="1" applyFont="1" applyFill="1" applyBorder="1" applyAlignment="1" applyProtection="1">
      <alignment horizontal="center" vertical="center" wrapText="1"/>
    </xf>
    <xf numFmtId="49" fontId="17" fillId="8" borderId="4" xfId="0" applyNumberFormat="1" applyFont="1" applyFill="1" applyBorder="1" applyAlignment="1" applyProtection="1">
      <alignment horizontal="center" vertical="center" wrapText="1"/>
    </xf>
    <xf numFmtId="49" fontId="18" fillId="3" borderId="0" xfId="0" applyNumberFormat="1" applyFont="1" applyFill="1" applyAlignment="1" applyProtection="1">
      <alignment horizontal="center" vertical="center"/>
    </xf>
    <xf numFmtId="0" fontId="3" fillId="0" borderId="2" xfId="0" applyFont="1" applyBorder="1" applyAlignment="1" applyProtection="1">
      <alignment horizontal="left" vertical="center" wrapText="1"/>
    </xf>
    <xf numFmtId="0" fontId="3" fillId="0" borderId="3" xfId="0" applyFont="1" applyBorder="1" applyAlignment="1" applyProtection="1">
      <alignment horizontal="left" vertical="center" wrapText="1"/>
    </xf>
    <xf numFmtId="0" fontId="3" fillId="0" borderId="4" xfId="0" applyFont="1" applyBorder="1" applyAlignment="1" applyProtection="1">
      <alignment horizontal="left" vertical="center" wrapText="1"/>
    </xf>
    <xf numFmtId="3" fontId="3" fillId="0" borderId="2" xfId="0" applyNumberFormat="1" applyFont="1" applyBorder="1" applyAlignment="1">
      <alignment horizontal="right" vertical="center" wrapText="1"/>
      <protection locked="0"/>
    </xf>
    <xf numFmtId="3" fontId="3" fillId="0" borderId="3" xfId="0" applyNumberFormat="1" applyFont="1" applyBorder="1" applyAlignment="1">
      <alignment horizontal="right" vertical="center" wrapText="1"/>
      <protection locked="0"/>
    </xf>
    <xf numFmtId="3" fontId="3" fillId="0" borderId="4" xfId="0" applyNumberFormat="1" applyFont="1" applyBorder="1" applyAlignment="1">
      <alignment horizontal="right" vertical="center" wrapText="1"/>
      <protection locked="0"/>
    </xf>
    <xf numFmtId="3" fontId="3" fillId="0" borderId="2" xfId="0" applyNumberFormat="1" applyFont="1" applyBorder="1" applyAlignment="1">
      <alignment horizontal="right" vertical="center"/>
      <protection locked="0"/>
    </xf>
    <xf numFmtId="3" fontId="3" fillId="0" borderId="3" xfId="0" applyNumberFormat="1" applyFont="1" applyBorder="1" applyAlignment="1">
      <alignment horizontal="right" vertical="center"/>
      <protection locked="0"/>
    </xf>
    <xf numFmtId="3" fontId="3" fillId="0" borderId="4" xfId="0" applyNumberFormat="1" applyFont="1" applyBorder="1" applyAlignment="1">
      <alignment horizontal="right" vertical="center"/>
      <protection locked="0"/>
    </xf>
    <xf numFmtId="0" fontId="4" fillId="0" borderId="2"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4" fillId="0" borderId="4" xfId="0" applyFont="1" applyBorder="1" applyAlignment="1" applyProtection="1">
      <alignment horizontal="left" vertical="center" wrapText="1"/>
    </xf>
    <xf numFmtId="0" fontId="4" fillId="8" borderId="2" xfId="0" applyFont="1" applyFill="1" applyBorder="1" applyAlignment="1" applyProtection="1">
      <alignment horizontal="left" vertical="center" wrapText="1"/>
    </xf>
    <xf numFmtId="0" fontId="4" fillId="8" borderId="3" xfId="0" applyFont="1" applyFill="1" applyBorder="1" applyAlignment="1" applyProtection="1">
      <alignment horizontal="left" vertical="center" wrapText="1"/>
    </xf>
    <xf numFmtId="0" fontId="4" fillId="8" borderId="4" xfId="0" applyFont="1" applyFill="1" applyBorder="1" applyAlignment="1" applyProtection="1">
      <alignment horizontal="left" vertical="center" wrapText="1"/>
    </xf>
    <xf numFmtId="0" fontId="17" fillId="8" borderId="2" xfId="0" applyFont="1" applyFill="1" applyBorder="1" applyAlignment="1" applyProtection="1">
      <alignment horizontal="left" vertical="center" wrapText="1"/>
    </xf>
    <xf numFmtId="0" fontId="17" fillId="8" borderId="3" xfId="0" applyFont="1" applyFill="1" applyBorder="1" applyAlignment="1" applyProtection="1">
      <alignment horizontal="left" vertical="center" wrapText="1"/>
    </xf>
    <xf numFmtId="0" fontId="17" fillId="8" borderId="4" xfId="0" applyFont="1" applyFill="1" applyBorder="1" applyAlignment="1" applyProtection="1">
      <alignment horizontal="left" vertical="center" wrapText="1"/>
    </xf>
    <xf numFmtId="3" fontId="4" fillId="8" borderId="2" xfId="0" applyNumberFormat="1" applyFont="1" applyFill="1" applyBorder="1" applyAlignment="1" applyProtection="1">
      <alignment horizontal="right" vertical="center" wrapText="1"/>
    </xf>
    <xf numFmtId="3" fontId="4" fillId="8" borderId="3" xfId="0" applyNumberFormat="1" applyFont="1" applyFill="1" applyBorder="1" applyAlignment="1" applyProtection="1">
      <alignment horizontal="right" vertical="center" wrapText="1"/>
    </xf>
    <xf numFmtId="3" fontId="4" fillId="8" borderId="4" xfId="0" applyNumberFormat="1" applyFont="1" applyFill="1" applyBorder="1" applyAlignment="1" applyProtection="1">
      <alignment horizontal="right" vertical="center" wrapText="1"/>
    </xf>
    <xf numFmtId="3" fontId="17" fillId="8" borderId="2" xfId="0" applyNumberFormat="1" applyFont="1" applyFill="1" applyBorder="1" applyAlignment="1" applyProtection="1">
      <alignment horizontal="right" vertical="center" wrapText="1"/>
    </xf>
    <xf numFmtId="3" fontId="17" fillId="8" borderId="3" xfId="0" applyNumberFormat="1" applyFont="1" applyFill="1" applyBorder="1" applyAlignment="1" applyProtection="1">
      <alignment horizontal="right" vertical="center" wrapText="1"/>
    </xf>
    <xf numFmtId="3" fontId="17" fillId="8" borderId="4" xfId="0" applyNumberFormat="1" applyFont="1" applyFill="1" applyBorder="1" applyAlignment="1" applyProtection="1">
      <alignment horizontal="right" vertical="center" wrapText="1"/>
    </xf>
    <xf numFmtId="3" fontId="4" fillId="8" borderId="2" xfId="0" applyNumberFormat="1" applyFont="1" applyFill="1" applyBorder="1" applyAlignment="1" applyProtection="1">
      <alignment horizontal="right" vertical="center"/>
    </xf>
    <xf numFmtId="3" fontId="4" fillId="8" borderId="3" xfId="0" applyNumberFormat="1" applyFont="1" applyFill="1" applyBorder="1" applyAlignment="1" applyProtection="1">
      <alignment horizontal="right" vertical="center"/>
    </xf>
    <xf numFmtId="3" fontId="4" fillId="8" borderId="4" xfId="0" applyNumberFormat="1" applyFont="1" applyFill="1" applyBorder="1" applyAlignment="1" applyProtection="1">
      <alignment horizontal="right" vertical="center"/>
    </xf>
    <xf numFmtId="3" fontId="4" fillId="0" borderId="2" xfId="0" applyNumberFormat="1" applyFont="1" applyBorder="1" applyAlignment="1">
      <alignment horizontal="right" vertical="center" wrapText="1"/>
      <protection locked="0"/>
    </xf>
    <xf numFmtId="3" fontId="4" fillId="0" borderId="3" xfId="0" applyNumberFormat="1" applyFont="1" applyBorder="1" applyAlignment="1">
      <alignment horizontal="right" vertical="center" wrapText="1"/>
      <protection locked="0"/>
    </xf>
    <xf numFmtId="3" fontId="4" fillId="0" borderId="4" xfId="0" applyNumberFormat="1" applyFont="1" applyBorder="1" applyAlignment="1">
      <alignment horizontal="right" vertical="center" wrapText="1"/>
      <protection locked="0"/>
    </xf>
    <xf numFmtId="3" fontId="17" fillId="0" borderId="2" xfId="0" applyNumberFormat="1" applyFont="1" applyBorder="1" applyAlignment="1">
      <alignment horizontal="right" vertical="center" wrapText="1"/>
      <protection locked="0"/>
    </xf>
    <xf numFmtId="3" fontId="17" fillId="0" borderId="3" xfId="0" applyNumberFormat="1" applyFont="1" applyBorder="1" applyAlignment="1">
      <alignment horizontal="right" vertical="center" wrapText="1"/>
      <protection locked="0"/>
    </xf>
    <xf numFmtId="3" fontId="17" fillId="0" borderId="4" xfId="0" applyNumberFormat="1" applyFont="1" applyBorder="1" applyAlignment="1">
      <alignment horizontal="right" vertical="center" wrapText="1"/>
      <protection locked="0"/>
    </xf>
    <xf numFmtId="3" fontId="17" fillId="0" borderId="2" xfId="0" applyNumberFormat="1" applyFont="1" applyBorder="1" applyAlignment="1">
      <alignment horizontal="right" vertical="center"/>
      <protection locked="0"/>
    </xf>
    <xf numFmtId="3" fontId="17" fillId="0" borderId="3" xfId="0" applyNumberFormat="1" applyFont="1" applyBorder="1" applyAlignment="1">
      <alignment horizontal="right" vertical="center"/>
      <protection locked="0"/>
    </xf>
    <xf numFmtId="3" fontId="17" fillId="0" borderId="4" xfId="0" applyNumberFormat="1" applyFont="1" applyBorder="1" applyAlignment="1">
      <alignment horizontal="right" vertical="center"/>
      <protection locked="0"/>
    </xf>
    <xf numFmtId="0" fontId="9" fillId="3" borderId="0" xfId="0" applyFont="1" applyFill="1" applyBorder="1" applyAlignment="1" applyProtection="1">
      <alignment horizontal="left" vertical="center"/>
    </xf>
    <xf numFmtId="0" fontId="9" fillId="3" borderId="0" xfId="0" applyFont="1" applyFill="1" applyBorder="1" applyAlignment="1" applyProtection="1">
      <alignment horizontal="left" vertical="center" wrapText="1"/>
    </xf>
    <xf numFmtId="49" fontId="4" fillId="6" borderId="2" xfId="0" applyNumberFormat="1" applyFont="1" applyFill="1" applyBorder="1" applyAlignment="1" applyProtection="1">
      <alignment horizontal="center" vertical="center" wrapText="1"/>
    </xf>
    <xf numFmtId="49" fontId="4" fillId="6" borderId="4" xfId="0" applyNumberFormat="1" applyFont="1" applyFill="1" applyBorder="1" applyAlignment="1" applyProtection="1">
      <alignment horizontal="center" vertical="center" wrapText="1"/>
    </xf>
    <xf numFmtId="49" fontId="3" fillId="3" borderId="0" xfId="0" applyNumberFormat="1"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17" fillId="0" borderId="2" xfId="0" applyFont="1" applyBorder="1" applyAlignment="1" applyProtection="1">
      <alignment horizontal="left" vertical="center" wrapText="1"/>
    </xf>
    <xf numFmtId="0" fontId="17" fillId="0" borderId="3"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165" fontId="3" fillId="3" borderId="0" xfId="0" applyNumberFormat="1" applyFont="1" applyFill="1" applyBorder="1" applyAlignment="1" applyProtection="1">
      <alignment horizontal="left"/>
    </xf>
    <xf numFmtId="0" fontId="3" fillId="3" borderId="0" xfId="0" applyFont="1" applyFill="1" applyBorder="1" applyAlignment="1" applyProtection="1">
      <alignment horizontal="left" vertical="center"/>
    </xf>
    <xf numFmtId="0" fontId="8" fillId="3" borderId="0" xfId="0" applyFont="1" applyFill="1" applyBorder="1" applyAlignment="1" applyProtection="1">
      <alignment horizontal="right" vertical="center"/>
    </xf>
    <xf numFmtId="49" fontId="4" fillId="6" borderId="3" xfId="0" applyNumberFormat="1" applyFont="1" applyFill="1" applyBorder="1" applyAlignment="1" applyProtection="1">
      <alignment horizontal="center" vertical="center" wrapText="1"/>
    </xf>
    <xf numFmtId="49" fontId="4" fillId="6" borderId="2" xfId="0" applyNumberFormat="1" applyFont="1" applyFill="1" applyBorder="1" applyAlignment="1" applyProtection="1">
      <alignment horizontal="center" vertical="center"/>
    </xf>
    <xf numFmtId="49" fontId="4" fillId="6" borderId="4" xfId="0" applyNumberFormat="1" applyFont="1" applyFill="1" applyBorder="1" applyAlignment="1" applyProtection="1">
      <alignment horizontal="center" vertical="center"/>
    </xf>
    <xf numFmtId="49" fontId="4" fillId="6" borderId="3" xfId="0" applyNumberFormat="1" applyFont="1" applyFill="1" applyBorder="1" applyAlignment="1" applyProtection="1">
      <alignment horizontal="center" vertical="center"/>
    </xf>
    <xf numFmtId="49" fontId="11" fillId="3" borderId="0" xfId="0" applyNumberFormat="1" applyFont="1" applyFill="1" applyBorder="1" applyAlignment="1" applyProtection="1">
      <alignment horizontal="left" vertical="center"/>
    </xf>
    <xf numFmtId="2" fontId="6" fillId="3" borderId="0" xfId="0" applyNumberFormat="1" applyFont="1" applyFill="1" applyAlignment="1" applyProtection="1">
      <alignment horizontal="right" vertical="center" wrapText="1"/>
    </xf>
    <xf numFmtId="167" fontId="3" fillId="3" borderId="0" xfId="0" applyNumberFormat="1" applyFont="1" applyFill="1" applyBorder="1" applyAlignment="1" applyProtection="1">
      <alignment horizontal="left" vertical="center"/>
    </xf>
    <xf numFmtId="49" fontId="3" fillId="3" borderId="0" xfId="0" applyNumberFormat="1" applyFont="1" applyFill="1" applyBorder="1" applyAlignment="1" applyProtection="1">
      <alignment horizontal="left"/>
    </xf>
    <xf numFmtId="0" fontId="3" fillId="3" borderId="0" xfId="0" applyFont="1" applyFill="1" applyBorder="1" applyAlignment="1" applyProtection="1">
      <alignment horizontal="center" vertical="center"/>
    </xf>
    <xf numFmtId="166" fontId="3" fillId="3" borderId="0" xfId="0" applyNumberFormat="1" applyFont="1" applyFill="1" applyBorder="1" applyAlignment="1" applyProtection="1">
      <alignment horizontal="left" vertical="center"/>
    </xf>
    <xf numFmtId="3" fontId="17" fillId="8" borderId="2" xfId="0" applyNumberFormat="1" applyFont="1" applyFill="1" applyBorder="1" applyAlignment="1" applyProtection="1">
      <alignment horizontal="right" vertical="center"/>
    </xf>
    <xf numFmtId="3" fontId="17" fillId="8" borderId="3" xfId="0" applyNumberFormat="1" applyFont="1" applyFill="1" applyBorder="1" applyAlignment="1" applyProtection="1">
      <alignment horizontal="right" vertical="center"/>
    </xf>
    <xf numFmtId="3" fontId="17" fillId="8" borderId="4" xfId="0" applyNumberFormat="1" applyFont="1" applyFill="1" applyBorder="1" applyAlignment="1" applyProtection="1">
      <alignment horizontal="right" vertical="center"/>
    </xf>
    <xf numFmtId="49" fontId="3" fillId="3" borderId="0" xfId="0" applyNumberFormat="1" applyFont="1" applyFill="1" applyBorder="1" applyAlignment="1" applyProtection="1">
      <alignment horizontal="center" vertical="center" wrapText="1"/>
    </xf>
    <xf numFmtId="49" fontId="3" fillId="3" borderId="9" xfId="0" applyNumberFormat="1" applyFont="1" applyFill="1" applyBorder="1" applyAlignment="1" applyProtection="1">
      <alignment horizontal="center" vertical="center" wrapText="1"/>
    </xf>
    <xf numFmtId="49" fontId="3" fillId="3" borderId="10" xfId="0" applyNumberFormat="1" applyFont="1" applyFill="1" applyBorder="1" applyAlignment="1" applyProtection="1">
      <alignment horizontal="center" vertical="center" wrapText="1"/>
    </xf>
    <xf numFmtId="49" fontId="3" fillId="3" borderId="11" xfId="0" applyNumberFormat="1" applyFont="1" applyFill="1" applyBorder="1" applyAlignment="1" applyProtection="1">
      <alignment horizontal="center" vertical="center" wrapText="1"/>
    </xf>
    <xf numFmtId="0" fontId="3" fillId="3" borderId="0" xfId="0" applyFont="1" applyFill="1" applyAlignment="1" applyProtection="1">
      <alignment horizontal="right" vertical="center"/>
    </xf>
    <xf numFmtId="3" fontId="4" fillId="0" borderId="2" xfId="0" applyNumberFormat="1" applyFont="1" applyBorder="1" applyAlignment="1">
      <alignment horizontal="right" vertical="center"/>
      <protection locked="0"/>
    </xf>
    <xf numFmtId="3" fontId="4" fillId="0" borderId="3" xfId="0" applyNumberFormat="1" applyFont="1" applyBorder="1" applyAlignment="1">
      <alignment horizontal="right" vertical="center"/>
      <protection locked="0"/>
    </xf>
    <xf numFmtId="3" fontId="4" fillId="0" borderId="4" xfId="0" applyNumberFormat="1" applyFont="1" applyBorder="1" applyAlignment="1">
      <alignment horizontal="right" vertical="center"/>
      <protection locked="0"/>
    </xf>
    <xf numFmtId="49" fontId="3" fillId="3" borderId="9" xfId="0" applyNumberFormat="1" applyFont="1" applyFill="1" applyBorder="1" applyAlignment="1" applyProtection="1">
      <alignment horizontal="left" vertical="center"/>
    </xf>
    <xf numFmtId="0" fontId="3" fillId="3" borderId="10" xfId="0" applyFont="1" applyFill="1" applyBorder="1" applyAlignment="1" applyProtection="1">
      <alignment horizontal="left" vertical="center"/>
    </xf>
    <xf numFmtId="0" fontId="3" fillId="3" borderId="11" xfId="0" applyFont="1" applyFill="1" applyBorder="1" applyAlignment="1" applyProtection="1">
      <alignment horizontal="left" vertical="center"/>
    </xf>
    <xf numFmtId="0" fontId="182" fillId="3" borderId="0" xfId="0" applyFont="1" applyFill="1" applyAlignment="1" applyProtection="1">
      <alignment horizontal="left" vertical="center"/>
    </xf>
    <xf numFmtId="0" fontId="182" fillId="0" borderId="16" xfId="0" applyFont="1" applyBorder="1" applyAlignment="1" applyProtection="1">
      <alignment horizontal="left" vertical="center"/>
    </xf>
    <xf numFmtId="0" fontId="182" fillId="0" borderId="17" xfId="0" applyFont="1" applyBorder="1" applyAlignment="1" applyProtection="1">
      <alignment horizontal="left" vertical="center"/>
    </xf>
    <xf numFmtId="0" fontId="182" fillId="0" borderId="18" xfId="0" applyFont="1" applyBorder="1" applyAlignment="1" applyProtection="1">
      <alignment horizontal="left" vertical="center"/>
    </xf>
    <xf numFmtId="0" fontId="175" fillId="3" borderId="0" xfId="0" applyFont="1" applyFill="1" applyBorder="1" applyAlignment="1" applyProtection="1">
      <alignment horizontal="center" wrapText="1"/>
    </xf>
    <xf numFmtId="0" fontId="175" fillId="13" borderId="0" xfId="0" applyFont="1" applyFill="1" applyBorder="1" applyAlignment="1" applyProtection="1">
      <alignment horizontal="center" wrapText="1"/>
    </xf>
    <xf numFmtId="0" fontId="180" fillId="0" borderId="16" xfId="0" applyFont="1" applyBorder="1" applyAlignment="1" applyProtection="1">
      <alignment horizontal="left" vertical="center" wrapText="1"/>
    </xf>
    <xf numFmtId="0" fontId="180" fillId="0" borderId="17" xfId="0" applyFont="1" applyBorder="1" applyAlignment="1" applyProtection="1">
      <alignment horizontal="left" vertical="center" wrapText="1"/>
    </xf>
    <xf numFmtId="0" fontId="180" fillId="0" borderId="18" xfId="0" applyFont="1" applyBorder="1" applyAlignment="1" applyProtection="1">
      <alignment horizontal="left" vertical="center" wrapText="1"/>
    </xf>
    <xf numFmtId="0" fontId="181" fillId="8" borderId="16" xfId="0" applyFont="1" applyFill="1" applyBorder="1" applyAlignment="1" applyProtection="1">
      <alignment horizontal="left" vertical="center" wrapText="1"/>
    </xf>
    <xf numFmtId="0" fontId="181" fillId="8" borderId="17" xfId="0" applyFont="1" applyFill="1" applyBorder="1" applyAlignment="1" applyProtection="1">
      <alignment horizontal="left" vertical="center" wrapText="1"/>
    </xf>
    <xf numFmtId="0" fontId="181" fillId="8" borderId="18" xfId="0" applyFont="1" applyFill="1" applyBorder="1" applyAlignment="1" applyProtection="1">
      <alignment horizontal="left" vertical="center" wrapText="1"/>
    </xf>
    <xf numFmtId="49" fontId="182" fillId="0" borderId="16" xfId="0" applyNumberFormat="1" applyFont="1" applyBorder="1" applyAlignment="1" applyProtection="1">
      <alignment horizontal="left" vertical="center" wrapText="1"/>
    </xf>
    <xf numFmtId="0" fontId="181" fillId="3" borderId="0" xfId="0" applyFont="1" applyFill="1" applyAlignment="1" applyProtection="1">
      <alignment horizontal="right" vertical="center"/>
    </xf>
    <xf numFmtId="0" fontId="182" fillId="3" borderId="0" xfId="0" applyFont="1" applyFill="1" applyBorder="1" applyAlignment="1" applyProtection="1">
      <alignment horizontal="left" vertical="center"/>
    </xf>
    <xf numFmtId="0" fontId="178" fillId="3" borderId="0" xfId="0" applyFont="1" applyFill="1" applyBorder="1" applyAlignment="1" applyProtection="1">
      <alignment horizontal="right" vertical="center"/>
    </xf>
    <xf numFmtId="0" fontId="182" fillId="6" borderId="16" xfId="0" applyFont="1" applyFill="1" applyBorder="1" applyAlignment="1" applyProtection="1">
      <alignment horizontal="center" vertical="center" wrapText="1"/>
    </xf>
    <xf numFmtId="0" fontId="182" fillId="6" borderId="17" xfId="0" applyFont="1" applyFill="1" applyBorder="1" applyAlignment="1" applyProtection="1">
      <alignment horizontal="center" vertical="center" wrapText="1"/>
    </xf>
    <xf numFmtId="0" fontId="182" fillId="6" borderId="18" xfId="0" applyFont="1" applyFill="1" applyBorder="1" applyAlignment="1" applyProtection="1">
      <alignment horizontal="center" vertical="center" wrapText="1"/>
    </xf>
    <xf numFmtId="49" fontId="193" fillId="6" borderId="16" xfId="0" applyNumberFormat="1" applyFont="1" applyFill="1" applyBorder="1" applyAlignment="1" applyProtection="1">
      <alignment horizontal="center" vertical="center" wrapText="1"/>
    </xf>
    <xf numFmtId="49" fontId="193" fillId="6" borderId="17" xfId="0" applyNumberFormat="1" applyFont="1" applyFill="1" applyBorder="1" applyAlignment="1" applyProtection="1">
      <alignment horizontal="center" vertical="center" wrapText="1"/>
    </xf>
    <xf numFmtId="49" fontId="193" fillId="6" borderId="18" xfId="0" applyNumberFormat="1" applyFont="1" applyFill="1" applyBorder="1" applyAlignment="1" applyProtection="1">
      <alignment horizontal="center" vertical="center" wrapText="1"/>
    </xf>
    <xf numFmtId="49" fontId="178" fillId="3" borderId="0" xfId="0" applyNumberFormat="1" applyFont="1" applyFill="1" applyAlignment="1" applyProtection="1">
      <alignment horizontal="center" vertical="center" wrapText="1"/>
    </xf>
    <xf numFmtId="0" fontId="181" fillId="3" borderId="0" xfId="0" applyFont="1" applyFill="1" applyAlignment="1" applyProtection="1">
      <alignment horizontal="center" vertical="center"/>
    </xf>
    <xf numFmtId="37" fontId="3" fillId="0" borderId="2" xfId="0" applyNumberFormat="1" applyFont="1" applyBorder="1" applyAlignment="1" applyProtection="1">
      <alignment horizontal="right" vertical="center"/>
      <protection hidden="1"/>
    </xf>
    <xf numFmtId="3" fontId="3" fillId="0" borderId="3" xfId="0" applyNumberFormat="1" applyFont="1" applyBorder="1" applyAlignment="1" applyProtection="1">
      <alignment horizontal="right" vertical="center" wrapText="1"/>
      <protection hidden="1"/>
    </xf>
    <xf numFmtId="3" fontId="3" fillId="0" borderId="4" xfId="0" applyNumberFormat="1" applyFont="1" applyBorder="1" applyAlignment="1" applyProtection="1">
      <alignment horizontal="right" vertical="center" wrapText="1"/>
      <protection hidden="1"/>
    </xf>
    <xf numFmtId="3" fontId="3" fillId="0" borderId="3" xfId="0" applyNumberFormat="1" applyFont="1" applyBorder="1" applyAlignment="1" applyProtection="1">
      <alignment horizontal="right" vertical="center"/>
      <protection hidden="1"/>
    </xf>
    <xf numFmtId="3" fontId="3" fillId="0" borderId="4" xfId="0" applyNumberFormat="1" applyFont="1" applyBorder="1" applyAlignment="1" applyProtection="1">
      <alignment horizontal="right" vertical="center"/>
      <protection hidden="1"/>
    </xf>
    <xf numFmtId="0" fontId="4" fillId="7" borderId="2" xfId="0" applyFont="1" applyFill="1" applyBorder="1" applyAlignment="1" applyProtection="1">
      <alignment horizontal="left" vertical="center" wrapText="1"/>
      <protection locked="0"/>
    </xf>
    <xf numFmtId="0" fontId="4" fillId="7" borderId="3" xfId="0" applyFont="1" applyFill="1" applyBorder="1" applyAlignment="1" applyProtection="1">
      <alignment horizontal="left" vertical="center" wrapText="1"/>
      <protection locked="0"/>
    </xf>
    <xf numFmtId="0" fontId="4" fillId="7" borderId="4" xfId="0" applyFont="1" applyFill="1" applyBorder="1" applyAlignment="1" applyProtection="1">
      <alignment horizontal="left" vertical="center" wrapText="1"/>
      <protection locked="0"/>
    </xf>
    <xf numFmtId="49" fontId="4" fillId="7" borderId="2" xfId="0" applyNumberFormat="1" applyFont="1" applyFill="1" applyBorder="1" applyAlignment="1" applyProtection="1">
      <alignment horizontal="left" vertical="center" wrapText="1"/>
      <protection locked="0"/>
    </xf>
    <xf numFmtId="49" fontId="4" fillId="7" borderId="4" xfId="0" applyNumberFormat="1" applyFont="1" applyFill="1" applyBorder="1" applyAlignment="1" applyProtection="1">
      <alignment horizontal="left" vertical="center" wrapText="1"/>
      <protection locked="0"/>
    </xf>
    <xf numFmtId="37" fontId="4" fillId="7" borderId="2" xfId="0" applyNumberFormat="1" applyFont="1" applyFill="1" applyBorder="1" applyAlignment="1" applyProtection="1">
      <alignment horizontal="right" vertical="center"/>
      <protection hidden="1"/>
    </xf>
    <xf numFmtId="3" fontId="4" fillId="7" borderId="3" xfId="0" applyNumberFormat="1" applyFont="1" applyFill="1" applyBorder="1" applyAlignment="1" applyProtection="1">
      <alignment horizontal="right" vertical="center" wrapText="1"/>
      <protection hidden="1"/>
    </xf>
    <xf numFmtId="3" fontId="4" fillId="7" borderId="4" xfId="0" applyNumberFormat="1" applyFont="1" applyFill="1" applyBorder="1" applyAlignment="1" applyProtection="1">
      <alignment horizontal="right" vertical="center" wrapText="1"/>
      <protection hidden="1"/>
    </xf>
    <xf numFmtId="3" fontId="4" fillId="7" borderId="3" xfId="0" applyNumberFormat="1" applyFont="1" applyFill="1" applyBorder="1" applyAlignment="1" applyProtection="1">
      <alignment horizontal="right" vertical="center"/>
      <protection hidden="1"/>
    </xf>
    <xf numFmtId="3" fontId="4" fillId="7" borderId="4" xfId="0" applyNumberFormat="1" applyFont="1" applyFill="1" applyBorder="1" applyAlignment="1" applyProtection="1">
      <alignment horizontal="right" vertical="center"/>
      <protection hidden="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49" fontId="3" fillId="0" borderId="2" xfId="0" applyNumberFormat="1" applyFont="1" applyBorder="1" applyAlignment="1" applyProtection="1">
      <alignment horizontal="left" vertical="center" wrapText="1"/>
      <protection locked="0"/>
    </xf>
    <xf numFmtId="49" fontId="3" fillId="0" borderId="4" xfId="0" applyNumberFormat="1"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49" fontId="4" fillId="0" borderId="2" xfId="0" applyNumberFormat="1" applyFont="1" applyBorder="1" applyAlignment="1" applyProtection="1">
      <alignment horizontal="left" vertical="center" wrapText="1"/>
      <protection locked="0"/>
    </xf>
    <xf numFmtId="49" fontId="4" fillId="0" borderId="4" xfId="0" applyNumberFormat="1" applyFont="1" applyBorder="1" applyAlignment="1" applyProtection="1">
      <alignment horizontal="left" vertical="center" wrapText="1"/>
      <protection locked="0"/>
    </xf>
    <xf numFmtId="37" fontId="4" fillId="0" borderId="2" xfId="0" applyNumberFormat="1" applyFont="1" applyBorder="1" applyAlignment="1" applyProtection="1">
      <alignment horizontal="right" vertical="center"/>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protection hidden="1"/>
    </xf>
    <xf numFmtId="3" fontId="4" fillId="0" borderId="4" xfId="0" applyNumberFormat="1" applyFont="1" applyBorder="1" applyAlignment="1" applyProtection="1">
      <alignment horizontal="right" vertical="center"/>
      <protection hidden="1"/>
    </xf>
    <xf numFmtId="0" fontId="4" fillId="7" borderId="2" xfId="0" applyFont="1" applyFill="1" applyBorder="1" applyAlignment="1" applyProtection="1">
      <alignment horizontal="center" vertical="center" wrapText="1"/>
      <protection locked="0"/>
    </xf>
    <xf numFmtId="0" fontId="4" fillId="7" borderId="3" xfId="0" applyFont="1" applyFill="1" applyBorder="1" applyAlignment="1" applyProtection="1">
      <alignment horizontal="center" vertical="center" wrapText="1"/>
      <protection locked="0"/>
    </xf>
    <xf numFmtId="0" fontId="4" fillId="7" borderId="4" xfId="0" applyFont="1" applyFill="1" applyBorder="1" applyAlignment="1" applyProtection="1">
      <alignment horizontal="center" vertical="center" wrapText="1"/>
      <protection locked="0"/>
    </xf>
    <xf numFmtId="49" fontId="3" fillId="3" borderId="0" xfId="0" applyNumberFormat="1" applyFont="1" applyFill="1" applyBorder="1" applyAlignment="1" applyProtection="1">
      <alignment horizontal="center" vertical="center" wrapText="1"/>
      <protection locked="0"/>
    </xf>
    <xf numFmtId="49" fontId="3" fillId="3" borderId="9" xfId="0" applyNumberFormat="1" applyFont="1" applyFill="1" applyBorder="1" applyAlignment="1" applyProtection="1">
      <alignment horizontal="left" vertical="center" wrapText="1"/>
      <protection locked="0"/>
    </xf>
    <xf numFmtId="49" fontId="3" fillId="3" borderId="10" xfId="0" applyNumberFormat="1" applyFont="1" applyFill="1" applyBorder="1" applyAlignment="1" applyProtection="1">
      <alignment horizontal="left" vertical="center" wrapText="1"/>
      <protection locked="0"/>
    </xf>
    <xf numFmtId="49" fontId="3" fillId="3" borderId="11" xfId="0" applyNumberFormat="1" applyFont="1" applyFill="1" applyBorder="1" applyAlignment="1" applyProtection="1">
      <alignment horizontal="left" vertical="center" wrapText="1"/>
      <protection locked="0"/>
    </xf>
    <xf numFmtId="0" fontId="3" fillId="3" borderId="0" xfId="0" applyFont="1" applyFill="1" applyBorder="1" applyAlignment="1" applyProtection="1">
      <alignment horizontal="right" vertical="center"/>
      <protection locked="0"/>
    </xf>
    <xf numFmtId="0" fontId="3" fillId="3" borderId="14" xfId="0" applyFont="1" applyFill="1" applyBorder="1" applyAlignment="1" applyProtection="1">
      <alignment horizontal="right" vertical="center"/>
      <protection locked="0"/>
    </xf>
    <xf numFmtId="49" fontId="3" fillId="3" borderId="9" xfId="0" applyNumberFormat="1" applyFont="1" applyFill="1" applyBorder="1" applyAlignment="1" applyProtection="1">
      <alignment horizontal="left" vertical="center"/>
      <protection locked="0"/>
    </xf>
    <xf numFmtId="0" fontId="3" fillId="3" borderId="10" xfId="0" applyFont="1" applyFill="1" applyBorder="1" applyAlignment="1" applyProtection="1">
      <alignment horizontal="left" vertical="center"/>
      <protection locked="0"/>
    </xf>
    <xf numFmtId="0" fontId="3" fillId="3" borderId="11" xfId="0" applyFont="1" applyFill="1" applyBorder="1" applyAlignment="1" applyProtection="1">
      <alignment horizontal="left" vertical="center"/>
      <protection locked="0"/>
    </xf>
    <xf numFmtId="49" fontId="4" fillId="7" borderId="2" xfId="0" applyNumberFormat="1" applyFont="1" applyFill="1" applyBorder="1" applyAlignment="1" applyProtection="1">
      <alignment horizontal="center" vertical="center" wrapText="1"/>
      <protection locked="0"/>
    </xf>
    <xf numFmtId="49" fontId="4" fillId="7" borderId="4" xfId="0" applyNumberFormat="1" applyFont="1" applyFill="1" applyBorder="1" applyAlignment="1" applyProtection="1">
      <alignment horizontal="center" vertical="center" wrapText="1"/>
      <protection locked="0"/>
    </xf>
    <xf numFmtId="3" fontId="4" fillId="7" borderId="2" xfId="0" applyNumberFormat="1" applyFont="1" applyFill="1" applyBorder="1" applyAlignment="1" applyProtection="1">
      <alignment horizontal="center" vertical="center" wrapText="1"/>
      <protection locked="0"/>
    </xf>
    <xf numFmtId="3" fontId="4" fillId="7" borderId="3" xfId="0" applyNumberFormat="1" applyFont="1" applyFill="1" applyBorder="1" applyAlignment="1" applyProtection="1">
      <alignment horizontal="center" vertical="center" wrapText="1"/>
      <protection locked="0"/>
    </xf>
    <xf numFmtId="3" fontId="4" fillId="7" borderId="4" xfId="0" applyNumberFormat="1" applyFont="1" applyFill="1" applyBorder="1" applyAlignment="1" applyProtection="1">
      <alignment horizontal="center" vertical="center" wrapText="1"/>
      <protection locked="0"/>
    </xf>
    <xf numFmtId="14" fontId="60" fillId="14" borderId="0" xfId="0" applyNumberFormat="1" applyFont="1" applyFill="1" applyBorder="1" applyAlignment="1" applyProtection="1">
      <alignment horizontal="center" vertical="center"/>
      <protection locked="0"/>
    </xf>
    <xf numFmtId="0" fontId="60" fillId="14" borderId="0" xfId="0" applyFont="1" applyFill="1" applyBorder="1" applyAlignment="1" applyProtection="1">
      <alignment horizontal="center" vertical="center"/>
      <protection locked="0"/>
    </xf>
    <xf numFmtId="3" fontId="4" fillId="7" borderId="2" xfId="0" applyNumberFormat="1" applyFont="1" applyFill="1" applyBorder="1" applyAlignment="1" applyProtection="1">
      <alignment horizontal="center" vertical="center"/>
      <protection locked="0"/>
    </xf>
    <xf numFmtId="3" fontId="4" fillId="7" borderId="3" xfId="0" applyNumberFormat="1" applyFont="1" applyFill="1" applyBorder="1" applyAlignment="1" applyProtection="1">
      <alignment horizontal="center" vertical="center"/>
      <protection locked="0"/>
    </xf>
    <xf numFmtId="3" fontId="4" fillId="7" borderId="4" xfId="0" applyNumberFormat="1" applyFont="1" applyFill="1" applyBorder="1" applyAlignment="1" applyProtection="1">
      <alignment horizontal="center" vertical="center"/>
      <protection locked="0"/>
    </xf>
    <xf numFmtId="3" fontId="4" fillId="7" borderId="2" xfId="0" applyNumberFormat="1" applyFont="1" applyFill="1" applyBorder="1" applyAlignment="1" applyProtection="1">
      <alignment horizontal="right" vertical="center" wrapText="1"/>
      <protection locked="0"/>
    </xf>
    <xf numFmtId="3" fontId="4" fillId="7" borderId="3" xfId="0" applyNumberFormat="1" applyFont="1" applyFill="1" applyBorder="1" applyAlignment="1" applyProtection="1">
      <alignment horizontal="right" vertical="center" wrapText="1"/>
      <protection locked="0"/>
    </xf>
    <xf numFmtId="3" fontId="4" fillId="7" borderId="4" xfId="0" applyNumberFormat="1" applyFont="1" applyFill="1" applyBorder="1" applyAlignment="1" applyProtection="1">
      <alignment horizontal="right" vertical="center" wrapText="1"/>
      <protection locked="0"/>
    </xf>
    <xf numFmtId="3" fontId="4" fillId="7" borderId="2" xfId="0" applyNumberFormat="1" applyFont="1" applyFill="1" applyBorder="1" applyAlignment="1" applyProtection="1">
      <alignment horizontal="right" vertical="center"/>
      <protection locked="0"/>
    </xf>
    <xf numFmtId="3" fontId="4" fillId="7" borderId="3" xfId="0" applyNumberFormat="1" applyFont="1" applyFill="1" applyBorder="1" applyAlignment="1" applyProtection="1">
      <alignment horizontal="right" vertical="center"/>
      <protection locked="0"/>
    </xf>
    <xf numFmtId="3" fontId="4" fillId="7" borderId="4" xfId="0" applyNumberFormat="1" applyFont="1" applyFill="1" applyBorder="1" applyAlignment="1" applyProtection="1">
      <alignment horizontal="right" vertical="center"/>
      <protection locked="0"/>
    </xf>
    <xf numFmtId="49" fontId="3" fillId="7" borderId="2" xfId="0" applyNumberFormat="1" applyFont="1" applyFill="1" applyBorder="1" applyAlignment="1" applyProtection="1">
      <alignment horizontal="left" vertical="center" wrapText="1"/>
      <protection locked="0"/>
    </xf>
    <xf numFmtId="49" fontId="3" fillId="7" borderId="4" xfId="0" applyNumberFormat="1" applyFont="1" applyFill="1" applyBorder="1" applyAlignment="1" applyProtection="1">
      <alignment horizontal="left" vertical="center" wrapText="1"/>
      <protection locked="0"/>
    </xf>
    <xf numFmtId="3" fontId="3" fillId="7" borderId="2" xfId="0" applyNumberFormat="1" applyFont="1" applyFill="1" applyBorder="1" applyAlignment="1" applyProtection="1">
      <alignment horizontal="right" vertical="center" wrapText="1"/>
      <protection locked="0"/>
    </xf>
    <xf numFmtId="3" fontId="3" fillId="7" borderId="3" xfId="0" applyNumberFormat="1" applyFont="1" applyFill="1" applyBorder="1" applyAlignment="1" applyProtection="1">
      <alignment horizontal="right" vertical="center" wrapText="1"/>
      <protection locked="0"/>
    </xf>
    <xf numFmtId="3" fontId="3" fillId="7" borderId="4" xfId="0" applyNumberFormat="1" applyFont="1" applyFill="1" applyBorder="1" applyAlignment="1" applyProtection="1">
      <alignment horizontal="right" vertical="center" wrapText="1"/>
      <protection locked="0"/>
    </xf>
    <xf numFmtId="3" fontId="3" fillId="7" borderId="2" xfId="0" applyNumberFormat="1" applyFont="1" applyFill="1" applyBorder="1" applyAlignment="1" applyProtection="1">
      <alignment horizontal="right" vertical="center"/>
      <protection locked="0"/>
    </xf>
    <xf numFmtId="3" fontId="3" fillId="7" borderId="3" xfId="0" applyNumberFormat="1" applyFont="1" applyFill="1" applyBorder="1" applyAlignment="1" applyProtection="1">
      <alignment horizontal="right" vertical="center"/>
      <protection locked="0"/>
    </xf>
    <xf numFmtId="3" fontId="3" fillId="7" borderId="4" xfId="0" applyNumberFormat="1" applyFont="1" applyFill="1" applyBorder="1" applyAlignment="1" applyProtection="1">
      <alignment horizontal="right" vertical="center"/>
      <protection locked="0"/>
    </xf>
    <xf numFmtId="0" fontId="3" fillId="0" borderId="2"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left" vertical="center" wrapText="1"/>
      <protection locked="0"/>
    </xf>
    <xf numFmtId="0" fontId="3" fillId="0" borderId="4" xfId="0" applyFont="1" applyFill="1" applyBorder="1" applyAlignment="1" applyProtection="1">
      <alignment horizontal="left" vertical="center" wrapText="1"/>
      <protection locked="0"/>
    </xf>
    <xf numFmtId="49" fontId="3" fillId="0" borderId="2" xfId="0" applyNumberFormat="1" applyFont="1" applyFill="1" applyBorder="1" applyAlignment="1" applyProtection="1">
      <alignment horizontal="left" vertical="center" wrapText="1"/>
      <protection locked="0"/>
    </xf>
    <xf numFmtId="49" fontId="3" fillId="0" borderId="4" xfId="0" applyNumberFormat="1" applyFont="1" applyFill="1" applyBorder="1" applyAlignment="1" applyProtection="1">
      <alignment horizontal="left" vertical="center" wrapText="1"/>
      <protection locked="0"/>
    </xf>
    <xf numFmtId="37" fontId="3" fillId="0" borderId="2" xfId="0" applyNumberFormat="1" applyFont="1" applyFill="1" applyBorder="1" applyAlignment="1" applyProtection="1">
      <alignment horizontal="right" vertical="center"/>
      <protection hidden="1"/>
    </xf>
    <xf numFmtId="3" fontId="3" fillId="0" borderId="3" xfId="0" applyNumberFormat="1" applyFont="1" applyFill="1" applyBorder="1" applyAlignment="1" applyProtection="1">
      <alignment horizontal="right" vertical="center" wrapText="1"/>
      <protection hidden="1"/>
    </xf>
    <xf numFmtId="3" fontId="3" fillId="0" borderId="4" xfId="0" applyNumberFormat="1" applyFont="1" applyFill="1" applyBorder="1" applyAlignment="1" applyProtection="1">
      <alignment horizontal="right" vertical="center" wrapText="1"/>
      <protection hidden="1"/>
    </xf>
    <xf numFmtId="3" fontId="3" fillId="0" borderId="3" xfId="0" applyNumberFormat="1" applyFont="1" applyFill="1" applyBorder="1" applyAlignment="1" applyProtection="1">
      <alignment horizontal="right" vertical="center"/>
      <protection hidden="1"/>
    </xf>
    <xf numFmtId="3" fontId="3" fillId="0" borderId="4" xfId="0" applyNumberFormat="1" applyFont="1" applyFill="1" applyBorder="1" applyAlignment="1" applyProtection="1">
      <alignment horizontal="right" vertical="center"/>
      <protection hidden="1"/>
    </xf>
    <xf numFmtId="0" fontId="15" fillId="0" borderId="2" xfId="0" applyFont="1" applyBorder="1" applyAlignment="1" applyProtection="1">
      <alignment horizontal="left" vertical="center" wrapText="1"/>
      <protection locked="0"/>
    </xf>
    <xf numFmtId="0" fontId="15" fillId="0" borderId="3"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3" fillId="0" borderId="2" xfId="0" applyFont="1" applyBorder="1" applyAlignment="1" applyProtection="1">
      <alignment horizontal="left" vertical="center" wrapText="1"/>
      <protection locked="0"/>
    </xf>
    <xf numFmtId="0" fontId="13" fillId="0" borderId="3"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49" fontId="15" fillId="0" borderId="2" xfId="0" applyNumberFormat="1" applyFont="1" applyBorder="1" applyAlignment="1" applyProtection="1">
      <alignment horizontal="left" vertical="center" wrapText="1"/>
      <protection locked="0"/>
    </xf>
    <xf numFmtId="49" fontId="15" fillId="0" borderId="4" xfId="0" applyNumberFormat="1" applyFont="1" applyBorder="1" applyAlignment="1" applyProtection="1">
      <alignment horizontal="left" vertical="center" wrapText="1"/>
      <protection locked="0"/>
    </xf>
    <xf numFmtId="37" fontId="15" fillId="0" borderId="2" xfId="0" applyNumberFormat="1" applyFont="1" applyBorder="1" applyAlignment="1" applyProtection="1">
      <alignment horizontal="right" vertical="center"/>
      <protection hidden="1"/>
    </xf>
    <xf numFmtId="3" fontId="15" fillId="0" borderId="3" xfId="0" applyNumberFormat="1" applyFont="1" applyBorder="1" applyAlignment="1" applyProtection="1">
      <alignment horizontal="right" vertical="center" wrapText="1"/>
      <protection hidden="1"/>
    </xf>
    <xf numFmtId="3" fontId="15" fillId="0" borderId="4" xfId="0" applyNumberFormat="1" applyFont="1" applyBorder="1" applyAlignment="1" applyProtection="1">
      <alignment horizontal="right" vertical="center" wrapText="1"/>
      <protection hidden="1"/>
    </xf>
    <xf numFmtId="3" fontId="15" fillId="0" borderId="3" xfId="0" applyNumberFormat="1" applyFont="1" applyBorder="1" applyAlignment="1" applyProtection="1">
      <alignment horizontal="right" vertical="center"/>
      <protection hidden="1"/>
    </xf>
    <xf numFmtId="3" fontId="15" fillId="0" borderId="4" xfId="0" applyNumberFormat="1" applyFont="1" applyBorder="1" applyAlignment="1" applyProtection="1">
      <alignment horizontal="right" vertical="center"/>
      <protection hidden="1"/>
    </xf>
    <xf numFmtId="0" fontId="3" fillId="7" borderId="2" xfId="0" applyFont="1" applyFill="1" applyBorder="1" applyAlignment="1" applyProtection="1">
      <alignment horizontal="left" vertical="center" wrapText="1"/>
      <protection locked="0"/>
    </xf>
    <xf numFmtId="0" fontId="3" fillId="7" borderId="3" xfId="0" applyFont="1" applyFill="1" applyBorder="1" applyAlignment="1" applyProtection="1">
      <alignment horizontal="left" vertical="center" wrapText="1"/>
      <protection locked="0"/>
    </xf>
    <xf numFmtId="0" fontId="3" fillId="7" borderId="4" xfId="0" applyFont="1" applyFill="1" applyBorder="1" applyAlignment="1" applyProtection="1">
      <alignment horizontal="left" vertical="center" wrapText="1"/>
      <protection locked="0"/>
    </xf>
    <xf numFmtId="37" fontId="3" fillId="7" borderId="2" xfId="0" applyNumberFormat="1" applyFont="1" applyFill="1" applyBorder="1" applyAlignment="1" applyProtection="1">
      <alignment horizontal="right" vertical="center"/>
      <protection hidden="1"/>
    </xf>
    <xf numFmtId="3" fontId="3" fillId="7" borderId="3" xfId="0" applyNumberFormat="1" applyFont="1" applyFill="1" applyBorder="1" applyAlignment="1" applyProtection="1">
      <alignment horizontal="right" vertical="center" wrapText="1"/>
      <protection hidden="1"/>
    </xf>
    <xf numFmtId="3" fontId="3" fillId="7" borderId="4" xfId="0" applyNumberFormat="1" applyFont="1" applyFill="1" applyBorder="1" applyAlignment="1" applyProtection="1">
      <alignment horizontal="right" vertical="center" wrapText="1"/>
      <protection hidden="1"/>
    </xf>
    <xf numFmtId="3" fontId="3" fillId="7" borderId="3" xfId="0" applyNumberFormat="1" applyFont="1" applyFill="1" applyBorder="1" applyAlignment="1" applyProtection="1">
      <alignment horizontal="right" vertical="center"/>
      <protection hidden="1"/>
    </xf>
    <xf numFmtId="3" fontId="3" fillId="7" borderId="4" xfId="0" applyNumberFormat="1" applyFont="1" applyFill="1" applyBorder="1" applyAlignment="1" applyProtection="1">
      <alignment horizontal="right" vertical="center"/>
      <protection hidden="1"/>
    </xf>
    <xf numFmtId="37" fontId="4" fillId="0" borderId="3" xfId="0" applyNumberFormat="1" applyFont="1" applyBorder="1" applyAlignment="1" applyProtection="1">
      <alignment horizontal="right" vertical="center"/>
      <protection hidden="1"/>
    </xf>
    <xf numFmtId="37" fontId="4" fillId="0" borderId="4" xfId="0" applyNumberFormat="1" applyFont="1" applyBorder="1" applyAlignment="1" applyProtection="1">
      <alignment horizontal="right" vertical="center"/>
      <protection hidden="1"/>
    </xf>
    <xf numFmtId="37" fontId="4" fillId="0" borderId="2" xfId="0" applyNumberFormat="1" applyFont="1" applyFill="1" applyBorder="1" applyAlignment="1" applyProtection="1">
      <alignment horizontal="right" vertical="center"/>
      <protection hidden="1"/>
    </xf>
    <xf numFmtId="3" fontId="4" fillId="0" borderId="3" xfId="0" applyNumberFormat="1" applyFont="1" applyFill="1" applyBorder="1" applyAlignment="1" applyProtection="1">
      <alignment horizontal="right" vertical="center" wrapText="1"/>
      <protection hidden="1"/>
    </xf>
    <xf numFmtId="3" fontId="4" fillId="0" borderId="4" xfId="0" applyNumberFormat="1" applyFont="1" applyFill="1" applyBorder="1" applyAlignment="1" applyProtection="1">
      <alignment horizontal="right" vertical="center" wrapText="1"/>
      <protection hidden="1"/>
    </xf>
    <xf numFmtId="0" fontId="3" fillId="5" borderId="13" xfId="0" applyFont="1" applyFill="1" applyBorder="1" applyAlignment="1" applyProtection="1">
      <alignment horizontal="center" vertical="center"/>
      <protection locked="0"/>
    </xf>
    <xf numFmtId="0" fontId="3" fillId="5" borderId="0" xfId="0" applyFont="1" applyFill="1" applyBorder="1" applyAlignment="1" applyProtection="1">
      <alignment horizontal="center" vertical="center"/>
      <protection locked="0"/>
    </xf>
    <xf numFmtId="49" fontId="4" fillId="6" borderId="2" xfId="0" applyNumberFormat="1" applyFont="1" applyFill="1" applyBorder="1" applyAlignment="1" applyProtection="1">
      <alignment horizontal="center" vertical="center"/>
      <protection locked="0"/>
    </xf>
    <xf numFmtId="49" fontId="4" fillId="6" borderId="3" xfId="0" applyNumberFormat="1" applyFont="1" applyFill="1" applyBorder="1" applyAlignment="1" applyProtection="1">
      <alignment horizontal="center" vertical="center"/>
      <protection locked="0"/>
    </xf>
    <xf numFmtId="49" fontId="4" fillId="6" borderId="4" xfId="0" applyNumberFormat="1" applyFont="1" applyFill="1" applyBorder="1" applyAlignment="1" applyProtection="1">
      <alignment horizontal="center" vertical="center"/>
      <protection locked="0"/>
    </xf>
    <xf numFmtId="49" fontId="4" fillId="6" borderId="2" xfId="0" applyNumberFormat="1" applyFont="1" applyFill="1" applyBorder="1" applyAlignment="1" applyProtection="1">
      <alignment horizontal="center" vertical="center" wrapText="1"/>
      <protection locked="0"/>
    </xf>
    <xf numFmtId="49" fontId="4" fillId="6" borderId="3" xfId="0" applyNumberFormat="1" applyFont="1" applyFill="1" applyBorder="1" applyAlignment="1" applyProtection="1">
      <alignment horizontal="center" vertical="center" wrapText="1"/>
      <protection locked="0"/>
    </xf>
    <xf numFmtId="49" fontId="4" fillId="6" borderId="4" xfId="0" applyNumberFormat="1" applyFont="1" applyFill="1" applyBorder="1" applyAlignment="1" applyProtection="1">
      <alignment horizontal="center" vertical="center" wrapText="1"/>
      <protection locked="0"/>
    </xf>
    <xf numFmtId="49" fontId="4" fillId="3" borderId="0" xfId="0" applyNumberFormat="1" applyFont="1" applyFill="1" applyBorder="1" applyAlignment="1" applyProtection="1">
      <alignment horizontal="left" vertical="center"/>
      <protection locked="0"/>
    </xf>
    <xf numFmtId="2" fontId="13" fillId="3" borderId="0" xfId="0" applyNumberFormat="1" applyFont="1" applyFill="1" applyBorder="1" applyAlignment="1" applyProtection="1">
      <alignment horizontal="right" vertical="center" wrapText="1"/>
      <protection locked="0"/>
    </xf>
    <xf numFmtId="0" fontId="3" fillId="3" borderId="0" xfId="0" applyFont="1" applyFill="1" applyBorder="1" applyAlignment="1" applyProtection="1">
      <alignment horizontal="left" vertical="center"/>
      <protection locked="0"/>
    </xf>
    <xf numFmtId="49" fontId="3" fillId="3" borderId="0" xfId="0" applyNumberFormat="1" applyFont="1" applyFill="1" applyBorder="1" applyAlignment="1" applyProtection="1">
      <alignment horizontal="left" vertical="center"/>
      <protection locked="0"/>
    </xf>
    <xf numFmtId="49" fontId="3" fillId="3" borderId="0" xfId="0" applyNumberFormat="1" applyFont="1" applyFill="1" applyBorder="1" applyAlignment="1" applyProtection="1">
      <alignment horizontal="left"/>
      <protection locked="0"/>
    </xf>
    <xf numFmtId="165" fontId="3" fillId="3" borderId="0" xfId="0" applyNumberFormat="1" applyFont="1" applyFill="1" applyBorder="1" applyAlignment="1" applyProtection="1">
      <alignment horizontal="left"/>
      <protection locked="0"/>
    </xf>
    <xf numFmtId="0" fontId="3" fillId="3" borderId="0" xfId="0" applyFont="1" applyFill="1" applyBorder="1" applyAlignment="1" applyProtection="1">
      <alignment horizontal="center" vertical="center"/>
      <protection locked="0"/>
    </xf>
    <xf numFmtId="166" fontId="3" fillId="3" borderId="0" xfId="0" applyNumberFormat="1" applyFont="1" applyFill="1" applyBorder="1" applyAlignment="1" applyProtection="1">
      <alignment horizontal="left" vertical="center"/>
      <protection locked="0"/>
    </xf>
    <xf numFmtId="167" fontId="3" fillId="3" borderId="0" xfId="0" applyNumberFormat="1" applyFont="1" applyFill="1" applyBorder="1" applyAlignment="1" applyProtection="1">
      <alignment horizontal="left" vertical="center"/>
      <protection locked="0"/>
    </xf>
    <xf numFmtId="49" fontId="43" fillId="3" borderId="0" xfId="0" applyNumberFormat="1"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left" vertical="center" wrapText="1"/>
      <protection locked="0"/>
    </xf>
    <xf numFmtId="49" fontId="181" fillId="3" borderId="0" xfId="0" applyNumberFormat="1" applyFont="1" applyFill="1" applyBorder="1" applyAlignment="1" applyProtection="1">
      <alignment horizontal="left" vertical="center" wrapText="1"/>
      <protection locked="0"/>
    </xf>
    <xf numFmtId="49" fontId="181" fillId="0" borderId="16" xfId="0" applyNumberFormat="1" applyFont="1" applyBorder="1" applyAlignment="1" applyProtection="1">
      <alignment horizontal="left" vertical="center" wrapText="1"/>
      <protection locked="0"/>
    </xf>
    <xf numFmtId="0" fontId="181" fillId="0" borderId="17" xfId="0" applyFont="1" applyBorder="1" applyAlignment="1" applyProtection="1">
      <alignment horizontal="left" vertical="center"/>
      <protection locked="0"/>
    </xf>
    <xf numFmtId="0" fontId="181" fillId="0" borderId="18" xfId="0" applyFont="1" applyBorder="1" applyAlignment="1" applyProtection="1">
      <alignment horizontal="left" vertical="center"/>
      <protection locked="0"/>
    </xf>
    <xf numFmtId="0" fontId="98" fillId="0" borderId="0" xfId="0" applyFont="1" applyAlignment="1" applyProtection="1">
      <alignment horizontal="center" vertical="center"/>
      <protection locked="0"/>
    </xf>
    <xf numFmtId="0" fontId="175" fillId="3" borderId="0" xfId="0" applyFont="1" applyFill="1" applyBorder="1" applyAlignment="1" applyProtection="1">
      <alignment horizontal="center"/>
      <protection locked="0"/>
    </xf>
    <xf numFmtId="0" fontId="175" fillId="13" borderId="0" xfId="0" applyFont="1" applyFill="1" applyBorder="1" applyAlignment="1" applyProtection="1">
      <alignment horizontal="center"/>
      <protection locked="0"/>
    </xf>
    <xf numFmtId="0" fontId="181" fillId="3" borderId="0" xfId="0" applyFont="1" applyFill="1" applyAlignment="1" applyProtection="1">
      <alignment horizontal="right" vertical="center"/>
      <protection locked="0"/>
    </xf>
    <xf numFmtId="0" fontId="181" fillId="3" borderId="0" xfId="0" applyFont="1" applyFill="1" applyBorder="1" applyAlignment="1" applyProtection="1">
      <alignment horizontal="right" vertical="center"/>
      <protection locked="0"/>
    </xf>
    <xf numFmtId="49" fontId="181" fillId="4" borderId="16" xfId="0" applyNumberFormat="1" applyFont="1" applyFill="1" applyBorder="1" applyAlignment="1" applyProtection="1">
      <alignment horizontal="left" vertical="center"/>
      <protection locked="0"/>
    </xf>
    <xf numFmtId="49" fontId="180" fillId="3" borderId="0" xfId="0" applyNumberFormat="1" applyFont="1" applyFill="1" applyBorder="1" applyAlignment="1" applyProtection="1">
      <alignment horizontal="center" vertical="center" wrapText="1"/>
      <protection locked="0"/>
    </xf>
    <xf numFmtId="49" fontId="181" fillId="5" borderId="0" xfId="0" applyNumberFormat="1" applyFont="1" applyFill="1" applyBorder="1" applyAlignment="1" applyProtection="1">
      <alignment horizontal="left" vertical="center" wrapText="1"/>
      <protection locked="0"/>
    </xf>
    <xf numFmtId="49" fontId="9" fillId="0" borderId="16" xfId="0" applyNumberFormat="1" applyFont="1" applyBorder="1" applyAlignment="1" applyProtection="1">
      <alignment horizontal="left" vertical="center" wrapText="1"/>
      <protection locked="0"/>
    </xf>
    <xf numFmtId="0" fontId="181" fillId="8" borderId="16" xfId="0" applyFont="1" applyFill="1" applyBorder="1" applyAlignment="1" applyProtection="1">
      <alignment horizontal="left" vertical="center" wrapText="1"/>
      <protection locked="0"/>
    </xf>
    <xf numFmtId="0" fontId="181" fillId="8" borderId="17" xfId="0" applyFont="1" applyFill="1" applyBorder="1" applyAlignment="1" applyProtection="1">
      <alignment horizontal="left" vertical="center" wrapText="1"/>
      <protection locked="0"/>
    </xf>
    <xf numFmtId="0" fontId="181" fillId="8" borderId="18" xfId="0" applyFont="1" applyFill="1" applyBorder="1" applyAlignment="1" applyProtection="1">
      <alignment horizontal="left" vertical="center" wrapText="1"/>
      <protection locked="0"/>
    </xf>
    <xf numFmtId="49" fontId="181" fillId="8" borderId="16" xfId="0" applyNumberFormat="1" applyFont="1" applyFill="1" applyBorder="1" applyAlignment="1" applyProtection="1">
      <alignment horizontal="center" vertical="center" wrapText="1"/>
      <protection locked="0"/>
    </xf>
    <xf numFmtId="49" fontId="181" fillId="8" borderId="18" xfId="0" applyNumberFormat="1" applyFont="1" applyFill="1" applyBorder="1" applyAlignment="1" applyProtection="1">
      <alignment horizontal="center" vertical="center" wrapText="1"/>
      <protection locked="0"/>
    </xf>
    <xf numFmtId="49" fontId="181" fillId="8" borderId="16" xfId="0" applyNumberFormat="1" applyFont="1" applyFill="1" applyBorder="1" applyAlignment="1" applyProtection="1">
      <alignment horizontal="left" vertical="center" wrapText="1"/>
      <protection locked="0"/>
    </xf>
    <xf numFmtId="49" fontId="181" fillId="8" borderId="18" xfId="0" applyNumberFormat="1" applyFont="1" applyFill="1" applyBorder="1" applyAlignment="1" applyProtection="1">
      <alignment horizontal="left" vertical="center" wrapText="1"/>
      <protection locked="0"/>
    </xf>
    <xf numFmtId="37" fontId="181" fillId="8" borderId="16" xfId="0" applyNumberFormat="1" applyFont="1" applyFill="1" applyBorder="1" applyAlignment="1" applyProtection="1">
      <alignment horizontal="right" vertical="center"/>
      <protection locked="0"/>
    </xf>
    <xf numFmtId="179" fontId="181" fillId="8" borderId="17" xfId="0" applyNumberFormat="1" applyFont="1" applyFill="1" applyBorder="1" applyAlignment="1" applyProtection="1">
      <alignment horizontal="right" vertical="center" wrapText="1"/>
      <protection locked="0"/>
    </xf>
    <xf numFmtId="179" fontId="181" fillId="8" borderId="18" xfId="0" applyNumberFormat="1" applyFont="1" applyFill="1" applyBorder="1" applyAlignment="1" applyProtection="1">
      <alignment horizontal="right" vertical="center" wrapText="1"/>
      <protection locked="0"/>
    </xf>
    <xf numFmtId="178" fontId="181" fillId="8" borderId="17" xfId="0" applyNumberFormat="1" applyFont="1" applyFill="1" applyBorder="1" applyAlignment="1" applyProtection="1">
      <alignment horizontal="right" vertical="center" wrapText="1"/>
      <protection locked="0"/>
    </xf>
    <xf numFmtId="178" fontId="181" fillId="7" borderId="17" xfId="0" applyNumberFormat="1" applyFont="1" applyFill="1" applyBorder="1" applyAlignment="1" applyProtection="1">
      <alignment horizontal="right" vertical="center" wrapText="1"/>
      <protection locked="0"/>
    </xf>
    <xf numFmtId="178" fontId="181" fillId="7" borderId="18" xfId="0" applyNumberFormat="1" applyFont="1" applyFill="1" applyBorder="1" applyAlignment="1" applyProtection="1">
      <alignment horizontal="right" vertical="center" wrapText="1"/>
      <protection locked="0"/>
    </xf>
    <xf numFmtId="3" fontId="189" fillId="8" borderId="16" xfId="0" applyNumberFormat="1" applyFont="1" applyFill="1" applyBorder="1" applyAlignment="1" applyProtection="1">
      <alignment horizontal="right" vertical="center" wrapText="1"/>
      <protection locked="0"/>
    </xf>
    <xf numFmtId="3" fontId="189" fillId="8" borderId="17" xfId="0" applyNumberFormat="1" applyFont="1" applyFill="1" applyBorder="1" applyAlignment="1" applyProtection="1">
      <alignment horizontal="right" vertical="center" wrapText="1"/>
      <protection locked="0"/>
    </xf>
    <xf numFmtId="3" fontId="189" fillId="7" borderId="17" xfId="0" applyNumberFormat="1" applyFont="1" applyFill="1" applyBorder="1" applyAlignment="1" applyProtection="1">
      <alignment horizontal="right" vertical="center" wrapText="1"/>
      <protection locked="0"/>
    </xf>
    <xf numFmtId="3" fontId="189" fillId="7" borderId="18" xfId="0" applyNumberFormat="1" applyFont="1" applyFill="1" applyBorder="1" applyAlignment="1" applyProtection="1">
      <alignment horizontal="right" vertical="center" wrapText="1"/>
      <protection locked="0"/>
    </xf>
    <xf numFmtId="0" fontId="180" fillId="0" borderId="16" xfId="0" applyFont="1" applyBorder="1" applyAlignment="1" applyProtection="1">
      <alignment horizontal="left" vertical="center" wrapText="1"/>
      <protection locked="0"/>
    </xf>
    <xf numFmtId="0" fontId="180" fillId="0" borderId="17" xfId="0" applyFont="1" applyBorder="1" applyAlignment="1" applyProtection="1">
      <alignment horizontal="left" vertical="center" wrapText="1"/>
      <protection locked="0"/>
    </xf>
    <xf numFmtId="0" fontId="180" fillId="0" borderId="18" xfId="0" applyFont="1" applyBorder="1" applyAlignment="1" applyProtection="1">
      <alignment horizontal="left" vertical="center" wrapText="1"/>
      <protection locked="0"/>
    </xf>
    <xf numFmtId="49" fontId="180" fillId="0" borderId="16" xfId="0" applyNumberFormat="1" applyFont="1" applyBorder="1" applyAlignment="1" applyProtection="1">
      <alignment horizontal="center" vertical="center" wrapText="1"/>
      <protection locked="0"/>
    </xf>
    <xf numFmtId="49" fontId="180" fillId="0" borderId="18" xfId="0" applyNumberFormat="1" applyFont="1" applyBorder="1" applyAlignment="1" applyProtection="1">
      <alignment horizontal="center" vertical="center" wrapText="1"/>
      <protection locked="0"/>
    </xf>
    <xf numFmtId="49" fontId="180" fillId="0" borderId="16" xfId="0" applyNumberFormat="1" applyFont="1" applyBorder="1" applyAlignment="1" applyProtection="1">
      <alignment horizontal="left" vertical="center" wrapText="1"/>
      <protection locked="0"/>
    </xf>
    <xf numFmtId="49" fontId="180" fillId="0" borderId="18" xfId="0" applyNumberFormat="1" applyFont="1" applyBorder="1" applyAlignment="1" applyProtection="1">
      <alignment horizontal="left" vertical="center" wrapText="1"/>
      <protection locked="0"/>
    </xf>
    <xf numFmtId="37" fontId="180" fillId="0" borderId="16" xfId="0" applyNumberFormat="1" applyFont="1" applyBorder="1" applyAlignment="1" applyProtection="1">
      <alignment horizontal="right" vertical="center"/>
      <protection locked="0"/>
    </xf>
    <xf numFmtId="179" fontId="180" fillId="0" borderId="17" xfId="0" applyNumberFormat="1" applyFont="1" applyBorder="1" applyAlignment="1" applyProtection="1">
      <alignment horizontal="right" vertical="center" wrapText="1"/>
      <protection locked="0"/>
    </xf>
    <xf numFmtId="179" fontId="180" fillId="0" borderId="18" xfId="0" applyNumberFormat="1" applyFont="1" applyBorder="1" applyAlignment="1" applyProtection="1">
      <alignment horizontal="right" vertical="center" wrapText="1"/>
      <protection locked="0"/>
    </xf>
    <xf numFmtId="178" fontId="180" fillId="0" borderId="17" xfId="0" applyNumberFormat="1" applyFont="1" applyBorder="1" applyAlignment="1" applyProtection="1">
      <alignment horizontal="right" vertical="center"/>
      <protection locked="0"/>
    </xf>
    <xf numFmtId="178" fontId="180" fillId="0" borderId="18" xfId="0" applyNumberFormat="1" applyFont="1" applyBorder="1" applyAlignment="1" applyProtection="1">
      <alignment horizontal="right" vertical="center"/>
      <protection locked="0"/>
    </xf>
    <xf numFmtId="3" fontId="183" fillId="0" borderId="16" xfId="0" applyNumberFormat="1" applyFont="1" applyBorder="1" applyAlignment="1" applyProtection="1">
      <alignment horizontal="right" vertical="center"/>
      <protection locked="0"/>
    </xf>
    <xf numFmtId="3" fontId="183" fillId="0" borderId="17" xfId="0" applyNumberFormat="1" applyFont="1" applyBorder="1" applyAlignment="1" applyProtection="1">
      <alignment horizontal="right" vertical="center"/>
      <protection locked="0"/>
    </xf>
    <xf numFmtId="3" fontId="183" fillId="0" borderId="18" xfId="0" applyNumberFormat="1" applyFont="1" applyBorder="1" applyAlignment="1" applyProtection="1">
      <alignment horizontal="right" vertical="center"/>
      <protection locked="0"/>
    </xf>
    <xf numFmtId="178" fontId="181" fillId="8" borderId="17" xfId="0" applyNumberFormat="1" applyFont="1" applyFill="1" applyBorder="1" applyAlignment="1" applyProtection="1">
      <alignment horizontal="right" vertical="center"/>
      <protection locked="0"/>
    </xf>
    <xf numFmtId="178" fontId="181" fillId="7" borderId="17" xfId="0" applyNumberFormat="1" applyFont="1" applyFill="1" applyBorder="1" applyAlignment="1" applyProtection="1">
      <alignment horizontal="right" vertical="center"/>
      <protection locked="0"/>
    </xf>
    <xf numFmtId="178" fontId="181" fillId="7" borderId="18" xfId="0" applyNumberFormat="1" applyFont="1" applyFill="1" applyBorder="1" applyAlignment="1" applyProtection="1">
      <alignment horizontal="right" vertical="center"/>
      <protection locked="0"/>
    </xf>
    <xf numFmtId="3" fontId="189" fillId="8" borderId="16" xfId="0" applyNumberFormat="1" applyFont="1" applyFill="1" applyBorder="1" applyAlignment="1" applyProtection="1">
      <alignment horizontal="right" vertical="center"/>
      <protection locked="0"/>
    </xf>
    <xf numFmtId="3" fontId="189" fillId="8" borderId="17" xfId="0" applyNumberFormat="1" applyFont="1" applyFill="1" applyBorder="1" applyAlignment="1" applyProtection="1">
      <alignment horizontal="right" vertical="center"/>
      <protection locked="0"/>
    </xf>
    <xf numFmtId="3" fontId="189" fillId="7" borderId="17" xfId="0" applyNumberFormat="1" applyFont="1" applyFill="1" applyBorder="1" applyAlignment="1" applyProtection="1">
      <alignment horizontal="right" vertical="center"/>
      <protection locked="0"/>
    </xf>
    <xf numFmtId="3" fontId="189" fillId="7" borderId="18" xfId="0" applyNumberFormat="1" applyFont="1" applyFill="1" applyBorder="1" applyAlignment="1" applyProtection="1">
      <alignment horizontal="right" vertical="center"/>
      <protection locked="0"/>
    </xf>
    <xf numFmtId="178" fontId="180" fillId="0" borderId="17" xfId="0" applyNumberFormat="1" applyFont="1" applyBorder="1" applyAlignment="1" applyProtection="1">
      <alignment horizontal="right" vertical="center" wrapText="1"/>
      <protection locked="0"/>
    </xf>
    <xf numFmtId="178" fontId="180" fillId="0" borderId="18" xfId="0" applyNumberFormat="1" applyFont="1" applyBorder="1" applyAlignment="1" applyProtection="1">
      <alignment horizontal="right" vertical="center" wrapText="1"/>
      <protection locked="0"/>
    </xf>
    <xf numFmtId="3" fontId="183" fillId="0" borderId="16" xfId="0" applyNumberFormat="1" applyFont="1" applyBorder="1" applyAlignment="1" applyProtection="1">
      <alignment horizontal="right" vertical="center" wrapText="1"/>
      <protection locked="0"/>
    </xf>
    <xf numFmtId="3" fontId="183" fillId="0" borderId="17" xfId="0" applyNumberFormat="1" applyFont="1" applyBorder="1" applyAlignment="1" applyProtection="1">
      <alignment horizontal="right" vertical="center" wrapText="1"/>
      <protection locked="0"/>
    </xf>
    <xf numFmtId="3" fontId="183" fillId="0" borderId="18" xfId="0" applyNumberFormat="1" applyFont="1" applyBorder="1" applyAlignment="1" applyProtection="1">
      <alignment horizontal="right" vertical="center" wrapText="1"/>
      <protection locked="0"/>
    </xf>
    <xf numFmtId="0" fontId="181" fillId="0" borderId="16" xfId="0" applyFont="1" applyBorder="1" applyAlignment="1" applyProtection="1">
      <alignment horizontal="left" vertical="center" wrapText="1"/>
      <protection locked="0"/>
    </xf>
    <xf numFmtId="0" fontId="181" fillId="0" borderId="17" xfId="0" applyFont="1" applyBorder="1" applyAlignment="1" applyProtection="1">
      <alignment horizontal="left" vertical="center" wrapText="1"/>
      <protection locked="0"/>
    </xf>
    <xf numFmtId="0" fontId="181" fillId="0" borderId="18" xfId="0" applyFont="1" applyBorder="1" applyAlignment="1" applyProtection="1">
      <alignment horizontal="left" vertical="center" wrapText="1"/>
      <protection locked="0"/>
    </xf>
    <xf numFmtId="49" fontId="181" fillId="0" borderId="16" xfId="0" applyNumberFormat="1" applyFont="1" applyBorder="1" applyAlignment="1" applyProtection="1">
      <alignment horizontal="center" vertical="center" wrapText="1"/>
      <protection locked="0"/>
    </xf>
    <xf numFmtId="49" fontId="181" fillId="0" borderId="18" xfId="0" applyNumberFormat="1" applyFont="1" applyBorder="1" applyAlignment="1" applyProtection="1">
      <alignment horizontal="center" vertical="center" wrapText="1"/>
      <protection locked="0"/>
    </xf>
    <xf numFmtId="49" fontId="181" fillId="0" borderId="18" xfId="0" applyNumberFormat="1" applyFont="1" applyBorder="1" applyAlignment="1" applyProtection="1">
      <alignment horizontal="left" vertical="center" wrapText="1"/>
      <protection locked="0"/>
    </xf>
    <xf numFmtId="37" fontId="181" fillId="0" borderId="16" xfId="0" applyNumberFormat="1" applyFont="1" applyBorder="1" applyAlignment="1" applyProtection="1">
      <alignment horizontal="right" vertical="center"/>
      <protection locked="0"/>
    </xf>
    <xf numFmtId="179" fontId="181" fillId="0" borderId="17" xfId="0" applyNumberFormat="1" applyFont="1" applyBorder="1" applyAlignment="1" applyProtection="1">
      <alignment horizontal="right" vertical="center" wrapText="1"/>
      <protection locked="0"/>
    </xf>
    <xf numFmtId="179" fontId="181" fillId="0" borderId="18" xfId="0" applyNumberFormat="1" applyFont="1" applyBorder="1" applyAlignment="1" applyProtection="1">
      <alignment horizontal="right" vertical="center" wrapText="1"/>
      <protection locked="0"/>
    </xf>
    <xf numFmtId="178" fontId="181" fillId="0" borderId="17" xfId="0" applyNumberFormat="1" applyFont="1" applyBorder="1" applyAlignment="1" applyProtection="1">
      <alignment horizontal="right" vertical="center"/>
      <protection locked="0"/>
    </xf>
    <xf numFmtId="178" fontId="181" fillId="0" borderId="18" xfId="0" applyNumberFormat="1" applyFont="1" applyBorder="1" applyAlignment="1" applyProtection="1">
      <alignment horizontal="right" vertical="center"/>
      <protection locked="0"/>
    </xf>
    <xf numFmtId="3" fontId="189" fillId="0" borderId="16" xfId="0" applyNumberFormat="1" applyFont="1" applyBorder="1" applyAlignment="1" applyProtection="1">
      <alignment horizontal="right" vertical="center"/>
      <protection locked="0"/>
    </xf>
    <xf numFmtId="3" fontId="189" fillId="0" borderId="17" xfId="0" applyNumberFormat="1" applyFont="1" applyBorder="1" applyAlignment="1" applyProtection="1">
      <alignment horizontal="right" vertical="center"/>
      <protection locked="0"/>
    </xf>
    <xf numFmtId="3" fontId="189" fillId="0" borderId="18" xfId="0" applyNumberFormat="1" applyFont="1" applyBorder="1" applyAlignment="1" applyProtection="1">
      <alignment horizontal="right" vertical="center"/>
      <protection locked="0"/>
    </xf>
    <xf numFmtId="178" fontId="181" fillId="0" borderId="17" xfId="0" applyNumberFormat="1" applyFont="1" applyBorder="1" applyAlignment="1" applyProtection="1">
      <alignment horizontal="right" vertical="center" wrapText="1"/>
      <protection locked="0"/>
    </xf>
    <xf numFmtId="178" fontId="181" fillId="0" borderId="18" xfId="0" applyNumberFormat="1" applyFont="1" applyBorder="1" applyAlignment="1" applyProtection="1">
      <alignment horizontal="right" vertical="center" wrapText="1"/>
      <protection locked="0"/>
    </xf>
    <xf numFmtId="3" fontId="189" fillId="0" borderId="16" xfId="0" applyNumberFormat="1" applyFont="1" applyBorder="1" applyAlignment="1" applyProtection="1">
      <alignment horizontal="right" vertical="center" wrapText="1"/>
      <protection locked="0"/>
    </xf>
    <xf numFmtId="3" fontId="189" fillId="0" borderId="17" xfId="0" applyNumberFormat="1" applyFont="1" applyBorder="1" applyAlignment="1" applyProtection="1">
      <alignment horizontal="right" vertical="center" wrapText="1"/>
      <protection locked="0"/>
    </xf>
    <xf numFmtId="3" fontId="189" fillId="0" borderId="18" xfId="0" applyNumberFormat="1" applyFont="1" applyBorder="1" applyAlignment="1" applyProtection="1">
      <alignment horizontal="right" vertical="center" wrapText="1"/>
      <protection locked="0"/>
    </xf>
    <xf numFmtId="49" fontId="181" fillId="8" borderId="17" xfId="0" applyNumberFormat="1" applyFont="1" applyFill="1" applyBorder="1" applyAlignment="1" applyProtection="1">
      <alignment horizontal="left" vertical="center" wrapText="1"/>
      <protection locked="0"/>
    </xf>
    <xf numFmtId="49" fontId="181" fillId="6" borderId="16" xfId="0" applyNumberFormat="1" applyFont="1" applyFill="1" applyBorder="1" applyAlignment="1" applyProtection="1">
      <alignment horizontal="center" vertical="center" wrapText="1"/>
      <protection locked="0"/>
    </xf>
    <xf numFmtId="49" fontId="181" fillId="6" borderId="17" xfId="0" applyNumberFormat="1" applyFont="1" applyFill="1" applyBorder="1" applyAlignment="1" applyProtection="1">
      <alignment horizontal="center" vertical="center" wrapText="1"/>
      <protection locked="0"/>
    </xf>
    <xf numFmtId="49" fontId="181" fillId="6" borderId="18" xfId="0" applyNumberFormat="1" applyFont="1" applyFill="1" applyBorder="1" applyAlignment="1" applyProtection="1">
      <alignment horizontal="center" vertical="center" wrapText="1"/>
      <protection locked="0"/>
    </xf>
    <xf numFmtId="49" fontId="181" fillId="6" borderId="16" xfId="0" applyNumberFormat="1" applyFont="1" applyFill="1" applyBorder="1" applyAlignment="1" applyProtection="1">
      <alignment horizontal="center" vertical="center"/>
      <protection locked="0"/>
    </xf>
    <xf numFmtId="49" fontId="181" fillId="6" borderId="18" xfId="0" applyNumberFormat="1" applyFont="1" applyFill="1" applyBorder="1" applyAlignment="1" applyProtection="1">
      <alignment horizontal="center" vertical="center"/>
      <protection locked="0"/>
    </xf>
    <xf numFmtId="49" fontId="181" fillId="6" borderId="17" xfId="0" applyNumberFormat="1" applyFont="1" applyFill="1" applyBorder="1" applyAlignment="1" applyProtection="1">
      <alignment horizontal="center" vertical="center"/>
      <protection locked="0"/>
    </xf>
    <xf numFmtId="49" fontId="189" fillId="6" borderId="16" xfId="0" applyNumberFormat="1" applyFont="1" applyFill="1" applyBorder="1" applyAlignment="1" applyProtection="1">
      <alignment horizontal="center" vertical="center"/>
      <protection locked="0"/>
    </xf>
    <xf numFmtId="49" fontId="189" fillId="6" borderId="17" xfId="0" applyNumberFormat="1" applyFont="1" applyFill="1" applyBorder="1" applyAlignment="1" applyProtection="1">
      <alignment horizontal="center" vertical="center"/>
      <protection locked="0"/>
    </xf>
    <xf numFmtId="49" fontId="189" fillId="6" borderId="18" xfId="0" applyNumberFormat="1" applyFont="1" applyFill="1" applyBorder="1" applyAlignment="1" applyProtection="1">
      <alignment horizontal="center" vertical="center"/>
      <protection locked="0"/>
    </xf>
    <xf numFmtId="37" fontId="181" fillId="8" borderId="16" xfId="0" applyNumberFormat="1" applyFont="1" applyFill="1" applyBorder="1" applyAlignment="1" applyProtection="1">
      <alignment horizontal="right" vertical="center"/>
      <protection hidden="1"/>
    </xf>
    <xf numFmtId="178" fontId="181" fillId="8" borderId="17" xfId="0" applyNumberFormat="1" applyFont="1" applyFill="1" applyBorder="1" applyAlignment="1" applyProtection="1">
      <alignment horizontal="right" vertical="center" wrapText="1"/>
      <protection hidden="1"/>
    </xf>
    <xf numFmtId="178" fontId="181" fillId="8" borderId="18" xfId="0" applyNumberFormat="1" applyFont="1" applyFill="1" applyBorder="1" applyAlignment="1" applyProtection="1">
      <alignment horizontal="right" vertical="center" wrapText="1"/>
      <protection hidden="1"/>
    </xf>
    <xf numFmtId="37" fontId="180" fillId="0" borderId="16" xfId="0" applyNumberFormat="1" applyFont="1" applyBorder="1" applyAlignment="1" applyProtection="1">
      <alignment horizontal="right" vertical="center"/>
      <protection hidden="1"/>
    </xf>
    <xf numFmtId="178" fontId="180" fillId="0" borderId="17" xfId="0" applyNumberFormat="1" applyFont="1" applyBorder="1" applyAlignment="1" applyProtection="1">
      <alignment horizontal="right" vertical="center" wrapText="1"/>
      <protection hidden="1"/>
    </xf>
    <xf numFmtId="178" fontId="180" fillId="0" borderId="18" xfId="0" applyNumberFormat="1" applyFont="1" applyBorder="1" applyAlignment="1" applyProtection="1">
      <alignment horizontal="right" vertical="center" wrapText="1"/>
      <protection hidden="1"/>
    </xf>
    <xf numFmtId="0" fontId="181" fillId="8" borderId="16" xfId="0" applyFont="1" applyFill="1" applyBorder="1" applyAlignment="1" applyProtection="1">
      <alignment horizontal="left" vertical="center"/>
      <protection locked="0"/>
    </xf>
    <xf numFmtId="0" fontId="181" fillId="8" borderId="17" xfId="0" applyFont="1" applyFill="1" applyBorder="1" applyAlignment="1" applyProtection="1">
      <alignment horizontal="left" vertical="center"/>
      <protection locked="0"/>
    </xf>
    <xf numFmtId="0" fontId="181" fillId="8" borderId="18" xfId="0" applyFont="1" applyFill="1" applyBorder="1" applyAlignment="1" applyProtection="1">
      <alignment horizontal="left" vertical="center"/>
      <protection locked="0"/>
    </xf>
    <xf numFmtId="0" fontId="8" fillId="0" borderId="16" xfId="0" applyFont="1" applyBorder="1" applyAlignment="1" applyProtection="1">
      <alignment horizontal="left" vertical="center" wrapText="1"/>
      <protection locked="0"/>
    </xf>
    <xf numFmtId="178" fontId="181" fillId="8" borderId="17" xfId="0" applyNumberFormat="1" applyFont="1" applyFill="1" applyBorder="1" applyAlignment="1" applyProtection="1">
      <alignment horizontal="right" vertical="center"/>
      <protection hidden="1"/>
    </xf>
    <xf numFmtId="178" fontId="181" fillId="8" borderId="18" xfId="0" applyNumberFormat="1" applyFont="1" applyFill="1" applyBorder="1" applyAlignment="1" applyProtection="1">
      <alignment horizontal="right" vertical="center"/>
      <protection hidden="1"/>
    </xf>
    <xf numFmtId="2" fontId="181" fillId="3" borderId="0" xfId="0" applyNumberFormat="1" applyFont="1" applyFill="1" applyBorder="1" applyAlignment="1" applyProtection="1">
      <alignment horizontal="center" vertical="center" wrapText="1"/>
      <protection locked="0"/>
    </xf>
    <xf numFmtId="0" fontId="181" fillId="3" borderId="93" xfId="0" applyFont="1" applyFill="1" applyBorder="1" applyAlignment="1" applyProtection="1">
      <alignment horizontal="left" vertical="center"/>
      <protection locked="0"/>
    </xf>
    <xf numFmtId="0" fontId="182" fillId="3" borderId="0" xfId="0" applyFont="1" applyFill="1" applyBorder="1" applyAlignment="1" applyProtection="1">
      <alignment horizontal="left" vertical="center"/>
      <protection locked="0"/>
    </xf>
    <xf numFmtId="0" fontId="181" fillId="3" borderId="49" xfId="0" applyFont="1" applyFill="1" applyBorder="1" applyAlignment="1" applyProtection="1">
      <alignment horizontal="left" vertical="center"/>
      <protection locked="0"/>
    </xf>
    <xf numFmtId="0" fontId="182" fillId="4" borderId="16" xfId="0" applyFont="1" applyFill="1" applyBorder="1" applyAlignment="1" applyProtection="1">
      <alignment horizontal="center" vertical="center"/>
      <protection locked="0"/>
    </xf>
    <xf numFmtId="0" fontId="182" fillId="0" borderId="17" xfId="0" applyFont="1" applyBorder="1" applyAlignment="1" applyProtection="1">
      <alignment horizontal="center" vertical="center"/>
      <protection locked="0"/>
    </xf>
    <xf numFmtId="0" fontId="182" fillId="0" borderId="18" xfId="0" applyFont="1" applyBorder="1" applyAlignment="1" applyProtection="1">
      <alignment horizontal="center" vertical="center"/>
      <protection locked="0"/>
    </xf>
    <xf numFmtId="2" fontId="181" fillId="3" borderId="0" xfId="0" applyNumberFormat="1" applyFont="1" applyFill="1" applyBorder="1" applyAlignment="1" applyProtection="1">
      <alignment horizontal="left" vertical="center" wrapText="1"/>
      <protection locked="0"/>
    </xf>
    <xf numFmtId="49" fontId="182" fillId="0" borderId="16" xfId="0" applyNumberFormat="1" applyFont="1" applyBorder="1" applyAlignment="1" applyProtection="1">
      <alignment horizontal="center" vertical="center" wrapText="1"/>
      <protection locked="0"/>
    </xf>
    <xf numFmtId="0" fontId="182" fillId="3" borderId="0" xfId="0" applyFont="1" applyFill="1" applyBorder="1" applyAlignment="1" applyProtection="1">
      <alignment horizontal="left" vertical="center" wrapText="1"/>
      <protection locked="0"/>
    </xf>
    <xf numFmtId="49" fontId="188" fillId="0" borderId="0" xfId="0" applyNumberFormat="1" applyFont="1" applyBorder="1" applyAlignment="1" applyProtection="1">
      <alignment horizontal="center" vertical="center" wrapText="1"/>
      <protection locked="0"/>
    </xf>
    <xf numFmtId="0" fontId="188" fillId="0" borderId="0" xfId="0" applyFont="1" applyBorder="1" applyAlignment="1" applyProtection="1">
      <alignment horizontal="center" vertical="center"/>
      <protection locked="0"/>
    </xf>
    <xf numFmtId="0" fontId="188" fillId="0" borderId="49" xfId="0" applyFont="1" applyBorder="1" applyAlignment="1" applyProtection="1">
      <alignment horizontal="center" vertical="center"/>
      <protection locked="0"/>
    </xf>
    <xf numFmtId="49" fontId="186" fillId="3" borderId="0" xfId="0" applyNumberFormat="1" applyFont="1" applyFill="1" applyBorder="1" applyAlignment="1" applyProtection="1">
      <alignment horizontal="left" vertical="center"/>
      <protection locked="0"/>
    </xf>
    <xf numFmtId="49" fontId="186" fillId="5" borderId="0" xfId="0" applyNumberFormat="1" applyFont="1" applyFill="1" applyBorder="1" applyAlignment="1" applyProtection="1">
      <alignment horizontal="left" vertical="center"/>
      <protection locked="0"/>
    </xf>
    <xf numFmtId="0" fontId="185" fillId="3" borderId="0" xfId="0" applyFont="1" applyFill="1" applyBorder="1" applyAlignment="1" applyProtection="1">
      <alignment horizontal="left" vertical="center"/>
      <protection locked="0"/>
    </xf>
    <xf numFmtId="0" fontId="185" fillId="5" borderId="0" xfId="0" applyFont="1" applyFill="1" applyBorder="1" applyAlignment="1" applyProtection="1">
      <alignment horizontal="left" vertical="center"/>
      <protection locked="0"/>
    </xf>
    <xf numFmtId="49" fontId="176" fillId="3" borderId="0" xfId="0" applyNumberFormat="1" applyFont="1" applyFill="1" applyBorder="1" applyAlignment="1" applyProtection="1">
      <alignment horizontal="left" vertical="center"/>
      <protection locked="0"/>
    </xf>
    <xf numFmtId="0" fontId="177" fillId="0" borderId="0" xfId="0" applyFont="1" applyBorder="1" applyProtection="1">
      <protection locked="0"/>
    </xf>
    <xf numFmtId="0" fontId="178" fillId="3" borderId="0" xfId="0" applyFont="1" applyFill="1" applyAlignment="1" applyProtection="1">
      <alignment horizontal="center" vertical="center"/>
      <protection locked="0"/>
    </xf>
    <xf numFmtId="0" fontId="185" fillId="3" borderId="0" xfId="0" applyFont="1" applyFill="1" applyBorder="1" applyAlignment="1" applyProtection="1">
      <alignment horizontal="center" vertical="center"/>
      <protection locked="0"/>
    </xf>
    <xf numFmtId="177" fontId="185" fillId="3" borderId="0" xfId="0" applyNumberFormat="1" applyFont="1" applyFill="1" applyBorder="1" applyAlignment="1" applyProtection="1">
      <alignment horizontal="left" vertical="center"/>
      <protection locked="0"/>
    </xf>
    <xf numFmtId="167" fontId="185" fillId="3" borderId="0" xfId="0" applyNumberFormat="1" applyFont="1" applyFill="1" applyBorder="1" applyAlignment="1" applyProtection="1">
      <alignment horizontal="left" vertical="center"/>
      <protection locked="0"/>
    </xf>
    <xf numFmtId="49" fontId="182" fillId="3" borderId="0" xfId="0" applyNumberFormat="1" applyFont="1" applyFill="1" applyBorder="1" applyAlignment="1" applyProtection="1">
      <alignment horizontal="left" vertical="center"/>
      <protection locked="0"/>
    </xf>
    <xf numFmtId="0" fontId="182" fillId="5" borderId="0" xfId="0" applyFont="1" applyFill="1" applyBorder="1" applyAlignment="1" applyProtection="1">
      <alignment horizontal="left" vertical="center" wrapText="1"/>
      <protection locked="0"/>
    </xf>
    <xf numFmtId="49" fontId="182" fillId="3" borderId="0" xfId="0" applyNumberFormat="1" applyFont="1" applyFill="1" applyAlignment="1" applyProtection="1">
      <alignment horizontal="left" vertical="center"/>
      <protection locked="0"/>
    </xf>
    <xf numFmtId="49" fontId="185" fillId="3" borderId="0" xfId="0" applyNumberFormat="1" applyFont="1" applyFill="1" applyBorder="1" applyAlignment="1" applyProtection="1">
      <alignment horizontal="left" vertical="center"/>
      <protection locked="0"/>
    </xf>
    <xf numFmtId="165" fontId="185" fillId="3" borderId="0" xfId="0" applyNumberFormat="1" applyFont="1" applyFill="1" applyBorder="1" applyAlignment="1" applyProtection="1">
      <alignment horizontal="left" vertical="center"/>
      <protection locked="0"/>
    </xf>
    <xf numFmtId="165" fontId="185" fillId="5" borderId="0" xfId="0" applyNumberFormat="1" applyFont="1" applyFill="1" applyBorder="1" applyAlignment="1" applyProtection="1">
      <alignment horizontal="left" vertical="center"/>
      <protection locked="0"/>
    </xf>
    <xf numFmtId="0" fontId="182" fillId="3" borderId="0" xfId="0" applyFont="1" applyFill="1" applyBorder="1" applyAlignment="1" applyProtection="1">
      <alignment horizontal="left" vertical="center" wrapText="1"/>
      <protection hidden="1"/>
    </xf>
    <xf numFmtId="0" fontId="182" fillId="5" borderId="0" xfId="0" applyFont="1" applyFill="1" applyBorder="1" applyAlignment="1" applyProtection="1">
      <alignment horizontal="left" vertical="center" wrapText="1"/>
      <protection hidden="1"/>
    </xf>
    <xf numFmtId="0" fontId="182" fillId="3" borderId="0" xfId="0" applyFont="1" applyFill="1" applyBorder="1" applyAlignment="1" applyProtection="1">
      <alignment horizontal="left" vertical="center"/>
      <protection hidden="1"/>
    </xf>
    <xf numFmtId="0" fontId="182" fillId="5" borderId="0" xfId="0" applyFont="1" applyFill="1" applyBorder="1" applyAlignment="1" applyProtection="1">
      <alignment horizontal="left" vertical="center"/>
      <protection hidden="1"/>
    </xf>
    <xf numFmtId="49" fontId="185" fillId="5" borderId="0" xfId="0" applyNumberFormat="1" applyFont="1" applyFill="1" applyBorder="1" applyAlignment="1" applyProtection="1">
      <alignment horizontal="left" vertical="center"/>
      <protection locked="0"/>
    </xf>
    <xf numFmtId="0" fontId="49" fillId="0" borderId="0" xfId="8" applyNumberFormat="1" applyFont="1" applyFill="1" applyBorder="1" applyAlignment="1" applyProtection="1">
      <alignment horizontal="left" vertical="top" wrapText="1" readingOrder="1"/>
    </xf>
    <xf numFmtId="0" fontId="53" fillId="0" borderId="0" xfId="8" applyNumberFormat="1" applyFont="1" applyFill="1" applyBorder="1" applyAlignment="1" applyProtection="1">
      <alignment horizontal="center" vertical="top" readingOrder="1"/>
    </xf>
    <xf numFmtId="0" fontId="48" fillId="0" borderId="0" xfId="8" applyNumberFormat="1" applyFont="1" applyFill="1" applyBorder="1" applyAlignment="1" applyProtection="1">
      <alignment horizontal="left" vertical="top" wrapText="1" readingOrder="1"/>
    </xf>
    <xf numFmtId="0" fontId="57" fillId="0" borderId="0" xfId="8" applyNumberFormat="1" applyFont="1" applyFill="1" applyBorder="1" applyAlignment="1" applyProtection="1">
      <alignment horizontal="left" vertical="top" wrapText="1" readingOrder="1"/>
    </xf>
    <xf numFmtId="0" fontId="48" fillId="0" borderId="0" xfId="8" applyNumberFormat="1" applyFont="1" applyFill="1" applyBorder="1" applyAlignment="1" applyProtection="1">
      <alignment horizontal="center" vertical="center" readingOrder="1"/>
    </xf>
    <xf numFmtId="0" fontId="59" fillId="0" borderId="0" xfId="8" applyNumberFormat="1" applyFont="1" applyFill="1" applyBorder="1" applyAlignment="1" applyProtection="1">
      <alignment horizontal="center" vertical="center" wrapText="1" readingOrder="1"/>
    </xf>
    <xf numFmtId="0" fontId="58" fillId="0" borderId="0" xfId="8" applyNumberFormat="1" applyFont="1" applyFill="1" applyBorder="1" applyAlignment="1" applyProtection="1">
      <alignment horizontal="center" vertical="center" readingOrder="1"/>
    </xf>
    <xf numFmtId="0" fontId="51" fillId="0" borderId="30" xfId="8" applyNumberFormat="1" applyFont="1" applyFill="1" applyBorder="1" applyAlignment="1" applyProtection="1">
      <alignment horizontal="left" vertical="center" wrapText="1" readingOrder="1"/>
    </xf>
    <xf numFmtId="168" fontId="50" fillId="0" borderId="30" xfId="8" applyNumberFormat="1" applyFont="1" applyFill="1" applyBorder="1" applyAlignment="1" applyProtection="1">
      <alignment horizontal="right" vertical="center" wrapText="1" readingOrder="1"/>
    </xf>
    <xf numFmtId="0" fontId="51" fillId="0" borderId="29" xfId="8" applyNumberFormat="1" applyFont="1" applyFill="1" applyBorder="1" applyAlignment="1" applyProtection="1">
      <alignment horizontal="left" vertical="center" wrapText="1" readingOrder="1"/>
    </xf>
    <xf numFmtId="168" fontId="50" fillId="0" borderId="29" xfId="8" applyNumberFormat="1" applyFont="1" applyFill="1" applyBorder="1" applyAlignment="1" applyProtection="1">
      <alignment horizontal="right" vertical="center" wrapText="1" readingOrder="1"/>
    </xf>
    <xf numFmtId="0" fontId="52" fillId="0" borderId="31" xfId="8" applyNumberFormat="1" applyFont="1" applyFill="1" applyBorder="1" applyAlignment="1" applyProtection="1">
      <alignment horizontal="center" vertical="center" wrapText="1" readingOrder="1"/>
    </xf>
    <xf numFmtId="0" fontId="55" fillId="0" borderId="0" xfId="8" applyNumberFormat="1" applyFont="1" applyFill="1" applyBorder="1" applyAlignment="1" applyProtection="1">
      <alignment horizontal="left" vertical="top" wrapText="1" readingOrder="1"/>
    </xf>
    <xf numFmtId="0" fontId="56" fillId="0" borderId="15" xfId="8" applyNumberFormat="1" applyFont="1" applyFill="1" applyBorder="1" applyAlignment="1" applyProtection="1">
      <alignment horizontal="left" vertical="center" wrapText="1" readingOrder="1"/>
    </xf>
    <xf numFmtId="168" fontId="54" fillId="0" borderId="15" xfId="8" applyNumberFormat="1" applyFont="1" applyFill="1" applyBorder="1" applyAlignment="1" applyProtection="1">
      <alignment horizontal="right" vertical="center" wrapText="1" readingOrder="1"/>
    </xf>
    <xf numFmtId="0" fontId="52" fillId="0" borderId="0" xfId="8" applyNumberFormat="1" applyFont="1" applyFill="1" applyBorder="1" applyAlignment="1" applyProtection="1">
      <alignment horizontal="left" vertical="center" wrapText="1" readingOrder="1"/>
    </xf>
    <xf numFmtId="0" fontId="52" fillId="0" borderId="15" xfId="8" applyNumberFormat="1" applyFont="1" applyFill="1" applyBorder="1" applyAlignment="1" applyProtection="1">
      <alignment horizontal="center" vertical="center" wrapText="1" readingOrder="1"/>
    </xf>
    <xf numFmtId="0" fontId="56" fillId="0" borderId="33" xfId="8" applyNumberFormat="1" applyFont="1" applyFill="1" applyBorder="1" applyAlignment="1" applyProtection="1">
      <alignment horizontal="left" vertical="center" wrapText="1" readingOrder="1"/>
    </xf>
    <xf numFmtId="37" fontId="8" fillId="0" borderId="16" xfId="8" applyNumberFormat="1" applyFont="1" applyFill="1" applyBorder="1" applyAlignment="1" applyProtection="1">
      <alignment horizontal="right" vertical="center"/>
      <protection locked="0"/>
    </xf>
    <xf numFmtId="178" fontId="8" fillId="0" borderId="17" xfId="8" applyNumberFormat="1" applyFont="1" applyFill="1" applyBorder="1" applyAlignment="1" applyProtection="1">
      <alignment horizontal="right" vertical="center"/>
      <protection locked="0"/>
    </xf>
    <xf numFmtId="178" fontId="8" fillId="0" borderId="18" xfId="8" applyNumberFormat="1" applyFont="1" applyFill="1" applyBorder="1" applyAlignment="1" applyProtection="1">
      <alignment horizontal="right" vertical="center"/>
      <protection locked="0"/>
    </xf>
    <xf numFmtId="0" fontId="56" fillId="0" borderId="30" xfId="8" applyNumberFormat="1" applyFont="1" applyFill="1" applyBorder="1" applyAlignment="1" applyProtection="1">
      <alignment horizontal="left" vertical="center" wrapText="1" readingOrder="1"/>
    </xf>
    <xf numFmtId="168" fontId="54" fillId="0" borderId="30" xfId="8" applyNumberFormat="1" applyFont="1" applyFill="1" applyBorder="1" applyAlignment="1" applyProtection="1">
      <alignment horizontal="right" vertical="center" wrapText="1" readingOrder="1"/>
    </xf>
    <xf numFmtId="0" fontId="56" fillId="0" borderId="0" xfId="8" applyNumberFormat="1" applyFont="1" applyFill="1" applyBorder="1" applyAlignment="1" applyProtection="1">
      <alignment horizontal="left" vertical="center" wrapText="1" readingOrder="1"/>
    </xf>
    <xf numFmtId="0" fontId="196" fillId="0" borderId="31" xfId="8" applyNumberFormat="1" applyFont="1" applyFill="1" applyBorder="1" applyAlignment="1" applyProtection="1">
      <alignment horizontal="center" vertical="center" wrapText="1" readingOrder="1"/>
    </xf>
    <xf numFmtId="168" fontId="50" fillId="0" borderId="15" xfId="8" applyNumberFormat="1" applyFont="1" applyFill="1" applyBorder="1" applyAlignment="1" applyProtection="1">
      <alignment horizontal="right" vertical="center" wrapText="1" readingOrder="1"/>
    </xf>
    <xf numFmtId="168" fontId="54" fillId="0" borderId="31" xfId="8" applyNumberFormat="1" applyFont="1" applyFill="1" applyBorder="1" applyAlignment="1" applyProtection="1">
      <alignment horizontal="right" vertical="center" wrapText="1" readingOrder="1"/>
    </xf>
    <xf numFmtId="0" fontId="52" fillId="0" borderId="33" xfId="8" applyNumberFormat="1" applyFont="1" applyFill="1" applyBorder="1" applyAlignment="1" applyProtection="1">
      <alignment horizontal="left" vertical="center" wrapText="1" readingOrder="1"/>
    </xf>
    <xf numFmtId="0" fontId="51" fillId="0" borderId="90" xfId="8" applyNumberFormat="1" applyFont="1" applyFill="1" applyBorder="1" applyAlignment="1" applyProtection="1">
      <alignment horizontal="left" vertical="center" wrapText="1" readingOrder="1"/>
    </xf>
    <xf numFmtId="168" fontId="50" fillId="0" borderId="90" xfId="8" applyNumberFormat="1" applyFont="1" applyFill="1" applyBorder="1" applyAlignment="1" applyProtection="1">
      <alignment horizontal="right" vertical="center" wrapText="1" readingOrder="1"/>
    </xf>
    <xf numFmtId="168" fontId="54" fillId="0" borderId="29" xfId="8" applyNumberFormat="1" applyFont="1" applyFill="1" applyBorder="1" applyAlignment="1" applyProtection="1">
      <alignment horizontal="right" vertical="center" wrapText="1" readingOrder="1"/>
    </xf>
    <xf numFmtId="0" fontId="56" fillId="0" borderId="29" xfId="8" applyNumberFormat="1" applyFont="1" applyFill="1" applyBorder="1" applyAlignment="1" applyProtection="1">
      <alignment horizontal="left" vertical="center" wrapText="1" readingOrder="1"/>
    </xf>
    <xf numFmtId="0" fontId="56" fillId="0" borderId="28" xfId="8" applyNumberFormat="1" applyFont="1" applyFill="1" applyBorder="1" applyAlignment="1" applyProtection="1">
      <alignment horizontal="left" vertical="center" wrapText="1" readingOrder="1"/>
    </xf>
    <xf numFmtId="169" fontId="50" fillId="0" borderId="30" xfId="8" applyNumberFormat="1" applyFont="1" applyFill="1" applyBorder="1" applyAlignment="1" applyProtection="1">
      <alignment horizontal="right" vertical="center" wrapText="1" readingOrder="1"/>
    </xf>
    <xf numFmtId="169" fontId="50" fillId="0" borderId="29" xfId="8" applyNumberFormat="1" applyFont="1" applyFill="1" applyBorder="1" applyAlignment="1" applyProtection="1">
      <alignment horizontal="right" vertical="center" wrapText="1" readingOrder="1"/>
    </xf>
    <xf numFmtId="0" fontId="48" fillId="0" borderId="0" xfId="8" applyNumberFormat="1" applyFont="1" applyFill="1" applyBorder="1" applyAlignment="1" applyProtection="1">
      <alignment horizontal="center" vertical="center" wrapText="1" readingOrder="1"/>
    </xf>
    <xf numFmtId="0" fontId="47" fillId="0" borderId="0" xfId="8" applyNumberFormat="1" applyFont="1" applyFill="1" applyBorder="1" applyAlignment="1" applyProtection="1">
      <alignment horizontal="center" vertical="center" wrapText="1" readingOrder="1"/>
    </xf>
    <xf numFmtId="0" fontId="175" fillId="3" borderId="0" xfId="0" applyFont="1" applyFill="1" applyAlignment="1" applyProtection="1">
      <alignment horizontal="center"/>
      <protection locked="0"/>
    </xf>
    <xf numFmtId="0" fontId="175" fillId="13" borderId="0" xfId="0" applyFont="1" applyFill="1" applyAlignment="1" applyProtection="1">
      <alignment horizontal="center"/>
      <protection locked="0"/>
    </xf>
    <xf numFmtId="49" fontId="182" fillId="0" borderId="16" xfId="0" applyNumberFormat="1" applyFont="1" applyBorder="1" applyAlignment="1" applyProtection="1">
      <alignment horizontal="left" vertical="center" wrapText="1"/>
      <protection locked="0"/>
    </xf>
    <xf numFmtId="0" fontId="182" fillId="3" borderId="0" xfId="0" applyFont="1" applyFill="1" applyBorder="1" applyAlignment="1" applyProtection="1">
      <alignment horizontal="center" vertical="center"/>
      <protection locked="0"/>
    </xf>
    <xf numFmtId="49" fontId="182" fillId="4" borderId="16" xfId="0" applyNumberFormat="1" applyFont="1" applyFill="1" applyBorder="1" applyAlignment="1" applyProtection="1">
      <alignment horizontal="left" vertical="center"/>
      <protection locked="0"/>
    </xf>
    <xf numFmtId="0" fontId="182" fillId="0" borderId="17" xfId="0" applyFont="1" applyBorder="1" applyAlignment="1" applyProtection="1">
      <alignment horizontal="left" vertical="center"/>
      <protection locked="0"/>
    </xf>
    <xf numFmtId="0" fontId="182" fillId="0" borderId="18" xfId="0" applyFont="1" applyBorder="1" applyAlignment="1" applyProtection="1">
      <alignment horizontal="left" vertical="center"/>
      <protection locked="0"/>
    </xf>
    <xf numFmtId="49" fontId="193" fillId="8" borderId="16" xfId="0" applyNumberFormat="1" applyFont="1" applyFill="1" applyBorder="1" applyAlignment="1" applyProtection="1">
      <alignment horizontal="left" vertical="center" wrapText="1"/>
      <protection locked="0"/>
    </xf>
    <xf numFmtId="49" fontId="193" fillId="8" borderId="18" xfId="0" applyNumberFormat="1" applyFont="1" applyFill="1" applyBorder="1" applyAlignment="1" applyProtection="1">
      <alignment horizontal="left" vertical="center" wrapText="1"/>
      <protection locked="0"/>
    </xf>
    <xf numFmtId="3" fontId="182" fillId="8" borderId="17" xfId="0" applyNumberFormat="1" applyFont="1" applyFill="1" applyBorder="1" applyAlignment="1" applyProtection="1">
      <alignment horizontal="right" vertical="center" wrapText="1"/>
      <protection hidden="1"/>
    </xf>
    <xf numFmtId="3" fontId="182" fillId="7" borderId="17" xfId="0" applyNumberFormat="1" applyFont="1" applyFill="1" applyBorder="1" applyAlignment="1" applyProtection="1">
      <alignment horizontal="right" vertical="center" wrapText="1"/>
      <protection hidden="1"/>
    </xf>
    <xf numFmtId="3" fontId="182" fillId="7" borderId="18" xfId="0" applyNumberFormat="1" applyFont="1" applyFill="1" applyBorder="1" applyAlignment="1" applyProtection="1">
      <alignment horizontal="right" vertical="center" wrapText="1"/>
      <protection hidden="1"/>
    </xf>
    <xf numFmtId="3" fontId="193" fillId="0" borderId="17" xfId="0" applyNumberFormat="1" applyFont="1" applyBorder="1" applyAlignment="1" applyProtection="1">
      <alignment horizontal="right" vertical="center" wrapText="1"/>
      <protection hidden="1"/>
    </xf>
    <xf numFmtId="3" fontId="193" fillId="0" borderId="18" xfId="0" applyNumberFormat="1" applyFont="1" applyBorder="1" applyAlignment="1" applyProtection="1">
      <alignment horizontal="right" vertical="center" wrapText="1"/>
      <protection hidden="1"/>
    </xf>
    <xf numFmtId="3" fontId="193" fillId="0" borderId="17" xfId="0" applyNumberFormat="1" applyFont="1" applyBorder="1" applyAlignment="1" applyProtection="1">
      <alignment horizontal="right" vertical="center"/>
      <protection locked="0"/>
    </xf>
    <xf numFmtId="3" fontId="193" fillId="0" borderId="18" xfId="0" applyNumberFormat="1" applyFont="1" applyBorder="1" applyAlignment="1" applyProtection="1">
      <alignment horizontal="right" vertical="center"/>
      <protection locked="0"/>
    </xf>
    <xf numFmtId="3" fontId="182" fillId="8" borderId="18" xfId="0" applyNumberFormat="1" applyFont="1" applyFill="1" applyBorder="1" applyAlignment="1" applyProtection="1">
      <alignment horizontal="right" vertical="center" wrapText="1"/>
      <protection hidden="1"/>
    </xf>
    <xf numFmtId="49" fontId="182" fillId="8" borderId="16" xfId="0" applyNumberFormat="1" applyFont="1" applyFill="1" applyBorder="1" applyAlignment="1" applyProtection="1">
      <alignment horizontal="left" vertical="center" wrapText="1"/>
      <protection locked="0"/>
    </xf>
    <xf numFmtId="3" fontId="182" fillId="8" borderId="16" xfId="0" applyNumberFormat="1" applyFont="1" applyFill="1" applyBorder="1" applyAlignment="1" applyProtection="1">
      <alignment horizontal="right" vertical="center" wrapText="1"/>
      <protection locked="0"/>
    </xf>
    <xf numFmtId="3" fontId="182" fillId="8" borderId="17" xfId="0" applyNumberFormat="1" applyFont="1" applyFill="1" applyBorder="1" applyAlignment="1" applyProtection="1">
      <alignment horizontal="right" vertical="center" wrapText="1"/>
      <protection locked="0"/>
    </xf>
    <xf numFmtId="3" fontId="182" fillId="8" borderId="18" xfId="0" applyNumberFormat="1" applyFont="1" applyFill="1" applyBorder="1" applyAlignment="1" applyProtection="1">
      <alignment horizontal="right" vertical="center" wrapText="1"/>
      <protection locked="0"/>
    </xf>
    <xf numFmtId="3" fontId="182" fillId="8" borderId="16" xfId="0" applyNumberFormat="1" applyFont="1" applyFill="1" applyBorder="1" applyAlignment="1" applyProtection="1">
      <alignment horizontal="right" vertical="center"/>
      <protection locked="0"/>
    </xf>
    <xf numFmtId="3" fontId="182" fillId="8" borderId="17" xfId="0" applyNumberFormat="1" applyFont="1" applyFill="1" applyBorder="1" applyAlignment="1" applyProtection="1">
      <alignment horizontal="right" vertical="center"/>
      <protection locked="0"/>
    </xf>
    <xf numFmtId="3" fontId="182" fillId="7" borderId="17" xfId="0" applyNumberFormat="1" applyFont="1" applyFill="1" applyBorder="1" applyAlignment="1" applyProtection="1">
      <alignment horizontal="right" vertical="center"/>
      <protection locked="0"/>
    </xf>
    <xf numFmtId="3" fontId="182" fillId="7" borderId="18" xfId="0" applyNumberFormat="1" applyFont="1" applyFill="1" applyBorder="1" applyAlignment="1" applyProtection="1">
      <alignment horizontal="right" vertical="center"/>
      <protection locked="0"/>
    </xf>
    <xf numFmtId="3" fontId="182" fillId="8" borderId="17" xfId="0" applyNumberFormat="1" applyFont="1" applyFill="1" applyBorder="1" applyAlignment="1" applyProtection="1">
      <alignment horizontal="right" vertical="center"/>
      <protection hidden="1"/>
    </xf>
    <xf numFmtId="3" fontId="182" fillId="7" borderId="17" xfId="0" applyNumberFormat="1" applyFont="1" applyFill="1" applyBorder="1" applyAlignment="1" applyProtection="1">
      <alignment horizontal="right" vertical="center"/>
      <protection hidden="1"/>
    </xf>
    <xf numFmtId="3" fontId="182" fillId="7" borderId="18" xfId="0" applyNumberFormat="1" applyFont="1" applyFill="1" applyBorder="1" applyAlignment="1" applyProtection="1">
      <alignment horizontal="right" vertical="center"/>
      <protection hidden="1"/>
    </xf>
    <xf numFmtId="49" fontId="193" fillId="6" borderId="16" xfId="0" applyNumberFormat="1" applyFont="1" applyFill="1" applyBorder="1" applyAlignment="1" applyProtection="1">
      <alignment horizontal="center" vertical="center" wrapText="1"/>
      <protection locked="0"/>
    </xf>
    <xf numFmtId="49" fontId="193" fillId="6" borderId="17" xfId="0" applyNumberFormat="1" applyFont="1" applyFill="1" applyBorder="1" applyAlignment="1" applyProtection="1">
      <alignment horizontal="center" vertical="center" wrapText="1"/>
      <protection locked="0"/>
    </xf>
    <xf numFmtId="49" fontId="193" fillId="6" borderId="18" xfId="0" applyNumberFormat="1" applyFont="1" applyFill="1" applyBorder="1" applyAlignment="1" applyProtection="1">
      <alignment horizontal="center" vertical="center" wrapText="1"/>
      <protection locked="0"/>
    </xf>
    <xf numFmtId="49" fontId="193" fillId="6" borderId="16" xfId="0" applyNumberFormat="1" applyFont="1" applyFill="1" applyBorder="1" applyAlignment="1" applyProtection="1">
      <alignment horizontal="center" vertical="center"/>
      <protection locked="0"/>
    </xf>
    <xf numFmtId="49" fontId="193" fillId="6" borderId="18" xfId="0" applyNumberFormat="1" applyFont="1" applyFill="1" applyBorder="1" applyAlignment="1" applyProtection="1">
      <alignment horizontal="center" vertical="center"/>
      <protection locked="0"/>
    </xf>
    <xf numFmtId="49" fontId="193" fillId="6" borderId="17" xfId="0" applyNumberFormat="1" applyFont="1" applyFill="1" applyBorder="1" applyAlignment="1" applyProtection="1">
      <alignment horizontal="center" vertical="center"/>
      <protection locked="0"/>
    </xf>
    <xf numFmtId="3" fontId="182" fillId="8" borderId="18" xfId="0" applyNumberFormat="1" applyFont="1" applyFill="1" applyBorder="1" applyAlignment="1" applyProtection="1">
      <alignment horizontal="right" vertical="center"/>
      <protection locked="0"/>
    </xf>
    <xf numFmtId="0" fontId="178" fillId="3" borderId="0" xfId="0" applyFont="1" applyFill="1" applyBorder="1" applyAlignment="1" applyProtection="1">
      <alignment horizontal="right" vertical="center" wrapText="1"/>
      <protection locked="0"/>
    </xf>
    <xf numFmtId="0" fontId="178" fillId="5" borderId="0" xfId="0" applyFont="1" applyFill="1" applyBorder="1" applyAlignment="1" applyProtection="1">
      <alignment horizontal="right" vertical="center" wrapText="1"/>
      <protection locked="0"/>
    </xf>
    <xf numFmtId="0" fontId="193" fillId="3" borderId="0" xfId="0" applyFont="1" applyFill="1" applyBorder="1" applyAlignment="1" applyProtection="1">
      <alignment horizontal="left" vertical="center"/>
      <protection locked="0"/>
    </xf>
    <xf numFmtId="0" fontId="193" fillId="3" borderId="0" xfId="0" applyFont="1" applyFill="1" applyBorder="1" applyAlignment="1" applyProtection="1">
      <alignment horizontal="right" vertical="center"/>
      <protection locked="0"/>
    </xf>
    <xf numFmtId="0" fontId="183" fillId="3" borderId="0" xfId="0" applyFont="1" applyFill="1" applyBorder="1" applyAlignment="1" applyProtection="1">
      <alignment horizontal="left" vertical="center"/>
      <protection locked="0"/>
    </xf>
    <xf numFmtId="0" fontId="183" fillId="5" borderId="0" xfId="0" applyFont="1" applyFill="1" applyBorder="1" applyAlignment="1" applyProtection="1">
      <alignment horizontal="left" vertical="center"/>
      <protection locked="0"/>
    </xf>
    <xf numFmtId="165" fontId="183" fillId="3" borderId="0" xfId="0" applyNumberFormat="1" applyFont="1" applyFill="1" applyBorder="1" applyAlignment="1" applyProtection="1">
      <alignment horizontal="left" vertical="center"/>
      <protection locked="0"/>
    </xf>
    <xf numFmtId="165" fontId="183" fillId="5" borderId="0" xfId="0" applyNumberFormat="1" applyFont="1" applyFill="1" applyBorder="1" applyAlignment="1" applyProtection="1">
      <alignment horizontal="left" vertical="center"/>
      <protection locked="0"/>
    </xf>
    <xf numFmtId="0" fontId="183" fillId="3" borderId="0" xfId="0" applyFont="1" applyFill="1" applyBorder="1" applyAlignment="1" applyProtection="1">
      <alignment horizontal="center" vertical="center"/>
      <protection locked="0"/>
    </xf>
    <xf numFmtId="177" fontId="183" fillId="3" borderId="0" xfId="0" applyNumberFormat="1" applyFont="1" applyFill="1" applyBorder="1" applyAlignment="1" applyProtection="1">
      <alignment horizontal="left" vertical="center"/>
      <protection locked="0"/>
    </xf>
    <xf numFmtId="167" fontId="183" fillId="3" borderId="0" xfId="0" applyNumberFormat="1" applyFont="1" applyFill="1" applyBorder="1" applyAlignment="1" applyProtection="1">
      <alignment horizontal="left" vertical="center"/>
      <protection locked="0"/>
    </xf>
    <xf numFmtId="49" fontId="183" fillId="3" borderId="0" xfId="0" applyNumberFormat="1" applyFont="1" applyFill="1" applyBorder="1" applyAlignment="1" applyProtection="1">
      <alignment horizontal="left" vertical="center"/>
      <protection locked="0"/>
    </xf>
    <xf numFmtId="49" fontId="183" fillId="5" borderId="0" xfId="0" applyNumberFormat="1" applyFont="1" applyFill="1" applyBorder="1" applyAlignment="1" applyProtection="1">
      <alignment horizontal="left" vertical="center"/>
      <protection locked="0"/>
    </xf>
    <xf numFmtId="0" fontId="176" fillId="3" borderId="0" xfId="0" applyFont="1" applyFill="1" applyAlignment="1" applyProtection="1">
      <alignment horizontal="left" vertical="center"/>
      <protection locked="0"/>
    </xf>
    <xf numFmtId="49" fontId="19" fillId="5" borderId="0" xfId="0" applyNumberFormat="1" applyFont="1" applyFill="1" applyBorder="1" applyAlignment="1" applyProtection="1">
      <alignment horizontal="center" vertical="top" wrapText="1"/>
    </xf>
    <xf numFmtId="49" fontId="4" fillId="7" borderId="9" xfId="0" applyNumberFormat="1" applyFont="1" applyFill="1" applyBorder="1" applyAlignment="1" applyProtection="1">
      <alignment horizontal="center" vertical="center" wrapText="1"/>
    </xf>
    <xf numFmtId="49" fontId="4" fillId="7" borderId="11" xfId="0" applyNumberFormat="1" applyFont="1" applyFill="1" applyBorder="1" applyAlignment="1" applyProtection="1">
      <alignment horizontal="center" vertical="center" wrapText="1"/>
    </xf>
    <xf numFmtId="49" fontId="20" fillId="5" borderId="0" xfId="0" applyNumberFormat="1" applyFont="1" applyFill="1" applyBorder="1" applyAlignment="1" applyProtection="1">
      <alignment horizontal="center" vertical="top" wrapText="1"/>
    </xf>
    <xf numFmtId="49" fontId="1" fillId="0" borderId="16" xfId="0" applyNumberFormat="1" applyFont="1" applyBorder="1" applyAlignment="1" applyProtection="1">
      <alignment horizontal="center" vertical="center"/>
    </xf>
    <xf numFmtId="49" fontId="1" fillId="0" borderId="17" xfId="0" applyNumberFormat="1" applyFont="1" applyBorder="1" applyAlignment="1" applyProtection="1">
      <alignment horizontal="center" vertical="center"/>
    </xf>
    <xf numFmtId="49" fontId="1" fillId="0" borderId="18" xfId="0" applyNumberFormat="1" applyFont="1" applyBorder="1" applyAlignment="1" applyProtection="1">
      <alignment horizontal="center" vertical="center"/>
    </xf>
    <xf numFmtId="0" fontId="7" fillId="0" borderId="9" xfId="0" applyFont="1" applyBorder="1" applyAlignment="1">
      <alignment horizontal="left" vertical="center"/>
      <protection locked="0"/>
    </xf>
    <xf numFmtId="0" fontId="7" fillId="0" borderId="10" xfId="0" applyFont="1" applyBorder="1" applyAlignment="1">
      <alignment horizontal="left" vertical="center"/>
      <protection locked="0"/>
    </xf>
    <xf numFmtId="0" fontId="7" fillId="0" borderId="11" xfId="0" applyFont="1" applyBorder="1" applyAlignment="1">
      <alignment horizontal="left" vertical="center"/>
      <protection locked="0"/>
    </xf>
    <xf numFmtId="0" fontId="7" fillId="0" borderId="0" xfId="0" applyFont="1" applyBorder="1" applyAlignment="1">
      <alignment horizontal="center" vertical="center"/>
      <protection locked="0"/>
    </xf>
    <xf numFmtId="0" fontId="10" fillId="0" borderId="16" xfId="0" applyFont="1" applyBorder="1" applyAlignment="1" applyProtection="1">
      <alignment horizontal="center" vertical="center"/>
    </xf>
    <xf numFmtId="0" fontId="10" fillId="0" borderId="18" xfId="0" applyFont="1" applyBorder="1" applyAlignment="1" applyProtection="1">
      <alignment horizontal="center" vertical="center"/>
    </xf>
    <xf numFmtId="0" fontId="10" fillId="0" borderId="17" xfId="0" applyFont="1" applyBorder="1" applyAlignment="1" applyProtection="1">
      <alignment horizontal="center" vertical="center"/>
    </xf>
    <xf numFmtId="3" fontId="1" fillId="0" borderId="16" xfId="0" applyNumberFormat="1" applyFont="1" applyBorder="1" applyAlignment="1" applyProtection="1">
      <alignment horizontal="center" vertical="center"/>
    </xf>
    <xf numFmtId="3" fontId="1" fillId="0" borderId="18" xfId="0" applyNumberFormat="1" applyFont="1" applyBorder="1" applyAlignment="1" applyProtection="1">
      <alignment horizontal="center" vertical="center"/>
    </xf>
    <xf numFmtId="49" fontId="1" fillId="0" borderId="16" xfId="0" applyNumberFormat="1" applyFont="1" applyBorder="1" applyAlignment="1" applyProtection="1">
      <alignment horizontal="left" vertical="center" wrapText="1"/>
    </xf>
    <xf numFmtId="49" fontId="1" fillId="0" borderId="17" xfId="0" applyNumberFormat="1" applyFont="1" applyBorder="1" applyAlignment="1" applyProtection="1">
      <alignment horizontal="left" vertical="center" wrapText="1"/>
    </xf>
    <xf numFmtId="49" fontId="1" fillId="0" borderId="18" xfId="0" applyNumberFormat="1" applyFont="1" applyBorder="1" applyAlignment="1" applyProtection="1">
      <alignment horizontal="left" vertical="center" wrapText="1"/>
    </xf>
    <xf numFmtId="165" fontId="1" fillId="5" borderId="16" xfId="0" applyNumberFormat="1" applyFont="1" applyFill="1" applyBorder="1" applyAlignment="1" applyProtection="1">
      <alignment horizontal="center" vertical="center"/>
    </xf>
    <xf numFmtId="165" fontId="1" fillId="5" borderId="18" xfId="0" applyNumberFormat="1" applyFont="1" applyFill="1" applyBorder="1" applyAlignment="1" applyProtection="1">
      <alignment horizontal="center" vertical="center"/>
    </xf>
    <xf numFmtId="0" fontId="1" fillId="0" borderId="16" xfId="0" applyFont="1" applyBorder="1" applyAlignment="1" applyProtection="1">
      <alignment horizontal="left" vertical="center" wrapText="1"/>
    </xf>
    <xf numFmtId="0" fontId="1" fillId="0" borderId="17" xfId="0" applyFont="1" applyBorder="1" applyAlignment="1" applyProtection="1">
      <alignment horizontal="left" vertical="center" wrapText="1"/>
    </xf>
    <xf numFmtId="0" fontId="1" fillId="0" borderId="18" xfId="0" applyFont="1" applyBorder="1" applyAlignment="1" applyProtection="1">
      <alignment horizontal="left" vertical="center" wrapText="1"/>
    </xf>
    <xf numFmtId="0" fontId="7" fillId="0" borderId="16" xfId="0" applyFont="1" applyBorder="1" applyAlignment="1" applyProtection="1">
      <alignment horizontal="center" vertical="center"/>
    </xf>
    <xf numFmtId="0" fontId="7" fillId="0" borderId="17" xfId="0" applyFont="1" applyBorder="1" applyAlignment="1" applyProtection="1">
      <alignment horizontal="center" vertical="center"/>
    </xf>
    <xf numFmtId="0" fontId="7" fillId="0" borderId="18" xfId="0" applyFont="1" applyBorder="1" applyAlignment="1" applyProtection="1">
      <alignment horizontal="center" vertical="center"/>
    </xf>
    <xf numFmtId="165" fontId="1" fillId="0" borderId="16" xfId="0" applyNumberFormat="1" applyFont="1" applyBorder="1" applyAlignment="1" applyProtection="1">
      <alignment horizontal="center" vertical="center"/>
    </xf>
    <xf numFmtId="165" fontId="1" fillId="0" borderId="18" xfId="0" applyNumberFormat="1" applyFont="1" applyBorder="1" applyAlignment="1" applyProtection="1">
      <alignment horizontal="center" vertical="center"/>
    </xf>
    <xf numFmtId="165" fontId="1" fillId="7" borderId="16" xfId="0" applyNumberFormat="1" applyFont="1" applyFill="1" applyBorder="1" applyAlignment="1" applyProtection="1">
      <alignment horizontal="center" vertical="center"/>
    </xf>
    <xf numFmtId="165" fontId="1" fillId="7" borderId="18" xfId="0" applyNumberFormat="1" applyFont="1" applyFill="1" applyBorder="1" applyAlignment="1" applyProtection="1">
      <alignment horizontal="center" vertical="center"/>
    </xf>
    <xf numFmtId="165" fontId="21" fillId="0" borderId="16" xfId="0" applyNumberFormat="1" applyFont="1" applyBorder="1" applyAlignment="1" applyProtection="1">
      <alignment horizontal="center" vertical="center"/>
    </xf>
    <xf numFmtId="165" fontId="21" fillId="0" borderId="18" xfId="0" applyNumberFormat="1" applyFont="1" applyBorder="1" applyAlignment="1" applyProtection="1">
      <alignment horizontal="center" vertical="center"/>
    </xf>
    <xf numFmtId="0" fontId="21" fillId="0" borderId="16" xfId="0" applyFont="1" applyBorder="1" applyAlignment="1" applyProtection="1">
      <alignment horizontal="left" vertical="center" wrapText="1"/>
    </xf>
    <xf numFmtId="0" fontId="21" fillId="0" borderId="17" xfId="0" applyFont="1" applyBorder="1" applyAlignment="1" applyProtection="1">
      <alignment horizontal="left" vertical="center" wrapText="1"/>
    </xf>
    <xf numFmtId="0" fontId="21" fillId="0" borderId="18" xfId="0" applyFont="1" applyBorder="1" applyAlignment="1" applyProtection="1">
      <alignment horizontal="left" vertical="center" wrapText="1"/>
    </xf>
    <xf numFmtId="165" fontId="21" fillId="7" borderId="16" xfId="0" applyNumberFormat="1" applyFont="1" applyFill="1" applyBorder="1" applyAlignment="1" applyProtection="1">
      <alignment horizontal="center" vertical="center"/>
    </xf>
    <xf numFmtId="165" fontId="21" fillId="7" borderId="18" xfId="0" applyNumberFormat="1" applyFont="1" applyFill="1" applyBorder="1" applyAlignment="1" applyProtection="1">
      <alignment horizontal="center" vertical="center"/>
    </xf>
    <xf numFmtId="0" fontId="1" fillId="0" borderId="18" xfId="0" applyFont="1" applyBorder="1" applyAlignment="1" applyProtection="1">
      <alignment horizontal="center" vertical="center"/>
    </xf>
    <xf numFmtId="0" fontId="1" fillId="0" borderId="16" xfId="0" applyFont="1" applyBorder="1" applyAlignment="1" applyProtection="1">
      <alignment horizontal="left" vertical="center"/>
    </xf>
    <xf numFmtId="0" fontId="1" fillId="0" borderId="17" xfId="0" applyFont="1" applyBorder="1" applyAlignment="1" applyProtection="1">
      <alignment horizontal="left" vertical="center"/>
    </xf>
    <xf numFmtId="0" fontId="1" fillId="0" borderId="18" xfId="0" applyFont="1" applyBorder="1" applyAlignment="1" applyProtection="1">
      <alignment horizontal="left" vertical="center"/>
    </xf>
    <xf numFmtId="0" fontId="1" fillId="0" borderId="16" xfId="0" applyFont="1" applyBorder="1" applyAlignment="1" applyProtection="1">
      <alignment horizontal="center" vertical="center"/>
    </xf>
    <xf numFmtId="0" fontId="110" fillId="0" borderId="37" xfId="16" quotePrefix="1" applyFont="1" applyBorder="1"/>
  </cellXfs>
  <cellStyles count="20">
    <cellStyle name="Comma" xfId="4" builtinId="3"/>
    <cellStyle name="Comma 2" xfId="7"/>
    <cellStyle name="Comma 3" xfId="9"/>
    <cellStyle name="Comma 4" xfId="13"/>
    <cellStyle name="Comma 5" xfId="17"/>
    <cellStyle name="Hyperlink" xfId="2" builtinId="8"/>
    <cellStyle name="Normal" xfId="0" builtinId="0"/>
    <cellStyle name="Normal 2" xfId="1"/>
    <cellStyle name="Normal 2 2" xfId="5"/>
    <cellStyle name="Normal 2 3" xfId="6"/>
    <cellStyle name="Normal 2 4" xfId="14"/>
    <cellStyle name="Normal 3" xfId="3"/>
    <cellStyle name="Normal 3 2" xfId="8"/>
    <cellStyle name="Normal 3 3" xfId="15"/>
    <cellStyle name="Normal 3 4" xfId="16"/>
    <cellStyle name="Normal 4" xfId="12"/>
    <cellStyle name="Normal 4 2" xfId="18"/>
    <cellStyle name="Normal 5" xfId="11"/>
    <cellStyle name="Normal 6" xfId="19"/>
    <cellStyle name="Percent 2"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2E2E2E"/>
      <rgbColor rgb="00660066"/>
      <rgbColor rgb="00FF8080"/>
      <rgbColor rgb="000066CC"/>
      <rgbColor rgb="00CCCCFF"/>
      <rgbColor rgb="00F0F0F0"/>
      <rgbColor rgb="00646464"/>
      <rgbColor rgb="00D7D7D7"/>
      <rgbColor rgb="00E9F5FE"/>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66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BGT!A1"/><Relationship Id="rId13" Type="http://schemas.openxmlformats.org/officeDocument/2006/relationships/hyperlink" Target="https://zalo.me/0989466992" TargetMode="External"/><Relationship Id="rId3" Type="http://schemas.openxmlformats.org/officeDocument/2006/relationships/image" Target="../media/image2.jpg"/><Relationship Id="rId7" Type="http://schemas.openxmlformats.org/officeDocument/2006/relationships/hyperlink" Target="KT%20TIEN%20LUONG.xlsx" TargetMode="External"/><Relationship Id="rId12" Type="http://schemas.openxmlformats.org/officeDocument/2006/relationships/hyperlink" Target="#TTDN!A1"/><Relationship Id="rId2" Type="http://schemas.openxmlformats.org/officeDocument/2006/relationships/image" Target="../media/image1.jpeg"/><Relationship Id="rId1" Type="http://schemas.openxmlformats.org/officeDocument/2006/relationships/hyperlink" Target="https://www.facebook.com/moclan0989466992" TargetMode="External"/><Relationship Id="rId6" Type="http://schemas.openxmlformats.org/officeDocument/2006/relationships/hyperlink" Target="#BKHO!A1"/><Relationship Id="rId11" Type="http://schemas.openxmlformats.org/officeDocument/2006/relationships/hyperlink" Target="#NHAPLIEU!A1"/><Relationship Id="rId5" Type="http://schemas.openxmlformats.org/officeDocument/2006/relationships/hyperlink" Target="#BCN!A1"/><Relationship Id="rId15" Type="http://schemas.openxmlformats.org/officeDocument/2006/relationships/hyperlink" Target="https://www.youtube.com/playlist?list=PLxNXSq0ddjCbeYzJqDGMYJ8cb0FMKSzFp" TargetMode="External"/><Relationship Id="rId10" Type="http://schemas.openxmlformats.org/officeDocument/2006/relationships/hyperlink" Target="#BCTC!A1"/><Relationship Id="rId4" Type="http://schemas.openxmlformats.org/officeDocument/2006/relationships/hyperlink" Target="#BQUY!A1"/><Relationship Id="rId9" Type="http://schemas.openxmlformats.org/officeDocument/2006/relationships/hyperlink" Target="#BT!A1"/><Relationship Id="rId14" Type="http://schemas.openxmlformats.org/officeDocument/2006/relationships/hyperlink" Target="#INAN!A1"/></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BQUY!A1"/></Relationships>
</file>

<file path=xl/drawings/_rels/drawing13.xml.rels><?xml version="1.0" encoding="UTF-8" standalone="yes"?>
<Relationships xmlns="http://schemas.openxmlformats.org/package/2006/relationships"><Relationship Id="rId1" Type="http://schemas.openxmlformats.org/officeDocument/2006/relationships/hyperlink" Target="#BQUY!A1"/></Relationships>
</file>

<file path=xl/drawings/_rels/drawing14.xml.rels><?xml version="1.0" encoding="UTF-8" standalone="yes"?>
<Relationships xmlns="http://schemas.openxmlformats.org/package/2006/relationships"><Relationship Id="rId1" Type="http://schemas.openxmlformats.org/officeDocument/2006/relationships/hyperlink" Target="#BQUY!A1"/></Relationships>
</file>

<file path=xl/drawings/_rels/drawing15.xml.rels><?xml version="1.0" encoding="UTF-8" standalone="yes"?>
<Relationships xmlns="http://schemas.openxmlformats.org/package/2006/relationships"><Relationship Id="rId1" Type="http://schemas.openxmlformats.org/officeDocument/2006/relationships/hyperlink" Target="#BQUY!A1"/></Relationships>
</file>

<file path=xl/drawings/_rels/drawing16.xml.rels><?xml version="1.0" encoding="UTF-8" standalone="yes"?>
<Relationships xmlns="http://schemas.openxmlformats.org/package/2006/relationships"><Relationship Id="rId1" Type="http://schemas.openxmlformats.org/officeDocument/2006/relationships/hyperlink" Target="#BKHO!A1"/></Relationships>
</file>

<file path=xl/drawings/_rels/drawing17.xml.rels><?xml version="1.0" encoding="UTF-8" standalone="yes"?>
<Relationships xmlns="http://schemas.openxmlformats.org/package/2006/relationships"><Relationship Id="rId1" Type="http://schemas.openxmlformats.org/officeDocument/2006/relationships/hyperlink" Target="#BKHO!A1"/></Relationships>
</file>

<file path=xl/drawings/_rels/drawing18.xml.rels><?xml version="1.0" encoding="UTF-8" standalone="yes"?>
<Relationships xmlns="http://schemas.openxmlformats.org/package/2006/relationships"><Relationship Id="rId1" Type="http://schemas.openxmlformats.org/officeDocument/2006/relationships/hyperlink" Target="#BKHO!A1"/></Relationships>
</file>

<file path=xl/drawings/_rels/drawing19.xml.rels><?xml version="1.0" encoding="UTF-8" standalone="yes"?>
<Relationships xmlns="http://schemas.openxmlformats.org/package/2006/relationships"><Relationship Id="rId1" Type="http://schemas.openxmlformats.org/officeDocument/2006/relationships/hyperlink" Target="#BKHO!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https://www.facebook.com/profile.php?id=100012501606790" TargetMode="External"/><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1" Type="http://schemas.openxmlformats.org/officeDocument/2006/relationships/hyperlink" Target="#BKHO!A1"/></Relationships>
</file>

<file path=xl/drawings/_rels/drawing21.xml.rels><?xml version="1.0" encoding="UTF-8" standalone="yes"?>
<Relationships xmlns="http://schemas.openxmlformats.org/package/2006/relationships"><Relationship Id="rId1" Type="http://schemas.openxmlformats.org/officeDocument/2006/relationships/hyperlink" Target="#BKHO!A1"/></Relationships>
</file>

<file path=xl/drawings/_rels/drawing22.xml.rels><?xml version="1.0" encoding="UTF-8" standalone="yes"?>
<Relationships xmlns="http://schemas.openxmlformats.org/package/2006/relationships"><Relationship Id="rId1" Type="http://schemas.openxmlformats.org/officeDocument/2006/relationships/hyperlink" Target="#BKHO!A1"/></Relationships>
</file>

<file path=xl/drawings/_rels/drawing23.xml.rels><?xml version="1.0" encoding="UTF-8" standalone="yes"?>
<Relationships xmlns="http://schemas.openxmlformats.org/package/2006/relationships"><Relationship Id="rId1" Type="http://schemas.openxmlformats.org/officeDocument/2006/relationships/hyperlink" Target="#BKHO!A1"/></Relationships>
</file>

<file path=xl/drawings/_rels/drawing24.xml.rels><?xml version="1.0" encoding="UTF-8" standalone="yes"?>
<Relationships xmlns="http://schemas.openxmlformats.org/package/2006/relationships"><Relationship Id="rId1" Type="http://schemas.openxmlformats.org/officeDocument/2006/relationships/hyperlink" Target="#BKHO!A1"/></Relationships>
</file>

<file path=xl/drawings/_rels/drawing25.xml.rels><?xml version="1.0" encoding="UTF-8" standalone="yes"?>
<Relationships xmlns="http://schemas.openxmlformats.org/package/2006/relationships"><Relationship Id="rId2" Type="http://schemas.openxmlformats.org/officeDocument/2006/relationships/hyperlink" Target="#BCN!A1"/><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1" Type="http://schemas.openxmlformats.org/officeDocument/2006/relationships/hyperlink" Target="#BCN!A1"/></Relationships>
</file>

<file path=xl/drawings/_rels/drawing27.xml.rels><?xml version="1.0" encoding="UTF-8" standalone="yes"?>
<Relationships xmlns="http://schemas.openxmlformats.org/package/2006/relationships"><Relationship Id="rId1" Type="http://schemas.openxmlformats.org/officeDocument/2006/relationships/hyperlink" Target="#BCN!A1"/></Relationships>
</file>

<file path=xl/drawings/_rels/drawing28.xml.rels><?xml version="1.0" encoding="UTF-8" standalone="yes"?>
<Relationships xmlns="http://schemas.openxmlformats.org/package/2006/relationships"><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8" Type="http://schemas.openxmlformats.org/officeDocument/2006/relationships/hyperlink" Target="#BCTC!A1"/><Relationship Id="rId13" Type="http://schemas.openxmlformats.org/officeDocument/2006/relationships/hyperlink" Target="#'IN-PC'!A1"/><Relationship Id="rId18" Type="http://schemas.openxmlformats.org/officeDocument/2006/relationships/image" Target="../media/image7.png"/><Relationship Id="rId3" Type="http://schemas.openxmlformats.org/officeDocument/2006/relationships/hyperlink" Target="#BCN!A1"/><Relationship Id="rId7" Type="http://schemas.openxmlformats.org/officeDocument/2006/relationships/hyperlink" Target="#INAN!A1"/><Relationship Id="rId12" Type="http://schemas.openxmlformats.org/officeDocument/2006/relationships/image" Target="../media/image5.png"/><Relationship Id="rId17" Type="http://schemas.openxmlformats.org/officeDocument/2006/relationships/hyperlink" Target="#'So TG'!A1"/><Relationship Id="rId2" Type="http://schemas.openxmlformats.org/officeDocument/2006/relationships/hyperlink" Target="#BKHO!A1"/><Relationship Id="rId16" Type="http://schemas.openxmlformats.org/officeDocument/2006/relationships/image" Target="../media/image6.png"/><Relationship Id="rId1" Type="http://schemas.openxmlformats.org/officeDocument/2006/relationships/hyperlink" Target="#MENU!A1"/><Relationship Id="rId6" Type="http://schemas.openxmlformats.org/officeDocument/2006/relationships/hyperlink" Target="#BT!A1"/><Relationship Id="rId11" Type="http://schemas.openxmlformats.org/officeDocument/2006/relationships/hyperlink" Target="#'IN PC'!A1"/><Relationship Id="rId5" Type="http://schemas.openxmlformats.org/officeDocument/2006/relationships/hyperlink" Target="KT%20TIEN%20LUONG.xlsx" TargetMode="External"/><Relationship Id="rId15" Type="http://schemas.openxmlformats.org/officeDocument/2006/relationships/hyperlink" Target="#'So quy'!A1"/><Relationship Id="rId10" Type="http://schemas.openxmlformats.org/officeDocument/2006/relationships/image" Target="../media/image4.png"/><Relationship Id="rId4" Type="http://schemas.openxmlformats.org/officeDocument/2006/relationships/hyperlink" Target="#BGT!A1"/><Relationship Id="rId9" Type="http://schemas.openxmlformats.org/officeDocument/2006/relationships/hyperlink" Target="#'IN PT'!A1"/><Relationship Id="rId14" Type="http://schemas.openxmlformats.org/officeDocument/2006/relationships/hyperlink" Target="#'IN-PT'!A1"/></Relationships>
</file>

<file path=xl/drawings/_rels/drawing30.xml.rels><?xml version="1.0" encoding="UTF-8" standalone="yes"?>
<Relationships xmlns="http://schemas.openxmlformats.org/package/2006/relationships"><Relationship Id="rId1" Type="http://schemas.openxmlformats.org/officeDocument/2006/relationships/hyperlink" Target="#BT!A1"/></Relationships>
</file>

<file path=xl/drawings/_rels/drawing31.xml.rels><?xml version="1.0" encoding="UTF-8" standalone="yes"?>
<Relationships xmlns="http://schemas.openxmlformats.org/package/2006/relationships"><Relationship Id="rId1" Type="http://schemas.openxmlformats.org/officeDocument/2006/relationships/hyperlink" Target="#BT!A1"/></Relationships>
</file>

<file path=xl/drawings/_rels/drawing32.xml.rels><?xml version="1.0" encoding="UTF-8" standalone="yes"?>
<Relationships xmlns="http://schemas.openxmlformats.org/package/2006/relationships"><Relationship Id="rId1" Type="http://schemas.openxmlformats.org/officeDocument/2006/relationships/hyperlink" Target="#BT!A1"/></Relationships>
</file>

<file path=xl/drawings/_rels/drawing33.xml.rels><?xml version="1.0" encoding="UTF-8" standalone="yes"?>
<Relationships xmlns="http://schemas.openxmlformats.org/package/2006/relationships"><Relationship Id="rId1" Type="http://schemas.openxmlformats.org/officeDocument/2006/relationships/hyperlink" Target="#BT!A1"/></Relationships>
</file>

<file path=xl/drawings/_rels/drawing34.xml.rels><?xml version="1.0" encoding="UTF-8" standalone="yes"?>
<Relationships xmlns="http://schemas.openxmlformats.org/package/2006/relationships"><Relationship Id="rId1" Type="http://schemas.openxmlformats.org/officeDocument/2006/relationships/hyperlink" Target="#BT!A1"/></Relationships>
</file>

<file path=xl/drawings/_rels/drawing35.xml.rels><?xml version="1.0" encoding="UTF-8" standalone="yes"?>
<Relationships xmlns="http://schemas.openxmlformats.org/package/2006/relationships"><Relationship Id="rId1" Type="http://schemas.openxmlformats.org/officeDocument/2006/relationships/hyperlink" Target="#BT!A1"/></Relationships>
</file>

<file path=xl/drawings/_rels/drawing36.xml.rels><?xml version="1.0" encoding="UTF-8" standalone="yes"?>
<Relationships xmlns="http://schemas.openxmlformats.org/package/2006/relationships"><Relationship Id="rId1" Type="http://schemas.openxmlformats.org/officeDocument/2006/relationships/hyperlink" Target="#INAN!A1"/></Relationships>
</file>

<file path=xl/drawings/_rels/drawing37.xml.rels><?xml version="1.0" encoding="UTF-8" standalone="yes"?>
<Relationships xmlns="http://schemas.openxmlformats.org/package/2006/relationships"><Relationship Id="rId1" Type="http://schemas.openxmlformats.org/officeDocument/2006/relationships/hyperlink" Target="#BT!A1"/></Relationships>
</file>

<file path=xl/drawings/_rels/drawing38.xml.rels><?xml version="1.0" encoding="UTF-8" standalone="yes"?>
<Relationships xmlns="http://schemas.openxmlformats.org/package/2006/relationships"><Relationship Id="rId1" Type="http://schemas.openxmlformats.org/officeDocument/2006/relationships/hyperlink" Target="#INAN!A1"/></Relationships>
</file>

<file path=xl/drawings/_rels/drawing39.xml.rels><?xml version="1.0" encoding="UTF-8" standalone="yes"?>
<Relationships xmlns="http://schemas.openxmlformats.org/package/2006/relationships"><Relationship Id="rId1" Type="http://schemas.openxmlformats.org/officeDocument/2006/relationships/hyperlink" Target="#BCTC!A1"/></Relationships>
</file>

<file path=xl/drawings/_rels/drawing4.xml.rels><?xml version="1.0" encoding="UTF-8" standalone="yes"?>
<Relationships xmlns="http://schemas.openxmlformats.org/package/2006/relationships"><Relationship Id="rId8" Type="http://schemas.openxmlformats.org/officeDocument/2006/relationships/hyperlink" Target="#BCTC!A1"/><Relationship Id="rId13" Type="http://schemas.openxmlformats.org/officeDocument/2006/relationships/hyperlink" Target="#DMKH_NCC!A1"/><Relationship Id="rId18" Type="http://schemas.openxmlformats.org/officeDocument/2006/relationships/hyperlink" Target="#'CT331'!A1"/><Relationship Id="rId3" Type="http://schemas.openxmlformats.org/officeDocument/2006/relationships/hyperlink" Target="#BQUY!A1"/><Relationship Id="rId21" Type="http://schemas.openxmlformats.org/officeDocument/2006/relationships/image" Target="../media/image14.jpg"/><Relationship Id="rId7" Type="http://schemas.openxmlformats.org/officeDocument/2006/relationships/hyperlink" Target="#INAN!A1"/><Relationship Id="rId12" Type="http://schemas.openxmlformats.org/officeDocument/2006/relationships/image" Target="../media/image9.png"/><Relationship Id="rId17" Type="http://schemas.openxmlformats.org/officeDocument/2006/relationships/image" Target="../media/image12.jpg"/><Relationship Id="rId2" Type="http://schemas.openxmlformats.org/officeDocument/2006/relationships/hyperlink" Target="#BKHO!A1"/><Relationship Id="rId16" Type="http://schemas.openxmlformats.org/officeDocument/2006/relationships/hyperlink" Target="#'CT131'!A1"/><Relationship Id="rId20" Type="http://schemas.openxmlformats.org/officeDocument/2006/relationships/hyperlink" Target="#'TH131'!A1"/><Relationship Id="rId1" Type="http://schemas.openxmlformats.org/officeDocument/2006/relationships/hyperlink" Target="#MENU!A1"/><Relationship Id="rId6" Type="http://schemas.openxmlformats.org/officeDocument/2006/relationships/hyperlink" Target="#BT!A1"/><Relationship Id="rId11" Type="http://schemas.openxmlformats.org/officeDocument/2006/relationships/hyperlink" Target="#'TH 331'!A1"/><Relationship Id="rId5" Type="http://schemas.openxmlformats.org/officeDocument/2006/relationships/hyperlink" Target="KT%20TIEN%20LUONG.xlsx" TargetMode="External"/><Relationship Id="rId15" Type="http://schemas.openxmlformats.org/officeDocument/2006/relationships/image" Target="../media/image11.jpg"/><Relationship Id="rId23" Type="http://schemas.openxmlformats.org/officeDocument/2006/relationships/image" Target="../media/image15.jpg"/><Relationship Id="rId10" Type="http://schemas.openxmlformats.org/officeDocument/2006/relationships/image" Target="../media/image8.png"/><Relationship Id="rId19" Type="http://schemas.openxmlformats.org/officeDocument/2006/relationships/image" Target="../media/image13.jpg"/><Relationship Id="rId4" Type="http://schemas.openxmlformats.org/officeDocument/2006/relationships/hyperlink" Target="#BGT!A1"/><Relationship Id="rId9" Type="http://schemas.openxmlformats.org/officeDocument/2006/relationships/hyperlink" Target="#'TH 131'!A1"/><Relationship Id="rId14" Type="http://schemas.openxmlformats.org/officeDocument/2006/relationships/image" Target="../media/image10.jpg"/><Relationship Id="rId22" Type="http://schemas.openxmlformats.org/officeDocument/2006/relationships/hyperlink" Target="#'TH331'!A1"/></Relationships>
</file>

<file path=xl/drawings/_rels/drawing40.xml.rels><?xml version="1.0" encoding="UTF-8" standalone="yes"?>
<Relationships xmlns="http://schemas.openxmlformats.org/package/2006/relationships"><Relationship Id="rId2" Type="http://schemas.openxmlformats.org/officeDocument/2006/relationships/hyperlink" Target="#DMTK!A1"/><Relationship Id="rId1" Type="http://schemas.openxmlformats.org/officeDocument/2006/relationships/hyperlink" Target="#BCTC!A1"/></Relationships>
</file>

<file path=xl/drawings/_rels/drawing41.xml.rels><?xml version="1.0" encoding="UTF-8" standalone="yes"?>
<Relationships xmlns="http://schemas.openxmlformats.org/package/2006/relationships"><Relationship Id="rId1" Type="http://schemas.openxmlformats.org/officeDocument/2006/relationships/hyperlink" Target="#BCTC!A1"/></Relationships>
</file>

<file path=xl/drawings/_rels/drawing42.xml.rels><?xml version="1.0" encoding="UTF-8" standalone="yes"?>
<Relationships xmlns="http://schemas.openxmlformats.org/package/2006/relationships"><Relationship Id="rId1" Type="http://schemas.openxmlformats.org/officeDocument/2006/relationships/hyperlink" Target="#BCTC!A1"/></Relationships>
</file>

<file path=xl/drawings/_rels/drawing43.xml.rels><?xml version="1.0" encoding="UTF-8" standalone="yes"?>
<Relationships xmlns="http://schemas.openxmlformats.org/package/2006/relationships"><Relationship Id="rId1" Type="http://schemas.openxmlformats.org/officeDocument/2006/relationships/hyperlink" Target="#BCTC!A1"/></Relationships>
</file>

<file path=xl/drawings/_rels/drawing5.xml.rels><?xml version="1.0" encoding="UTF-8" standalone="yes"?>
<Relationships xmlns="http://schemas.openxmlformats.org/package/2006/relationships"><Relationship Id="rId8" Type="http://schemas.openxmlformats.org/officeDocument/2006/relationships/hyperlink" Target="#BCTC!A1"/><Relationship Id="rId13" Type="http://schemas.openxmlformats.org/officeDocument/2006/relationships/image" Target="../media/image17.png"/><Relationship Id="rId3" Type="http://schemas.openxmlformats.org/officeDocument/2006/relationships/hyperlink" Target="#BQUY!A1"/><Relationship Id="rId7" Type="http://schemas.openxmlformats.org/officeDocument/2006/relationships/hyperlink" Target="#INAN!A1"/><Relationship Id="rId12" Type="http://schemas.openxmlformats.org/officeDocument/2006/relationships/hyperlink" Target="#SCTGV!A1"/><Relationship Id="rId2" Type="http://schemas.openxmlformats.org/officeDocument/2006/relationships/hyperlink" Target="#BKHO!A1"/><Relationship Id="rId1" Type="http://schemas.openxmlformats.org/officeDocument/2006/relationships/hyperlink" Target="#MENU!A1"/><Relationship Id="rId6" Type="http://schemas.openxmlformats.org/officeDocument/2006/relationships/hyperlink" Target="#BT!A1"/><Relationship Id="rId11" Type="http://schemas.openxmlformats.org/officeDocument/2006/relationships/image" Target="../media/image16.png"/><Relationship Id="rId5" Type="http://schemas.openxmlformats.org/officeDocument/2006/relationships/hyperlink" Target="KT%20TIEN%20LUONG.xlsx" TargetMode="External"/><Relationship Id="rId10" Type="http://schemas.openxmlformats.org/officeDocument/2006/relationships/hyperlink" Target="#BTGT!A1"/><Relationship Id="rId4" Type="http://schemas.openxmlformats.org/officeDocument/2006/relationships/hyperlink" Target="#BCN!A1"/><Relationship Id="rId9" Type="http://schemas.openxmlformats.org/officeDocument/2006/relationships/hyperlink" Target="#TheGT!A1"/></Relationships>
</file>

<file path=xl/drawings/_rels/drawing6.xml.rels><?xml version="1.0" encoding="UTF-8" standalone="yes"?>
<Relationships xmlns="http://schemas.openxmlformats.org/package/2006/relationships"><Relationship Id="rId8" Type="http://schemas.openxmlformats.org/officeDocument/2006/relationships/hyperlink" Target="#BCTC!A1"/><Relationship Id="rId13" Type="http://schemas.openxmlformats.org/officeDocument/2006/relationships/hyperlink" Target="#'T&#7901; khai'!A1"/><Relationship Id="rId18" Type="http://schemas.openxmlformats.org/officeDocument/2006/relationships/image" Target="../media/image22.jpeg"/><Relationship Id="rId3" Type="http://schemas.openxmlformats.org/officeDocument/2006/relationships/hyperlink" Target="#BQUY!A1"/><Relationship Id="rId7" Type="http://schemas.openxmlformats.org/officeDocument/2006/relationships/hyperlink" Target="#INAN!A1"/><Relationship Id="rId12" Type="http://schemas.openxmlformats.org/officeDocument/2006/relationships/image" Target="../media/image19.png"/><Relationship Id="rId17" Type="http://schemas.openxmlformats.org/officeDocument/2006/relationships/hyperlink" Target="#'H&#243;a &#273;&#417;n GTGT'!A1"/><Relationship Id="rId2" Type="http://schemas.openxmlformats.org/officeDocument/2006/relationships/hyperlink" Target="#BKHO!A1"/><Relationship Id="rId16" Type="http://schemas.openxmlformats.org/officeDocument/2006/relationships/image" Target="../media/image21.png"/><Relationship Id="rId1" Type="http://schemas.openxmlformats.org/officeDocument/2006/relationships/hyperlink" Target="#MENU!A1"/><Relationship Id="rId6" Type="http://schemas.openxmlformats.org/officeDocument/2006/relationships/hyperlink" Target="#BGT!A1"/><Relationship Id="rId11" Type="http://schemas.openxmlformats.org/officeDocument/2006/relationships/hyperlink" Target="#'PL 01-2_GTGT'!A1"/><Relationship Id="rId5" Type="http://schemas.openxmlformats.org/officeDocument/2006/relationships/hyperlink" Target="KT%20TIEN%20LUONG.xlsx" TargetMode="External"/><Relationship Id="rId15" Type="http://schemas.openxmlformats.org/officeDocument/2006/relationships/hyperlink" Target="#BC26_AC!A1"/><Relationship Id="rId10" Type="http://schemas.openxmlformats.org/officeDocument/2006/relationships/image" Target="../media/image18.jpeg"/><Relationship Id="rId4" Type="http://schemas.openxmlformats.org/officeDocument/2006/relationships/hyperlink" Target="#BCN!A1"/><Relationship Id="rId9" Type="http://schemas.openxmlformats.org/officeDocument/2006/relationships/hyperlink" Target="#'PL 01-1_GTGT'!A1"/><Relationship Id="rId14" Type="http://schemas.openxmlformats.org/officeDocument/2006/relationships/image" Target="../media/image20.png"/></Relationships>
</file>

<file path=xl/drawings/_rels/drawing7.xml.rels><?xml version="1.0" encoding="UTF-8" standalone="yes"?>
<Relationships xmlns="http://schemas.openxmlformats.org/package/2006/relationships"><Relationship Id="rId8" Type="http://schemas.openxmlformats.org/officeDocument/2006/relationships/hyperlink" Target="#DMKHO!A1"/><Relationship Id="rId13" Type="http://schemas.openxmlformats.org/officeDocument/2006/relationships/image" Target="../media/image26.jpg"/><Relationship Id="rId18" Type="http://schemas.openxmlformats.org/officeDocument/2006/relationships/image" Target="../media/image29.jpeg"/><Relationship Id="rId26" Type="http://schemas.openxmlformats.org/officeDocument/2006/relationships/hyperlink" Target="#THNXTK!A1"/><Relationship Id="rId3" Type="http://schemas.openxmlformats.org/officeDocument/2006/relationships/hyperlink" Target="#BCN!A1"/><Relationship Id="rId21" Type="http://schemas.openxmlformats.org/officeDocument/2006/relationships/hyperlink" Target="#'In PX'!A1"/><Relationship Id="rId7" Type="http://schemas.openxmlformats.org/officeDocument/2006/relationships/hyperlink" Target="#BCTC!A1"/><Relationship Id="rId12" Type="http://schemas.openxmlformats.org/officeDocument/2006/relationships/hyperlink" Target="#DMVT!A1"/><Relationship Id="rId17" Type="http://schemas.openxmlformats.org/officeDocument/2006/relationships/hyperlink" Target="#NX!A1"/><Relationship Id="rId25" Type="http://schemas.openxmlformats.org/officeDocument/2006/relationships/image" Target="../media/image32.jpg"/><Relationship Id="rId2" Type="http://schemas.openxmlformats.org/officeDocument/2006/relationships/hyperlink" Target="#BQUY!A1"/><Relationship Id="rId16" Type="http://schemas.openxmlformats.org/officeDocument/2006/relationships/image" Target="../media/image28.jpg"/><Relationship Id="rId20" Type="http://schemas.openxmlformats.org/officeDocument/2006/relationships/image" Target="../media/image30.jpg"/><Relationship Id="rId1" Type="http://schemas.openxmlformats.org/officeDocument/2006/relationships/hyperlink" Target="#MENU!A1"/><Relationship Id="rId6" Type="http://schemas.openxmlformats.org/officeDocument/2006/relationships/hyperlink" Target="#INAN!A1"/><Relationship Id="rId11" Type="http://schemas.openxmlformats.org/officeDocument/2006/relationships/image" Target="../media/image25.jpg"/><Relationship Id="rId24" Type="http://schemas.openxmlformats.org/officeDocument/2006/relationships/hyperlink" Target="#CTVT!A1"/><Relationship Id="rId5" Type="http://schemas.openxmlformats.org/officeDocument/2006/relationships/hyperlink" Target="#BT!A1"/><Relationship Id="rId15" Type="http://schemas.microsoft.com/office/2007/relationships/hdphoto" Target="../media/hdphoto1.wdp"/><Relationship Id="rId23" Type="http://schemas.openxmlformats.org/officeDocument/2006/relationships/image" Target="../media/image31.jpg"/><Relationship Id="rId10" Type="http://schemas.openxmlformats.org/officeDocument/2006/relationships/image" Target="../media/image24.jpg"/><Relationship Id="rId19" Type="http://schemas.openxmlformats.org/officeDocument/2006/relationships/hyperlink" Target="#'In PN'!A1"/><Relationship Id="rId4" Type="http://schemas.openxmlformats.org/officeDocument/2006/relationships/hyperlink" Target="#BGT!A1"/><Relationship Id="rId9" Type="http://schemas.openxmlformats.org/officeDocument/2006/relationships/image" Target="../media/image23.png"/><Relationship Id="rId14" Type="http://schemas.openxmlformats.org/officeDocument/2006/relationships/image" Target="../media/image27.png"/><Relationship Id="rId22" Type="http://schemas.openxmlformats.org/officeDocument/2006/relationships/hyperlink" Target="#THNXT!A1"/></Relationships>
</file>

<file path=xl/drawings/_rels/drawing8.xml.rels><?xml version="1.0" encoding="UTF-8" standalone="yes"?>
<Relationships xmlns="http://schemas.openxmlformats.org/package/2006/relationships"><Relationship Id="rId8" Type="http://schemas.openxmlformats.org/officeDocument/2006/relationships/hyperlink" Target="#INAN!A1"/><Relationship Id="rId13" Type="http://schemas.openxmlformats.org/officeDocument/2006/relationships/hyperlink" Target="#LCTTTT!A1"/><Relationship Id="rId18" Type="http://schemas.openxmlformats.org/officeDocument/2006/relationships/image" Target="../media/image37.png"/><Relationship Id="rId3" Type="http://schemas.openxmlformats.org/officeDocument/2006/relationships/hyperlink" Target="#BQUY!A1"/><Relationship Id="rId7" Type="http://schemas.openxmlformats.org/officeDocument/2006/relationships/hyperlink" Target="#BT!A1"/><Relationship Id="rId12" Type="http://schemas.openxmlformats.org/officeDocument/2006/relationships/image" Target="../media/image34.png"/><Relationship Id="rId17" Type="http://schemas.openxmlformats.org/officeDocument/2006/relationships/hyperlink" Target="#TMBCTC!A1"/><Relationship Id="rId2" Type="http://schemas.openxmlformats.org/officeDocument/2006/relationships/hyperlink" Target="#BKHO!A1"/><Relationship Id="rId16" Type="http://schemas.openxmlformats.org/officeDocument/2006/relationships/image" Target="../media/image36.png"/><Relationship Id="rId1" Type="http://schemas.openxmlformats.org/officeDocument/2006/relationships/hyperlink" Target="#MENU!A1"/><Relationship Id="rId6" Type="http://schemas.openxmlformats.org/officeDocument/2006/relationships/hyperlink" Target="#BGT!A1"/><Relationship Id="rId11" Type="http://schemas.openxmlformats.org/officeDocument/2006/relationships/hyperlink" Target="#C&#272;KT!A1"/><Relationship Id="rId5" Type="http://schemas.openxmlformats.org/officeDocument/2006/relationships/hyperlink" Target="KT%20TIEN%20LUONG.xlsx" TargetMode="External"/><Relationship Id="rId15" Type="http://schemas.openxmlformats.org/officeDocument/2006/relationships/hyperlink" Target="#KQH&#272;SXKD!A1"/><Relationship Id="rId10" Type="http://schemas.openxmlformats.org/officeDocument/2006/relationships/image" Target="../media/image33.png"/><Relationship Id="rId4" Type="http://schemas.openxmlformats.org/officeDocument/2006/relationships/hyperlink" Target="#BCN!A1"/><Relationship Id="rId9" Type="http://schemas.openxmlformats.org/officeDocument/2006/relationships/hyperlink" Target="#BC&#272;TK!A1"/><Relationship Id="rId14" Type="http://schemas.openxmlformats.org/officeDocument/2006/relationships/image" Target="../media/image35.png"/></Relationships>
</file>

<file path=xl/drawings/_rels/drawing9.xml.rels><?xml version="1.0" encoding="UTF-8" standalone="yes"?>
<Relationships xmlns="http://schemas.openxmlformats.org/package/2006/relationships"><Relationship Id="rId8" Type="http://schemas.openxmlformats.org/officeDocument/2006/relationships/hyperlink" Target="#BTH!A1"/><Relationship Id="rId13" Type="http://schemas.openxmlformats.org/officeDocument/2006/relationships/hyperlink" Target="#CCDC!A1"/><Relationship Id="rId3" Type="http://schemas.openxmlformats.org/officeDocument/2006/relationships/hyperlink" Target="#BQUY!A1"/><Relationship Id="rId7" Type="http://schemas.openxmlformats.org/officeDocument/2006/relationships/hyperlink" Target="#BT!A1"/><Relationship Id="rId12" Type="http://schemas.openxmlformats.org/officeDocument/2006/relationships/hyperlink" Target="#NKC!A1"/><Relationship Id="rId2" Type="http://schemas.openxmlformats.org/officeDocument/2006/relationships/hyperlink" Target="#BKHO!A1"/><Relationship Id="rId1" Type="http://schemas.openxmlformats.org/officeDocument/2006/relationships/hyperlink" Target="#MENU!A1"/><Relationship Id="rId6" Type="http://schemas.openxmlformats.org/officeDocument/2006/relationships/hyperlink" Target="#BGT!A1"/><Relationship Id="rId11" Type="http://schemas.openxmlformats.org/officeDocument/2006/relationships/hyperlink" Target="#SCT!A1"/><Relationship Id="rId5" Type="http://schemas.openxmlformats.org/officeDocument/2006/relationships/hyperlink" Target="KT%20TIEN%20LUONG.xlsx" TargetMode="External"/><Relationship Id="rId10" Type="http://schemas.openxmlformats.org/officeDocument/2006/relationships/hyperlink" Target="#SC!A1"/><Relationship Id="rId4" Type="http://schemas.openxmlformats.org/officeDocument/2006/relationships/hyperlink" Target="#BCN!A1"/><Relationship Id="rId9" Type="http://schemas.openxmlformats.org/officeDocument/2006/relationships/hyperlink" Target="#BCTC!A1"/><Relationship Id="rId14" Type="http://schemas.openxmlformats.org/officeDocument/2006/relationships/hyperlink" Target="#KHTSCD!A1"/></Relationships>
</file>

<file path=xl/drawings/drawing1.xml><?xml version="1.0" encoding="utf-8"?>
<xdr:wsDr xmlns:xdr="http://schemas.openxmlformats.org/drawingml/2006/spreadsheetDrawing" xmlns:a="http://schemas.openxmlformats.org/drawingml/2006/main">
  <xdr:twoCellAnchor>
    <xdr:from>
      <xdr:col>6</xdr:col>
      <xdr:colOff>323850</xdr:colOff>
      <xdr:row>0</xdr:row>
      <xdr:rowOff>47625</xdr:rowOff>
    </xdr:from>
    <xdr:to>
      <xdr:col>15</xdr:col>
      <xdr:colOff>295275</xdr:colOff>
      <xdr:row>6</xdr:row>
      <xdr:rowOff>57150</xdr:rowOff>
    </xdr:to>
    <xdr:sp macro="" textlink="">
      <xdr:nvSpPr>
        <xdr:cNvPr id="2" name="Rectangle 1"/>
        <xdr:cNvSpPr/>
      </xdr:nvSpPr>
      <xdr:spPr>
        <a:xfrm>
          <a:off x="3676650" y="47625"/>
          <a:ext cx="7515225" cy="1438275"/>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cap="none" spc="0" baseline="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CÔNG TY TNHH DỊCH VỤ &amp; ĐÀO TẠO KẾ TOÁN THUẾ MỘC LAN.</a:t>
          </a:r>
        </a:p>
        <a:p>
          <a:pPr marL="0" marR="0" indent="0" algn="ctr" defTabSz="914400" eaLnBrk="1" fontAlgn="auto" latinLnBrk="0" hangingPunct="1">
            <a:lnSpc>
              <a:spcPct val="100000"/>
            </a:lnSpc>
            <a:spcBef>
              <a:spcPts val="0"/>
            </a:spcBef>
            <a:spcAft>
              <a:spcPts val="0"/>
            </a:spcAft>
            <a:buClrTx/>
            <a:buSzTx/>
            <a:buFontTx/>
            <a:buNone/>
            <a:tabLst/>
            <a:defRPr/>
          </a:pPr>
          <a:r>
            <a:rPr lang="en-US" sz="1500" baseline="0">
              <a:solidFill>
                <a:schemeClr val="tx1">
                  <a:lumMod val="95000"/>
                  <a:lumOff val="5000"/>
                </a:schemeClr>
              </a:solidFill>
              <a:effectLst/>
              <a:latin typeface="Tahoma" panose="020B0604030504040204" pitchFamily="34" charset="0"/>
              <a:ea typeface="Tahoma" panose="020B0604030504040204" pitchFamily="34" charset="0"/>
              <a:cs typeface="Tahoma" panose="020B0604030504040204" pitchFamily="34" charset="0"/>
            </a:rPr>
            <a:t>Địa chỉ: Tổ 3 - Phường La Khê - Quận Hà Đông - Tp. Hà Nội</a:t>
          </a:r>
          <a:endParaRPr lang="en-US" sz="1500">
            <a:solidFill>
              <a:schemeClr val="tx1">
                <a:lumMod val="95000"/>
                <a:lumOff val="5000"/>
              </a:schemeClr>
            </a:solidFill>
            <a:effectLst/>
            <a:latin typeface="Tahoma" panose="020B0604030504040204" pitchFamily="34" charset="0"/>
            <a:ea typeface="Tahoma" panose="020B0604030504040204" pitchFamily="34" charset="0"/>
            <a:cs typeface="Tahoma" panose="020B0604030504040204" pitchFamily="34" charset="0"/>
          </a:endParaRPr>
        </a:p>
        <a:p>
          <a:pPr algn="ctr"/>
          <a:r>
            <a:rPr lang="en-US" sz="1500" baseline="0">
              <a:solidFill>
                <a:schemeClr val="tx1">
                  <a:lumMod val="95000"/>
                  <a:lumOff val="5000"/>
                </a:schemeClr>
              </a:solidFill>
              <a:effectLst/>
              <a:latin typeface="Tahoma" panose="020B0604030504040204" pitchFamily="34" charset="0"/>
              <a:ea typeface="Tahoma" panose="020B0604030504040204" pitchFamily="34" charset="0"/>
              <a:cs typeface="Tahoma" panose="020B0604030504040204" pitchFamily="34" charset="0"/>
            </a:rPr>
            <a:t>SĐT - Zalo: </a:t>
          </a:r>
          <a:r>
            <a:rPr lang="en-US" sz="1500" b="1" baseline="0">
              <a:solidFill>
                <a:srgbClr val="FF0000"/>
              </a:solidFill>
              <a:effectLst/>
              <a:latin typeface="Tahoma" panose="020B0604030504040204" pitchFamily="34" charset="0"/>
              <a:ea typeface="Tahoma" panose="020B0604030504040204" pitchFamily="34" charset="0"/>
              <a:cs typeface="Tahoma" panose="020B0604030504040204" pitchFamily="34" charset="0"/>
            </a:rPr>
            <a:t>0989.466.992</a:t>
          </a:r>
          <a:endParaRPr lang="en-US" sz="1500" b="1">
            <a:solidFill>
              <a:srgbClr val="FF0000"/>
            </a:solidFill>
            <a:effectLst/>
            <a:latin typeface="Tahoma" panose="020B0604030504040204" pitchFamily="34" charset="0"/>
            <a:ea typeface="Tahoma" panose="020B0604030504040204" pitchFamily="34" charset="0"/>
            <a:cs typeface="Tahoma" panose="020B0604030504040204" pitchFamily="34" charset="0"/>
          </a:endParaRPr>
        </a:p>
        <a:p>
          <a:pPr algn="ctr"/>
          <a:endParaRPr lang="en-US" sz="2500" b="1">
            <a:solidFill>
              <a:srgbClr val="0000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editAs="oneCell">
    <xdr:from>
      <xdr:col>4</xdr:col>
      <xdr:colOff>609601</xdr:colOff>
      <xdr:row>0</xdr:row>
      <xdr:rowOff>38101</xdr:rowOff>
    </xdr:from>
    <xdr:to>
      <xdr:col>6</xdr:col>
      <xdr:colOff>285750</xdr:colOff>
      <xdr:row>6</xdr:row>
      <xdr:rowOff>9525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1" y="38101"/>
          <a:ext cx="1352550" cy="1400174"/>
        </a:xfrm>
        <a:prstGeom prst="rect">
          <a:avLst/>
        </a:prstGeom>
      </xdr:spPr>
    </xdr:pic>
    <xdr:clientData/>
  </xdr:twoCellAnchor>
  <xdr:oneCellAnchor>
    <xdr:from>
      <xdr:col>4</xdr:col>
      <xdr:colOff>704850</xdr:colOff>
      <xdr:row>6</xdr:row>
      <xdr:rowOff>76200</xdr:rowOff>
    </xdr:from>
    <xdr:ext cx="1190625" cy="490327"/>
    <xdr:sp macro="" textlink="">
      <xdr:nvSpPr>
        <xdr:cNvPr id="4" name="TextBox 3">
          <a:extLst/>
        </xdr:cNvPr>
        <xdr:cNvSpPr txBox="1"/>
      </xdr:nvSpPr>
      <xdr:spPr>
        <a:xfrm>
          <a:off x="2381250" y="1504950"/>
          <a:ext cx="1190625" cy="490327"/>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BẢN QUYỀN ĐỘC QUYỀN  BỞI KẾ TOÁN MỘC LAN.</a:t>
          </a:r>
        </a:p>
      </xdr:txBody>
    </xdr:sp>
    <xdr:clientData/>
  </xdr:oneCellAnchor>
  <xdr:twoCellAnchor>
    <xdr:from>
      <xdr:col>15</xdr:col>
      <xdr:colOff>323849</xdr:colOff>
      <xdr:row>0</xdr:row>
      <xdr:rowOff>0</xdr:rowOff>
    </xdr:from>
    <xdr:to>
      <xdr:col>18</xdr:col>
      <xdr:colOff>131379</xdr:colOff>
      <xdr:row>19</xdr:row>
      <xdr:rowOff>133350</xdr:rowOff>
    </xdr:to>
    <xdr:sp macro="" textlink="">
      <xdr:nvSpPr>
        <xdr:cNvPr id="5" name="Rectangle 4"/>
        <xdr:cNvSpPr/>
      </xdr:nvSpPr>
      <xdr:spPr>
        <a:xfrm>
          <a:off x="8265728" y="0"/>
          <a:ext cx="1640272" cy="4626522"/>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US" sz="3000" b="1" cap="none" spc="50">
              <a:ln w="0"/>
              <a:solidFill>
                <a:srgbClr val="00B050"/>
              </a:solidFill>
              <a:effectLst>
                <a:innerShdw blurRad="63500" dist="50800" dir="13500000">
                  <a:srgbClr val="000000">
                    <a:alpha val="50000"/>
                  </a:srgbClr>
                </a:innerShdw>
              </a:effectLst>
              <a:latin typeface="Arial" panose="020B0604020202020204" pitchFamily="34" charset="0"/>
              <a:cs typeface="Arial" panose="020B0604020202020204" pitchFamily="34" charset="0"/>
            </a:rPr>
            <a:t>MOC LAN ACC- </a:t>
          </a:r>
          <a:r>
            <a:rPr lang="en-US" sz="3000" b="1" cap="none" spc="50">
              <a:ln w="0"/>
              <a:solidFill>
                <a:srgbClr val="FF0000"/>
              </a:solidFill>
              <a:effectLst>
                <a:innerShdw blurRad="63500" dist="50800" dir="13500000">
                  <a:srgbClr val="000000">
                    <a:alpha val="50000"/>
                  </a:srgbClr>
                </a:innerShdw>
              </a:effectLst>
              <a:latin typeface="Arial" panose="020B0604020202020204" pitchFamily="34" charset="0"/>
              <a:cs typeface="Arial" panose="020B0604020202020204" pitchFamily="34" charset="0"/>
            </a:rPr>
            <a:t>FREE</a:t>
          </a:r>
          <a:r>
            <a:rPr lang="en-US" sz="3000" b="1" cap="none" spc="50">
              <a:ln w="0"/>
              <a:solidFill>
                <a:srgbClr val="00B050"/>
              </a:solidFill>
              <a:effectLst>
                <a:innerShdw blurRad="63500" dist="50800" dir="13500000">
                  <a:srgbClr val="000000">
                    <a:alpha val="50000"/>
                  </a:srgbClr>
                </a:innerShdw>
              </a:effectLst>
              <a:latin typeface="Arial" panose="020B0604020202020204" pitchFamily="34" charset="0"/>
              <a:cs typeface="Arial" panose="020B0604020202020204" pitchFamily="34" charset="0"/>
            </a:rPr>
            <a:t> 2020 MỚI</a:t>
          </a:r>
          <a:r>
            <a:rPr lang="en-US" sz="3000" b="1" cap="none" spc="50" baseline="0">
              <a:ln w="0"/>
              <a:solidFill>
                <a:srgbClr val="00B050"/>
              </a:solidFill>
              <a:effectLst>
                <a:innerShdw blurRad="63500" dist="50800" dir="13500000">
                  <a:srgbClr val="000000">
                    <a:alpha val="50000"/>
                  </a:srgbClr>
                </a:innerShdw>
              </a:effectLst>
              <a:latin typeface="Arial" panose="020B0604020202020204" pitchFamily="34" charset="0"/>
              <a:cs typeface="Arial" panose="020B0604020202020204" pitchFamily="34" charset="0"/>
            </a:rPr>
            <a:t> NHẤT.</a:t>
          </a:r>
          <a:endParaRPr lang="en-US" sz="3000" b="1" cap="none" spc="50">
            <a:ln w="0"/>
            <a:solidFill>
              <a:srgbClr val="00B050"/>
            </a:solidFill>
            <a:effectLst>
              <a:innerShdw blurRad="63500" dist="50800" dir="13500000">
                <a:srgbClr val="000000">
                  <a:alpha val="50000"/>
                </a:srgbClr>
              </a:innerShdw>
            </a:effectLst>
            <a:latin typeface="Arial" panose="020B0604020202020204" pitchFamily="34" charset="0"/>
            <a:cs typeface="Arial" panose="020B0604020202020204" pitchFamily="34" charset="0"/>
          </a:endParaRPr>
        </a:p>
      </xdr:txBody>
    </xdr:sp>
    <xdr:clientData/>
  </xdr:twoCellAnchor>
  <xdr:twoCellAnchor>
    <xdr:from>
      <xdr:col>2</xdr:col>
      <xdr:colOff>216777</xdr:colOff>
      <xdr:row>0</xdr:row>
      <xdr:rowOff>19050</xdr:rowOff>
    </xdr:from>
    <xdr:to>
      <xdr:col>4</xdr:col>
      <xdr:colOff>590551</xdr:colOff>
      <xdr:row>19</xdr:row>
      <xdr:rowOff>152400</xdr:rowOff>
    </xdr:to>
    <xdr:sp macro="" textlink="">
      <xdr:nvSpPr>
        <xdr:cNvPr id="6" name="Rectangle 5"/>
        <xdr:cNvSpPr/>
      </xdr:nvSpPr>
      <xdr:spPr>
        <a:xfrm>
          <a:off x="216777" y="19050"/>
          <a:ext cx="1595602" cy="4626522"/>
        </a:xfrm>
        <a:prstGeom prst="rect">
          <a:avLst/>
        </a:prstGeom>
        <a:gradFill rotWithShape="1">
          <a:gsLst>
            <a:gs pos="0">
              <a:srgbClr val="ED7D31">
                <a:lumMod val="110000"/>
                <a:satMod val="105000"/>
                <a:tint val="67000"/>
              </a:srgbClr>
            </a:gs>
            <a:gs pos="50000">
              <a:srgbClr val="ED7D31">
                <a:lumMod val="105000"/>
                <a:satMod val="103000"/>
                <a:tint val="73000"/>
              </a:srgbClr>
            </a:gs>
            <a:gs pos="100000">
              <a:srgbClr val="ED7D31">
                <a:lumMod val="105000"/>
                <a:satMod val="109000"/>
                <a:tint val="81000"/>
              </a:srgbClr>
            </a:gs>
          </a:gsLst>
          <a:lin ang="5400000" scaled="0"/>
        </a:gradFill>
        <a:ln w="6350" cap="flat" cmpd="sng" algn="ctr">
          <a:solidFill>
            <a:srgbClr val="ED7D31"/>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000" b="1" i="0" u="none" strike="noStrike" kern="0" cap="none" spc="50" normalizeH="0" baseline="0" noProof="0" smtClean="0">
              <a:ln w="0"/>
              <a:solidFill>
                <a:srgbClr val="00B050"/>
              </a:solidFill>
              <a:effectLst>
                <a:innerShdw blurRad="63500" dist="50800" dir="13500000">
                  <a:srgbClr val="000000">
                    <a:alpha val="50000"/>
                  </a:srgbClr>
                </a:innerShdw>
              </a:effectLst>
              <a:uLnTx/>
              <a:uFillTx/>
              <a:latin typeface="Arial" panose="020B0604020202020204" pitchFamily="34" charset="0"/>
              <a:ea typeface="+mn-ea"/>
              <a:cs typeface="Arial" panose="020B0604020202020204" pitchFamily="34" charset="0"/>
            </a:rPr>
            <a:t>PHẦN MỀM KẾ TOÁN EXCEL THEO </a:t>
          </a:r>
          <a:r>
            <a:rPr kumimoji="0" lang="en-US" sz="3000" b="1" i="0" u="none" strike="noStrike" kern="0" cap="none" spc="50" normalizeH="0" baseline="0" noProof="0" smtClean="0">
              <a:ln w="0"/>
              <a:solidFill>
                <a:srgbClr val="FF0000"/>
              </a:solidFill>
              <a:effectLst>
                <a:innerShdw blurRad="63500" dist="50800" dir="13500000">
                  <a:srgbClr val="000000">
                    <a:alpha val="50000"/>
                  </a:srgbClr>
                </a:innerShdw>
              </a:effectLst>
              <a:uLnTx/>
              <a:uFillTx/>
              <a:latin typeface="Arial" panose="020B0604020202020204" pitchFamily="34" charset="0"/>
              <a:ea typeface="+mn-ea"/>
              <a:cs typeface="Arial" panose="020B0604020202020204" pitchFamily="34" charset="0"/>
            </a:rPr>
            <a:t>TT200</a:t>
          </a:r>
        </a:p>
      </xdr:txBody>
    </xdr:sp>
    <xdr:clientData/>
  </xdr:twoCellAnchor>
  <xdr:twoCellAnchor editAs="oneCell">
    <xdr:from>
      <xdr:col>8</xdr:col>
      <xdr:colOff>685800</xdr:colOff>
      <xdr:row>10</xdr:row>
      <xdr:rowOff>38100</xdr:rowOff>
    </xdr:from>
    <xdr:to>
      <xdr:col>11</xdr:col>
      <xdr:colOff>304799</xdr:colOff>
      <xdr:row>15</xdr:row>
      <xdr:rowOff>85725</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0" y="2419350"/>
          <a:ext cx="2133600" cy="1238250"/>
        </a:xfrm>
        <a:prstGeom prst="rect">
          <a:avLst/>
        </a:prstGeom>
      </xdr:spPr>
    </xdr:pic>
    <xdr:clientData/>
  </xdr:twoCellAnchor>
  <xdr:twoCellAnchor>
    <xdr:from>
      <xdr:col>9</xdr:col>
      <xdr:colOff>114300</xdr:colOff>
      <xdr:row>14</xdr:row>
      <xdr:rowOff>180974</xdr:rowOff>
    </xdr:from>
    <xdr:to>
      <xdr:col>11</xdr:col>
      <xdr:colOff>142875</xdr:colOff>
      <xdr:row>16</xdr:row>
      <xdr:rowOff>19049</xdr:rowOff>
    </xdr:to>
    <xdr:sp macro="" textlink="">
      <xdr:nvSpPr>
        <xdr:cNvPr id="8" name="Rectangle 7"/>
        <xdr:cNvSpPr/>
      </xdr:nvSpPr>
      <xdr:spPr>
        <a:xfrm>
          <a:off x="5981700" y="3514724"/>
          <a:ext cx="1704975" cy="3143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000" b="1">
              <a:latin typeface="Arial" panose="020B0604020202020204" pitchFamily="34" charset="0"/>
              <a:cs typeface="Arial" panose="020B0604020202020204" pitchFamily="34" charset="0"/>
            </a:rPr>
            <a:t>BỘ</a:t>
          </a:r>
          <a:r>
            <a:rPr lang="en-US" sz="1000" b="1" baseline="0">
              <a:latin typeface="Arial" panose="020B0604020202020204" pitchFamily="34" charset="0"/>
              <a:cs typeface="Arial" panose="020B0604020202020204" pitchFamily="34" charset="0"/>
            </a:rPr>
            <a:t> MÁY KẾ TOÁN DN</a:t>
          </a:r>
          <a:endParaRPr lang="en-US" sz="1000" b="1">
            <a:latin typeface="Arial" panose="020B0604020202020204" pitchFamily="34" charset="0"/>
            <a:cs typeface="Arial" panose="020B0604020202020204" pitchFamily="34" charset="0"/>
          </a:endParaRPr>
        </a:p>
      </xdr:txBody>
    </xdr:sp>
    <xdr:clientData/>
  </xdr:twoCellAnchor>
  <xdr:twoCellAnchor>
    <xdr:from>
      <xdr:col>5</xdr:col>
      <xdr:colOff>9525</xdr:colOff>
      <xdr:row>8</xdr:row>
      <xdr:rowOff>123825</xdr:rowOff>
    </xdr:from>
    <xdr:to>
      <xdr:col>7</xdr:col>
      <xdr:colOff>657225</xdr:colOff>
      <xdr:row>10</xdr:row>
      <xdr:rowOff>38100</xdr:rowOff>
    </xdr:to>
    <xdr:sp macro="" textlink="">
      <xdr:nvSpPr>
        <xdr:cNvPr id="9" name="Rectangle 8">
          <a:hlinkClick xmlns:r="http://schemas.openxmlformats.org/officeDocument/2006/relationships" r:id="rId4"/>
        </xdr:cNvPr>
        <xdr:cNvSpPr/>
      </xdr:nvSpPr>
      <xdr:spPr>
        <a:xfrm>
          <a:off x="2524125" y="2028825"/>
          <a:ext cx="23241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QUỸ TM - TG</a:t>
          </a:r>
        </a:p>
      </xdr:txBody>
    </xdr:sp>
    <xdr:clientData/>
  </xdr:twoCellAnchor>
  <xdr:twoCellAnchor>
    <xdr:from>
      <xdr:col>5</xdr:col>
      <xdr:colOff>9525</xdr:colOff>
      <xdr:row>10</xdr:row>
      <xdr:rowOff>171450</xdr:rowOff>
    </xdr:from>
    <xdr:to>
      <xdr:col>7</xdr:col>
      <xdr:colOff>657226</xdr:colOff>
      <xdr:row>12</xdr:row>
      <xdr:rowOff>85725</xdr:rowOff>
    </xdr:to>
    <xdr:sp macro="" textlink="">
      <xdr:nvSpPr>
        <xdr:cNvPr id="10" name="Rectangle 9">
          <a:hlinkClick xmlns:r="http://schemas.openxmlformats.org/officeDocument/2006/relationships" r:id="rId5"/>
        </xdr:cNvPr>
        <xdr:cNvSpPr/>
      </xdr:nvSpPr>
      <xdr:spPr>
        <a:xfrm>
          <a:off x="2524125" y="2552700"/>
          <a:ext cx="2324101"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CÔNG NỢ</a:t>
          </a:r>
        </a:p>
      </xdr:txBody>
    </xdr:sp>
    <xdr:clientData/>
  </xdr:twoCellAnchor>
  <xdr:twoCellAnchor>
    <xdr:from>
      <xdr:col>5</xdr:col>
      <xdr:colOff>9525</xdr:colOff>
      <xdr:row>12</xdr:row>
      <xdr:rowOff>200025</xdr:rowOff>
    </xdr:from>
    <xdr:to>
      <xdr:col>7</xdr:col>
      <xdr:colOff>657226</xdr:colOff>
      <xdr:row>14</xdr:row>
      <xdr:rowOff>114300</xdr:rowOff>
    </xdr:to>
    <xdr:sp macro="" textlink="">
      <xdr:nvSpPr>
        <xdr:cNvPr id="11" name="Rectangle 10">
          <a:hlinkClick xmlns:r="http://schemas.openxmlformats.org/officeDocument/2006/relationships" r:id="rId6"/>
        </xdr:cNvPr>
        <xdr:cNvSpPr/>
      </xdr:nvSpPr>
      <xdr:spPr>
        <a:xfrm>
          <a:off x="2524125" y="3057525"/>
          <a:ext cx="2324101"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KHO</a:t>
          </a:r>
        </a:p>
      </xdr:txBody>
    </xdr:sp>
    <xdr:clientData/>
  </xdr:twoCellAnchor>
  <xdr:twoCellAnchor>
    <xdr:from>
      <xdr:col>5</xdr:col>
      <xdr:colOff>9525</xdr:colOff>
      <xdr:row>14</xdr:row>
      <xdr:rowOff>209550</xdr:rowOff>
    </xdr:from>
    <xdr:to>
      <xdr:col>7</xdr:col>
      <xdr:colOff>657225</xdr:colOff>
      <xdr:row>16</xdr:row>
      <xdr:rowOff>123825</xdr:rowOff>
    </xdr:to>
    <xdr:sp macro="" textlink="">
      <xdr:nvSpPr>
        <xdr:cNvPr id="12" name="Rectangle 11">
          <a:hlinkClick xmlns:r="http://schemas.openxmlformats.org/officeDocument/2006/relationships" r:id="rId7"/>
        </xdr:cNvPr>
        <xdr:cNvSpPr/>
      </xdr:nvSpPr>
      <xdr:spPr>
        <a:xfrm>
          <a:off x="2524125" y="3543300"/>
          <a:ext cx="23241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TIỀN LƯƠNG</a:t>
          </a:r>
        </a:p>
      </xdr:txBody>
    </xdr:sp>
    <xdr:clientData/>
  </xdr:twoCellAnchor>
  <xdr:twoCellAnchor>
    <xdr:from>
      <xdr:col>12</xdr:col>
      <xdr:colOff>142875</xdr:colOff>
      <xdr:row>8</xdr:row>
      <xdr:rowOff>152400</xdr:rowOff>
    </xdr:from>
    <xdr:to>
      <xdr:col>15</xdr:col>
      <xdr:colOff>28575</xdr:colOff>
      <xdr:row>10</xdr:row>
      <xdr:rowOff>66675</xdr:rowOff>
    </xdr:to>
    <xdr:sp macro="" textlink="">
      <xdr:nvSpPr>
        <xdr:cNvPr id="13" name="Rectangle 12">
          <a:hlinkClick xmlns:r="http://schemas.openxmlformats.org/officeDocument/2006/relationships" r:id="rId8"/>
        </xdr:cNvPr>
        <xdr:cNvSpPr/>
      </xdr:nvSpPr>
      <xdr:spPr>
        <a:xfrm>
          <a:off x="8524875" y="2057400"/>
          <a:ext cx="24003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GIÁ THÀNH</a:t>
          </a:r>
        </a:p>
      </xdr:txBody>
    </xdr:sp>
    <xdr:clientData/>
  </xdr:twoCellAnchor>
  <xdr:twoCellAnchor>
    <xdr:from>
      <xdr:col>12</xdr:col>
      <xdr:colOff>142875</xdr:colOff>
      <xdr:row>10</xdr:row>
      <xdr:rowOff>152400</xdr:rowOff>
    </xdr:from>
    <xdr:to>
      <xdr:col>15</xdr:col>
      <xdr:colOff>28575</xdr:colOff>
      <xdr:row>12</xdr:row>
      <xdr:rowOff>66675</xdr:rowOff>
    </xdr:to>
    <xdr:sp macro="" textlink="">
      <xdr:nvSpPr>
        <xdr:cNvPr id="14" name="Rectangle 13">
          <a:hlinkClick xmlns:r="http://schemas.openxmlformats.org/officeDocument/2006/relationships" r:id="rId9"/>
        </xdr:cNvPr>
        <xdr:cNvSpPr/>
      </xdr:nvSpPr>
      <xdr:spPr>
        <a:xfrm>
          <a:off x="8524875" y="2533650"/>
          <a:ext cx="24003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THUẾ</a:t>
          </a:r>
        </a:p>
      </xdr:txBody>
    </xdr:sp>
    <xdr:clientData/>
  </xdr:twoCellAnchor>
  <xdr:twoCellAnchor>
    <xdr:from>
      <xdr:col>12</xdr:col>
      <xdr:colOff>145831</xdr:colOff>
      <xdr:row>12</xdr:row>
      <xdr:rowOff>167837</xdr:rowOff>
    </xdr:from>
    <xdr:to>
      <xdr:col>15</xdr:col>
      <xdr:colOff>39414</xdr:colOff>
      <xdr:row>14</xdr:row>
      <xdr:rowOff>82112</xdr:rowOff>
    </xdr:to>
    <xdr:sp macro="" textlink="">
      <xdr:nvSpPr>
        <xdr:cNvPr id="15" name="Rectangle 14">
          <a:hlinkClick xmlns:r="http://schemas.openxmlformats.org/officeDocument/2006/relationships" r:id="rId10"/>
        </xdr:cNvPr>
        <xdr:cNvSpPr/>
      </xdr:nvSpPr>
      <xdr:spPr>
        <a:xfrm>
          <a:off x="7082659" y="3005630"/>
          <a:ext cx="1726324" cy="387241"/>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BÁO CÁO TÀI CHÍNH</a:t>
          </a:r>
        </a:p>
      </xdr:txBody>
    </xdr:sp>
    <xdr:clientData/>
  </xdr:twoCellAnchor>
  <xdr:twoCellAnchor>
    <xdr:from>
      <xdr:col>12</xdr:col>
      <xdr:colOff>142874</xdr:colOff>
      <xdr:row>14</xdr:row>
      <xdr:rowOff>180975</xdr:rowOff>
    </xdr:from>
    <xdr:to>
      <xdr:col>15</xdr:col>
      <xdr:colOff>19049</xdr:colOff>
      <xdr:row>16</xdr:row>
      <xdr:rowOff>95250</xdr:rowOff>
    </xdr:to>
    <xdr:sp macro="" textlink="">
      <xdr:nvSpPr>
        <xdr:cNvPr id="16" name="Rectangle 15">
          <a:hlinkClick xmlns:r="http://schemas.openxmlformats.org/officeDocument/2006/relationships" r:id="rId11"/>
        </xdr:cNvPr>
        <xdr:cNvSpPr/>
      </xdr:nvSpPr>
      <xdr:spPr>
        <a:xfrm>
          <a:off x="8524874" y="3514725"/>
          <a:ext cx="2390775"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 </a:t>
          </a: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NHẬP LIỆU</a:t>
          </a:r>
        </a:p>
      </xdr:txBody>
    </xdr:sp>
    <xdr:clientData/>
  </xdr:twoCellAnchor>
  <xdr:twoCellAnchor>
    <xdr:from>
      <xdr:col>8</xdr:col>
      <xdr:colOff>523875</xdr:colOff>
      <xdr:row>6</xdr:row>
      <xdr:rowOff>76200</xdr:rowOff>
    </xdr:from>
    <xdr:to>
      <xdr:col>11</xdr:col>
      <xdr:colOff>409575</xdr:colOff>
      <xdr:row>7</xdr:row>
      <xdr:rowOff>228600</xdr:rowOff>
    </xdr:to>
    <xdr:sp macro="" textlink="">
      <xdr:nvSpPr>
        <xdr:cNvPr id="17" name="Rectangle 16">
          <a:hlinkClick xmlns:r="http://schemas.openxmlformats.org/officeDocument/2006/relationships" r:id="rId12"/>
        </xdr:cNvPr>
        <xdr:cNvSpPr/>
      </xdr:nvSpPr>
      <xdr:spPr>
        <a:xfrm>
          <a:off x="5553075" y="1504950"/>
          <a:ext cx="24003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THÔNG TIN DN</a:t>
          </a:r>
        </a:p>
      </xdr:txBody>
    </xdr:sp>
    <xdr:clientData/>
  </xdr:twoCellAnchor>
  <xdr:twoCellAnchor>
    <xdr:from>
      <xdr:col>8</xdr:col>
      <xdr:colOff>457200</xdr:colOff>
      <xdr:row>16</xdr:row>
      <xdr:rowOff>127138</xdr:rowOff>
    </xdr:from>
    <xdr:to>
      <xdr:col>11</xdr:col>
      <xdr:colOff>342900</xdr:colOff>
      <xdr:row>18</xdr:row>
      <xdr:rowOff>41412</xdr:rowOff>
    </xdr:to>
    <xdr:sp macro="" textlink="">
      <xdr:nvSpPr>
        <xdr:cNvPr id="18" name="Rectangle 17">
          <a:hlinkClick xmlns:r="http://schemas.openxmlformats.org/officeDocument/2006/relationships" r:id="rId13"/>
        </xdr:cNvPr>
        <xdr:cNvSpPr/>
      </xdr:nvSpPr>
      <xdr:spPr>
        <a:xfrm>
          <a:off x="4962939" y="3970268"/>
          <a:ext cx="1724439" cy="394666"/>
        </a:xfrm>
        <a:prstGeom prst="rect">
          <a:avLst/>
        </a:prstGeom>
        <a:solidFill>
          <a:srgbClr val="FF000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TRỢ GIÚP ZALO.</a:t>
          </a:r>
        </a:p>
      </xdr:txBody>
    </xdr:sp>
    <xdr:clientData/>
  </xdr:twoCellAnchor>
  <xdr:twoCellAnchor>
    <xdr:from>
      <xdr:col>5</xdr:col>
      <xdr:colOff>19050</xdr:colOff>
      <xdr:row>17</xdr:row>
      <xdr:rowOff>0</xdr:rowOff>
    </xdr:from>
    <xdr:to>
      <xdr:col>7</xdr:col>
      <xdr:colOff>666750</xdr:colOff>
      <xdr:row>18</xdr:row>
      <xdr:rowOff>152400</xdr:rowOff>
    </xdr:to>
    <xdr:sp macro="" textlink="">
      <xdr:nvSpPr>
        <xdr:cNvPr id="19" name="Rectangle 18">
          <a:hlinkClick xmlns:r="http://schemas.openxmlformats.org/officeDocument/2006/relationships" r:id="rId14"/>
        </xdr:cNvPr>
        <xdr:cNvSpPr/>
      </xdr:nvSpPr>
      <xdr:spPr>
        <a:xfrm>
          <a:off x="2533650" y="4048125"/>
          <a:ext cx="23241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CCDC,TSCĐ</a:t>
          </a:r>
        </a:p>
      </xdr:txBody>
    </xdr:sp>
    <xdr:clientData/>
  </xdr:twoCellAnchor>
  <xdr:twoCellAnchor>
    <xdr:from>
      <xdr:col>12</xdr:col>
      <xdr:colOff>133350</xdr:colOff>
      <xdr:row>16</xdr:row>
      <xdr:rowOff>200025</xdr:rowOff>
    </xdr:from>
    <xdr:to>
      <xdr:col>15</xdr:col>
      <xdr:colOff>9525</xdr:colOff>
      <xdr:row>18</xdr:row>
      <xdr:rowOff>114300</xdr:rowOff>
    </xdr:to>
    <xdr:sp macro="" textlink="">
      <xdr:nvSpPr>
        <xdr:cNvPr id="20" name="Rectangle 19">
          <a:hlinkClick xmlns:r="http://schemas.openxmlformats.org/officeDocument/2006/relationships" r:id="rId14"/>
        </xdr:cNvPr>
        <xdr:cNvSpPr/>
      </xdr:nvSpPr>
      <xdr:spPr>
        <a:xfrm>
          <a:off x="8515350" y="4010025"/>
          <a:ext cx="2390775"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IN ẤN sổ sách KT</a:t>
          </a:r>
        </a:p>
      </xdr:txBody>
    </xdr:sp>
    <xdr:clientData/>
  </xdr:twoCellAnchor>
  <xdr:twoCellAnchor>
    <xdr:from>
      <xdr:col>8</xdr:col>
      <xdr:colOff>455543</xdr:colOff>
      <xdr:row>18</xdr:row>
      <xdr:rowOff>74543</xdr:rowOff>
    </xdr:from>
    <xdr:to>
      <xdr:col>11</xdr:col>
      <xdr:colOff>341243</xdr:colOff>
      <xdr:row>19</xdr:row>
      <xdr:rowOff>229014</xdr:rowOff>
    </xdr:to>
    <xdr:sp macro="" textlink="">
      <xdr:nvSpPr>
        <xdr:cNvPr id="21" name="Rectangle 20">
          <a:hlinkClick xmlns:r="http://schemas.openxmlformats.org/officeDocument/2006/relationships" r:id="rId15"/>
        </xdr:cNvPr>
        <xdr:cNvSpPr/>
      </xdr:nvSpPr>
      <xdr:spPr>
        <a:xfrm>
          <a:off x="4961282" y="4398065"/>
          <a:ext cx="1724439" cy="394666"/>
        </a:xfrm>
        <a:prstGeom prst="rect">
          <a:avLst/>
        </a:prstGeom>
        <a:solidFill>
          <a:srgbClr val="FF000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HƯỚNG DẪN SỬ DỤNG</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114300</xdr:colOff>
      <xdr:row>0</xdr:row>
      <xdr:rowOff>114300</xdr:rowOff>
    </xdr:from>
    <xdr:to>
      <xdr:col>3</xdr:col>
      <xdr:colOff>38100</xdr:colOff>
      <xdr:row>2</xdr:row>
      <xdr:rowOff>28575</xdr:rowOff>
    </xdr:to>
    <xdr:sp macro="" textlink="">
      <xdr:nvSpPr>
        <xdr:cNvPr id="2" name="Rectangle 1">
          <a:hlinkClick xmlns:r="http://schemas.openxmlformats.org/officeDocument/2006/relationships" r:id="rId1"/>
        </xdr:cNvPr>
        <xdr:cNvSpPr/>
      </xdr:nvSpPr>
      <xdr:spPr>
        <a:xfrm>
          <a:off x="1304925" y="114300"/>
          <a:ext cx="8382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161925</xdr:colOff>
      <xdr:row>0</xdr:row>
      <xdr:rowOff>133350</xdr:rowOff>
    </xdr:from>
    <xdr:to>
      <xdr:col>2</xdr:col>
      <xdr:colOff>504825</xdr:colOff>
      <xdr:row>1</xdr:row>
      <xdr:rowOff>247650</xdr:rowOff>
    </xdr:to>
    <xdr:sp macro="" textlink="">
      <xdr:nvSpPr>
        <xdr:cNvPr id="2" name="Rectangle 1">
          <a:hlinkClick xmlns:r="http://schemas.openxmlformats.org/officeDocument/2006/relationships" r:id="rId1"/>
        </xdr:cNvPr>
        <xdr:cNvSpPr/>
      </xdr:nvSpPr>
      <xdr:spPr>
        <a:xfrm>
          <a:off x="438150" y="133350"/>
          <a:ext cx="119062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1</xdr:row>
      <xdr:rowOff>28575</xdr:rowOff>
    </xdr:from>
    <xdr:to>
      <xdr:col>2</xdr:col>
      <xdr:colOff>28575</xdr:colOff>
      <xdr:row>1</xdr:row>
      <xdr:rowOff>342900</xdr:rowOff>
    </xdr:to>
    <xdr:sp macro="" textlink="">
      <xdr:nvSpPr>
        <xdr:cNvPr id="2" name="Rectangle 1">
          <a:hlinkClick xmlns:r="http://schemas.openxmlformats.org/officeDocument/2006/relationships" r:id="rId1"/>
        </xdr:cNvPr>
        <xdr:cNvSpPr/>
      </xdr:nvSpPr>
      <xdr:spPr>
        <a:xfrm>
          <a:off x="1838325" y="228600"/>
          <a:ext cx="105727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twoCellAnchor>
    <xdr:from>
      <xdr:col>5</xdr:col>
      <xdr:colOff>371475</xdr:colOff>
      <xdr:row>2</xdr:row>
      <xdr:rowOff>180975</xdr:rowOff>
    </xdr:from>
    <xdr:to>
      <xdr:col>7</xdr:col>
      <xdr:colOff>911225</xdr:colOff>
      <xdr:row>5</xdr:row>
      <xdr:rowOff>180975</xdr:rowOff>
    </xdr:to>
    <xdr:sp macro="" textlink="">
      <xdr:nvSpPr>
        <xdr:cNvPr id="3" name="TextBox 2"/>
        <xdr:cNvSpPr txBox="1"/>
      </xdr:nvSpPr>
      <xdr:spPr>
        <a:xfrm>
          <a:off x="6438900" y="723900"/>
          <a:ext cx="2854325" cy="8191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Mẫu số 01-TT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Ban hành theo thông t</a:t>
          </a:r>
          <a:r>
            <a:rPr kumimoji="0" lang="vi-VN"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ư</a:t>
          </a: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 số 200/2014/QĐ-BTC ngày 22/12/2014 của Bộ Tài chính</a:t>
          </a:r>
        </a:p>
      </xdr:txBody>
    </xdr:sp>
    <xdr:clientData/>
  </xdr:twoCellAnchor>
  <xdr:twoCellAnchor>
    <xdr:from>
      <xdr:col>3</xdr:col>
      <xdr:colOff>133350</xdr:colOff>
      <xdr:row>5</xdr:row>
      <xdr:rowOff>104775</xdr:rowOff>
    </xdr:from>
    <xdr:to>
      <xdr:col>5</xdr:col>
      <xdr:colOff>673100</xdr:colOff>
      <xdr:row>7</xdr:row>
      <xdr:rowOff>161925</xdr:rowOff>
    </xdr:to>
    <xdr:sp macro="" textlink="">
      <xdr:nvSpPr>
        <xdr:cNvPr id="4" name="TextBox 3"/>
        <xdr:cNvSpPr txBox="1"/>
      </xdr:nvSpPr>
      <xdr:spPr>
        <a:xfrm>
          <a:off x="4067175" y="1466850"/>
          <a:ext cx="2673350" cy="4572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PHIẾU THU</a:t>
          </a:r>
        </a:p>
      </xdr:txBody>
    </xdr:sp>
    <xdr:clientData/>
  </xdr:twoCellAnchor>
  <xdr:twoCellAnchor>
    <xdr:from>
      <xdr:col>1</xdr:col>
      <xdr:colOff>0</xdr:colOff>
      <xdr:row>17</xdr:row>
      <xdr:rowOff>142875</xdr:rowOff>
    </xdr:from>
    <xdr:to>
      <xdr:col>2</xdr:col>
      <xdr:colOff>500592</xdr:colOff>
      <xdr:row>20</xdr:row>
      <xdr:rowOff>20108</xdr:rowOff>
    </xdr:to>
    <xdr:sp macro="" textlink="">
      <xdr:nvSpPr>
        <xdr:cNvPr id="5" name="TextBox 4"/>
        <xdr:cNvSpPr txBox="1"/>
      </xdr:nvSpPr>
      <xdr:spPr>
        <a:xfrm>
          <a:off x="1800225" y="3819525"/>
          <a:ext cx="1567392"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Giám đốc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 đóng dấu)</a:t>
          </a:r>
        </a:p>
      </xdr:txBody>
    </xdr:sp>
    <xdr:clientData/>
  </xdr:twoCellAnchor>
  <xdr:twoCellAnchor>
    <xdr:from>
      <xdr:col>2</xdr:col>
      <xdr:colOff>733425</xdr:colOff>
      <xdr:row>17</xdr:row>
      <xdr:rowOff>133350</xdr:rowOff>
    </xdr:from>
    <xdr:to>
      <xdr:col>3</xdr:col>
      <xdr:colOff>862541</xdr:colOff>
      <xdr:row>20</xdr:row>
      <xdr:rowOff>10583</xdr:rowOff>
    </xdr:to>
    <xdr:sp macro="" textlink="">
      <xdr:nvSpPr>
        <xdr:cNvPr id="6" name="TextBox 5"/>
        <xdr:cNvSpPr txBox="1"/>
      </xdr:nvSpPr>
      <xdr:spPr>
        <a:xfrm>
          <a:off x="3600450" y="3810000"/>
          <a:ext cx="1195916"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Kế toán trưởng</a:t>
          </a:r>
          <a:endPar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4</xdr:col>
      <xdr:colOff>66675</xdr:colOff>
      <xdr:row>17</xdr:row>
      <xdr:rowOff>161925</xdr:rowOff>
    </xdr:from>
    <xdr:to>
      <xdr:col>5</xdr:col>
      <xdr:colOff>195792</xdr:colOff>
      <xdr:row>20</xdr:row>
      <xdr:rowOff>39158</xdr:rowOff>
    </xdr:to>
    <xdr:sp macro="" textlink="">
      <xdr:nvSpPr>
        <xdr:cNvPr id="7" name="TextBox 6"/>
        <xdr:cNvSpPr txBox="1"/>
      </xdr:nvSpPr>
      <xdr:spPr>
        <a:xfrm>
          <a:off x="5067300" y="3838575"/>
          <a:ext cx="1195917"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Thủ quỹ</a:t>
          </a:r>
          <a:endPar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5</xdr:col>
      <xdr:colOff>476250</xdr:colOff>
      <xdr:row>17</xdr:row>
      <xdr:rowOff>133350</xdr:rowOff>
    </xdr:from>
    <xdr:to>
      <xdr:col>6</xdr:col>
      <xdr:colOff>601133</xdr:colOff>
      <xdr:row>20</xdr:row>
      <xdr:rowOff>10583</xdr:rowOff>
    </xdr:to>
    <xdr:sp macro="" textlink="">
      <xdr:nvSpPr>
        <xdr:cNvPr id="8" name="TextBox 7"/>
        <xdr:cNvSpPr txBox="1"/>
      </xdr:nvSpPr>
      <xdr:spPr>
        <a:xfrm>
          <a:off x="6543675" y="3810000"/>
          <a:ext cx="1191683"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Người lập phiếu</a:t>
          </a:r>
          <a:endPar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6</xdr:col>
      <xdr:colOff>838200</xdr:colOff>
      <xdr:row>17</xdr:row>
      <xdr:rowOff>152400</xdr:rowOff>
    </xdr:from>
    <xdr:to>
      <xdr:col>7</xdr:col>
      <xdr:colOff>805392</xdr:colOff>
      <xdr:row>20</xdr:row>
      <xdr:rowOff>29633</xdr:rowOff>
    </xdr:to>
    <xdr:sp macro="" textlink="">
      <xdr:nvSpPr>
        <xdr:cNvPr id="9" name="TextBox 8"/>
        <xdr:cNvSpPr txBox="1"/>
      </xdr:nvSpPr>
      <xdr:spPr>
        <a:xfrm>
          <a:off x="7972425" y="3829050"/>
          <a:ext cx="1214967"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Người </a:t>
          </a: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nhận tiền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1</xdr:row>
      <xdr:rowOff>28575</xdr:rowOff>
    </xdr:from>
    <xdr:to>
      <xdr:col>2</xdr:col>
      <xdr:colOff>28575</xdr:colOff>
      <xdr:row>1</xdr:row>
      <xdr:rowOff>342900</xdr:rowOff>
    </xdr:to>
    <xdr:sp macro="" textlink="">
      <xdr:nvSpPr>
        <xdr:cNvPr id="2" name="Rectangle 1">
          <a:hlinkClick xmlns:r="http://schemas.openxmlformats.org/officeDocument/2006/relationships" r:id="rId1"/>
        </xdr:cNvPr>
        <xdr:cNvSpPr/>
      </xdr:nvSpPr>
      <xdr:spPr>
        <a:xfrm>
          <a:off x="1838325" y="228600"/>
          <a:ext cx="105727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twoCellAnchor>
    <xdr:from>
      <xdr:col>5</xdr:col>
      <xdr:colOff>371475</xdr:colOff>
      <xdr:row>2</xdr:row>
      <xdr:rowOff>180975</xdr:rowOff>
    </xdr:from>
    <xdr:to>
      <xdr:col>7</xdr:col>
      <xdr:colOff>911225</xdr:colOff>
      <xdr:row>5</xdr:row>
      <xdr:rowOff>180975</xdr:rowOff>
    </xdr:to>
    <xdr:sp macro="" textlink="">
      <xdr:nvSpPr>
        <xdr:cNvPr id="3" name="TextBox 2"/>
        <xdr:cNvSpPr txBox="1"/>
      </xdr:nvSpPr>
      <xdr:spPr>
        <a:xfrm>
          <a:off x="6438900" y="723900"/>
          <a:ext cx="2854325" cy="8191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Mẫu số 02-TT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Ban hành theo thông t</a:t>
          </a:r>
          <a:r>
            <a:rPr kumimoji="0" lang="vi-VN"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ư</a:t>
          </a: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 số 200/2014/TT-BTC ngày 22/12/2014 của Bộ Tài chính</a:t>
          </a:r>
        </a:p>
      </xdr:txBody>
    </xdr:sp>
    <xdr:clientData/>
  </xdr:twoCellAnchor>
  <xdr:twoCellAnchor>
    <xdr:from>
      <xdr:col>3</xdr:col>
      <xdr:colOff>133350</xdr:colOff>
      <xdr:row>5</xdr:row>
      <xdr:rowOff>104775</xdr:rowOff>
    </xdr:from>
    <xdr:to>
      <xdr:col>5</xdr:col>
      <xdr:colOff>673100</xdr:colOff>
      <xdr:row>7</xdr:row>
      <xdr:rowOff>161925</xdr:rowOff>
    </xdr:to>
    <xdr:sp macro="" textlink="">
      <xdr:nvSpPr>
        <xdr:cNvPr id="4" name="TextBox 3"/>
        <xdr:cNvSpPr txBox="1"/>
      </xdr:nvSpPr>
      <xdr:spPr>
        <a:xfrm>
          <a:off x="4067175" y="1466850"/>
          <a:ext cx="2673350" cy="4572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PHIẾU CHI</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20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1</xdr:col>
      <xdr:colOff>0</xdr:colOff>
      <xdr:row>17</xdr:row>
      <xdr:rowOff>142875</xdr:rowOff>
    </xdr:from>
    <xdr:to>
      <xdr:col>2</xdr:col>
      <xdr:colOff>500592</xdr:colOff>
      <xdr:row>20</xdr:row>
      <xdr:rowOff>20108</xdr:rowOff>
    </xdr:to>
    <xdr:sp macro="" textlink="">
      <xdr:nvSpPr>
        <xdr:cNvPr id="5" name="TextBox 4"/>
        <xdr:cNvSpPr txBox="1"/>
      </xdr:nvSpPr>
      <xdr:spPr>
        <a:xfrm>
          <a:off x="1800225" y="3819525"/>
          <a:ext cx="1567392"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Giám đốc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 đóng dấu)</a:t>
          </a:r>
        </a:p>
      </xdr:txBody>
    </xdr:sp>
    <xdr:clientData/>
  </xdr:twoCellAnchor>
  <xdr:twoCellAnchor>
    <xdr:from>
      <xdr:col>2</xdr:col>
      <xdr:colOff>733425</xdr:colOff>
      <xdr:row>17</xdr:row>
      <xdr:rowOff>133350</xdr:rowOff>
    </xdr:from>
    <xdr:to>
      <xdr:col>3</xdr:col>
      <xdr:colOff>862541</xdr:colOff>
      <xdr:row>20</xdr:row>
      <xdr:rowOff>10583</xdr:rowOff>
    </xdr:to>
    <xdr:sp macro="" textlink="">
      <xdr:nvSpPr>
        <xdr:cNvPr id="6" name="TextBox 5"/>
        <xdr:cNvSpPr txBox="1"/>
      </xdr:nvSpPr>
      <xdr:spPr>
        <a:xfrm>
          <a:off x="3600450" y="3810000"/>
          <a:ext cx="1195916"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Kế toán trưởng</a:t>
          </a:r>
          <a:endPar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4</xdr:col>
      <xdr:colOff>66675</xdr:colOff>
      <xdr:row>17</xdr:row>
      <xdr:rowOff>161925</xdr:rowOff>
    </xdr:from>
    <xdr:to>
      <xdr:col>5</xdr:col>
      <xdr:colOff>195792</xdr:colOff>
      <xdr:row>20</xdr:row>
      <xdr:rowOff>39158</xdr:rowOff>
    </xdr:to>
    <xdr:sp macro="" textlink="">
      <xdr:nvSpPr>
        <xdr:cNvPr id="7" name="TextBox 6"/>
        <xdr:cNvSpPr txBox="1"/>
      </xdr:nvSpPr>
      <xdr:spPr>
        <a:xfrm>
          <a:off x="5067300" y="3838575"/>
          <a:ext cx="1195917"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Thủ quỹ</a:t>
          </a:r>
          <a:endPar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5</xdr:col>
      <xdr:colOff>476250</xdr:colOff>
      <xdr:row>17</xdr:row>
      <xdr:rowOff>133350</xdr:rowOff>
    </xdr:from>
    <xdr:to>
      <xdr:col>6</xdr:col>
      <xdr:colOff>601133</xdr:colOff>
      <xdr:row>20</xdr:row>
      <xdr:rowOff>10583</xdr:rowOff>
    </xdr:to>
    <xdr:sp macro="" textlink="">
      <xdr:nvSpPr>
        <xdr:cNvPr id="8" name="TextBox 7"/>
        <xdr:cNvSpPr txBox="1"/>
      </xdr:nvSpPr>
      <xdr:spPr>
        <a:xfrm>
          <a:off x="6543675" y="3810000"/>
          <a:ext cx="1191683"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Người lập phiếu</a:t>
          </a:r>
          <a:endPar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6</xdr:col>
      <xdr:colOff>838200</xdr:colOff>
      <xdr:row>17</xdr:row>
      <xdr:rowOff>152400</xdr:rowOff>
    </xdr:from>
    <xdr:to>
      <xdr:col>7</xdr:col>
      <xdr:colOff>805392</xdr:colOff>
      <xdr:row>20</xdr:row>
      <xdr:rowOff>29633</xdr:rowOff>
    </xdr:to>
    <xdr:sp macro="" textlink="">
      <xdr:nvSpPr>
        <xdr:cNvPr id="9" name="TextBox 8"/>
        <xdr:cNvSpPr txBox="1"/>
      </xdr:nvSpPr>
      <xdr:spPr>
        <a:xfrm>
          <a:off x="7972425" y="3829050"/>
          <a:ext cx="1214967"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Người </a:t>
          </a: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nhận tiền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57150</xdr:colOff>
      <xdr:row>1</xdr:row>
      <xdr:rowOff>47625</xdr:rowOff>
    </xdr:from>
    <xdr:to>
      <xdr:col>2</xdr:col>
      <xdr:colOff>161925</xdr:colOff>
      <xdr:row>1</xdr:row>
      <xdr:rowOff>361950</xdr:rowOff>
    </xdr:to>
    <xdr:sp macro="" textlink="">
      <xdr:nvSpPr>
        <xdr:cNvPr id="2" name="Rectangle 1">
          <a:hlinkClick xmlns:r="http://schemas.openxmlformats.org/officeDocument/2006/relationships" r:id="rId1"/>
        </xdr:cNvPr>
        <xdr:cNvSpPr/>
      </xdr:nvSpPr>
      <xdr:spPr>
        <a:xfrm>
          <a:off x="600075" y="209550"/>
          <a:ext cx="1047750"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57150</xdr:colOff>
      <xdr:row>1</xdr:row>
      <xdr:rowOff>47625</xdr:rowOff>
    </xdr:from>
    <xdr:to>
      <xdr:col>2</xdr:col>
      <xdr:colOff>161925</xdr:colOff>
      <xdr:row>1</xdr:row>
      <xdr:rowOff>361950</xdr:rowOff>
    </xdr:to>
    <xdr:sp macro="" textlink="">
      <xdr:nvSpPr>
        <xdr:cNvPr id="2" name="Rectangle 1">
          <a:hlinkClick xmlns:r="http://schemas.openxmlformats.org/officeDocument/2006/relationships" r:id="rId1"/>
        </xdr:cNvPr>
        <xdr:cNvSpPr/>
      </xdr:nvSpPr>
      <xdr:spPr>
        <a:xfrm>
          <a:off x="600075" y="209550"/>
          <a:ext cx="1047750"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57150</xdr:colOff>
      <xdr:row>0</xdr:row>
      <xdr:rowOff>85725</xdr:rowOff>
    </xdr:from>
    <xdr:to>
      <xdr:col>3</xdr:col>
      <xdr:colOff>247650</xdr:colOff>
      <xdr:row>2</xdr:row>
      <xdr:rowOff>0</xdr:rowOff>
    </xdr:to>
    <xdr:sp macro="" textlink="">
      <xdr:nvSpPr>
        <xdr:cNvPr id="2" name="Rectangle 1">
          <a:hlinkClick xmlns:r="http://schemas.openxmlformats.org/officeDocument/2006/relationships" r:id="rId1"/>
        </xdr:cNvPr>
        <xdr:cNvSpPr/>
      </xdr:nvSpPr>
      <xdr:spPr>
        <a:xfrm>
          <a:off x="2657475" y="85725"/>
          <a:ext cx="103822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57150</xdr:colOff>
      <xdr:row>0</xdr:row>
      <xdr:rowOff>85725</xdr:rowOff>
    </xdr:from>
    <xdr:to>
      <xdr:col>3</xdr:col>
      <xdr:colOff>247650</xdr:colOff>
      <xdr:row>2</xdr:row>
      <xdr:rowOff>0</xdr:rowOff>
    </xdr:to>
    <xdr:sp macro="" textlink="">
      <xdr:nvSpPr>
        <xdr:cNvPr id="2" name="Rectangle 1">
          <a:hlinkClick xmlns:r="http://schemas.openxmlformats.org/officeDocument/2006/relationships" r:id="rId1"/>
        </xdr:cNvPr>
        <xdr:cNvSpPr/>
      </xdr:nvSpPr>
      <xdr:spPr>
        <a:xfrm>
          <a:off x="1752600" y="85725"/>
          <a:ext cx="103822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47625</xdr:colOff>
      <xdr:row>1</xdr:row>
      <xdr:rowOff>95250</xdr:rowOff>
    </xdr:from>
    <xdr:to>
      <xdr:col>3</xdr:col>
      <xdr:colOff>238125</xdr:colOff>
      <xdr:row>1</xdr:row>
      <xdr:rowOff>409575</xdr:rowOff>
    </xdr:to>
    <xdr:sp macro="" textlink="">
      <xdr:nvSpPr>
        <xdr:cNvPr id="2" name="Rectangle 1">
          <a:hlinkClick xmlns:r="http://schemas.openxmlformats.org/officeDocument/2006/relationships" r:id="rId1"/>
        </xdr:cNvPr>
        <xdr:cNvSpPr/>
      </xdr:nvSpPr>
      <xdr:spPr>
        <a:xfrm>
          <a:off x="2257425" y="295275"/>
          <a:ext cx="103822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twoCellAnchor>
    <xdr:from>
      <xdr:col>6</xdr:col>
      <xdr:colOff>495300</xdr:colOff>
      <xdr:row>2</xdr:row>
      <xdr:rowOff>171450</xdr:rowOff>
    </xdr:from>
    <xdr:to>
      <xdr:col>9</xdr:col>
      <xdr:colOff>739775</xdr:colOff>
      <xdr:row>6</xdr:row>
      <xdr:rowOff>38100</xdr:rowOff>
    </xdr:to>
    <xdr:sp macro="" textlink="">
      <xdr:nvSpPr>
        <xdr:cNvPr id="3" name="TextBox 2"/>
        <xdr:cNvSpPr txBox="1"/>
      </xdr:nvSpPr>
      <xdr:spPr>
        <a:xfrm>
          <a:off x="7867650" y="876300"/>
          <a:ext cx="3073400" cy="8953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Mẫu số 01-VT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Ban hành theo thông t</a:t>
          </a:r>
          <a:r>
            <a:rPr kumimoji="0" lang="vi-VN"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ư</a:t>
          </a: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 số 200/2014/TT-BTC ngày 22/12/2014 của Bộ Tài chính</a:t>
          </a:r>
        </a:p>
      </xdr:txBody>
    </xdr:sp>
    <xdr:clientData/>
  </xdr:twoCellAnchor>
  <xdr:twoCellAnchor>
    <xdr:from>
      <xdr:col>4</xdr:col>
      <xdr:colOff>0</xdr:colOff>
      <xdr:row>5</xdr:row>
      <xdr:rowOff>133350</xdr:rowOff>
    </xdr:from>
    <xdr:to>
      <xdr:col>7</xdr:col>
      <xdr:colOff>279400</xdr:colOff>
      <xdr:row>7</xdr:row>
      <xdr:rowOff>114300</xdr:rowOff>
    </xdr:to>
    <xdr:sp macro="" textlink="">
      <xdr:nvSpPr>
        <xdr:cNvPr id="4" name="TextBox 3"/>
        <xdr:cNvSpPr txBox="1"/>
      </xdr:nvSpPr>
      <xdr:spPr>
        <a:xfrm>
          <a:off x="5667375" y="1666875"/>
          <a:ext cx="2832100" cy="3810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PHIẾU NHẬP KHO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20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8</xdr:col>
      <xdr:colOff>295275</xdr:colOff>
      <xdr:row>52</xdr:row>
      <xdr:rowOff>171450</xdr:rowOff>
    </xdr:from>
    <xdr:to>
      <xdr:col>9</xdr:col>
      <xdr:colOff>986367</xdr:colOff>
      <xdr:row>55</xdr:row>
      <xdr:rowOff>48683</xdr:rowOff>
    </xdr:to>
    <xdr:sp macro="" textlink="">
      <xdr:nvSpPr>
        <xdr:cNvPr id="5" name="TextBox 4"/>
        <xdr:cNvSpPr txBox="1"/>
      </xdr:nvSpPr>
      <xdr:spPr>
        <a:xfrm>
          <a:off x="9429750" y="12420600"/>
          <a:ext cx="1757892"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Giám đốc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 đóng dấu)</a:t>
          </a:r>
        </a:p>
      </xdr:txBody>
    </xdr:sp>
    <xdr:clientData/>
  </xdr:twoCellAnchor>
  <xdr:twoCellAnchor>
    <xdr:from>
      <xdr:col>5</xdr:col>
      <xdr:colOff>552450</xdr:colOff>
      <xdr:row>53</xdr:row>
      <xdr:rowOff>9525</xdr:rowOff>
    </xdr:from>
    <xdr:to>
      <xdr:col>7</xdr:col>
      <xdr:colOff>220133</xdr:colOff>
      <xdr:row>55</xdr:row>
      <xdr:rowOff>86783</xdr:rowOff>
    </xdr:to>
    <xdr:sp macro="" textlink="">
      <xdr:nvSpPr>
        <xdr:cNvPr id="6" name="TextBox 5"/>
        <xdr:cNvSpPr txBox="1"/>
      </xdr:nvSpPr>
      <xdr:spPr>
        <a:xfrm>
          <a:off x="7191375" y="12458700"/>
          <a:ext cx="1248833"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Thủ kho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3</xdr:col>
      <xdr:colOff>2038349</xdr:colOff>
      <xdr:row>53</xdr:row>
      <xdr:rowOff>19050</xdr:rowOff>
    </xdr:from>
    <xdr:to>
      <xdr:col>4</xdr:col>
      <xdr:colOff>752474</xdr:colOff>
      <xdr:row>55</xdr:row>
      <xdr:rowOff>96308</xdr:rowOff>
    </xdr:to>
    <xdr:sp macro="" textlink="">
      <xdr:nvSpPr>
        <xdr:cNvPr id="7" name="TextBox 6"/>
        <xdr:cNvSpPr txBox="1"/>
      </xdr:nvSpPr>
      <xdr:spPr>
        <a:xfrm>
          <a:off x="5095874" y="12468225"/>
          <a:ext cx="1323975"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Người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giao hàng</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2</xdr:col>
      <xdr:colOff>323849</xdr:colOff>
      <xdr:row>53</xdr:row>
      <xdr:rowOff>19050</xdr:rowOff>
    </xdr:from>
    <xdr:to>
      <xdr:col>3</xdr:col>
      <xdr:colOff>1743075</xdr:colOff>
      <xdr:row>55</xdr:row>
      <xdr:rowOff>96308</xdr:rowOff>
    </xdr:to>
    <xdr:sp macro="" textlink="">
      <xdr:nvSpPr>
        <xdr:cNvPr id="8" name="TextBox 7"/>
        <xdr:cNvSpPr txBox="1"/>
      </xdr:nvSpPr>
      <xdr:spPr>
        <a:xfrm>
          <a:off x="2533649" y="12468225"/>
          <a:ext cx="2266951"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Người lập phiếu</a:t>
          </a:r>
          <a:endPar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47625</xdr:colOff>
      <xdr:row>1</xdr:row>
      <xdr:rowOff>95250</xdr:rowOff>
    </xdr:from>
    <xdr:to>
      <xdr:col>3</xdr:col>
      <xdr:colOff>238125</xdr:colOff>
      <xdr:row>1</xdr:row>
      <xdr:rowOff>409575</xdr:rowOff>
    </xdr:to>
    <xdr:sp macro="" textlink="">
      <xdr:nvSpPr>
        <xdr:cNvPr id="2" name="Rectangle 1">
          <a:hlinkClick xmlns:r="http://schemas.openxmlformats.org/officeDocument/2006/relationships" r:id="rId1"/>
        </xdr:cNvPr>
        <xdr:cNvSpPr/>
      </xdr:nvSpPr>
      <xdr:spPr>
        <a:xfrm>
          <a:off x="2257425" y="295275"/>
          <a:ext cx="103822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twoCellAnchor>
    <xdr:from>
      <xdr:col>6</xdr:col>
      <xdr:colOff>495300</xdr:colOff>
      <xdr:row>2</xdr:row>
      <xdr:rowOff>171450</xdr:rowOff>
    </xdr:from>
    <xdr:to>
      <xdr:col>9</xdr:col>
      <xdr:colOff>739775</xdr:colOff>
      <xdr:row>6</xdr:row>
      <xdr:rowOff>38100</xdr:rowOff>
    </xdr:to>
    <xdr:sp macro="" textlink="">
      <xdr:nvSpPr>
        <xdr:cNvPr id="3" name="TextBox 2"/>
        <xdr:cNvSpPr txBox="1"/>
      </xdr:nvSpPr>
      <xdr:spPr>
        <a:xfrm>
          <a:off x="7829550" y="876300"/>
          <a:ext cx="3073400" cy="8953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Mẫu số 01-VT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Ban hành theo thông t</a:t>
          </a:r>
          <a:r>
            <a:rPr kumimoji="0" lang="vi-VN"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ư</a:t>
          </a:r>
          <a:r>
            <a:rPr kumimoji="0" lang="en-US" sz="10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 số 200/2014/TT-BTC ngày 22/12/2014 của Bộ Tài chính</a:t>
          </a:r>
        </a:p>
      </xdr:txBody>
    </xdr:sp>
    <xdr:clientData/>
  </xdr:twoCellAnchor>
  <xdr:twoCellAnchor>
    <xdr:from>
      <xdr:col>4</xdr:col>
      <xdr:colOff>0</xdr:colOff>
      <xdr:row>5</xdr:row>
      <xdr:rowOff>133350</xdr:rowOff>
    </xdr:from>
    <xdr:to>
      <xdr:col>7</xdr:col>
      <xdr:colOff>279400</xdr:colOff>
      <xdr:row>7</xdr:row>
      <xdr:rowOff>114300</xdr:rowOff>
    </xdr:to>
    <xdr:sp macro="" textlink="">
      <xdr:nvSpPr>
        <xdr:cNvPr id="4" name="TextBox 3"/>
        <xdr:cNvSpPr txBox="1"/>
      </xdr:nvSpPr>
      <xdr:spPr>
        <a:xfrm>
          <a:off x="5629275" y="1666875"/>
          <a:ext cx="2832100" cy="3810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PHIẾU XUẤT KHO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20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8</xdr:col>
      <xdr:colOff>295275</xdr:colOff>
      <xdr:row>52</xdr:row>
      <xdr:rowOff>171450</xdr:rowOff>
    </xdr:from>
    <xdr:to>
      <xdr:col>9</xdr:col>
      <xdr:colOff>986367</xdr:colOff>
      <xdr:row>55</xdr:row>
      <xdr:rowOff>48683</xdr:rowOff>
    </xdr:to>
    <xdr:sp macro="" textlink="">
      <xdr:nvSpPr>
        <xdr:cNvPr id="5" name="TextBox 4"/>
        <xdr:cNvSpPr txBox="1"/>
      </xdr:nvSpPr>
      <xdr:spPr>
        <a:xfrm>
          <a:off x="9391650" y="12420600"/>
          <a:ext cx="1757892"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Giám đốc</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 đóng dấu)</a:t>
          </a:r>
        </a:p>
      </xdr:txBody>
    </xdr:sp>
    <xdr:clientData/>
  </xdr:twoCellAnchor>
  <xdr:twoCellAnchor>
    <xdr:from>
      <xdr:col>6</xdr:col>
      <xdr:colOff>123825</xdr:colOff>
      <xdr:row>53</xdr:row>
      <xdr:rowOff>38100</xdr:rowOff>
    </xdr:from>
    <xdr:to>
      <xdr:col>7</xdr:col>
      <xdr:colOff>524933</xdr:colOff>
      <xdr:row>55</xdr:row>
      <xdr:rowOff>115358</xdr:rowOff>
    </xdr:to>
    <xdr:sp macro="" textlink="">
      <xdr:nvSpPr>
        <xdr:cNvPr id="6" name="TextBox 5"/>
        <xdr:cNvSpPr txBox="1"/>
      </xdr:nvSpPr>
      <xdr:spPr>
        <a:xfrm>
          <a:off x="7458075" y="12487275"/>
          <a:ext cx="1248833"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Thủ kho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3</xdr:col>
      <xdr:colOff>2571749</xdr:colOff>
      <xdr:row>53</xdr:row>
      <xdr:rowOff>19050</xdr:rowOff>
    </xdr:from>
    <xdr:to>
      <xdr:col>5</xdr:col>
      <xdr:colOff>466725</xdr:colOff>
      <xdr:row>55</xdr:row>
      <xdr:rowOff>96308</xdr:rowOff>
    </xdr:to>
    <xdr:sp macro="" textlink="">
      <xdr:nvSpPr>
        <xdr:cNvPr id="7" name="TextBox 6"/>
        <xdr:cNvSpPr txBox="1"/>
      </xdr:nvSpPr>
      <xdr:spPr>
        <a:xfrm>
          <a:off x="5629274" y="12468225"/>
          <a:ext cx="1438276"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Người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giao hàng</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twoCellAnchor>
    <xdr:from>
      <xdr:col>2</xdr:col>
      <xdr:colOff>323849</xdr:colOff>
      <xdr:row>53</xdr:row>
      <xdr:rowOff>19050</xdr:rowOff>
    </xdr:from>
    <xdr:to>
      <xdr:col>4</xdr:col>
      <xdr:colOff>0</xdr:colOff>
      <xdr:row>55</xdr:row>
      <xdr:rowOff>96308</xdr:rowOff>
    </xdr:to>
    <xdr:sp macro="" textlink="">
      <xdr:nvSpPr>
        <xdr:cNvPr id="8" name="TextBox 7"/>
        <xdr:cNvSpPr txBox="1"/>
      </xdr:nvSpPr>
      <xdr:spPr>
        <a:xfrm>
          <a:off x="2533649" y="12468225"/>
          <a:ext cx="3095626" cy="477308"/>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Người lập phiếu</a:t>
          </a:r>
          <a:endPar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1"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(Ký, họ tên)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17</xdr:col>
      <xdr:colOff>0</xdr:colOff>
      <xdr:row>2</xdr:row>
      <xdr:rowOff>238125</xdr:rowOff>
    </xdr:to>
    <xdr:sp macro="" textlink="">
      <xdr:nvSpPr>
        <xdr:cNvPr id="2" name="Rectangle 1"/>
        <xdr:cNvSpPr/>
      </xdr:nvSpPr>
      <xdr:spPr>
        <a:xfrm>
          <a:off x="447675" y="114300"/>
          <a:ext cx="12915900" cy="47625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PHẦN MỀM KẾ TOÁN EXCEL THEO </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THÔNG TƯ </a:t>
          </a:r>
          <a:r>
            <a:rPr lang="en-US"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200</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a:t>
          </a: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MỘC LAN ACCOUNT </a:t>
          </a:r>
          <a:r>
            <a:rPr lang="en-US"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FREE 2020.</a:t>
          </a:r>
        </a:p>
      </xdr:txBody>
    </xdr:sp>
    <xdr:clientData/>
  </xdr:twoCellAnchor>
  <xdr:twoCellAnchor>
    <xdr:from>
      <xdr:col>1</xdr:col>
      <xdr:colOff>76200</xdr:colOff>
      <xdr:row>1</xdr:row>
      <xdr:rowOff>38100</xdr:rowOff>
    </xdr:from>
    <xdr:to>
      <xdr:col>2</xdr:col>
      <xdr:colOff>638175</xdr:colOff>
      <xdr:row>2</xdr:row>
      <xdr:rowOff>114300</xdr:rowOff>
    </xdr:to>
    <xdr:sp macro="" textlink="">
      <xdr:nvSpPr>
        <xdr:cNvPr id="3" name="Rectangle 2">
          <a:hlinkClick xmlns:r="http://schemas.openxmlformats.org/officeDocument/2006/relationships" r:id="rId1"/>
        </xdr:cNvPr>
        <xdr:cNvSpPr/>
      </xdr:nvSpPr>
      <xdr:spPr>
        <a:xfrm>
          <a:off x="523875" y="152400"/>
          <a:ext cx="866775"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twoCellAnchor editAs="oneCell">
    <xdr:from>
      <xdr:col>14</xdr:col>
      <xdr:colOff>95250</xdr:colOff>
      <xdr:row>7</xdr:row>
      <xdr:rowOff>228600</xdr:rowOff>
    </xdr:from>
    <xdr:to>
      <xdr:col>15</xdr:col>
      <xdr:colOff>771525</xdr:colOff>
      <xdr:row>12</xdr:row>
      <xdr:rowOff>38100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249025" y="1666875"/>
          <a:ext cx="1514475" cy="990600"/>
        </a:xfrm>
        <a:prstGeom prst="rect">
          <a:avLst/>
        </a:prstGeom>
      </xdr:spPr>
    </xdr:pic>
    <xdr:clientData/>
  </xdr:twoCellAnchor>
  <xdr:twoCellAnchor>
    <xdr:from>
      <xdr:col>14</xdr:col>
      <xdr:colOff>390525</xdr:colOff>
      <xdr:row>11</xdr:row>
      <xdr:rowOff>38102</xdr:rowOff>
    </xdr:from>
    <xdr:to>
      <xdr:col>15</xdr:col>
      <xdr:colOff>752474</xdr:colOff>
      <xdr:row>11</xdr:row>
      <xdr:rowOff>219076</xdr:rowOff>
    </xdr:to>
    <xdr:sp macro="" textlink="">
      <xdr:nvSpPr>
        <xdr:cNvPr id="5" name="Rectangle 4"/>
        <xdr:cNvSpPr/>
      </xdr:nvSpPr>
      <xdr:spPr>
        <a:xfrm>
          <a:off x="11306175" y="2419352"/>
          <a:ext cx="971549" cy="1809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000" b="1">
              <a:latin typeface="Arial" panose="020B0604020202020204" pitchFamily="34" charset="0"/>
              <a:cs typeface="Arial" panose="020B0604020202020204" pitchFamily="34" charset="0"/>
            </a:rPr>
            <a:t>0989.466.992</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28574</xdr:colOff>
      <xdr:row>1</xdr:row>
      <xdr:rowOff>19050</xdr:rowOff>
    </xdr:from>
    <xdr:to>
      <xdr:col>3</xdr:col>
      <xdr:colOff>904875</xdr:colOff>
      <xdr:row>1</xdr:row>
      <xdr:rowOff>333375</xdr:rowOff>
    </xdr:to>
    <xdr:sp macro="" textlink="">
      <xdr:nvSpPr>
        <xdr:cNvPr id="2" name="Rectangle 1">
          <a:hlinkClick xmlns:r="http://schemas.openxmlformats.org/officeDocument/2006/relationships" r:id="rId1"/>
        </xdr:cNvPr>
        <xdr:cNvSpPr/>
      </xdr:nvSpPr>
      <xdr:spPr>
        <a:xfrm>
          <a:off x="771524" y="200025"/>
          <a:ext cx="876301"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28575</xdr:colOff>
      <xdr:row>1</xdr:row>
      <xdr:rowOff>47625</xdr:rowOff>
    </xdr:from>
    <xdr:to>
      <xdr:col>2</xdr:col>
      <xdr:colOff>333375</xdr:colOff>
      <xdr:row>1</xdr:row>
      <xdr:rowOff>361950</xdr:rowOff>
    </xdr:to>
    <xdr:sp macro="" textlink="">
      <xdr:nvSpPr>
        <xdr:cNvPr id="2" name="Rectangle 1">
          <a:hlinkClick xmlns:r="http://schemas.openxmlformats.org/officeDocument/2006/relationships" r:id="rId1"/>
        </xdr:cNvPr>
        <xdr:cNvSpPr/>
      </xdr:nvSpPr>
      <xdr:spPr>
        <a:xfrm>
          <a:off x="771525" y="228600"/>
          <a:ext cx="8763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1</xdr:row>
      <xdr:rowOff>47625</xdr:rowOff>
    </xdr:from>
    <xdr:to>
      <xdr:col>2</xdr:col>
      <xdr:colOff>333375</xdr:colOff>
      <xdr:row>1</xdr:row>
      <xdr:rowOff>361950</xdr:rowOff>
    </xdr:to>
    <xdr:sp macro="" textlink="">
      <xdr:nvSpPr>
        <xdr:cNvPr id="2" name="Rectangle 1">
          <a:hlinkClick xmlns:r="http://schemas.openxmlformats.org/officeDocument/2006/relationships" r:id="rId1"/>
        </xdr:cNvPr>
        <xdr:cNvSpPr/>
      </xdr:nvSpPr>
      <xdr:spPr>
        <a:xfrm>
          <a:off x="771525" y="228600"/>
          <a:ext cx="8763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752475</xdr:colOff>
      <xdr:row>0</xdr:row>
      <xdr:rowOff>66675</xdr:rowOff>
    </xdr:from>
    <xdr:to>
      <xdr:col>2</xdr:col>
      <xdr:colOff>333375</xdr:colOff>
      <xdr:row>1</xdr:row>
      <xdr:rowOff>95250</xdr:rowOff>
    </xdr:to>
    <xdr:sp macro="" textlink="">
      <xdr:nvSpPr>
        <xdr:cNvPr id="2" name="Rectangle 1">
          <a:hlinkClick xmlns:r="http://schemas.openxmlformats.org/officeDocument/2006/relationships" r:id="rId1"/>
        </xdr:cNvPr>
        <xdr:cNvSpPr/>
      </xdr:nvSpPr>
      <xdr:spPr>
        <a:xfrm>
          <a:off x="752475" y="66675"/>
          <a:ext cx="1257300" cy="361950"/>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57150</xdr:colOff>
      <xdr:row>0</xdr:row>
      <xdr:rowOff>85725</xdr:rowOff>
    </xdr:from>
    <xdr:to>
      <xdr:col>3</xdr:col>
      <xdr:colOff>247650</xdr:colOff>
      <xdr:row>2</xdr:row>
      <xdr:rowOff>0</xdr:rowOff>
    </xdr:to>
    <xdr:sp macro="" textlink="">
      <xdr:nvSpPr>
        <xdr:cNvPr id="2" name="Rectangle 1">
          <a:hlinkClick xmlns:r="http://schemas.openxmlformats.org/officeDocument/2006/relationships" r:id="rId1"/>
        </xdr:cNvPr>
        <xdr:cNvSpPr/>
      </xdr:nvSpPr>
      <xdr:spPr>
        <a:xfrm>
          <a:off x="2657475" y="85725"/>
          <a:ext cx="103822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xdr:colOff>
      <xdr:row>0</xdr:row>
      <xdr:rowOff>9525</xdr:rowOff>
    </xdr:from>
    <xdr:to>
      <xdr:col>10</xdr:col>
      <xdr:colOff>19050</xdr:colOff>
      <xdr:row>2</xdr:row>
      <xdr:rowOff>28575</xdr:rowOff>
    </xdr:to>
    <xdr:sp macro="" textlink="">
      <xdr:nvSpPr>
        <xdr:cNvPr id="2" name="Rectangle 1">
          <a:hlinkClick xmlns:r="http://schemas.openxmlformats.org/officeDocument/2006/relationships" r:id="rId1"/>
        </xdr:cNvPr>
        <xdr:cNvSpPr/>
      </xdr:nvSpPr>
      <xdr:spPr>
        <a:xfrm>
          <a:off x="685800" y="9525"/>
          <a:ext cx="14439900" cy="400050"/>
        </a:xfrm>
        <a:prstGeom prst="rect">
          <a:avLst/>
        </a:prstGeom>
        <a:solidFill>
          <a:srgbClr val="5B9BD5">
            <a:lumMod val="20000"/>
            <a:lumOff val="80000"/>
          </a:srgb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vi-VN" sz="1800" b="1" i="0" u="none" strike="noStrike" kern="0" cap="none" spc="0" normalizeH="0" baseline="0" noProof="0">
              <a:ln w="0"/>
              <a:solidFill>
                <a:srgbClr val="00B0F0"/>
              </a:solidFill>
              <a:effectLst>
                <a:reflection blurRad="6350" stA="53000" endA="300" endPos="35500" dir="5400000" sy="-90000" algn="bl" rotWithShape="0"/>
              </a:effectLst>
              <a:uLnTx/>
              <a:uFillTx/>
              <a:latin typeface="Tahoma" panose="020B0604030504040204" pitchFamily="34" charset="0"/>
              <a:ea typeface="Tahoma" panose="020B0604030504040204" pitchFamily="34" charset="0"/>
              <a:cs typeface="Tahoma" panose="020B0604030504040204" pitchFamily="34" charset="0"/>
            </a:rPr>
            <a:t>PHẦN MỀM KẾ TOÁN EXCEL THEO THÔNG TƯ 133 - MỘC LAN ACCOUNT VIP 1</a:t>
          </a:r>
          <a:r>
            <a:rPr kumimoji="0" lang="en-US" sz="1800" b="1" i="0" u="none" strike="noStrike" kern="0" cap="none" spc="0" normalizeH="0" baseline="0" noProof="0">
              <a:ln w="0"/>
              <a:solidFill>
                <a:srgbClr val="00B0F0"/>
              </a:solidFill>
              <a:effectLst>
                <a:reflection blurRad="6350" stA="53000" endA="300" endPos="35500" dir="5400000" sy="-90000" algn="bl" rotWithShape="0"/>
              </a:effectLst>
              <a:uLnTx/>
              <a:uFillTx/>
              <a:latin typeface="Tahoma" panose="020B0604030504040204" pitchFamily="34" charset="0"/>
              <a:ea typeface="Tahoma" panose="020B0604030504040204" pitchFamily="34" charset="0"/>
              <a:cs typeface="Tahoma" panose="020B0604030504040204" pitchFamily="34" charset="0"/>
            </a:rPr>
            <a:t>- Call:0989.466.992</a:t>
          </a:r>
        </a:p>
      </xdr:txBody>
    </xdr:sp>
    <xdr:clientData/>
  </xdr:twoCellAnchor>
  <xdr:twoCellAnchor>
    <xdr:from>
      <xdr:col>1</xdr:col>
      <xdr:colOff>76200</xdr:colOff>
      <xdr:row>0</xdr:row>
      <xdr:rowOff>47625</xdr:rowOff>
    </xdr:from>
    <xdr:to>
      <xdr:col>2</xdr:col>
      <xdr:colOff>485775</xdr:colOff>
      <xdr:row>1</xdr:row>
      <xdr:rowOff>171450</xdr:rowOff>
    </xdr:to>
    <xdr:sp macro="" textlink="">
      <xdr:nvSpPr>
        <xdr:cNvPr id="3" name="Rectangle 2">
          <a:hlinkClick xmlns:r="http://schemas.openxmlformats.org/officeDocument/2006/relationships" r:id="rId2"/>
        </xdr:cNvPr>
        <xdr:cNvSpPr/>
      </xdr:nvSpPr>
      <xdr:spPr>
        <a:xfrm>
          <a:off x="752475" y="47625"/>
          <a:ext cx="895350"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38101</xdr:colOff>
      <xdr:row>0</xdr:row>
      <xdr:rowOff>38100</xdr:rowOff>
    </xdr:from>
    <xdr:to>
      <xdr:col>2</xdr:col>
      <xdr:colOff>371476</xdr:colOff>
      <xdr:row>1</xdr:row>
      <xdr:rowOff>0</xdr:rowOff>
    </xdr:to>
    <xdr:sp macro="" textlink="">
      <xdr:nvSpPr>
        <xdr:cNvPr id="2" name="Rectangle 1">
          <a:hlinkClick xmlns:r="http://schemas.openxmlformats.org/officeDocument/2006/relationships" r:id="rId1"/>
        </xdr:cNvPr>
        <xdr:cNvSpPr/>
      </xdr:nvSpPr>
      <xdr:spPr>
        <a:xfrm>
          <a:off x="2124076" y="38100"/>
          <a:ext cx="1209675" cy="304800"/>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38101</xdr:colOff>
      <xdr:row>0</xdr:row>
      <xdr:rowOff>38100</xdr:rowOff>
    </xdr:from>
    <xdr:to>
      <xdr:col>2</xdr:col>
      <xdr:colOff>371476</xdr:colOff>
      <xdr:row>1</xdr:row>
      <xdr:rowOff>0</xdr:rowOff>
    </xdr:to>
    <xdr:sp macro="" textlink="">
      <xdr:nvSpPr>
        <xdr:cNvPr id="2" name="Rectangle 1">
          <a:hlinkClick xmlns:r="http://schemas.openxmlformats.org/officeDocument/2006/relationships" r:id="rId1"/>
        </xdr:cNvPr>
        <xdr:cNvSpPr/>
      </xdr:nvSpPr>
      <xdr:spPr>
        <a:xfrm>
          <a:off x="2124076" y="38100"/>
          <a:ext cx="1209675" cy="304800"/>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0</xdr:row>
      <xdr:rowOff>38100</xdr:rowOff>
    </xdr:from>
    <xdr:to>
      <xdr:col>2</xdr:col>
      <xdr:colOff>609600</xdr:colOff>
      <xdr:row>0</xdr:row>
      <xdr:rowOff>352425</xdr:rowOff>
    </xdr:to>
    <xdr:sp macro="" textlink="">
      <xdr:nvSpPr>
        <xdr:cNvPr id="2" name="Rectangle 1">
          <a:hlinkClick xmlns:r="http://schemas.openxmlformats.org/officeDocument/2006/relationships" r:id="rId1"/>
        </xdr:cNvPr>
        <xdr:cNvSpPr/>
      </xdr:nvSpPr>
      <xdr:spPr>
        <a:xfrm>
          <a:off x="1504950" y="38100"/>
          <a:ext cx="1057275"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38100</xdr:colOff>
      <xdr:row>0</xdr:row>
      <xdr:rowOff>38100</xdr:rowOff>
    </xdr:from>
    <xdr:to>
      <xdr:col>2</xdr:col>
      <xdr:colOff>609600</xdr:colOff>
      <xdr:row>0</xdr:row>
      <xdr:rowOff>352425</xdr:rowOff>
    </xdr:to>
    <xdr:sp macro="" textlink="">
      <xdr:nvSpPr>
        <xdr:cNvPr id="2" name="Rectangle 1">
          <a:hlinkClick xmlns:r="http://schemas.openxmlformats.org/officeDocument/2006/relationships" r:id="rId1"/>
        </xdr:cNvPr>
        <xdr:cNvSpPr/>
      </xdr:nvSpPr>
      <xdr:spPr>
        <a:xfrm>
          <a:off x="1504950" y="38100"/>
          <a:ext cx="1057275"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16</xdr:col>
      <xdr:colOff>19050</xdr:colOff>
      <xdr:row>2</xdr:row>
      <xdr:rowOff>238125</xdr:rowOff>
    </xdr:to>
    <xdr:sp macro="" textlink="">
      <xdr:nvSpPr>
        <xdr:cNvPr id="2" name="Rectangle 1"/>
        <xdr:cNvSpPr/>
      </xdr:nvSpPr>
      <xdr:spPr>
        <a:xfrm>
          <a:off x="447675" y="114300"/>
          <a:ext cx="12392025" cy="4572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PHẦN MỀM KẾ TOÁN EXCEL THEO </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THÔNG TƯ </a:t>
          </a:r>
          <a:r>
            <a:rPr lang="en-US"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200</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a:t>
          </a: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MỘC LAN ACCOUNT </a:t>
          </a:r>
          <a:r>
            <a:rPr lang="en-US"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FREE 2020.</a:t>
          </a:r>
        </a:p>
      </xdr:txBody>
    </xdr:sp>
    <xdr:clientData/>
  </xdr:twoCellAnchor>
  <xdr:twoCellAnchor>
    <xdr:from>
      <xdr:col>1</xdr:col>
      <xdr:colOff>76200</xdr:colOff>
      <xdr:row>1</xdr:row>
      <xdr:rowOff>38100</xdr:rowOff>
    </xdr:from>
    <xdr:to>
      <xdr:col>2</xdr:col>
      <xdr:colOff>638175</xdr:colOff>
      <xdr:row>2</xdr:row>
      <xdr:rowOff>114300</xdr:rowOff>
    </xdr:to>
    <xdr:sp macro="" textlink="">
      <xdr:nvSpPr>
        <xdr:cNvPr id="3" name="Rectangle 2">
          <a:hlinkClick xmlns:r="http://schemas.openxmlformats.org/officeDocument/2006/relationships" r:id="rId1"/>
        </xdr:cNvPr>
        <xdr:cNvSpPr/>
      </xdr:nvSpPr>
      <xdr:spPr>
        <a:xfrm>
          <a:off x="523875" y="171450"/>
          <a:ext cx="1057275"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twoCellAnchor>
    <xdr:from>
      <xdr:col>1</xdr:col>
      <xdr:colOff>171449</xdr:colOff>
      <xdr:row>7</xdr:row>
      <xdr:rowOff>57150</xdr:rowOff>
    </xdr:from>
    <xdr:to>
      <xdr:col>3</xdr:col>
      <xdr:colOff>400050</xdr:colOff>
      <xdr:row>8</xdr:row>
      <xdr:rowOff>209550</xdr:rowOff>
    </xdr:to>
    <xdr:sp macro="" textlink="">
      <xdr:nvSpPr>
        <xdr:cNvPr id="4" name="Rectangle 3">
          <a:hlinkClick xmlns:r="http://schemas.openxmlformats.org/officeDocument/2006/relationships" r:id="rId2"/>
        </xdr:cNvPr>
        <xdr:cNvSpPr/>
      </xdr:nvSpPr>
      <xdr:spPr>
        <a:xfrm>
          <a:off x="619124" y="1381125"/>
          <a:ext cx="2381251"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KHO</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171450</xdr:colOff>
      <xdr:row>8</xdr:row>
      <xdr:rowOff>228600</xdr:rowOff>
    </xdr:from>
    <xdr:to>
      <xdr:col>3</xdr:col>
      <xdr:colOff>400050</xdr:colOff>
      <xdr:row>10</xdr:row>
      <xdr:rowOff>142875</xdr:rowOff>
    </xdr:to>
    <xdr:sp macro="" textlink="">
      <xdr:nvSpPr>
        <xdr:cNvPr id="5" name="Rectangle 4">
          <a:hlinkClick xmlns:r="http://schemas.openxmlformats.org/officeDocument/2006/relationships" r:id="rId3"/>
        </xdr:cNvPr>
        <xdr:cNvSpPr/>
      </xdr:nvSpPr>
      <xdr:spPr>
        <a:xfrm>
          <a:off x="619125" y="1790700"/>
          <a:ext cx="2381250"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CÔNG NỢ</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171449</xdr:colOff>
      <xdr:row>10</xdr:row>
      <xdr:rowOff>161925</xdr:rowOff>
    </xdr:from>
    <xdr:to>
      <xdr:col>3</xdr:col>
      <xdr:colOff>400050</xdr:colOff>
      <xdr:row>12</xdr:row>
      <xdr:rowOff>76200</xdr:rowOff>
    </xdr:to>
    <xdr:sp macro="" textlink="">
      <xdr:nvSpPr>
        <xdr:cNvPr id="6" name="Rectangle 5">
          <a:hlinkClick xmlns:r="http://schemas.openxmlformats.org/officeDocument/2006/relationships" r:id="rId4"/>
        </xdr:cNvPr>
        <xdr:cNvSpPr/>
      </xdr:nvSpPr>
      <xdr:spPr>
        <a:xfrm>
          <a:off x="619124" y="2200275"/>
          <a:ext cx="2381251"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GIÁ THÀNH</a:t>
          </a:r>
        </a:p>
      </xdr:txBody>
    </xdr:sp>
    <xdr:clientData/>
  </xdr:twoCellAnchor>
  <xdr:twoCellAnchor>
    <xdr:from>
      <xdr:col>1</xdr:col>
      <xdr:colOff>171450</xdr:colOff>
      <xdr:row>12</xdr:row>
      <xdr:rowOff>95250</xdr:rowOff>
    </xdr:from>
    <xdr:to>
      <xdr:col>3</xdr:col>
      <xdr:colOff>400050</xdr:colOff>
      <xdr:row>14</xdr:row>
      <xdr:rowOff>9525</xdr:rowOff>
    </xdr:to>
    <xdr:sp macro="" textlink="">
      <xdr:nvSpPr>
        <xdr:cNvPr id="7" name="Rectangle 6">
          <a:hlinkClick xmlns:r="http://schemas.openxmlformats.org/officeDocument/2006/relationships" r:id="rId5"/>
        </xdr:cNvPr>
        <xdr:cNvSpPr/>
      </xdr:nvSpPr>
      <xdr:spPr>
        <a:xfrm>
          <a:off x="619125" y="26098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TIỀN LƯƠNG</a:t>
          </a:r>
        </a:p>
      </xdr:txBody>
    </xdr:sp>
    <xdr:clientData/>
  </xdr:twoCellAnchor>
  <xdr:twoCellAnchor>
    <xdr:from>
      <xdr:col>1</xdr:col>
      <xdr:colOff>171450</xdr:colOff>
      <xdr:row>14</xdr:row>
      <xdr:rowOff>38100</xdr:rowOff>
    </xdr:from>
    <xdr:to>
      <xdr:col>3</xdr:col>
      <xdr:colOff>400050</xdr:colOff>
      <xdr:row>15</xdr:row>
      <xdr:rowOff>190500</xdr:rowOff>
    </xdr:to>
    <xdr:sp macro="" textlink="">
      <xdr:nvSpPr>
        <xdr:cNvPr id="8" name="Rectangle 7">
          <a:hlinkClick xmlns:r="http://schemas.openxmlformats.org/officeDocument/2006/relationships" r:id="rId6"/>
        </xdr:cNvPr>
        <xdr:cNvSpPr/>
      </xdr:nvSpPr>
      <xdr:spPr>
        <a:xfrm>
          <a:off x="619125" y="30289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THUẾ</a:t>
          </a:r>
        </a:p>
      </xdr:txBody>
    </xdr:sp>
    <xdr:clientData/>
  </xdr:twoCellAnchor>
  <xdr:twoCellAnchor>
    <xdr:from>
      <xdr:col>1</xdr:col>
      <xdr:colOff>171450</xdr:colOff>
      <xdr:row>15</xdr:row>
      <xdr:rowOff>219075</xdr:rowOff>
    </xdr:from>
    <xdr:to>
      <xdr:col>3</xdr:col>
      <xdr:colOff>400050</xdr:colOff>
      <xdr:row>17</xdr:row>
      <xdr:rowOff>133350</xdr:rowOff>
    </xdr:to>
    <xdr:sp macro="" textlink="">
      <xdr:nvSpPr>
        <xdr:cNvPr id="9" name="Rectangle 8">
          <a:hlinkClick xmlns:r="http://schemas.openxmlformats.org/officeDocument/2006/relationships" r:id="rId7"/>
        </xdr:cNvPr>
        <xdr:cNvSpPr/>
      </xdr:nvSpPr>
      <xdr:spPr>
        <a:xfrm>
          <a:off x="619125" y="34480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TSCĐ- CCDC &amp; IN ẤN</a:t>
          </a:r>
        </a:p>
      </xdr:txBody>
    </xdr:sp>
    <xdr:clientData/>
  </xdr:twoCellAnchor>
  <xdr:twoCellAnchor>
    <xdr:from>
      <xdr:col>1</xdr:col>
      <xdr:colOff>171449</xdr:colOff>
      <xdr:row>17</xdr:row>
      <xdr:rowOff>152400</xdr:rowOff>
    </xdr:from>
    <xdr:to>
      <xdr:col>3</xdr:col>
      <xdr:colOff>390524</xdr:colOff>
      <xdr:row>19</xdr:row>
      <xdr:rowOff>66675</xdr:rowOff>
    </xdr:to>
    <xdr:sp macro="" textlink="">
      <xdr:nvSpPr>
        <xdr:cNvPr id="10" name="Rectangle 9">
          <a:hlinkClick xmlns:r="http://schemas.openxmlformats.org/officeDocument/2006/relationships" r:id="rId8"/>
        </xdr:cNvPr>
        <xdr:cNvSpPr/>
      </xdr:nvSpPr>
      <xdr:spPr>
        <a:xfrm>
          <a:off x="619124" y="3857625"/>
          <a:ext cx="2371725"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BÁO CÁO TÀI CHÍNH</a:t>
          </a:r>
        </a:p>
      </xdr:txBody>
    </xdr:sp>
    <xdr:clientData/>
  </xdr:twoCellAnchor>
  <xdr:twoCellAnchor editAs="oneCell">
    <xdr:from>
      <xdr:col>5</xdr:col>
      <xdr:colOff>142875</xdr:colOff>
      <xdr:row>7</xdr:row>
      <xdr:rowOff>180975</xdr:rowOff>
    </xdr:from>
    <xdr:to>
      <xdr:col>7</xdr:col>
      <xdr:colOff>86410</xdr:colOff>
      <xdr:row>10</xdr:row>
      <xdr:rowOff>219180</xdr:rowOff>
    </xdr:to>
    <xdr:pic>
      <xdr:nvPicPr>
        <xdr:cNvPr id="11" name="Picture 10">
          <a:hlinkClick xmlns:r="http://schemas.openxmlformats.org/officeDocument/2006/relationships" r:id="rId9"/>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171950" y="1504950"/>
          <a:ext cx="991285" cy="752580"/>
        </a:xfrm>
        <a:prstGeom prst="rect">
          <a:avLst/>
        </a:prstGeom>
      </xdr:spPr>
    </xdr:pic>
    <xdr:clientData/>
  </xdr:twoCellAnchor>
  <xdr:twoCellAnchor editAs="oneCell">
    <xdr:from>
      <xdr:col>5</xdr:col>
      <xdr:colOff>190500</xdr:colOff>
      <xdr:row>14</xdr:row>
      <xdr:rowOff>209550</xdr:rowOff>
    </xdr:from>
    <xdr:to>
      <xdr:col>7</xdr:col>
      <xdr:colOff>114861</xdr:colOff>
      <xdr:row>17</xdr:row>
      <xdr:rowOff>195639</xdr:rowOff>
    </xdr:to>
    <xdr:pic>
      <xdr:nvPicPr>
        <xdr:cNvPr id="12" name="Picture 11">
          <a:hlinkClick xmlns:r="http://schemas.openxmlformats.org/officeDocument/2006/relationships" r:id="rId11"/>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4219575" y="3200400"/>
          <a:ext cx="972111" cy="700464"/>
        </a:xfrm>
        <a:prstGeom prst="rect">
          <a:avLst/>
        </a:prstGeom>
      </xdr:spPr>
    </xdr:pic>
    <xdr:clientData/>
  </xdr:twoCellAnchor>
  <xdr:twoCellAnchor editAs="oneCell">
    <xdr:from>
      <xdr:col>11</xdr:col>
      <xdr:colOff>647700</xdr:colOff>
      <xdr:row>14</xdr:row>
      <xdr:rowOff>142875</xdr:rowOff>
    </xdr:from>
    <xdr:to>
      <xdr:col>12</xdr:col>
      <xdr:colOff>676836</xdr:colOff>
      <xdr:row>17</xdr:row>
      <xdr:rowOff>128964</xdr:rowOff>
    </xdr:to>
    <xdr:pic>
      <xdr:nvPicPr>
        <xdr:cNvPr id="13" name="Picture 12">
          <a:hlinkClick xmlns:r="http://schemas.openxmlformats.org/officeDocument/2006/relationships" r:id="rId13"/>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8934450" y="3133725"/>
          <a:ext cx="962586" cy="700464"/>
        </a:xfrm>
        <a:prstGeom prst="rect">
          <a:avLst/>
        </a:prstGeom>
      </xdr:spPr>
    </xdr:pic>
    <xdr:clientData/>
  </xdr:twoCellAnchor>
  <xdr:twoCellAnchor editAs="oneCell">
    <xdr:from>
      <xdr:col>11</xdr:col>
      <xdr:colOff>590550</xdr:colOff>
      <xdr:row>7</xdr:row>
      <xdr:rowOff>142875</xdr:rowOff>
    </xdr:from>
    <xdr:to>
      <xdr:col>12</xdr:col>
      <xdr:colOff>638860</xdr:colOff>
      <xdr:row>10</xdr:row>
      <xdr:rowOff>181080</xdr:rowOff>
    </xdr:to>
    <xdr:pic>
      <xdr:nvPicPr>
        <xdr:cNvPr id="14" name="Picture 13">
          <a:hlinkClick xmlns:r="http://schemas.openxmlformats.org/officeDocument/2006/relationships" r:id="rId14"/>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8877300" y="1466850"/>
          <a:ext cx="981760" cy="752580"/>
        </a:xfrm>
        <a:prstGeom prst="rect">
          <a:avLst/>
        </a:prstGeom>
      </xdr:spPr>
    </xdr:pic>
    <xdr:clientData/>
  </xdr:twoCellAnchor>
  <xdr:twoCellAnchor editAs="oneCell">
    <xdr:from>
      <xdr:col>8</xdr:col>
      <xdr:colOff>676275</xdr:colOff>
      <xdr:row>11</xdr:row>
      <xdr:rowOff>219075</xdr:rowOff>
    </xdr:from>
    <xdr:to>
      <xdr:col>10</xdr:col>
      <xdr:colOff>448236</xdr:colOff>
      <xdr:row>14</xdr:row>
      <xdr:rowOff>114300</xdr:rowOff>
    </xdr:to>
    <xdr:pic>
      <xdr:nvPicPr>
        <xdr:cNvPr id="15" name="Picture 82">
          <a:hlinkClick xmlns:r="http://schemas.openxmlformats.org/officeDocument/2006/relationships" r:id="rId1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600825" y="2495550"/>
          <a:ext cx="962586"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314325</xdr:colOff>
      <xdr:row>11</xdr:row>
      <xdr:rowOff>142875</xdr:rowOff>
    </xdr:from>
    <xdr:to>
      <xdr:col>15</xdr:col>
      <xdr:colOff>514350</xdr:colOff>
      <xdr:row>14</xdr:row>
      <xdr:rowOff>95250</xdr:rowOff>
    </xdr:to>
    <xdr:pic>
      <xdr:nvPicPr>
        <xdr:cNvPr id="16" name="Picture 87">
          <a:hlinkClick xmlns:r="http://schemas.openxmlformats.org/officeDocument/2006/relationships" r:id="rId17"/>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1372850" y="2419350"/>
          <a:ext cx="1133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4</xdr:row>
      <xdr:rowOff>19050</xdr:rowOff>
    </xdr:from>
    <xdr:to>
      <xdr:col>3</xdr:col>
      <xdr:colOff>400050</xdr:colOff>
      <xdr:row>5</xdr:row>
      <xdr:rowOff>200025</xdr:rowOff>
    </xdr:to>
    <xdr:sp macro="" textlink="">
      <xdr:nvSpPr>
        <xdr:cNvPr id="17" name="Rectangle 16"/>
        <xdr:cNvSpPr/>
      </xdr:nvSpPr>
      <xdr:spPr>
        <a:xfrm>
          <a:off x="619125" y="733425"/>
          <a:ext cx="2381250" cy="4191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QUỸ TM - TG</a:t>
          </a:r>
          <a:endPar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oneCellAnchor>
    <xdr:from>
      <xdr:col>5</xdr:col>
      <xdr:colOff>152400</xdr:colOff>
      <xdr:row>11</xdr:row>
      <xdr:rowOff>9525</xdr:rowOff>
    </xdr:from>
    <xdr:ext cx="1025409" cy="239809"/>
    <xdr:sp macro="" textlink="">
      <xdr:nvSpPr>
        <xdr:cNvPr id="18" name="TextBox 17">
          <a:extLst/>
        </xdr:cNvPr>
        <xdr:cNvSpPr txBox="1"/>
      </xdr:nvSpPr>
      <xdr:spPr>
        <a:xfrm>
          <a:off x="4181475" y="2286000"/>
          <a:ext cx="1025409"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In PHIẾU THU</a:t>
          </a:r>
        </a:p>
      </xdr:txBody>
    </xdr:sp>
    <xdr:clientData/>
  </xdr:oneCellAnchor>
  <xdr:oneCellAnchor>
    <xdr:from>
      <xdr:col>5</xdr:col>
      <xdr:colOff>171450</xdr:colOff>
      <xdr:row>18</xdr:row>
      <xdr:rowOff>66675</xdr:rowOff>
    </xdr:from>
    <xdr:ext cx="982705" cy="239809"/>
    <xdr:sp macro="" textlink="">
      <xdr:nvSpPr>
        <xdr:cNvPr id="19" name="TextBox 18">
          <a:extLst/>
        </xdr:cNvPr>
        <xdr:cNvSpPr txBox="1"/>
      </xdr:nvSpPr>
      <xdr:spPr>
        <a:xfrm>
          <a:off x="4200525" y="4010025"/>
          <a:ext cx="982705"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In PHIẾU CHI</a:t>
          </a:r>
        </a:p>
      </xdr:txBody>
    </xdr:sp>
    <xdr:clientData/>
  </xdr:oneCellAnchor>
  <xdr:oneCellAnchor>
    <xdr:from>
      <xdr:col>8</xdr:col>
      <xdr:colOff>447675</xdr:colOff>
      <xdr:row>14</xdr:row>
      <xdr:rowOff>171450</xdr:rowOff>
    </xdr:from>
    <xdr:ext cx="1360372" cy="239809"/>
    <xdr:sp macro="" textlink="">
      <xdr:nvSpPr>
        <xdr:cNvPr id="20" name="TextBox 19">
          <a:extLst/>
        </xdr:cNvPr>
        <xdr:cNvSpPr txBox="1"/>
      </xdr:nvSpPr>
      <xdr:spPr>
        <a:xfrm>
          <a:off x="6372225" y="3162300"/>
          <a:ext cx="1360372"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SỔ QUỸ TIỀN MẶT</a:t>
          </a:r>
        </a:p>
      </xdr:txBody>
    </xdr:sp>
    <xdr:clientData/>
  </xdr:oneCellAnchor>
  <xdr:twoCellAnchor>
    <xdr:from>
      <xdr:col>6</xdr:col>
      <xdr:colOff>171450</xdr:colOff>
      <xdr:row>12</xdr:row>
      <xdr:rowOff>47625</xdr:rowOff>
    </xdr:from>
    <xdr:to>
      <xdr:col>6</xdr:col>
      <xdr:colOff>180975</xdr:colOff>
      <xdr:row>14</xdr:row>
      <xdr:rowOff>76200</xdr:rowOff>
    </xdr:to>
    <xdr:cxnSp macro="">
      <xdr:nvCxnSpPr>
        <xdr:cNvPr id="21" name="Straight Connector 20">
          <a:extLst/>
        </xdr:cNvPr>
        <xdr:cNvCxnSpPr/>
      </xdr:nvCxnSpPr>
      <xdr:spPr>
        <a:xfrm>
          <a:off x="4638675" y="2562225"/>
          <a:ext cx="9525" cy="504825"/>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twoCellAnchor>
    <xdr:from>
      <xdr:col>6</xdr:col>
      <xdr:colOff>180975</xdr:colOff>
      <xdr:row>13</xdr:row>
      <xdr:rowOff>47625</xdr:rowOff>
    </xdr:from>
    <xdr:to>
      <xdr:col>8</xdr:col>
      <xdr:colOff>676275</xdr:colOff>
      <xdr:row>13</xdr:row>
      <xdr:rowOff>66675</xdr:rowOff>
    </xdr:to>
    <xdr:cxnSp macro="">
      <xdr:nvCxnSpPr>
        <xdr:cNvPr id="22" name="Straight Arrow Connector 21">
          <a:extLst/>
        </xdr:cNvPr>
        <xdr:cNvCxnSpPr>
          <a:endCxn id="15" idx="1"/>
        </xdr:cNvCxnSpPr>
      </xdr:nvCxnSpPr>
      <xdr:spPr>
        <a:xfrm flipV="1">
          <a:off x="4648200" y="2800350"/>
          <a:ext cx="1952625" cy="19050"/>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12</xdr:col>
      <xdr:colOff>171450</xdr:colOff>
      <xdr:row>12</xdr:row>
      <xdr:rowOff>28575</xdr:rowOff>
    </xdr:from>
    <xdr:to>
      <xdr:col>12</xdr:col>
      <xdr:colOff>171450</xdr:colOff>
      <xdr:row>14</xdr:row>
      <xdr:rowOff>76200</xdr:rowOff>
    </xdr:to>
    <xdr:cxnSp macro="">
      <xdr:nvCxnSpPr>
        <xdr:cNvPr id="23" name="Straight Connector 22">
          <a:extLst/>
        </xdr:cNvPr>
        <xdr:cNvCxnSpPr/>
      </xdr:nvCxnSpPr>
      <xdr:spPr>
        <a:xfrm>
          <a:off x="9391650" y="2543175"/>
          <a:ext cx="0" cy="523875"/>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oneCellAnchor>
    <xdr:from>
      <xdr:col>11</xdr:col>
      <xdr:colOff>819150</xdr:colOff>
      <xdr:row>10</xdr:row>
      <xdr:rowOff>200025</xdr:rowOff>
    </xdr:from>
    <xdr:ext cx="619272" cy="239809"/>
    <xdr:sp macro="" textlink="">
      <xdr:nvSpPr>
        <xdr:cNvPr id="24" name="TextBox 23">
          <a:extLst/>
        </xdr:cNvPr>
        <xdr:cNvSpPr txBox="1"/>
      </xdr:nvSpPr>
      <xdr:spPr>
        <a:xfrm>
          <a:off x="9105900" y="2238375"/>
          <a:ext cx="619272"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In GBC</a:t>
          </a:r>
        </a:p>
      </xdr:txBody>
    </xdr:sp>
    <xdr:clientData/>
  </xdr:oneCellAnchor>
  <xdr:oneCellAnchor>
    <xdr:from>
      <xdr:col>11</xdr:col>
      <xdr:colOff>847725</xdr:colOff>
      <xdr:row>17</xdr:row>
      <xdr:rowOff>200025</xdr:rowOff>
    </xdr:from>
    <xdr:ext cx="619272" cy="239809"/>
    <xdr:sp macro="" textlink="">
      <xdr:nvSpPr>
        <xdr:cNvPr id="25" name="TextBox 24">
          <a:extLst/>
        </xdr:cNvPr>
        <xdr:cNvSpPr txBox="1"/>
      </xdr:nvSpPr>
      <xdr:spPr>
        <a:xfrm>
          <a:off x="9134475" y="3905250"/>
          <a:ext cx="619272"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In GBN</a:t>
          </a:r>
        </a:p>
      </xdr:txBody>
    </xdr:sp>
    <xdr:clientData/>
  </xdr:oneCellAnchor>
  <xdr:twoCellAnchor>
    <xdr:from>
      <xdr:col>12</xdr:col>
      <xdr:colOff>190500</xdr:colOff>
      <xdr:row>13</xdr:row>
      <xdr:rowOff>66675</xdr:rowOff>
    </xdr:from>
    <xdr:to>
      <xdr:col>14</xdr:col>
      <xdr:colOff>104775</xdr:colOff>
      <xdr:row>13</xdr:row>
      <xdr:rowOff>66675</xdr:rowOff>
    </xdr:to>
    <xdr:cxnSp macro="">
      <xdr:nvCxnSpPr>
        <xdr:cNvPr id="26" name="Straight Arrow Connector 25">
          <a:extLst/>
        </xdr:cNvPr>
        <xdr:cNvCxnSpPr/>
      </xdr:nvCxnSpPr>
      <xdr:spPr>
        <a:xfrm>
          <a:off x="9410700" y="2819400"/>
          <a:ext cx="1752600" cy="0"/>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oneCellAnchor>
    <xdr:from>
      <xdr:col>14</xdr:col>
      <xdr:colOff>209550</xdr:colOff>
      <xdr:row>14</xdr:row>
      <xdr:rowOff>171450</xdr:rowOff>
    </xdr:from>
    <xdr:ext cx="1324402" cy="239809"/>
    <xdr:sp macro="" textlink="">
      <xdr:nvSpPr>
        <xdr:cNvPr id="27" name="TextBox 26">
          <a:extLst/>
        </xdr:cNvPr>
        <xdr:cNvSpPr txBox="1"/>
      </xdr:nvSpPr>
      <xdr:spPr>
        <a:xfrm>
          <a:off x="11268075" y="3162300"/>
          <a:ext cx="1324402"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SỔ QUỸ TIỀN GỬI</a:t>
          </a:r>
        </a:p>
      </xdr:txBody>
    </xdr:sp>
    <xdr:clientData/>
  </xdr:oneCellAnchor>
  <xdr:twoCellAnchor>
    <xdr:from>
      <xdr:col>14</xdr:col>
      <xdr:colOff>333375</xdr:colOff>
      <xdr:row>7</xdr:row>
      <xdr:rowOff>38100</xdr:rowOff>
    </xdr:from>
    <xdr:to>
      <xdr:col>16</xdr:col>
      <xdr:colOff>9526</xdr:colOff>
      <xdr:row>8</xdr:row>
      <xdr:rowOff>19050</xdr:rowOff>
    </xdr:to>
    <xdr:sp macro="" textlink="">
      <xdr:nvSpPr>
        <xdr:cNvPr id="28" name="Rectangle 27"/>
        <xdr:cNvSpPr/>
      </xdr:nvSpPr>
      <xdr:spPr>
        <a:xfrm>
          <a:off x="11391900" y="1362075"/>
          <a:ext cx="1438276" cy="219075"/>
        </a:xfrm>
        <a:prstGeom prst="rect">
          <a:avLst/>
        </a:prstGeom>
        <a:solidFill>
          <a:sysClr val="window" lastClr="FFFFFF"/>
        </a:solidFill>
        <a:ln w="12700" cap="flat" cmpd="sng" algn="ctr">
          <a:solidFill>
            <a:srgbClr val="70AD47"/>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Call:0989.466.992</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47624</xdr:colOff>
      <xdr:row>0</xdr:row>
      <xdr:rowOff>47625</xdr:rowOff>
    </xdr:from>
    <xdr:to>
      <xdr:col>3</xdr:col>
      <xdr:colOff>228599</xdr:colOff>
      <xdr:row>0</xdr:row>
      <xdr:rowOff>361950</xdr:rowOff>
    </xdr:to>
    <xdr:sp macro="" textlink="">
      <xdr:nvSpPr>
        <xdr:cNvPr id="2" name="Rectangle 1">
          <a:hlinkClick xmlns:r="http://schemas.openxmlformats.org/officeDocument/2006/relationships" r:id="rId1"/>
        </xdr:cNvPr>
        <xdr:cNvSpPr/>
      </xdr:nvSpPr>
      <xdr:spPr>
        <a:xfrm>
          <a:off x="1971674" y="47625"/>
          <a:ext cx="115252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twoCellAnchor>
    <xdr:from>
      <xdr:col>23</xdr:col>
      <xdr:colOff>962025</xdr:colOff>
      <xdr:row>0</xdr:row>
      <xdr:rowOff>142875</xdr:rowOff>
    </xdr:from>
    <xdr:to>
      <xdr:col>28</xdr:col>
      <xdr:colOff>28575</xdr:colOff>
      <xdr:row>0</xdr:row>
      <xdr:rowOff>419100</xdr:rowOff>
    </xdr:to>
    <xdr:sp macro="" textlink="">
      <xdr:nvSpPr>
        <xdr:cNvPr id="3" name="Rounded Rectangle 2"/>
        <xdr:cNvSpPr/>
      </xdr:nvSpPr>
      <xdr:spPr>
        <a:xfrm>
          <a:off x="11601450" y="142875"/>
          <a:ext cx="781050" cy="27622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b="1"/>
            <a:t>QUÝ</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104775</xdr:colOff>
      <xdr:row>0</xdr:row>
      <xdr:rowOff>85725</xdr:rowOff>
    </xdr:from>
    <xdr:to>
      <xdr:col>3</xdr:col>
      <xdr:colOff>161925</xdr:colOff>
      <xdr:row>1</xdr:row>
      <xdr:rowOff>257175</xdr:rowOff>
    </xdr:to>
    <xdr:sp macro="" textlink="">
      <xdr:nvSpPr>
        <xdr:cNvPr id="2" name="Rectangle 1">
          <a:hlinkClick xmlns:r="http://schemas.openxmlformats.org/officeDocument/2006/relationships" r:id="rId1"/>
        </xdr:cNvPr>
        <xdr:cNvSpPr/>
      </xdr:nvSpPr>
      <xdr:spPr>
        <a:xfrm>
          <a:off x="733425" y="85725"/>
          <a:ext cx="1047750" cy="323850"/>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xdr:colOff>
      <xdr:row>8</xdr:row>
      <xdr:rowOff>104776</xdr:rowOff>
    </xdr:from>
    <xdr:to>
      <xdr:col>5</xdr:col>
      <xdr:colOff>9525</xdr:colOff>
      <xdr:row>9</xdr:row>
      <xdr:rowOff>95251</xdr:rowOff>
    </xdr:to>
    <xdr:sp macro="" textlink="">
      <xdr:nvSpPr>
        <xdr:cNvPr id="2" name="Rectangle 1">
          <a:hlinkClick xmlns:r="http://schemas.openxmlformats.org/officeDocument/2006/relationships" r:id="rId1"/>
        </xdr:cNvPr>
        <xdr:cNvSpPr/>
      </xdr:nvSpPr>
      <xdr:spPr>
        <a:xfrm>
          <a:off x="1619250" y="104776"/>
          <a:ext cx="933450" cy="323850"/>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twoCellAnchor>
    <xdr:from>
      <xdr:col>15</xdr:col>
      <xdr:colOff>257175</xdr:colOff>
      <xdr:row>8</xdr:row>
      <xdr:rowOff>38100</xdr:rowOff>
    </xdr:from>
    <xdr:to>
      <xdr:col>21</xdr:col>
      <xdr:colOff>114300</xdr:colOff>
      <xdr:row>8</xdr:row>
      <xdr:rowOff>276225</xdr:rowOff>
    </xdr:to>
    <xdr:sp macro="" textlink="">
      <xdr:nvSpPr>
        <xdr:cNvPr id="3" name="Rectangle 2"/>
        <xdr:cNvSpPr/>
      </xdr:nvSpPr>
      <xdr:spPr>
        <a:xfrm>
          <a:off x="10753725" y="38100"/>
          <a:ext cx="847725" cy="238125"/>
        </a:xfrm>
        <a:prstGeom prst="rect">
          <a:avLst/>
        </a:prstGeom>
        <a:gradFill rotWithShape="1">
          <a:gsLst>
            <a:gs pos="0">
              <a:srgbClr val="A5A5A5">
                <a:satMod val="103000"/>
                <a:lumMod val="102000"/>
                <a:tint val="94000"/>
              </a:srgbClr>
            </a:gs>
            <a:gs pos="50000">
              <a:srgbClr val="A5A5A5">
                <a:satMod val="110000"/>
                <a:lumMod val="100000"/>
                <a:shade val="100000"/>
              </a:srgbClr>
            </a:gs>
            <a:gs pos="100000">
              <a:srgbClr val="A5A5A5">
                <a:lumMod val="99000"/>
                <a:satMod val="120000"/>
                <a:shade val="78000"/>
              </a:srgbClr>
            </a:gs>
          </a:gsLst>
          <a:lin ang="5400000" scaled="0"/>
        </a:gradFill>
        <a:ln>
          <a:noFill/>
        </a:ln>
        <a:effectLst>
          <a:outerShdw blurRad="57150" dist="19050" dir="5400000" algn="ctr" rotWithShape="0">
            <a:srgbClr val="000000">
              <a:alpha val="63000"/>
            </a:srgb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 lastClr="FFFFFF"/>
              </a:solidFill>
              <a:effectLst/>
              <a:uLnTx/>
              <a:uFillTx/>
              <a:latin typeface="Calibri" panose="020F0502020204030204"/>
              <a:ea typeface="+mn-ea"/>
              <a:cs typeface="+mn-cs"/>
            </a:rPr>
            <a:t>KỲ THUẾ</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47626</xdr:colOff>
      <xdr:row>8</xdr:row>
      <xdr:rowOff>123825</xdr:rowOff>
    </xdr:from>
    <xdr:to>
      <xdr:col>2</xdr:col>
      <xdr:colOff>361951</xdr:colOff>
      <xdr:row>9</xdr:row>
      <xdr:rowOff>114300</xdr:rowOff>
    </xdr:to>
    <xdr:sp macro="" textlink="">
      <xdr:nvSpPr>
        <xdr:cNvPr id="2" name="Rectangle 1">
          <a:hlinkClick xmlns:r="http://schemas.openxmlformats.org/officeDocument/2006/relationships" r:id="rId1"/>
        </xdr:cNvPr>
        <xdr:cNvSpPr/>
      </xdr:nvSpPr>
      <xdr:spPr>
        <a:xfrm>
          <a:off x="1076326" y="123825"/>
          <a:ext cx="1047750" cy="33337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twoCellAnchor>
    <xdr:from>
      <xdr:col>20</xdr:col>
      <xdr:colOff>266700</xdr:colOff>
      <xdr:row>8</xdr:row>
      <xdr:rowOff>47625</xdr:rowOff>
    </xdr:from>
    <xdr:to>
      <xdr:col>27</xdr:col>
      <xdr:colOff>123825</xdr:colOff>
      <xdr:row>8</xdr:row>
      <xdr:rowOff>285750</xdr:rowOff>
    </xdr:to>
    <xdr:sp macro="" textlink="">
      <xdr:nvSpPr>
        <xdr:cNvPr id="3" name="Rectangle 2"/>
        <xdr:cNvSpPr/>
      </xdr:nvSpPr>
      <xdr:spPr>
        <a:xfrm>
          <a:off x="10648950" y="47625"/>
          <a:ext cx="847725" cy="238125"/>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100" b="1">
              <a:solidFill>
                <a:schemeClr val="bg1"/>
              </a:solidFill>
            </a:rPr>
            <a:t>KỲ</a:t>
          </a:r>
          <a:r>
            <a:rPr lang="en-US" sz="1100" b="1" baseline="0">
              <a:solidFill>
                <a:schemeClr val="bg1"/>
              </a:solidFill>
            </a:rPr>
            <a:t> THUẾ</a:t>
          </a:r>
          <a:endParaRPr lang="en-US" sz="1100" b="1">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0</xdr:row>
      <xdr:rowOff>85725</xdr:rowOff>
    </xdr:from>
    <xdr:to>
      <xdr:col>3</xdr:col>
      <xdr:colOff>409575</xdr:colOff>
      <xdr:row>2</xdr:row>
      <xdr:rowOff>19050</xdr:rowOff>
    </xdr:to>
    <xdr:sp macro="" textlink="">
      <xdr:nvSpPr>
        <xdr:cNvPr id="2" name="Rectangle 1">
          <a:hlinkClick xmlns:r="http://schemas.openxmlformats.org/officeDocument/2006/relationships" r:id="rId1"/>
        </xdr:cNvPr>
        <xdr:cNvSpPr/>
      </xdr:nvSpPr>
      <xdr:spPr>
        <a:xfrm>
          <a:off x="1066800" y="85725"/>
          <a:ext cx="81915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0</xdr:colOff>
      <xdr:row>0</xdr:row>
      <xdr:rowOff>85725</xdr:rowOff>
    </xdr:from>
    <xdr:to>
      <xdr:col>3</xdr:col>
      <xdr:colOff>409575</xdr:colOff>
      <xdr:row>2</xdr:row>
      <xdr:rowOff>19050</xdr:rowOff>
    </xdr:to>
    <xdr:sp macro="" textlink="">
      <xdr:nvSpPr>
        <xdr:cNvPr id="2" name="Rectangle 1">
          <a:hlinkClick xmlns:r="http://schemas.openxmlformats.org/officeDocument/2006/relationships" r:id="rId1"/>
        </xdr:cNvPr>
        <xdr:cNvSpPr/>
      </xdr:nvSpPr>
      <xdr:spPr>
        <a:xfrm>
          <a:off x="1219200" y="85725"/>
          <a:ext cx="81915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104776</xdr:colOff>
      <xdr:row>0</xdr:row>
      <xdr:rowOff>180975</xdr:rowOff>
    </xdr:from>
    <xdr:to>
      <xdr:col>2</xdr:col>
      <xdr:colOff>304801</xdr:colOff>
      <xdr:row>2</xdr:row>
      <xdr:rowOff>38100</xdr:rowOff>
    </xdr:to>
    <xdr:sp macro="" textlink="">
      <xdr:nvSpPr>
        <xdr:cNvPr id="2" name="Rectangle 1">
          <a:hlinkClick xmlns:r="http://schemas.openxmlformats.org/officeDocument/2006/relationships" r:id="rId1"/>
        </xdr:cNvPr>
        <xdr:cNvSpPr/>
      </xdr:nvSpPr>
      <xdr:spPr>
        <a:xfrm>
          <a:off x="1228726" y="180975"/>
          <a:ext cx="10287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104776</xdr:colOff>
      <xdr:row>0</xdr:row>
      <xdr:rowOff>180975</xdr:rowOff>
    </xdr:from>
    <xdr:to>
      <xdr:col>2</xdr:col>
      <xdr:colOff>304801</xdr:colOff>
      <xdr:row>2</xdr:row>
      <xdr:rowOff>38100</xdr:rowOff>
    </xdr:to>
    <xdr:sp macro="" textlink="">
      <xdr:nvSpPr>
        <xdr:cNvPr id="2" name="Rectangle 1">
          <a:hlinkClick xmlns:r="http://schemas.openxmlformats.org/officeDocument/2006/relationships" r:id="rId1"/>
        </xdr:cNvPr>
        <xdr:cNvSpPr/>
      </xdr:nvSpPr>
      <xdr:spPr>
        <a:xfrm>
          <a:off x="1228726" y="180975"/>
          <a:ext cx="10287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533399</xdr:colOff>
      <xdr:row>1</xdr:row>
      <xdr:rowOff>0</xdr:rowOff>
    </xdr:from>
    <xdr:to>
      <xdr:col>1</xdr:col>
      <xdr:colOff>1000124</xdr:colOff>
      <xdr:row>2</xdr:row>
      <xdr:rowOff>9525</xdr:rowOff>
    </xdr:to>
    <xdr:sp macro="" textlink="">
      <xdr:nvSpPr>
        <xdr:cNvPr id="2" name="Rectangle 1">
          <a:hlinkClick xmlns:r="http://schemas.openxmlformats.org/officeDocument/2006/relationships" r:id="rId1"/>
        </xdr:cNvPr>
        <xdr:cNvSpPr/>
      </xdr:nvSpPr>
      <xdr:spPr>
        <a:xfrm>
          <a:off x="533399" y="161925"/>
          <a:ext cx="1304925"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38100</xdr:colOff>
      <xdr:row>1</xdr:row>
      <xdr:rowOff>66675</xdr:rowOff>
    </xdr:from>
    <xdr:to>
      <xdr:col>3</xdr:col>
      <xdr:colOff>704850</xdr:colOff>
      <xdr:row>1</xdr:row>
      <xdr:rowOff>381000</xdr:rowOff>
    </xdr:to>
    <xdr:sp macro="" textlink="">
      <xdr:nvSpPr>
        <xdr:cNvPr id="2" name="Rectangle 1">
          <a:hlinkClick xmlns:r="http://schemas.openxmlformats.org/officeDocument/2006/relationships" r:id="rId1"/>
        </xdr:cNvPr>
        <xdr:cNvSpPr/>
      </xdr:nvSpPr>
      <xdr:spPr>
        <a:xfrm>
          <a:off x="942975" y="180975"/>
          <a:ext cx="9525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114300</xdr:rowOff>
    </xdr:from>
    <xdr:to>
      <xdr:col>16</xdr:col>
      <xdr:colOff>19050</xdr:colOff>
      <xdr:row>2</xdr:row>
      <xdr:rowOff>238125</xdr:rowOff>
    </xdr:to>
    <xdr:sp macro="" textlink="">
      <xdr:nvSpPr>
        <xdr:cNvPr id="2" name="Rectangle 1">
          <a:hlinkClick xmlns:r="http://schemas.openxmlformats.org/officeDocument/2006/relationships" r:id="rId1"/>
        </xdr:cNvPr>
        <xdr:cNvSpPr/>
      </xdr:nvSpPr>
      <xdr:spPr>
        <a:xfrm>
          <a:off x="447675" y="114300"/>
          <a:ext cx="12392025" cy="4572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PHẦN MỀM KẾ TOÁN EXCEL THEO </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THÔNG TƯ </a:t>
          </a:r>
          <a:r>
            <a:rPr lang="en-US"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200</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a:t>
          </a: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MỘC LAN ACCOUNT </a:t>
          </a:r>
          <a:r>
            <a:rPr lang="en-US"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FREE 2020.</a:t>
          </a:r>
        </a:p>
      </xdr:txBody>
    </xdr:sp>
    <xdr:clientData/>
  </xdr:twoCellAnchor>
  <xdr:twoCellAnchor>
    <xdr:from>
      <xdr:col>1</xdr:col>
      <xdr:colOff>76200</xdr:colOff>
      <xdr:row>1</xdr:row>
      <xdr:rowOff>38100</xdr:rowOff>
    </xdr:from>
    <xdr:to>
      <xdr:col>2</xdr:col>
      <xdr:colOff>638175</xdr:colOff>
      <xdr:row>2</xdr:row>
      <xdr:rowOff>114300</xdr:rowOff>
    </xdr:to>
    <xdr:sp macro="" textlink="">
      <xdr:nvSpPr>
        <xdr:cNvPr id="3" name="Rectangle 2">
          <a:hlinkClick xmlns:r="http://schemas.openxmlformats.org/officeDocument/2006/relationships" r:id="rId1"/>
        </xdr:cNvPr>
        <xdr:cNvSpPr/>
      </xdr:nvSpPr>
      <xdr:spPr>
        <a:xfrm>
          <a:off x="523875" y="171450"/>
          <a:ext cx="1057275"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twoCellAnchor>
    <xdr:from>
      <xdr:col>1</xdr:col>
      <xdr:colOff>171449</xdr:colOff>
      <xdr:row>7</xdr:row>
      <xdr:rowOff>57150</xdr:rowOff>
    </xdr:from>
    <xdr:to>
      <xdr:col>3</xdr:col>
      <xdr:colOff>400050</xdr:colOff>
      <xdr:row>8</xdr:row>
      <xdr:rowOff>209550</xdr:rowOff>
    </xdr:to>
    <xdr:sp macro="" textlink="">
      <xdr:nvSpPr>
        <xdr:cNvPr id="4" name="Rectangle 3">
          <a:hlinkClick xmlns:r="http://schemas.openxmlformats.org/officeDocument/2006/relationships" r:id="rId2"/>
        </xdr:cNvPr>
        <xdr:cNvSpPr/>
      </xdr:nvSpPr>
      <xdr:spPr>
        <a:xfrm>
          <a:off x="619124" y="1381125"/>
          <a:ext cx="2381251"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KHO</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152400</xdr:colOff>
      <xdr:row>4</xdr:row>
      <xdr:rowOff>38100</xdr:rowOff>
    </xdr:from>
    <xdr:to>
      <xdr:col>3</xdr:col>
      <xdr:colOff>381000</xdr:colOff>
      <xdr:row>5</xdr:row>
      <xdr:rowOff>190500</xdr:rowOff>
    </xdr:to>
    <xdr:sp macro="" textlink="">
      <xdr:nvSpPr>
        <xdr:cNvPr id="5" name="Rectangle 4">
          <a:hlinkClick xmlns:r="http://schemas.openxmlformats.org/officeDocument/2006/relationships" r:id="rId3"/>
        </xdr:cNvPr>
        <xdr:cNvSpPr/>
      </xdr:nvSpPr>
      <xdr:spPr>
        <a:xfrm>
          <a:off x="600075" y="752475"/>
          <a:ext cx="2381250"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QUỸ TM - TG</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171449</xdr:colOff>
      <xdr:row>10</xdr:row>
      <xdr:rowOff>161925</xdr:rowOff>
    </xdr:from>
    <xdr:to>
      <xdr:col>3</xdr:col>
      <xdr:colOff>400050</xdr:colOff>
      <xdr:row>12</xdr:row>
      <xdr:rowOff>76200</xdr:rowOff>
    </xdr:to>
    <xdr:sp macro="" textlink="">
      <xdr:nvSpPr>
        <xdr:cNvPr id="6" name="Rectangle 5">
          <a:hlinkClick xmlns:r="http://schemas.openxmlformats.org/officeDocument/2006/relationships" r:id="rId4"/>
        </xdr:cNvPr>
        <xdr:cNvSpPr/>
      </xdr:nvSpPr>
      <xdr:spPr>
        <a:xfrm>
          <a:off x="619124" y="2200275"/>
          <a:ext cx="2381251"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GIÁ THÀNH</a:t>
          </a:r>
        </a:p>
      </xdr:txBody>
    </xdr:sp>
    <xdr:clientData/>
  </xdr:twoCellAnchor>
  <xdr:twoCellAnchor>
    <xdr:from>
      <xdr:col>1</xdr:col>
      <xdr:colOff>171450</xdr:colOff>
      <xdr:row>12</xdr:row>
      <xdr:rowOff>95250</xdr:rowOff>
    </xdr:from>
    <xdr:to>
      <xdr:col>3</xdr:col>
      <xdr:colOff>400050</xdr:colOff>
      <xdr:row>14</xdr:row>
      <xdr:rowOff>9525</xdr:rowOff>
    </xdr:to>
    <xdr:sp macro="" textlink="">
      <xdr:nvSpPr>
        <xdr:cNvPr id="7" name="Rectangle 6">
          <a:hlinkClick xmlns:r="http://schemas.openxmlformats.org/officeDocument/2006/relationships" r:id="rId5"/>
        </xdr:cNvPr>
        <xdr:cNvSpPr/>
      </xdr:nvSpPr>
      <xdr:spPr>
        <a:xfrm>
          <a:off x="619125" y="26098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TIỀN LƯƠNG</a:t>
          </a:r>
        </a:p>
      </xdr:txBody>
    </xdr:sp>
    <xdr:clientData/>
  </xdr:twoCellAnchor>
  <xdr:twoCellAnchor>
    <xdr:from>
      <xdr:col>1</xdr:col>
      <xdr:colOff>171450</xdr:colOff>
      <xdr:row>14</xdr:row>
      <xdr:rowOff>38100</xdr:rowOff>
    </xdr:from>
    <xdr:to>
      <xdr:col>3</xdr:col>
      <xdr:colOff>400050</xdr:colOff>
      <xdr:row>15</xdr:row>
      <xdr:rowOff>190500</xdr:rowOff>
    </xdr:to>
    <xdr:sp macro="" textlink="">
      <xdr:nvSpPr>
        <xdr:cNvPr id="8" name="Rectangle 7">
          <a:hlinkClick xmlns:r="http://schemas.openxmlformats.org/officeDocument/2006/relationships" r:id="rId6"/>
        </xdr:cNvPr>
        <xdr:cNvSpPr/>
      </xdr:nvSpPr>
      <xdr:spPr>
        <a:xfrm>
          <a:off x="619125" y="30289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THUẾ</a:t>
          </a:r>
        </a:p>
      </xdr:txBody>
    </xdr:sp>
    <xdr:clientData/>
  </xdr:twoCellAnchor>
  <xdr:twoCellAnchor>
    <xdr:from>
      <xdr:col>1</xdr:col>
      <xdr:colOff>171450</xdr:colOff>
      <xdr:row>15</xdr:row>
      <xdr:rowOff>219075</xdr:rowOff>
    </xdr:from>
    <xdr:to>
      <xdr:col>3</xdr:col>
      <xdr:colOff>400050</xdr:colOff>
      <xdr:row>17</xdr:row>
      <xdr:rowOff>133350</xdr:rowOff>
    </xdr:to>
    <xdr:sp macro="" textlink="">
      <xdr:nvSpPr>
        <xdr:cNvPr id="9" name="Rectangle 8">
          <a:hlinkClick xmlns:r="http://schemas.openxmlformats.org/officeDocument/2006/relationships" r:id="rId7"/>
        </xdr:cNvPr>
        <xdr:cNvSpPr/>
      </xdr:nvSpPr>
      <xdr:spPr>
        <a:xfrm>
          <a:off x="619125" y="34480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TSCĐ - CCDC&amp; IN ẤN</a:t>
          </a:r>
        </a:p>
      </xdr:txBody>
    </xdr:sp>
    <xdr:clientData/>
  </xdr:twoCellAnchor>
  <xdr:twoCellAnchor>
    <xdr:from>
      <xdr:col>1</xdr:col>
      <xdr:colOff>171449</xdr:colOff>
      <xdr:row>17</xdr:row>
      <xdr:rowOff>152400</xdr:rowOff>
    </xdr:from>
    <xdr:to>
      <xdr:col>3</xdr:col>
      <xdr:colOff>390524</xdr:colOff>
      <xdr:row>19</xdr:row>
      <xdr:rowOff>66675</xdr:rowOff>
    </xdr:to>
    <xdr:sp macro="" textlink="">
      <xdr:nvSpPr>
        <xdr:cNvPr id="10" name="Rectangle 9">
          <a:hlinkClick xmlns:r="http://schemas.openxmlformats.org/officeDocument/2006/relationships" r:id="rId8"/>
        </xdr:cNvPr>
        <xdr:cNvSpPr/>
      </xdr:nvSpPr>
      <xdr:spPr>
        <a:xfrm>
          <a:off x="619124" y="3857625"/>
          <a:ext cx="2371725"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BÁO CÁO TÀI CHÍNH</a:t>
          </a:r>
        </a:p>
      </xdr:txBody>
    </xdr:sp>
    <xdr:clientData/>
  </xdr:twoCellAnchor>
  <xdr:twoCellAnchor>
    <xdr:from>
      <xdr:col>1</xdr:col>
      <xdr:colOff>171450</xdr:colOff>
      <xdr:row>8</xdr:row>
      <xdr:rowOff>219075</xdr:rowOff>
    </xdr:from>
    <xdr:to>
      <xdr:col>3</xdr:col>
      <xdr:colOff>400050</xdr:colOff>
      <xdr:row>10</xdr:row>
      <xdr:rowOff>161925</xdr:rowOff>
    </xdr:to>
    <xdr:sp macro="" textlink="">
      <xdr:nvSpPr>
        <xdr:cNvPr id="11" name="Rectangle 10"/>
        <xdr:cNvSpPr/>
      </xdr:nvSpPr>
      <xdr:spPr>
        <a:xfrm>
          <a:off x="619125" y="1781175"/>
          <a:ext cx="2381250" cy="4191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CÔNG NỢ</a:t>
          </a:r>
          <a:endPar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oneCellAnchor>
    <xdr:from>
      <xdr:col>8</xdr:col>
      <xdr:colOff>542925</xdr:colOff>
      <xdr:row>10</xdr:row>
      <xdr:rowOff>219075</xdr:rowOff>
    </xdr:from>
    <xdr:ext cx="1189556" cy="387286"/>
    <xdr:sp macro="" textlink="">
      <xdr:nvSpPr>
        <xdr:cNvPr id="12" name="TextBox 11">
          <a:extLst/>
        </xdr:cNvPr>
        <xdr:cNvSpPr txBox="1"/>
      </xdr:nvSpPr>
      <xdr:spPr>
        <a:xfrm>
          <a:off x="6467475" y="2257425"/>
          <a:ext cx="1189556" cy="387286"/>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Mua hàng </a:t>
          </a:r>
          <a:b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chưa thanh toán</a:t>
          </a:r>
        </a:p>
      </xdr:txBody>
    </xdr:sp>
    <xdr:clientData/>
  </xdr:oneCellAnchor>
  <xdr:oneCellAnchor>
    <xdr:from>
      <xdr:col>8</xdr:col>
      <xdr:colOff>457200</xdr:colOff>
      <xdr:row>16</xdr:row>
      <xdr:rowOff>200025</xdr:rowOff>
    </xdr:from>
    <xdr:ext cx="1190625" cy="387286"/>
    <xdr:sp macro="" textlink="">
      <xdr:nvSpPr>
        <xdr:cNvPr id="13" name="TextBox 12">
          <a:extLst/>
        </xdr:cNvPr>
        <xdr:cNvSpPr txBox="1"/>
      </xdr:nvSpPr>
      <xdr:spPr>
        <a:xfrm>
          <a:off x="6381750" y="3667125"/>
          <a:ext cx="1190625" cy="387286"/>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Bán hàng</a:t>
          </a:r>
          <a:b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chưa thu tiền</a:t>
          </a:r>
        </a:p>
      </xdr:txBody>
    </xdr:sp>
    <xdr:clientData/>
  </xdr:oneCellAnchor>
  <xdr:oneCellAnchor>
    <xdr:from>
      <xdr:col>14</xdr:col>
      <xdr:colOff>76200</xdr:colOff>
      <xdr:row>10</xdr:row>
      <xdr:rowOff>219075</xdr:rowOff>
    </xdr:from>
    <xdr:ext cx="1066831" cy="239809"/>
    <xdr:sp macro="" textlink="">
      <xdr:nvSpPr>
        <xdr:cNvPr id="14" name="TextBox 13">
          <a:extLst/>
        </xdr:cNvPr>
        <xdr:cNvSpPr txBox="1"/>
      </xdr:nvSpPr>
      <xdr:spPr>
        <a:xfrm>
          <a:off x="11134725" y="2257425"/>
          <a:ext cx="1066831"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Tổng hợp 131</a:t>
          </a:r>
        </a:p>
      </xdr:txBody>
    </xdr:sp>
    <xdr:clientData/>
  </xdr:oneCellAnchor>
  <xdr:twoCellAnchor>
    <xdr:from>
      <xdr:col>12</xdr:col>
      <xdr:colOff>171450</xdr:colOff>
      <xdr:row>12</xdr:row>
      <xdr:rowOff>28575</xdr:rowOff>
    </xdr:from>
    <xdr:to>
      <xdr:col>12</xdr:col>
      <xdr:colOff>171450</xdr:colOff>
      <xdr:row>14</xdr:row>
      <xdr:rowOff>76200</xdr:rowOff>
    </xdr:to>
    <xdr:cxnSp macro="">
      <xdr:nvCxnSpPr>
        <xdr:cNvPr id="15" name="Straight Connector 14">
          <a:extLst/>
        </xdr:cNvPr>
        <xdr:cNvCxnSpPr/>
      </xdr:nvCxnSpPr>
      <xdr:spPr>
        <a:xfrm>
          <a:off x="9391650" y="2543175"/>
          <a:ext cx="0" cy="523875"/>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oneCellAnchor>
    <xdr:from>
      <xdr:col>11</xdr:col>
      <xdr:colOff>476250</xdr:colOff>
      <xdr:row>10</xdr:row>
      <xdr:rowOff>209550</xdr:rowOff>
    </xdr:from>
    <xdr:ext cx="868828" cy="239809"/>
    <xdr:sp macro="" textlink="">
      <xdr:nvSpPr>
        <xdr:cNvPr id="16" name="TextBox 15">
          <a:extLst/>
        </xdr:cNvPr>
        <xdr:cNvSpPr txBox="1"/>
      </xdr:nvSpPr>
      <xdr:spPr>
        <a:xfrm>
          <a:off x="8763000" y="2247900"/>
          <a:ext cx="868828"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Chi tiết 131</a:t>
          </a:r>
        </a:p>
      </xdr:txBody>
    </xdr:sp>
    <xdr:clientData/>
  </xdr:oneCellAnchor>
  <xdr:oneCellAnchor>
    <xdr:from>
      <xdr:col>14</xdr:col>
      <xdr:colOff>180975</xdr:colOff>
      <xdr:row>17</xdr:row>
      <xdr:rowOff>104775</xdr:rowOff>
    </xdr:from>
    <xdr:ext cx="1031180" cy="239809"/>
    <xdr:sp macro="" textlink="">
      <xdr:nvSpPr>
        <xdr:cNvPr id="17" name="TextBox 16">
          <a:extLst/>
        </xdr:cNvPr>
        <xdr:cNvSpPr txBox="1"/>
      </xdr:nvSpPr>
      <xdr:spPr>
        <a:xfrm>
          <a:off x="11239500" y="3810000"/>
          <a:ext cx="1031180"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Tổng hợp 331</a:t>
          </a:r>
        </a:p>
      </xdr:txBody>
    </xdr:sp>
    <xdr:clientData/>
  </xdr:oneCellAnchor>
  <xdr:twoCellAnchor>
    <xdr:from>
      <xdr:col>12</xdr:col>
      <xdr:colOff>561975</xdr:colOff>
      <xdr:row>16</xdr:row>
      <xdr:rowOff>14288</xdr:rowOff>
    </xdr:from>
    <xdr:to>
      <xdr:col>14</xdr:col>
      <xdr:colOff>314325</xdr:colOff>
      <xdr:row>16</xdr:row>
      <xdr:rowOff>19051</xdr:rowOff>
    </xdr:to>
    <xdr:cxnSp macro="">
      <xdr:nvCxnSpPr>
        <xdr:cNvPr id="18" name="Straight Arrow Connector 17">
          <a:extLst/>
        </xdr:cNvPr>
        <xdr:cNvCxnSpPr>
          <a:endCxn id="29" idx="1"/>
        </xdr:cNvCxnSpPr>
      </xdr:nvCxnSpPr>
      <xdr:spPr>
        <a:xfrm flipV="1">
          <a:off x="9782175" y="3481388"/>
          <a:ext cx="1590675" cy="4763"/>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oneCellAnchor>
    <xdr:from>
      <xdr:col>11</xdr:col>
      <xdr:colOff>504825</xdr:colOff>
      <xdr:row>17</xdr:row>
      <xdr:rowOff>85725</xdr:rowOff>
    </xdr:from>
    <xdr:ext cx="904478" cy="239809"/>
    <xdr:sp macro="" textlink="">
      <xdr:nvSpPr>
        <xdr:cNvPr id="19" name="TextBox 18">
          <a:extLst/>
        </xdr:cNvPr>
        <xdr:cNvSpPr txBox="1"/>
      </xdr:nvSpPr>
      <xdr:spPr>
        <a:xfrm>
          <a:off x="8791575" y="3790950"/>
          <a:ext cx="904478"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Chi tiết 331</a:t>
          </a:r>
        </a:p>
      </xdr:txBody>
    </xdr:sp>
    <xdr:clientData/>
  </xdr:oneCellAnchor>
  <xdr:oneCellAnchor>
    <xdr:from>
      <xdr:col>8</xdr:col>
      <xdr:colOff>600075</xdr:colOff>
      <xdr:row>13</xdr:row>
      <xdr:rowOff>219076</xdr:rowOff>
    </xdr:from>
    <xdr:ext cx="933450" cy="571500"/>
    <xdr:pic>
      <xdr:nvPicPr>
        <xdr:cNvPr id="20" name="Picture 19">
          <a:hlinkClick xmlns:r="http://schemas.openxmlformats.org/officeDocument/2006/relationships" r:id="rId9"/>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6524625" y="2971801"/>
          <a:ext cx="933450" cy="571500"/>
        </a:xfrm>
        <a:prstGeom prst="rect">
          <a:avLst/>
        </a:prstGeom>
      </xdr:spPr>
    </xdr:pic>
    <xdr:clientData/>
  </xdr:oneCellAnchor>
  <xdr:oneCellAnchor>
    <xdr:from>
      <xdr:col>8</xdr:col>
      <xdr:colOff>619124</xdr:colOff>
      <xdr:row>8</xdr:row>
      <xdr:rowOff>66675</xdr:rowOff>
    </xdr:from>
    <xdr:ext cx="942975" cy="543042"/>
    <xdr:pic>
      <xdr:nvPicPr>
        <xdr:cNvPr id="21" name="Picture 20">
          <a:hlinkClick xmlns:r="http://schemas.openxmlformats.org/officeDocument/2006/relationships" r:id="rId1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6543674" y="1628775"/>
          <a:ext cx="942975" cy="543042"/>
        </a:xfrm>
        <a:prstGeom prst="rect">
          <a:avLst/>
        </a:prstGeom>
      </xdr:spPr>
    </xdr:pic>
    <xdr:clientData/>
  </xdr:oneCellAnchor>
  <xdr:oneCellAnchor>
    <xdr:from>
      <xdr:col>4</xdr:col>
      <xdr:colOff>180975</xdr:colOff>
      <xdr:row>11</xdr:row>
      <xdr:rowOff>9525</xdr:rowOff>
    </xdr:from>
    <xdr:ext cx="1417439" cy="387286"/>
    <xdr:sp macro="" textlink="">
      <xdr:nvSpPr>
        <xdr:cNvPr id="22" name="TextBox 21">
          <a:extLst/>
        </xdr:cNvPr>
        <xdr:cNvSpPr txBox="1"/>
      </xdr:nvSpPr>
      <xdr:spPr>
        <a:xfrm>
          <a:off x="3524250" y="2286000"/>
          <a:ext cx="1417439" cy="387286"/>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Khai báo Danh mục </a:t>
          </a:r>
          <a:b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KH-NCC</a:t>
          </a:r>
        </a:p>
      </xdr:txBody>
    </xdr:sp>
    <xdr:clientData/>
  </xdr:oneCellAnchor>
  <xdr:oneCellAnchor>
    <xdr:from>
      <xdr:col>4</xdr:col>
      <xdr:colOff>247650</xdr:colOff>
      <xdr:row>16</xdr:row>
      <xdr:rowOff>228600</xdr:rowOff>
    </xdr:from>
    <xdr:ext cx="1285875" cy="523875"/>
    <xdr:sp macro="" textlink="">
      <xdr:nvSpPr>
        <xdr:cNvPr id="23" name="TextBox 22">
          <a:extLst/>
        </xdr:cNvPr>
        <xdr:cNvSpPr txBox="1"/>
      </xdr:nvSpPr>
      <xdr:spPr>
        <a:xfrm>
          <a:off x="3590925" y="3695700"/>
          <a:ext cx="1285875" cy="523875"/>
        </a:xfrm>
        <a:prstGeom prst="rect">
          <a:avLst/>
        </a:prstGeom>
        <a:noFill/>
        <a:ln>
          <a:noFill/>
        </a:ln>
        <a:effectLst/>
      </xdr:spPr>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Khai báo công</a:t>
          </a:r>
          <a:b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nợ đầu kỳ</a:t>
          </a:r>
        </a:p>
      </xdr:txBody>
    </xdr:sp>
    <xdr:clientData/>
  </xdr:oneCellAnchor>
  <xdr:oneCellAnchor>
    <xdr:from>
      <xdr:col>4</xdr:col>
      <xdr:colOff>400050</xdr:colOff>
      <xdr:row>14</xdr:row>
      <xdr:rowOff>19051</xdr:rowOff>
    </xdr:from>
    <xdr:ext cx="942975" cy="552450"/>
    <xdr:pic>
      <xdr:nvPicPr>
        <xdr:cNvPr id="24" name="Picture 23">
          <a:hlinkClick xmlns:r="http://schemas.openxmlformats.org/officeDocument/2006/relationships" r:id="rId13"/>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743325" y="3009901"/>
          <a:ext cx="942975" cy="552450"/>
        </a:xfrm>
        <a:prstGeom prst="rect">
          <a:avLst/>
        </a:prstGeom>
      </xdr:spPr>
    </xdr:pic>
    <xdr:clientData/>
  </xdr:oneCellAnchor>
  <xdr:oneCellAnchor>
    <xdr:from>
      <xdr:col>4</xdr:col>
      <xdr:colOff>381000</xdr:colOff>
      <xdr:row>8</xdr:row>
      <xdr:rowOff>57151</xdr:rowOff>
    </xdr:from>
    <xdr:ext cx="952500" cy="552450"/>
    <xdr:pic>
      <xdr:nvPicPr>
        <xdr:cNvPr id="25" name="Picture 24">
          <a:hlinkClick xmlns:r="http://schemas.openxmlformats.org/officeDocument/2006/relationships" r:id="rId13"/>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724275" y="1619251"/>
          <a:ext cx="952500" cy="552450"/>
        </a:xfrm>
        <a:prstGeom prst="rect">
          <a:avLst/>
        </a:prstGeom>
      </xdr:spPr>
    </xdr:pic>
    <xdr:clientData/>
  </xdr:oneCellAnchor>
  <xdr:oneCellAnchor>
    <xdr:from>
      <xdr:col>11</xdr:col>
      <xdr:colOff>419100</xdr:colOff>
      <xdr:row>8</xdr:row>
      <xdr:rowOff>47624</xdr:rowOff>
    </xdr:from>
    <xdr:ext cx="876300" cy="561975"/>
    <xdr:pic>
      <xdr:nvPicPr>
        <xdr:cNvPr id="26" name="Picture 25">
          <a:hlinkClick xmlns:r="http://schemas.openxmlformats.org/officeDocument/2006/relationships" r:id="rId16"/>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705850" y="1609724"/>
          <a:ext cx="876300" cy="561975"/>
        </a:xfrm>
        <a:prstGeom prst="rect">
          <a:avLst/>
        </a:prstGeom>
      </xdr:spPr>
    </xdr:pic>
    <xdr:clientData/>
  </xdr:oneCellAnchor>
  <xdr:oneCellAnchor>
    <xdr:from>
      <xdr:col>11</xdr:col>
      <xdr:colOff>523875</xdr:colOff>
      <xdr:row>14</xdr:row>
      <xdr:rowOff>190501</xdr:rowOff>
    </xdr:from>
    <xdr:ext cx="885825" cy="552450"/>
    <xdr:pic>
      <xdr:nvPicPr>
        <xdr:cNvPr id="27" name="Picture 26">
          <a:hlinkClick xmlns:r="http://schemas.openxmlformats.org/officeDocument/2006/relationships" r:id="rId18"/>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810625" y="3181351"/>
          <a:ext cx="885825" cy="552450"/>
        </a:xfrm>
        <a:prstGeom prst="rect">
          <a:avLst/>
        </a:prstGeom>
      </xdr:spPr>
    </xdr:pic>
    <xdr:clientData/>
  </xdr:oneCellAnchor>
  <xdr:oneCellAnchor>
    <xdr:from>
      <xdr:col>14</xdr:col>
      <xdr:colOff>190500</xdr:colOff>
      <xdr:row>8</xdr:row>
      <xdr:rowOff>76200</xdr:rowOff>
    </xdr:from>
    <xdr:ext cx="819150" cy="533400"/>
    <xdr:pic>
      <xdr:nvPicPr>
        <xdr:cNvPr id="28" name="Picture 27">
          <a:hlinkClick xmlns:r="http://schemas.openxmlformats.org/officeDocument/2006/relationships" r:id="rId20"/>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249025" y="1638300"/>
          <a:ext cx="819150" cy="533400"/>
        </a:xfrm>
        <a:prstGeom prst="rect">
          <a:avLst/>
        </a:prstGeom>
      </xdr:spPr>
    </xdr:pic>
    <xdr:clientData/>
  </xdr:oneCellAnchor>
  <xdr:oneCellAnchor>
    <xdr:from>
      <xdr:col>14</xdr:col>
      <xdr:colOff>314325</xdr:colOff>
      <xdr:row>14</xdr:row>
      <xdr:rowOff>228600</xdr:rowOff>
    </xdr:from>
    <xdr:ext cx="838200" cy="523875"/>
    <xdr:pic>
      <xdr:nvPicPr>
        <xdr:cNvPr id="29" name="Picture 28">
          <a:hlinkClick xmlns:r="http://schemas.openxmlformats.org/officeDocument/2006/relationships" r:id="rId22"/>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1372850" y="3219450"/>
          <a:ext cx="838200" cy="523875"/>
        </a:xfrm>
        <a:prstGeom prst="rect">
          <a:avLst/>
        </a:prstGeom>
      </xdr:spPr>
    </xdr:pic>
    <xdr:clientData/>
  </xdr:oneCellAnchor>
  <xdr:twoCellAnchor>
    <xdr:from>
      <xdr:col>12</xdr:col>
      <xdr:colOff>476250</xdr:colOff>
      <xdr:row>9</xdr:row>
      <xdr:rowOff>104775</xdr:rowOff>
    </xdr:from>
    <xdr:to>
      <xdr:col>14</xdr:col>
      <xdr:colOff>190500</xdr:colOff>
      <xdr:row>9</xdr:row>
      <xdr:rowOff>109540</xdr:rowOff>
    </xdr:to>
    <xdr:cxnSp macro="">
      <xdr:nvCxnSpPr>
        <xdr:cNvPr id="30" name="Straight Arrow Connector 29">
          <a:extLst/>
        </xdr:cNvPr>
        <xdr:cNvCxnSpPr>
          <a:endCxn id="28" idx="1"/>
        </xdr:cNvCxnSpPr>
      </xdr:nvCxnSpPr>
      <xdr:spPr>
        <a:xfrm flipV="1">
          <a:off x="9696450" y="1905000"/>
          <a:ext cx="1552575" cy="4765"/>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5</xdr:col>
      <xdr:colOff>247650</xdr:colOff>
      <xdr:row>12</xdr:row>
      <xdr:rowOff>123825</xdr:rowOff>
    </xdr:from>
    <xdr:to>
      <xdr:col>5</xdr:col>
      <xdr:colOff>252413</xdr:colOff>
      <xdr:row>14</xdr:row>
      <xdr:rowOff>19051</xdr:rowOff>
    </xdr:to>
    <xdr:cxnSp macro="">
      <xdr:nvCxnSpPr>
        <xdr:cNvPr id="31" name="Straight Connector 30">
          <a:extLst/>
        </xdr:cNvPr>
        <xdr:cNvCxnSpPr>
          <a:endCxn id="24" idx="0"/>
        </xdr:cNvCxnSpPr>
      </xdr:nvCxnSpPr>
      <xdr:spPr>
        <a:xfrm>
          <a:off x="4276725" y="2638425"/>
          <a:ext cx="4763" cy="371476"/>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twoCellAnchor>
    <xdr:from>
      <xdr:col>10</xdr:col>
      <xdr:colOff>0</xdr:colOff>
      <xdr:row>12</xdr:row>
      <xdr:rowOff>66675</xdr:rowOff>
    </xdr:from>
    <xdr:to>
      <xdr:col>10</xdr:col>
      <xdr:colOff>1</xdr:colOff>
      <xdr:row>13</xdr:row>
      <xdr:rowOff>219076</xdr:rowOff>
    </xdr:to>
    <xdr:cxnSp macro="">
      <xdr:nvCxnSpPr>
        <xdr:cNvPr id="32" name="Straight Connector 31">
          <a:extLst/>
        </xdr:cNvPr>
        <xdr:cNvCxnSpPr>
          <a:endCxn id="20" idx="0"/>
        </xdr:cNvCxnSpPr>
      </xdr:nvCxnSpPr>
      <xdr:spPr>
        <a:xfrm flipH="1">
          <a:off x="7115175" y="2581275"/>
          <a:ext cx="1" cy="390526"/>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twoCellAnchor>
    <xdr:from>
      <xdr:col>6</xdr:col>
      <xdr:colOff>323850</xdr:colOff>
      <xdr:row>9</xdr:row>
      <xdr:rowOff>100071</xdr:rowOff>
    </xdr:from>
    <xdr:to>
      <xdr:col>8</xdr:col>
      <xdr:colOff>619124</xdr:colOff>
      <xdr:row>9</xdr:row>
      <xdr:rowOff>119066</xdr:rowOff>
    </xdr:to>
    <xdr:cxnSp macro="">
      <xdr:nvCxnSpPr>
        <xdr:cNvPr id="33" name="Straight Arrow Connector 32">
          <a:extLst/>
        </xdr:cNvPr>
        <xdr:cNvCxnSpPr>
          <a:endCxn id="21" idx="1"/>
        </xdr:cNvCxnSpPr>
      </xdr:nvCxnSpPr>
      <xdr:spPr>
        <a:xfrm flipV="1">
          <a:off x="4791075" y="1900296"/>
          <a:ext cx="1752599" cy="18995"/>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6</xdr:col>
      <xdr:colOff>342900</xdr:colOff>
      <xdr:row>15</xdr:row>
      <xdr:rowOff>28576</xdr:rowOff>
    </xdr:from>
    <xdr:to>
      <xdr:col>8</xdr:col>
      <xdr:colOff>600075</xdr:colOff>
      <xdr:row>15</xdr:row>
      <xdr:rowOff>42866</xdr:rowOff>
    </xdr:to>
    <xdr:cxnSp macro="">
      <xdr:nvCxnSpPr>
        <xdr:cNvPr id="34" name="Straight Arrow Connector 33">
          <a:extLst/>
        </xdr:cNvPr>
        <xdr:cNvCxnSpPr>
          <a:endCxn id="20" idx="1"/>
        </xdr:cNvCxnSpPr>
      </xdr:nvCxnSpPr>
      <xdr:spPr>
        <a:xfrm flipV="1">
          <a:off x="4810125" y="3257551"/>
          <a:ext cx="1714500" cy="14290"/>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14</xdr:col>
      <xdr:colOff>304800</xdr:colOff>
      <xdr:row>7</xdr:row>
      <xdr:rowOff>28575</xdr:rowOff>
    </xdr:from>
    <xdr:to>
      <xdr:col>15</xdr:col>
      <xdr:colOff>809626</xdr:colOff>
      <xdr:row>8</xdr:row>
      <xdr:rowOff>9525</xdr:rowOff>
    </xdr:to>
    <xdr:sp macro="" textlink="">
      <xdr:nvSpPr>
        <xdr:cNvPr id="37" name="Rectangle 36"/>
        <xdr:cNvSpPr/>
      </xdr:nvSpPr>
      <xdr:spPr>
        <a:xfrm>
          <a:off x="11363325" y="1352550"/>
          <a:ext cx="1438276" cy="219075"/>
        </a:xfrm>
        <a:prstGeom prst="rect">
          <a:avLst/>
        </a:prstGeom>
        <a:solidFill>
          <a:sysClr val="window" lastClr="FFFFFF"/>
        </a:solidFill>
        <a:ln w="12700" cap="flat" cmpd="sng" algn="ctr">
          <a:solidFill>
            <a:srgbClr val="70AD47"/>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Call:0989.466.992</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85725</xdr:colOff>
      <xdr:row>1</xdr:row>
      <xdr:rowOff>38100</xdr:rowOff>
    </xdr:from>
    <xdr:to>
      <xdr:col>5</xdr:col>
      <xdr:colOff>104775</xdr:colOff>
      <xdr:row>1</xdr:row>
      <xdr:rowOff>352425</xdr:rowOff>
    </xdr:to>
    <xdr:sp macro="" textlink="">
      <xdr:nvSpPr>
        <xdr:cNvPr id="2" name="Rectangle 1">
          <a:hlinkClick xmlns:r="http://schemas.openxmlformats.org/officeDocument/2006/relationships" r:id="rId1"/>
        </xdr:cNvPr>
        <xdr:cNvSpPr/>
      </xdr:nvSpPr>
      <xdr:spPr>
        <a:xfrm>
          <a:off x="333375" y="200025"/>
          <a:ext cx="9525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twoCellAnchor>
    <xdr:from>
      <xdr:col>5</xdr:col>
      <xdr:colOff>200025</xdr:colOff>
      <xdr:row>1</xdr:row>
      <xdr:rowOff>38100</xdr:rowOff>
    </xdr:from>
    <xdr:to>
      <xdr:col>14</xdr:col>
      <xdr:colOff>142876</xdr:colOff>
      <xdr:row>1</xdr:row>
      <xdr:rowOff>352425</xdr:rowOff>
    </xdr:to>
    <xdr:sp macro="" textlink="">
      <xdr:nvSpPr>
        <xdr:cNvPr id="3" name="Rectangle 2">
          <a:hlinkClick xmlns:r="http://schemas.openxmlformats.org/officeDocument/2006/relationships" r:id="rId2"/>
        </xdr:cNvPr>
        <xdr:cNvSpPr/>
      </xdr:nvSpPr>
      <xdr:spPr>
        <a:xfrm>
          <a:off x="2238375" y="200025"/>
          <a:ext cx="1876426"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Nhập số dư ban đầu</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85725</xdr:colOff>
      <xdr:row>1</xdr:row>
      <xdr:rowOff>76200</xdr:rowOff>
    </xdr:from>
    <xdr:to>
      <xdr:col>5</xdr:col>
      <xdr:colOff>38100</xdr:colOff>
      <xdr:row>2</xdr:row>
      <xdr:rowOff>19050</xdr:rowOff>
    </xdr:to>
    <xdr:sp macro="" textlink="">
      <xdr:nvSpPr>
        <xdr:cNvPr id="4" name="Rectangle 3">
          <a:hlinkClick xmlns:r="http://schemas.openxmlformats.org/officeDocument/2006/relationships" r:id="rId1"/>
        </xdr:cNvPr>
        <xdr:cNvSpPr/>
      </xdr:nvSpPr>
      <xdr:spPr>
        <a:xfrm>
          <a:off x="790575" y="304800"/>
          <a:ext cx="9525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9525</xdr:colOff>
      <xdr:row>1</xdr:row>
      <xdr:rowOff>47625</xdr:rowOff>
    </xdr:from>
    <xdr:to>
      <xdr:col>8</xdr:col>
      <xdr:colOff>85725</xdr:colOff>
      <xdr:row>2</xdr:row>
      <xdr:rowOff>123825</xdr:rowOff>
    </xdr:to>
    <xdr:sp macro="" textlink="">
      <xdr:nvSpPr>
        <xdr:cNvPr id="2" name="Rectangle 1">
          <a:hlinkClick xmlns:r="http://schemas.openxmlformats.org/officeDocument/2006/relationships" r:id="rId1"/>
        </xdr:cNvPr>
        <xdr:cNvSpPr/>
      </xdr:nvSpPr>
      <xdr:spPr>
        <a:xfrm>
          <a:off x="2714625" y="228600"/>
          <a:ext cx="9525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57150</xdr:colOff>
      <xdr:row>1</xdr:row>
      <xdr:rowOff>114300</xdr:rowOff>
    </xdr:from>
    <xdr:to>
      <xdr:col>5</xdr:col>
      <xdr:colOff>152400</xdr:colOff>
      <xdr:row>1</xdr:row>
      <xdr:rowOff>428625</xdr:rowOff>
    </xdr:to>
    <xdr:sp macro="" textlink="">
      <xdr:nvSpPr>
        <xdr:cNvPr id="2" name="Rectangle 1">
          <a:hlinkClick xmlns:r="http://schemas.openxmlformats.org/officeDocument/2006/relationships" r:id="rId1"/>
        </xdr:cNvPr>
        <xdr:cNvSpPr/>
      </xdr:nvSpPr>
      <xdr:spPr>
        <a:xfrm>
          <a:off x="819150" y="266700"/>
          <a:ext cx="952500" cy="314325"/>
        </a:xfrm>
        <a:prstGeom prst="rect">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Calibri (Body)"/>
              <a:ea typeface="Tahoma" panose="020B0604030504040204" pitchFamily="34" charset="0"/>
              <a:cs typeface="Times New Roman" panose="02020603050405020304" pitchFamily="18" charset="0"/>
            </a:rPr>
            <a:t>MENU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114300</xdr:rowOff>
    </xdr:from>
    <xdr:to>
      <xdr:col>16</xdr:col>
      <xdr:colOff>19050</xdr:colOff>
      <xdr:row>2</xdr:row>
      <xdr:rowOff>238125</xdr:rowOff>
    </xdr:to>
    <xdr:sp macro="" textlink="">
      <xdr:nvSpPr>
        <xdr:cNvPr id="2" name="Rectangle 1"/>
        <xdr:cNvSpPr/>
      </xdr:nvSpPr>
      <xdr:spPr>
        <a:xfrm>
          <a:off x="447675" y="114300"/>
          <a:ext cx="12392025" cy="4572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PHẦN MỀM KẾ TOÁN EXCEL THEO </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THÔNG TƯ </a:t>
          </a:r>
          <a:r>
            <a:rPr lang="en-US"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200</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a:t>
          </a: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MỘC LAN ACCOUNT </a:t>
          </a:r>
          <a:r>
            <a:rPr lang="en-US"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FREE 2020.</a:t>
          </a:r>
        </a:p>
      </xdr:txBody>
    </xdr:sp>
    <xdr:clientData/>
  </xdr:twoCellAnchor>
  <xdr:twoCellAnchor>
    <xdr:from>
      <xdr:col>1</xdr:col>
      <xdr:colOff>76200</xdr:colOff>
      <xdr:row>1</xdr:row>
      <xdr:rowOff>38100</xdr:rowOff>
    </xdr:from>
    <xdr:to>
      <xdr:col>2</xdr:col>
      <xdr:colOff>638175</xdr:colOff>
      <xdr:row>2</xdr:row>
      <xdr:rowOff>114300</xdr:rowOff>
    </xdr:to>
    <xdr:sp macro="" textlink="">
      <xdr:nvSpPr>
        <xdr:cNvPr id="3" name="Rectangle 2">
          <a:hlinkClick xmlns:r="http://schemas.openxmlformats.org/officeDocument/2006/relationships" r:id="rId1"/>
        </xdr:cNvPr>
        <xdr:cNvSpPr/>
      </xdr:nvSpPr>
      <xdr:spPr>
        <a:xfrm>
          <a:off x="523875" y="171450"/>
          <a:ext cx="1057275"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twoCellAnchor>
    <xdr:from>
      <xdr:col>1</xdr:col>
      <xdr:colOff>171449</xdr:colOff>
      <xdr:row>7</xdr:row>
      <xdr:rowOff>57150</xdr:rowOff>
    </xdr:from>
    <xdr:to>
      <xdr:col>3</xdr:col>
      <xdr:colOff>400050</xdr:colOff>
      <xdr:row>8</xdr:row>
      <xdr:rowOff>209550</xdr:rowOff>
    </xdr:to>
    <xdr:sp macro="" textlink="">
      <xdr:nvSpPr>
        <xdr:cNvPr id="4" name="Rectangle 3">
          <a:hlinkClick xmlns:r="http://schemas.openxmlformats.org/officeDocument/2006/relationships" r:id="rId2"/>
        </xdr:cNvPr>
        <xdr:cNvSpPr/>
      </xdr:nvSpPr>
      <xdr:spPr>
        <a:xfrm>
          <a:off x="619124" y="1381125"/>
          <a:ext cx="2381251"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KHO</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152400</xdr:colOff>
      <xdr:row>4</xdr:row>
      <xdr:rowOff>38100</xdr:rowOff>
    </xdr:from>
    <xdr:to>
      <xdr:col>3</xdr:col>
      <xdr:colOff>381000</xdr:colOff>
      <xdr:row>5</xdr:row>
      <xdr:rowOff>190500</xdr:rowOff>
    </xdr:to>
    <xdr:sp macro="" textlink="">
      <xdr:nvSpPr>
        <xdr:cNvPr id="5" name="Rectangle 4">
          <a:hlinkClick xmlns:r="http://schemas.openxmlformats.org/officeDocument/2006/relationships" r:id="rId3"/>
        </xdr:cNvPr>
        <xdr:cNvSpPr/>
      </xdr:nvSpPr>
      <xdr:spPr>
        <a:xfrm>
          <a:off x="600075" y="752475"/>
          <a:ext cx="2381250"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QUỸ TM - TG</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180974</xdr:colOff>
      <xdr:row>8</xdr:row>
      <xdr:rowOff>228600</xdr:rowOff>
    </xdr:from>
    <xdr:to>
      <xdr:col>3</xdr:col>
      <xdr:colOff>409575</xdr:colOff>
      <xdr:row>10</xdr:row>
      <xdr:rowOff>142875</xdr:rowOff>
    </xdr:to>
    <xdr:sp macro="" textlink="">
      <xdr:nvSpPr>
        <xdr:cNvPr id="6" name="Rectangle 5">
          <a:hlinkClick xmlns:r="http://schemas.openxmlformats.org/officeDocument/2006/relationships" r:id="rId4"/>
        </xdr:cNvPr>
        <xdr:cNvSpPr/>
      </xdr:nvSpPr>
      <xdr:spPr>
        <a:xfrm>
          <a:off x="628649" y="1790700"/>
          <a:ext cx="2381251"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CÔNG NỢ</a:t>
          </a:r>
        </a:p>
      </xdr:txBody>
    </xdr:sp>
    <xdr:clientData/>
  </xdr:twoCellAnchor>
  <xdr:twoCellAnchor>
    <xdr:from>
      <xdr:col>1</xdr:col>
      <xdr:colOff>171450</xdr:colOff>
      <xdr:row>12</xdr:row>
      <xdr:rowOff>95250</xdr:rowOff>
    </xdr:from>
    <xdr:to>
      <xdr:col>3</xdr:col>
      <xdr:colOff>400050</xdr:colOff>
      <xdr:row>14</xdr:row>
      <xdr:rowOff>9525</xdr:rowOff>
    </xdr:to>
    <xdr:sp macro="" textlink="">
      <xdr:nvSpPr>
        <xdr:cNvPr id="7" name="Rectangle 6">
          <a:hlinkClick xmlns:r="http://schemas.openxmlformats.org/officeDocument/2006/relationships" r:id="rId5"/>
        </xdr:cNvPr>
        <xdr:cNvSpPr/>
      </xdr:nvSpPr>
      <xdr:spPr>
        <a:xfrm>
          <a:off x="619125" y="26098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TIỀN LƯƠNG</a:t>
          </a:r>
        </a:p>
      </xdr:txBody>
    </xdr:sp>
    <xdr:clientData/>
  </xdr:twoCellAnchor>
  <xdr:twoCellAnchor>
    <xdr:from>
      <xdr:col>1</xdr:col>
      <xdr:colOff>171450</xdr:colOff>
      <xdr:row>14</xdr:row>
      <xdr:rowOff>38100</xdr:rowOff>
    </xdr:from>
    <xdr:to>
      <xdr:col>3</xdr:col>
      <xdr:colOff>400050</xdr:colOff>
      <xdr:row>15</xdr:row>
      <xdr:rowOff>190500</xdr:rowOff>
    </xdr:to>
    <xdr:sp macro="" textlink="">
      <xdr:nvSpPr>
        <xdr:cNvPr id="8" name="Rectangle 7">
          <a:hlinkClick xmlns:r="http://schemas.openxmlformats.org/officeDocument/2006/relationships" r:id="rId6"/>
        </xdr:cNvPr>
        <xdr:cNvSpPr/>
      </xdr:nvSpPr>
      <xdr:spPr>
        <a:xfrm>
          <a:off x="619125" y="30289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THUẾ</a:t>
          </a:r>
        </a:p>
      </xdr:txBody>
    </xdr:sp>
    <xdr:clientData/>
  </xdr:twoCellAnchor>
  <xdr:twoCellAnchor>
    <xdr:from>
      <xdr:col>1</xdr:col>
      <xdr:colOff>171450</xdr:colOff>
      <xdr:row>15</xdr:row>
      <xdr:rowOff>219075</xdr:rowOff>
    </xdr:from>
    <xdr:to>
      <xdr:col>3</xdr:col>
      <xdr:colOff>400050</xdr:colOff>
      <xdr:row>17</xdr:row>
      <xdr:rowOff>133350</xdr:rowOff>
    </xdr:to>
    <xdr:sp macro="" textlink="">
      <xdr:nvSpPr>
        <xdr:cNvPr id="9" name="Rectangle 8">
          <a:hlinkClick xmlns:r="http://schemas.openxmlformats.org/officeDocument/2006/relationships" r:id="rId7"/>
        </xdr:cNvPr>
        <xdr:cNvSpPr/>
      </xdr:nvSpPr>
      <xdr:spPr>
        <a:xfrm>
          <a:off x="619125" y="34480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TSCĐ - CCDC &amp; IN ẤN</a:t>
          </a:r>
        </a:p>
      </xdr:txBody>
    </xdr:sp>
    <xdr:clientData/>
  </xdr:twoCellAnchor>
  <xdr:twoCellAnchor>
    <xdr:from>
      <xdr:col>1</xdr:col>
      <xdr:colOff>171449</xdr:colOff>
      <xdr:row>17</xdr:row>
      <xdr:rowOff>152400</xdr:rowOff>
    </xdr:from>
    <xdr:to>
      <xdr:col>3</xdr:col>
      <xdr:colOff>390524</xdr:colOff>
      <xdr:row>19</xdr:row>
      <xdr:rowOff>66675</xdr:rowOff>
    </xdr:to>
    <xdr:sp macro="" textlink="">
      <xdr:nvSpPr>
        <xdr:cNvPr id="10" name="Rectangle 9">
          <a:hlinkClick xmlns:r="http://schemas.openxmlformats.org/officeDocument/2006/relationships" r:id="rId8"/>
        </xdr:cNvPr>
        <xdr:cNvSpPr/>
      </xdr:nvSpPr>
      <xdr:spPr>
        <a:xfrm>
          <a:off x="619124" y="3857625"/>
          <a:ext cx="2371725"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BÁO CÁO TÀI CHÍNH</a:t>
          </a:r>
        </a:p>
      </xdr:txBody>
    </xdr:sp>
    <xdr:clientData/>
  </xdr:twoCellAnchor>
  <xdr:twoCellAnchor>
    <xdr:from>
      <xdr:col>1</xdr:col>
      <xdr:colOff>190500</xdr:colOff>
      <xdr:row>10</xdr:row>
      <xdr:rowOff>152400</xdr:rowOff>
    </xdr:from>
    <xdr:to>
      <xdr:col>3</xdr:col>
      <xdr:colOff>419100</xdr:colOff>
      <xdr:row>12</xdr:row>
      <xdr:rowOff>95250</xdr:rowOff>
    </xdr:to>
    <xdr:sp macro="" textlink="">
      <xdr:nvSpPr>
        <xdr:cNvPr id="11" name="Rectangle 10"/>
        <xdr:cNvSpPr/>
      </xdr:nvSpPr>
      <xdr:spPr>
        <a:xfrm>
          <a:off x="638175" y="2190750"/>
          <a:ext cx="2381250" cy="4191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GIÁ THÀNH</a:t>
          </a:r>
          <a:endPar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oneCellAnchor>
    <xdr:from>
      <xdr:col>8</xdr:col>
      <xdr:colOff>9525</xdr:colOff>
      <xdr:row>18</xdr:row>
      <xdr:rowOff>0</xdr:rowOff>
    </xdr:from>
    <xdr:ext cx="1190625" cy="400050"/>
    <xdr:sp macro="" textlink="">
      <xdr:nvSpPr>
        <xdr:cNvPr id="12" name="TextBox 11">
          <a:extLst/>
        </xdr:cNvPr>
        <xdr:cNvSpPr txBox="1"/>
      </xdr:nvSpPr>
      <xdr:spPr>
        <a:xfrm>
          <a:off x="5934075" y="3943350"/>
          <a:ext cx="1190625" cy="400050"/>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Giá vốn /1 đơn vị sản phẩm</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endParaRPr>
        </a:p>
      </xdr:txBody>
    </xdr:sp>
    <xdr:clientData/>
  </xdr:oneCellAnchor>
  <xdr:oneCellAnchor>
    <xdr:from>
      <xdr:col>7</xdr:col>
      <xdr:colOff>752475</xdr:colOff>
      <xdr:row>10</xdr:row>
      <xdr:rowOff>219076</xdr:rowOff>
    </xdr:from>
    <xdr:ext cx="1047750" cy="400050"/>
    <xdr:sp macro="" textlink="">
      <xdr:nvSpPr>
        <xdr:cNvPr id="13" name="TextBox 12">
          <a:extLst/>
        </xdr:cNvPr>
        <xdr:cNvSpPr txBox="1"/>
      </xdr:nvSpPr>
      <xdr:spPr>
        <a:xfrm>
          <a:off x="5829300" y="2257426"/>
          <a:ext cx="1047750" cy="400050"/>
        </a:xfrm>
        <a:prstGeom prst="rect">
          <a:avLst/>
        </a:prstGeom>
        <a:noFill/>
        <a:ln>
          <a:noFill/>
        </a:ln>
        <a:effectLst/>
      </xdr:spPr>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Tính GIÁ THÀNH</a:t>
          </a:r>
          <a:b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sản xuất</a:t>
          </a:r>
        </a:p>
      </xdr:txBody>
    </xdr:sp>
    <xdr:clientData/>
  </xdr:oneCellAnchor>
  <xdr:twoCellAnchor>
    <xdr:from>
      <xdr:col>4</xdr:col>
      <xdr:colOff>142875</xdr:colOff>
      <xdr:row>12</xdr:row>
      <xdr:rowOff>200025</xdr:rowOff>
    </xdr:from>
    <xdr:to>
      <xdr:col>6</xdr:col>
      <xdr:colOff>266700</xdr:colOff>
      <xdr:row>14</xdr:row>
      <xdr:rowOff>180975</xdr:rowOff>
    </xdr:to>
    <xdr:sp macro="" textlink="">
      <xdr:nvSpPr>
        <xdr:cNvPr id="14" name="Rounded Rectangle 13">
          <a:hlinkClick xmlns:r="http://schemas.openxmlformats.org/officeDocument/2006/relationships" r:id="rId9"/>
          <a:extLst>
            <a:ext uri="{FF2B5EF4-FFF2-40B4-BE49-F238E27FC236}">
              <a16:creationId xmlns:a16="http://schemas.microsoft.com/office/drawing/2014/main" id="{00000000-0008-0000-0600-000039000000}"/>
            </a:ext>
          </a:extLst>
        </xdr:cNvPr>
        <xdr:cNvSpPr/>
      </xdr:nvSpPr>
      <xdr:spPr>
        <a:xfrm>
          <a:off x="3486150" y="2714625"/>
          <a:ext cx="1247775" cy="457200"/>
        </a:xfrm>
        <a:prstGeom prst="roundRect">
          <a:avLst/>
        </a:prstGeom>
        <a:gradFill rotWithShape="1">
          <a:gsLst>
            <a:gs pos="0">
              <a:srgbClr val="F79646">
                <a:tint val="50000"/>
                <a:satMod val="300000"/>
              </a:srgbClr>
            </a:gs>
            <a:gs pos="35000">
              <a:srgbClr val="F79646">
                <a:tint val="37000"/>
                <a:satMod val="300000"/>
              </a:srgbClr>
            </a:gs>
            <a:gs pos="100000">
              <a:srgbClr val="F79646">
                <a:tint val="15000"/>
                <a:satMod val="350000"/>
              </a:srgbClr>
            </a:gs>
          </a:gsLst>
          <a:lin ang="16200000" scaled="1"/>
        </a:gradFill>
        <a:ln w="9525" cap="flat" cmpd="sng" algn="ctr">
          <a:solidFill>
            <a:srgbClr val="F79646">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Khai báo</a:t>
          </a:r>
          <a:b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dở dang đầu kỳ</a:t>
          </a:r>
        </a:p>
      </xdr:txBody>
    </xdr:sp>
    <xdr:clientData/>
  </xdr:twoCellAnchor>
  <xdr:oneCellAnchor>
    <xdr:from>
      <xdr:col>8</xdr:col>
      <xdr:colOff>123825</xdr:colOff>
      <xdr:row>8</xdr:row>
      <xdr:rowOff>123826</xdr:rowOff>
    </xdr:from>
    <xdr:ext cx="795730" cy="514350"/>
    <xdr:pic>
      <xdr:nvPicPr>
        <xdr:cNvPr id="15" name="Picture 14">
          <a:hlinkClick xmlns:r="http://schemas.openxmlformats.org/officeDocument/2006/relationships" r:id="rId10"/>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6048375" y="1685926"/>
          <a:ext cx="795730" cy="514350"/>
        </a:xfrm>
        <a:prstGeom prst="rect">
          <a:avLst/>
        </a:prstGeom>
      </xdr:spPr>
    </xdr:pic>
    <xdr:clientData/>
  </xdr:oneCellAnchor>
  <xdr:oneCellAnchor>
    <xdr:from>
      <xdr:col>8</xdr:col>
      <xdr:colOff>190500</xdr:colOff>
      <xdr:row>15</xdr:row>
      <xdr:rowOff>200025</xdr:rowOff>
    </xdr:from>
    <xdr:ext cx="852768" cy="514350"/>
    <xdr:pic>
      <xdr:nvPicPr>
        <xdr:cNvPr id="16" name="Picture 15">
          <a:hlinkClick xmlns:r="http://schemas.openxmlformats.org/officeDocument/2006/relationships" r:id="rId12"/>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6115050" y="3429000"/>
          <a:ext cx="852768" cy="514350"/>
        </a:xfrm>
        <a:prstGeom prst="rect">
          <a:avLst/>
        </a:prstGeom>
      </xdr:spPr>
    </xdr:pic>
    <xdr:clientData/>
  </xdr:oneCellAnchor>
  <xdr:twoCellAnchor>
    <xdr:from>
      <xdr:col>13</xdr:col>
      <xdr:colOff>342900</xdr:colOff>
      <xdr:row>11</xdr:row>
      <xdr:rowOff>9525</xdr:rowOff>
    </xdr:from>
    <xdr:to>
      <xdr:col>15</xdr:col>
      <xdr:colOff>581025</xdr:colOff>
      <xdr:row>14</xdr:row>
      <xdr:rowOff>171449</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600-000039000000}"/>
            </a:ext>
          </a:extLst>
        </xdr:cNvPr>
        <xdr:cNvSpPr/>
      </xdr:nvSpPr>
      <xdr:spPr>
        <a:xfrm>
          <a:off x="10553700" y="2286000"/>
          <a:ext cx="2019300" cy="876299"/>
        </a:xfrm>
        <a:prstGeom prst="roundRect">
          <a:avLst/>
        </a:prstGeom>
        <a:gradFill rotWithShape="1">
          <a:gsLst>
            <a:gs pos="0">
              <a:srgbClr val="F79646">
                <a:tint val="50000"/>
                <a:satMod val="300000"/>
              </a:srgbClr>
            </a:gs>
            <a:gs pos="35000">
              <a:srgbClr val="F79646">
                <a:tint val="37000"/>
                <a:satMod val="300000"/>
              </a:srgbClr>
            </a:gs>
            <a:gs pos="100000">
              <a:srgbClr val="F79646">
                <a:tint val="15000"/>
                <a:satMod val="350000"/>
              </a:srgbClr>
            </a:gs>
          </a:gsLst>
          <a:lin ang="16200000" scaled="1"/>
        </a:gradFill>
        <a:ln w="9525" cap="flat" cmpd="sng" algn="ctr">
          <a:solidFill>
            <a:srgbClr val="F79646">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Tính GIÁ THÀNH công trình </a:t>
          </a:r>
        </a:p>
      </xdr:txBody>
    </xdr:sp>
    <xdr:clientData/>
  </xdr:twoCellAnchor>
  <xdr:twoCellAnchor>
    <xdr:from>
      <xdr:col>11</xdr:col>
      <xdr:colOff>466724</xdr:colOff>
      <xdr:row>7</xdr:row>
      <xdr:rowOff>123825</xdr:rowOff>
    </xdr:from>
    <xdr:to>
      <xdr:col>15</xdr:col>
      <xdr:colOff>342899</xdr:colOff>
      <xdr:row>8</xdr:row>
      <xdr:rowOff>219075</xdr:rowOff>
    </xdr:to>
    <xdr:sp macro="" textlink="">
      <xdr:nvSpPr>
        <xdr:cNvPr id="18" name="Rounded Rectangle 17">
          <a:extLst>
            <a:ext uri="{FF2B5EF4-FFF2-40B4-BE49-F238E27FC236}">
              <a16:creationId xmlns:a16="http://schemas.microsoft.com/office/drawing/2014/main" id="{00000000-0008-0000-0600-000030000000}"/>
            </a:ext>
          </a:extLst>
        </xdr:cNvPr>
        <xdr:cNvSpPr/>
      </xdr:nvSpPr>
      <xdr:spPr>
        <a:xfrm>
          <a:off x="8753474" y="1447800"/>
          <a:ext cx="3581400" cy="333375"/>
        </a:xfrm>
        <a:prstGeom prst="roundRect">
          <a:avLst/>
        </a:prstGeom>
        <a:gradFill rotWithShape="1">
          <a:gsLst>
            <a:gs pos="0">
              <a:srgbClr val="9BBB59">
                <a:shade val="51000"/>
                <a:satMod val="130000"/>
              </a:srgbClr>
            </a:gs>
            <a:gs pos="80000">
              <a:srgbClr val="9BBB59">
                <a:shade val="93000"/>
                <a:satMod val="130000"/>
              </a:srgbClr>
            </a:gs>
            <a:gs pos="100000">
              <a:srgbClr val="9BBB59">
                <a:shade val="94000"/>
                <a:satMod val="135000"/>
              </a:srgbClr>
            </a:gs>
          </a:gsLst>
          <a:lin ang="16200000" scaled="0"/>
        </a:gradFill>
        <a:ln w="9525" cap="flat" cmpd="sng" algn="ctr">
          <a:solidFill>
            <a:srgbClr val="9BBB59">
              <a:shade val="95000"/>
              <a:satMod val="105000"/>
            </a:srgbClr>
          </a:solidFill>
          <a:prstDash val="solid"/>
        </a:ln>
        <a:effectLst>
          <a:outerShdw blurRad="40000" dist="23000" dir="5400000" rotWithShape="0">
            <a:srgbClr val="000000">
              <a:alpha val="35000"/>
            </a:srgb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panose="020F0502020204030204"/>
              <a:ea typeface="+mn-ea"/>
              <a:cs typeface="+mn-cs"/>
            </a:rPr>
            <a:t>XÂY DỰNG</a:t>
          </a:r>
        </a:p>
      </xdr:txBody>
    </xdr:sp>
    <xdr:clientData/>
  </xdr:twoCellAnchor>
  <xdr:twoCellAnchor>
    <xdr:from>
      <xdr:col>11</xdr:col>
      <xdr:colOff>238125</xdr:colOff>
      <xdr:row>11</xdr:row>
      <xdr:rowOff>228600</xdr:rowOff>
    </xdr:from>
    <xdr:to>
      <xdr:col>12</xdr:col>
      <xdr:colOff>533400</xdr:colOff>
      <xdr:row>13</xdr:row>
      <xdr:rowOff>209550</xdr:rowOff>
    </xdr:to>
    <xdr:sp macro="" textlink="">
      <xdr:nvSpPr>
        <xdr:cNvPr id="19" name="Rounded Rectangle 18">
          <a:hlinkClick xmlns:r="http://schemas.openxmlformats.org/officeDocument/2006/relationships" r:id="rId9"/>
          <a:extLst>
            <a:ext uri="{FF2B5EF4-FFF2-40B4-BE49-F238E27FC236}">
              <a16:creationId xmlns:a16="http://schemas.microsoft.com/office/drawing/2014/main" id="{00000000-0008-0000-0600-000039000000}"/>
            </a:ext>
          </a:extLst>
        </xdr:cNvPr>
        <xdr:cNvSpPr/>
      </xdr:nvSpPr>
      <xdr:spPr>
        <a:xfrm>
          <a:off x="8524875" y="2505075"/>
          <a:ext cx="1228725" cy="457200"/>
        </a:xfrm>
        <a:prstGeom prst="roundRect">
          <a:avLst/>
        </a:prstGeom>
        <a:gradFill rotWithShape="1">
          <a:gsLst>
            <a:gs pos="0">
              <a:srgbClr val="F79646">
                <a:tint val="50000"/>
                <a:satMod val="300000"/>
              </a:srgbClr>
            </a:gs>
            <a:gs pos="35000">
              <a:srgbClr val="F79646">
                <a:tint val="37000"/>
                <a:satMod val="300000"/>
              </a:srgbClr>
            </a:gs>
            <a:gs pos="100000">
              <a:srgbClr val="F79646">
                <a:tint val="15000"/>
                <a:satMod val="350000"/>
              </a:srgbClr>
            </a:gs>
          </a:gsLst>
          <a:lin ang="16200000" scaled="1"/>
        </a:gradFill>
        <a:ln w="9525" cap="flat" cmpd="sng" algn="ctr">
          <a:solidFill>
            <a:srgbClr val="F79646">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Khai báo</a:t>
          </a:r>
          <a:b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Danh mục CT</a:t>
          </a:r>
        </a:p>
      </xdr:txBody>
    </xdr:sp>
    <xdr:clientData/>
  </xdr:twoCellAnchor>
  <xdr:twoCellAnchor>
    <xdr:from>
      <xdr:col>6</xdr:col>
      <xdr:colOff>276227</xdr:colOff>
      <xdr:row>13</xdr:row>
      <xdr:rowOff>190501</xdr:rowOff>
    </xdr:from>
    <xdr:to>
      <xdr:col>7</xdr:col>
      <xdr:colOff>142875</xdr:colOff>
      <xdr:row>13</xdr:row>
      <xdr:rowOff>200025</xdr:rowOff>
    </xdr:to>
    <xdr:cxnSp macro="">
      <xdr:nvCxnSpPr>
        <xdr:cNvPr id="20" name="Straight Connector 19">
          <a:extLst/>
        </xdr:cNvPr>
        <xdr:cNvCxnSpPr/>
      </xdr:nvCxnSpPr>
      <xdr:spPr>
        <a:xfrm flipH="1" flipV="1">
          <a:off x="4743452" y="2943226"/>
          <a:ext cx="476248" cy="9524"/>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twoCellAnchor>
    <xdr:from>
      <xdr:col>7</xdr:col>
      <xdr:colOff>161925</xdr:colOff>
      <xdr:row>9</xdr:row>
      <xdr:rowOff>161925</xdr:rowOff>
    </xdr:from>
    <xdr:to>
      <xdr:col>8</xdr:col>
      <xdr:colOff>95250</xdr:colOff>
      <xdr:row>9</xdr:row>
      <xdr:rowOff>161926</xdr:rowOff>
    </xdr:to>
    <xdr:cxnSp macro="">
      <xdr:nvCxnSpPr>
        <xdr:cNvPr id="21" name="Straight Arrow Connector 20">
          <a:extLst/>
        </xdr:cNvPr>
        <xdr:cNvCxnSpPr/>
      </xdr:nvCxnSpPr>
      <xdr:spPr>
        <a:xfrm>
          <a:off x="5238750" y="1962150"/>
          <a:ext cx="781050" cy="1"/>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7</xdr:col>
      <xdr:colOff>152401</xdr:colOff>
      <xdr:row>9</xdr:row>
      <xdr:rowOff>152400</xdr:rowOff>
    </xdr:from>
    <xdr:to>
      <xdr:col>7</xdr:col>
      <xdr:colOff>171450</xdr:colOff>
      <xdr:row>16</xdr:row>
      <xdr:rowOff>219075</xdr:rowOff>
    </xdr:to>
    <xdr:cxnSp macro="">
      <xdr:nvCxnSpPr>
        <xdr:cNvPr id="22" name="Straight Connector 21">
          <a:extLst/>
        </xdr:cNvPr>
        <xdr:cNvCxnSpPr/>
      </xdr:nvCxnSpPr>
      <xdr:spPr>
        <a:xfrm>
          <a:off x="5229226" y="1952625"/>
          <a:ext cx="19049" cy="1733550"/>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twoCellAnchor>
    <xdr:from>
      <xdr:col>7</xdr:col>
      <xdr:colOff>171450</xdr:colOff>
      <xdr:row>16</xdr:row>
      <xdr:rowOff>219075</xdr:rowOff>
    </xdr:from>
    <xdr:to>
      <xdr:col>8</xdr:col>
      <xdr:colOff>190500</xdr:colOff>
      <xdr:row>16</xdr:row>
      <xdr:rowOff>228600</xdr:rowOff>
    </xdr:to>
    <xdr:cxnSp macro="">
      <xdr:nvCxnSpPr>
        <xdr:cNvPr id="23" name="Straight Arrow Connector 22">
          <a:extLst/>
        </xdr:cNvPr>
        <xdr:cNvCxnSpPr>
          <a:endCxn id="16" idx="1"/>
        </xdr:cNvCxnSpPr>
      </xdr:nvCxnSpPr>
      <xdr:spPr>
        <a:xfrm flipV="1">
          <a:off x="5248275" y="3686175"/>
          <a:ext cx="866775" cy="9525"/>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12</xdr:col>
      <xdr:colOff>552450</xdr:colOff>
      <xdr:row>12</xdr:row>
      <xdr:rowOff>228600</xdr:rowOff>
    </xdr:from>
    <xdr:to>
      <xdr:col>13</xdr:col>
      <xdr:colOff>352425</xdr:colOff>
      <xdr:row>12</xdr:row>
      <xdr:rowOff>228601</xdr:rowOff>
    </xdr:to>
    <xdr:cxnSp macro="">
      <xdr:nvCxnSpPr>
        <xdr:cNvPr id="24" name="Straight Arrow Connector 23">
          <a:extLst/>
        </xdr:cNvPr>
        <xdr:cNvCxnSpPr/>
      </xdr:nvCxnSpPr>
      <xdr:spPr>
        <a:xfrm>
          <a:off x="9772650" y="2743200"/>
          <a:ext cx="790575" cy="1"/>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14</xdr:col>
      <xdr:colOff>228600</xdr:colOff>
      <xdr:row>17</xdr:row>
      <xdr:rowOff>161925</xdr:rowOff>
    </xdr:from>
    <xdr:to>
      <xdr:col>15</xdr:col>
      <xdr:colOff>800100</xdr:colOff>
      <xdr:row>19</xdr:row>
      <xdr:rowOff>190500</xdr:rowOff>
    </xdr:to>
    <xdr:sp macro="" textlink="">
      <xdr:nvSpPr>
        <xdr:cNvPr id="25" name="Rectangle 24"/>
        <xdr:cNvSpPr/>
      </xdr:nvSpPr>
      <xdr:spPr>
        <a:xfrm>
          <a:off x="11287125" y="3867150"/>
          <a:ext cx="1504950" cy="504825"/>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en-US" sz="1100" b="1">
              <a:solidFill>
                <a:srgbClr val="FF0000"/>
              </a:solidFill>
            </a:rPr>
            <a:t>Phân</a:t>
          </a:r>
          <a:r>
            <a:rPr lang="en-US" sz="1100" b="1" baseline="0">
              <a:solidFill>
                <a:srgbClr val="FF0000"/>
              </a:solidFill>
            </a:rPr>
            <a:t> hệ này sẽ có trong bản PRO.</a:t>
          </a:r>
          <a:endParaRPr lang="en-US" sz="1100" b="1">
            <a:solidFill>
              <a:srgbClr val="FF0000"/>
            </a:solidFill>
          </a:endParaRPr>
        </a:p>
      </xdr:txBody>
    </xdr:sp>
    <xdr:clientData/>
  </xdr:twoCellAnchor>
  <xdr:twoCellAnchor>
    <xdr:from>
      <xdr:col>11</xdr:col>
      <xdr:colOff>47625</xdr:colOff>
      <xdr:row>18</xdr:row>
      <xdr:rowOff>228600</xdr:rowOff>
    </xdr:from>
    <xdr:to>
      <xdr:col>12</xdr:col>
      <xdr:colOff>552451</xdr:colOff>
      <xdr:row>19</xdr:row>
      <xdr:rowOff>209550</xdr:rowOff>
    </xdr:to>
    <xdr:sp macro="" textlink="">
      <xdr:nvSpPr>
        <xdr:cNvPr id="26" name="Rectangle 25"/>
        <xdr:cNvSpPr/>
      </xdr:nvSpPr>
      <xdr:spPr>
        <a:xfrm>
          <a:off x="8334375" y="4171950"/>
          <a:ext cx="1438276" cy="219075"/>
        </a:xfrm>
        <a:prstGeom prst="rect">
          <a:avLst/>
        </a:prstGeom>
        <a:solidFill>
          <a:sysClr val="window" lastClr="FFFFFF"/>
        </a:solidFill>
        <a:ln w="12700" cap="flat" cmpd="sng" algn="ctr">
          <a:solidFill>
            <a:srgbClr val="70AD47"/>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Call:0989.466.992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114300</xdr:rowOff>
    </xdr:from>
    <xdr:to>
      <xdr:col>16</xdr:col>
      <xdr:colOff>19050</xdr:colOff>
      <xdr:row>2</xdr:row>
      <xdr:rowOff>238125</xdr:rowOff>
    </xdr:to>
    <xdr:sp macro="" textlink="">
      <xdr:nvSpPr>
        <xdr:cNvPr id="2" name="Rectangle 1"/>
        <xdr:cNvSpPr/>
      </xdr:nvSpPr>
      <xdr:spPr>
        <a:xfrm>
          <a:off x="942975" y="114300"/>
          <a:ext cx="12668250" cy="4572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PHẦN MỀM KẾ TOÁN EXCEL THEO </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THÔNG TƯ </a:t>
          </a:r>
          <a:r>
            <a:rPr lang="en-US"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200</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a:t>
          </a: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MỘC LAN ACCOUNT </a:t>
          </a:r>
          <a:r>
            <a:rPr lang="en-US"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FREE 2020.</a:t>
          </a:r>
        </a:p>
      </xdr:txBody>
    </xdr:sp>
    <xdr:clientData/>
  </xdr:twoCellAnchor>
  <xdr:twoCellAnchor>
    <xdr:from>
      <xdr:col>1</xdr:col>
      <xdr:colOff>76200</xdr:colOff>
      <xdr:row>1</xdr:row>
      <xdr:rowOff>38100</xdr:rowOff>
    </xdr:from>
    <xdr:to>
      <xdr:col>2</xdr:col>
      <xdr:colOff>638175</xdr:colOff>
      <xdr:row>2</xdr:row>
      <xdr:rowOff>114300</xdr:rowOff>
    </xdr:to>
    <xdr:sp macro="" textlink="">
      <xdr:nvSpPr>
        <xdr:cNvPr id="3" name="Rectangle 2">
          <a:hlinkClick xmlns:r="http://schemas.openxmlformats.org/officeDocument/2006/relationships" r:id="rId1"/>
        </xdr:cNvPr>
        <xdr:cNvSpPr/>
      </xdr:nvSpPr>
      <xdr:spPr>
        <a:xfrm>
          <a:off x="1019175" y="171450"/>
          <a:ext cx="1057275"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twoCellAnchor>
    <xdr:from>
      <xdr:col>1</xdr:col>
      <xdr:colOff>171449</xdr:colOff>
      <xdr:row>7</xdr:row>
      <xdr:rowOff>57150</xdr:rowOff>
    </xdr:from>
    <xdr:to>
      <xdr:col>3</xdr:col>
      <xdr:colOff>400050</xdr:colOff>
      <xdr:row>8</xdr:row>
      <xdr:rowOff>209550</xdr:rowOff>
    </xdr:to>
    <xdr:sp macro="" textlink="">
      <xdr:nvSpPr>
        <xdr:cNvPr id="4" name="Rectangle 3">
          <a:hlinkClick xmlns:r="http://schemas.openxmlformats.org/officeDocument/2006/relationships" r:id="rId2"/>
        </xdr:cNvPr>
        <xdr:cNvSpPr/>
      </xdr:nvSpPr>
      <xdr:spPr>
        <a:xfrm>
          <a:off x="1114424" y="1381125"/>
          <a:ext cx="2381251"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KHO</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152400</xdr:colOff>
      <xdr:row>4</xdr:row>
      <xdr:rowOff>38100</xdr:rowOff>
    </xdr:from>
    <xdr:to>
      <xdr:col>3</xdr:col>
      <xdr:colOff>381000</xdr:colOff>
      <xdr:row>5</xdr:row>
      <xdr:rowOff>190500</xdr:rowOff>
    </xdr:to>
    <xdr:sp macro="" textlink="">
      <xdr:nvSpPr>
        <xdr:cNvPr id="5" name="Rectangle 4">
          <a:hlinkClick xmlns:r="http://schemas.openxmlformats.org/officeDocument/2006/relationships" r:id="rId3"/>
        </xdr:cNvPr>
        <xdr:cNvSpPr/>
      </xdr:nvSpPr>
      <xdr:spPr>
        <a:xfrm>
          <a:off x="1095375" y="752475"/>
          <a:ext cx="2381250"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QUỸ TM - TG</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180974</xdr:colOff>
      <xdr:row>8</xdr:row>
      <xdr:rowOff>228600</xdr:rowOff>
    </xdr:from>
    <xdr:to>
      <xdr:col>3</xdr:col>
      <xdr:colOff>409575</xdr:colOff>
      <xdr:row>10</xdr:row>
      <xdr:rowOff>142875</xdr:rowOff>
    </xdr:to>
    <xdr:sp macro="" textlink="">
      <xdr:nvSpPr>
        <xdr:cNvPr id="6" name="Rectangle 5">
          <a:hlinkClick xmlns:r="http://schemas.openxmlformats.org/officeDocument/2006/relationships" r:id="rId4"/>
        </xdr:cNvPr>
        <xdr:cNvSpPr/>
      </xdr:nvSpPr>
      <xdr:spPr>
        <a:xfrm>
          <a:off x="1123949" y="1790700"/>
          <a:ext cx="2381251"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CÔNG NỢ</a:t>
          </a:r>
        </a:p>
      </xdr:txBody>
    </xdr:sp>
    <xdr:clientData/>
  </xdr:twoCellAnchor>
  <xdr:twoCellAnchor>
    <xdr:from>
      <xdr:col>1</xdr:col>
      <xdr:colOff>171450</xdr:colOff>
      <xdr:row>12</xdr:row>
      <xdr:rowOff>95250</xdr:rowOff>
    </xdr:from>
    <xdr:to>
      <xdr:col>3</xdr:col>
      <xdr:colOff>400050</xdr:colOff>
      <xdr:row>14</xdr:row>
      <xdr:rowOff>9525</xdr:rowOff>
    </xdr:to>
    <xdr:sp macro="" textlink="">
      <xdr:nvSpPr>
        <xdr:cNvPr id="7" name="Rectangle 6">
          <a:hlinkClick xmlns:r="http://schemas.openxmlformats.org/officeDocument/2006/relationships" r:id="rId5"/>
        </xdr:cNvPr>
        <xdr:cNvSpPr/>
      </xdr:nvSpPr>
      <xdr:spPr>
        <a:xfrm>
          <a:off x="1114425" y="26098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TIỀN LƯƠNG</a:t>
          </a:r>
        </a:p>
      </xdr:txBody>
    </xdr:sp>
    <xdr:clientData/>
  </xdr:twoCellAnchor>
  <xdr:twoCellAnchor>
    <xdr:from>
      <xdr:col>1</xdr:col>
      <xdr:colOff>171450</xdr:colOff>
      <xdr:row>10</xdr:row>
      <xdr:rowOff>161925</xdr:rowOff>
    </xdr:from>
    <xdr:to>
      <xdr:col>3</xdr:col>
      <xdr:colOff>400050</xdr:colOff>
      <xdr:row>12</xdr:row>
      <xdr:rowOff>76200</xdr:rowOff>
    </xdr:to>
    <xdr:sp macro="" textlink="">
      <xdr:nvSpPr>
        <xdr:cNvPr id="8" name="Rectangle 7">
          <a:hlinkClick xmlns:r="http://schemas.openxmlformats.org/officeDocument/2006/relationships" r:id="rId6"/>
        </xdr:cNvPr>
        <xdr:cNvSpPr/>
      </xdr:nvSpPr>
      <xdr:spPr>
        <a:xfrm>
          <a:off x="1114425" y="2200275"/>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GIÁ THÀNH</a:t>
          </a:r>
        </a:p>
      </xdr:txBody>
    </xdr:sp>
    <xdr:clientData/>
  </xdr:twoCellAnchor>
  <xdr:twoCellAnchor>
    <xdr:from>
      <xdr:col>1</xdr:col>
      <xdr:colOff>171450</xdr:colOff>
      <xdr:row>15</xdr:row>
      <xdr:rowOff>219075</xdr:rowOff>
    </xdr:from>
    <xdr:to>
      <xdr:col>3</xdr:col>
      <xdr:colOff>400050</xdr:colOff>
      <xdr:row>17</xdr:row>
      <xdr:rowOff>133350</xdr:rowOff>
    </xdr:to>
    <xdr:sp macro="" textlink="">
      <xdr:nvSpPr>
        <xdr:cNvPr id="9" name="Rectangle 8">
          <a:hlinkClick xmlns:r="http://schemas.openxmlformats.org/officeDocument/2006/relationships" r:id="rId7"/>
        </xdr:cNvPr>
        <xdr:cNvSpPr/>
      </xdr:nvSpPr>
      <xdr:spPr>
        <a:xfrm>
          <a:off x="1114425" y="34480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TSCĐ - CCDC &amp; IN ẤN</a:t>
          </a:r>
        </a:p>
      </xdr:txBody>
    </xdr:sp>
    <xdr:clientData/>
  </xdr:twoCellAnchor>
  <xdr:twoCellAnchor>
    <xdr:from>
      <xdr:col>1</xdr:col>
      <xdr:colOff>171449</xdr:colOff>
      <xdr:row>17</xdr:row>
      <xdr:rowOff>152400</xdr:rowOff>
    </xdr:from>
    <xdr:to>
      <xdr:col>3</xdr:col>
      <xdr:colOff>390524</xdr:colOff>
      <xdr:row>19</xdr:row>
      <xdr:rowOff>66675</xdr:rowOff>
    </xdr:to>
    <xdr:sp macro="" textlink="">
      <xdr:nvSpPr>
        <xdr:cNvPr id="10" name="Rectangle 9">
          <a:hlinkClick xmlns:r="http://schemas.openxmlformats.org/officeDocument/2006/relationships" r:id="rId8"/>
        </xdr:cNvPr>
        <xdr:cNvSpPr/>
      </xdr:nvSpPr>
      <xdr:spPr>
        <a:xfrm>
          <a:off x="1114424" y="3857625"/>
          <a:ext cx="2371725"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BÁO CÁO TÀI CHÍNH</a:t>
          </a:r>
        </a:p>
      </xdr:txBody>
    </xdr:sp>
    <xdr:clientData/>
  </xdr:twoCellAnchor>
  <xdr:twoCellAnchor>
    <xdr:from>
      <xdr:col>1</xdr:col>
      <xdr:colOff>171450</xdr:colOff>
      <xdr:row>14</xdr:row>
      <xdr:rowOff>19050</xdr:rowOff>
    </xdr:from>
    <xdr:to>
      <xdr:col>3</xdr:col>
      <xdr:colOff>400050</xdr:colOff>
      <xdr:row>15</xdr:row>
      <xdr:rowOff>200025</xdr:rowOff>
    </xdr:to>
    <xdr:sp macro="" textlink="">
      <xdr:nvSpPr>
        <xdr:cNvPr id="11" name="Rectangle 10"/>
        <xdr:cNvSpPr/>
      </xdr:nvSpPr>
      <xdr:spPr>
        <a:xfrm>
          <a:off x="1114425" y="3009900"/>
          <a:ext cx="2381250" cy="4191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THUẾ</a:t>
          </a:r>
          <a:endPar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oneCellAnchor>
    <xdr:from>
      <xdr:col>4</xdr:col>
      <xdr:colOff>314325</xdr:colOff>
      <xdr:row>10</xdr:row>
      <xdr:rowOff>0</xdr:rowOff>
    </xdr:from>
    <xdr:ext cx="1190625" cy="357662"/>
    <xdr:sp macro="" textlink="">
      <xdr:nvSpPr>
        <xdr:cNvPr id="12" name="TextBox 11">
          <a:extLst/>
        </xdr:cNvPr>
        <xdr:cNvSpPr txBox="1"/>
      </xdr:nvSpPr>
      <xdr:spPr>
        <a:xfrm>
          <a:off x="4152900" y="2038350"/>
          <a:ext cx="1190625" cy="35766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Phụ lục </a:t>
          </a:r>
          <a:b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BR 01-1GTGT</a:t>
          </a:r>
        </a:p>
      </xdr:txBody>
    </xdr:sp>
    <xdr:clientData/>
  </xdr:oneCellAnchor>
  <xdr:oneCellAnchor>
    <xdr:from>
      <xdr:col>11</xdr:col>
      <xdr:colOff>152399</xdr:colOff>
      <xdr:row>13</xdr:row>
      <xdr:rowOff>123826</xdr:rowOff>
    </xdr:from>
    <xdr:ext cx="1628776" cy="400050"/>
    <xdr:sp macro="" textlink="">
      <xdr:nvSpPr>
        <xdr:cNvPr id="13" name="TextBox 12">
          <a:extLst/>
        </xdr:cNvPr>
        <xdr:cNvSpPr txBox="1"/>
      </xdr:nvSpPr>
      <xdr:spPr>
        <a:xfrm>
          <a:off x="8934449" y="2876551"/>
          <a:ext cx="1628776" cy="400050"/>
        </a:xfrm>
        <a:prstGeom prst="rect">
          <a:avLst/>
        </a:prstGeom>
        <a:no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Báo cáo sử dụng </a:t>
          </a:r>
          <a:b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hóa đơn (BC/26AC)</a:t>
          </a:r>
        </a:p>
      </xdr:txBody>
    </xdr:sp>
    <xdr:clientData/>
  </xdr:oneCellAnchor>
  <xdr:twoCellAnchor>
    <xdr:from>
      <xdr:col>5</xdr:col>
      <xdr:colOff>285750</xdr:colOff>
      <xdr:row>12</xdr:row>
      <xdr:rowOff>133350</xdr:rowOff>
    </xdr:from>
    <xdr:to>
      <xdr:col>8</xdr:col>
      <xdr:colOff>457200</xdr:colOff>
      <xdr:row>12</xdr:row>
      <xdr:rowOff>142876</xdr:rowOff>
    </xdr:to>
    <xdr:cxnSp macro="">
      <xdr:nvCxnSpPr>
        <xdr:cNvPr id="14" name="Straight Arrow Connector 13">
          <a:extLst/>
        </xdr:cNvPr>
        <xdr:cNvCxnSpPr/>
      </xdr:nvCxnSpPr>
      <xdr:spPr>
        <a:xfrm flipV="1">
          <a:off x="4810125" y="2647950"/>
          <a:ext cx="2066925" cy="9526"/>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oneCellAnchor>
    <xdr:from>
      <xdr:col>4</xdr:col>
      <xdr:colOff>361950</xdr:colOff>
      <xdr:row>16</xdr:row>
      <xdr:rowOff>104775</xdr:rowOff>
    </xdr:from>
    <xdr:ext cx="1190625" cy="357662"/>
    <xdr:sp macro="" textlink="">
      <xdr:nvSpPr>
        <xdr:cNvPr id="15" name="TextBox 14">
          <a:extLst/>
        </xdr:cNvPr>
        <xdr:cNvSpPr txBox="1"/>
      </xdr:nvSpPr>
      <xdr:spPr>
        <a:xfrm>
          <a:off x="4200525" y="3571875"/>
          <a:ext cx="1190625" cy="35766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Phụ lục </a:t>
          </a:r>
          <a:b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MV 01-2GTGT</a:t>
          </a:r>
        </a:p>
      </xdr:txBody>
    </xdr:sp>
    <xdr:clientData/>
  </xdr:oneCellAnchor>
  <xdr:oneCellAnchor>
    <xdr:from>
      <xdr:col>8</xdr:col>
      <xdr:colOff>295275</xdr:colOff>
      <xdr:row>13</xdr:row>
      <xdr:rowOff>219075</xdr:rowOff>
    </xdr:from>
    <xdr:ext cx="1190625" cy="239809"/>
    <xdr:sp macro="" textlink="">
      <xdr:nvSpPr>
        <xdr:cNvPr id="16" name="TextBox 15">
          <a:extLst/>
        </xdr:cNvPr>
        <xdr:cNvSpPr txBox="1"/>
      </xdr:nvSpPr>
      <xdr:spPr>
        <a:xfrm>
          <a:off x="6715125" y="2971800"/>
          <a:ext cx="1190625" cy="239809"/>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Tờ khai chính</a:t>
          </a:r>
        </a:p>
      </xdr:txBody>
    </xdr:sp>
    <xdr:clientData/>
  </xdr:oneCellAnchor>
  <xdr:oneCellAnchor>
    <xdr:from>
      <xdr:col>14</xdr:col>
      <xdr:colOff>114300</xdr:colOff>
      <xdr:row>13</xdr:row>
      <xdr:rowOff>171450</xdr:rowOff>
    </xdr:from>
    <xdr:ext cx="1190625" cy="534762"/>
    <xdr:sp macro="" textlink="">
      <xdr:nvSpPr>
        <xdr:cNvPr id="17" name="TextBox 16">
          <a:extLst/>
        </xdr:cNvPr>
        <xdr:cNvSpPr txBox="1"/>
      </xdr:nvSpPr>
      <xdr:spPr>
        <a:xfrm>
          <a:off x="11668125" y="2924175"/>
          <a:ext cx="1190625" cy="53476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Tích hợp hóa đơn điện tử MeInvoice</a:t>
          </a:r>
        </a:p>
      </xdr:txBody>
    </xdr:sp>
    <xdr:clientData/>
  </xdr:oneCellAnchor>
  <xdr:oneCellAnchor>
    <xdr:from>
      <xdr:col>4</xdr:col>
      <xdr:colOff>400050</xdr:colOff>
      <xdr:row>7</xdr:row>
      <xdr:rowOff>133350</xdr:rowOff>
    </xdr:from>
    <xdr:ext cx="953060" cy="552450"/>
    <xdr:pic>
      <xdr:nvPicPr>
        <xdr:cNvPr id="18" name="Picture 17">
          <a:hlinkClick xmlns:r="http://schemas.openxmlformats.org/officeDocument/2006/relationships" r:id="rId9"/>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238625" y="1457325"/>
          <a:ext cx="953060" cy="552450"/>
        </a:xfrm>
        <a:prstGeom prst="rect">
          <a:avLst/>
        </a:prstGeom>
      </xdr:spPr>
    </xdr:pic>
    <xdr:clientData/>
  </xdr:oneCellAnchor>
  <xdr:oneCellAnchor>
    <xdr:from>
      <xdr:col>4</xdr:col>
      <xdr:colOff>409575</xdr:colOff>
      <xdr:row>14</xdr:row>
      <xdr:rowOff>47625</xdr:rowOff>
    </xdr:from>
    <xdr:ext cx="991160" cy="523875"/>
    <xdr:pic>
      <xdr:nvPicPr>
        <xdr:cNvPr id="19" name="Picture 18">
          <a:hlinkClick xmlns:r="http://schemas.openxmlformats.org/officeDocument/2006/relationships" r:id="rId11"/>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248150" y="3038475"/>
          <a:ext cx="991160" cy="523875"/>
        </a:xfrm>
        <a:prstGeom prst="rect">
          <a:avLst/>
        </a:prstGeom>
      </xdr:spPr>
    </xdr:pic>
    <xdr:clientData/>
  </xdr:oneCellAnchor>
  <xdr:oneCellAnchor>
    <xdr:from>
      <xdr:col>8</xdr:col>
      <xdr:colOff>457200</xdr:colOff>
      <xdr:row>11</xdr:row>
      <xdr:rowOff>95250</xdr:rowOff>
    </xdr:from>
    <xdr:ext cx="867335" cy="552450"/>
    <xdr:pic>
      <xdr:nvPicPr>
        <xdr:cNvPr id="20" name="Picture 19">
          <a:hlinkClick xmlns:r="http://schemas.openxmlformats.org/officeDocument/2006/relationships" r:id="rId13"/>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6877050" y="2371725"/>
          <a:ext cx="867335" cy="552450"/>
        </a:xfrm>
        <a:prstGeom prst="rect">
          <a:avLst/>
        </a:prstGeom>
      </xdr:spPr>
    </xdr:pic>
    <xdr:clientData/>
  </xdr:oneCellAnchor>
  <xdr:oneCellAnchor>
    <xdr:from>
      <xdr:col>11</xdr:col>
      <xdr:colOff>485775</xdr:colOff>
      <xdr:row>11</xdr:row>
      <xdr:rowOff>38100</xdr:rowOff>
    </xdr:from>
    <xdr:ext cx="857811" cy="581025"/>
    <xdr:pic>
      <xdr:nvPicPr>
        <xdr:cNvPr id="21" name="Picture 20">
          <a:hlinkClick xmlns:r="http://schemas.openxmlformats.org/officeDocument/2006/relationships" r:id="rId15"/>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9267825" y="2314575"/>
          <a:ext cx="857811" cy="581025"/>
        </a:xfrm>
        <a:prstGeom prst="rect">
          <a:avLst/>
        </a:prstGeom>
      </xdr:spPr>
    </xdr:pic>
    <xdr:clientData/>
  </xdr:oneCellAnchor>
  <xdr:twoCellAnchor>
    <xdr:from>
      <xdr:col>5</xdr:col>
      <xdr:colOff>290513</xdr:colOff>
      <xdr:row>11</xdr:row>
      <xdr:rowOff>119537</xdr:rowOff>
    </xdr:from>
    <xdr:to>
      <xdr:col>5</xdr:col>
      <xdr:colOff>295275</xdr:colOff>
      <xdr:row>13</xdr:row>
      <xdr:rowOff>152400</xdr:rowOff>
    </xdr:to>
    <xdr:cxnSp macro="">
      <xdr:nvCxnSpPr>
        <xdr:cNvPr id="22" name="Straight Connector 21">
          <a:extLst/>
        </xdr:cNvPr>
        <xdr:cNvCxnSpPr>
          <a:stCxn id="12" idx="2"/>
        </xdr:cNvCxnSpPr>
      </xdr:nvCxnSpPr>
      <xdr:spPr>
        <a:xfrm>
          <a:off x="4814888" y="2396012"/>
          <a:ext cx="4762" cy="509113"/>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twoCellAnchor>
    <xdr:from>
      <xdr:col>10</xdr:col>
      <xdr:colOff>276225</xdr:colOff>
      <xdr:row>12</xdr:row>
      <xdr:rowOff>146796</xdr:rowOff>
    </xdr:from>
    <xdr:to>
      <xdr:col>11</xdr:col>
      <xdr:colOff>438150</xdr:colOff>
      <xdr:row>12</xdr:row>
      <xdr:rowOff>161925</xdr:rowOff>
    </xdr:to>
    <xdr:cxnSp macro="">
      <xdr:nvCxnSpPr>
        <xdr:cNvPr id="23" name="Straight Arrow Connector 22">
          <a:extLst/>
        </xdr:cNvPr>
        <xdr:cNvCxnSpPr/>
      </xdr:nvCxnSpPr>
      <xdr:spPr>
        <a:xfrm>
          <a:off x="7886700" y="2661396"/>
          <a:ext cx="1333500" cy="15129"/>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12</xdr:col>
      <xdr:colOff>523875</xdr:colOff>
      <xdr:row>12</xdr:row>
      <xdr:rowOff>133350</xdr:rowOff>
    </xdr:from>
    <xdr:to>
      <xdr:col>14</xdr:col>
      <xdr:colOff>142875</xdr:colOff>
      <xdr:row>12</xdr:row>
      <xdr:rowOff>133350</xdr:rowOff>
    </xdr:to>
    <xdr:cxnSp macro="">
      <xdr:nvCxnSpPr>
        <xdr:cNvPr id="24" name="Straight Arrow Connector 23">
          <a:extLst/>
        </xdr:cNvPr>
        <xdr:cNvCxnSpPr/>
      </xdr:nvCxnSpPr>
      <xdr:spPr>
        <a:xfrm>
          <a:off x="10239375" y="2647950"/>
          <a:ext cx="1457325" cy="0"/>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oneCellAnchor>
    <xdr:from>
      <xdr:col>14</xdr:col>
      <xdr:colOff>228600</xdr:colOff>
      <xdr:row>10</xdr:row>
      <xdr:rowOff>171450</xdr:rowOff>
    </xdr:from>
    <xdr:ext cx="987552" cy="668655"/>
    <xdr:pic>
      <xdr:nvPicPr>
        <xdr:cNvPr id="25" name="Picture 24">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782425" y="2209800"/>
          <a:ext cx="987552" cy="668655"/>
        </a:xfrm>
        <a:prstGeom prst="rect">
          <a:avLst/>
        </a:prstGeom>
      </xdr:spPr>
    </xdr:pic>
    <xdr:clientData/>
  </xdr:oneCellAnchor>
  <xdr:twoCellAnchor>
    <xdr:from>
      <xdr:col>14</xdr:col>
      <xdr:colOff>581025</xdr:colOff>
      <xdr:row>7</xdr:row>
      <xdr:rowOff>28575</xdr:rowOff>
    </xdr:from>
    <xdr:to>
      <xdr:col>15</xdr:col>
      <xdr:colOff>1085851</xdr:colOff>
      <xdr:row>8</xdr:row>
      <xdr:rowOff>9525</xdr:rowOff>
    </xdr:to>
    <xdr:sp macro="" textlink="">
      <xdr:nvSpPr>
        <xdr:cNvPr id="28" name="Rectangle 27"/>
        <xdr:cNvSpPr/>
      </xdr:nvSpPr>
      <xdr:spPr>
        <a:xfrm>
          <a:off x="12134850" y="1352550"/>
          <a:ext cx="1438276" cy="219075"/>
        </a:xfrm>
        <a:prstGeom prst="rect">
          <a:avLst/>
        </a:prstGeom>
        <a:solidFill>
          <a:sysClr val="window" lastClr="FFFFFF"/>
        </a:solidFill>
        <a:ln w="12700" cap="flat" cmpd="sng" algn="ctr">
          <a:solidFill>
            <a:srgbClr val="70AD47"/>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Call:0989.466.992</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114300</xdr:rowOff>
    </xdr:from>
    <xdr:to>
      <xdr:col>16</xdr:col>
      <xdr:colOff>19050</xdr:colOff>
      <xdr:row>2</xdr:row>
      <xdr:rowOff>238125</xdr:rowOff>
    </xdr:to>
    <xdr:sp macro="" textlink="">
      <xdr:nvSpPr>
        <xdr:cNvPr id="2" name="Rectangle 1"/>
        <xdr:cNvSpPr/>
      </xdr:nvSpPr>
      <xdr:spPr>
        <a:xfrm>
          <a:off x="447675" y="114300"/>
          <a:ext cx="12392025" cy="4572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PHẦN MỀM KẾ TOÁN EXCEL THEO </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THÔNG TƯ </a:t>
          </a:r>
          <a:r>
            <a:rPr lang="en-US"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200</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a:t>
          </a: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MỘC LAN ACCOUNT </a:t>
          </a:r>
          <a:r>
            <a:rPr lang="en-US"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FREE</a:t>
          </a:r>
          <a:r>
            <a:rPr lang="en-US" sz="1800" b="1" cap="none" spc="0" baseline="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2020</a:t>
          </a:r>
          <a:r>
            <a:rPr lang="en-US"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76200</xdr:colOff>
      <xdr:row>1</xdr:row>
      <xdr:rowOff>38100</xdr:rowOff>
    </xdr:from>
    <xdr:to>
      <xdr:col>2</xdr:col>
      <xdr:colOff>638175</xdr:colOff>
      <xdr:row>2</xdr:row>
      <xdr:rowOff>114300</xdr:rowOff>
    </xdr:to>
    <xdr:sp macro="" textlink="">
      <xdr:nvSpPr>
        <xdr:cNvPr id="3" name="Rectangle 2">
          <a:hlinkClick xmlns:r="http://schemas.openxmlformats.org/officeDocument/2006/relationships" r:id="rId1"/>
        </xdr:cNvPr>
        <xdr:cNvSpPr/>
      </xdr:nvSpPr>
      <xdr:spPr>
        <a:xfrm>
          <a:off x="523875" y="171450"/>
          <a:ext cx="1057275"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twoCellAnchor>
    <xdr:from>
      <xdr:col>1</xdr:col>
      <xdr:colOff>152399</xdr:colOff>
      <xdr:row>4</xdr:row>
      <xdr:rowOff>28575</xdr:rowOff>
    </xdr:from>
    <xdr:to>
      <xdr:col>3</xdr:col>
      <xdr:colOff>381000</xdr:colOff>
      <xdr:row>5</xdr:row>
      <xdr:rowOff>180975</xdr:rowOff>
    </xdr:to>
    <xdr:sp macro="" textlink="">
      <xdr:nvSpPr>
        <xdr:cNvPr id="4" name="Rectangle 3">
          <a:hlinkClick xmlns:r="http://schemas.openxmlformats.org/officeDocument/2006/relationships" r:id="rId2"/>
        </xdr:cNvPr>
        <xdr:cNvSpPr/>
      </xdr:nvSpPr>
      <xdr:spPr>
        <a:xfrm>
          <a:off x="600074" y="742950"/>
          <a:ext cx="2381251"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QUỸ TM - TG</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171450</xdr:colOff>
      <xdr:row>8</xdr:row>
      <xdr:rowOff>228600</xdr:rowOff>
    </xdr:from>
    <xdr:to>
      <xdr:col>3</xdr:col>
      <xdr:colOff>400050</xdr:colOff>
      <xdr:row>10</xdr:row>
      <xdr:rowOff>142875</xdr:rowOff>
    </xdr:to>
    <xdr:sp macro="" textlink="">
      <xdr:nvSpPr>
        <xdr:cNvPr id="5" name="Rectangle 4">
          <a:hlinkClick xmlns:r="http://schemas.openxmlformats.org/officeDocument/2006/relationships" r:id="rId3"/>
        </xdr:cNvPr>
        <xdr:cNvSpPr/>
      </xdr:nvSpPr>
      <xdr:spPr>
        <a:xfrm>
          <a:off x="619125" y="1790700"/>
          <a:ext cx="2381250"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CÔNG NỢ</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171449</xdr:colOff>
      <xdr:row>10</xdr:row>
      <xdr:rowOff>161925</xdr:rowOff>
    </xdr:from>
    <xdr:to>
      <xdr:col>3</xdr:col>
      <xdr:colOff>400050</xdr:colOff>
      <xdr:row>12</xdr:row>
      <xdr:rowOff>76200</xdr:rowOff>
    </xdr:to>
    <xdr:sp macro="" textlink="">
      <xdr:nvSpPr>
        <xdr:cNvPr id="6" name="Rectangle 5">
          <a:hlinkClick xmlns:r="http://schemas.openxmlformats.org/officeDocument/2006/relationships" r:id="rId4"/>
        </xdr:cNvPr>
        <xdr:cNvSpPr/>
      </xdr:nvSpPr>
      <xdr:spPr>
        <a:xfrm>
          <a:off x="619124" y="2200275"/>
          <a:ext cx="2381251"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GIÁ THÀNH</a:t>
          </a:r>
        </a:p>
      </xdr:txBody>
    </xdr:sp>
    <xdr:clientData/>
  </xdr:twoCellAnchor>
  <xdr:twoCellAnchor>
    <xdr:from>
      <xdr:col>1</xdr:col>
      <xdr:colOff>171450</xdr:colOff>
      <xdr:row>12</xdr:row>
      <xdr:rowOff>95250</xdr:rowOff>
    </xdr:from>
    <xdr:to>
      <xdr:col>3</xdr:col>
      <xdr:colOff>400050</xdr:colOff>
      <xdr:row>14</xdr:row>
      <xdr:rowOff>9525</xdr:rowOff>
    </xdr:to>
    <xdr:sp macro="" textlink="">
      <xdr:nvSpPr>
        <xdr:cNvPr id="7" name="Rectangle 6"/>
        <xdr:cNvSpPr/>
      </xdr:nvSpPr>
      <xdr:spPr>
        <a:xfrm>
          <a:off x="619125" y="26098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TIỀN LƯƠNG</a:t>
          </a:r>
        </a:p>
      </xdr:txBody>
    </xdr:sp>
    <xdr:clientData/>
  </xdr:twoCellAnchor>
  <xdr:twoCellAnchor>
    <xdr:from>
      <xdr:col>1</xdr:col>
      <xdr:colOff>171450</xdr:colOff>
      <xdr:row>14</xdr:row>
      <xdr:rowOff>38100</xdr:rowOff>
    </xdr:from>
    <xdr:to>
      <xdr:col>3</xdr:col>
      <xdr:colOff>400050</xdr:colOff>
      <xdr:row>15</xdr:row>
      <xdr:rowOff>190500</xdr:rowOff>
    </xdr:to>
    <xdr:sp macro="" textlink="">
      <xdr:nvSpPr>
        <xdr:cNvPr id="8" name="Rectangle 7">
          <a:hlinkClick xmlns:r="http://schemas.openxmlformats.org/officeDocument/2006/relationships" r:id="rId5"/>
        </xdr:cNvPr>
        <xdr:cNvSpPr/>
      </xdr:nvSpPr>
      <xdr:spPr>
        <a:xfrm>
          <a:off x="619125" y="30289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THUẾ</a:t>
          </a:r>
        </a:p>
      </xdr:txBody>
    </xdr:sp>
    <xdr:clientData/>
  </xdr:twoCellAnchor>
  <xdr:twoCellAnchor>
    <xdr:from>
      <xdr:col>1</xdr:col>
      <xdr:colOff>171450</xdr:colOff>
      <xdr:row>15</xdr:row>
      <xdr:rowOff>219075</xdr:rowOff>
    </xdr:from>
    <xdr:to>
      <xdr:col>3</xdr:col>
      <xdr:colOff>400050</xdr:colOff>
      <xdr:row>17</xdr:row>
      <xdr:rowOff>133350</xdr:rowOff>
    </xdr:to>
    <xdr:sp macro="" textlink="">
      <xdr:nvSpPr>
        <xdr:cNvPr id="9" name="Rectangle 8">
          <a:hlinkClick xmlns:r="http://schemas.openxmlformats.org/officeDocument/2006/relationships" r:id="rId6"/>
        </xdr:cNvPr>
        <xdr:cNvSpPr/>
      </xdr:nvSpPr>
      <xdr:spPr>
        <a:xfrm>
          <a:off x="619125" y="3448050"/>
          <a:ext cx="238125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TSCĐ - CCDC &amp; IN ẤN</a:t>
          </a:r>
        </a:p>
      </xdr:txBody>
    </xdr:sp>
    <xdr:clientData/>
  </xdr:twoCellAnchor>
  <xdr:twoCellAnchor>
    <xdr:from>
      <xdr:col>1</xdr:col>
      <xdr:colOff>171449</xdr:colOff>
      <xdr:row>17</xdr:row>
      <xdr:rowOff>152400</xdr:rowOff>
    </xdr:from>
    <xdr:to>
      <xdr:col>3</xdr:col>
      <xdr:colOff>390524</xdr:colOff>
      <xdr:row>19</xdr:row>
      <xdr:rowOff>66675</xdr:rowOff>
    </xdr:to>
    <xdr:sp macro="" textlink="">
      <xdr:nvSpPr>
        <xdr:cNvPr id="10" name="Rectangle 9">
          <a:hlinkClick xmlns:r="http://schemas.openxmlformats.org/officeDocument/2006/relationships" r:id="rId7"/>
        </xdr:cNvPr>
        <xdr:cNvSpPr/>
      </xdr:nvSpPr>
      <xdr:spPr>
        <a:xfrm>
          <a:off x="619124" y="3857625"/>
          <a:ext cx="2371725"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BÁO CÁO TÀI CHÍNH</a:t>
          </a:r>
        </a:p>
      </xdr:txBody>
    </xdr:sp>
    <xdr:clientData/>
  </xdr:twoCellAnchor>
  <xdr:twoCellAnchor>
    <xdr:from>
      <xdr:col>1</xdr:col>
      <xdr:colOff>171450</xdr:colOff>
      <xdr:row>7</xdr:row>
      <xdr:rowOff>19050</xdr:rowOff>
    </xdr:from>
    <xdr:to>
      <xdr:col>3</xdr:col>
      <xdr:colOff>400050</xdr:colOff>
      <xdr:row>8</xdr:row>
      <xdr:rowOff>200025</xdr:rowOff>
    </xdr:to>
    <xdr:sp macro="" textlink="">
      <xdr:nvSpPr>
        <xdr:cNvPr id="11" name="Rectangle 10"/>
        <xdr:cNvSpPr/>
      </xdr:nvSpPr>
      <xdr:spPr>
        <a:xfrm>
          <a:off x="619125" y="1343025"/>
          <a:ext cx="2381250" cy="4191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KHO</a:t>
          </a:r>
          <a:endPar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oneCellAnchor>
    <xdr:from>
      <xdr:col>4</xdr:col>
      <xdr:colOff>609600</xdr:colOff>
      <xdr:row>9</xdr:row>
      <xdr:rowOff>161925</xdr:rowOff>
    </xdr:from>
    <xdr:ext cx="1125180" cy="239809"/>
    <xdr:sp macro="" textlink="">
      <xdr:nvSpPr>
        <xdr:cNvPr id="12" name="TextBox 11">
          <a:extLst/>
        </xdr:cNvPr>
        <xdr:cNvSpPr txBox="1"/>
      </xdr:nvSpPr>
      <xdr:spPr>
        <a:xfrm>
          <a:off x="3952875" y="1962150"/>
          <a:ext cx="1125180"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Danh mục KHO</a:t>
          </a:r>
        </a:p>
      </xdr:txBody>
    </xdr:sp>
    <xdr:clientData/>
  </xdr:oneCellAnchor>
  <xdr:oneCellAnchor>
    <xdr:from>
      <xdr:col>11</xdr:col>
      <xdr:colOff>161925</xdr:colOff>
      <xdr:row>17</xdr:row>
      <xdr:rowOff>142875</xdr:rowOff>
    </xdr:from>
    <xdr:ext cx="1786386" cy="239809"/>
    <xdr:sp macro="" textlink="">
      <xdr:nvSpPr>
        <xdr:cNvPr id="13" name="TextBox 12">
          <a:extLst/>
        </xdr:cNvPr>
        <xdr:cNvSpPr txBox="1"/>
      </xdr:nvSpPr>
      <xdr:spPr>
        <a:xfrm>
          <a:off x="8448675" y="3848100"/>
          <a:ext cx="1786386"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Tổng hợp N_X_T theo kho</a:t>
          </a:r>
        </a:p>
      </xdr:txBody>
    </xdr:sp>
    <xdr:clientData/>
  </xdr:oneCellAnchor>
  <xdr:oneCellAnchor>
    <xdr:from>
      <xdr:col>4</xdr:col>
      <xdr:colOff>333376</xdr:colOff>
      <xdr:row>13</xdr:row>
      <xdr:rowOff>171450</xdr:rowOff>
    </xdr:from>
    <xdr:ext cx="1581150" cy="438150"/>
    <xdr:sp macro="" textlink="">
      <xdr:nvSpPr>
        <xdr:cNvPr id="14" name="TextBox 13">
          <a:extLst/>
        </xdr:cNvPr>
        <xdr:cNvSpPr txBox="1"/>
      </xdr:nvSpPr>
      <xdr:spPr>
        <a:xfrm>
          <a:off x="3676651" y="2924175"/>
          <a:ext cx="1581150" cy="438150"/>
        </a:xfrm>
        <a:prstGeom prst="rect">
          <a:avLst/>
        </a:prstGeom>
        <a:noFill/>
        <a:ln>
          <a:noFill/>
        </a:ln>
        <a:effectLst/>
      </xdr:spPr>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Danh mục vật tư, HTK</a:t>
          </a:r>
          <a:b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b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đầu kỳ</a:t>
          </a:r>
        </a:p>
      </xdr:txBody>
    </xdr:sp>
    <xdr:clientData/>
  </xdr:oneCellAnchor>
  <xdr:oneCellAnchor>
    <xdr:from>
      <xdr:col>11</xdr:col>
      <xdr:colOff>209550</xdr:colOff>
      <xdr:row>9</xdr:row>
      <xdr:rowOff>228600</xdr:rowOff>
    </xdr:from>
    <xdr:ext cx="1388842" cy="239809"/>
    <xdr:sp macro="" textlink="">
      <xdr:nvSpPr>
        <xdr:cNvPr id="15" name="TextBox 14">
          <a:extLst/>
        </xdr:cNvPr>
        <xdr:cNvSpPr txBox="1"/>
      </xdr:nvSpPr>
      <xdr:spPr>
        <a:xfrm>
          <a:off x="8496300" y="2028825"/>
          <a:ext cx="1388842"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Mua hàng nhập kho</a:t>
          </a:r>
        </a:p>
      </xdr:txBody>
    </xdr:sp>
    <xdr:clientData/>
  </xdr:oneCellAnchor>
  <xdr:oneCellAnchor>
    <xdr:from>
      <xdr:col>13</xdr:col>
      <xdr:colOff>752475</xdr:colOff>
      <xdr:row>10</xdr:row>
      <xdr:rowOff>28575</xdr:rowOff>
    </xdr:from>
    <xdr:ext cx="1531317" cy="239809"/>
    <xdr:sp macro="" textlink="">
      <xdr:nvSpPr>
        <xdr:cNvPr id="16" name="TextBox 15">
          <a:extLst/>
        </xdr:cNvPr>
        <xdr:cNvSpPr txBox="1"/>
      </xdr:nvSpPr>
      <xdr:spPr>
        <a:xfrm>
          <a:off x="10963275" y="2066925"/>
          <a:ext cx="1531317"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Nhập kho thành phẩm</a:t>
          </a:r>
        </a:p>
      </xdr:txBody>
    </xdr:sp>
    <xdr:clientData/>
  </xdr:oneCellAnchor>
  <xdr:oneCellAnchor>
    <xdr:from>
      <xdr:col>14</xdr:col>
      <xdr:colOff>47625</xdr:colOff>
      <xdr:row>17</xdr:row>
      <xdr:rowOff>85725</xdr:rowOff>
    </xdr:from>
    <xdr:ext cx="1581150" cy="304800"/>
    <xdr:sp macro="" textlink="">
      <xdr:nvSpPr>
        <xdr:cNvPr id="17" name="TextBox 16">
          <a:extLst/>
        </xdr:cNvPr>
        <xdr:cNvSpPr txBox="1"/>
      </xdr:nvSpPr>
      <xdr:spPr>
        <a:xfrm>
          <a:off x="11106150" y="3790950"/>
          <a:ext cx="1581150" cy="304800"/>
        </a:xfrm>
        <a:prstGeom prst="rect">
          <a:avLst/>
        </a:prstGeom>
        <a:noFill/>
        <a:ln>
          <a:noFill/>
        </a:ln>
        <a:effectLst/>
      </xdr:spPr>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 Tổng hợp N_X_T</a:t>
          </a:r>
        </a:p>
      </xdr:txBody>
    </xdr:sp>
    <xdr:clientData/>
  </xdr:oneCellAnchor>
  <xdr:oneCellAnchor>
    <xdr:from>
      <xdr:col>11</xdr:col>
      <xdr:colOff>171450</xdr:colOff>
      <xdr:row>13</xdr:row>
      <xdr:rowOff>104775</xdr:rowOff>
    </xdr:from>
    <xdr:ext cx="1331903" cy="239809"/>
    <xdr:sp macro="" textlink="">
      <xdr:nvSpPr>
        <xdr:cNvPr id="18" name="TextBox 17">
          <a:extLst/>
        </xdr:cNvPr>
        <xdr:cNvSpPr txBox="1"/>
      </xdr:nvSpPr>
      <xdr:spPr>
        <a:xfrm>
          <a:off x="8458200" y="2857500"/>
          <a:ext cx="1331903"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Xuất kho bán hàng</a:t>
          </a:r>
        </a:p>
      </xdr:txBody>
    </xdr:sp>
    <xdr:clientData/>
  </xdr:oneCellAnchor>
  <xdr:oneCellAnchor>
    <xdr:from>
      <xdr:col>14</xdr:col>
      <xdr:colOff>104775</xdr:colOff>
      <xdr:row>13</xdr:row>
      <xdr:rowOff>152400</xdr:rowOff>
    </xdr:from>
    <xdr:ext cx="1282146" cy="239809"/>
    <xdr:sp macro="" textlink="">
      <xdr:nvSpPr>
        <xdr:cNvPr id="19" name="TextBox 18">
          <a:extLst/>
        </xdr:cNvPr>
        <xdr:cNvSpPr txBox="1"/>
      </xdr:nvSpPr>
      <xdr:spPr>
        <a:xfrm>
          <a:off x="11163300" y="2905125"/>
          <a:ext cx="1282146"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Xuất kho sản xuất</a:t>
          </a:r>
        </a:p>
      </xdr:txBody>
    </xdr:sp>
    <xdr:clientData/>
  </xdr:oneCellAnchor>
  <xdr:oneCellAnchor>
    <xdr:from>
      <xdr:col>8</xdr:col>
      <xdr:colOff>609600</xdr:colOff>
      <xdr:row>10</xdr:row>
      <xdr:rowOff>28575</xdr:rowOff>
    </xdr:from>
    <xdr:ext cx="1303434" cy="239809"/>
    <xdr:sp macro="" textlink="">
      <xdr:nvSpPr>
        <xdr:cNvPr id="20" name="TextBox 19">
          <a:extLst/>
        </xdr:cNvPr>
        <xdr:cNvSpPr txBox="1"/>
      </xdr:nvSpPr>
      <xdr:spPr>
        <a:xfrm>
          <a:off x="6534150" y="2066925"/>
          <a:ext cx="1303434"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In Phiếu Nhập kho</a:t>
          </a:r>
        </a:p>
      </xdr:txBody>
    </xdr:sp>
    <xdr:clientData/>
  </xdr:oneCellAnchor>
  <xdr:oneCellAnchor>
    <xdr:from>
      <xdr:col>8</xdr:col>
      <xdr:colOff>609600</xdr:colOff>
      <xdr:row>13</xdr:row>
      <xdr:rowOff>161925</xdr:rowOff>
    </xdr:from>
    <xdr:ext cx="1239314" cy="239809"/>
    <xdr:sp macro="" textlink="">
      <xdr:nvSpPr>
        <xdr:cNvPr id="21" name="TextBox 20">
          <a:extLst/>
        </xdr:cNvPr>
        <xdr:cNvSpPr txBox="1"/>
      </xdr:nvSpPr>
      <xdr:spPr>
        <a:xfrm>
          <a:off x="6534150" y="2914650"/>
          <a:ext cx="1239314"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In phiếu xuất kho</a:t>
          </a:r>
        </a:p>
      </xdr:txBody>
    </xdr:sp>
    <xdr:clientData/>
  </xdr:oneCellAnchor>
  <xdr:oneCellAnchor>
    <xdr:from>
      <xdr:col>8</xdr:col>
      <xdr:colOff>742950</xdr:colOff>
      <xdr:row>17</xdr:row>
      <xdr:rowOff>76200</xdr:rowOff>
    </xdr:from>
    <xdr:ext cx="1139799" cy="239809"/>
    <xdr:sp macro="" textlink="">
      <xdr:nvSpPr>
        <xdr:cNvPr id="22" name="TextBox 21">
          <a:extLst/>
        </xdr:cNvPr>
        <xdr:cNvSpPr txBox="1"/>
      </xdr:nvSpPr>
      <xdr:spPr>
        <a:xfrm>
          <a:off x="6667500" y="3781425"/>
          <a:ext cx="1139799"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In chi tiết vật tư</a:t>
          </a:r>
        </a:p>
      </xdr:txBody>
    </xdr:sp>
    <xdr:clientData/>
  </xdr:oneCellAnchor>
  <xdr:oneCellAnchor>
    <xdr:from>
      <xdr:col>5</xdr:col>
      <xdr:colOff>95250</xdr:colOff>
      <xdr:row>7</xdr:row>
      <xdr:rowOff>104775</xdr:rowOff>
    </xdr:from>
    <xdr:ext cx="767042" cy="542925"/>
    <xdr:pic>
      <xdr:nvPicPr>
        <xdr:cNvPr id="23" name="Picture 22">
          <a:hlinkClick xmlns:r="http://schemas.openxmlformats.org/officeDocument/2006/relationships" r:id="rId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4124325" y="1428750"/>
          <a:ext cx="767042" cy="542925"/>
        </a:xfrm>
        <a:prstGeom prst="rect">
          <a:avLst/>
        </a:prstGeom>
      </xdr:spPr>
    </xdr:pic>
    <xdr:clientData/>
  </xdr:oneCellAnchor>
  <xdr:oneCellAnchor>
    <xdr:from>
      <xdr:col>4</xdr:col>
      <xdr:colOff>285750</xdr:colOff>
      <xdr:row>18</xdr:row>
      <xdr:rowOff>0</xdr:rowOff>
    </xdr:from>
    <xdr:ext cx="1623906" cy="239809"/>
    <xdr:sp macro="" textlink="">
      <xdr:nvSpPr>
        <xdr:cNvPr id="24" name="TextBox 23">
          <a:extLst/>
        </xdr:cNvPr>
        <xdr:cNvSpPr txBox="1"/>
      </xdr:nvSpPr>
      <xdr:spPr>
        <a:xfrm>
          <a:off x="3629025" y="3943350"/>
          <a:ext cx="1623906" cy="239809"/>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Nhập liệu NHẬP - XUẤT</a:t>
          </a:r>
        </a:p>
      </xdr:txBody>
    </xdr:sp>
    <xdr:clientData/>
  </xdr:oneCellAnchor>
  <xdr:oneCellAnchor>
    <xdr:from>
      <xdr:col>11</xdr:col>
      <xdr:colOff>457200</xdr:colOff>
      <xdr:row>7</xdr:row>
      <xdr:rowOff>104776</xdr:rowOff>
    </xdr:from>
    <xdr:ext cx="723900" cy="533400"/>
    <xdr:pic>
      <xdr:nvPicPr>
        <xdr:cNvPr id="25" name="Picture 2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743950" y="1428751"/>
          <a:ext cx="723900" cy="533400"/>
        </a:xfrm>
        <a:prstGeom prst="rect">
          <a:avLst/>
        </a:prstGeom>
      </xdr:spPr>
    </xdr:pic>
    <xdr:clientData/>
  </xdr:oneCellAnchor>
  <xdr:oneCellAnchor>
    <xdr:from>
      <xdr:col>11</xdr:col>
      <xdr:colOff>466725</xdr:colOff>
      <xdr:row>11</xdr:row>
      <xdr:rowOff>38100</xdr:rowOff>
    </xdr:from>
    <xdr:ext cx="762000" cy="514350"/>
    <xdr:pic>
      <xdr:nvPicPr>
        <xdr:cNvPr id="26" name="Picture 2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753475" y="2314575"/>
          <a:ext cx="762000" cy="514350"/>
        </a:xfrm>
        <a:prstGeom prst="rect">
          <a:avLst/>
        </a:prstGeom>
      </xdr:spPr>
    </xdr:pic>
    <xdr:clientData/>
  </xdr:oneCellAnchor>
  <xdr:oneCellAnchor>
    <xdr:from>
      <xdr:col>5</xdr:col>
      <xdr:colOff>66675</xdr:colOff>
      <xdr:row>11</xdr:row>
      <xdr:rowOff>114300</xdr:rowOff>
    </xdr:from>
    <xdr:ext cx="742950" cy="533399"/>
    <xdr:pic>
      <xdr:nvPicPr>
        <xdr:cNvPr id="27" name="Picture 26">
          <a:hlinkClick xmlns:r="http://schemas.openxmlformats.org/officeDocument/2006/relationships" r:id="rId12"/>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95750" y="2390775"/>
          <a:ext cx="742950" cy="533399"/>
        </a:xfrm>
        <a:prstGeom prst="rect">
          <a:avLst/>
        </a:prstGeom>
      </xdr:spPr>
    </xdr:pic>
    <xdr:clientData/>
  </xdr:oneCellAnchor>
  <xdr:oneCellAnchor>
    <xdr:from>
      <xdr:col>14</xdr:col>
      <xdr:colOff>333375</xdr:colOff>
      <xdr:row>7</xdr:row>
      <xdr:rowOff>161925</xdr:rowOff>
    </xdr:from>
    <xdr:ext cx="809625" cy="542925"/>
    <xdr:pic>
      <xdr:nvPicPr>
        <xdr:cNvPr id="29" name="Picture 28"/>
        <xdr:cNvPicPr>
          <a:picLocks noChangeAspect="1"/>
        </xdr:cNvPicPr>
      </xdr:nvPicPr>
      <xdr:blipFill>
        <a:blip xmlns:r="http://schemas.openxmlformats.org/officeDocument/2006/relationships" r:embed="rId14">
          <a:extLst>
            <a:ext uri="{BEBA8EAE-BF5A-486C-A8C5-ECC9F3942E4B}">
              <a14:imgProps xmlns:a14="http://schemas.microsoft.com/office/drawing/2010/main">
                <a14:imgLayer r:embed="rId15">
                  <a14:imgEffect>
                    <a14:artisticMarker/>
                  </a14:imgEffect>
                </a14:imgLayer>
              </a14:imgProps>
            </a:ext>
            <a:ext uri="{28A0092B-C50C-407E-A947-70E740481C1C}">
              <a14:useLocalDpi xmlns:a14="http://schemas.microsoft.com/office/drawing/2010/main" val="0"/>
            </a:ext>
          </a:extLst>
        </a:blip>
        <a:stretch>
          <a:fillRect/>
        </a:stretch>
      </xdr:blipFill>
      <xdr:spPr>
        <a:xfrm>
          <a:off x="11391900" y="1485900"/>
          <a:ext cx="809625" cy="542925"/>
        </a:xfrm>
        <a:prstGeom prst="rect">
          <a:avLst/>
        </a:prstGeom>
      </xdr:spPr>
    </xdr:pic>
    <xdr:clientData/>
  </xdr:oneCellAnchor>
  <xdr:oneCellAnchor>
    <xdr:from>
      <xdr:col>14</xdr:col>
      <xdr:colOff>361950</xdr:colOff>
      <xdr:row>11</xdr:row>
      <xdr:rowOff>76200</xdr:rowOff>
    </xdr:from>
    <xdr:ext cx="819150" cy="523875"/>
    <xdr:pic>
      <xdr:nvPicPr>
        <xdr:cNvPr id="30" name="Picture 2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1420475" y="2352675"/>
          <a:ext cx="819150" cy="523875"/>
        </a:xfrm>
        <a:prstGeom prst="rect">
          <a:avLst/>
        </a:prstGeom>
      </xdr:spPr>
    </xdr:pic>
    <xdr:clientData/>
  </xdr:oneCellAnchor>
  <xdr:oneCellAnchor>
    <xdr:from>
      <xdr:col>5</xdr:col>
      <xdr:colOff>9525</xdr:colOff>
      <xdr:row>15</xdr:row>
      <xdr:rowOff>104775</xdr:rowOff>
    </xdr:from>
    <xdr:ext cx="800100" cy="504825"/>
    <xdr:pic>
      <xdr:nvPicPr>
        <xdr:cNvPr id="31" name="Picture 37">
          <a:hlinkClick xmlns:r="http://schemas.openxmlformats.org/officeDocument/2006/relationships" r:id="rId1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4038600" y="3333750"/>
          <a:ext cx="8001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104775</xdr:colOff>
      <xdr:row>7</xdr:row>
      <xdr:rowOff>190500</xdr:rowOff>
    </xdr:from>
    <xdr:ext cx="809625" cy="504825"/>
    <xdr:pic>
      <xdr:nvPicPr>
        <xdr:cNvPr id="32" name="Picture 31">
          <a:hlinkClick xmlns:r="http://schemas.openxmlformats.org/officeDocument/2006/relationships" r:id="rId19"/>
        </xdr:cNvPr>
        <xdr:cNvPicPr>
          <a:picLocks noChangeAspect="1"/>
        </xdr:cNvPicPr>
      </xdr:nvPicPr>
      <xdr:blipFill>
        <a:blip xmlns:r="http://schemas.openxmlformats.org/officeDocument/2006/relationships" r:embed="rId20">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6877050" y="1514475"/>
          <a:ext cx="809625" cy="504825"/>
        </a:xfrm>
        <a:prstGeom prst="rect">
          <a:avLst/>
        </a:prstGeom>
      </xdr:spPr>
    </xdr:pic>
    <xdr:clientData/>
  </xdr:oneCellAnchor>
  <xdr:oneCellAnchor>
    <xdr:from>
      <xdr:col>9</xdr:col>
      <xdr:colOff>104774</xdr:colOff>
      <xdr:row>11</xdr:row>
      <xdr:rowOff>114302</xdr:rowOff>
    </xdr:from>
    <xdr:ext cx="771525" cy="466724"/>
    <xdr:pic>
      <xdr:nvPicPr>
        <xdr:cNvPr id="33" name="Picture 32">
          <a:hlinkClick xmlns:r="http://schemas.openxmlformats.org/officeDocument/2006/relationships" r:id="rId21"/>
        </xdr:cNvPr>
        <xdr:cNvPicPr>
          <a:picLocks noChangeAspect="1"/>
        </xdr:cNvPicPr>
      </xdr:nvPicPr>
      <xdr:blipFill>
        <a:blip xmlns:r="http://schemas.openxmlformats.org/officeDocument/2006/relationships" r:embed="rId16">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6877049" y="2390777"/>
          <a:ext cx="771525" cy="466724"/>
        </a:xfrm>
        <a:prstGeom prst="rect">
          <a:avLst/>
        </a:prstGeom>
      </xdr:spPr>
    </xdr:pic>
    <xdr:clientData/>
  </xdr:oneCellAnchor>
  <xdr:oneCellAnchor>
    <xdr:from>
      <xdr:col>14</xdr:col>
      <xdr:colOff>447675</xdr:colOff>
      <xdr:row>14</xdr:row>
      <xdr:rowOff>200025</xdr:rowOff>
    </xdr:from>
    <xdr:ext cx="809625" cy="533400"/>
    <xdr:pic>
      <xdr:nvPicPr>
        <xdr:cNvPr id="34" name="Picture 33">
          <a:hlinkClick xmlns:r="http://schemas.openxmlformats.org/officeDocument/2006/relationships" r:id="rId22"/>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1506200" y="3190875"/>
          <a:ext cx="809625" cy="533400"/>
        </a:xfrm>
        <a:prstGeom prst="rect">
          <a:avLst/>
        </a:prstGeom>
      </xdr:spPr>
    </xdr:pic>
    <xdr:clientData/>
  </xdr:oneCellAnchor>
  <xdr:oneCellAnchor>
    <xdr:from>
      <xdr:col>9</xdr:col>
      <xdr:colOff>95251</xdr:colOff>
      <xdr:row>15</xdr:row>
      <xdr:rowOff>47626</xdr:rowOff>
    </xdr:from>
    <xdr:ext cx="809624" cy="428624"/>
    <xdr:pic>
      <xdr:nvPicPr>
        <xdr:cNvPr id="35" name="Picture 34">
          <a:hlinkClick xmlns:r="http://schemas.openxmlformats.org/officeDocument/2006/relationships" r:id="rId24"/>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867526" y="3276601"/>
          <a:ext cx="809624" cy="428624"/>
        </a:xfrm>
        <a:prstGeom prst="rect">
          <a:avLst/>
        </a:prstGeom>
      </xdr:spPr>
    </xdr:pic>
    <xdr:clientData/>
  </xdr:oneCellAnchor>
  <xdr:twoCellAnchor>
    <xdr:from>
      <xdr:col>14</xdr:col>
      <xdr:colOff>619125</xdr:colOff>
      <xdr:row>18</xdr:row>
      <xdr:rowOff>219075</xdr:rowOff>
    </xdr:from>
    <xdr:to>
      <xdr:col>16</xdr:col>
      <xdr:colOff>0</xdr:colOff>
      <xdr:row>19</xdr:row>
      <xdr:rowOff>200025</xdr:rowOff>
    </xdr:to>
    <xdr:sp macro="" textlink="">
      <xdr:nvSpPr>
        <xdr:cNvPr id="36" name="Rectangle 35"/>
        <xdr:cNvSpPr/>
      </xdr:nvSpPr>
      <xdr:spPr>
        <a:xfrm>
          <a:off x="11677650" y="4162425"/>
          <a:ext cx="1143000" cy="2190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000" b="1">
              <a:latin typeface="Arial" panose="020B0604020202020204" pitchFamily="34" charset="0"/>
              <a:cs typeface="Arial" panose="020B0604020202020204" pitchFamily="34" charset="0"/>
            </a:rPr>
            <a:t>0989.466.992</a:t>
          </a:r>
        </a:p>
      </xdr:txBody>
    </xdr:sp>
    <xdr:clientData/>
  </xdr:twoCellAnchor>
  <xdr:oneCellAnchor>
    <xdr:from>
      <xdr:col>11</xdr:col>
      <xdr:colOff>495300</xdr:colOff>
      <xdr:row>15</xdr:row>
      <xdr:rowOff>28575</xdr:rowOff>
    </xdr:from>
    <xdr:ext cx="809625" cy="533400"/>
    <xdr:pic>
      <xdr:nvPicPr>
        <xdr:cNvPr id="37" name="Picture 36">
          <a:hlinkClick xmlns:r="http://schemas.openxmlformats.org/officeDocument/2006/relationships" r:id="rId26"/>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782050" y="3257550"/>
          <a:ext cx="809625" cy="5334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114300</xdr:rowOff>
    </xdr:from>
    <xdr:to>
      <xdr:col>16</xdr:col>
      <xdr:colOff>19050</xdr:colOff>
      <xdr:row>2</xdr:row>
      <xdr:rowOff>238125</xdr:rowOff>
    </xdr:to>
    <xdr:sp macro="" textlink="">
      <xdr:nvSpPr>
        <xdr:cNvPr id="2" name="Rectangle 1"/>
        <xdr:cNvSpPr/>
      </xdr:nvSpPr>
      <xdr:spPr>
        <a:xfrm>
          <a:off x="762000" y="114300"/>
          <a:ext cx="11449050" cy="600075"/>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PHẦN MỀM KẾ TOÁN EXCEL THEO </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THÔNG TƯ </a:t>
          </a:r>
          <a:r>
            <a:rPr lang="en-US"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200</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a:t>
          </a: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MỘC LAN ACCOUNT </a:t>
          </a:r>
          <a:r>
            <a:rPr lang="en-US"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FREE 2020.</a:t>
          </a:r>
        </a:p>
      </xdr:txBody>
    </xdr:sp>
    <xdr:clientData/>
  </xdr:twoCellAnchor>
  <xdr:twoCellAnchor>
    <xdr:from>
      <xdr:col>1</xdr:col>
      <xdr:colOff>76200</xdr:colOff>
      <xdr:row>1</xdr:row>
      <xdr:rowOff>38100</xdr:rowOff>
    </xdr:from>
    <xdr:to>
      <xdr:col>2</xdr:col>
      <xdr:colOff>638175</xdr:colOff>
      <xdr:row>2</xdr:row>
      <xdr:rowOff>114300</xdr:rowOff>
    </xdr:to>
    <xdr:sp macro="" textlink="">
      <xdr:nvSpPr>
        <xdr:cNvPr id="3" name="Rectangle 2">
          <a:hlinkClick xmlns:r="http://schemas.openxmlformats.org/officeDocument/2006/relationships" r:id="rId1"/>
        </xdr:cNvPr>
        <xdr:cNvSpPr/>
      </xdr:nvSpPr>
      <xdr:spPr>
        <a:xfrm>
          <a:off x="838200" y="276225"/>
          <a:ext cx="1323975"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twoCellAnchor>
    <xdr:from>
      <xdr:col>1</xdr:col>
      <xdr:colOff>171449</xdr:colOff>
      <xdr:row>7</xdr:row>
      <xdr:rowOff>57150</xdr:rowOff>
    </xdr:from>
    <xdr:to>
      <xdr:col>3</xdr:col>
      <xdr:colOff>400050</xdr:colOff>
      <xdr:row>8</xdr:row>
      <xdr:rowOff>209550</xdr:rowOff>
    </xdr:to>
    <xdr:sp macro="" textlink="">
      <xdr:nvSpPr>
        <xdr:cNvPr id="4" name="Rectangle 3">
          <a:hlinkClick xmlns:r="http://schemas.openxmlformats.org/officeDocument/2006/relationships" r:id="rId2"/>
        </xdr:cNvPr>
        <xdr:cNvSpPr/>
      </xdr:nvSpPr>
      <xdr:spPr>
        <a:xfrm>
          <a:off x="933449" y="1724025"/>
          <a:ext cx="1752601"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KHO</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152400</xdr:colOff>
      <xdr:row>4</xdr:row>
      <xdr:rowOff>38100</xdr:rowOff>
    </xdr:from>
    <xdr:to>
      <xdr:col>3</xdr:col>
      <xdr:colOff>381000</xdr:colOff>
      <xdr:row>5</xdr:row>
      <xdr:rowOff>190500</xdr:rowOff>
    </xdr:to>
    <xdr:sp macro="" textlink="">
      <xdr:nvSpPr>
        <xdr:cNvPr id="5" name="Rectangle 4">
          <a:hlinkClick xmlns:r="http://schemas.openxmlformats.org/officeDocument/2006/relationships" r:id="rId3"/>
        </xdr:cNvPr>
        <xdr:cNvSpPr/>
      </xdr:nvSpPr>
      <xdr:spPr>
        <a:xfrm>
          <a:off x="914400" y="990600"/>
          <a:ext cx="1752600"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QUỸ TM - TG</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180974</xdr:colOff>
      <xdr:row>8</xdr:row>
      <xdr:rowOff>228600</xdr:rowOff>
    </xdr:from>
    <xdr:to>
      <xdr:col>3</xdr:col>
      <xdr:colOff>409575</xdr:colOff>
      <xdr:row>10</xdr:row>
      <xdr:rowOff>142875</xdr:rowOff>
    </xdr:to>
    <xdr:sp macro="" textlink="">
      <xdr:nvSpPr>
        <xdr:cNvPr id="6" name="Rectangle 5">
          <a:hlinkClick xmlns:r="http://schemas.openxmlformats.org/officeDocument/2006/relationships" r:id="rId4"/>
        </xdr:cNvPr>
        <xdr:cNvSpPr/>
      </xdr:nvSpPr>
      <xdr:spPr>
        <a:xfrm>
          <a:off x="942974" y="2133600"/>
          <a:ext cx="1752601"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CÔNG NỢ</a:t>
          </a:r>
        </a:p>
      </xdr:txBody>
    </xdr:sp>
    <xdr:clientData/>
  </xdr:twoCellAnchor>
  <xdr:twoCellAnchor>
    <xdr:from>
      <xdr:col>1</xdr:col>
      <xdr:colOff>171450</xdr:colOff>
      <xdr:row>12</xdr:row>
      <xdr:rowOff>95250</xdr:rowOff>
    </xdr:from>
    <xdr:to>
      <xdr:col>3</xdr:col>
      <xdr:colOff>400050</xdr:colOff>
      <xdr:row>14</xdr:row>
      <xdr:rowOff>9525</xdr:rowOff>
    </xdr:to>
    <xdr:sp macro="" textlink="">
      <xdr:nvSpPr>
        <xdr:cNvPr id="7" name="Rectangle 6">
          <a:hlinkClick xmlns:r="http://schemas.openxmlformats.org/officeDocument/2006/relationships" r:id="rId5"/>
        </xdr:cNvPr>
        <xdr:cNvSpPr/>
      </xdr:nvSpPr>
      <xdr:spPr>
        <a:xfrm>
          <a:off x="933450" y="2952750"/>
          <a:ext cx="17526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TIỀN LƯƠNG</a:t>
          </a:r>
        </a:p>
      </xdr:txBody>
    </xdr:sp>
    <xdr:clientData/>
  </xdr:twoCellAnchor>
  <xdr:twoCellAnchor>
    <xdr:from>
      <xdr:col>1</xdr:col>
      <xdr:colOff>171450</xdr:colOff>
      <xdr:row>10</xdr:row>
      <xdr:rowOff>161925</xdr:rowOff>
    </xdr:from>
    <xdr:to>
      <xdr:col>3</xdr:col>
      <xdr:colOff>400050</xdr:colOff>
      <xdr:row>12</xdr:row>
      <xdr:rowOff>76200</xdr:rowOff>
    </xdr:to>
    <xdr:sp macro="" textlink="">
      <xdr:nvSpPr>
        <xdr:cNvPr id="8" name="Rectangle 7">
          <a:hlinkClick xmlns:r="http://schemas.openxmlformats.org/officeDocument/2006/relationships" r:id="rId6"/>
        </xdr:cNvPr>
        <xdr:cNvSpPr/>
      </xdr:nvSpPr>
      <xdr:spPr>
        <a:xfrm>
          <a:off x="933450" y="2543175"/>
          <a:ext cx="17526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GIÁ THÀNH</a:t>
          </a:r>
        </a:p>
      </xdr:txBody>
    </xdr:sp>
    <xdr:clientData/>
  </xdr:twoCellAnchor>
  <xdr:twoCellAnchor>
    <xdr:from>
      <xdr:col>1</xdr:col>
      <xdr:colOff>171450</xdr:colOff>
      <xdr:row>14</xdr:row>
      <xdr:rowOff>38100</xdr:rowOff>
    </xdr:from>
    <xdr:to>
      <xdr:col>3</xdr:col>
      <xdr:colOff>400050</xdr:colOff>
      <xdr:row>15</xdr:row>
      <xdr:rowOff>190500</xdr:rowOff>
    </xdr:to>
    <xdr:sp macro="" textlink="">
      <xdr:nvSpPr>
        <xdr:cNvPr id="9" name="Rectangle 8">
          <a:hlinkClick xmlns:r="http://schemas.openxmlformats.org/officeDocument/2006/relationships" r:id="rId7"/>
        </xdr:cNvPr>
        <xdr:cNvSpPr/>
      </xdr:nvSpPr>
      <xdr:spPr>
        <a:xfrm>
          <a:off x="933450" y="3371850"/>
          <a:ext cx="17526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THUẾ</a:t>
          </a:r>
        </a:p>
      </xdr:txBody>
    </xdr:sp>
    <xdr:clientData/>
  </xdr:twoCellAnchor>
  <xdr:twoCellAnchor>
    <xdr:from>
      <xdr:col>1</xdr:col>
      <xdr:colOff>180974</xdr:colOff>
      <xdr:row>15</xdr:row>
      <xdr:rowOff>209550</xdr:rowOff>
    </xdr:from>
    <xdr:to>
      <xdr:col>3</xdr:col>
      <xdr:colOff>400049</xdr:colOff>
      <xdr:row>17</xdr:row>
      <xdr:rowOff>123825</xdr:rowOff>
    </xdr:to>
    <xdr:sp macro="" textlink="">
      <xdr:nvSpPr>
        <xdr:cNvPr id="10" name="Rectangle 9">
          <a:hlinkClick xmlns:r="http://schemas.openxmlformats.org/officeDocument/2006/relationships" r:id="rId8"/>
        </xdr:cNvPr>
        <xdr:cNvSpPr/>
      </xdr:nvSpPr>
      <xdr:spPr>
        <a:xfrm>
          <a:off x="942974" y="3781425"/>
          <a:ext cx="1743075"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TSCĐ- CCDC&amp; IN ẤN</a:t>
          </a:r>
        </a:p>
      </xdr:txBody>
    </xdr:sp>
    <xdr:clientData/>
  </xdr:twoCellAnchor>
  <xdr:twoCellAnchor>
    <xdr:from>
      <xdr:col>1</xdr:col>
      <xdr:colOff>180975</xdr:colOff>
      <xdr:row>17</xdr:row>
      <xdr:rowOff>142875</xdr:rowOff>
    </xdr:from>
    <xdr:to>
      <xdr:col>3</xdr:col>
      <xdr:colOff>409575</xdr:colOff>
      <xdr:row>19</xdr:row>
      <xdr:rowOff>85725</xdr:rowOff>
    </xdr:to>
    <xdr:sp macro="" textlink="">
      <xdr:nvSpPr>
        <xdr:cNvPr id="11" name="Rectangle 10"/>
        <xdr:cNvSpPr/>
      </xdr:nvSpPr>
      <xdr:spPr>
        <a:xfrm>
          <a:off x="942975" y="4191000"/>
          <a:ext cx="1752600" cy="4191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BÁO</a:t>
          </a:r>
          <a:r>
            <a:rPr lang="en-US" sz="1500" b="1" cap="none" spc="0" baseline="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rPr>
            <a:t> CÁO TÀI CHÍNH</a:t>
          </a:r>
          <a:endParaRPr lang="en-US" sz="1500" b="1" cap="none" spc="0">
            <a:ln w="0"/>
            <a:solidFill>
              <a:srgbClr val="0000FF"/>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oneCellAnchor>
    <xdr:from>
      <xdr:col>12</xdr:col>
      <xdr:colOff>676272</xdr:colOff>
      <xdr:row>17</xdr:row>
      <xdr:rowOff>174351</xdr:rowOff>
    </xdr:from>
    <xdr:ext cx="1209675" cy="228599"/>
    <xdr:sp macro="" textlink="">
      <xdr:nvSpPr>
        <xdr:cNvPr id="13" name="TextBox 12">
          <a:extLst/>
        </xdr:cNvPr>
        <xdr:cNvSpPr txBox="1"/>
      </xdr:nvSpPr>
      <xdr:spPr>
        <a:xfrm>
          <a:off x="8685555" y="3901525"/>
          <a:ext cx="1209675" cy="228599"/>
        </a:xfrm>
        <a:prstGeom prst="rect">
          <a:avLst/>
        </a:prstGeom>
        <a:no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THUYẾT MINH BCTC</a:t>
          </a:r>
        </a:p>
      </xdr:txBody>
    </xdr:sp>
    <xdr:clientData/>
  </xdr:oneCellAnchor>
  <xdr:oneCellAnchor>
    <xdr:from>
      <xdr:col>12</xdr:col>
      <xdr:colOff>690355</xdr:colOff>
      <xdr:row>9</xdr:row>
      <xdr:rowOff>234812</xdr:rowOff>
    </xdr:from>
    <xdr:ext cx="1057275" cy="210250"/>
    <xdr:sp macro="" textlink="">
      <xdr:nvSpPr>
        <xdr:cNvPr id="14" name="TextBox 13">
          <a:extLst/>
        </xdr:cNvPr>
        <xdr:cNvSpPr txBox="1"/>
      </xdr:nvSpPr>
      <xdr:spPr>
        <a:xfrm>
          <a:off x="8699638" y="2040421"/>
          <a:ext cx="1057275" cy="210250"/>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BÁO CÁO LCTT</a:t>
          </a:r>
        </a:p>
      </xdr:txBody>
    </xdr:sp>
    <xdr:clientData/>
  </xdr:oneCellAnchor>
  <xdr:oneCellAnchor>
    <xdr:from>
      <xdr:col>5</xdr:col>
      <xdr:colOff>178490</xdr:colOff>
      <xdr:row>14</xdr:row>
      <xdr:rowOff>63362</xdr:rowOff>
    </xdr:from>
    <xdr:ext cx="1190625" cy="239809"/>
    <xdr:sp macro="" textlink="">
      <xdr:nvSpPr>
        <xdr:cNvPr id="15" name="TextBox 14">
          <a:extLst/>
        </xdr:cNvPr>
        <xdr:cNvSpPr txBox="1"/>
      </xdr:nvSpPr>
      <xdr:spPr>
        <a:xfrm>
          <a:off x="3814555" y="3069949"/>
          <a:ext cx="1190625" cy="239809"/>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Bảng cân đối PS</a:t>
          </a:r>
        </a:p>
      </xdr:txBody>
    </xdr:sp>
    <xdr:clientData/>
  </xdr:oneCellAnchor>
  <xdr:twoCellAnchor>
    <xdr:from>
      <xdr:col>7</xdr:col>
      <xdr:colOff>258004</xdr:colOff>
      <xdr:row>12</xdr:row>
      <xdr:rowOff>212656</xdr:rowOff>
    </xdr:from>
    <xdr:to>
      <xdr:col>10</xdr:col>
      <xdr:colOff>414</xdr:colOff>
      <xdr:row>12</xdr:row>
      <xdr:rowOff>224252</xdr:rowOff>
    </xdr:to>
    <xdr:cxnSp macro="">
      <xdr:nvCxnSpPr>
        <xdr:cNvPr id="16" name="Straight Arrow Connector 15">
          <a:extLst/>
        </xdr:cNvPr>
        <xdr:cNvCxnSpPr>
          <a:stCxn id="19" idx="3"/>
          <a:endCxn id="21" idx="1"/>
        </xdr:cNvCxnSpPr>
      </xdr:nvCxnSpPr>
      <xdr:spPr>
        <a:xfrm flipV="1">
          <a:off x="4838287" y="2738852"/>
          <a:ext cx="1274692" cy="11596"/>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oneCellAnchor>
    <xdr:from>
      <xdr:col>12</xdr:col>
      <xdr:colOff>584752</xdr:colOff>
      <xdr:row>13</xdr:row>
      <xdr:rowOff>206237</xdr:rowOff>
    </xdr:from>
    <xdr:ext cx="1304925" cy="209550"/>
    <xdr:sp macro="" textlink="">
      <xdr:nvSpPr>
        <xdr:cNvPr id="17" name="TextBox 16">
          <a:extLst/>
        </xdr:cNvPr>
        <xdr:cNvSpPr txBox="1"/>
      </xdr:nvSpPr>
      <xdr:spPr>
        <a:xfrm>
          <a:off x="8594035" y="2972628"/>
          <a:ext cx="1304925" cy="209550"/>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KẾT QUẢ HĐSXKD</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9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endParaRPr>
        </a:p>
      </xdr:txBody>
    </xdr:sp>
    <xdr:clientData/>
  </xdr:oneCellAnchor>
  <xdr:oneCellAnchor>
    <xdr:from>
      <xdr:col>9</xdr:col>
      <xdr:colOff>74543</xdr:colOff>
      <xdr:row>14</xdr:row>
      <xdr:rowOff>84068</xdr:rowOff>
    </xdr:from>
    <xdr:ext cx="1409700" cy="210250"/>
    <xdr:sp macro="" textlink="">
      <xdr:nvSpPr>
        <xdr:cNvPr id="18" name="TextBox 17">
          <a:extLst/>
        </xdr:cNvPr>
        <xdr:cNvSpPr txBox="1"/>
      </xdr:nvSpPr>
      <xdr:spPr>
        <a:xfrm>
          <a:off x="5880652" y="3090655"/>
          <a:ext cx="1409700" cy="210250"/>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00FF"/>
              </a:solidFill>
              <a:effectLst/>
              <a:uLnTx/>
              <a:uFillTx/>
              <a:latin typeface="Arial" panose="020B0604020202020204" pitchFamily="34" charset="0"/>
              <a:ea typeface="+mn-ea"/>
              <a:cs typeface="Arial" panose="020B0604020202020204" pitchFamily="34" charset="0"/>
            </a:rPr>
            <a:t>CÂN ĐỐI KẾ TOÁN</a:t>
          </a:r>
        </a:p>
      </xdr:txBody>
    </xdr:sp>
    <xdr:clientData/>
  </xdr:oneCellAnchor>
  <xdr:oneCellAnchor>
    <xdr:from>
      <xdr:col>5</xdr:col>
      <xdr:colOff>364022</xdr:colOff>
      <xdr:row>11</xdr:row>
      <xdr:rowOff>202510</xdr:rowOff>
    </xdr:from>
    <xdr:ext cx="838200" cy="523875"/>
    <xdr:pic>
      <xdr:nvPicPr>
        <xdr:cNvPr id="19" name="Picture 33">
          <a:hlinkClick xmlns:r="http://schemas.openxmlformats.org/officeDocument/2006/relationships" r:id="rId9"/>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000087" y="2488510"/>
          <a:ext cx="8382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414</xdr:colOff>
      <xdr:row>11</xdr:row>
      <xdr:rowOff>190500</xdr:rowOff>
    </xdr:from>
    <xdr:ext cx="876300" cy="524704"/>
    <xdr:pic>
      <xdr:nvPicPr>
        <xdr:cNvPr id="21" name="Picture 41">
          <a:hlinkClick xmlns:r="http://schemas.openxmlformats.org/officeDocument/2006/relationships" r:id="rId11"/>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12979" y="2476500"/>
          <a:ext cx="876300" cy="524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728454</xdr:colOff>
      <xdr:row>7</xdr:row>
      <xdr:rowOff>159855</xdr:rowOff>
    </xdr:from>
    <xdr:ext cx="969479" cy="514350"/>
    <xdr:pic>
      <xdr:nvPicPr>
        <xdr:cNvPr id="22" name="Picture 40">
          <a:hlinkClick xmlns:r="http://schemas.openxmlformats.org/officeDocument/2006/relationships" r:id="rId13"/>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737737" y="1485072"/>
          <a:ext cx="96947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757858</xdr:colOff>
      <xdr:row>11</xdr:row>
      <xdr:rowOff>166896</xdr:rowOff>
    </xdr:from>
    <xdr:ext cx="933450" cy="485775"/>
    <xdr:pic>
      <xdr:nvPicPr>
        <xdr:cNvPr id="23" name="Picture 39">
          <a:hlinkClick xmlns:r="http://schemas.openxmlformats.org/officeDocument/2006/relationships" r:id="rId1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767141" y="2452896"/>
          <a:ext cx="933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798029</xdr:colOff>
      <xdr:row>15</xdr:row>
      <xdr:rowOff>187187</xdr:rowOff>
    </xdr:from>
    <xdr:ext cx="914400" cy="457201"/>
    <xdr:pic>
      <xdr:nvPicPr>
        <xdr:cNvPr id="24" name="Picture 78">
          <a:hlinkClick xmlns:r="http://schemas.openxmlformats.org/officeDocument/2006/relationships" r:id="rId17"/>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807312" y="3433970"/>
          <a:ext cx="914400" cy="45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876714</xdr:colOff>
      <xdr:row>12</xdr:row>
      <xdr:rowOff>169588</xdr:rowOff>
    </xdr:from>
    <xdr:to>
      <xdr:col>12</xdr:col>
      <xdr:colOff>757858</xdr:colOff>
      <xdr:row>12</xdr:row>
      <xdr:rowOff>212656</xdr:rowOff>
    </xdr:to>
    <xdr:cxnSp macro="">
      <xdr:nvCxnSpPr>
        <xdr:cNvPr id="25" name="Straight Arrow Connector 24">
          <a:extLst/>
        </xdr:cNvPr>
        <xdr:cNvCxnSpPr>
          <a:stCxn id="21" idx="3"/>
          <a:endCxn id="23" idx="1"/>
        </xdr:cNvCxnSpPr>
      </xdr:nvCxnSpPr>
      <xdr:spPr>
        <a:xfrm flipV="1">
          <a:off x="6989279" y="2695784"/>
          <a:ext cx="1777862" cy="43068"/>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11</xdr:col>
      <xdr:colOff>803413</xdr:colOff>
      <xdr:row>16</xdr:row>
      <xdr:rowOff>175593</xdr:rowOff>
    </xdr:from>
    <xdr:to>
      <xdr:col>12</xdr:col>
      <xdr:colOff>773181</xdr:colOff>
      <xdr:row>16</xdr:row>
      <xdr:rowOff>207065</xdr:rowOff>
    </xdr:to>
    <xdr:cxnSp macro="">
      <xdr:nvCxnSpPr>
        <xdr:cNvPr id="26" name="Straight Arrow Connector 25">
          <a:extLst/>
        </xdr:cNvPr>
        <xdr:cNvCxnSpPr/>
      </xdr:nvCxnSpPr>
      <xdr:spPr>
        <a:xfrm flipV="1">
          <a:off x="7976152" y="3662571"/>
          <a:ext cx="806312" cy="31472"/>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14</xdr:col>
      <xdr:colOff>323850</xdr:colOff>
      <xdr:row>7</xdr:row>
      <xdr:rowOff>38100</xdr:rowOff>
    </xdr:from>
    <xdr:to>
      <xdr:col>16</xdr:col>
      <xdr:colOff>1</xdr:colOff>
      <xdr:row>8</xdr:row>
      <xdr:rowOff>19050</xdr:rowOff>
    </xdr:to>
    <xdr:sp macro="" textlink="">
      <xdr:nvSpPr>
        <xdr:cNvPr id="28" name="Rectangle 27"/>
        <xdr:cNvSpPr/>
      </xdr:nvSpPr>
      <xdr:spPr>
        <a:xfrm>
          <a:off x="10991850" y="1704975"/>
          <a:ext cx="1200151" cy="219075"/>
        </a:xfrm>
        <a:prstGeom prst="rect">
          <a:avLst/>
        </a:prstGeom>
        <a:solidFill>
          <a:sysClr val="window" lastClr="FFFFFF"/>
        </a:solidFill>
        <a:ln w="12700" cap="flat" cmpd="sng" algn="ctr">
          <a:solidFill>
            <a:srgbClr val="70AD47"/>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Call:0989.466.992</a:t>
          </a:r>
        </a:p>
      </xdr:txBody>
    </xdr:sp>
    <xdr:clientData/>
  </xdr:twoCellAnchor>
  <xdr:twoCellAnchor>
    <xdr:from>
      <xdr:col>11</xdr:col>
      <xdr:colOff>737152</xdr:colOff>
      <xdr:row>8</xdr:row>
      <xdr:rowOff>176834</xdr:rowOff>
    </xdr:from>
    <xdr:to>
      <xdr:col>12</xdr:col>
      <xdr:colOff>745020</xdr:colOff>
      <xdr:row>8</xdr:row>
      <xdr:rowOff>182217</xdr:rowOff>
    </xdr:to>
    <xdr:cxnSp macro="">
      <xdr:nvCxnSpPr>
        <xdr:cNvPr id="31" name="Straight Arrow Connector 30">
          <a:extLst/>
        </xdr:cNvPr>
        <xdr:cNvCxnSpPr/>
      </xdr:nvCxnSpPr>
      <xdr:spPr>
        <a:xfrm flipV="1">
          <a:off x="7909891" y="1742247"/>
          <a:ext cx="844412" cy="5383"/>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11</xdr:col>
      <xdr:colOff>720587</xdr:colOff>
      <xdr:row>8</xdr:row>
      <xdr:rowOff>157368</xdr:rowOff>
    </xdr:from>
    <xdr:to>
      <xdr:col>11</xdr:col>
      <xdr:colOff>786848</xdr:colOff>
      <xdr:row>16</xdr:row>
      <xdr:rowOff>231913</xdr:rowOff>
    </xdr:to>
    <xdr:cxnSp macro="">
      <xdr:nvCxnSpPr>
        <xdr:cNvPr id="42" name="Straight Connector 41">
          <a:extLst/>
        </xdr:cNvPr>
        <xdr:cNvCxnSpPr/>
      </xdr:nvCxnSpPr>
      <xdr:spPr>
        <a:xfrm>
          <a:off x="7893326" y="1722781"/>
          <a:ext cx="66261" cy="1996110"/>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114300</xdr:rowOff>
    </xdr:from>
    <xdr:to>
      <xdr:col>16</xdr:col>
      <xdr:colOff>19050</xdr:colOff>
      <xdr:row>2</xdr:row>
      <xdr:rowOff>238125</xdr:rowOff>
    </xdr:to>
    <xdr:sp macro="" textlink="">
      <xdr:nvSpPr>
        <xdr:cNvPr id="2" name="Rectangle 1"/>
        <xdr:cNvSpPr/>
      </xdr:nvSpPr>
      <xdr:spPr>
        <a:xfrm>
          <a:off x="400050" y="114300"/>
          <a:ext cx="10696575" cy="4572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PHẦN MỀM KẾ TOÁN EXCEL THEO </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THÔNG TƯ </a:t>
          </a:r>
          <a:r>
            <a:rPr lang="en-US"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200</a:t>
          </a:r>
          <a:r>
            <a:rPr lang="vi-VN" sz="1800" b="1" cap="none" spc="0">
              <a:ln w="0"/>
              <a:solidFill>
                <a:srgbClr val="FF000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a:t>
          </a:r>
          <a:r>
            <a:rPr lang="vi-VN"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 MỘC LAN ACCOUNT </a:t>
          </a:r>
          <a:r>
            <a:rPr lang="en-US" sz="1800" b="1" cap="none" spc="0">
              <a:ln w="0"/>
              <a:solidFill>
                <a:srgbClr val="00B0F0"/>
              </a:solidFill>
              <a:effectLst>
                <a:reflection blurRad="6350" stA="53000" endA="300" endPos="35500" dir="5400000" sy="-90000" algn="bl" rotWithShape="0"/>
              </a:effectLst>
              <a:latin typeface="Tahoma" panose="020B0604030504040204" pitchFamily="34" charset="0"/>
              <a:ea typeface="Tahoma" panose="020B0604030504040204" pitchFamily="34" charset="0"/>
              <a:cs typeface="Tahoma" panose="020B0604030504040204" pitchFamily="34" charset="0"/>
            </a:rPr>
            <a:t>FREE 2020.</a:t>
          </a:r>
        </a:p>
      </xdr:txBody>
    </xdr:sp>
    <xdr:clientData/>
  </xdr:twoCellAnchor>
  <xdr:twoCellAnchor>
    <xdr:from>
      <xdr:col>1</xdr:col>
      <xdr:colOff>76200</xdr:colOff>
      <xdr:row>1</xdr:row>
      <xdr:rowOff>38100</xdr:rowOff>
    </xdr:from>
    <xdr:to>
      <xdr:col>2</xdr:col>
      <xdr:colOff>638175</xdr:colOff>
      <xdr:row>2</xdr:row>
      <xdr:rowOff>114300</xdr:rowOff>
    </xdr:to>
    <xdr:sp macro="" textlink="">
      <xdr:nvSpPr>
        <xdr:cNvPr id="3" name="Rectangle 2">
          <a:hlinkClick xmlns:r="http://schemas.openxmlformats.org/officeDocument/2006/relationships" r:id="rId1"/>
        </xdr:cNvPr>
        <xdr:cNvSpPr/>
      </xdr:nvSpPr>
      <xdr:spPr>
        <a:xfrm>
          <a:off x="476250" y="171450"/>
          <a:ext cx="1009650" cy="314325"/>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cap="none" spc="0">
              <a:ln w="0"/>
              <a:solidFill>
                <a:schemeClr val="bg1"/>
              </a:solidFill>
              <a:effectLst>
                <a:reflection blurRad="6350" stA="53000" endA="300" endPos="35500" dir="5400000" sy="-90000" algn="bl" rotWithShape="0"/>
              </a:effectLst>
              <a:latin typeface="Calibri (Body)"/>
              <a:ea typeface="Tahoma" panose="020B0604030504040204" pitchFamily="34" charset="0"/>
              <a:cs typeface="Times New Roman" panose="02020603050405020304" pitchFamily="18" charset="0"/>
            </a:rPr>
            <a:t>MENU</a:t>
          </a:r>
        </a:p>
      </xdr:txBody>
    </xdr:sp>
    <xdr:clientData/>
  </xdr:twoCellAnchor>
  <xdr:twoCellAnchor>
    <xdr:from>
      <xdr:col>1</xdr:col>
      <xdr:colOff>171449</xdr:colOff>
      <xdr:row>7</xdr:row>
      <xdr:rowOff>57150</xdr:rowOff>
    </xdr:from>
    <xdr:to>
      <xdr:col>3</xdr:col>
      <xdr:colOff>400050</xdr:colOff>
      <xdr:row>8</xdr:row>
      <xdr:rowOff>209550</xdr:rowOff>
    </xdr:to>
    <xdr:sp macro="" textlink="">
      <xdr:nvSpPr>
        <xdr:cNvPr id="4" name="Rectangle 3">
          <a:hlinkClick xmlns:r="http://schemas.openxmlformats.org/officeDocument/2006/relationships" r:id="rId2"/>
        </xdr:cNvPr>
        <xdr:cNvSpPr/>
      </xdr:nvSpPr>
      <xdr:spPr>
        <a:xfrm>
          <a:off x="571499" y="1381125"/>
          <a:ext cx="2171701"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KHO</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152400</xdr:colOff>
      <xdr:row>4</xdr:row>
      <xdr:rowOff>38100</xdr:rowOff>
    </xdr:from>
    <xdr:to>
      <xdr:col>3</xdr:col>
      <xdr:colOff>381000</xdr:colOff>
      <xdr:row>5</xdr:row>
      <xdr:rowOff>190500</xdr:rowOff>
    </xdr:to>
    <xdr:sp macro="" textlink="">
      <xdr:nvSpPr>
        <xdr:cNvPr id="5" name="Rectangle 4">
          <a:hlinkClick xmlns:r="http://schemas.openxmlformats.org/officeDocument/2006/relationships" r:id="rId3"/>
        </xdr:cNvPr>
        <xdr:cNvSpPr/>
      </xdr:nvSpPr>
      <xdr:spPr>
        <a:xfrm>
          <a:off x="552450" y="752475"/>
          <a:ext cx="2171700" cy="390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Kế</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toán QUỸ TM - TG</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xdr:col>
      <xdr:colOff>180974</xdr:colOff>
      <xdr:row>8</xdr:row>
      <xdr:rowOff>228600</xdr:rowOff>
    </xdr:from>
    <xdr:to>
      <xdr:col>3</xdr:col>
      <xdr:colOff>409575</xdr:colOff>
      <xdr:row>10</xdr:row>
      <xdr:rowOff>142875</xdr:rowOff>
    </xdr:to>
    <xdr:sp macro="" textlink="">
      <xdr:nvSpPr>
        <xdr:cNvPr id="6" name="Rectangle 5">
          <a:hlinkClick xmlns:r="http://schemas.openxmlformats.org/officeDocument/2006/relationships" r:id="rId4"/>
        </xdr:cNvPr>
        <xdr:cNvSpPr/>
      </xdr:nvSpPr>
      <xdr:spPr>
        <a:xfrm>
          <a:off x="581024" y="1790700"/>
          <a:ext cx="2171701"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CÔNG NỢ</a:t>
          </a:r>
        </a:p>
      </xdr:txBody>
    </xdr:sp>
    <xdr:clientData/>
  </xdr:twoCellAnchor>
  <xdr:twoCellAnchor>
    <xdr:from>
      <xdr:col>1</xdr:col>
      <xdr:colOff>171450</xdr:colOff>
      <xdr:row>12</xdr:row>
      <xdr:rowOff>95250</xdr:rowOff>
    </xdr:from>
    <xdr:to>
      <xdr:col>3</xdr:col>
      <xdr:colOff>400050</xdr:colOff>
      <xdr:row>14</xdr:row>
      <xdr:rowOff>9525</xdr:rowOff>
    </xdr:to>
    <xdr:sp macro="" textlink="">
      <xdr:nvSpPr>
        <xdr:cNvPr id="7" name="Rectangle 6">
          <a:hlinkClick xmlns:r="http://schemas.openxmlformats.org/officeDocument/2006/relationships" r:id="rId5"/>
        </xdr:cNvPr>
        <xdr:cNvSpPr/>
      </xdr:nvSpPr>
      <xdr:spPr>
        <a:xfrm>
          <a:off x="571500" y="2609850"/>
          <a:ext cx="21717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TIỀN LƯƠNG</a:t>
          </a:r>
        </a:p>
      </xdr:txBody>
    </xdr:sp>
    <xdr:clientData/>
  </xdr:twoCellAnchor>
  <xdr:twoCellAnchor>
    <xdr:from>
      <xdr:col>1</xdr:col>
      <xdr:colOff>171450</xdr:colOff>
      <xdr:row>10</xdr:row>
      <xdr:rowOff>161925</xdr:rowOff>
    </xdr:from>
    <xdr:to>
      <xdr:col>3</xdr:col>
      <xdr:colOff>400050</xdr:colOff>
      <xdr:row>12</xdr:row>
      <xdr:rowOff>76200</xdr:rowOff>
    </xdr:to>
    <xdr:sp macro="" textlink="">
      <xdr:nvSpPr>
        <xdr:cNvPr id="8" name="Rectangle 7">
          <a:hlinkClick xmlns:r="http://schemas.openxmlformats.org/officeDocument/2006/relationships" r:id="rId6"/>
        </xdr:cNvPr>
        <xdr:cNvSpPr/>
      </xdr:nvSpPr>
      <xdr:spPr>
        <a:xfrm>
          <a:off x="571500" y="2200275"/>
          <a:ext cx="21717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GIÁ THÀNH</a:t>
          </a:r>
        </a:p>
      </xdr:txBody>
    </xdr:sp>
    <xdr:clientData/>
  </xdr:twoCellAnchor>
  <xdr:twoCellAnchor>
    <xdr:from>
      <xdr:col>1</xdr:col>
      <xdr:colOff>171450</xdr:colOff>
      <xdr:row>14</xdr:row>
      <xdr:rowOff>38100</xdr:rowOff>
    </xdr:from>
    <xdr:to>
      <xdr:col>3</xdr:col>
      <xdr:colOff>400050</xdr:colOff>
      <xdr:row>15</xdr:row>
      <xdr:rowOff>190500</xdr:rowOff>
    </xdr:to>
    <xdr:sp macro="" textlink="">
      <xdr:nvSpPr>
        <xdr:cNvPr id="9" name="Rectangle 8">
          <a:hlinkClick xmlns:r="http://schemas.openxmlformats.org/officeDocument/2006/relationships" r:id="rId7"/>
        </xdr:cNvPr>
        <xdr:cNvSpPr/>
      </xdr:nvSpPr>
      <xdr:spPr>
        <a:xfrm>
          <a:off x="571500" y="3028950"/>
          <a:ext cx="2171700"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ysClr val="window" lastClr="FFFF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Kế toán THUẾ</a:t>
          </a:r>
        </a:p>
      </xdr:txBody>
    </xdr:sp>
    <xdr:clientData/>
  </xdr:twoCellAnchor>
  <xdr:twoCellAnchor>
    <xdr:from>
      <xdr:col>1</xdr:col>
      <xdr:colOff>180974</xdr:colOff>
      <xdr:row>15</xdr:row>
      <xdr:rowOff>209550</xdr:rowOff>
    </xdr:from>
    <xdr:to>
      <xdr:col>3</xdr:col>
      <xdr:colOff>400049</xdr:colOff>
      <xdr:row>17</xdr:row>
      <xdr:rowOff>123825</xdr:rowOff>
    </xdr:to>
    <xdr:sp macro="" textlink="">
      <xdr:nvSpPr>
        <xdr:cNvPr id="10" name="Rectangle 9">
          <a:hlinkClick xmlns:r="http://schemas.openxmlformats.org/officeDocument/2006/relationships" r:id="rId8"/>
        </xdr:cNvPr>
        <xdr:cNvSpPr/>
      </xdr:nvSpPr>
      <xdr:spPr>
        <a:xfrm>
          <a:off x="581024" y="3438525"/>
          <a:ext cx="2162175" cy="390525"/>
        </a:xfrm>
        <a:prstGeom prst="rect">
          <a:avLst/>
        </a:prstGeom>
        <a:solidFill>
          <a:srgbClr val="92D05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500" b="1" i="0" u="none" strike="noStrike" kern="0" cap="none" spc="0" normalizeH="0" baseline="0" noProof="0">
              <a:ln w="0"/>
              <a:solidFill>
                <a:srgbClr val="0000FF"/>
              </a:solidFill>
              <a:effectLst>
                <a:reflection blurRad="6350" stA="53000" endA="300" endPos="35500" dir="5400000" sy="-90000" algn="bl" rotWithShape="0"/>
              </a:effectLst>
              <a:uLnTx/>
              <a:uFillTx/>
              <a:latin typeface="Arial" panose="020B0604020202020204" pitchFamily="34" charset="0"/>
              <a:ea typeface="+mn-ea"/>
              <a:cs typeface="Arial" panose="020B0604020202020204" pitchFamily="34" charset="0"/>
            </a:rPr>
            <a:t>TSCĐ - CCDC&amp; IN ẤN</a:t>
          </a:r>
        </a:p>
      </xdr:txBody>
    </xdr:sp>
    <xdr:clientData/>
  </xdr:twoCellAnchor>
  <xdr:twoCellAnchor>
    <xdr:from>
      <xdr:col>1</xdr:col>
      <xdr:colOff>180975</xdr:colOff>
      <xdr:row>17</xdr:row>
      <xdr:rowOff>142875</xdr:rowOff>
    </xdr:from>
    <xdr:to>
      <xdr:col>3</xdr:col>
      <xdr:colOff>409575</xdr:colOff>
      <xdr:row>19</xdr:row>
      <xdr:rowOff>85725</xdr:rowOff>
    </xdr:to>
    <xdr:sp macro="" textlink="">
      <xdr:nvSpPr>
        <xdr:cNvPr id="11" name="Rectangle 10">
          <a:hlinkClick xmlns:r="http://schemas.openxmlformats.org/officeDocument/2006/relationships" r:id="rId9"/>
        </xdr:cNvPr>
        <xdr:cNvSpPr/>
      </xdr:nvSpPr>
      <xdr:spPr>
        <a:xfrm>
          <a:off x="581025" y="3848100"/>
          <a:ext cx="2171700" cy="4191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BÁO</a:t>
          </a:r>
          <a:r>
            <a:rPr lang="en-US" sz="1500" b="1" cap="none" spc="0" baseline="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rPr>
            <a:t> CÁO TÀI CHÍNH</a:t>
          </a:r>
          <a:endParaRPr lang="en-US" sz="1500" b="1" cap="none" spc="0">
            <a:ln w="0"/>
            <a:solidFill>
              <a:schemeClr val="bg1"/>
            </a:solidFill>
            <a:effectLst>
              <a:reflection blurRad="6350" stA="53000" endA="300" endPos="35500" dir="5400000" sy="-90000" algn="bl" rotWithShape="0"/>
            </a:effectLst>
            <a:latin typeface="Arial" panose="020B0604020202020204" pitchFamily="34" charset="0"/>
            <a:cs typeface="Arial" panose="020B0604020202020204" pitchFamily="34" charset="0"/>
          </a:endParaRPr>
        </a:p>
      </xdr:txBody>
    </xdr:sp>
    <xdr:clientData/>
  </xdr:twoCellAnchor>
  <xdr:twoCellAnchor>
    <xdr:from>
      <xdr:col>14</xdr:col>
      <xdr:colOff>290720</xdr:colOff>
      <xdr:row>18</xdr:row>
      <xdr:rowOff>220316</xdr:rowOff>
    </xdr:from>
    <xdr:to>
      <xdr:col>15</xdr:col>
      <xdr:colOff>712306</xdr:colOff>
      <xdr:row>19</xdr:row>
      <xdr:rowOff>201267</xdr:rowOff>
    </xdr:to>
    <xdr:sp macro="" textlink="">
      <xdr:nvSpPr>
        <xdr:cNvPr id="28" name="Rectangle 27"/>
        <xdr:cNvSpPr/>
      </xdr:nvSpPr>
      <xdr:spPr>
        <a:xfrm>
          <a:off x="9807437" y="4187686"/>
          <a:ext cx="1258130" cy="221146"/>
        </a:xfrm>
        <a:prstGeom prst="rect">
          <a:avLst/>
        </a:prstGeom>
        <a:solidFill>
          <a:sysClr val="window" lastClr="FFFFFF"/>
        </a:solidFill>
        <a:ln w="12700" cap="flat" cmpd="sng" algn="ctr">
          <a:solidFill>
            <a:srgbClr val="70AD47"/>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Call:0989.466.992</a:t>
          </a:r>
        </a:p>
      </xdr:txBody>
    </xdr:sp>
    <xdr:clientData/>
  </xdr:twoCellAnchor>
  <xdr:twoCellAnchor>
    <xdr:from>
      <xdr:col>4</xdr:col>
      <xdr:colOff>314325</xdr:colOff>
      <xdr:row>8</xdr:row>
      <xdr:rowOff>57150</xdr:rowOff>
    </xdr:from>
    <xdr:to>
      <xdr:col>7</xdr:col>
      <xdr:colOff>190500</xdr:colOff>
      <xdr:row>10</xdr:row>
      <xdr:rowOff>209550</xdr:rowOff>
    </xdr:to>
    <xdr:sp macro="" textlink="">
      <xdr:nvSpPr>
        <xdr:cNvPr id="29" name="Rounded Rectangle 28">
          <a:hlinkClick xmlns:r="http://schemas.openxmlformats.org/officeDocument/2006/relationships" r:id="rId10"/>
        </xdr:cNvPr>
        <xdr:cNvSpPr/>
      </xdr:nvSpPr>
      <xdr:spPr>
        <a:xfrm>
          <a:off x="3324225" y="1619250"/>
          <a:ext cx="1438275" cy="62865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500" b="1"/>
            <a:t>SỔ</a:t>
          </a:r>
          <a:r>
            <a:rPr lang="en-US" sz="1500" b="1" baseline="0"/>
            <a:t> CÁI các tài khoản</a:t>
          </a:r>
          <a:endParaRPr lang="en-US" sz="1500" b="1"/>
        </a:p>
      </xdr:txBody>
    </xdr:sp>
    <xdr:clientData/>
  </xdr:twoCellAnchor>
  <xdr:twoCellAnchor>
    <xdr:from>
      <xdr:col>4</xdr:col>
      <xdr:colOff>295275</xdr:colOff>
      <xdr:row>14</xdr:row>
      <xdr:rowOff>180975</xdr:rowOff>
    </xdr:from>
    <xdr:to>
      <xdr:col>7</xdr:col>
      <xdr:colOff>171450</xdr:colOff>
      <xdr:row>17</xdr:row>
      <xdr:rowOff>95250</xdr:rowOff>
    </xdr:to>
    <xdr:sp macro="" textlink="">
      <xdr:nvSpPr>
        <xdr:cNvPr id="30" name="Rounded Rectangle 29">
          <a:hlinkClick xmlns:r="http://schemas.openxmlformats.org/officeDocument/2006/relationships" r:id="rId11"/>
        </xdr:cNvPr>
        <xdr:cNvSpPr/>
      </xdr:nvSpPr>
      <xdr:spPr>
        <a:xfrm>
          <a:off x="3305175" y="3171825"/>
          <a:ext cx="1438275" cy="62865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500" b="1"/>
            <a:t>SỔ</a:t>
          </a:r>
          <a:r>
            <a:rPr lang="en-US" sz="1500" b="1" baseline="0"/>
            <a:t> CHI TIẾT các tài khoản</a:t>
          </a:r>
          <a:endParaRPr lang="en-US" sz="1500" b="1"/>
        </a:p>
      </xdr:txBody>
    </xdr:sp>
    <xdr:clientData/>
  </xdr:twoCellAnchor>
  <xdr:twoCellAnchor>
    <xdr:from>
      <xdr:col>9</xdr:col>
      <xdr:colOff>228600</xdr:colOff>
      <xdr:row>11</xdr:row>
      <xdr:rowOff>142875</xdr:rowOff>
    </xdr:from>
    <xdr:to>
      <xdr:col>11</xdr:col>
      <xdr:colOff>304800</xdr:colOff>
      <xdr:row>14</xdr:row>
      <xdr:rowOff>57150</xdr:rowOff>
    </xdr:to>
    <xdr:sp macro="" textlink="">
      <xdr:nvSpPr>
        <xdr:cNvPr id="31" name="Rounded Rectangle 30">
          <a:hlinkClick xmlns:r="http://schemas.openxmlformats.org/officeDocument/2006/relationships" r:id="rId12"/>
        </xdr:cNvPr>
        <xdr:cNvSpPr/>
      </xdr:nvSpPr>
      <xdr:spPr>
        <a:xfrm>
          <a:off x="6019800" y="2419350"/>
          <a:ext cx="1438275" cy="62865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500" b="1"/>
            <a:t>Sổ</a:t>
          </a:r>
          <a:r>
            <a:rPr lang="en-US" sz="1500" b="1" baseline="0"/>
            <a:t> NHẬT KÝ CHUNG</a:t>
          </a:r>
          <a:endParaRPr lang="en-US" sz="1500" b="1"/>
        </a:p>
      </xdr:txBody>
    </xdr:sp>
    <xdr:clientData/>
  </xdr:twoCellAnchor>
  <xdr:twoCellAnchor>
    <xdr:from>
      <xdr:col>12</xdr:col>
      <xdr:colOff>866775</xdr:colOff>
      <xdr:row>8</xdr:row>
      <xdr:rowOff>85725</xdr:rowOff>
    </xdr:from>
    <xdr:to>
      <xdr:col>14</xdr:col>
      <xdr:colOff>800100</xdr:colOff>
      <xdr:row>11</xdr:row>
      <xdr:rowOff>0</xdr:rowOff>
    </xdr:to>
    <xdr:sp macro="" textlink="">
      <xdr:nvSpPr>
        <xdr:cNvPr id="33" name="Rounded Rectangle 32">
          <a:hlinkClick xmlns:r="http://schemas.openxmlformats.org/officeDocument/2006/relationships" r:id="rId13"/>
        </xdr:cNvPr>
        <xdr:cNvSpPr/>
      </xdr:nvSpPr>
      <xdr:spPr>
        <a:xfrm>
          <a:off x="8858250" y="1647825"/>
          <a:ext cx="1438275" cy="62865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500" b="1"/>
            <a:t>Theo</a:t>
          </a:r>
          <a:r>
            <a:rPr lang="en-US" sz="1500" b="1" baseline="0"/>
            <a:t> dõi CCDC</a:t>
          </a:r>
          <a:endParaRPr lang="en-US" sz="1500" b="1"/>
        </a:p>
      </xdr:txBody>
    </xdr:sp>
    <xdr:clientData/>
  </xdr:twoCellAnchor>
  <xdr:twoCellAnchor>
    <xdr:from>
      <xdr:col>13</xdr:col>
      <xdr:colOff>0</xdr:colOff>
      <xdr:row>14</xdr:row>
      <xdr:rowOff>123825</xdr:rowOff>
    </xdr:from>
    <xdr:to>
      <xdr:col>14</xdr:col>
      <xdr:colOff>828675</xdr:colOff>
      <xdr:row>17</xdr:row>
      <xdr:rowOff>38100</xdr:rowOff>
    </xdr:to>
    <xdr:sp macro="" textlink="">
      <xdr:nvSpPr>
        <xdr:cNvPr id="34" name="Rounded Rectangle 33">
          <a:hlinkClick xmlns:r="http://schemas.openxmlformats.org/officeDocument/2006/relationships" r:id="rId14"/>
        </xdr:cNvPr>
        <xdr:cNvSpPr/>
      </xdr:nvSpPr>
      <xdr:spPr>
        <a:xfrm>
          <a:off x="8886825" y="3114675"/>
          <a:ext cx="1438275" cy="62865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500" b="1"/>
            <a:t>KHẤU</a:t>
          </a:r>
          <a:r>
            <a:rPr lang="en-US" sz="1500" b="1" baseline="0"/>
            <a:t> HAO TSCĐ</a:t>
          </a:r>
          <a:endParaRPr lang="en-US" sz="1500" b="1"/>
        </a:p>
      </xdr:txBody>
    </xdr:sp>
    <xdr:clientData/>
  </xdr:twoCellAnchor>
  <xdr:twoCellAnchor>
    <xdr:from>
      <xdr:col>5</xdr:col>
      <xdr:colOff>381000</xdr:colOff>
      <xdr:row>10</xdr:row>
      <xdr:rowOff>200025</xdr:rowOff>
    </xdr:from>
    <xdr:to>
      <xdr:col>6</xdr:col>
      <xdr:colOff>4763</xdr:colOff>
      <xdr:row>14</xdr:row>
      <xdr:rowOff>180975</xdr:rowOff>
    </xdr:to>
    <xdr:cxnSp macro="">
      <xdr:nvCxnSpPr>
        <xdr:cNvPr id="36" name="Straight Connector 35">
          <a:extLst/>
        </xdr:cNvPr>
        <xdr:cNvCxnSpPr>
          <a:endCxn id="30" idx="0"/>
        </xdr:cNvCxnSpPr>
      </xdr:nvCxnSpPr>
      <xdr:spPr>
        <a:xfrm>
          <a:off x="4010025" y="2238375"/>
          <a:ext cx="14288" cy="933450"/>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twoCellAnchor>
    <xdr:from>
      <xdr:col>6</xdr:col>
      <xdr:colOff>9525</xdr:colOff>
      <xdr:row>12</xdr:row>
      <xdr:rowOff>219075</xdr:rowOff>
    </xdr:from>
    <xdr:to>
      <xdr:col>9</xdr:col>
      <xdr:colOff>228600</xdr:colOff>
      <xdr:row>12</xdr:row>
      <xdr:rowOff>223839</xdr:rowOff>
    </xdr:to>
    <xdr:cxnSp macro="">
      <xdr:nvCxnSpPr>
        <xdr:cNvPr id="42" name="Straight Arrow Connector 41">
          <a:extLst/>
        </xdr:cNvPr>
        <xdr:cNvCxnSpPr>
          <a:endCxn id="31" idx="1"/>
        </xdr:cNvCxnSpPr>
      </xdr:nvCxnSpPr>
      <xdr:spPr>
        <a:xfrm flipV="1">
          <a:off x="4029075" y="2733675"/>
          <a:ext cx="1990725" cy="4764"/>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twoCellAnchor>
    <xdr:from>
      <xdr:col>14</xdr:col>
      <xdr:colOff>85725</xdr:colOff>
      <xdr:row>11</xdr:row>
      <xdr:rowOff>19050</xdr:rowOff>
    </xdr:from>
    <xdr:to>
      <xdr:col>14</xdr:col>
      <xdr:colOff>109538</xdr:colOff>
      <xdr:row>14</xdr:row>
      <xdr:rowOff>123825</xdr:rowOff>
    </xdr:to>
    <xdr:cxnSp macro="">
      <xdr:nvCxnSpPr>
        <xdr:cNvPr id="47" name="Straight Connector 46">
          <a:extLst/>
        </xdr:cNvPr>
        <xdr:cNvCxnSpPr>
          <a:endCxn id="34" idx="0"/>
        </xdr:cNvCxnSpPr>
      </xdr:nvCxnSpPr>
      <xdr:spPr>
        <a:xfrm>
          <a:off x="9582150" y="2295525"/>
          <a:ext cx="23813" cy="819150"/>
        </a:xfrm>
        <a:prstGeom prst="line">
          <a:avLst/>
        </a:prstGeom>
        <a:noFill/>
        <a:ln w="38100" cap="flat" cmpd="sng" algn="ctr">
          <a:solidFill>
            <a:srgbClr val="4BACC6"/>
          </a:solidFill>
          <a:prstDash val="solid"/>
        </a:ln>
        <a:effectLst>
          <a:outerShdw blurRad="40000" dist="23000" dir="5400000" rotWithShape="0">
            <a:srgbClr val="000000">
              <a:alpha val="35000"/>
            </a:srgbClr>
          </a:outerShdw>
        </a:effectLst>
      </xdr:spPr>
    </xdr:cxnSp>
    <xdr:clientData/>
  </xdr:twoCellAnchor>
  <xdr:twoCellAnchor>
    <xdr:from>
      <xdr:col>11</xdr:col>
      <xdr:colOff>314325</xdr:colOff>
      <xdr:row>12</xdr:row>
      <xdr:rowOff>171450</xdr:rowOff>
    </xdr:from>
    <xdr:to>
      <xdr:col>14</xdr:col>
      <xdr:colOff>95250</xdr:colOff>
      <xdr:row>12</xdr:row>
      <xdr:rowOff>195264</xdr:rowOff>
    </xdr:to>
    <xdr:cxnSp macro="">
      <xdr:nvCxnSpPr>
        <xdr:cNvPr id="49" name="Straight Arrow Connector 48">
          <a:extLst/>
        </xdr:cNvPr>
        <xdr:cNvCxnSpPr/>
      </xdr:nvCxnSpPr>
      <xdr:spPr>
        <a:xfrm flipV="1">
          <a:off x="7467600" y="2686050"/>
          <a:ext cx="2124075" cy="23814"/>
        </a:xfrm>
        <a:prstGeom prst="straightConnector1">
          <a:avLst/>
        </a:prstGeom>
        <a:noFill/>
        <a:ln w="38100" cap="flat" cmpd="sng" algn="ctr">
          <a:solidFill>
            <a:srgbClr val="4BACC6"/>
          </a:solidFill>
          <a:prstDash val="solid"/>
          <a:tailEnd type="triangle"/>
        </a:ln>
        <a:effectLst>
          <a:outerShdw blurRad="40000" dist="23000" dir="5400000" rotWithShape="0">
            <a:srgbClr val="000000">
              <a:alpha val="35000"/>
            </a:srgbClr>
          </a:outerShdw>
        </a:effec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0.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1.xml"/><Relationship Id="rId1" Type="http://schemas.openxmlformats.org/officeDocument/2006/relationships/printerSettings" Target="../printerSettings/printerSettings36.bin"/><Relationship Id="rId4" Type="http://schemas.openxmlformats.org/officeDocument/2006/relationships/comments" Target="../comments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3.xml"/><Relationship Id="rId1" Type="http://schemas.openxmlformats.org/officeDocument/2006/relationships/printerSettings" Target="../printerSettings/printerSettings38.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P20"/>
  <sheetViews>
    <sheetView showGridLines="0" zoomScale="115" zoomScaleNormal="115" workbookViewId="0"/>
  </sheetViews>
  <sheetFormatPr defaultRowHeight="18.75" x14ac:dyDescent="0.3"/>
  <cols>
    <col min="1" max="1" width="6" style="85" customWidth="1"/>
    <col min="2" max="2" width="6.7109375" style="85" customWidth="1"/>
    <col min="3" max="3" width="22.42578125" style="87" customWidth="1"/>
    <col min="4" max="4" width="10" style="88" customWidth="1"/>
    <col min="5" max="5" width="9.28515625" style="88" customWidth="1"/>
    <col min="6" max="6" width="5.85546875" style="88" customWidth="1"/>
    <col min="7" max="7" width="8.28515625" style="88" customWidth="1"/>
    <col min="8" max="9" width="9.140625" style="88"/>
    <col min="10" max="10" width="4.5703125" style="85" customWidth="1"/>
    <col min="11" max="11" width="15.85546875" style="87" customWidth="1"/>
    <col min="12" max="12" width="12.5703125" style="86" customWidth="1"/>
    <col min="13" max="13" width="13.42578125" style="86" customWidth="1"/>
    <col min="14" max="14" width="9.140625" style="85"/>
    <col min="15" max="15" width="12.5703125" style="85" customWidth="1"/>
    <col min="16" max="16" width="11.140625" style="85" customWidth="1"/>
    <col min="17" max="16384" width="9.140625" style="85"/>
  </cols>
  <sheetData>
    <row r="1" spans="2:16" ht="10.5" customHeight="1" thickBot="1" x14ac:dyDescent="0.35"/>
    <row r="2" spans="2:16" x14ac:dyDescent="0.3">
      <c r="B2" s="1525"/>
      <c r="C2" s="1526"/>
      <c r="D2" s="1526"/>
      <c r="E2" s="1526"/>
      <c r="F2" s="1526"/>
      <c r="G2" s="1526"/>
      <c r="H2" s="1526"/>
      <c r="I2" s="1526"/>
      <c r="J2" s="1526"/>
      <c r="K2" s="1526"/>
      <c r="L2" s="1526"/>
      <c r="M2" s="1526"/>
      <c r="N2" s="1526"/>
      <c r="O2" s="1526"/>
      <c r="P2" s="1527"/>
    </row>
    <row r="3" spans="2:16" ht="15.75" customHeight="1" thickBot="1" x14ac:dyDescent="0.35">
      <c r="B3" s="1528"/>
      <c r="C3" s="1529"/>
      <c r="D3" s="1529"/>
      <c r="E3" s="1529"/>
      <c r="F3" s="1529"/>
      <c r="G3" s="1529"/>
      <c r="H3" s="1529"/>
      <c r="I3" s="1529"/>
      <c r="J3" s="1529"/>
      <c r="K3" s="1529"/>
      <c r="L3" s="1529"/>
      <c r="M3" s="1529"/>
      <c r="N3" s="1529"/>
      <c r="O3" s="1529"/>
      <c r="P3" s="1530"/>
    </row>
    <row r="4" spans="2:16" ht="11.25" customHeight="1" x14ac:dyDescent="0.3"/>
    <row r="5" spans="2:16" ht="18.75" customHeight="1" x14ac:dyDescent="0.3">
      <c r="B5" s="103"/>
      <c r="C5" s="103"/>
      <c r="D5" s="103"/>
      <c r="E5" s="1531" t="s">
        <v>505</v>
      </c>
      <c r="F5" s="1531"/>
      <c r="G5" s="1531"/>
      <c r="H5" s="1531"/>
      <c r="I5" s="1531"/>
      <c r="J5" s="1531"/>
      <c r="K5" s="1531"/>
      <c r="L5" s="1531"/>
      <c r="M5" s="1531"/>
      <c r="N5" s="1531"/>
      <c r="O5" s="1531"/>
      <c r="P5" s="1531"/>
    </row>
    <row r="6" spans="2:16" ht="18.75" customHeight="1" x14ac:dyDescent="0.3">
      <c r="B6" s="103"/>
      <c r="C6" s="103"/>
      <c r="D6" s="103"/>
      <c r="E6" s="1531"/>
      <c r="F6" s="1531"/>
      <c r="G6" s="1531"/>
      <c r="H6" s="1531"/>
      <c r="I6" s="1531"/>
      <c r="J6" s="1531"/>
      <c r="K6" s="1531"/>
      <c r="L6" s="1531"/>
      <c r="M6" s="1531"/>
      <c r="N6" s="1531"/>
      <c r="O6" s="1531"/>
      <c r="P6" s="1531"/>
    </row>
    <row r="7" spans="2:16" ht="10.5" customHeight="1" x14ac:dyDescent="0.3">
      <c r="B7" s="100"/>
      <c r="C7" s="100"/>
      <c r="D7" s="102"/>
      <c r="E7" s="102"/>
      <c r="F7" s="102"/>
      <c r="G7" s="102"/>
      <c r="H7" s="102"/>
      <c r="I7" s="102"/>
      <c r="J7" s="100"/>
      <c r="K7" s="101"/>
      <c r="L7" s="101"/>
      <c r="M7" s="101"/>
      <c r="N7" s="100"/>
      <c r="O7" s="100"/>
      <c r="P7" s="100"/>
    </row>
    <row r="8" spans="2:16" x14ac:dyDescent="0.3">
      <c r="B8" s="89"/>
      <c r="C8" s="93"/>
      <c r="D8" s="92"/>
      <c r="E8" s="91"/>
      <c r="F8" s="91"/>
      <c r="G8" s="91"/>
      <c r="H8" s="91"/>
      <c r="I8" s="91"/>
      <c r="J8" s="89"/>
      <c r="K8" s="90"/>
      <c r="L8" s="90"/>
      <c r="M8" s="90"/>
      <c r="N8" s="89"/>
      <c r="O8" s="89"/>
      <c r="P8" s="89"/>
    </row>
    <row r="9" spans="2:16" x14ac:dyDescent="0.3">
      <c r="B9" s="89"/>
      <c r="C9" s="93"/>
      <c r="D9" s="95"/>
      <c r="E9" s="94"/>
      <c r="F9" s="94"/>
      <c r="G9" s="94"/>
      <c r="H9" s="94"/>
      <c r="I9" s="94"/>
      <c r="J9" s="89"/>
      <c r="K9" s="90"/>
      <c r="L9" s="1520"/>
      <c r="M9" s="1521"/>
      <c r="N9" s="89"/>
      <c r="O9" s="89"/>
      <c r="P9" s="89"/>
    </row>
    <row r="10" spans="2:16" x14ac:dyDescent="0.3">
      <c r="B10" s="89"/>
      <c r="C10" s="93"/>
      <c r="D10" s="97"/>
      <c r="E10" s="93"/>
      <c r="F10" s="93"/>
      <c r="G10" s="93"/>
      <c r="H10" s="93"/>
      <c r="I10" s="93"/>
      <c r="J10" s="89"/>
      <c r="K10" s="90"/>
      <c r="L10" s="90"/>
      <c r="M10" s="90"/>
      <c r="N10" s="89"/>
      <c r="O10" s="89"/>
      <c r="P10" s="89"/>
    </row>
    <row r="11" spans="2:16" x14ac:dyDescent="0.3">
      <c r="B11" s="89"/>
      <c r="C11" s="93"/>
      <c r="D11" s="95"/>
      <c r="E11" s="94"/>
      <c r="F11" s="94"/>
      <c r="G11" s="94"/>
      <c r="H11" s="94"/>
      <c r="I11" s="94"/>
      <c r="J11" s="89"/>
      <c r="K11" s="90"/>
      <c r="L11" s="1521"/>
      <c r="M11" s="1521"/>
      <c r="N11" s="89"/>
      <c r="O11" s="89"/>
      <c r="P11" s="89"/>
    </row>
    <row r="12" spans="2:16" x14ac:dyDescent="0.3">
      <c r="B12" s="89"/>
      <c r="C12" s="98"/>
      <c r="D12" s="97"/>
      <c r="E12" s="93"/>
      <c r="F12" s="1522"/>
      <c r="G12" s="1522"/>
      <c r="H12" s="1522"/>
      <c r="I12" s="93"/>
      <c r="J12" s="89"/>
      <c r="K12" s="96"/>
      <c r="L12" s="96"/>
      <c r="M12" s="90"/>
      <c r="N12" s="1523"/>
      <c r="O12" s="1523"/>
      <c r="P12" s="94"/>
    </row>
    <row r="13" spans="2:16" x14ac:dyDescent="0.3">
      <c r="B13" s="89"/>
      <c r="C13" s="93"/>
      <c r="D13" s="99"/>
      <c r="E13" s="94"/>
      <c r="F13" s="94"/>
      <c r="G13" s="94"/>
      <c r="H13" s="94"/>
      <c r="I13" s="94"/>
      <c r="J13" s="89"/>
      <c r="K13" s="90"/>
      <c r="L13" s="1512"/>
      <c r="M13" s="1524"/>
      <c r="N13" s="89"/>
      <c r="O13" s="89"/>
      <c r="P13" s="89"/>
    </row>
    <row r="14" spans="2:16" x14ac:dyDescent="0.3">
      <c r="B14" s="89"/>
      <c r="C14" s="93"/>
      <c r="D14" s="97"/>
      <c r="E14" s="93"/>
      <c r="F14" s="93"/>
      <c r="G14" s="93"/>
      <c r="H14" s="93"/>
      <c r="I14" s="93"/>
      <c r="J14" s="89"/>
      <c r="K14" s="90"/>
      <c r="L14" s="90"/>
      <c r="M14" s="90"/>
      <c r="N14" s="89"/>
      <c r="O14" s="89"/>
      <c r="P14" s="89"/>
    </row>
    <row r="15" spans="2:16" x14ac:dyDescent="0.3">
      <c r="B15" s="89"/>
      <c r="C15" s="93"/>
      <c r="D15" s="99"/>
      <c r="E15" s="94"/>
      <c r="F15" s="94"/>
      <c r="G15" s="94"/>
      <c r="H15" s="94"/>
      <c r="I15" s="94"/>
      <c r="J15" s="89"/>
      <c r="K15" s="90"/>
      <c r="L15" s="1520"/>
      <c r="M15" s="1521"/>
      <c r="N15" s="89"/>
      <c r="O15" s="89"/>
      <c r="P15" s="89"/>
    </row>
    <row r="16" spans="2:16" x14ac:dyDescent="0.3">
      <c r="B16" s="89"/>
      <c r="C16" s="93"/>
      <c r="D16" s="97"/>
      <c r="E16" s="93"/>
      <c r="F16" s="93"/>
      <c r="G16" s="93"/>
      <c r="H16" s="93"/>
      <c r="I16" s="93"/>
      <c r="J16" s="89"/>
      <c r="K16" s="90"/>
      <c r="L16" s="90"/>
      <c r="M16" s="90"/>
      <c r="N16" s="89"/>
      <c r="O16" s="89"/>
      <c r="P16" s="89"/>
    </row>
    <row r="17" spans="2:16" x14ac:dyDescent="0.3">
      <c r="B17" s="89"/>
      <c r="C17" s="93"/>
      <c r="D17" s="95"/>
      <c r="E17" s="94"/>
      <c r="F17" s="94"/>
      <c r="G17" s="94"/>
      <c r="H17" s="94"/>
      <c r="I17" s="94"/>
      <c r="J17" s="89"/>
      <c r="K17" s="90"/>
      <c r="L17" s="1521"/>
      <c r="M17" s="1521"/>
      <c r="N17" s="89"/>
      <c r="O17" s="89"/>
      <c r="P17" s="89"/>
    </row>
    <row r="18" spans="2:16" x14ac:dyDescent="0.3">
      <c r="B18" s="89"/>
      <c r="C18" s="98"/>
      <c r="D18" s="97"/>
      <c r="E18" s="93"/>
      <c r="F18" s="1522"/>
      <c r="G18" s="1522"/>
      <c r="H18" s="1522"/>
      <c r="I18" s="93"/>
      <c r="J18" s="89"/>
      <c r="K18" s="96"/>
      <c r="L18" s="96"/>
      <c r="M18" s="90"/>
      <c r="N18" s="1523"/>
      <c r="O18" s="1523"/>
      <c r="P18" s="89"/>
    </row>
    <row r="19" spans="2:16" x14ac:dyDescent="0.3">
      <c r="B19" s="89"/>
      <c r="C19" s="93"/>
      <c r="D19" s="95"/>
      <c r="E19" s="94"/>
      <c r="F19" s="94"/>
      <c r="G19" s="94"/>
      <c r="H19" s="94"/>
      <c r="I19" s="94"/>
      <c r="J19" s="89"/>
      <c r="K19" s="90"/>
      <c r="L19" s="1521"/>
      <c r="M19" s="1521"/>
      <c r="N19" s="89"/>
      <c r="O19" s="89"/>
      <c r="P19" s="89"/>
    </row>
    <row r="20" spans="2:16" x14ac:dyDescent="0.3">
      <c r="B20" s="89"/>
      <c r="C20" s="93"/>
      <c r="D20" s="92"/>
      <c r="E20" s="91"/>
      <c r="F20" s="91"/>
      <c r="G20" s="91"/>
      <c r="H20" s="91"/>
      <c r="I20" s="91"/>
      <c r="J20" s="89"/>
      <c r="K20" s="90"/>
      <c r="L20" s="90"/>
      <c r="M20" s="90"/>
      <c r="N20" s="89"/>
      <c r="O20" s="89"/>
      <c r="P20" s="89"/>
    </row>
  </sheetData>
  <sheetProtection algorithmName="SHA-512" hashValue="URmSj0L0/fp0ewpJp92YKmZQPtzYDWM//oxZGX06HZn37Re9XwhCILQgTZ86VIYbMW2LmMmBq81SRfbrolKT8Q==" saltValue="uePj/i/yiIK6DDmbdOteiw==" spinCount="100000" sheet="1" objects="1" scenarios="1"/>
  <mergeCells count="12">
    <mergeCell ref="L19:M19"/>
    <mergeCell ref="B2:P3"/>
    <mergeCell ref="E5:P6"/>
    <mergeCell ref="L9:M9"/>
    <mergeCell ref="L11:M11"/>
    <mergeCell ref="F12:H12"/>
    <mergeCell ref="N12:O12"/>
    <mergeCell ref="L13:M13"/>
    <mergeCell ref="L15:M15"/>
    <mergeCell ref="L17:M17"/>
    <mergeCell ref="F18:H18"/>
    <mergeCell ref="N18:O18"/>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H251"/>
  <sheetViews>
    <sheetView showGridLines="0" showRowColHeaders="0" workbookViewId="0">
      <selection activeCell="F19" sqref="F19"/>
    </sheetView>
  </sheetViews>
  <sheetFormatPr defaultColWidth="17.85546875" defaultRowHeight="15.75" x14ac:dyDescent="0.2"/>
  <cols>
    <col min="1" max="1" width="17.85546875" style="139"/>
    <col min="2" max="2" width="13.7109375" style="139" customWidth="1"/>
    <col min="3" max="3" width="8.140625" style="150" hidden="1" customWidth="1"/>
    <col min="4" max="4" width="53.5703125" style="139" customWidth="1"/>
    <col min="5" max="5" width="17.85546875" style="139"/>
    <col min="6" max="7" width="19.5703125" style="151" customWidth="1"/>
    <col min="8" max="16384" width="17.85546875" style="139"/>
  </cols>
  <sheetData>
    <row r="1" spans="2:7" x14ac:dyDescent="0.2">
      <c r="B1" s="136"/>
      <c r="C1" s="137"/>
      <c r="D1" s="136"/>
      <c r="E1" s="136"/>
      <c r="F1" s="138"/>
      <c r="G1" s="138"/>
    </row>
    <row r="2" spans="2:7" x14ac:dyDescent="0.2">
      <c r="B2" s="136"/>
      <c r="C2" s="137"/>
      <c r="D2" s="136"/>
      <c r="E2" s="136"/>
      <c r="F2" s="138"/>
      <c r="G2" s="138"/>
    </row>
    <row r="3" spans="2:7" x14ac:dyDescent="0.2">
      <c r="B3" s="136"/>
      <c r="C3" s="137"/>
      <c r="D3" s="136"/>
      <c r="E3" s="136"/>
      <c r="F3" s="138"/>
      <c r="G3" s="138"/>
    </row>
    <row r="4" spans="2:7" x14ac:dyDescent="0.2">
      <c r="B4" s="139" t="str">
        <f>TTDN!D9</f>
        <v>CÔNG TY CỔ PHẦN QUỐC TẾ SUGI</v>
      </c>
    </row>
    <row r="5" spans="2:7" x14ac:dyDescent="0.2">
      <c r="B5" s="139" t="str">
        <f>TTDN!D11</f>
        <v>Số 51-53 đường Trường Chinh, phường Tứ Minh, TP Hải Dương</v>
      </c>
    </row>
    <row r="6" spans="2:7" x14ac:dyDescent="0.2">
      <c r="B6" s="139">
        <f>TTDN!D13</f>
        <v>2203838225</v>
      </c>
    </row>
    <row r="8" spans="2:7" ht="25.5" x14ac:dyDescent="0.2">
      <c r="B8" s="1532" t="s">
        <v>612</v>
      </c>
      <c r="C8" s="1532"/>
      <c r="D8" s="1532"/>
      <c r="E8" s="1532"/>
      <c r="F8" s="1532"/>
      <c r="G8" s="1532"/>
    </row>
    <row r="10" spans="2:7" s="142" customFormat="1" ht="25.5" customHeight="1" x14ac:dyDescent="0.2">
      <c r="B10" s="140" t="s">
        <v>613</v>
      </c>
      <c r="C10" s="140" t="s">
        <v>614</v>
      </c>
      <c r="D10" s="140" t="s">
        <v>127</v>
      </c>
      <c r="E10" s="140" t="s">
        <v>615</v>
      </c>
      <c r="F10" s="141" t="s">
        <v>616</v>
      </c>
      <c r="G10" s="141" t="s">
        <v>617</v>
      </c>
    </row>
    <row r="11" spans="2:7" x14ac:dyDescent="0.2">
      <c r="B11" s="427" t="s">
        <v>138</v>
      </c>
      <c r="C11" s="428" t="s">
        <v>590</v>
      </c>
      <c r="D11" s="427" t="s">
        <v>618</v>
      </c>
      <c r="E11" s="427" t="s">
        <v>616</v>
      </c>
      <c r="F11" s="429">
        <f>SUM(F12:F14)</f>
        <v>879268837</v>
      </c>
      <c r="G11" s="429">
        <f>SUM(G12:G14)</f>
        <v>0</v>
      </c>
    </row>
    <row r="12" spans="2:7" x14ac:dyDescent="0.2">
      <c r="B12" s="143" t="s">
        <v>140</v>
      </c>
      <c r="C12" s="144"/>
      <c r="D12" s="143" t="s">
        <v>147</v>
      </c>
      <c r="E12" s="143" t="s">
        <v>616</v>
      </c>
      <c r="F12" s="145">
        <v>879268837</v>
      </c>
      <c r="G12" s="145"/>
    </row>
    <row r="13" spans="2:7" x14ac:dyDescent="0.2">
      <c r="B13" s="143" t="s">
        <v>142</v>
      </c>
      <c r="C13" s="144"/>
      <c r="D13" s="143" t="s">
        <v>149</v>
      </c>
      <c r="E13" s="143" t="s">
        <v>616</v>
      </c>
      <c r="F13" s="145"/>
      <c r="G13" s="145"/>
    </row>
    <row r="14" spans="2:7" x14ac:dyDescent="0.2">
      <c r="B14" s="143" t="s">
        <v>1065</v>
      </c>
      <c r="C14" s="144"/>
      <c r="D14" s="143" t="s">
        <v>1066</v>
      </c>
      <c r="E14" s="143" t="s">
        <v>616</v>
      </c>
      <c r="F14" s="145"/>
      <c r="G14" s="145"/>
    </row>
    <row r="15" spans="2:7" x14ac:dyDescent="0.2">
      <c r="B15" s="427" t="s">
        <v>144</v>
      </c>
      <c r="C15" s="428" t="s">
        <v>590</v>
      </c>
      <c r="D15" s="427" t="s">
        <v>145</v>
      </c>
      <c r="E15" s="427" t="s">
        <v>616</v>
      </c>
      <c r="F15" s="429">
        <f>F16+F22+F23</f>
        <v>172646</v>
      </c>
      <c r="G15" s="429">
        <f>G16+G22+G23</f>
        <v>0</v>
      </c>
    </row>
    <row r="16" spans="2:7" x14ac:dyDescent="0.2">
      <c r="B16" s="143" t="s">
        <v>146</v>
      </c>
      <c r="C16" s="144"/>
      <c r="D16" s="143" t="s">
        <v>619</v>
      </c>
      <c r="E16" s="143" t="s">
        <v>616</v>
      </c>
      <c r="F16" s="145">
        <f>SUM(F17:F21)</f>
        <v>172646</v>
      </c>
      <c r="G16" s="145">
        <f>SUM(G17:G21)</f>
        <v>0</v>
      </c>
    </row>
    <row r="17" spans="2:8" x14ac:dyDescent="0.2">
      <c r="B17" s="146" t="s">
        <v>620</v>
      </c>
      <c r="C17" s="147"/>
      <c r="D17" s="146" t="s">
        <v>621</v>
      </c>
      <c r="E17" s="143" t="s">
        <v>616</v>
      </c>
      <c r="F17" s="148">
        <v>172646</v>
      </c>
      <c r="G17" s="148"/>
      <c r="H17" s="149"/>
    </row>
    <row r="18" spans="2:8" x14ac:dyDescent="0.2">
      <c r="B18" s="146" t="s">
        <v>622</v>
      </c>
      <c r="C18" s="147"/>
      <c r="D18" s="146" t="s">
        <v>623</v>
      </c>
      <c r="E18" s="143" t="s">
        <v>616</v>
      </c>
      <c r="F18" s="148"/>
      <c r="G18" s="148"/>
      <c r="H18" s="149"/>
    </row>
    <row r="19" spans="2:8" x14ac:dyDescent="0.2">
      <c r="B19" s="146" t="s">
        <v>624</v>
      </c>
      <c r="C19" s="147"/>
      <c r="D19" s="146" t="s">
        <v>625</v>
      </c>
      <c r="E19" s="143" t="s">
        <v>616</v>
      </c>
      <c r="F19" s="148">
        <v>0</v>
      </c>
      <c r="G19" s="148"/>
      <c r="H19" s="149"/>
    </row>
    <row r="20" spans="2:8" x14ac:dyDescent="0.2">
      <c r="B20" s="146" t="s">
        <v>626</v>
      </c>
      <c r="C20" s="147"/>
      <c r="D20" s="146" t="s">
        <v>625</v>
      </c>
      <c r="E20" s="143" t="s">
        <v>616</v>
      </c>
      <c r="F20" s="148">
        <v>0</v>
      </c>
      <c r="G20" s="148"/>
      <c r="H20" s="149"/>
    </row>
    <row r="21" spans="2:8" x14ac:dyDescent="0.2">
      <c r="B21" s="146" t="s">
        <v>627</v>
      </c>
      <c r="C21" s="147"/>
      <c r="D21" s="146" t="s">
        <v>625</v>
      </c>
      <c r="E21" s="143" t="s">
        <v>616</v>
      </c>
      <c r="F21" s="148">
        <v>0</v>
      </c>
      <c r="G21" s="148"/>
      <c r="H21" s="149"/>
    </row>
    <row r="22" spans="2:8" x14ac:dyDescent="0.2">
      <c r="B22" s="143" t="s">
        <v>148</v>
      </c>
      <c r="C22" s="144"/>
      <c r="D22" s="143" t="s">
        <v>149</v>
      </c>
      <c r="E22" s="143" t="s">
        <v>616</v>
      </c>
      <c r="F22" s="145"/>
      <c r="G22" s="145"/>
    </row>
    <row r="23" spans="2:8" x14ac:dyDescent="0.2">
      <c r="B23" s="143" t="s">
        <v>1067</v>
      </c>
      <c r="C23" s="144"/>
      <c r="D23" s="143" t="s">
        <v>1066</v>
      </c>
      <c r="E23" s="143" t="s">
        <v>616</v>
      </c>
      <c r="F23" s="145"/>
      <c r="G23" s="145"/>
    </row>
    <row r="24" spans="2:8" s="1258" customFormat="1" x14ac:dyDescent="0.2">
      <c r="B24" s="427" t="s">
        <v>1068</v>
      </c>
      <c r="C24" s="428" t="s">
        <v>590</v>
      </c>
      <c r="D24" s="427" t="s">
        <v>1069</v>
      </c>
      <c r="E24" s="427" t="s">
        <v>616</v>
      </c>
      <c r="F24" s="429">
        <f>SUM(F25:F26)</f>
        <v>0</v>
      </c>
      <c r="G24" s="429">
        <f>SUM(G25:G26)</f>
        <v>0</v>
      </c>
    </row>
    <row r="25" spans="2:8" x14ac:dyDescent="0.2">
      <c r="B25" s="143" t="s">
        <v>1070</v>
      </c>
      <c r="C25" s="144"/>
      <c r="D25" s="143" t="s">
        <v>147</v>
      </c>
      <c r="E25" s="143" t="s">
        <v>616</v>
      </c>
      <c r="F25" s="145"/>
      <c r="G25" s="145"/>
    </row>
    <row r="26" spans="2:8" x14ac:dyDescent="0.2">
      <c r="B26" s="143" t="s">
        <v>1071</v>
      </c>
      <c r="C26" s="144"/>
      <c r="D26" s="143" t="s">
        <v>149</v>
      </c>
      <c r="E26" s="143" t="s">
        <v>616</v>
      </c>
      <c r="F26" s="145"/>
      <c r="G26" s="145"/>
    </row>
    <row r="27" spans="2:8" x14ac:dyDescent="0.2">
      <c r="B27" s="427" t="s">
        <v>150</v>
      </c>
      <c r="C27" s="428" t="s">
        <v>590</v>
      </c>
      <c r="D27" s="427" t="s">
        <v>151</v>
      </c>
      <c r="E27" s="427" t="s">
        <v>616</v>
      </c>
      <c r="F27" s="429">
        <f>SUM(F28:F30)</f>
        <v>0</v>
      </c>
      <c r="G27" s="429">
        <f>SUM(G28:G30)</f>
        <v>0</v>
      </c>
    </row>
    <row r="28" spans="2:8" x14ac:dyDescent="0.2">
      <c r="B28" s="143" t="s">
        <v>1072</v>
      </c>
      <c r="C28" s="144"/>
      <c r="D28" s="143" t="s">
        <v>151</v>
      </c>
      <c r="E28" s="143" t="s">
        <v>616</v>
      </c>
      <c r="F28" s="1257"/>
      <c r="G28" s="1257"/>
    </row>
    <row r="29" spans="2:8" x14ac:dyDescent="0.2">
      <c r="B29" s="143" t="s">
        <v>1073</v>
      </c>
      <c r="C29" s="144"/>
      <c r="D29" s="143" t="s">
        <v>1074</v>
      </c>
      <c r="E29" s="143" t="s">
        <v>616</v>
      </c>
      <c r="F29" s="1257"/>
      <c r="G29" s="1257"/>
    </row>
    <row r="30" spans="2:8" x14ac:dyDescent="0.2">
      <c r="B30" s="143" t="s">
        <v>1075</v>
      </c>
      <c r="C30" s="144"/>
      <c r="D30" s="143" t="s">
        <v>1076</v>
      </c>
      <c r="E30" s="143" t="s">
        <v>616</v>
      </c>
      <c r="F30" s="1257"/>
      <c r="G30" s="1257"/>
    </row>
    <row r="31" spans="2:8" ht="17.25" customHeight="1" x14ac:dyDescent="0.2">
      <c r="B31" s="427" t="s">
        <v>152</v>
      </c>
      <c r="C31" s="428" t="s">
        <v>590</v>
      </c>
      <c r="D31" s="427" t="s">
        <v>153</v>
      </c>
      <c r="E31" s="427" t="s">
        <v>616</v>
      </c>
      <c r="F31" s="429">
        <f>SUM(F32:F35)</f>
        <v>0</v>
      </c>
      <c r="G31" s="429">
        <f>SUM(G32:G35)</f>
        <v>0</v>
      </c>
    </row>
    <row r="32" spans="2:8" x14ac:dyDescent="0.2">
      <c r="B32" s="143" t="s">
        <v>154</v>
      </c>
      <c r="C32" s="144"/>
      <c r="D32" s="143" t="s">
        <v>155</v>
      </c>
      <c r="E32" s="143" t="s">
        <v>616</v>
      </c>
      <c r="F32" s="145"/>
      <c r="G32" s="145"/>
    </row>
    <row r="33" spans="2:7" x14ac:dyDescent="0.2">
      <c r="B33" s="143" t="s">
        <v>1077</v>
      </c>
      <c r="C33" s="144"/>
      <c r="D33" s="143" t="s">
        <v>1078</v>
      </c>
      <c r="E33" s="143" t="s">
        <v>616</v>
      </c>
      <c r="F33" s="145"/>
      <c r="G33" s="145"/>
    </row>
    <row r="34" spans="2:7" x14ac:dyDescent="0.2">
      <c r="B34" s="143" t="s">
        <v>1079</v>
      </c>
      <c r="C34" s="144"/>
      <c r="D34" s="143" t="s">
        <v>1080</v>
      </c>
      <c r="E34" s="143" t="s">
        <v>616</v>
      </c>
      <c r="F34" s="145"/>
      <c r="G34" s="145"/>
    </row>
    <row r="35" spans="2:7" x14ac:dyDescent="0.2">
      <c r="B35" s="143" t="s">
        <v>156</v>
      </c>
      <c r="C35" s="144"/>
      <c r="D35" s="143" t="s">
        <v>157</v>
      </c>
      <c r="E35" s="143" t="s">
        <v>616</v>
      </c>
      <c r="F35" s="145"/>
      <c r="G35" s="145"/>
    </row>
    <row r="36" spans="2:7" x14ac:dyDescent="0.2">
      <c r="B36" s="427" t="s">
        <v>158</v>
      </c>
      <c r="C36" s="428" t="s">
        <v>590</v>
      </c>
      <c r="D36" s="427" t="s">
        <v>159</v>
      </c>
      <c r="E36" s="427" t="s">
        <v>628</v>
      </c>
      <c r="F36" s="429"/>
      <c r="G36" s="429">
        <v>0</v>
      </c>
    </row>
    <row r="37" spans="2:7" x14ac:dyDescent="0.2">
      <c r="B37" s="427" t="s">
        <v>160</v>
      </c>
      <c r="C37" s="428" t="s">
        <v>590</v>
      </c>
      <c r="D37" s="427" t="s">
        <v>161</v>
      </c>
      <c r="E37" s="427" t="s">
        <v>616</v>
      </c>
      <c r="F37" s="429">
        <f>SUM(F38:F39)</f>
        <v>24418357</v>
      </c>
      <c r="G37" s="429">
        <f>SUM(G38:G39)</f>
        <v>0</v>
      </c>
    </row>
    <row r="38" spans="2:7" x14ac:dyDescent="0.2">
      <c r="B38" s="143" t="s">
        <v>162</v>
      </c>
      <c r="C38" s="144"/>
      <c r="D38" s="143" t="s">
        <v>629</v>
      </c>
      <c r="E38" s="143" t="s">
        <v>616</v>
      </c>
      <c r="F38" s="145">
        <v>24418357</v>
      </c>
      <c r="G38" s="145"/>
    </row>
    <row r="39" spans="2:7" x14ac:dyDescent="0.2">
      <c r="B39" s="143" t="s">
        <v>164</v>
      </c>
      <c r="C39" s="144"/>
      <c r="D39" s="143" t="s">
        <v>165</v>
      </c>
      <c r="E39" s="143" t="s">
        <v>616</v>
      </c>
      <c r="F39" s="145"/>
      <c r="G39" s="145"/>
    </row>
    <row r="40" spans="2:7" x14ac:dyDescent="0.2">
      <c r="B40" s="427" t="s">
        <v>166</v>
      </c>
      <c r="C40" s="428" t="s">
        <v>590</v>
      </c>
      <c r="D40" s="427" t="s">
        <v>167</v>
      </c>
      <c r="E40" s="427" t="s">
        <v>616</v>
      </c>
      <c r="F40" s="429">
        <f>SUM(F41:F44)</f>
        <v>0</v>
      </c>
      <c r="G40" s="429">
        <f>SUM(G41:G44)</f>
        <v>0</v>
      </c>
    </row>
    <row r="41" spans="2:7" x14ac:dyDescent="0.2">
      <c r="B41" s="143" t="s">
        <v>168</v>
      </c>
      <c r="C41" s="144"/>
      <c r="D41" s="143" t="s">
        <v>167</v>
      </c>
      <c r="E41" s="143" t="s">
        <v>616</v>
      </c>
      <c r="F41" s="145"/>
      <c r="G41" s="145"/>
    </row>
    <row r="42" spans="2:7" x14ac:dyDescent="0.2">
      <c r="B42" s="143" t="s">
        <v>1081</v>
      </c>
      <c r="C42" s="144"/>
      <c r="D42" s="143" t="s">
        <v>1082</v>
      </c>
      <c r="E42" s="143" t="s">
        <v>616</v>
      </c>
      <c r="F42" s="145"/>
      <c r="G42" s="145"/>
    </row>
    <row r="43" spans="2:7" x14ac:dyDescent="0.2">
      <c r="B43" s="143" t="s">
        <v>1083</v>
      </c>
      <c r="C43" s="144"/>
      <c r="D43" s="143" t="s">
        <v>1084</v>
      </c>
      <c r="E43" s="143" t="s">
        <v>616</v>
      </c>
      <c r="F43" s="145"/>
      <c r="G43" s="145"/>
    </row>
    <row r="44" spans="2:7" x14ac:dyDescent="0.2">
      <c r="B44" s="143" t="s">
        <v>170</v>
      </c>
      <c r="C44" s="144"/>
      <c r="D44" s="143" t="s">
        <v>1085</v>
      </c>
      <c r="E44" s="143" t="s">
        <v>616</v>
      </c>
      <c r="F44" s="145"/>
      <c r="G44" s="145"/>
    </row>
    <row r="45" spans="2:7" x14ac:dyDescent="0.2">
      <c r="B45" s="427" t="s">
        <v>171</v>
      </c>
      <c r="C45" s="428" t="s">
        <v>590</v>
      </c>
      <c r="D45" s="427" t="s">
        <v>172</v>
      </c>
      <c r="E45" s="427" t="s">
        <v>628</v>
      </c>
      <c r="F45" s="429">
        <f>SUM(F46:F48)</f>
        <v>0</v>
      </c>
      <c r="G45" s="429">
        <f>SUM(G46:G48)</f>
        <v>0</v>
      </c>
    </row>
    <row r="46" spans="2:7" x14ac:dyDescent="0.2">
      <c r="B46" s="143" t="s">
        <v>173</v>
      </c>
      <c r="C46" s="144"/>
      <c r="D46" s="143" t="s">
        <v>174</v>
      </c>
      <c r="E46" s="143" t="s">
        <v>628</v>
      </c>
      <c r="F46" s="145"/>
      <c r="G46" s="145"/>
    </row>
    <row r="47" spans="2:7" x14ac:dyDescent="0.2">
      <c r="B47" s="143" t="s">
        <v>1086</v>
      </c>
      <c r="C47" s="144"/>
      <c r="D47" s="143" t="s">
        <v>1087</v>
      </c>
      <c r="E47" s="143" t="s">
        <v>628</v>
      </c>
      <c r="F47" s="145"/>
      <c r="G47" s="145"/>
    </row>
    <row r="48" spans="2:7" x14ac:dyDescent="0.2">
      <c r="B48" s="143" t="s">
        <v>176</v>
      </c>
      <c r="C48" s="144"/>
      <c r="D48" s="143" t="s">
        <v>172</v>
      </c>
      <c r="E48" s="143" t="s">
        <v>628</v>
      </c>
      <c r="F48" s="145"/>
      <c r="G48" s="145"/>
    </row>
    <row r="49" spans="2:7" x14ac:dyDescent="0.2">
      <c r="B49" s="427" t="s">
        <v>177</v>
      </c>
      <c r="C49" s="428" t="s">
        <v>590</v>
      </c>
      <c r="D49" s="427" t="s">
        <v>178</v>
      </c>
      <c r="E49" s="427" t="s">
        <v>616</v>
      </c>
      <c r="F49" s="429"/>
      <c r="G49" s="429"/>
    </row>
    <row r="50" spans="2:7" x14ac:dyDescent="0.2">
      <c r="B50" s="427" t="s">
        <v>179</v>
      </c>
      <c r="C50" s="428" t="s">
        <v>590</v>
      </c>
      <c r="D50" s="427" t="s">
        <v>180</v>
      </c>
      <c r="E50" s="427" t="s">
        <v>616</v>
      </c>
      <c r="F50" s="429"/>
      <c r="G50" s="429"/>
    </row>
    <row r="51" spans="2:7" x14ac:dyDescent="0.2">
      <c r="B51" s="427" t="s">
        <v>181</v>
      </c>
      <c r="C51" s="428" t="s">
        <v>590</v>
      </c>
      <c r="D51" s="427" t="s">
        <v>182</v>
      </c>
      <c r="E51" s="427" t="s">
        <v>616</v>
      </c>
      <c r="F51" s="429"/>
      <c r="G51" s="429"/>
    </row>
    <row r="52" spans="2:7" x14ac:dyDescent="0.2">
      <c r="B52" s="427" t="s">
        <v>183</v>
      </c>
      <c r="C52" s="428" t="s">
        <v>590</v>
      </c>
      <c r="D52" s="427" t="s">
        <v>184</v>
      </c>
      <c r="E52" s="427" t="s">
        <v>616</v>
      </c>
      <c r="F52" s="429">
        <f>SUM(F53:F56)</f>
        <v>0</v>
      </c>
      <c r="G52" s="429">
        <f>SUM(G53:G56)</f>
        <v>0</v>
      </c>
    </row>
    <row r="53" spans="2:7" x14ac:dyDescent="0.2">
      <c r="B53" s="143" t="s">
        <v>1088</v>
      </c>
      <c r="C53" s="144"/>
      <c r="D53" s="143" t="s">
        <v>184</v>
      </c>
      <c r="E53" s="143" t="s">
        <v>616</v>
      </c>
      <c r="F53" s="145"/>
      <c r="G53" s="145"/>
    </row>
    <row r="54" spans="2:7" x14ac:dyDescent="0.2">
      <c r="B54" s="143" t="s">
        <v>1089</v>
      </c>
      <c r="C54" s="144"/>
      <c r="D54" s="143" t="s">
        <v>1090</v>
      </c>
      <c r="E54" s="143" t="s">
        <v>616</v>
      </c>
      <c r="F54" s="145"/>
      <c r="G54" s="145"/>
    </row>
    <row r="55" spans="2:7" x14ac:dyDescent="0.2">
      <c r="B55" s="143" t="s">
        <v>1091</v>
      </c>
      <c r="C55" s="144"/>
      <c r="D55" s="143" t="s">
        <v>1092</v>
      </c>
      <c r="E55" s="143" t="s">
        <v>616</v>
      </c>
      <c r="F55" s="145"/>
      <c r="G55" s="145"/>
    </row>
    <row r="56" spans="2:7" x14ac:dyDescent="0.2">
      <c r="B56" s="143" t="s">
        <v>1093</v>
      </c>
      <c r="C56" s="144"/>
      <c r="D56" s="143" t="s">
        <v>1094</v>
      </c>
      <c r="E56" s="143" t="s">
        <v>616</v>
      </c>
      <c r="F56" s="145"/>
      <c r="G56" s="145"/>
    </row>
    <row r="57" spans="2:7" x14ac:dyDescent="0.2">
      <c r="B57" s="427" t="s">
        <v>185</v>
      </c>
      <c r="C57" s="428" t="s">
        <v>590</v>
      </c>
      <c r="D57" s="427" t="s">
        <v>186</v>
      </c>
      <c r="E57" s="427" t="s">
        <v>616</v>
      </c>
      <c r="F57" s="429"/>
      <c r="G57" s="429"/>
    </row>
    <row r="58" spans="2:7" x14ac:dyDescent="0.2">
      <c r="B58" s="427" t="s">
        <v>187</v>
      </c>
      <c r="C58" s="428" t="s">
        <v>590</v>
      </c>
      <c r="D58" s="427" t="s">
        <v>188</v>
      </c>
      <c r="E58" s="427" t="s">
        <v>616</v>
      </c>
      <c r="F58" s="429">
        <f>SUM(F59:F60)</f>
        <v>0</v>
      </c>
      <c r="G58" s="429">
        <f>SUM(G59:G60)</f>
        <v>0</v>
      </c>
    </row>
    <row r="59" spans="2:7" x14ac:dyDescent="0.2">
      <c r="B59" s="143" t="s">
        <v>1095</v>
      </c>
      <c r="C59" s="144"/>
      <c r="D59" s="143" t="s">
        <v>1096</v>
      </c>
      <c r="E59" s="143" t="s">
        <v>616</v>
      </c>
      <c r="F59" s="145"/>
      <c r="G59" s="145"/>
    </row>
    <row r="60" spans="2:7" x14ac:dyDescent="0.2">
      <c r="B60" s="143" t="s">
        <v>1097</v>
      </c>
      <c r="C60" s="144"/>
      <c r="D60" s="143" t="s">
        <v>1098</v>
      </c>
      <c r="E60" s="143" t="s">
        <v>616</v>
      </c>
      <c r="F60" s="145"/>
      <c r="G60" s="145"/>
    </row>
    <row r="61" spans="2:7" x14ac:dyDescent="0.2">
      <c r="B61" s="427" t="s">
        <v>189</v>
      </c>
      <c r="C61" s="428" t="s">
        <v>590</v>
      </c>
      <c r="D61" s="427" t="s">
        <v>190</v>
      </c>
      <c r="E61" s="427" t="s">
        <v>616</v>
      </c>
      <c r="F61" s="429">
        <f>SUM(F62:F64)</f>
        <v>0</v>
      </c>
      <c r="G61" s="429">
        <f>SUM(G62:G64)</f>
        <v>0</v>
      </c>
    </row>
    <row r="62" spans="2:7" ht="16.5" customHeight="1" x14ac:dyDescent="0.2">
      <c r="B62" s="143" t="s">
        <v>1099</v>
      </c>
      <c r="C62" s="144"/>
      <c r="D62" s="143" t="s">
        <v>1100</v>
      </c>
      <c r="E62" s="143" t="s">
        <v>616</v>
      </c>
      <c r="F62" s="145"/>
      <c r="G62" s="145"/>
    </row>
    <row r="63" spans="2:7" x14ac:dyDescent="0.2">
      <c r="B63" s="143" t="s">
        <v>1101</v>
      </c>
      <c r="C63" s="144"/>
      <c r="D63" s="143" t="s">
        <v>1102</v>
      </c>
      <c r="E63" s="143" t="s">
        <v>616</v>
      </c>
      <c r="F63" s="145"/>
      <c r="G63" s="145"/>
    </row>
    <row r="64" spans="2:7" x14ac:dyDescent="0.2">
      <c r="B64" s="143" t="s">
        <v>1103</v>
      </c>
      <c r="C64" s="144"/>
      <c r="D64" s="143" t="s">
        <v>1104</v>
      </c>
      <c r="E64" s="143" t="s">
        <v>616</v>
      </c>
      <c r="F64" s="145"/>
      <c r="G64" s="145"/>
    </row>
    <row r="65" spans="2:7" x14ac:dyDescent="0.2">
      <c r="B65" s="427" t="s">
        <v>191</v>
      </c>
      <c r="C65" s="428" t="s">
        <v>590</v>
      </c>
      <c r="D65" s="427" t="s">
        <v>192</v>
      </c>
      <c r="E65" s="427" t="s">
        <v>616</v>
      </c>
      <c r="F65" s="429"/>
      <c r="G65" s="429"/>
    </row>
    <row r="66" spans="2:7" x14ac:dyDescent="0.2">
      <c r="B66" s="427" t="s">
        <v>1105</v>
      </c>
      <c r="C66" s="428" t="s">
        <v>590</v>
      </c>
      <c r="D66" s="427" t="s">
        <v>1106</v>
      </c>
      <c r="E66" s="427" t="s">
        <v>616</v>
      </c>
      <c r="F66" s="429"/>
      <c r="G66" s="429"/>
    </row>
    <row r="67" spans="2:7" x14ac:dyDescent="0.2">
      <c r="B67" s="427" t="s">
        <v>1107</v>
      </c>
      <c r="C67" s="428" t="s">
        <v>590</v>
      </c>
      <c r="D67" s="427" t="s">
        <v>1108</v>
      </c>
      <c r="E67" s="427" t="s">
        <v>616</v>
      </c>
      <c r="F67" s="429">
        <f>SUM(F68:F69)</f>
        <v>0</v>
      </c>
      <c r="G67" s="429">
        <f>SUM(G68:G69)</f>
        <v>0</v>
      </c>
    </row>
    <row r="68" spans="2:7" x14ac:dyDescent="0.2">
      <c r="B68" s="143" t="s">
        <v>1109</v>
      </c>
      <c r="C68" s="144"/>
      <c r="D68" s="143" t="s">
        <v>1110</v>
      </c>
      <c r="E68" s="143" t="s">
        <v>616</v>
      </c>
      <c r="F68" s="145"/>
      <c r="G68" s="145"/>
    </row>
    <row r="69" spans="2:7" x14ac:dyDescent="0.2">
      <c r="B69" s="143" t="s">
        <v>1111</v>
      </c>
      <c r="C69" s="144"/>
      <c r="D69" s="143" t="s">
        <v>1112</v>
      </c>
      <c r="E69" s="143" t="s">
        <v>616</v>
      </c>
      <c r="F69" s="145"/>
      <c r="G69" s="145"/>
    </row>
    <row r="70" spans="2:7" x14ac:dyDescent="0.2">
      <c r="B70" s="427" t="s">
        <v>1113</v>
      </c>
      <c r="C70" s="428" t="s">
        <v>590</v>
      </c>
      <c r="D70" s="427" t="s">
        <v>1114</v>
      </c>
      <c r="E70" s="427" t="s">
        <v>628</v>
      </c>
      <c r="F70" s="429"/>
      <c r="G70" s="429"/>
    </row>
    <row r="71" spans="2:7" x14ac:dyDescent="0.2">
      <c r="B71" s="427" t="s">
        <v>193</v>
      </c>
      <c r="C71" s="428" t="s">
        <v>590</v>
      </c>
      <c r="D71" s="427" t="s">
        <v>194</v>
      </c>
      <c r="E71" s="427" t="s">
        <v>616</v>
      </c>
      <c r="F71" s="429">
        <f>F72+F83+F84</f>
        <v>0</v>
      </c>
      <c r="G71" s="429">
        <f>G72+G83+G84</f>
        <v>0</v>
      </c>
    </row>
    <row r="72" spans="2:7" x14ac:dyDescent="0.2">
      <c r="B72" s="143" t="s">
        <v>195</v>
      </c>
      <c r="C72" s="144"/>
      <c r="D72" s="143" t="s">
        <v>630</v>
      </c>
      <c r="E72" s="143" t="s">
        <v>616</v>
      </c>
      <c r="F72" s="145"/>
      <c r="G72" s="145"/>
    </row>
    <row r="73" spans="2:7" x14ac:dyDescent="0.2">
      <c r="B73" s="143" t="s">
        <v>196</v>
      </c>
      <c r="C73" s="144"/>
      <c r="D73" s="143" t="s">
        <v>1115</v>
      </c>
      <c r="E73" s="143" t="s">
        <v>616</v>
      </c>
      <c r="F73" s="145"/>
      <c r="G73" s="145"/>
    </row>
    <row r="74" spans="2:7" x14ac:dyDescent="0.2">
      <c r="B74" s="143" t="s">
        <v>198</v>
      </c>
      <c r="C74" s="144"/>
      <c r="D74" s="143" t="s">
        <v>1116</v>
      </c>
      <c r="E74" s="143" t="s">
        <v>616</v>
      </c>
      <c r="F74" s="148"/>
      <c r="G74" s="148"/>
    </row>
    <row r="75" spans="2:7" x14ac:dyDescent="0.2">
      <c r="B75" s="143" t="s">
        <v>1117</v>
      </c>
      <c r="C75" s="144"/>
      <c r="D75" s="143" t="s">
        <v>1118</v>
      </c>
      <c r="E75" s="143" t="s">
        <v>616</v>
      </c>
      <c r="F75" s="148"/>
      <c r="G75" s="148"/>
    </row>
    <row r="76" spans="2:7" x14ac:dyDescent="0.2">
      <c r="B76" s="143" t="s">
        <v>1119</v>
      </c>
      <c r="C76" s="144"/>
      <c r="D76" s="143" t="s">
        <v>631</v>
      </c>
      <c r="E76" s="143" t="s">
        <v>616</v>
      </c>
      <c r="F76" s="148"/>
      <c r="G76" s="148"/>
    </row>
    <row r="77" spans="2:7" x14ac:dyDescent="0.2">
      <c r="B77" s="143" t="s">
        <v>1120</v>
      </c>
      <c r="C77" s="144"/>
      <c r="D77" s="143" t="s">
        <v>632</v>
      </c>
      <c r="E77" s="143" t="s">
        <v>616</v>
      </c>
      <c r="F77" s="148"/>
      <c r="G77" s="148"/>
    </row>
    <row r="78" spans="2:7" x14ac:dyDescent="0.2">
      <c r="B78" s="427" t="s">
        <v>1121</v>
      </c>
      <c r="C78" s="428" t="s">
        <v>590</v>
      </c>
      <c r="D78" s="427" t="s">
        <v>197</v>
      </c>
      <c r="E78" s="427" t="s">
        <v>616</v>
      </c>
      <c r="F78" s="1259">
        <f>SUM(F79:F80)</f>
        <v>0</v>
      </c>
      <c r="G78" s="1259">
        <f>SUM(G79:G80)</f>
        <v>0</v>
      </c>
    </row>
    <row r="79" spans="2:7" x14ac:dyDescent="0.2">
      <c r="B79" s="143" t="s">
        <v>1122</v>
      </c>
      <c r="C79" s="144"/>
      <c r="D79" s="143" t="s">
        <v>1123</v>
      </c>
      <c r="E79" s="143" t="s">
        <v>616</v>
      </c>
      <c r="F79" s="148"/>
      <c r="G79" s="148"/>
    </row>
    <row r="80" spans="2:7" x14ac:dyDescent="0.2">
      <c r="B80" s="143" t="s">
        <v>1124</v>
      </c>
      <c r="C80" s="144"/>
      <c r="D80" s="143" t="s">
        <v>1125</v>
      </c>
      <c r="E80" s="143" t="s">
        <v>616</v>
      </c>
      <c r="F80" s="148"/>
      <c r="G80" s="148"/>
    </row>
    <row r="81" spans="1:8" x14ac:dyDescent="0.2">
      <c r="A81" s="139" t="s">
        <v>393</v>
      </c>
      <c r="B81" s="427" t="s">
        <v>1126</v>
      </c>
      <c r="C81" s="428" t="s">
        <v>590</v>
      </c>
      <c r="D81" s="427" t="s">
        <v>1127</v>
      </c>
      <c r="E81" s="427" t="s">
        <v>616</v>
      </c>
      <c r="F81" s="1259"/>
      <c r="G81" s="1259"/>
    </row>
    <row r="82" spans="1:8" x14ac:dyDescent="0.2">
      <c r="B82" s="143" t="s">
        <v>1128</v>
      </c>
      <c r="C82" s="144"/>
      <c r="D82" s="143" t="s">
        <v>633</v>
      </c>
      <c r="E82" s="143" t="s">
        <v>616</v>
      </c>
      <c r="F82" s="145"/>
      <c r="G82" s="145"/>
    </row>
    <row r="83" spans="1:8" x14ac:dyDescent="0.2">
      <c r="B83" s="143" t="s">
        <v>1129</v>
      </c>
      <c r="C83" s="144"/>
      <c r="D83" s="143" t="s">
        <v>634</v>
      </c>
      <c r="E83" s="143" t="s">
        <v>616</v>
      </c>
      <c r="F83" s="145"/>
      <c r="G83" s="145"/>
    </row>
    <row r="84" spans="1:8" x14ac:dyDescent="0.2">
      <c r="B84" s="143" t="s">
        <v>1130</v>
      </c>
      <c r="C84" s="144"/>
      <c r="D84" s="143" t="s">
        <v>635</v>
      </c>
      <c r="E84" s="143" t="s">
        <v>616</v>
      </c>
      <c r="F84" s="148"/>
      <c r="G84" s="148"/>
      <c r="H84" s="149"/>
    </row>
    <row r="85" spans="1:8" x14ac:dyDescent="0.2">
      <c r="B85" s="143" t="s">
        <v>1131</v>
      </c>
      <c r="C85" s="144"/>
      <c r="D85" s="143" t="s">
        <v>1132</v>
      </c>
      <c r="E85" s="143" t="s">
        <v>616</v>
      </c>
      <c r="F85" s="148"/>
      <c r="G85" s="148"/>
      <c r="H85" s="149"/>
    </row>
    <row r="86" spans="1:8" x14ac:dyDescent="0.2">
      <c r="B86" s="143" t="s">
        <v>1133</v>
      </c>
      <c r="C86" s="144"/>
      <c r="D86" s="143" t="s">
        <v>1134</v>
      </c>
      <c r="E86" s="143" t="s">
        <v>616</v>
      </c>
      <c r="F86" s="148"/>
      <c r="G86" s="148"/>
      <c r="H86" s="149"/>
    </row>
    <row r="87" spans="1:8" x14ac:dyDescent="0.2">
      <c r="B87" s="143" t="s">
        <v>1135</v>
      </c>
      <c r="C87" s="144"/>
      <c r="D87" s="143" t="s">
        <v>1136</v>
      </c>
      <c r="E87" s="143" t="s">
        <v>616</v>
      </c>
      <c r="F87" s="148"/>
      <c r="G87" s="148"/>
      <c r="H87" s="149"/>
    </row>
    <row r="88" spans="1:8" x14ac:dyDescent="0.2">
      <c r="B88" s="143" t="s">
        <v>1137</v>
      </c>
      <c r="C88" s="144"/>
      <c r="D88" s="143" t="s">
        <v>636</v>
      </c>
      <c r="E88" s="143" t="s">
        <v>616</v>
      </c>
      <c r="F88" s="148"/>
      <c r="G88" s="148"/>
      <c r="H88" s="149"/>
    </row>
    <row r="89" spans="1:8" x14ac:dyDescent="0.2">
      <c r="B89" s="427" t="s">
        <v>199</v>
      </c>
      <c r="C89" s="428" t="s">
        <v>590</v>
      </c>
      <c r="D89" s="427" t="s">
        <v>200</v>
      </c>
      <c r="E89" s="427" t="s">
        <v>617</v>
      </c>
      <c r="F89" s="429">
        <f>SUM(F90:F93)</f>
        <v>0</v>
      </c>
      <c r="G89" s="429">
        <f>SUM(G90:G93)</f>
        <v>0</v>
      </c>
    </row>
    <row r="90" spans="1:8" x14ac:dyDescent="0.2">
      <c r="B90" s="143" t="s">
        <v>201</v>
      </c>
      <c r="C90" s="144"/>
      <c r="D90" s="143" t="s">
        <v>202</v>
      </c>
      <c r="E90" s="143" t="s">
        <v>617</v>
      </c>
      <c r="F90" s="145"/>
      <c r="G90" s="145"/>
    </row>
    <row r="91" spans="1:8" x14ac:dyDescent="0.2">
      <c r="B91" s="143" t="s">
        <v>203</v>
      </c>
      <c r="C91" s="144"/>
      <c r="D91" s="143" t="s">
        <v>204</v>
      </c>
      <c r="E91" s="143" t="s">
        <v>617</v>
      </c>
      <c r="F91" s="145"/>
      <c r="G91" s="145"/>
    </row>
    <row r="92" spans="1:8" x14ac:dyDescent="0.2">
      <c r="B92" s="143" t="s">
        <v>205</v>
      </c>
      <c r="C92" s="144"/>
      <c r="D92" s="143" t="s">
        <v>637</v>
      </c>
      <c r="E92" s="143" t="s">
        <v>617</v>
      </c>
      <c r="F92" s="145"/>
      <c r="G92" s="145"/>
    </row>
    <row r="93" spans="1:8" x14ac:dyDescent="0.2">
      <c r="B93" s="143" t="s">
        <v>207</v>
      </c>
      <c r="C93" s="144"/>
      <c r="D93" s="143" t="s">
        <v>208</v>
      </c>
      <c r="E93" s="143" t="s">
        <v>617</v>
      </c>
      <c r="F93" s="145"/>
      <c r="G93" s="145"/>
    </row>
    <row r="94" spans="1:8" x14ac:dyDescent="0.2">
      <c r="B94" s="427" t="s">
        <v>209</v>
      </c>
      <c r="C94" s="428" t="s">
        <v>590</v>
      </c>
      <c r="D94" s="427" t="s">
        <v>210</v>
      </c>
      <c r="E94" s="427" t="s">
        <v>616</v>
      </c>
      <c r="F94" s="429"/>
      <c r="G94" s="429"/>
    </row>
    <row r="95" spans="1:8" x14ac:dyDescent="0.2">
      <c r="B95" s="427" t="s">
        <v>1205</v>
      </c>
      <c r="C95" s="428" t="s">
        <v>590</v>
      </c>
      <c r="D95" s="427" t="s">
        <v>1206</v>
      </c>
      <c r="E95" s="427" t="s">
        <v>616</v>
      </c>
      <c r="F95" s="429"/>
      <c r="G95" s="429"/>
    </row>
    <row r="96" spans="1:8" x14ac:dyDescent="0.2">
      <c r="B96" s="427" t="s">
        <v>1207</v>
      </c>
      <c r="C96" s="428" t="s">
        <v>590</v>
      </c>
      <c r="D96" s="427" t="s">
        <v>638</v>
      </c>
      <c r="E96" s="427" t="s">
        <v>616</v>
      </c>
      <c r="F96" s="429"/>
      <c r="G96" s="429"/>
    </row>
    <row r="97" spans="2:7" x14ac:dyDescent="0.2">
      <c r="B97" s="427" t="s">
        <v>211</v>
      </c>
      <c r="C97" s="428" t="s">
        <v>590</v>
      </c>
      <c r="D97" s="427" t="s">
        <v>212</v>
      </c>
      <c r="E97" s="427" t="s">
        <v>616</v>
      </c>
      <c r="F97" s="429">
        <f>SUM(F98:F99)</f>
        <v>0</v>
      </c>
      <c r="G97" s="429">
        <f>SUM(G98:G99)</f>
        <v>0</v>
      </c>
    </row>
    <row r="98" spans="2:7" x14ac:dyDescent="0.2">
      <c r="B98" s="143" t="s">
        <v>213</v>
      </c>
      <c r="C98" s="144"/>
      <c r="D98" s="143" t="s">
        <v>638</v>
      </c>
      <c r="E98" s="143" t="s">
        <v>616</v>
      </c>
      <c r="F98" s="145"/>
      <c r="G98" s="145"/>
    </row>
    <row r="99" spans="2:7" x14ac:dyDescent="0.2">
      <c r="B99" s="143" t="s">
        <v>214</v>
      </c>
      <c r="C99" s="144"/>
      <c r="D99" s="143" t="s">
        <v>215</v>
      </c>
      <c r="E99" s="143" t="s">
        <v>616</v>
      </c>
      <c r="F99" s="145"/>
      <c r="G99" s="145"/>
    </row>
    <row r="100" spans="2:7" x14ac:dyDescent="0.2">
      <c r="B100" s="427" t="s">
        <v>216</v>
      </c>
      <c r="C100" s="428" t="s">
        <v>590</v>
      </c>
      <c r="D100" s="427" t="s">
        <v>217</v>
      </c>
      <c r="E100" s="427" t="s">
        <v>617</v>
      </c>
      <c r="F100" s="429">
        <f>SUM(F101:F104)</f>
        <v>0</v>
      </c>
      <c r="G100" s="429">
        <f>SUM(G101:G104)</f>
        <v>0</v>
      </c>
    </row>
    <row r="101" spans="2:7" x14ac:dyDescent="0.2">
      <c r="B101" s="143" t="s">
        <v>218</v>
      </c>
      <c r="C101" s="144"/>
      <c r="D101" s="143" t="s">
        <v>639</v>
      </c>
      <c r="E101" s="143" t="s">
        <v>617</v>
      </c>
      <c r="F101" s="145"/>
      <c r="G101" s="145"/>
    </row>
    <row r="102" spans="2:7" x14ac:dyDescent="0.2">
      <c r="B102" s="143" t="s">
        <v>220</v>
      </c>
      <c r="C102" s="144"/>
      <c r="D102" s="143" t="s">
        <v>640</v>
      </c>
      <c r="E102" s="143" t="s">
        <v>617</v>
      </c>
      <c r="F102" s="145"/>
      <c r="G102" s="145"/>
    </row>
    <row r="103" spans="2:7" x14ac:dyDescent="0.2">
      <c r="B103" s="143" t="s">
        <v>222</v>
      </c>
      <c r="C103" s="144"/>
      <c r="D103" s="143" t="s">
        <v>641</v>
      </c>
      <c r="E103" s="143" t="s">
        <v>617</v>
      </c>
      <c r="F103" s="145"/>
      <c r="G103" s="145"/>
    </row>
    <row r="104" spans="2:7" x14ac:dyDescent="0.2">
      <c r="B104" s="143" t="s">
        <v>224</v>
      </c>
      <c r="C104" s="144"/>
      <c r="D104" s="143" t="s">
        <v>225</v>
      </c>
      <c r="E104" s="143" t="s">
        <v>617</v>
      </c>
      <c r="F104" s="145"/>
      <c r="G104" s="145"/>
    </row>
    <row r="105" spans="2:7" x14ac:dyDescent="0.2">
      <c r="B105" s="427" t="s">
        <v>226</v>
      </c>
      <c r="C105" s="428" t="s">
        <v>590</v>
      </c>
      <c r="D105" s="427" t="s">
        <v>642</v>
      </c>
      <c r="E105" s="427" t="s">
        <v>616</v>
      </c>
      <c r="F105" s="429">
        <f>SUM(F106:F108)</f>
        <v>0</v>
      </c>
      <c r="G105" s="429">
        <f>SUM(G106:G108)</f>
        <v>0</v>
      </c>
    </row>
    <row r="106" spans="2:7" x14ac:dyDescent="0.2">
      <c r="B106" s="143" t="s">
        <v>228</v>
      </c>
      <c r="C106" s="144"/>
      <c r="D106" s="143" t="s">
        <v>229</v>
      </c>
      <c r="E106" s="143" t="s">
        <v>616</v>
      </c>
      <c r="F106" s="145"/>
      <c r="G106" s="145"/>
    </row>
    <row r="107" spans="2:7" x14ac:dyDescent="0.2">
      <c r="B107" s="143" t="s">
        <v>230</v>
      </c>
      <c r="C107" s="144"/>
      <c r="D107" s="143" t="s">
        <v>643</v>
      </c>
      <c r="E107" s="143" t="s">
        <v>616</v>
      </c>
      <c r="F107" s="145"/>
      <c r="G107" s="145"/>
    </row>
    <row r="108" spans="2:7" x14ac:dyDescent="0.2">
      <c r="B108" s="143" t="s">
        <v>232</v>
      </c>
      <c r="C108" s="144"/>
      <c r="D108" s="143" t="s">
        <v>233</v>
      </c>
      <c r="E108" s="143" t="s">
        <v>616</v>
      </c>
      <c r="F108" s="145"/>
      <c r="G108" s="145"/>
    </row>
    <row r="109" spans="2:7" x14ac:dyDescent="0.2">
      <c r="B109" s="427" t="s">
        <v>234</v>
      </c>
      <c r="C109" s="428" t="s">
        <v>590</v>
      </c>
      <c r="D109" s="427" t="s">
        <v>235</v>
      </c>
      <c r="E109" s="427" t="s">
        <v>616</v>
      </c>
      <c r="F109" s="429">
        <v>91114590</v>
      </c>
      <c r="G109" s="429"/>
    </row>
    <row r="110" spans="2:7" x14ac:dyDescent="0.2">
      <c r="B110" s="427" t="s">
        <v>1208</v>
      </c>
      <c r="C110" s="428" t="s">
        <v>590</v>
      </c>
      <c r="D110" s="427" t="s">
        <v>1209</v>
      </c>
      <c r="E110" s="427" t="s">
        <v>616</v>
      </c>
      <c r="F110" s="429"/>
      <c r="G110" s="429"/>
    </row>
    <row r="111" spans="2:7" x14ac:dyDescent="0.2">
      <c r="B111" s="427" t="s">
        <v>1210</v>
      </c>
      <c r="C111" s="428" t="s">
        <v>590</v>
      </c>
      <c r="D111" s="427" t="s">
        <v>175</v>
      </c>
      <c r="E111" s="427" t="s">
        <v>616</v>
      </c>
      <c r="F111" s="429">
        <v>300000000</v>
      </c>
      <c r="G111" s="429"/>
    </row>
    <row r="112" spans="2:7" x14ac:dyDescent="0.2">
      <c r="B112" s="427" t="s">
        <v>237</v>
      </c>
      <c r="C112" s="428" t="s">
        <v>590</v>
      </c>
      <c r="D112" s="427" t="s">
        <v>238</v>
      </c>
      <c r="E112" s="427" t="s">
        <v>628</v>
      </c>
      <c r="F112" s="429">
        <v>0</v>
      </c>
      <c r="G112" s="429">
        <v>0</v>
      </c>
    </row>
    <row r="113" spans="2:7" x14ac:dyDescent="0.2">
      <c r="B113" s="427" t="s">
        <v>239</v>
      </c>
      <c r="C113" s="428" t="s">
        <v>590</v>
      </c>
      <c r="D113" s="427" t="s">
        <v>240</v>
      </c>
      <c r="E113" s="427" t="s">
        <v>628</v>
      </c>
      <c r="F113" s="429">
        <f>F114+F117+F118+F119+F120+F121+F122+F123+F126</f>
        <v>0</v>
      </c>
      <c r="G113" s="429">
        <f>G114+G117+G118+G119+G120+G121+G122+G123+G126</f>
        <v>0</v>
      </c>
    </row>
    <row r="114" spans="2:7" x14ac:dyDescent="0.2">
      <c r="B114" s="143" t="s">
        <v>241</v>
      </c>
      <c r="C114" s="144"/>
      <c r="D114" s="143" t="s">
        <v>242</v>
      </c>
      <c r="E114" s="143" t="s">
        <v>628</v>
      </c>
      <c r="F114" s="145">
        <f>SUM(F115:F116)</f>
        <v>0</v>
      </c>
      <c r="G114" s="145">
        <f>SUM(G115:G116)</f>
        <v>0</v>
      </c>
    </row>
    <row r="115" spans="2:7" x14ac:dyDescent="0.2">
      <c r="B115" s="143" t="s">
        <v>243</v>
      </c>
      <c r="C115" s="144"/>
      <c r="D115" s="143" t="s">
        <v>244</v>
      </c>
      <c r="E115" s="143" t="s">
        <v>628</v>
      </c>
      <c r="F115" s="145"/>
      <c r="G115" s="145"/>
    </row>
    <row r="116" spans="2:7" x14ac:dyDescent="0.2">
      <c r="B116" s="143" t="s">
        <v>245</v>
      </c>
      <c r="C116" s="144"/>
      <c r="D116" s="143" t="s">
        <v>246</v>
      </c>
      <c r="E116" s="143" t="s">
        <v>628</v>
      </c>
      <c r="F116" s="145"/>
      <c r="G116" s="145"/>
    </row>
    <row r="117" spans="2:7" x14ac:dyDescent="0.2">
      <c r="B117" s="143" t="s">
        <v>247</v>
      </c>
      <c r="C117" s="144"/>
      <c r="D117" s="143" t="s">
        <v>248</v>
      </c>
      <c r="E117" s="143" t="s">
        <v>628</v>
      </c>
      <c r="F117" s="145"/>
      <c r="G117" s="145"/>
    </row>
    <row r="118" spans="2:7" x14ac:dyDescent="0.2">
      <c r="B118" s="143" t="s">
        <v>249</v>
      </c>
      <c r="C118" s="144"/>
      <c r="D118" s="143" t="s">
        <v>250</v>
      </c>
      <c r="E118" s="143" t="s">
        <v>628</v>
      </c>
      <c r="F118" s="145"/>
      <c r="G118" s="145"/>
    </row>
    <row r="119" spans="2:7" x14ac:dyDescent="0.2">
      <c r="B119" s="143" t="s">
        <v>251</v>
      </c>
      <c r="C119" s="144"/>
      <c r="D119" s="143" t="s">
        <v>252</v>
      </c>
      <c r="E119" s="143" t="s">
        <v>628</v>
      </c>
      <c r="F119" s="145"/>
      <c r="G119" s="145"/>
    </row>
    <row r="120" spans="2:7" x14ac:dyDescent="0.2">
      <c r="B120" s="143" t="s">
        <v>253</v>
      </c>
      <c r="C120" s="144"/>
      <c r="D120" s="143" t="s">
        <v>254</v>
      </c>
      <c r="E120" s="143" t="s">
        <v>628</v>
      </c>
      <c r="F120" s="145"/>
      <c r="G120" s="145"/>
    </row>
    <row r="121" spans="2:7" x14ac:dyDescent="0.2">
      <c r="B121" s="143" t="s">
        <v>255</v>
      </c>
      <c r="C121" s="144"/>
      <c r="D121" s="143" t="s">
        <v>256</v>
      </c>
      <c r="E121" s="143" t="s">
        <v>628</v>
      </c>
      <c r="F121" s="145"/>
      <c r="G121" s="145"/>
    </row>
    <row r="122" spans="2:7" x14ac:dyDescent="0.2">
      <c r="B122" s="143" t="s">
        <v>257</v>
      </c>
      <c r="C122" s="144"/>
      <c r="D122" s="143" t="s">
        <v>258</v>
      </c>
      <c r="E122" s="143" t="s">
        <v>628</v>
      </c>
      <c r="F122" s="145"/>
      <c r="G122" s="145"/>
    </row>
    <row r="123" spans="2:7" x14ac:dyDescent="0.2">
      <c r="B123" s="143" t="s">
        <v>259</v>
      </c>
      <c r="C123" s="144"/>
      <c r="D123" s="143" t="s">
        <v>260</v>
      </c>
      <c r="E123" s="143" t="s">
        <v>628</v>
      </c>
      <c r="F123" s="145">
        <f>SUM(F124:F125)</f>
        <v>0</v>
      </c>
      <c r="G123" s="145">
        <f>SUM(G124:G125)</f>
        <v>0</v>
      </c>
    </row>
    <row r="124" spans="2:7" x14ac:dyDescent="0.2">
      <c r="B124" s="143" t="s">
        <v>261</v>
      </c>
      <c r="C124" s="144"/>
      <c r="D124" s="143" t="s">
        <v>262</v>
      </c>
      <c r="E124" s="143" t="s">
        <v>628</v>
      </c>
      <c r="F124" s="145"/>
      <c r="G124" s="145"/>
    </row>
    <row r="125" spans="2:7" x14ac:dyDescent="0.2">
      <c r="B125" s="143" t="s">
        <v>263</v>
      </c>
      <c r="C125" s="144"/>
      <c r="D125" s="143" t="s">
        <v>264</v>
      </c>
      <c r="E125" s="143" t="s">
        <v>628</v>
      </c>
      <c r="F125" s="145"/>
      <c r="G125" s="145"/>
    </row>
    <row r="126" spans="2:7" x14ac:dyDescent="0.2">
      <c r="B126" s="143" t="s">
        <v>265</v>
      </c>
      <c r="C126" s="144"/>
      <c r="D126" s="143" t="s">
        <v>266</v>
      </c>
      <c r="E126" s="143" t="s">
        <v>628</v>
      </c>
      <c r="F126" s="145"/>
      <c r="G126" s="145"/>
    </row>
    <row r="127" spans="2:7" x14ac:dyDescent="0.2">
      <c r="B127" s="427" t="s">
        <v>267</v>
      </c>
      <c r="C127" s="428" t="s">
        <v>590</v>
      </c>
      <c r="D127" s="427" t="s">
        <v>268</v>
      </c>
      <c r="E127" s="427" t="s">
        <v>617</v>
      </c>
      <c r="F127" s="429">
        <f>SUM(F128:F129)</f>
        <v>0</v>
      </c>
      <c r="G127" s="429">
        <f>SUM(G128:G129)</f>
        <v>59599833</v>
      </c>
    </row>
    <row r="128" spans="2:7" x14ac:dyDescent="0.2">
      <c r="B128" s="143" t="s">
        <v>1211</v>
      </c>
      <c r="C128" s="144"/>
      <c r="D128" s="143" t="s">
        <v>1212</v>
      </c>
      <c r="E128" s="143" t="s">
        <v>617</v>
      </c>
      <c r="F128" s="145"/>
      <c r="G128" s="145">
        <v>59599833</v>
      </c>
    </row>
    <row r="129" spans="2:7" x14ac:dyDescent="0.2">
      <c r="B129" s="143" t="s">
        <v>1213</v>
      </c>
      <c r="C129" s="144"/>
      <c r="D129" s="143" t="s">
        <v>1214</v>
      </c>
      <c r="E129" s="143" t="s">
        <v>617</v>
      </c>
      <c r="F129" s="145"/>
      <c r="G129" s="145"/>
    </row>
    <row r="130" spans="2:7" x14ac:dyDescent="0.2">
      <c r="B130" s="427" t="s">
        <v>269</v>
      </c>
      <c r="C130" s="428" t="s">
        <v>590</v>
      </c>
      <c r="D130" s="427" t="s">
        <v>270</v>
      </c>
      <c r="E130" s="427" t="s">
        <v>617</v>
      </c>
      <c r="F130" s="429"/>
      <c r="G130" s="429"/>
    </row>
    <row r="131" spans="2:7" x14ac:dyDescent="0.2">
      <c r="B131" s="427" t="s">
        <v>271</v>
      </c>
      <c r="C131" s="428" t="s">
        <v>590</v>
      </c>
      <c r="D131" s="427" t="s">
        <v>272</v>
      </c>
      <c r="E131" s="427" t="s">
        <v>617</v>
      </c>
      <c r="F131" s="429">
        <f>SUM(F132:F135)</f>
        <v>0</v>
      </c>
      <c r="G131" s="429">
        <f>SUM(G132:G135)</f>
        <v>0</v>
      </c>
    </row>
    <row r="132" spans="2:7" x14ac:dyDescent="0.2">
      <c r="B132" s="143" t="s">
        <v>273</v>
      </c>
      <c r="C132" s="144"/>
      <c r="D132" s="143" t="s">
        <v>644</v>
      </c>
      <c r="E132" s="143" t="s">
        <v>617</v>
      </c>
      <c r="F132" s="145"/>
      <c r="G132" s="145"/>
    </row>
    <row r="133" spans="2:7" x14ac:dyDescent="0.2">
      <c r="B133" s="143" t="s">
        <v>1215</v>
      </c>
      <c r="C133" s="144"/>
      <c r="D133" s="143" t="s">
        <v>1216</v>
      </c>
      <c r="E133" s="143" t="s">
        <v>617</v>
      </c>
      <c r="F133" s="145"/>
      <c r="G133" s="145"/>
    </row>
    <row r="134" spans="2:7" x14ac:dyDescent="0.2">
      <c r="B134" s="143" t="s">
        <v>1217</v>
      </c>
      <c r="C134" s="144"/>
      <c r="D134" s="143" t="s">
        <v>1218</v>
      </c>
      <c r="E134" s="143" t="s">
        <v>617</v>
      </c>
      <c r="F134" s="145"/>
      <c r="G134" s="145"/>
    </row>
    <row r="135" spans="2:7" x14ac:dyDescent="0.2">
      <c r="B135" s="143" t="s">
        <v>275</v>
      </c>
      <c r="C135" s="144"/>
      <c r="D135" s="143" t="s">
        <v>276</v>
      </c>
      <c r="E135" s="143" t="s">
        <v>617</v>
      </c>
      <c r="F135" s="145"/>
      <c r="G135" s="145"/>
    </row>
    <row r="136" spans="2:7" x14ac:dyDescent="0.2">
      <c r="B136" s="427" t="s">
        <v>1219</v>
      </c>
      <c r="C136" s="428" t="s">
        <v>590</v>
      </c>
      <c r="D136" s="427" t="s">
        <v>1220</v>
      </c>
      <c r="E136" s="427" t="s">
        <v>628</v>
      </c>
      <c r="F136" s="429"/>
      <c r="G136" s="429"/>
    </row>
    <row r="137" spans="2:7" x14ac:dyDescent="0.2">
      <c r="B137" s="427" t="s">
        <v>277</v>
      </c>
      <c r="C137" s="428" t="s">
        <v>590</v>
      </c>
      <c r="D137" s="427" t="s">
        <v>278</v>
      </c>
      <c r="E137" s="427" t="s">
        <v>628</v>
      </c>
      <c r="F137" s="429">
        <f>SUM(F138:F145)</f>
        <v>0</v>
      </c>
      <c r="G137" s="429">
        <f>SUM(G138:G145)</f>
        <v>0</v>
      </c>
    </row>
    <row r="138" spans="2:7" x14ac:dyDescent="0.2">
      <c r="B138" s="143" t="s">
        <v>279</v>
      </c>
      <c r="C138" s="144"/>
      <c r="D138" s="143" t="s">
        <v>280</v>
      </c>
      <c r="E138" s="143" t="s">
        <v>628</v>
      </c>
      <c r="F138" s="145"/>
      <c r="G138" s="145"/>
    </row>
    <row r="139" spans="2:7" x14ac:dyDescent="0.2">
      <c r="B139" s="143" t="s">
        <v>281</v>
      </c>
      <c r="C139" s="144"/>
      <c r="D139" s="143" t="s">
        <v>282</v>
      </c>
      <c r="E139" s="143" t="s">
        <v>628</v>
      </c>
      <c r="F139" s="145"/>
      <c r="G139" s="145"/>
    </row>
    <row r="140" spans="2:7" x14ac:dyDescent="0.2">
      <c r="B140" s="143" t="s">
        <v>283</v>
      </c>
      <c r="C140" s="144"/>
      <c r="D140" s="143" t="s">
        <v>284</v>
      </c>
      <c r="E140" s="143" t="s">
        <v>628</v>
      </c>
      <c r="F140" s="145"/>
      <c r="G140" s="145"/>
    </row>
    <row r="141" spans="2:7" x14ac:dyDescent="0.2">
      <c r="B141" s="143" t="s">
        <v>285</v>
      </c>
      <c r="C141" s="144"/>
      <c r="D141" s="143" t="s">
        <v>286</v>
      </c>
      <c r="E141" s="143" t="s">
        <v>628</v>
      </c>
      <c r="F141" s="145"/>
      <c r="G141" s="145"/>
    </row>
    <row r="142" spans="2:7" x14ac:dyDescent="0.2">
      <c r="B142" s="143" t="s">
        <v>287</v>
      </c>
      <c r="C142" s="144"/>
      <c r="D142" s="143" t="s">
        <v>645</v>
      </c>
      <c r="E142" s="143" t="s">
        <v>628</v>
      </c>
      <c r="F142" s="145"/>
      <c r="G142" s="145"/>
    </row>
    <row r="143" spans="2:7" x14ac:dyDescent="0.2">
      <c r="B143" s="143" t="s">
        <v>289</v>
      </c>
      <c r="C143" s="144"/>
      <c r="D143" s="143" t="s">
        <v>646</v>
      </c>
      <c r="E143" s="143" t="s">
        <v>628</v>
      </c>
      <c r="F143" s="145"/>
      <c r="G143" s="145"/>
    </row>
    <row r="144" spans="2:7" x14ac:dyDescent="0.2">
      <c r="B144" s="143" t="s">
        <v>291</v>
      </c>
      <c r="C144" s="144"/>
      <c r="D144" s="143" t="s">
        <v>647</v>
      </c>
      <c r="E144" s="143" t="s">
        <v>628</v>
      </c>
      <c r="F144" s="145"/>
      <c r="G144" s="145"/>
    </row>
    <row r="145" spans="2:7" x14ac:dyDescent="0.2">
      <c r="B145" s="143" t="s">
        <v>293</v>
      </c>
      <c r="C145" s="144"/>
      <c r="D145" s="143" t="s">
        <v>278</v>
      </c>
      <c r="E145" s="143" t="s">
        <v>628</v>
      </c>
      <c r="F145" s="145"/>
      <c r="G145" s="145"/>
    </row>
    <row r="146" spans="2:7" x14ac:dyDescent="0.2">
      <c r="B146" s="427" t="s">
        <v>294</v>
      </c>
      <c r="C146" s="428" t="s">
        <v>590</v>
      </c>
      <c r="D146" s="427" t="s">
        <v>295</v>
      </c>
      <c r="E146" s="427" t="s">
        <v>617</v>
      </c>
      <c r="F146" s="429">
        <f>SUM(F147:F148)</f>
        <v>0</v>
      </c>
      <c r="G146" s="429">
        <f>SUM(G147:G148)</f>
        <v>0</v>
      </c>
    </row>
    <row r="147" spans="2:7" x14ac:dyDescent="0.2">
      <c r="B147" s="143" t="s">
        <v>296</v>
      </c>
      <c r="C147" s="144"/>
      <c r="D147" s="143" t="s">
        <v>648</v>
      </c>
      <c r="E147" s="143" t="s">
        <v>617</v>
      </c>
      <c r="F147" s="145"/>
      <c r="G147" s="145"/>
    </row>
    <row r="148" spans="2:7" x14ac:dyDescent="0.2">
      <c r="B148" s="143" t="s">
        <v>298</v>
      </c>
      <c r="C148" s="144"/>
      <c r="D148" s="143" t="s">
        <v>299</v>
      </c>
      <c r="E148" s="143" t="s">
        <v>617</v>
      </c>
      <c r="F148" s="145"/>
      <c r="G148" s="145"/>
    </row>
    <row r="149" spans="2:7" x14ac:dyDescent="0.2">
      <c r="B149" s="427" t="s">
        <v>1221</v>
      </c>
      <c r="C149" s="428" t="s">
        <v>590</v>
      </c>
      <c r="D149" s="427" t="s">
        <v>1222</v>
      </c>
      <c r="E149" s="427" t="s">
        <v>617</v>
      </c>
      <c r="F149" s="429">
        <f>F150+F154</f>
        <v>0</v>
      </c>
      <c r="G149" s="429">
        <f>G150+G154</f>
        <v>0</v>
      </c>
    </row>
    <row r="150" spans="2:7" x14ac:dyDescent="0.2">
      <c r="B150" s="143" t="s">
        <v>1223</v>
      </c>
      <c r="C150" s="144"/>
      <c r="D150" s="143" t="s">
        <v>1224</v>
      </c>
      <c r="E150" s="143" t="s">
        <v>617</v>
      </c>
      <c r="F150" s="145">
        <f>SUM(F151:F153)</f>
        <v>0</v>
      </c>
      <c r="G150" s="145">
        <f>SUM(G151:G153)</f>
        <v>0</v>
      </c>
    </row>
    <row r="151" spans="2:7" x14ac:dyDescent="0.2">
      <c r="B151" s="143" t="s">
        <v>1225</v>
      </c>
      <c r="C151" s="144"/>
      <c r="D151" s="143" t="s">
        <v>1226</v>
      </c>
      <c r="E151" s="143" t="s">
        <v>617</v>
      </c>
      <c r="F151" s="145"/>
      <c r="G151" s="145"/>
    </row>
    <row r="152" spans="2:7" x14ac:dyDescent="0.2">
      <c r="B152" s="143" t="s">
        <v>1227</v>
      </c>
      <c r="C152" s="144"/>
      <c r="D152" s="143" t="s">
        <v>1228</v>
      </c>
      <c r="E152" s="143" t="s">
        <v>617</v>
      </c>
      <c r="F152" s="145"/>
      <c r="G152" s="145"/>
    </row>
    <row r="153" spans="2:7" x14ac:dyDescent="0.2">
      <c r="B153" s="143" t="s">
        <v>1229</v>
      </c>
      <c r="C153" s="144"/>
      <c r="D153" s="143" t="s">
        <v>1230</v>
      </c>
      <c r="E153" s="143" t="s">
        <v>617</v>
      </c>
      <c r="F153" s="145"/>
      <c r="G153" s="145"/>
    </row>
    <row r="154" spans="2:7" x14ac:dyDescent="0.2">
      <c r="B154" s="143" t="s">
        <v>1231</v>
      </c>
      <c r="C154" s="144"/>
      <c r="D154" s="143" t="s">
        <v>1232</v>
      </c>
      <c r="E154" s="143" t="s">
        <v>616</v>
      </c>
      <c r="F154" s="145"/>
      <c r="G154" s="145"/>
    </row>
    <row r="155" spans="2:7" ht="16.5" customHeight="1" x14ac:dyDescent="0.2">
      <c r="B155" s="427" t="s">
        <v>1233</v>
      </c>
      <c r="C155" s="428" t="s">
        <v>590</v>
      </c>
      <c r="D155" s="427" t="s">
        <v>646</v>
      </c>
      <c r="E155" s="427" t="s">
        <v>617</v>
      </c>
      <c r="F155" s="429"/>
      <c r="G155" s="429"/>
    </row>
    <row r="156" spans="2:7" x14ac:dyDescent="0.2">
      <c r="B156" s="427" t="s">
        <v>1234</v>
      </c>
      <c r="C156" s="428" t="s">
        <v>590</v>
      </c>
      <c r="D156" s="427" t="s">
        <v>1235</v>
      </c>
      <c r="E156" s="427" t="s">
        <v>617</v>
      </c>
      <c r="F156" s="429"/>
      <c r="G156" s="429"/>
    </row>
    <row r="157" spans="2:7" x14ac:dyDescent="0.2">
      <c r="B157" s="427" t="s">
        <v>300</v>
      </c>
      <c r="C157" s="428" t="s">
        <v>590</v>
      </c>
      <c r="D157" s="427" t="s">
        <v>301</v>
      </c>
      <c r="E157" s="427" t="s">
        <v>617</v>
      </c>
      <c r="F157" s="429">
        <f>SUM(F158:F161)</f>
        <v>0</v>
      </c>
      <c r="G157" s="429">
        <f>SUM(G158:G161)</f>
        <v>0</v>
      </c>
    </row>
    <row r="158" spans="2:7" x14ac:dyDescent="0.2">
      <c r="B158" s="143" t="s">
        <v>302</v>
      </c>
      <c r="C158" s="144"/>
      <c r="D158" s="143" t="s">
        <v>649</v>
      </c>
      <c r="E158" s="143" t="s">
        <v>617</v>
      </c>
      <c r="F158" s="145"/>
      <c r="G158" s="145"/>
    </row>
    <row r="159" spans="2:7" x14ac:dyDescent="0.2">
      <c r="B159" s="143" t="s">
        <v>304</v>
      </c>
      <c r="C159" s="144"/>
      <c r="D159" s="143" t="s">
        <v>650</v>
      </c>
      <c r="E159" s="143" t="s">
        <v>617</v>
      </c>
      <c r="F159" s="145"/>
      <c r="G159" s="145"/>
    </row>
    <row r="160" spans="2:7" x14ac:dyDescent="0.2">
      <c r="B160" s="143" t="s">
        <v>1236</v>
      </c>
      <c r="C160" s="144"/>
      <c r="D160" s="143" t="s">
        <v>1237</v>
      </c>
      <c r="E160" s="143" t="s">
        <v>617</v>
      </c>
      <c r="F160" s="145"/>
      <c r="G160" s="145"/>
    </row>
    <row r="161" spans="2:7" x14ac:dyDescent="0.2">
      <c r="B161" s="143" t="s">
        <v>306</v>
      </c>
      <c r="C161" s="144"/>
      <c r="D161" s="143" t="s">
        <v>307</v>
      </c>
      <c r="E161" s="143" t="s">
        <v>617</v>
      </c>
      <c r="F161" s="145"/>
      <c r="G161" s="145"/>
    </row>
    <row r="162" spans="2:7" x14ac:dyDescent="0.2">
      <c r="B162" s="427" t="s">
        <v>308</v>
      </c>
      <c r="C162" s="428" t="s">
        <v>590</v>
      </c>
      <c r="D162" s="427" t="s">
        <v>651</v>
      </c>
      <c r="E162" s="427" t="s">
        <v>617</v>
      </c>
      <c r="F162" s="429">
        <f>SUM(F163:F166)</f>
        <v>0</v>
      </c>
      <c r="G162" s="429">
        <f>SUM(G163:G166)</f>
        <v>0</v>
      </c>
    </row>
    <row r="163" spans="2:7" x14ac:dyDescent="0.2">
      <c r="B163" s="143" t="s">
        <v>310</v>
      </c>
      <c r="C163" s="144"/>
      <c r="D163" s="143" t="s">
        <v>652</v>
      </c>
      <c r="E163" s="143" t="s">
        <v>617</v>
      </c>
      <c r="F163" s="145"/>
      <c r="G163" s="145"/>
    </row>
    <row r="164" spans="2:7" x14ac:dyDescent="0.2">
      <c r="B164" s="143" t="s">
        <v>312</v>
      </c>
      <c r="C164" s="144"/>
      <c r="D164" s="143" t="s">
        <v>313</v>
      </c>
      <c r="E164" s="143" t="s">
        <v>617</v>
      </c>
      <c r="F164" s="145"/>
      <c r="G164" s="145"/>
    </row>
    <row r="165" spans="2:7" x14ac:dyDescent="0.2">
      <c r="B165" s="143" t="s">
        <v>314</v>
      </c>
      <c r="C165" s="144"/>
      <c r="D165" s="143" t="s">
        <v>653</v>
      </c>
      <c r="E165" s="143" t="s">
        <v>617</v>
      </c>
      <c r="F165" s="145"/>
      <c r="G165" s="145"/>
    </row>
    <row r="166" spans="2:7" x14ac:dyDescent="0.2">
      <c r="B166" s="143" t="s">
        <v>316</v>
      </c>
      <c r="C166" s="144"/>
      <c r="D166" s="143" t="s">
        <v>317</v>
      </c>
      <c r="E166" s="143" t="s">
        <v>617</v>
      </c>
      <c r="F166" s="145"/>
      <c r="G166" s="145"/>
    </row>
    <row r="167" spans="2:7" x14ac:dyDescent="0.2">
      <c r="B167" s="427" t="s">
        <v>318</v>
      </c>
      <c r="C167" s="428" t="s">
        <v>590</v>
      </c>
      <c r="D167" s="427" t="s">
        <v>319</v>
      </c>
      <c r="E167" s="427" t="s">
        <v>617</v>
      </c>
      <c r="F167" s="429">
        <f>SUM(F168:F169)</f>
        <v>0</v>
      </c>
      <c r="G167" s="429">
        <f>SUM(G168:G169)</f>
        <v>0</v>
      </c>
    </row>
    <row r="168" spans="2:7" x14ac:dyDescent="0.2">
      <c r="B168" s="143" t="s">
        <v>320</v>
      </c>
      <c r="C168" s="144"/>
      <c r="D168" s="143" t="s">
        <v>319</v>
      </c>
      <c r="E168" s="143" t="s">
        <v>617</v>
      </c>
      <c r="F168" s="145"/>
      <c r="G168" s="145"/>
    </row>
    <row r="169" spans="2:7" x14ac:dyDescent="0.2">
      <c r="B169" s="143" t="s">
        <v>321</v>
      </c>
      <c r="C169" s="144"/>
      <c r="D169" s="143" t="s">
        <v>322</v>
      </c>
      <c r="E169" s="143" t="s">
        <v>617</v>
      </c>
      <c r="F169" s="145"/>
      <c r="G169" s="145"/>
    </row>
    <row r="170" spans="2:7" x14ac:dyDescent="0.2">
      <c r="B170" s="427" t="s">
        <v>1269</v>
      </c>
      <c r="C170" s="428" t="s">
        <v>590</v>
      </c>
      <c r="D170" s="427" t="s">
        <v>1270</v>
      </c>
      <c r="E170" s="427" t="s">
        <v>617</v>
      </c>
      <c r="F170" s="429"/>
      <c r="G170" s="429"/>
    </row>
    <row r="171" spans="2:7" x14ac:dyDescent="0.2">
      <c r="B171" s="427" t="s">
        <v>324</v>
      </c>
      <c r="C171" s="428" t="s">
        <v>590</v>
      </c>
      <c r="D171" s="427" t="s">
        <v>325</v>
      </c>
      <c r="E171" s="427" t="s">
        <v>617</v>
      </c>
      <c r="F171" s="429">
        <f>F172+F175+F176+F177</f>
        <v>0</v>
      </c>
      <c r="G171" s="429">
        <f>G172+G175+G176+G177</f>
        <v>2000000000</v>
      </c>
    </row>
    <row r="172" spans="2:7" x14ac:dyDescent="0.2">
      <c r="B172" s="143" t="s">
        <v>326</v>
      </c>
      <c r="C172" s="144"/>
      <c r="D172" s="143" t="s">
        <v>546</v>
      </c>
      <c r="E172" s="143" t="s">
        <v>617</v>
      </c>
      <c r="F172" s="145">
        <f>SUM(F173:F174)</f>
        <v>0</v>
      </c>
      <c r="G172" s="145">
        <f>SUM(G173:G174)</f>
        <v>2000000000</v>
      </c>
    </row>
    <row r="173" spans="2:7" x14ac:dyDescent="0.2">
      <c r="B173" s="143" t="s">
        <v>1238</v>
      </c>
      <c r="C173" s="144"/>
      <c r="D173" s="143" t="s">
        <v>1239</v>
      </c>
      <c r="E173" s="143" t="s">
        <v>617</v>
      </c>
      <c r="F173" s="145"/>
      <c r="G173" s="145">
        <v>2000000000</v>
      </c>
    </row>
    <row r="174" spans="2:7" x14ac:dyDescent="0.2">
      <c r="B174" s="143" t="s">
        <v>1240</v>
      </c>
      <c r="C174" s="144"/>
      <c r="D174" s="143" t="s">
        <v>1241</v>
      </c>
      <c r="E174" s="143" t="s">
        <v>617</v>
      </c>
      <c r="F174" s="145"/>
      <c r="G174" s="145"/>
    </row>
    <row r="175" spans="2:7" x14ac:dyDescent="0.2">
      <c r="B175" s="143" t="s">
        <v>328</v>
      </c>
      <c r="C175" s="144"/>
      <c r="D175" s="143" t="s">
        <v>545</v>
      </c>
      <c r="E175" s="143" t="s">
        <v>617</v>
      </c>
      <c r="F175" s="145"/>
      <c r="G175" s="145"/>
    </row>
    <row r="176" spans="2:7" x14ac:dyDescent="0.2">
      <c r="B176" s="143" t="s">
        <v>1242</v>
      </c>
      <c r="C176" s="144"/>
      <c r="D176" s="143" t="s">
        <v>1243</v>
      </c>
      <c r="E176" s="143" t="s">
        <v>617</v>
      </c>
      <c r="F176" s="145"/>
      <c r="G176" s="145"/>
    </row>
    <row r="177" spans="2:7" x14ac:dyDescent="0.2">
      <c r="B177" s="143" t="s">
        <v>330</v>
      </c>
      <c r="C177" s="144"/>
      <c r="D177" s="143" t="s">
        <v>331</v>
      </c>
      <c r="E177" s="143" t="s">
        <v>617</v>
      </c>
      <c r="F177" s="145"/>
      <c r="G177" s="145"/>
    </row>
    <row r="178" spans="2:7" x14ac:dyDescent="0.2">
      <c r="B178" s="427" t="s">
        <v>1244</v>
      </c>
      <c r="C178" s="428" t="s">
        <v>590</v>
      </c>
      <c r="D178" s="427" t="s">
        <v>1245</v>
      </c>
      <c r="E178" s="427" t="s">
        <v>628</v>
      </c>
      <c r="F178" s="429"/>
      <c r="G178" s="429"/>
    </row>
    <row r="179" spans="2:7" ht="19.5" customHeight="1" x14ac:dyDescent="0.2">
      <c r="B179" s="427" t="s">
        <v>332</v>
      </c>
      <c r="C179" s="428" t="s">
        <v>590</v>
      </c>
      <c r="D179" s="427" t="s">
        <v>333</v>
      </c>
      <c r="E179" s="427" t="s">
        <v>628</v>
      </c>
      <c r="F179" s="429">
        <f>SUM(F180:F181)</f>
        <v>0</v>
      </c>
      <c r="G179" s="429">
        <f>SUM(G180:G181)</f>
        <v>0</v>
      </c>
    </row>
    <row r="180" spans="2:7" x14ac:dyDescent="0.2">
      <c r="B180" s="143" t="s">
        <v>1246</v>
      </c>
      <c r="C180" s="144"/>
      <c r="D180" s="143" t="s">
        <v>1247</v>
      </c>
      <c r="E180" s="143" t="s">
        <v>628</v>
      </c>
      <c r="F180" s="145"/>
      <c r="G180" s="145"/>
    </row>
    <row r="181" spans="2:7" x14ac:dyDescent="0.2">
      <c r="B181" s="143" t="s">
        <v>1248</v>
      </c>
      <c r="C181" s="144"/>
      <c r="D181" s="143" t="s">
        <v>1249</v>
      </c>
      <c r="E181" s="143" t="s">
        <v>628</v>
      </c>
      <c r="F181" s="145"/>
      <c r="G181" s="145"/>
    </row>
    <row r="182" spans="2:7" x14ac:dyDescent="0.2">
      <c r="B182" s="427" t="s">
        <v>1250</v>
      </c>
      <c r="C182" s="428" t="s">
        <v>590</v>
      </c>
      <c r="D182" s="427" t="s">
        <v>1251</v>
      </c>
      <c r="E182" s="427" t="s">
        <v>617</v>
      </c>
      <c r="F182" s="429"/>
      <c r="G182" s="429"/>
    </row>
    <row r="183" spans="2:7" x14ac:dyDescent="0.2">
      <c r="B183" s="427" t="s">
        <v>1252</v>
      </c>
      <c r="C183" s="428" t="s">
        <v>590</v>
      </c>
      <c r="D183" s="427" t="s">
        <v>1253</v>
      </c>
      <c r="E183" s="427" t="s">
        <v>617</v>
      </c>
      <c r="F183" s="429"/>
      <c r="G183" s="429"/>
    </row>
    <row r="184" spans="2:7" x14ac:dyDescent="0.2">
      <c r="B184" s="427" t="s">
        <v>334</v>
      </c>
      <c r="C184" s="428" t="s">
        <v>590</v>
      </c>
      <c r="D184" s="427" t="s">
        <v>335</v>
      </c>
      <c r="E184" s="427" t="s">
        <v>617</v>
      </c>
      <c r="F184" s="429"/>
      <c r="G184" s="429"/>
    </row>
    <row r="185" spans="2:7" x14ac:dyDescent="0.2">
      <c r="B185" s="427" t="s">
        <v>336</v>
      </c>
      <c r="C185" s="428" t="s">
        <v>590</v>
      </c>
      <c r="D185" s="427" t="s">
        <v>337</v>
      </c>
      <c r="E185" s="427" t="s">
        <v>616</v>
      </c>
      <c r="F185" s="429"/>
      <c r="G185" s="429"/>
    </row>
    <row r="186" spans="2:7" x14ac:dyDescent="0.2">
      <c r="B186" s="427" t="s">
        <v>338</v>
      </c>
      <c r="C186" s="428" t="s">
        <v>590</v>
      </c>
      <c r="D186" s="427" t="s">
        <v>339</v>
      </c>
      <c r="E186" s="427" t="s">
        <v>628</v>
      </c>
      <c r="F186" s="429">
        <f>SUM(F187:F188)</f>
        <v>764625403</v>
      </c>
      <c r="G186" s="429">
        <f>SUM(G187:G188)</f>
        <v>0</v>
      </c>
    </row>
    <row r="187" spans="2:7" x14ac:dyDescent="0.2">
      <c r="B187" s="143" t="s">
        <v>340</v>
      </c>
      <c r="C187" s="144"/>
      <c r="D187" s="143" t="s">
        <v>654</v>
      </c>
      <c r="E187" s="143" t="s">
        <v>628</v>
      </c>
      <c r="F187" s="145">
        <v>281602302</v>
      </c>
      <c r="G187" s="145"/>
    </row>
    <row r="188" spans="2:7" x14ac:dyDescent="0.2">
      <c r="B188" s="143" t="s">
        <v>342</v>
      </c>
      <c r="C188" s="144"/>
      <c r="D188" s="143" t="s">
        <v>343</v>
      </c>
      <c r="E188" s="143" t="s">
        <v>628</v>
      </c>
      <c r="F188" s="145">
        <v>483023101</v>
      </c>
      <c r="G188" s="145"/>
    </row>
    <row r="189" spans="2:7" x14ac:dyDescent="0.2">
      <c r="B189" s="427" t="s">
        <v>1254</v>
      </c>
      <c r="C189" s="428" t="s">
        <v>590</v>
      </c>
      <c r="D189" s="427" t="s">
        <v>1255</v>
      </c>
      <c r="E189" s="427" t="s">
        <v>617</v>
      </c>
      <c r="F189" s="429"/>
      <c r="G189" s="429"/>
    </row>
    <row r="190" spans="2:7" x14ac:dyDescent="0.2">
      <c r="B190" s="427" t="s">
        <v>1256</v>
      </c>
      <c r="C190" s="428" t="s">
        <v>590</v>
      </c>
      <c r="D190" s="427" t="s">
        <v>1257</v>
      </c>
      <c r="E190" s="427" t="s">
        <v>617</v>
      </c>
      <c r="F190" s="429">
        <f>SUM(F191:F192)</f>
        <v>0</v>
      </c>
      <c r="G190" s="429">
        <f>SUM(G191:G192)</f>
        <v>0</v>
      </c>
    </row>
    <row r="191" spans="2:7" x14ac:dyDescent="0.2">
      <c r="B191" s="143" t="s">
        <v>1258</v>
      </c>
      <c r="C191" s="144"/>
      <c r="D191" s="143" t="s">
        <v>1259</v>
      </c>
      <c r="E191" s="143" t="s">
        <v>617</v>
      </c>
      <c r="F191" s="145"/>
      <c r="G191" s="145"/>
    </row>
    <row r="192" spans="2:7" x14ac:dyDescent="0.2">
      <c r="B192" s="143" t="s">
        <v>1260</v>
      </c>
      <c r="C192" s="144"/>
      <c r="D192" s="143" t="s">
        <v>1261</v>
      </c>
      <c r="E192" s="143" t="s">
        <v>617</v>
      </c>
      <c r="F192" s="145"/>
      <c r="G192" s="145"/>
    </row>
    <row r="193" spans="2:7" x14ac:dyDescent="0.2">
      <c r="B193" s="427" t="s">
        <v>1262</v>
      </c>
      <c r="C193" s="428" t="s">
        <v>590</v>
      </c>
      <c r="D193" s="427" t="s">
        <v>1263</v>
      </c>
      <c r="E193" s="427" t="s">
        <v>617</v>
      </c>
      <c r="F193" s="429"/>
      <c r="G193" s="429"/>
    </row>
    <row r="194" spans="2:7" x14ac:dyDescent="0.2">
      <c r="B194" s="427" t="s">
        <v>345</v>
      </c>
      <c r="C194" s="428" t="s">
        <v>590</v>
      </c>
      <c r="D194" s="427" t="s">
        <v>346</v>
      </c>
      <c r="E194" s="427" t="s">
        <v>628</v>
      </c>
      <c r="F194" s="429">
        <f>SUM(F195:F200)</f>
        <v>0</v>
      </c>
      <c r="G194" s="429">
        <f>SUM(G195:G200)</f>
        <v>0</v>
      </c>
    </row>
    <row r="195" spans="2:7" x14ac:dyDescent="0.2">
      <c r="B195" s="143" t="s">
        <v>347</v>
      </c>
      <c r="C195" s="144"/>
      <c r="D195" s="143" t="s">
        <v>655</v>
      </c>
      <c r="E195" s="143" t="s">
        <v>628</v>
      </c>
      <c r="F195" s="145"/>
      <c r="G195" s="145"/>
    </row>
    <row r="196" spans="2:7" x14ac:dyDescent="0.2">
      <c r="B196" s="143" t="s">
        <v>349</v>
      </c>
      <c r="C196" s="144"/>
      <c r="D196" s="143" t="s">
        <v>1264</v>
      </c>
      <c r="E196" s="143" t="s">
        <v>628</v>
      </c>
      <c r="F196" s="145"/>
      <c r="G196" s="145"/>
    </row>
    <row r="197" spans="2:7" x14ac:dyDescent="0.2">
      <c r="B197" s="143" t="s">
        <v>351</v>
      </c>
      <c r="C197" s="144"/>
      <c r="D197" s="143" t="s">
        <v>656</v>
      </c>
      <c r="E197" s="143" t="s">
        <v>628</v>
      </c>
      <c r="F197" s="145"/>
      <c r="G197" s="145"/>
    </row>
    <row r="198" spans="2:7" x14ac:dyDescent="0.2">
      <c r="B198" s="143" t="s">
        <v>1265</v>
      </c>
      <c r="C198" s="144"/>
      <c r="D198" s="143" t="s">
        <v>1266</v>
      </c>
      <c r="E198" s="143" t="s">
        <v>628</v>
      </c>
      <c r="F198" s="145"/>
      <c r="G198" s="145"/>
    </row>
    <row r="199" spans="2:7" x14ac:dyDescent="0.2">
      <c r="B199" s="143" t="s">
        <v>1267</v>
      </c>
      <c r="C199" s="144"/>
      <c r="D199" s="143" t="s">
        <v>1268</v>
      </c>
      <c r="E199" s="143" t="s">
        <v>628</v>
      </c>
      <c r="F199" s="145"/>
      <c r="G199" s="145"/>
    </row>
    <row r="200" spans="2:7" x14ac:dyDescent="0.2">
      <c r="B200" s="143" t="s">
        <v>353</v>
      </c>
      <c r="C200" s="144"/>
      <c r="D200" s="143" t="s">
        <v>354</v>
      </c>
      <c r="E200" s="143" t="s">
        <v>628</v>
      </c>
      <c r="F200" s="145"/>
      <c r="G200" s="145"/>
    </row>
    <row r="201" spans="2:7" x14ac:dyDescent="0.2">
      <c r="B201" s="427" t="s">
        <v>355</v>
      </c>
      <c r="C201" s="428" t="s">
        <v>590</v>
      </c>
      <c r="D201" s="427" t="s">
        <v>356</v>
      </c>
      <c r="E201" s="427" t="s">
        <v>628</v>
      </c>
      <c r="F201" s="429"/>
      <c r="G201" s="429"/>
    </row>
    <row r="202" spans="2:7" x14ac:dyDescent="0.2">
      <c r="B202" s="427" t="s">
        <v>1138</v>
      </c>
      <c r="C202" s="428" t="s">
        <v>590</v>
      </c>
      <c r="D202" s="427" t="s">
        <v>1139</v>
      </c>
      <c r="E202" s="427" t="s">
        <v>628</v>
      </c>
      <c r="F202" s="429">
        <f>SUM(F203:F205)</f>
        <v>0</v>
      </c>
      <c r="G202" s="429">
        <f>SUM(G203:G205)</f>
        <v>0</v>
      </c>
    </row>
    <row r="203" spans="2:7" x14ac:dyDescent="0.2">
      <c r="B203" s="143" t="s">
        <v>1140</v>
      </c>
      <c r="C203" s="144"/>
      <c r="D203" s="143" t="s">
        <v>1141</v>
      </c>
      <c r="E203" s="143" t="s">
        <v>628</v>
      </c>
      <c r="F203" s="145"/>
      <c r="G203" s="145"/>
    </row>
    <row r="204" spans="2:7" x14ac:dyDescent="0.2">
      <c r="B204" s="143" t="s">
        <v>1142</v>
      </c>
      <c r="C204" s="144"/>
      <c r="D204" s="143" t="s">
        <v>1143</v>
      </c>
      <c r="E204" s="143" t="s">
        <v>628</v>
      </c>
      <c r="F204" s="145"/>
      <c r="G204" s="145"/>
    </row>
    <row r="205" spans="2:7" x14ac:dyDescent="0.2">
      <c r="B205" s="143" t="s">
        <v>1144</v>
      </c>
      <c r="C205" s="144"/>
      <c r="D205" s="143" t="s">
        <v>1145</v>
      </c>
      <c r="E205" s="143" t="s">
        <v>628</v>
      </c>
      <c r="F205" s="145"/>
      <c r="G205" s="145"/>
    </row>
    <row r="206" spans="2:7" x14ac:dyDescent="0.2">
      <c r="B206" s="427" t="s">
        <v>358</v>
      </c>
      <c r="C206" s="428" t="s">
        <v>590</v>
      </c>
      <c r="D206" s="427" t="s">
        <v>359</v>
      </c>
      <c r="E206" s="427" t="s">
        <v>628</v>
      </c>
      <c r="F206" s="429">
        <f>SUM(F207:F208)</f>
        <v>0</v>
      </c>
      <c r="G206" s="429">
        <f>SUM(G207:G208)</f>
        <v>0</v>
      </c>
    </row>
    <row r="207" spans="2:7" x14ac:dyDescent="0.2">
      <c r="B207" s="143" t="s">
        <v>1146</v>
      </c>
      <c r="C207" s="144"/>
      <c r="D207" s="143" t="s">
        <v>1147</v>
      </c>
      <c r="E207" s="143" t="s">
        <v>628</v>
      </c>
      <c r="F207" s="145"/>
      <c r="G207" s="145"/>
    </row>
    <row r="208" spans="2:7" x14ac:dyDescent="0.2">
      <c r="B208" s="143" t="s">
        <v>1148</v>
      </c>
      <c r="C208" s="144"/>
      <c r="D208" s="143" t="s">
        <v>1149</v>
      </c>
      <c r="E208" s="143" t="s">
        <v>628</v>
      </c>
      <c r="F208" s="145"/>
      <c r="G208" s="145"/>
    </row>
    <row r="209" spans="2:7" x14ac:dyDescent="0.2">
      <c r="B209" s="427" t="s">
        <v>1150</v>
      </c>
      <c r="C209" s="428" t="s">
        <v>590</v>
      </c>
      <c r="D209" s="427" t="s">
        <v>1151</v>
      </c>
      <c r="E209" s="427" t="s">
        <v>628</v>
      </c>
      <c r="F209" s="429"/>
      <c r="G209" s="429"/>
    </row>
    <row r="210" spans="2:7" x14ac:dyDescent="0.2">
      <c r="B210" s="427" t="s">
        <v>1152</v>
      </c>
      <c r="C210" s="428" t="s">
        <v>590</v>
      </c>
      <c r="D210" s="427" t="s">
        <v>1153</v>
      </c>
      <c r="E210" s="427" t="s">
        <v>628</v>
      </c>
      <c r="F210" s="429"/>
      <c r="G210" s="429"/>
    </row>
    <row r="211" spans="2:7" x14ac:dyDescent="0.2">
      <c r="B211" s="427" t="s">
        <v>1154</v>
      </c>
      <c r="C211" s="428" t="s">
        <v>590</v>
      </c>
      <c r="D211" s="427" t="s">
        <v>1155</v>
      </c>
      <c r="E211" s="427" t="s">
        <v>628</v>
      </c>
      <c r="F211" s="429">
        <f>SUM(F212:F217)</f>
        <v>0</v>
      </c>
      <c r="G211" s="429">
        <f>SUM(G212:G217)</f>
        <v>0</v>
      </c>
    </row>
    <row r="212" spans="2:7" x14ac:dyDescent="0.2">
      <c r="B212" s="143" t="s">
        <v>1156</v>
      </c>
      <c r="C212" s="144"/>
      <c r="D212" s="143" t="s">
        <v>1157</v>
      </c>
      <c r="E212" s="143" t="s">
        <v>628</v>
      </c>
      <c r="F212" s="145"/>
      <c r="G212" s="145"/>
    </row>
    <row r="213" spans="2:7" x14ac:dyDescent="0.2">
      <c r="B213" s="143" t="s">
        <v>1158</v>
      </c>
      <c r="C213" s="144"/>
      <c r="D213" s="143" t="s">
        <v>1159</v>
      </c>
      <c r="E213" s="143" t="s">
        <v>628</v>
      </c>
      <c r="F213" s="145"/>
      <c r="G213" s="145"/>
    </row>
    <row r="214" spans="2:7" x14ac:dyDescent="0.2">
      <c r="B214" s="143" t="s">
        <v>1160</v>
      </c>
      <c r="C214" s="144"/>
      <c r="D214" s="143" t="s">
        <v>1161</v>
      </c>
      <c r="E214" s="143" t="s">
        <v>628</v>
      </c>
      <c r="F214" s="145"/>
      <c r="G214" s="145"/>
    </row>
    <row r="215" spans="2:7" x14ac:dyDescent="0.2">
      <c r="B215" s="143" t="s">
        <v>1162</v>
      </c>
      <c r="C215" s="144"/>
      <c r="D215" s="143" t="s">
        <v>1163</v>
      </c>
      <c r="E215" s="143" t="s">
        <v>628</v>
      </c>
      <c r="F215" s="145"/>
      <c r="G215" s="145"/>
    </row>
    <row r="216" spans="2:7" x14ac:dyDescent="0.2">
      <c r="B216" s="143" t="s">
        <v>1164</v>
      </c>
      <c r="C216" s="144"/>
      <c r="D216" s="143" t="s">
        <v>1165</v>
      </c>
      <c r="E216" s="143" t="s">
        <v>628</v>
      </c>
      <c r="F216" s="145"/>
      <c r="G216" s="145"/>
    </row>
    <row r="217" spans="2:7" x14ac:dyDescent="0.2">
      <c r="B217" s="143" t="s">
        <v>1166</v>
      </c>
      <c r="C217" s="144"/>
      <c r="D217" s="143" t="s">
        <v>1167</v>
      </c>
      <c r="E217" s="143" t="s">
        <v>628</v>
      </c>
      <c r="F217" s="145"/>
      <c r="G217" s="145"/>
    </row>
    <row r="218" spans="2:7" x14ac:dyDescent="0.2">
      <c r="B218" s="427" t="s">
        <v>1168</v>
      </c>
      <c r="C218" s="428" t="s">
        <v>590</v>
      </c>
      <c r="D218" s="427" t="s">
        <v>1169</v>
      </c>
      <c r="E218" s="427" t="s">
        <v>628</v>
      </c>
      <c r="F218" s="429">
        <f>SUM(F219:F224)</f>
        <v>0</v>
      </c>
      <c r="G218" s="429">
        <f>SUM(G219:G224)</f>
        <v>0</v>
      </c>
    </row>
    <row r="219" spans="2:7" x14ac:dyDescent="0.2">
      <c r="B219" s="143" t="s">
        <v>1170</v>
      </c>
      <c r="C219" s="144"/>
      <c r="D219" s="143" t="s">
        <v>1171</v>
      </c>
      <c r="E219" s="143" t="s">
        <v>628</v>
      </c>
      <c r="F219" s="145"/>
      <c r="G219" s="145"/>
    </row>
    <row r="220" spans="2:7" x14ac:dyDescent="0.2">
      <c r="B220" s="143" t="s">
        <v>1172</v>
      </c>
      <c r="C220" s="144"/>
      <c r="D220" s="143" t="s">
        <v>1159</v>
      </c>
      <c r="E220" s="143" t="s">
        <v>628</v>
      </c>
      <c r="F220" s="145"/>
      <c r="G220" s="145"/>
    </row>
    <row r="221" spans="2:7" x14ac:dyDescent="0.2">
      <c r="B221" s="143" t="s">
        <v>1173</v>
      </c>
      <c r="C221" s="144"/>
      <c r="D221" s="143" t="s">
        <v>1161</v>
      </c>
      <c r="E221" s="143" t="s">
        <v>628</v>
      </c>
      <c r="F221" s="145"/>
      <c r="G221" s="145"/>
    </row>
    <row r="222" spans="2:7" x14ac:dyDescent="0.2">
      <c r="B222" s="143" t="s">
        <v>1174</v>
      </c>
      <c r="C222" s="144"/>
      <c r="D222" s="143" t="s">
        <v>1175</v>
      </c>
      <c r="E222" s="143" t="s">
        <v>628</v>
      </c>
      <c r="F222" s="145"/>
      <c r="G222" s="145"/>
    </row>
    <row r="223" spans="2:7" x14ac:dyDescent="0.2">
      <c r="B223" s="143" t="s">
        <v>1176</v>
      </c>
      <c r="C223" s="144"/>
      <c r="D223" s="143" t="s">
        <v>1165</v>
      </c>
      <c r="E223" s="143" t="s">
        <v>628</v>
      </c>
      <c r="F223" s="145"/>
      <c r="G223" s="145"/>
    </row>
    <row r="224" spans="2:7" x14ac:dyDescent="0.2">
      <c r="B224" s="143" t="s">
        <v>1177</v>
      </c>
      <c r="C224" s="144"/>
      <c r="D224" s="143" t="s">
        <v>1167</v>
      </c>
      <c r="E224" s="143" t="s">
        <v>628</v>
      </c>
      <c r="F224" s="145"/>
      <c r="G224" s="145"/>
    </row>
    <row r="225" spans="2:7" x14ac:dyDescent="0.2">
      <c r="B225" s="427" t="s">
        <v>360</v>
      </c>
      <c r="C225" s="428" t="s">
        <v>590</v>
      </c>
      <c r="D225" s="427" t="s">
        <v>361</v>
      </c>
      <c r="E225" s="427" t="s">
        <v>628</v>
      </c>
      <c r="F225" s="429"/>
      <c r="G225" s="429"/>
    </row>
    <row r="226" spans="2:7" x14ac:dyDescent="0.2">
      <c r="B226" s="427" t="s">
        <v>362</v>
      </c>
      <c r="C226" s="428" t="s">
        <v>590</v>
      </c>
      <c r="D226" s="427" t="s">
        <v>363</v>
      </c>
      <c r="E226" s="427" t="s">
        <v>628</v>
      </c>
      <c r="F226" s="429"/>
      <c r="G226" s="429"/>
    </row>
    <row r="227" spans="2:7" x14ac:dyDescent="0.2">
      <c r="B227" s="427" t="s">
        <v>364</v>
      </c>
      <c r="C227" s="428" t="s">
        <v>590</v>
      </c>
      <c r="D227" s="427" t="s">
        <v>365</v>
      </c>
      <c r="E227" s="427" t="s">
        <v>628</v>
      </c>
      <c r="F227" s="429"/>
      <c r="G227" s="429"/>
    </row>
    <row r="228" spans="2:7" x14ac:dyDescent="0.2">
      <c r="B228" s="427" t="s">
        <v>1178</v>
      </c>
      <c r="C228" s="428" t="s">
        <v>590</v>
      </c>
      <c r="D228" s="427" t="s">
        <v>369</v>
      </c>
      <c r="E228" s="427" t="s">
        <v>628</v>
      </c>
      <c r="F228" s="429">
        <f>SUM(F229:F235)</f>
        <v>0</v>
      </c>
      <c r="G228" s="429">
        <f>SUM(G229:G235)</f>
        <v>0</v>
      </c>
    </row>
    <row r="229" spans="2:7" x14ac:dyDescent="0.2">
      <c r="B229" s="143" t="s">
        <v>1179</v>
      </c>
      <c r="C229" s="144"/>
      <c r="D229" s="143" t="s">
        <v>1180</v>
      </c>
      <c r="E229" s="143" t="s">
        <v>628</v>
      </c>
      <c r="F229" s="145"/>
      <c r="G229" s="145"/>
    </row>
    <row r="230" spans="2:7" x14ac:dyDescent="0.2">
      <c r="B230" s="143" t="s">
        <v>1181</v>
      </c>
      <c r="C230" s="144"/>
      <c r="D230" s="143" t="s">
        <v>1182</v>
      </c>
      <c r="E230" s="143" t="s">
        <v>628</v>
      </c>
      <c r="F230" s="145"/>
      <c r="G230" s="145"/>
    </row>
    <row r="231" spans="2:7" x14ac:dyDescent="0.2">
      <c r="B231" s="143" t="s">
        <v>1183</v>
      </c>
      <c r="C231" s="144"/>
      <c r="D231" s="143" t="s">
        <v>1184</v>
      </c>
      <c r="E231" s="143" t="s">
        <v>628</v>
      </c>
      <c r="F231" s="145"/>
      <c r="G231" s="145"/>
    </row>
    <row r="232" spans="2:7" x14ac:dyDescent="0.2">
      <c r="B232" s="143" t="s">
        <v>1185</v>
      </c>
      <c r="C232" s="144"/>
      <c r="D232" s="143" t="s">
        <v>1175</v>
      </c>
      <c r="E232" s="143" t="s">
        <v>628</v>
      </c>
      <c r="F232" s="145"/>
      <c r="G232" s="145"/>
    </row>
    <row r="233" spans="2:7" x14ac:dyDescent="0.2">
      <c r="B233" s="143" t="s">
        <v>1186</v>
      </c>
      <c r="C233" s="144"/>
      <c r="D233" s="143" t="s">
        <v>1187</v>
      </c>
      <c r="E233" s="143" t="s">
        <v>628</v>
      </c>
      <c r="F233" s="145"/>
      <c r="G233" s="145"/>
    </row>
    <row r="234" spans="2:7" x14ac:dyDescent="0.2">
      <c r="B234" s="143" t="s">
        <v>1188</v>
      </c>
      <c r="C234" s="144"/>
      <c r="D234" s="143" t="s">
        <v>1165</v>
      </c>
      <c r="E234" s="143" t="s">
        <v>628</v>
      </c>
      <c r="F234" s="145"/>
      <c r="G234" s="145"/>
    </row>
    <row r="235" spans="2:7" x14ac:dyDescent="0.2">
      <c r="B235" s="143" t="s">
        <v>1189</v>
      </c>
      <c r="C235" s="144"/>
      <c r="D235" s="143" t="s">
        <v>1167</v>
      </c>
      <c r="E235" s="143" t="s">
        <v>628</v>
      </c>
      <c r="F235" s="145"/>
      <c r="G235" s="145"/>
    </row>
    <row r="236" spans="2:7" x14ac:dyDescent="0.2">
      <c r="B236" s="427" t="s">
        <v>366</v>
      </c>
      <c r="C236" s="428" t="s">
        <v>590</v>
      </c>
      <c r="D236" s="427" t="s">
        <v>367</v>
      </c>
      <c r="E236" s="427" t="s">
        <v>628</v>
      </c>
      <c r="F236" s="429">
        <f>SUM(F237:F244)</f>
        <v>0</v>
      </c>
      <c r="G236" s="429">
        <f>SUM(G237:G244)</f>
        <v>0</v>
      </c>
    </row>
    <row r="237" spans="2:7" x14ac:dyDescent="0.2">
      <c r="B237" s="143" t="s">
        <v>368</v>
      </c>
      <c r="C237" s="144"/>
      <c r="D237" s="143" t="s">
        <v>1190</v>
      </c>
      <c r="E237" s="143" t="s">
        <v>628</v>
      </c>
      <c r="F237" s="145"/>
      <c r="G237" s="145"/>
    </row>
    <row r="238" spans="2:7" x14ac:dyDescent="0.2">
      <c r="B238" s="143" t="s">
        <v>370</v>
      </c>
      <c r="C238" s="144"/>
      <c r="D238" s="143" t="s">
        <v>1191</v>
      </c>
      <c r="E238" s="143" t="s">
        <v>628</v>
      </c>
      <c r="F238" s="145">
        <f>SUM(F239:F240)</f>
        <v>0</v>
      </c>
      <c r="G238" s="145">
        <f>SUM(G239:G240)</f>
        <v>0</v>
      </c>
    </row>
    <row r="239" spans="2:7" x14ac:dyDescent="0.2">
      <c r="B239" s="143" t="s">
        <v>1192</v>
      </c>
      <c r="C239" s="144"/>
      <c r="D239" s="143" t="s">
        <v>1193</v>
      </c>
      <c r="E239" s="143" t="s">
        <v>628</v>
      </c>
      <c r="F239" s="145"/>
      <c r="G239" s="145"/>
    </row>
    <row r="240" spans="2:7" x14ac:dyDescent="0.2">
      <c r="B240" s="143" t="s">
        <v>1194</v>
      </c>
      <c r="C240" s="144"/>
      <c r="D240" s="143" t="s">
        <v>1175</v>
      </c>
      <c r="E240" s="143" t="s">
        <v>628</v>
      </c>
      <c r="F240" s="145"/>
      <c r="G240" s="145"/>
    </row>
    <row r="241" spans="2:7" x14ac:dyDescent="0.2">
      <c r="B241" s="143" t="s">
        <v>1195</v>
      </c>
      <c r="C241" s="144"/>
      <c r="D241" s="143" t="s">
        <v>1196</v>
      </c>
      <c r="E241" s="143" t="s">
        <v>628</v>
      </c>
      <c r="F241" s="145"/>
      <c r="G241" s="145"/>
    </row>
    <row r="242" spans="2:7" x14ac:dyDescent="0.2">
      <c r="B242" s="143" t="s">
        <v>1197</v>
      </c>
      <c r="C242" s="144"/>
      <c r="D242" s="143" t="s">
        <v>1198</v>
      </c>
      <c r="E242" s="143" t="s">
        <v>628</v>
      </c>
      <c r="F242" s="145"/>
      <c r="G242" s="145"/>
    </row>
    <row r="243" spans="2:7" x14ac:dyDescent="0.2">
      <c r="B243" s="143" t="s">
        <v>1199</v>
      </c>
      <c r="C243" s="144"/>
      <c r="D243" s="143" t="s">
        <v>1165</v>
      </c>
      <c r="E243" s="143" t="s">
        <v>628</v>
      </c>
      <c r="F243" s="145"/>
      <c r="G243" s="145"/>
    </row>
    <row r="244" spans="2:7" x14ac:dyDescent="0.2">
      <c r="B244" s="143" t="s">
        <v>1200</v>
      </c>
      <c r="C244" s="144"/>
      <c r="D244" s="143" t="s">
        <v>1167</v>
      </c>
      <c r="E244" s="143" t="s">
        <v>628</v>
      </c>
      <c r="F244" s="145"/>
      <c r="G244" s="145"/>
    </row>
    <row r="245" spans="2:7" x14ac:dyDescent="0.2">
      <c r="B245" s="427" t="s">
        <v>373</v>
      </c>
      <c r="C245" s="428" t="s">
        <v>590</v>
      </c>
      <c r="D245" s="427" t="s">
        <v>374</v>
      </c>
      <c r="E245" s="427" t="s">
        <v>628</v>
      </c>
      <c r="F245" s="429"/>
      <c r="G245" s="429"/>
    </row>
    <row r="246" spans="2:7" x14ac:dyDescent="0.2">
      <c r="B246" s="427" t="s">
        <v>376</v>
      </c>
      <c r="C246" s="428" t="s">
        <v>590</v>
      </c>
      <c r="D246" s="427" t="s">
        <v>377</v>
      </c>
      <c r="E246" s="427" t="s">
        <v>628</v>
      </c>
      <c r="F246" s="429"/>
      <c r="G246" s="429"/>
    </row>
    <row r="247" spans="2:7" x14ac:dyDescent="0.2">
      <c r="B247" s="427" t="s">
        <v>378</v>
      </c>
      <c r="C247" s="428" t="s">
        <v>590</v>
      </c>
      <c r="D247" s="427" t="s">
        <v>657</v>
      </c>
      <c r="E247" s="427" t="s">
        <v>628</v>
      </c>
      <c r="F247" s="429">
        <f>SUM(F248:F249)</f>
        <v>0</v>
      </c>
      <c r="G247" s="429">
        <f>SUM(G248:G249)</f>
        <v>0</v>
      </c>
    </row>
    <row r="248" spans="2:7" x14ac:dyDescent="0.2">
      <c r="B248" s="143" t="s">
        <v>1201</v>
      </c>
      <c r="C248" s="144"/>
      <c r="D248" s="143" t="s">
        <v>1202</v>
      </c>
      <c r="E248" s="143" t="s">
        <v>628</v>
      </c>
      <c r="F248" s="145"/>
      <c r="G248" s="145"/>
    </row>
    <row r="249" spans="2:7" x14ac:dyDescent="0.2">
      <c r="B249" s="143" t="s">
        <v>1203</v>
      </c>
      <c r="C249" s="144"/>
      <c r="D249" s="143" t="s">
        <v>1204</v>
      </c>
      <c r="E249" s="143" t="s">
        <v>628</v>
      </c>
      <c r="F249" s="145"/>
      <c r="G249" s="145"/>
    </row>
    <row r="250" spans="2:7" x14ac:dyDescent="0.2">
      <c r="B250" s="427" t="s">
        <v>380</v>
      </c>
      <c r="C250" s="428" t="s">
        <v>590</v>
      </c>
      <c r="D250" s="427" t="s">
        <v>381</v>
      </c>
      <c r="E250" s="427" t="s">
        <v>628</v>
      </c>
      <c r="F250" s="429"/>
      <c r="G250" s="429"/>
    </row>
    <row r="251" spans="2:7" ht="21.75" customHeight="1" x14ac:dyDescent="0.2">
      <c r="B251" s="430" t="s">
        <v>513</v>
      </c>
      <c r="C251" s="430"/>
      <c r="D251" s="430"/>
      <c r="E251" s="430"/>
      <c r="F251" s="431">
        <f>SUMIF($C$11:$C$250,"x",$F$11:$F$250)</f>
        <v>2059599833</v>
      </c>
      <c r="G251" s="431">
        <f>SUMIF($C$11:$C$250,"x",$G$11:$G$250)</f>
        <v>2059599833</v>
      </c>
    </row>
  </sheetData>
  <autoFilter ref="B11:G251"/>
  <mergeCells count="1">
    <mergeCell ref="B8:G8"/>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Y998"/>
  <sheetViews>
    <sheetView showGridLines="0" showRowColHeaders="0" workbookViewId="0">
      <selection activeCell="AE12" sqref="AE12"/>
    </sheetView>
  </sheetViews>
  <sheetFormatPr defaultRowHeight="15.75" x14ac:dyDescent="0.25"/>
  <cols>
    <col min="1" max="1" width="4.140625" style="152" customWidth="1"/>
    <col min="2" max="2" width="9.140625" style="152"/>
    <col min="3" max="3" width="16.5703125" style="156" customWidth="1"/>
    <col min="4" max="4" width="15.140625" style="156" customWidth="1"/>
    <col min="5" max="5" width="14.140625" style="152" customWidth="1"/>
    <col min="6" max="6" width="12" style="157" hidden="1" customWidth="1"/>
    <col min="7" max="7" width="9.140625" style="152"/>
    <col min="8" max="8" width="39.5703125" style="152" customWidth="1"/>
    <col min="9" max="10" width="13.85546875" style="158" customWidth="1"/>
    <col min="11" max="11" width="17.140625" style="159" customWidth="1"/>
    <col min="12" max="13" width="10.7109375" style="159" customWidth="1"/>
    <col min="14" max="14" width="8.42578125" style="160" customWidth="1"/>
    <col min="15" max="15" width="16.5703125" style="161" customWidth="1"/>
    <col min="16" max="16" width="16.42578125" style="152" customWidth="1"/>
    <col min="17" max="18" width="13.42578125" style="385" customWidth="1"/>
    <col min="19" max="19" width="29.7109375" style="152" customWidth="1"/>
    <col min="20" max="20" width="30" style="152" customWidth="1"/>
    <col min="21" max="21" width="15.5703125" style="157" customWidth="1"/>
    <col min="22" max="22" width="14.7109375" style="152" customWidth="1"/>
    <col min="23" max="23" width="10.5703125" style="152" customWidth="1"/>
    <col min="24" max="24" width="12" style="157" customWidth="1"/>
    <col min="25" max="25" width="9.5703125" style="152" customWidth="1"/>
    <col min="26" max="26" width="32.140625" style="152" customWidth="1"/>
    <col min="27" max="27" width="14.42578125" style="152" customWidth="1"/>
    <col min="28" max="28" width="17.28515625" style="152" customWidth="1"/>
    <col min="29" max="29" width="12.7109375" style="152" customWidth="1"/>
    <col min="30" max="30" width="0" style="152" hidden="1" customWidth="1"/>
    <col min="31" max="31" width="9.140625" style="152"/>
    <col min="32" max="32" width="0" style="152" hidden="1" customWidth="1"/>
    <col min="33" max="33" width="12.7109375" style="152" customWidth="1"/>
    <col min="34" max="35" width="9.140625" style="152" hidden="1" customWidth="1"/>
    <col min="36" max="207" width="9.140625" style="152"/>
    <col min="208" max="259" width="9.140625" style="154"/>
    <col min="260" max="260" width="4.140625" style="154" customWidth="1"/>
    <col min="261" max="261" width="9.140625" style="154"/>
    <col min="262" max="262" width="20.5703125" style="154" customWidth="1"/>
    <col min="263" max="263" width="19.85546875" style="154" customWidth="1"/>
    <col min="264" max="264" width="17.7109375" style="154" customWidth="1"/>
    <col min="265" max="265" width="9.140625" style="154"/>
    <col min="266" max="266" width="57" style="154" customWidth="1"/>
    <col min="267" max="268" width="22.42578125" style="154" customWidth="1"/>
    <col min="269" max="269" width="22.7109375" style="154" customWidth="1"/>
    <col min="270" max="270" width="14.5703125" style="154" customWidth="1"/>
    <col min="271" max="272" width="19.5703125" style="154" customWidth="1"/>
    <col min="273" max="274" width="18.28515625" style="154" customWidth="1"/>
    <col min="275" max="275" width="45.140625" style="154" customWidth="1"/>
    <col min="276" max="276" width="38.5703125" style="154" customWidth="1"/>
    <col min="277" max="277" width="20.85546875" style="154" customWidth="1"/>
    <col min="278" max="278" width="21.5703125" style="154" customWidth="1"/>
    <col min="279" max="279" width="16.28515625" style="154" customWidth="1"/>
    <col min="280" max="280" width="17.140625" style="154" customWidth="1"/>
    <col min="281" max="281" width="11" style="154" customWidth="1"/>
    <col min="282" max="282" width="38.7109375" style="154" customWidth="1"/>
    <col min="283" max="283" width="20" style="154" customWidth="1"/>
    <col min="284" max="284" width="17.28515625" style="154" customWidth="1"/>
    <col min="285" max="285" width="37.7109375" style="154" customWidth="1"/>
    <col min="286" max="515" width="9.140625" style="154"/>
    <col min="516" max="516" width="4.140625" style="154" customWidth="1"/>
    <col min="517" max="517" width="9.140625" style="154"/>
    <col min="518" max="518" width="20.5703125" style="154" customWidth="1"/>
    <col min="519" max="519" width="19.85546875" style="154" customWidth="1"/>
    <col min="520" max="520" width="17.7109375" style="154" customWidth="1"/>
    <col min="521" max="521" width="9.140625" style="154"/>
    <col min="522" max="522" width="57" style="154" customWidth="1"/>
    <col min="523" max="524" width="22.42578125" style="154" customWidth="1"/>
    <col min="525" max="525" width="22.7109375" style="154" customWidth="1"/>
    <col min="526" max="526" width="14.5703125" style="154" customWidth="1"/>
    <col min="527" max="528" width="19.5703125" style="154" customWidth="1"/>
    <col min="529" max="530" width="18.28515625" style="154" customWidth="1"/>
    <col min="531" max="531" width="45.140625" style="154" customWidth="1"/>
    <col min="532" max="532" width="38.5703125" style="154" customWidth="1"/>
    <col min="533" max="533" width="20.85546875" style="154" customWidth="1"/>
    <col min="534" max="534" width="21.5703125" style="154" customWidth="1"/>
    <col min="535" max="535" width="16.28515625" style="154" customWidth="1"/>
    <col min="536" max="536" width="17.140625" style="154" customWidth="1"/>
    <col min="537" max="537" width="11" style="154" customWidth="1"/>
    <col min="538" max="538" width="38.7109375" style="154" customWidth="1"/>
    <col min="539" max="539" width="20" style="154" customWidth="1"/>
    <col min="540" max="540" width="17.28515625" style="154" customWidth="1"/>
    <col min="541" max="541" width="37.7109375" style="154" customWidth="1"/>
    <col min="542" max="771" width="9.140625" style="154"/>
    <col min="772" max="772" width="4.140625" style="154" customWidth="1"/>
    <col min="773" max="773" width="9.140625" style="154"/>
    <col min="774" max="774" width="20.5703125" style="154" customWidth="1"/>
    <col min="775" max="775" width="19.85546875" style="154" customWidth="1"/>
    <col min="776" max="776" width="17.7109375" style="154" customWidth="1"/>
    <col min="777" max="777" width="9.140625" style="154"/>
    <col min="778" max="778" width="57" style="154" customWidth="1"/>
    <col min="779" max="780" width="22.42578125" style="154" customWidth="1"/>
    <col min="781" max="781" width="22.7109375" style="154" customWidth="1"/>
    <col min="782" max="782" width="14.5703125" style="154" customWidth="1"/>
    <col min="783" max="784" width="19.5703125" style="154" customWidth="1"/>
    <col min="785" max="786" width="18.28515625" style="154" customWidth="1"/>
    <col min="787" max="787" width="45.140625" style="154" customWidth="1"/>
    <col min="788" max="788" width="38.5703125" style="154" customWidth="1"/>
    <col min="789" max="789" width="20.85546875" style="154" customWidth="1"/>
    <col min="790" max="790" width="21.5703125" style="154" customWidth="1"/>
    <col min="791" max="791" width="16.28515625" style="154" customWidth="1"/>
    <col min="792" max="792" width="17.140625" style="154" customWidth="1"/>
    <col min="793" max="793" width="11" style="154" customWidth="1"/>
    <col min="794" max="794" width="38.7109375" style="154" customWidth="1"/>
    <col min="795" max="795" width="20" style="154" customWidth="1"/>
    <col min="796" max="796" width="17.28515625" style="154" customWidth="1"/>
    <col min="797" max="797" width="37.7109375" style="154" customWidth="1"/>
    <col min="798" max="1027" width="9.140625" style="154"/>
    <col min="1028" max="1028" width="4.140625" style="154" customWidth="1"/>
    <col min="1029" max="1029" width="9.140625" style="154"/>
    <col min="1030" max="1030" width="20.5703125" style="154" customWidth="1"/>
    <col min="1031" max="1031" width="19.85546875" style="154" customWidth="1"/>
    <col min="1032" max="1032" width="17.7109375" style="154" customWidth="1"/>
    <col min="1033" max="1033" width="9.140625" style="154"/>
    <col min="1034" max="1034" width="57" style="154" customWidth="1"/>
    <col min="1035" max="1036" width="22.42578125" style="154" customWidth="1"/>
    <col min="1037" max="1037" width="22.7109375" style="154" customWidth="1"/>
    <col min="1038" max="1038" width="14.5703125" style="154" customWidth="1"/>
    <col min="1039" max="1040" width="19.5703125" style="154" customWidth="1"/>
    <col min="1041" max="1042" width="18.28515625" style="154" customWidth="1"/>
    <col min="1043" max="1043" width="45.140625" style="154" customWidth="1"/>
    <col min="1044" max="1044" width="38.5703125" style="154" customWidth="1"/>
    <col min="1045" max="1045" width="20.85546875" style="154" customWidth="1"/>
    <col min="1046" max="1046" width="21.5703125" style="154" customWidth="1"/>
    <col min="1047" max="1047" width="16.28515625" style="154" customWidth="1"/>
    <col min="1048" max="1048" width="17.140625" style="154" customWidth="1"/>
    <col min="1049" max="1049" width="11" style="154" customWidth="1"/>
    <col min="1050" max="1050" width="38.7109375" style="154" customWidth="1"/>
    <col min="1051" max="1051" width="20" style="154" customWidth="1"/>
    <col min="1052" max="1052" width="17.28515625" style="154" customWidth="1"/>
    <col min="1053" max="1053" width="37.7109375" style="154" customWidth="1"/>
    <col min="1054" max="1283" width="9.140625" style="154"/>
    <col min="1284" max="1284" width="4.140625" style="154" customWidth="1"/>
    <col min="1285" max="1285" width="9.140625" style="154"/>
    <col min="1286" max="1286" width="20.5703125" style="154" customWidth="1"/>
    <col min="1287" max="1287" width="19.85546875" style="154" customWidth="1"/>
    <col min="1288" max="1288" width="17.7109375" style="154" customWidth="1"/>
    <col min="1289" max="1289" width="9.140625" style="154"/>
    <col min="1290" max="1290" width="57" style="154" customWidth="1"/>
    <col min="1291" max="1292" width="22.42578125" style="154" customWidth="1"/>
    <col min="1293" max="1293" width="22.7109375" style="154" customWidth="1"/>
    <col min="1294" max="1294" width="14.5703125" style="154" customWidth="1"/>
    <col min="1295" max="1296" width="19.5703125" style="154" customWidth="1"/>
    <col min="1297" max="1298" width="18.28515625" style="154" customWidth="1"/>
    <col min="1299" max="1299" width="45.140625" style="154" customWidth="1"/>
    <col min="1300" max="1300" width="38.5703125" style="154" customWidth="1"/>
    <col min="1301" max="1301" width="20.85546875" style="154" customWidth="1"/>
    <col min="1302" max="1302" width="21.5703125" style="154" customWidth="1"/>
    <col min="1303" max="1303" width="16.28515625" style="154" customWidth="1"/>
    <col min="1304" max="1304" width="17.140625" style="154" customWidth="1"/>
    <col min="1305" max="1305" width="11" style="154" customWidth="1"/>
    <col min="1306" max="1306" width="38.7109375" style="154" customWidth="1"/>
    <col min="1307" max="1307" width="20" style="154" customWidth="1"/>
    <col min="1308" max="1308" width="17.28515625" style="154" customWidth="1"/>
    <col min="1309" max="1309" width="37.7109375" style="154" customWidth="1"/>
    <col min="1310" max="1539" width="9.140625" style="154"/>
    <col min="1540" max="1540" width="4.140625" style="154" customWidth="1"/>
    <col min="1541" max="1541" width="9.140625" style="154"/>
    <col min="1542" max="1542" width="20.5703125" style="154" customWidth="1"/>
    <col min="1543" max="1543" width="19.85546875" style="154" customWidth="1"/>
    <col min="1544" max="1544" width="17.7109375" style="154" customWidth="1"/>
    <col min="1545" max="1545" width="9.140625" style="154"/>
    <col min="1546" max="1546" width="57" style="154" customWidth="1"/>
    <col min="1547" max="1548" width="22.42578125" style="154" customWidth="1"/>
    <col min="1549" max="1549" width="22.7109375" style="154" customWidth="1"/>
    <col min="1550" max="1550" width="14.5703125" style="154" customWidth="1"/>
    <col min="1551" max="1552" width="19.5703125" style="154" customWidth="1"/>
    <col min="1553" max="1554" width="18.28515625" style="154" customWidth="1"/>
    <col min="1555" max="1555" width="45.140625" style="154" customWidth="1"/>
    <col min="1556" max="1556" width="38.5703125" style="154" customWidth="1"/>
    <col min="1557" max="1557" width="20.85546875" style="154" customWidth="1"/>
    <col min="1558" max="1558" width="21.5703125" style="154" customWidth="1"/>
    <col min="1559" max="1559" width="16.28515625" style="154" customWidth="1"/>
    <col min="1560" max="1560" width="17.140625" style="154" customWidth="1"/>
    <col min="1561" max="1561" width="11" style="154" customWidth="1"/>
    <col min="1562" max="1562" width="38.7109375" style="154" customWidth="1"/>
    <col min="1563" max="1563" width="20" style="154" customWidth="1"/>
    <col min="1564" max="1564" width="17.28515625" style="154" customWidth="1"/>
    <col min="1565" max="1565" width="37.7109375" style="154" customWidth="1"/>
    <col min="1566" max="1795" width="9.140625" style="154"/>
    <col min="1796" max="1796" width="4.140625" style="154" customWidth="1"/>
    <col min="1797" max="1797" width="9.140625" style="154"/>
    <col min="1798" max="1798" width="20.5703125" style="154" customWidth="1"/>
    <col min="1799" max="1799" width="19.85546875" style="154" customWidth="1"/>
    <col min="1800" max="1800" width="17.7109375" style="154" customWidth="1"/>
    <col min="1801" max="1801" width="9.140625" style="154"/>
    <col min="1802" max="1802" width="57" style="154" customWidth="1"/>
    <col min="1803" max="1804" width="22.42578125" style="154" customWidth="1"/>
    <col min="1805" max="1805" width="22.7109375" style="154" customWidth="1"/>
    <col min="1806" max="1806" width="14.5703125" style="154" customWidth="1"/>
    <col min="1807" max="1808" width="19.5703125" style="154" customWidth="1"/>
    <col min="1809" max="1810" width="18.28515625" style="154" customWidth="1"/>
    <col min="1811" max="1811" width="45.140625" style="154" customWidth="1"/>
    <col min="1812" max="1812" width="38.5703125" style="154" customWidth="1"/>
    <col min="1813" max="1813" width="20.85546875" style="154" customWidth="1"/>
    <col min="1814" max="1814" width="21.5703125" style="154" customWidth="1"/>
    <col min="1815" max="1815" width="16.28515625" style="154" customWidth="1"/>
    <col min="1816" max="1816" width="17.140625" style="154" customWidth="1"/>
    <col min="1817" max="1817" width="11" style="154" customWidth="1"/>
    <col min="1818" max="1818" width="38.7109375" style="154" customWidth="1"/>
    <col min="1819" max="1819" width="20" style="154" customWidth="1"/>
    <col min="1820" max="1820" width="17.28515625" style="154" customWidth="1"/>
    <col min="1821" max="1821" width="37.7109375" style="154" customWidth="1"/>
    <col min="1822" max="2051" width="9.140625" style="154"/>
    <col min="2052" max="2052" width="4.140625" style="154" customWidth="1"/>
    <col min="2053" max="2053" width="9.140625" style="154"/>
    <col min="2054" max="2054" width="20.5703125" style="154" customWidth="1"/>
    <col min="2055" max="2055" width="19.85546875" style="154" customWidth="1"/>
    <col min="2056" max="2056" width="17.7109375" style="154" customWidth="1"/>
    <col min="2057" max="2057" width="9.140625" style="154"/>
    <col min="2058" max="2058" width="57" style="154" customWidth="1"/>
    <col min="2059" max="2060" width="22.42578125" style="154" customWidth="1"/>
    <col min="2061" max="2061" width="22.7109375" style="154" customWidth="1"/>
    <col min="2062" max="2062" width="14.5703125" style="154" customWidth="1"/>
    <col min="2063" max="2064" width="19.5703125" style="154" customWidth="1"/>
    <col min="2065" max="2066" width="18.28515625" style="154" customWidth="1"/>
    <col min="2067" max="2067" width="45.140625" style="154" customWidth="1"/>
    <col min="2068" max="2068" width="38.5703125" style="154" customWidth="1"/>
    <col min="2069" max="2069" width="20.85546875" style="154" customWidth="1"/>
    <col min="2070" max="2070" width="21.5703125" style="154" customWidth="1"/>
    <col min="2071" max="2071" width="16.28515625" style="154" customWidth="1"/>
    <col min="2072" max="2072" width="17.140625" style="154" customWidth="1"/>
    <col min="2073" max="2073" width="11" style="154" customWidth="1"/>
    <col min="2074" max="2074" width="38.7109375" style="154" customWidth="1"/>
    <col min="2075" max="2075" width="20" style="154" customWidth="1"/>
    <col min="2076" max="2076" width="17.28515625" style="154" customWidth="1"/>
    <col min="2077" max="2077" width="37.7109375" style="154" customWidth="1"/>
    <col min="2078" max="2307" width="9.140625" style="154"/>
    <col min="2308" max="2308" width="4.140625" style="154" customWidth="1"/>
    <col min="2309" max="2309" width="9.140625" style="154"/>
    <col min="2310" max="2310" width="20.5703125" style="154" customWidth="1"/>
    <col min="2311" max="2311" width="19.85546875" style="154" customWidth="1"/>
    <col min="2312" max="2312" width="17.7109375" style="154" customWidth="1"/>
    <col min="2313" max="2313" width="9.140625" style="154"/>
    <col min="2314" max="2314" width="57" style="154" customWidth="1"/>
    <col min="2315" max="2316" width="22.42578125" style="154" customWidth="1"/>
    <col min="2317" max="2317" width="22.7109375" style="154" customWidth="1"/>
    <col min="2318" max="2318" width="14.5703125" style="154" customWidth="1"/>
    <col min="2319" max="2320" width="19.5703125" style="154" customWidth="1"/>
    <col min="2321" max="2322" width="18.28515625" style="154" customWidth="1"/>
    <col min="2323" max="2323" width="45.140625" style="154" customWidth="1"/>
    <col min="2324" max="2324" width="38.5703125" style="154" customWidth="1"/>
    <col min="2325" max="2325" width="20.85546875" style="154" customWidth="1"/>
    <col min="2326" max="2326" width="21.5703125" style="154" customWidth="1"/>
    <col min="2327" max="2327" width="16.28515625" style="154" customWidth="1"/>
    <col min="2328" max="2328" width="17.140625" style="154" customWidth="1"/>
    <col min="2329" max="2329" width="11" style="154" customWidth="1"/>
    <col min="2330" max="2330" width="38.7109375" style="154" customWidth="1"/>
    <col min="2331" max="2331" width="20" style="154" customWidth="1"/>
    <col min="2332" max="2332" width="17.28515625" style="154" customWidth="1"/>
    <col min="2333" max="2333" width="37.7109375" style="154" customWidth="1"/>
    <col min="2334" max="2563" width="9.140625" style="154"/>
    <col min="2564" max="2564" width="4.140625" style="154" customWidth="1"/>
    <col min="2565" max="2565" width="9.140625" style="154"/>
    <col min="2566" max="2566" width="20.5703125" style="154" customWidth="1"/>
    <col min="2567" max="2567" width="19.85546875" style="154" customWidth="1"/>
    <col min="2568" max="2568" width="17.7109375" style="154" customWidth="1"/>
    <col min="2569" max="2569" width="9.140625" style="154"/>
    <col min="2570" max="2570" width="57" style="154" customWidth="1"/>
    <col min="2571" max="2572" width="22.42578125" style="154" customWidth="1"/>
    <col min="2573" max="2573" width="22.7109375" style="154" customWidth="1"/>
    <col min="2574" max="2574" width="14.5703125" style="154" customWidth="1"/>
    <col min="2575" max="2576" width="19.5703125" style="154" customWidth="1"/>
    <col min="2577" max="2578" width="18.28515625" style="154" customWidth="1"/>
    <col min="2579" max="2579" width="45.140625" style="154" customWidth="1"/>
    <col min="2580" max="2580" width="38.5703125" style="154" customWidth="1"/>
    <col min="2581" max="2581" width="20.85546875" style="154" customWidth="1"/>
    <col min="2582" max="2582" width="21.5703125" style="154" customWidth="1"/>
    <col min="2583" max="2583" width="16.28515625" style="154" customWidth="1"/>
    <col min="2584" max="2584" width="17.140625" style="154" customWidth="1"/>
    <col min="2585" max="2585" width="11" style="154" customWidth="1"/>
    <col min="2586" max="2586" width="38.7109375" style="154" customWidth="1"/>
    <col min="2587" max="2587" width="20" style="154" customWidth="1"/>
    <col min="2588" max="2588" width="17.28515625" style="154" customWidth="1"/>
    <col min="2589" max="2589" width="37.7109375" style="154" customWidth="1"/>
    <col min="2590" max="2819" width="9.140625" style="154"/>
    <col min="2820" max="2820" width="4.140625" style="154" customWidth="1"/>
    <col min="2821" max="2821" width="9.140625" style="154"/>
    <col min="2822" max="2822" width="20.5703125" style="154" customWidth="1"/>
    <col min="2823" max="2823" width="19.85546875" style="154" customWidth="1"/>
    <col min="2824" max="2824" width="17.7109375" style="154" customWidth="1"/>
    <col min="2825" max="2825" width="9.140625" style="154"/>
    <col min="2826" max="2826" width="57" style="154" customWidth="1"/>
    <col min="2827" max="2828" width="22.42578125" style="154" customWidth="1"/>
    <col min="2829" max="2829" width="22.7109375" style="154" customWidth="1"/>
    <col min="2830" max="2830" width="14.5703125" style="154" customWidth="1"/>
    <col min="2831" max="2832" width="19.5703125" style="154" customWidth="1"/>
    <col min="2833" max="2834" width="18.28515625" style="154" customWidth="1"/>
    <col min="2835" max="2835" width="45.140625" style="154" customWidth="1"/>
    <col min="2836" max="2836" width="38.5703125" style="154" customWidth="1"/>
    <col min="2837" max="2837" width="20.85546875" style="154" customWidth="1"/>
    <col min="2838" max="2838" width="21.5703125" style="154" customWidth="1"/>
    <col min="2839" max="2839" width="16.28515625" style="154" customWidth="1"/>
    <col min="2840" max="2840" width="17.140625" style="154" customWidth="1"/>
    <col min="2841" max="2841" width="11" style="154" customWidth="1"/>
    <col min="2842" max="2842" width="38.7109375" style="154" customWidth="1"/>
    <col min="2843" max="2843" width="20" style="154" customWidth="1"/>
    <col min="2844" max="2844" width="17.28515625" style="154" customWidth="1"/>
    <col min="2845" max="2845" width="37.7109375" style="154" customWidth="1"/>
    <col min="2846" max="3075" width="9.140625" style="154"/>
    <col min="3076" max="3076" width="4.140625" style="154" customWidth="1"/>
    <col min="3077" max="3077" width="9.140625" style="154"/>
    <col min="3078" max="3078" width="20.5703125" style="154" customWidth="1"/>
    <col min="3079" max="3079" width="19.85546875" style="154" customWidth="1"/>
    <col min="3080" max="3080" width="17.7109375" style="154" customWidth="1"/>
    <col min="3081" max="3081" width="9.140625" style="154"/>
    <col min="3082" max="3082" width="57" style="154" customWidth="1"/>
    <col min="3083" max="3084" width="22.42578125" style="154" customWidth="1"/>
    <col min="3085" max="3085" width="22.7109375" style="154" customWidth="1"/>
    <col min="3086" max="3086" width="14.5703125" style="154" customWidth="1"/>
    <col min="3087" max="3088" width="19.5703125" style="154" customWidth="1"/>
    <col min="3089" max="3090" width="18.28515625" style="154" customWidth="1"/>
    <col min="3091" max="3091" width="45.140625" style="154" customWidth="1"/>
    <col min="3092" max="3092" width="38.5703125" style="154" customWidth="1"/>
    <col min="3093" max="3093" width="20.85546875" style="154" customWidth="1"/>
    <col min="3094" max="3094" width="21.5703125" style="154" customWidth="1"/>
    <col min="3095" max="3095" width="16.28515625" style="154" customWidth="1"/>
    <col min="3096" max="3096" width="17.140625" style="154" customWidth="1"/>
    <col min="3097" max="3097" width="11" style="154" customWidth="1"/>
    <col min="3098" max="3098" width="38.7109375" style="154" customWidth="1"/>
    <col min="3099" max="3099" width="20" style="154" customWidth="1"/>
    <col min="3100" max="3100" width="17.28515625" style="154" customWidth="1"/>
    <col min="3101" max="3101" width="37.7109375" style="154" customWidth="1"/>
    <col min="3102" max="3331" width="9.140625" style="154"/>
    <col min="3332" max="3332" width="4.140625" style="154" customWidth="1"/>
    <col min="3333" max="3333" width="9.140625" style="154"/>
    <col min="3334" max="3334" width="20.5703125" style="154" customWidth="1"/>
    <col min="3335" max="3335" width="19.85546875" style="154" customWidth="1"/>
    <col min="3336" max="3336" width="17.7109375" style="154" customWidth="1"/>
    <col min="3337" max="3337" width="9.140625" style="154"/>
    <col min="3338" max="3338" width="57" style="154" customWidth="1"/>
    <col min="3339" max="3340" width="22.42578125" style="154" customWidth="1"/>
    <col min="3341" max="3341" width="22.7109375" style="154" customWidth="1"/>
    <col min="3342" max="3342" width="14.5703125" style="154" customWidth="1"/>
    <col min="3343" max="3344" width="19.5703125" style="154" customWidth="1"/>
    <col min="3345" max="3346" width="18.28515625" style="154" customWidth="1"/>
    <col min="3347" max="3347" width="45.140625" style="154" customWidth="1"/>
    <col min="3348" max="3348" width="38.5703125" style="154" customWidth="1"/>
    <col min="3349" max="3349" width="20.85546875" style="154" customWidth="1"/>
    <col min="3350" max="3350" width="21.5703125" style="154" customWidth="1"/>
    <col min="3351" max="3351" width="16.28515625" style="154" customWidth="1"/>
    <col min="3352" max="3352" width="17.140625" style="154" customWidth="1"/>
    <col min="3353" max="3353" width="11" style="154" customWidth="1"/>
    <col min="3354" max="3354" width="38.7109375" style="154" customWidth="1"/>
    <col min="3355" max="3355" width="20" style="154" customWidth="1"/>
    <col min="3356" max="3356" width="17.28515625" style="154" customWidth="1"/>
    <col min="3357" max="3357" width="37.7109375" style="154" customWidth="1"/>
    <col min="3358" max="3587" width="9.140625" style="154"/>
    <col min="3588" max="3588" width="4.140625" style="154" customWidth="1"/>
    <col min="3589" max="3589" width="9.140625" style="154"/>
    <col min="3590" max="3590" width="20.5703125" style="154" customWidth="1"/>
    <col min="3591" max="3591" width="19.85546875" style="154" customWidth="1"/>
    <col min="3592" max="3592" width="17.7109375" style="154" customWidth="1"/>
    <col min="3593" max="3593" width="9.140625" style="154"/>
    <col min="3594" max="3594" width="57" style="154" customWidth="1"/>
    <col min="3595" max="3596" width="22.42578125" style="154" customWidth="1"/>
    <col min="3597" max="3597" width="22.7109375" style="154" customWidth="1"/>
    <col min="3598" max="3598" width="14.5703125" style="154" customWidth="1"/>
    <col min="3599" max="3600" width="19.5703125" style="154" customWidth="1"/>
    <col min="3601" max="3602" width="18.28515625" style="154" customWidth="1"/>
    <col min="3603" max="3603" width="45.140625" style="154" customWidth="1"/>
    <col min="3604" max="3604" width="38.5703125" style="154" customWidth="1"/>
    <col min="3605" max="3605" width="20.85546875" style="154" customWidth="1"/>
    <col min="3606" max="3606" width="21.5703125" style="154" customWidth="1"/>
    <col min="3607" max="3607" width="16.28515625" style="154" customWidth="1"/>
    <col min="3608" max="3608" width="17.140625" style="154" customWidth="1"/>
    <col min="3609" max="3609" width="11" style="154" customWidth="1"/>
    <col min="3610" max="3610" width="38.7109375" style="154" customWidth="1"/>
    <col min="3611" max="3611" width="20" style="154" customWidth="1"/>
    <col min="3612" max="3612" width="17.28515625" style="154" customWidth="1"/>
    <col min="3613" max="3613" width="37.7109375" style="154" customWidth="1"/>
    <col min="3614" max="3843" width="9.140625" style="154"/>
    <col min="3844" max="3844" width="4.140625" style="154" customWidth="1"/>
    <col min="3845" max="3845" width="9.140625" style="154"/>
    <col min="3846" max="3846" width="20.5703125" style="154" customWidth="1"/>
    <col min="3847" max="3847" width="19.85546875" style="154" customWidth="1"/>
    <col min="3848" max="3848" width="17.7109375" style="154" customWidth="1"/>
    <col min="3849" max="3849" width="9.140625" style="154"/>
    <col min="3850" max="3850" width="57" style="154" customWidth="1"/>
    <col min="3851" max="3852" width="22.42578125" style="154" customWidth="1"/>
    <col min="3853" max="3853" width="22.7109375" style="154" customWidth="1"/>
    <col min="3854" max="3854" width="14.5703125" style="154" customWidth="1"/>
    <col min="3855" max="3856" width="19.5703125" style="154" customWidth="1"/>
    <col min="3857" max="3858" width="18.28515625" style="154" customWidth="1"/>
    <col min="3859" max="3859" width="45.140625" style="154" customWidth="1"/>
    <col min="3860" max="3860" width="38.5703125" style="154" customWidth="1"/>
    <col min="3861" max="3861" width="20.85546875" style="154" customWidth="1"/>
    <col min="3862" max="3862" width="21.5703125" style="154" customWidth="1"/>
    <col min="3863" max="3863" width="16.28515625" style="154" customWidth="1"/>
    <col min="3864" max="3864" width="17.140625" style="154" customWidth="1"/>
    <col min="3865" max="3865" width="11" style="154" customWidth="1"/>
    <col min="3866" max="3866" width="38.7109375" style="154" customWidth="1"/>
    <col min="3867" max="3867" width="20" style="154" customWidth="1"/>
    <col min="3868" max="3868" width="17.28515625" style="154" customWidth="1"/>
    <col min="3869" max="3869" width="37.7109375" style="154" customWidth="1"/>
    <col min="3870" max="4099" width="9.140625" style="154"/>
    <col min="4100" max="4100" width="4.140625" style="154" customWidth="1"/>
    <col min="4101" max="4101" width="9.140625" style="154"/>
    <col min="4102" max="4102" width="20.5703125" style="154" customWidth="1"/>
    <col min="4103" max="4103" width="19.85546875" style="154" customWidth="1"/>
    <col min="4104" max="4104" width="17.7109375" style="154" customWidth="1"/>
    <col min="4105" max="4105" width="9.140625" style="154"/>
    <col min="4106" max="4106" width="57" style="154" customWidth="1"/>
    <col min="4107" max="4108" width="22.42578125" style="154" customWidth="1"/>
    <col min="4109" max="4109" width="22.7109375" style="154" customWidth="1"/>
    <col min="4110" max="4110" width="14.5703125" style="154" customWidth="1"/>
    <col min="4111" max="4112" width="19.5703125" style="154" customWidth="1"/>
    <col min="4113" max="4114" width="18.28515625" style="154" customWidth="1"/>
    <col min="4115" max="4115" width="45.140625" style="154" customWidth="1"/>
    <col min="4116" max="4116" width="38.5703125" style="154" customWidth="1"/>
    <col min="4117" max="4117" width="20.85546875" style="154" customWidth="1"/>
    <col min="4118" max="4118" width="21.5703125" style="154" customWidth="1"/>
    <col min="4119" max="4119" width="16.28515625" style="154" customWidth="1"/>
    <col min="4120" max="4120" width="17.140625" style="154" customWidth="1"/>
    <col min="4121" max="4121" width="11" style="154" customWidth="1"/>
    <col min="4122" max="4122" width="38.7109375" style="154" customWidth="1"/>
    <col min="4123" max="4123" width="20" style="154" customWidth="1"/>
    <col min="4124" max="4124" width="17.28515625" style="154" customWidth="1"/>
    <col min="4125" max="4125" width="37.7109375" style="154" customWidth="1"/>
    <col min="4126" max="4355" width="9.140625" style="154"/>
    <col min="4356" max="4356" width="4.140625" style="154" customWidth="1"/>
    <col min="4357" max="4357" width="9.140625" style="154"/>
    <col min="4358" max="4358" width="20.5703125" style="154" customWidth="1"/>
    <col min="4359" max="4359" width="19.85546875" style="154" customWidth="1"/>
    <col min="4360" max="4360" width="17.7109375" style="154" customWidth="1"/>
    <col min="4361" max="4361" width="9.140625" style="154"/>
    <col min="4362" max="4362" width="57" style="154" customWidth="1"/>
    <col min="4363" max="4364" width="22.42578125" style="154" customWidth="1"/>
    <col min="4365" max="4365" width="22.7109375" style="154" customWidth="1"/>
    <col min="4366" max="4366" width="14.5703125" style="154" customWidth="1"/>
    <col min="4367" max="4368" width="19.5703125" style="154" customWidth="1"/>
    <col min="4369" max="4370" width="18.28515625" style="154" customWidth="1"/>
    <col min="4371" max="4371" width="45.140625" style="154" customWidth="1"/>
    <col min="4372" max="4372" width="38.5703125" style="154" customWidth="1"/>
    <col min="4373" max="4373" width="20.85546875" style="154" customWidth="1"/>
    <col min="4374" max="4374" width="21.5703125" style="154" customWidth="1"/>
    <col min="4375" max="4375" width="16.28515625" style="154" customWidth="1"/>
    <col min="4376" max="4376" width="17.140625" style="154" customWidth="1"/>
    <col min="4377" max="4377" width="11" style="154" customWidth="1"/>
    <col min="4378" max="4378" width="38.7109375" style="154" customWidth="1"/>
    <col min="4379" max="4379" width="20" style="154" customWidth="1"/>
    <col min="4380" max="4380" width="17.28515625" style="154" customWidth="1"/>
    <col min="4381" max="4381" width="37.7109375" style="154" customWidth="1"/>
    <col min="4382" max="4611" width="9.140625" style="154"/>
    <col min="4612" max="4612" width="4.140625" style="154" customWidth="1"/>
    <col min="4613" max="4613" width="9.140625" style="154"/>
    <col min="4614" max="4614" width="20.5703125" style="154" customWidth="1"/>
    <col min="4615" max="4615" width="19.85546875" style="154" customWidth="1"/>
    <col min="4616" max="4616" width="17.7109375" style="154" customWidth="1"/>
    <col min="4617" max="4617" width="9.140625" style="154"/>
    <col min="4618" max="4618" width="57" style="154" customWidth="1"/>
    <col min="4619" max="4620" width="22.42578125" style="154" customWidth="1"/>
    <col min="4621" max="4621" width="22.7109375" style="154" customWidth="1"/>
    <col min="4622" max="4622" width="14.5703125" style="154" customWidth="1"/>
    <col min="4623" max="4624" width="19.5703125" style="154" customWidth="1"/>
    <col min="4625" max="4626" width="18.28515625" style="154" customWidth="1"/>
    <col min="4627" max="4627" width="45.140625" style="154" customWidth="1"/>
    <col min="4628" max="4628" width="38.5703125" style="154" customWidth="1"/>
    <col min="4629" max="4629" width="20.85546875" style="154" customWidth="1"/>
    <col min="4630" max="4630" width="21.5703125" style="154" customWidth="1"/>
    <col min="4631" max="4631" width="16.28515625" style="154" customWidth="1"/>
    <col min="4632" max="4632" width="17.140625" style="154" customWidth="1"/>
    <col min="4633" max="4633" width="11" style="154" customWidth="1"/>
    <col min="4634" max="4634" width="38.7109375" style="154" customWidth="1"/>
    <col min="4635" max="4635" width="20" style="154" customWidth="1"/>
    <col min="4636" max="4636" width="17.28515625" style="154" customWidth="1"/>
    <col min="4637" max="4637" width="37.7109375" style="154" customWidth="1"/>
    <col min="4638" max="4867" width="9.140625" style="154"/>
    <col min="4868" max="4868" width="4.140625" style="154" customWidth="1"/>
    <col min="4869" max="4869" width="9.140625" style="154"/>
    <col min="4870" max="4870" width="20.5703125" style="154" customWidth="1"/>
    <col min="4871" max="4871" width="19.85546875" style="154" customWidth="1"/>
    <col min="4872" max="4872" width="17.7109375" style="154" customWidth="1"/>
    <col min="4873" max="4873" width="9.140625" style="154"/>
    <col min="4874" max="4874" width="57" style="154" customWidth="1"/>
    <col min="4875" max="4876" width="22.42578125" style="154" customWidth="1"/>
    <col min="4877" max="4877" width="22.7109375" style="154" customWidth="1"/>
    <col min="4878" max="4878" width="14.5703125" style="154" customWidth="1"/>
    <col min="4879" max="4880" width="19.5703125" style="154" customWidth="1"/>
    <col min="4881" max="4882" width="18.28515625" style="154" customWidth="1"/>
    <col min="4883" max="4883" width="45.140625" style="154" customWidth="1"/>
    <col min="4884" max="4884" width="38.5703125" style="154" customWidth="1"/>
    <col min="4885" max="4885" width="20.85546875" style="154" customWidth="1"/>
    <col min="4886" max="4886" width="21.5703125" style="154" customWidth="1"/>
    <col min="4887" max="4887" width="16.28515625" style="154" customWidth="1"/>
    <col min="4888" max="4888" width="17.140625" style="154" customWidth="1"/>
    <col min="4889" max="4889" width="11" style="154" customWidth="1"/>
    <col min="4890" max="4890" width="38.7109375" style="154" customWidth="1"/>
    <col min="4891" max="4891" width="20" style="154" customWidth="1"/>
    <col min="4892" max="4892" width="17.28515625" style="154" customWidth="1"/>
    <col min="4893" max="4893" width="37.7109375" style="154" customWidth="1"/>
    <col min="4894" max="5123" width="9.140625" style="154"/>
    <col min="5124" max="5124" width="4.140625" style="154" customWidth="1"/>
    <col min="5125" max="5125" width="9.140625" style="154"/>
    <col min="5126" max="5126" width="20.5703125" style="154" customWidth="1"/>
    <col min="5127" max="5127" width="19.85546875" style="154" customWidth="1"/>
    <col min="5128" max="5128" width="17.7109375" style="154" customWidth="1"/>
    <col min="5129" max="5129" width="9.140625" style="154"/>
    <col min="5130" max="5130" width="57" style="154" customWidth="1"/>
    <col min="5131" max="5132" width="22.42578125" style="154" customWidth="1"/>
    <col min="5133" max="5133" width="22.7109375" style="154" customWidth="1"/>
    <col min="5134" max="5134" width="14.5703125" style="154" customWidth="1"/>
    <col min="5135" max="5136" width="19.5703125" style="154" customWidth="1"/>
    <col min="5137" max="5138" width="18.28515625" style="154" customWidth="1"/>
    <col min="5139" max="5139" width="45.140625" style="154" customWidth="1"/>
    <col min="5140" max="5140" width="38.5703125" style="154" customWidth="1"/>
    <col min="5141" max="5141" width="20.85546875" style="154" customWidth="1"/>
    <col min="5142" max="5142" width="21.5703125" style="154" customWidth="1"/>
    <col min="5143" max="5143" width="16.28515625" style="154" customWidth="1"/>
    <col min="5144" max="5144" width="17.140625" style="154" customWidth="1"/>
    <col min="5145" max="5145" width="11" style="154" customWidth="1"/>
    <col min="5146" max="5146" width="38.7109375" style="154" customWidth="1"/>
    <col min="5147" max="5147" width="20" style="154" customWidth="1"/>
    <col min="5148" max="5148" width="17.28515625" style="154" customWidth="1"/>
    <col min="5149" max="5149" width="37.7109375" style="154" customWidth="1"/>
    <col min="5150" max="5379" width="9.140625" style="154"/>
    <col min="5380" max="5380" width="4.140625" style="154" customWidth="1"/>
    <col min="5381" max="5381" width="9.140625" style="154"/>
    <col min="5382" max="5382" width="20.5703125" style="154" customWidth="1"/>
    <col min="5383" max="5383" width="19.85546875" style="154" customWidth="1"/>
    <col min="5384" max="5384" width="17.7109375" style="154" customWidth="1"/>
    <col min="5385" max="5385" width="9.140625" style="154"/>
    <col min="5386" max="5386" width="57" style="154" customWidth="1"/>
    <col min="5387" max="5388" width="22.42578125" style="154" customWidth="1"/>
    <col min="5389" max="5389" width="22.7109375" style="154" customWidth="1"/>
    <col min="5390" max="5390" width="14.5703125" style="154" customWidth="1"/>
    <col min="5391" max="5392" width="19.5703125" style="154" customWidth="1"/>
    <col min="5393" max="5394" width="18.28515625" style="154" customWidth="1"/>
    <col min="5395" max="5395" width="45.140625" style="154" customWidth="1"/>
    <col min="5396" max="5396" width="38.5703125" style="154" customWidth="1"/>
    <col min="5397" max="5397" width="20.85546875" style="154" customWidth="1"/>
    <col min="5398" max="5398" width="21.5703125" style="154" customWidth="1"/>
    <col min="5399" max="5399" width="16.28515625" style="154" customWidth="1"/>
    <col min="5400" max="5400" width="17.140625" style="154" customWidth="1"/>
    <col min="5401" max="5401" width="11" style="154" customWidth="1"/>
    <col min="5402" max="5402" width="38.7109375" style="154" customWidth="1"/>
    <col min="5403" max="5403" width="20" style="154" customWidth="1"/>
    <col min="5404" max="5404" width="17.28515625" style="154" customWidth="1"/>
    <col min="5405" max="5405" width="37.7109375" style="154" customWidth="1"/>
    <col min="5406" max="5635" width="9.140625" style="154"/>
    <col min="5636" max="5636" width="4.140625" style="154" customWidth="1"/>
    <col min="5637" max="5637" width="9.140625" style="154"/>
    <col min="5638" max="5638" width="20.5703125" style="154" customWidth="1"/>
    <col min="5639" max="5639" width="19.85546875" style="154" customWidth="1"/>
    <col min="5640" max="5640" width="17.7109375" style="154" customWidth="1"/>
    <col min="5641" max="5641" width="9.140625" style="154"/>
    <col min="5642" max="5642" width="57" style="154" customWidth="1"/>
    <col min="5643" max="5644" width="22.42578125" style="154" customWidth="1"/>
    <col min="5645" max="5645" width="22.7109375" style="154" customWidth="1"/>
    <col min="5646" max="5646" width="14.5703125" style="154" customWidth="1"/>
    <col min="5647" max="5648" width="19.5703125" style="154" customWidth="1"/>
    <col min="5649" max="5650" width="18.28515625" style="154" customWidth="1"/>
    <col min="5651" max="5651" width="45.140625" style="154" customWidth="1"/>
    <col min="5652" max="5652" width="38.5703125" style="154" customWidth="1"/>
    <col min="5653" max="5653" width="20.85546875" style="154" customWidth="1"/>
    <col min="5654" max="5654" width="21.5703125" style="154" customWidth="1"/>
    <col min="5655" max="5655" width="16.28515625" style="154" customWidth="1"/>
    <col min="5656" max="5656" width="17.140625" style="154" customWidth="1"/>
    <col min="5657" max="5657" width="11" style="154" customWidth="1"/>
    <col min="5658" max="5658" width="38.7109375" style="154" customWidth="1"/>
    <col min="5659" max="5659" width="20" style="154" customWidth="1"/>
    <col min="5660" max="5660" width="17.28515625" style="154" customWidth="1"/>
    <col min="5661" max="5661" width="37.7109375" style="154" customWidth="1"/>
    <col min="5662" max="5891" width="9.140625" style="154"/>
    <col min="5892" max="5892" width="4.140625" style="154" customWidth="1"/>
    <col min="5893" max="5893" width="9.140625" style="154"/>
    <col min="5894" max="5894" width="20.5703125" style="154" customWidth="1"/>
    <col min="5895" max="5895" width="19.85546875" style="154" customWidth="1"/>
    <col min="5896" max="5896" width="17.7109375" style="154" customWidth="1"/>
    <col min="5897" max="5897" width="9.140625" style="154"/>
    <col min="5898" max="5898" width="57" style="154" customWidth="1"/>
    <col min="5899" max="5900" width="22.42578125" style="154" customWidth="1"/>
    <col min="5901" max="5901" width="22.7109375" style="154" customWidth="1"/>
    <col min="5902" max="5902" width="14.5703125" style="154" customWidth="1"/>
    <col min="5903" max="5904" width="19.5703125" style="154" customWidth="1"/>
    <col min="5905" max="5906" width="18.28515625" style="154" customWidth="1"/>
    <col min="5907" max="5907" width="45.140625" style="154" customWidth="1"/>
    <col min="5908" max="5908" width="38.5703125" style="154" customWidth="1"/>
    <col min="5909" max="5909" width="20.85546875" style="154" customWidth="1"/>
    <col min="5910" max="5910" width="21.5703125" style="154" customWidth="1"/>
    <col min="5911" max="5911" width="16.28515625" style="154" customWidth="1"/>
    <col min="5912" max="5912" width="17.140625" style="154" customWidth="1"/>
    <col min="5913" max="5913" width="11" style="154" customWidth="1"/>
    <col min="5914" max="5914" width="38.7109375" style="154" customWidth="1"/>
    <col min="5915" max="5915" width="20" style="154" customWidth="1"/>
    <col min="5916" max="5916" width="17.28515625" style="154" customWidth="1"/>
    <col min="5917" max="5917" width="37.7109375" style="154" customWidth="1"/>
    <col min="5918" max="6147" width="9.140625" style="154"/>
    <col min="6148" max="6148" width="4.140625" style="154" customWidth="1"/>
    <col min="6149" max="6149" width="9.140625" style="154"/>
    <col min="6150" max="6150" width="20.5703125" style="154" customWidth="1"/>
    <col min="6151" max="6151" width="19.85546875" style="154" customWidth="1"/>
    <col min="6152" max="6152" width="17.7109375" style="154" customWidth="1"/>
    <col min="6153" max="6153" width="9.140625" style="154"/>
    <col min="6154" max="6154" width="57" style="154" customWidth="1"/>
    <col min="6155" max="6156" width="22.42578125" style="154" customWidth="1"/>
    <col min="6157" max="6157" width="22.7109375" style="154" customWidth="1"/>
    <col min="6158" max="6158" width="14.5703125" style="154" customWidth="1"/>
    <col min="6159" max="6160" width="19.5703125" style="154" customWidth="1"/>
    <col min="6161" max="6162" width="18.28515625" style="154" customWidth="1"/>
    <col min="6163" max="6163" width="45.140625" style="154" customWidth="1"/>
    <col min="6164" max="6164" width="38.5703125" style="154" customWidth="1"/>
    <col min="6165" max="6165" width="20.85546875" style="154" customWidth="1"/>
    <col min="6166" max="6166" width="21.5703125" style="154" customWidth="1"/>
    <col min="6167" max="6167" width="16.28515625" style="154" customWidth="1"/>
    <col min="6168" max="6168" width="17.140625" style="154" customWidth="1"/>
    <col min="6169" max="6169" width="11" style="154" customWidth="1"/>
    <col min="6170" max="6170" width="38.7109375" style="154" customWidth="1"/>
    <col min="6171" max="6171" width="20" style="154" customWidth="1"/>
    <col min="6172" max="6172" width="17.28515625" style="154" customWidth="1"/>
    <col min="6173" max="6173" width="37.7109375" style="154" customWidth="1"/>
    <col min="6174" max="6403" width="9.140625" style="154"/>
    <col min="6404" max="6404" width="4.140625" style="154" customWidth="1"/>
    <col min="6405" max="6405" width="9.140625" style="154"/>
    <col min="6406" max="6406" width="20.5703125" style="154" customWidth="1"/>
    <col min="6407" max="6407" width="19.85546875" style="154" customWidth="1"/>
    <col min="6408" max="6408" width="17.7109375" style="154" customWidth="1"/>
    <col min="6409" max="6409" width="9.140625" style="154"/>
    <col min="6410" max="6410" width="57" style="154" customWidth="1"/>
    <col min="6411" max="6412" width="22.42578125" style="154" customWidth="1"/>
    <col min="6413" max="6413" width="22.7109375" style="154" customWidth="1"/>
    <col min="6414" max="6414" width="14.5703125" style="154" customWidth="1"/>
    <col min="6415" max="6416" width="19.5703125" style="154" customWidth="1"/>
    <col min="6417" max="6418" width="18.28515625" style="154" customWidth="1"/>
    <col min="6419" max="6419" width="45.140625" style="154" customWidth="1"/>
    <col min="6420" max="6420" width="38.5703125" style="154" customWidth="1"/>
    <col min="6421" max="6421" width="20.85546875" style="154" customWidth="1"/>
    <col min="6422" max="6422" width="21.5703125" style="154" customWidth="1"/>
    <col min="6423" max="6423" width="16.28515625" style="154" customWidth="1"/>
    <col min="6424" max="6424" width="17.140625" style="154" customWidth="1"/>
    <col min="6425" max="6425" width="11" style="154" customWidth="1"/>
    <col min="6426" max="6426" width="38.7109375" style="154" customWidth="1"/>
    <col min="6427" max="6427" width="20" style="154" customWidth="1"/>
    <col min="6428" max="6428" width="17.28515625" style="154" customWidth="1"/>
    <col min="6429" max="6429" width="37.7109375" style="154" customWidth="1"/>
    <col min="6430" max="6659" width="9.140625" style="154"/>
    <col min="6660" max="6660" width="4.140625" style="154" customWidth="1"/>
    <col min="6661" max="6661" width="9.140625" style="154"/>
    <col min="6662" max="6662" width="20.5703125" style="154" customWidth="1"/>
    <col min="6663" max="6663" width="19.85546875" style="154" customWidth="1"/>
    <col min="6664" max="6664" width="17.7109375" style="154" customWidth="1"/>
    <col min="6665" max="6665" width="9.140625" style="154"/>
    <col min="6666" max="6666" width="57" style="154" customWidth="1"/>
    <col min="6667" max="6668" width="22.42578125" style="154" customWidth="1"/>
    <col min="6669" max="6669" width="22.7109375" style="154" customWidth="1"/>
    <col min="6670" max="6670" width="14.5703125" style="154" customWidth="1"/>
    <col min="6671" max="6672" width="19.5703125" style="154" customWidth="1"/>
    <col min="6673" max="6674" width="18.28515625" style="154" customWidth="1"/>
    <col min="6675" max="6675" width="45.140625" style="154" customWidth="1"/>
    <col min="6676" max="6676" width="38.5703125" style="154" customWidth="1"/>
    <col min="6677" max="6677" width="20.85546875" style="154" customWidth="1"/>
    <col min="6678" max="6678" width="21.5703125" style="154" customWidth="1"/>
    <col min="6679" max="6679" width="16.28515625" style="154" customWidth="1"/>
    <col min="6680" max="6680" width="17.140625" style="154" customWidth="1"/>
    <col min="6681" max="6681" width="11" style="154" customWidth="1"/>
    <col min="6682" max="6682" width="38.7109375" style="154" customWidth="1"/>
    <col min="6683" max="6683" width="20" style="154" customWidth="1"/>
    <col min="6684" max="6684" width="17.28515625" style="154" customWidth="1"/>
    <col min="6685" max="6685" width="37.7109375" style="154" customWidth="1"/>
    <col min="6686" max="6915" width="9.140625" style="154"/>
    <col min="6916" max="6916" width="4.140625" style="154" customWidth="1"/>
    <col min="6917" max="6917" width="9.140625" style="154"/>
    <col min="6918" max="6918" width="20.5703125" style="154" customWidth="1"/>
    <col min="6919" max="6919" width="19.85546875" style="154" customWidth="1"/>
    <col min="6920" max="6920" width="17.7109375" style="154" customWidth="1"/>
    <col min="6921" max="6921" width="9.140625" style="154"/>
    <col min="6922" max="6922" width="57" style="154" customWidth="1"/>
    <col min="6923" max="6924" width="22.42578125" style="154" customWidth="1"/>
    <col min="6925" max="6925" width="22.7109375" style="154" customWidth="1"/>
    <col min="6926" max="6926" width="14.5703125" style="154" customWidth="1"/>
    <col min="6927" max="6928" width="19.5703125" style="154" customWidth="1"/>
    <col min="6929" max="6930" width="18.28515625" style="154" customWidth="1"/>
    <col min="6931" max="6931" width="45.140625" style="154" customWidth="1"/>
    <col min="6932" max="6932" width="38.5703125" style="154" customWidth="1"/>
    <col min="6933" max="6933" width="20.85546875" style="154" customWidth="1"/>
    <col min="6934" max="6934" width="21.5703125" style="154" customWidth="1"/>
    <col min="6935" max="6935" width="16.28515625" style="154" customWidth="1"/>
    <col min="6936" max="6936" width="17.140625" style="154" customWidth="1"/>
    <col min="6937" max="6937" width="11" style="154" customWidth="1"/>
    <col min="6938" max="6938" width="38.7109375" style="154" customWidth="1"/>
    <col min="6939" max="6939" width="20" style="154" customWidth="1"/>
    <col min="6940" max="6940" width="17.28515625" style="154" customWidth="1"/>
    <col min="6941" max="6941" width="37.7109375" style="154" customWidth="1"/>
    <col min="6942" max="7171" width="9.140625" style="154"/>
    <col min="7172" max="7172" width="4.140625" style="154" customWidth="1"/>
    <col min="7173" max="7173" width="9.140625" style="154"/>
    <col min="7174" max="7174" width="20.5703125" style="154" customWidth="1"/>
    <col min="7175" max="7175" width="19.85546875" style="154" customWidth="1"/>
    <col min="7176" max="7176" width="17.7109375" style="154" customWidth="1"/>
    <col min="7177" max="7177" width="9.140625" style="154"/>
    <col min="7178" max="7178" width="57" style="154" customWidth="1"/>
    <col min="7179" max="7180" width="22.42578125" style="154" customWidth="1"/>
    <col min="7181" max="7181" width="22.7109375" style="154" customWidth="1"/>
    <col min="7182" max="7182" width="14.5703125" style="154" customWidth="1"/>
    <col min="7183" max="7184" width="19.5703125" style="154" customWidth="1"/>
    <col min="7185" max="7186" width="18.28515625" style="154" customWidth="1"/>
    <col min="7187" max="7187" width="45.140625" style="154" customWidth="1"/>
    <col min="7188" max="7188" width="38.5703125" style="154" customWidth="1"/>
    <col min="7189" max="7189" width="20.85546875" style="154" customWidth="1"/>
    <col min="7190" max="7190" width="21.5703125" style="154" customWidth="1"/>
    <col min="7191" max="7191" width="16.28515625" style="154" customWidth="1"/>
    <col min="7192" max="7192" width="17.140625" style="154" customWidth="1"/>
    <col min="7193" max="7193" width="11" style="154" customWidth="1"/>
    <col min="7194" max="7194" width="38.7109375" style="154" customWidth="1"/>
    <col min="7195" max="7195" width="20" style="154" customWidth="1"/>
    <col min="7196" max="7196" width="17.28515625" style="154" customWidth="1"/>
    <col min="7197" max="7197" width="37.7109375" style="154" customWidth="1"/>
    <col min="7198" max="7427" width="9.140625" style="154"/>
    <col min="7428" max="7428" width="4.140625" style="154" customWidth="1"/>
    <col min="7429" max="7429" width="9.140625" style="154"/>
    <col min="7430" max="7430" width="20.5703125" style="154" customWidth="1"/>
    <col min="7431" max="7431" width="19.85546875" style="154" customWidth="1"/>
    <col min="7432" max="7432" width="17.7109375" style="154" customWidth="1"/>
    <col min="7433" max="7433" width="9.140625" style="154"/>
    <col min="7434" max="7434" width="57" style="154" customWidth="1"/>
    <col min="7435" max="7436" width="22.42578125" style="154" customWidth="1"/>
    <col min="7437" max="7437" width="22.7109375" style="154" customWidth="1"/>
    <col min="7438" max="7438" width="14.5703125" style="154" customWidth="1"/>
    <col min="7439" max="7440" width="19.5703125" style="154" customWidth="1"/>
    <col min="7441" max="7442" width="18.28515625" style="154" customWidth="1"/>
    <col min="7443" max="7443" width="45.140625" style="154" customWidth="1"/>
    <col min="7444" max="7444" width="38.5703125" style="154" customWidth="1"/>
    <col min="7445" max="7445" width="20.85546875" style="154" customWidth="1"/>
    <col min="7446" max="7446" width="21.5703125" style="154" customWidth="1"/>
    <col min="7447" max="7447" width="16.28515625" style="154" customWidth="1"/>
    <col min="7448" max="7448" width="17.140625" style="154" customWidth="1"/>
    <col min="7449" max="7449" width="11" style="154" customWidth="1"/>
    <col min="7450" max="7450" width="38.7109375" style="154" customWidth="1"/>
    <col min="7451" max="7451" width="20" style="154" customWidth="1"/>
    <col min="7452" max="7452" width="17.28515625" style="154" customWidth="1"/>
    <col min="7453" max="7453" width="37.7109375" style="154" customWidth="1"/>
    <col min="7454" max="7683" width="9.140625" style="154"/>
    <col min="7684" max="7684" width="4.140625" style="154" customWidth="1"/>
    <col min="7685" max="7685" width="9.140625" style="154"/>
    <col min="7686" max="7686" width="20.5703125" style="154" customWidth="1"/>
    <col min="7687" max="7687" width="19.85546875" style="154" customWidth="1"/>
    <col min="7688" max="7688" width="17.7109375" style="154" customWidth="1"/>
    <col min="7689" max="7689" width="9.140625" style="154"/>
    <col min="7690" max="7690" width="57" style="154" customWidth="1"/>
    <col min="7691" max="7692" width="22.42578125" style="154" customWidth="1"/>
    <col min="7693" max="7693" width="22.7109375" style="154" customWidth="1"/>
    <col min="7694" max="7694" width="14.5703125" style="154" customWidth="1"/>
    <col min="7695" max="7696" width="19.5703125" style="154" customWidth="1"/>
    <col min="7697" max="7698" width="18.28515625" style="154" customWidth="1"/>
    <col min="7699" max="7699" width="45.140625" style="154" customWidth="1"/>
    <col min="7700" max="7700" width="38.5703125" style="154" customWidth="1"/>
    <col min="7701" max="7701" width="20.85546875" style="154" customWidth="1"/>
    <col min="7702" max="7702" width="21.5703125" style="154" customWidth="1"/>
    <col min="7703" max="7703" width="16.28515625" style="154" customWidth="1"/>
    <col min="7704" max="7704" width="17.140625" style="154" customWidth="1"/>
    <col min="7705" max="7705" width="11" style="154" customWidth="1"/>
    <col min="7706" max="7706" width="38.7109375" style="154" customWidth="1"/>
    <col min="7707" max="7707" width="20" style="154" customWidth="1"/>
    <col min="7708" max="7708" width="17.28515625" style="154" customWidth="1"/>
    <col min="7709" max="7709" width="37.7109375" style="154" customWidth="1"/>
    <col min="7710" max="7939" width="9.140625" style="154"/>
    <col min="7940" max="7940" width="4.140625" style="154" customWidth="1"/>
    <col min="7941" max="7941" width="9.140625" style="154"/>
    <col min="7942" max="7942" width="20.5703125" style="154" customWidth="1"/>
    <col min="7943" max="7943" width="19.85546875" style="154" customWidth="1"/>
    <col min="7944" max="7944" width="17.7109375" style="154" customWidth="1"/>
    <col min="7945" max="7945" width="9.140625" style="154"/>
    <col min="7946" max="7946" width="57" style="154" customWidth="1"/>
    <col min="7947" max="7948" width="22.42578125" style="154" customWidth="1"/>
    <col min="7949" max="7949" width="22.7109375" style="154" customWidth="1"/>
    <col min="7950" max="7950" width="14.5703125" style="154" customWidth="1"/>
    <col min="7951" max="7952" width="19.5703125" style="154" customWidth="1"/>
    <col min="7953" max="7954" width="18.28515625" style="154" customWidth="1"/>
    <col min="7955" max="7955" width="45.140625" style="154" customWidth="1"/>
    <col min="7956" max="7956" width="38.5703125" style="154" customWidth="1"/>
    <col min="7957" max="7957" width="20.85546875" style="154" customWidth="1"/>
    <col min="7958" max="7958" width="21.5703125" style="154" customWidth="1"/>
    <col min="7959" max="7959" width="16.28515625" style="154" customWidth="1"/>
    <col min="7960" max="7960" width="17.140625" style="154" customWidth="1"/>
    <col min="7961" max="7961" width="11" style="154" customWidth="1"/>
    <col min="7962" max="7962" width="38.7109375" style="154" customWidth="1"/>
    <col min="7963" max="7963" width="20" style="154" customWidth="1"/>
    <col min="7964" max="7964" width="17.28515625" style="154" customWidth="1"/>
    <col min="7965" max="7965" width="37.7109375" style="154" customWidth="1"/>
    <col min="7966" max="8195" width="9.140625" style="154"/>
    <col min="8196" max="8196" width="4.140625" style="154" customWidth="1"/>
    <col min="8197" max="8197" width="9.140625" style="154"/>
    <col min="8198" max="8198" width="20.5703125" style="154" customWidth="1"/>
    <col min="8199" max="8199" width="19.85546875" style="154" customWidth="1"/>
    <col min="8200" max="8200" width="17.7109375" style="154" customWidth="1"/>
    <col min="8201" max="8201" width="9.140625" style="154"/>
    <col min="8202" max="8202" width="57" style="154" customWidth="1"/>
    <col min="8203" max="8204" width="22.42578125" style="154" customWidth="1"/>
    <col min="8205" max="8205" width="22.7109375" style="154" customWidth="1"/>
    <col min="8206" max="8206" width="14.5703125" style="154" customWidth="1"/>
    <col min="8207" max="8208" width="19.5703125" style="154" customWidth="1"/>
    <col min="8209" max="8210" width="18.28515625" style="154" customWidth="1"/>
    <col min="8211" max="8211" width="45.140625" style="154" customWidth="1"/>
    <col min="8212" max="8212" width="38.5703125" style="154" customWidth="1"/>
    <col min="8213" max="8213" width="20.85546875" style="154" customWidth="1"/>
    <col min="8214" max="8214" width="21.5703125" style="154" customWidth="1"/>
    <col min="8215" max="8215" width="16.28515625" style="154" customWidth="1"/>
    <col min="8216" max="8216" width="17.140625" style="154" customWidth="1"/>
    <col min="8217" max="8217" width="11" style="154" customWidth="1"/>
    <col min="8218" max="8218" width="38.7109375" style="154" customWidth="1"/>
    <col min="8219" max="8219" width="20" style="154" customWidth="1"/>
    <col min="8220" max="8220" width="17.28515625" style="154" customWidth="1"/>
    <col min="8221" max="8221" width="37.7109375" style="154" customWidth="1"/>
    <col min="8222" max="8451" width="9.140625" style="154"/>
    <col min="8452" max="8452" width="4.140625" style="154" customWidth="1"/>
    <col min="8453" max="8453" width="9.140625" style="154"/>
    <col min="8454" max="8454" width="20.5703125" style="154" customWidth="1"/>
    <col min="8455" max="8455" width="19.85546875" style="154" customWidth="1"/>
    <col min="8456" max="8456" width="17.7109375" style="154" customWidth="1"/>
    <col min="8457" max="8457" width="9.140625" style="154"/>
    <col min="8458" max="8458" width="57" style="154" customWidth="1"/>
    <col min="8459" max="8460" width="22.42578125" style="154" customWidth="1"/>
    <col min="8461" max="8461" width="22.7109375" style="154" customWidth="1"/>
    <col min="8462" max="8462" width="14.5703125" style="154" customWidth="1"/>
    <col min="8463" max="8464" width="19.5703125" style="154" customWidth="1"/>
    <col min="8465" max="8466" width="18.28515625" style="154" customWidth="1"/>
    <col min="8467" max="8467" width="45.140625" style="154" customWidth="1"/>
    <col min="8468" max="8468" width="38.5703125" style="154" customWidth="1"/>
    <col min="8469" max="8469" width="20.85546875" style="154" customWidth="1"/>
    <col min="8470" max="8470" width="21.5703125" style="154" customWidth="1"/>
    <col min="8471" max="8471" width="16.28515625" style="154" customWidth="1"/>
    <col min="8472" max="8472" width="17.140625" style="154" customWidth="1"/>
    <col min="8473" max="8473" width="11" style="154" customWidth="1"/>
    <col min="8474" max="8474" width="38.7109375" style="154" customWidth="1"/>
    <col min="8475" max="8475" width="20" style="154" customWidth="1"/>
    <col min="8476" max="8476" width="17.28515625" style="154" customWidth="1"/>
    <col min="8477" max="8477" width="37.7109375" style="154" customWidth="1"/>
    <col min="8478" max="8707" width="9.140625" style="154"/>
    <col min="8708" max="8708" width="4.140625" style="154" customWidth="1"/>
    <col min="8709" max="8709" width="9.140625" style="154"/>
    <col min="8710" max="8710" width="20.5703125" style="154" customWidth="1"/>
    <col min="8711" max="8711" width="19.85546875" style="154" customWidth="1"/>
    <col min="8712" max="8712" width="17.7109375" style="154" customWidth="1"/>
    <col min="8713" max="8713" width="9.140625" style="154"/>
    <col min="8714" max="8714" width="57" style="154" customWidth="1"/>
    <col min="8715" max="8716" width="22.42578125" style="154" customWidth="1"/>
    <col min="8717" max="8717" width="22.7109375" style="154" customWidth="1"/>
    <col min="8718" max="8718" width="14.5703125" style="154" customWidth="1"/>
    <col min="8719" max="8720" width="19.5703125" style="154" customWidth="1"/>
    <col min="8721" max="8722" width="18.28515625" style="154" customWidth="1"/>
    <col min="8723" max="8723" width="45.140625" style="154" customWidth="1"/>
    <col min="8724" max="8724" width="38.5703125" style="154" customWidth="1"/>
    <col min="8725" max="8725" width="20.85546875" style="154" customWidth="1"/>
    <col min="8726" max="8726" width="21.5703125" style="154" customWidth="1"/>
    <col min="8727" max="8727" width="16.28515625" style="154" customWidth="1"/>
    <col min="8728" max="8728" width="17.140625" style="154" customWidth="1"/>
    <col min="8729" max="8729" width="11" style="154" customWidth="1"/>
    <col min="8730" max="8730" width="38.7109375" style="154" customWidth="1"/>
    <col min="8731" max="8731" width="20" style="154" customWidth="1"/>
    <col min="8732" max="8732" width="17.28515625" style="154" customWidth="1"/>
    <col min="8733" max="8733" width="37.7109375" style="154" customWidth="1"/>
    <col min="8734" max="8963" width="9.140625" style="154"/>
    <col min="8964" max="8964" width="4.140625" style="154" customWidth="1"/>
    <col min="8965" max="8965" width="9.140625" style="154"/>
    <col min="8966" max="8966" width="20.5703125" style="154" customWidth="1"/>
    <col min="8967" max="8967" width="19.85546875" style="154" customWidth="1"/>
    <col min="8968" max="8968" width="17.7109375" style="154" customWidth="1"/>
    <col min="8969" max="8969" width="9.140625" style="154"/>
    <col min="8970" max="8970" width="57" style="154" customWidth="1"/>
    <col min="8971" max="8972" width="22.42578125" style="154" customWidth="1"/>
    <col min="8973" max="8973" width="22.7109375" style="154" customWidth="1"/>
    <col min="8974" max="8974" width="14.5703125" style="154" customWidth="1"/>
    <col min="8975" max="8976" width="19.5703125" style="154" customWidth="1"/>
    <col min="8977" max="8978" width="18.28515625" style="154" customWidth="1"/>
    <col min="8979" max="8979" width="45.140625" style="154" customWidth="1"/>
    <col min="8980" max="8980" width="38.5703125" style="154" customWidth="1"/>
    <col min="8981" max="8981" width="20.85546875" style="154" customWidth="1"/>
    <col min="8982" max="8982" width="21.5703125" style="154" customWidth="1"/>
    <col min="8983" max="8983" width="16.28515625" style="154" customWidth="1"/>
    <col min="8984" max="8984" width="17.140625" style="154" customWidth="1"/>
    <col min="8985" max="8985" width="11" style="154" customWidth="1"/>
    <col min="8986" max="8986" width="38.7109375" style="154" customWidth="1"/>
    <col min="8987" max="8987" width="20" style="154" customWidth="1"/>
    <col min="8988" max="8988" width="17.28515625" style="154" customWidth="1"/>
    <col min="8989" max="8989" width="37.7109375" style="154" customWidth="1"/>
    <col min="8990" max="9219" width="9.140625" style="154"/>
    <col min="9220" max="9220" width="4.140625" style="154" customWidth="1"/>
    <col min="9221" max="9221" width="9.140625" style="154"/>
    <col min="9222" max="9222" width="20.5703125" style="154" customWidth="1"/>
    <col min="9223" max="9223" width="19.85546875" style="154" customWidth="1"/>
    <col min="9224" max="9224" width="17.7109375" style="154" customWidth="1"/>
    <col min="9225" max="9225" width="9.140625" style="154"/>
    <col min="9226" max="9226" width="57" style="154" customWidth="1"/>
    <col min="9227" max="9228" width="22.42578125" style="154" customWidth="1"/>
    <col min="9229" max="9229" width="22.7109375" style="154" customWidth="1"/>
    <col min="9230" max="9230" width="14.5703125" style="154" customWidth="1"/>
    <col min="9231" max="9232" width="19.5703125" style="154" customWidth="1"/>
    <col min="9233" max="9234" width="18.28515625" style="154" customWidth="1"/>
    <col min="9235" max="9235" width="45.140625" style="154" customWidth="1"/>
    <col min="9236" max="9236" width="38.5703125" style="154" customWidth="1"/>
    <col min="9237" max="9237" width="20.85546875" style="154" customWidth="1"/>
    <col min="9238" max="9238" width="21.5703125" style="154" customWidth="1"/>
    <col min="9239" max="9239" width="16.28515625" style="154" customWidth="1"/>
    <col min="9240" max="9240" width="17.140625" style="154" customWidth="1"/>
    <col min="9241" max="9241" width="11" style="154" customWidth="1"/>
    <col min="9242" max="9242" width="38.7109375" style="154" customWidth="1"/>
    <col min="9243" max="9243" width="20" style="154" customWidth="1"/>
    <col min="9244" max="9244" width="17.28515625" style="154" customWidth="1"/>
    <col min="9245" max="9245" width="37.7109375" style="154" customWidth="1"/>
    <col min="9246" max="9475" width="9.140625" style="154"/>
    <col min="9476" max="9476" width="4.140625" style="154" customWidth="1"/>
    <col min="9477" max="9477" width="9.140625" style="154"/>
    <col min="9478" max="9478" width="20.5703125" style="154" customWidth="1"/>
    <col min="9479" max="9479" width="19.85546875" style="154" customWidth="1"/>
    <col min="9480" max="9480" width="17.7109375" style="154" customWidth="1"/>
    <col min="9481" max="9481" width="9.140625" style="154"/>
    <col min="9482" max="9482" width="57" style="154" customWidth="1"/>
    <col min="9483" max="9484" width="22.42578125" style="154" customWidth="1"/>
    <col min="9485" max="9485" width="22.7109375" style="154" customWidth="1"/>
    <col min="9486" max="9486" width="14.5703125" style="154" customWidth="1"/>
    <col min="9487" max="9488" width="19.5703125" style="154" customWidth="1"/>
    <col min="9489" max="9490" width="18.28515625" style="154" customWidth="1"/>
    <col min="9491" max="9491" width="45.140625" style="154" customWidth="1"/>
    <col min="9492" max="9492" width="38.5703125" style="154" customWidth="1"/>
    <col min="9493" max="9493" width="20.85546875" style="154" customWidth="1"/>
    <col min="9494" max="9494" width="21.5703125" style="154" customWidth="1"/>
    <col min="9495" max="9495" width="16.28515625" style="154" customWidth="1"/>
    <col min="9496" max="9496" width="17.140625" style="154" customWidth="1"/>
    <col min="9497" max="9497" width="11" style="154" customWidth="1"/>
    <col min="9498" max="9498" width="38.7109375" style="154" customWidth="1"/>
    <col min="9499" max="9499" width="20" style="154" customWidth="1"/>
    <col min="9500" max="9500" width="17.28515625" style="154" customWidth="1"/>
    <col min="9501" max="9501" width="37.7109375" style="154" customWidth="1"/>
    <col min="9502" max="9731" width="9.140625" style="154"/>
    <col min="9732" max="9732" width="4.140625" style="154" customWidth="1"/>
    <col min="9733" max="9733" width="9.140625" style="154"/>
    <col min="9734" max="9734" width="20.5703125" style="154" customWidth="1"/>
    <col min="9735" max="9735" width="19.85546875" style="154" customWidth="1"/>
    <col min="9736" max="9736" width="17.7109375" style="154" customWidth="1"/>
    <col min="9737" max="9737" width="9.140625" style="154"/>
    <col min="9738" max="9738" width="57" style="154" customWidth="1"/>
    <col min="9739" max="9740" width="22.42578125" style="154" customWidth="1"/>
    <col min="9741" max="9741" width="22.7109375" style="154" customWidth="1"/>
    <col min="9742" max="9742" width="14.5703125" style="154" customWidth="1"/>
    <col min="9743" max="9744" width="19.5703125" style="154" customWidth="1"/>
    <col min="9745" max="9746" width="18.28515625" style="154" customWidth="1"/>
    <col min="9747" max="9747" width="45.140625" style="154" customWidth="1"/>
    <col min="9748" max="9748" width="38.5703125" style="154" customWidth="1"/>
    <col min="9749" max="9749" width="20.85546875" style="154" customWidth="1"/>
    <col min="9750" max="9750" width="21.5703125" style="154" customWidth="1"/>
    <col min="9751" max="9751" width="16.28515625" style="154" customWidth="1"/>
    <col min="9752" max="9752" width="17.140625" style="154" customWidth="1"/>
    <col min="9753" max="9753" width="11" style="154" customWidth="1"/>
    <col min="9754" max="9754" width="38.7109375" style="154" customWidth="1"/>
    <col min="9755" max="9755" width="20" style="154" customWidth="1"/>
    <col min="9756" max="9756" width="17.28515625" style="154" customWidth="1"/>
    <col min="9757" max="9757" width="37.7109375" style="154" customWidth="1"/>
    <col min="9758" max="9987" width="9.140625" style="154"/>
    <col min="9988" max="9988" width="4.140625" style="154" customWidth="1"/>
    <col min="9989" max="9989" width="9.140625" style="154"/>
    <col min="9990" max="9990" width="20.5703125" style="154" customWidth="1"/>
    <col min="9991" max="9991" width="19.85546875" style="154" customWidth="1"/>
    <col min="9992" max="9992" width="17.7109375" style="154" customWidth="1"/>
    <col min="9993" max="9993" width="9.140625" style="154"/>
    <col min="9994" max="9994" width="57" style="154" customWidth="1"/>
    <col min="9995" max="9996" width="22.42578125" style="154" customWidth="1"/>
    <col min="9997" max="9997" width="22.7109375" style="154" customWidth="1"/>
    <col min="9998" max="9998" width="14.5703125" style="154" customWidth="1"/>
    <col min="9999" max="10000" width="19.5703125" style="154" customWidth="1"/>
    <col min="10001" max="10002" width="18.28515625" style="154" customWidth="1"/>
    <col min="10003" max="10003" width="45.140625" style="154" customWidth="1"/>
    <col min="10004" max="10004" width="38.5703125" style="154" customWidth="1"/>
    <col min="10005" max="10005" width="20.85546875" style="154" customWidth="1"/>
    <col min="10006" max="10006" width="21.5703125" style="154" customWidth="1"/>
    <col min="10007" max="10007" width="16.28515625" style="154" customWidth="1"/>
    <col min="10008" max="10008" width="17.140625" style="154" customWidth="1"/>
    <col min="10009" max="10009" width="11" style="154" customWidth="1"/>
    <col min="10010" max="10010" width="38.7109375" style="154" customWidth="1"/>
    <col min="10011" max="10011" width="20" style="154" customWidth="1"/>
    <col min="10012" max="10012" width="17.28515625" style="154" customWidth="1"/>
    <col min="10013" max="10013" width="37.7109375" style="154" customWidth="1"/>
    <col min="10014" max="10243" width="9.140625" style="154"/>
    <col min="10244" max="10244" width="4.140625" style="154" customWidth="1"/>
    <col min="10245" max="10245" width="9.140625" style="154"/>
    <col min="10246" max="10246" width="20.5703125" style="154" customWidth="1"/>
    <col min="10247" max="10247" width="19.85546875" style="154" customWidth="1"/>
    <col min="10248" max="10248" width="17.7109375" style="154" customWidth="1"/>
    <col min="10249" max="10249" width="9.140625" style="154"/>
    <col min="10250" max="10250" width="57" style="154" customWidth="1"/>
    <col min="10251" max="10252" width="22.42578125" style="154" customWidth="1"/>
    <col min="10253" max="10253" width="22.7109375" style="154" customWidth="1"/>
    <col min="10254" max="10254" width="14.5703125" style="154" customWidth="1"/>
    <col min="10255" max="10256" width="19.5703125" style="154" customWidth="1"/>
    <col min="10257" max="10258" width="18.28515625" style="154" customWidth="1"/>
    <col min="10259" max="10259" width="45.140625" style="154" customWidth="1"/>
    <col min="10260" max="10260" width="38.5703125" style="154" customWidth="1"/>
    <col min="10261" max="10261" width="20.85546875" style="154" customWidth="1"/>
    <col min="10262" max="10262" width="21.5703125" style="154" customWidth="1"/>
    <col min="10263" max="10263" width="16.28515625" style="154" customWidth="1"/>
    <col min="10264" max="10264" width="17.140625" style="154" customWidth="1"/>
    <col min="10265" max="10265" width="11" style="154" customWidth="1"/>
    <col min="10266" max="10266" width="38.7109375" style="154" customWidth="1"/>
    <col min="10267" max="10267" width="20" style="154" customWidth="1"/>
    <col min="10268" max="10268" width="17.28515625" style="154" customWidth="1"/>
    <col min="10269" max="10269" width="37.7109375" style="154" customWidth="1"/>
    <col min="10270" max="10499" width="9.140625" style="154"/>
    <col min="10500" max="10500" width="4.140625" style="154" customWidth="1"/>
    <col min="10501" max="10501" width="9.140625" style="154"/>
    <col min="10502" max="10502" width="20.5703125" style="154" customWidth="1"/>
    <col min="10503" max="10503" width="19.85546875" style="154" customWidth="1"/>
    <col min="10504" max="10504" width="17.7109375" style="154" customWidth="1"/>
    <col min="10505" max="10505" width="9.140625" style="154"/>
    <col min="10506" max="10506" width="57" style="154" customWidth="1"/>
    <col min="10507" max="10508" width="22.42578125" style="154" customWidth="1"/>
    <col min="10509" max="10509" width="22.7109375" style="154" customWidth="1"/>
    <col min="10510" max="10510" width="14.5703125" style="154" customWidth="1"/>
    <col min="10511" max="10512" width="19.5703125" style="154" customWidth="1"/>
    <col min="10513" max="10514" width="18.28515625" style="154" customWidth="1"/>
    <col min="10515" max="10515" width="45.140625" style="154" customWidth="1"/>
    <col min="10516" max="10516" width="38.5703125" style="154" customWidth="1"/>
    <col min="10517" max="10517" width="20.85546875" style="154" customWidth="1"/>
    <col min="10518" max="10518" width="21.5703125" style="154" customWidth="1"/>
    <col min="10519" max="10519" width="16.28515625" style="154" customWidth="1"/>
    <col min="10520" max="10520" width="17.140625" style="154" customWidth="1"/>
    <col min="10521" max="10521" width="11" style="154" customWidth="1"/>
    <col min="10522" max="10522" width="38.7109375" style="154" customWidth="1"/>
    <col min="10523" max="10523" width="20" style="154" customWidth="1"/>
    <col min="10524" max="10524" width="17.28515625" style="154" customWidth="1"/>
    <col min="10525" max="10525" width="37.7109375" style="154" customWidth="1"/>
    <col min="10526" max="10755" width="9.140625" style="154"/>
    <col min="10756" max="10756" width="4.140625" style="154" customWidth="1"/>
    <col min="10757" max="10757" width="9.140625" style="154"/>
    <col min="10758" max="10758" width="20.5703125" style="154" customWidth="1"/>
    <col min="10759" max="10759" width="19.85546875" style="154" customWidth="1"/>
    <col min="10760" max="10760" width="17.7109375" style="154" customWidth="1"/>
    <col min="10761" max="10761" width="9.140625" style="154"/>
    <col min="10762" max="10762" width="57" style="154" customWidth="1"/>
    <col min="10763" max="10764" width="22.42578125" style="154" customWidth="1"/>
    <col min="10765" max="10765" width="22.7109375" style="154" customWidth="1"/>
    <col min="10766" max="10766" width="14.5703125" style="154" customWidth="1"/>
    <col min="10767" max="10768" width="19.5703125" style="154" customWidth="1"/>
    <col min="10769" max="10770" width="18.28515625" style="154" customWidth="1"/>
    <col min="10771" max="10771" width="45.140625" style="154" customWidth="1"/>
    <col min="10772" max="10772" width="38.5703125" style="154" customWidth="1"/>
    <col min="10773" max="10773" width="20.85546875" style="154" customWidth="1"/>
    <col min="10774" max="10774" width="21.5703125" style="154" customWidth="1"/>
    <col min="10775" max="10775" width="16.28515625" style="154" customWidth="1"/>
    <col min="10776" max="10776" width="17.140625" style="154" customWidth="1"/>
    <col min="10777" max="10777" width="11" style="154" customWidth="1"/>
    <col min="10778" max="10778" width="38.7109375" style="154" customWidth="1"/>
    <col min="10779" max="10779" width="20" style="154" customWidth="1"/>
    <col min="10780" max="10780" width="17.28515625" style="154" customWidth="1"/>
    <col min="10781" max="10781" width="37.7109375" style="154" customWidth="1"/>
    <col min="10782" max="11011" width="9.140625" style="154"/>
    <col min="11012" max="11012" width="4.140625" style="154" customWidth="1"/>
    <col min="11013" max="11013" width="9.140625" style="154"/>
    <col min="11014" max="11014" width="20.5703125" style="154" customWidth="1"/>
    <col min="11015" max="11015" width="19.85546875" style="154" customWidth="1"/>
    <col min="11016" max="11016" width="17.7109375" style="154" customWidth="1"/>
    <col min="11017" max="11017" width="9.140625" style="154"/>
    <col min="11018" max="11018" width="57" style="154" customWidth="1"/>
    <col min="11019" max="11020" width="22.42578125" style="154" customWidth="1"/>
    <col min="11021" max="11021" width="22.7109375" style="154" customWidth="1"/>
    <col min="11022" max="11022" width="14.5703125" style="154" customWidth="1"/>
    <col min="11023" max="11024" width="19.5703125" style="154" customWidth="1"/>
    <col min="11025" max="11026" width="18.28515625" style="154" customWidth="1"/>
    <col min="11027" max="11027" width="45.140625" style="154" customWidth="1"/>
    <col min="11028" max="11028" width="38.5703125" style="154" customWidth="1"/>
    <col min="11029" max="11029" width="20.85546875" style="154" customWidth="1"/>
    <col min="11030" max="11030" width="21.5703125" style="154" customWidth="1"/>
    <col min="11031" max="11031" width="16.28515625" style="154" customWidth="1"/>
    <col min="11032" max="11032" width="17.140625" style="154" customWidth="1"/>
    <col min="11033" max="11033" width="11" style="154" customWidth="1"/>
    <col min="11034" max="11034" width="38.7109375" style="154" customWidth="1"/>
    <col min="11035" max="11035" width="20" style="154" customWidth="1"/>
    <col min="11036" max="11036" width="17.28515625" style="154" customWidth="1"/>
    <col min="11037" max="11037" width="37.7109375" style="154" customWidth="1"/>
    <col min="11038" max="11267" width="9.140625" style="154"/>
    <col min="11268" max="11268" width="4.140625" style="154" customWidth="1"/>
    <col min="11269" max="11269" width="9.140625" style="154"/>
    <col min="11270" max="11270" width="20.5703125" style="154" customWidth="1"/>
    <col min="11271" max="11271" width="19.85546875" style="154" customWidth="1"/>
    <col min="11272" max="11272" width="17.7109375" style="154" customWidth="1"/>
    <col min="11273" max="11273" width="9.140625" style="154"/>
    <col min="11274" max="11274" width="57" style="154" customWidth="1"/>
    <col min="11275" max="11276" width="22.42578125" style="154" customWidth="1"/>
    <col min="11277" max="11277" width="22.7109375" style="154" customWidth="1"/>
    <col min="11278" max="11278" width="14.5703125" style="154" customWidth="1"/>
    <col min="11279" max="11280" width="19.5703125" style="154" customWidth="1"/>
    <col min="11281" max="11282" width="18.28515625" style="154" customWidth="1"/>
    <col min="11283" max="11283" width="45.140625" style="154" customWidth="1"/>
    <col min="11284" max="11284" width="38.5703125" style="154" customWidth="1"/>
    <col min="11285" max="11285" width="20.85546875" style="154" customWidth="1"/>
    <col min="11286" max="11286" width="21.5703125" style="154" customWidth="1"/>
    <col min="11287" max="11287" width="16.28515625" style="154" customWidth="1"/>
    <col min="11288" max="11288" width="17.140625" style="154" customWidth="1"/>
    <col min="11289" max="11289" width="11" style="154" customWidth="1"/>
    <col min="11290" max="11290" width="38.7109375" style="154" customWidth="1"/>
    <col min="11291" max="11291" width="20" style="154" customWidth="1"/>
    <col min="11292" max="11292" width="17.28515625" style="154" customWidth="1"/>
    <col min="11293" max="11293" width="37.7109375" style="154" customWidth="1"/>
    <col min="11294" max="11523" width="9.140625" style="154"/>
    <col min="11524" max="11524" width="4.140625" style="154" customWidth="1"/>
    <col min="11525" max="11525" width="9.140625" style="154"/>
    <col min="11526" max="11526" width="20.5703125" style="154" customWidth="1"/>
    <col min="11527" max="11527" width="19.85546875" style="154" customWidth="1"/>
    <col min="11528" max="11528" width="17.7109375" style="154" customWidth="1"/>
    <col min="11529" max="11529" width="9.140625" style="154"/>
    <col min="11530" max="11530" width="57" style="154" customWidth="1"/>
    <col min="11531" max="11532" width="22.42578125" style="154" customWidth="1"/>
    <col min="11533" max="11533" width="22.7109375" style="154" customWidth="1"/>
    <col min="11534" max="11534" width="14.5703125" style="154" customWidth="1"/>
    <col min="11535" max="11536" width="19.5703125" style="154" customWidth="1"/>
    <col min="11537" max="11538" width="18.28515625" style="154" customWidth="1"/>
    <col min="11539" max="11539" width="45.140625" style="154" customWidth="1"/>
    <col min="11540" max="11540" width="38.5703125" style="154" customWidth="1"/>
    <col min="11541" max="11541" width="20.85546875" style="154" customWidth="1"/>
    <col min="11542" max="11542" width="21.5703125" style="154" customWidth="1"/>
    <col min="11543" max="11543" width="16.28515625" style="154" customWidth="1"/>
    <col min="11544" max="11544" width="17.140625" style="154" customWidth="1"/>
    <col min="11545" max="11545" width="11" style="154" customWidth="1"/>
    <col min="11546" max="11546" width="38.7109375" style="154" customWidth="1"/>
    <col min="11547" max="11547" width="20" style="154" customWidth="1"/>
    <col min="11548" max="11548" width="17.28515625" style="154" customWidth="1"/>
    <col min="11549" max="11549" width="37.7109375" style="154" customWidth="1"/>
    <col min="11550" max="11779" width="9.140625" style="154"/>
    <col min="11780" max="11780" width="4.140625" style="154" customWidth="1"/>
    <col min="11781" max="11781" width="9.140625" style="154"/>
    <col min="11782" max="11782" width="20.5703125" style="154" customWidth="1"/>
    <col min="11783" max="11783" width="19.85546875" style="154" customWidth="1"/>
    <col min="11784" max="11784" width="17.7109375" style="154" customWidth="1"/>
    <col min="11785" max="11785" width="9.140625" style="154"/>
    <col min="11786" max="11786" width="57" style="154" customWidth="1"/>
    <col min="11787" max="11788" width="22.42578125" style="154" customWidth="1"/>
    <col min="11789" max="11789" width="22.7109375" style="154" customWidth="1"/>
    <col min="11790" max="11790" width="14.5703125" style="154" customWidth="1"/>
    <col min="11791" max="11792" width="19.5703125" style="154" customWidth="1"/>
    <col min="11793" max="11794" width="18.28515625" style="154" customWidth="1"/>
    <col min="11795" max="11795" width="45.140625" style="154" customWidth="1"/>
    <col min="11796" max="11796" width="38.5703125" style="154" customWidth="1"/>
    <col min="11797" max="11797" width="20.85546875" style="154" customWidth="1"/>
    <col min="11798" max="11798" width="21.5703125" style="154" customWidth="1"/>
    <col min="11799" max="11799" width="16.28515625" style="154" customWidth="1"/>
    <col min="11800" max="11800" width="17.140625" style="154" customWidth="1"/>
    <col min="11801" max="11801" width="11" style="154" customWidth="1"/>
    <col min="11802" max="11802" width="38.7109375" style="154" customWidth="1"/>
    <col min="11803" max="11803" width="20" style="154" customWidth="1"/>
    <col min="11804" max="11804" width="17.28515625" style="154" customWidth="1"/>
    <col min="11805" max="11805" width="37.7109375" style="154" customWidth="1"/>
    <col min="11806" max="12035" width="9.140625" style="154"/>
    <col min="12036" max="12036" width="4.140625" style="154" customWidth="1"/>
    <col min="12037" max="12037" width="9.140625" style="154"/>
    <col min="12038" max="12038" width="20.5703125" style="154" customWidth="1"/>
    <col min="12039" max="12039" width="19.85546875" style="154" customWidth="1"/>
    <col min="12040" max="12040" width="17.7109375" style="154" customWidth="1"/>
    <col min="12041" max="12041" width="9.140625" style="154"/>
    <col min="12042" max="12042" width="57" style="154" customWidth="1"/>
    <col min="12043" max="12044" width="22.42578125" style="154" customWidth="1"/>
    <col min="12045" max="12045" width="22.7109375" style="154" customWidth="1"/>
    <col min="12046" max="12046" width="14.5703125" style="154" customWidth="1"/>
    <col min="12047" max="12048" width="19.5703125" style="154" customWidth="1"/>
    <col min="12049" max="12050" width="18.28515625" style="154" customWidth="1"/>
    <col min="12051" max="12051" width="45.140625" style="154" customWidth="1"/>
    <col min="12052" max="12052" width="38.5703125" style="154" customWidth="1"/>
    <col min="12053" max="12053" width="20.85546875" style="154" customWidth="1"/>
    <col min="12054" max="12054" width="21.5703125" style="154" customWidth="1"/>
    <col min="12055" max="12055" width="16.28515625" style="154" customWidth="1"/>
    <col min="12056" max="12056" width="17.140625" style="154" customWidth="1"/>
    <col min="12057" max="12057" width="11" style="154" customWidth="1"/>
    <col min="12058" max="12058" width="38.7109375" style="154" customWidth="1"/>
    <col min="12059" max="12059" width="20" style="154" customWidth="1"/>
    <col min="12060" max="12060" width="17.28515625" style="154" customWidth="1"/>
    <col min="12061" max="12061" width="37.7109375" style="154" customWidth="1"/>
    <col min="12062" max="12291" width="9.140625" style="154"/>
    <col min="12292" max="12292" width="4.140625" style="154" customWidth="1"/>
    <col min="12293" max="12293" width="9.140625" style="154"/>
    <col min="12294" max="12294" width="20.5703125" style="154" customWidth="1"/>
    <col min="12295" max="12295" width="19.85546875" style="154" customWidth="1"/>
    <col min="12296" max="12296" width="17.7109375" style="154" customWidth="1"/>
    <col min="12297" max="12297" width="9.140625" style="154"/>
    <col min="12298" max="12298" width="57" style="154" customWidth="1"/>
    <col min="12299" max="12300" width="22.42578125" style="154" customWidth="1"/>
    <col min="12301" max="12301" width="22.7109375" style="154" customWidth="1"/>
    <col min="12302" max="12302" width="14.5703125" style="154" customWidth="1"/>
    <col min="12303" max="12304" width="19.5703125" style="154" customWidth="1"/>
    <col min="12305" max="12306" width="18.28515625" style="154" customWidth="1"/>
    <col min="12307" max="12307" width="45.140625" style="154" customWidth="1"/>
    <col min="12308" max="12308" width="38.5703125" style="154" customWidth="1"/>
    <col min="12309" max="12309" width="20.85546875" style="154" customWidth="1"/>
    <col min="12310" max="12310" width="21.5703125" style="154" customWidth="1"/>
    <col min="12311" max="12311" width="16.28515625" style="154" customWidth="1"/>
    <col min="12312" max="12312" width="17.140625" style="154" customWidth="1"/>
    <col min="12313" max="12313" width="11" style="154" customWidth="1"/>
    <col min="12314" max="12314" width="38.7109375" style="154" customWidth="1"/>
    <col min="12315" max="12315" width="20" style="154" customWidth="1"/>
    <col min="12316" max="12316" width="17.28515625" style="154" customWidth="1"/>
    <col min="12317" max="12317" width="37.7109375" style="154" customWidth="1"/>
    <col min="12318" max="12547" width="9.140625" style="154"/>
    <col min="12548" max="12548" width="4.140625" style="154" customWidth="1"/>
    <col min="12549" max="12549" width="9.140625" style="154"/>
    <col min="12550" max="12550" width="20.5703125" style="154" customWidth="1"/>
    <col min="12551" max="12551" width="19.85546875" style="154" customWidth="1"/>
    <col min="12552" max="12552" width="17.7109375" style="154" customWidth="1"/>
    <col min="12553" max="12553" width="9.140625" style="154"/>
    <col min="12554" max="12554" width="57" style="154" customWidth="1"/>
    <col min="12555" max="12556" width="22.42578125" style="154" customWidth="1"/>
    <col min="12557" max="12557" width="22.7109375" style="154" customWidth="1"/>
    <col min="12558" max="12558" width="14.5703125" style="154" customWidth="1"/>
    <col min="12559" max="12560" width="19.5703125" style="154" customWidth="1"/>
    <col min="12561" max="12562" width="18.28515625" style="154" customWidth="1"/>
    <col min="12563" max="12563" width="45.140625" style="154" customWidth="1"/>
    <col min="12564" max="12564" width="38.5703125" style="154" customWidth="1"/>
    <col min="12565" max="12565" width="20.85546875" style="154" customWidth="1"/>
    <col min="12566" max="12566" width="21.5703125" style="154" customWidth="1"/>
    <col min="12567" max="12567" width="16.28515625" style="154" customWidth="1"/>
    <col min="12568" max="12568" width="17.140625" style="154" customWidth="1"/>
    <col min="12569" max="12569" width="11" style="154" customWidth="1"/>
    <col min="12570" max="12570" width="38.7109375" style="154" customWidth="1"/>
    <col min="12571" max="12571" width="20" style="154" customWidth="1"/>
    <col min="12572" max="12572" width="17.28515625" style="154" customWidth="1"/>
    <col min="12573" max="12573" width="37.7109375" style="154" customWidth="1"/>
    <col min="12574" max="12803" width="9.140625" style="154"/>
    <col min="12804" max="12804" width="4.140625" style="154" customWidth="1"/>
    <col min="12805" max="12805" width="9.140625" style="154"/>
    <col min="12806" max="12806" width="20.5703125" style="154" customWidth="1"/>
    <col min="12807" max="12807" width="19.85546875" style="154" customWidth="1"/>
    <col min="12808" max="12808" width="17.7109375" style="154" customWidth="1"/>
    <col min="12809" max="12809" width="9.140625" style="154"/>
    <col min="12810" max="12810" width="57" style="154" customWidth="1"/>
    <col min="12811" max="12812" width="22.42578125" style="154" customWidth="1"/>
    <col min="12813" max="12813" width="22.7109375" style="154" customWidth="1"/>
    <col min="12814" max="12814" width="14.5703125" style="154" customWidth="1"/>
    <col min="12815" max="12816" width="19.5703125" style="154" customWidth="1"/>
    <col min="12817" max="12818" width="18.28515625" style="154" customWidth="1"/>
    <col min="12819" max="12819" width="45.140625" style="154" customWidth="1"/>
    <col min="12820" max="12820" width="38.5703125" style="154" customWidth="1"/>
    <col min="12821" max="12821" width="20.85546875" style="154" customWidth="1"/>
    <col min="12822" max="12822" width="21.5703125" style="154" customWidth="1"/>
    <col min="12823" max="12823" width="16.28515625" style="154" customWidth="1"/>
    <col min="12824" max="12824" width="17.140625" style="154" customWidth="1"/>
    <col min="12825" max="12825" width="11" style="154" customWidth="1"/>
    <col min="12826" max="12826" width="38.7109375" style="154" customWidth="1"/>
    <col min="12827" max="12827" width="20" style="154" customWidth="1"/>
    <col min="12828" max="12828" width="17.28515625" style="154" customWidth="1"/>
    <col min="12829" max="12829" width="37.7109375" style="154" customWidth="1"/>
    <col min="12830" max="13059" width="9.140625" style="154"/>
    <col min="13060" max="13060" width="4.140625" style="154" customWidth="1"/>
    <col min="13061" max="13061" width="9.140625" style="154"/>
    <col min="13062" max="13062" width="20.5703125" style="154" customWidth="1"/>
    <col min="13063" max="13063" width="19.85546875" style="154" customWidth="1"/>
    <col min="13064" max="13064" width="17.7109375" style="154" customWidth="1"/>
    <col min="13065" max="13065" width="9.140625" style="154"/>
    <col min="13066" max="13066" width="57" style="154" customWidth="1"/>
    <col min="13067" max="13068" width="22.42578125" style="154" customWidth="1"/>
    <col min="13069" max="13069" width="22.7109375" style="154" customWidth="1"/>
    <col min="13070" max="13070" width="14.5703125" style="154" customWidth="1"/>
    <col min="13071" max="13072" width="19.5703125" style="154" customWidth="1"/>
    <col min="13073" max="13074" width="18.28515625" style="154" customWidth="1"/>
    <col min="13075" max="13075" width="45.140625" style="154" customWidth="1"/>
    <col min="13076" max="13076" width="38.5703125" style="154" customWidth="1"/>
    <col min="13077" max="13077" width="20.85546875" style="154" customWidth="1"/>
    <col min="13078" max="13078" width="21.5703125" style="154" customWidth="1"/>
    <col min="13079" max="13079" width="16.28515625" style="154" customWidth="1"/>
    <col min="13080" max="13080" width="17.140625" style="154" customWidth="1"/>
    <col min="13081" max="13081" width="11" style="154" customWidth="1"/>
    <col min="13082" max="13082" width="38.7109375" style="154" customWidth="1"/>
    <col min="13083" max="13083" width="20" style="154" customWidth="1"/>
    <col min="13084" max="13084" width="17.28515625" style="154" customWidth="1"/>
    <col min="13085" max="13085" width="37.7109375" style="154" customWidth="1"/>
    <col min="13086" max="13315" width="9.140625" style="154"/>
    <col min="13316" max="13316" width="4.140625" style="154" customWidth="1"/>
    <col min="13317" max="13317" width="9.140625" style="154"/>
    <col min="13318" max="13318" width="20.5703125" style="154" customWidth="1"/>
    <col min="13319" max="13319" width="19.85546875" style="154" customWidth="1"/>
    <col min="13320" max="13320" width="17.7109375" style="154" customWidth="1"/>
    <col min="13321" max="13321" width="9.140625" style="154"/>
    <col min="13322" max="13322" width="57" style="154" customWidth="1"/>
    <col min="13323" max="13324" width="22.42578125" style="154" customWidth="1"/>
    <col min="13325" max="13325" width="22.7109375" style="154" customWidth="1"/>
    <col min="13326" max="13326" width="14.5703125" style="154" customWidth="1"/>
    <col min="13327" max="13328" width="19.5703125" style="154" customWidth="1"/>
    <col min="13329" max="13330" width="18.28515625" style="154" customWidth="1"/>
    <col min="13331" max="13331" width="45.140625" style="154" customWidth="1"/>
    <col min="13332" max="13332" width="38.5703125" style="154" customWidth="1"/>
    <col min="13333" max="13333" width="20.85546875" style="154" customWidth="1"/>
    <col min="13334" max="13334" width="21.5703125" style="154" customWidth="1"/>
    <col min="13335" max="13335" width="16.28515625" style="154" customWidth="1"/>
    <col min="13336" max="13336" width="17.140625" style="154" customWidth="1"/>
    <col min="13337" max="13337" width="11" style="154" customWidth="1"/>
    <col min="13338" max="13338" width="38.7109375" style="154" customWidth="1"/>
    <col min="13339" max="13339" width="20" style="154" customWidth="1"/>
    <col min="13340" max="13340" width="17.28515625" style="154" customWidth="1"/>
    <col min="13341" max="13341" width="37.7109375" style="154" customWidth="1"/>
    <col min="13342" max="13571" width="9.140625" style="154"/>
    <col min="13572" max="13572" width="4.140625" style="154" customWidth="1"/>
    <col min="13573" max="13573" width="9.140625" style="154"/>
    <col min="13574" max="13574" width="20.5703125" style="154" customWidth="1"/>
    <col min="13575" max="13575" width="19.85546875" style="154" customWidth="1"/>
    <col min="13576" max="13576" width="17.7109375" style="154" customWidth="1"/>
    <col min="13577" max="13577" width="9.140625" style="154"/>
    <col min="13578" max="13578" width="57" style="154" customWidth="1"/>
    <col min="13579" max="13580" width="22.42578125" style="154" customWidth="1"/>
    <col min="13581" max="13581" width="22.7109375" style="154" customWidth="1"/>
    <col min="13582" max="13582" width="14.5703125" style="154" customWidth="1"/>
    <col min="13583" max="13584" width="19.5703125" style="154" customWidth="1"/>
    <col min="13585" max="13586" width="18.28515625" style="154" customWidth="1"/>
    <col min="13587" max="13587" width="45.140625" style="154" customWidth="1"/>
    <col min="13588" max="13588" width="38.5703125" style="154" customWidth="1"/>
    <col min="13589" max="13589" width="20.85546875" style="154" customWidth="1"/>
    <col min="13590" max="13590" width="21.5703125" style="154" customWidth="1"/>
    <col min="13591" max="13591" width="16.28515625" style="154" customWidth="1"/>
    <col min="13592" max="13592" width="17.140625" style="154" customWidth="1"/>
    <col min="13593" max="13593" width="11" style="154" customWidth="1"/>
    <col min="13594" max="13594" width="38.7109375" style="154" customWidth="1"/>
    <col min="13595" max="13595" width="20" style="154" customWidth="1"/>
    <col min="13596" max="13596" width="17.28515625" style="154" customWidth="1"/>
    <col min="13597" max="13597" width="37.7109375" style="154" customWidth="1"/>
    <col min="13598" max="13827" width="9.140625" style="154"/>
    <col min="13828" max="13828" width="4.140625" style="154" customWidth="1"/>
    <col min="13829" max="13829" width="9.140625" style="154"/>
    <col min="13830" max="13830" width="20.5703125" style="154" customWidth="1"/>
    <col min="13831" max="13831" width="19.85546875" style="154" customWidth="1"/>
    <col min="13832" max="13832" width="17.7109375" style="154" customWidth="1"/>
    <col min="13833" max="13833" width="9.140625" style="154"/>
    <col min="13834" max="13834" width="57" style="154" customWidth="1"/>
    <col min="13835" max="13836" width="22.42578125" style="154" customWidth="1"/>
    <col min="13837" max="13837" width="22.7109375" style="154" customWidth="1"/>
    <col min="13838" max="13838" width="14.5703125" style="154" customWidth="1"/>
    <col min="13839" max="13840" width="19.5703125" style="154" customWidth="1"/>
    <col min="13841" max="13842" width="18.28515625" style="154" customWidth="1"/>
    <col min="13843" max="13843" width="45.140625" style="154" customWidth="1"/>
    <col min="13844" max="13844" width="38.5703125" style="154" customWidth="1"/>
    <col min="13845" max="13845" width="20.85546875" style="154" customWidth="1"/>
    <col min="13846" max="13846" width="21.5703125" style="154" customWidth="1"/>
    <col min="13847" max="13847" width="16.28515625" style="154" customWidth="1"/>
    <col min="13848" max="13848" width="17.140625" style="154" customWidth="1"/>
    <col min="13849" max="13849" width="11" style="154" customWidth="1"/>
    <col min="13850" max="13850" width="38.7109375" style="154" customWidth="1"/>
    <col min="13851" max="13851" width="20" style="154" customWidth="1"/>
    <col min="13852" max="13852" width="17.28515625" style="154" customWidth="1"/>
    <col min="13853" max="13853" width="37.7109375" style="154" customWidth="1"/>
    <col min="13854" max="14083" width="9.140625" style="154"/>
    <col min="14084" max="14084" width="4.140625" style="154" customWidth="1"/>
    <col min="14085" max="14085" width="9.140625" style="154"/>
    <col min="14086" max="14086" width="20.5703125" style="154" customWidth="1"/>
    <col min="14087" max="14087" width="19.85546875" style="154" customWidth="1"/>
    <col min="14088" max="14088" width="17.7109375" style="154" customWidth="1"/>
    <col min="14089" max="14089" width="9.140625" style="154"/>
    <col min="14090" max="14090" width="57" style="154" customWidth="1"/>
    <col min="14091" max="14092" width="22.42578125" style="154" customWidth="1"/>
    <col min="14093" max="14093" width="22.7109375" style="154" customWidth="1"/>
    <col min="14094" max="14094" width="14.5703125" style="154" customWidth="1"/>
    <col min="14095" max="14096" width="19.5703125" style="154" customWidth="1"/>
    <col min="14097" max="14098" width="18.28515625" style="154" customWidth="1"/>
    <col min="14099" max="14099" width="45.140625" style="154" customWidth="1"/>
    <col min="14100" max="14100" width="38.5703125" style="154" customWidth="1"/>
    <col min="14101" max="14101" width="20.85546875" style="154" customWidth="1"/>
    <col min="14102" max="14102" width="21.5703125" style="154" customWidth="1"/>
    <col min="14103" max="14103" width="16.28515625" style="154" customWidth="1"/>
    <col min="14104" max="14104" width="17.140625" style="154" customWidth="1"/>
    <col min="14105" max="14105" width="11" style="154" customWidth="1"/>
    <col min="14106" max="14106" width="38.7109375" style="154" customWidth="1"/>
    <col min="14107" max="14107" width="20" style="154" customWidth="1"/>
    <col min="14108" max="14108" width="17.28515625" style="154" customWidth="1"/>
    <col min="14109" max="14109" width="37.7109375" style="154" customWidth="1"/>
    <col min="14110" max="14339" width="9.140625" style="154"/>
    <col min="14340" max="14340" width="4.140625" style="154" customWidth="1"/>
    <col min="14341" max="14341" width="9.140625" style="154"/>
    <col min="14342" max="14342" width="20.5703125" style="154" customWidth="1"/>
    <col min="14343" max="14343" width="19.85546875" style="154" customWidth="1"/>
    <col min="14344" max="14344" width="17.7109375" style="154" customWidth="1"/>
    <col min="14345" max="14345" width="9.140625" style="154"/>
    <col min="14346" max="14346" width="57" style="154" customWidth="1"/>
    <col min="14347" max="14348" width="22.42578125" style="154" customWidth="1"/>
    <col min="14349" max="14349" width="22.7109375" style="154" customWidth="1"/>
    <col min="14350" max="14350" width="14.5703125" style="154" customWidth="1"/>
    <col min="14351" max="14352" width="19.5703125" style="154" customWidth="1"/>
    <col min="14353" max="14354" width="18.28515625" style="154" customWidth="1"/>
    <col min="14355" max="14355" width="45.140625" style="154" customWidth="1"/>
    <col min="14356" max="14356" width="38.5703125" style="154" customWidth="1"/>
    <col min="14357" max="14357" width="20.85546875" style="154" customWidth="1"/>
    <col min="14358" max="14358" width="21.5703125" style="154" customWidth="1"/>
    <col min="14359" max="14359" width="16.28515625" style="154" customWidth="1"/>
    <col min="14360" max="14360" width="17.140625" style="154" customWidth="1"/>
    <col min="14361" max="14361" width="11" style="154" customWidth="1"/>
    <col min="14362" max="14362" width="38.7109375" style="154" customWidth="1"/>
    <col min="14363" max="14363" width="20" style="154" customWidth="1"/>
    <col min="14364" max="14364" width="17.28515625" style="154" customWidth="1"/>
    <col min="14365" max="14365" width="37.7109375" style="154" customWidth="1"/>
    <col min="14366" max="14595" width="9.140625" style="154"/>
    <col min="14596" max="14596" width="4.140625" style="154" customWidth="1"/>
    <col min="14597" max="14597" width="9.140625" style="154"/>
    <col min="14598" max="14598" width="20.5703125" style="154" customWidth="1"/>
    <col min="14599" max="14599" width="19.85546875" style="154" customWidth="1"/>
    <col min="14600" max="14600" width="17.7109375" style="154" customWidth="1"/>
    <col min="14601" max="14601" width="9.140625" style="154"/>
    <col min="14602" max="14602" width="57" style="154" customWidth="1"/>
    <col min="14603" max="14604" width="22.42578125" style="154" customWidth="1"/>
    <col min="14605" max="14605" width="22.7109375" style="154" customWidth="1"/>
    <col min="14606" max="14606" width="14.5703125" style="154" customWidth="1"/>
    <col min="14607" max="14608" width="19.5703125" style="154" customWidth="1"/>
    <col min="14609" max="14610" width="18.28515625" style="154" customWidth="1"/>
    <col min="14611" max="14611" width="45.140625" style="154" customWidth="1"/>
    <col min="14612" max="14612" width="38.5703125" style="154" customWidth="1"/>
    <col min="14613" max="14613" width="20.85546875" style="154" customWidth="1"/>
    <col min="14614" max="14614" width="21.5703125" style="154" customWidth="1"/>
    <col min="14615" max="14615" width="16.28515625" style="154" customWidth="1"/>
    <col min="14616" max="14616" width="17.140625" style="154" customWidth="1"/>
    <col min="14617" max="14617" width="11" style="154" customWidth="1"/>
    <col min="14618" max="14618" width="38.7109375" style="154" customWidth="1"/>
    <col min="14619" max="14619" width="20" style="154" customWidth="1"/>
    <col min="14620" max="14620" width="17.28515625" style="154" customWidth="1"/>
    <col min="14621" max="14621" width="37.7109375" style="154" customWidth="1"/>
    <col min="14622" max="14851" width="9.140625" style="154"/>
    <col min="14852" max="14852" width="4.140625" style="154" customWidth="1"/>
    <col min="14853" max="14853" width="9.140625" style="154"/>
    <col min="14854" max="14854" width="20.5703125" style="154" customWidth="1"/>
    <col min="14855" max="14855" width="19.85546875" style="154" customWidth="1"/>
    <col min="14856" max="14856" width="17.7109375" style="154" customWidth="1"/>
    <col min="14857" max="14857" width="9.140625" style="154"/>
    <col min="14858" max="14858" width="57" style="154" customWidth="1"/>
    <col min="14859" max="14860" width="22.42578125" style="154" customWidth="1"/>
    <col min="14861" max="14861" width="22.7109375" style="154" customWidth="1"/>
    <col min="14862" max="14862" width="14.5703125" style="154" customWidth="1"/>
    <col min="14863" max="14864" width="19.5703125" style="154" customWidth="1"/>
    <col min="14865" max="14866" width="18.28515625" style="154" customWidth="1"/>
    <col min="14867" max="14867" width="45.140625" style="154" customWidth="1"/>
    <col min="14868" max="14868" width="38.5703125" style="154" customWidth="1"/>
    <col min="14869" max="14869" width="20.85546875" style="154" customWidth="1"/>
    <col min="14870" max="14870" width="21.5703125" style="154" customWidth="1"/>
    <col min="14871" max="14871" width="16.28515625" style="154" customWidth="1"/>
    <col min="14872" max="14872" width="17.140625" style="154" customWidth="1"/>
    <col min="14873" max="14873" width="11" style="154" customWidth="1"/>
    <col min="14874" max="14874" width="38.7109375" style="154" customWidth="1"/>
    <col min="14875" max="14875" width="20" style="154" customWidth="1"/>
    <col min="14876" max="14876" width="17.28515625" style="154" customWidth="1"/>
    <col min="14877" max="14877" width="37.7109375" style="154" customWidth="1"/>
    <col min="14878" max="15107" width="9.140625" style="154"/>
    <col min="15108" max="15108" width="4.140625" style="154" customWidth="1"/>
    <col min="15109" max="15109" width="9.140625" style="154"/>
    <col min="15110" max="15110" width="20.5703125" style="154" customWidth="1"/>
    <col min="15111" max="15111" width="19.85546875" style="154" customWidth="1"/>
    <col min="15112" max="15112" width="17.7109375" style="154" customWidth="1"/>
    <col min="15113" max="15113" width="9.140625" style="154"/>
    <col min="15114" max="15114" width="57" style="154" customWidth="1"/>
    <col min="15115" max="15116" width="22.42578125" style="154" customWidth="1"/>
    <col min="15117" max="15117" width="22.7109375" style="154" customWidth="1"/>
    <col min="15118" max="15118" width="14.5703125" style="154" customWidth="1"/>
    <col min="15119" max="15120" width="19.5703125" style="154" customWidth="1"/>
    <col min="15121" max="15122" width="18.28515625" style="154" customWidth="1"/>
    <col min="15123" max="15123" width="45.140625" style="154" customWidth="1"/>
    <col min="15124" max="15124" width="38.5703125" style="154" customWidth="1"/>
    <col min="15125" max="15125" width="20.85546875" style="154" customWidth="1"/>
    <col min="15126" max="15126" width="21.5703125" style="154" customWidth="1"/>
    <col min="15127" max="15127" width="16.28515625" style="154" customWidth="1"/>
    <col min="15128" max="15128" width="17.140625" style="154" customWidth="1"/>
    <col min="15129" max="15129" width="11" style="154" customWidth="1"/>
    <col min="15130" max="15130" width="38.7109375" style="154" customWidth="1"/>
    <col min="15131" max="15131" width="20" style="154" customWidth="1"/>
    <col min="15132" max="15132" width="17.28515625" style="154" customWidth="1"/>
    <col min="15133" max="15133" width="37.7109375" style="154" customWidth="1"/>
    <col min="15134" max="15363" width="9.140625" style="154"/>
    <col min="15364" max="15364" width="4.140625" style="154" customWidth="1"/>
    <col min="15365" max="15365" width="9.140625" style="154"/>
    <col min="15366" max="15366" width="20.5703125" style="154" customWidth="1"/>
    <col min="15367" max="15367" width="19.85546875" style="154" customWidth="1"/>
    <col min="15368" max="15368" width="17.7109375" style="154" customWidth="1"/>
    <col min="15369" max="15369" width="9.140625" style="154"/>
    <col min="15370" max="15370" width="57" style="154" customWidth="1"/>
    <col min="15371" max="15372" width="22.42578125" style="154" customWidth="1"/>
    <col min="15373" max="15373" width="22.7109375" style="154" customWidth="1"/>
    <col min="15374" max="15374" width="14.5703125" style="154" customWidth="1"/>
    <col min="15375" max="15376" width="19.5703125" style="154" customWidth="1"/>
    <col min="15377" max="15378" width="18.28515625" style="154" customWidth="1"/>
    <col min="15379" max="15379" width="45.140625" style="154" customWidth="1"/>
    <col min="15380" max="15380" width="38.5703125" style="154" customWidth="1"/>
    <col min="15381" max="15381" width="20.85546875" style="154" customWidth="1"/>
    <col min="15382" max="15382" width="21.5703125" style="154" customWidth="1"/>
    <col min="15383" max="15383" width="16.28515625" style="154" customWidth="1"/>
    <col min="15384" max="15384" width="17.140625" style="154" customWidth="1"/>
    <col min="15385" max="15385" width="11" style="154" customWidth="1"/>
    <col min="15386" max="15386" width="38.7109375" style="154" customWidth="1"/>
    <col min="15387" max="15387" width="20" style="154" customWidth="1"/>
    <col min="15388" max="15388" width="17.28515625" style="154" customWidth="1"/>
    <col min="15389" max="15389" width="37.7109375" style="154" customWidth="1"/>
    <col min="15390" max="15619" width="9.140625" style="154"/>
    <col min="15620" max="15620" width="4.140625" style="154" customWidth="1"/>
    <col min="15621" max="15621" width="9.140625" style="154"/>
    <col min="15622" max="15622" width="20.5703125" style="154" customWidth="1"/>
    <col min="15623" max="15623" width="19.85546875" style="154" customWidth="1"/>
    <col min="15624" max="15624" width="17.7109375" style="154" customWidth="1"/>
    <col min="15625" max="15625" width="9.140625" style="154"/>
    <col min="15626" max="15626" width="57" style="154" customWidth="1"/>
    <col min="15627" max="15628" width="22.42578125" style="154" customWidth="1"/>
    <col min="15629" max="15629" width="22.7109375" style="154" customWidth="1"/>
    <col min="15630" max="15630" width="14.5703125" style="154" customWidth="1"/>
    <col min="15631" max="15632" width="19.5703125" style="154" customWidth="1"/>
    <col min="15633" max="15634" width="18.28515625" style="154" customWidth="1"/>
    <col min="15635" max="15635" width="45.140625" style="154" customWidth="1"/>
    <col min="15636" max="15636" width="38.5703125" style="154" customWidth="1"/>
    <col min="15637" max="15637" width="20.85546875" style="154" customWidth="1"/>
    <col min="15638" max="15638" width="21.5703125" style="154" customWidth="1"/>
    <col min="15639" max="15639" width="16.28515625" style="154" customWidth="1"/>
    <col min="15640" max="15640" width="17.140625" style="154" customWidth="1"/>
    <col min="15641" max="15641" width="11" style="154" customWidth="1"/>
    <col min="15642" max="15642" width="38.7109375" style="154" customWidth="1"/>
    <col min="15643" max="15643" width="20" style="154" customWidth="1"/>
    <col min="15644" max="15644" width="17.28515625" style="154" customWidth="1"/>
    <col min="15645" max="15645" width="37.7109375" style="154" customWidth="1"/>
    <col min="15646" max="15875" width="9.140625" style="154"/>
    <col min="15876" max="15876" width="4.140625" style="154" customWidth="1"/>
    <col min="15877" max="15877" width="9.140625" style="154"/>
    <col min="15878" max="15878" width="20.5703125" style="154" customWidth="1"/>
    <col min="15879" max="15879" width="19.85546875" style="154" customWidth="1"/>
    <col min="15880" max="15880" width="17.7109375" style="154" customWidth="1"/>
    <col min="15881" max="15881" width="9.140625" style="154"/>
    <col min="15882" max="15882" width="57" style="154" customWidth="1"/>
    <col min="15883" max="15884" width="22.42578125" style="154" customWidth="1"/>
    <col min="15885" max="15885" width="22.7109375" style="154" customWidth="1"/>
    <col min="15886" max="15886" width="14.5703125" style="154" customWidth="1"/>
    <col min="15887" max="15888" width="19.5703125" style="154" customWidth="1"/>
    <col min="15889" max="15890" width="18.28515625" style="154" customWidth="1"/>
    <col min="15891" max="15891" width="45.140625" style="154" customWidth="1"/>
    <col min="15892" max="15892" width="38.5703125" style="154" customWidth="1"/>
    <col min="15893" max="15893" width="20.85546875" style="154" customWidth="1"/>
    <col min="15894" max="15894" width="21.5703125" style="154" customWidth="1"/>
    <col min="15895" max="15895" width="16.28515625" style="154" customWidth="1"/>
    <col min="15896" max="15896" width="17.140625" style="154" customWidth="1"/>
    <col min="15897" max="15897" width="11" style="154" customWidth="1"/>
    <col min="15898" max="15898" width="38.7109375" style="154" customWidth="1"/>
    <col min="15899" max="15899" width="20" style="154" customWidth="1"/>
    <col min="15900" max="15900" width="17.28515625" style="154" customWidth="1"/>
    <col min="15901" max="15901" width="37.7109375" style="154" customWidth="1"/>
    <col min="15902" max="16131" width="9.140625" style="154"/>
    <col min="16132" max="16132" width="4.140625" style="154" customWidth="1"/>
    <col min="16133" max="16133" width="9.140625" style="154"/>
    <col min="16134" max="16134" width="20.5703125" style="154" customWidth="1"/>
    <col min="16135" max="16135" width="19.85546875" style="154" customWidth="1"/>
    <col min="16136" max="16136" width="17.7109375" style="154" customWidth="1"/>
    <col min="16137" max="16137" width="9.140625" style="154"/>
    <col min="16138" max="16138" width="57" style="154" customWidth="1"/>
    <col min="16139" max="16140" width="22.42578125" style="154" customWidth="1"/>
    <col min="16141" max="16141" width="22.7109375" style="154" customWidth="1"/>
    <col min="16142" max="16142" width="14.5703125" style="154" customWidth="1"/>
    <col min="16143" max="16144" width="19.5703125" style="154" customWidth="1"/>
    <col min="16145" max="16146" width="18.28515625" style="154" customWidth="1"/>
    <col min="16147" max="16147" width="45.140625" style="154" customWidth="1"/>
    <col min="16148" max="16148" width="38.5703125" style="154" customWidth="1"/>
    <col min="16149" max="16149" width="20.85546875" style="154" customWidth="1"/>
    <col min="16150" max="16150" width="21.5703125" style="154" customWidth="1"/>
    <col min="16151" max="16151" width="16.28515625" style="154" customWidth="1"/>
    <col min="16152" max="16152" width="17.140625" style="154" customWidth="1"/>
    <col min="16153" max="16153" width="11" style="154" customWidth="1"/>
    <col min="16154" max="16154" width="38.7109375" style="154" customWidth="1"/>
    <col min="16155" max="16155" width="20" style="154" customWidth="1"/>
    <col min="16156" max="16156" width="17.28515625" style="154" customWidth="1"/>
    <col min="16157" max="16157" width="37.7109375" style="154" customWidth="1"/>
    <col min="16158" max="16384" width="9.140625" style="154"/>
  </cols>
  <sheetData>
    <row r="2" spans="1:207" ht="47.25" customHeight="1" x14ac:dyDescent="0.25">
      <c r="B2" s="1533" t="s">
        <v>658</v>
      </c>
      <c r="C2" s="1534"/>
      <c r="D2" s="1534"/>
      <c r="E2" s="1534"/>
      <c r="F2" s="1534"/>
      <c r="G2" s="1534"/>
      <c r="H2" s="1534"/>
      <c r="I2" s="1534"/>
      <c r="J2" s="1534"/>
      <c r="K2" s="1534"/>
      <c r="L2" s="1534"/>
      <c r="M2" s="1534"/>
      <c r="N2" s="1534"/>
      <c r="O2" s="153"/>
      <c r="P2" s="154"/>
      <c r="Q2" s="433"/>
      <c r="R2" s="433"/>
      <c r="S2" s="154"/>
      <c r="T2" s="154"/>
      <c r="U2" s="155"/>
      <c r="V2" s="154"/>
      <c r="W2" s="154"/>
      <c r="X2" s="155"/>
      <c r="Y2" s="154"/>
      <c r="Z2" s="154"/>
    </row>
    <row r="3" spans="1:207" x14ac:dyDescent="0.25">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row>
    <row r="4" spans="1:207" x14ac:dyDescent="0.25">
      <c r="A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row>
    <row r="5" spans="1:207" s="441" customFormat="1" ht="39" customHeight="1" x14ac:dyDescent="0.2">
      <c r="B5" s="448" t="s">
        <v>12</v>
      </c>
      <c r="C5" s="449" t="s">
        <v>659</v>
      </c>
      <c r="D5" s="450" t="s">
        <v>660</v>
      </c>
      <c r="E5" s="451" t="s">
        <v>661</v>
      </c>
      <c r="F5" s="452" t="s">
        <v>662</v>
      </c>
      <c r="G5" s="448" t="s">
        <v>663</v>
      </c>
      <c r="H5" s="448" t="s">
        <v>664</v>
      </c>
      <c r="I5" s="453" t="s">
        <v>665</v>
      </c>
      <c r="J5" s="453" t="s">
        <v>666</v>
      </c>
      <c r="K5" s="454" t="s">
        <v>667</v>
      </c>
      <c r="L5" s="454" t="s">
        <v>668</v>
      </c>
      <c r="M5" s="454" t="s">
        <v>669</v>
      </c>
      <c r="N5" s="455" t="s">
        <v>670</v>
      </c>
      <c r="O5" s="456" t="s">
        <v>671</v>
      </c>
      <c r="P5" s="448" t="s">
        <v>672</v>
      </c>
      <c r="Q5" s="457" t="s">
        <v>673</v>
      </c>
      <c r="R5" s="457" t="s">
        <v>674</v>
      </c>
      <c r="S5" s="448" t="s">
        <v>675</v>
      </c>
      <c r="T5" s="448" t="s">
        <v>676</v>
      </c>
      <c r="U5" s="453" t="s">
        <v>677</v>
      </c>
      <c r="V5" s="451" t="s">
        <v>678</v>
      </c>
      <c r="W5" s="451" t="s">
        <v>679</v>
      </c>
      <c r="X5" s="453" t="s">
        <v>680</v>
      </c>
      <c r="Y5" s="448" t="s">
        <v>681</v>
      </c>
      <c r="Z5" s="448" t="s">
        <v>682</v>
      </c>
      <c r="AA5" s="451" t="s">
        <v>683</v>
      </c>
      <c r="AB5" s="451" t="s">
        <v>684</v>
      </c>
      <c r="AC5" s="448" t="s">
        <v>685</v>
      </c>
      <c r="AD5" s="448" t="s">
        <v>686</v>
      </c>
      <c r="AE5" s="448" t="s">
        <v>687</v>
      </c>
      <c r="AF5" s="442" t="s">
        <v>688</v>
      </c>
      <c r="AG5" s="451" t="s">
        <v>2057</v>
      </c>
    </row>
    <row r="6" spans="1:207" x14ac:dyDescent="0.25">
      <c r="B6" s="162"/>
      <c r="C6" s="163"/>
      <c r="D6" s="163"/>
      <c r="E6" s="162"/>
      <c r="F6" s="164"/>
      <c r="G6" s="162"/>
      <c r="H6" s="162"/>
      <c r="I6" s="165"/>
      <c r="J6" s="165"/>
      <c r="K6" s="166"/>
      <c r="L6" s="166"/>
      <c r="M6" s="166"/>
      <c r="N6" s="167"/>
      <c r="O6" s="168"/>
      <c r="P6" s="162"/>
      <c r="Q6" s="434"/>
      <c r="R6" s="434"/>
      <c r="S6" s="162"/>
      <c r="T6" s="162"/>
      <c r="U6" s="164"/>
      <c r="V6" s="162"/>
      <c r="W6" s="162"/>
      <c r="X6" s="164"/>
      <c r="Y6" s="162"/>
      <c r="Z6" s="162"/>
      <c r="AA6" s="162"/>
      <c r="AB6" s="162"/>
      <c r="AC6" s="162"/>
      <c r="AD6" s="162"/>
      <c r="AE6" s="162"/>
      <c r="AF6" s="162"/>
      <c r="AG6" s="162"/>
    </row>
    <row r="7" spans="1:207" ht="31.5" x14ac:dyDescent="0.25">
      <c r="B7" s="169"/>
      <c r="C7" s="170">
        <v>44201</v>
      </c>
      <c r="D7" s="443">
        <f>C7</f>
        <v>44201</v>
      </c>
      <c r="E7" s="176" t="s">
        <v>2067</v>
      </c>
      <c r="F7" s="171"/>
      <c r="G7" s="169"/>
      <c r="H7" s="484" t="s">
        <v>2101</v>
      </c>
      <c r="I7" s="172" t="s">
        <v>1199</v>
      </c>
      <c r="J7" s="172" t="s">
        <v>140</v>
      </c>
      <c r="K7" s="173">
        <v>127076</v>
      </c>
      <c r="L7" s="173"/>
      <c r="M7" s="173"/>
      <c r="N7" s="174">
        <v>0.1</v>
      </c>
      <c r="O7" s="444">
        <f>N7*K7</f>
        <v>12707.6</v>
      </c>
      <c r="P7" s="175" t="s">
        <v>2102</v>
      </c>
      <c r="Q7" s="435" t="s">
        <v>2103</v>
      </c>
      <c r="R7" s="436"/>
      <c r="S7" s="445" t="str">
        <f>IFERROR(IF(R7="",VLOOKUP(Q7,DMKH_NCC!$C$7:$G$150,3,0),VLOOKUP(R7,DMKH_NCC!$C$7:$G$150,3,0)),"")</f>
        <v>Tổng công ty CP Bưu chính Viettel</v>
      </c>
      <c r="T7" s="445" t="str">
        <f>IFERROR(IF(R7="",VLOOKUP(Q7,DMKH_NCC!$C$7:$G$150,4,0),VLOOKUP(R7,DMKH_NCC!$C$7:$G$150,4,0)),"")</f>
        <v>Số 01, Giang Văn Minh, phường Kim Mã, quận Ba Đình, HN</v>
      </c>
      <c r="U7" s="446" t="str">
        <f>IFERROR(IF(R7="",VLOOKUP(Q7,DMKH_NCC!$C$7:$G$150,5,0),VLOOKUP(R7,DMKH_NCC!$C$7:$G$150,5,0)),"")</f>
        <v>0104093672</v>
      </c>
      <c r="V7" s="169"/>
      <c r="W7" s="169"/>
      <c r="X7" s="177"/>
      <c r="Y7" s="447" t="str">
        <f>IF($G7="","",IF(OR(MONTH($C7)=1,MONTH($C7)=2,MONTH($C7)=3),1,IF(OR(MONTH($C7)=4,MONTH($C7)=5,MONTH($C7)=6),2,IF(OR(MONTH($C7)=7,MONTH($C7)=8,MONTH($C7)=9),3,IF(OR(MONTH($C7)=10,MONTH($C7)=11,MONTH($C7)=12),4)))))</f>
        <v/>
      </c>
      <c r="Z7" s="447" t="str">
        <f>IF(C7="","","Ngày  "&amp;DAY(C7)&amp; "  "&amp;"Tháng  "&amp;MONTH(C7) &amp;"  "&amp;"Năm"&amp;"  " &amp;YEAR(C7))</f>
        <v>Ngày  5  Tháng  1  Năm  2021</v>
      </c>
      <c r="AA7" s="169"/>
      <c r="AB7" s="169"/>
      <c r="AC7" s="169"/>
      <c r="AD7" s="169"/>
      <c r="AE7" s="447" t="str">
        <f>IF(G7="","",IF(G7="MV",G7&amp;Y7,IF(G7="BR",G7&amp;N7&amp;Y7)))</f>
        <v/>
      </c>
      <c r="AF7" s="169"/>
      <c r="AG7" s="169" t="s">
        <v>2055</v>
      </c>
      <c r="AH7" s="152" t="s">
        <v>691</v>
      </c>
      <c r="AI7" s="152" t="s">
        <v>1016</v>
      </c>
    </row>
    <row r="8" spans="1:207" ht="31.5" x14ac:dyDescent="0.25">
      <c r="B8" s="169"/>
      <c r="C8" s="170">
        <v>44201</v>
      </c>
      <c r="D8" s="443">
        <f>C8</f>
        <v>44201</v>
      </c>
      <c r="E8" s="176" t="s">
        <v>2110</v>
      </c>
      <c r="F8" s="171"/>
      <c r="G8" s="169"/>
      <c r="H8" s="1480" t="s">
        <v>2104</v>
      </c>
      <c r="I8" s="172" t="s">
        <v>1192</v>
      </c>
      <c r="J8" s="172" t="s">
        <v>140</v>
      </c>
      <c r="K8" s="173">
        <v>1568000</v>
      </c>
      <c r="L8" s="173"/>
      <c r="M8" s="173"/>
      <c r="N8" s="174">
        <v>0.1</v>
      </c>
      <c r="O8" s="444">
        <f t="shared" ref="O8:O69" si="0">N8*K8</f>
        <v>156800</v>
      </c>
      <c r="P8" s="175" t="s">
        <v>2105</v>
      </c>
      <c r="Q8" s="435" t="s">
        <v>2106</v>
      </c>
      <c r="R8" s="436"/>
      <c r="S8" s="445" t="str">
        <f>IFERROR(IF(R8="",VLOOKUP(Q8,DMKH_NCC!$C$7:$G$150,3,0),VLOOKUP(R8,DMKH_NCC!$C$7:$G$150,3,0)),"")</f>
        <v>Công ty TNHH Thương mại và văn hóa Đỗ Gia</v>
      </c>
      <c r="T8" s="445" t="str">
        <f>IFERROR(IF(R8="",VLOOKUP(Q8,DMKH_NCC!$C$7:$G$150,4,0),VLOOKUP(R8,DMKH_NCC!$C$7:$G$150,4,0)),"")</f>
        <v>Số 91 phố Phạm Ngũ Lão, TP Hải Dương</v>
      </c>
      <c r="U8" s="446" t="str">
        <f>IFERROR(IF(R8="",VLOOKUP(Q8,DMKH_NCC!$C$7:$G$150,5,0),VLOOKUP(R8,DMKH_NCC!$C$7:$G$150,5,0)),"")</f>
        <v>0800275130</v>
      </c>
      <c r="V8" s="169"/>
      <c r="W8" s="169"/>
      <c r="X8" s="177"/>
      <c r="Y8" s="447" t="str">
        <f t="shared" ref="Y8:Y21" si="1">IF($G8="","",IF(OR(MONTH($C8)=1,MONTH($C8)=2,MONTH($C8)=3),1,IF(OR(MONTH($C8)=4,MONTH($C8)=5,MONTH($C8)=6),2,IF(OR(MONTH($C8)=7,MONTH($C8)=8,MONTH($C8)=9),3,IF(OR(MONTH($C8)=10,MONTH($C8)=11,MONTH($C8)=12),4)))))</f>
        <v/>
      </c>
      <c r="Z8" s="447" t="str">
        <f t="shared" ref="Z8:Z21" si="2">IF(C8="","","Ngày  "&amp;DAY(C8)&amp; "  "&amp;"Tháng  "&amp;MONTH(C8) &amp;"  "&amp;"Năm"&amp;"  " &amp;YEAR(C8))</f>
        <v>Ngày  5  Tháng  1  Năm  2021</v>
      </c>
      <c r="AA8" s="169"/>
      <c r="AB8" s="169"/>
      <c r="AC8" s="169"/>
      <c r="AD8" s="169"/>
      <c r="AE8" s="447" t="str">
        <f t="shared" ref="AE8:AE68" si="3">IF(G8="","",IF(G8="MV",G8&amp;Y8,IF(G8="BR",G8&amp;N8&amp;Y8)))</f>
        <v/>
      </c>
      <c r="AF8" s="169"/>
      <c r="AG8" s="169"/>
      <c r="AH8" s="152" t="s">
        <v>725</v>
      </c>
      <c r="AI8" s="152" t="s">
        <v>1017</v>
      </c>
    </row>
    <row r="9" spans="1:207" ht="31.5" x14ac:dyDescent="0.25">
      <c r="B9" s="169"/>
      <c r="C9" s="170">
        <v>44206</v>
      </c>
      <c r="D9" s="443">
        <f>C9</f>
        <v>44206</v>
      </c>
      <c r="E9" s="176"/>
      <c r="F9" s="171"/>
      <c r="G9" s="169"/>
      <c r="H9" s="1480" t="s">
        <v>2149</v>
      </c>
      <c r="I9" s="172" t="s">
        <v>1211</v>
      </c>
      <c r="J9" s="172" t="s">
        <v>140</v>
      </c>
      <c r="K9" s="173">
        <v>59599833</v>
      </c>
      <c r="L9" s="173"/>
      <c r="M9" s="173"/>
      <c r="N9" s="174"/>
      <c r="O9" s="444"/>
      <c r="P9" s="175" t="s">
        <v>2108</v>
      </c>
      <c r="Q9" s="435"/>
      <c r="R9" s="436"/>
      <c r="S9" s="445" t="str">
        <f>IFERROR(IF(R9="",VLOOKUP(Q9,DMKH_NCC!$C$7:$G$150,3,0),VLOOKUP(R9,DMKH_NCC!$C$7:$G$150,3,0)),"")</f>
        <v/>
      </c>
      <c r="T9" s="445" t="str">
        <f>IFERROR(IF(R9="",VLOOKUP(Q9,DMKH_NCC!$C$7:$G$150,4,0),VLOOKUP(R9,DMKH_NCC!$C$7:$G$150,4,0)),"")</f>
        <v/>
      </c>
      <c r="U9" s="446" t="str">
        <f>IFERROR(IF(R9="",VLOOKUP(Q9,DMKH_NCC!$C$7:$G$150,5,0),VLOOKUP(R9,DMKH_NCC!$C$7:$G$150,5,0)),"")</f>
        <v/>
      </c>
      <c r="V9" s="169"/>
      <c r="W9" s="169"/>
      <c r="X9" s="177"/>
      <c r="Y9" s="447" t="str">
        <f t="shared" si="1"/>
        <v/>
      </c>
      <c r="Z9" s="447" t="str">
        <f t="shared" ref="Z9:Z11" si="4">IF(C9="","","Ngày  "&amp;DAY(C9)&amp; "  "&amp;"Tháng  "&amp;MONTH(C9) &amp;"  "&amp;"Năm"&amp;"  " &amp;YEAR(C9))</f>
        <v>Ngày  10  Tháng  1  Năm  2021</v>
      </c>
      <c r="AA9" s="169"/>
      <c r="AB9" s="169"/>
      <c r="AC9" s="169"/>
      <c r="AD9" s="169"/>
      <c r="AE9" s="447" t="str">
        <f t="shared" ref="AE9:AE11" si="5">IF(G9="","",IF(G9="MV",G9&amp;Y9,IF(G9="BR",G9&amp;N9&amp;Y9)))</f>
        <v/>
      </c>
      <c r="AF9" s="169"/>
      <c r="AG9" s="169"/>
      <c r="AI9" s="152" t="s">
        <v>1018</v>
      </c>
    </row>
    <row r="10" spans="1:207" ht="31.5" x14ac:dyDescent="0.25">
      <c r="B10" s="169"/>
      <c r="C10" s="170">
        <v>44207</v>
      </c>
      <c r="D10" s="443">
        <f>C10</f>
        <v>44207</v>
      </c>
      <c r="E10" s="176" t="s">
        <v>2109</v>
      </c>
      <c r="F10" s="171"/>
      <c r="G10" s="169"/>
      <c r="H10" s="484" t="s">
        <v>2107</v>
      </c>
      <c r="I10" s="172" t="s">
        <v>259</v>
      </c>
      <c r="J10" s="172" t="s">
        <v>140</v>
      </c>
      <c r="K10" s="173">
        <v>2000000</v>
      </c>
      <c r="L10" s="173"/>
      <c r="M10" s="173"/>
      <c r="N10" s="174"/>
      <c r="O10" s="444">
        <f t="shared" si="0"/>
        <v>0</v>
      </c>
      <c r="P10" s="175" t="s">
        <v>2108</v>
      </c>
      <c r="Q10" s="435"/>
      <c r="R10" s="436"/>
      <c r="S10" s="445" t="str">
        <f>IFERROR(IF(R10="",VLOOKUP(Q10,DMKH_NCC!$C$7:$G$150,3,0),VLOOKUP(R10,DMKH_NCC!$C$7:$G$150,3,0)),"")</f>
        <v/>
      </c>
      <c r="T10" s="445" t="str">
        <f>IFERROR(IF(R10="",VLOOKUP(Q10,DMKH_NCC!$C$7:$G$150,4,0),VLOOKUP(R10,DMKH_NCC!$C$7:$G$150,4,0)),"")</f>
        <v/>
      </c>
      <c r="U10" s="446" t="str">
        <f>IFERROR(IF(R10="",VLOOKUP(Q10,DMKH_NCC!$C$7:$G$150,5,0),VLOOKUP(R10,DMKH_NCC!$C$7:$G$150,5,0)),"")</f>
        <v/>
      </c>
      <c r="V10" s="169"/>
      <c r="W10" s="169"/>
      <c r="X10" s="177"/>
      <c r="Y10" s="447" t="str">
        <f t="shared" si="1"/>
        <v/>
      </c>
      <c r="Z10" s="447" t="str">
        <f t="shared" si="4"/>
        <v>Ngày  11  Tháng  1  Năm  2021</v>
      </c>
      <c r="AA10" s="169"/>
      <c r="AB10" s="169"/>
      <c r="AC10" s="169"/>
      <c r="AD10" s="169"/>
      <c r="AE10" s="447" t="str">
        <f t="shared" si="5"/>
        <v/>
      </c>
      <c r="AF10" s="169"/>
      <c r="AG10" s="169"/>
    </row>
    <row r="11" spans="1:207" ht="31.5" x14ac:dyDescent="0.25">
      <c r="B11" s="169"/>
      <c r="C11" s="170">
        <v>44210</v>
      </c>
      <c r="D11" s="443">
        <f t="shared" ref="D11:D21" si="6">C11</f>
        <v>44210</v>
      </c>
      <c r="E11" s="176" t="s">
        <v>2111</v>
      </c>
      <c r="F11" s="171"/>
      <c r="G11" s="169"/>
      <c r="H11" s="485" t="s">
        <v>2112</v>
      </c>
      <c r="I11" s="172" t="s">
        <v>1200</v>
      </c>
      <c r="J11" s="172" t="s">
        <v>140</v>
      </c>
      <c r="K11" s="173">
        <v>51000</v>
      </c>
      <c r="L11" s="173"/>
      <c r="M11" s="173"/>
      <c r="N11" s="174"/>
      <c r="O11" s="444">
        <f t="shared" si="0"/>
        <v>0</v>
      </c>
      <c r="P11" s="175" t="s">
        <v>2108</v>
      </c>
      <c r="Q11" s="435"/>
      <c r="R11" s="436"/>
      <c r="S11" s="445" t="str">
        <f>IFERROR(IF(R11="",VLOOKUP(Q11,DMKH_NCC!$C$7:$G$150,3,0),VLOOKUP(R11,DMKH_NCC!$C$7:$G$150,3,0)),"")</f>
        <v/>
      </c>
      <c r="T11" s="445" t="str">
        <f>IFERROR(IF(R11="",VLOOKUP(Q11,DMKH_NCC!$C$7:$G$150,4,0),VLOOKUP(R11,DMKH_NCC!$C$7:$G$150,4,0)),"")</f>
        <v/>
      </c>
      <c r="U11" s="446" t="str">
        <f>IFERROR(IF(R11="",VLOOKUP(Q11,DMKH_NCC!$C$7:$G$150,5,0),VLOOKUP(R11,DMKH_NCC!$C$7:$G$150,5,0)),"")</f>
        <v/>
      </c>
      <c r="V11" s="169"/>
      <c r="W11" s="169"/>
      <c r="X11" s="177"/>
      <c r="Y11" s="447" t="str">
        <f t="shared" si="1"/>
        <v/>
      </c>
      <c r="Z11" s="447" t="str">
        <f t="shared" si="4"/>
        <v>Ngày  14  Tháng  1  Năm  2021</v>
      </c>
      <c r="AA11" s="169"/>
      <c r="AB11" s="169"/>
      <c r="AC11" s="169"/>
      <c r="AD11" s="169"/>
      <c r="AE11" s="447" t="str">
        <f t="shared" si="5"/>
        <v/>
      </c>
      <c r="AF11" s="169"/>
      <c r="AG11" s="169"/>
      <c r="AH11" s="152" t="s">
        <v>2055</v>
      </c>
    </row>
    <row r="12" spans="1:207" ht="47.25" x14ac:dyDescent="0.25">
      <c r="B12" s="169"/>
      <c r="C12" s="170">
        <v>44214</v>
      </c>
      <c r="D12" s="443">
        <f t="shared" ref="D12" si="7">C12</f>
        <v>44214</v>
      </c>
      <c r="E12" s="176" t="s">
        <v>2113</v>
      </c>
      <c r="F12" s="171"/>
      <c r="G12" s="169"/>
      <c r="H12" s="176" t="s">
        <v>2114</v>
      </c>
      <c r="I12" s="172" t="s">
        <v>1199</v>
      </c>
      <c r="J12" s="172" t="s">
        <v>140</v>
      </c>
      <c r="K12" s="173">
        <v>1232500</v>
      </c>
      <c r="L12" s="173"/>
      <c r="M12" s="173"/>
      <c r="N12" s="174">
        <v>0.05</v>
      </c>
      <c r="O12" s="444">
        <f t="shared" ref="O12" si="8">N12*K12</f>
        <v>61625</v>
      </c>
      <c r="P12" s="175" t="s">
        <v>2108</v>
      </c>
      <c r="Q12" s="435" t="s">
        <v>2116</v>
      </c>
      <c r="R12" s="436"/>
      <c r="S12" s="445" t="str">
        <f>IFERROR(IF(R12="",VLOOKUP(Q12,DMKH_NCC!$C$7:$G$150,3,0),VLOOKUP(R12,DMKH_NCC!$C$7:$G$150,3,0)),"")</f>
        <v>Công ty CP kinh doanh nước sạch HD</v>
      </c>
      <c r="T12" s="445" t="str">
        <f>IFERROR(IF(R12="",VLOOKUP(Q12,DMKH_NCC!$C$7:$G$150,4,0),VLOOKUP(R12,DMKH_NCC!$C$7:$G$150,4,0)),"")</f>
        <v>Số 10, đường Hồng Quang, phường Quang Trung, TP Hải Dương</v>
      </c>
      <c r="U12" s="446" t="str">
        <f>IFERROR(IF(R12="",VLOOKUP(Q12,DMKH_NCC!$C$7:$G$150,5,0),VLOOKUP(R12,DMKH_NCC!$C$7:$G$150,5,0)),"")</f>
        <v>0800001348</v>
      </c>
      <c r="V12" s="169"/>
      <c r="W12" s="169"/>
      <c r="X12" s="171"/>
      <c r="Y12" s="447" t="str">
        <f t="shared" si="1"/>
        <v/>
      </c>
      <c r="Z12" s="447" t="str">
        <f t="shared" si="2"/>
        <v>Ngày  18  Tháng  1  Năm  2021</v>
      </c>
      <c r="AA12" s="169"/>
      <c r="AB12" s="169"/>
      <c r="AC12" s="169"/>
      <c r="AD12" s="169"/>
      <c r="AE12" s="447" t="str">
        <f t="shared" si="3"/>
        <v/>
      </c>
      <c r="AF12" s="169"/>
      <c r="AG12" s="169"/>
      <c r="AH12" s="152" t="s">
        <v>2056</v>
      </c>
    </row>
    <row r="13" spans="1:207" ht="47.25" x14ac:dyDescent="0.25">
      <c r="B13" s="169"/>
      <c r="C13" s="170">
        <v>44214</v>
      </c>
      <c r="D13" s="443">
        <f t="shared" si="6"/>
        <v>44214</v>
      </c>
      <c r="E13" s="176" t="s">
        <v>2113</v>
      </c>
      <c r="F13" s="171"/>
      <c r="G13" s="169"/>
      <c r="H13" s="176" t="s">
        <v>2115</v>
      </c>
      <c r="I13" s="172" t="s">
        <v>1199</v>
      </c>
      <c r="J13" s="172" t="s">
        <v>140</v>
      </c>
      <c r="K13" s="173">
        <v>221000</v>
      </c>
      <c r="L13" s="173"/>
      <c r="M13" s="173"/>
      <c r="N13" s="174">
        <v>0.1</v>
      </c>
      <c r="O13" s="444">
        <f t="shared" si="0"/>
        <v>22100</v>
      </c>
      <c r="P13" s="169" t="s">
        <v>2108</v>
      </c>
      <c r="Q13" s="436" t="s">
        <v>2116</v>
      </c>
      <c r="R13" s="436"/>
      <c r="S13" s="445" t="str">
        <f>IFERROR(IF(R13="",VLOOKUP(Q13,DMKH_NCC!$C$7:$G$150,3,0),VLOOKUP(R13,DMKH_NCC!$C$7:$G$150,3,0)),"")</f>
        <v>Công ty CP kinh doanh nước sạch HD</v>
      </c>
      <c r="T13" s="445" t="str">
        <f>IFERROR(IF(R13="",VLOOKUP(Q13,DMKH_NCC!$C$7:$G$150,4,0),VLOOKUP(R13,DMKH_NCC!$C$7:$G$150,4,0)),"")</f>
        <v>Số 10, đường Hồng Quang, phường Quang Trung, TP Hải Dương</v>
      </c>
      <c r="U13" s="446" t="str">
        <f>IFERROR(IF(R13="",VLOOKUP(Q13,DMKH_NCC!$C$7:$G$150,5,0),VLOOKUP(R13,DMKH_NCC!$C$7:$G$150,5,0)),"")</f>
        <v>0800001348</v>
      </c>
      <c r="V13" s="169"/>
      <c r="W13" s="169"/>
      <c r="X13" s="171"/>
      <c r="Y13" s="447" t="str">
        <f t="shared" si="1"/>
        <v/>
      </c>
      <c r="Z13" s="447" t="str">
        <f t="shared" si="2"/>
        <v>Ngày  18  Tháng  1  Năm  2021</v>
      </c>
      <c r="AA13" s="169"/>
      <c r="AB13" s="169"/>
      <c r="AC13" s="169"/>
      <c r="AD13" s="169"/>
      <c r="AE13" s="447" t="str">
        <f t="shared" si="3"/>
        <v/>
      </c>
      <c r="AF13" s="169"/>
      <c r="AG13" s="169"/>
    </row>
    <row r="14" spans="1:207" x14ac:dyDescent="0.25">
      <c r="B14" s="169"/>
      <c r="C14" s="170">
        <v>44221</v>
      </c>
      <c r="D14" s="443">
        <f t="shared" si="6"/>
        <v>44221</v>
      </c>
      <c r="E14" s="176" t="s">
        <v>2117</v>
      </c>
      <c r="F14" s="171"/>
      <c r="G14" s="169"/>
      <c r="H14" s="176" t="s">
        <v>2118</v>
      </c>
      <c r="I14" s="172" t="s">
        <v>1200</v>
      </c>
      <c r="J14" s="172" t="s">
        <v>140</v>
      </c>
      <c r="K14" s="173">
        <v>150000</v>
      </c>
      <c r="L14" s="173"/>
      <c r="M14" s="173"/>
      <c r="N14" s="174"/>
      <c r="O14" s="444">
        <f t="shared" si="0"/>
        <v>0</v>
      </c>
      <c r="P14" s="169" t="s">
        <v>2108</v>
      </c>
      <c r="Q14" s="436"/>
      <c r="R14" s="436"/>
      <c r="S14" s="445" t="str">
        <f>IFERROR(IF(R14="",VLOOKUP(Q14,DMKH_NCC!$C$7:$G$150,3,0),VLOOKUP(R14,DMKH_NCC!$C$7:$G$150,3,0)),"")</f>
        <v/>
      </c>
      <c r="T14" s="445" t="str">
        <f>IFERROR(IF(R14="",VLOOKUP(Q14,DMKH_NCC!$C$7:$G$150,4,0),VLOOKUP(R14,DMKH_NCC!$C$7:$G$150,4,0)),"")</f>
        <v/>
      </c>
      <c r="U14" s="446" t="str">
        <f>IFERROR(IF(R14="",VLOOKUP(Q14,DMKH_NCC!$C$7:$G$150,5,0),VLOOKUP(R14,DMKH_NCC!$C$7:$G$150,5,0)),"")</f>
        <v/>
      </c>
      <c r="V14" s="169"/>
      <c r="W14" s="169"/>
      <c r="X14" s="171"/>
      <c r="Y14" s="447" t="str">
        <f t="shared" si="1"/>
        <v/>
      </c>
      <c r="Z14" s="447" t="str">
        <f t="shared" si="2"/>
        <v>Ngày  25  Tháng  1  Năm  2021</v>
      </c>
      <c r="AA14" s="169"/>
      <c r="AB14" s="169"/>
      <c r="AC14" s="169"/>
      <c r="AD14" s="169"/>
      <c r="AE14" s="447" t="str">
        <f t="shared" si="3"/>
        <v/>
      </c>
      <c r="AF14" s="169"/>
      <c r="AG14" s="169"/>
    </row>
    <row r="15" spans="1:207" ht="31.5" x14ac:dyDescent="0.25">
      <c r="B15" s="169"/>
      <c r="C15" s="170">
        <v>44224</v>
      </c>
      <c r="D15" s="443">
        <f t="shared" si="6"/>
        <v>44224</v>
      </c>
      <c r="E15" s="176" t="s">
        <v>2119</v>
      </c>
      <c r="F15" s="171"/>
      <c r="G15" s="169"/>
      <c r="H15" s="176" t="s">
        <v>2120</v>
      </c>
      <c r="I15" s="172" t="s">
        <v>1199</v>
      </c>
      <c r="J15" s="172" t="s">
        <v>140</v>
      </c>
      <c r="K15" s="173">
        <v>2018271</v>
      </c>
      <c r="L15" s="173"/>
      <c r="M15" s="173"/>
      <c r="N15" s="174">
        <v>0.1</v>
      </c>
      <c r="O15" s="444">
        <f t="shared" si="0"/>
        <v>201827.1</v>
      </c>
      <c r="P15" s="169"/>
      <c r="Q15" s="436" t="s">
        <v>2121</v>
      </c>
      <c r="R15" s="436"/>
      <c r="S15" s="445" t="str">
        <f>IFERROR(IF(R15="",VLOOKUP(Q15,DMKH_NCC!$C$7:$G$150,3,0),VLOOKUP(R15,DMKH_NCC!$C$7:$G$150,3,0)),"")</f>
        <v>Công ty TNHH MTV máy tính Thiên Phương</v>
      </c>
      <c r="T15" s="445" t="str">
        <f>IFERROR(IF(R15="",VLOOKUP(Q15,DMKH_NCC!$C$7:$G$150,4,0),VLOOKUP(R15,DMKH_NCC!$C$7:$G$150,4,0)),"")</f>
        <v>số 34 Trần Quang Diệu, Hải Tân, TP Hải Dương</v>
      </c>
      <c r="U15" s="446" t="str">
        <f>IFERROR(IF(R15="",VLOOKUP(Q15,DMKH_NCC!$C$7:$G$150,5,0),VLOOKUP(R15,DMKH_NCC!$C$7:$G$150,5,0)),"")</f>
        <v>0801139740</v>
      </c>
      <c r="V15" s="169"/>
      <c r="W15" s="169"/>
      <c r="X15" s="171"/>
      <c r="Y15" s="447" t="str">
        <f t="shared" si="1"/>
        <v/>
      </c>
      <c r="Z15" s="447" t="str">
        <f t="shared" si="2"/>
        <v>Ngày  28  Tháng  1  Năm  2021</v>
      </c>
      <c r="AA15" s="169"/>
      <c r="AB15" s="169"/>
      <c r="AC15" s="169"/>
      <c r="AD15" s="169"/>
      <c r="AE15" s="447" t="str">
        <f t="shared" si="3"/>
        <v/>
      </c>
      <c r="AF15" s="169"/>
      <c r="AG15" s="169"/>
    </row>
    <row r="16" spans="1:207" ht="31.5" x14ac:dyDescent="0.25">
      <c r="B16" s="169"/>
      <c r="C16" s="170">
        <v>44225</v>
      </c>
      <c r="D16" s="443">
        <f t="shared" si="6"/>
        <v>44225</v>
      </c>
      <c r="E16" s="176" t="s">
        <v>2122</v>
      </c>
      <c r="F16" s="171"/>
      <c r="G16" s="169"/>
      <c r="H16" s="176" t="s">
        <v>2123</v>
      </c>
      <c r="I16" s="172" t="s">
        <v>1199</v>
      </c>
      <c r="J16" s="172" t="s">
        <v>140</v>
      </c>
      <c r="K16" s="173">
        <v>3500000</v>
      </c>
      <c r="L16" s="173"/>
      <c r="M16" s="173"/>
      <c r="N16" s="174">
        <v>0.1</v>
      </c>
      <c r="O16" s="444">
        <f t="shared" si="0"/>
        <v>350000</v>
      </c>
      <c r="P16" s="169" t="s">
        <v>2124</v>
      </c>
      <c r="Q16" s="436" t="s">
        <v>2092</v>
      </c>
      <c r="R16" s="436"/>
      <c r="S16" s="445" t="str">
        <f>IFERROR(IF(R16="",VLOOKUP(Q16,DMKH_NCC!$C$7:$G$150,3,0),VLOOKUP(R16,DMKH_NCC!$C$7:$G$150,3,0)),"")</f>
        <v>Doanh nghiệp TM DV Nhu Yến</v>
      </c>
      <c r="T16" s="445" t="str">
        <f>IFERROR(IF(R16="",VLOOKUP(Q16,DMKH_NCC!$C$7:$G$150,4,0),VLOOKUP(R16,DMKH_NCC!$C$7:$G$150,4,0)),"")</f>
        <v>thôn Tiền Trung, xã Ái Quốc, TP Hải Dương</v>
      </c>
      <c r="U16" s="446" t="str">
        <f>IFERROR(IF(R16="",VLOOKUP(Q16,DMKH_NCC!$C$7:$G$150,5,0),VLOOKUP(R16,DMKH_NCC!$C$7:$G$150,5,0)),"")</f>
        <v>0800259812</v>
      </c>
      <c r="V16" s="169"/>
      <c r="W16" s="169"/>
      <c r="X16" s="171"/>
      <c r="Y16" s="447" t="str">
        <f t="shared" si="1"/>
        <v/>
      </c>
      <c r="Z16" s="447" t="str">
        <f t="shared" si="2"/>
        <v>Ngày  29  Tháng  1  Năm  2021</v>
      </c>
      <c r="AA16" s="169"/>
      <c r="AB16" s="169"/>
      <c r="AC16" s="169"/>
      <c r="AD16" s="169"/>
      <c r="AE16" s="447" t="str">
        <f t="shared" si="3"/>
        <v/>
      </c>
      <c r="AF16" s="169"/>
      <c r="AG16" s="169"/>
    </row>
    <row r="17" spans="2:33" ht="63" x14ac:dyDescent="0.25">
      <c r="B17" s="169"/>
      <c r="C17" s="170">
        <v>44226</v>
      </c>
      <c r="D17" s="443">
        <f t="shared" si="6"/>
        <v>44226</v>
      </c>
      <c r="E17" s="176" t="s">
        <v>2125</v>
      </c>
      <c r="F17" s="171"/>
      <c r="G17" s="169"/>
      <c r="H17" s="176" t="s">
        <v>2126</v>
      </c>
      <c r="I17" s="172" t="s">
        <v>1199</v>
      </c>
      <c r="J17" s="172" t="s">
        <v>140</v>
      </c>
      <c r="K17" s="173">
        <v>1383991</v>
      </c>
      <c r="L17" s="173"/>
      <c r="M17" s="173"/>
      <c r="N17" s="174">
        <v>0.1</v>
      </c>
      <c r="O17" s="444">
        <f t="shared" si="0"/>
        <v>138399.1</v>
      </c>
      <c r="P17" s="169"/>
      <c r="Q17" s="436" t="s">
        <v>2082</v>
      </c>
      <c r="R17" s="436"/>
      <c r="S17" s="445" t="str">
        <f>IFERROR(IF(R17="",VLOOKUP(Q17,DMKH_NCC!$C$7:$G$150,3,0),VLOOKUP(R17,DMKH_NCC!$C$7:$G$150,3,0)),"")</f>
        <v>Công ty CP thương mại và dịch vụ CPN PCS</v>
      </c>
      <c r="T17" s="445" t="str">
        <f>IFERROR(IF(R17="",VLOOKUP(Q17,DMKH_NCC!$C$7:$G$150,4,0),VLOOKUP(R17,DMKH_NCC!$C$7:$G$150,4,0)),"")</f>
        <v>tầng 6, tòa nhà 25T1-N05, KĐT Đông Nam Trần Duy Hưng, Trung Hòa, Cầu Giấy, HN</v>
      </c>
      <c r="U17" s="446" t="str">
        <f>IFERROR(IF(R17="",VLOOKUP(Q17,DMKH_NCC!$C$7:$G$150,5,0),VLOOKUP(R17,DMKH_NCC!$C$7:$G$150,5,0)),"")</f>
        <v>0104947250</v>
      </c>
      <c r="V17" s="169"/>
      <c r="W17" s="169"/>
      <c r="X17" s="171"/>
      <c r="Y17" s="447" t="str">
        <f t="shared" si="1"/>
        <v/>
      </c>
      <c r="Z17" s="447" t="str">
        <f t="shared" si="2"/>
        <v>Ngày  30  Tháng  1  Năm  2021</v>
      </c>
      <c r="AA17" s="169"/>
      <c r="AB17" s="169"/>
      <c r="AC17" s="169"/>
      <c r="AD17" s="169"/>
      <c r="AE17" s="447" t="str">
        <f t="shared" si="3"/>
        <v/>
      </c>
      <c r="AF17" s="169"/>
      <c r="AG17" s="169"/>
    </row>
    <row r="18" spans="2:33" ht="31.5" x14ac:dyDescent="0.25">
      <c r="B18" s="169"/>
      <c r="C18" s="170">
        <v>44227</v>
      </c>
      <c r="D18" s="443">
        <f t="shared" si="6"/>
        <v>44227</v>
      </c>
      <c r="E18" s="176" t="s">
        <v>2127</v>
      </c>
      <c r="F18" s="171"/>
      <c r="G18" s="169"/>
      <c r="H18" s="176" t="s">
        <v>2128</v>
      </c>
      <c r="I18" s="172" t="s">
        <v>1199</v>
      </c>
      <c r="J18" s="172" t="s">
        <v>140</v>
      </c>
      <c r="K18" s="173">
        <v>87401</v>
      </c>
      <c r="L18" s="173"/>
      <c r="M18" s="173"/>
      <c r="N18" s="174">
        <v>0.1</v>
      </c>
      <c r="O18" s="444">
        <f t="shared" si="0"/>
        <v>8740.1</v>
      </c>
      <c r="P18" s="169"/>
      <c r="Q18" s="436" t="s">
        <v>2103</v>
      </c>
      <c r="R18" s="436"/>
      <c r="S18" s="445" t="str">
        <f>IFERROR(IF(R18="",VLOOKUP(Q18,DMKH_NCC!$C$7:$G$150,3,0),VLOOKUP(R18,DMKH_NCC!$C$7:$G$150,3,0)),"")</f>
        <v>Tổng công ty CP Bưu chính Viettel</v>
      </c>
      <c r="T18" s="445" t="str">
        <f>IFERROR(IF(R18="",VLOOKUP(Q18,DMKH_NCC!$C$7:$G$150,4,0),VLOOKUP(R18,DMKH_NCC!$C$7:$G$150,4,0)),"")</f>
        <v>Số 01, Giang Văn Minh, phường Kim Mã, quận Ba Đình, HN</v>
      </c>
      <c r="U18" s="446" t="str">
        <f>IFERROR(IF(R18="",VLOOKUP(Q18,DMKH_NCC!$C$7:$G$150,5,0),VLOOKUP(R18,DMKH_NCC!$C$7:$G$150,5,0)),"")</f>
        <v>0104093672</v>
      </c>
      <c r="V18" s="169"/>
      <c r="W18" s="169"/>
      <c r="X18" s="171"/>
      <c r="Y18" s="447" t="str">
        <f t="shared" si="1"/>
        <v/>
      </c>
      <c r="Z18" s="447" t="str">
        <f t="shared" si="2"/>
        <v>Ngày  31  Tháng  1  Năm  2021</v>
      </c>
      <c r="AA18" s="169"/>
      <c r="AB18" s="169"/>
      <c r="AC18" s="169"/>
      <c r="AD18" s="169"/>
      <c r="AE18" s="447" t="str">
        <f t="shared" si="3"/>
        <v/>
      </c>
      <c r="AF18" s="169"/>
      <c r="AG18" s="169"/>
    </row>
    <row r="19" spans="2:33" ht="47.25" x14ac:dyDescent="0.25">
      <c r="B19" s="169"/>
      <c r="C19" s="170">
        <v>44228</v>
      </c>
      <c r="D19" s="443">
        <f t="shared" si="6"/>
        <v>44228</v>
      </c>
      <c r="E19" s="176" t="s">
        <v>2129</v>
      </c>
      <c r="F19" s="171"/>
      <c r="G19" s="169"/>
      <c r="H19" s="176" t="s">
        <v>2130</v>
      </c>
      <c r="I19" s="172" t="s">
        <v>1199</v>
      </c>
      <c r="J19" s="172" t="s">
        <v>140</v>
      </c>
      <c r="K19" s="173">
        <v>957000</v>
      </c>
      <c r="L19" s="173"/>
      <c r="M19" s="173"/>
      <c r="N19" s="174">
        <v>0.05</v>
      </c>
      <c r="O19" s="444">
        <f t="shared" si="0"/>
        <v>47850</v>
      </c>
      <c r="P19" s="169"/>
      <c r="Q19" s="436" t="s">
        <v>2116</v>
      </c>
      <c r="R19" s="436"/>
      <c r="S19" s="445" t="str">
        <f>IFERROR(IF(R19="",VLOOKUP(Q19,DMKH_NCC!$C$7:$G$150,3,0),VLOOKUP(R19,DMKH_NCC!$C$7:$G$150,3,0)),"")</f>
        <v>Công ty CP kinh doanh nước sạch HD</v>
      </c>
      <c r="T19" s="445" t="str">
        <f>IFERROR(IF(R19="",VLOOKUP(Q19,DMKH_NCC!$C$7:$G$150,4,0),VLOOKUP(R19,DMKH_NCC!$C$7:$G$150,4,0)),"")</f>
        <v>Số 10, đường Hồng Quang, phường Quang Trung, TP Hải Dương</v>
      </c>
      <c r="U19" s="446" t="str">
        <f>IFERROR(IF(R19="",VLOOKUP(Q19,DMKH_NCC!$C$7:$G$150,5,0),VLOOKUP(R19,DMKH_NCC!$C$7:$G$150,5,0)),"")</f>
        <v>0800001348</v>
      </c>
      <c r="V19" s="169"/>
      <c r="W19" s="169"/>
      <c r="X19" s="171"/>
      <c r="Y19" s="447" t="str">
        <f t="shared" si="1"/>
        <v/>
      </c>
      <c r="Z19" s="447" t="str">
        <f t="shared" si="2"/>
        <v>Ngày  1  Tháng  2  Năm  2021</v>
      </c>
      <c r="AA19" s="169"/>
      <c r="AB19" s="169"/>
      <c r="AC19" s="169"/>
      <c r="AD19" s="169"/>
      <c r="AE19" s="447" t="str">
        <f t="shared" si="3"/>
        <v/>
      </c>
      <c r="AF19" s="169"/>
      <c r="AG19" s="169"/>
    </row>
    <row r="20" spans="2:33" ht="47.25" x14ac:dyDescent="0.25">
      <c r="B20" s="169"/>
      <c r="C20" s="170">
        <v>44228</v>
      </c>
      <c r="D20" s="443">
        <f t="shared" si="6"/>
        <v>44228</v>
      </c>
      <c r="E20" s="176" t="s">
        <v>2129</v>
      </c>
      <c r="F20" s="171"/>
      <c r="G20" s="169"/>
      <c r="H20" s="176" t="s">
        <v>2115</v>
      </c>
      <c r="I20" s="172" t="s">
        <v>1199</v>
      </c>
      <c r="J20" s="172" t="s">
        <v>140</v>
      </c>
      <c r="K20" s="173">
        <v>171600</v>
      </c>
      <c r="L20" s="173"/>
      <c r="M20" s="173"/>
      <c r="N20" s="174">
        <v>0.1</v>
      </c>
      <c r="O20" s="444">
        <f t="shared" si="0"/>
        <v>17160</v>
      </c>
      <c r="P20" s="169"/>
      <c r="Q20" s="436" t="s">
        <v>2116</v>
      </c>
      <c r="R20" s="436"/>
      <c r="S20" s="445" t="str">
        <f>IFERROR(IF(R20="",VLOOKUP(Q20,DMKH_NCC!$C$7:$G$150,3,0),VLOOKUP(R20,DMKH_NCC!$C$7:$G$150,3,0)),"")</f>
        <v>Công ty CP kinh doanh nước sạch HD</v>
      </c>
      <c r="T20" s="445" t="str">
        <f>IFERROR(IF(R20="",VLOOKUP(Q20,DMKH_NCC!$C$7:$G$150,4,0),VLOOKUP(R20,DMKH_NCC!$C$7:$G$150,4,0)),"")</f>
        <v>Số 10, đường Hồng Quang, phường Quang Trung, TP Hải Dương</v>
      </c>
      <c r="U20" s="446" t="str">
        <f>IFERROR(IF(R20="",VLOOKUP(Q20,DMKH_NCC!$C$7:$G$150,5,0),VLOOKUP(R20,DMKH_NCC!$C$7:$G$150,5,0)),"")</f>
        <v>0800001348</v>
      </c>
      <c r="V20" s="169"/>
      <c r="W20" s="169"/>
      <c r="X20" s="171"/>
      <c r="Y20" s="447" t="str">
        <f t="shared" si="1"/>
        <v/>
      </c>
      <c r="Z20" s="447" t="str">
        <f t="shared" si="2"/>
        <v>Ngày  1  Tháng  2  Năm  2021</v>
      </c>
      <c r="AA20" s="169"/>
      <c r="AB20" s="169"/>
      <c r="AC20" s="169"/>
      <c r="AD20" s="169"/>
      <c r="AE20" s="447" t="str">
        <f t="shared" si="3"/>
        <v/>
      </c>
      <c r="AF20" s="169"/>
      <c r="AG20" s="169"/>
    </row>
    <row r="21" spans="2:33" ht="63" x14ac:dyDescent="0.25">
      <c r="B21" s="169"/>
      <c r="C21" s="170">
        <v>44254</v>
      </c>
      <c r="D21" s="443">
        <f t="shared" si="6"/>
        <v>44254</v>
      </c>
      <c r="E21" s="176" t="s">
        <v>2131</v>
      </c>
      <c r="F21" s="171"/>
      <c r="G21" s="169"/>
      <c r="H21" s="176" t="s">
        <v>2132</v>
      </c>
      <c r="I21" s="172" t="s">
        <v>1199</v>
      </c>
      <c r="J21" s="172" t="s">
        <v>140</v>
      </c>
      <c r="K21" s="173">
        <v>412639</v>
      </c>
      <c r="L21" s="173"/>
      <c r="M21" s="173"/>
      <c r="N21" s="174">
        <v>0.1</v>
      </c>
      <c r="O21" s="444">
        <f t="shared" si="0"/>
        <v>41263.9</v>
      </c>
      <c r="P21" s="169"/>
      <c r="Q21" s="436" t="s">
        <v>2082</v>
      </c>
      <c r="R21" s="436"/>
      <c r="S21" s="445" t="str">
        <f>IFERROR(IF(R21="",VLOOKUP(Q21,DMKH_NCC!$C$7:$G$150,3,0),VLOOKUP(R21,DMKH_NCC!$C$7:$G$150,3,0)),"")</f>
        <v>Công ty CP thương mại và dịch vụ CPN PCS</v>
      </c>
      <c r="T21" s="445" t="str">
        <f>IFERROR(IF(R21="",VLOOKUP(Q21,DMKH_NCC!$C$7:$G$150,4,0),VLOOKUP(R21,DMKH_NCC!$C$7:$G$150,4,0)),"")</f>
        <v>tầng 6, tòa nhà 25T1-N05, KĐT Đông Nam Trần Duy Hưng, Trung Hòa, Cầu Giấy, HN</v>
      </c>
      <c r="U21" s="446" t="str">
        <f>IFERROR(IF(R21="",VLOOKUP(Q21,DMKH_NCC!$C$7:$G$150,5,0),VLOOKUP(R21,DMKH_NCC!$C$7:$G$150,5,0)),"")</f>
        <v>0104947250</v>
      </c>
      <c r="V21" s="169"/>
      <c r="W21" s="169"/>
      <c r="X21" s="171"/>
      <c r="Y21" s="447" t="str">
        <f t="shared" si="1"/>
        <v/>
      </c>
      <c r="Z21" s="447" t="str">
        <f t="shared" si="2"/>
        <v>Ngày  27  Tháng  2  Năm  2021</v>
      </c>
      <c r="AA21" s="169"/>
      <c r="AB21" s="169"/>
      <c r="AC21" s="169"/>
      <c r="AD21" s="169"/>
      <c r="AE21" s="447" t="str">
        <f t="shared" si="3"/>
        <v/>
      </c>
      <c r="AF21" s="169"/>
      <c r="AG21" s="169"/>
    </row>
    <row r="22" spans="2:33" ht="31.5" x14ac:dyDescent="0.25">
      <c r="B22" s="169"/>
      <c r="C22" s="170">
        <v>44255</v>
      </c>
      <c r="D22" s="443">
        <f>C22</f>
        <v>44255</v>
      </c>
      <c r="E22" s="176" t="s">
        <v>2133</v>
      </c>
      <c r="F22" s="171"/>
      <c r="G22" s="169"/>
      <c r="H22" s="176" t="s">
        <v>2068</v>
      </c>
      <c r="I22" s="172" t="s">
        <v>1199</v>
      </c>
      <c r="J22" s="172" t="s">
        <v>140</v>
      </c>
      <c r="K22" s="173">
        <v>39790</v>
      </c>
      <c r="L22" s="173"/>
      <c r="M22" s="173"/>
      <c r="N22" s="174">
        <v>0.1</v>
      </c>
      <c r="O22" s="444">
        <f t="shared" si="0"/>
        <v>3979</v>
      </c>
      <c r="P22" s="169"/>
      <c r="Q22" s="436" t="s">
        <v>2103</v>
      </c>
      <c r="R22" s="436"/>
      <c r="S22" s="445" t="str">
        <f>IFERROR(IF(R22="",VLOOKUP(Q22,DMKH_NCC!$C$7:$G$150,3,0),VLOOKUP(R22,DMKH_NCC!$C$7:$G$150,3,0)),"")</f>
        <v>Tổng công ty CP Bưu chính Viettel</v>
      </c>
      <c r="T22" s="445" t="str">
        <f>IFERROR(IF(R22="",VLOOKUP(Q22,DMKH_NCC!$C$7:$G$150,4,0),VLOOKUP(R22,DMKH_NCC!$C$7:$G$150,4,0)),"")</f>
        <v>Số 01, Giang Văn Minh, phường Kim Mã, quận Ba Đình, HN</v>
      </c>
      <c r="U22" s="446" t="str">
        <f>IFERROR(IF(R22="",VLOOKUP(Q22,DMKH_NCC!$C$7:$G$150,5,0),VLOOKUP(R22,DMKH_NCC!$C$7:$G$150,5,0)),"")</f>
        <v>0104093672</v>
      </c>
      <c r="V22" s="169"/>
      <c r="W22" s="169"/>
      <c r="X22" s="171"/>
      <c r="Y22" s="447" t="str">
        <f>IF($G22="","",IF(OR(MONTH($C22)=1,MONTH($C22)=2,MONTH($C22)=3),1,IF(OR(MONTH($C22)=4,MONTH($C22)=5,MONTH($C22)=6),2,IF(OR(MONTH($C22)=7,MONTH($C22)=8,MONTH($C22)=9),3,IF(OR(MONTH($C22)=10,MONTH($C22)=11,MONTH($C22)=12),4)))))</f>
        <v/>
      </c>
      <c r="Z22" s="447" t="str">
        <f>IF(C22="","","Ngày  "&amp;DAY(C22)&amp; "  "&amp;"Tháng  "&amp;MONTH(C22) &amp;"  "&amp;"Năm"&amp;"  " &amp;YEAR(C22))</f>
        <v>Ngày  28  Tháng  2  Năm  2021</v>
      </c>
      <c r="AA22" s="169"/>
      <c r="AB22" s="169"/>
      <c r="AC22" s="169"/>
      <c r="AD22" s="169"/>
      <c r="AE22" s="447" t="str">
        <f t="shared" si="3"/>
        <v/>
      </c>
      <c r="AF22" s="169"/>
      <c r="AG22" s="169"/>
    </row>
    <row r="23" spans="2:33" ht="47.25" x14ac:dyDescent="0.25">
      <c r="B23" s="169"/>
      <c r="C23" s="170">
        <v>44260</v>
      </c>
      <c r="D23" s="443">
        <f>C23</f>
        <v>44260</v>
      </c>
      <c r="E23" s="176"/>
      <c r="F23" s="171"/>
      <c r="G23" s="169"/>
      <c r="H23" s="176" t="s">
        <v>2134</v>
      </c>
      <c r="I23" s="172" t="s">
        <v>1199</v>
      </c>
      <c r="J23" s="172" t="s">
        <v>140</v>
      </c>
      <c r="K23" s="173">
        <v>159500</v>
      </c>
      <c r="L23" s="173"/>
      <c r="M23" s="173"/>
      <c r="N23" s="174">
        <v>0.05</v>
      </c>
      <c r="O23" s="444">
        <f t="shared" si="0"/>
        <v>7975</v>
      </c>
      <c r="P23" s="169"/>
      <c r="Q23" s="436" t="s">
        <v>2116</v>
      </c>
      <c r="R23" s="436"/>
      <c r="S23" s="445" t="str">
        <f>IFERROR(IF(R23="",VLOOKUP(Q23,DMKH_NCC!$C$7:$G$150,3,0),VLOOKUP(R23,DMKH_NCC!$C$7:$G$150,3,0)),"")</f>
        <v>Công ty CP kinh doanh nước sạch HD</v>
      </c>
      <c r="T23" s="445" t="str">
        <f>IFERROR(IF(R23="",VLOOKUP(Q23,DMKH_NCC!$C$7:$G$150,4,0),VLOOKUP(R23,DMKH_NCC!$C$7:$G$150,4,0)),"")</f>
        <v>Số 10, đường Hồng Quang, phường Quang Trung, TP Hải Dương</v>
      </c>
      <c r="U23" s="446" t="str">
        <f>IFERROR(IF(R23="",VLOOKUP(Q23,DMKH_NCC!$C$7:$G$150,5,0),VLOOKUP(R23,DMKH_NCC!$C$7:$G$150,5,0)),"")</f>
        <v>0800001348</v>
      </c>
      <c r="V23" s="169"/>
      <c r="W23" s="169"/>
      <c r="X23" s="171"/>
      <c r="Y23" s="447" t="str">
        <f>IF($G23="","",IF(OR(MONTH($C23)=1,MONTH($C23)=2,MONTH($C23)=3),1,IF(OR(MONTH($C23)=4,MONTH($C23)=5,MONTH($C23)=6),2,IF(OR(MONTH($C23)=7,MONTH($C23)=8,MONTH($C23)=9),3,IF(OR(MONTH($C23)=10,MONTH($C23)=11,MONTH($C23)=12),4)))))</f>
        <v/>
      </c>
      <c r="Z23" s="447" t="str">
        <f>IF(C23="","","Ngày  "&amp;DAY(C23)&amp; "  "&amp;"Tháng  "&amp;MONTH(C23) &amp;"  "&amp;"Năm"&amp;"  " &amp;YEAR(C23))</f>
        <v>Ngày  5  Tháng  3  Năm  2021</v>
      </c>
      <c r="AA23" s="169"/>
      <c r="AB23" s="169"/>
      <c r="AC23" s="169"/>
      <c r="AD23" s="169"/>
      <c r="AE23" s="447" t="str">
        <f t="shared" si="3"/>
        <v/>
      </c>
      <c r="AF23" s="169"/>
      <c r="AG23" s="169"/>
    </row>
    <row r="24" spans="2:33" ht="47.25" x14ac:dyDescent="0.25">
      <c r="B24" s="169"/>
      <c r="C24" s="170">
        <v>44260</v>
      </c>
      <c r="D24" s="443">
        <f>C24</f>
        <v>44260</v>
      </c>
      <c r="E24" s="176"/>
      <c r="F24" s="171"/>
      <c r="G24" s="169"/>
      <c r="H24" s="176" t="s">
        <v>2115</v>
      </c>
      <c r="I24" s="172" t="s">
        <v>1199</v>
      </c>
      <c r="J24" s="172" t="s">
        <v>140</v>
      </c>
      <c r="K24" s="173">
        <v>28600</v>
      </c>
      <c r="L24" s="173"/>
      <c r="M24" s="173"/>
      <c r="N24" s="174">
        <v>0.1</v>
      </c>
      <c r="O24" s="444">
        <f t="shared" si="0"/>
        <v>2860</v>
      </c>
      <c r="P24" s="169"/>
      <c r="Q24" s="436" t="s">
        <v>2116</v>
      </c>
      <c r="R24" s="436"/>
      <c r="S24" s="445" t="str">
        <f>IFERROR(IF(R24="",VLOOKUP(Q24,DMKH_NCC!$C$7:$G$150,3,0),VLOOKUP(R24,DMKH_NCC!$C$7:$G$150,3,0)),"")</f>
        <v>Công ty CP kinh doanh nước sạch HD</v>
      </c>
      <c r="T24" s="445" t="str">
        <f>IFERROR(IF(R24="",VLOOKUP(Q24,DMKH_NCC!$C$7:$G$150,4,0),VLOOKUP(R24,DMKH_NCC!$C$7:$G$150,4,0)),"")</f>
        <v>Số 10, đường Hồng Quang, phường Quang Trung, TP Hải Dương</v>
      </c>
      <c r="U24" s="446" t="str">
        <f>IFERROR(IF(R24="",VLOOKUP(Q24,DMKH_NCC!$C$7:$G$150,5,0),VLOOKUP(R24,DMKH_NCC!$C$7:$G$150,5,0)),"")</f>
        <v>0800001348</v>
      </c>
      <c r="V24" s="169"/>
      <c r="W24" s="169"/>
      <c r="X24" s="171"/>
      <c r="Y24" s="447" t="str">
        <f>IF($G24="","",IF(OR(MONTH($C24)=1,MONTH($C24)=2,MONTH($C24)=3),1,IF(OR(MONTH($C24)=4,MONTH($C24)=5,MONTH($C24)=6),2,IF(OR(MONTH($C24)=7,MONTH($C24)=8,MONTH($C24)=9),3,IF(OR(MONTH($C24)=10,MONTH($C24)=11,MONTH($C24)=12),4)))))</f>
        <v/>
      </c>
      <c r="Z24" s="447" t="str">
        <f>IF(C24="","","Ngày  "&amp;DAY(C24)&amp; "  "&amp;"Tháng  "&amp;MONTH(C24) &amp;"  "&amp;"Năm"&amp;"  " &amp;YEAR(C24))</f>
        <v>Ngày  5  Tháng  3  Năm  2021</v>
      </c>
      <c r="AA24" s="169"/>
      <c r="AB24" s="169"/>
      <c r="AC24" s="169"/>
      <c r="AD24" s="169"/>
      <c r="AE24" s="447" t="str">
        <f t="shared" si="3"/>
        <v/>
      </c>
      <c r="AF24" s="169"/>
      <c r="AG24" s="169"/>
    </row>
    <row r="25" spans="2:33" ht="31.5" x14ac:dyDescent="0.25">
      <c r="B25" s="169"/>
      <c r="C25" s="170">
        <v>44272</v>
      </c>
      <c r="D25" s="443">
        <f>C25</f>
        <v>44272</v>
      </c>
      <c r="E25" s="176"/>
      <c r="F25" s="171"/>
      <c r="G25" s="169"/>
      <c r="H25" s="176" t="s">
        <v>2136</v>
      </c>
      <c r="I25" s="172" t="s">
        <v>2066</v>
      </c>
      <c r="J25" s="172" t="s">
        <v>140</v>
      </c>
      <c r="K25" s="173">
        <v>4909092</v>
      </c>
      <c r="L25" s="173"/>
      <c r="M25" s="173"/>
      <c r="N25" s="174">
        <v>0.1</v>
      </c>
      <c r="O25" s="444">
        <f t="shared" si="0"/>
        <v>490909.2</v>
      </c>
      <c r="P25" s="169"/>
      <c r="Q25" s="436" t="s">
        <v>2135</v>
      </c>
      <c r="R25" s="436"/>
      <c r="S25" s="445" t="str">
        <f>IFERROR(IF(R25="",VLOOKUP(Q25,DMKH_NCC!$C$7:$G$150,3,0),VLOOKUP(R25,DMKH_NCC!$C$7:$G$150,3,0)),"")</f>
        <v>Công ty TNHH Thương mại và dịch vụ nội thất Quang Hưng</v>
      </c>
      <c r="T25" s="445" t="str">
        <f>IFERROR(IF(R25="",VLOOKUP(Q25,DMKH_NCC!$C$7:$G$150,4,0),VLOOKUP(R25,DMKH_NCC!$C$7:$G$150,4,0)),"")</f>
        <v>Số 84 phố Thống Nhất, phường Lê Thanh Nghị, TP Hải Dương</v>
      </c>
      <c r="U25" s="446" t="str">
        <f>IFERROR(IF(R25="",VLOOKUP(Q25,DMKH_NCC!$C$7:$G$150,5,0),VLOOKUP(R25,DMKH_NCC!$C$7:$G$150,5,0)),"")</f>
        <v>0801334413</v>
      </c>
      <c r="V25" s="169"/>
      <c r="W25" s="169"/>
      <c r="X25" s="171"/>
      <c r="Y25" s="447" t="str">
        <f>IF($G25="","",IF(OR(MONTH($C25)=1,MONTH($C25)=2,MONTH($C25)=3),1,IF(OR(MONTH($C25)=4,MONTH($C25)=5,MONTH($C25)=6),2,IF(OR(MONTH($C25)=7,MONTH($C25)=8,MONTH($C25)=9),3,IF(OR(MONTH($C25)=10,MONTH($C25)=11,MONTH($C25)=12),4)))))</f>
        <v/>
      </c>
      <c r="Z25" s="447" t="str">
        <f>IF(C25="","","Ngày  "&amp;DAY(C25)&amp; "  "&amp;"Tháng  "&amp;MONTH(C25) &amp;"  "&amp;"Năm"&amp;"  " &amp;YEAR(C25))</f>
        <v>Ngày  17  Tháng  3  Năm  2021</v>
      </c>
      <c r="AA25" s="169"/>
      <c r="AB25" s="169"/>
      <c r="AC25" s="169"/>
      <c r="AD25" s="169"/>
      <c r="AE25" s="447" t="str">
        <f t="shared" si="3"/>
        <v/>
      </c>
      <c r="AF25" s="169"/>
      <c r="AG25" s="169"/>
    </row>
    <row r="26" spans="2:33" ht="31.5" x14ac:dyDescent="0.25">
      <c r="B26" s="169"/>
      <c r="C26" s="170">
        <v>44276</v>
      </c>
      <c r="D26" s="443">
        <f>C26</f>
        <v>44276</v>
      </c>
      <c r="E26" s="176"/>
      <c r="F26" s="171"/>
      <c r="G26" s="169"/>
      <c r="H26" s="176" t="s">
        <v>2137</v>
      </c>
      <c r="I26" s="172" t="s">
        <v>1192</v>
      </c>
      <c r="J26" s="172" t="s">
        <v>140</v>
      </c>
      <c r="K26" s="173">
        <v>1324000</v>
      </c>
      <c r="L26" s="173"/>
      <c r="M26" s="173"/>
      <c r="N26" s="174">
        <v>0.1</v>
      </c>
      <c r="O26" s="444">
        <f t="shared" si="0"/>
        <v>132400</v>
      </c>
      <c r="P26" s="169"/>
      <c r="Q26" s="436" t="s">
        <v>2106</v>
      </c>
      <c r="R26" s="436"/>
      <c r="S26" s="445" t="str">
        <f>IFERROR(IF(R26="",VLOOKUP(Q26,DMKH_NCC!$C$7:$G$150,3,0),VLOOKUP(R26,DMKH_NCC!$C$7:$G$150,3,0)),"")</f>
        <v>Công ty TNHH Thương mại và văn hóa Đỗ Gia</v>
      </c>
      <c r="T26" s="445" t="str">
        <f>IFERROR(IF(R26="",VLOOKUP(Q26,DMKH_NCC!$C$7:$G$150,4,0),VLOOKUP(R26,DMKH_NCC!$C$7:$G$150,4,0)),"")</f>
        <v>Số 91 phố Phạm Ngũ Lão, TP Hải Dương</v>
      </c>
      <c r="U26" s="446" t="str">
        <f>IFERROR(IF(R26="",VLOOKUP(Q26,DMKH_NCC!$C$7:$G$150,5,0),VLOOKUP(R26,DMKH_NCC!$C$7:$G$150,5,0)),"")</f>
        <v>0800275130</v>
      </c>
      <c r="V26" s="169"/>
      <c r="W26" s="169"/>
      <c r="X26" s="171"/>
      <c r="Y26" s="447" t="str">
        <f>IF($G26="","",IF(OR(MONTH($C26)=1,MONTH($C26)=2,MONTH($C26)=3),1,IF(OR(MONTH($C26)=4,MONTH($C26)=5,MONTH($C26)=6),2,IF(OR(MONTH($C26)=7,MONTH($C26)=8,MONTH($C26)=9),3,IF(OR(MONTH($C26)=10,MONTH($C26)=11,MONTH($C26)=12),4)))))</f>
        <v/>
      </c>
      <c r="Z26" s="447" t="str">
        <f>IF(C26="","","Ngày  "&amp;DAY(C26)&amp; "  "&amp;"Tháng  "&amp;MONTH(C26) &amp;"  "&amp;"Năm"&amp;"  " &amp;YEAR(C26))</f>
        <v>Ngày  21  Tháng  3  Năm  2021</v>
      </c>
      <c r="AA26" s="169"/>
      <c r="AB26" s="169"/>
      <c r="AC26" s="169"/>
      <c r="AD26" s="169"/>
      <c r="AE26" s="447" t="str">
        <f t="shared" si="3"/>
        <v/>
      </c>
      <c r="AF26" s="169"/>
      <c r="AG26" s="169"/>
    </row>
    <row r="27" spans="2:33" ht="47.25" x14ac:dyDescent="0.25">
      <c r="B27" s="169"/>
      <c r="C27" s="170">
        <v>44280</v>
      </c>
      <c r="D27" s="443">
        <f>C27</f>
        <v>44280</v>
      </c>
      <c r="E27" s="176"/>
      <c r="F27" s="171"/>
      <c r="G27" s="169"/>
      <c r="H27" s="176" t="s">
        <v>2142</v>
      </c>
      <c r="I27" s="172" t="s">
        <v>1199</v>
      </c>
      <c r="J27" s="172" t="s">
        <v>146</v>
      </c>
      <c r="K27" s="173">
        <v>21600000</v>
      </c>
      <c r="L27" s="173"/>
      <c r="M27" s="173"/>
      <c r="N27" s="174">
        <v>0</v>
      </c>
      <c r="O27" s="444">
        <f t="shared" si="0"/>
        <v>0</v>
      </c>
      <c r="P27" s="169"/>
      <c r="Q27" s="436" t="s">
        <v>2138</v>
      </c>
      <c r="R27" s="436"/>
      <c r="S27" s="445" t="str">
        <f>IFERROR(IF(R27="",VLOOKUP(Q27,DMKH_NCC!$C$7:$G$150,3,0),VLOOKUP(R27,DMKH_NCC!$C$7:$G$150,3,0)),"")</f>
        <v>Công ty CP BASE Enterprise</v>
      </c>
      <c r="T27" s="445" t="str">
        <f>IFERROR(IF(R27="",VLOOKUP(Q27,DMKH_NCC!$C$7:$G$150,4,0),VLOOKUP(R27,DMKH_NCC!$C$7:$G$150,4,0)),"")</f>
        <v>tầng 2 số 4 ngõ 151B Yên Lãng, phường Trung Liệt, Đống Đa, HN</v>
      </c>
      <c r="U27" s="446" t="str">
        <f>IFERROR(IF(R27="",VLOOKUP(Q27,DMKH_NCC!$C$7:$G$150,5,0),VLOOKUP(R27,DMKH_NCC!$C$7:$G$150,5,0)),"")</f>
        <v>0107526719</v>
      </c>
      <c r="V27" s="169"/>
      <c r="W27" s="169"/>
      <c r="X27" s="171"/>
      <c r="Y27" s="447" t="str">
        <f>IF($G27="","",IF(OR(MONTH($C27)=1,MONTH($C27)=2,MONTH($C27)=3),1,IF(OR(MONTH($C27)=4,MONTH($C27)=5,MONTH($C27)=6),2,IF(OR(MONTH($C27)=7,MONTH($C27)=8,MONTH($C27)=9),3,IF(OR(MONTH($C27)=10,MONTH($C27)=11,MONTH($C27)=12),4)))))</f>
        <v/>
      </c>
      <c r="Z27" s="447" t="str">
        <f>IF(C27="","","Ngày  "&amp;DAY(C27)&amp; "  "&amp;"Tháng  "&amp;MONTH(C27) &amp;"  "&amp;"Năm"&amp;"  " &amp;YEAR(C27))</f>
        <v>Ngày  25  Tháng  3  Năm  2021</v>
      </c>
      <c r="AA27" s="169"/>
      <c r="AB27" s="169"/>
      <c r="AC27" s="169"/>
      <c r="AD27" s="169"/>
      <c r="AE27" s="447" t="str">
        <f t="shared" si="3"/>
        <v/>
      </c>
      <c r="AF27" s="169"/>
      <c r="AG27" s="169"/>
    </row>
    <row r="28" spans="2:33" ht="31.5" x14ac:dyDescent="0.25">
      <c r="B28" s="169"/>
      <c r="C28" s="170">
        <v>44284</v>
      </c>
      <c r="D28" s="443">
        <f>C28</f>
        <v>44284</v>
      </c>
      <c r="E28" s="176"/>
      <c r="F28" s="171"/>
      <c r="G28" s="169"/>
      <c r="H28" s="176" t="s">
        <v>2065</v>
      </c>
      <c r="I28" s="172" t="s">
        <v>2066</v>
      </c>
      <c r="J28" s="172" t="s">
        <v>146</v>
      </c>
      <c r="K28" s="173">
        <v>28350000</v>
      </c>
      <c r="L28" s="173"/>
      <c r="M28" s="173"/>
      <c r="N28" s="174">
        <v>0</v>
      </c>
      <c r="O28" s="444">
        <f t="shared" si="0"/>
        <v>0</v>
      </c>
      <c r="P28" s="169"/>
      <c r="Q28" s="436" t="s">
        <v>2143</v>
      </c>
      <c r="R28" s="436"/>
      <c r="S28" s="445" t="str">
        <f>IFERROR(IF(R28="",VLOOKUP(Q28,DMKH_NCC!$C$7:$G$150,3,0),VLOOKUP(R28,DMKH_NCC!$C$7:$G$150,3,0)),"")</f>
        <v>Cửa hàng dịch vụ kỹ thuật Thuận Phát</v>
      </c>
      <c r="T28" s="445" t="str">
        <f>IFERROR(IF(R28="",VLOOKUP(Q28,DMKH_NCC!$C$7:$G$150,4,0),VLOOKUP(R28,DMKH_NCC!$C$7:$G$150,4,0)),"")</f>
        <v>Đội 4, khu Phú Tảo, phường Thạch Khôi, TP Hải Dương</v>
      </c>
      <c r="U28" s="446" t="str">
        <f>IFERROR(IF(R28="",VLOOKUP(Q28,DMKH_NCC!$C$7:$G$150,5,0),VLOOKUP(R28,DMKH_NCC!$C$7:$G$150,5,0)),"")</f>
        <v>0800290611</v>
      </c>
      <c r="V28" s="169"/>
      <c r="W28" s="169"/>
      <c r="X28" s="171"/>
      <c r="Y28" s="447" t="str">
        <f>IF($G28="","",IF(OR(MONTH($C28)=1,MONTH($C28)=2,MONTH($C28)=3),1,IF(OR(MONTH($C28)=4,MONTH($C28)=5,MONTH($C28)=6),2,IF(OR(MONTH($C28)=7,MONTH($C28)=8,MONTH($C28)=9),3,IF(OR(MONTH($C28)=10,MONTH($C28)=11,MONTH($C28)=12),4)))))</f>
        <v/>
      </c>
      <c r="Z28" s="447" t="str">
        <f>IF(C28="","","Ngày  "&amp;DAY(C28)&amp; "  "&amp;"Tháng  "&amp;MONTH(C28) &amp;"  "&amp;"Năm"&amp;"  " &amp;YEAR(C28))</f>
        <v>Ngày  29  Tháng  3  Năm  2021</v>
      </c>
      <c r="AA28" s="169"/>
      <c r="AB28" s="169"/>
      <c r="AC28" s="169"/>
      <c r="AD28" s="169"/>
      <c r="AE28" s="447" t="str">
        <f t="shared" si="3"/>
        <v/>
      </c>
      <c r="AF28" s="169"/>
      <c r="AG28" s="169"/>
    </row>
    <row r="29" spans="2:33" ht="63" x14ac:dyDescent="0.25">
      <c r="B29" s="169"/>
      <c r="C29" s="170">
        <v>44286</v>
      </c>
      <c r="D29" s="443">
        <f>C29</f>
        <v>44286</v>
      </c>
      <c r="E29" s="176"/>
      <c r="F29" s="171"/>
      <c r="G29" s="169"/>
      <c r="H29" s="432" t="s">
        <v>2144</v>
      </c>
      <c r="I29" s="172" t="s">
        <v>1199</v>
      </c>
      <c r="J29" s="172" t="s">
        <v>140</v>
      </c>
      <c r="K29" s="173">
        <v>4926561</v>
      </c>
      <c r="L29" s="173"/>
      <c r="M29" s="173"/>
      <c r="N29" s="174">
        <v>0.1</v>
      </c>
      <c r="O29" s="444">
        <f t="shared" si="0"/>
        <v>492656.10000000003</v>
      </c>
      <c r="P29" s="169"/>
      <c r="Q29" s="436" t="s">
        <v>2082</v>
      </c>
      <c r="R29" s="436"/>
      <c r="S29" s="445" t="str">
        <f>IFERROR(IF(R29="",VLOOKUP(Q29,DMKH_NCC!$C$7:$G$150,3,0),VLOOKUP(R29,DMKH_NCC!$C$7:$G$150,3,0)),"")</f>
        <v>Công ty CP thương mại và dịch vụ CPN PCS</v>
      </c>
      <c r="T29" s="445" t="str">
        <f>IFERROR(IF(R29="",VLOOKUP(Q29,DMKH_NCC!$C$7:$G$150,4,0),VLOOKUP(R29,DMKH_NCC!$C$7:$G$150,4,0)),"")</f>
        <v>tầng 6, tòa nhà 25T1-N05, KĐT Đông Nam Trần Duy Hưng, Trung Hòa, Cầu Giấy, HN</v>
      </c>
      <c r="U29" s="446" t="str">
        <f>IFERROR(IF(R29="",VLOOKUP(Q29,DMKH_NCC!$C$7:$G$150,5,0),VLOOKUP(R29,DMKH_NCC!$C$7:$G$150,5,0)),"")</f>
        <v>0104947250</v>
      </c>
      <c r="V29" s="169"/>
      <c r="W29" s="169"/>
      <c r="X29" s="171"/>
      <c r="Y29" s="447" t="str">
        <f>IF($G29="","",IF(OR(MONTH($C29)=1,MONTH($C29)=2,MONTH($C29)=3),1,IF(OR(MONTH($C29)=4,MONTH($C29)=5,MONTH($C29)=6),2,IF(OR(MONTH($C29)=7,MONTH($C29)=8,MONTH($C29)=9),3,IF(OR(MONTH($C29)=10,MONTH($C29)=11,MONTH($C29)=12),4)))))</f>
        <v/>
      </c>
      <c r="Z29" s="447" t="str">
        <f>IF(C29="","","Ngày  "&amp;DAY(C29)&amp; "  "&amp;"Tháng  "&amp;MONTH(C29) &amp;"  "&amp;"Năm"&amp;"  " &amp;YEAR(C29))</f>
        <v>Ngày  31  Tháng  3  Năm  2021</v>
      </c>
      <c r="AA29" s="169"/>
      <c r="AB29" s="169"/>
      <c r="AC29" s="169"/>
      <c r="AD29" s="169"/>
      <c r="AE29" s="447" t="str">
        <f t="shared" si="3"/>
        <v/>
      </c>
      <c r="AF29" s="169"/>
      <c r="AG29" s="169"/>
    </row>
    <row r="30" spans="2:33" ht="31.5" x14ac:dyDescent="0.25">
      <c r="B30" s="169"/>
      <c r="C30" s="170">
        <v>44286</v>
      </c>
      <c r="D30" s="443">
        <f>C30</f>
        <v>44286</v>
      </c>
      <c r="E30" s="176"/>
      <c r="F30" s="171"/>
      <c r="G30" s="169"/>
      <c r="H30" s="432" t="s">
        <v>2064</v>
      </c>
      <c r="I30" s="172" t="s">
        <v>1199</v>
      </c>
      <c r="J30" s="172" t="s">
        <v>140</v>
      </c>
      <c r="K30" s="173">
        <v>113586</v>
      </c>
      <c r="L30" s="173"/>
      <c r="M30" s="173"/>
      <c r="N30" s="174">
        <v>0.1</v>
      </c>
      <c r="O30" s="444">
        <f t="shared" si="0"/>
        <v>11358.6</v>
      </c>
      <c r="P30" s="169"/>
      <c r="Q30" s="436" t="s">
        <v>2103</v>
      </c>
      <c r="R30" s="436"/>
      <c r="S30" s="445" t="str">
        <f>IFERROR(IF(R30="",VLOOKUP(Q30,DMKH_NCC!$C$7:$G$150,3,0),VLOOKUP(R30,DMKH_NCC!$C$7:$G$150,3,0)),"")</f>
        <v>Tổng công ty CP Bưu chính Viettel</v>
      </c>
      <c r="T30" s="445" t="str">
        <f>IFERROR(IF(R30="",VLOOKUP(Q30,DMKH_NCC!$C$7:$G$150,4,0),VLOOKUP(R30,DMKH_NCC!$C$7:$G$150,4,0)),"")</f>
        <v>Số 01, Giang Văn Minh, phường Kim Mã, quận Ba Đình, HN</v>
      </c>
      <c r="U30" s="446" t="str">
        <f>IFERROR(IF(R30="",VLOOKUP(Q30,DMKH_NCC!$C$7:$G$150,5,0),VLOOKUP(R30,DMKH_NCC!$C$7:$G$150,5,0)),"")</f>
        <v>0104093672</v>
      </c>
      <c r="V30" s="169"/>
      <c r="W30" s="169"/>
      <c r="X30" s="171"/>
      <c r="Y30" s="447" t="str">
        <f>IF($G30="","",IF(OR(MONTH($C30)=1,MONTH($C30)=2,MONTH($C30)=3),1,IF(OR(MONTH($C30)=4,MONTH($C30)=5,MONTH($C30)=6),2,IF(OR(MONTH($C30)=7,MONTH($C30)=8,MONTH($C30)=9),3,IF(OR(MONTH($C30)=10,MONTH($C30)=11,MONTH($C30)=12),4)))))</f>
        <v/>
      </c>
      <c r="Z30" s="447" t="str">
        <f>IF(C30="","","Ngày  "&amp;DAY(C30)&amp; "  "&amp;"Tháng  "&amp;MONTH(C30) &amp;"  "&amp;"Năm"&amp;"  " &amp;YEAR(C30))</f>
        <v>Ngày  31  Tháng  3  Năm  2021</v>
      </c>
      <c r="AA30" s="169"/>
      <c r="AB30" s="169"/>
      <c r="AC30" s="169"/>
      <c r="AD30" s="169"/>
      <c r="AE30" s="447" t="str">
        <f t="shared" si="3"/>
        <v/>
      </c>
      <c r="AF30" s="169"/>
      <c r="AG30" s="169"/>
    </row>
    <row r="31" spans="2:33" ht="31.5" x14ac:dyDescent="0.25">
      <c r="B31" s="169"/>
      <c r="C31" s="170">
        <v>44289</v>
      </c>
      <c r="D31" s="443">
        <f>C31</f>
        <v>44289</v>
      </c>
      <c r="E31" s="176"/>
      <c r="F31" s="171"/>
      <c r="G31" s="169"/>
      <c r="H31" s="432" t="s">
        <v>2145</v>
      </c>
      <c r="I31" s="172" t="s">
        <v>2066</v>
      </c>
      <c r="J31" s="172" t="s">
        <v>140</v>
      </c>
      <c r="K31" s="173">
        <v>12181818</v>
      </c>
      <c r="L31" s="173"/>
      <c r="M31" s="173"/>
      <c r="N31" s="174">
        <v>0.1</v>
      </c>
      <c r="O31" s="444">
        <f t="shared" si="0"/>
        <v>1218181.8</v>
      </c>
      <c r="P31" s="169"/>
      <c r="Q31" s="436" t="s">
        <v>2135</v>
      </c>
      <c r="R31" s="436"/>
      <c r="S31" s="445" t="str">
        <f>IFERROR(IF(R31="",VLOOKUP(Q31,DMKH_NCC!$C$7:$G$150,3,0),VLOOKUP(R31,DMKH_NCC!$C$7:$G$150,3,0)),"")</f>
        <v>Công ty TNHH Thương mại và dịch vụ nội thất Quang Hưng</v>
      </c>
      <c r="T31" s="445" t="str">
        <f>IFERROR(IF(R31="",VLOOKUP(Q31,DMKH_NCC!$C$7:$G$150,4,0),VLOOKUP(R31,DMKH_NCC!$C$7:$G$150,4,0)),"")</f>
        <v>Số 84 phố Thống Nhất, phường Lê Thanh Nghị, TP Hải Dương</v>
      </c>
      <c r="U31" s="446" t="str">
        <f>IFERROR(IF(R31="",VLOOKUP(Q31,DMKH_NCC!$C$7:$G$150,5,0),VLOOKUP(R31,DMKH_NCC!$C$7:$G$150,5,0)),"")</f>
        <v>0801334413</v>
      </c>
      <c r="V31" s="169"/>
      <c r="W31" s="169"/>
      <c r="X31" s="171"/>
      <c r="Y31" s="447" t="str">
        <f>IF($G31="","",IF(OR(MONTH($C31)=1,MONTH($C31)=2,MONTH($C31)=3),1,IF(OR(MONTH($C31)=4,MONTH($C31)=5,MONTH($C31)=6),2,IF(OR(MONTH($C31)=7,MONTH($C31)=8,MONTH($C31)=9),3,IF(OR(MONTH($C31)=10,MONTH($C31)=11,MONTH($C31)=12),4)))))</f>
        <v/>
      </c>
      <c r="Z31" s="447" t="str">
        <f>IF(C31="","","Ngày  "&amp;DAY(C31)&amp; "  "&amp;"Tháng  "&amp;MONTH(C31) &amp;"  "&amp;"Năm"&amp;"  " &amp;YEAR(C31))</f>
        <v>Ngày  3  Tháng  4  Năm  2021</v>
      </c>
      <c r="AA31" s="169"/>
      <c r="AB31" s="169"/>
      <c r="AC31" s="169"/>
      <c r="AD31" s="169"/>
      <c r="AE31" s="447" t="str">
        <f t="shared" si="3"/>
        <v/>
      </c>
      <c r="AF31" s="169"/>
      <c r="AG31" s="169"/>
    </row>
    <row r="32" spans="2:33" ht="47.25" x14ac:dyDescent="0.25">
      <c r="B32" s="169"/>
      <c r="C32" s="170">
        <v>44291</v>
      </c>
      <c r="D32" s="443">
        <f>C32</f>
        <v>44291</v>
      </c>
      <c r="E32" s="176"/>
      <c r="F32" s="171"/>
      <c r="G32" s="169"/>
      <c r="H32" s="432" t="s">
        <v>2146</v>
      </c>
      <c r="I32" s="172" t="s">
        <v>1199</v>
      </c>
      <c r="J32" s="172" t="s">
        <v>140</v>
      </c>
      <c r="K32" s="173">
        <v>217500</v>
      </c>
      <c r="L32" s="173"/>
      <c r="M32" s="173"/>
      <c r="N32" s="174">
        <v>0.05</v>
      </c>
      <c r="O32" s="444">
        <f t="shared" si="0"/>
        <v>10875</v>
      </c>
      <c r="P32" s="169"/>
      <c r="Q32" s="436" t="s">
        <v>2116</v>
      </c>
      <c r="R32" s="436"/>
      <c r="S32" s="445" t="str">
        <f>IFERROR(IF(R32="",VLOOKUP(Q32,DMKH_NCC!$C$7:$G$150,3,0),VLOOKUP(R32,DMKH_NCC!$C$7:$G$150,3,0)),"")</f>
        <v>Công ty CP kinh doanh nước sạch HD</v>
      </c>
      <c r="T32" s="445" t="str">
        <f>IFERROR(IF(R32="",VLOOKUP(Q32,DMKH_NCC!$C$7:$G$150,4,0),VLOOKUP(R32,DMKH_NCC!$C$7:$G$150,4,0)),"")</f>
        <v>Số 10, đường Hồng Quang, phường Quang Trung, TP Hải Dương</v>
      </c>
      <c r="U32" s="446" t="str">
        <f>IFERROR(IF(R32="",VLOOKUP(Q32,DMKH_NCC!$C$7:$G$150,5,0),VLOOKUP(R32,DMKH_NCC!$C$7:$G$150,5,0)),"")</f>
        <v>0800001348</v>
      </c>
      <c r="V32" s="169"/>
      <c r="W32" s="169"/>
      <c r="X32" s="171"/>
      <c r="Y32" s="447" t="str">
        <f>IF($G32="","",IF(OR(MONTH($C32)=1,MONTH($C32)=2,MONTH($C32)=3),1,IF(OR(MONTH($C32)=4,MONTH($C32)=5,MONTH($C32)=6),2,IF(OR(MONTH($C32)=7,MONTH($C32)=8,MONTH($C32)=9),3,IF(OR(MONTH($C32)=10,MONTH($C32)=11,MONTH($C32)=12),4)))))</f>
        <v/>
      </c>
      <c r="Z32" s="447" t="str">
        <f>IF(C32="","","Ngày  "&amp;DAY(C32)&amp; "  "&amp;"Tháng  "&amp;MONTH(C32) &amp;"  "&amp;"Năm"&amp;"  " &amp;YEAR(C32))</f>
        <v>Ngày  5  Tháng  4  Năm  2021</v>
      </c>
      <c r="AA32" s="169"/>
      <c r="AB32" s="169"/>
      <c r="AC32" s="169"/>
      <c r="AD32" s="169"/>
      <c r="AE32" s="447" t="str">
        <f t="shared" si="3"/>
        <v/>
      </c>
      <c r="AF32" s="169"/>
      <c r="AG32" s="169"/>
    </row>
    <row r="33" spans="2:33" ht="47.25" x14ac:dyDescent="0.25">
      <c r="B33" s="169"/>
      <c r="C33" s="170">
        <v>44291</v>
      </c>
      <c r="D33" s="443">
        <f>C33</f>
        <v>44291</v>
      </c>
      <c r="E33" s="176"/>
      <c r="F33" s="171"/>
      <c r="G33" s="169"/>
      <c r="H33" s="432" t="s">
        <v>2147</v>
      </c>
      <c r="I33" s="172" t="s">
        <v>1199</v>
      </c>
      <c r="J33" s="172" t="s">
        <v>140</v>
      </c>
      <c r="K33" s="173">
        <v>39000</v>
      </c>
      <c r="L33" s="173"/>
      <c r="M33" s="173"/>
      <c r="N33" s="174">
        <v>0.1</v>
      </c>
      <c r="O33" s="444">
        <f t="shared" si="0"/>
        <v>3900</v>
      </c>
      <c r="P33" s="169"/>
      <c r="Q33" s="436" t="s">
        <v>2116</v>
      </c>
      <c r="R33" s="436"/>
      <c r="S33" s="445" t="str">
        <f>IFERROR(IF(R33="",VLOOKUP(Q33,DMKH_NCC!$C$7:$G$150,3,0),VLOOKUP(R33,DMKH_NCC!$C$7:$G$150,3,0)),"")</f>
        <v>Công ty CP kinh doanh nước sạch HD</v>
      </c>
      <c r="T33" s="445" t="str">
        <f>IFERROR(IF(R33="",VLOOKUP(Q33,DMKH_NCC!$C$7:$G$150,4,0),VLOOKUP(R33,DMKH_NCC!$C$7:$G$150,4,0)),"")</f>
        <v>Số 10, đường Hồng Quang, phường Quang Trung, TP Hải Dương</v>
      </c>
      <c r="U33" s="446" t="str">
        <f>IFERROR(IF(R33="",VLOOKUP(Q33,DMKH_NCC!$C$7:$G$150,5,0),VLOOKUP(R33,DMKH_NCC!$C$7:$G$150,5,0)),"")</f>
        <v>0800001348</v>
      </c>
      <c r="V33" s="169"/>
      <c r="W33" s="169"/>
      <c r="X33" s="171"/>
      <c r="Y33" s="447" t="str">
        <f>IF($G33="","",IF(OR(MONTH($C33)=1,MONTH($C33)=2,MONTH($C33)=3),1,IF(OR(MONTH($C33)=4,MONTH($C33)=5,MONTH($C33)=6),2,IF(OR(MONTH($C33)=7,MONTH($C33)=8,MONTH($C33)=9),3,IF(OR(MONTH($C33)=10,MONTH($C33)=11,MONTH($C33)=12),4)))))</f>
        <v/>
      </c>
      <c r="Z33" s="447" t="str">
        <f>IF(C33="","","Ngày  "&amp;DAY(C33)&amp; "  "&amp;"Tháng  "&amp;MONTH(C33) &amp;"  "&amp;"Năm"&amp;"  " &amp;YEAR(C33))</f>
        <v>Ngày  5  Tháng  4  Năm  2021</v>
      </c>
      <c r="AA33" s="169"/>
      <c r="AB33" s="169"/>
      <c r="AC33" s="169"/>
      <c r="AD33" s="169"/>
      <c r="AE33" s="447" t="str">
        <f t="shared" si="3"/>
        <v/>
      </c>
      <c r="AF33" s="169"/>
      <c r="AG33" s="169"/>
    </row>
    <row r="34" spans="2:33" ht="31.5" x14ac:dyDescent="0.25">
      <c r="B34" s="169"/>
      <c r="C34" s="170">
        <v>44295</v>
      </c>
      <c r="D34" s="443">
        <f>C34</f>
        <v>44295</v>
      </c>
      <c r="E34" s="176"/>
      <c r="F34" s="171"/>
      <c r="G34" s="169"/>
      <c r="H34" s="432" t="s">
        <v>2148</v>
      </c>
      <c r="I34" s="172" t="s">
        <v>1192</v>
      </c>
      <c r="J34" s="172" t="s">
        <v>140</v>
      </c>
      <c r="K34" s="173">
        <v>1372727</v>
      </c>
      <c r="L34" s="173"/>
      <c r="M34" s="173"/>
      <c r="N34" s="174">
        <v>0.1</v>
      </c>
      <c r="O34" s="444">
        <f t="shared" si="0"/>
        <v>137272.70000000001</v>
      </c>
      <c r="P34" s="169"/>
      <c r="Q34" s="436" t="s">
        <v>2121</v>
      </c>
      <c r="R34" s="436"/>
      <c r="S34" s="445" t="str">
        <f>IFERROR(IF(R34="",VLOOKUP(Q34,DMKH_NCC!$C$7:$G$150,3,0),VLOOKUP(R34,DMKH_NCC!$C$7:$G$150,3,0)),"")</f>
        <v>Công ty TNHH MTV máy tính Thiên Phương</v>
      </c>
      <c r="T34" s="445" t="str">
        <f>IFERROR(IF(R34="",VLOOKUP(Q34,DMKH_NCC!$C$7:$G$150,4,0),VLOOKUP(R34,DMKH_NCC!$C$7:$G$150,4,0)),"")</f>
        <v>số 34 Trần Quang Diệu, Hải Tân, TP Hải Dương</v>
      </c>
      <c r="U34" s="446" t="str">
        <f>IFERROR(IF(R34="",VLOOKUP(Q34,DMKH_NCC!$C$7:$G$150,5,0),VLOOKUP(R34,DMKH_NCC!$C$7:$G$150,5,0)),"")</f>
        <v>0801139740</v>
      </c>
      <c r="V34" s="169"/>
      <c r="W34" s="169"/>
      <c r="X34" s="171"/>
      <c r="Y34" s="447" t="str">
        <f>IF($G34="","",IF(OR(MONTH($C34)=1,MONTH($C34)=2,MONTH($C34)=3),1,IF(OR(MONTH($C34)=4,MONTH($C34)=5,MONTH($C34)=6),2,IF(OR(MONTH($C34)=7,MONTH($C34)=8,MONTH($C34)=9),3,IF(OR(MONTH($C34)=10,MONTH($C34)=11,MONTH($C34)=12),4)))))</f>
        <v/>
      </c>
      <c r="Z34" s="447" t="str">
        <f>IF(C34="","","Ngày  "&amp;DAY(C34)&amp; "  "&amp;"Tháng  "&amp;MONTH(C34) &amp;"  "&amp;"Năm"&amp;"  " &amp;YEAR(C34))</f>
        <v>Ngày  9  Tháng  4  Năm  2021</v>
      </c>
      <c r="AA34" s="169"/>
      <c r="AB34" s="169"/>
      <c r="AC34" s="169"/>
      <c r="AD34" s="169"/>
      <c r="AE34" s="447" t="str">
        <f t="shared" si="3"/>
        <v/>
      </c>
      <c r="AF34" s="169"/>
      <c r="AG34" s="169"/>
    </row>
    <row r="35" spans="2:33" ht="31.5" x14ac:dyDescent="0.25">
      <c r="B35" s="169"/>
      <c r="C35" s="170">
        <v>44316</v>
      </c>
      <c r="D35" s="443">
        <f>C35</f>
        <v>44316</v>
      </c>
      <c r="E35" s="176"/>
      <c r="F35" s="171"/>
      <c r="G35" s="169"/>
      <c r="H35" s="432" t="s">
        <v>2137</v>
      </c>
      <c r="I35" s="172" t="s">
        <v>1192</v>
      </c>
      <c r="J35" s="172" t="s">
        <v>140</v>
      </c>
      <c r="K35" s="173">
        <v>3745000</v>
      </c>
      <c r="L35" s="173"/>
      <c r="M35" s="173"/>
      <c r="N35" s="174">
        <v>0.1</v>
      </c>
      <c r="O35" s="444">
        <f t="shared" si="0"/>
        <v>374500</v>
      </c>
      <c r="P35" s="169"/>
      <c r="Q35" s="436" t="s">
        <v>2106</v>
      </c>
      <c r="R35" s="436"/>
      <c r="S35" s="445" t="str">
        <f>IFERROR(IF(R35="",VLOOKUP(Q35,DMKH_NCC!$C$7:$G$150,3,0),VLOOKUP(R35,DMKH_NCC!$C$7:$G$150,3,0)),"")</f>
        <v>Công ty TNHH Thương mại và văn hóa Đỗ Gia</v>
      </c>
      <c r="T35" s="445" t="str">
        <f>IFERROR(IF(R35="",VLOOKUP(Q35,DMKH_NCC!$C$7:$G$150,4,0),VLOOKUP(R35,DMKH_NCC!$C$7:$G$150,4,0)),"")</f>
        <v>Số 91 phố Phạm Ngũ Lão, TP Hải Dương</v>
      </c>
      <c r="U35" s="446" t="str">
        <f>IFERROR(IF(R35="",VLOOKUP(Q35,DMKH_NCC!$C$7:$G$150,5,0),VLOOKUP(R35,DMKH_NCC!$C$7:$G$150,5,0)),"")</f>
        <v>0800275130</v>
      </c>
      <c r="V35" s="169"/>
      <c r="W35" s="169"/>
      <c r="X35" s="171"/>
      <c r="Y35" s="447" t="str">
        <f>IF($G35="","",IF(OR(MONTH($C35)=1,MONTH($C35)=2,MONTH($C35)=3),1,IF(OR(MONTH($C35)=4,MONTH($C35)=5,MONTH($C35)=6),2,IF(OR(MONTH($C35)=7,MONTH($C35)=8,MONTH($C35)=9),3,IF(OR(MONTH($C35)=10,MONTH($C35)=11,MONTH($C35)=12),4)))))</f>
        <v/>
      </c>
      <c r="Z35" s="447" t="str">
        <f>IF(C35="","","Ngày  "&amp;DAY(C35)&amp; "  "&amp;"Tháng  "&amp;MONTH(C35) &amp;"  "&amp;"Năm"&amp;"  " &amp;YEAR(C35))</f>
        <v>Ngày  30  Tháng  4  Năm  2021</v>
      </c>
      <c r="AA35" s="169"/>
      <c r="AB35" s="169"/>
      <c r="AC35" s="169"/>
      <c r="AD35" s="169"/>
      <c r="AE35" s="447" t="str">
        <f t="shared" si="3"/>
        <v/>
      </c>
      <c r="AF35" s="169"/>
      <c r="AG35" s="169"/>
    </row>
    <row r="36" spans="2:33" x14ac:dyDescent="0.25">
      <c r="B36" s="169"/>
      <c r="C36" s="170"/>
      <c r="D36" s="443">
        <f>C36</f>
        <v>0</v>
      </c>
      <c r="E36" s="169"/>
      <c r="F36" s="171"/>
      <c r="G36" s="169"/>
      <c r="H36" s="169"/>
      <c r="I36" s="172"/>
      <c r="J36" s="172"/>
      <c r="K36" s="173"/>
      <c r="L36" s="173"/>
      <c r="M36" s="173"/>
      <c r="N36" s="174"/>
      <c r="O36" s="444">
        <f t="shared" si="0"/>
        <v>0</v>
      </c>
      <c r="P36" s="169"/>
      <c r="Q36" s="436"/>
      <c r="R36" s="436"/>
      <c r="S36" s="445" t="str">
        <f>IFERROR(IF(R36="",VLOOKUP(Q36,DMKH_NCC!$C$7:$G$150,3,0),VLOOKUP(R36,DMKH_NCC!$C$7:$G$150,3,0)),"")</f>
        <v/>
      </c>
      <c r="T36" s="445" t="str">
        <f>IFERROR(IF(R36="",VLOOKUP(Q36,DMKH_NCC!$C$7:$G$150,4,0),VLOOKUP(R36,DMKH_NCC!$C$7:$G$150,4,0)),"")</f>
        <v/>
      </c>
      <c r="U36" s="446" t="str">
        <f>IFERROR(IF(R36="",VLOOKUP(Q36,DMKH_NCC!$C$7:$G$150,5,0),VLOOKUP(R36,DMKH_NCC!$C$7:$G$150,5,0)),"")</f>
        <v/>
      </c>
      <c r="V36" s="169"/>
      <c r="W36" s="169"/>
      <c r="X36" s="171"/>
      <c r="Y36" s="447" t="str">
        <f>IF($G36="","",IF(OR(MONTH($C36)=1,MONTH($C36)=2,MONTH($C36)=3),1,IF(OR(MONTH($C36)=4,MONTH($C36)=5,MONTH($C36)=6),2,IF(OR(MONTH($C36)=7,MONTH($C36)=8,MONTH($C36)=9),3,IF(OR(MONTH($C36)=10,MONTH($C36)=11,MONTH($C36)=12),4)))))</f>
        <v/>
      </c>
      <c r="Z36" s="447" t="str">
        <f>IF(C36="","","Ngày  "&amp;DAY(C36)&amp; "  "&amp;"Tháng  "&amp;MONTH(C36) &amp;"  "&amp;"Năm"&amp;"  " &amp;YEAR(C36))</f>
        <v/>
      </c>
      <c r="AA36" s="169"/>
      <c r="AB36" s="169"/>
      <c r="AC36" s="169"/>
      <c r="AD36" s="169"/>
      <c r="AE36" s="447" t="str">
        <f t="shared" si="3"/>
        <v/>
      </c>
      <c r="AF36" s="169"/>
      <c r="AG36" s="169"/>
    </row>
    <row r="37" spans="2:33" x14ac:dyDescent="0.25">
      <c r="B37" s="169"/>
      <c r="C37" s="170"/>
      <c r="D37" s="443">
        <f>C37</f>
        <v>0</v>
      </c>
      <c r="E37" s="169"/>
      <c r="F37" s="171"/>
      <c r="G37" s="169"/>
      <c r="H37" s="169"/>
      <c r="I37" s="172"/>
      <c r="J37" s="172"/>
      <c r="K37" s="173"/>
      <c r="L37" s="173"/>
      <c r="M37" s="173"/>
      <c r="N37" s="174"/>
      <c r="O37" s="444">
        <f t="shared" si="0"/>
        <v>0</v>
      </c>
      <c r="P37" s="169"/>
      <c r="Q37" s="436"/>
      <c r="R37" s="436"/>
      <c r="S37" s="445" t="str">
        <f>IFERROR(IF(R37="",VLOOKUP(Q37,DMKH_NCC!$C$7:$G$150,3,0),VLOOKUP(R37,DMKH_NCC!$C$7:$G$150,3,0)),"")</f>
        <v/>
      </c>
      <c r="T37" s="445" t="str">
        <f>IFERROR(IF(R37="",VLOOKUP(Q37,DMKH_NCC!$C$7:$G$150,4,0),VLOOKUP(R37,DMKH_NCC!$C$7:$G$150,4,0)),"")</f>
        <v/>
      </c>
      <c r="U37" s="446" t="str">
        <f>IFERROR(IF(R37="",VLOOKUP(Q37,DMKH_NCC!$C$7:$G$150,5,0),VLOOKUP(R37,DMKH_NCC!$C$7:$G$150,5,0)),"")</f>
        <v/>
      </c>
      <c r="V37" s="169"/>
      <c r="W37" s="169"/>
      <c r="X37" s="171"/>
      <c r="Y37" s="447" t="str">
        <f>IF($G37="","",IF(OR(MONTH($C37)=1,MONTH($C37)=2,MONTH($C37)=3),1,IF(OR(MONTH($C37)=4,MONTH($C37)=5,MONTH($C37)=6),2,IF(OR(MONTH($C37)=7,MONTH($C37)=8,MONTH($C37)=9),3,IF(OR(MONTH($C37)=10,MONTH($C37)=11,MONTH($C37)=12),4)))))</f>
        <v/>
      </c>
      <c r="Z37" s="447" t="str">
        <f>IF(C37="","","Ngày  "&amp;DAY(C37)&amp; "  "&amp;"Tháng  "&amp;MONTH(C37) &amp;"  "&amp;"Năm"&amp;"  " &amp;YEAR(C37))</f>
        <v/>
      </c>
      <c r="AA37" s="169"/>
      <c r="AB37" s="169"/>
      <c r="AC37" s="169"/>
      <c r="AD37" s="169"/>
      <c r="AE37" s="447" t="str">
        <f t="shared" si="3"/>
        <v/>
      </c>
      <c r="AF37" s="169"/>
      <c r="AG37" s="169"/>
    </row>
    <row r="38" spans="2:33" x14ac:dyDescent="0.25">
      <c r="B38" s="169"/>
      <c r="C38" s="170"/>
      <c r="D38" s="443">
        <f>C38</f>
        <v>0</v>
      </c>
      <c r="E38" s="169"/>
      <c r="F38" s="171"/>
      <c r="G38" s="169"/>
      <c r="H38" s="169"/>
      <c r="I38" s="172"/>
      <c r="J38" s="172"/>
      <c r="K38" s="173"/>
      <c r="L38" s="173"/>
      <c r="M38" s="173"/>
      <c r="N38" s="174"/>
      <c r="O38" s="444">
        <f t="shared" si="0"/>
        <v>0</v>
      </c>
      <c r="P38" s="169"/>
      <c r="Q38" s="436"/>
      <c r="R38" s="436"/>
      <c r="S38" s="445" t="str">
        <f>IFERROR(IF(R38="",VLOOKUP(Q38,DMKH_NCC!$C$7:$G$150,3,0),VLOOKUP(R38,DMKH_NCC!$C$7:$G$150,3,0)),"")</f>
        <v/>
      </c>
      <c r="T38" s="445" t="str">
        <f>IFERROR(IF(R38="",VLOOKUP(Q38,DMKH_NCC!$C$7:$G$150,4,0),VLOOKUP(R38,DMKH_NCC!$C$7:$G$150,4,0)),"")</f>
        <v/>
      </c>
      <c r="U38" s="446" t="str">
        <f>IFERROR(IF(R38="",VLOOKUP(Q38,DMKH_NCC!$C$7:$G$150,5,0),VLOOKUP(R38,DMKH_NCC!$C$7:$G$150,5,0)),"")</f>
        <v/>
      </c>
      <c r="V38" s="169"/>
      <c r="W38" s="169"/>
      <c r="X38" s="171"/>
      <c r="Y38" s="447" t="str">
        <f>IF($G38="","",IF(OR(MONTH($C38)=1,MONTH($C38)=2,MONTH($C38)=3),1,IF(OR(MONTH($C38)=4,MONTH($C38)=5,MONTH($C38)=6),2,IF(OR(MONTH($C38)=7,MONTH($C38)=8,MONTH($C38)=9),3,IF(OR(MONTH($C38)=10,MONTH($C38)=11,MONTH($C38)=12),4)))))</f>
        <v/>
      </c>
      <c r="Z38" s="447" t="str">
        <f>IF(C38="","","Ngày  "&amp;DAY(C38)&amp; "  "&amp;"Tháng  "&amp;MONTH(C38) &amp;"  "&amp;"Năm"&amp;"  " &amp;YEAR(C38))</f>
        <v/>
      </c>
      <c r="AA38" s="169"/>
      <c r="AB38" s="169"/>
      <c r="AC38" s="169"/>
      <c r="AD38" s="169"/>
      <c r="AE38" s="447" t="str">
        <f t="shared" si="3"/>
        <v/>
      </c>
      <c r="AF38" s="169"/>
      <c r="AG38" s="169"/>
    </row>
    <row r="39" spans="2:33" x14ac:dyDescent="0.25">
      <c r="B39" s="169"/>
      <c r="C39" s="170"/>
      <c r="D39" s="443">
        <f>C39</f>
        <v>0</v>
      </c>
      <c r="E39" s="169"/>
      <c r="F39" s="171"/>
      <c r="G39" s="169"/>
      <c r="H39" s="169"/>
      <c r="I39" s="172"/>
      <c r="J39" s="172"/>
      <c r="K39" s="173"/>
      <c r="L39" s="173"/>
      <c r="M39" s="173"/>
      <c r="N39" s="174"/>
      <c r="O39" s="444">
        <f t="shared" si="0"/>
        <v>0</v>
      </c>
      <c r="P39" s="169"/>
      <c r="Q39" s="436"/>
      <c r="R39" s="436"/>
      <c r="S39" s="445" t="str">
        <f>IFERROR(IF(R39="",VLOOKUP(Q39,DMKH_NCC!$C$7:$G$150,3,0),VLOOKUP(R39,DMKH_NCC!$C$7:$G$150,3,0)),"")</f>
        <v/>
      </c>
      <c r="T39" s="445" t="str">
        <f>IFERROR(IF(R39="",VLOOKUP(Q39,DMKH_NCC!$C$7:$G$150,4,0),VLOOKUP(R39,DMKH_NCC!$C$7:$G$150,4,0)),"")</f>
        <v/>
      </c>
      <c r="U39" s="446" t="str">
        <f>IFERROR(IF(R39="",VLOOKUP(Q39,DMKH_NCC!$C$7:$G$150,5,0),VLOOKUP(R39,DMKH_NCC!$C$7:$G$150,5,0)),"")</f>
        <v/>
      </c>
      <c r="V39" s="169"/>
      <c r="W39" s="169"/>
      <c r="X39" s="171"/>
      <c r="Y39" s="447" t="str">
        <f>IF($G39="","",IF(OR(MONTH($C39)=1,MONTH($C39)=2,MONTH($C39)=3),1,IF(OR(MONTH($C39)=4,MONTH($C39)=5,MONTH($C39)=6),2,IF(OR(MONTH($C39)=7,MONTH($C39)=8,MONTH($C39)=9),3,IF(OR(MONTH($C39)=10,MONTH($C39)=11,MONTH($C39)=12),4)))))</f>
        <v/>
      </c>
      <c r="Z39" s="447" t="str">
        <f>IF(C39="","","Ngày  "&amp;DAY(C39)&amp; "  "&amp;"Tháng  "&amp;MONTH(C39) &amp;"  "&amp;"Năm"&amp;"  " &amp;YEAR(C39))</f>
        <v/>
      </c>
      <c r="AA39" s="169"/>
      <c r="AB39" s="169"/>
      <c r="AC39" s="169"/>
      <c r="AD39" s="169"/>
      <c r="AE39" s="447" t="str">
        <f t="shared" si="3"/>
        <v/>
      </c>
      <c r="AF39" s="169"/>
      <c r="AG39" s="169"/>
    </row>
    <row r="40" spans="2:33" x14ac:dyDescent="0.25">
      <c r="B40" s="169"/>
      <c r="C40" s="170"/>
      <c r="D40" s="443">
        <f>C40</f>
        <v>0</v>
      </c>
      <c r="E40" s="169"/>
      <c r="F40" s="171"/>
      <c r="G40" s="169"/>
      <c r="H40" s="169"/>
      <c r="I40" s="172"/>
      <c r="J40" s="172"/>
      <c r="K40" s="173"/>
      <c r="L40" s="173"/>
      <c r="M40" s="173"/>
      <c r="N40" s="174"/>
      <c r="O40" s="444">
        <f t="shared" si="0"/>
        <v>0</v>
      </c>
      <c r="P40" s="169"/>
      <c r="Q40" s="436"/>
      <c r="R40" s="436"/>
      <c r="S40" s="445" t="str">
        <f>IFERROR(IF(R40="",VLOOKUP(Q40,DMKH_NCC!$C$7:$G$150,3,0),VLOOKUP(R40,DMKH_NCC!$C$7:$G$150,3,0)),"")</f>
        <v/>
      </c>
      <c r="T40" s="445" t="str">
        <f>IFERROR(IF(R40="",VLOOKUP(Q40,DMKH_NCC!$C$7:$G$150,4,0),VLOOKUP(R40,DMKH_NCC!$C$7:$G$150,4,0)),"")</f>
        <v/>
      </c>
      <c r="U40" s="446" t="str">
        <f>IFERROR(IF(R40="",VLOOKUP(Q40,DMKH_NCC!$C$7:$G$150,5,0),VLOOKUP(R40,DMKH_NCC!$C$7:$G$150,5,0)),"")</f>
        <v/>
      </c>
      <c r="V40" s="169"/>
      <c r="W40" s="169"/>
      <c r="X40" s="171"/>
      <c r="Y40" s="447" t="str">
        <f>IF($G40="","",IF(OR(MONTH($C40)=1,MONTH($C40)=2,MONTH($C40)=3),1,IF(OR(MONTH($C40)=4,MONTH($C40)=5,MONTH($C40)=6),2,IF(OR(MONTH($C40)=7,MONTH($C40)=8,MONTH($C40)=9),3,IF(OR(MONTH($C40)=10,MONTH($C40)=11,MONTH($C40)=12),4)))))</f>
        <v/>
      </c>
      <c r="Z40" s="447" t="str">
        <f>IF(C40="","","Ngày  "&amp;DAY(C40)&amp; "  "&amp;"Tháng  "&amp;MONTH(C40) &amp;"  "&amp;"Năm"&amp;"  " &amp;YEAR(C40))</f>
        <v/>
      </c>
      <c r="AA40" s="169"/>
      <c r="AB40" s="169"/>
      <c r="AC40" s="169"/>
      <c r="AD40" s="169"/>
      <c r="AE40" s="447" t="str">
        <f t="shared" si="3"/>
        <v/>
      </c>
      <c r="AF40" s="169"/>
      <c r="AG40" s="169"/>
    </row>
    <row r="41" spans="2:33" x14ac:dyDescent="0.25">
      <c r="B41" s="169"/>
      <c r="C41" s="170"/>
      <c r="D41" s="443">
        <f>C41</f>
        <v>0</v>
      </c>
      <c r="E41" s="169"/>
      <c r="F41" s="171"/>
      <c r="G41" s="169"/>
      <c r="H41" s="169"/>
      <c r="I41" s="172"/>
      <c r="J41" s="172"/>
      <c r="K41" s="173"/>
      <c r="L41" s="173"/>
      <c r="M41" s="173"/>
      <c r="N41" s="174"/>
      <c r="O41" s="444">
        <f t="shared" si="0"/>
        <v>0</v>
      </c>
      <c r="P41" s="169"/>
      <c r="Q41" s="436"/>
      <c r="R41" s="436"/>
      <c r="S41" s="445" t="str">
        <f>IFERROR(IF(R41="",VLOOKUP(Q41,DMKH_NCC!$C$7:$G$150,3,0),VLOOKUP(R41,DMKH_NCC!$C$7:$G$150,3,0)),"")</f>
        <v/>
      </c>
      <c r="T41" s="445" t="str">
        <f>IFERROR(IF(R41="",VLOOKUP(Q41,DMKH_NCC!$C$7:$G$150,4,0),VLOOKUP(R41,DMKH_NCC!$C$7:$G$150,4,0)),"")</f>
        <v/>
      </c>
      <c r="U41" s="446" t="str">
        <f>IFERROR(IF(R41="",VLOOKUP(Q41,DMKH_NCC!$C$7:$G$150,5,0),VLOOKUP(R41,DMKH_NCC!$C$7:$G$150,5,0)),"")</f>
        <v/>
      </c>
      <c r="V41" s="169"/>
      <c r="W41" s="169"/>
      <c r="X41" s="171"/>
      <c r="Y41" s="447" t="str">
        <f>IF($G41="","",IF(OR(MONTH($C41)=1,MONTH($C41)=2,MONTH($C41)=3),1,IF(OR(MONTH($C41)=4,MONTH($C41)=5,MONTH($C41)=6),2,IF(OR(MONTH($C41)=7,MONTH($C41)=8,MONTH($C41)=9),3,IF(OR(MONTH($C41)=10,MONTH($C41)=11,MONTH($C41)=12),4)))))</f>
        <v/>
      </c>
      <c r="Z41" s="447" t="str">
        <f>IF(C41="","","Ngày  "&amp;DAY(C41)&amp; "  "&amp;"Tháng  "&amp;MONTH(C41) &amp;"  "&amp;"Năm"&amp;"  " &amp;YEAR(C41))</f>
        <v/>
      </c>
      <c r="AA41" s="169"/>
      <c r="AB41" s="169"/>
      <c r="AC41" s="169"/>
      <c r="AD41" s="169"/>
      <c r="AE41" s="447" t="str">
        <f t="shared" si="3"/>
        <v/>
      </c>
      <c r="AF41" s="169"/>
      <c r="AG41" s="169"/>
    </row>
    <row r="42" spans="2:33" x14ac:dyDescent="0.25">
      <c r="B42" s="169"/>
      <c r="C42" s="170"/>
      <c r="D42" s="443">
        <f>C42</f>
        <v>0</v>
      </c>
      <c r="E42" s="169"/>
      <c r="F42" s="171"/>
      <c r="G42" s="169"/>
      <c r="H42" s="169"/>
      <c r="I42" s="172"/>
      <c r="J42" s="172"/>
      <c r="K42" s="173"/>
      <c r="L42" s="173"/>
      <c r="M42" s="173"/>
      <c r="N42" s="174"/>
      <c r="O42" s="444">
        <f t="shared" si="0"/>
        <v>0</v>
      </c>
      <c r="P42" s="169"/>
      <c r="Q42" s="436"/>
      <c r="R42" s="436"/>
      <c r="S42" s="445" t="str">
        <f>IFERROR(IF(R42="",VLOOKUP(Q42,DMKH_NCC!$C$7:$G$150,3,0),VLOOKUP(R42,DMKH_NCC!$C$7:$G$150,3,0)),"")</f>
        <v/>
      </c>
      <c r="T42" s="445" t="str">
        <f>IFERROR(IF(R42="",VLOOKUP(Q42,DMKH_NCC!$C$7:$G$150,4,0),VLOOKUP(R42,DMKH_NCC!$C$7:$G$150,4,0)),"")</f>
        <v/>
      </c>
      <c r="U42" s="446" t="str">
        <f>IFERROR(IF(R42="",VLOOKUP(Q42,DMKH_NCC!$C$7:$G$150,5,0),VLOOKUP(R42,DMKH_NCC!$C$7:$G$150,5,0)),"")</f>
        <v/>
      </c>
      <c r="V42" s="169"/>
      <c r="W42" s="169"/>
      <c r="X42" s="171"/>
      <c r="Y42" s="447" t="str">
        <f>IF($G42="","",IF(OR(MONTH($C42)=1,MONTH($C42)=2,MONTH($C42)=3),1,IF(OR(MONTH($C42)=4,MONTH($C42)=5,MONTH($C42)=6),2,IF(OR(MONTH($C42)=7,MONTH($C42)=8,MONTH($C42)=9),3,IF(OR(MONTH($C42)=10,MONTH($C42)=11,MONTH($C42)=12),4)))))</f>
        <v/>
      </c>
      <c r="Z42" s="447" t="str">
        <f>IF(C42="","","Ngày  "&amp;DAY(C42)&amp; "  "&amp;"Tháng  "&amp;MONTH(C42) &amp;"  "&amp;"Năm"&amp;"  " &amp;YEAR(C42))</f>
        <v/>
      </c>
      <c r="AA42" s="169"/>
      <c r="AB42" s="169"/>
      <c r="AC42" s="169"/>
      <c r="AD42" s="169"/>
      <c r="AE42" s="447" t="str">
        <f t="shared" si="3"/>
        <v/>
      </c>
      <c r="AF42" s="169"/>
      <c r="AG42" s="169"/>
    </row>
    <row r="43" spans="2:33" x14ac:dyDescent="0.25">
      <c r="B43" s="169"/>
      <c r="C43" s="170"/>
      <c r="D43" s="443">
        <f>C43</f>
        <v>0</v>
      </c>
      <c r="E43" s="169"/>
      <c r="F43" s="171"/>
      <c r="G43" s="169"/>
      <c r="H43" s="169"/>
      <c r="I43" s="172"/>
      <c r="J43" s="172"/>
      <c r="K43" s="173"/>
      <c r="L43" s="173"/>
      <c r="M43" s="173"/>
      <c r="N43" s="174"/>
      <c r="O43" s="444">
        <f t="shared" si="0"/>
        <v>0</v>
      </c>
      <c r="P43" s="169"/>
      <c r="Q43" s="436"/>
      <c r="R43" s="436"/>
      <c r="S43" s="445" t="str">
        <f>IFERROR(IF(R43="",VLOOKUP(Q43,DMKH_NCC!$C$7:$G$150,3,0),VLOOKUP(R43,DMKH_NCC!$C$7:$G$150,3,0)),"")</f>
        <v/>
      </c>
      <c r="T43" s="445" t="str">
        <f>IFERROR(IF(R43="",VLOOKUP(Q43,DMKH_NCC!$C$7:$G$150,4,0),VLOOKUP(R43,DMKH_NCC!$C$7:$G$150,4,0)),"")</f>
        <v/>
      </c>
      <c r="U43" s="446" t="str">
        <f>IFERROR(IF(R43="",VLOOKUP(Q43,DMKH_NCC!$C$7:$G$150,5,0),VLOOKUP(R43,DMKH_NCC!$C$7:$G$150,5,0)),"")</f>
        <v/>
      </c>
      <c r="V43" s="169"/>
      <c r="W43" s="169"/>
      <c r="X43" s="171"/>
      <c r="Y43" s="447" t="str">
        <f>IF($G43="","",IF(OR(MONTH($C43)=1,MONTH($C43)=2,MONTH($C43)=3),1,IF(OR(MONTH($C43)=4,MONTH($C43)=5,MONTH($C43)=6),2,IF(OR(MONTH($C43)=7,MONTH($C43)=8,MONTH($C43)=9),3,IF(OR(MONTH($C43)=10,MONTH($C43)=11,MONTH($C43)=12),4)))))</f>
        <v/>
      </c>
      <c r="Z43" s="447" t="str">
        <f>IF(C43="","","Ngày  "&amp;DAY(C43)&amp; "  "&amp;"Tháng  "&amp;MONTH(C43) &amp;"  "&amp;"Năm"&amp;"  " &amp;YEAR(C43))</f>
        <v/>
      </c>
      <c r="AA43" s="169"/>
      <c r="AB43" s="169"/>
      <c r="AC43" s="169"/>
      <c r="AD43" s="169"/>
      <c r="AE43" s="447" t="str">
        <f t="shared" si="3"/>
        <v/>
      </c>
      <c r="AF43" s="169"/>
      <c r="AG43" s="169"/>
    </row>
    <row r="44" spans="2:33" x14ac:dyDescent="0.25">
      <c r="B44" s="169"/>
      <c r="C44" s="170"/>
      <c r="D44" s="443">
        <f>C44</f>
        <v>0</v>
      </c>
      <c r="E44" s="169"/>
      <c r="F44" s="171"/>
      <c r="G44" s="169"/>
      <c r="H44" s="169"/>
      <c r="I44" s="172"/>
      <c r="J44" s="172"/>
      <c r="K44" s="173"/>
      <c r="L44" s="173"/>
      <c r="M44" s="173"/>
      <c r="N44" s="174"/>
      <c r="O44" s="444">
        <f t="shared" si="0"/>
        <v>0</v>
      </c>
      <c r="P44" s="169"/>
      <c r="Q44" s="436"/>
      <c r="R44" s="436"/>
      <c r="S44" s="445" t="str">
        <f>IFERROR(IF(R44="",VLOOKUP(Q44,DMKH_NCC!$C$7:$G$150,3,0),VLOOKUP(R44,DMKH_NCC!$C$7:$G$150,3,0)),"")</f>
        <v/>
      </c>
      <c r="T44" s="445" t="str">
        <f>IFERROR(IF(R44="",VLOOKUP(Q44,DMKH_NCC!$C$7:$G$150,4,0),VLOOKUP(R44,DMKH_NCC!$C$7:$G$150,4,0)),"")</f>
        <v/>
      </c>
      <c r="U44" s="446" t="str">
        <f>IFERROR(IF(R44="",VLOOKUP(Q44,DMKH_NCC!$C$7:$G$150,5,0),VLOOKUP(R44,DMKH_NCC!$C$7:$G$150,5,0)),"")</f>
        <v/>
      </c>
      <c r="V44" s="169"/>
      <c r="W44" s="169"/>
      <c r="X44" s="171"/>
      <c r="Y44" s="447" t="str">
        <f>IF($G44="","",IF(OR(MONTH($C44)=1,MONTH($C44)=2,MONTH($C44)=3),1,IF(OR(MONTH($C44)=4,MONTH($C44)=5,MONTH($C44)=6),2,IF(OR(MONTH($C44)=7,MONTH($C44)=8,MONTH($C44)=9),3,IF(OR(MONTH($C44)=10,MONTH($C44)=11,MONTH($C44)=12),4)))))</f>
        <v/>
      </c>
      <c r="Z44" s="447" t="str">
        <f>IF(C44="","","Ngày  "&amp;DAY(C44)&amp; "  "&amp;"Tháng  "&amp;MONTH(C44) &amp;"  "&amp;"Năm"&amp;"  " &amp;YEAR(C44))</f>
        <v/>
      </c>
      <c r="AA44" s="169"/>
      <c r="AB44" s="169"/>
      <c r="AC44" s="169"/>
      <c r="AD44" s="169"/>
      <c r="AE44" s="447" t="str">
        <f t="shared" si="3"/>
        <v/>
      </c>
      <c r="AF44" s="169"/>
      <c r="AG44" s="169"/>
    </row>
    <row r="45" spans="2:33" x14ac:dyDescent="0.25">
      <c r="B45" s="169"/>
      <c r="C45" s="170"/>
      <c r="D45" s="443">
        <f>C45</f>
        <v>0</v>
      </c>
      <c r="E45" s="169"/>
      <c r="F45" s="171"/>
      <c r="G45" s="169"/>
      <c r="H45" s="169"/>
      <c r="I45" s="172"/>
      <c r="J45" s="172"/>
      <c r="K45" s="173"/>
      <c r="L45" s="173"/>
      <c r="M45" s="173"/>
      <c r="N45" s="174"/>
      <c r="O45" s="444">
        <f t="shared" si="0"/>
        <v>0</v>
      </c>
      <c r="P45" s="169"/>
      <c r="Q45" s="436"/>
      <c r="R45" s="436"/>
      <c r="S45" s="445" t="str">
        <f>IFERROR(IF(R45="",VLOOKUP(Q45,DMKH_NCC!$C$7:$G$150,3,0),VLOOKUP(R45,DMKH_NCC!$C$7:$G$150,3,0)),"")</f>
        <v/>
      </c>
      <c r="T45" s="445" t="str">
        <f>IFERROR(IF(R45="",VLOOKUP(Q45,DMKH_NCC!$C$7:$G$150,4,0),VLOOKUP(R45,DMKH_NCC!$C$7:$G$150,4,0)),"")</f>
        <v/>
      </c>
      <c r="U45" s="446" t="str">
        <f>IFERROR(IF(R45="",VLOOKUP(Q45,DMKH_NCC!$C$7:$G$150,5,0),VLOOKUP(R45,DMKH_NCC!$C$7:$G$150,5,0)),"")</f>
        <v/>
      </c>
      <c r="V45" s="169"/>
      <c r="W45" s="169"/>
      <c r="X45" s="171"/>
      <c r="Y45" s="447" t="str">
        <f>IF($G45="","",IF(OR(MONTH($C45)=1,MONTH($C45)=2,MONTH($C45)=3),1,IF(OR(MONTH($C45)=4,MONTH($C45)=5,MONTH($C45)=6),2,IF(OR(MONTH($C45)=7,MONTH($C45)=8,MONTH($C45)=9),3,IF(OR(MONTH($C45)=10,MONTH($C45)=11,MONTH($C45)=12),4)))))</f>
        <v/>
      </c>
      <c r="Z45" s="447" t="str">
        <f>IF(C45="","","Ngày  "&amp;DAY(C45)&amp; "  "&amp;"Tháng  "&amp;MONTH(C45) &amp;"  "&amp;"Năm"&amp;"  " &amp;YEAR(C45))</f>
        <v/>
      </c>
      <c r="AA45" s="169"/>
      <c r="AB45" s="169"/>
      <c r="AC45" s="169"/>
      <c r="AD45" s="169"/>
      <c r="AE45" s="447" t="str">
        <f t="shared" si="3"/>
        <v/>
      </c>
      <c r="AF45" s="169"/>
      <c r="AG45" s="169"/>
    </row>
    <row r="46" spans="2:33" x14ac:dyDescent="0.25">
      <c r="B46" s="169"/>
      <c r="C46" s="170"/>
      <c r="D46" s="443">
        <f>C46</f>
        <v>0</v>
      </c>
      <c r="E46" s="169"/>
      <c r="F46" s="171"/>
      <c r="G46" s="169"/>
      <c r="H46" s="169"/>
      <c r="I46" s="172"/>
      <c r="J46" s="172"/>
      <c r="K46" s="173"/>
      <c r="L46" s="173"/>
      <c r="M46" s="173"/>
      <c r="N46" s="174"/>
      <c r="O46" s="444">
        <f t="shared" si="0"/>
        <v>0</v>
      </c>
      <c r="P46" s="169"/>
      <c r="Q46" s="436"/>
      <c r="R46" s="436"/>
      <c r="S46" s="445" t="str">
        <f>IFERROR(IF(R46="",VLOOKUP(Q46,DMKH_NCC!$C$7:$G$150,3,0),VLOOKUP(R46,DMKH_NCC!$C$7:$G$150,3,0)),"")</f>
        <v/>
      </c>
      <c r="T46" s="445" t="str">
        <f>IFERROR(IF(R46="",VLOOKUP(Q46,DMKH_NCC!$C$7:$G$150,4,0),VLOOKUP(R46,DMKH_NCC!$C$7:$G$150,4,0)),"")</f>
        <v/>
      </c>
      <c r="U46" s="446" t="str">
        <f>IFERROR(IF(R46="",VLOOKUP(Q46,DMKH_NCC!$C$7:$G$150,5,0),VLOOKUP(R46,DMKH_NCC!$C$7:$G$150,5,0)),"")</f>
        <v/>
      </c>
      <c r="V46" s="169"/>
      <c r="W46" s="169"/>
      <c r="X46" s="171"/>
      <c r="Y46" s="447" t="str">
        <f>IF($G46="","",IF(OR(MONTH($C46)=1,MONTH($C46)=2,MONTH($C46)=3),1,IF(OR(MONTH($C46)=4,MONTH($C46)=5,MONTH($C46)=6),2,IF(OR(MONTH($C46)=7,MONTH($C46)=8,MONTH($C46)=9),3,IF(OR(MONTH($C46)=10,MONTH($C46)=11,MONTH($C46)=12),4)))))</f>
        <v/>
      </c>
      <c r="Z46" s="447" t="str">
        <f>IF(C46="","","Ngày  "&amp;DAY(C46)&amp; "  "&amp;"Tháng  "&amp;MONTH(C46) &amp;"  "&amp;"Năm"&amp;"  " &amp;YEAR(C46))</f>
        <v/>
      </c>
      <c r="AA46" s="169"/>
      <c r="AB46" s="169"/>
      <c r="AC46" s="169"/>
      <c r="AD46" s="169"/>
      <c r="AE46" s="447" t="str">
        <f t="shared" si="3"/>
        <v/>
      </c>
      <c r="AF46" s="169"/>
      <c r="AG46" s="169"/>
    </row>
    <row r="47" spans="2:33" x14ac:dyDescent="0.25">
      <c r="B47" s="169"/>
      <c r="C47" s="170"/>
      <c r="D47" s="443">
        <f>C47</f>
        <v>0</v>
      </c>
      <c r="E47" s="169"/>
      <c r="F47" s="171"/>
      <c r="G47" s="169"/>
      <c r="H47" s="169"/>
      <c r="I47" s="172"/>
      <c r="J47" s="172"/>
      <c r="K47" s="173"/>
      <c r="L47" s="173"/>
      <c r="M47" s="173"/>
      <c r="N47" s="174"/>
      <c r="O47" s="444">
        <f t="shared" si="0"/>
        <v>0</v>
      </c>
      <c r="P47" s="169"/>
      <c r="Q47" s="436"/>
      <c r="R47" s="436"/>
      <c r="S47" s="445" t="str">
        <f>IFERROR(IF(R47="",VLOOKUP(Q47,DMKH_NCC!$C$7:$G$150,3,0),VLOOKUP(R47,DMKH_NCC!$C$7:$G$150,3,0)),"")</f>
        <v/>
      </c>
      <c r="T47" s="445" t="str">
        <f>IFERROR(IF(R47="",VLOOKUP(Q47,DMKH_NCC!$C$7:$G$150,4,0),VLOOKUP(R47,DMKH_NCC!$C$7:$G$150,4,0)),"")</f>
        <v/>
      </c>
      <c r="U47" s="446" t="str">
        <f>IFERROR(IF(R47="",VLOOKUP(Q47,DMKH_NCC!$C$7:$G$150,5,0),VLOOKUP(R47,DMKH_NCC!$C$7:$G$150,5,0)),"")</f>
        <v/>
      </c>
      <c r="V47" s="169"/>
      <c r="W47" s="169"/>
      <c r="X47" s="171"/>
      <c r="Y47" s="447" t="str">
        <f>IF($G47="","",IF(OR(MONTH($C47)=1,MONTH($C47)=2,MONTH($C47)=3),1,IF(OR(MONTH($C47)=4,MONTH($C47)=5,MONTH($C47)=6),2,IF(OR(MONTH($C47)=7,MONTH($C47)=8,MONTH($C47)=9),3,IF(OR(MONTH($C47)=10,MONTH($C47)=11,MONTH($C47)=12),4)))))</f>
        <v/>
      </c>
      <c r="Z47" s="447" t="str">
        <f>IF(C47="","","Ngày  "&amp;DAY(C47)&amp; "  "&amp;"Tháng  "&amp;MONTH(C47) &amp;"  "&amp;"Năm"&amp;"  " &amp;YEAR(C47))</f>
        <v/>
      </c>
      <c r="AA47" s="169"/>
      <c r="AB47" s="169"/>
      <c r="AC47" s="169"/>
      <c r="AD47" s="169"/>
      <c r="AE47" s="447" t="str">
        <f t="shared" si="3"/>
        <v/>
      </c>
      <c r="AF47" s="169"/>
      <c r="AG47" s="169"/>
    </row>
    <row r="48" spans="2:33" x14ac:dyDescent="0.25">
      <c r="B48" s="169"/>
      <c r="C48" s="170"/>
      <c r="D48" s="443">
        <f>C48</f>
        <v>0</v>
      </c>
      <c r="E48" s="169"/>
      <c r="F48" s="171"/>
      <c r="G48" s="169"/>
      <c r="H48" s="169"/>
      <c r="I48" s="172"/>
      <c r="J48" s="172"/>
      <c r="K48" s="173"/>
      <c r="L48" s="173"/>
      <c r="M48" s="173"/>
      <c r="N48" s="174"/>
      <c r="O48" s="444">
        <f t="shared" si="0"/>
        <v>0</v>
      </c>
      <c r="P48" s="169"/>
      <c r="Q48" s="436"/>
      <c r="R48" s="436"/>
      <c r="S48" s="445" t="str">
        <f>IFERROR(IF(R48="",VLOOKUP(Q48,DMKH_NCC!$C$7:$G$150,3,0),VLOOKUP(R48,DMKH_NCC!$C$7:$G$150,3,0)),"")</f>
        <v/>
      </c>
      <c r="T48" s="445" t="str">
        <f>IFERROR(IF(R48="",VLOOKUP(Q48,DMKH_NCC!$C$7:$G$150,4,0),VLOOKUP(R48,DMKH_NCC!$C$7:$G$150,4,0)),"")</f>
        <v/>
      </c>
      <c r="U48" s="446" t="str">
        <f>IFERROR(IF(R48="",VLOOKUP(Q48,DMKH_NCC!$C$7:$G$150,5,0),VLOOKUP(R48,DMKH_NCC!$C$7:$G$150,5,0)),"")</f>
        <v/>
      </c>
      <c r="V48" s="169"/>
      <c r="W48" s="169"/>
      <c r="X48" s="171"/>
      <c r="Y48" s="447" t="str">
        <f>IF($G48="","",IF(OR(MONTH($C48)=1,MONTH($C48)=2,MONTH($C48)=3),1,IF(OR(MONTH($C48)=4,MONTH($C48)=5,MONTH($C48)=6),2,IF(OR(MONTH($C48)=7,MONTH($C48)=8,MONTH($C48)=9),3,IF(OR(MONTH($C48)=10,MONTH($C48)=11,MONTH($C48)=12),4)))))</f>
        <v/>
      </c>
      <c r="Z48" s="447" t="str">
        <f>IF(C48="","","Ngày  "&amp;DAY(C48)&amp; "  "&amp;"Tháng  "&amp;MONTH(C48) &amp;"  "&amp;"Năm"&amp;"  " &amp;YEAR(C48))</f>
        <v/>
      </c>
      <c r="AA48" s="169"/>
      <c r="AB48" s="169"/>
      <c r="AC48" s="169"/>
      <c r="AD48" s="169"/>
      <c r="AE48" s="447" t="str">
        <f t="shared" si="3"/>
        <v/>
      </c>
      <c r="AF48" s="169"/>
      <c r="AG48" s="169"/>
    </row>
    <row r="49" spans="2:33" x14ac:dyDescent="0.25">
      <c r="B49" s="169"/>
      <c r="C49" s="170"/>
      <c r="D49" s="443"/>
      <c r="E49" s="169"/>
      <c r="F49" s="171"/>
      <c r="G49" s="169"/>
      <c r="H49" s="169"/>
      <c r="I49" s="172"/>
      <c r="J49" s="172"/>
      <c r="K49" s="173"/>
      <c r="L49" s="173"/>
      <c r="M49" s="173"/>
      <c r="N49" s="174"/>
      <c r="O49" s="444">
        <f t="shared" si="0"/>
        <v>0</v>
      </c>
      <c r="P49" s="169"/>
      <c r="Q49" s="436"/>
      <c r="R49" s="436"/>
      <c r="S49" s="445" t="str">
        <f>IFERROR(IF(R49="",VLOOKUP(Q49,DMKH_NCC!$C$7:$G$150,3,0),VLOOKUP(R49,DMKH_NCC!$C$7:$G$150,3,0)),"")</f>
        <v/>
      </c>
      <c r="T49" s="445" t="str">
        <f>IFERROR(IF(R49="",VLOOKUP(Q49,DMKH_NCC!$C$7:$G$150,4,0),VLOOKUP(R49,DMKH_NCC!$C$7:$G$150,4,0)),"")</f>
        <v/>
      </c>
      <c r="U49" s="446" t="str">
        <f>IFERROR(IF(R49="",VLOOKUP(Q49,DMKH_NCC!$C$7:$G$150,5,0),VLOOKUP(R49,DMKH_NCC!$C$7:$G$150,5,0)),"")</f>
        <v/>
      </c>
      <c r="V49" s="169"/>
      <c r="W49" s="169"/>
      <c r="X49" s="171"/>
      <c r="Y49" s="447" t="str">
        <f>IF($G49="","",IF(OR(MONTH($C49)=1,MONTH($C49)=2,MONTH($C49)=3),1,IF(OR(MONTH($C49)=4,MONTH($C49)=5,MONTH($C49)=6),2,IF(OR(MONTH($C49)=7,MONTH($C49)=8,MONTH($C49)=9),3,IF(OR(MONTH($C49)=10,MONTH($C49)=11,MONTH($C49)=12),4)))))</f>
        <v/>
      </c>
      <c r="Z49" s="447" t="str">
        <f>IF(C49="","","Ngày  "&amp;DAY(C49)&amp; "  "&amp;"Tháng  "&amp;MONTH(C49) &amp;"  "&amp;"Năm"&amp;"  " &amp;YEAR(C49))</f>
        <v/>
      </c>
      <c r="AA49" s="169"/>
      <c r="AB49" s="169"/>
      <c r="AC49" s="169"/>
      <c r="AD49" s="169"/>
      <c r="AE49" s="447" t="str">
        <f t="shared" si="3"/>
        <v/>
      </c>
      <c r="AF49" s="169"/>
      <c r="AG49" s="169"/>
    </row>
    <row r="50" spans="2:33" x14ac:dyDescent="0.25">
      <c r="B50" s="169"/>
      <c r="C50" s="170"/>
      <c r="D50" s="443"/>
      <c r="E50" s="169"/>
      <c r="F50" s="171"/>
      <c r="G50" s="169"/>
      <c r="H50" s="169"/>
      <c r="I50" s="172"/>
      <c r="J50" s="172"/>
      <c r="K50" s="173"/>
      <c r="L50" s="173"/>
      <c r="M50" s="173"/>
      <c r="N50" s="174"/>
      <c r="O50" s="444">
        <f t="shared" si="0"/>
        <v>0</v>
      </c>
      <c r="P50" s="169"/>
      <c r="Q50" s="436"/>
      <c r="R50" s="436"/>
      <c r="S50" s="445" t="str">
        <f>IFERROR(IF(R50="",VLOOKUP(Q50,DMKH_NCC!$C$7:$G$150,3,0),VLOOKUP(R50,DMKH_NCC!$C$7:$G$150,3,0)),"")</f>
        <v/>
      </c>
      <c r="T50" s="445" t="str">
        <f>IFERROR(IF(R50="",VLOOKUP(Q50,DMKH_NCC!$C$7:$G$150,4,0),VLOOKUP(R50,DMKH_NCC!$C$7:$G$150,4,0)),"")</f>
        <v/>
      </c>
      <c r="U50" s="446" t="str">
        <f>IFERROR(IF(R50="",VLOOKUP(Q50,DMKH_NCC!$C$7:$G$150,5,0),VLOOKUP(R50,DMKH_NCC!$C$7:$G$150,5,0)),"")</f>
        <v/>
      </c>
      <c r="V50" s="169"/>
      <c r="W50" s="169"/>
      <c r="X50" s="171"/>
      <c r="Y50" s="447" t="str">
        <f>IF($G50="","",IF(OR(MONTH($C50)=1,MONTH($C50)=2,MONTH($C50)=3),1,IF(OR(MONTH($C50)=4,MONTH($C50)=5,MONTH($C50)=6),2,IF(OR(MONTH($C50)=7,MONTH($C50)=8,MONTH($C50)=9),3,IF(OR(MONTH($C50)=10,MONTH($C50)=11,MONTH($C50)=12),4)))))</f>
        <v/>
      </c>
      <c r="Z50" s="447" t="str">
        <f>IF(C50="","","Ngày  "&amp;DAY(C50)&amp; "  "&amp;"Tháng  "&amp;MONTH(C50) &amp;"  "&amp;"Năm"&amp;"  " &amp;YEAR(C50))</f>
        <v/>
      </c>
      <c r="AA50" s="169"/>
      <c r="AB50" s="169"/>
      <c r="AC50" s="169"/>
      <c r="AD50" s="169"/>
      <c r="AE50" s="447" t="str">
        <f t="shared" si="3"/>
        <v/>
      </c>
      <c r="AF50" s="169"/>
      <c r="AG50" s="169"/>
    </row>
    <row r="51" spans="2:33" x14ac:dyDescent="0.25">
      <c r="B51" s="169"/>
      <c r="C51" s="170"/>
      <c r="D51" s="443"/>
      <c r="E51" s="169"/>
      <c r="F51" s="171"/>
      <c r="G51" s="169"/>
      <c r="H51" s="169"/>
      <c r="I51" s="172"/>
      <c r="J51" s="172"/>
      <c r="K51" s="173"/>
      <c r="L51" s="173"/>
      <c r="M51" s="173"/>
      <c r="N51" s="174"/>
      <c r="O51" s="444">
        <f t="shared" si="0"/>
        <v>0</v>
      </c>
      <c r="P51" s="169"/>
      <c r="Q51" s="436"/>
      <c r="R51" s="436"/>
      <c r="S51" s="445" t="str">
        <f>IFERROR(IF(R51="",VLOOKUP(Q51,DMKH_NCC!$C$7:$G$150,3,0),VLOOKUP(R51,DMKH_NCC!$C$7:$G$150,3,0)),"")</f>
        <v/>
      </c>
      <c r="T51" s="445" t="str">
        <f>IFERROR(IF(R51="",VLOOKUP(Q51,DMKH_NCC!$C$7:$G$150,4,0),VLOOKUP(R51,DMKH_NCC!$C$7:$G$150,4,0)),"")</f>
        <v/>
      </c>
      <c r="U51" s="446" t="str">
        <f>IFERROR(IF(R51="",VLOOKUP(Q51,DMKH_NCC!$C$7:$G$150,5,0),VLOOKUP(R51,DMKH_NCC!$C$7:$G$150,5,0)),"")</f>
        <v/>
      </c>
      <c r="V51" s="169"/>
      <c r="W51" s="169"/>
      <c r="X51" s="171"/>
      <c r="Y51" s="447" t="str">
        <f>IF($G51="","",IF(OR(MONTH($C51)=1,MONTH($C51)=2,MONTH($C51)=3),1,IF(OR(MONTH($C51)=4,MONTH($C51)=5,MONTH($C51)=6),2,IF(OR(MONTH($C51)=7,MONTH($C51)=8,MONTH($C51)=9),3,IF(OR(MONTH($C51)=10,MONTH($C51)=11,MONTH($C51)=12),4)))))</f>
        <v/>
      </c>
      <c r="Z51" s="447" t="str">
        <f>IF(C51="","","Ngày  "&amp;DAY(C51)&amp; "  "&amp;"Tháng  "&amp;MONTH(C51) &amp;"  "&amp;"Năm"&amp;"  " &amp;YEAR(C51))</f>
        <v/>
      </c>
      <c r="AA51" s="169"/>
      <c r="AB51" s="169"/>
      <c r="AC51" s="169"/>
      <c r="AD51" s="169"/>
      <c r="AE51" s="447" t="str">
        <f t="shared" si="3"/>
        <v/>
      </c>
      <c r="AF51" s="169"/>
      <c r="AG51" s="169"/>
    </row>
    <row r="52" spans="2:33" x14ac:dyDescent="0.25">
      <c r="B52" s="169"/>
      <c r="C52" s="170"/>
      <c r="D52" s="443"/>
      <c r="E52" s="169"/>
      <c r="F52" s="171"/>
      <c r="G52" s="169"/>
      <c r="H52" s="169"/>
      <c r="I52" s="172"/>
      <c r="J52" s="172"/>
      <c r="K52" s="173"/>
      <c r="L52" s="173"/>
      <c r="M52" s="173"/>
      <c r="N52" s="174"/>
      <c r="O52" s="444">
        <f t="shared" si="0"/>
        <v>0</v>
      </c>
      <c r="P52" s="169"/>
      <c r="Q52" s="436"/>
      <c r="R52" s="436"/>
      <c r="S52" s="445" t="str">
        <f>IFERROR(IF(R52="",VLOOKUP(Q52,DMKH_NCC!$C$7:$G$150,3,0),VLOOKUP(R52,DMKH_NCC!$C$7:$G$150,3,0)),"")</f>
        <v/>
      </c>
      <c r="T52" s="445" t="str">
        <f>IFERROR(IF(R52="",VLOOKUP(Q52,DMKH_NCC!$C$7:$G$150,4,0),VLOOKUP(R52,DMKH_NCC!$C$7:$G$150,4,0)),"")</f>
        <v/>
      </c>
      <c r="U52" s="446" t="str">
        <f>IFERROR(IF(R52="",VLOOKUP(Q52,DMKH_NCC!$C$7:$G$150,5,0),VLOOKUP(R52,DMKH_NCC!$C$7:$G$150,5,0)),"")</f>
        <v/>
      </c>
      <c r="V52" s="169"/>
      <c r="W52" s="169"/>
      <c r="X52" s="171"/>
      <c r="Y52" s="447" t="str">
        <f>IF($G52="","",IF(OR(MONTH($C52)=1,MONTH($C52)=2,MONTH($C52)=3),1,IF(OR(MONTH($C52)=4,MONTH($C52)=5,MONTH($C52)=6),2,IF(OR(MONTH($C52)=7,MONTH($C52)=8,MONTH($C52)=9),3,IF(OR(MONTH($C52)=10,MONTH($C52)=11,MONTH($C52)=12),4)))))</f>
        <v/>
      </c>
      <c r="Z52" s="447" t="str">
        <f>IF(C52="","","Ngày  "&amp;DAY(C52)&amp; "  "&amp;"Tháng  "&amp;MONTH(C52) &amp;"  "&amp;"Năm"&amp;"  " &amp;YEAR(C52))</f>
        <v/>
      </c>
      <c r="AA52" s="169"/>
      <c r="AB52" s="169"/>
      <c r="AC52" s="169"/>
      <c r="AD52" s="169"/>
      <c r="AE52" s="447" t="str">
        <f t="shared" si="3"/>
        <v/>
      </c>
      <c r="AF52" s="169"/>
      <c r="AG52" s="169"/>
    </row>
    <row r="53" spans="2:33" x14ac:dyDescent="0.25">
      <c r="B53" s="169"/>
      <c r="C53" s="170"/>
      <c r="D53" s="443"/>
      <c r="E53" s="169"/>
      <c r="F53" s="171"/>
      <c r="G53" s="169"/>
      <c r="H53" s="169"/>
      <c r="I53" s="172"/>
      <c r="J53" s="172"/>
      <c r="K53" s="173"/>
      <c r="L53" s="173"/>
      <c r="M53" s="173"/>
      <c r="N53" s="174"/>
      <c r="O53" s="444">
        <f t="shared" si="0"/>
        <v>0</v>
      </c>
      <c r="P53" s="169"/>
      <c r="Q53" s="436"/>
      <c r="R53" s="436"/>
      <c r="S53" s="445" t="str">
        <f>IFERROR(IF(R53="",VLOOKUP(Q53,DMKH_NCC!$C$7:$G$150,3,0),VLOOKUP(R53,DMKH_NCC!$C$7:$G$150,3,0)),"")</f>
        <v/>
      </c>
      <c r="T53" s="445" t="str">
        <f>IFERROR(IF(R53="",VLOOKUP(Q53,DMKH_NCC!$C$7:$G$150,4,0),VLOOKUP(R53,DMKH_NCC!$C$7:$G$150,4,0)),"")</f>
        <v/>
      </c>
      <c r="U53" s="446" t="str">
        <f>IFERROR(IF(R53="",VLOOKUP(Q53,DMKH_NCC!$C$7:$G$150,5,0),VLOOKUP(R53,DMKH_NCC!$C$7:$G$150,5,0)),"")</f>
        <v/>
      </c>
      <c r="V53" s="169"/>
      <c r="W53" s="169"/>
      <c r="X53" s="171"/>
      <c r="Y53" s="447" t="str">
        <f>IF($G53="","",IF(OR(MONTH($C53)=1,MONTH($C53)=2,MONTH($C53)=3),1,IF(OR(MONTH($C53)=4,MONTH($C53)=5,MONTH($C53)=6),2,IF(OR(MONTH($C53)=7,MONTH($C53)=8,MONTH($C53)=9),3,IF(OR(MONTH($C53)=10,MONTH($C53)=11,MONTH($C53)=12),4)))))</f>
        <v/>
      </c>
      <c r="Z53" s="447" t="str">
        <f>IF(C53="","","Ngày  "&amp;DAY(C53)&amp; "  "&amp;"Tháng  "&amp;MONTH(C53) &amp;"  "&amp;"Năm"&amp;"  " &amp;YEAR(C53))</f>
        <v/>
      </c>
      <c r="AA53" s="169"/>
      <c r="AB53" s="169"/>
      <c r="AC53" s="169"/>
      <c r="AD53" s="169"/>
      <c r="AE53" s="447" t="str">
        <f t="shared" si="3"/>
        <v/>
      </c>
      <c r="AF53" s="169"/>
      <c r="AG53" s="169"/>
    </row>
    <row r="54" spans="2:33" x14ac:dyDescent="0.25">
      <c r="B54" s="169"/>
      <c r="C54" s="170"/>
      <c r="D54" s="443"/>
      <c r="E54" s="169"/>
      <c r="F54" s="171"/>
      <c r="G54" s="169"/>
      <c r="H54" s="169"/>
      <c r="I54" s="172"/>
      <c r="J54" s="172"/>
      <c r="K54" s="173"/>
      <c r="L54" s="173"/>
      <c r="M54" s="173"/>
      <c r="N54" s="174"/>
      <c r="O54" s="444">
        <f t="shared" si="0"/>
        <v>0</v>
      </c>
      <c r="P54" s="169"/>
      <c r="Q54" s="436"/>
      <c r="R54" s="436"/>
      <c r="S54" s="445" t="str">
        <f>IFERROR(IF(R54="",VLOOKUP(Q54,DMKH_NCC!$C$7:$G$150,3,0),VLOOKUP(R54,DMKH_NCC!$C$7:$G$150,3,0)),"")</f>
        <v/>
      </c>
      <c r="T54" s="445" t="str">
        <f>IFERROR(IF(R54="",VLOOKUP(Q54,DMKH_NCC!$C$7:$G$150,4,0),VLOOKUP(R54,DMKH_NCC!$C$7:$G$150,4,0)),"")</f>
        <v/>
      </c>
      <c r="U54" s="446" t="str">
        <f>IFERROR(IF(R54="",VLOOKUP(Q54,DMKH_NCC!$C$7:$G$150,5,0),VLOOKUP(R54,DMKH_NCC!$C$7:$G$150,5,0)),"")</f>
        <v/>
      </c>
      <c r="V54" s="169"/>
      <c r="W54" s="169"/>
      <c r="X54" s="171"/>
      <c r="Y54" s="447" t="str">
        <f>IF($G54="","",IF(OR(MONTH($C54)=1,MONTH($C54)=2,MONTH($C54)=3),1,IF(OR(MONTH($C54)=4,MONTH($C54)=5,MONTH($C54)=6),2,IF(OR(MONTH($C54)=7,MONTH($C54)=8,MONTH($C54)=9),3,IF(OR(MONTH($C54)=10,MONTH($C54)=11,MONTH($C54)=12),4)))))</f>
        <v/>
      </c>
      <c r="Z54" s="447" t="str">
        <f>IF(C54="","","Ngày  "&amp;DAY(C54)&amp; "  "&amp;"Tháng  "&amp;MONTH(C54) &amp;"  "&amp;"Năm"&amp;"  " &amp;YEAR(C54))</f>
        <v/>
      </c>
      <c r="AA54" s="169"/>
      <c r="AB54" s="169"/>
      <c r="AC54" s="169"/>
      <c r="AD54" s="169"/>
      <c r="AE54" s="447" t="str">
        <f t="shared" si="3"/>
        <v/>
      </c>
      <c r="AF54" s="169"/>
      <c r="AG54" s="169"/>
    </row>
    <row r="55" spans="2:33" x14ac:dyDescent="0.25">
      <c r="B55" s="169"/>
      <c r="C55" s="170"/>
      <c r="D55" s="443"/>
      <c r="E55" s="169"/>
      <c r="F55" s="171"/>
      <c r="G55" s="169"/>
      <c r="H55" s="169"/>
      <c r="I55" s="172"/>
      <c r="J55" s="172"/>
      <c r="K55" s="173"/>
      <c r="L55" s="173"/>
      <c r="M55" s="173"/>
      <c r="N55" s="174"/>
      <c r="O55" s="444">
        <f t="shared" si="0"/>
        <v>0</v>
      </c>
      <c r="P55" s="169"/>
      <c r="Q55" s="436"/>
      <c r="R55" s="436"/>
      <c r="S55" s="445" t="str">
        <f>IFERROR(IF(R55="",VLOOKUP(Q55,DMKH_NCC!$C$7:$G$150,3,0),VLOOKUP(R55,DMKH_NCC!$C$7:$G$150,3,0)),"")</f>
        <v/>
      </c>
      <c r="T55" s="445" t="str">
        <f>IFERROR(IF(R55="",VLOOKUP(Q55,DMKH_NCC!$C$7:$G$150,4,0),VLOOKUP(R55,DMKH_NCC!$C$7:$G$150,4,0)),"")</f>
        <v/>
      </c>
      <c r="U55" s="446" t="str">
        <f>IFERROR(IF(R55="",VLOOKUP(Q55,DMKH_NCC!$C$7:$G$150,5,0),VLOOKUP(R55,DMKH_NCC!$C$7:$G$150,5,0)),"")</f>
        <v/>
      </c>
      <c r="V55" s="169"/>
      <c r="W55" s="169"/>
      <c r="X55" s="171"/>
      <c r="Y55" s="447" t="str">
        <f>IF($G55="","",IF(OR(MONTH($C55)=1,MONTH($C55)=2,MONTH($C55)=3),1,IF(OR(MONTH($C55)=4,MONTH($C55)=5,MONTH($C55)=6),2,IF(OR(MONTH($C55)=7,MONTH($C55)=8,MONTH($C55)=9),3,IF(OR(MONTH($C55)=10,MONTH($C55)=11,MONTH($C55)=12),4)))))</f>
        <v/>
      </c>
      <c r="Z55" s="447" t="str">
        <f>IF(C55="","","Ngày  "&amp;DAY(C55)&amp; "  "&amp;"Tháng  "&amp;MONTH(C55) &amp;"  "&amp;"Năm"&amp;"  " &amp;YEAR(C55))</f>
        <v/>
      </c>
      <c r="AA55" s="169"/>
      <c r="AB55" s="169"/>
      <c r="AC55" s="169"/>
      <c r="AD55" s="169"/>
      <c r="AE55" s="447" t="str">
        <f t="shared" si="3"/>
        <v/>
      </c>
      <c r="AF55" s="169"/>
      <c r="AG55" s="169"/>
    </row>
    <row r="56" spans="2:33" x14ac:dyDescent="0.25">
      <c r="B56" s="169"/>
      <c r="C56" s="170"/>
      <c r="D56" s="443"/>
      <c r="E56" s="169"/>
      <c r="F56" s="171"/>
      <c r="G56" s="169"/>
      <c r="H56" s="169"/>
      <c r="I56" s="172"/>
      <c r="J56" s="172"/>
      <c r="K56" s="173"/>
      <c r="L56" s="173"/>
      <c r="M56" s="173"/>
      <c r="N56" s="174"/>
      <c r="O56" s="444">
        <f t="shared" si="0"/>
        <v>0</v>
      </c>
      <c r="P56" s="169"/>
      <c r="Q56" s="436"/>
      <c r="R56" s="436"/>
      <c r="S56" s="445" t="str">
        <f>IFERROR(IF(R56="",VLOOKUP(Q56,DMKH_NCC!$C$7:$G$150,3,0),VLOOKUP(R56,DMKH_NCC!$C$7:$G$150,3,0)),"")</f>
        <v/>
      </c>
      <c r="T56" s="445" t="str">
        <f>IFERROR(IF(R56="",VLOOKUP(Q56,DMKH_NCC!$C$7:$G$150,4,0),VLOOKUP(R56,DMKH_NCC!$C$7:$G$150,4,0)),"")</f>
        <v/>
      </c>
      <c r="U56" s="446" t="str">
        <f>IFERROR(IF(R56="",VLOOKUP(Q56,DMKH_NCC!$C$7:$G$150,5,0),VLOOKUP(R56,DMKH_NCC!$C$7:$G$150,5,0)),"")</f>
        <v/>
      </c>
      <c r="V56" s="169"/>
      <c r="W56" s="169"/>
      <c r="X56" s="171"/>
      <c r="Y56" s="447" t="str">
        <f>IF($G56="","",IF(OR(MONTH($C56)=1,MONTH($C56)=2,MONTH($C56)=3),1,IF(OR(MONTH($C56)=4,MONTH($C56)=5,MONTH($C56)=6),2,IF(OR(MONTH($C56)=7,MONTH($C56)=8,MONTH($C56)=9),3,IF(OR(MONTH($C56)=10,MONTH($C56)=11,MONTH($C56)=12),4)))))</f>
        <v/>
      </c>
      <c r="Z56" s="447" t="str">
        <f>IF(C56="","","Ngày  "&amp;DAY(C56)&amp; "  "&amp;"Tháng  "&amp;MONTH(C56) &amp;"  "&amp;"Năm"&amp;"  " &amp;YEAR(C56))</f>
        <v/>
      </c>
      <c r="AA56" s="169"/>
      <c r="AB56" s="169"/>
      <c r="AC56" s="169"/>
      <c r="AD56" s="169"/>
      <c r="AE56" s="447" t="str">
        <f t="shared" si="3"/>
        <v/>
      </c>
      <c r="AF56" s="169"/>
      <c r="AG56" s="169"/>
    </row>
    <row r="57" spans="2:33" x14ac:dyDescent="0.25">
      <c r="B57" s="169"/>
      <c r="C57" s="170"/>
      <c r="D57" s="443"/>
      <c r="E57" s="169"/>
      <c r="F57" s="171"/>
      <c r="G57" s="169"/>
      <c r="H57" s="169"/>
      <c r="I57" s="172"/>
      <c r="J57" s="172"/>
      <c r="K57" s="173"/>
      <c r="L57" s="173"/>
      <c r="M57" s="173"/>
      <c r="N57" s="174"/>
      <c r="O57" s="444">
        <f t="shared" si="0"/>
        <v>0</v>
      </c>
      <c r="P57" s="169"/>
      <c r="Q57" s="436"/>
      <c r="R57" s="436"/>
      <c r="S57" s="445" t="str">
        <f>IFERROR(IF(R57="",VLOOKUP(Q57,DMKH_NCC!$C$7:$G$150,3,0),VLOOKUP(R57,DMKH_NCC!$C$7:$G$150,3,0)),"")</f>
        <v/>
      </c>
      <c r="T57" s="445" t="str">
        <f>IFERROR(IF(R57="",VLOOKUP(Q57,DMKH_NCC!$C$7:$G$150,4,0),VLOOKUP(R57,DMKH_NCC!$C$7:$G$150,4,0)),"")</f>
        <v/>
      </c>
      <c r="U57" s="446" t="str">
        <f>IFERROR(IF(R57="",VLOOKUP(Q57,DMKH_NCC!$C$7:$G$150,5,0),VLOOKUP(R57,DMKH_NCC!$C$7:$G$150,5,0)),"")</f>
        <v/>
      </c>
      <c r="V57" s="169"/>
      <c r="W57" s="169"/>
      <c r="X57" s="171"/>
      <c r="Y57" s="447" t="str">
        <f>IF($G57="","",IF(OR(MONTH($C57)=1,MONTH($C57)=2,MONTH($C57)=3),1,IF(OR(MONTH($C57)=4,MONTH($C57)=5,MONTH($C57)=6),2,IF(OR(MONTH($C57)=7,MONTH($C57)=8,MONTH($C57)=9),3,IF(OR(MONTH($C57)=10,MONTH($C57)=11,MONTH($C57)=12),4)))))</f>
        <v/>
      </c>
      <c r="Z57" s="447" t="str">
        <f>IF(C57="","","Ngày  "&amp;DAY(C57)&amp; "  "&amp;"Tháng  "&amp;MONTH(C57) &amp;"  "&amp;"Năm"&amp;"  " &amp;YEAR(C57))</f>
        <v/>
      </c>
      <c r="AA57" s="169"/>
      <c r="AB57" s="169"/>
      <c r="AC57" s="169"/>
      <c r="AD57" s="169"/>
      <c r="AE57" s="447" t="str">
        <f t="shared" si="3"/>
        <v/>
      </c>
      <c r="AF57" s="169"/>
      <c r="AG57" s="169"/>
    </row>
    <row r="58" spans="2:33" x14ac:dyDescent="0.25">
      <c r="B58" s="169"/>
      <c r="C58" s="170"/>
      <c r="D58" s="443"/>
      <c r="E58" s="169"/>
      <c r="F58" s="171"/>
      <c r="G58" s="169"/>
      <c r="H58" s="169"/>
      <c r="I58" s="172"/>
      <c r="J58" s="172"/>
      <c r="K58" s="173"/>
      <c r="L58" s="173"/>
      <c r="M58" s="173"/>
      <c r="N58" s="174"/>
      <c r="O58" s="444">
        <f t="shared" si="0"/>
        <v>0</v>
      </c>
      <c r="P58" s="169"/>
      <c r="Q58" s="436"/>
      <c r="R58" s="436"/>
      <c r="S58" s="445" t="str">
        <f>IFERROR(IF(R58="",VLOOKUP(Q58,DMKH_NCC!$C$7:$G$150,3,0),VLOOKUP(R58,DMKH_NCC!$C$7:$G$150,3,0)),"")</f>
        <v/>
      </c>
      <c r="T58" s="445" t="str">
        <f>IFERROR(IF(R58="",VLOOKUP(Q58,DMKH_NCC!$C$7:$G$150,4,0),VLOOKUP(R58,DMKH_NCC!$C$7:$G$150,4,0)),"")</f>
        <v/>
      </c>
      <c r="U58" s="446" t="str">
        <f>IFERROR(IF(R58="",VLOOKUP(Q58,DMKH_NCC!$C$7:$G$150,5,0),VLOOKUP(R58,DMKH_NCC!$C$7:$G$150,5,0)),"")</f>
        <v/>
      </c>
      <c r="V58" s="169"/>
      <c r="W58" s="169"/>
      <c r="X58" s="171"/>
      <c r="Y58" s="447" t="str">
        <f>IF($G58="","",IF(OR(MONTH($C58)=1,MONTH($C58)=2,MONTH($C58)=3),1,IF(OR(MONTH($C58)=4,MONTH($C58)=5,MONTH($C58)=6),2,IF(OR(MONTH($C58)=7,MONTH($C58)=8,MONTH($C58)=9),3,IF(OR(MONTH($C58)=10,MONTH($C58)=11,MONTH($C58)=12),4)))))</f>
        <v/>
      </c>
      <c r="Z58" s="447" t="str">
        <f>IF(C58="","","Ngày  "&amp;DAY(C58)&amp; "  "&amp;"Tháng  "&amp;MONTH(C58) &amp;"  "&amp;"Năm"&amp;"  " &amp;YEAR(C58))</f>
        <v/>
      </c>
      <c r="AA58" s="169"/>
      <c r="AB58" s="169"/>
      <c r="AC58" s="169"/>
      <c r="AD58" s="169"/>
      <c r="AE58" s="447" t="str">
        <f t="shared" si="3"/>
        <v/>
      </c>
      <c r="AF58" s="169"/>
      <c r="AG58" s="169"/>
    </row>
    <row r="59" spans="2:33" x14ac:dyDescent="0.25">
      <c r="B59" s="169"/>
      <c r="C59" s="170"/>
      <c r="D59" s="443"/>
      <c r="E59" s="169"/>
      <c r="F59" s="171"/>
      <c r="G59" s="169"/>
      <c r="H59" s="169"/>
      <c r="I59" s="172"/>
      <c r="J59" s="172"/>
      <c r="K59" s="173"/>
      <c r="L59" s="173"/>
      <c r="M59" s="173"/>
      <c r="N59" s="174"/>
      <c r="O59" s="444">
        <f t="shared" si="0"/>
        <v>0</v>
      </c>
      <c r="P59" s="169"/>
      <c r="Q59" s="436"/>
      <c r="R59" s="436"/>
      <c r="S59" s="445" t="str">
        <f>IFERROR(IF(R59="",VLOOKUP(Q59,DMKH_NCC!$C$7:$G$150,3,0),VLOOKUP(R59,DMKH_NCC!$C$7:$G$150,3,0)),"")</f>
        <v/>
      </c>
      <c r="T59" s="445" t="str">
        <f>IFERROR(IF(R59="",VLOOKUP(Q59,DMKH_NCC!$C$7:$G$150,4,0),VLOOKUP(R59,DMKH_NCC!$C$7:$G$150,4,0)),"")</f>
        <v/>
      </c>
      <c r="U59" s="446" t="str">
        <f>IFERROR(IF(R59="",VLOOKUP(Q59,DMKH_NCC!$C$7:$G$150,5,0),VLOOKUP(R59,DMKH_NCC!$C$7:$G$150,5,0)),"")</f>
        <v/>
      </c>
      <c r="V59" s="169"/>
      <c r="W59" s="169"/>
      <c r="X59" s="171"/>
      <c r="Y59" s="447" t="str">
        <f>IF($G59="","",IF(OR(MONTH($C59)=1,MONTH($C59)=2,MONTH($C59)=3),1,IF(OR(MONTH($C59)=4,MONTH($C59)=5,MONTH($C59)=6),2,IF(OR(MONTH($C59)=7,MONTH($C59)=8,MONTH($C59)=9),3,IF(OR(MONTH($C59)=10,MONTH($C59)=11,MONTH($C59)=12),4)))))</f>
        <v/>
      </c>
      <c r="Z59" s="447" t="str">
        <f>IF(C59="","","Ngày  "&amp;DAY(C59)&amp; "  "&amp;"Tháng  "&amp;MONTH(C59) &amp;"  "&amp;"Năm"&amp;"  " &amp;YEAR(C59))</f>
        <v/>
      </c>
      <c r="AA59" s="169"/>
      <c r="AB59" s="169"/>
      <c r="AC59" s="169"/>
      <c r="AD59" s="169"/>
      <c r="AE59" s="447" t="str">
        <f t="shared" si="3"/>
        <v/>
      </c>
      <c r="AF59" s="169"/>
      <c r="AG59" s="169"/>
    </row>
    <row r="60" spans="2:33" x14ac:dyDescent="0.25">
      <c r="B60" s="169"/>
      <c r="C60" s="170"/>
      <c r="D60" s="443"/>
      <c r="E60" s="169"/>
      <c r="F60" s="171"/>
      <c r="G60" s="169"/>
      <c r="H60" s="169"/>
      <c r="I60" s="172"/>
      <c r="J60" s="172"/>
      <c r="K60" s="173"/>
      <c r="L60" s="173"/>
      <c r="M60" s="173"/>
      <c r="N60" s="174"/>
      <c r="O60" s="444">
        <f t="shared" si="0"/>
        <v>0</v>
      </c>
      <c r="P60" s="169"/>
      <c r="Q60" s="436"/>
      <c r="R60" s="436"/>
      <c r="S60" s="445" t="str">
        <f>IFERROR(IF(R60="",VLOOKUP(Q60,DMKH_NCC!$C$7:$G$150,3,0),VLOOKUP(R60,DMKH_NCC!$C$7:$G$150,3,0)),"")</f>
        <v/>
      </c>
      <c r="T60" s="445" t="str">
        <f>IFERROR(IF(R60="",VLOOKUP(Q60,DMKH_NCC!$C$7:$G$150,4,0),VLOOKUP(R60,DMKH_NCC!$C$7:$G$150,4,0)),"")</f>
        <v/>
      </c>
      <c r="U60" s="446" t="str">
        <f>IFERROR(IF(R60="",VLOOKUP(Q60,DMKH_NCC!$C$7:$G$150,5,0),VLOOKUP(R60,DMKH_NCC!$C$7:$G$150,5,0)),"")</f>
        <v/>
      </c>
      <c r="V60" s="169"/>
      <c r="W60" s="169"/>
      <c r="X60" s="171"/>
      <c r="Y60" s="447" t="str">
        <f>IF($G60="","",IF(OR(MONTH($C60)=1,MONTH($C60)=2,MONTH($C60)=3),1,IF(OR(MONTH($C60)=4,MONTH($C60)=5,MONTH($C60)=6),2,IF(OR(MONTH($C60)=7,MONTH($C60)=8,MONTH($C60)=9),3,IF(OR(MONTH($C60)=10,MONTH($C60)=11,MONTH($C60)=12),4)))))</f>
        <v/>
      </c>
      <c r="Z60" s="447" t="str">
        <f>IF(C60="","","Ngày  "&amp;DAY(C60)&amp; "  "&amp;"Tháng  "&amp;MONTH(C60) &amp;"  "&amp;"Năm"&amp;"  " &amp;YEAR(C60))</f>
        <v/>
      </c>
      <c r="AA60" s="169"/>
      <c r="AB60" s="169"/>
      <c r="AC60" s="169"/>
      <c r="AD60" s="169"/>
      <c r="AE60" s="447" t="str">
        <f t="shared" si="3"/>
        <v/>
      </c>
      <c r="AF60" s="169"/>
      <c r="AG60" s="169"/>
    </row>
    <row r="61" spans="2:33" x14ac:dyDescent="0.25">
      <c r="B61" s="169"/>
      <c r="C61" s="170"/>
      <c r="D61" s="443"/>
      <c r="E61" s="169"/>
      <c r="F61" s="171"/>
      <c r="G61" s="169"/>
      <c r="H61" s="169"/>
      <c r="I61" s="172"/>
      <c r="J61" s="172"/>
      <c r="K61" s="173"/>
      <c r="L61" s="173"/>
      <c r="M61" s="173"/>
      <c r="N61" s="174"/>
      <c r="O61" s="444">
        <f t="shared" si="0"/>
        <v>0</v>
      </c>
      <c r="P61" s="169"/>
      <c r="Q61" s="436"/>
      <c r="R61" s="436"/>
      <c r="S61" s="445" t="str">
        <f>IFERROR(IF(R61="",VLOOKUP(Q61,DMKH_NCC!$C$7:$G$150,3,0),VLOOKUP(R61,DMKH_NCC!$C$7:$G$150,3,0)),"")</f>
        <v/>
      </c>
      <c r="T61" s="445" t="str">
        <f>IFERROR(IF(R61="",VLOOKUP(Q61,DMKH_NCC!$C$7:$G$150,4,0),VLOOKUP(R61,DMKH_NCC!$C$7:$G$150,4,0)),"")</f>
        <v/>
      </c>
      <c r="U61" s="446" t="str">
        <f>IFERROR(IF(R61="",VLOOKUP(Q61,DMKH_NCC!$C$7:$G$150,5,0),VLOOKUP(R61,DMKH_NCC!$C$7:$G$150,5,0)),"")</f>
        <v/>
      </c>
      <c r="V61" s="169"/>
      <c r="W61" s="169"/>
      <c r="X61" s="171"/>
      <c r="Y61" s="447" t="str">
        <f>IF($G61="","",IF(OR(MONTH($C61)=1,MONTH($C61)=2,MONTH($C61)=3),1,IF(OR(MONTH($C61)=4,MONTH($C61)=5,MONTH($C61)=6),2,IF(OR(MONTH($C61)=7,MONTH($C61)=8,MONTH($C61)=9),3,IF(OR(MONTH($C61)=10,MONTH($C61)=11,MONTH($C61)=12),4)))))</f>
        <v/>
      </c>
      <c r="Z61" s="447" t="str">
        <f>IF(C61="","","Ngày  "&amp;DAY(C61)&amp; "  "&amp;"Tháng  "&amp;MONTH(C61) &amp;"  "&amp;"Năm"&amp;"  " &amp;YEAR(C61))</f>
        <v/>
      </c>
      <c r="AA61" s="169"/>
      <c r="AB61" s="169"/>
      <c r="AC61" s="169"/>
      <c r="AD61" s="169"/>
      <c r="AE61" s="447" t="str">
        <f t="shared" si="3"/>
        <v/>
      </c>
      <c r="AF61" s="169"/>
      <c r="AG61" s="169"/>
    </row>
    <row r="62" spans="2:33" x14ac:dyDescent="0.25">
      <c r="B62" s="169"/>
      <c r="C62" s="170"/>
      <c r="D62" s="443"/>
      <c r="E62" s="169"/>
      <c r="F62" s="171"/>
      <c r="G62" s="169"/>
      <c r="H62" s="169"/>
      <c r="I62" s="172"/>
      <c r="J62" s="172"/>
      <c r="K62" s="173"/>
      <c r="L62" s="173"/>
      <c r="M62" s="173"/>
      <c r="N62" s="174"/>
      <c r="O62" s="444">
        <f t="shared" si="0"/>
        <v>0</v>
      </c>
      <c r="P62" s="169"/>
      <c r="Q62" s="436"/>
      <c r="R62" s="436"/>
      <c r="S62" s="445" t="str">
        <f>IFERROR(IF(R62="",VLOOKUP(Q62,DMKH_NCC!$C$7:$G$150,3,0),VLOOKUP(R62,DMKH_NCC!$C$7:$G$150,3,0)),"")</f>
        <v/>
      </c>
      <c r="T62" s="445" t="str">
        <f>IFERROR(IF(R62="",VLOOKUP(Q62,DMKH_NCC!$C$7:$G$150,4,0),VLOOKUP(R62,DMKH_NCC!$C$7:$G$150,4,0)),"")</f>
        <v/>
      </c>
      <c r="U62" s="446" t="str">
        <f>IFERROR(IF(R62="",VLOOKUP(Q62,DMKH_NCC!$C$7:$G$150,5,0),VLOOKUP(R62,DMKH_NCC!$C$7:$G$150,5,0)),"")</f>
        <v/>
      </c>
      <c r="V62" s="169"/>
      <c r="W62" s="169"/>
      <c r="X62" s="171"/>
      <c r="Y62" s="447" t="str">
        <f>IF($G62="","",IF(OR(MONTH($C62)=1,MONTH($C62)=2,MONTH($C62)=3),1,IF(OR(MONTH($C62)=4,MONTH($C62)=5,MONTH($C62)=6),2,IF(OR(MONTH($C62)=7,MONTH($C62)=8,MONTH($C62)=9),3,IF(OR(MONTH($C62)=10,MONTH($C62)=11,MONTH($C62)=12),4)))))</f>
        <v/>
      </c>
      <c r="Z62" s="447" t="str">
        <f>IF(C62="","","Ngày  "&amp;DAY(C62)&amp; "  "&amp;"Tháng  "&amp;MONTH(C62) &amp;"  "&amp;"Năm"&amp;"  " &amp;YEAR(C62))</f>
        <v/>
      </c>
      <c r="AA62" s="169"/>
      <c r="AB62" s="169"/>
      <c r="AC62" s="169"/>
      <c r="AD62" s="169"/>
      <c r="AE62" s="447" t="str">
        <f t="shared" si="3"/>
        <v/>
      </c>
      <c r="AF62" s="169"/>
      <c r="AG62" s="169"/>
    </row>
    <row r="63" spans="2:33" x14ac:dyDescent="0.25">
      <c r="B63" s="169"/>
      <c r="C63" s="170"/>
      <c r="D63" s="443"/>
      <c r="E63" s="169"/>
      <c r="F63" s="171"/>
      <c r="G63" s="169"/>
      <c r="H63" s="169"/>
      <c r="I63" s="172"/>
      <c r="J63" s="172"/>
      <c r="K63" s="173"/>
      <c r="L63" s="173"/>
      <c r="M63" s="173"/>
      <c r="N63" s="174"/>
      <c r="O63" s="444">
        <f t="shared" si="0"/>
        <v>0</v>
      </c>
      <c r="P63" s="169"/>
      <c r="Q63" s="436"/>
      <c r="R63" s="436"/>
      <c r="S63" s="445" t="str">
        <f>IFERROR(IF(R63="",VLOOKUP(Q63,DMKH_NCC!$C$7:$G$150,3,0),VLOOKUP(R63,DMKH_NCC!$C$7:$G$150,3,0)),"")</f>
        <v/>
      </c>
      <c r="T63" s="445" t="str">
        <f>IFERROR(IF(R63="",VLOOKUP(Q63,DMKH_NCC!$C$7:$G$150,4,0),VLOOKUP(R63,DMKH_NCC!$C$7:$G$150,4,0)),"")</f>
        <v/>
      </c>
      <c r="U63" s="446" t="str">
        <f>IFERROR(IF(R63="",VLOOKUP(Q63,DMKH_NCC!$C$7:$G$150,5,0),VLOOKUP(R63,DMKH_NCC!$C$7:$G$150,5,0)),"")</f>
        <v/>
      </c>
      <c r="V63" s="169"/>
      <c r="W63" s="169"/>
      <c r="X63" s="171"/>
      <c r="Y63" s="447" t="str">
        <f>IF($G63="","",IF(OR(MONTH($C63)=1,MONTH($C63)=2,MONTH($C63)=3),1,IF(OR(MONTH($C63)=4,MONTH($C63)=5,MONTH($C63)=6),2,IF(OR(MONTH($C63)=7,MONTH($C63)=8,MONTH($C63)=9),3,IF(OR(MONTH($C63)=10,MONTH($C63)=11,MONTH($C63)=12),4)))))</f>
        <v/>
      </c>
      <c r="Z63" s="447" t="str">
        <f>IF(C63="","","Ngày  "&amp;DAY(C63)&amp; "  "&amp;"Tháng  "&amp;MONTH(C63) &amp;"  "&amp;"Năm"&amp;"  " &amp;YEAR(C63))</f>
        <v/>
      </c>
      <c r="AA63" s="169"/>
      <c r="AB63" s="169"/>
      <c r="AC63" s="169"/>
      <c r="AD63" s="169"/>
      <c r="AE63" s="447" t="str">
        <f t="shared" si="3"/>
        <v/>
      </c>
      <c r="AF63" s="169"/>
      <c r="AG63" s="169"/>
    </row>
    <row r="64" spans="2:33" x14ac:dyDescent="0.25">
      <c r="B64" s="169"/>
      <c r="C64" s="170"/>
      <c r="D64" s="443"/>
      <c r="E64" s="169"/>
      <c r="F64" s="171"/>
      <c r="G64" s="169"/>
      <c r="H64" s="169"/>
      <c r="I64" s="172"/>
      <c r="J64" s="172"/>
      <c r="K64" s="173"/>
      <c r="L64" s="173"/>
      <c r="M64" s="173"/>
      <c r="N64" s="174"/>
      <c r="O64" s="444">
        <f t="shared" si="0"/>
        <v>0</v>
      </c>
      <c r="P64" s="169"/>
      <c r="Q64" s="436"/>
      <c r="R64" s="436"/>
      <c r="S64" s="445" t="str">
        <f>IFERROR(IF(R64="",VLOOKUP(Q64,DMKH_NCC!$C$7:$G$150,3,0),VLOOKUP(R64,DMKH_NCC!$C$7:$G$150,3,0)),"")</f>
        <v/>
      </c>
      <c r="T64" s="445" t="str">
        <f>IFERROR(IF(R64="",VLOOKUP(Q64,DMKH_NCC!$C$7:$G$150,4,0),VLOOKUP(R64,DMKH_NCC!$C$7:$G$150,4,0)),"")</f>
        <v/>
      </c>
      <c r="U64" s="446" t="str">
        <f>IFERROR(IF(R64="",VLOOKUP(Q64,DMKH_NCC!$C$7:$G$150,5,0),VLOOKUP(R64,DMKH_NCC!$C$7:$G$150,5,0)),"")</f>
        <v/>
      </c>
      <c r="V64" s="169"/>
      <c r="W64" s="169"/>
      <c r="X64" s="171"/>
      <c r="Y64" s="447" t="str">
        <f>IF($G64="","",IF(OR(MONTH($C64)=1,MONTH($C64)=2,MONTH($C64)=3),1,IF(OR(MONTH($C64)=4,MONTH($C64)=5,MONTH($C64)=6),2,IF(OR(MONTH($C64)=7,MONTH($C64)=8,MONTH($C64)=9),3,IF(OR(MONTH($C64)=10,MONTH($C64)=11,MONTH($C64)=12),4)))))</f>
        <v/>
      </c>
      <c r="Z64" s="447" t="str">
        <f>IF(C64="","","Ngày  "&amp;DAY(C64)&amp; "  "&amp;"Tháng  "&amp;MONTH(C64) &amp;"  "&amp;"Năm"&amp;"  " &amp;YEAR(C64))</f>
        <v/>
      </c>
      <c r="AA64" s="169"/>
      <c r="AB64" s="169"/>
      <c r="AC64" s="169"/>
      <c r="AD64" s="169"/>
      <c r="AE64" s="447" t="str">
        <f t="shared" si="3"/>
        <v/>
      </c>
      <c r="AF64" s="169"/>
      <c r="AG64" s="169"/>
    </row>
    <row r="65" spans="2:33" x14ac:dyDescent="0.25">
      <c r="B65" s="169"/>
      <c r="C65" s="170"/>
      <c r="D65" s="443"/>
      <c r="E65" s="169"/>
      <c r="F65" s="171"/>
      <c r="G65" s="169"/>
      <c r="H65" s="169"/>
      <c r="I65" s="172"/>
      <c r="J65" s="172"/>
      <c r="K65" s="173"/>
      <c r="L65" s="173"/>
      <c r="M65" s="173"/>
      <c r="N65" s="174"/>
      <c r="O65" s="444">
        <f t="shared" si="0"/>
        <v>0</v>
      </c>
      <c r="P65" s="169"/>
      <c r="Q65" s="436"/>
      <c r="R65" s="436"/>
      <c r="S65" s="445" t="str">
        <f>IFERROR(IF(R65="",VLOOKUP(Q65,DMKH_NCC!$C$7:$G$150,3,0),VLOOKUP(R65,DMKH_NCC!$C$7:$G$150,3,0)),"")</f>
        <v/>
      </c>
      <c r="T65" s="445" t="str">
        <f>IFERROR(IF(R65="",VLOOKUP(Q65,DMKH_NCC!$C$7:$G$150,4,0),VLOOKUP(R65,DMKH_NCC!$C$7:$G$150,4,0)),"")</f>
        <v/>
      </c>
      <c r="U65" s="446" t="str">
        <f>IFERROR(IF(R65="",VLOOKUP(Q65,DMKH_NCC!$C$7:$G$150,5,0),VLOOKUP(R65,DMKH_NCC!$C$7:$G$150,5,0)),"")</f>
        <v/>
      </c>
      <c r="V65" s="169"/>
      <c r="W65" s="169"/>
      <c r="X65" s="171"/>
      <c r="Y65" s="447" t="str">
        <f>IF($G65="","",IF(OR(MONTH($C65)=1,MONTH($C65)=2,MONTH($C65)=3),1,IF(OR(MONTH($C65)=4,MONTH($C65)=5,MONTH($C65)=6),2,IF(OR(MONTH($C65)=7,MONTH($C65)=8,MONTH($C65)=9),3,IF(OR(MONTH($C65)=10,MONTH($C65)=11,MONTH($C65)=12),4)))))</f>
        <v/>
      </c>
      <c r="Z65" s="447" t="str">
        <f>IF(C65="","","Ngày  "&amp;DAY(C65)&amp; "  "&amp;"Tháng  "&amp;MONTH(C65) &amp;"  "&amp;"Năm"&amp;"  " &amp;YEAR(C65))</f>
        <v/>
      </c>
      <c r="AA65" s="169"/>
      <c r="AB65" s="169"/>
      <c r="AC65" s="169"/>
      <c r="AD65" s="169"/>
      <c r="AE65" s="447" t="str">
        <f t="shared" si="3"/>
        <v/>
      </c>
      <c r="AF65" s="169"/>
      <c r="AG65" s="169"/>
    </row>
    <row r="66" spans="2:33" x14ac:dyDescent="0.25">
      <c r="B66" s="169"/>
      <c r="C66" s="170"/>
      <c r="D66" s="443"/>
      <c r="E66" s="169"/>
      <c r="F66" s="171"/>
      <c r="G66" s="169"/>
      <c r="H66" s="169"/>
      <c r="I66" s="172"/>
      <c r="J66" s="172"/>
      <c r="K66" s="173"/>
      <c r="L66" s="173"/>
      <c r="M66" s="173"/>
      <c r="N66" s="174"/>
      <c r="O66" s="444">
        <f t="shared" si="0"/>
        <v>0</v>
      </c>
      <c r="P66" s="169"/>
      <c r="Q66" s="436"/>
      <c r="R66" s="436"/>
      <c r="S66" s="445" t="str">
        <f>IFERROR(IF(R66="",VLOOKUP(Q66,DMKH_NCC!$C$7:$G$150,3,0),VLOOKUP(R66,DMKH_NCC!$C$7:$G$150,3,0)),"")</f>
        <v/>
      </c>
      <c r="T66" s="445" t="str">
        <f>IFERROR(IF(R66="",VLOOKUP(Q66,DMKH_NCC!$C$7:$G$150,4,0),VLOOKUP(R66,DMKH_NCC!$C$7:$G$150,4,0)),"")</f>
        <v/>
      </c>
      <c r="U66" s="446" t="str">
        <f>IFERROR(IF(R66="",VLOOKUP(Q66,DMKH_NCC!$C$7:$G$150,5,0),VLOOKUP(R66,DMKH_NCC!$C$7:$G$150,5,0)),"")</f>
        <v/>
      </c>
      <c r="V66" s="169"/>
      <c r="W66" s="169"/>
      <c r="X66" s="171"/>
      <c r="Y66" s="447" t="str">
        <f>IF($G66="","",IF(OR(MONTH($C66)=1,MONTH($C66)=2,MONTH($C66)=3),1,IF(OR(MONTH($C66)=4,MONTH($C66)=5,MONTH($C66)=6),2,IF(OR(MONTH($C66)=7,MONTH($C66)=8,MONTH($C66)=9),3,IF(OR(MONTH($C66)=10,MONTH($C66)=11,MONTH($C66)=12),4)))))</f>
        <v/>
      </c>
      <c r="Z66" s="447" t="str">
        <f>IF(C66="","","Ngày  "&amp;DAY(C66)&amp; "  "&amp;"Tháng  "&amp;MONTH(C66) &amp;"  "&amp;"Năm"&amp;"  " &amp;YEAR(C66))</f>
        <v/>
      </c>
      <c r="AA66" s="169"/>
      <c r="AB66" s="169"/>
      <c r="AC66" s="169"/>
      <c r="AD66" s="169"/>
      <c r="AE66" s="447" t="str">
        <f t="shared" si="3"/>
        <v/>
      </c>
      <c r="AF66" s="169"/>
      <c r="AG66" s="169"/>
    </row>
    <row r="67" spans="2:33" x14ac:dyDescent="0.25">
      <c r="B67" s="169"/>
      <c r="C67" s="170"/>
      <c r="D67" s="443"/>
      <c r="E67" s="169"/>
      <c r="F67" s="171"/>
      <c r="G67" s="169"/>
      <c r="H67" s="169"/>
      <c r="I67" s="172"/>
      <c r="J67" s="172"/>
      <c r="K67" s="173"/>
      <c r="L67" s="173"/>
      <c r="M67" s="173"/>
      <c r="N67" s="174"/>
      <c r="O67" s="444">
        <f t="shared" si="0"/>
        <v>0</v>
      </c>
      <c r="P67" s="169"/>
      <c r="Q67" s="436"/>
      <c r="R67" s="436"/>
      <c r="S67" s="445" t="str">
        <f>IFERROR(IF(R67="",VLOOKUP(Q67,DMKH_NCC!$C$7:$G$150,3,0),VLOOKUP(R67,DMKH_NCC!$C$7:$G$150,3,0)),"")</f>
        <v/>
      </c>
      <c r="T67" s="445" t="str">
        <f>IFERROR(IF(R67="",VLOOKUP(Q67,DMKH_NCC!$C$7:$G$150,4,0),VLOOKUP(R67,DMKH_NCC!$C$7:$G$150,4,0)),"")</f>
        <v/>
      </c>
      <c r="U67" s="446" t="str">
        <f>IFERROR(IF(R67="",VLOOKUP(Q67,DMKH_NCC!$C$7:$G$150,5,0),VLOOKUP(R67,DMKH_NCC!$C$7:$G$150,5,0)),"")</f>
        <v/>
      </c>
      <c r="V67" s="169"/>
      <c r="W67" s="169"/>
      <c r="X67" s="171"/>
      <c r="Y67" s="447" t="str">
        <f>IF($G67="","",IF(OR(MONTH($C67)=1,MONTH($C67)=2,MONTH($C67)=3),1,IF(OR(MONTH($C67)=4,MONTH($C67)=5,MONTH($C67)=6),2,IF(OR(MONTH($C67)=7,MONTH($C67)=8,MONTH($C67)=9),3,IF(OR(MONTH($C67)=10,MONTH($C67)=11,MONTH($C67)=12),4)))))</f>
        <v/>
      </c>
      <c r="Z67" s="447" t="str">
        <f>IF(C67="","","Ngày  "&amp;DAY(C67)&amp; "  "&amp;"Tháng  "&amp;MONTH(C67) &amp;"  "&amp;"Năm"&amp;"  " &amp;YEAR(C67))</f>
        <v/>
      </c>
      <c r="AA67" s="169"/>
      <c r="AB67" s="169"/>
      <c r="AC67" s="169"/>
      <c r="AD67" s="169"/>
      <c r="AE67" s="447" t="str">
        <f t="shared" si="3"/>
        <v/>
      </c>
      <c r="AF67" s="169"/>
      <c r="AG67" s="169"/>
    </row>
    <row r="68" spans="2:33" x14ac:dyDescent="0.25">
      <c r="B68" s="169"/>
      <c r="C68" s="170"/>
      <c r="D68" s="443"/>
      <c r="E68" s="169"/>
      <c r="F68" s="171"/>
      <c r="G68" s="169"/>
      <c r="H68" s="169"/>
      <c r="I68" s="172"/>
      <c r="J68" s="172"/>
      <c r="K68" s="173"/>
      <c r="L68" s="173"/>
      <c r="M68" s="173"/>
      <c r="N68" s="174"/>
      <c r="O68" s="444">
        <f t="shared" si="0"/>
        <v>0</v>
      </c>
      <c r="P68" s="169"/>
      <c r="Q68" s="436"/>
      <c r="R68" s="436"/>
      <c r="S68" s="445" t="str">
        <f>IFERROR(IF(R68="",VLOOKUP(Q68,DMKH_NCC!$C$7:$G$150,3,0),VLOOKUP(R68,DMKH_NCC!$C$7:$G$150,3,0)),"")</f>
        <v/>
      </c>
      <c r="T68" s="445" t="str">
        <f>IFERROR(IF(R68="",VLOOKUP(Q68,DMKH_NCC!$C$7:$G$150,4,0),VLOOKUP(R68,DMKH_NCC!$C$7:$G$150,4,0)),"")</f>
        <v/>
      </c>
      <c r="U68" s="446" t="str">
        <f>IFERROR(IF(R68="",VLOOKUP(Q68,DMKH_NCC!$C$7:$G$150,5,0),VLOOKUP(R68,DMKH_NCC!$C$7:$G$150,5,0)),"")</f>
        <v/>
      </c>
      <c r="V68" s="169"/>
      <c r="W68" s="169"/>
      <c r="X68" s="171"/>
      <c r="Y68" s="447" t="str">
        <f>IF($G68="","",IF(OR(MONTH($C68)=1,MONTH($C68)=2,MONTH($C68)=3),1,IF(OR(MONTH($C68)=4,MONTH($C68)=5,MONTH($C68)=6),2,IF(OR(MONTH($C68)=7,MONTH($C68)=8,MONTH($C68)=9),3,IF(OR(MONTH($C68)=10,MONTH($C68)=11,MONTH($C68)=12),4)))))</f>
        <v/>
      </c>
      <c r="Z68" s="447" t="str">
        <f>IF(C68="","","Ngày  "&amp;DAY(C68)&amp; "  "&amp;"Tháng  "&amp;MONTH(C68) &amp;"  "&amp;"Năm"&amp;"  " &amp;YEAR(C68))</f>
        <v/>
      </c>
      <c r="AA68" s="169"/>
      <c r="AB68" s="169"/>
      <c r="AC68" s="169"/>
      <c r="AD68" s="169"/>
      <c r="AE68" s="447" t="str">
        <f t="shared" si="3"/>
        <v/>
      </c>
      <c r="AF68" s="169"/>
      <c r="AG68" s="169"/>
    </row>
    <row r="69" spans="2:33" x14ac:dyDescent="0.25">
      <c r="B69" s="169"/>
      <c r="C69" s="170"/>
      <c r="D69" s="443"/>
      <c r="E69" s="169"/>
      <c r="F69" s="171"/>
      <c r="G69" s="169"/>
      <c r="H69" s="169"/>
      <c r="I69" s="172"/>
      <c r="J69" s="172"/>
      <c r="K69" s="173"/>
      <c r="L69" s="173"/>
      <c r="M69" s="173"/>
      <c r="N69" s="174"/>
      <c r="O69" s="444">
        <f t="shared" si="0"/>
        <v>0</v>
      </c>
      <c r="P69" s="169"/>
      <c r="Q69" s="436"/>
      <c r="R69" s="436"/>
      <c r="S69" s="445" t="str">
        <f>IFERROR(IF(R69="",VLOOKUP(Q69,DMKH_NCC!$C$7:$G$150,3,0),VLOOKUP(R69,DMKH_NCC!$C$7:$G$150,3,0)),"")</f>
        <v/>
      </c>
      <c r="T69" s="445" t="str">
        <f>IFERROR(IF(R69="",VLOOKUP(Q69,DMKH_NCC!$C$7:$G$150,4,0),VLOOKUP(R69,DMKH_NCC!$C$7:$G$150,4,0)),"")</f>
        <v/>
      </c>
      <c r="U69" s="446" t="str">
        <f>IFERROR(IF(R69="",VLOOKUP(Q69,DMKH_NCC!$C$7:$G$150,5,0),VLOOKUP(R69,DMKH_NCC!$C$7:$G$150,5,0)),"")</f>
        <v/>
      </c>
      <c r="V69" s="169"/>
      <c r="W69" s="169"/>
      <c r="X69" s="171"/>
      <c r="Y69" s="447" t="str">
        <f>IF($G69="","",IF(OR(MONTH($C69)=1,MONTH($C69)=2,MONTH($C69)=3),1,IF(OR(MONTH($C69)=4,MONTH($C69)=5,MONTH($C69)=6),2,IF(OR(MONTH($C69)=7,MONTH($C69)=8,MONTH($C69)=9),3,IF(OR(MONTH($C69)=10,MONTH($C69)=11,MONTH($C69)=12),4)))))</f>
        <v/>
      </c>
      <c r="Z69" s="447" t="str">
        <f>IF(C69="","","Ngày  "&amp;DAY(C69)&amp; "  "&amp;"Tháng  "&amp;MONTH(C69) &amp;"  "&amp;"Năm"&amp;"  " &amp;YEAR(C69))</f>
        <v/>
      </c>
      <c r="AA69" s="169"/>
      <c r="AB69" s="169"/>
      <c r="AC69" s="169"/>
      <c r="AD69" s="169"/>
      <c r="AE69" s="447" t="str">
        <f t="shared" ref="AE69:AE132" si="9">IF(G69="","",IF(G69="MV",G69&amp;Y69,IF(G69="BR",G69&amp;N69&amp;Y69)))</f>
        <v/>
      </c>
      <c r="AF69" s="169"/>
      <c r="AG69" s="169"/>
    </row>
    <row r="70" spans="2:33" x14ac:dyDescent="0.25">
      <c r="B70" s="169"/>
      <c r="C70" s="170"/>
      <c r="D70" s="443"/>
      <c r="E70" s="169"/>
      <c r="F70" s="171"/>
      <c r="G70" s="169"/>
      <c r="H70" s="169"/>
      <c r="I70" s="172"/>
      <c r="J70" s="172"/>
      <c r="K70" s="173"/>
      <c r="L70" s="173"/>
      <c r="M70" s="173"/>
      <c r="N70" s="174"/>
      <c r="O70" s="444">
        <f t="shared" ref="O70:O133" si="10">N70*K70</f>
        <v>0</v>
      </c>
      <c r="P70" s="169"/>
      <c r="Q70" s="436"/>
      <c r="R70" s="436"/>
      <c r="S70" s="445" t="str">
        <f>IFERROR(IF(R70="",VLOOKUP(Q70,DMKH_NCC!$C$7:$G$150,3,0),VLOOKUP(R70,DMKH_NCC!$C$7:$G$150,3,0)),"")</f>
        <v/>
      </c>
      <c r="T70" s="445" t="str">
        <f>IFERROR(IF(R70="",VLOOKUP(Q70,DMKH_NCC!$C$7:$G$150,4,0),VLOOKUP(R70,DMKH_NCC!$C$7:$G$150,4,0)),"")</f>
        <v/>
      </c>
      <c r="U70" s="446" t="str">
        <f>IFERROR(IF(R70="",VLOOKUP(Q70,DMKH_NCC!$C$7:$G$150,5,0),VLOOKUP(R70,DMKH_NCC!$C$7:$G$150,5,0)),"")</f>
        <v/>
      </c>
      <c r="V70" s="169"/>
      <c r="W70" s="169"/>
      <c r="X70" s="171"/>
      <c r="Y70" s="447" t="str">
        <f>IF($G70="","",IF(OR(MONTH($C70)=1,MONTH($C70)=2,MONTH($C70)=3),1,IF(OR(MONTH($C70)=4,MONTH($C70)=5,MONTH($C70)=6),2,IF(OR(MONTH($C70)=7,MONTH($C70)=8,MONTH($C70)=9),3,IF(OR(MONTH($C70)=10,MONTH($C70)=11,MONTH($C70)=12),4)))))</f>
        <v/>
      </c>
      <c r="Z70" s="447" t="str">
        <f>IF(C70="","","Ngày  "&amp;DAY(C70)&amp; "  "&amp;"Tháng  "&amp;MONTH(C70) &amp;"  "&amp;"Năm"&amp;"  " &amp;YEAR(C70))</f>
        <v/>
      </c>
      <c r="AA70" s="169"/>
      <c r="AB70" s="169"/>
      <c r="AC70" s="169"/>
      <c r="AD70" s="169"/>
      <c r="AE70" s="447" t="str">
        <f t="shared" si="9"/>
        <v/>
      </c>
      <c r="AF70" s="169"/>
      <c r="AG70" s="169"/>
    </row>
    <row r="71" spans="2:33" x14ac:dyDescent="0.25">
      <c r="B71" s="169"/>
      <c r="C71" s="170"/>
      <c r="D71" s="443"/>
      <c r="E71" s="169"/>
      <c r="F71" s="171"/>
      <c r="G71" s="169"/>
      <c r="H71" s="169"/>
      <c r="I71" s="172"/>
      <c r="J71" s="172"/>
      <c r="K71" s="173"/>
      <c r="L71" s="173"/>
      <c r="M71" s="173"/>
      <c r="N71" s="174"/>
      <c r="O71" s="444">
        <f t="shared" si="10"/>
        <v>0</v>
      </c>
      <c r="P71" s="169"/>
      <c r="Q71" s="436"/>
      <c r="R71" s="436"/>
      <c r="S71" s="445" t="str">
        <f>IFERROR(IF(R71="",VLOOKUP(Q71,DMKH_NCC!$C$7:$G$150,3,0),VLOOKUP(R71,DMKH_NCC!$C$7:$G$150,3,0)),"")</f>
        <v/>
      </c>
      <c r="T71" s="445" t="str">
        <f>IFERROR(IF(R71="",VLOOKUP(Q71,DMKH_NCC!$C$7:$G$150,4,0),VLOOKUP(R71,DMKH_NCC!$C$7:$G$150,4,0)),"")</f>
        <v/>
      </c>
      <c r="U71" s="446" t="str">
        <f>IFERROR(IF(R71="",VLOOKUP(Q71,DMKH_NCC!$C$7:$G$150,5,0),VLOOKUP(R71,DMKH_NCC!$C$7:$G$150,5,0)),"")</f>
        <v/>
      </c>
      <c r="V71" s="169"/>
      <c r="W71" s="169"/>
      <c r="X71" s="171"/>
      <c r="Y71" s="447" t="str">
        <f>IF($G71="","",IF(OR(MONTH($C71)=1,MONTH($C71)=2,MONTH($C71)=3),1,IF(OR(MONTH($C71)=4,MONTH($C71)=5,MONTH($C71)=6),2,IF(OR(MONTH($C71)=7,MONTH($C71)=8,MONTH($C71)=9),3,IF(OR(MONTH($C71)=10,MONTH($C71)=11,MONTH($C71)=12),4)))))</f>
        <v/>
      </c>
      <c r="Z71" s="447" t="str">
        <f>IF(C71="","","Ngày  "&amp;DAY(C71)&amp; "  "&amp;"Tháng  "&amp;MONTH(C71) &amp;"  "&amp;"Năm"&amp;"  " &amp;YEAR(C71))</f>
        <v/>
      </c>
      <c r="AA71" s="169"/>
      <c r="AB71" s="169"/>
      <c r="AC71" s="169"/>
      <c r="AD71" s="169"/>
      <c r="AE71" s="447" t="str">
        <f t="shared" si="9"/>
        <v/>
      </c>
      <c r="AF71" s="169"/>
      <c r="AG71" s="169"/>
    </row>
    <row r="72" spans="2:33" x14ac:dyDescent="0.25">
      <c r="B72" s="169"/>
      <c r="C72" s="170"/>
      <c r="D72" s="443"/>
      <c r="E72" s="169"/>
      <c r="F72" s="171"/>
      <c r="G72" s="169"/>
      <c r="H72" s="169"/>
      <c r="I72" s="172"/>
      <c r="J72" s="172"/>
      <c r="K72" s="173"/>
      <c r="L72" s="173"/>
      <c r="M72" s="173"/>
      <c r="N72" s="174"/>
      <c r="O72" s="444">
        <f t="shared" si="10"/>
        <v>0</v>
      </c>
      <c r="P72" s="169"/>
      <c r="Q72" s="436"/>
      <c r="R72" s="436"/>
      <c r="S72" s="445" t="str">
        <f>IFERROR(IF(R72="",VLOOKUP(Q72,DMKH_NCC!$C$7:$G$150,3,0),VLOOKUP(R72,DMKH_NCC!$C$7:$G$150,3,0)),"")</f>
        <v/>
      </c>
      <c r="T72" s="445" t="str">
        <f>IFERROR(IF(R72="",VLOOKUP(Q72,DMKH_NCC!$C$7:$G$150,4,0),VLOOKUP(R72,DMKH_NCC!$C$7:$G$150,4,0)),"")</f>
        <v/>
      </c>
      <c r="U72" s="446" t="str">
        <f>IFERROR(IF(R72="",VLOOKUP(Q72,DMKH_NCC!$C$7:$G$150,5,0),VLOOKUP(R72,DMKH_NCC!$C$7:$G$150,5,0)),"")</f>
        <v/>
      </c>
      <c r="V72" s="169"/>
      <c r="W72" s="169"/>
      <c r="X72" s="171"/>
      <c r="Y72" s="447" t="str">
        <f>IF($G72="","",IF(OR(MONTH($C72)=1,MONTH($C72)=2,MONTH($C72)=3),1,IF(OR(MONTH($C72)=4,MONTH($C72)=5,MONTH($C72)=6),2,IF(OR(MONTH($C72)=7,MONTH($C72)=8,MONTH($C72)=9),3,IF(OR(MONTH($C72)=10,MONTH($C72)=11,MONTH($C72)=12),4)))))</f>
        <v/>
      </c>
      <c r="Z72" s="447" t="str">
        <f>IF(C72="","","Ngày  "&amp;DAY(C72)&amp; "  "&amp;"Tháng  "&amp;MONTH(C72) &amp;"  "&amp;"Năm"&amp;"  " &amp;YEAR(C72))</f>
        <v/>
      </c>
      <c r="AA72" s="169"/>
      <c r="AB72" s="169"/>
      <c r="AC72" s="169"/>
      <c r="AD72" s="169"/>
      <c r="AE72" s="447" t="str">
        <f t="shared" si="9"/>
        <v/>
      </c>
      <c r="AF72" s="169"/>
      <c r="AG72" s="169"/>
    </row>
    <row r="73" spans="2:33" x14ac:dyDescent="0.25">
      <c r="B73" s="169"/>
      <c r="C73" s="170"/>
      <c r="D73" s="443"/>
      <c r="E73" s="169"/>
      <c r="F73" s="171"/>
      <c r="G73" s="169"/>
      <c r="H73" s="169"/>
      <c r="I73" s="172"/>
      <c r="J73" s="172"/>
      <c r="K73" s="173"/>
      <c r="L73" s="173"/>
      <c r="M73" s="173"/>
      <c r="N73" s="174"/>
      <c r="O73" s="444">
        <f t="shared" si="10"/>
        <v>0</v>
      </c>
      <c r="P73" s="169"/>
      <c r="Q73" s="436"/>
      <c r="R73" s="436"/>
      <c r="S73" s="445" t="str">
        <f>IFERROR(IF(R73="",VLOOKUP(Q73,DMKH_NCC!$C$7:$G$150,3,0),VLOOKUP(R73,DMKH_NCC!$C$7:$G$150,3,0)),"")</f>
        <v/>
      </c>
      <c r="T73" s="445" t="str">
        <f>IFERROR(IF(R73="",VLOOKUP(Q73,DMKH_NCC!$C$7:$G$150,4,0),VLOOKUP(R73,DMKH_NCC!$C$7:$G$150,4,0)),"")</f>
        <v/>
      </c>
      <c r="U73" s="446" t="str">
        <f>IFERROR(IF(R73="",VLOOKUP(Q73,DMKH_NCC!$C$7:$G$150,5,0),VLOOKUP(R73,DMKH_NCC!$C$7:$G$150,5,0)),"")</f>
        <v/>
      </c>
      <c r="V73" s="169"/>
      <c r="W73" s="169"/>
      <c r="X73" s="171"/>
      <c r="Y73" s="447" t="str">
        <f>IF($G73="","",IF(OR(MONTH($C73)=1,MONTH($C73)=2,MONTH($C73)=3),1,IF(OR(MONTH($C73)=4,MONTH($C73)=5,MONTH($C73)=6),2,IF(OR(MONTH($C73)=7,MONTH($C73)=8,MONTH($C73)=9),3,IF(OR(MONTH($C73)=10,MONTH($C73)=11,MONTH($C73)=12),4)))))</f>
        <v/>
      </c>
      <c r="Z73" s="447" t="str">
        <f>IF(C73="","","Ngày  "&amp;DAY(C73)&amp; "  "&amp;"Tháng  "&amp;MONTH(C73) &amp;"  "&amp;"Năm"&amp;"  " &amp;YEAR(C73))</f>
        <v/>
      </c>
      <c r="AA73" s="169"/>
      <c r="AB73" s="169"/>
      <c r="AC73" s="169"/>
      <c r="AD73" s="169"/>
      <c r="AE73" s="447" t="str">
        <f t="shared" si="9"/>
        <v/>
      </c>
      <c r="AF73" s="169"/>
      <c r="AG73" s="169"/>
    </row>
    <row r="74" spans="2:33" x14ac:dyDescent="0.25">
      <c r="B74" s="169"/>
      <c r="C74" s="170"/>
      <c r="D74" s="443"/>
      <c r="E74" s="169"/>
      <c r="F74" s="171"/>
      <c r="G74" s="169"/>
      <c r="H74" s="169"/>
      <c r="I74" s="172"/>
      <c r="J74" s="172"/>
      <c r="K74" s="173"/>
      <c r="L74" s="173"/>
      <c r="M74" s="173"/>
      <c r="N74" s="174"/>
      <c r="O74" s="444">
        <f t="shared" si="10"/>
        <v>0</v>
      </c>
      <c r="P74" s="169"/>
      <c r="Q74" s="436"/>
      <c r="R74" s="436"/>
      <c r="S74" s="445" t="str">
        <f>IFERROR(IF(R74="",VLOOKUP(Q74,DMKH_NCC!$C$7:$G$150,3,0),VLOOKUP(R74,DMKH_NCC!$C$7:$G$150,3,0)),"")</f>
        <v/>
      </c>
      <c r="T74" s="445" t="str">
        <f>IFERROR(IF(R74="",VLOOKUP(Q74,DMKH_NCC!$C$7:$G$150,4,0),VLOOKUP(R74,DMKH_NCC!$C$7:$G$150,4,0)),"")</f>
        <v/>
      </c>
      <c r="U74" s="446" t="str">
        <f>IFERROR(IF(R74="",VLOOKUP(Q74,DMKH_NCC!$C$7:$G$150,5,0),VLOOKUP(R74,DMKH_NCC!$C$7:$G$150,5,0)),"")</f>
        <v/>
      </c>
      <c r="V74" s="169"/>
      <c r="W74" s="169"/>
      <c r="X74" s="171"/>
      <c r="Y74" s="447" t="str">
        <f>IF($G74="","",IF(OR(MONTH($C74)=1,MONTH($C74)=2,MONTH($C74)=3),1,IF(OR(MONTH($C74)=4,MONTH($C74)=5,MONTH($C74)=6),2,IF(OR(MONTH($C74)=7,MONTH($C74)=8,MONTH($C74)=9),3,IF(OR(MONTH($C74)=10,MONTH($C74)=11,MONTH($C74)=12),4)))))</f>
        <v/>
      </c>
      <c r="Z74" s="447" t="str">
        <f>IF(C74="","","Ngày  "&amp;DAY(C74)&amp; "  "&amp;"Tháng  "&amp;MONTH(C74) &amp;"  "&amp;"Năm"&amp;"  " &amp;YEAR(C74))</f>
        <v/>
      </c>
      <c r="AA74" s="169"/>
      <c r="AB74" s="169"/>
      <c r="AC74" s="169"/>
      <c r="AD74" s="169"/>
      <c r="AE74" s="447" t="str">
        <f t="shared" si="9"/>
        <v/>
      </c>
      <c r="AF74" s="169"/>
      <c r="AG74" s="169"/>
    </row>
    <row r="75" spans="2:33" x14ac:dyDescent="0.25">
      <c r="B75" s="169"/>
      <c r="C75" s="170"/>
      <c r="D75" s="443"/>
      <c r="E75" s="169"/>
      <c r="F75" s="171"/>
      <c r="G75" s="169"/>
      <c r="H75" s="169"/>
      <c r="I75" s="172"/>
      <c r="J75" s="172"/>
      <c r="K75" s="173"/>
      <c r="L75" s="173"/>
      <c r="M75" s="173"/>
      <c r="N75" s="174"/>
      <c r="O75" s="444">
        <f t="shared" si="10"/>
        <v>0</v>
      </c>
      <c r="P75" s="169"/>
      <c r="Q75" s="436"/>
      <c r="R75" s="436"/>
      <c r="S75" s="445" t="str">
        <f>IFERROR(IF(R75="",VLOOKUP(Q75,DMKH_NCC!$C$7:$G$150,3,0),VLOOKUP(R75,DMKH_NCC!$C$7:$G$150,3,0)),"")</f>
        <v/>
      </c>
      <c r="T75" s="445" t="str">
        <f>IFERROR(IF(R75="",VLOOKUP(Q75,DMKH_NCC!$C$7:$G$150,4,0),VLOOKUP(R75,DMKH_NCC!$C$7:$G$150,4,0)),"")</f>
        <v/>
      </c>
      <c r="U75" s="446" t="str">
        <f>IFERROR(IF(R75="",VLOOKUP(Q75,DMKH_NCC!$C$7:$G$150,5,0),VLOOKUP(R75,DMKH_NCC!$C$7:$G$150,5,0)),"")</f>
        <v/>
      </c>
      <c r="V75" s="169"/>
      <c r="W75" s="169"/>
      <c r="X75" s="171"/>
      <c r="Y75" s="447" t="str">
        <f>IF($G75="","",IF(OR(MONTH($C75)=1,MONTH($C75)=2,MONTH($C75)=3),1,IF(OR(MONTH($C75)=4,MONTH($C75)=5,MONTH($C75)=6),2,IF(OR(MONTH($C75)=7,MONTH($C75)=8,MONTH($C75)=9),3,IF(OR(MONTH($C75)=10,MONTH($C75)=11,MONTH($C75)=12),4)))))</f>
        <v/>
      </c>
      <c r="Z75" s="447" t="str">
        <f>IF(C75="","","Ngày  "&amp;DAY(C75)&amp; "  "&amp;"Tháng  "&amp;MONTH(C75) &amp;"  "&amp;"Năm"&amp;"  " &amp;YEAR(C75))</f>
        <v/>
      </c>
      <c r="AA75" s="169"/>
      <c r="AB75" s="169"/>
      <c r="AC75" s="169"/>
      <c r="AD75" s="169"/>
      <c r="AE75" s="447" t="str">
        <f t="shared" si="9"/>
        <v/>
      </c>
      <c r="AF75" s="169"/>
      <c r="AG75" s="169"/>
    </row>
    <row r="76" spans="2:33" x14ac:dyDescent="0.25">
      <c r="B76" s="169"/>
      <c r="C76" s="170"/>
      <c r="D76" s="443"/>
      <c r="E76" s="169"/>
      <c r="F76" s="171"/>
      <c r="G76" s="169"/>
      <c r="H76" s="169"/>
      <c r="I76" s="172"/>
      <c r="J76" s="172"/>
      <c r="K76" s="173"/>
      <c r="L76" s="173"/>
      <c r="M76" s="173"/>
      <c r="N76" s="174"/>
      <c r="O76" s="444">
        <f t="shared" si="10"/>
        <v>0</v>
      </c>
      <c r="P76" s="169"/>
      <c r="Q76" s="436"/>
      <c r="R76" s="436"/>
      <c r="S76" s="445" t="str">
        <f>IFERROR(IF(R76="",VLOOKUP(Q76,DMKH_NCC!$C$7:$G$150,3,0),VLOOKUP(R76,DMKH_NCC!$C$7:$G$150,3,0)),"")</f>
        <v/>
      </c>
      <c r="T76" s="445" t="str">
        <f>IFERROR(IF(R76="",VLOOKUP(Q76,DMKH_NCC!$C$7:$G$150,4,0),VLOOKUP(R76,DMKH_NCC!$C$7:$G$150,4,0)),"")</f>
        <v/>
      </c>
      <c r="U76" s="446" t="str">
        <f>IFERROR(IF(R76="",VLOOKUP(Q76,DMKH_NCC!$C$7:$G$150,5,0),VLOOKUP(R76,DMKH_NCC!$C$7:$G$150,5,0)),"")</f>
        <v/>
      </c>
      <c r="V76" s="169"/>
      <c r="W76" s="169"/>
      <c r="X76" s="171"/>
      <c r="Y76" s="447" t="str">
        <f>IF($G76="","",IF(OR(MONTH($C76)=1,MONTH($C76)=2,MONTH($C76)=3),1,IF(OR(MONTH($C76)=4,MONTH($C76)=5,MONTH($C76)=6),2,IF(OR(MONTH($C76)=7,MONTH($C76)=8,MONTH($C76)=9),3,IF(OR(MONTH($C76)=10,MONTH($C76)=11,MONTH($C76)=12),4)))))</f>
        <v/>
      </c>
      <c r="Z76" s="447" t="str">
        <f>IF(C76="","","Ngày  "&amp;DAY(C76)&amp; "  "&amp;"Tháng  "&amp;MONTH(C76) &amp;"  "&amp;"Năm"&amp;"  " &amp;YEAR(C76))</f>
        <v/>
      </c>
      <c r="AA76" s="169"/>
      <c r="AB76" s="169"/>
      <c r="AC76" s="169"/>
      <c r="AD76" s="169"/>
      <c r="AE76" s="447" t="str">
        <f t="shared" si="9"/>
        <v/>
      </c>
      <c r="AF76" s="169"/>
      <c r="AG76" s="169"/>
    </row>
    <row r="77" spans="2:33" x14ac:dyDescent="0.25">
      <c r="B77" s="169"/>
      <c r="C77" s="170"/>
      <c r="D77" s="443"/>
      <c r="E77" s="169"/>
      <c r="F77" s="171"/>
      <c r="G77" s="169"/>
      <c r="H77" s="169"/>
      <c r="I77" s="172"/>
      <c r="J77" s="172"/>
      <c r="K77" s="173"/>
      <c r="L77" s="173"/>
      <c r="M77" s="173"/>
      <c r="N77" s="174"/>
      <c r="O77" s="444">
        <f t="shared" si="10"/>
        <v>0</v>
      </c>
      <c r="P77" s="169"/>
      <c r="Q77" s="436"/>
      <c r="R77" s="436"/>
      <c r="S77" s="445" t="str">
        <f>IFERROR(IF(R77="",VLOOKUP(Q77,DMKH_NCC!$C$7:$G$150,3,0),VLOOKUP(R77,DMKH_NCC!$C$7:$G$150,3,0)),"")</f>
        <v/>
      </c>
      <c r="T77" s="445" t="str">
        <f>IFERROR(IF(R77="",VLOOKUP(Q77,DMKH_NCC!$C$7:$G$150,4,0),VLOOKUP(R77,DMKH_NCC!$C$7:$G$150,4,0)),"")</f>
        <v/>
      </c>
      <c r="U77" s="446" t="str">
        <f>IFERROR(IF(R77="",VLOOKUP(Q77,DMKH_NCC!$C$7:$G$150,5,0),VLOOKUP(R77,DMKH_NCC!$C$7:$G$150,5,0)),"")</f>
        <v/>
      </c>
      <c r="V77" s="169"/>
      <c r="W77" s="169"/>
      <c r="X77" s="171"/>
      <c r="Y77" s="447" t="str">
        <f>IF($G77="","",IF(OR(MONTH($C77)=1,MONTH($C77)=2,MONTH($C77)=3),1,IF(OR(MONTH($C77)=4,MONTH($C77)=5,MONTH($C77)=6),2,IF(OR(MONTH($C77)=7,MONTH($C77)=8,MONTH($C77)=9),3,IF(OR(MONTH($C77)=10,MONTH($C77)=11,MONTH($C77)=12),4)))))</f>
        <v/>
      </c>
      <c r="Z77" s="447" t="str">
        <f>IF(C77="","","Ngày  "&amp;DAY(C77)&amp; "  "&amp;"Tháng  "&amp;MONTH(C77) &amp;"  "&amp;"Năm"&amp;"  " &amp;YEAR(C77))</f>
        <v/>
      </c>
      <c r="AA77" s="169"/>
      <c r="AB77" s="169"/>
      <c r="AC77" s="169"/>
      <c r="AD77" s="169"/>
      <c r="AE77" s="447" t="str">
        <f t="shared" si="9"/>
        <v/>
      </c>
      <c r="AF77" s="169"/>
      <c r="AG77" s="169"/>
    </row>
    <row r="78" spans="2:33" x14ac:dyDescent="0.25">
      <c r="B78" s="169"/>
      <c r="C78" s="170"/>
      <c r="D78" s="443"/>
      <c r="E78" s="169"/>
      <c r="F78" s="171"/>
      <c r="G78" s="169"/>
      <c r="H78" s="169"/>
      <c r="I78" s="172"/>
      <c r="J78" s="172"/>
      <c r="K78" s="173"/>
      <c r="L78" s="173"/>
      <c r="M78" s="173"/>
      <c r="N78" s="174"/>
      <c r="O78" s="444">
        <f t="shared" si="10"/>
        <v>0</v>
      </c>
      <c r="P78" s="169"/>
      <c r="Q78" s="436"/>
      <c r="R78" s="436"/>
      <c r="S78" s="445" t="str">
        <f>IFERROR(IF(R78="",VLOOKUP(Q78,DMKH_NCC!$C$7:$G$150,3,0),VLOOKUP(R78,DMKH_NCC!$C$7:$G$150,3,0)),"")</f>
        <v/>
      </c>
      <c r="T78" s="445" t="str">
        <f>IFERROR(IF(R78="",VLOOKUP(Q78,DMKH_NCC!$C$7:$G$150,4,0),VLOOKUP(R78,DMKH_NCC!$C$7:$G$150,4,0)),"")</f>
        <v/>
      </c>
      <c r="U78" s="446" t="str">
        <f>IFERROR(IF(R78="",VLOOKUP(Q78,DMKH_NCC!$C$7:$G$150,5,0),VLOOKUP(R78,DMKH_NCC!$C$7:$G$150,5,0)),"")</f>
        <v/>
      </c>
      <c r="V78" s="169"/>
      <c r="W78" s="169"/>
      <c r="X78" s="171"/>
      <c r="Y78" s="447" t="str">
        <f>IF($G78="","",IF(OR(MONTH($C78)=1,MONTH($C78)=2,MONTH($C78)=3),1,IF(OR(MONTH($C78)=4,MONTH($C78)=5,MONTH($C78)=6),2,IF(OR(MONTH($C78)=7,MONTH($C78)=8,MONTH($C78)=9),3,IF(OR(MONTH($C78)=10,MONTH($C78)=11,MONTH($C78)=12),4)))))</f>
        <v/>
      </c>
      <c r="Z78" s="447" t="str">
        <f>IF(C78="","","Ngày  "&amp;DAY(C78)&amp; "  "&amp;"Tháng  "&amp;MONTH(C78) &amp;"  "&amp;"Năm"&amp;"  " &amp;YEAR(C78))</f>
        <v/>
      </c>
      <c r="AA78" s="169"/>
      <c r="AB78" s="169"/>
      <c r="AC78" s="169"/>
      <c r="AD78" s="169"/>
      <c r="AE78" s="447" t="str">
        <f t="shared" si="9"/>
        <v/>
      </c>
      <c r="AF78" s="169"/>
      <c r="AG78" s="169"/>
    </row>
    <row r="79" spans="2:33" x14ac:dyDescent="0.25">
      <c r="B79" s="169"/>
      <c r="C79" s="170"/>
      <c r="D79" s="443"/>
      <c r="E79" s="169"/>
      <c r="F79" s="171"/>
      <c r="G79" s="169"/>
      <c r="H79" s="169"/>
      <c r="I79" s="172"/>
      <c r="J79" s="172"/>
      <c r="K79" s="173"/>
      <c r="L79" s="173"/>
      <c r="M79" s="173"/>
      <c r="N79" s="174"/>
      <c r="O79" s="444">
        <f t="shared" si="10"/>
        <v>0</v>
      </c>
      <c r="P79" s="169"/>
      <c r="Q79" s="436"/>
      <c r="R79" s="436"/>
      <c r="S79" s="445" t="str">
        <f>IFERROR(IF(R79="",VLOOKUP(Q79,DMKH_NCC!$C$7:$G$150,3,0),VLOOKUP(R79,DMKH_NCC!$C$7:$G$150,3,0)),"")</f>
        <v/>
      </c>
      <c r="T79" s="445" t="str">
        <f>IFERROR(IF(R79="",VLOOKUP(Q79,DMKH_NCC!$C$7:$G$150,4,0),VLOOKUP(R79,DMKH_NCC!$C$7:$G$150,4,0)),"")</f>
        <v/>
      </c>
      <c r="U79" s="446" t="str">
        <f>IFERROR(IF(R79="",VLOOKUP(Q79,DMKH_NCC!$C$7:$G$150,5,0),VLOOKUP(R79,DMKH_NCC!$C$7:$G$150,5,0)),"")</f>
        <v/>
      </c>
      <c r="V79" s="169"/>
      <c r="W79" s="169"/>
      <c r="X79" s="171"/>
      <c r="Y79" s="447" t="str">
        <f>IF($G79="","",IF(OR(MONTH($C79)=1,MONTH($C79)=2,MONTH($C79)=3),1,IF(OR(MONTH($C79)=4,MONTH($C79)=5,MONTH($C79)=6),2,IF(OR(MONTH($C79)=7,MONTH($C79)=8,MONTH($C79)=9),3,IF(OR(MONTH($C79)=10,MONTH($C79)=11,MONTH($C79)=12),4)))))</f>
        <v/>
      </c>
      <c r="Z79" s="447" t="str">
        <f>IF(C79="","","Ngày  "&amp;DAY(C79)&amp; "  "&amp;"Tháng  "&amp;MONTH(C79) &amp;"  "&amp;"Năm"&amp;"  " &amp;YEAR(C79))</f>
        <v/>
      </c>
      <c r="AA79" s="169"/>
      <c r="AB79" s="169"/>
      <c r="AC79" s="169"/>
      <c r="AD79" s="169"/>
      <c r="AE79" s="447" t="str">
        <f t="shared" si="9"/>
        <v/>
      </c>
      <c r="AF79" s="169"/>
      <c r="AG79" s="169"/>
    </row>
    <row r="80" spans="2:33" x14ac:dyDescent="0.25">
      <c r="B80" s="169"/>
      <c r="C80" s="170"/>
      <c r="D80" s="443"/>
      <c r="E80" s="169"/>
      <c r="F80" s="171"/>
      <c r="G80" s="169"/>
      <c r="H80" s="169"/>
      <c r="I80" s="172"/>
      <c r="J80" s="172"/>
      <c r="K80" s="173"/>
      <c r="L80" s="173"/>
      <c r="M80" s="173"/>
      <c r="N80" s="174"/>
      <c r="O80" s="444">
        <f t="shared" si="10"/>
        <v>0</v>
      </c>
      <c r="P80" s="169"/>
      <c r="Q80" s="436"/>
      <c r="R80" s="436"/>
      <c r="S80" s="445" t="str">
        <f>IFERROR(IF(R80="",VLOOKUP(Q80,DMKH_NCC!$C$7:$G$150,3,0),VLOOKUP(R80,DMKH_NCC!$C$7:$G$150,3,0)),"")</f>
        <v/>
      </c>
      <c r="T80" s="445" t="str">
        <f>IFERROR(IF(R80="",VLOOKUP(Q80,DMKH_NCC!$C$7:$G$150,4,0),VLOOKUP(R80,DMKH_NCC!$C$7:$G$150,4,0)),"")</f>
        <v/>
      </c>
      <c r="U80" s="446" t="str">
        <f>IFERROR(IF(R80="",VLOOKUP(Q80,DMKH_NCC!$C$7:$G$150,5,0),VLOOKUP(R80,DMKH_NCC!$C$7:$G$150,5,0)),"")</f>
        <v/>
      </c>
      <c r="V80" s="169"/>
      <c r="W80" s="169"/>
      <c r="X80" s="171"/>
      <c r="Y80" s="447" t="str">
        <f>IF($G80="","",IF(OR(MONTH($C80)=1,MONTH($C80)=2,MONTH($C80)=3),1,IF(OR(MONTH($C80)=4,MONTH($C80)=5,MONTH($C80)=6),2,IF(OR(MONTH($C80)=7,MONTH($C80)=8,MONTH($C80)=9),3,IF(OR(MONTH($C80)=10,MONTH($C80)=11,MONTH($C80)=12),4)))))</f>
        <v/>
      </c>
      <c r="Z80" s="447" t="str">
        <f>IF(C80="","","Ngày  "&amp;DAY(C80)&amp; "  "&amp;"Tháng  "&amp;MONTH(C80) &amp;"  "&amp;"Năm"&amp;"  " &amp;YEAR(C80))</f>
        <v/>
      </c>
      <c r="AA80" s="169"/>
      <c r="AB80" s="169"/>
      <c r="AC80" s="169"/>
      <c r="AD80" s="169"/>
      <c r="AE80" s="447" t="str">
        <f t="shared" si="9"/>
        <v/>
      </c>
      <c r="AF80" s="169"/>
      <c r="AG80" s="169"/>
    </row>
    <row r="81" spans="2:33" x14ac:dyDescent="0.25">
      <c r="B81" s="169"/>
      <c r="C81" s="170"/>
      <c r="D81" s="443"/>
      <c r="E81" s="169"/>
      <c r="F81" s="171"/>
      <c r="G81" s="169"/>
      <c r="H81" s="169"/>
      <c r="I81" s="172"/>
      <c r="J81" s="172"/>
      <c r="K81" s="173"/>
      <c r="L81" s="173"/>
      <c r="M81" s="173"/>
      <c r="N81" s="174"/>
      <c r="O81" s="444">
        <f t="shared" si="10"/>
        <v>0</v>
      </c>
      <c r="P81" s="169"/>
      <c r="Q81" s="436"/>
      <c r="R81" s="436"/>
      <c r="S81" s="445" t="str">
        <f>IFERROR(IF(R81="",VLOOKUP(Q81,DMKH_NCC!$C$7:$G$150,3,0),VLOOKUP(R81,DMKH_NCC!$C$7:$G$150,3,0)),"")</f>
        <v/>
      </c>
      <c r="T81" s="445" t="str">
        <f>IFERROR(IF(R81="",VLOOKUP(Q81,DMKH_NCC!$C$7:$G$150,4,0),VLOOKUP(R81,DMKH_NCC!$C$7:$G$150,4,0)),"")</f>
        <v/>
      </c>
      <c r="U81" s="446" t="str">
        <f>IFERROR(IF(R81="",VLOOKUP(Q81,DMKH_NCC!$C$7:$G$150,5,0),VLOOKUP(R81,DMKH_NCC!$C$7:$G$150,5,0)),"")</f>
        <v/>
      </c>
      <c r="V81" s="169"/>
      <c r="W81" s="169"/>
      <c r="X81" s="171"/>
      <c r="Y81" s="447" t="str">
        <f>IF($G81="","",IF(OR(MONTH($C81)=1,MONTH($C81)=2,MONTH($C81)=3),1,IF(OR(MONTH($C81)=4,MONTH($C81)=5,MONTH($C81)=6),2,IF(OR(MONTH($C81)=7,MONTH($C81)=8,MONTH($C81)=9),3,IF(OR(MONTH($C81)=10,MONTH($C81)=11,MONTH($C81)=12),4)))))</f>
        <v/>
      </c>
      <c r="Z81" s="447" t="str">
        <f>IF(C81="","","Ngày  "&amp;DAY(C81)&amp; "  "&amp;"Tháng  "&amp;MONTH(C81) &amp;"  "&amp;"Năm"&amp;"  " &amp;YEAR(C81))</f>
        <v/>
      </c>
      <c r="AA81" s="169"/>
      <c r="AB81" s="169"/>
      <c r="AC81" s="169"/>
      <c r="AD81" s="169"/>
      <c r="AE81" s="447" t="str">
        <f t="shared" si="9"/>
        <v/>
      </c>
      <c r="AF81" s="169"/>
      <c r="AG81" s="169"/>
    </row>
    <row r="82" spans="2:33" x14ac:dyDescent="0.25">
      <c r="B82" s="169"/>
      <c r="C82" s="170"/>
      <c r="D82" s="443"/>
      <c r="E82" s="169"/>
      <c r="F82" s="171"/>
      <c r="G82" s="169"/>
      <c r="H82" s="169"/>
      <c r="I82" s="172"/>
      <c r="J82" s="172"/>
      <c r="K82" s="173"/>
      <c r="L82" s="173"/>
      <c r="M82" s="173"/>
      <c r="N82" s="174"/>
      <c r="O82" s="444">
        <f t="shared" si="10"/>
        <v>0</v>
      </c>
      <c r="P82" s="169"/>
      <c r="Q82" s="436"/>
      <c r="R82" s="436"/>
      <c r="S82" s="445" t="str">
        <f>IFERROR(IF(R82="",VLOOKUP(Q82,DMKH_NCC!$C$7:$G$150,3,0),VLOOKUP(R82,DMKH_NCC!$C$7:$G$150,3,0)),"")</f>
        <v/>
      </c>
      <c r="T82" s="445" t="str">
        <f>IFERROR(IF(R82="",VLOOKUP(Q82,DMKH_NCC!$C$7:$G$150,4,0),VLOOKUP(R82,DMKH_NCC!$C$7:$G$150,4,0)),"")</f>
        <v/>
      </c>
      <c r="U82" s="446" t="str">
        <f>IFERROR(IF(R82="",VLOOKUP(Q82,DMKH_NCC!$C$7:$G$150,5,0),VLOOKUP(R82,DMKH_NCC!$C$7:$G$150,5,0)),"")</f>
        <v/>
      </c>
      <c r="V82" s="169"/>
      <c r="W82" s="169"/>
      <c r="X82" s="171"/>
      <c r="Y82" s="447" t="str">
        <f>IF($G82="","",IF(OR(MONTH($C82)=1,MONTH($C82)=2,MONTH($C82)=3),1,IF(OR(MONTH($C82)=4,MONTH($C82)=5,MONTH($C82)=6),2,IF(OR(MONTH($C82)=7,MONTH($C82)=8,MONTH($C82)=9),3,IF(OR(MONTH($C82)=10,MONTH($C82)=11,MONTH($C82)=12),4)))))</f>
        <v/>
      </c>
      <c r="Z82" s="447" t="str">
        <f>IF(C82="","","Ngày  "&amp;DAY(C82)&amp; "  "&amp;"Tháng  "&amp;MONTH(C82) &amp;"  "&amp;"Năm"&amp;"  " &amp;YEAR(C82))</f>
        <v/>
      </c>
      <c r="AA82" s="169"/>
      <c r="AB82" s="169"/>
      <c r="AC82" s="169"/>
      <c r="AD82" s="169"/>
      <c r="AE82" s="447" t="str">
        <f t="shared" si="9"/>
        <v/>
      </c>
      <c r="AF82" s="169"/>
      <c r="AG82" s="169"/>
    </row>
    <row r="83" spans="2:33" x14ac:dyDescent="0.25">
      <c r="B83" s="169"/>
      <c r="C83" s="170"/>
      <c r="D83" s="443"/>
      <c r="E83" s="169"/>
      <c r="F83" s="171"/>
      <c r="G83" s="169"/>
      <c r="H83" s="169"/>
      <c r="I83" s="172"/>
      <c r="J83" s="172"/>
      <c r="K83" s="173"/>
      <c r="L83" s="173"/>
      <c r="M83" s="173"/>
      <c r="N83" s="174"/>
      <c r="O83" s="444">
        <f t="shared" si="10"/>
        <v>0</v>
      </c>
      <c r="P83" s="169"/>
      <c r="Q83" s="436"/>
      <c r="R83" s="436"/>
      <c r="S83" s="445" t="str">
        <f>IFERROR(IF(R83="",VLOOKUP(Q83,DMKH_NCC!$C$7:$G$150,3,0),VLOOKUP(R83,DMKH_NCC!$C$7:$G$150,3,0)),"")</f>
        <v/>
      </c>
      <c r="T83" s="445" t="str">
        <f>IFERROR(IF(R83="",VLOOKUP(Q83,DMKH_NCC!$C$7:$G$150,4,0),VLOOKUP(R83,DMKH_NCC!$C$7:$G$150,4,0)),"")</f>
        <v/>
      </c>
      <c r="U83" s="446" t="str">
        <f>IFERROR(IF(R83="",VLOOKUP(Q83,DMKH_NCC!$C$7:$G$150,5,0),VLOOKUP(R83,DMKH_NCC!$C$7:$G$150,5,0)),"")</f>
        <v/>
      </c>
      <c r="V83" s="169"/>
      <c r="W83" s="169"/>
      <c r="X83" s="171"/>
      <c r="Y83" s="447" t="str">
        <f>IF($G83="","",IF(OR(MONTH($C83)=1,MONTH($C83)=2,MONTH($C83)=3),1,IF(OR(MONTH($C83)=4,MONTH($C83)=5,MONTH($C83)=6),2,IF(OR(MONTH($C83)=7,MONTH($C83)=8,MONTH($C83)=9),3,IF(OR(MONTH($C83)=10,MONTH($C83)=11,MONTH($C83)=12),4)))))</f>
        <v/>
      </c>
      <c r="Z83" s="447" t="str">
        <f>IF(C83="","","Ngày  "&amp;DAY(C83)&amp; "  "&amp;"Tháng  "&amp;MONTH(C83) &amp;"  "&amp;"Năm"&amp;"  " &amp;YEAR(C83))</f>
        <v/>
      </c>
      <c r="AA83" s="169"/>
      <c r="AB83" s="169"/>
      <c r="AC83" s="169"/>
      <c r="AD83" s="169"/>
      <c r="AE83" s="447" t="str">
        <f t="shared" si="9"/>
        <v/>
      </c>
      <c r="AF83" s="169"/>
      <c r="AG83" s="169"/>
    </row>
    <row r="84" spans="2:33" x14ac:dyDescent="0.25">
      <c r="B84" s="169"/>
      <c r="C84" s="170"/>
      <c r="D84" s="443"/>
      <c r="E84" s="169"/>
      <c r="F84" s="171"/>
      <c r="G84" s="169"/>
      <c r="H84" s="169"/>
      <c r="I84" s="172"/>
      <c r="J84" s="172"/>
      <c r="K84" s="173"/>
      <c r="L84" s="173"/>
      <c r="M84" s="173"/>
      <c r="N84" s="174"/>
      <c r="O84" s="444">
        <f t="shared" si="10"/>
        <v>0</v>
      </c>
      <c r="P84" s="169"/>
      <c r="Q84" s="436"/>
      <c r="R84" s="436"/>
      <c r="S84" s="445" t="str">
        <f>IFERROR(IF(R84="",VLOOKUP(Q84,DMKH_NCC!$C$7:$G$150,3,0),VLOOKUP(R84,DMKH_NCC!$C$7:$G$150,3,0)),"")</f>
        <v/>
      </c>
      <c r="T84" s="445" t="str">
        <f>IFERROR(IF(R84="",VLOOKUP(Q84,DMKH_NCC!$C$7:$G$150,4,0),VLOOKUP(R84,DMKH_NCC!$C$7:$G$150,4,0)),"")</f>
        <v/>
      </c>
      <c r="U84" s="446" t="str">
        <f>IFERROR(IF(R84="",VLOOKUP(Q84,DMKH_NCC!$C$7:$G$150,5,0),VLOOKUP(R84,DMKH_NCC!$C$7:$G$150,5,0)),"")</f>
        <v/>
      </c>
      <c r="V84" s="169"/>
      <c r="W84" s="169"/>
      <c r="X84" s="171"/>
      <c r="Y84" s="447" t="str">
        <f>IF($G84="","",IF(OR(MONTH($C84)=1,MONTH($C84)=2,MONTH($C84)=3),1,IF(OR(MONTH($C84)=4,MONTH($C84)=5,MONTH($C84)=6),2,IF(OR(MONTH($C84)=7,MONTH($C84)=8,MONTH($C84)=9),3,IF(OR(MONTH($C84)=10,MONTH($C84)=11,MONTH($C84)=12),4)))))</f>
        <v/>
      </c>
      <c r="Z84" s="447" t="str">
        <f>IF(C84="","","Ngày  "&amp;DAY(C84)&amp; "  "&amp;"Tháng  "&amp;MONTH(C84) &amp;"  "&amp;"Năm"&amp;"  " &amp;YEAR(C84))</f>
        <v/>
      </c>
      <c r="AA84" s="169"/>
      <c r="AB84" s="169"/>
      <c r="AC84" s="169"/>
      <c r="AD84" s="169"/>
      <c r="AE84" s="447" t="str">
        <f t="shared" si="9"/>
        <v/>
      </c>
      <c r="AF84" s="169"/>
      <c r="AG84" s="169"/>
    </row>
    <row r="85" spans="2:33" x14ac:dyDescent="0.25">
      <c r="B85" s="169"/>
      <c r="C85" s="170"/>
      <c r="D85" s="443"/>
      <c r="E85" s="169"/>
      <c r="F85" s="171"/>
      <c r="G85" s="169"/>
      <c r="H85" s="169"/>
      <c r="I85" s="172"/>
      <c r="J85" s="172"/>
      <c r="K85" s="173"/>
      <c r="L85" s="173"/>
      <c r="M85" s="173"/>
      <c r="N85" s="174"/>
      <c r="O85" s="444">
        <f t="shared" si="10"/>
        <v>0</v>
      </c>
      <c r="P85" s="169"/>
      <c r="Q85" s="436"/>
      <c r="R85" s="436"/>
      <c r="S85" s="445" t="str">
        <f>IFERROR(IF(R85="",VLOOKUP(Q85,DMKH_NCC!$C$7:$G$150,3,0),VLOOKUP(R85,DMKH_NCC!$C$7:$G$150,3,0)),"")</f>
        <v/>
      </c>
      <c r="T85" s="445" t="str">
        <f>IFERROR(IF(R85="",VLOOKUP(Q85,DMKH_NCC!$C$7:$G$150,4,0),VLOOKUP(R85,DMKH_NCC!$C$7:$G$150,4,0)),"")</f>
        <v/>
      </c>
      <c r="U85" s="446" t="str">
        <f>IFERROR(IF(R85="",VLOOKUP(Q85,DMKH_NCC!$C$7:$G$150,5,0),VLOOKUP(R85,DMKH_NCC!$C$7:$G$150,5,0)),"")</f>
        <v/>
      </c>
      <c r="V85" s="169"/>
      <c r="W85" s="169"/>
      <c r="X85" s="171"/>
      <c r="Y85" s="447" t="str">
        <f>IF($G85="","",IF(OR(MONTH($C85)=1,MONTH($C85)=2,MONTH($C85)=3),1,IF(OR(MONTH($C85)=4,MONTH($C85)=5,MONTH($C85)=6),2,IF(OR(MONTH($C85)=7,MONTH($C85)=8,MONTH($C85)=9),3,IF(OR(MONTH($C85)=10,MONTH($C85)=11,MONTH($C85)=12),4)))))</f>
        <v/>
      </c>
      <c r="Z85" s="447" t="str">
        <f>IF(C85="","","Ngày  "&amp;DAY(C85)&amp; "  "&amp;"Tháng  "&amp;MONTH(C85) &amp;"  "&amp;"Năm"&amp;"  " &amp;YEAR(C85))</f>
        <v/>
      </c>
      <c r="AA85" s="169"/>
      <c r="AB85" s="169"/>
      <c r="AC85" s="169"/>
      <c r="AD85" s="169"/>
      <c r="AE85" s="447" t="str">
        <f t="shared" si="9"/>
        <v/>
      </c>
      <c r="AF85" s="169"/>
      <c r="AG85" s="169"/>
    </row>
    <row r="86" spans="2:33" x14ac:dyDescent="0.25">
      <c r="B86" s="169"/>
      <c r="C86" s="170"/>
      <c r="D86" s="443"/>
      <c r="E86" s="169"/>
      <c r="F86" s="171"/>
      <c r="G86" s="169"/>
      <c r="H86" s="169"/>
      <c r="I86" s="172"/>
      <c r="J86" s="172"/>
      <c r="K86" s="173"/>
      <c r="L86" s="173"/>
      <c r="M86" s="173"/>
      <c r="N86" s="174"/>
      <c r="O86" s="444">
        <f t="shared" si="10"/>
        <v>0</v>
      </c>
      <c r="P86" s="169"/>
      <c r="Q86" s="436"/>
      <c r="R86" s="436"/>
      <c r="S86" s="445" t="str">
        <f>IFERROR(IF(R86="",VLOOKUP(Q86,DMKH_NCC!$C$7:$G$150,3,0),VLOOKUP(R86,DMKH_NCC!$C$7:$G$150,3,0)),"")</f>
        <v/>
      </c>
      <c r="T86" s="445" t="str">
        <f>IFERROR(IF(R86="",VLOOKUP(Q86,DMKH_NCC!$C$7:$G$150,4,0),VLOOKUP(R86,DMKH_NCC!$C$7:$G$150,4,0)),"")</f>
        <v/>
      </c>
      <c r="U86" s="446" t="str">
        <f>IFERROR(IF(R86="",VLOOKUP(Q86,DMKH_NCC!$C$7:$G$150,5,0),VLOOKUP(R86,DMKH_NCC!$C$7:$G$150,5,0)),"")</f>
        <v/>
      </c>
      <c r="V86" s="169"/>
      <c r="W86" s="169"/>
      <c r="X86" s="171"/>
      <c r="Y86" s="447" t="str">
        <f>IF($G86="","",IF(OR(MONTH($C86)=1,MONTH($C86)=2,MONTH($C86)=3),1,IF(OR(MONTH($C86)=4,MONTH($C86)=5,MONTH($C86)=6),2,IF(OR(MONTH($C86)=7,MONTH($C86)=8,MONTH($C86)=9),3,IF(OR(MONTH($C86)=10,MONTH($C86)=11,MONTH($C86)=12),4)))))</f>
        <v/>
      </c>
      <c r="Z86" s="447" t="str">
        <f>IF(C86="","","Ngày  "&amp;DAY(C86)&amp; "  "&amp;"Tháng  "&amp;MONTH(C86) &amp;"  "&amp;"Năm"&amp;"  " &amp;YEAR(C86))</f>
        <v/>
      </c>
      <c r="AA86" s="169"/>
      <c r="AB86" s="169"/>
      <c r="AC86" s="169"/>
      <c r="AD86" s="169"/>
      <c r="AE86" s="447" t="str">
        <f t="shared" si="9"/>
        <v/>
      </c>
      <c r="AF86" s="169"/>
      <c r="AG86" s="169"/>
    </row>
    <row r="87" spans="2:33" x14ac:dyDescent="0.25">
      <c r="B87" s="169"/>
      <c r="C87" s="170"/>
      <c r="D87" s="443"/>
      <c r="E87" s="169"/>
      <c r="F87" s="171"/>
      <c r="G87" s="169"/>
      <c r="H87" s="169"/>
      <c r="I87" s="172"/>
      <c r="J87" s="172"/>
      <c r="K87" s="173"/>
      <c r="L87" s="173"/>
      <c r="M87" s="173"/>
      <c r="N87" s="174"/>
      <c r="O87" s="444">
        <f t="shared" si="10"/>
        <v>0</v>
      </c>
      <c r="P87" s="169"/>
      <c r="Q87" s="436"/>
      <c r="R87" s="436"/>
      <c r="S87" s="445" t="str">
        <f>IFERROR(IF(R87="",VLOOKUP(Q87,DMKH_NCC!$C$7:$G$150,3,0),VLOOKUP(R87,DMKH_NCC!$C$7:$G$150,3,0)),"")</f>
        <v/>
      </c>
      <c r="T87" s="445" t="str">
        <f>IFERROR(IF(R87="",VLOOKUP(Q87,DMKH_NCC!$C$7:$G$150,4,0),VLOOKUP(R87,DMKH_NCC!$C$7:$G$150,4,0)),"")</f>
        <v/>
      </c>
      <c r="U87" s="446" t="str">
        <f>IFERROR(IF(R87="",VLOOKUP(Q87,DMKH_NCC!$C$7:$G$150,5,0),VLOOKUP(R87,DMKH_NCC!$C$7:$G$150,5,0)),"")</f>
        <v/>
      </c>
      <c r="V87" s="169"/>
      <c r="W87" s="169"/>
      <c r="X87" s="171"/>
      <c r="Y87" s="447" t="str">
        <f>IF($G87="","",IF(OR(MONTH($C87)=1,MONTH($C87)=2,MONTH($C87)=3),1,IF(OR(MONTH($C87)=4,MONTH($C87)=5,MONTH($C87)=6),2,IF(OR(MONTH($C87)=7,MONTH($C87)=8,MONTH($C87)=9),3,IF(OR(MONTH($C87)=10,MONTH($C87)=11,MONTH($C87)=12),4)))))</f>
        <v/>
      </c>
      <c r="Z87" s="447" t="str">
        <f>IF(C87="","","Ngày  "&amp;DAY(C87)&amp; "  "&amp;"Tháng  "&amp;MONTH(C87) &amp;"  "&amp;"Năm"&amp;"  " &amp;YEAR(C87))</f>
        <v/>
      </c>
      <c r="AA87" s="169"/>
      <c r="AB87" s="169"/>
      <c r="AC87" s="169"/>
      <c r="AD87" s="169"/>
      <c r="AE87" s="447" t="str">
        <f t="shared" si="9"/>
        <v/>
      </c>
      <c r="AF87" s="169"/>
      <c r="AG87" s="169"/>
    </row>
    <row r="88" spans="2:33" x14ac:dyDescent="0.25">
      <c r="B88" s="169"/>
      <c r="C88" s="170"/>
      <c r="D88" s="443"/>
      <c r="E88" s="169"/>
      <c r="F88" s="171"/>
      <c r="G88" s="169"/>
      <c r="H88" s="169"/>
      <c r="I88" s="172"/>
      <c r="J88" s="172"/>
      <c r="K88" s="173"/>
      <c r="L88" s="173"/>
      <c r="M88" s="173"/>
      <c r="N88" s="174"/>
      <c r="O88" s="444">
        <f t="shared" si="10"/>
        <v>0</v>
      </c>
      <c r="P88" s="169"/>
      <c r="Q88" s="436"/>
      <c r="R88" s="436"/>
      <c r="S88" s="445" t="str">
        <f>IFERROR(IF(R88="",VLOOKUP(Q88,DMKH_NCC!$C$7:$G$150,3,0),VLOOKUP(R88,DMKH_NCC!$C$7:$G$150,3,0)),"")</f>
        <v/>
      </c>
      <c r="T88" s="445" t="str">
        <f>IFERROR(IF(R88="",VLOOKUP(Q88,DMKH_NCC!$C$7:$G$150,4,0),VLOOKUP(R88,DMKH_NCC!$C$7:$G$150,4,0)),"")</f>
        <v/>
      </c>
      <c r="U88" s="446" t="str">
        <f>IFERROR(IF(R88="",VLOOKUP(Q88,DMKH_NCC!$C$7:$G$150,5,0),VLOOKUP(R88,DMKH_NCC!$C$7:$G$150,5,0)),"")</f>
        <v/>
      </c>
      <c r="V88" s="169"/>
      <c r="W88" s="169"/>
      <c r="X88" s="171"/>
      <c r="Y88" s="447" t="str">
        <f>IF($G88="","",IF(OR(MONTH($C88)=1,MONTH($C88)=2,MONTH($C88)=3),1,IF(OR(MONTH($C88)=4,MONTH($C88)=5,MONTH($C88)=6),2,IF(OR(MONTH($C88)=7,MONTH($C88)=8,MONTH($C88)=9),3,IF(OR(MONTH($C88)=10,MONTH($C88)=11,MONTH($C88)=12),4)))))</f>
        <v/>
      </c>
      <c r="Z88" s="447" t="str">
        <f>IF(C88="","","Ngày  "&amp;DAY(C88)&amp; "  "&amp;"Tháng  "&amp;MONTH(C88) &amp;"  "&amp;"Năm"&amp;"  " &amp;YEAR(C88))</f>
        <v/>
      </c>
      <c r="AA88" s="169"/>
      <c r="AB88" s="169"/>
      <c r="AC88" s="169"/>
      <c r="AD88" s="169"/>
      <c r="AE88" s="447" t="str">
        <f t="shared" si="9"/>
        <v/>
      </c>
      <c r="AF88" s="169"/>
      <c r="AG88" s="169"/>
    </row>
    <row r="89" spans="2:33" x14ac:dyDescent="0.25">
      <c r="B89" s="169"/>
      <c r="C89" s="170"/>
      <c r="D89" s="443"/>
      <c r="E89" s="169"/>
      <c r="F89" s="171"/>
      <c r="G89" s="169"/>
      <c r="H89" s="169"/>
      <c r="I89" s="172"/>
      <c r="J89" s="172"/>
      <c r="K89" s="173"/>
      <c r="L89" s="173"/>
      <c r="M89" s="173"/>
      <c r="N89" s="174"/>
      <c r="O89" s="444">
        <f t="shared" si="10"/>
        <v>0</v>
      </c>
      <c r="P89" s="169"/>
      <c r="Q89" s="436"/>
      <c r="R89" s="436"/>
      <c r="S89" s="445" t="str">
        <f>IFERROR(IF(R89="",VLOOKUP(Q89,DMKH_NCC!$C$7:$G$150,3,0),VLOOKUP(R89,DMKH_NCC!$C$7:$G$150,3,0)),"")</f>
        <v/>
      </c>
      <c r="T89" s="445" t="str">
        <f>IFERROR(IF(R89="",VLOOKUP(Q89,DMKH_NCC!$C$7:$G$150,4,0),VLOOKUP(R89,DMKH_NCC!$C$7:$G$150,4,0)),"")</f>
        <v/>
      </c>
      <c r="U89" s="446" t="str">
        <f>IFERROR(IF(R89="",VLOOKUP(Q89,DMKH_NCC!$C$7:$G$150,5,0),VLOOKUP(R89,DMKH_NCC!$C$7:$G$150,5,0)),"")</f>
        <v/>
      </c>
      <c r="V89" s="169"/>
      <c r="W89" s="169"/>
      <c r="X89" s="171"/>
      <c r="Y89" s="447" t="str">
        <f>IF($G89="","",IF(OR(MONTH($C89)=1,MONTH($C89)=2,MONTH($C89)=3),1,IF(OR(MONTH($C89)=4,MONTH($C89)=5,MONTH($C89)=6),2,IF(OR(MONTH($C89)=7,MONTH($C89)=8,MONTH($C89)=9),3,IF(OR(MONTH($C89)=10,MONTH($C89)=11,MONTH($C89)=12),4)))))</f>
        <v/>
      </c>
      <c r="Z89" s="447" t="str">
        <f>IF(C89="","","Ngày  "&amp;DAY(C89)&amp; "  "&amp;"Tháng  "&amp;MONTH(C89) &amp;"  "&amp;"Năm"&amp;"  " &amp;YEAR(C89))</f>
        <v/>
      </c>
      <c r="AA89" s="169"/>
      <c r="AB89" s="169"/>
      <c r="AC89" s="169"/>
      <c r="AD89" s="169"/>
      <c r="AE89" s="447" t="str">
        <f t="shared" si="9"/>
        <v/>
      </c>
      <c r="AF89" s="169"/>
      <c r="AG89" s="169"/>
    </row>
    <row r="90" spans="2:33" x14ac:dyDescent="0.25">
      <c r="B90" s="169"/>
      <c r="C90" s="170"/>
      <c r="D90" s="443"/>
      <c r="E90" s="169"/>
      <c r="F90" s="171"/>
      <c r="G90" s="169"/>
      <c r="H90" s="169"/>
      <c r="I90" s="172"/>
      <c r="J90" s="172"/>
      <c r="K90" s="173"/>
      <c r="L90" s="173"/>
      <c r="M90" s="173"/>
      <c r="N90" s="174"/>
      <c r="O90" s="444">
        <f t="shared" si="10"/>
        <v>0</v>
      </c>
      <c r="P90" s="169"/>
      <c r="Q90" s="436"/>
      <c r="R90" s="436"/>
      <c r="S90" s="445" t="str">
        <f>IFERROR(IF(R90="",VLOOKUP(Q90,DMKH_NCC!$C$7:$G$150,3,0),VLOOKUP(R90,DMKH_NCC!$C$7:$G$150,3,0)),"")</f>
        <v/>
      </c>
      <c r="T90" s="445" t="str">
        <f>IFERROR(IF(R90="",VLOOKUP(Q90,DMKH_NCC!$C$7:$G$150,4,0),VLOOKUP(R90,DMKH_NCC!$C$7:$G$150,4,0)),"")</f>
        <v/>
      </c>
      <c r="U90" s="446" t="str">
        <f>IFERROR(IF(R90="",VLOOKUP(Q90,DMKH_NCC!$C$7:$G$150,5,0),VLOOKUP(R90,DMKH_NCC!$C$7:$G$150,5,0)),"")</f>
        <v/>
      </c>
      <c r="V90" s="169"/>
      <c r="W90" s="169"/>
      <c r="X90" s="171"/>
      <c r="Y90" s="447" t="str">
        <f>IF($G90="","",IF(OR(MONTH($C90)=1,MONTH($C90)=2,MONTH($C90)=3),1,IF(OR(MONTH($C90)=4,MONTH($C90)=5,MONTH($C90)=6),2,IF(OR(MONTH($C90)=7,MONTH($C90)=8,MONTH($C90)=9),3,IF(OR(MONTH($C90)=10,MONTH($C90)=11,MONTH($C90)=12),4)))))</f>
        <v/>
      </c>
      <c r="Z90" s="447" t="str">
        <f>IF(C90="","","Ngày  "&amp;DAY(C90)&amp; "  "&amp;"Tháng  "&amp;MONTH(C90) &amp;"  "&amp;"Năm"&amp;"  " &amp;YEAR(C90))</f>
        <v/>
      </c>
      <c r="AA90" s="169"/>
      <c r="AB90" s="169"/>
      <c r="AC90" s="169"/>
      <c r="AD90" s="169"/>
      <c r="AE90" s="447" t="str">
        <f t="shared" si="9"/>
        <v/>
      </c>
      <c r="AF90" s="169"/>
      <c r="AG90" s="169"/>
    </row>
    <row r="91" spans="2:33" x14ac:dyDescent="0.25">
      <c r="B91" s="169"/>
      <c r="C91" s="170"/>
      <c r="D91" s="443"/>
      <c r="E91" s="169"/>
      <c r="F91" s="171"/>
      <c r="G91" s="169"/>
      <c r="H91" s="169"/>
      <c r="I91" s="172"/>
      <c r="J91" s="172"/>
      <c r="K91" s="173"/>
      <c r="L91" s="173"/>
      <c r="M91" s="173"/>
      <c r="N91" s="174"/>
      <c r="O91" s="444">
        <f t="shared" si="10"/>
        <v>0</v>
      </c>
      <c r="P91" s="169"/>
      <c r="Q91" s="436"/>
      <c r="R91" s="436"/>
      <c r="S91" s="445" t="str">
        <f>IFERROR(IF(R91="",VLOOKUP(Q91,DMKH_NCC!$C$7:$G$150,3,0),VLOOKUP(R91,DMKH_NCC!$C$7:$G$150,3,0)),"")</f>
        <v/>
      </c>
      <c r="T91" s="445" t="str">
        <f>IFERROR(IF(R91="",VLOOKUP(Q91,DMKH_NCC!$C$7:$G$150,4,0),VLOOKUP(R91,DMKH_NCC!$C$7:$G$150,4,0)),"")</f>
        <v/>
      </c>
      <c r="U91" s="446" t="str">
        <f>IFERROR(IF(R91="",VLOOKUP(Q91,DMKH_NCC!$C$7:$G$150,5,0),VLOOKUP(R91,DMKH_NCC!$C$7:$G$150,5,0)),"")</f>
        <v/>
      </c>
      <c r="V91" s="169"/>
      <c r="W91" s="169"/>
      <c r="X91" s="171"/>
      <c r="Y91" s="447" t="str">
        <f>IF($G91="","",IF(OR(MONTH($C91)=1,MONTH($C91)=2,MONTH($C91)=3),1,IF(OR(MONTH($C91)=4,MONTH($C91)=5,MONTH($C91)=6),2,IF(OR(MONTH($C91)=7,MONTH($C91)=8,MONTH($C91)=9),3,IF(OR(MONTH($C91)=10,MONTH($C91)=11,MONTH($C91)=12),4)))))</f>
        <v/>
      </c>
      <c r="Z91" s="447" t="str">
        <f>IF(C91="","","Ngày  "&amp;DAY(C91)&amp; "  "&amp;"Tháng  "&amp;MONTH(C91) &amp;"  "&amp;"Năm"&amp;"  " &amp;YEAR(C91))</f>
        <v/>
      </c>
      <c r="AA91" s="169"/>
      <c r="AB91" s="169"/>
      <c r="AC91" s="169"/>
      <c r="AD91" s="169"/>
      <c r="AE91" s="447" t="str">
        <f t="shared" si="9"/>
        <v/>
      </c>
      <c r="AF91" s="169"/>
      <c r="AG91" s="169"/>
    </row>
    <row r="92" spans="2:33" x14ac:dyDescent="0.25">
      <c r="B92" s="169"/>
      <c r="C92" s="170"/>
      <c r="D92" s="443"/>
      <c r="E92" s="169"/>
      <c r="F92" s="171"/>
      <c r="G92" s="169"/>
      <c r="H92" s="169"/>
      <c r="I92" s="172"/>
      <c r="J92" s="172"/>
      <c r="K92" s="173"/>
      <c r="L92" s="173"/>
      <c r="M92" s="173"/>
      <c r="N92" s="174"/>
      <c r="O92" s="444">
        <f t="shared" si="10"/>
        <v>0</v>
      </c>
      <c r="P92" s="169"/>
      <c r="Q92" s="436"/>
      <c r="R92" s="436"/>
      <c r="S92" s="445" t="str">
        <f>IFERROR(IF(R92="",VLOOKUP(Q92,DMKH_NCC!$C$7:$G$150,3,0),VLOOKUP(R92,DMKH_NCC!$C$7:$G$150,3,0)),"")</f>
        <v/>
      </c>
      <c r="T92" s="445" t="str">
        <f>IFERROR(IF(R92="",VLOOKUP(Q92,DMKH_NCC!$C$7:$G$150,4,0),VLOOKUP(R92,DMKH_NCC!$C$7:$G$150,4,0)),"")</f>
        <v/>
      </c>
      <c r="U92" s="446" t="str">
        <f>IFERROR(IF(R92="",VLOOKUP(Q92,DMKH_NCC!$C$7:$G$150,5,0),VLOOKUP(R92,DMKH_NCC!$C$7:$G$150,5,0)),"")</f>
        <v/>
      </c>
      <c r="V92" s="169"/>
      <c r="W92" s="169"/>
      <c r="X92" s="171"/>
      <c r="Y92" s="447" t="str">
        <f>IF($G92="","",IF(OR(MONTH($C92)=1,MONTH($C92)=2,MONTH($C92)=3),1,IF(OR(MONTH($C92)=4,MONTH($C92)=5,MONTH($C92)=6),2,IF(OR(MONTH($C92)=7,MONTH($C92)=8,MONTH($C92)=9),3,IF(OR(MONTH($C92)=10,MONTH($C92)=11,MONTH($C92)=12),4)))))</f>
        <v/>
      </c>
      <c r="Z92" s="447" t="str">
        <f>IF(C92="","","Ngày  "&amp;DAY(C92)&amp; "  "&amp;"Tháng  "&amp;MONTH(C92) &amp;"  "&amp;"Năm"&amp;"  " &amp;YEAR(C92))</f>
        <v/>
      </c>
      <c r="AA92" s="169"/>
      <c r="AB92" s="169"/>
      <c r="AC92" s="169"/>
      <c r="AD92" s="169"/>
      <c r="AE92" s="447" t="str">
        <f t="shared" si="9"/>
        <v/>
      </c>
      <c r="AF92" s="169"/>
      <c r="AG92" s="169"/>
    </row>
    <row r="93" spans="2:33" x14ac:dyDescent="0.25">
      <c r="B93" s="169"/>
      <c r="C93" s="170"/>
      <c r="D93" s="443"/>
      <c r="E93" s="169"/>
      <c r="F93" s="171"/>
      <c r="G93" s="169"/>
      <c r="H93" s="169"/>
      <c r="I93" s="172"/>
      <c r="J93" s="172"/>
      <c r="K93" s="173"/>
      <c r="L93" s="173"/>
      <c r="M93" s="173"/>
      <c r="N93" s="174"/>
      <c r="O93" s="444">
        <f t="shared" si="10"/>
        <v>0</v>
      </c>
      <c r="P93" s="169"/>
      <c r="Q93" s="436"/>
      <c r="R93" s="436"/>
      <c r="S93" s="445" t="str">
        <f>IFERROR(IF(R93="",VLOOKUP(Q93,DMKH_NCC!$C$7:$G$150,3,0),VLOOKUP(R93,DMKH_NCC!$C$7:$G$150,3,0)),"")</f>
        <v/>
      </c>
      <c r="T93" s="445" t="str">
        <f>IFERROR(IF(R93="",VLOOKUP(Q93,DMKH_NCC!$C$7:$G$150,4,0),VLOOKUP(R93,DMKH_NCC!$C$7:$G$150,4,0)),"")</f>
        <v/>
      </c>
      <c r="U93" s="446" t="str">
        <f>IFERROR(IF(R93="",VLOOKUP(Q93,DMKH_NCC!$C$7:$G$150,5,0),VLOOKUP(R93,DMKH_NCC!$C$7:$G$150,5,0)),"")</f>
        <v/>
      </c>
      <c r="V93" s="169"/>
      <c r="W93" s="169"/>
      <c r="X93" s="171"/>
      <c r="Y93" s="447" t="str">
        <f>IF($G93="","",IF(OR(MONTH($C93)=1,MONTH($C93)=2,MONTH($C93)=3),1,IF(OR(MONTH($C93)=4,MONTH($C93)=5,MONTH($C93)=6),2,IF(OR(MONTH($C93)=7,MONTH($C93)=8,MONTH($C93)=9),3,IF(OR(MONTH($C93)=10,MONTH($C93)=11,MONTH($C93)=12),4)))))</f>
        <v/>
      </c>
      <c r="Z93" s="447" t="str">
        <f>IF(C93="","","Ngày  "&amp;DAY(C93)&amp; "  "&amp;"Tháng  "&amp;MONTH(C93) &amp;"  "&amp;"Năm"&amp;"  " &amp;YEAR(C93))</f>
        <v/>
      </c>
      <c r="AA93" s="169"/>
      <c r="AB93" s="169"/>
      <c r="AC93" s="169"/>
      <c r="AD93" s="169"/>
      <c r="AE93" s="447" t="str">
        <f t="shared" si="9"/>
        <v/>
      </c>
      <c r="AF93" s="169"/>
      <c r="AG93" s="169"/>
    </row>
    <row r="94" spans="2:33" x14ac:dyDescent="0.25">
      <c r="B94" s="169"/>
      <c r="C94" s="170"/>
      <c r="D94" s="443"/>
      <c r="E94" s="169"/>
      <c r="F94" s="171"/>
      <c r="G94" s="169"/>
      <c r="H94" s="169"/>
      <c r="I94" s="172"/>
      <c r="J94" s="172"/>
      <c r="K94" s="173"/>
      <c r="L94" s="173"/>
      <c r="M94" s="173"/>
      <c r="N94" s="174"/>
      <c r="O94" s="444">
        <f t="shared" si="10"/>
        <v>0</v>
      </c>
      <c r="P94" s="169"/>
      <c r="Q94" s="436"/>
      <c r="R94" s="436"/>
      <c r="S94" s="445" t="str">
        <f>IFERROR(IF(R94="",VLOOKUP(Q94,DMKH_NCC!$C$7:$G$150,3,0),VLOOKUP(R94,DMKH_NCC!$C$7:$G$150,3,0)),"")</f>
        <v/>
      </c>
      <c r="T94" s="445" t="str">
        <f>IFERROR(IF(R94="",VLOOKUP(Q94,DMKH_NCC!$C$7:$G$150,4,0),VLOOKUP(R94,DMKH_NCC!$C$7:$G$150,4,0)),"")</f>
        <v/>
      </c>
      <c r="U94" s="446" t="str">
        <f>IFERROR(IF(R94="",VLOOKUP(Q94,DMKH_NCC!$C$7:$G$150,5,0),VLOOKUP(R94,DMKH_NCC!$C$7:$G$150,5,0)),"")</f>
        <v/>
      </c>
      <c r="V94" s="169"/>
      <c r="W94" s="169"/>
      <c r="X94" s="171"/>
      <c r="Y94" s="447" t="str">
        <f>IF($G94="","",IF(OR(MONTH($C94)=1,MONTH($C94)=2,MONTH($C94)=3),1,IF(OR(MONTH($C94)=4,MONTH($C94)=5,MONTH($C94)=6),2,IF(OR(MONTH($C94)=7,MONTH($C94)=8,MONTH($C94)=9),3,IF(OR(MONTH($C94)=10,MONTH($C94)=11,MONTH($C94)=12),4)))))</f>
        <v/>
      </c>
      <c r="Z94" s="447" t="str">
        <f>IF(C94="","","Ngày  "&amp;DAY(C94)&amp; "  "&amp;"Tháng  "&amp;MONTH(C94) &amp;"  "&amp;"Năm"&amp;"  " &amp;YEAR(C94))</f>
        <v/>
      </c>
      <c r="AA94" s="169"/>
      <c r="AB94" s="169"/>
      <c r="AC94" s="169"/>
      <c r="AD94" s="169"/>
      <c r="AE94" s="447" t="str">
        <f t="shared" si="9"/>
        <v/>
      </c>
      <c r="AF94" s="169"/>
      <c r="AG94" s="169"/>
    </row>
    <row r="95" spans="2:33" x14ac:dyDescent="0.25">
      <c r="B95" s="169"/>
      <c r="C95" s="170"/>
      <c r="D95" s="443"/>
      <c r="E95" s="169"/>
      <c r="F95" s="171"/>
      <c r="G95" s="169"/>
      <c r="H95" s="169"/>
      <c r="I95" s="172"/>
      <c r="J95" s="172"/>
      <c r="K95" s="173"/>
      <c r="L95" s="173"/>
      <c r="M95" s="173"/>
      <c r="N95" s="174"/>
      <c r="O95" s="444">
        <f t="shared" si="10"/>
        <v>0</v>
      </c>
      <c r="P95" s="169"/>
      <c r="Q95" s="436"/>
      <c r="R95" s="436"/>
      <c r="S95" s="445" t="str">
        <f>IFERROR(IF(R95="",VLOOKUP(Q95,DMKH_NCC!$C$7:$G$150,3,0),VLOOKUP(R95,DMKH_NCC!$C$7:$G$150,3,0)),"")</f>
        <v/>
      </c>
      <c r="T95" s="445" t="str">
        <f>IFERROR(IF(R95="",VLOOKUP(Q95,DMKH_NCC!$C$7:$G$150,4,0),VLOOKUP(R95,DMKH_NCC!$C$7:$G$150,4,0)),"")</f>
        <v/>
      </c>
      <c r="U95" s="446" t="str">
        <f>IFERROR(IF(R95="",VLOOKUP(Q95,DMKH_NCC!$C$7:$G$150,5,0),VLOOKUP(R95,DMKH_NCC!$C$7:$G$150,5,0)),"")</f>
        <v/>
      </c>
      <c r="V95" s="169"/>
      <c r="W95" s="169"/>
      <c r="X95" s="171"/>
      <c r="Y95" s="447" t="str">
        <f>IF($G95="","",IF(OR(MONTH($C95)=1,MONTH($C95)=2,MONTH($C95)=3),1,IF(OR(MONTH($C95)=4,MONTH($C95)=5,MONTH($C95)=6),2,IF(OR(MONTH($C95)=7,MONTH($C95)=8,MONTH($C95)=9),3,IF(OR(MONTH($C95)=10,MONTH($C95)=11,MONTH($C95)=12),4)))))</f>
        <v/>
      </c>
      <c r="Z95" s="447" t="str">
        <f>IF(C95="","","Ngày  "&amp;DAY(C95)&amp; "  "&amp;"Tháng  "&amp;MONTH(C95) &amp;"  "&amp;"Năm"&amp;"  " &amp;YEAR(C95))</f>
        <v/>
      </c>
      <c r="AA95" s="169"/>
      <c r="AB95" s="169"/>
      <c r="AC95" s="169"/>
      <c r="AD95" s="169"/>
      <c r="AE95" s="447" t="str">
        <f t="shared" si="9"/>
        <v/>
      </c>
      <c r="AF95" s="169"/>
      <c r="AG95" s="169"/>
    </row>
    <row r="96" spans="2:33" x14ac:dyDescent="0.25">
      <c r="B96" s="169"/>
      <c r="C96" s="170"/>
      <c r="D96" s="443"/>
      <c r="E96" s="169"/>
      <c r="F96" s="171"/>
      <c r="G96" s="169"/>
      <c r="H96" s="169"/>
      <c r="I96" s="172"/>
      <c r="J96" s="172"/>
      <c r="K96" s="173"/>
      <c r="L96" s="173"/>
      <c r="M96" s="173"/>
      <c r="N96" s="174"/>
      <c r="O96" s="444">
        <f t="shared" si="10"/>
        <v>0</v>
      </c>
      <c r="P96" s="169"/>
      <c r="Q96" s="436"/>
      <c r="R96" s="436"/>
      <c r="S96" s="445" t="str">
        <f>IFERROR(IF(R96="",VLOOKUP(Q96,DMKH_NCC!$C$7:$G$150,3,0),VLOOKUP(R96,DMKH_NCC!$C$7:$G$150,3,0)),"")</f>
        <v/>
      </c>
      <c r="T96" s="445" t="str">
        <f>IFERROR(IF(R96="",VLOOKUP(Q96,DMKH_NCC!$C$7:$G$150,4,0),VLOOKUP(R96,DMKH_NCC!$C$7:$G$150,4,0)),"")</f>
        <v/>
      </c>
      <c r="U96" s="446" t="str">
        <f>IFERROR(IF(R96="",VLOOKUP(Q96,DMKH_NCC!$C$7:$G$150,5,0),VLOOKUP(R96,DMKH_NCC!$C$7:$G$150,5,0)),"")</f>
        <v/>
      </c>
      <c r="V96" s="169"/>
      <c r="W96" s="169"/>
      <c r="X96" s="171"/>
      <c r="Y96" s="447" t="str">
        <f>IF($G96="","",IF(OR(MONTH($C96)=1,MONTH($C96)=2,MONTH($C96)=3),1,IF(OR(MONTH($C96)=4,MONTH($C96)=5,MONTH($C96)=6),2,IF(OR(MONTH($C96)=7,MONTH($C96)=8,MONTH($C96)=9),3,IF(OR(MONTH($C96)=10,MONTH($C96)=11,MONTH($C96)=12),4)))))</f>
        <v/>
      </c>
      <c r="Z96" s="447" t="str">
        <f>IF(C96="","","Ngày  "&amp;DAY(C96)&amp; "  "&amp;"Tháng  "&amp;MONTH(C96) &amp;"  "&amp;"Năm"&amp;"  " &amp;YEAR(C96))</f>
        <v/>
      </c>
      <c r="AA96" s="169"/>
      <c r="AB96" s="169"/>
      <c r="AC96" s="169"/>
      <c r="AD96" s="169"/>
      <c r="AE96" s="447" t="str">
        <f t="shared" si="9"/>
        <v/>
      </c>
      <c r="AF96" s="169"/>
      <c r="AG96" s="169"/>
    </row>
    <row r="97" spans="2:33" x14ac:dyDescent="0.25">
      <c r="B97" s="169"/>
      <c r="C97" s="170"/>
      <c r="D97" s="443"/>
      <c r="E97" s="169"/>
      <c r="F97" s="171"/>
      <c r="G97" s="169"/>
      <c r="H97" s="169"/>
      <c r="I97" s="172"/>
      <c r="J97" s="172"/>
      <c r="K97" s="173"/>
      <c r="L97" s="173"/>
      <c r="M97" s="173"/>
      <c r="N97" s="174"/>
      <c r="O97" s="444">
        <f t="shared" si="10"/>
        <v>0</v>
      </c>
      <c r="P97" s="169"/>
      <c r="Q97" s="436"/>
      <c r="R97" s="436"/>
      <c r="S97" s="445" t="str">
        <f>IFERROR(IF(R97="",VLOOKUP(Q97,DMKH_NCC!$C$7:$G$150,3,0),VLOOKUP(R97,DMKH_NCC!$C$7:$G$150,3,0)),"")</f>
        <v/>
      </c>
      <c r="T97" s="445" t="str">
        <f>IFERROR(IF(R97="",VLOOKUP(Q97,DMKH_NCC!$C$7:$G$150,4,0),VLOOKUP(R97,DMKH_NCC!$C$7:$G$150,4,0)),"")</f>
        <v/>
      </c>
      <c r="U97" s="446" t="str">
        <f>IFERROR(IF(R97="",VLOOKUP(Q97,DMKH_NCC!$C$7:$G$150,5,0),VLOOKUP(R97,DMKH_NCC!$C$7:$G$150,5,0)),"")</f>
        <v/>
      </c>
      <c r="V97" s="169"/>
      <c r="W97" s="169"/>
      <c r="X97" s="171"/>
      <c r="Y97" s="447" t="str">
        <f>IF($G97="","",IF(OR(MONTH($C97)=1,MONTH($C97)=2,MONTH($C97)=3),1,IF(OR(MONTH($C97)=4,MONTH($C97)=5,MONTH($C97)=6),2,IF(OR(MONTH($C97)=7,MONTH($C97)=8,MONTH($C97)=9),3,IF(OR(MONTH($C97)=10,MONTH($C97)=11,MONTH($C97)=12),4)))))</f>
        <v/>
      </c>
      <c r="Z97" s="447" t="str">
        <f>IF(C97="","","Ngày  "&amp;DAY(C97)&amp; "  "&amp;"Tháng  "&amp;MONTH(C97) &amp;"  "&amp;"Năm"&amp;"  " &amp;YEAR(C97))</f>
        <v/>
      </c>
      <c r="AA97" s="169"/>
      <c r="AB97" s="169"/>
      <c r="AC97" s="169"/>
      <c r="AD97" s="169"/>
      <c r="AE97" s="447" t="str">
        <f t="shared" si="9"/>
        <v/>
      </c>
      <c r="AF97" s="169"/>
      <c r="AG97" s="169"/>
    </row>
    <row r="98" spans="2:33" x14ac:dyDescent="0.25">
      <c r="B98" s="169"/>
      <c r="C98" s="170"/>
      <c r="D98" s="443"/>
      <c r="E98" s="169"/>
      <c r="F98" s="171"/>
      <c r="G98" s="169"/>
      <c r="H98" s="169"/>
      <c r="I98" s="172"/>
      <c r="J98" s="172"/>
      <c r="K98" s="173"/>
      <c r="L98" s="173"/>
      <c r="M98" s="173"/>
      <c r="N98" s="174"/>
      <c r="O98" s="444">
        <f t="shared" si="10"/>
        <v>0</v>
      </c>
      <c r="P98" s="169"/>
      <c r="Q98" s="436"/>
      <c r="R98" s="436"/>
      <c r="S98" s="445" t="str">
        <f>IFERROR(IF(R98="",VLOOKUP(Q98,DMKH_NCC!$C$7:$G$150,3,0),VLOOKUP(R98,DMKH_NCC!$C$7:$G$150,3,0)),"")</f>
        <v/>
      </c>
      <c r="T98" s="445" t="str">
        <f>IFERROR(IF(R98="",VLOOKUP(Q98,DMKH_NCC!$C$7:$G$150,4,0),VLOOKUP(R98,DMKH_NCC!$C$7:$G$150,4,0)),"")</f>
        <v/>
      </c>
      <c r="U98" s="446" t="str">
        <f>IFERROR(IF(R98="",VLOOKUP(Q98,DMKH_NCC!$C$7:$G$150,5,0),VLOOKUP(R98,DMKH_NCC!$C$7:$G$150,5,0)),"")</f>
        <v/>
      </c>
      <c r="V98" s="169"/>
      <c r="W98" s="169"/>
      <c r="X98" s="171"/>
      <c r="Y98" s="447" t="str">
        <f>IF($G98="","",IF(OR(MONTH($C98)=1,MONTH($C98)=2,MONTH($C98)=3),1,IF(OR(MONTH($C98)=4,MONTH($C98)=5,MONTH($C98)=6),2,IF(OR(MONTH($C98)=7,MONTH($C98)=8,MONTH($C98)=9),3,IF(OR(MONTH($C98)=10,MONTH($C98)=11,MONTH($C98)=12),4)))))</f>
        <v/>
      </c>
      <c r="Z98" s="447" t="str">
        <f>IF(C98="","","Ngày  "&amp;DAY(C98)&amp; "  "&amp;"Tháng  "&amp;MONTH(C98) &amp;"  "&amp;"Năm"&amp;"  " &amp;YEAR(C98))</f>
        <v/>
      </c>
      <c r="AA98" s="169"/>
      <c r="AB98" s="169"/>
      <c r="AC98" s="169"/>
      <c r="AD98" s="169"/>
      <c r="AE98" s="447" t="str">
        <f t="shared" si="9"/>
        <v/>
      </c>
      <c r="AF98" s="169"/>
      <c r="AG98" s="169"/>
    </row>
    <row r="99" spans="2:33" x14ac:dyDescent="0.25">
      <c r="B99" s="169"/>
      <c r="C99" s="170"/>
      <c r="D99" s="443"/>
      <c r="E99" s="169"/>
      <c r="F99" s="171"/>
      <c r="G99" s="169"/>
      <c r="H99" s="169"/>
      <c r="I99" s="172"/>
      <c r="J99" s="172"/>
      <c r="K99" s="173"/>
      <c r="L99" s="173"/>
      <c r="M99" s="173"/>
      <c r="N99" s="174"/>
      <c r="O99" s="444">
        <f t="shared" si="10"/>
        <v>0</v>
      </c>
      <c r="P99" s="169"/>
      <c r="Q99" s="436"/>
      <c r="R99" s="436"/>
      <c r="S99" s="445" t="str">
        <f>IFERROR(IF(R99="",VLOOKUP(Q99,DMKH_NCC!$C$7:$G$150,3,0),VLOOKUP(R99,DMKH_NCC!$C$7:$G$150,3,0)),"")</f>
        <v/>
      </c>
      <c r="T99" s="445" t="str">
        <f>IFERROR(IF(R99="",VLOOKUP(Q99,DMKH_NCC!$C$7:$G$150,4,0),VLOOKUP(R99,DMKH_NCC!$C$7:$G$150,4,0)),"")</f>
        <v/>
      </c>
      <c r="U99" s="446" t="str">
        <f>IFERROR(IF(R99="",VLOOKUP(Q99,DMKH_NCC!$C$7:$G$150,5,0),VLOOKUP(R99,DMKH_NCC!$C$7:$G$150,5,0)),"")</f>
        <v/>
      </c>
      <c r="V99" s="169"/>
      <c r="W99" s="169"/>
      <c r="X99" s="171"/>
      <c r="Y99" s="447" t="str">
        <f>IF($G99="","",IF(OR(MONTH($C99)=1,MONTH($C99)=2,MONTH($C99)=3),1,IF(OR(MONTH($C99)=4,MONTH($C99)=5,MONTH($C99)=6),2,IF(OR(MONTH($C99)=7,MONTH($C99)=8,MONTH($C99)=9),3,IF(OR(MONTH($C99)=10,MONTH($C99)=11,MONTH($C99)=12),4)))))</f>
        <v/>
      </c>
      <c r="Z99" s="447" t="str">
        <f>IF(C99="","","Ngày  "&amp;DAY(C99)&amp; "  "&amp;"Tháng  "&amp;MONTH(C99) &amp;"  "&amp;"Năm"&amp;"  " &amp;YEAR(C99))</f>
        <v/>
      </c>
      <c r="AA99" s="169"/>
      <c r="AB99" s="169"/>
      <c r="AC99" s="169"/>
      <c r="AD99" s="169"/>
      <c r="AE99" s="447" t="str">
        <f t="shared" si="9"/>
        <v/>
      </c>
      <c r="AF99" s="169"/>
      <c r="AG99" s="169"/>
    </row>
    <row r="100" spans="2:33" x14ac:dyDescent="0.25">
      <c r="B100" s="169"/>
      <c r="C100" s="170"/>
      <c r="D100" s="443"/>
      <c r="E100" s="169"/>
      <c r="F100" s="171"/>
      <c r="G100" s="169"/>
      <c r="H100" s="169"/>
      <c r="I100" s="172"/>
      <c r="J100" s="172"/>
      <c r="K100" s="173"/>
      <c r="L100" s="173"/>
      <c r="M100" s="173"/>
      <c r="N100" s="174"/>
      <c r="O100" s="444">
        <f t="shared" si="10"/>
        <v>0</v>
      </c>
      <c r="P100" s="169"/>
      <c r="Q100" s="436"/>
      <c r="R100" s="436"/>
      <c r="S100" s="445" t="str">
        <f>IFERROR(IF(R100="",VLOOKUP(Q100,DMKH_NCC!$C$7:$G$150,3,0),VLOOKUP(R100,DMKH_NCC!$C$7:$G$150,3,0)),"")</f>
        <v/>
      </c>
      <c r="T100" s="445" t="str">
        <f>IFERROR(IF(R100="",VLOOKUP(Q100,DMKH_NCC!$C$7:$G$150,4,0),VLOOKUP(R100,DMKH_NCC!$C$7:$G$150,4,0)),"")</f>
        <v/>
      </c>
      <c r="U100" s="446" t="str">
        <f>IFERROR(IF(R100="",VLOOKUP(Q100,DMKH_NCC!$C$7:$G$150,5,0),VLOOKUP(R100,DMKH_NCC!$C$7:$G$150,5,0)),"")</f>
        <v/>
      </c>
      <c r="V100" s="169"/>
      <c r="W100" s="169"/>
      <c r="X100" s="171"/>
      <c r="Y100" s="447" t="str">
        <f>IF($G100="","",IF(OR(MONTH($C100)=1,MONTH($C100)=2,MONTH($C100)=3),1,IF(OR(MONTH($C100)=4,MONTH($C100)=5,MONTH($C100)=6),2,IF(OR(MONTH($C100)=7,MONTH($C100)=8,MONTH($C100)=9),3,IF(OR(MONTH($C100)=10,MONTH($C100)=11,MONTH($C100)=12),4)))))</f>
        <v/>
      </c>
      <c r="Z100" s="447" t="str">
        <f>IF(C100="","","Ngày  "&amp;DAY(C100)&amp; "  "&amp;"Tháng  "&amp;MONTH(C100) &amp;"  "&amp;"Năm"&amp;"  " &amp;YEAR(C100))</f>
        <v/>
      </c>
      <c r="AA100" s="169"/>
      <c r="AB100" s="169"/>
      <c r="AC100" s="169"/>
      <c r="AD100" s="169"/>
      <c r="AE100" s="447" t="str">
        <f t="shared" si="9"/>
        <v/>
      </c>
      <c r="AF100" s="169"/>
      <c r="AG100" s="169"/>
    </row>
    <row r="101" spans="2:33" x14ac:dyDescent="0.25">
      <c r="B101" s="169"/>
      <c r="C101" s="170"/>
      <c r="D101" s="443"/>
      <c r="E101" s="169"/>
      <c r="F101" s="171"/>
      <c r="G101" s="169"/>
      <c r="H101" s="169"/>
      <c r="I101" s="172"/>
      <c r="J101" s="172"/>
      <c r="K101" s="173"/>
      <c r="L101" s="173"/>
      <c r="M101" s="173"/>
      <c r="N101" s="174"/>
      <c r="O101" s="444">
        <f t="shared" si="10"/>
        <v>0</v>
      </c>
      <c r="P101" s="169"/>
      <c r="Q101" s="436"/>
      <c r="R101" s="436"/>
      <c r="S101" s="445" t="str">
        <f>IFERROR(IF(R101="",VLOOKUP(Q101,DMKH_NCC!$C$7:$G$150,3,0),VLOOKUP(R101,DMKH_NCC!$C$7:$G$150,3,0)),"")</f>
        <v/>
      </c>
      <c r="T101" s="445" t="str">
        <f>IFERROR(IF(R101="",VLOOKUP(Q101,DMKH_NCC!$C$7:$G$150,4,0),VLOOKUP(R101,DMKH_NCC!$C$7:$G$150,4,0)),"")</f>
        <v/>
      </c>
      <c r="U101" s="446" t="str">
        <f>IFERROR(IF(R101="",VLOOKUP(Q101,DMKH_NCC!$C$7:$G$150,5,0),VLOOKUP(R101,DMKH_NCC!$C$7:$G$150,5,0)),"")</f>
        <v/>
      </c>
      <c r="V101" s="169"/>
      <c r="W101" s="169"/>
      <c r="X101" s="171"/>
      <c r="Y101" s="447" t="str">
        <f>IF($G101="","",IF(OR(MONTH($C101)=1,MONTH($C101)=2,MONTH($C101)=3),1,IF(OR(MONTH($C101)=4,MONTH($C101)=5,MONTH($C101)=6),2,IF(OR(MONTH($C101)=7,MONTH($C101)=8,MONTH($C101)=9),3,IF(OR(MONTH($C101)=10,MONTH($C101)=11,MONTH($C101)=12),4)))))</f>
        <v/>
      </c>
      <c r="Z101" s="447" t="str">
        <f>IF(C101="","","Ngày  "&amp;DAY(C101)&amp; "  "&amp;"Tháng  "&amp;MONTH(C101) &amp;"  "&amp;"Năm"&amp;"  " &amp;YEAR(C101))</f>
        <v/>
      </c>
      <c r="AA101" s="169"/>
      <c r="AB101" s="169"/>
      <c r="AC101" s="169"/>
      <c r="AD101" s="169"/>
      <c r="AE101" s="447" t="str">
        <f t="shared" si="9"/>
        <v/>
      </c>
      <c r="AF101" s="169"/>
      <c r="AG101" s="169"/>
    </row>
    <row r="102" spans="2:33" x14ac:dyDescent="0.25">
      <c r="B102" s="169"/>
      <c r="C102" s="170"/>
      <c r="D102" s="443"/>
      <c r="E102" s="169"/>
      <c r="F102" s="171"/>
      <c r="G102" s="169"/>
      <c r="H102" s="169"/>
      <c r="I102" s="172"/>
      <c r="J102" s="172"/>
      <c r="K102" s="173"/>
      <c r="L102" s="173"/>
      <c r="M102" s="173"/>
      <c r="N102" s="174"/>
      <c r="O102" s="444">
        <f t="shared" si="10"/>
        <v>0</v>
      </c>
      <c r="P102" s="169"/>
      <c r="Q102" s="436"/>
      <c r="R102" s="436"/>
      <c r="S102" s="445" t="str">
        <f>IFERROR(IF(R102="",VLOOKUP(Q102,DMKH_NCC!$C$7:$G$150,3,0),VLOOKUP(R102,DMKH_NCC!$C$7:$G$150,3,0)),"")</f>
        <v/>
      </c>
      <c r="T102" s="445" t="str">
        <f>IFERROR(IF(R102="",VLOOKUP(Q102,DMKH_NCC!$C$7:$G$150,4,0),VLOOKUP(R102,DMKH_NCC!$C$7:$G$150,4,0)),"")</f>
        <v/>
      </c>
      <c r="U102" s="446" t="str">
        <f>IFERROR(IF(R102="",VLOOKUP(Q102,DMKH_NCC!$C$7:$G$150,5,0),VLOOKUP(R102,DMKH_NCC!$C$7:$G$150,5,0)),"")</f>
        <v/>
      </c>
      <c r="V102" s="169"/>
      <c r="W102" s="169"/>
      <c r="X102" s="171"/>
      <c r="Y102" s="447" t="str">
        <f>IF($G102="","",IF(OR(MONTH($C102)=1,MONTH($C102)=2,MONTH($C102)=3),1,IF(OR(MONTH($C102)=4,MONTH($C102)=5,MONTH($C102)=6),2,IF(OR(MONTH($C102)=7,MONTH($C102)=8,MONTH($C102)=9),3,IF(OR(MONTH($C102)=10,MONTH($C102)=11,MONTH($C102)=12),4)))))</f>
        <v/>
      </c>
      <c r="Z102" s="447" t="str">
        <f>IF(C102="","","Ngày  "&amp;DAY(C102)&amp; "  "&amp;"Tháng  "&amp;MONTH(C102) &amp;"  "&amp;"Năm"&amp;"  " &amp;YEAR(C102))</f>
        <v/>
      </c>
      <c r="AA102" s="169"/>
      <c r="AB102" s="169"/>
      <c r="AC102" s="169"/>
      <c r="AD102" s="169"/>
      <c r="AE102" s="447" t="str">
        <f t="shared" si="9"/>
        <v/>
      </c>
      <c r="AF102" s="169"/>
      <c r="AG102" s="169"/>
    </row>
    <row r="103" spans="2:33" x14ac:dyDescent="0.25">
      <c r="B103" s="169"/>
      <c r="C103" s="170"/>
      <c r="D103" s="443"/>
      <c r="E103" s="169"/>
      <c r="F103" s="171"/>
      <c r="G103" s="169"/>
      <c r="H103" s="169"/>
      <c r="I103" s="172"/>
      <c r="J103" s="172"/>
      <c r="K103" s="173"/>
      <c r="L103" s="173"/>
      <c r="M103" s="173"/>
      <c r="N103" s="174"/>
      <c r="O103" s="444">
        <f t="shared" si="10"/>
        <v>0</v>
      </c>
      <c r="P103" s="169"/>
      <c r="Q103" s="436"/>
      <c r="R103" s="436"/>
      <c r="S103" s="445" t="str">
        <f>IFERROR(IF(R103="",VLOOKUP(Q103,DMKH_NCC!$C$7:$G$150,3,0),VLOOKUP(R103,DMKH_NCC!$C$7:$G$150,3,0)),"")</f>
        <v/>
      </c>
      <c r="T103" s="445" t="str">
        <f>IFERROR(IF(R103="",VLOOKUP(Q103,DMKH_NCC!$C$7:$G$150,4,0),VLOOKUP(R103,DMKH_NCC!$C$7:$G$150,4,0)),"")</f>
        <v/>
      </c>
      <c r="U103" s="446" t="str">
        <f>IFERROR(IF(R103="",VLOOKUP(Q103,DMKH_NCC!$C$7:$G$150,5,0),VLOOKUP(R103,DMKH_NCC!$C$7:$G$150,5,0)),"")</f>
        <v/>
      </c>
      <c r="V103" s="169"/>
      <c r="W103" s="169"/>
      <c r="X103" s="171"/>
      <c r="Y103" s="447" t="str">
        <f>IF($G103="","",IF(OR(MONTH($C103)=1,MONTH($C103)=2,MONTH($C103)=3),1,IF(OR(MONTH($C103)=4,MONTH($C103)=5,MONTH($C103)=6),2,IF(OR(MONTH($C103)=7,MONTH($C103)=8,MONTH($C103)=9),3,IF(OR(MONTH($C103)=10,MONTH($C103)=11,MONTH($C103)=12),4)))))</f>
        <v/>
      </c>
      <c r="Z103" s="447" t="str">
        <f>IF(C103="","","Ngày  "&amp;DAY(C103)&amp; "  "&amp;"Tháng  "&amp;MONTH(C103) &amp;"  "&amp;"Năm"&amp;"  " &amp;YEAR(C103))</f>
        <v/>
      </c>
      <c r="AA103" s="169"/>
      <c r="AB103" s="169"/>
      <c r="AC103" s="169"/>
      <c r="AD103" s="169"/>
      <c r="AE103" s="447" t="str">
        <f t="shared" si="9"/>
        <v/>
      </c>
      <c r="AF103" s="169"/>
      <c r="AG103" s="169"/>
    </row>
    <row r="104" spans="2:33" x14ac:dyDescent="0.25">
      <c r="B104" s="169"/>
      <c r="C104" s="170"/>
      <c r="D104" s="443"/>
      <c r="E104" s="169"/>
      <c r="F104" s="171"/>
      <c r="G104" s="169"/>
      <c r="H104" s="169"/>
      <c r="I104" s="172"/>
      <c r="J104" s="172"/>
      <c r="K104" s="173"/>
      <c r="L104" s="173"/>
      <c r="M104" s="173"/>
      <c r="N104" s="174"/>
      <c r="O104" s="444">
        <f t="shared" si="10"/>
        <v>0</v>
      </c>
      <c r="P104" s="169"/>
      <c r="Q104" s="436"/>
      <c r="R104" s="436"/>
      <c r="S104" s="445" t="str">
        <f>IFERROR(IF(R104="",VLOOKUP(Q104,DMKH_NCC!$C$7:$G$150,3,0),VLOOKUP(R104,DMKH_NCC!$C$7:$G$150,3,0)),"")</f>
        <v/>
      </c>
      <c r="T104" s="445" t="str">
        <f>IFERROR(IF(R104="",VLOOKUP(Q104,DMKH_NCC!$C$7:$G$150,4,0),VLOOKUP(R104,DMKH_NCC!$C$7:$G$150,4,0)),"")</f>
        <v/>
      </c>
      <c r="U104" s="446" t="str">
        <f>IFERROR(IF(R104="",VLOOKUP(Q104,DMKH_NCC!$C$7:$G$150,5,0),VLOOKUP(R104,DMKH_NCC!$C$7:$G$150,5,0)),"")</f>
        <v/>
      </c>
      <c r="V104" s="169"/>
      <c r="W104" s="169"/>
      <c r="X104" s="171"/>
      <c r="Y104" s="447" t="str">
        <f>IF($G104="","",IF(OR(MONTH($C104)=1,MONTH($C104)=2,MONTH($C104)=3),1,IF(OR(MONTH($C104)=4,MONTH($C104)=5,MONTH($C104)=6),2,IF(OR(MONTH($C104)=7,MONTH($C104)=8,MONTH($C104)=9),3,IF(OR(MONTH($C104)=10,MONTH($C104)=11,MONTH($C104)=12),4)))))</f>
        <v/>
      </c>
      <c r="Z104" s="447" t="str">
        <f>IF(C104="","","Ngày  "&amp;DAY(C104)&amp; "  "&amp;"Tháng  "&amp;MONTH(C104) &amp;"  "&amp;"Năm"&amp;"  " &amp;YEAR(C104))</f>
        <v/>
      </c>
      <c r="AA104" s="169"/>
      <c r="AB104" s="169"/>
      <c r="AC104" s="169"/>
      <c r="AD104" s="169"/>
      <c r="AE104" s="447" t="str">
        <f t="shared" si="9"/>
        <v/>
      </c>
      <c r="AF104" s="169"/>
      <c r="AG104" s="169"/>
    </row>
    <row r="105" spans="2:33" x14ac:dyDescent="0.25">
      <c r="B105" s="169"/>
      <c r="C105" s="170"/>
      <c r="D105" s="443"/>
      <c r="E105" s="169"/>
      <c r="F105" s="171"/>
      <c r="G105" s="169"/>
      <c r="H105" s="169"/>
      <c r="I105" s="172"/>
      <c r="J105" s="172"/>
      <c r="K105" s="173"/>
      <c r="L105" s="173"/>
      <c r="M105" s="173"/>
      <c r="N105" s="174"/>
      <c r="O105" s="444">
        <f t="shared" si="10"/>
        <v>0</v>
      </c>
      <c r="P105" s="169"/>
      <c r="Q105" s="436"/>
      <c r="R105" s="436"/>
      <c r="S105" s="445" t="str">
        <f>IFERROR(IF(R105="",VLOOKUP(Q105,DMKH_NCC!$C$7:$G$150,3,0),VLOOKUP(R105,DMKH_NCC!$C$7:$G$150,3,0)),"")</f>
        <v/>
      </c>
      <c r="T105" s="445" t="str">
        <f>IFERROR(IF(R105="",VLOOKUP(Q105,DMKH_NCC!$C$7:$G$150,4,0),VLOOKUP(R105,DMKH_NCC!$C$7:$G$150,4,0)),"")</f>
        <v/>
      </c>
      <c r="U105" s="446" t="str">
        <f>IFERROR(IF(R105="",VLOOKUP(Q105,DMKH_NCC!$C$7:$G$150,5,0),VLOOKUP(R105,DMKH_NCC!$C$7:$G$150,5,0)),"")</f>
        <v/>
      </c>
      <c r="V105" s="169"/>
      <c r="W105" s="169"/>
      <c r="X105" s="171"/>
      <c r="Y105" s="447" t="str">
        <f>IF($G105="","",IF(OR(MONTH($C105)=1,MONTH($C105)=2,MONTH($C105)=3),1,IF(OR(MONTH($C105)=4,MONTH($C105)=5,MONTH($C105)=6),2,IF(OR(MONTH($C105)=7,MONTH($C105)=8,MONTH($C105)=9),3,IF(OR(MONTH($C105)=10,MONTH($C105)=11,MONTH($C105)=12),4)))))</f>
        <v/>
      </c>
      <c r="Z105" s="447" t="str">
        <f>IF(C105="","","Ngày  "&amp;DAY(C105)&amp; "  "&amp;"Tháng  "&amp;MONTH(C105) &amp;"  "&amp;"Năm"&amp;"  " &amp;YEAR(C105))</f>
        <v/>
      </c>
      <c r="AA105" s="169"/>
      <c r="AB105" s="169"/>
      <c r="AC105" s="169"/>
      <c r="AD105" s="169"/>
      <c r="AE105" s="447" t="str">
        <f t="shared" si="9"/>
        <v/>
      </c>
      <c r="AF105" s="169"/>
      <c r="AG105" s="169"/>
    </row>
    <row r="106" spans="2:33" x14ac:dyDescent="0.25">
      <c r="B106" s="169"/>
      <c r="C106" s="170"/>
      <c r="D106" s="443"/>
      <c r="E106" s="169"/>
      <c r="F106" s="171"/>
      <c r="G106" s="169"/>
      <c r="H106" s="169"/>
      <c r="I106" s="172"/>
      <c r="J106" s="172"/>
      <c r="K106" s="173"/>
      <c r="L106" s="173"/>
      <c r="M106" s="173"/>
      <c r="N106" s="174"/>
      <c r="O106" s="444">
        <f t="shared" si="10"/>
        <v>0</v>
      </c>
      <c r="P106" s="169"/>
      <c r="Q106" s="436"/>
      <c r="R106" s="436"/>
      <c r="S106" s="445" t="str">
        <f>IFERROR(IF(R106="",VLOOKUP(Q106,DMKH_NCC!$C$7:$G$150,3,0),VLOOKUP(R106,DMKH_NCC!$C$7:$G$150,3,0)),"")</f>
        <v/>
      </c>
      <c r="T106" s="445" t="str">
        <f>IFERROR(IF(R106="",VLOOKUP(Q106,DMKH_NCC!$C$7:$G$150,4,0),VLOOKUP(R106,DMKH_NCC!$C$7:$G$150,4,0)),"")</f>
        <v/>
      </c>
      <c r="U106" s="446" t="str">
        <f>IFERROR(IF(R106="",VLOOKUP(Q106,DMKH_NCC!$C$7:$G$150,5,0),VLOOKUP(R106,DMKH_NCC!$C$7:$G$150,5,0)),"")</f>
        <v/>
      </c>
      <c r="V106" s="169"/>
      <c r="W106" s="169"/>
      <c r="X106" s="171"/>
      <c r="Y106" s="447" t="str">
        <f>IF($G106="","",IF(OR(MONTH($C106)=1,MONTH($C106)=2,MONTH($C106)=3),1,IF(OR(MONTH($C106)=4,MONTH($C106)=5,MONTH($C106)=6),2,IF(OR(MONTH($C106)=7,MONTH($C106)=8,MONTH($C106)=9),3,IF(OR(MONTH($C106)=10,MONTH($C106)=11,MONTH($C106)=12),4)))))</f>
        <v/>
      </c>
      <c r="Z106" s="447" t="str">
        <f>IF(C106="","","Ngày  "&amp;DAY(C106)&amp; "  "&amp;"Tháng  "&amp;MONTH(C106) &amp;"  "&amp;"Năm"&amp;"  " &amp;YEAR(C106))</f>
        <v/>
      </c>
      <c r="AA106" s="169"/>
      <c r="AB106" s="169"/>
      <c r="AC106" s="169"/>
      <c r="AD106" s="169"/>
      <c r="AE106" s="447" t="str">
        <f t="shared" si="9"/>
        <v/>
      </c>
      <c r="AF106" s="169"/>
      <c r="AG106" s="169"/>
    </row>
    <row r="107" spans="2:33" x14ac:dyDescent="0.25">
      <c r="B107" s="169"/>
      <c r="C107" s="170"/>
      <c r="D107" s="443"/>
      <c r="E107" s="169"/>
      <c r="F107" s="171"/>
      <c r="G107" s="169"/>
      <c r="H107" s="169"/>
      <c r="I107" s="172"/>
      <c r="J107" s="172"/>
      <c r="K107" s="173"/>
      <c r="L107" s="173"/>
      <c r="M107" s="173"/>
      <c r="N107" s="174"/>
      <c r="O107" s="444">
        <f t="shared" si="10"/>
        <v>0</v>
      </c>
      <c r="P107" s="169"/>
      <c r="Q107" s="436"/>
      <c r="R107" s="436"/>
      <c r="S107" s="445" t="str">
        <f>IFERROR(IF(R107="",VLOOKUP(Q107,DMKH_NCC!$C$7:$G$150,3,0),VLOOKUP(R107,DMKH_NCC!$C$7:$G$150,3,0)),"")</f>
        <v/>
      </c>
      <c r="T107" s="445" t="str">
        <f>IFERROR(IF(R107="",VLOOKUP(Q107,DMKH_NCC!$C$7:$G$150,4,0),VLOOKUP(R107,DMKH_NCC!$C$7:$G$150,4,0)),"")</f>
        <v/>
      </c>
      <c r="U107" s="446" t="str">
        <f>IFERROR(IF(R107="",VLOOKUP(Q107,DMKH_NCC!$C$7:$G$150,5,0),VLOOKUP(R107,DMKH_NCC!$C$7:$G$150,5,0)),"")</f>
        <v/>
      </c>
      <c r="V107" s="169"/>
      <c r="W107" s="169"/>
      <c r="X107" s="171"/>
      <c r="Y107" s="447" t="str">
        <f>IF($G107="","",IF(OR(MONTH($C107)=1,MONTH($C107)=2,MONTH($C107)=3),1,IF(OR(MONTH($C107)=4,MONTH($C107)=5,MONTH($C107)=6),2,IF(OR(MONTH($C107)=7,MONTH($C107)=8,MONTH($C107)=9),3,IF(OR(MONTH($C107)=10,MONTH($C107)=11,MONTH($C107)=12),4)))))</f>
        <v/>
      </c>
      <c r="Z107" s="447" t="str">
        <f>IF(C107="","","Ngày  "&amp;DAY(C107)&amp; "  "&amp;"Tháng  "&amp;MONTH(C107) &amp;"  "&amp;"Năm"&amp;"  " &amp;YEAR(C107))</f>
        <v/>
      </c>
      <c r="AA107" s="169"/>
      <c r="AB107" s="169"/>
      <c r="AC107" s="169"/>
      <c r="AD107" s="169"/>
      <c r="AE107" s="447" t="str">
        <f t="shared" si="9"/>
        <v/>
      </c>
      <c r="AF107" s="169"/>
      <c r="AG107" s="169"/>
    </row>
    <row r="108" spans="2:33" x14ac:dyDescent="0.25">
      <c r="B108" s="169"/>
      <c r="C108" s="170"/>
      <c r="D108" s="443"/>
      <c r="E108" s="169"/>
      <c r="F108" s="171"/>
      <c r="G108" s="169"/>
      <c r="H108" s="169"/>
      <c r="I108" s="172"/>
      <c r="J108" s="172"/>
      <c r="K108" s="173"/>
      <c r="L108" s="173"/>
      <c r="M108" s="173"/>
      <c r="N108" s="174"/>
      <c r="O108" s="444">
        <f t="shared" si="10"/>
        <v>0</v>
      </c>
      <c r="P108" s="169"/>
      <c r="Q108" s="436"/>
      <c r="R108" s="436"/>
      <c r="S108" s="445" t="str">
        <f>IFERROR(IF(R108="",VLOOKUP(Q108,DMKH_NCC!$C$7:$G$150,3,0),VLOOKUP(R108,DMKH_NCC!$C$7:$G$150,3,0)),"")</f>
        <v/>
      </c>
      <c r="T108" s="445" t="str">
        <f>IFERROR(IF(R108="",VLOOKUP(Q108,DMKH_NCC!$C$7:$G$150,4,0),VLOOKUP(R108,DMKH_NCC!$C$7:$G$150,4,0)),"")</f>
        <v/>
      </c>
      <c r="U108" s="446" t="str">
        <f>IFERROR(IF(R108="",VLOOKUP(Q108,DMKH_NCC!$C$7:$G$150,5,0),VLOOKUP(R108,DMKH_NCC!$C$7:$G$150,5,0)),"")</f>
        <v/>
      </c>
      <c r="V108" s="169"/>
      <c r="W108" s="169"/>
      <c r="X108" s="171"/>
      <c r="Y108" s="447" t="str">
        <f>IF($G108="","",IF(OR(MONTH($C108)=1,MONTH($C108)=2,MONTH($C108)=3),1,IF(OR(MONTH($C108)=4,MONTH($C108)=5,MONTH($C108)=6),2,IF(OR(MONTH($C108)=7,MONTH($C108)=8,MONTH($C108)=9),3,IF(OR(MONTH($C108)=10,MONTH($C108)=11,MONTH($C108)=12),4)))))</f>
        <v/>
      </c>
      <c r="Z108" s="447" t="str">
        <f>IF(C108="","","Ngày  "&amp;DAY(C108)&amp; "  "&amp;"Tháng  "&amp;MONTH(C108) &amp;"  "&amp;"Năm"&amp;"  " &amp;YEAR(C108))</f>
        <v/>
      </c>
      <c r="AA108" s="169"/>
      <c r="AB108" s="169"/>
      <c r="AC108" s="169"/>
      <c r="AD108" s="169"/>
      <c r="AE108" s="447" t="str">
        <f t="shared" si="9"/>
        <v/>
      </c>
      <c r="AF108" s="169"/>
      <c r="AG108" s="169"/>
    </row>
    <row r="109" spans="2:33" x14ac:dyDescent="0.25">
      <c r="B109" s="169"/>
      <c r="C109" s="170"/>
      <c r="D109" s="443"/>
      <c r="E109" s="169"/>
      <c r="F109" s="171"/>
      <c r="G109" s="169"/>
      <c r="H109" s="169"/>
      <c r="I109" s="172"/>
      <c r="J109" s="172"/>
      <c r="K109" s="173"/>
      <c r="L109" s="173"/>
      <c r="M109" s="173"/>
      <c r="N109" s="174"/>
      <c r="O109" s="444">
        <f t="shared" si="10"/>
        <v>0</v>
      </c>
      <c r="P109" s="169"/>
      <c r="Q109" s="436"/>
      <c r="R109" s="436"/>
      <c r="S109" s="445" t="str">
        <f>IFERROR(IF(R109="",VLOOKUP(Q109,DMKH_NCC!$C$7:$G$150,3,0),VLOOKUP(R109,DMKH_NCC!$C$7:$G$150,3,0)),"")</f>
        <v/>
      </c>
      <c r="T109" s="445" t="str">
        <f>IFERROR(IF(R109="",VLOOKUP(Q109,DMKH_NCC!$C$7:$G$150,4,0),VLOOKUP(R109,DMKH_NCC!$C$7:$G$150,4,0)),"")</f>
        <v/>
      </c>
      <c r="U109" s="446" t="str">
        <f>IFERROR(IF(R109="",VLOOKUP(Q109,DMKH_NCC!$C$7:$G$150,5,0),VLOOKUP(R109,DMKH_NCC!$C$7:$G$150,5,0)),"")</f>
        <v/>
      </c>
      <c r="V109" s="169"/>
      <c r="W109" s="169"/>
      <c r="X109" s="171"/>
      <c r="Y109" s="447" t="str">
        <f>IF($G109="","",IF(OR(MONTH($C109)=1,MONTH($C109)=2,MONTH($C109)=3),1,IF(OR(MONTH($C109)=4,MONTH($C109)=5,MONTH($C109)=6),2,IF(OR(MONTH($C109)=7,MONTH($C109)=8,MONTH($C109)=9),3,IF(OR(MONTH($C109)=10,MONTH($C109)=11,MONTH($C109)=12),4)))))</f>
        <v/>
      </c>
      <c r="Z109" s="447" t="str">
        <f>IF(C109="","","Ngày  "&amp;DAY(C109)&amp; "  "&amp;"Tháng  "&amp;MONTH(C109) &amp;"  "&amp;"Năm"&amp;"  " &amp;YEAR(C109))</f>
        <v/>
      </c>
      <c r="AA109" s="169"/>
      <c r="AB109" s="169"/>
      <c r="AC109" s="169"/>
      <c r="AD109" s="169"/>
      <c r="AE109" s="447" t="str">
        <f t="shared" si="9"/>
        <v/>
      </c>
      <c r="AF109" s="169"/>
      <c r="AG109" s="169"/>
    </row>
    <row r="110" spans="2:33" x14ac:dyDescent="0.25">
      <c r="B110" s="169"/>
      <c r="C110" s="170"/>
      <c r="D110" s="443"/>
      <c r="E110" s="169"/>
      <c r="F110" s="171"/>
      <c r="G110" s="169"/>
      <c r="H110" s="169"/>
      <c r="I110" s="172"/>
      <c r="J110" s="172"/>
      <c r="K110" s="173"/>
      <c r="L110" s="173"/>
      <c r="M110" s="173"/>
      <c r="N110" s="174"/>
      <c r="O110" s="444">
        <f t="shared" si="10"/>
        <v>0</v>
      </c>
      <c r="P110" s="169"/>
      <c r="Q110" s="436"/>
      <c r="R110" s="436"/>
      <c r="S110" s="445" t="str">
        <f>IFERROR(IF(R110="",VLOOKUP(Q110,DMKH_NCC!$C$7:$G$150,3,0),VLOOKUP(R110,DMKH_NCC!$C$7:$G$150,3,0)),"")</f>
        <v/>
      </c>
      <c r="T110" s="445" t="str">
        <f>IFERROR(IF(R110="",VLOOKUP(Q110,DMKH_NCC!$C$7:$G$150,4,0),VLOOKUP(R110,DMKH_NCC!$C$7:$G$150,4,0)),"")</f>
        <v/>
      </c>
      <c r="U110" s="446" t="str">
        <f>IFERROR(IF(R110="",VLOOKUP(Q110,DMKH_NCC!$C$7:$G$150,5,0),VLOOKUP(R110,DMKH_NCC!$C$7:$G$150,5,0)),"")</f>
        <v/>
      </c>
      <c r="V110" s="169"/>
      <c r="W110" s="169"/>
      <c r="X110" s="171"/>
      <c r="Y110" s="447" t="str">
        <f>IF($G110="","",IF(OR(MONTH($C110)=1,MONTH($C110)=2,MONTH($C110)=3),1,IF(OR(MONTH($C110)=4,MONTH($C110)=5,MONTH($C110)=6),2,IF(OR(MONTH($C110)=7,MONTH($C110)=8,MONTH($C110)=9),3,IF(OR(MONTH($C110)=10,MONTH($C110)=11,MONTH($C110)=12),4)))))</f>
        <v/>
      </c>
      <c r="Z110" s="447" t="str">
        <f>IF(C110="","","Ngày  "&amp;DAY(C110)&amp; "  "&amp;"Tháng  "&amp;MONTH(C110) &amp;"  "&amp;"Năm"&amp;"  " &amp;YEAR(C110))</f>
        <v/>
      </c>
      <c r="AA110" s="169"/>
      <c r="AB110" s="169"/>
      <c r="AC110" s="169"/>
      <c r="AD110" s="169"/>
      <c r="AE110" s="447" t="str">
        <f t="shared" si="9"/>
        <v/>
      </c>
      <c r="AF110" s="169"/>
      <c r="AG110" s="169"/>
    </row>
    <row r="111" spans="2:33" x14ac:dyDescent="0.25">
      <c r="B111" s="169"/>
      <c r="C111" s="170"/>
      <c r="D111" s="443"/>
      <c r="E111" s="169"/>
      <c r="F111" s="171"/>
      <c r="G111" s="169"/>
      <c r="H111" s="169"/>
      <c r="I111" s="172"/>
      <c r="J111" s="172"/>
      <c r="K111" s="173"/>
      <c r="L111" s="173"/>
      <c r="M111" s="173"/>
      <c r="N111" s="174"/>
      <c r="O111" s="444">
        <f t="shared" si="10"/>
        <v>0</v>
      </c>
      <c r="P111" s="169"/>
      <c r="Q111" s="436"/>
      <c r="R111" s="436"/>
      <c r="S111" s="445" t="str">
        <f>IFERROR(IF(R111="",VLOOKUP(Q111,DMKH_NCC!$C$7:$G$150,3,0),VLOOKUP(R111,DMKH_NCC!$C$7:$G$150,3,0)),"")</f>
        <v/>
      </c>
      <c r="T111" s="445" t="str">
        <f>IFERROR(IF(R111="",VLOOKUP(Q111,DMKH_NCC!$C$7:$G$150,4,0),VLOOKUP(R111,DMKH_NCC!$C$7:$G$150,4,0)),"")</f>
        <v/>
      </c>
      <c r="U111" s="446" t="str">
        <f>IFERROR(IF(R111="",VLOOKUP(Q111,DMKH_NCC!$C$7:$G$150,5,0),VLOOKUP(R111,DMKH_NCC!$C$7:$G$150,5,0)),"")</f>
        <v/>
      </c>
      <c r="V111" s="169"/>
      <c r="W111" s="169"/>
      <c r="X111" s="171"/>
      <c r="Y111" s="447" t="str">
        <f>IF($G111="","",IF(OR(MONTH($C111)=1,MONTH($C111)=2,MONTH($C111)=3),1,IF(OR(MONTH($C111)=4,MONTH($C111)=5,MONTH($C111)=6),2,IF(OR(MONTH($C111)=7,MONTH($C111)=8,MONTH($C111)=9),3,IF(OR(MONTH($C111)=10,MONTH($C111)=11,MONTH($C111)=12),4)))))</f>
        <v/>
      </c>
      <c r="Z111" s="447" t="str">
        <f>IF(C111="","","Ngày  "&amp;DAY(C111)&amp; "  "&amp;"Tháng  "&amp;MONTH(C111) &amp;"  "&amp;"Năm"&amp;"  " &amp;YEAR(C111))</f>
        <v/>
      </c>
      <c r="AA111" s="169"/>
      <c r="AB111" s="169"/>
      <c r="AC111" s="169"/>
      <c r="AD111" s="169"/>
      <c r="AE111" s="447" t="str">
        <f t="shared" si="9"/>
        <v/>
      </c>
      <c r="AF111" s="169"/>
      <c r="AG111" s="169"/>
    </row>
    <row r="112" spans="2:33" x14ac:dyDescent="0.25">
      <c r="B112" s="169"/>
      <c r="C112" s="170"/>
      <c r="D112" s="443"/>
      <c r="E112" s="169"/>
      <c r="F112" s="171"/>
      <c r="G112" s="169"/>
      <c r="H112" s="169"/>
      <c r="I112" s="172"/>
      <c r="J112" s="172"/>
      <c r="K112" s="173"/>
      <c r="L112" s="173"/>
      <c r="M112" s="173"/>
      <c r="N112" s="174"/>
      <c r="O112" s="444">
        <f t="shared" si="10"/>
        <v>0</v>
      </c>
      <c r="P112" s="169"/>
      <c r="Q112" s="436"/>
      <c r="R112" s="436"/>
      <c r="S112" s="445" t="str">
        <f>IFERROR(IF(R112="",VLOOKUP(Q112,DMKH_NCC!$C$7:$G$150,3,0),VLOOKUP(R112,DMKH_NCC!$C$7:$G$150,3,0)),"")</f>
        <v/>
      </c>
      <c r="T112" s="445" t="str">
        <f>IFERROR(IF(R112="",VLOOKUP(Q112,DMKH_NCC!$C$7:$G$150,4,0),VLOOKUP(R112,DMKH_NCC!$C$7:$G$150,4,0)),"")</f>
        <v/>
      </c>
      <c r="U112" s="446" t="str">
        <f>IFERROR(IF(R112="",VLOOKUP(Q112,DMKH_NCC!$C$7:$G$150,5,0),VLOOKUP(R112,DMKH_NCC!$C$7:$G$150,5,0)),"")</f>
        <v/>
      </c>
      <c r="V112" s="169"/>
      <c r="W112" s="169"/>
      <c r="X112" s="171"/>
      <c r="Y112" s="447" t="str">
        <f>IF($G112="","",IF(OR(MONTH($C112)=1,MONTH($C112)=2,MONTH($C112)=3),1,IF(OR(MONTH($C112)=4,MONTH($C112)=5,MONTH($C112)=6),2,IF(OR(MONTH($C112)=7,MONTH($C112)=8,MONTH($C112)=9),3,IF(OR(MONTH($C112)=10,MONTH($C112)=11,MONTH($C112)=12),4)))))</f>
        <v/>
      </c>
      <c r="Z112" s="447" t="str">
        <f>IF(C112="","","Ngày  "&amp;DAY(C112)&amp; "  "&amp;"Tháng  "&amp;MONTH(C112) &amp;"  "&amp;"Năm"&amp;"  " &amp;YEAR(C112))</f>
        <v/>
      </c>
      <c r="AA112" s="169"/>
      <c r="AB112" s="169"/>
      <c r="AC112" s="169"/>
      <c r="AD112" s="169"/>
      <c r="AE112" s="447" t="str">
        <f t="shared" si="9"/>
        <v/>
      </c>
      <c r="AF112" s="169"/>
      <c r="AG112" s="169"/>
    </row>
    <row r="113" spans="2:33" x14ac:dyDescent="0.25">
      <c r="B113" s="169"/>
      <c r="C113" s="170"/>
      <c r="D113" s="443"/>
      <c r="E113" s="169"/>
      <c r="F113" s="171"/>
      <c r="G113" s="169"/>
      <c r="H113" s="169"/>
      <c r="I113" s="172"/>
      <c r="J113" s="172"/>
      <c r="K113" s="173"/>
      <c r="L113" s="173"/>
      <c r="M113" s="173"/>
      <c r="N113" s="174"/>
      <c r="O113" s="444">
        <f t="shared" si="10"/>
        <v>0</v>
      </c>
      <c r="P113" s="169"/>
      <c r="Q113" s="436"/>
      <c r="R113" s="436"/>
      <c r="S113" s="445" t="str">
        <f>IFERROR(IF(R113="",VLOOKUP(Q113,DMKH_NCC!$C$7:$G$150,3,0),VLOOKUP(R113,DMKH_NCC!$C$7:$G$150,3,0)),"")</f>
        <v/>
      </c>
      <c r="T113" s="445" t="str">
        <f>IFERROR(IF(R113="",VLOOKUP(Q113,DMKH_NCC!$C$7:$G$150,4,0),VLOOKUP(R113,DMKH_NCC!$C$7:$G$150,4,0)),"")</f>
        <v/>
      </c>
      <c r="U113" s="446" t="str">
        <f>IFERROR(IF(R113="",VLOOKUP(Q113,DMKH_NCC!$C$7:$G$150,5,0),VLOOKUP(R113,DMKH_NCC!$C$7:$G$150,5,0)),"")</f>
        <v/>
      </c>
      <c r="V113" s="169"/>
      <c r="W113" s="169"/>
      <c r="X113" s="171"/>
      <c r="Y113" s="447" t="str">
        <f>IF($G113="","",IF(OR(MONTH($C113)=1,MONTH($C113)=2,MONTH($C113)=3),1,IF(OR(MONTH($C113)=4,MONTH($C113)=5,MONTH($C113)=6),2,IF(OR(MONTH($C113)=7,MONTH($C113)=8,MONTH($C113)=9),3,IF(OR(MONTH($C113)=10,MONTH($C113)=11,MONTH($C113)=12),4)))))</f>
        <v/>
      </c>
      <c r="Z113" s="447" t="str">
        <f>IF(C113="","","Ngày  "&amp;DAY(C113)&amp; "  "&amp;"Tháng  "&amp;MONTH(C113) &amp;"  "&amp;"Năm"&amp;"  " &amp;YEAR(C113))</f>
        <v/>
      </c>
      <c r="AA113" s="169"/>
      <c r="AB113" s="169"/>
      <c r="AC113" s="169"/>
      <c r="AD113" s="169"/>
      <c r="AE113" s="447" t="str">
        <f t="shared" si="9"/>
        <v/>
      </c>
      <c r="AF113" s="169"/>
      <c r="AG113" s="169"/>
    </row>
    <row r="114" spans="2:33" x14ac:dyDescent="0.25">
      <c r="B114" s="169"/>
      <c r="C114" s="170"/>
      <c r="D114" s="443"/>
      <c r="E114" s="169"/>
      <c r="F114" s="171"/>
      <c r="G114" s="169"/>
      <c r="H114" s="169"/>
      <c r="I114" s="172"/>
      <c r="J114" s="172"/>
      <c r="K114" s="173"/>
      <c r="L114" s="173"/>
      <c r="M114" s="173"/>
      <c r="N114" s="174"/>
      <c r="O114" s="444">
        <f t="shared" si="10"/>
        <v>0</v>
      </c>
      <c r="P114" s="169"/>
      <c r="Q114" s="436"/>
      <c r="R114" s="436"/>
      <c r="S114" s="445" t="str">
        <f>IFERROR(IF(R114="",VLOOKUP(Q114,DMKH_NCC!$C$7:$G$150,3,0),VLOOKUP(R114,DMKH_NCC!$C$7:$G$150,3,0)),"")</f>
        <v/>
      </c>
      <c r="T114" s="445" t="str">
        <f>IFERROR(IF(R114="",VLOOKUP(Q114,DMKH_NCC!$C$7:$G$150,4,0),VLOOKUP(R114,DMKH_NCC!$C$7:$G$150,4,0)),"")</f>
        <v/>
      </c>
      <c r="U114" s="446" t="str">
        <f>IFERROR(IF(R114="",VLOOKUP(Q114,DMKH_NCC!$C$7:$G$150,5,0),VLOOKUP(R114,DMKH_NCC!$C$7:$G$150,5,0)),"")</f>
        <v/>
      </c>
      <c r="V114" s="169"/>
      <c r="W114" s="169"/>
      <c r="X114" s="171"/>
      <c r="Y114" s="447" t="str">
        <f>IF($G114="","",IF(OR(MONTH($C114)=1,MONTH($C114)=2,MONTH($C114)=3),1,IF(OR(MONTH($C114)=4,MONTH($C114)=5,MONTH($C114)=6),2,IF(OR(MONTH($C114)=7,MONTH($C114)=8,MONTH($C114)=9),3,IF(OR(MONTH($C114)=10,MONTH($C114)=11,MONTH($C114)=12),4)))))</f>
        <v/>
      </c>
      <c r="Z114" s="447" t="str">
        <f>IF(C114="","","Ngày  "&amp;DAY(C114)&amp; "  "&amp;"Tháng  "&amp;MONTH(C114) &amp;"  "&amp;"Năm"&amp;"  " &amp;YEAR(C114))</f>
        <v/>
      </c>
      <c r="AA114" s="169"/>
      <c r="AB114" s="169"/>
      <c r="AC114" s="169"/>
      <c r="AD114" s="169"/>
      <c r="AE114" s="447" t="str">
        <f t="shared" si="9"/>
        <v/>
      </c>
      <c r="AF114" s="169"/>
      <c r="AG114" s="169"/>
    </row>
    <row r="115" spans="2:33" x14ac:dyDescent="0.25">
      <c r="B115" s="169"/>
      <c r="C115" s="170"/>
      <c r="D115" s="443"/>
      <c r="E115" s="169"/>
      <c r="F115" s="171"/>
      <c r="G115" s="169"/>
      <c r="H115" s="169"/>
      <c r="I115" s="172"/>
      <c r="J115" s="172"/>
      <c r="K115" s="173"/>
      <c r="L115" s="173"/>
      <c r="M115" s="173"/>
      <c r="N115" s="174"/>
      <c r="O115" s="444">
        <f t="shared" si="10"/>
        <v>0</v>
      </c>
      <c r="P115" s="169"/>
      <c r="Q115" s="436"/>
      <c r="R115" s="436"/>
      <c r="S115" s="445" t="str">
        <f>IFERROR(IF(R115="",VLOOKUP(Q115,DMKH_NCC!$C$7:$G$150,3,0),VLOOKUP(R115,DMKH_NCC!$C$7:$G$150,3,0)),"")</f>
        <v/>
      </c>
      <c r="T115" s="445" t="str">
        <f>IFERROR(IF(R115="",VLOOKUP(Q115,DMKH_NCC!$C$7:$G$150,4,0),VLOOKUP(R115,DMKH_NCC!$C$7:$G$150,4,0)),"")</f>
        <v/>
      </c>
      <c r="U115" s="446" t="str">
        <f>IFERROR(IF(R115="",VLOOKUP(Q115,DMKH_NCC!$C$7:$G$150,5,0),VLOOKUP(R115,DMKH_NCC!$C$7:$G$150,5,0)),"")</f>
        <v/>
      </c>
      <c r="V115" s="169"/>
      <c r="W115" s="169"/>
      <c r="X115" s="171"/>
      <c r="Y115" s="447" t="str">
        <f>IF($G115="","",IF(OR(MONTH($C115)=1,MONTH($C115)=2,MONTH($C115)=3),1,IF(OR(MONTH($C115)=4,MONTH($C115)=5,MONTH($C115)=6),2,IF(OR(MONTH($C115)=7,MONTH($C115)=8,MONTH($C115)=9),3,IF(OR(MONTH($C115)=10,MONTH($C115)=11,MONTH($C115)=12),4)))))</f>
        <v/>
      </c>
      <c r="Z115" s="447" t="str">
        <f>IF(C115="","","Ngày  "&amp;DAY(C115)&amp; "  "&amp;"Tháng  "&amp;MONTH(C115) &amp;"  "&amp;"Năm"&amp;"  " &amp;YEAR(C115))</f>
        <v/>
      </c>
      <c r="AA115" s="169"/>
      <c r="AB115" s="169"/>
      <c r="AC115" s="169"/>
      <c r="AD115" s="169"/>
      <c r="AE115" s="447" t="str">
        <f t="shared" si="9"/>
        <v/>
      </c>
      <c r="AF115" s="169"/>
      <c r="AG115" s="169"/>
    </row>
    <row r="116" spans="2:33" x14ac:dyDescent="0.25">
      <c r="B116" s="169"/>
      <c r="C116" s="170"/>
      <c r="D116" s="443"/>
      <c r="E116" s="169"/>
      <c r="F116" s="171"/>
      <c r="G116" s="169"/>
      <c r="H116" s="169"/>
      <c r="I116" s="172"/>
      <c r="J116" s="172"/>
      <c r="K116" s="173"/>
      <c r="L116" s="173"/>
      <c r="M116" s="173"/>
      <c r="N116" s="174"/>
      <c r="O116" s="444">
        <f t="shared" si="10"/>
        <v>0</v>
      </c>
      <c r="P116" s="169"/>
      <c r="Q116" s="436"/>
      <c r="R116" s="436"/>
      <c r="S116" s="445" t="str">
        <f>IFERROR(IF(R116="",VLOOKUP(Q116,DMKH_NCC!$C$7:$G$150,3,0),VLOOKUP(R116,DMKH_NCC!$C$7:$G$150,3,0)),"")</f>
        <v/>
      </c>
      <c r="T116" s="445" t="str">
        <f>IFERROR(IF(R116="",VLOOKUP(Q116,DMKH_NCC!$C$7:$G$150,4,0),VLOOKUP(R116,DMKH_NCC!$C$7:$G$150,4,0)),"")</f>
        <v/>
      </c>
      <c r="U116" s="446" t="str">
        <f>IFERROR(IF(R116="",VLOOKUP(Q116,DMKH_NCC!$C$7:$G$150,5,0),VLOOKUP(R116,DMKH_NCC!$C$7:$G$150,5,0)),"")</f>
        <v/>
      </c>
      <c r="V116" s="169"/>
      <c r="W116" s="169"/>
      <c r="X116" s="171"/>
      <c r="Y116" s="447" t="str">
        <f>IF($G116="","",IF(OR(MONTH($C116)=1,MONTH($C116)=2,MONTH($C116)=3),1,IF(OR(MONTH($C116)=4,MONTH($C116)=5,MONTH($C116)=6),2,IF(OR(MONTH($C116)=7,MONTH($C116)=8,MONTH($C116)=9),3,IF(OR(MONTH($C116)=10,MONTH($C116)=11,MONTH($C116)=12),4)))))</f>
        <v/>
      </c>
      <c r="Z116" s="447" t="str">
        <f>IF(C116="","","Ngày  "&amp;DAY(C116)&amp; "  "&amp;"Tháng  "&amp;MONTH(C116) &amp;"  "&amp;"Năm"&amp;"  " &amp;YEAR(C116))</f>
        <v/>
      </c>
      <c r="AA116" s="169"/>
      <c r="AB116" s="169"/>
      <c r="AC116" s="169"/>
      <c r="AD116" s="169"/>
      <c r="AE116" s="447" t="str">
        <f t="shared" si="9"/>
        <v/>
      </c>
      <c r="AF116" s="169"/>
      <c r="AG116" s="169"/>
    </row>
    <row r="117" spans="2:33" x14ac:dyDescent="0.25">
      <c r="B117" s="169"/>
      <c r="C117" s="170"/>
      <c r="D117" s="443"/>
      <c r="E117" s="169"/>
      <c r="F117" s="171"/>
      <c r="G117" s="169"/>
      <c r="H117" s="169"/>
      <c r="I117" s="172"/>
      <c r="J117" s="172"/>
      <c r="K117" s="173"/>
      <c r="L117" s="173"/>
      <c r="M117" s="173"/>
      <c r="N117" s="174"/>
      <c r="O117" s="444">
        <f t="shared" si="10"/>
        <v>0</v>
      </c>
      <c r="P117" s="169"/>
      <c r="Q117" s="436"/>
      <c r="R117" s="436"/>
      <c r="S117" s="445" t="str">
        <f>IFERROR(IF(R117="",VLOOKUP(Q117,DMKH_NCC!$C$7:$G$150,3,0),VLOOKUP(R117,DMKH_NCC!$C$7:$G$150,3,0)),"")</f>
        <v/>
      </c>
      <c r="T117" s="445" t="str">
        <f>IFERROR(IF(R117="",VLOOKUP(Q117,DMKH_NCC!$C$7:$G$150,4,0),VLOOKUP(R117,DMKH_NCC!$C$7:$G$150,4,0)),"")</f>
        <v/>
      </c>
      <c r="U117" s="446" t="str">
        <f>IFERROR(IF(R117="",VLOOKUP(Q117,DMKH_NCC!$C$7:$G$150,5,0),VLOOKUP(R117,DMKH_NCC!$C$7:$G$150,5,0)),"")</f>
        <v/>
      </c>
      <c r="V117" s="169"/>
      <c r="W117" s="169"/>
      <c r="X117" s="171"/>
      <c r="Y117" s="447" t="str">
        <f>IF($G117="","",IF(OR(MONTH($C117)=1,MONTH($C117)=2,MONTH($C117)=3),1,IF(OR(MONTH($C117)=4,MONTH($C117)=5,MONTH($C117)=6),2,IF(OR(MONTH($C117)=7,MONTH($C117)=8,MONTH($C117)=9),3,IF(OR(MONTH($C117)=10,MONTH($C117)=11,MONTH($C117)=12),4)))))</f>
        <v/>
      </c>
      <c r="Z117" s="447" t="str">
        <f>IF(C117="","","Ngày  "&amp;DAY(C117)&amp; "  "&amp;"Tháng  "&amp;MONTH(C117) &amp;"  "&amp;"Năm"&amp;"  " &amp;YEAR(C117))</f>
        <v/>
      </c>
      <c r="AA117" s="169"/>
      <c r="AB117" s="169"/>
      <c r="AC117" s="169"/>
      <c r="AD117" s="169"/>
      <c r="AE117" s="447" t="str">
        <f t="shared" si="9"/>
        <v/>
      </c>
      <c r="AF117" s="169"/>
      <c r="AG117" s="169"/>
    </row>
    <row r="118" spans="2:33" x14ac:dyDescent="0.25">
      <c r="B118" s="169"/>
      <c r="C118" s="170"/>
      <c r="D118" s="443"/>
      <c r="E118" s="169"/>
      <c r="F118" s="171"/>
      <c r="G118" s="169"/>
      <c r="H118" s="169"/>
      <c r="I118" s="172"/>
      <c r="J118" s="172"/>
      <c r="K118" s="173"/>
      <c r="L118" s="173"/>
      <c r="M118" s="173"/>
      <c r="N118" s="174"/>
      <c r="O118" s="444">
        <f t="shared" si="10"/>
        <v>0</v>
      </c>
      <c r="P118" s="169"/>
      <c r="Q118" s="436"/>
      <c r="R118" s="436"/>
      <c r="S118" s="445" t="str">
        <f>IFERROR(IF(R118="",VLOOKUP(Q118,DMKH_NCC!$C$7:$G$150,3,0),VLOOKUP(R118,DMKH_NCC!$C$7:$G$150,3,0)),"")</f>
        <v/>
      </c>
      <c r="T118" s="445" t="str">
        <f>IFERROR(IF(R118="",VLOOKUP(Q118,DMKH_NCC!$C$7:$G$150,4,0),VLOOKUP(R118,DMKH_NCC!$C$7:$G$150,4,0)),"")</f>
        <v/>
      </c>
      <c r="U118" s="446" t="str">
        <f>IFERROR(IF(R118="",VLOOKUP(Q118,DMKH_NCC!$C$7:$G$150,5,0),VLOOKUP(R118,DMKH_NCC!$C$7:$G$150,5,0)),"")</f>
        <v/>
      </c>
      <c r="V118" s="169"/>
      <c r="W118" s="169"/>
      <c r="X118" s="171"/>
      <c r="Y118" s="447" t="str">
        <f>IF($G118="","",IF(OR(MONTH($C118)=1,MONTH($C118)=2,MONTH($C118)=3),1,IF(OR(MONTH($C118)=4,MONTH($C118)=5,MONTH($C118)=6),2,IF(OR(MONTH($C118)=7,MONTH($C118)=8,MONTH($C118)=9),3,IF(OR(MONTH($C118)=10,MONTH($C118)=11,MONTH($C118)=12),4)))))</f>
        <v/>
      </c>
      <c r="Z118" s="447" t="str">
        <f>IF(C118="","","Ngày  "&amp;DAY(C118)&amp; "  "&amp;"Tháng  "&amp;MONTH(C118) &amp;"  "&amp;"Năm"&amp;"  " &amp;YEAR(C118))</f>
        <v/>
      </c>
      <c r="AA118" s="169"/>
      <c r="AB118" s="169"/>
      <c r="AC118" s="169"/>
      <c r="AD118" s="169"/>
      <c r="AE118" s="447" t="str">
        <f t="shared" si="9"/>
        <v/>
      </c>
      <c r="AF118" s="169"/>
      <c r="AG118" s="169"/>
    </row>
    <row r="119" spans="2:33" x14ac:dyDescent="0.25">
      <c r="B119" s="169"/>
      <c r="C119" s="170"/>
      <c r="D119" s="443"/>
      <c r="E119" s="169"/>
      <c r="F119" s="171"/>
      <c r="G119" s="169"/>
      <c r="H119" s="169"/>
      <c r="I119" s="172"/>
      <c r="J119" s="172"/>
      <c r="K119" s="173"/>
      <c r="L119" s="173"/>
      <c r="M119" s="173"/>
      <c r="N119" s="174"/>
      <c r="O119" s="444">
        <f t="shared" si="10"/>
        <v>0</v>
      </c>
      <c r="P119" s="169"/>
      <c r="Q119" s="436"/>
      <c r="R119" s="436"/>
      <c r="S119" s="445" t="str">
        <f>IFERROR(IF(R119="",VLOOKUP(Q119,DMKH_NCC!$C$7:$G$150,3,0),VLOOKUP(R119,DMKH_NCC!$C$7:$G$150,3,0)),"")</f>
        <v/>
      </c>
      <c r="T119" s="445" t="str">
        <f>IFERROR(IF(R119="",VLOOKUP(Q119,DMKH_NCC!$C$7:$G$150,4,0),VLOOKUP(R119,DMKH_NCC!$C$7:$G$150,4,0)),"")</f>
        <v/>
      </c>
      <c r="U119" s="446" t="str">
        <f>IFERROR(IF(R119="",VLOOKUP(Q119,DMKH_NCC!$C$7:$G$150,5,0),VLOOKUP(R119,DMKH_NCC!$C$7:$G$150,5,0)),"")</f>
        <v/>
      </c>
      <c r="V119" s="169"/>
      <c r="W119" s="169"/>
      <c r="X119" s="171"/>
      <c r="Y119" s="447" t="str">
        <f>IF($G119="","",IF(OR(MONTH($C119)=1,MONTH($C119)=2,MONTH($C119)=3),1,IF(OR(MONTH($C119)=4,MONTH($C119)=5,MONTH($C119)=6),2,IF(OR(MONTH($C119)=7,MONTH($C119)=8,MONTH($C119)=9),3,IF(OR(MONTH($C119)=10,MONTH($C119)=11,MONTH($C119)=12),4)))))</f>
        <v/>
      </c>
      <c r="Z119" s="447" t="str">
        <f>IF(C119="","","Ngày  "&amp;DAY(C119)&amp; "  "&amp;"Tháng  "&amp;MONTH(C119) &amp;"  "&amp;"Năm"&amp;"  " &amp;YEAR(C119))</f>
        <v/>
      </c>
      <c r="AA119" s="169"/>
      <c r="AB119" s="169"/>
      <c r="AC119" s="169"/>
      <c r="AD119" s="169"/>
      <c r="AE119" s="447" t="str">
        <f t="shared" si="9"/>
        <v/>
      </c>
      <c r="AF119" s="169"/>
      <c r="AG119" s="169"/>
    </row>
    <row r="120" spans="2:33" x14ac:dyDescent="0.25">
      <c r="B120" s="169"/>
      <c r="C120" s="170"/>
      <c r="D120" s="443"/>
      <c r="E120" s="169"/>
      <c r="F120" s="171"/>
      <c r="G120" s="169"/>
      <c r="H120" s="169"/>
      <c r="I120" s="172"/>
      <c r="J120" s="172"/>
      <c r="K120" s="173"/>
      <c r="L120" s="173"/>
      <c r="M120" s="173"/>
      <c r="N120" s="174"/>
      <c r="O120" s="444">
        <f t="shared" si="10"/>
        <v>0</v>
      </c>
      <c r="P120" s="169"/>
      <c r="Q120" s="436"/>
      <c r="R120" s="436"/>
      <c r="S120" s="445" t="str">
        <f>IFERROR(IF(R120="",VLOOKUP(Q120,DMKH_NCC!$C$7:$G$150,3,0),VLOOKUP(R120,DMKH_NCC!$C$7:$G$150,3,0)),"")</f>
        <v/>
      </c>
      <c r="T120" s="445" t="str">
        <f>IFERROR(IF(R120="",VLOOKUP(Q120,DMKH_NCC!$C$7:$G$150,4,0),VLOOKUP(R120,DMKH_NCC!$C$7:$G$150,4,0)),"")</f>
        <v/>
      </c>
      <c r="U120" s="446" t="str">
        <f>IFERROR(IF(R120="",VLOOKUP(Q120,DMKH_NCC!$C$7:$G$150,5,0),VLOOKUP(R120,DMKH_NCC!$C$7:$G$150,5,0)),"")</f>
        <v/>
      </c>
      <c r="V120" s="169"/>
      <c r="W120" s="169"/>
      <c r="X120" s="171"/>
      <c r="Y120" s="447" t="str">
        <f>IF($G120="","",IF(OR(MONTH($C120)=1,MONTH($C120)=2,MONTH($C120)=3),1,IF(OR(MONTH($C120)=4,MONTH($C120)=5,MONTH($C120)=6),2,IF(OR(MONTH($C120)=7,MONTH($C120)=8,MONTH($C120)=9),3,IF(OR(MONTH($C120)=10,MONTH($C120)=11,MONTH($C120)=12),4)))))</f>
        <v/>
      </c>
      <c r="Z120" s="447" t="str">
        <f>IF(C120="","","Ngày  "&amp;DAY(C120)&amp; "  "&amp;"Tháng  "&amp;MONTH(C120) &amp;"  "&amp;"Năm"&amp;"  " &amp;YEAR(C120))</f>
        <v/>
      </c>
      <c r="AA120" s="169"/>
      <c r="AB120" s="169"/>
      <c r="AC120" s="169"/>
      <c r="AD120" s="169"/>
      <c r="AE120" s="447" t="str">
        <f t="shared" si="9"/>
        <v/>
      </c>
      <c r="AF120" s="169"/>
      <c r="AG120" s="169"/>
    </row>
    <row r="121" spans="2:33" x14ac:dyDescent="0.25">
      <c r="B121" s="169"/>
      <c r="C121" s="170"/>
      <c r="D121" s="443"/>
      <c r="E121" s="169"/>
      <c r="F121" s="171"/>
      <c r="G121" s="169"/>
      <c r="H121" s="169"/>
      <c r="I121" s="172"/>
      <c r="J121" s="172"/>
      <c r="K121" s="173"/>
      <c r="L121" s="173"/>
      <c r="M121" s="173"/>
      <c r="N121" s="174"/>
      <c r="O121" s="444">
        <f t="shared" si="10"/>
        <v>0</v>
      </c>
      <c r="P121" s="169"/>
      <c r="Q121" s="436"/>
      <c r="R121" s="436"/>
      <c r="S121" s="445" t="str">
        <f>IFERROR(IF(R121="",VLOOKUP(Q121,DMKH_NCC!$C$7:$G$150,3,0),VLOOKUP(R121,DMKH_NCC!$C$7:$G$150,3,0)),"")</f>
        <v/>
      </c>
      <c r="T121" s="445" t="str">
        <f>IFERROR(IF(R121="",VLOOKUP(Q121,DMKH_NCC!$C$7:$G$150,4,0),VLOOKUP(R121,DMKH_NCC!$C$7:$G$150,4,0)),"")</f>
        <v/>
      </c>
      <c r="U121" s="446" t="str">
        <f>IFERROR(IF(R121="",VLOOKUP(Q121,DMKH_NCC!$C$7:$G$150,5,0),VLOOKUP(R121,DMKH_NCC!$C$7:$G$150,5,0)),"")</f>
        <v/>
      </c>
      <c r="V121" s="169"/>
      <c r="W121" s="169"/>
      <c r="X121" s="171"/>
      <c r="Y121" s="447" t="str">
        <f>IF($G121="","",IF(OR(MONTH($C121)=1,MONTH($C121)=2,MONTH($C121)=3),1,IF(OR(MONTH($C121)=4,MONTH($C121)=5,MONTH($C121)=6),2,IF(OR(MONTH($C121)=7,MONTH($C121)=8,MONTH($C121)=9),3,IF(OR(MONTH($C121)=10,MONTH($C121)=11,MONTH($C121)=12),4)))))</f>
        <v/>
      </c>
      <c r="Z121" s="447" t="str">
        <f>IF(C121="","","Ngày  "&amp;DAY(C121)&amp; "  "&amp;"Tháng  "&amp;MONTH(C121) &amp;"  "&amp;"Năm"&amp;"  " &amp;YEAR(C121))</f>
        <v/>
      </c>
      <c r="AA121" s="169"/>
      <c r="AB121" s="169"/>
      <c r="AC121" s="169"/>
      <c r="AD121" s="169"/>
      <c r="AE121" s="447" t="str">
        <f t="shared" si="9"/>
        <v/>
      </c>
      <c r="AF121" s="169"/>
      <c r="AG121" s="169"/>
    </row>
    <row r="122" spans="2:33" x14ac:dyDescent="0.25">
      <c r="B122" s="169"/>
      <c r="C122" s="170"/>
      <c r="D122" s="443"/>
      <c r="E122" s="169"/>
      <c r="F122" s="171"/>
      <c r="G122" s="169"/>
      <c r="H122" s="169"/>
      <c r="I122" s="172"/>
      <c r="J122" s="172"/>
      <c r="K122" s="173"/>
      <c r="L122" s="173"/>
      <c r="M122" s="173"/>
      <c r="N122" s="174"/>
      <c r="O122" s="444">
        <f t="shared" si="10"/>
        <v>0</v>
      </c>
      <c r="P122" s="169"/>
      <c r="Q122" s="436"/>
      <c r="R122" s="436"/>
      <c r="S122" s="445" t="str">
        <f>IFERROR(IF(R122="",VLOOKUP(Q122,DMKH_NCC!$C$7:$G$150,3,0),VLOOKUP(R122,DMKH_NCC!$C$7:$G$150,3,0)),"")</f>
        <v/>
      </c>
      <c r="T122" s="445" t="str">
        <f>IFERROR(IF(R122="",VLOOKUP(Q122,DMKH_NCC!$C$7:$G$150,4,0),VLOOKUP(R122,DMKH_NCC!$C$7:$G$150,4,0)),"")</f>
        <v/>
      </c>
      <c r="U122" s="446" t="str">
        <f>IFERROR(IF(R122="",VLOOKUP(Q122,DMKH_NCC!$C$7:$G$150,5,0),VLOOKUP(R122,DMKH_NCC!$C$7:$G$150,5,0)),"")</f>
        <v/>
      </c>
      <c r="V122" s="169"/>
      <c r="W122" s="169"/>
      <c r="X122" s="171"/>
      <c r="Y122" s="447" t="str">
        <f>IF($G122="","",IF(OR(MONTH($C122)=1,MONTH($C122)=2,MONTH($C122)=3),1,IF(OR(MONTH($C122)=4,MONTH($C122)=5,MONTH($C122)=6),2,IF(OR(MONTH($C122)=7,MONTH($C122)=8,MONTH($C122)=9),3,IF(OR(MONTH($C122)=10,MONTH($C122)=11,MONTH($C122)=12),4)))))</f>
        <v/>
      </c>
      <c r="Z122" s="447" t="str">
        <f>IF(C122="","","Ngày  "&amp;DAY(C122)&amp; "  "&amp;"Tháng  "&amp;MONTH(C122) &amp;"  "&amp;"Năm"&amp;"  " &amp;YEAR(C122))</f>
        <v/>
      </c>
      <c r="AA122" s="169"/>
      <c r="AB122" s="169"/>
      <c r="AC122" s="169"/>
      <c r="AD122" s="169"/>
      <c r="AE122" s="447" t="str">
        <f t="shared" si="9"/>
        <v/>
      </c>
      <c r="AF122" s="169"/>
      <c r="AG122" s="169"/>
    </row>
    <row r="123" spans="2:33" x14ac:dyDescent="0.25">
      <c r="B123" s="169"/>
      <c r="C123" s="170"/>
      <c r="D123" s="443"/>
      <c r="E123" s="169"/>
      <c r="F123" s="171"/>
      <c r="G123" s="169"/>
      <c r="H123" s="169"/>
      <c r="I123" s="172"/>
      <c r="J123" s="172"/>
      <c r="K123" s="173"/>
      <c r="L123" s="173"/>
      <c r="M123" s="173"/>
      <c r="N123" s="174"/>
      <c r="O123" s="444">
        <f t="shared" si="10"/>
        <v>0</v>
      </c>
      <c r="P123" s="169"/>
      <c r="Q123" s="436"/>
      <c r="R123" s="436"/>
      <c r="S123" s="445" t="str">
        <f>IFERROR(IF(R123="",VLOOKUP(Q123,DMKH_NCC!$C$7:$G$150,3,0),VLOOKUP(R123,DMKH_NCC!$C$7:$G$150,3,0)),"")</f>
        <v/>
      </c>
      <c r="T123" s="445" t="str">
        <f>IFERROR(IF(R123="",VLOOKUP(Q123,DMKH_NCC!$C$7:$G$150,4,0),VLOOKUP(R123,DMKH_NCC!$C$7:$G$150,4,0)),"")</f>
        <v/>
      </c>
      <c r="U123" s="446" t="str">
        <f>IFERROR(IF(R123="",VLOOKUP(Q123,DMKH_NCC!$C$7:$G$150,5,0),VLOOKUP(R123,DMKH_NCC!$C$7:$G$150,5,0)),"")</f>
        <v/>
      </c>
      <c r="V123" s="169"/>
      <c r="W123" s="169"/>
      <c r="X123" s="171"/>
      <c r="Y123" s="447" t="str">
        <f>IF($G123="","",IF(OR(MONTH($C123)=1,MONTH($C123)=2,MONTH($C123)=3),1,IF(OR(MONTH($C123)=4,MONTH($C123)=5,MONTH($C123)=6),2,IF(OR(MONTH($C123)=7,MONTH($C123)=8,MONTH($C123)=9),3,IF(OR(MONTH($C123)=10,MONTH($C123)=11,MONTH($C123)=12),4)))))</f>
        <v/>
      </c>
      <c r="Z123" s="447" t="str">
        <f>IF(C123="","","Ngày  "&amp;DAY(C123)&amp; "  "&amp;"Tháng  "&amp;MONTH(C123) &amp;"  "&amp;"Năm"&amp;"  " &amp;YEAR(C123))</f>
        <v/>
      </c>
      <c r="AA123" s="169"/>
      <c r="AB123" s="169"/>
      <c r="AC123" s="169"/>
      <c r="AD123" s="169"/>
      <c r="AE123" s="447" t="str">
        <f t="shared" si="9"/>
        <v/>
      </c>
      <c r="AF123" s="169"/>
      <c r="AG123" s="169"/>
    </row>
    <row r="124" spans="2:33" x14ac:dyDescent="0.25">
      <c r="B124" s="169"/>
      <c r="C124" s="170"/>
      <c r="D124" s="443"/>
      <c r="E124" s="169"/>
      <c r="F124" s="171"/>
      <c r="G124" s="169"/>
      <c r="H124" s="169"/>
      <c r="I124" s="172"/>
      <c r="J124" s="172"/>
      <c r="K124" s="173"/>
      <c r="L124" s="173"/>
      <c r="M124" s="173"/>
      <c r="N124" s="174"/>
      <c r="O124" s="444">
        <f t="shared" si="10"/>
        <v>0</v>
      </c>
      <c r="P124" s="169"/>
      <c r="Q124" s="436"/>
      <c r="R124" s="436"/>
      <c r="S124" s="445" t="str">
        <f>IFERROR(IF(R124="",VLOOKUP(Q124,DMKH_NCC!$C$7:$G$150,3,0),VLOOKUP(R124,DMKH_NCC!$C$7:$G$150,3,0)),"")</f>
        <v/>
      </c>
      <c r="T124" s="445" t="str">
        <f>IFERROR(IF(R124="",VLOOKUP(Q124,DMKH_NCC!$C$7:$G$150,4,0),VLOOKUP(R124,DMKH_NCC!$C$7:$G$150,4,0)),"")</f>
        <v/>
      </c>
      <c r="U124" s="446" t="str">
        <f>IFERROR(IF(R124="",VLOOKUP(Q124,DMKH_NCC!$C$7:$G$150,5,0),VLOOKUP(R124,DMKH_NCC!$C$7:$G$150,5,0)),"")</f>
        <v/>
      </c>
      <c r="V124" s="169"/>
      <c r="W124" s="169"/>
      <c r="X124" s="171"/>
      <c r="Y124" s="447" t="str">
        <f>IF($G124="","",IF(OR(MONTH($C124)=1,MONTH($C124)=2,MONTH($C124)=3),1,IF(OR(MONTH($C124)=4,MONTH($C124)=5,MONTH($C124)=6),2,IF(OR(MONTH($C124)=7,MONTH($C124)=8,MONTH($C124)=9),3,IF(OR(MONTH($C124)=10,MONTH($C124)=11,MONTH($C124)=12),4)))))</f>
        <v/>
      </c>
      <c r="Z124" s="447" t="str">
        <f>IF(C124="","","Ngày  "&amp;DAY(C124)&amp; "  "&amp;"Tháng  "&amp;MONTH(C124) &amp;"  "&amp;"Năm"&amp;"  " &amp;YEAR(C124))</f>
        <v/>
      </c>
      <c r="AA124" s="169"/>
      <c r="AB124" s="169"/>
      <c r="AC124" s="169"/>
      <c r="AD124" s="169"/>
      <c r="AE124" s="447" t="str">
        <f t="shared" si="9"/>
        <v/>
      </c>
      <c r="AF124" s="169"/>
      <c r="AG124" s="169"/>
    </row>
    <row r="125" spans="2:33" x14ac:dyDescent="0.25">
      <c r="B125" s="169"/>
      <c r="C125" s="170"/>
      <c r="D125" s="443"/>
      <c r="E125" s="169"/>
      <c r="F125" s="171"/>
      <c r="G125" s="169"/>
      <c r="H125" s="169"/>
      <c r="I125" s="172"/>
      <c r="J125" s="172"/>
      <c r="K125" s="173"/>
      <c r="L125" s="173"/>
      <c r="M125" s="173"/>
      <c r="N125" s="174"/>
      <c r="O125" s="444">
        <f t="shared" si="10"/>
        <v>0</v>
      </c>
      <c r="P125" s="169"/>
      <c r="Q125" s="436"/>
      <c r="R125" s="436"/>
      <c r="S125" s="445" t="str">
        <f>IFERROR(IF(R125="",VLOOKUP(Q125,DMKH_NCC!$C$7:$G$150,3,0),VLOOKUP(R125,DMKH_NCC!$C$7:$G$150,3,0)),"")</f>
        <v/>
      </c>
      <c r="T125" s="445" t="str">
        <f>IFERROR(IF(R125="",VLOOKUP(Q125,DMKH_NCC!$C$7:$G$150,4,0),VLOOKUP(R125,DMKH_NCC!$C$7:$G$150,4,0)),"")</f>
        <v/>
      </c>
      <c r="U125" s="446" t="str">
        <f>IFERROR(IF(R125="",VLOOKUP(Q125,DMKH_NCC!$C$7:$G$150,5,0),VLOOKUP(R125,DMKH_NCC!$C$7:$G$150,5,0)),"")</f>
        <v/>
      </c>
      <c r="V125" s="169"/>
      <c r="W125" s="169"/>
      <c r="X125" s="171"/>
      <c r="Y125" s="447" t="str">
        <f>IF($G125="","",IF(OR(MONTH($C125)=1,MONTH($C125)=2,MONTH($C125)=3),1,IF(OR(MONTH($C125)=4,MONTH($C125)=5,MONTH($C125)=6),2,IF(OR(MONTH($C125)=7,MONTH($C125)=8,MONTH($C125)=9),3,IF(OR(MONTH($C125)=10,MONTH($C125)=11,MONTH($C125)=12),4)))))</f>
        <v/>
      </c>
      <c r="Z125" s="447" t="str">
        <f>IF(C125="","","Ngày  "&amp;DAY(C125)&amp; "  "&amp;"Tháng  "&amp;MONTH(C125) &amp;"  "&amp;"Năm"&amp;"  " &amp;YEAR(C125))</f>
        <v/>
      </c>
      <c r="AA125" s="169"/>
      <c r="AB125" s="169"/>
      <c r="AC125" s="169"/>
      <c r="AD125" s="169"/>
      <c r="AE125" s="447" t="str">
        <f t="shared" si="9"/>
        <v/>
      </c>
      <c r="AF125" s="169"/>
      <c r="AG125" s="169"/>
    </row>
    <row r="126" spans="2:33" x14ac:dyDescent="0.25">
      <c r="B126" s="169"/>
      <c r="C126" s="170"/>
      <c r="D126" s="443"/>
      <c r="E126" s="169"/>
      <c r="F126" s="171"/>
      <c r="G126" s="169"/>
      <c r="H126" s="169"/>
      <c r="I126" s="172"/>
      <c r="J126" s="172"/>
      <c r="K126" s="173"/>
      <c r="L126" s="173"/>
      <c r="M126" s="173"/>
      <c r="N126" s="174"/>
      <c r="O126" s="444">
        <f t="shared" si="10"/>
        <v>0</v>
      </c>
      <c r="P126" s="169"/>
      <c r="Q126" s="436"/>
      <c r="R126" s="436"/>
      <c r="S126" s="445" t="str">
        <f>IFERROR(IF(R126="",VLOOKUP(Q126,DMKH_NCC!$C$7:$G$150,3,0),VLOOKUP(R126,DMKH_NCC!$C$7:$G$150,3,0)),"")</f>
        <v/>
      </c>
      <c r="T126" s="445" t="str">
        <f>IFERROR(IF(R126="",VLOOKUP(Q126,DMKH_NCC!$C$7:$G$150,4,0),VLOOKUP(R126,DMKH_NCC!$C$7:$G$150,4,0)),"")</f>
        <v/>
      </c>
      <c r="U126" s="446" t="str">
        <f>IFERROR(IF(R126="",VLOOKUP(Q126,DMKH_NCC!$C$7:$G$150,5,0),VLOOKUP(R126,DMKH_NCC!$C$7:$G$150,5,0)),"")</f>
        <v/>
      </c>
      <c r="V126" s="169"/>
      <c r="W126" s="169"/>
      <c r="X126" s="171"/>
      <c r="Y126" s="447" t="str">
        <f>IF($G126="","",IF(OR(MONTH($C126)=1,MONTH($C126)=2,MONTH($C126)=3),1,IF(OR(MONTH($C126)=4,MONTH($C126)=5,MONTH($C126)=6),2,IF(OR(MONTH($C126)=7,MONTH($C126)=8,MONTH($C126)=9),3,IF(OR(MONTH($C126)=10,MONTH($C126)=11,MONTH($C126)=12),4)))))</f>
        <v/>
      </c>
      <c r="Z126" s="447" t="str">
        <f>IF(C126="","","Ngày  "&amp;DAY(C126)&amp; "  "&amp;"Tháng  "&amp;MONTH(C126) &amp;"  "&amp;"Năm"&amp;"  " &amp;YEAR(C126))</f>
        <v/>
      </c>
      <c r="AA126" s="169"/>
      <c r="AB126" s="169"/>
      <c r="AC126" s="169"/>
      <c r="AD126" s="169"/>
      <c r="AE126" s="447" t="str">
        <f t="shared" si="9"/>
        <v/>
      </c>
      <c r="AF126" s="169"/>
      <c r="AG126" s="169"/>
    </row>
    <row r="127" spans="2:33" x14ac:dyDescent="0.25">
      <c r="B127" s="169"/>
      <c r="C127" s="170"/>
      <c r="D127" s="443"/>
      <c r="E127" s="169"/>
      <c r="F127" s="171"/>
      <c r="G127" s="169"/>
      <c r="H127" s="169"/>
      <c r="I127" s="172"/>
      <c r="J127" s="172"/>
      <c r="K127" s="173"/>
      <c r="L127" s="173"/>
      <c r="M127" s="173"/>
      <c r="N127" s="174"/>
      <c r="O127" s="444">
        <f t="shared" si="10"/>
        <v>0</v>
      </c>
      <c r="P127" s="169"/>
      <c r="Q127" s="436"/>
      <c r="R127" s="436"/>
      <c r="S127" s="445" t="str">
        <f>IFERROR(IF(R127="",VLOOKUP(Q127,DMKH_NCC!$C$7:$G$150,3,0),VLOOKUP(R127,DMKH_NCC!$C$7:$G$150,3,0)),"")</f>
        <v/>
      </c>
      <c r="T127" s="445" t="str">
        <f>IFERROR(IF(R127="",VLOOKUP(Q127,DMKH_NCC!$C$7:$G$150,4,0),VLOOKUP(R127,DMKH_NCC!$C$7:$G$150,4,0)),"")</f>
        <v/>
      </c>
      <c r="U127" s="446" t="str">
        <f>IFERROR(IF(R127="",VLOOKUP(Q127,DMKH_NCC!$C$7:$G$150,5,0),VLOOKUP(R127,DMKH_NCC!$C$7:$G$150,5,0)),"")</f>
        <v/>
      </c>
      <c r="V127" s="169"/>
      <c r="W127" s="169"/>
      <c r="X127" s="171"/>
      <c r="Y127" s="447" t="str">
        <f>IF($G127="","",IF(OR(MONTH($C127)=1,MONTH($C127)=2,MONTH($C127)=3),1,IF(OR(MONTH($C127)=4,MONTH($C127)=5,MONTH($C127)=6),2,IF(OR(MONTH($C127)=7,MONTH($C127)=8,MONTH($C127)=9),3,IF(OR(MONTH($C127)=10,MONTH($C127)=11,MONTH($C127)=12),4)))))</f>
        <v/>
      </c>
      <c r="Z127" s="447" t="str">
        <f>IF(C127="","","Ngày  "&amp;DAY(C127)&amp; "  "&amp;"Tháng  "&amp;MONTH(C127) &amp;"  "&amp;"Năm"&amp;"  " &amp;YEAR(C127))</f>
        <v/>
      </c>
      <c r="AA127" s="169"/>
      <c r="AB127" s="169"/>
      <c r="AC127" s="169"/>
      <c r="AD127" s="169"/>
      <c r="AE127" s="447" t="str">
        <f t="shared" si="9"/>
        <v/>
      </c>
      <c r="AF127" s="169"/>
      <c r="AG127" s="169"/>
    </row>
    <row r="128" spans="2:33" x14ac:dyDescent="0.25">
      <c r="B128" s="169"/>
      <c r="C128" s="170"/>
      <c r="D128" s="443"/>
      <c r="E128" s="169"/>
      <c r="F128" s="171"/>
      <c r="G128" s="169"/>
      <c r="H128" s="169"/>
      <c r="I128" s="172"/>
      <c r="J128" s="172"/>
      <c r="K128" s="173"/>
      <c r="L128" s="173"/>
      <c r="M128" s="173"/>
      <c r="N128" s="174"/>
      <c r="O128" s="444">
        <f t="shared" si="10"/>
        <v>0</v>
      </c>
      <c r="P128" s="169"/>
      <c r="Q128" s="436"/>
      <c r="R128" s="436"/>
      <c r="S128" s="445" t="str">
        <f>IFERROR(IF(R128="",VLOOKUP(Q128,DMKH_NCC!$C$7:$G$150,3,0),VLOOKUP(R128,DMKH_NCC!$C$7:$G$150,3,0)),"")</f>
        <v/>
      </c>
      <c r="T128" s="445" t="str">
        <f>IFERROR(IF(R128="",VLOOKUP(Q128,DMKH_NCC!$C$7:$G$150,4,0),VLOOKUP(R128,DMKH_NCC!$C$7:$G$150,4,0)),"")</f>
        <v/>
      </c>
      <c r="U128" s="446" t="str">
        <f>IFERROR(IF(R128="",VLOOKUP(Q128,DMKH_NCC!$C$7:$G$150,5,0),VLOOKUP(R128,DMKH_NCC!$C$7:$G$150,5,0)),"")</f>
        <v/>
      </c>
      <c r="V128" s="169"/>
      <c r="W128" s="169"/>
      <c r="X128" s="171"/>
      <c r="Y128" s="447" t="str">
        <f>IF($G128="","",IF(OR(MONTH($C128)=1,MONTH($C128)=2,MONTH($C128)=3),1,IF(OR(MONTH($C128)=4,MONTH($C128)=5,MONTH($C128)=6),2,IF(OR(MONTH($C128)=7,MONTH($C128)=8,MONTH($C128)=9),3,IF(OR(MONTH($C128)=10,MONTH($C128)=11,MONTH($C128)=12),4)))))</f>
        <v/>
      </c>
      <c r="Z128" s="447" t="str">
        <f>IF(C128="","","Ngày  "&amp;DAY(C128)&amp; "  "&amp;"Tháng  "&amp;MONTH(C128) &amp;"  "&amp;"Năm"&amp;"  " &amp;YEAR(C128))</f>
        <v/>
      </c>
      <c r="AA128" s="169"/>
      <c r="AB128" s="169"/>
      <c r="AC128" s="169"/>
      <c r="AD128" s="169"/>
      <c r="AE128" s="447" t="str">
        <f t="shared" si="9"/>
        <v/>
      </c>
      <c r="AF128" s="169"/>
      <c r="AG128" s="169"/>
    </row>
    <row r="129" spans="2:33" x14ac:dyDescent="0.25">
      <c r="B129" s="169"/>
      <c r="C129" s="170"/>
      <c r="D129" s="443"/>
      <c r="E129" s="169"/>
      <c r="F129" s="171"/>
      <c r="G129" s="169"/>
      <c r="H129" s="169"/>
      <c r="I129" s="172"/>
      <c r="J129" s="172"/>
      <c r="K129" s="173"/>
      <c r="L129" s="173"/>
      <c r="M129" s="173"/>
      <c r="N129" s="174"/>
      <c r="O129" s="444">
        <f t="shared" si="10"/>
        <v>0</v>
      </c>
      <c r="P129" s="169"/>
      <c r="Q129" s="436"/>
      <c r="R129" s="436"/>
      <c r="S129" s="445" t="str">
        <f>IFERROR(IF(R129="",VLOOKUP(Q129,DMKH_NCC!$C$7:$G$150,3,0),VLOOKUP(R129,DMKH_NCC!$C$7:$G$150,3,0)),"")</f>
        <v/>
      </c>
      <c r="T129" s="445" t="str">
        <f>IFERROR(IF(R129="",VLOOKUP(Q129,DMKH_NCC!$C$7:$G$150,4,0),VLOOKUP(R129,DMKH_NCC!$C$7:$G$150,4,0)),"")</f>
        <v/>
      </c>
      <c r="U129" s="446" t="str">
        <f>IFERROR(IF(R129="",VLOOKUP(Q129,DMKH_NCC!$C$7:$G$150,5,0),VLOOKUP(R129,DMKH_NCC!$C$7:$G$150,5,0)),"")</f>
        <v/>
      </c>
      <c r="V129" s="169"/>
      <c r="W129" s="169"/>
      <c r="X129" s="171"/>
      <c r="Y129" s="447" t="str">
        <f>IF($G129="","",IF(OR(MONTH($C129)=1,MONTH($C129)=2,MONTH($C129)=3),1,IF(OR(MONTH($C129)=4,MONTH($C129)=5,MONTH($C129)=6),2,IF(OR(MONTH($C129)=7,MONTH($C129)=8,MONTH($C129)=9),3,IF(OR(MONTH($C129)=10,MONTH($C129)=11,MONTH($C129)=12),4)))))</f>
        <v/>
      </c>
      <c r="Z129" s="447" t="str">
        <f>IF(C129="","","Ngày  "&amp;DAY(C129)&amp; "  "&amp;"Tháng  "&amp;MONTH(C129) &amp;"  "&amp;"Năm"&amp;"  " &amp;YEAR(C129))</f>
        <v/>
      </c>
      <c r="AA129" s="169"/>
      <c r="AB129" s="169"/>
      <c r="AC129" s="169"/>
      <c r="AD129" s="169"/>
      <c r="AE129" s="447" t="str">
        <f t="shared" si="9"/>
        <v/>
      </c>
      <c r="AF129" s="169"/>
      <c r="AG129" s="169"/>
    </row>
    <row r="130" spans="2:33" x14ac:dyDescent="0.25">
      <c r="B130" s="169"/>
      <c r="C130" s="170"/>
      <c r="D130" s="443"/>
      <c r="E130" s="169"/>
      <c r="F130" s="171"/>
      <c r="G130" s="169"/>
      <c r="H130" s="169"/>
      <c r="I130" s="172"/>
      <c r="J130" s="172"/>
      <c r="K130" s="173"/>
      <c r="L130" s="173"/>
      <c r="M130" s="173"/>
      <c r="N130" s="174"/>
      <c r="O130" s="444">
        <f t="shared" si="10"/>
        <v>0</v>
      </c>
      <c r="P130" s="169"/>
      <c r="Q130" s="436"/>
      <c r="R130" s="436"/>
      <c r="S130" s="445" t="str">
        <f>IFERROR(IF(R130="",VLOOKUP(Q130,DMKH_NCC!$C$7:$G$150,3,0),VLOOKUP(R130,DMKH_NCC!$C$7:$G$150,3,0)),"")</f>
        <v/>
      </c>
      <c r="T130" s="445" t="str">
        <f>IFERROR(IF(R130="",VLOOKUP(Q130,DMKH_NCC!$C$7:$G$150,4,0),VLOOKUP(R130,DMKH_NCC!$C$7:$G$150,4,0)),"")</f>
        <v/>
      </c>
      <c r="U130" s="446" t="str">
        <f>IFERROR(IF(R130="",VLOOKUP(Q130,DMKH_NCC!$C$7:$G$150,5,0),VLOOKUP(R130,DMKH_NCC!$C$7:$G$150,5,0)),"")</f>
        <v/>
      </c>
      <c r="V130" s="169"/>
      <c r="W130" s="169"/>
      <c r="X130" s="171"/>
      <c r="Y130" s="447" t="str">
        <f>IF($G130="","",IF(OR(MONTH($C130)=1,MONTH($C130)=2,MONTH($C130)=3),1,IF(OR(MONTH($C130)=4,MONTH($C130)=5,MONTH($C130)=6),2,IF(OR(MONTH($C130)=7,MONTH($C130)=8,MONTH($C130)=9),3,IF(OR(MONTH($C130)=10,MONTH($C130)=11,MONTH($C130)=12),4)))))</f>
        <v/>
      </c>
      <c r="Z130" s="447" t="str">
        <f>IF(C130="","","Ngày  "&amp;DAY(C130)&amp; "  "&amp;"Tháng  "&amp;MONTH(C130) &amp;"  "&amp;"Năm"&amp;"  " &amp;YEAR(C130))</f>
        <v/>
      </c>
      <c r="AA130" s="169"/>
      <c r="AB130" s="169"/>
      <c r="AC130" s="169"/>
      <c r="AD130" s="169"/>
      <c r="AE130" s="447" t="str">
        <f t="shared" si="9"/>
        <v/>
      </c>
      <c r="AF130" s="169"/>
      <c r="AG130" s="169"/>
    </row>
    <row r="131" spans="2:33" x14ac:dyDescent="0.25">
      <c r="B131" s="169"/>
      <c r="C131" s="170"/>
      <c r="D131" s="443"/>
      <c r="E131" s="169"/>
      <c r="F131" s="171"/>
      <c r="G131" s="169"/>
      <c r="H131" s="169"/>
      <c r="I131" s="172"/>
      <c r="J131" s="172"/>
      <c r="K131" s="173"/>
      <c r="L131" s="173"/>
      <c r="M131" s="173"/>
      <c r="N131" s="174"/>
      <c r="O131" s="444">
        <f t="shared" si="10"/>
        <v>0</v>
      </c>
      <c r="P131" s="169"/>
      <c r="Q131" s="436"/>
      <c r="R131" s="436"/>
      <c r="S131" s="445" t="str">
        <f>IFERROR(IF(R131="",VLOOKUP(Q131,DMKH_NCC!$C$7:$G$150,3,0),VLOOKUP(R131,DMKH_NCC!$C$7:$G$150,3,0)),"")</f>
        <v/>
      </c>
      <c r="T131" s="445" t="str">
        <f>IFERROR(IF(R131="",VLOOKUP(Q131,DMKH_NCC!$C$7:$G$150,4,0),VLOOKUP(R131,DMKH_NCC!$C$7:$G$150,4,0)),"")</f>
        <v/>
      </c>
      <c r="U131" s="446" t="str">
        <f>IFERROR(IF(R131="",VLOOKUP(Q131,DMKH_NCC!$C$7:$G$150,5,0),VLOOKUP(R131,DMKH_NCC!$C$7:$G$150,5,0)),"")</f>
        <v/>
      </c>
      <c r="V131" s="169"/>
      <c r="W131" s="169"/>
      <c r="X131" s="171"/>
      <c r="Y131" s="447" t="str">
        <f>IF($G131="","",IF(OR(MONTH($C131)=1,MONTH($C131)=2,MONTH($C131)=3),1,IF(OR(MONTH($C131)=4,MONTH($C131)=5,MONTH($C131)=6),2,IF(OR(MONTH($C131)=7,MONTH($C131)=8,MONTH($C131)=9),3,IF(OR(MONTH($C131)=10,MONTH($C131)=11,MONTH($C131)=12),4)))))</f>
        <v/>
      </c>
      <c r="Z131" s="447" t="str">
        <f>IF(C131="","","Ngày  "&amp;DAY(C131)&amp; "  "&amp;"Tháng  "&amp;MONTH(C131) &amp;"  "&amp;"Năm"&amp;"  " &amp;YEAR(C131))</f>
        <v/>
      </c>
      <c r="AA131" s="169"/>
      <c r="AB131" s="169"/>
      <c r="AC131" s="169"/>
      <c r="AD131" s="169"/>
      <c r="AE131" s="447" t="str">
        <f t="shared" si="9"/>
        <v/>
      </c>
      <c r="AF131" s="169"/>
      <c r="AG131" s="169"/>
    </row>
    <row r="132" spans="2:33" x14ac:dyDescent="0.25">
      <c r="B132" s="169"/>
      <c r="C132" s="170"/>
      <c r="D132" s="443"/>
      <c r="E132" s="169"/>
      <c r="F132" s="171"/>
      <c r="G132" s="169"/>
      <c r="H132" s="169"/>
      <c r="I132" s="172"/>
      <c r="J132" s="172"/>
      <c r="K132" s="173"/>
      <c r="L132" s="173"/>
      <c r="M132" s="173"/>
      <c r="N132" s="174"/>
      <c r="O132" s="444">
        <f t="shared" si="10"/>
        <v>0</v>
      </c>
      <c r="P132" s="169"/>
      <c r="Q132" s="436"/>
      <c r="R132" s="436"/>
      <c r="S132" s="445" t="str">
        <f>IFERROR(IF(R132="",VLOOKUP(Q132,DMKH_NCC!$C$7:$G$150,3,0),VLOOKUP(R132,DMKH_NCC!$C$7:$G$150,3,0)),"")</f>
        <v/>
      </c>
      <c r="T132" s="445" t="str">
        <f>IFERROR(IF(R132="",VLOOKUP(Q132,DMKH_NCC!$C$7:$G$150,4,0),VLOOKUP(R132,DMKH_NCC!$C$7:$G$150,4,0)),"")</f>
        <v/>
      </c>
      <c r="U132" s="446" t="str">
        <f>IFERROR(IF(R132="",VLOOKUP(Q132,DMKH_NCC!$C$7:$G$150,5,0),VLOOKUP(R132,DMKH_NCC!$C$7:$G$150,5,0)),"")</f>
        <v/>
      </c>
      <c r="V132" s="169"/>
      <c r="W132" s="169"/>
      <c r="X132" s="171"/>
      <c r="Y132" s="447" t="str">
        <f>IF($G132="","",IF(OR(MONTH($C132)=1,MONTH($C132)=2,MONTH($C132)=3),1,IF(OR(MONTH($C132)=4,MONTH($C132)=5,MONTH($C132)=6),2,IF(OR(MONTH($C132)=7,MONTH($C132)=8,MONTH($C132)=9),3,IF(OR(MONTH($C132)=10,MONTH($C132)=11,MONTH($C132)=12),4)))))</f>
        <v/>
      </c>
      <c r="Z132" s="447" t="str">
        <f>IF(C132="","","Ngày  "&amp;DAY(C132)&amp; "  "&amp;"Tháng  "&amp;MONTH(C132) &amp;"  "&amp;"Năm"&amp;"  " &amp;YEAR(C132))</f>
        <v/>
      </c>
      <c r="AA132" s="169"/>
      <c r="AB132" s="169"/>
      <c r="AC132" s="169"/>
      <c r="AD132" s="169"/>
      <c r="AE132" s="447" t="str">
        <f t="shared" si="9"/>
        <v/>
      </c>
      <c r="AF132" s="169"/>
      <c r="AG132" s="169"/>
    </row>
    <row r="133" spans="2:33" x14ac:dyDescent="0.25">
      <c r="B133" s="169"/>
      <c r="C133" s="170"/>
      <c r="D133" s="443"/>
      <c r="E133" s="169"/>
      <c r="F133" s="171"/>
      <c r="G133" s="169"/>
      <c r="H133" s="169"/>
      <c r="I133" s="172"/>
      <c r="J133" s="172"/>
      <c r="K133" s="173"/>
      <c r="L133" s="173"/>
      <c r="M133" s="173"/>
      <c r="N133" s="174"/>
      <c r="O133" s="444">
        <f t="shared" si="10"/>
        <v>0</v>
      </c>
      <c r="P133" s="169"/>
      <c r="Q133" s="436"/>
      <c r="R133" s="436"/>
      <c r="S133" s="445" t="str">
        <f>IFERROR(IF(R133="",VLOOKUP(Q133,DMKH_NCC!$C$7:$G$150,3,0),VLOOKUP(R133,DMKH_NCC!$C$7:$G$150,3,0)),"")</f>
        <v/>
      </c>
      <c r="T133" s="445" t="str">
        <f>IFERROR(IF(R133="",VLOOKUP(Q133,DMKH_NCC!$C$7:$G$150,4,0),VLOOKUP(R133,DMKH_NCC!$C$7:$G$150,4,0)),"")</f>
        <v/>
      </c>
      <c r="U133" s="446" t="str">
        <f>IFERROR(IF(R133="",VLOOKUP(Q133,DMKH_NCC!$C$7:$G$150,5,0),VLOOKUP(R133,DMKH_NCC!$C$7:$G$150,5,0)),"")</f>
        <v/>
      </c>
      <c r="V133" s="169"/>
      <c r="W133" s="169"/>
      <c r="X133" s="171"/>
      <c r="Y133" s="447" t="str">
        <f>IF($G133="","",IF(OR(MONTH($C133)=1,MONTH($C133)=2,MONTH($C133)=3),1,IF(OR(MONTH($C133)=4,MONTH($C133)=5,MONTH($C133)=6),2,IF(OR(MONTH($C133)=7,MONTH($C133)=8,MONTH($C133)=9),3,IF(OR(MONTH($C133)=10,MONTH($C133)=11,MONTH($C133)=12),4)))))</f>
        <v/>
      </c>
      <c r="Z133" s="447" t="str">
        <f>IF(C133="","","Ngày  "&amp;DAY(C133)&amp; "  "&amp;"Tháng  "&amp;MONTH(C133) &amp;"  "&amp;"Năm"&amp;"  " &amp;YEAR(C133))</f>
        <v/>
      </c>
      <c r="AA133" s="169"/>
      <c r="AB133" s="169"/>
      <c r="AC133" s="169"/>
      <c r="AD133" s="169"/>
      <c r="AE133" s="447" t="str">
        <f t="shared" ref="AE133:AE196" si="11">IF(G133="","",IF(G133="MV",G133&amp;Y133,IF(G133="BR",G133&amp;N133&amp;Y133)))</f>
        <v/>
      </c>
      <c r="AF133" s="169"/>
      <c r="AG133" s="169"/>
    </row>
    <row r="134" spans="2:33" x14ac:dyDescent="0.25">
      <c r="B134" s="169"/>
      <c r="C134" s="170"/>
      <c r="D134" s="443"/>
      <c r="E134" s="169"/>
      <c r="F134" s="171"/>
      <c r="G134" s="169"/>
      <c r="H134" s="169"/>
      <c r="I134" s="172"/>
      <c r="J134" s="172"/>
      <c r="K134" s="173"/>
      <c r="L134" s="173"/>
      <c r="M134" s="173"/>
      <c r="N134" s="174"/>
      <c r="O134" s="444">
        <f t="shared" ref="O134:O197" si="12">N134*K134</f>
        <v>0</v>
      </c>
      <c r="P134" s="169"/>
      <c r="Q134" s="436"/>
      <c r="R134" s="436"/>
      <c r="S134" s="445" t="str">
        <f>IFERROR(IF(R134="",VLOOKUP(Q134,DMKH_NCC!$C$7:$G$150,3,0),VLOOKUP(R134,DMKH_NCC!$C$7:$G$150,3,0)),"")</f>
        <v/>
      </c>
      <c r="T134" s="445" t="str">
        <f>IFERROR(IF(R134="",VLOOKUP(Q134,DMKH_NCC!$C$7:$G$150,4,0),VLOOKUP(R134,DMKH_NCC!$C$7:$G$150,4,0)),"")</f>
        <v/>
      </c>
      <c r="U134" s="446" t="str">
        <f>IFERROR(IF(R134="",VLOOKUP(Q134,DMKH_NCC!$C$7:$G$150,5,0),VLOOKUP(R134,DMKH_NCC!$C$7:$G$150,5,0)),"")</f>
        <v/>
      </c>
      <c r="V134" s="169"/>
      <c r="W134" s="169"/>
      <c r="X134" s="171"/>
      <c r="Y134" s="447" t="str">
        <f>IF($G134="","",IF(OR(MONTH($C134)=1,MONTH($C134)=2,MONTH($C134)=3),1,IF(OR(MONTH($C134)=4,MONTH($C134)=5,MONTH($C134)=6),2,IF(OR(MONTH($C134)=7,MONTH($C134)=8,MONTH($C134)=9),3,IF(OR(MONTH($C134)=10,MONTH($C134)=11,MONTH($C134)=12),4)))))</f>
        <v/>
      </c>
      <c r="Z134" s="447" t="str">
        <f>IF(C134="","","Ngày  "&amp;DAY(C134)&amp; "  "&amp;"Tháng  "&amp;MONTH(C134) &amp;"  "&amp;"Năm"&amp;"  " &amp;YEAR(C134))</f>
        <v/>
      </c>
      <c r="AA134" s="169"/>
      <c r="AB134" s="169"/>
      <c r="AC134" s="169"/>
      <c r="AD134" s="169"/>
      <c r="AE134" s="447" t="str">
        <f t="shared" si="11"/>
        <v/>
      </c>
      <c r="AF134" s="169"/>
      <c r="AG134" s="169"/>
    </row>
    <row r="135" spans="2:33" x14ac:dyDescent="0.25">
      <c r="B135" s="169"/>
      <c r="C135" s="170"/>
      <c r="D135" s="443"/>
      <c r="E135" s="169"/>
      <c r="F135" s="171"/>
      <c r="G135" s="169"/>
      <c r="H135" s="169"/>
      <c r="I135" s="172"/>
      <c r="J135" s="172"/>
      <c r="K135" s="173"/>
      <c r="L135" s="173"/>
      <c r="M135" s="173"/>
      <c r="N135" s="174"/>
      <c r="O135" s="444">
        <f t="shared" si="12"/>
        <v>0</v>
      </c>
      <c r="P135" s="169"/>
      <c r="Q135" s="436"/>
      <c r="R135" s="436"/>
      <c r="S135" s="445" t="str">
        <f>IFERROR(IF(R135="",VLOOKUP(Q135,DMKH_NCC!$C$7:$G$150,3,0),VLOOKUP(R135,DMKH_NCC!$C$7:$G$150,3,0)),"")</f>
        <v/>
      </c>
      <c r="T135" s="445" t="str">
        <f>IFERROR(IF(R135="",VLOOKUP(Q135,DMKH_NCC!$C$7:$G$150,4,0),VLOOKUP(R135,DMKH_NCC!$C$7:$G$150,4,0)),"")</f>
        <v/>
      </c>
      <c r="U135" s="446" t="str">
        <f>IFERROR(IF(R135="",VLOOKUP(Q135,DMKH_NCC!$C$7:$G$150,5,0),VLOOKUP(R135,DMKH_NCC!$C$7:$G$150,5,0)),"")</f>
        <v/>
      </c>
      <c r="V135" s="169"/>
      <c r="W135" s="169"/>
      <c r="X135" s="171"/>
      <c r="Y135" s="447" t="str">
        <f>IF($G135="","",IF(OR(MONTH($C135)=1,MONTH($C135)=2,MONTH($C135)=3),1,IF(OR(MONTH($C135)=4,MONTH($C135)=5,MONTH($C135)=6),2,IF(OR(MONTH($C135)=7,MONTH($C135)=8,MONTH($C135)=9),3,IF(OR(MONTH($C135)=10,MONTH($C135)=11,MONTH($C135)=12),4)))))</f>
        <v/>
      </c>
      <c r="Z135" s="447" t="str">
        <f>IF(C135="","","Ngày  "&amp;DAY(C135)&amp; "  "&amp;"Tháng  "&amp;MONTH(C135) &amp;"  "&amp;"Năm"&amp;"  " &amp;YEAR(C135))</f>
        <v/>
      </c>
      <c r="AA135" s="169"/>
      <c r="AB135" s="169"/>
      <c r="AC135" s="169"/>
      <c r="AD135" s="169"/>
      <c r="AE135" s="447" t="str">
        <f t="shared" si="11"/>
        <v/>
      </c>
      <c r="AF135" s="169"/>
      <c r="AG135" s="169"/>
    </row>
    <row r="136" spans="2:33" x14ac:dyDescent="0.25">
      <c r="B136" s="169"/>
      <c r="C136" s="170"/>
      <c r="D136" s="443"/>
      <c r="E136" s="169"/>
      <c r="F136" s="171"/>
      <c r="G136" s="169"/>
      <c r="H136" s="169"/>
      <c r="I136" s="172"/>
      <c r="J136" s="172"/>
      <c r="K136" s="173"/>
      <c r="L136" s="173"/>
      <c r="M136" s="173"/>
      <c r="N136" s="174"/>
      <c r="O136" s="444">
        <f t="shared" si="12"/>
        <v>0</v>
      </c>
      <c r="P136" s="169"/>
      <c r="Q136" s="436"/>
      <c r="R136" s="436"/>
      <c r="S136" s="445" t="str">
        <f>IFERROR(IF(R136="",VLOOKUP(Q136,DMKH_NCC!$C$7:$G$150,3,0),VLOOKUP(R136,DMKH_NCC!$C$7:$G$150,3,0)),"")</f>
        <v/>
      </c>
      <c r="T136" s="445" t="str">
        <f>IFERROR(IF(R136="",VLOOKUP(Q136,DMKH_NCC!$C$7:$G$150,4,0),VLOOKUP(R136,DMKH_NCC!$C$7:$G$150,4,0)),"")</f>
        <v/>
      </c>
      <c r="U136" s="446" t="str">
        <f>IFERROR(IF(R136="",VLOOKUP(Q136,DMKH_NCC!$C$7:$G$150,5,0),VLOOKUP(R136,DMKH_NCC!$C$7:$G$150,5,0)),"")</f>
        <v/>
      </c>
      <c r="V136" s="169"/>
      <c r="W136" s="169"/>
      <c r="X136" s="171"/>
      <c r="Y136" s="447" t="str">
        <f>IF($G136="","",IF(OR(MONTH($C136)=1,MONTH($C136)=2,MONTH($C136)=3),1,IF(OR(MONTH($C136)=4,MONTH($C136)=5,MONTH($C136)=6),2,IF(OR(MONTH($C136)=7,MONTH($C136)=8,MONTH($C136)=9),3,IF(OR(MONTH($C136)=10,MONTH($C136)=11,MONTH($C136)=12),4)))))</f>
        <v/>
      </c>
      <c r="Z136" s="447" t="str">
        <f>IF(C136="","","Ngày  "&amp;DAY(C136)&amp; "  "&amp;"Tháng  "&amp;MONTH(C136) &amp;"  "&amp;"Năm"&amp;"  " &amp;YEAR(C136))</f>
        <v/>
      </c>
      <c r="AA136" s="169"/>
      <c r="AB136" s="169"/>
      <c r="AC136" s="169"/>
      <c r="AD136" s="169"/>
      <c r="AE136" s="447" t="str">
        <f t="shared" si="11"/>
        <v/>
      </c>
      <c r="AF136" s="169"/>
      <c r="AG136" s="169"/>
    </row>
    <row r="137" spans="2:33" x14ac:dyDescent="0.25">
      <c r="B137" s="169"/>
      <c r="C137" s="170"/>
      <c r="D137" s="443"/>
      <c r="E137" s="169"/>
      <c r="F137" s="171"/>
      <c r="G137" s="169"/>
      <c r="H137" s="169"/>
      <c r="I137" s="172"/>
      <c r="J137" s="172"/>
      <c r="K137" s="173"/>
      <c r="L137" s="173"/>
      <c r="M137" s="173"/>
      <c r="N137" s="174"/>
      <c r="O137" s="444">
        <f t="shared" si="12"/>
        <v>0</v>
      </c>
      <c r="P137" s="169"/>
      <c r="Q137" s="436"/>
      <c r="R137" s="436"/>
      <c r="S137" s="445" t="str">
        <f>IFERROR(IF(R137="",VLOOKUP(Q137,DMKH_NCC!$C$7:$G$150,3,0),VLOOKUP(R137,DMKH_NCC!$C$7:$G$150,3,0)),"")</f>
        <v/>
      </c>
      <c r="T137" s="445" t="str">
        <f>IFERROR(IF(R137="",VLOOKUP(Q137,DMKH_NCC!$C$7:$G$150,4,0),VLOOKUP(R137,DMKH_NCC!$C$7:$G$150,4,0)),"")</f>
        <v/>
      </c>
      <c r="U137" s="446" t="str">
        <f>IFERROR(IF(R137="",VLOOKUP(Q137,DMKH_NCC!$C$7:$G$150,5,0),VLOOKUP(R137,DMKH_NCC!$C$7:$G$150,5,0)),"")</f>
        <v/>
      </c>
      <c r="V137" s="169"/>
      <c r="W137" s="169"/>
      <c r="X137" s="171"/>
      <c r="Y137" s="447" t="str">
        <f>IF($G137="","",IF(OR(MONTH($C137)=1,MONTH($C137)=2,MONTH($C137)=3),1,IF(OR(MONTH($C137)=4,MONTH($C137)=5,MONTH($C137)=6),2,IF(OR(MONTH($C137)=7,MONTH($C137)=8,MONTH($C137)=9),3,IF(OR(MONTH($C137)=10,MONTH($C137)=11,MONTH($C137)=12),4)))))</f>
        <v/>
      </c>
      <c r="Z137" s="447" t="str">
        <f>IF(C137="","","Ngày  "&amp;DAY(C137)&amp; "  "&amp;"Tháng  "&amp;MONTH(C137) &amp;"  "&amp;"Năm"&amp;"  " &amp;YEAR(C137))</f>
        <v/>
      </c>
      <c r="AA137" s="169"/>
      <c r="AB137" s="169"/>
      <c r="AC137" s="169"/>
      <c r="AD137" s="169"/>
      <c r="AE137" s="447" t="str">
        <f t="shared" si="11"/>
        <v/>
      </c>
      <c r="AF137" s="169"/>
      <c r="AG137" s="169"/>
    </row>
    <row r="138" spans="2:33" x14ac:dyDescent="0.25">
      <c r="B138" s="169"/>
      <c r="C138" s="170"/>
      <c r="D138" s="443"/>
      <c r="E138" s="169"/>
      <c r="F138" s="171"/>
      <c r="G138" s="169"/>
      <c r="H138" s="169"/>
      <c r="I138" s="172"/>
      <c r="J138" s="172"/>
      <c r="K138" s="173"/>
      <c r="L138" s="173"/>
      <c r="M138" s="173"/>
      <c r="N138" s="174"/>
      <c r="O138" s="444">
        <f t="shared" si="12"/>
        <v>0</v>
      </c>
      <c r="P138" s="169"/>
      <c r="Q138" s="436"/>
      <c r="R138" s="436"/>
      <c r="S138" s="445" t="str">
        <f>IFERROR(IF(R138="",VLOOKUP(Q138,DMKH_NCC!$C$7:$G$150,3,0),VLOOKUP(R138,DMKH_NCC!$C$7:$G$150,3,0)),"")</f>
        <v/>
      </c>
      <c r="T138" s="445" t="str">
        <f>IFERROR(IF(R138="",VLOOKUP(Q138,DMKH_NCC!$C$7:$G$150,4,0),VLOOKUP(R138,DMKH_NCC!$C$7:$G$150,4,0)),"")</f>
        <v/>
      </c>
      <c r="U138" s="446" t="str">
        <f>IFERROR(IF(R138="",VLOOKUP(Q138,DMKH_NCC!$C$7:$G$150,5,0),VLOOKUP(R138,DMKH_NCC!$C$7:$G$150,5,0)),"")</f>
        <v/>
      </c>
      <c r="V138" s="169"/>
      <c r="W138" s="169"/>
      <c r="X138" s="171"/>
      <c r="Y138" s="447" t="str">
        <f>IF($G138="","",IF(OR(MONTH($C138)=1,MONTH($C138)=2,MONTH($C138)=3),1,IF(OR(MONTH($C138)=4,MONTH($C138)=5,MONTH($C138)=6),2,IF(OR(MONTH($C138)=7,MONTH($C138)=8,MONTH($C138)=9),3,IF(OR(MONTH($C138)=10,MONTH($C138)=11,MONTH($C138)=12),4)))))</f>
        <v/>
      </c>
      <c r="Z138" s="447" t="str">
        <f>IF(C138="","","Ngày  "&amp;DAY(C138)&amp; "  "&amp;"Tháng  "&amp;MONTH(C138) &amp;"  "&amp;"Năm"&amp;"  " &amp;YEAR(C138))</f>
        <v/>
      </c>
      <c r="AA138" s="169"/>
      <c r="AB138" s="169"/>
      <c r="AC138" s="169"/>
      <c r="AD138" s="169"/>
      <c r="AE138" s="447" t="str">
        <f t="shared" si="11"/>
        <v/>
      </c>
      <c r="AF138" s="169"/>
      <c r="AG138" s="169"/>
    </row>
    <row r="139" spans="2:33" x14ac:dyDescent="0.25">
      <c r="B139" s="169"/>
      <c r="C139" s="170"/>
      <c r="D139" s="443"/>
      <c r="E139" s="169"/>
      <c r="F139" s="171"/>
      <c r="G139" s="169"/>
      <c r="H139" s="169"/>
      <c r="I139" s="172"/>
      <c r="J139" s="172"/>
      <c r="K139" s="173"/>
      <c r="L139" s="173"/>
      <c r="M139" s="173"/>
      <c r="N139" s="174"/>
      <c r="O139" s="444">
        <f t="shared" si="12"/>
        <v>0</v>
      </c>
      <c r="P139" s="169"/>
      <c r="Q139" s="436"/>
      <c r="R139" s="436"/>
      <c r="S139" s="445" t="str">
        <f>IFERROR(IF(R139="",VLOOKUP(Q139,DMKH_NCC!$C$7:$G$150,3,0),VLOOKUP(R139,DMKH_NCC!$C$7:$G$150,3,0)),"")</f>
        <v/>
      </c>
      <c r="T139" s="445" t="str">
        <f>IFERROR(IF(R139="",VLOOKUP(Q139,DMKH_NCC!$C$7:$G$150,4,0),VLOOKUP(R139,DMKH_NCC!$C$7:$G$150,4,0)),"")</f>
        <v/>
      </c>
      <c r="U139" s="446" t="str">
        <f>IFERROR(IF(R139="",VLOOKUP(Q139,DMKH_NCC!$C$7:$G$150,5,0),VLOOKUP(R139,DMKH_NCC!$C$7:$G$150,5,0)),"")</f>
        <v/>
      </c>
      <c r="V139" s="169"/>
      <c r="W139" s="169"/>
      <c r="X139" s="171"/>
      <c r="Y139" s="447" t="str">
        <f>IF($G139="","",IF(OR(MONTH($C139)=1,MONTH($C139)=2,MONTH($C139)=3),1,IF(OR(MONTH($C139)=4,MONTH($C139)=5,MONTH($C139)=6),2,IF(OR(MONTH($C139)=7,MONTH($C139)=8,MONTH($C139)=9),3,IF(OR(MONTH($C139)=10,MONTH($C139)=11,MONTH($C139)=12),4)))))</f>
        <v/>
      </c>
      <c r="Z139" s="447" t="str">
        <f>IF(C139="","","Ngày  "&amp;DAY(C139)&amp; "  "&amp;"Tháng  "&amp;MONTH(C139) &amp;"  "&amp;"Năm"&amp;"  " &amp;YEAR(C139))</f>
        <v/>
      </c>
      <c r="AA139" s="169"/>
      <c r="AB139" s="169"/>
      <c r="AC139" s="169"/>
      <c r="AD139" s="169"/>
      <c r="AE139" s="447" t="str">
        <f t="shared" si="11"/>
        <v/>
      </c>
      <c r="AF139" s="169"/>
      <c r="AG139" s="169"/>
    </row>
    <row r="140" spans="2:33" x14ac:dyDescent="0.25">
      <c r="B140" s="169"/>
      <c r="C140" s="170"/>
      <c r="D140" s="443"/>
      <c r="E140" s="169"/>
      <c r="F140" s="171"/>
      <c r="G140" s="169"/>
      <c r="H140" s="169"/>
      <c r="I140" s="172"/>
      <c r="J140" s="172"/>
      <c r="K140" s="173"/>
      <c r="L140" s="173"/>
      <c r="M140" s="173"/>
      <c r="N140" s="174"/>
      <c r="O140" s="444">
        <f t="shared" si="12"/>
        <v>0</v>
      </c>
      <c r="P140" s="169"/>
      <c r="Q140" s="436"/>
      <c r="R140" s="436"/>
      <c r="S140" s="445" t="str">
        <f>IFERROR(IF(R140="",VLOOKUP(Q140,DMKH_NCC!$C$7:$G$150,3,0),VLOOKUP(R140,DMKH_NCC!$C$7:$G$150,3,0)),"")</f>
        <v/>
      </c>
      <c r="T140" s="445" t="str">
        <f>IFERROR(IF(R140="",VLOOKUP(Q140,DMKH_NCC!$C$7:$G$150,4,0),VLOOKUP(R140,DMKH_NCC!$C$7:$G$150,4,0)),"")</f>
        <v/>
      </c>
      <c r="U140" s="446" t="str">
        <f>IFERROR(IF(R140="",VLOOKUP(Q140,DMKH_NCC!$C$7:$G$150,5,0),VLOOKUP(R140,DMKH_NCC!$C$7:$G$150,5,0)),"")</f>
        <v/>
      </c>
      <c r="V140" s="169"/>
      <c r="W140" s="169"/>
      <c r="X140" s="171"/>
      <c r="Y140" s="447" t="str">
        <f>IF($G140="","",IF(OR(MONTH($C140)=1,MONTH($C140)=2,MONTH($C140)=3),1,IF(OR(MONTH($C140)=4,MONTH($C140)=5,MONTH($C140)=6),2,IF(OR(MONTH($C140)=7,MONTH($C140)=8,MONTH($C140)=9),3,IF(OR(MONTH($C140)=10,MONTH($C140)=11,MONTH($C140)=12),4)))))</f>
        <v/>
      </c>
      <c r="Z140" s="447" t="str">
        <f>IF(C140="","","Ngày  "&amp;DAY(C140)&amp; "  "&amp;"Tháng  "&amp;MONTH(C140) &amp;"  "&amp;"Năm"&amp;"  " &amp;YEAR(C140))</f>
        <v/>
      </c>
      <c r="AA140" s="169"/>
      <c r="AB140" s="169"/>
      <c r="AC140" s="169"/>
      <c r="AD140" s="169"/>
      <c r="AE140" s="447" t="str">
        <f t="shared" si="11"/>
        <v/>
      </c>
      <c r="AF140" s="169"/>
      <c r="AG140" s="169"/>
    </row>
    <row r="141" spans="2:33" x14ac:dyDescent="0.25">
      <c r="B141" s="169"/>
      <c r="C141" s="170"/>
      <c r="D141" s="443"/>
      <c r="E141" s="169"/>
      <c r="F141" s="171"/>
      <c r="G141" s="169"/>
      <c r="H141" s="169"/>
      <c r="I141" s="172"/>
      <c r="J141" s="172"/>
      <c r="K141" s="173"/>
      <c r="L141" s="173"/>
      <c r="M141" s="173"/>
      <c r="N141" s="174"/>
      <c r="O141" s="444">
        <f t="shared" si="12"/>
        <v>0</v>
      </c>
      <c r="P141" s="169"/>
      <c r="Q141" s="436"/>
      <c r="R141" s="436"/>
      <c r="S141" s="445" t="str">
        <f>IFERROR(IF(R141="",VLOOKUP(Q141,DMKH_NCC!$C$7:$G$150,3,0),VLOOKUP(R141,DMKH_NCC!$C$7:$G$150,3,0)),"")</f>
        <v/>
      </c>
      <c r="T141" s="445" t="str">
        <f>IFERROR(IF(R141="",VLOOKUP(Q141,DMKH_NCC!$C$7:$G$150,4,0),VLOOKUP(R141,DMKH_NCC!$C$7:$G$150,4,0)),"")</f>
        <v/>
      </c>
      <c r="U141" s="446" t="str">
        <f>IFERROR(IF(R141="",VLOOKUP(Q141,DMKH_NCC!$C$7:$G$150,5,0),VLOOKUP(R141,DMKH_NCC!$C$7:$G$150,5,0)),"")</f>
        <v/>
      </c>
      <c r="V141" s="169"/>
      <c r="W141" s="169"/>
      <c r="X141" s="171"/>
      <c r="Y141" s="447" t="str">
        <f>IF($G141="","",IF(OR(MONTH($C141)=1,MONTH($C141)=2,MONTH($C141)=3),1,IF(OR(MONTH($C141)=4,MONTH($C141)=5,MONTH($C141)=6),2,IF(OR(MONTH($C141)=7,MONTH($C141)=8,MONTH($C141)=9),3,IF(OR(MONTH($C141)=10,MONTH($C141)=11,MONTH($C141)=12),4)))))</f>
        <v/>
      </c>
      <c r="Z141" s="447" t="str">
        <f>IF(C141="","","Ngày  "&amp;DAY(C141)&amp; "  "&amp;"Tháng  "&amp;MONTH(C141) &amp;"  "&amp;"Năm"&amp;"  " &amp;YEAR(C141))</f>
        <v/>
      </c>
      <c r="AA141" s="169"/>
      <c r="AB141" s="169"/>
      <c r="AC141" s="169"/>
      <c r="AD141" s="169"/>
      <c r="AE141" s="447" t="str">
        <f t="shared" si="11"/>
        <v/>
      </c>
      <c r="AF141" s="169"/>
      <c r="AG141" s="169"/>
    </row>
    <row r="142" spans="2:33" x14ac:dyDescent="0.25">
      <c r="B142" s="169"/>
      <c r="C142" s="170"/>
      <c r="D142" s="443"/>
      <c r="E142" s="169"/>
      <c r="F142" s="171"/>
      <c r="G142" s="169"/>
      <c r="H142" s="169"/>
      <c r="I142" s="172"/>
      <c r="J142" s="172"/>
      <c r="K142" s="173"/>
      <c r="L142" s="173"/>
      <c r="M142" s="173"/>
      <c r="N142" s="174"/>
      <c r="O142" s="444">
        <f t="shared" si="12"/>
        <v>0</v>
      </c>
      <c r="P142" s="169"/>
      <c r="Q142" s="436"/>
      <c r="R142" s="436"/>
      <c r="S142" s="445" t="str">
        <f>IFERROR(IF(R142="",VLOOKUP(Q142,DMKH_NCC!$C$7:$G$150,3,0),VLOOKUP(R142,DMKH_NCC!$C$7:$G$150,3,0)),"")</f>
        <v/>
      </c>
      <c r="T142" s="445" t="str">
        <f>IFERROR(IF(R142="",VLOOKUP(Q142,DMKH_NCC!$C$7:$G$150,4,0),VLOOKUP(R142,DMKH_NCC!$C$7:$G$150,4,0)),"")</f>
        <v/>
      </c>
      <c r="U142" s="446" t="str">
        <f>IFERROR(IF(R142="",VLOOKUP(Q142,DMKH_NCC!$C$7:$G$150,5,0),VLOOKUP(R142,DMKH_NCC!$C$7:$G$150,5,0)),"")</f>
        <v/>
      </c>
      <c r="V142" s="169"/>
      <c r="W142" s="169"/>
      <c r="X142" s="171"/>
      <c r="Y142" s="447" t="str">
        <f>IF($G142="","",IF(OR(MONTH($C142)=1,MONTH($C142)=2,MONTH($C142)=3),1,IF(OR(MONTH($C142)=4,MONTH($C142)=5,MONTH($C142)=6),2,IF(OR(MONTH($C142)=7,MONTH($C142)=8,MONTH($C142)=9),3,IF(OR(MONTH($C142)=10,MONTH($C142)=11,MONTH($C142)=12),4)))))</f>
        <v/>
      </c>
      <c r="Z142" s="447" t="str">
        <f>IF(C142="","","Ngày  "&amp;DAY(C142)&amp; "  "&amp;"Tháng  "&amp;MONTH(C142) &amp;"  "&amp;"Năm"&amp;"  " &amp;YEAR(C142))</f>
        <v/>
      </c>
      <c r="AA142" s="169"/>
      <c r="AB142" s="169"/>
      <c r="AC142" s="169"/>
      <c r="AD142" s="169"/>
      <c r="AE142" s="447" t="str">
        <f t="shared" si="11"/>
        <v/>
      </c>
      <c r="AF142" s="169"/>
      <c r="AG142" s="169"/>
    </row>
    <row r="143" spans="2:33" x14ac:dyDescent="0.25">
      <c r="B143" s="169"/>
      <c r="C143" s="170"/>
      <c r="D143" s="443"/>
      <c r="E143" s="169"/>
      <c r="F143" s="171"/>
      <c r="G143" s="169"/>
      <c r="H143" s="169"/>
      <c r="I143" s="172"/>
      <c r="J143" s="172"/>
      <c r="K143" s="173"/>
      <c r="L143" s="173"/>
      <c r="M143" s="173"/>
      <c r="N143" s="174"/>
      <c r="O143" s="444">
        <f t="shared" si="12"/>
        <v>0</v>
      </c>
      <c r="P143" s="169"/>
      <c r="Q143" s="436"/>
      <c r="R143" s="436"/>
      <c r="S143" s="445" t="str">
        <f>IFERROR(IF(R143="",VLOOKUP(Q143,DMKH_NCC!$C$7:$G$150,3,0),VLOOKUP(R143,DMKH_NCC!$C$7:$G$150,3,0)),"")</f>
        <v/>
      </c>
      <c r="T143" s="445" t="str">
        <f>IFERROR(IF(R143="",VLOOKUP(Q143,DMKH_NCC!$C$7:$G$150,4,0),VLOOKUP(R143,DMKH_NCC!$C$7:$G$150,4,0)),"")</f>
        <v/>
      </c>
      <c r="U143" s="446" t="str">
        <f>IFERROR(IF(R143="",VLOOKUP(Q143,DMKH_NCC!$C$7:$G$150,5,0),VLOOKUP(R143,DMKH_NCC!$C$7:$G$150,5,0)),"")</f>
        <v/>
      </c>
      <c r="V143" s="169"/>
      <c r="W143" s="169"/>
      <c r="X143" s="171"/>
      <c r="Y143" s="447" t="str">
        <f>IF($G143="","",IF(OR(MONTH($C143)=1,MONTH($C143)=2,MONTH($C143)=3),1,IF(OR(MONTH($C143)=4,MONTH($C143)=5,MONTH($C143)=6),2,IF(OR(MONTH($C143)=7,MONTH($C143)=8,MONTH($C143)=9),3,IF(OR(MONTH($C143)=10,MONTH($C143)=11,MONTH($C143)=12),4)))))</f>
        <v/>
      </c>
      <c r="Z143" s="447" t="str">
        <f>IF(C143="","","Ngày  "&amp;DAY(C143)&amp; "  "&amp;"Tháng  "&amp;MONTH(C143) &amp;"  "&amp;"Năm"&amp;"  " &amp;YEAR(C143))</f>
        <v/>
      </c>
      <c r="AA143" s="169"/>
      <c r="AB143" s="169"/>
      <c r="AC143" s="169"/>
      <c r="AD143" s="169"/>
      <c r="AE143" s="447" t="str">
        <f t="shared" si="11"/>
        <v/>
      </c>
      <c r="AF143" s="169"/>
      <c r="AG143" s="169"/>
    </row>
    <row r="144" spans="2:33" x14ac:dyDescent="0.25">
      <c r="B144" s="169"/>
      <c r="C144" s="170"/>
      <c r="D144" s="443"/>
      <c r="E144" s="169"/>
      <c r="F144" s="171"/>
      <c r="G144" s="169"/>
      <c r="H144" s="169"/>
      <c r="I144" s="172"/>
      <c r="J144" s="172"/>
      <c r="K144" s="173"/>
      <c r="L144" s="173"/>
      <c r="M144" s="173"/>
      <c r="N144" s="174"/>
      <c r="O144" s="444">
        <f t="shared" si="12"/>
        <v>0</v>
      </c>
      <c r="P144" s="169"/>
      <c r="Q144" s="436"/>
      <c r="R144" s="436"/>
      <c r="S144" s="445" t="str">
        <f>IFERROR(IF(R144="",VLOOKUP(Q144,DMKH_NCC!$C$7:$G$150,3,0),VLOOKUP(R144,DMKH_NCC!$C$7:$G$150,3,0)),"")</f>
        <v/>
      </c>
      <c r="T144" s="445" t="str">
        <f>IFERROR(IF(R144="",VLOOKUP(Q144,DMKH_NCC!$C$7:$G$150,4,0),VLOOKUP(R144,DMKH_NCC!$C$7:$G$150,4,0)),"")</f>
        <v/>
      </c>
      <c r="U144" s="446" t="str">
        <f>IFERROR(IF(R144="",VLOOKUP(Q144,DMKH_NCC!$C$7:$G$150,5,0),VLOOKUP(R144,DMKH_NCC!$C$7:$G$150,5,0)),"")</f>
        <v/>
      </c>
      <c r="V144" s="169"/>
      <c r="W144" s="169"/>
      <c r="X144" s="171"/>
      <c r="Y144" s="447" t="str">
        <f>IF($G144="","",IF(OR(MONTH($C144)=1,MONTH($C144)=2,MONTH($C144)=3),1,IF(OR(MONTH($C144)=4,MONTH($C144)=5,MONTH($C144)=6),2,IF(OR(MONTH($C144)=7,MONTH($C144)=8,MONTH($C144)=9),3,IF(OR(MONTH($C144)=10,MONTH($C144)=11,MONTH($C144)=12),4)))))</f>
        <v/>
      </c>
      <c r="Z144" s="447" t="str">
        <f>IF(C144="","","Ngày  "&amp;DAY(C144)&amp; "  "&amp;"Tháng  "&amp;MONTH(C144) &amp;"  "&amp;"Năm"&amp;"  " &amp;YEAR(C144))</f>
        <v/>
      </c>
      <c r="AA144" s="169"/>
      <c r="AB144" s="169"/>
      <c r="AC144" s="169"/>
      <c r="AD144" s="169"/>
      <c r="AE144" s="447" t="str">
        <f t="shared" si="11"/>
        <v/>
      </c>
      <c r="AF144" s="169"/>
      <c r="AG144" s="169"/>
    </row>
    <row r="145" spans="2:33" x14ac:dyDescent="0.25">
      <c r="B145" s="169"/>
      <c r="C145" s="170"/>
      <c r="D145" s="443"/>
      <c r="E145" s="169"/>
      <c r="F145" s="171"/>
      <c r="G145" s="169"/>
      <c r="H145" s="169"/>
      <c r="I145" s="172"/>
      <c r="J145" s="172"/>
      <c r="K145" s="173"/>
      <c r="L145" s="173"/>
      <c r="M145" s="173"/>
      <c r="N145" s="174"/>
      <c r="O145" s="444">
        <f t="shared" si="12"/>
        <v>0</v>
      </c>
      <c r="P145" s="169"/>
      <c r="Q145" s="436"/>
      <c r="R145" s="436"/>
      <c r="S145" s="445" t="str">
        <f>IFERROR(IF(R145="",VLOOKUP(Q145,DMKH_NCC!$C$7:$G$150,3,0),VLOOKUP(R145,DMKH_NCC!$C$7:$G$150,3,0)),"")</f>
        <v/>
      </c>
      <c r="T145" s="445" t="str">
        <f>IFERROR(IF(R145="",VLOOKUP(Q145,DMKH_NCC!$C$7:$G$150,4,0),VLOOKUP(R145,DMKH_NCC!$C$7:$G$150,4,0)),"")</f>
        <v/>
      </c>
      <c r="U145" s="446" t="str">
        <f>IFERROR(IF(R145="",VLOOKUP(Q145,DMKH_NCC!$C$7:$G$150,5,0),VLOOKUP(R145,DMKH_NCC!$C$7:$G$150,5,0)),"")</f>
        <v/>
      </c>
      <c r="V145" s="169"/>
      <c r="W145" s="169"/>
      <c r="X145" s="171"/>
      <c r="Y145" s="447" t="str">
        <f>IF($G145="","",IF(OR(MONTH($C145)=1,MONTH($C145)=2,MONTH($C145)=3),1,IF(OR(MONTH($C145)=4,MONTH($C145)=5,MONTH($C145)=6),2,IF(OR(MONTH($C145)=7,MONTH($C145)=8,MONTH($C145)=9),3,IF(OR(MONTH($C145)=10,MONTH($C145)=11,MONTH($C145)=12),4)))))</f>
        <v/>
      </c>
      <c r="Z145" s="447" t="str">
        <f>IF(C145="","","Ngày  "&amp;DAY(C145)&amp; "  "&amp;"Tháng  "&amp;MONTH(C145) &amp;"  "&amp;"Năm"&amp;"  " &amp;YEAR(C145))</f>
        <v/>
      </c>
      <c r="AA145" s="169"/>
      <c r="AB145" s="169"/>
      <c r="AC145" s="169"/>
      <c r="AD145" s="169"/>
      <c r="AE145" s="447" t="str">
        <f t="shared" si="11"/>
        <v/>
      </c>
      <c r="AF145" s="169"/>
      <c r="AG145" s="169"/>
    </row>
    <row r="146" spans="2:33" x14ac:dyDescent="0.25">
      <c r="B146" s="169"/>
      <c r="C146" s="170"/>
      <c r="D146" s="443"/>
      <c r="E146" s="169"/>
      <c r="F146" s="171"/>
      <c r="G146" s="169"/>
      <c r="H146" s="169"/>
      <c r="I146" s="172"/>
      <c r="J146" s="172"/>
      <c r="K146" s="173"/>
      <c r="L146" s="173"/>
      <c r="M146" s="173"/>
      <c r="N146" s="174"/>
      <c r="O146" s="444">
        <f t="shared" si="12"/>
        <v>0</v>
      </c>
      <c r="P146" s="169"/>
      <c r="Q146" s="436"/>
      <c r="R146" s="436"/>
      <c r="S146" s="445" t="str">
        <f>IFERROR(IF(R146="",VLOOKUP(Q146,DMKH_NCC!$C$7:$G$150,3,0),VLOOKUP(R146,DMKH_NCC!$C$7:$G$150,3,0)),"")</f>
        <v/>
      </c>
      <c r="T146" s="445" t="str">
        <f>IFERROR(IF(R146="",VLOOKUP(Q146,DMKH_NCC!$C$7:$G$150,4,0),VLOOKUP(R146,DMKH_NCC!$C$7:$G$150,4,0)),"")</f>
        <v/>
      </c>
      <c r="U146" s="446" t="str">
        <f>IFERROR(IF(R146="",VLOOKUP(Q146,DMKH_NCC!$C$7:$G$150,5,0),VLOOKUP(R146,DMKH_NCC!$C$7:$G$150,5,0)),"")</f>
        <v/>
      </c>
      <c r="V146" s="169"/>
      <c r="W146" s="169"/>
      <c r="X146" s="171"/>
      <c r="Y146" s="447" t="str">
        <f>IF($G146="","",IF(OR(MONTH($C146)=1,MONTH($C146)=2,MONTH($C146)=3),1,IF(OR(MONTH($C146)=4,MONTH($C146)=5,MONTH($C146)=6),2,IF(OR(MONTH($C146)=7,MONTH($C146)=8,MONTH($C146)=9),3,IF(OR(MONTH($C146)=10,MONTH($C146)=11,MONTH($C146)=12),4)))))</f>
        <v/>
      </c>
      <c r="Z146" s="447" t="str">
        <f>IF(C146="","","Ngày  "&amp;DAY(C146)&amp; "  "&amp;"Tháng  "&amp;MONTH(C146) &amp;"  "&amp;"Năm"&amp;"  " &amp;YEAR(C146))</f>
        <v/>
      </c>
      <c r="AA146" s="169"/>
      <c r="AB146" s="169"/>
      <c r="AC146" s="169"/>
      <c r="AD146" s="169"/>
      <c r="AE146" s="447" t="str">
        <f t="shared" si="11"/>
        <v/>
      </c>
      <c r="AF146" s="169"/>
      <c r="AG146" s="169"/>
    </row>
    <row r="147" spans="2:33" x14ac:dyDescent="0.25">
      <c r="B147" s="169"/>
      <c r="C147" s="170"/>
      <c r="D147" s="443"/>
      <c r="E147" s="169"/>
      <c r="F147" s="171"/>
      <c r="G147" s="169"/>
      <c r="H147" s="169"/>
      <c r="I147" s="172"/>
      <c r="J147" s="172"/>
      <c r="K147" s="173"/>
      <c r="L147" s="173"/>
      <c r="M147" s="173"/>
      <c r="N147" s="174"/>
      <c r="O147" s="444">
        <f t="shared" si="12"/>
        <v>0</v>
      </c>
      <c r="P147" s="169"/>
      <c r="Q147" s="436"/>
      <c r="R147" s="436"/>
      <c r="S147" s="445" t="str">
        <f>IFERROR(IF(R147="",VLOOKUP(Q147,DMKH_NCC!$C$7:$G$150,3,0),VLOOKUP(R147,DMKH_NCC!$C$7:$G$150,3,0)),"")</f>
        <v/>
      </c>
      <c r="T147" s="445" t="str">
        <f>IFERROR(IF(R147="",VLOOKUP(Q147,DMKH_NCC!$C$7:$G$150,4,0),VLOOKUP(R147,DMKH_NCC!$C$7:$G$150,4,0)),"")</f>
        <v/>
      </c>
      <c r="U147" s="446" t="str">
        <f>IFERROR(IF(R147="",VLOOKUP(Q147,DMKH_NCC!$C$7:$G$150,5,0),VLOOKUP(R147,DMKH_NCC!$C$7:$G$150,5,0)),"")</f>
        <v/>
      </c>
      <c r="V147" s="169"/>
      <c r="W147" s="169"/>
      <c r="X147" s="171"/>
      <c r="Y147" s="447" t="str">
        <f>IF($G147="","",IF(OR(MONTH($C147)=1,MONTH($C147)=2,MONTH($C147)=3),1,IF(OR(MONTH($C147)=4,MONTH($C147)=5,MONTH($C147)=6),2,IF(OR(MONTH($C147)=7,MONTH($C147)=8,MONTH($C147)=9),3,IF(OR(MONTH($C147)=10,MONTH($C147)=11,MONTH($C147)=12),4)))))</f>
        <v/>
      </c>
      <c r="Z147" s="447" t="str">
        <f>IF(C147="","","Ngày  "&amp;DAY(C147)&amp; "  "&amp;"Tháng  "&amp;MONTH(C147) &amp;"  "&amp;"Năm"&amp;"  " &amp;YEAR(C147))</f>
        <v/>
      </c>
      <c r="AA147" s="169"/>
      <c r="AB147" s="169"/>
      <c r="AC147" s="169"/>
      <c r="AD147" s="169"/>
      <c r="AE147" s="447" t="str">
        <f t="shared" si="11"/>
        <v/>
      </c>
      <c r="AF147" s="169"/>
      <c r="AG147" s="169"/>
    </row>
    <row r="148" spans="2:33" x14ac:dyDescent="0.25">
      <c r="B148" s="169"/>
      <c r="C148" s="170"/>
      <c r="D148" s="443"/>
      <c r="E148" s="169"/>
      <c r="F148" s="171"/>
      <c r="G148" s="169"/>
      <c r="H148" s="169"/>
      <c r="I148" s="172"/>
      <c r="J148" s="172"/>
      <c r="K148" s="173"/>
      <c r="L148" s="173"/>
      <c r="M148" s="173"/>
      <c r="N148" s="174"/>
      <c r="O148" s="444">
        <f t="shared" si="12"/>
        <v>0</v>
      </c>
      <c r="P148" s="169"/>
      <c r="Q148" s="436"/>
      <c r="R148" s="436"/>
      <c r="S148" s="445" t="str">
        <f>IFERROR(IF(R148="",VLOOKUP(Q148,DMKH_NCC!$C$7:$G$150,3,0),VLOOKUP(R148,DMKH_NCC!$C$7:$G$150,3,0)),"")</f>
        <v/>
      </c>
      <c r="T148" s="445" t="str">
        <f>IFERROR(IF(R148="",VLOOKUP(Q148,DMKH_NCC!$C$7:$G$150,4,0),VLOOKUP(R148,DMKH_NCC!$C$7:$G$150,4,0)),"")</f>
        <v/>
      </c>
      <c r="U148" s="446" t="str">
        <f>IFERROR(IF(R148="",VLOOKUP(Q148,DMKH_NCC!$C$7:$G$150,5,0),VLOOKUP(R148,DMKH_NCC!$C$7:$G$150,5,0)),"")</f>
        <v/>
      </c>
      <c r="V148" s="169"/>
      <c r="W148" s="169"/>
      <c r="X148" s="171"/>
      <c r="Y148" s="447" t="str">
        <f>IF($G148="","",IF(OR(MONTH($C148)=1,MONTH($C148)=2,MONTH($C148)=3),1,IF(OR(MONTH($C148)=4,MONTH($C148)=5,MONTH($C148)=6),2,IF(OR(MONTH($C148)=7,MONTH($C148)=8,MONTH($C148)=9),3,IF(OR(MONTH($C148)=10,MONTH($C148)=11,MONTH($C148)=12),4)))))</f>
        <v/>
      </c>
      <c r="Z148" s="447" t="str">
        <f>IF(C148="","","Ngày  "&amp;DAY(C148)&amp; "  "&amp;"Tháng  "&amp;MONTH(C148) &amp;"  "&amp;"Năm"&amp;"  " &amp;YEAR(C148))</f>
        <v/>
      </c>
      <c r="AA148" s="169"/>
      <c r="AB148" s="169"/>
      <c r="AC148" s="169"/>
      <c r="AD148" s="169"/>
      <c r="AE148" s="447" t="str">
        <f t="shared" si="11"/>
        <v/>
      </c>
      <c r="AF148" s="169"/>
      <c r="AG148" s="169"/>
    </row>
    <row r="149" spans="2:33" x14ac:dyDescent="0.25">
      <c r="B149" s="169"/>
      <c r="C149" s="170"/>
      <c r="D149" s="443"/>
      <c r="E149" s="169"/>
      <c r="F149" s="171"/>
      <c r="G149" s="169"/>
      <c r="H149" s="169"/>
      <c r="I149" s="172"/>
      <c r="J149" s="172"/>
      <c r="K149" s="173"/>
      <c r="L149" s="173"/>
      <c r="M149" s="173"/>
      <c r="N149" s="174"/>
      <c r="O149" s="444">
        <f t="shared" si="12"/>
        <v>0</v>
      </c>
      <c r="P149" s="169"/>
      <c r="Q149" s="436"/>
      <c r="R149" s="436"/>
      <c r="S149" s="445" t="str">
        <f>IFERROR(IF(R149="",VLOOKUP(Q149,DMKH_NCC!$C$7:$G$150,3,0),VLOOKUP(R149,DMKH_NCC!$C$7:$G$150,3,0)),"")</f>
        <v/>
      </c>
      <c r="T149" s="445" t="str">
        <f>IFERROR(IF(R149="",VLOOKUP(Q149,DMKH_NCC!$C$7:$G$150,4,0),VLOOKUP(R149,DMKH_NCC!$C$7:$G$150,4,0)),"")</f>
        <v/>
      </c>
      <c r="U149" s="446" t="str">
        <f>IFERROR(IF(R149="",VLOOKUP(Q149,DMKH_NCC!$C$7:$G$150,5,0),VLOOKUP(R149,DMKH_NCC!$C$7:$G$150,5,0)),"")</f>
        <v/>
      </c>
      <c r="V149" s="169"/>
      <c r="W149" s="169"/>
      <c r="X149" s="171"/>
      <c r="Y149" s="447" t="str">
        <f>IF($G149="","",IF(OR(MONTH($C149)=1,MONTH($C149)=2,MONTH($C149)=3),1,IF(OR(MONTH($C149)=4,MONTH($C149)=5,MONTH($C149)=6),2,IF(OR(MONTH($C149)=7,MONTH($C149)=8,MONTH($C149)=9),3,IF(OR(MONTH($C149)=10,MONTH($C149)=11,MONTH($C149)=12),4)))))</f>
        <v/>
      </c>
      <c r="Z149" s="447" t="str">
        <f>IF(C149="","","Ngày  "&amp;DAY(C149)&amp; "  "&amp;"Tháng  "&amp;MONTH(C149) &amp;"  "&amp;"Năm"&amp;"  " &amp;YEAR(C149))</f>
        <v/>
      </c>
      <c r="AA149" s="169"/>
      <c r="AB149" s="169"/>
      <c r="AC149" s="169"/>
      <c r="AD149" s="169"/>
      <c r="AE149" s="447" t="str">
        <f t="shared" si="11"/>
        <v/>
      </c>
      <c r="AF149" s="169"/>
      <c r="AG149" s="169"/>
    </row>
    <row r="150" spans="2:33" x14ac:dyDescent="0.25">
      <c r="B150" s="169"/>
      <c r="C150" s="170"/>
      <c r="D150" s="443"/>
      <c r="E150" s="169"/>
      <c r="F150" s="171"/>
      <c r="G150" s="169"/>
      <c r="H150" s="169"/>
      <c r="I150" s="172"/>
      <c r="J150" s="172"/>
      <c r="K150" s="173"/>
      <c r="L150" s="173"/>
      <c r="M150" s="173"/>
      <c r="N150" s="174"/>
      <c r="O150" s="444">
        <f t="shared" si="12"/>
        <v>0</v>
      </c>
      <c r="P150" s="169"/>
      <c r="Q150" s="436"/>
      <c r="R150" s="436"/>
      <c r="S150" s="445" t="str">
        <f>IFERROR(IF(R150="",VLOOKUP(Q150,DMKH_NCC!$C$7:$G$150,3,0),VLOOKUP(R150,DMKH_NCC!$C$7:$G$150,3,0)),"")</f>
        <v/>
      </c>
      <c r="T150" s="445" t="str">
        <f>IFERROR(IF(R150="",VLOOKUP(Q150,DMKH_NCC!$C$7:$G$150,4,0),VLOOKUP(R150,DMKH_NCC!$C$7:$G$150,4,0)),"")</f>
        <v/>
      </c>
      <c r="U150" s="446" t="str">
        <f>IFERROR(IF(R150="",VLOOKUP(Q150,DMKH_NCC!$C$7:$G$150,5,0),VLOOKUP(R150,DMKH_NCC!$C$7:$G$150,5,0)),"")</f>
        <v/>
      </c>
      <c r="V150" s="169"/>
      <c r="W150" s="169"/>
      <c r="X150" s="171"/>
      <c r="Y150" s="447" t="str">
        <f>IF($G150="","",IF(OR(MONTH($C150)=1,MONTH($C150)=2,MONTH($C150)=3),1,IF(OR(MONTH($C150)=4,MONTH($C150)=5,MONTH($C150)=6),2,IF(OR(MONTH($C150)=7,MONTH($C150)=8,MONTH($C150)=9),3,IF(OR(MONTH($C150)=10,MONTH($C150)=11,MONTH($C150)=12),4)))))</f>
        <v/>
      </c>
      <c r="Z150" s="447" t="str">
        <f>IF(C150="","","Ngày  "&amp;DAY(C150)&amp; "  "&amp;"Tháng  "&amp;MONTH(C150) &amp;"  "&amp;"Năm"&amp;"  " &amp;YEAR(C150))</f>
        <v/>
      </c>
      <c r="AA150" s="169"/>
      <c r="AB150" s="169"/>
      <c r="AC150" s="169"/>
      <c r="AD150" s="169"/>
      <c r="AE150" s="447" t="str">
        <f t="shared" si="11"/>
        <v/>
      </c>
      <c r="AF150" s="169"/>
      <c r="AG150" s="169"/>
    </row>
    <row r="151" spans="2:33" x14ac:dyDescent="0.25">
      <c r="B151" s="169"/>
      <c r="C151" s="170"/>
      <c r="D151" s="443"/>
      <c r="E151" s="169"/>
      <c r="F151" s="171"/>
      <c r="G151" s="169"/>
      <c r="H151" s="169"/>
      <c r="I151" s="172"/>
      <c r="J151" s="172"/>
      <c r="K151" s="173"/>
      <c r="L151" s="173"/>
      <c r="M151" s="173"/>
      <c r="N151" s="174"/>
      <c r="O151" s="444">
        <f t="shared" si="12"/>
        <v>0</v>
      </c>
      <c r="P151" s="169"/>
      <c r="Q151" s="436"/>
      <c r="R151" s="436"/>
      <c r="S151" s="445" t="str">
        <f>IFERROR(IF(R151="",VLOOKUP(Q151,DMKH_NCC!$C$7:$G$150,3,0),VLOOKUP(R151,DMKH_NCC!$C$7:$G$150,3,0)),"")</f>
        <v/>
      </c>
      <c r="T151" s="445" t="str">
        <f>IFERROR(IF(R151="",VLOOKUP(Q151,DMKH_NCC!$C$7:$G$150,4,0),VLOOKUP(R151,DMKH_NCC!$C$7:$G$150,4,0)),"")</f>
        <v/>
      </c>
      <c r="U151" s="446" t="str">
        <f>IFERROR(IF(R151="",VLOOKUP(Q151,DMKH_NCC!$C$7:$G$150,5,0),VLOOKUP(R151,DMKH_NCC!$C$7:$G$150,5,0)),"")</f>
        <v/>
      </c>
      <c r="V151" s="169"/>
      <c r="W151" s="169"/>
      <c r="X151" s="171"/>
      <c r="Y151" s="447" t="str">
        <f>IF($G151="","",IF(OR(MONTH($C151)=1,MONTH($C151)=2,MONTH($C151)=3),1,IF(OR(MONTH($C151)=4,MONTH($C151)=5,MONTH($C151)=6),2,IF(OR(MONTH($C151)=7,MONTH($C151)=8,MONTH($C151)=9),3,IF(OR(MONTH($C151)=10,MONTH($C151)=11,MONTH($C151)=12),4)))))</f>
        <v/>
      </c>
      <c r="Z151" s="447" t="str">
        <f>IF(C151="","","Ngày  "&amp;DAY(C151)&amp; "  "&amp;"Tháng  "&amp;MONTH(C151) &amp;"  "&amp;"Năm"&amp;"  " &amp;YEAR(C151))</f>
        <v/>
      </c>
      <c r="AA151" s="169"/>
      <c r="AB151" s="169"/>
      <c r="AC151" s="169"/>
      <c r="AD151" s="169"/>
      <c r="AE151" s="447" t="str">
        <f t="shared" si="11"/>
        <v/>
      </c>
      <c r="AF151" s="169"/>
      <c r="AG151" s="169"/>
    </row>
    <row r="152" spans="2:33" x14ac:dyDescent="0.25">
      <c r="B152" s="169"/>
      <c r="C152" s="170"/>
      <c r="D152" s="443"/>
      <c r="E152" s="169"/>
      <c r="F152" s="171"/>
      <c r="G152" s="169"/>
      <c r="H152" s="169"/>
      <c r="I152" s="172"/>
      <c r="J152" s="172"/>
      <c r="K152" s="173"/>
      <c r="L152" s="173"/>
      <c r="M152" s="173"/>
      <c r="N152" s="174"/>
      <c r="O152" s="444">
        <f t="shared" si="12"/>
        <v>0</v>
      </c>
      <c r="P152" s="169"/>
      <c r="Q152" s="436"/>
      <c r="R152" s="436"/>
      <c r="S152" s="445" t="str">
        <f>IFERROR(IF(R152="",VLOOKUP(Q152,DMKH_NCC!$C$7:$G$150,3,0),VLOOKUP(R152,DMKH_NCC!$C$7:$G$150,3,0)),"")</f>
        <v/>
      </c>
      <c r="T152" s="445" t="str">
        <f>IFERROR(IF(R152="",VLOOKUP(Q152,DMKH_NCC!$C$7:$G$150,4,0),VLOOKUP(R152,DMKH_NCC!$C$7:$G$150,4,0)),"")</f>
        <v/>
      </c>
      <c r="U152" s="446" t="str">
        <f>IFERROR(IF(R152="",VLOOKUP(Q152,DMKH_NCC!$C$7:$G$150,5,0),VLOOKUP(R152,DMKH_NCC!$C$7:$G$150,5,0)),"")</f>
        <v/>
      </c>
      <c r="V152" s="169"/>
      <c r="W152" s="169"/>
      <c r="X152" s="171"/>
      <c r="Y152" s="447" t="str">
        <f>IF($G152="","",IF(OR(MONTH($C152)=1,MONTH($C152)=2,MONTH($C152)=3),1,IF(OR(MONTH($C152)=4,MONTH($C152)=5,MONTH($C152)=6),2,IF(OR(MONTH($C152)=7,MONTH($C152)=8,MONTH($C152)=9),3,IF(OR(MONTH($C152)=10,MONTH($C152)=11,MONTH($C152)=12),4)))))</f>
        <v/>
      </c>
      <c r="Z152" s="447" t="str">
        <f>IF(C152="","","Ngày  "&amp;DAY(C152)&amp; "  "&amp;"Tháng  "&amp;MONTH(C152) &amp;"  "&amp;"Năm"&amp;"  " &amp;YEAR(C152))</f>
        <v/>
      </c>
      <c r="AA152" s="169"/>
      <c r="AB152" s="169"/>
      <c r="AC152" s="169"/>
      <c r="AD152" s="169"/>
      <c r="AE152" s="447" t="str">
        <f t="shared" si="11"/>
        <v/>
      </c>
      <c r="AF152" s="169"/>
      <c r="AG152" s="169"/>
    </row>
    <row r="153" spans="2:33" x14ac:dyDescent="0.25">
      <c r="B153" s="169"/>
      <c r="C153" s="170"/>
      <c r="D153" s="443"/>
      <c r="E153" s="169"/>
      <c r="F153" s="171"/>
      <c r="G153" s="169"/>
      <c r="H153" s="169"/>
      <c r="I153" s="172"/>
      <c r="J153" s="172"/>
      <c r="K153" s="173"/>
      <c r="L153" s="173"/>
      <c r="M153" s="173"/>
      <c r="N153" s="174"/>
      <c r="O153" s="444">
        <f t="shared" si="12"/>
        <v>0</v>
      </c>
      <c r="P153" s="169"/>
      <c r="Q153" s="436"/>
      <c r="R153" s="436"/>
      <c r="S153" s="445" t="str">
        <f>IFERROR(IF(R153="",VLOOKUP(Q153,DMKH_NCC!$C$7:$G$150,3,0),VLOOKUP(R153,DMKH_NCC!$C$7:$G$150,3,0)),"")</f>
        <v/>
      </c>
      <c r="T153" s="445" t="str">
        <f>IFERROR(IF(R153="",VLOOKUP(Q153,DMKH_NCC!$C$7:$G$150,4,0),VLOOKUP(R153,DMKH_NCC!$C$7:$G$150,4,0)),"")</f>
        <v/>
      </c>
      <c r="U153" s="446" t="str">
        <f>IFERROR(IF(R153="",VLOOKUP(Q153,DMKH_NCC!$C$7:$G$150,5,0),VLOOKUP(R153,DMKH_NCC!$C$7:$G$150,5,0)),"")</f>
        <v/>
      </c>
      <c r="V153" s="169"/>
      <c r="W153" s="169"/>
      <c r="X153" s="171"/>
      <c r="Y153" s="447" t="str">
        <f>IF($G153="","",IF(OR(MONTH($C153)=1,MONTH($C153)=2,MONTH($C153)=3),1,IF(OR(MONTH($C153)=4,MONTH($C153)=5,MONTH($C153)=6),2,IF(OR(MONTH($C153)=7,MONTH($C153)=8,MONTH($C153)=9),3,IF(OR(MONTH($C153)=10,MONTH($C153)=11,MONTH($C153)=12),4)))))</f>
        <v/>
      </c>
      <c r="Z153" s="447" t="str">
        <f>IF(C153="","","Ngày  "&amp;DAY(C153)&amp; "  "&amp;"Tháng  "&amp;MONTH(C153) &amp;"  "&amp;"Năm"&amp;"  " &amp;YEAR(C153))</f>
        <v/>
      </c>
      <c r="AA153" s="169"/>
      <c r="AB153" s="169"/>
      <c r="AC153" s="169"/>
      <c r="AD153" s="169"/>
      <c r="AE153" s="447" t="str">
        <f t="shared" si="11"/>
        <v/>
      </c>
      <c r="AF153" s="169"/>
      <c r="AG153" s="169"/>
    </row>
    <row r="154" spans="2:33" x14ac:dyDescent="0.25">
      <c r="B154" s="169"/>
      <c r="C154" s="170"/>
      <c r="D154" s="443"/>
      <c r="E154" s="169"/>
      <c r="F154" s="171"/>
      <c r="G154" s="169"/>
      <c r="H154" s="169"/>
      <c r="I154" s="172"/>
      <c r="J154" s="172"/>
      <c r="K154" s="173"/>
      <c r="L154" s="173"/>
      <c r="M154" s="173"/>
      <c r="N154" s="174"/>
      <c r="O154" s="444">
        <f t="shared" si="12"/>
        <v>0</v>
      </c>
      <c r="P154" s="169"/>
      <c r="Q154" s="436"/>
      <c r="R154" s="436"/>
      <c r="S154" s="445" t="str">
        <f>IFERROR(IF(R154="",VLOOKUP(Q154,DMKH_NCC!$C$7:$G$150,3,0),VLOOKUP(R154,DMKH_NCC!$C$7:$G$150,3,0)),"")</f>
        <v/>
      </c>
      <c r="T154" s="445" t="str">
        <f>IFERROR(IF(R154="",VLOOKUP(Q154,DMKH_NCC!$C$7:$G$150,4,0),VLOOKUP(R154,DMKH_NCC!$C$7:$G$150,4,0)),"")</f>
        <v/>
      </c>
      <c r="U154" s="446" t="str">
        <f>IFERROR(IF(R154="",VLOOKUP(Q154,DMKH_NCC!$C$7:$G$150,5,0),VLOOKUP(R154,DMKH_NCC!$C$7:$G$150,5,0)),"")</f>
        <v/>
      </c>
      <c r="V154" s="169"/>
      <c r="W154" s="169"/>
      <c r="X154" s="171"/>
      <c r="Y154" s="447" t="str">
        <f>IF($G154="","",IF(OR(MONTH($C154)=1,MONTH($C154)=2,MONTH($C154)=3),1,IF(OR(MONTH($C154)=4,MONTH($C154)=5,MONTH($C154)=6),2,IF(OR(MONTH($C154)=7,MONTH($C154)=8,MONTH($C154)=9),3,IF(OR(MONTH($C154)=10,MONTH($C154)=11,MONTH($C154)=12),4)))))</f>
        <v/>
      </c>
      <c r="Z154" s="447" t="str">
        <f>IF(C154="","","Ngày  "&amp;DAY(C154)&amp; "  "&amp;"Tháng  "&amp;MONTH(C154) &amp;"  "&amp;"Năm"&amp;"  " &amp;YEAR(C154))</f>
        <v/>
      </c>
      <c r="AA154" s="169"/>
      <c r="AB154" s="169"/>
      <c r="AC154" s="169"/>
      <c r="AD154" s="169"/>
      <c r="AE154" s="447" t="str">
        <f t="shared" si="11"/>
        <v/>
      </c>
      <c r="AF154" s="169"/>
      <c r="AG154" s="169"/>
    </row>
    <row r="155" spans="2:33" x14ac:dyDescent="0.25">
      <c r="B155" s="169"/>
      <c r="C155" s="170"/>
      <c r="D155" s="443"/>
      <c r="E155" s="169"/>
      <c r="F155" s="171"/>
      <c r="G155" s="169"/>
      <c r="H155" s="169"/>
      <c r="I155" s="172"/>
      <c r="J155" s="172"/>
      <c r="K155" s="173"/>
      <c r="L155" s="173"/>
      <c r="M155" s="173"/>
      <c r="N155" s="174"/>
      <c r="O155" s="444">
        <f t="shared" si="12"/>
        <v>0</v>
      </c>
      <c r="P155" s="169"/>
      <c r="Q155" s="436"/>
      <c r="R155" s="436"/>
      <c r="S155" s="445" t="str">
        <f>IFERROR(IF(R155="",VLOOKUP(Q155,DMKH_NCC!$C$7:$G$150,3,0),VLOOKUP(R155,DMKH_NCC!$C$7:$G$150,3,0)),"")</f>
        <v/>
      </c>
      <c r="T155" s="445" t="str">
        <f>IFERROR(IF(R155="",VLOOKUP(Q155,DMKH_NCC!$C$7:$G$150,4,0),VLOOKUP(R155,DMKH_NCC!$C$7:$G$150,4,0)),"")</f>
        <v/>
      </c>
      <c r="U155" s="446" t="str">
        <f>IFERROR(IF(R155="",VLOOKUP(Q155,DMKH_NCC!$C$7:$G$150,5,0),VLOOKUP(R155,DMKH_NCC!$C$7:$G$150,5,0)),"")</f>
        <v/>
      </c>
      <c r="V155" s="169"/>
      <c r="W155" s="169"/>
      <c r="X155" s="171"/>
      <c r="Y155" s="447" t="str">
        <f>IF($G155="","",IF(OR(MONTH($C155)=1,MONTH($C155)=2,MONTH($C155)=3),1,IF(OR(MONTH($C155)=4,MONTH($C155)=5,MONTH($C155)=6),2,IF(OR(MONTH($C155)=7,MONTH($C155)=8,MONTH($C155)=9),3,IF(OR(MONTH($C155)=10,MONTH($C155)=11,MONTH($C155)=12),4)))))</f>
        <v/>
      </c>
      <c r="Z155" s="447" t="str">
        <f>IF(C155="","","Ngày  "&amp;DAY(C155)&amp; "  "&amp;"Tháng  "&amp;MONTH(C155) &amp;"  "&amp;"Năm"&amp;"  " &amp;YEAR(C155))</f>
        <v/>
      </c>
      <c r="AA155" s="169"/>
      <c r="AB155" s="169"/>
      <c r="AC155" s="169"/>
      <c r="AD155" s="169"/>
      <c r="AE155" s="447" t="str">
        <f t="shared" si="11"/>
        <v/>
      </c>
      <c r="AF155" s="169"/>
      <c r="AG155" s="169"/>
    </row>
    <row r="156" spans="2:33" x14ac:dyDescent="0.25">
      <c r="B156" s="169"/>
      <c r="C156" s="170"/>
      <c r="D156" s="443"/>
      <c r="E156" s="169"/>
      <c r="F156" s="171"/>
      <c r="G156" s="169"/>
      <c r="H156" s="169"/>
      <c r="I156" s="172"/>
      <c r="J156" s="172"/>
      <c r="K156" s="173"/>
      <c r="L156" s="173"/>
      <c r="M156" s="173"/>
      <c r="N156" s="174"/>
      <c r="O156" s="444">
        <f t="shared" si="12"/>
        <v>0</v>
      </c>
      <c r="P156" s="169"/>
      <c r="Q156" s="436"/>
      <c r="R156" s="436"/>
      <c r="S156" s="445" t="str">
        <f>IFERROR(IF(R156="",VLOOKUP(Q156,DMKH_NCC!$C$7:$G$150,3,0),VLOOKUP(R156,DMKH_NCC!$C$7:$G$150,3,0)),"")</f>
        <v/>
      </c>
      <c r="T156" s="445" t="str">
        <f>IFERROR(IF(R156="",VLOOKUP(Q156,DMKH_NCC!$C$7:$G$150,4,0),VLOOKUP(R156,DMKH_NCC!$C$7:$G$150,4,0)),"")</f>
        <v/>
      </c>
      <c r="U156" s="446" t="str">
        <f>IFERROR(IF(R156="",VLOOKUP(Q156,DMKH_NCC!$C$7:$G$150,5,0),VLOOKUP(R156,DMKH_NCC!$C$7:$G$150,5,0)),"")</f>
        <v/>
      </c>
      <c r="V156" s="169"/>
      <c r="W156" s="169"/>
      <c r="X156" s="171"/>
      <c r="Y156" s="447" t="str">
        <f>IF($G156="","",IF(OR(MONTH($C156)=1,MONTH($C156)=2,MONTH($C156)=3),1,IF(OR(MONTH($C156)=4,MONTH($C156)=5,MONTH($C156)=6),2,IF(OR(MONTH($C156)=7,MONTH($C156)=8,MONTH($C156)=9),3,IF(OR(MONTH($C156)=10,MONTH($C156)=11,MONTH($C156)=12),4)))))</f>
        <v/>
      </c>
      <c r="Z156" s="447" t="str">
        <f>IF(C156="","","Ngày  "&amp;DAY(C156)&amp; "  "&amp;"Tháng  "&amp;MONTH(C156) &amp;"  "&amp;"Năm"&amp;"  " &amp;YEAR(C156))</f>
        <v/>
      </c>
      <c r="AA156" s="169"/>
      <c r="AB156" s="169"/>
      <c r="AC156" s="169"/>
      <c r="AD156" s="169"/>
      <c r="AE156" s="447" t="str">
        <f t="shared" si="11"/>
        <v/>
      </c>
      <c r="AF156" s="169"/>
      <c r="AG156" s="169"/>
    </row>
    <row r="157" spans="2:33" x14ac:dyDescent="0.25">
      <c r="B157" s="169"/>
      <c r="C157" s="170"/>
      <c r="D157" s="443"/>
      <c r="E157" s="169"/>
      <c r="F157" s="171"/>
      <c r="G157" s="169"/>
      <c r="H157" s="169"/>
      <c r="I157" s="172"/>
      <c r="J157" s="172"/>
      <c r="K157" s="173"/>
      <c r="L157" s="173"/>
      <c r="M157" s="173"/>
      <c r="N157" s="174"/>
      <c r="O157" s="444">
        <f t="shared" si="12"/>
        <v>0</v>
      </c>
      <c r="P157" s="169"/>
      <c r="Q157" s="436"/>
      <c r="R157" s="436"/>
      <c r="S157" s="445" t="str">
        <f>IFERROR(IF(R157="",VLOOKUP(Q157,DMKH_NCC!$C$7:$G$150,3,0),VLOOKUP(R157,DMKH_NCC!$C$7:$G$150,3,0)),"")</f>
        <v/>
      </c>
      <c r="T157" s="445" t="str">
        <f>IFERROR(IF(R157="",VLOOKUP(Q157,DMKH_NCC!$C$7:$G$150,4,0),VLOOKUP(R157,DMKH_NCC!$C$7:$G$150,4,0)),"")</f>
        <v/>
      </c>
      <c r="U157" s="446" t="str">
        <f>IFERROR(IF(R157="",VLOOKUP(Q157,DMKH_NCC!$C$7:$G$150,5,0),VLOOKUP(R157,DMKH_NCC!$C$7:$G$150,5,0)),"")</f>
        <v/>
      </c>
      <c r="V157" s="169"/>
      <c r="W157" s="169"/>
      <c r="X157" s="171"/>
      <c r="Y157" s="447" t="str">
        <f>IF($G157="","",IF(OR(MONTH($C157)=1,MONTH($C157)=2,MONTH($C157)=3),1,IF(OR(MONTH($C157)=4,MONTH($C157)=5,MONTH($C157)=6),2,IF(OR(MONTH($C157)=7,MONTH($C157)=8,MONTH($C157)=9),3,IF(OR(MONTH($C157)=10,MONTH($C157)=11,MONTH($C157)=12),4)))))</f>
        <v/>
      </c>
      <c r="Z157" s="447" t="str">
        <f>IF(C157="","","Ngày  "&amp;DAY(C157)&amp; "  "&amp;"Tháng  "&amp;MONTH(C157) &amp;"  "&amp;"Năm"&amp;"  " &amp;YEAR(C157))</f>
        <v/>
      </c>
      <c r="AA157" s="169"/>
      <c r="AB157" s="169"/>
      <c r="AC157" s="169"/>
      <c r="AD157" s="169"/>
      <c r="AE157" s="447" t="str">
        <f t="shared" si="11"/>
        <v/>
      </c>
      <c r="AF157" s="169"/>
      <c r="AG157" s="169"/>
    </row>
    <row r="158" spans="2:33" x14ac:dyDescent="0.25">
      <c r="B158" s="169"/>
      <c r="C158" s="170"/>
      <c r="D158" s="443"/>
      <c r="E158" s="169"/>
      <c r="F158" s="171"/>
      <c r="G158" s="169"/>
      <c r="H158" s="169"/>
      <c r="I158" s="172"/>
      <c r="J158" s="172"/>
      <c r="K158" s="173"/>
      <c r="L158" s="173"/>
      <c r="M158" s="173"/>
      <c r="N158" s="174"/>
      <c r="O158" s="444">
        <f t="shared" si="12"/>
        <v>0</v>
      </c>
      <c r="P158" s="169"/>
      <c r="Q158" s="436"/>
      <c r="R158" s="436"/>
      <c r="S158" s="445" t="str">
        <f>IFERROR(IF(R158="",VLOOKUP(Q158,DMKH_NCC!$C$7:$G$150,3,0),VLOOKUP(R158,DMKH_NCC!$C$7:$G$150,3,0)),"")</f>
        <v/>
      </c>
      <c r="T158" s="445" t="str">
        <f>IFERROR(IF(R158="",VLOOKUP(Q158,DMKH_NCC!$C$7:$G$150,4,0),VLOOKUP(R158,DMKH_NCC!$C$7:$G$150,4,0)),"")</f>
        <v/>
      </c>
      <c r="U158" s="446" t="str">
        <f>IFERROR(IF(R158="",VLOOKUP(Q158,DMKH_NCC!$C$7:$G$150,5,0),VLOOKUP(R158,DMKH_NCC!$C$7:$G$150,5,0)),"")</f>
        <v/>
      </c>
      <c r="V158" s="169"/>
      <c r="W158" s="169"/>
      <c r="X158" s="171"/>
      <c r="Y158" s="447" t="str">
        <f>IF($G158="","",IF(OR(MONTH($C158)=1,MONTH($C158)=2,MONTH($C158)=3),1,IF(OR(MONTH($C158)=4,MONTH($C158)=5,MONTH($C158)=6),2,IF(OR(MONTH($C158)=7,MONTH($C158)=8,MONTH($C158)=9),3,IF(OR(MONTH($C158)=10,MONTH($C158)=11,MONTH($C158)=12),4)))))</f>
        <v/>
      </c>
      <c r="Z158" s="447" t="str">
        <f>IF(C158="","","Ngày  "&amp;DAY(C158)&amp; "  "&amp;"Tháng  "&amp;MONTH(C158) &amp;"  "&amp;"Năm"&amp;"  " &amp;YEAR(C158))</f>
        <v/>
      </c>
      <c r="AA158" s="169"/>
      <c r="AB158" s="169"/>
      <c r="AC158" s="169"/>
      <c r="AD158" s="169"/>
      <c r="AE158" s="447" t="str">
        <f t="shared" si="11"/>
        <v/>
      </c>
      <c r="AF158" s="169"/>
      <c r="AG158" s="169"/>
    </row>
    <row r="159" spans="2:33" x14ac:dyDescent="0.25">
      <c r="B159" s="169"/>
      <c r="C159" s="170"/>
      <c r="D159" s="443"/>
      <c r="E159" s="169"/>
      <c r="F159" s="171"/>
      <c r="G159" s="169"/>
      <c r="H159" s="169"/>
      <c r="I159" s="172"/>
      <c r="J159" s="172"/>
      <c r="K159" s="173"/>
      <c r="L159" s="173"/>
      <c r="M159" s="173"/>
      <c r="N159" s="174"/>
      <c r="O159" s="444">
        <f t="shared" si="12"/>
        <v>0</v>
      </c>
      <c r="P159" s="169"/>
      <c r="Q159" s="436"/>
      <c r="R159" s="436"/>
      <c r="S159" s="445" t="str">
        <f>IFERROR(IF(R159="",VLOOKUP(Q159,DMKH_NCC!$C$7:$G$150,3,0),VLOOKUP(R159,DMKH_NCC!$C$7:$G$150,3,0)),"")</f>
        <v/>
      </c>
      <c r="T159" s="445" t="str">
        <f>IFERROR(IF(R159="",VLOOKUP(Q159,DMKH_NCC!$C$7:$G$150,4,0),VLOOKUP(R159,DMKH_NCC!$C$7:$G$150,4,0)),"")</f>
        <v/>
      </c>
      <c r="U159" s="446" t="str">
        <f>IFERROR(IF(R159="",VLOOKUP(Q159,DMKH_NCC!$C$7:$G$150,5,0),VLOOKUP(R159,DMKH_NCC!$C$7:$G$150,5,0)),"")</f>
        <v/>
      </c>
      <c r="V159" s="169"/>
      <c r="W159" s="169"/>
      <c r="X159" s="171"/>
      <c r="Y159" s="447" t="str">
        <f>IF($G159="","",IF(OR(MONTH($C159)=1,MONTH($C159)=2,MONTH($C159)=3),1,IF(OR(MONTH($C159)=4,MONTH($C159)=5,MONTH($C159)=6),2,IF(OR(MONTH($C159)=7,MONTH($C159)=8,MONTH($C159)=9),3,IF(OR(MONTH($C159)=10,MONTH($C159)=11,MONTH($C159)=12),4)))))</f>
        <v/>
      </c>
      <c r="Z159" s="447" t="str">
        <f>IF(C159="","","Ngày  "&amp;DAY(C159)&amp; "  "&amp;"Tháng  "&amp;MONTH(C159) &amp;"  "&amp;"Năm"&amp;"  " &amp;YEAR(C159))</f>
        <v/>
      </c>
      <c r="AA159" s="169"/>
      <c r="AB159" s="169"/>
      <c r="AC159" s="169"/>
      <c r="AD159" s="169"/>
      <c r="AE159" s="447" t="str">
        <f t="shared" si="11"/>
        <v/>
      </c>
      <c r="AF159" s="169"/>
      <c r="AG159" s="169"/>
    </row>
    <row r="160" spans="2:33" x14ac:dyDescent="0.25">
      <c r="B160" s="169"/>
      <c r="C160" s="170"/>
      <c r="D160" s="443"/>
      <c r="E160" s="169"/>
      <c r="F160" s="171"/>
      <c r="G160" s="169"/>
      <c r="H160" s="169"/>
      <c r="I160" s="172"/>
      <c r="J160" s="172"/>
      <c r="K160" s="173"/>
      <c r="L160" s="173"/>
      <c r="M160" s="173"/>
      <c r="N160" s="174"/>
      <c r="O160" s="444">
        <f t="shared" si="12"/>
        <v>0</v>
      </c>
      <c r="P160" s="169"/>
      <c r="Q160" s="436"/>
      <c r="R160" s="436"/>
      <c r="S160" s="445" t="str">
        <f>IFERROR(IF(R160="",VLOOKUP(Q160,DMKH_NCC!$C$7:$G$150,3,0),VLOOKUP(R160,DMKH_NCC!$C$7:$G$150,3,0)),"")</f>
        <v/>
      </c>
      <c r="T160" s="445" t="str">
        <f>IFERROR(IF(R160="",VLOOKUP(Q160,DMKH_NCC!$C$7:$G$150,4,0),VLOOKUP(R160,DMKH_NCC!$C$7:$G$150,4,0)),"")</f>
        <v/>
      </c>
      <c r="U160" s="446" t="str">
        <f>IFERROR(IF(R160="",VLOOKUP(Q160,DMKH_NCC!$C$7:$G$150,5,0),VLOOKUP(R160,DMKH_NCC!$C$7:$G$150,5,0)),"")</f>
        <v/>
      </c>
      <c r="V160" s="169"/>
      <c r="W160" s="169"/>
      <c r="X160" s="171"/>
      <c r="Y160" s="447" t="str">
        <f>IF($G160="","",IF(OR(MONTH($C160)=1,MONTH($C160)=2,MONTH($C160)=3),1,IF(OR(MONTH($C160)=4,MONTH($C160)=5,MONTH($C160)=6),2,IF(OR(MONTH($C160)=7,MONTH($C160)=8,MONTH($C160)=9),3,IF(OR(MONTH($C160)=10,MONTH($C160)=11,MONTH($C160)=12),4)))))</f>
        <v/>
      </c>
      <c r="Z160" s="447" t="str">
        <f>IF(C160="","","Ngày  "&amp;DAY(C160)&amp; "  "&amp;"Tháng  "&amp;MONTH(C160) &amp;"  "&amp;"Năm"&amp;"  " &amp;YEAR(C160))</f>
        <v/>
      </c>
      <c r="AA160" s="169"/>
      <c r="AB160" s="169"/>
      <c r="AC160" s="169"/>
      <c r="AD160" s="169"/>
      <c r="AE160" s="447" t="str">
        <f t="shared" si="11"/>
        <v/>
      </c>
      <c r="AF160" s="169"/>
      <c r="AG160" s="169"/>
    </row>
    <row r="161" spans="2:33" x14ac:dyDescent="0.25">
      <c r="B161" s="169"/>
      <c r="C161" s="170"/>
      <c r="D161" s="443"/>
      <c r="E161" s="169"/>
      <c r="F161" s="171"/>
      <c r="G161" s="169"/>
      <c r="H161" s="169"/>
      <c r="I161" s="172"/>
      <c r="J161" s="172"/>
      <c r="K161" s="173"/>
      <c r="L161" s="173"/>
      <c r="M161" s="173"/>
      <c r="N161" s="174"/>
      <c r="O161" s="444">
        <f t="shared" si="12"/>
        <v>0</v>
      </c>
      <c r="P161" s="169"/>
      <c r="Q161" s="436"/>
      <c r="R161" s="436"/>
      <c r="S161" s="445" t="str">
        <f>IFERROR(IF(R161="",VLOOKUP(Q161,DMKH_NCC!$C$7:$G$150,3,0),VLOOKUP(R161,DMKH_NCC!$C$7:$G$150,3,0)),"")</f>
        <v/>
      </c>
      <c r="T161" s="445" t="str">
        <f>IFERROR(IF(R161="",VLOOKUP(Q161,DMKH_NCC!$C$7:$G$150,4,0),VLOOKUP(R161,DMKH_NCC!$C$7:$G$150,4,0)),"")</f>
        <v/>
      </c>
      <c r="U161" s="446" t="str">
        <f>IFERROR(IF(R161="",VLOOKUP(Q161,DMKH_NCC!$C$7:$G$150,5,0),VLOOKUP(R161,DMKH_NCC!$C$7:$G$150,5,0)),"")</f>
        <v/>
      </c>
      <c r="V161" s="169"/>
      <c r="W161" s="169"/>
      <c r="X161" s="171"/>
      <c r="Y161" s="447" t="str">
        <f>IF($G161="","",IF(OR(MONTH($C161)=1,MONTH($C161)=2,MONTH($C161)=3),1,IF(OR(MONTH($C161)=4,MONTH($C161)=5,MONTH($C161)=6),2,IF(OR(MONTH($C161)=7,MONTH($C161)=8,MONTH($C161)=9),3,IF(OR(MONTH($C161)=10,MONTH($C161)=11,MONTH($C161)=12),4)))))</f>
        <v/>
      </c>
      <c r="Z161" s="447" t="str">
        <f>IF(C161="","","Ngày  "&amp;DAY(C161)&amp; "  "&amp;"Tháng  "&amp;MONTH(C161) &amp;"  "&amp;"Năm"&amp;"  " &amp;YEAR(C161))</f>
        <v/>
      </c>
      <c r="AA161" s="169"/>
      <c r="AB161" s="169"/>
      <c r="AC161" s="169"/>
      <c r="AD161" s="169"/>
      <c r="AE161" s="447" t="str">
        <f t="shared" si="11"/>
        <v/>
      </c>
      <c r="AF161" s="169"/>
      <c r="AG161" s="169"/>
    </row>
    <row r="162" spans="2:33" x14ac:dyDescent="0.25">
      <c r="B162" s="169"/>
      <c r="C162" s="170"/>
      <c r="D162" s="443"/>
      <c r="E162" s="169"/>
      <c r="F162" s="171"/>
      <c r="G162" s="169"/>
      <c r="H162" s="169"/>
      <c r="I162" s="172"/>
      <c r="J162" s="172"/>
      <c r="K162" s="173"/>
      <c r="L162" s="173"/>
      <c r="M162" s="173"/>
      <c r="N162" s="174"/>
      <c r="O162" s="444">
        <f t="shared" si="12"/>
        <v>0</v>
      </c>
      <c r="P162" s="169"/>
      <c r="Q162" s="436"/>
      <c r="R162" s="436"/>
      <c r="S162" s="445" t="str">
        <f>IFERROR(IF(R162="",VLOOKUP(Q162,DMKH_NCC!$C$7:$G$150,3,0),VLOOKUP(R162,DMKH_NCC!$C$7:$G$150,3,0)),"")</f>
        <v/>
      </c>
      <c r="T162" s="445" t="str">
        <f>IFERROR(IF(R162="",VLOOKUP(Q162,DMKH_NCC!$C$7:$G$150,4,0),VLOOKUP(R162,DMKH_NCC!$C$7:$G$150,4,0)),"")</f>
        <v/>
      </c>
      <c r="U162" s="446" t="str">
        <f>IFERROR(IF(R162="",VLOOKUP(Q162,DMKH_NCC!$C$7:$G$150,5,0),VLOOKUP(R162,DMKH_NCC!$C$7:$G$150,5,0)),"")</f>
        <v/>
      </c>
      <c r="V162" s="169"/>
      <c r="W162" s="169"/>
      <c r="X162" s="171"/>
      <c r="Y162" s="447" t="str">
        <f>IF($G162="","",IF(OR(MONTH($C162)=1,MONTH($C162)=2,MONTH($C162)=3),1,IF(OR(MONTH($C162)=4,MONTH($C162)=5,MONTH($C162)=6),2,IF(OR(MONTH($C162)=7,MONTH($C162)=8,MONTH($C162)=9),3,IF(OR(MONTH($C162)=10,MONTH($C162)=11,MONTH($C162)=12),4)))))</f>
        <v/>
      </c>
      <c r="Z162" s="447" t="str">
        <f>IF(C162="","","Ngày  "&amp;DAY(C162)&amp; "  "&amp;"Tháng  "&amp;MONTH(C162) &amp;"  "&amp;"Năm"&amp;"  " &amp;YEAR(C162))</f>
        <v/>
      </c>
      <c r="AA162" s="169"/>
      <c r="AB162" s="169"/>
      <c r="AC162" s="169"/>
      <c r="AD162" s="169"/>
      <c r="AE162" s="447" t="str">
        <f t="shared" si="11"/>
        <v/>
      </c>
      <c r="AF162" s="169"/>
      <c r="AG162" s="169"/>
    </row>
    <row r="163" spans="2:33" x14ac:dyDescent="0.25">
      <c r="B163" s="169"/>
      <c r="C163" s="170"/>
      <c r="D163" s="443"/>
      <c r="E163" s="169"/>
      <c r="F163" s="171"/>
      <c r="G163" s="169"/>
      <c r="H163" s="169"/>
      <c r="I163" s="172"/>
      <c r="J163" s="172"/>
      <c r="K163" s="173"/>
      <c r="L163" s="173"/>
      <c r="M163" s="173"/>
      <c r="N163" s="174"/>
      <c r="O163" s="444">
        <f t="shared" si="12"/>
        <v>0</v>
      </c>
      <c r="P163" s="169"/>
      <c r="Q163" s="436"/>
      <c r="R163" s="436"/>
      <c r="S163" s="445" t="str">
        <f>IFERROR(IF(R163="",VLOOKUP(Q163,DMKH_NCC!$C$7:$G$150,3,0),VLOOKUP(R163,DMKH_NCC!$C$7:$G$150,3,0)),"")</f>
        <v/>
      </c>
      <c r="T163" s="445" t="str">
        <f>IFERROR(IF(R163="",VLOOKUP(Q163,DMKH_NCC!$C$7:$G$150,4,0),VLOOKUP(R163,DMKH_NCC!$C$7:$G$150,4,0)),"")</f>
        <v/>
      </c>
      <c r="U163" s="446" t="str">
        <f>IFERROR(IF(R163="",VLOOKUP(Q163,DMKH_NCC!$C$7:$G$150,5,0),VLOOKUP(R163,DMKH_NCC!$C$7:$G$150,5,0)),"")</f>
        <v/>
      </c>
      <c r="V163" s="169"/>
      <c r="W163" s="169"/>
      <c r="X163" s="171"/>
      <c r="Y163" s="447" t="str">
        <f>IF($G163="","",IF(OR(MONTH($C163)=1,MONTH($C163)=2,MONTH($C163)=3),1,IF(OR(MONTH($C163)=4,MONTH($C163)=5,MONTH($C163)=6),2,IF(OR(MONTH($C163)=7,MONTH($C163)=8,MONTH($C163)=9),3,IF(OR(MONTH($C163)=10,MONTH($C163)=11,MONTH($C163)=12),4)))))</f>
        <v/>
      </c>
      <c r="Z163" s="447" t="str">
        <f>IF(C163="","","Ngày  "&amp;DAY(C163)&amp; "  "&amp;"Tháng  "&amp;MONTH(C163) &amp;"  "&amp;"Năm"&amp;"  " &amp;YEAR(C163))</f>
        <v/>
      </c>
      <c r="AA163" s="169"/>
      <c r="AB163" s="169"/>
      <c r="AC163" s="169"/>
      <c r="AD163" s="169"/>
      <c r="AE163" s="447" t="str">
        <f t="shared" si="11"/>
        <v/>
      </c>
      <c r="AF163" s="169"/>
      <c r="AG163" s="169"/>
    </row>
    <row r="164" spans="2:33" x14ac:dyDescent="0.25">
      <c r="B164" s="169"/>
      <c r="C164" s="170"/>
      <c r="D164" s="443"/>
      <c r="E164" s="169"/>
      <c r="F164" s="171"/>
      <c r="G164" s="169"/>
      <c r="H164" s="169"/>
      <c r="I164" s="172"/>
      <c r="J164" s="172"/>
      <c r="K164" s="173"/>
      <c r="L164" s="173"/>
      <c r="M164" s="173"/>
      <c r="N164" s="174"/>
      <c r="O164" s="444">
        <f t="shared" si="12"/>
        <v>0</v>
      </c>
      <c r="P164" s="169"/>
      <c r="Q164" s="436"/>
      <c r="R164" s="436"/>
      <c r="S164" s="445" t="str">
        <f>IFERROR(IF(R164="",VLOOKUP(Q164,DMKH_NCC!$C$7:$G$150,3,0),VLOOKUP(R164,DMKH_NCC!$C$7:$G$150,3,0)),"")</f>
        <v/>
      </c>
      <c r="T164" s="445" t="str">
        <f>IFERROR(IF(R164="",VLOOKUP(Q164,DMKH_NCC!$C$7:$G$150,4,0),VLOOKUP(R164,DMKH_NCC!$C$7:$G$150,4,0)),"")</f>
        <v/>
      </c>
      <c r="U164" s="446" t="str">
        <f>IFERROR(IF(R164="",VLOOKUP(Q164,DMKH_NCC!$C$7:$G$150,5,0),VLOOKUP(R164,DMKH_NCC!$C$7:$G$150,5,0)),"")</f>
        <v/>
      </c>
      <c r="V164" s="169"/>
      <c r="W164" s="169"/>
      <c r="X164" s="171"/>
      <c r="Y164" s="447" t="str">
        <f>IF($G164="","",IF(OR(MONTH($C164)=1,MONTH($C164)=2,MONTH($C164)=3),1,IF(OR(MONTH($C164)=4,MONTH($C164)=5,MONTH($C164)=6),2,IF(OR(MONTH($C164)=7,MONTH($C164)=8,MONTH($C164)=9),3,IF(OR(MONTH($C164)=10,MONTH($C164)=11,MONTH($C164)=12),4)))))</f>
        <v/>
      </c>
      <c r="Z164" s="447" t="str">
        <f>IF(C164="","","Ngày  "&amp;DAY(C164)&amp; "  "&amp;"Tháng  "&amp;MONTH(C164) &amp;"  "&amp;"Năm"&amp;"  " &amp;YEAR(C164))</f>
        <v/>
      </c>
      <c r="AA164" s="169"/>
      <c r="AB164" s="169"/>
      <c r="AC164" s="169"/>
      <c r="AD164" s="169"/>
      <c r="AE164" s="447" t="str">
        <f t="shared" si="11"/>
        <v/>
      </c>
      <c r="AF164" s="169"/>
      <c r="AG164" s="169"/>
    </row>
    <row r="165" spans="2:33" x14ac:dyDescent="0.25">
      <c r="B165" s="169"/>
      <c r="C165" s="170"/>
      <c r="D165" s="443"/>
      <c r="E165" s="169"/>
      <c r="F165" s="171"/>
      <c r="G165" s="169"/>
      <c r="H165" s="169"/>
      <c r="I165" s="172"/>
      <c r="J165" s="172"/>
      <c r="K165" s="173"/>
      <c r="L165" s="173"/>
      <c r="M165" s="173"/>
      <c r="N165" s="174"/>
      <c r="O165" s="444">
        <f t="shared" si="12"/>
        <v>0</v>
      </c>
      <c r="P165" s="169"/>
      <c r="Q165" s="436"/>
      <c r="R165" s="436"/>
      <c r="S165" s="445" t="str">
        <f>IFERROR(IF(R165="",VLOOKUP(Q165,DMKH_NCC!$C$7:$G$150,3,0),VLOOKUP(R165,DMKH_NCC!$C$7:$G$150,3,0)),"")</f>
        <v/>
      </c>
      <c r="T165" s="445" t="str">
        <f>IFERROR(IF(R165="",VLOOKUP(Q165,DMKH_NCC!$C$7:$G$150,4,0),VLOOKUP(R165,DMKH_NCC!$C$7:$G$150,4,0)),"")</f>
        <v/>
      </c>
      <c r="U165" s="446" t="str">
        <f>IFERROR(IF(R165="",VLOOKUP(Q165,DMKH_NCC!$C$7:$G$150,5,0),VLOOKUP(R165,DMKH_NCC!$C$7:$G$150,5,0)),"")</f>
        <v/>
      </c>
      <c r="V165" s="169"/>
      <c r="W165" s="169"/>
      <c r="X165" s="171"/>
      <c r="Y165" s="447" t="str">
        <f>IF($G165="","",IF(OR(MONTH($C165)=1,MONTH($C165)=2,MONTH($C165)=3),1,IF(OR(MONTH($C165)=4,MONTH($C165)=5,MONTH($C165)=6),2,IF(OR(MONTH($C165)=7,MONTH($C165)=8,MONTH($C165)=9),3,IF(OR(MONTH($C165)=10,MONTH($C165)=11,MONTH($C165)=12),4)))))</f>
        <v/>
      </c>
      <c r="Z165" s="447" t="str">
        <f>IF(C165="","","Ngày  "&amp;DAY(C165)&amp; "  "&amp;"Tháng  "&amp;MONTH(C165) &amp;"  "&amp;"Năm"&amp;"  " &amp;YEAR(C165))</f>
        <v/>
      </c>
      <c r="AA165" s="169"/>
      <c r="AB165" s="169"/>
      <c r="AC165" s="169"/>
      <c r="AD165" s="169"/>
      <c r="AE165" s="447" t="str">
        <f t="shared" si="11"/>
        <v/>
      </c>
      <c r="AF165" s="169"/>
      <c r="AG165" s="169"/>
    </row>
    <row r="166" spans="2:33" x14ac:dyDescent="0.25">
      <c r="B166" s="169"/>
      <c r="C166" s="170"/>
      <c r="D166" s="443"/>
      <c r="E166" s="169"/>
      <c r="F166" s="171"/>
      <c r="G166" s="169"/>
      <c r="H166" s="169"/>
      <c r="I166" s="172"/>
      <c r="J166" s="172"/>
      <c r="K166" s="173"/>
      <c r="L166" s="173"/>
      <c r="M166" s="173"/>
      <c r="N166" s="174"/>
      <c r="O166" s="444">
        <f t="shared" si="12"/>
        <v>0</v>
      </c>
      <c r="P166" s="169"/>
      <c r="Q166" s="436"/>
      <c r="R166" s="436"/>
      <c r="S166" s="445" t="str">
        <f>IFERROR(IF(R166="",VLOOKUP(Q166,DMKH_NCC!$C$7:$G$150,3,0),VLOOKUP(R166,DMKH_NCC!$C$7:$G$150,3,0)),"")</f>
        <v/>
      </c>
      <c r="T166" s="445" t="str">
        <f>IFERROR(IF(R166="",VLOOKUP(Q166,DMKH_NCC!$C$7:$G$150,4,0),VLOOKUP(R166,DMKH_NCC!$C$7:$G$150,4,0)),"")</f>
        <v/>
      </c>
      <c r="U166" s="446" t="str">
        <f>IFERROR(IF(R166="",VLOOKUP(Q166,DMKH_NCC!$C$7:$G$150,5,0),VLOOKUP(R166,DMKH_NCC!$C$7:$G$150,5,0)),"")</f>
        <v/>
      </c>
      <c r="V166" s="169"/>
      <c r="W166" s="169"/>
      <c r="X166" s="171"/>
      <c r="Y166" s="447" t="str">
        <f>IF($G166="","",IF(OR(MONTH($C166)=1,MONTH($C166)=2,MONTH($C166)=3),1,IF(OR(MONTH($C166)=4,MONTH($C166)=5,MONTH($C166)=6),2,IF(OR(MONTH($C166)=7,MONTH($C166)=8,MONTH($C166)=9),3,IF(OR(MONTH($C166)=10,MONTH($C166)=11,MONTH($C166)=12),4)))))</f>
        <v/>
      </c>
      <c r="Z166" s="447" t="str">
        <f>IF(C166="","","Ngày  "&amp;DAY(C166)&amp; "  "&amp;"Tháng  "&amp;MONTH(C166) &amp;"  "&amp;"Năm"&amp;"  " &amp;YEAR(C166))</f>
        <v/>
      </c>
      <c r="AA166" s="169"/>
      <c r="AB166" s="169"/>
      <c r="AC166" s="169"/>
      <c r="AD166" s="169"/>
      <c r="AE166" s="447" t="str">
        <f t="shared" si="11"/>
        <v/>
      </c>
      <c r="AF166" s="169"/>
      <c r="AG166" s="169"/>
    </row>
    <row r="167" spans="2:33" x14ac:dyDescent="0.25">
      <c r="B167" s="169"/>
      <c r="C167" s="170"/>
      <c r="D167" s="443"/>
      <c r="E167" s="169"/>
      <c r="F167" s="171"/>
      <c r="G167" s="169"/>
      <c r="H167" s="169"/>
      <c r="I167" s="172"/>
      <c r="J167" s="172"/>
      <c r="K167" s="173"/>
      <c r="L167" s="173"/>
      <c r="M167" s="173"/>
      <c r="N167" s="174"/>
      <c r="O167" s="444">
        <f t="shared" si="12"/>
        <v>0</v>
      </c>
      <c r="P167" s="169"/>
      <c r="Q167" s="436"/>
      <c r="R167" s="436"/>
      <c r="S167" s="445" t="str">
        <f>IFERROR(IF(R167="",VLOOKUP(Q167,DMKH_NCC!$C$7:$G$150,3,0),VLOOKUP(R167,DMKH_NCC!$C$7:$G$150,3,0)),"")</f>
        <v/>
      </c>
      <c r="T167" s="445" t="str">
        <f>IFERROR(IF(R167="",VLOOKUP(Q167,DMKH_NCC!$C$7:$G$150,4,0),VLOOKUP(R167,DMKH_NCC!$C$7:$G$150,4,0)),"")</f>
        <v/>
      </c>
      <c r="U167" s="446" t="str">
        <f>IFERROR(IF(R167="",VLOOKUP(Q167,DMKH_NCC!$C$7:$G$150,5,0),VLOOKUP(R167,DMKH_NCC!$C$7:$G$150,5,0)),"")</f>
        <v/>
      </c>
      <c r="V167" s="169"/>
      <c r="W167" s="169"/>
      <c r="X167" s="171"/>
      <c r="Y167" s="447" t="str">
        <f>IF($G167="","",IF(OR(MONTH($C167)=1,MONTH($C167)=2,MONTH($C167)=3),1,IF(OR(MONTH($C167)=4,MONTH($C167)=5,MONTH($C167)=6),2,IF(OR(MONTH($C167)=7,MONTH($C167)=8,MONTH($C167)=9),3,IF(OR(MONTH($C167)=10,MONTH($C167)=11,MONTH($C167)=12),4)))))</f>
        <v/>
      </c>
      <c r="Z167" s="447" t="str">
        <f>IF(C167="","","Ngày  "&amp;DAY(C167)&amp; "  "&amp;"Tháng  "&amp;MONTH(C167) &amp;"  "&amp;"Năm"&amp;"  " &amp;YEAR(C167))</f>
        <v/>
      </c>
      <c r="AA167" s="169"/>
      <c r="AB167" s="169"/>
      <c r="AC167" s="169"/>
      <c r="AD167" s="169"/>
      <c r="AE167" s="447" t="str">
        <f t="shared" si="11"/>
        <v/>
      </c>
      <c r="AF167" s="169"/>
      <c r="AG167" s="169"/>
    </row>
    <row r="168" spans="2:33" x14ac:dyDescent="0.25">
      <c r="B168" s="169"/>
      <c r="C168" s="170"/>
      <c r="D168" s="443"/>
      <c r="E168" s="169"/>
      <c r="F168" s="171"/>
      <c r="G168" s="169"/>
      <c r="H168" s="169"/>
      <c r="I168" s="172"/>
      <c r="J168" s="172"/>
      <c r="K168" s="173"/>
      <c r="L168" s="173"/>
      <c r="M168" s="173"/>
      <c r="N168" s="174"/>
      <c r="O168" s="444">
        <f t="shared" si="12"/>
        <v>0</v>
      </c>
      <c r="P168" s="169"/>
      <c r="Q168" s="436"/>
      <c r="R168" s="436"/>
      <c r="S168" s="445" t="str">
        <f>IFERROR(IF(R168="",VLOOKUP(Q168,DMKH_NCC!$C$7:$G$150,3,0),VLOOKUP(R168,DMKH_NCC!$C$7:$G$150,3,0)),"")</f>
        <v/>
      </c>
      <c r="T168" s="445" t="str">
        <f>IFERROR(IF(R168="",VLOOKUP(Q168,DMKH_NCC!$C$7:$G$150,4,0),VLOOKUP(R168,DMKH_NCC!$C$7:$G$150,4,0)),"")</f>
        <v/>
      </c>
      <c r="U168" s="446" t="str">
        <f>IFERROR(IF(R168="",VLOOKUP(Q168,DMKH_NCC!$C$7:$G$150,5,0),VLOOKUP(R168,DMKH_NCC!$C$7:$G$150,5,0)),"")</f>
        <v/>
      </c>
      <c r="V168" s="169"/>
      <c r="W168" s="169"/>
      <c r="X168" s="171"/>
      <c r="Y168" s="447" t="str">
        <f>IF($G168="","",IF(OR(MONTH($C168)=1,MONTH($C168)=2,MONTH($C168)=3),1,IF(OR(MONTH($C168)=4,MONTH($C168)=5,MONTH($C168)=6),2,IF(OR(MONTH($C168)=7,MONTH($C168)=8,MONTH($C168)=9),3,IF(OR(MONTH($C168)=10,MONTH($C168)=11,MONTH($C168)=12),4)))))</f>
        <v/>
      </c>
      <c r="Z168" s="447" t="str">
        <f>IF(C168="","","Ngày  "&amp;DAY(C168)&amp; "  "&amp;"Tháng  "&amp;MONTH(C168) &amp;"  "&amp;"Năm"&amp;"  " &amp;YEAR(C168))</f>
        <v/>
      </c>
      <c r="AA168" s="169"/>
      <c r="AB168" s="169"/>
      <c r="AC168" s="169"/>
      <c r="AD168" s="169"/>
      <c r="AE168" s="447" t="str">
        <f t="shared" si="11"/>
        <v/>
      </c>
      <c r="AF168" s="169"/>
      <c r="AG168" s="169"/>
    </row>
    <row r="169" spans="2:33" x14ac:dyDescent="0.25">
      <c r="B169" s="169"/>
      <c r="C169" s="170"/>
      <c r="D169" s="443"/>
      <c r="E169" s="169"/>
      <c r="F169" s="171"/>
      <c r="G169" s="169"/>
      <c r="H169" s="169"/>
      <c r="I169" s="172"/>
      <c r="J169" s="172"/>
      <c r="K169" s="173"/>
      <c r="L169" s="173"/>
      <c r="M169" s="173"/>
      <c r="N169" s="174"/>
      <c r="O169" s="444">
        <f t="shared" si="12"/>
        <v>0</v>
      </c>
      <c r="P169" s="169"/>
      <c r="Q169" s="436"/>
      <c r="R169" s="436"/>
      <c r="S169" s="445" t="str">
        <f>IFERROR(IF(R169="",VLOOKUP(Q169,DMKH_NCC!$C$7:$G$150,3,0),VLOOKUP(R169,DMKH_NCC!$C$7:$G$150,3,0)),"")</f>
        <v/>
      </c>
      <c r="T169" s="445" t="str">
        <f>IFERROR(IF(R169="",VLOOKUP(Q169,DMKH_NCC!$C$7:$G$150,4,0),VLOOKUP(R169,DMKH_NCC!$C$7:$G$150,4,0)),"")</f>
        <v/>
      </c>
      <c r="U169" s="446" t="str">
        <f>IFERROR(IF(R169="",VLOOKUP(Q169,DMKH_NCC!$C$7:$G$150,5,0),VLOOKUP(R169,DMKH_NCC!$C$7:$G$150,5,0)),"")</f>
        <v/>
      </c>
      <c r="V169" s="169"/>
      <c r="W169" s="169"/>
      <c r="X169" s="171"/>
      <c r="Y169" s="447" t="str">
        <f>IF($G169="","",IF(OR(MONTH($C169)=1,MONTH($C169)=2,MONTH($C169)=3),1,IF(OR(MONTH($C169)=4,MONTH($C169)=5,MONTH($C169)=6),2,IF(OR(MONTH($C169)=7,MONTH($C169)=8,MONTH($C169)=9),3,IF(OR(MONTH($C169)=10,MONTH($C169)=11,MONTH($C169)=12),4)))))</f>
        <v/>
      </c>
      <c r="Z169" s="447" t="str">
        <f>IF(C169="","","Ngày  "&amp;DAY(C169)&amp; "  "&amp;"Tháng  "&amp;MONTH(C169) &amp;"  "&amp;"Năm"&amp;"  " &amp;YEAR(C169))</f>
        <v/>
      </c>
      <c r="AA169" s="169"/>
      <c r="AB169" s="169"/>
      <c r="AC169" s="169"/>
      <c r="AD169" s="169"/>
      <c r="AE169" s="447" t="str">
        <f t="shared" si="11"/>
        <v/>
      </c>
      <c r="AF169" s="169"/>
      <c r="AG169" s="169"/>
    </row>
    <row r="170" spans="2:33" x14ac:dyDescent="0.25">
      <c r="B170" s="169"/>
      <c r="C170" s="170"/>
      <c r="D170" s="443"/>
      <c r="E170" s="169"/>
      <c r="F170" s="171"/>
      <c r="G170" s="169"/>
      <c r="H170" s="169"/>
      <c r="I170" s="172"/>
      <c r="J170" s="172"/>
      <c r="K170" s="173"/>
      <c r="L170" s="173"/>
      <c r="M170" s="173"/>
      <c r="N170" s="174"/>
      <c r="O170" s="444">
        <f t="shared" si="12"/>
        <v>0</v>
      </c>
      <c r="P170" s="169"/>
      <c r="Q170" s="436"/>
      <c r="R170" s="436"/>
      <c r="S170" s="445" t="str">
        <f>IFERROR(IF(R170="",VLOOKUP(Q170,DMKH_NCC!$C$7:$G$150,3,0),VLOOKUP(R170,DMKH_NCC!$C$7:$G$150,3,0)),"")</f>
        <v/>
      </c>
      <c r="T170" s="445" t="str">
        <f>IFERROR(IF(R170="",VLOOKUP(Q170,DMKH_NCC!$C$7:$G$150,4,0),VLOOKUP(R170,DMKH_NCC!$C$7:$G$150,4,0)),"")</f>
        <v/>
      </c>
      <c r="U170" s="446" t="str">
        <f>IFERROR(IF(R170="",VLOOKUP(Q170,DMKH_NCC!$C$7:$G$150,5,0),VLOOKUP(R170,DMKH_NCC!$C$7:$G$150,5,0)),"")</f>
        <v/>
      </c>
      <c r="V170" s="169"/>
      <c r="W170" s="169"/>
      <c r="X170" s="171"/>
      <c r="Y170" s="447" t="str">
        <f>IF($G170="","",IF(OR(MONTH($C170)=1,MONTH($C170)=2,MONTH($C170)=3),1,IF(OR(MONTH($C170)=4,MONTH($C170)=5,MONTH($C170)=6),2,IF(OR(MONTH($C170)=7,MONTH($C170)=8,MONTH($C170)=9),3,IF(OR(MONTH($C170)=10,MONTH($C170)=11,MONTH($C170)=12),4)))))</f>
        <v/>
      </c>
      <c r="Z170" s="447" t="str">
        <f>IF(C170="","","Ngày  "&amp;DAY(C170)&amp; "  "&amp;"Tháng  "&amp;MONTH(C170) &amp;"  "&amp;"Năm"&amp;"  " &amp;YEAR(C170))</f>
        <v/>
      </c>
      <c r="AA170" s="169"/>
      <c r="AB170" s="169"/>
      <c r="AC170" s="169"/>
      <c r="AD170" s="169"/>
      <c r="AE170" s="447" t="str">
        <f t="shared" si="11"/>
        <v/>
      </c>
      <c r="AF170" s="169"/>
      <c r="AG170" s="169"/>
    </row>
    <row r="171" spans="2:33" x14ac:dyDescent="0.25">
      <c r="B171" s="169"/>
      <c r="C171" s="170"/>
      <c r="D171" s="443"/>
      <c r="E171" s="169"/>
      <c r="F171" s="171"/>
      <c r="G171" s="169"/>
      <c r="H171" s="169"/>
      <c r="I171" s="172"/>
      <c r="J171" s="172"/>
      <c r="K171" s="173"/>
      <c r="L171" s="173"/>
      <c r="M171" s="173"/>
      <c r="N171" s="174"/>
      <c r="O171" s="444">
        <f t="shared" si="12"/>
        <v>0</v>
      </c>
      <c r="P171" s="169"/>
      <c r="Q171" s="436"/>
      <c r="R171" s="436"/>
      <c r="S171" s="445" t="str">
        <f>IFERROR(IF(R171="",VLOOKUP(Q171,DMKH_NCC!$C$7:$G$150,3,0),VLOOKUP(R171,DMKH_NCC!$C$7:$G$150,3,0)),"")</f>
        <v/>
      </c>
      <c r="T171" s="445" t="str">
        <f>IFERROR(IF(R171="",VLOOKUP(Q171,DMKH_NCC!$C$7:$G$150,4,0),VLOOKUP(R171,DMKH_NCC!$C$7:$G$150,4,0)),"")</f>
        <v/>
      </c>
      <c r="U171" s="446" t="str">
        <f>IFERROR(IF(R171="",VLOOKUP(Q171,DMKH_NCC!$C$7:$G$150,5,0),VLOOKUP(R171,DMKH_NCC!$C$7:$G$150,5,0)),"")</f>
        <v/>
      </c>
      <c r="V171" s="169"/>
      <c r="W171" s="169"/>
      <c r="X171" s="171"/>
      <c r="Y171" s="447" t="str">
        <f>IF($G171="","",IF(OR(MONTH($C171)=1,MONTH($C171)=2,MONTH($C171)=3),1,IF(OR(MONTH($C171)=4,MONTH($C171)=5,MONTH($C171)=6),2,IF(OR(MONTH($C171)=7,MONTH($C171)=8,MONTH($C171)=9),3,IF(OR(MONTH($C171)=10,MONTH($C171)=11,MONTH($C171)=12),4)))))</f>
        <v/>
      </c>
      <c r="Z171" s="447" t="str">
        <f>IF(C171="","","Ngày  "&amp;DAY(C171)&amp; "  "&amp;"Tháng  "&amp;MONTH(C171) &amp;"  "&amp;"Năm"&amp;"  " &amp;YEAR(C171))</f>
        <v/>
      </c>
      <c r="AA171" s="169"/>
      <c r="AB171" s="169"/>
      <c r="AC171" s="169"/>
      <c r="AD171" s="169"/>
      <c r="AE171" s="447" t="str">
        <f t="shared" si="11"/>
        <v/>
      </c>
      <c r="AF171" s="169"/>
      <c r="AG171" s="169"/>
    </row>
    <row r="172" spans="2:33" x14ac:dyDescent="0.25">
      <c r="B172" s="169"/>
      <c r="C172" s="170"/>
      <c r="D172" s="443"/>
      <c r="E172" s="169"/>
      <c r="F172" s="171"/>
      <c r="G172" s="169"/>
      <c r="H172" s="169"/>
      <c r="I172" s="172"/>
      <c r="J172" s="172"/>
      <c r="K172" s="173"/>
      <c r="L172" s="173"/>
      <c r="M172" s="173"/>
      <c r="N172" s="174"/>
      <c r="O172" s="444">
        <f t="shared" si="12"/>
        <v>0</v>
      </c>
      <c r="P172" s="169"/>
      <c r="Q172" s="436"/>
      <c r="R172" s="436"/>
      <c r="S172" s="445" t="str">
        <f>IFERROR(IF(R172="",VLOOKUP(Q172,DMKH_NCC!$C$7:$G$150,3,0),VLOOKUP(R172,DMKH_NCC!$C$7:$G$150,3,0)),"")</f>
        <v/>
      </c>
      <c r="T172" s="445" t="str">
        <f>IFERROR(IF(R172="",VLOOKUP(Q172,DMKH_NCC!$C$7:$G$150,4,0),VLOOKUP(R172,DMKH_NCC!$C$7:$G$150,4,0)),"")</f>
        <v/>
      </c>
      <c r="U172" s="446" t="str">
        <f>IFERROR(IF(R172="",VLOOKUP(Q172,DMKH_NCC!$C$7:$G$150,5,0),VLOOKUP(R172,DMKH_NCC!$C$7:$G$150,5,0)),"")</f>
        <v/>
      </c>
      <c r="V172" s="169"/>
      <c r="W172" s="169"/>
      <c r="X172" s="171"/>
      <c r="Y172" s="447" t="str">
        <f>IF($G172="","",IF(OR(MONTH($C172)=1,MONTH($C172)=2,MONTH($C172)=3),1,IF(OR(MONTH($C172)=4,MONTH($C172)=5,MONTH($C172)=6),2,IF(OR(MONTH($C172)=7,MONTH($C172)=8,MONTH($C172)=9),3,IF(OR(MONTH($C172)=10,MONTH($C172)=11,MONTH($C172)=12),4)))))</f>
        <v/>
      </c>
      <c r="Z172" s="447" t="str">
        <f>IF(C172="","","Ngày  "&amp;DAY(C172)&amp; "  "&amp;"Tháng  "&amp;MONTH(C172) &amp;"  "&amp;"Năm"&amp;"  " &amp;YEAR(C172))</f>
        <v/>
      </c>
      <c r="AA172" s="169"/>
      <c r="AB172" s="169"/>
      <c r="AC172" s="169"/>
      <c r="AD172" s="169"/>
      <c r="AE172" s="447" t="str">
        <f t="shared" si="11"/>
        <v/>
      </c>
      <c r="AF172" s="169"/>
      <c r="AG172" s="169"/>
    </row>
    <row r="173" spans="2:33" x14ac:dyDescent="0.25">
      <c r="B173" s="169"/>
      <c r="C173" s="170"/>
      <c r="D173" s="443"/>
      <c r="E173" s="169"/>
      <c r="F173" s="171"/>
      <c r="G173" s="169"/>
      <c r="H173" s="169"/>
      <c r="I173" s="172"/>
      <c r="J173" s="172"/>
      <c r="K173" s="173"/>
      <c r="L173" s="173"/>
      <c r="M173" s="173"/>
      <c r="N173" s="174"/>
      <c r="O173" s="444">
        <f t="shared" si="12"/>
        <v>0</v>
      </c>
      <c r="P173" s="169"/>
      <c r="Q173" s="436"/>
      <c r="R173" s="436"/>
      <c r="S173" s="445" t="str">
        <f>IFERROR(IF(R173="",VLOOKUP(Q173,DMKH_NCC!$C$7:$G$150,3,0),VLOOKUP(R173,DMKH_NCC!$C$7:$G$150,3,0)),"")</f>
        <v/>
      </c>
      <c r="T173" s="445" t="str">
        <f>IFERROR(IF(R173="",VLOOKUP(Q173,DMKH_NCC!$C$7:$G$150,4,0),VLOOKUP(R173,DMKH_NCC!$C$7:$G$150,4,0)),"")</f>
        <v/>
      </c>
      <c r="U173" s="446" t="str">
        <f>IFERROR(IF(R173="",VLOOKUP(Q173,DMKH_NCC!$C$7:$G$150,5,0),VLOOKUP(R173,DMKH_NCC!$C$7:$G$150,5,0)),"")</f>
        <v/>
      </c>
      <c r="V173" s="169"/>
      <c r="W173" s="169"/>
      <c r="X173" s="171"/>
      <c r="Y173" s="447" t="str">
        <f>IF($G173="","",IF(OR(MONTH($C173)=1,MONTH($C173)=2,MONTH($C173)=3),1,IF(OR(MONTH($C173)=4,MONTH($C173)=5,MONTH($C173)=6),2,IF(OR(MONTH($C173)=7,MONTH($C173)=8,MONTH($C173)=9),3,IF(OR(MONTH($C173)=10,MONTH($C173)=11,MONTH($C173)=12),4)))))</f>
        <v/>
      </c>
      <c r="Z173" s="447" t="str">
        <f>IF(C173="","","Ngày  "&amp;DAY(C173)&amp; "  "&amp;"Tháng  "&amp;MONTH(C173) &amp;"  "&amp;"Năm"&amp;"  " &amp;YEAR(C173))</f>
        <v/>
      </c>
      <c r="AA173" s="169"/>
      <c r="AB173" s="169"/>
      <c r="AC173" s="169"/>
      <c r="AD173" s="169"/>
      <c r="AE173" s="447" t="str">
        <f t="shared" si="11"/>
        <v/>
      </c>
      <c r="AF173" s="169"/>
      <c r="AG173" s="169"/>
    </row>
    <row r="174" spans="2:33" x14ac:dyDescent="0.25">
      <c r="B174" s="169"/>
      <c r="C174" s="170"/>
      <c r="D174" s="443"/>
      <c r="E174" s="169"/>
      <c r="F174" s="171"/>
      <c r="G174" s="169"/>
      <c r="H174" s="169"/>
      <c r="I174" s="172"/>
      <c r="J174" s="172"/>
      <c r="K174" s="173"/>
      <c r="L174" s="173"/>
      <c r="M174" s="173"/>
      <c r="N174" s="174"/>
      <c r="O174" s="444">
        <f t="shared" si="12"/>
        <v>0</v>
      </c>
      <c r="P174" s="169"/>
      <c r="Q174" s="436"/>
      <c r="R174" s="436"/>
      <c r="S174" s="445" t="str">
        <f>IFERROR(IF(R174="",VLOOKUP(Q174,DMKH_NCC!$C$7:$G$150,3,0),VLOOKUP(R174,DMKH_NCC!$C$7:$G$150,3,0)),"")</f>
        <v/>
      </c>
      <c r="T174" s="445" t="str">
        <f>IFERROR(IF(R174="",VLOOKUP(Q174,DMKH_NCC!$C$7:$G$150,4,0),VLOOKUP(R174,DMKH_NCC!$C$7:$G$150,4,0)),"")</f>
        <v/>
      </c>
      <c r="U174" s="446" t="str">
        <f>IFERROR(IF(R174="",VLOOKUP(Q174,DMKH_NCC!$C$7:$G$150,5,0),VLOOKUP(R174,DMKH_NCC!$C$7:$G$150,5,0)),"")</f>
        <v/>
      </c>
      <c r="V174" s="169"/>
      <c r="W174" s="169"/>
      <c r="X174" s="171"/>
      <c r="Y174" s="447" t="str">
        <f>IF($G174="","",IF(OR(MONTH($C174)=1,MONTH($C174)=2,MONTH($C174)=3),1,IF(OR(MONTH($C174)=4,MONTH($C174)=5,MONTH($C174)=6),2,IF(OR(MONTH($C174)=7,MONTH($C174)=8,MONTH($C174)=9),3,IF(OR(MONTH($C174)=10,MONTH($C174)=11,MONTH($C174)=12),4)))))</f>
        <v/>
      </c>
      <c r="Z174" s="447" t="str">
        <f>IF(C174="","","Ngày  "&amp;DAY(C174)&amp; "  "&amp;"Tháng  "&amp;MONTH(C174) &amp;"  "&amp;"Năm"&amp;"  " &amp;YEAR(C174))</f>
        <v/>
      </c>
      <c r="AA174" s="169"/>
      <c r="AB174" s="169"/>
      <c r="AC174" s="169"/>
      <c r="AD174" s="169"/>
      <c r="AE174" s="447" t="str">
        <f t="shared" si="11"/>
        <v/>
      </c>
      <c r="AF174" s="169"/>
      <c r="AG174" s="169"/>
    </row>
    <row r="175" spans="2:33" x14ac:dyDescent="0.25">
      <c r="B175" s="169"/>
      <c r="C175" s="170"/>
      <c r="D175" s="443"/>
      <c r="E175" s="169"/>
      <c r="F175" s="171"/>
      <c r="G175" s="169"/>
      <c r="H175" s="169"/>
      <c r="I175" s="172"/>
      <c r="J175" s="172"/>
      <c r="K175" s="173"/>
      <c r="L175" s="173"/>
      <c r="M175" s="173"/>
      <c r="N175" s="174"/>
      <c r="O175" s="444">
        <f t="shared" si="12"/>
        <v>0</v>
      </c>
      <c r="P175" s="169"/>
      <c r="Q175" s="436"/>
      <c r="R175" s="436"/>
      <c r="S175" s="445" t="str">
        <f>IFERROR(IF(R175="",VLOOKUP(Q175,DMKH_NCC!$C$7:$G$150,3,0),VLOOKUP(R175,DMKH_NCC!$C$7:$G$150,3,0)),"")</f>
        <v/>
      </c>
      <c r="T175" s="445" t="str">
        <f>IFERROR(IF(R175="",VLOOKUP(Q175,DMKH_NCC!$C$7:$G$150,4,0),VLOOKUP(R175,DMKH_NCC!$C$7:$G$150,4,0)),"")</f>
        <v/>
      </c>
      <c r="U175" s="446" t="str">
        <f>IFERROR(IF(R175="",VLOOKUP(Q175,DMKH_NCC!$C$7:$G$150,5,0),VLOOKUP(R175,DMKH_NCC!$C$7:$G$150,5,0)),"")</f>
        <v/>
      </c>
      <c r="V175" s="169"/>
      <c r="W175" s="169"/>
      <c r="X175" s="171"/>
      <c r="Y175" s="447" t="str">
        <f>IF($G175="","",IF(OR(MONTH($C175)=1,MONTH($C175)=2,MONTH($C175)=3),1,IF(OR(MONTH($C175)=4,MONTH($C175)=5,MONTH($C175)=6),2,IF(OR(MONTH($C175)=7,MONTH($C175)=8,MONTH($C175)=9),3,IF(OR(MONTH($C175)=10,MONTH($C175)=11,MONTH($C175)=12),4)))))</f>
        <v/>
      </c>
      <c r="Z175" s="447" t="str">
        <f>IF(C175="","","Ngày  "&amp;DAY(C175)&amp; "  "&amp;"Tháng  "&amp;MONTH(C175) &amp;"  "&amp;"Năm"&amp;"  " &amp;YEAR(C175))</f>
        <v/>
      </c>
      <c r="AA175" s="169"/>
      <c r="AB175" s="169"/>
      <c r="AC175" s="169"/>
      <c r="AD175" s="169"/>
      <c r="AE175" s="447" t="str">
        <f t="shared" si="11"/>
        <v/>
      </c>
      <c r="AF175" s="169"/>
      <c r="AG175" s="169"/>
    </row>
    <row r="176" spans="2:33" x14ac:dyDescent="0.25">
      <c r="B176" s="169"/>
      <c r="C176" s="170"/>
      <c r="D176" s="443"/>
      <c r="E176" s="169"/>
      <c r="F176" s="171"/>
      <c r="G176" s="169"/>
      <c r="H176" s="169"/>
      <c r="I176" s="172"/>
      <c r="J176" s="172"/>
      <c r="K176" s="173"/>
      <c r="L176" s="173"/>
      <c r="M176" s="173"/>
      <c r="N176" s="174"/>
      <c r="O176" s="444">
        <f t="shared" si="12"/>
        <v>0</v>
      </c>
      <c r="P176" s="169"/>
      <c r="Q176" s="436"/>
      <c r="R176" s="436"/>
      <c r="S176" s="445" t="str">
        <f>IFERROR(IF(R176="",VLOOKUP(Q176,DMKH_NCC!$C$7:$G$150,3,0),VLOOKUP(R176,DMKH_NCC!$C$7:$G$150,3,0)),"")</f>
        <v/>
      </c>
      <c r="T176" s="445" t="str">
        <f>IFERROR(IF(R176="",VLOOKUP(Q176,DMKH_NCC!$C$7:$G$150,4,0),VLOOKUP(R176,DMKH_NCC!$C$7:$G$150,4,0)),"")</f>
        <v/>
      </c>
      <c r="U176" s="446" t="str">
        <f>IFERROR(IF(R176="",VLOOKUP(Q176,DMKH_NCC!$C$7:$G$150,5,0),VLOOKUP(R176,DMKH_NCC!$C$7:$G$150,5,0)),"")</f>
        <v/>
      </c>
      <c r="V176" s="169"/>
      <c r="W176" s="169"/>
      <c r="X176" s="171"/>
      <c r="Y176" s="447" t="str">
        <f>IF($G176="","",IF(OR(MONTH($C176)=1,MONTH($C176)=2,MONTH($C176)=3),1,IF(OR(MONTH($C176)=4,MONTH($C176)=5,MONTH($C176)=6),2,IF(OR(MONTH($C176)=7,MONTH($C176)=8,MONTH($C176)=9),3,IF(OR(MONTH($C176)=10,MONTH($C176)=11,MONTH($C176)=12),4)))))</f>
        <v/>
      </c>
      <c r="Z176" s="447" t="str">
        <f>IF(C176="","","Ngày  "&amp;DAY(C176)&amp; "  "&amp;"Tháng  "&amp;MONTH(C176) &amp;"  "&amp;"Năm"&amp;"  " &amp;YEAR(C176))</f>
        <v/>
      </c>
      <c r="AA176" s="169"/>
      <c r="AB176" s="169"/>
      <c r="AC176" s="169"/>
      <c r="AD176" s="169"/>
      <c r="AE176" s="447" t="str">
        <f t="shared" si="11"/>
        <v/>
      </c>
      <c r="AF176" s="169"/>
      <c r="AG176" s="169"/>
    </row>
    <row r="177" spans="2:33" x14ac:dyDescent="0.25">
      <c r="B177" s="169"/>
      <c r="C177" s="170"/>
      <c r="D177" s="443"/>
      <c r="E177" s="169"/>
      <c r="F177" s="171"/>
      <c r="G177" s="169"/>
      <c r="H177" s="169"/>
      <c r="I177" s="172"/>
      <c r="J177" s="172"/>
      <c r="K177" s="173"/>
      <c r="L177" s="173"/>
      <c r="M177" s="173"/>
      <c r="N177" s="174"/>
      <c r="O177" s="444">
        <f t="shared" si="12"/>
        <v>0</v>
      </c>
      <c r="P177" s="169"/>
      <c r="Q177" s="436"/>
      <c r="R177" s="436"/>
      <c r="S177" s="445" t="str">
        <f>IFERROR(IF(R177="",VLOOKUP(Q177,DMKH_NCC!$C$7:$G$150,3,0),VLOOKUP(R177,DMKH_NCC!$C$7:$G$150,3,0)),"")</f>
        <v/>
      </c>
      <c r="T177" s="445" t="str">
        <f>IFERROR(IF(R177="",VLOOKUP(Q177,DMKH_NCC!$C$7:$G$150,4,0),VLOOKUP(R177,DMKH_NCC!$C$7:$G$150,4,0)),"")</f>
        <v/>
      </c>
      <c r="U177" s="446" t="str">
        <f>IFERROR(IF(R177="",VLOOKUP(Q177,DMKH_NCC!$C$7:$G$150,5,0),VLOOKUP(R177,DMKH_NCC!$C$7:$G$150,5,0)),"")</f>
        <v/>
      </c>
      <c r="V177" s="169"/>
      <c r="W177" s="169"/>
      <c r="X177" s="171"/>
      <c r="Y177" s="447" t="str">
        <f>IF($G177="","",IF(OR(MONTH($C177)=1,MONTH($C177)=2,MONTH($C177)=3),1,IF(OR(MONTH($C177)=4,MONTH($C177)=5,MONTH($C177)=6),2,IF(OR(MONTH($C177)=7,MONTH($C177)=8,MONTH($C177)=9),3,IF(OR(MONTH($C177)=10,MONTH($C177)=11,MONTH($C177)=12),4)))))</f>
        <v/>
      </c>
      <c r="Z177" s="447" t="str">
        <f>IF(C177="","","Ngày  "&amp;DAY(C177)&amp; "  "&amp;"Tháng  "&amp;MONTH(C177) &amp;"  "&amp;"Năm"&amp;"  " &amp;YEAR(C177))</f>
        <v/>
      </c>
      <c r="AA177" s="169"/>
      <c r="AB177" s="169"/>
      <c r="AC177" s="169"/>
      <c r="AD177" s="169"/>
      <c r="AE177" s="447" t="str">
        <f t="shared" si="11"/>
        <v/>
      </c>
      <c r="AF177" s="169"/>
      <c r="AG177" s="169"/>
    </row>
    <row r="178" spans="2:33" x14ac:dyDescent="0.25">
      <c r="B178" s="169"/>
      <c r="C178" s="170"/>
      <c r="D178" s="443"/>
      <c r="E178" s="169"/>
      <c r="F178" s="171"/>
      <c r="G178" s="169"/>
      <c r="H178" s="169"/>
      <c r="I178" s="172"/>
      <c r="J178" s="172"/>
      <c r="K178" s="173"/>
      <c r="L178" s="173"/>
      <c r="M178" s="173"/>
      <c r="N178" s="174"/>
      <c r="O178" s="444">
        <f t="shared" si="12"/>
        <v>0</v>
      </c>
      <c r="P178" s="169"/>
      <c r="Q178" s="436"/>
      <c r="R178" s="436"/>
      <c r="S178" s="445" t="str">
        <f>IFERROR(IF(R178="",VLOOKUP(Q178,DMKH_NCC!$C$7:$G$150,3,0),VLOOKUP(R178,DMKH_NCC!$C$7:$G$150,3,0)),"")</f>
        <v/>
      </c>
      <c r="T178" s="445" t="str">
        <f>IFERROR(IF(R178="",VLOOKUP(Q178,DMKH_NCC!$C$7:$G$150,4,0),VLOOKUP(R178,DMKH_NCC!$C$7:$G$150,4,0)),"")</f>
        <v/>
      </c>
      <c r="U178" s="446" t="str">
        <f>IFERROR(IF(R178="",VLOOKUP(Q178,DMKH_NCC!$C$7:$G$150,5,0),VLOOKUP(R178,DMKH_NCC!$C$7:$G$150,5,0)),"")</f>
        <v/>
      </c>
      <c r="V178" s="169"/>
      <c r="W178" s="169"/>
      <c r="X178" s="171"/>
      <c r="Y178" s="447" t="str">
        <f>IF($G178="","",IF(OR(MONTH($C178)=1,MONTH($C178)=2,MONTH($C178)=3),1,IF(OR(MONTH($C178)=4,MONTH($C178)=5,MONTH($C178)=6),2,IF(OR(MONTH($C178)=7,MONTH($C178)=8,MONTH($C178)=9),3,IF(OR(MONTH($C178)=10,MONTH($C178)=11,MONTH($C178)=12),4)))))</f>
        <v/>
      </c>
      <c r="Z178" s="447" t="str">
        <f>IF(C178="","","Ngày  "&amp;DAY(C178)&amp; "  "&amp;"Tháng  "&amp;MONTH(C178) &amp;"  "&amp;"Năm"&amp;"  " &amp;YEAR(C178))</f>
        <v/>
      </c>
      <c r="AA178" s="169"/>
      <c r="AB178" s="169"/>
      <c r="AC178" s="169"/>
      <c r="AD178" s="169"/>
      <c r="AE178" s="447" t="str">
        <f t="shared" si="11"/>
        <v/>
      </c>
      <c r="AF178" s="169"/>
      <c r="AG178" s="169"/>
    </row>
    <row r="179" spans="2:33" x14ac:dyDescent="0.25">
      <c r="B179" s="169"/>
      <c r="C179" s="170"/>
      <c r="D179" s="443"/>
      <c r="E179" s="169"/>
      <c r="F179" s="171"/>
      <c r="G179" s="169"/>
      <c r="H179" s="169"/>
      <c r="I179" s="172"/>
      <c r="J179" s="172"/>
      <c r="K179" s="173"/>
      <c r="L179" s="173"/>
      <c r="M179" s="173"/>
      <c r="N179" s="174"/>
      <c r="O179" s="444">
        <f t="shared" si="12"/>
        <v>0</v>
      </c>
      <c r="P179" s="169"/>
      <c r="Q179" s="436"/>
      <c r="R179" s="436"/>
      <c r="S179" s="445" t="str">
        <f>IFERROR(IF(R179="",VLOOKUP(Q179,DMKH_NCC!$C$7:$G$150,3,0),VLOOKUP(R179,DMKH_NCC!$C$7:$G$150,3,0)),"")</f>
        <v/>
      </c>
      <c r="T179" s="445" t="str">
        <f>IFERROR(IF(R179="",VLOOKUP(Q179,DMKH_NCC!$C$7:$G$150,4,0),VLOOKUP(R179,DMKH_NCC!$C$7:$G$150,4,0)),"")</f>
        <v/>
      </c>
      <c r="U179" s="446" t="str">
        <f>IFERROR(IF(R179="",VLOOKUP(Q179,DMKH_NCC!$C$7:$G$150,5,0),VLOOKUP(R179,DMKH_NCC!$C$7:$G$150,5,0)),"")</f>
        <v/>
      </c>
      <c r="V179" s="169"/>
      <c r="W179" s="169"/>
      <c r="X179" s="171"/>
      <c r="Y179" s="447" t="str">
        <f>IF($G179="","",IF(OR(MONTH($C179)=1,MONTH($C179)=2,MONTH($C179)=3),1,IF(OR(MONTH($C179)=4,MONTH($C179)=5,MONTH($C179)=6),2,IF(OR(MONTH($C179)=7,MONTH($C179)=8,MONTH($C179)=9),3,IF(OR(MONTH($C179)=10,MONTH($C179)=11,MONTH($C179)=12),4)))))</f>
        <v/>
      </c>
      <c r="Z179" s="447" t="str">
        <f>IF(C179="","","Ngày  "&amp;DAY(C179)&amp; "  "&amp;"Tháng  "&amp;MONTH(C179) &amp;"  "&amp;"Năm"&amp;"  " &amp;YEAR(C179))</f>
        <v/>
      </c>
      <c r="AA179" s="169"/>
      <c r="AB179" s="169"/>
      <c r="AC179" s="169"/>
      <c r="AD179" s="169"/>
      <c r="AE179" s="447" t="str">
        <f t="shared" si="11"/>
        <v/>
      </c>
      <c r="AF179" s="169"/>
      <c r="AG179" s="169"/>
    </row>
    <row r="180" spans="2:33" x14ac:dyDescent="0.25">
      <c r="B180" s="169"/>
      <c r="C180" s="170"/>
      <c r="D180" s="443"/>
      <c r="E180" s="169"/>
      <c r="F180" s="171"/>
      <c r="G180" s="169"/>
      <c r="H180" s="169"/>
      <c r="I180" s="172"/>
      <c r="J180" s="172"/>
      <c r="K180" s="173"/>
      <c r="L180" s="173"/>
      <c r="M180" s="173"/>
      <c r="N180" s="174"/>
      <c r="O180" s="444">
        <f t="shared" si="12"/>
        <v>0</v>
      </c>
      <c r="P180" s="169"/>
      <c r="Q180" s="436"/>
      <c r="R180" s="436"/>
      <c r="S180" s="445" t="str">
        <f>IFERROR(IF(R180="",VLOOKUP(Q180,DMKH_NCC!$C$7:$G$150,3,0),VLOOKUP(R180,DMKH_NCC!$C$7:$G$150,3,0)),"")</f>
        <v/>
      </c>
      <c r="T180" s="445" t="str">
        <f>IFERROR(IF(R180="",VLOOKUP(Q180,DMKH_NCC!$C$7:$G$150,4,0),VLOOKUP(R180,DMKH_NCC!$C$7:$G$150,4,0)),"")</f>
        <v/>
      </c>
      <c r="U180" s="446" t="str">
        <f>IFERROR(IF(R180="",VLOOKUP(Q180,DMKH_NCC!$C$7:$G$150,5,0),VLOOKUP(R180,DMKH_NCC!$C$7:$G$150,5,0)),"")</f>
        <v/>
      </c>
      <c r="V180" s="169"/>
      <c r="W180" s="169"/>
      <c r="X180" s="171"/>
      <c r="Y180" s="447" t="str">
        <f>IF($G180="","",IF(OR(MONTH($C180)=1,MONTH($C180)=2,MONTH($C180)=3),1,IF(OR(MONTH($C180)=4,MONTH($C180)=5,MONTH($C180)=6),2,IF(OR(MONTH($C180)=7,MONTH($C180)=8,MONTH($C180)=9),3,IF(OR(MONTH($C180)=10,MONTH($C180)=11,MONTH($C180)=12),4)))))</f>
        <v/>
      </c>
      <c r="Z180" s="447" t="str">
        <f>IF(C180="","","Ngày  "&amp;DAY(C180)&amp; "  "&amp;"Tháng  "&amp;MONTH(C180) &amp;"  "&amp;"Năm"&amp;"  " &amp;YEAR(C180))</f>
        <v/>
      </c>
      <c r="AA180" s="169"/>
      <c r="AB180" s="169"/>
      <c r="AC180" s="169"/>
      <c r="AD180" s="169"/>
      <c r="AE180" s="447" t="str">
        <f t="shared" si="11"/>
        <v/>
      </c>
      <c r="AF180" s="169"/>
      <c r="AG180" s="169"/>
    </row>
    <row r="181" spans="2:33" x14ac:dyDescent="0.25">
      <c r="B181" s="169"/>
      <c r="C181" s="170"/>
      <c r="D181" s="443"/>
      <c r="E181" s="169"/>
      <c r="F181" s="171"/>
      <c r="G181" s="169"/>
      <c r="H181" s="169"/>
      <c r="I181" s="172"/>
      <c r="J181" s="172"/>
      <c r="K181" s="173"/>
      <c r="L181" s="173"/>
      <c r="M181" s="173"/>
      <c r="N181" s="174"/>
      <c r="O181" s="444">
        <f t="shared" si="12"/>
        <v>0</v>
      </c>
      <c r="P181" s="169"/>
      <c r="Q181" s="436"/>
      <c r="R181" s="436"/>
      <c r="S181" s="445" t="str">
        <f>IFERROR(IF(R181="",VLOOKUP(Q181,DMKH_NCC!$C$7:$G$150,3,0),VLOOKUP(R181,DMKH_NCC!$C$7:$G$150,3,0)),"")</f>
        <v/>
      </c>
      <c r="T181" s="445" t="str">
        <f>IFERROR(IF(R181="",VLOOKUP(Q181,DMKH_NCC!$C$7:$G$150,4,0),VLOOKUP(R181,DMKH_NCC!$C$7:$G$150,4,0)),"")</f>
        <v/>
      </c>
      <c r="U181" s="446" t="str">
        <f>IFERROR(IF(R181="",VLOOKUP(Q181,DMKH_NCC!$C$7:$G$150,5,0),VLOOKUP(R181,DMKH_NCC!$C$7:$G$150,5,0)),"")</f>
        <v/>
      </c>
      <c r="V181" s="169"/>
      <c r="W181" s="169"/>
      <c r="X181" s="171"/>
      <c r="Y181" s="447" t="str">
        <f>IF($G181="","",IF(OR(MONTH($C181)=1,MONTH($C181)=2,MONTH($C181)=3),1,IF(OR(MONTH($C181)=4,MONTH($C181)=5,MONTH($C181)=6),2,IF(OR(MONTH($C181)=7,MONTH($C181)=8,MONTH($C181)=9),3,IF(OR(MONTH($C181)=10,MONTH($C181)=11,MONTH($C181)=12),4)))))</f>
        <v/>
      </c>
      <c r="Z181" s="447" t="str">
        <f>IF(C181="","","Ngày  "&amp;DAY(C181)&amp; "  "&amp;"Tháng  "&amp;MONTH(C181) &amp;"  "&amp;"Năm"&amp;"  " &amp;YEAR(C181))</f>
        <v/>
      </c>
      <c r="AA181" s="169"/>
      <c r="AB181" s="169"/>
      <c r="AC181" s="169"/>
      <c r="AD181" s="169"/>
      <c r="AE181" s="447" t="str">
        <f t="shared" si="11"/>
        <v/>
      </c>
      <c r="AF181" s="169"/>
      <c r="AG181" s="169"/>
    </row>
    <row r="182" spans="2:33" x14ac:dyDescent="0.25">
      <c r="B182" s="169"/>
      <c r="C182" s="170"/>
      <c r="D182" s="443"/>
      <c r="E182" s="169"/>
      <c r="F182" s="171"/>
      <c r="G182" s="169"/>
      <c r="H182" s="169"/>
      <c r="I182" s="172"/>
      <c r="J182" s="172"/>
      <c r="K182" s="173"/>
      <c r="L182" s="173"/>
      <c r="M182" s="173"/>
      <c r="N182" s="174"/>
      <c r="O182" s="444">
        <f t="shared" si="12"/>
        <v>0</v>
      </c>
      <c r="P182" s="169"/>
      <c r="Q182" s="436"/>
      <c r="R182" s="436"/>
      <c r="S182" s="445" t="str">
        <f>IFERROR(IF(R182="",VLOOKUP(Q182,DMKH_NCC!$C$7:$G$150,3,0),VLOOKUP(R182,DMKH_NCC!$C$7:$G$150,3,0)),"")</f>
        <v/>
      </c>
      <c r="T182" s="445" t="str">
        <f>IFERROR(IF(R182="",VLOOKUP(Q182,DMKH_NCC!$C$7:$G$150,4,0),VLOOKUP(R182,DMKH_NCC!$C$7:$G$150,4,0)),"")</f>
        <v/>
      </c>
      <c r="U182" s="446" t="str">
        <f>IFERROR(IF(R182="",VLOOKUP(Q182,DMKH_NCC!$C$7:$G$150,5,0),VLOOKUP(R182,DMKH_NCC!$C$7:$G$150,5,0)),"")</f>
        <v/>
      </c>
      <c r="V182" s="169"/>
      <c r="W182" s="169"/>
      <c r="X182" s="171"/>
      <c r="Y182" s="447" t="str">
        <f>IF($G182="","",IF(OR(MONTH($C182)=1,MONTH($C182)=2,MONTH($C182)=3),1,IF(OR(MONTH($C182)=4,MONTH($C182)=5,MONTH($C182)=6),2,IF(OR(MONTH($C182)=7,MONTH($C182)=8,MONTH($C182)=9),3,IF(OR(MONTH($C182)=10,MONTH($C182)=11,MONTH($C182)=12),4)))))</f>
        <v/>
      </c>
      <c r="Z182" s="447" t="str">
        <f>IF(C182="","","Ngày  "&amp;DAY(C182)&amp; "  "&amp;"Tháng  "&amp;MONTH(C182) &amp;"  "&amp;"Năm"&amp;"  " &amp;YEAR(C182))</f>
        <v/>
      </c>
      <c r="AA182" s="169"/>
      <c r="AB182" s="169"/>
      <c r="AC182" s="169"/>
      <c r="AD182" s="169"/>
      <c r="AE182" s="447" t="str">
        <f t="shared" si="11"/>
        <v/>
      </c>
      <c r="AF182" s="169"/>
      <c r="AG182" s="169"/>
    </row>
    <row r="183" spans="2:33" x14ac:dyDescent="0.25">
      <c r="B183" s="169"/>
      <c r="C183" s="170"/>
      <c r="D183" s="443"/>
      <c r="E183" s="169"/>
      <c r="F183" s="171"/>
      <c r="G183" s="169"/>
      <c r="H183" s="169"/>
      <c r="I183" s="172"/>
      <c r="J183" s="172"/>
      <c r="K183" s="173"/>
      <c r="L183" s="173"/>
      <c r="M183" s="173"/>
      <c r="N183" s="174"/>
      <c r="O183" s="444">
        <f t="shared" si="12"/>
        <v>0</v>
      </c>
      <c r="P183" s="169"/>
      <c r="Q183" s="436"/>
      <c r="R183" s="436"/>
      <c r="S183" s="445" t="str">
        <f>IFERROR(IF(R183="",VLOOKUP(Q183,DMKH_NCC!$C$7:$G$150,3,0),VLOOKUP(R183,DMKH_NCC!$C$7:$G$150,3,0)),"")</f>
        <v/>
      </c>
      <c r="T183" s="445" t="str">
        <f>IFERROR(IF(R183="",VLOOKUP(Q183,DMKH_NCC!$C$7:$G$150,4,0),VLOOKUP(R183,DMKH_NCC!$C$7:$G$150,4,0)),"")</f>
        <v/>
      </c>
      <c r="U183" s="446" t="str">
        <f>IFERROR(IF(R183="",VLOOKUP(Q183,DMKH_NCC!$C$7:$G$150,5,0),VLOOKUP(R183,DMKH_NCC!$C$7:$G$150,5,0)),"")</f>
        <v/>
      </c>
      <c r="V183" s="169"/>
      <c r="W183" s="169"/>
      <c r="X183" s="171"/>
      <c r="Y183" s="447" t="str">
        <f>IF($G183="","",IF(OR(MONTH($C183)=1,MONTH($C183)=2,MONTH($C183)=3),1,IF(OR(MONTH($C183)=4,MONTH($C183)=5,MONTH($C183)=6),2,IF(OR(MONTH($C183)=7,MONTH($C183)=8,MONTH($C183)=9),3,IF(OR(MONTH($C183)=10,MONTH($C183)=11,MONTH($C183)=12),4)))))</f>
        <v/>
      </c>
      <c r="Z183" s="447" t="str">
        <f>IF(C183="","","Ngày  "&amp;DAY(C183)&amp; "  "&amp;"Tháng  "&amp;MONTH(C183) &amp;"  "&amp;"Năm"&amp;"  " &amp;YEAR(C183))</f>
        <v/>
      </c>
      <c r="AA183" s="169"/>
      <c r="AB183" s="169"/>
      <c r="AC183" s="169"/>
      <c r="AD183" s="169"/>
      <c r="AE183" s="447" t="str">
        <f t="shared" si="11"/>
        <v/>
      </c>
      <c r="AF183" s="169"/>
      <c r="AG183" s="169"/>
    </row>
    <row r="184" spans="2:33" x14ac:dyDescent="0.25">
      <c r="B184" s="169"/>
      <c r="C184" s="170"/>
      <c r="D184" s="443"/>
      <c r="E184" s="169"/>
      <c r="F184" s="171"/>
      <c r="G184" s="169"/>
      <c r="H184" s="169"/>
      <c r="I184" s="172"/>
      <c r="J184" s="172"/>
      <c r="K184" s="173"/>
      <c r="L184" s="173"/>
      <c r="M184" s="173"/>
      <c r="N184" s="174"/>
      <c r="O184" s="444">
        <f t="shared" si="12"/>
        <v>0</v>
      </c>
      <c r="P184" s="169"/>
      <c r="Q184" s="436"/>
      <c r="R184" s="436"/>
      <c r="S184" s="445" t="str">
        <f>IFERROR(IF(R184="",VLOOKUP(Q184,DMKH_NCC!$C$7:$G$150,3,0),VLOOKUP(R184,DMKH_NCC!$C$7:$G$150,3,0)),"")</f>
        <v/>
      </c>
      <c r="T184" s="445" t="str">
        <f>IFERROR(IF(R184="",VLOOKUP(Q184,DMKH_NCC!$C$7:$G$150,4,0),VLOOKUP(R184,DMKH_NCC!$C$7:$G$150,4,0)),"")</f>
        <v/>
      </c>
      <c r="U184" s="446" t="str">
        <f>IFERROR(IF(R184="",VLOOKUP(Q184,DMKH_NCC!$C$7:$G$150,5,0),VLOOKUP(R184,DMKH_NCC!$C$7:$G$150,5,0)),"")</f>
        <v/>
      </c>
      <c r="V184" s="169"/>
      <c r="W184" s="169"/>
      <c r="X184" s="171"/>
      <c r="Y184" s="447" t="str">
        <f>IF($G184="","",IF(OR(MONTH($C184)=1,MONTH($C184)=2,MONTH($C184)=3),1,IF(OR(MONTH($C184)=4,MONTH($C184)=5,MONTH($C184)=6),2,IF(OR(MONTH($C184)=7,MONTH($C184)=8,MONTH($C184)=9),3,IF(OR(MONTH($C184)=10,MONTH($C184)=11,MONTH($C184)=12),4)))))</f>
        <v/>
      </c>
      <c r="Z184" s="447" t="str">
        <f>IF(C184="","","Ngày  "&amp;DAY(C184)&amp; "  "&amp;"Tháng  "&amp;MONTH(C184) &amp;"  "&amp;"Năm"&amp;"  " &amp;YEAR(C184))</f>
        <v/>
      </c>
      <c r="AA184" s="169"/>
      <c r="AB184" s="169"/>
      <c r="AC184" s="169"/>
      <c r="AD184" s="169"/>
      <c r="AE184" s="447" t="str">
        <f t="shared" si="11"/>
        <v/>
      </c>
      <c r="AF184" s="169"/>
      <c r="AG184" s="169"/>
    </row>
    <row r="185" spans="2:33" x14ac:dyDescent="0.25">
      <c r="B185" s="169"/>
      <c r="C185" s="170"/>
      <c r="D185" s="443"/>
      <c r="E185" s="169"/>
      <c r="F185" s="171"/>
      <c r="G185" s="169"/>
      <c r="H185" s="169"/>
      <c r="I185" s="172"/>
      <c r="J185" s="172"/>
      <c r="K185" s="173"/>
      <c r="L185" s="173"/>
      <c r="M185" s="173"/>
      <c r="N185" s="174"/>
      <c r="O185" s="444">
        <f t="shared" si="12"/>
        <v>0</v>
      </c>
      <c r="P185" s="169"/>
      <c r="Q185" s="436"/>
      <c r="R185" s="436"/>
      <c r="S185" s="445" t="str">
        <f>IFERROR(IF(R185="",VLOOKUP(Q185,DMKH_NCC!$C$7:$G$150,3,0),VLOOKUP(R185,DMKH_NCC!$C$7:$G$150,3,0)),"")</f>
        <v/>
      </c>
      <c r="T185" s="445" t="str">
        <f>IFERROR(IF(R185="",VLOOKUP(Q185,DMKH_NCC!$C$7:$G$150,4,0),VLOOKUP(R185,DMKH_NCC!$C$7:$G$150,4,0)),"")</f>
        <v/>
      </c>
      <c r="U185" s="446" t="str">
        <f>IFERROR(IF(R185="",VLOOKUP(Q185,DMKH_NCC!$C$7:$G$150,5,0),VLOOKUP(R185,DMKH_NCC!$C$7:$G$150,5,0)),"")</f>
        <v/>
      </c>
      <c r="V185" s="169"/>
      <c r="W185" s="169"/>
      <c r="X185" s="171"/>
      <c r="Y185" s="447" t="str">
        <f>IF($G185="","",IF(OR(MONTH($C185)=1,MONTH($C185)=2,MONTH($C185)=3),1,IF(OR(MONTH($C185)=4,MONTH($C185)=5,MONTH($C185)=6),2,IF(OR(MONTH($C185)=7,MONTH($C185)=8,MONTH($C185)=9),3,IF(OR(MONTH($C185)=10,MONTH($C185)=11,MONTH($C185)=12),4)))))</f>
        <v/>
      </c>
      <c r="Z185" s="447" t="str">
        <f>IF(C185="","","Ngày  "&amp;DAY(C185)&amp; "  "&amp;"Tháng  "&amp;MONTH(C185) &amp;"  "&amp;"Năm"&amp;"  " &amp;YEAR(C185))</f>
        <v/>
      </c>
      <c r="AA185" s="169"/>
      <c r="AB185" s="169"/>
      <c r="AC185" s="169"/>
      <c r="AD185" s="169"/>
      <c r="AE185" s="447" t="str">
        <f t="shared" si="11"/>
        <v/>
      </c>
      <c r="AF185" s="169"/>
      <c r="AG185" s="169"/>
    </row>
    <row r="186" spans="2:33" x14ac:dyDescent="0.25">
      <c r="B186" s="169"/>
      <c r="C186" s="170"/>
      <c r="D186" s="443"/>
      <c r="E186" s="169"/>
      <c r="F186" s="171"/>
      <c r="G186" s="169"/>
      <c r="H186" s="169"/>
      <c r="I186" s="172"/>
      <c r="J186" s="172"/>
      <c r="K186" s="173"/>
      <c r="L186" s="173"/>
      <c r="M186" s="173"/>
      <c r="N186" s="174"/>
      <c r="O186" s="444">
        <f t="shared" si="12"/>
        <v>0</v>
      </c>
      <c r="P186" s="169"/>
      <c r="Q186" s="436"/>
      <c r="R186" s="436"/>
      <c r="S186" s="445" t="str">
        <f>IFERROR(IF(R186="",VLOOKUP(Q186,DMKH_NCC!$C$7:$G$150,3,0),VLOOKUP(R186,DMKH_NCC!$C$7:$G$150,3,0)),"")</f>
        <v/>
      </c>
      <c r="T186" s="445" t="str">
        <f>IFERROR(IF(R186="",VLOOKUP(Q186,DMKH_NCC!$C$7:$G$150,4,0),VLOOKUP(R186,DMKH_NCC!$C$7:$G$150,4,0)),"")</f>
        <v/>
      </c>
      <c r="U186" s="446" t="str">
        <f>IFERROR(IF(R186="",VLOOKUP(Q186,DMKH_NCC!$C$7:$G$150,5,0),VLOOKUP(R186,DMKH_NCC!$C$7:$G$150,5,0)),"")</f>
        <v/>
      </c>
      <c r="V186" s="169"/>
      <c r="W186" s="169"/>
      <c r="X186" s="171"/>
      <c r="Y186" s="447" t="str">
        <f>IF($G186="","",IF(OR(MONTH($C186)=1,MONTH($C186)=2,MONTH($C186)=3),1,IF(OR(MONTH($C186)=4,MONTH($C186)=5,MONTH($C186)=6),2,IF(OR(MONTH($C186)=7,MONTH($C186)=8,MONTH($C186)=9),3,IF(OR(MONTH($C186)=10,MONTH($C186)=11,MONTH($C186)=12),4)))))</f>
        <v/>
      </c>
      <c r="Z186" s="447" t="str">
        <f>IF(C186="","","Ngày  "&amp;DAY(C186)&amp; "  "&amp;"Tháng  "&amp;MONTH(C186) &amp;"  "&amp;"Năm"&amp;"  " &amp;YEAR(C186))</f>
        <v/>
      </c>
      <c r="AA186" s="169"/>
      <c r="AB186" s="169"/>
      <c r="AC186" s="169"/>
      <c r="AD186" s="169"/>
      <c r="AE186" s="447" t="str">
        <f t="shared" si="11"/>
        <v/>
      </c>
      <c r="AF186" s="169"/>
      <c r="AG186" s="169"/>
    </row>
    <row r="187" spans="2:33" x14ac:dyDescent="0.25">
      <c r="B187" s="169"/>
      <c r="C187" s="170"/>
      <c r="D187" s="443"/>
      <c r="E187" s="169"/>
      <c r="F187" s="171"/>
      <c r="G187" s="169"/>
      <c r="H187" s="169"/>
      <c r="I187" s="172"/>
      <c r="J187" s="172"/>
      <c r="K187" s="173"/>
      <c r="L187" s="173"/>
      <c r="M187" s="173"/>
      <c r="N187" s="174"/>
      <c r="O187" s="444">
        <f t="shared" si="12"/>
        <v>0</v>
      </c>
      <c r="P187" s="169"/>
      <c r="Q187" s="436"/>
      <c r="R187" s="436"/>
      <c r="S187" s="445" t="str">
        <f>IFERROR(IF(R187="",VLOOKUP(Q187,DMKH_NCC!$C$7:$G$150,3,0),VLOOKUP(R187,DMKH_NCC!$C$7:$G$150,3,0)),"")</f>
        <v/>
      </c>
      <c r="T187" s="445" t="str">
        <f>IFERROR(IF(R187="",VLOOKUP(Q187,DMKH_NCC!$C$7:$G$150,4,0),VLOOKUP(R187,DMKH_NCC!$C$7:$G$150,4,0)),"")</f>
        <v/>
      </c>
      <c r="U187" s="446" t="str">
        <f>IFERROR(IF(R187="",VLOOKUP(Q187,DMKH_NCC!$C$7:$G$150,5,0),VLOOKUP(R187,DMKH_NCC!$C$7:$G$150,5,0)),"")</f>
        <v/>
      </c>
      <c r="V187" s="169"/>
      <c r="W187" s="169"/>
      <c r="X187" s="171"/>
      <c r="Y187" s="447" t="str">
        <f>IF($G187="","",IF(OR(MONTH($C187)=1,MONTH($C187)=2,MONTH($C187)=3),1,IF(OR(MONTH($C187)=4,MONTH($C187)=5,MONTH($C187)=6),2,IF(OR(MONTH($C187)=7,MONTH($C187)=8,MONTH($C187)=9),3,IF(OR(MONTH($C187)=10,MONTH($C187)=11,MONTH($C187)=12),4)))))</f>
        <v/>
      </c>
      <c r="Z187" s="447" t="str">
        <f>IF(C187="","","Ngày  "&amp;DAY(C187)&amp; "  "&amp;"Tháng  "&amp;MONTH(C187) &amp;"  "&amp;"Năm"&amp;"  " &amp;YEAR(C187))</f>
        <v/>
      </c>
      <c r="AA187" s="169"/>
      <c r="AB187" s="169"/>
      <c r="AC187" s="169"/>
      <c r="AD187" s="169"/>
      <c r="AE187" s="447" t="str">
        <f t="shared" si="11"/>
        <v/>
      </c>
      <c r="AF187" s="169"/>
      <c r="AG187" s="169"/>
    </row>
    <row r="188" spans="2:33" x14ac:dyDescent="0.25">
      <c r="B188" s="169"/>
      <c r="C188" s="170"/>
      <c r="D188" s="443"/>
      <c r="E188" s="169"/>
      <c r="F188" s="171"/>
      <c r="G188" s="169"/>
      <c r="H188" s="169"/>
      <c r="I188" s="172"/>
      <c r="J188" s="172"/>
      <c r="K188" s="173"/>
      <c r="L188" s="173"/>
      <c r="M188" s="173"/>
      <c r="N188" s="174"/>
      <c r="O188" s="444">
        <f t="shared" si="12"/>
        <v>0</v>
      </c>
      <c r="P188" s="169"/>
      <c r="Q188" s="436"/>
      <c r="R188" s="436"/>
      <c r="S188" s="445" t="str">
        <f>IFERROR(IF(R188="",VLOOKUP(Q188,DMKH_NCC!$C$7:$G$150,3,0),VLOOKUP(R188,DMKH_NCC!$C$7:$G$150,3,0)),"")</f>
        <v/>
      </c>
      <c r="T188" s="445" t="str">
        <f>IFERROR(IF(R188="",VLOOKUP(Q188,DMKH_NCC!$C$7:$G$150,4,0),VLOOKUP(R188,DMKH_NCC!$C$7:$G$150,4,0)),"")</f>
        <v/>
      </c>
      <c r="U188" s="446" t="str">
        <f>IFERROR(IF(R188="",VLOOKUP(Q188,DMKH_NCC!$C$7:$G$150,5,0),VLOOKUP(R188,DMKH_NCC!$C$7:$G$150,5,0)),"")</f>
        <v/>
      </c>
      <c r="V188" s="169"/>
      <c r="W188" s="169"/>
      <c r="X188" s="171"/>
      <c r="Y188" s="447" t="str">
        <f>IF($G188="","",IF(OR(MONTH($C188)=1,MONTH($C188)=2,MONTH($C188)=3),1,IF(OR(MONTH($C188)=4,MONTH($C188)=5,MONTH($C188)=6),2,IF(OR(MONTH($C188)=7,MONTH($C188)=8,MONTH($C188)=9),3,IF(OR(MONTH($C188)=10,MONTH($C188)=11,MONTH($C188)=12),4)))))</f>
        <v/>
      </c>
      <c r="Z188" s="447" t="str">
        <f>IF(C188="","","Ngày  "&amp;DAY(C188)&amp; "  "&amp;"Tháng  "&amp;MONTH(C188) &amp;"  "&amp;"Năm"&amp;"  " &amp;YEAR(C188))</f>
        <v/>
      </c>
      <c r="AA188" s="169"/>
      <c r="AB188" s="169"/>
      <c r="AC188" s="169"/>
      <c r="AD188" s="169"/>
      <c r="AE188" s="447" t="str">
        <f t="shared" si="11"/>
        <v/>
      </c>
      <c r="AF188" s="169"/>
      <c r="AG188" s="169"/>
    </row>
    <row r="189" spans="2:33" x14ac:dyDescent="0.25">
      <c r="B189" s="169"/>
      <c r="C189" s="170"/>
      <c r="D189" s="443"/>
      <c r="E189" s="169"/>
      <c r="F189" s="171"/>
      <c r="G189" s="169"/>
      <c r="H189" s="169"/>
      <c r="I189" s="172"/>
      <c r="J189" s="172"/>
      <c r="K189" s="173"/>
      <c r="L189" s="173"/>
      <c r="M189" s="173"/>
      <c r="N189" s="174"/>
      <c r="O189" s="444">
        <f t="shared" si="12"/>
        <v>0</v>
      </c>
      <c r="P189" s="169"/>
      <c r="Q189" s="436"/>
      <c r="R189" s="436"/>
      <c r="S189" s="445" t="str">
        <f>IFERROR(IF(R189="",VLOOKUP(Q189,DMKH_NCC!$C$7:$G$150,3,0),VLOOKUP(R189,DMKH_NCC!$C$7:$G$150,3,0)),"")</f>
        <v/>
      </c>
      <c r="T189" s="445" t="str">
        <f>IFERROR(IF(R189="",VLOOKUP(Q189,DMKH_NCC!$C$7:$G$150,4,0),VLOOKUP(R189,DMKH_NCC!$C$7:$G$150,4,0)),"")</f>
        <v/>
      </c>
      <c r="U189" s="446" t="str">
        <f>IFERROR(IF(R189="",VLOOKUP(Q189,DMKH_NCC!$C$7:$G$150,5,0),VLOOKUP(R189,DMKH_NCC!$C$7:$G$150,5,0)),"")</f>
        <v/>
      </c>
      <c r="V189" s="169"/>
      <c r="W189" s="169"/>
      <c r="X189" s="171"/>
      <c r="Y189" s="447" t="str">
        <f>IF($G189="","",IF(OR(MONTH($C189)=1,MONTH($C189)=2,MONTH($C189)=3),1,IF(OR(MONTH($C189)=4,MONTH($C189)=5,MONTH($C189)=6),2,IF(OR(MONTH($C189)=7,MONTH($C189)=8,MONTH($C189)=9),3,IF(OR(MONTH($C189)=10,MONTH($C189)=11,MONTH($C189)=12),4)))))</f>
        <v/>
      </c>
      <c r="Z189" s="447" t="str">
        <f>IF(C189="","","Ngày  "&amp;DAY(C189)&amp; "  "&amp;"Tháng  "&amp;MONTH(C189) &amp;"  "&amp;"Năm"&amp;"  " &amp;YEAR(C189))</f>
        <v/>
      </c>
      <c r="AA189" s="169"/>
      <c r="AB189" s="169"/>
      <c r="AC189" s="169"/>
      <c r="AD189" s="169"/>
      <c r="AE189" s="447" t="str">
        <f t="shared" si="11"/>
        <v/>
      </c>
      <c r="AF189" s="169"/>
      <c r="AG189" s="169"/>
    </row>
    <row r="190" spans="2:33" x14ac:dyDescent="0.25">
      <c r="B190" s="169"/>
      <c r="C190" s="170"/>
      <c r="D190" s="443"/>
      <c r="E190" s="169"/>
      <c r="F190" s="171"/>
      <c r="G190" s="169"/>
      <c r="H190" s="169"/>
      <c r="I190" s="172"/>
      <c r="J190" s="172"/>
      <c r="K190" s="173"/>
      <c r="L190" s="173"/>
      <c r="M190" s="173"/>
      <c r="N190" s="174"/>
      <c r="O190" s="444">
        <f t="shared" si="12"/>
        <v>0</v>
      </c>
      <c r="P190" s="169"/>
      <c r="Q190" s="436"/>
      <c r="R190" s="436"/>
      <c r="S190" s="445" t="str">
        <f>IFERROR(IF(R190="",VLOOKUP(Q190,DMKH_NCC!$C$7:$G$150,3,0),VLOOKUP(R190,DMKH_NCC!$C$7:$G$150,3,0)),"")</f>
        <v/>
      </c>
      <c r="T190" s="445" t="str">
        <f>IFERROR(IF(R190="",VLOOKUP(Q190,DMKH_NCC!$C$7:$G$150,4,0),VLOOKUP(R190,DMKH_NCC!$C$7:$G$150,4,0)),"")</f>
        <v/>
      </c>
      <c r="U190" s="446" t="str">
        <f>IFERROR(IF(R190="",VLOOKUP(Q190,DMKH_NCC!$C$7:$G$150,5,0),VLOOKUP(R190,DMKH_NCC!$C$7:$G$150,5,0)),"")</f>
        <v/>
      </c>
      <c r="V190" s="169"/>
      <c r="W190" s="169"/>
      <c r="X190" s="171"/>
      <c r="Y190" s="447" t="str">
        <f>IF($G190="","",IF(OR(MONTH($C190)=1,MONTH($C190)=2,MONTH($C190)=3),1,IF(OR(MONTH($C190)=4,MONTH($C190)=5,MONTH($C190)=6),2,IF(OR(MONTH($C190)=7,MONTH($C190)=8,MONTH($C190)=9),3,IF(OR(MONTH($C190)=10,MONTH($C190)=11,MONTH($C190)=12),4)))))</f>
        <v/>
      </c>
      <c r="Z190" s="447" t="str">
        <f>IF(C190="","","Ngày  "&amp;DAY(C190)&amp; "  "&amp;"Tháng  "&amp;MONTH(C190) &amp;"  "&amp;"Năm"&amp;"  " &amp;YEAR(C190))</f>
        <v/>
      </c>
      <c r="AA190" s="169"/>
      <c r="AB190" s="169"/>
      <c r="AC190" s="169"/>
      <c r="AD190" s="169"/>
      <c r="AE190" s="447" t="str">
        <f t="shared" si="11"/>
        <v/>
      </c>
      <c r="AF190" s="169"/>
      <c r="AG190" s="169"/>
    </row>
    <row r="191" spans="2:33" x14ac:dyDescent="0.25">
      <c r="B191" s="169"/>
      <c r="C191" s="170"/>
      <c r="D191" s="443"/>
      <c r="E191" s="169"/>
      <c r="F191" s="171"/>
      <c r="G191" s="169"/>
      <c r="H191" s="169"/>
      <c r="I191" s="172"/>
      <c r="J191" s="172"/>
      <c r="K191" s="173"/>
      <c r="L191" s="173"/>
      <c r="M191" s="173"/>
      <c r="N191" s="174"/>
      <c r="O191" s="444">
        <f t="shared" si="12"/>
        <v>0</v>
      </c>
      <c r="P191" s="169"/>
      <c r="Q191" s="436"/>
      <c r="R191" s="436"/>
      <c r="S191" s="445" t="str">
        <f>IFERROR(IF(R191="",VLOOKUP(Q191,DMKH_NCC!$C$7:$G$150,3,0),VLOOKUP(R191,DMKH_NCC!$C$7:$G$150,3,0)),"")</f>
        <v/>
      </c>
      <c r="T191" s="445" t="str">
        <f>IFERROR(IF(R191="",VLOOKUP(Q191,DMKH_NCC!$C$7:$G$150,4,0),VLOOKUP(R191,DMKH_NCC!$C$7:$G$150,4,0)),"")</f>
        <v/>
      </c>
      <c r="U191" s="446" t="str">
        <f>IFERROR(IF(R191="",VLOOKUP(Q191,DMKH_NCC!$C$7:$G$150,5,0),VLOOKUP(R191,DMKH_NCC!$C$7:$G$150,5,0)),"")</f>
        <v/>
      </c>
      <c r="V191" s="169"/>
      <c r="W191" s="169"/>
      <c r="X191" s="171"/>
      <c r="Y191" s="447" t="str">
        <f>IF($G191="","",IF(OR(MONTH($C191)=1,MONTH($C191)=2,MONTH($C191)=3),1,IF(OR(MONTH($C191)=4,MONTH($C191)=5,MONTH($C191)=6),2,IF(OR(MONTH($C191)=7,MONTH($C191)=8,MONTH($C191)=9),3,IF(OR(MONTH($C191)=10,MONTH($C191)=11,MONTH($C191)=12),4)))))</f>
        <v/>
      </c>
      <c r="Z191" s="447" t="str">
        <f>IF(C191="","","Ngày  "&amp;DAY(C191)&amp; "  "&amp;"Tháng  "&amp;MONTH(C191) &amp;"  "&amp;"Năm"&amp;"  " &amp;YEAR(C191))</f>
        <v/>
      </c>
      <c r="AA191" s="169"/>
      <c r="AB191" s="169"/>
      <c r="AC191" s="169"/>
      <c r="AD191" s="169"/>
      <c r="AE191" s="447" t="str">
        <f t="shared" si="11"/>
        <v/>
      </c>
      <c r="AF191" s="169"/>
      <c r="AG191" s="169"/>
    </row>
    <row r="192" spans="2:33" x14ac:dyDescent="0.25">
      <c r="B192" s="169"/>
      <c r="C192" s="170"/>
      <c r="D192" s="443"/>
      <c r="E192" s="169"/>
      <c r="F192" s="171"/>
      <c r="G192" s="169"/>
      <c r="H192" s="169"/>
      <c r="I192" s="172"/>
      <c r="J192" s="172"/>
      <c r="K192" s="173"/>
      <c r="L192" s="173"/>
      <c r="M192" s="173"/>
      <c r="N192" s="174"/>
      <c r="O192" s="444">
        <f t="shared" si="12"/>
        <v>0</v>
      </c>
      <c r="P192" s="169"/>
      <c r="Q192" s="436"/>
      <c r="R192" s="436"/>
      <c r="S192" s="445" t="str">
        <f>IFERROR(IF(R192="",VLOOKUP(Q192,DMKH_NCC!$C$7:$G$150,3,0),VLOOKUP(R192,DMKH_NCC!$C$7:$G$150,3,0)),"")</f>
        <v/>
      </c>
      <c r="T192" s="445" t="str">
        <f>IFERROR(IF(R192="",VLOOKUP(Q192,DMKH_NCC!$C$7:$G$150,4,0),VLOOKUP(R192,DMKH_NCC!$C$7:$G$150,4,0)),"")</f>
        <v/>
      </c>
      <c r="U192" s="446" t="str">
        <f>IFERROR(IF(R192="",VLOOKUP(Q192,DMKH_NCC!$C$7:$G$150,5,0),VLOOKUP(R192,DMKH_NCC!$C$7:$G$150,5,0)),"")</f>
        <v/>
      </c>
      <c r="V192" s="169"/>
      <c r="W192" s="169"/>
      <c r="X192" s="171"/>
      <c r="Y192" s="447" t="str">
        <f>IF($G192="","",IF(OR(MONTH($C192)=1,MONTH($C192)=2,MONTH($C192)=3),1,IF(OR(MONTH($C192)=4,MONTH($C192)=5,MONTH($C192)=6),2,IF(OR(MONTH($C192)=7,MONTH($C192)=8,MONTH($C192)=9),3,IF(OR(MONTH($C192)=10,MONTH($C192)=11,MONTH($C192)=12),4)))))</f>
        <v/>
      </c>
      <c r="Z192" s="447" t="str">
        <f>IF(C192="","","Ngày  "&amp;DAY(C192)&amp; "  "&amp;"Tháng  "&amp;MONTH(C192) &amp;"  "&amp;"Năm"&amp;"  " &amp;YEAR(C192))</f>
        <v/>
      </c>
      <c r="AA192" s="169"/>
      <c r="AB192" s="169"/>
      <c r="AC192" s="169"/>
      <c r="AD192" s="169"/>
      <c r="AE192" s="447" t="str">
        <f t="shared" si="11"/>
        <v/>
      </c>
      <c r="AF192" s="169"/>
      <c r="AG192" s="169"/>
    </row>
    <row r="193" spans="2:33" x14ac:dyDescent="0.25">
      <c r="B193" s="169"/>
      <c r="C193" s="170"/>
      <c r="D193" s="443"/>
      <c r="E193" s="169"/>
      <c r="F193" s="171"/>
      <c r="G193" s="169"/>
      <c r="H193" s="169"/>
      <c r="I193" s="172"/>
      <c r="J193" s="172"/>
      <c r="K193" s="173"/>
      <c r="L193" s="173"/>
      <c r="M193" s="173"/>
      <c r="N193" s="174"/>
      <c r="O193" s="444">
        <f t="shared" si="12"/>
        <v>0</v>
      </c>
      <c r="P193" s="169"/>
      <c r="Q193" s="436"/>
      <c r="R193" s="436"/>
      <c r="S193" s="445" t="str">
        <f>IFERROR(IF(R193="",VLOOKUP(Q193,DMKH_NCC!$C$7:$G$150,3,0),VLOOKUP(R193,DMKH_NCC!$C$7:$G$150,3,0)),"")</f>
        <v/>
      </c>
      <c r="T193" s="445" t="str">
        <f>IFERROR(IF(R193="",VLOOKUP(Q193,DMKH_NCC!$C$7:$G$150,4,0),VLOOKUP(R193,DMKH_NCC!$C$7:$G$150,4,0)),"")</f>
        <v/>
      </c>
      <c r="U193" s="446" t="str">
        <f>IFERROR(IF(R193="",VLOOKUP(Q193,DMKH_NCC!$C$7:$G$150,5,0),VLOOKUP(R193,DMKH_NCC!$C$7:$G$150,5,0)),"")</f>
        <v/>
      </c>
      <c r="V193" s="169"/>
      <c r="W193" s="169"/>
      <c r="X193" s="171"/>
      <c r="Y193" s="447" t="str">
        <f>IF($G193="","",IF(OR(MONTH($C193)=1,MONTH($C193)=2,MONTH($C193)=3),1,IF(OR(MONTH($C193)=4,MONTH($C193)=5,MONTH($C193)=6),2,IF(OR(MONTH($C193)=7,MONTH($C193)=8,MONTH($C193)=9),3,IF(OR(MONTH($C193)=10,MONTH($C193)=11,MONTH($C193)=12),4)))))</f>
        <v/>
      </c>
      <c r="Z193" s="447" t="str">
        <f>IF(C193="","","Ngày  "&amp;DAY(C193)&amp; "  "&amp;"Tháng  "&amp;MONTH(C193) &amp;"  "&amp;"Năm"&amp;"  " &amp;YEAR(C193))</f>
        <v/>
      </c>
      <c r="AA193" s="169"/>
      <c r="AB193" s="169"/>
      <c r="AC193" s="169"/>
      <c r="AD193" s="169"/>
      <c r="AE193" s="447" t="str">
        <f t="shared" si="11"/>
        <v/>
      </c>
      <c r="AF193" s="169"/>
      <c r="AG193" s="169"/>
    </row>
    <row r="194" spans="2:33" x14ac:dyDescent="0.25">
      <c r="B194" s="169"/>
      <c r="C194" s="170"/>
      <c r="D194" s="443"/>
      <c r="E194" s="169"/>
      <c r="F194" s="171"/>
      <c r="G194" s="169"/>
      <c r="H194" s="169"/>
      <c r="I194" s="172"/>
      <c r="J194" s="172"/>
      <c r="K194" s="173"/>
      <c r="L194" s="173"/>
      <c r="M194" s="173"/>
      <c r="N194" s="174"/>
      <c r="O194" s="444">
        <f t="shared" si="12"/>
        <v>0</v>
      </c>
      <c r="P194" s="169"/>
      <c r="Q194" s="436"/>
      <c r="R194" s="436"/>
      <c r="S194" s="445" t="str">
        <f>IFERROR(IF(R194="",VLOOKUP(Q194,DMKH_NCC!$C$7:$G$150,3,0),VLOOKUP(R194,DMKH_NCC!$C$7:$G$150,3,0)),"")</f>
        <v/>
      </c>
      <c r="T194" s="445" t="str">
        <f>IFERROR(IF(R194="",VLOOKUP(Q194,DMKH_NCC!$C$7:$G$150,4,0),VLOOKUP(R194,DMKH_NCC!$C$7:$G$150,4,0)),"")</f>
        <v/>
      </c>
      <c r="U194" s="446" t="str">
        <f>IFERROR(IF(R194="",VLOOKUP(Q194,DMKH_NCC!$C$7:$G$150,5,0),VLOOKUP(R194,DMKH_NCC!$C$7:$G$150,5,0)),"")</f>
        <v/>
      </c>
      <c r="V194" s="169"/>
      <c r="W194" s="169"/>
      <c r="X194" s="171"/>
      <c r="Y194" s="447" t="str">
        <f>IF($G194="","",IF(OR(MONTH($C194)=1,MONTH($C194)=2,MONTH($C194)=3),1,IF(OR(MONTH($C194)=4,MONTH($C194)=5,MONTH($C194)=6),2,IF(OR(MONTH($C194)=7,MONTH($C194)=8,MONTH($C194)=9),3,IF(OR(MONTH($C194)=10,MONTH($C194)=11,MONTH($C194)=12),4)))))</f>
        <v/>
      </c>
      <c r="Z194" s="447" t="str">
        <f>IF(C194="","","Ngày  "&amp;DAY(C194)&amp; "  "&amp;"Tháng  "&amp;MONTH(C194) &amp;"  "&amp;"Năm"&amp;"  " &amp;YEAR(C194))</f>
        <v/>
      </c>
      <c r="AA194" s="169"/>
      <c r="AB194" s="169"/>
      <c r="AC194" s="169"/>
      <c r="AD194" s="169"/>
      <c r="AE194" s="447" t="str">
        <f t="shared" si="11"/>
        <v/>
      </c>
      <c r="AF194" s="169"/>
      <c r="AG194" s="169"/>
    </row>
    <row r="195" spans="2:33" x14ac:dyDescent="0.25">
      <c r="B195" s="169"/>
      <c r="C195" s="170"/>
      <c r="D195" s="443"/>
      <c r="E195" s="169"/>
      <c r="F195" s="171"/>
      <c r="G195" s="169"/>
      <c r="H195" s="169"/>
      <c r="I195" s="172"/>
      <c r="J195" s="172"/>
      <c r="K195" s="173"/>
      <c r="L195" s="173"/>
      <c r="M195" s="173"/>
      <c r="N195" s="174"/>
      <c r="O195" s="444">
        <f t="shared" si="12"/>
        <v>0</v>
      </c>
      <c r="P195" s="169"/>
      <c r="Q195" s="436"/>
      <c r="R195" s="436"/>
      <c r="S195" s="445" t="str">
        <f>IFERROR(IF(R195="",VLOOKUP(Q195,DMKH_NCC!$C$7:$G$150,3,0),VLOOKUP(R195,DMKH_NCC!$C$7:$G$150,3,0)),"")</f>
        <v/>
      </c>
      <c r="T195" s="445" t="str">
        <f>IFERROR(IF(R195="",VLOOKUP(Q195,DMKH_NCC!$C$7:$G$150,4,0),VLOOKUP(R195,DMKH_NCC!$C$7:$G$150,4,0)),"")</f>
        <v/>
      </c>
      <c r="U195" s="446" t="str">
        <f>IFERROR(IF(R195="",VLOOKUP(Q195,DMKH_NCC!$C$7:$G$150,5,0),VLOOKUP(R195,DMKH_NCC!$C$7:$G$150,5,0)),"")</f>
        <v/>
      </c>
      <c r="V195" s="169"/>
      <c r="W195" s="169"/>
      <c r="X195" s="171"/>
      <c r="Y195" s="447" t="str">
        <f>IF($G195="","",IF(OR(MONTH($C195)=1,MONTH($C195)=2,MONTH($C195)=3),1,IF(OR(MONTH($C195)=4,MONTH($C195)=5,MONTH($C195)=6),2,IF(OR(MONTH($C195)=7,MONTH($C195)=8,MONTH($C195)=9),3,IF(OR(MONTH($C195)=10,MONTH($C195)=11,MONTH($C195)=12),4)))))</f>
        <v/>
      </c>
      <c r="Z195" s="447" t="str">
        <f>IF(C195="","","Ngày  "&amp;DAY(C195)&amp; "  "&amp;"Tháng  "&amp;MONTH(C195) &amp;"  "&amp;"Năm"&amp;"  " &amp;YEAR(C195))</f>
        <v/>
      </c>
      <c r="AA195" s="169"/>
      <c r="AB195" s="169"/>
      <c r="AC195" s="169"/>
      <c r="AD195" s="169"/>
      <c r="AE195" s="447" t="str">
        <f t="shared" si="11"/>
        <v/>
      </c>
      <c r="AF195" s="169"/>
      <c r="AG195" s="169"/>
    </row>
    <row r="196" spans="2:33" x14ac:dyDescent="0.25">
      <c r="B196" s="169"/>
      <c r="C196" s="170"/>
      <c r="D196" s="443"/>
      <c r="E196" s="169"/>
      <c r="F196" s="171"/>
      <c r="G196" s="169"/>
      <c r="H196" s="169"/>
      <c r="I196" s="172"/>
      <c r="J196" s="172"/>
      <c r="K196" s="173"/>
      <c r="L196" s="173"/>
      <c r="M196" s="173"/>
      <c r="N196" s="174"/>
      <c r="O196" s="444">
        <f t="shared" si="12"/>
        <v>0</v>
      </c>
      <c r="P196" s="169"/>
      <c r="Q196" s="436"/>
      <c r="R196" s="436"/>
      <c r="S196" s="445" t="str">
        <f>IFERROR(IF(R196="",VLOOKUP(Q196,DMKH_NCC!$C$7:$G$150,3,0),VLOOKUP(R196,DMKH_NCC!$C$7:$G$150,3,0)),"")</f>
        <v/>
      </c>
      <c r="T196" s="445" t="str">
        <f>IFERROR(IF(R196="",VLOOKUP(Q196,DMKH_NCC!$C$7:$G$150,4,0),VLOOKUP(R196,DMKH_NCC!$C$7:$G$150,4,0)),"")</f>
        <v/>
      </c>
      <c r="U196" s="446" t="str">
        <f>IFERROR(IF(R196="",VLOOKUP(Q196,DMKH_NCC!$C$7:$G$150,5,0),VLOOKUP(R196,DMKH_NCC!$C$7:$G$150,5,0)),"")</f>
        <v/>
      </c>
      <c r="V196" s="169"/>
      <c r="W196" s="169"/>
      <c r="X196" s="171"/>
      <c r="Y196" s="447" t="str">
        <f>IF($G196="","",IF(OR(MONTH($C196)=1,MONTH($C196)=2,MONTH($C196)=3),1,IF(OR(MONTH($C196)=4,MONTH($C196)=5,MONTH($C196)=6),2,IF(OR(MONTH($C196)=7,MONTH($C196)=8,MONTH($C196)=9),3,IF(OR(MONTH($C196)=10,MONTH($C196)=11,MONTH($C196)=12),4)))))</f>
        <v/>
      </c>
      <c r="Z196" s="447" t="str">
        <f>IF(C196="","","Ngày  "&amp;DAY(C196)&amp; "  "&amp;"Tháng  "&amp;MONTH(C196) &amp;"  "&amp;"Năm"&amp;"  " &amp;YEAR(C196))</f>
        <v/>
      </c>
      <c r="AA196" s="169"/>
      <c r="AB196" s="169"/>
      <c r="AC196" s="169"/>
      <c r="AD196" s="169"/>
      <c r="AE196" s="447" t="str">
        <f t="shared" si="11"/>
        <v/>
      </c>
      <c r="AF196" s="169"/>
      <c r="AG196" s="169"/>
    </row>
    <row r="197" spans="2:33" x14ac:dyDescent="0.25">
      <c r="B197" s="169"/>
      <c r="C197" s="170"/>
      <c r="D197" s="443"/>
      <c r="E197" s="169"/>
      <c r="F197" s="171"/>
      <c r="G197" s="169"/>
      <c r="H197" s="169"/>
      <c r="I197" s="172"/>
      <c r="J197" s="172"/>
      <c r="K197" s="173"/>
      <c r="L197" s="173"/>
      <c r="M197" s="173"/>
      <c r="N197" s="174"/>
      <c r="O197" s="444">
        <f t="shared" si="12"/>
        <v>0</v>
      </c>
      <c r="P197" s="169"/>
      <c r="Q197" s="436"/>
      <c r="R197" s="436"/>
      <c r="S197" s="445" t="str">
        <f>IFERROR(IF(R197="",VLOOKUP(Q197,DMKH_NCC!$C$7:$G$150,3,0),VLOOKUP(R197,DMKH_NCC!$C$7:$G$150,3,0)),"")</f>
        <v/>
      </c>
      <c r="T197" s="445" t="str">
        <f>IFERROR(IF(R197="",VLOOKUP(Q197,DMKH_NCC!$C$7:$G$150,4,0),VLOOKUP(R197,DMKH_NCC!$C$7:$G$150,4,0)),"")</f>
        <v/>
      </c>
      <c r="U197" s="446" t="str">
        <f>IFERROR(IF(R197="",VLOOKUP(Q197,DMKH_NCC!$C$7:$G$150,5,0),VLOOKUP(R197,DMKH_NCC!$C$7:$G$150,5,0)),"")</f>
        <v/>
      </c>
      <c r="V197" s="169"/>
      <c r="W197" s="169"/>
      <c r="X197" s="171"/>
      <c r="Y197" s="447" t="str">
        <f>IF($G197="","",IF(OR(MONTH($C197)=1,MONTH($C197)=2,MONTH($C197)=3),1,IF(OR(MONTH($C197)=4,MONTH($C197)=5,MONTH($C197)=6),2,IF(OR(MONTH($C197)=7,MONTH($C197)=8,MONTH($C197)=9),3,IF(OR(MONTH($C197)=10,MONTH($C197)=11,MONTH($C197)=12),4)))))</f>
        <v/>
      </c>
      <c r="Z197" s="447" t="str">
        <f>IF(C197="","","Ngày  "&amp;DAY(C197)&amp; "  "&amp;"Tháng  "&amp;MONTH(C197) &amp;"  "&amp;"Năm"&amp;"  " &amp;YEAR(C197))</f>
        <v/>
      </c>
      <c r="AA197" s="169"/>
      <c r="AB197" s="169"/>
      <c r="AC197" s="169"/>
      <c r="AD197" s="169"/>
      <c r="AE197" s="447" t="str">
        <f t="shared" ref="AE197:AE260" si="13">IF(G197="","",IF(G197="MV",G197&amp;Y197,IF(G197="BR",G197&amp;N197&amp;Y197)))</f>
        <v/>
      </c>
      <c r="AF197" s="169"/>
      <c r="AG197" s="169"/>
    </row>
    <row r="198" spans="2:33" x14ac:dyDescent="0.25">
      <c r="B198" s="169"/>
      <c r="C198" s="170"/>
      <c r="D198" s="443"/>
      <c r="E198" s="169"/>
      <c r="F198" s="171"/>
      <c r="G198" s="169"/>
      <c r="H198" s="169"/>
      <c r="I198" s="172"/>
      <c r="J198" s="172"/>
      <c r="K198" s="173"/>
      <c r="L198" s="173"/>
      <c r="M198" s="173"/>
      <c r="N198" s="174"/>
      <c r="O198" s="444">
        <f t="shared" ref="O198:O261" si="14">N198*K198</f>
        <v>0</v>
      </c>
      <c r="P198" s="169"/>
      <c r="Q198" s="436"/>
      <c r="R198" s="436"/>
      <c r="S198" s="445" t="str">
        <f>IFERROR(IF(R198="",VLOOKUP(Q198,DMKH_NCC!$C$7:$G$150,3,0),VLOOKUP(R198,DMKH_NCC!$C$7:$G$150,3,0)),"")</f>
        <v/>
      </c>
      <c r="T198" s="445" t="str">
        <f>IFERROR(IF(R198="",VLOOKUP(Q198,DMKH_NCC!$C$7:$G$150,4,0),VLOOKUP(R198,DMKH_NCC!$C$7:$G$150,4,0)),"")</f>
        <v/>
      </c>
      <c r="U198" s="446" t="str">
        <f>IFERROR(IF(R198="",VLOOKUP(Q198,DMKH_NCC!$C$7:$G$150,5,0),VLOOKUP(R198,DMKH_NCC!$C$7:$G$150,5,0)),"")</f>
        <v/>
      </c>
      <c r="V198" s="169"/>
      <c r="W198" s="169"/>
      <c r="X198" s="171"/>
      <c r="Y198" s="447" t="str">
        <f>IF($G198="","",IF(OR(MONTH($C198)=1,MONTH($C198)=2,MONTH($C198)=3),1,IF(OR(MONTH($C198)=4,MONTH($C198)=5,MONTH($C198)=6),2,IF(OR(MONTH($C198)=7,MONTH($C198)=8,MONTH($C198)=9),3,IF(OR(MONTH($C198)=10,MONTH($C198)=11,MONTH($C198)=12),4)))))</f>
        <v/>
      </c>
      <c r="Z198" s="447" t="str">
        <f>IF(C198="","","Ngày  "&amp;DAY(C198)&amp; "  "&amp;"Tháng  "&amp;MONTH(C198) &amp;"  "&amp;"Năm"&amp;"  " &amp;YEAR(C198))</f>
        <v/>
      </c>
      <c r="AA198" s="169"/>
      <c r="AB198" s="169"/>
      <c r="AC198" s="169"/>
      <c r="AD198" s="169"/>
      <c r="AE198" s="447" t="str">
        <f t="shared" si="13"/>
        <v/>
      </c>
      <c r="AF198" s="169"/>
      <c r="AG198" s="169"/>
    </row>
    <row r="199" spans="2:33" x14ac:dyDescent="0.25">
      <c r="B199" s="169"/>
      <c r="C199" s="170"/>
      <c r="D199" s="443"/>
      <c r="E199" s="169"/>
      <c r="F199" s="171"/>
      <c r="G199" s="169"/>
      <c r="H199" s="169"/>
      <c r="I199" s="172"/>
      <c r="J199" s="172"/>
      <c r="K199" s="173"/>
      <c r="L199" s="173"/>
      <c r="M199" s="173"/>
      <c r="N199" s="174"/>
      <c r="O199" s="444">
        <f t="shared" si="14"/>
        <v>0</v>
      </c>
      <c r="P199" s="169"/>
      <c r="Q199" s="436"/>
      <c r="R199" s="436"/>
      <c r="S199" s="445" t="str">
        <f>IFERROR(IF(R199="",VLOOKUP(Q199,DMKH_NCC!$C$7:$G$150,3,0),VLOOKUP(R199,DMKH_NCC!$C$7:$G$150,3,0)),"")</f>
        <v/>
      </c>
      <c r="T199" s="445" t="str">
        <f>IFERROR(IF(R199="",VLOOKUP(Q199,DMKH_NCC!$C$7:$G$150,4,0),VLOOKUP(R199,DMKH_NCC!$C$7:$G$150,4,0)),"")</f>
        <v/>
      </c>
      <c r="U199" s="446" t="str">
        <f>IFERROR(IF(R199="",VLOOKUP(Q199,DMKH_NCC!$C$7:$G$150,5,0),VLOOKUP(R199,DMKH_NCC!$C$7:$G$150,5,0)),"")</f>
        <v/>
      </c>
      <c r="V199" s="169"/>
      <c r="W199" s="169"/>
      <c r="X199" s="171"/>
      <c r="Y199" s="447" t="str">
        <f>IF($G199="","",IF(OR(MONTH($C199)=1,MONTH($C199)=2,MONTH($C199)=3),1,IF(OR(MONTH($C199)=4,MONTH($C199)=5,MONTH($C199)=6),2,IF(OR(MONTH($C199)=7,MONTH($C199)=8,MONTH($C199)=9),3,IF(OR(MONTH($C199)=10,MONTH($C199)=11,MONTH($C199)=12),4)))))</f>
        <v/>
      </c>
      <c r="Z199" s="447" t="str">
        <f>IF(C199="","","Ngày  "&amp;DAY(C199)&amp; "  "&amp;"Tháng  "&amp;MONTH(C199) &amp;"  "&amp;"Năm"&amp;"  " &amp;YEAR(C199))</f>
        <v/>
      </c>
      <c r="AA199" s="169"/>
      <c r="AB199" s="169"/>
      <c r="AC199" s="169"/>
      <c r="AD199" s="169"/>
      <c r="AE199" s="447" t="str">
        <f t="shared" si="13"/>
        <v/>
      </c>
      <c r="AF199" s="169"/>
      <c r="AG199" s="169"/>
    </row>
    <row r="200" spans="2:33" x14ac:dyDescent="0.25">
      <c r="B200" s="169"/>
      <c r="C200" s="170"/>
      <c r="D200" s="443"/>
      <c r="E200" s="169"/>
      <c r="F200" s="171"/>
      <c r="G200" s="169"/>
      <c r="H200" s="169"/>
      <c r="I200" s="172"/>
      <c r="J200" s="172"/>
      <c r="K200" s="173"/>
      <c r="L200" s="173"/>
      <c r="M200" s="173"/>
      <c r="N200" s="174"/>
      <c r="O200" s="444">
        <f t="shared" si="14"/>
        <v>0</v>
      </c>
      <c r="P200" s="169"/>
      <c r="Q200" s="436"/>
      <c r="R200" s="436"/>
      <c r="S200" s="445" t="str">
        <f>IFERROR(IF(R200="",VLOOKUP(Q200,DMKH_NCC!$C$7:$G$150,3,0),VLOOKUP(R200,DMKH_NCC!$C$7:$G$150,3,0)),"")</f>
        <v/>
      </c>
      <c r="T200" s="445" t="str">
        <f>IFERROR(IF(R200="",VLOOKUP(Q200,DMKH_NCC!$C$7:$G$150,4,0),VLOOKUP(R200,DMKH_NCC!$C$7:$G$150,4,0)),"")</f>
        <v/>
      </c>
      <c r="U200" s="446" t="str">
        <f>IFERROR(IF(R200="",VLOOKUP(Q200,DMKH_NCC!$C$7:$G$150,5,0),VLOOKUP(R200,DMKH_NCC!$C$7:$G$150,5,0)),"")</f>
        <v/>
      </c>
      <c r="V200" s="169"/>
      <c r="W200" s="169"/>
      <c r="X200" s="171"/>
      <c r="Y200" s="447" t="str">
        <f>IF($G200="","",IF(OR(MONTH($C200)=1,MONTH($C200)=2,MONTH($C200)=3),1,IF(OR(MONTH($C200)=4,MONTH($C200)=5,MONTH($C200)=6),2,IF(OR(MONTH($C200)=7,MONTH($C200)=8,MONTH($C200)=9),3,IF(OR(MONTH($C200)=10,MONTH($C200)=11,MONTH($C200)=12),4)))))</f>
        <v/>
      </c>
      <c r="Z200" s="447" t="str">
        <f>IF(C200="","","Ngày  "&amp;DAY(C200)&amp; "  "&amp;"Tháng  "&amp;MONTH(C200) &amp;"  "&amp;"Năm"&amp;"  " &amp;YEAR(C200))</f>
        <v/>
      </c>
      <c r="AA200" s="169"/>
      <c r="AB200" s="169"/>
      <c r="AC200" s="169"/>
      <c r="AD200" s="169"/>
      <c r="AE200" s="447" t="str">
        <f t="shared" si="13"/>
        <v/>
      </c>
      <c r="AF200" s="169"/>
      <c r="AG200" s="169"/>
    </row>
    <row r="201" spans="2:33" x14ac:dyDescent="0.25">
      <c r="B201" s="169"/>
      <c r="C201" s="170"/>
      <c r="D201" s="443"/>
      <c r="E201" s="169"/>
      <c r="F201" s="171"/>
      <c r="G201" s="169"/>
      <c r="H201" s="169"/>
      <c r="I201" s="172"/>
      <c r="J201" s="172"/>
      <c r="K201" s="173"/>
      <c r="L201" s="173"/>
      <c r="M201" s="173"/>
      <c r="N201" s="174"/>
      <c r="O201" s="444">
        <f t="shared" si="14"/>
        <v>0</v>
      </c>
      <c r="P201" s="169"/>
      <c r="Q201" s="436"/>
      <c r="R201" s="436"/>
      <c r="S201" s="445" t="str">
        <f>IFERROR(IF(R201="",VLOOKUP(Q201,DMKH_NCC!$C$7:$G$150,3,0),VLOOKUP(R201,DMKH_NCC!$C$7:$G$150,3,0)),"")</f>
        <v/>
      </c>
      <c r="T201" s="445" t="str">
        <f>IFERROR(IF(R201="",VLOOKUP(Q201,DMKH_NCC!$C$7:$G$150,4,0),VLOOKUP(R201,DMKH_NCC!$C$7:$G$150,4,0)),"")</f>
        <v/>
      </c>
      <c r="U201" s="446" t="str">
        <f>IFERROR(IF(R201="",VLOOKUP(Q201,DMKH_NCC!$C$7:$G$150,5,0),VLOOKUP(R201,DMKH_NCC!$C$7:$G$150,5,0)),"")</f>
        <v/>
      </c>
      <c r="V201" s="169"/>
      <c r="W201" s="169"/>
      <c r="X201" s="171"/>
      <c r="Y201" s="447" t="str">
        <f>IF($G201="","",IF(OR(MONTH($C201)=1,MONTH($C201)=2,MONTH($C201)=3),1,IF(OR(MONTH($C201)=4,MONTH($C201)=5,MONTH($C201)=6),2,IF(OR(MONTH($C201)=7,MONTH($C201)=8,MONTH($C201)=9),3,IF(OR(MONTH($C201)=10,MONTH($C201)=11,MONTH($C201)=12),4)))))</f>
        <v/>
      </c>
      <c r="Z201" s="447" t="str">
        <f>IF(C201="","","Ngày  "&amp;DAY(C201)&amp; "  "&amp;"Tháng  "&amp;MONTH(C201) &amp;"  "&amp;"Năm"&amp;"  " &amp;YEAR(C201))</f>
        <v/>
      </c>
      <c r="AA201" s="169"/>
      <c r="AB201" s="169"/>
      <c r="AC201" s="169"/>
      <c r="AD201" s="169"/>
      <c r="AE201" s="447" t="str">
        <f t="shared" si="13"/>
        <v/>
      </c>
      <c r="AF201" s="169"/>
      <c r="AG201" s="169"/>
    </row>
    <row r="202" spans="2:33" x14ac:dyDescent="0.25">
      <c r="B202" s="169"/>
      <c r="C202" s="170"/>
      <c r="D202" s="443"/>
      <c r="E202" s="169"/>
      <c r="F202" s="171"/>
      <c r="G202" s="169"/>
      <c r="H202" s="169"/>
      <c r="I202" s="172"/>
      <c r="J202" s="172"/>
      <c r="K202" s="173"/>
      <c r="L202" s="173"/>
      <c r="M202" s="173"/>
      <c r="N202" s="174"/>
      <c r="O202" s="444">
        <f t="shared" si="14"/>
        <v>0</v>
      </c>
      <c r="P202" s="169"/>
      <c r="Q202" s="436"/>
      <c r="R202" s="436"/>
      <c r="S202" s="445" t="str">
        <f>IFERROR(IF(R202="",VLOOKUP(Q202,DMKH_NCC!$C$7:$G$150,3,0),VLOOKUP(R202,DMKH_NCC!$C$7:$G$150,3,0)),"")</f>
        <v/>
      </c>
      <c r="T202" s="445" t="str">
        <f>IFERROR(IF(R202="",VLOOKUP(Q202,DMKH_NCC!$C$7:$G$150,4,0),VLOOKUP(R202,DMKH_NCC!$C$7:$G$150,4,0)),"")</f>
        <v/>
      </c>
      <c r="U202" s="446" t="str">
        <f>IFERROR(IF(R202="",VLOOKUP(Q202,DMKH_NCC!$C$7:$G$150,5,0),VLOOKUP(R202,DMKH_NCC!$C$7:$G$150,5,0)),"")</f>
        <v/>
      </c>
      <c r="V202" s="169"/>
      <c r="W202" s="169"/>
      <c r="X202" s="171"/>
      <c r="Y202" s="447" t="str">
        <f>IF($G202="","",IF(OR(MONTH($C202)=1,MONTH($C202)=2,MONTH($C202)=3),1,IF(OR(MONTH($C202)=4,MONTH($C202)=5,MONTH($C202)=6),2,IF(OR(MONTH($C202)=7,MONTH($C202)=8,MONTH($C202)=9),3,IF(OR(MONTH($C202)=10,MONTH($C202)=11,MONTH($C202)=12),4)))))</f>
        <v/>
      </c>
      <c r="Z202" s="447" t="str">
        <f>IF(C202="","","Ngày  "&amp;DAY(C202)&amp; "  "&amp;"Tháng  "&amp;MONTH(C202) &amp;"  "&amp;"Năm"&amp;"  " &amp;YEAR(C202))</f>
        <v/>
      </c>
      <c r="AA202" s="169"/>
      <c r="AB202" s="169"/>
      <c r="AC202" s="169"/>
      <c r="AD202" s="169"/>
      <c r="AE202" s="447" t="str">
        <f t="shared" si="13"/>
        <v/>
      </c>
      <c r="AF202" s="169"/>
      <c r="AG202" s="169"/>
    </row>
    <row r="203" spans="2:33" x14ac:dyDescent="0.25">
      <c r="B203" s="169"/>
      <c r="C203" s="170"/>
      <c r="D203" s="443"/>
      <c r="E203" s="169"/>
      <c r="F203" s="171"/>
      <c r="G203" s="169"/>
      <c r="H203" s="169"/>
      <c r="I203" s="172"/>
      <c r="J203" s="172"/>
      <c r="K203" s="173"/>
      <c r="L203" s="173"/>
      <c r="M203" s="173"/>
      <c r="N203" s="174"/>
      <c r="O203" s="444">
        <f t="shared" si="14"/>
        <v>0</v>
      </c>
      <c r="P203" s="169"/>
      <c r="Q203" s="436"/>
      <c r="R203" s="436"/>
      <c r="S203" s="445" t="str">
        <f>IFERROR(IF(R203="",VLOOKUP(Q203,DMKH_NCC!$C$7:$G$150,3,0),VLOOKUP(R203,DMKH_NCC!$C$7:$G$150,3,0)),"")</f>
        <v/>
      </c>
      <c r="T203" s="445" t="str">
        <f>IFERROR(IF(R203="",VLOOKUP(Q203,DMKH_NCC!$C$7:$G$150,4,0),VLOOKUP(R203,DMKH_NCC!$C$7:$G$150,4,0)),"")</f>
        <v/>
      </c>
      <c r="U203" s="446" t="str">
        <f>IFERROR(IF(R203="",VLOOKUP(Q203,DMKH_NCC!$C$7:$G$150,5,0),VLOOKUP(R203,DMKH_NCC!$C$7:$G$150,5,0)),"")</f>
        <v/>
      </c>
      <c r="V203" s="169"/>
      <c r="W203" s="169"/>
      <c r="X203" s="171"/>
      <c r="Y203" s="447" t="str">
        <f>IF($G203="","",IF(OR(MONTH($C203)=1,MONTH($C203)=2,MONTH($C203)=3),1,IF(OR(MONTH($C203)=4,MONTH($C203)=5,MONTH($C203)=6),2,IF(OR(MONTH($C203)=7,MONTH($C203)=8,MONTH($C203)=9),3,IF(OR(MONTH($C203)=10,MONTH($C203)=11,MONTH($C203)=12),4)))))</f>
        <v/>
      </c>
      <c r="Z203" s="447" t="str">
        <f>IF(C203="","","Ngày  "&amp;DAY(C203)&amp; "  "&amp;"Tháng  "&amp;MONTH(C203) &amp;"  "&amp;"Năm"&amp;"  " &amp;YEAR(C203))</f>
        <v/>
      </c>
      <c r="AA203" s="169"/>
      <c r="AB203" s="169"/>
      <c r="AC203" s="169"/>
      <c r="AD203" s="169"/>
      <c r="AE203" s="447" t="str">
        <f t="shared" si="13"/>
        <v/>
      </c>
      <c r="AF203" s="169"/>
      <c r="AG203" s="169"/>
    </row>
    <row r="204" spans="2:33" x14ac:dyDescent="0.25">
      <c r="B204" s="169"/>
      <c r="C204" s="170"/>
      <c r="D204" s="443"/>
      <c r="E204" s="169"/>
      <c r="F204" s="171"/>
      <c r="G204" s="169"/>
      <c r="H204" s="169"/>
      <c r="I204" s="172"/>
      <c r="J204" s="172"/>
      <c r="K204" s="173"/>
      <c r="L204" s="173"/>
      <c r="M204" s="173"/>
      <c r="N204" s="174"/>
      <c r="O204" s="444">
        <f t="shared" si="14"/>
        <v>0</v>
      </c>
      <c r="P204" s="169"/>
      <c r="Q204" s="436"/>
      <c r="R204" s="436"/>
      <c r="S204" s="445" t="str">
        <f>IFERROR(IF(R204="",VLOOKUP(Q204,DMKH_NCC!$C$7:$G$150,3,0),VLOOKUP(R204,DMKH_NCC!$C$7:$G$150,3,0)),"")</f>
        <v/>
      </c>
      <c r="T204" s="445" t="str">
        <f>IFERROR(IF(R204="",VLOOKUP(Q204,DMKH_NCC!$C$7:$G$150,4,0),VLOOKUP(R204,DMKH_NCC!$C$7:$G$150,4,0)),"")</f>
        <v/>
      </c>
      <c r="U204" s="446" t="str">
        <f>IFERROR(IF(R204="",VLOOKUP(Q204,DMKH_NCC!$C$7:$G$150,5,0),VLOOKUP(R204,DMKH_NCC!$C$7:$G$150,5,0)),"")</f>
        <v/>
      </c>
      <c r="V204" s="169"/>
      <c r="W204" s="169"/>
      <c r="X204" s="171"/>
      <c r="Y204" s="447" t="str">
        <f>IF($G204="","",IF(OR(MONTH($C204)=1,MONTH($C204)=2,MONTH($C204)=3),1,IF(OR(MONTH($C204)=4,MONTH($C204)=5,MONTH($C204)=6),2,IF(OR(MONTH($C204)=7,MONTH($C204)=8,MONTH($C204)=9),3,IF(OR(MONTH($C204)=10,MONTH($C204)=11,MONTH($C204)=12),4)))))</f>
        <v/>
      </c>
      <c r="Z204" s="447" t="str">
        <f>IF(C204="","","Ngày  "&amp;DAY(C204)&amp; "  "&amp;"Tháng  "&amp;MONTH(C204) &amp;"  "&amp;"Năm"&amp;"  " &amp;YEAR(C204))</f>
        <v/>
      </c>
      <c r="AA204" s="169"/>
      <c r="AB204" s="169"/>
      <c r="AC204" s="169"/>
      <c r="AD204" s="169"/>
      <c r="AE204" s="447" t="str">
        <f t="shared" si="13"/>
        <v/>
      </c>
      <c r="AF204" s="169"/>
      <c r="AG204" s="169"/>
    </row>
    <row r="205" spans="2:33" x14ac:dyDescent="0.25">
      <c r="B205" s="169"/>
      <c r="C205" s="170"/>
      <c r="D205" s="443"/>
      <c r="E205" s="169"/>
      <c r="F205" s="171"/>
      <c r="G205" s="169"/>
      <c r="H205" s="169"/>
      <c r="I205" s="172"/>
      <c r="J205" s="172"/>
      <c r="K205" s="173"/>
      <c r="L205" s="173"/>
      <c r="M205" s="173"/>
      <c r="N205" s="174"/>
      <c r="O205" s="444">
        <f t="shared" si="14"/>
        <v>0</v>
      </c>
      <c r="P205" s="169"/>
      <c r="Q205" s="436"/>
      <c r="R205" s="436"/>
      <c r="S205" s="445" t="str">
        <f>IFERROR(IF(R205="",VLOOKUP(Q205,DMKH_NCC!$C$7:$G$150,3,0),VLOOKUP(R205,DMKH_NCC!$C$7:$G$150,3,0)),"")</f>
        <v/>
      </c>
      <c r="T205" s="445" t="str">
        <f>IFERROR(IF(R205="",VLOOKUP(Q205,DMKH_NCC!$C$7:$G$150,4,0),VLOOKUP(R205,DMKH_NCC!$C$7:$G$150,4,0)),"")</f>
        <v/>
      </c>
      <c r="U205" s="446" t="str">
        <f>IFERROR(IF(R205="",VLOOKUP(Q205,DMKH_NCC!$C$7:$G$150,5,0),VLOOKUP(R205,DMKH_NCC!$C$7:$G$150,5,0)),"")</f>
        <v/>
      </c>
      <c r="V205" s="169"/>
      <c r="W205" s="169"/>
      <c r="X205" s="171"/>
      <c r="Y205" s="447" t="str">
        <f>IF($G205="","",IF(OR(MONTH($C205)=1,MONTH($C205)=2,MONTH($C205)=3),1,IF(OR(MONTH($C205)=4,MONTH($C205)=5,MONTH($C205)=6),2,IF(OR(MONTH($C205)=7,MONTH($C205)=8,MONTH($C205)=9),3,IF(OR(MONTH($C205)=10,MONTH($C205)=11,MONTH($C205)=12),4)))))</f>
        <v/>
      </c>
      <c r="Z205" s="447" t="str">
        <f>IF(C205="","","Ngày  "&amp;DAY(C205)&amp; "  "&amp;"Tháng  "&amp;MONTH(C205) &amp;"  "&amp;"Năm"&amp;"  " &amp;YEAR(C205))</f>
        <v/>
      </c>
      <c r="AA205" s="169"/>
      <c r="AB205" s="169"/>
      <c r="AC205" s="169"/>
      <c r="AD205" s="169"/>
      <c r="AE205" s="447" t="str">
        <f t="shared" si="13"/>
        <v/>
      </c>
      <c r="AF205" s="169"/>
      <c r="AG205" s="169"/>
    </row>
    <row r="206" spans="2:33" x14ac:dyDescent="0.25">
      <c r="B206" s="169"/>
      <c r="C206" s="170"/>
      <c r="D206" s="443"/>
      <c r="E206" s="169"/>
      <c r="F206" s="171"/>
      <c r="G206" s="169"/>
      <c r="H206" s="169"/>
      <c r="I206" s="172"/>
      <c r="J206" s="172"/>
      <c r="K206" s="173"/>
      <c r="L206" s="173"/>
      <c r="M206" s="173"/>
      <c r="N206" s="174"/>
      <c r="O206" s="444">
        <f t="shared" si="14"/>
        <v>0</v>
      </c>
      <c r="P206" s="169"/>
      <c r="Q206" s="436"/>
      <c r="R206" s="436"/>
      <c r="S206" s="445" t="str">
        <f>IFERROR(IF(R206="",VLOOKUP(Q206,DMKH_NCC!$C$7:$G$150,3,0),VLOOKUP(R206,DMKH_NCC!$C$7:$G$150,3,0)),"")</f>
        <v/>
      </c>
      <c r="T206" s="445" t="str">
        <f>IFERROR(IF(R206="",VLOOKUP(Q206,DMKH_NCC!$C$7:$G$150,4,0),VLOOKUP(R206,DMKH_NCC!$C$7:$G$150,4,0)),"")</f>
        <v/>
      </c>
      <c r="U206" s="446" t="str">
        <f>IFERROR(IF(R206="",VLOOKUP(Q206,DMKH_NCC!$C$7:$G$150,5,0),VLOOKUP(R206,DMKH_NCC!$C$7:$G$150,5,0)),"")</f>
        <v/>
      </c>
      <c r="V206" s="169"/>
      <c r="W206" s="169"/>
      <c r="X206" s="171"/>
      <c r="Y206" s="447" t="str">
        <f>IF($G206="","",IF(OR(MONTH($C206)=1,MONTH($C206)=2,MONTH($C206)=3),1,IF(OR(MONTH($C206)=4,MONTH($C206)=5,MONTH($C206)=6),2,IF(OR(MONTH($C206)=7,MONTH($C206)=8,MONTH($C206)=9),3,IF(OR(MONTH($C206)=10,MONTH($C206)=11,MONTH($C206)=12),4)))))</f>
        <v/>
      </c>
      <c r="Z206" s="447" t="str">
        <f>IF(C206="","","Ngày  "&amp;DAY(C206)&amp; "  "&amp;"Tháng  "&amp;MONTH(C206) &amp;"  "&amp;"Năm"&amp;"  " &amp;YEAR(C206))</f>
        <v/>
      </c>
      <c r="AA206" s="169"/>
      <c r="AB206" s="169"/>
      <c r="AC206" s="169"/>
      <c r="AD206" s="169"/>
      <c r="AE206" s="447" t="str">
        <f t="shared" si="13"/>
        <v/>
      </c>
      <c r="AF206" s="169"/>
      <c r="AG206" s="169"/>
    </row>
    <row r="207" spans="2:33" x14ac:dyDescent="0.25">
      <c r="B207" s="169"/>
      <c r="C207" s="170"/>
      <c r="D207" s="443"/>
      <c r="E207" s="169"/>
      <c r="F207" s="171"/>
      <c r="G207" s="169"/>
      <c r="H207" s="169"/>
      <c r="I207" s="172"/>
      <c r="J207" s="172"/>
      <c r="K207" s="173"/>
      <c r="L207" s="173"/>
      <c r="M207" s="173"/>
      <c r="N207" s="174"/>
      <c r="O207" s="444">
        <f t="shared" si="14"/>
        <v>0</v>
      </c>
      <c r="P207" s="169"/>
      <c r="Q207" s="436"/>
      <c r="R207" s="436"/>
      <c r="S207" s="445" t="str">
        <f>IFERROR(IF(R207="",VLOOKUP(Q207,DMKH_NCC!$C$7:$G$150,3,0),VLOOKUP(R207,DMKH_NCC!$C$7:$G$150,3,0)),"")</f>
        <v/>
      </c>
      <c r="T207" s="445" t="str">
        <f>IFERROR(IF(R207="",VLOOKUP(Q207,DMKH_NCC!$C$7:$G$150,4,0),VLOOKUP(R207,DMKH_NCC!$C$7:$G$150,4,0)),"")</f>
        <v/>
      </c>
      <c r="U207" s="446" t="str">
        <f>IFERROR(IF(R207="",VLOOKUP(Q207,DMKH_NCC!$C$7:$G$150,5,0),VLOOKUP(R207,DMKH_NCC!$C$7:$G$150,5,0)),"")</f>
        <v/>
      </c>
      <c r="V207" s="169"/>
      <c r="W207" s="169"/>
      <c r="X207" s="171"/>
      <c r="Y207" s="447" t="str">
        <f>IF($G207="","",IF(OR(MONTH($C207)=1,MONTH($C207)=2,MONTH($C207)=3),1,IF(OR(MONTH($C207)=4,MONTH($C207)=5,MONTH($C207)=6),2,IF(OR(MONTH($C207)=7,MONTH($C207)=8,MONTH($C207)=9),3,IF(OR(MONTH($C207)=10,MONTH($C207)=11,MONTH($C207)=12),4)))))</f>
        <v/>
      </c>
      <c r="Z207" s="447" t="str">
        <f>IF(C207="","","Ngày  "&amp;DAY(C207)&amp; "  "&amp;"Tháng  "&amp;MONTH(C207) &amp;"  "&amp;"Năm"&amp;"  " &amp;YEAR(C207))</f>
        <v/>
      </c>
      <c r="AA207" s="169"/>
      <c r="AB207" s="169"/>
      <c r="AC207" s="169"/>
      <c r="AD207" s="169"/>
      <c r="AE207" s="447" t="str">
        <f t="shared" si="13"/>
        <v/>
      </c>
      <c r="AF207" s="169"/>
      <c r="AG207" s="169"/>
    </row>
    <row r="208" spans="2:33" x14ac:dyDescent="0.25">
      <c r="B208" s="169"/>
      <c r="C208" s="170"/>
      <c r="D208" s="443"/>
      <c r="E208" s="169"/>
      <c r="F208" s="171"/>
      <c r="G208" s="169"/>
      <c r="H208" s="169"/>
      <c r="I208" s="172"/>
      <c r="J208" s="172"/>
      <c r="K208" s="173"/>
      <c r="L208" s="173"/>
      <c r="M208" s="173"/>
      <c r="N208" s="174"/>
      <c r="O208" s="444">
        <f t="shared" si="14"/>
        <v>0</v>
      </c>
      <c r="P208" s="169"/>
      <c r="Q208" s="436"/>
      <c r="R208" s="436"/>
      <c r="S208" s="445" t="str">
        <f>IFERROR(IF(R208="",VLOOKUP(Q208,DMKH_NCC!$C$7:$G$150,3,0),VLOOKUP(R208,DMKH_NCC!$C$7:$G$150,3,0)),"")</f>
        <v/>
      </c>
      <c r="T208" s="445" t="str">
        <f>IFERROR(IF(R208="",VLOOKUP(Q208,DMKH_NCC!$C$7:$G$150,4,0),VLOOKUP(R208,DMKH_NCC!$C$7:$G$150,4,0)),"")</f>
        <v/>
      </c>
      <c r="U208" s="446" t="str">
        <f>IFERROR(IF(R208="",VLOOKUP(Q208,DMKH_NCC!$C$7:$G$150,5,0),VLOOKUP(R208,DMKH_NCC!$C$7:$G$150,5,0)),"")</f>
        <v/>
      </c>
      <c r="V208" s="169"/>
      <c r="W208" s="169"/>
      <c r="X208" s="171"/>
      <c r="Y208" s="447" t="str">
        <f>IF($G208="","",IF(OR(MONTH($C208)=1,MONTH($C208)=2,MONTH($C208)=3),1,IF(OR(MONTH($C208)=4,MONTH($C208)=5,MONTH($C208)=6),2,IF(OR(MONTH($C208)=7,MONTH($C208)=8,MONTH($C208)=9),3,IF(OR(MONTH($C208)=10,MONTH($C208)=11,MONTH($C208)=12),4)))))</f>
        <v/>
      </c>
      <c r="Z208" s="447" t="str">
        <f>IF(C208="","","Ngày  "&amp;DAY(C208)&amp; "  "&amp;"Tháng  "&amp;MONTH(C208) &amp;"  "&amp;"Năm"&amp;"  " &amp;YEAR(C208))</f>
        <v/>
      </c>
      <c r="AA208" s="169"/>
      <c r="AB208" s="169"/>
      <c r="AC208" s="169"/>
      <c r="AD208" s="169"/>
      <c r="AE208" s="447" t="str">
        <f t="shared" si="13"/>
        <v/>
      </c>
      <c r="AF208" s="169"/>
      <c r="AG208" s="169"/>
    </row>
    <row r="209" spans="2:33" x14ac:dyDescent="0.25">
      <c r="B209" s="169"/>
      <c r="C209" s="170"/>
      <c r="D209" s="443"/>
      <c r="E209" s="169"/>
      <c r="F209" s="171"/>
      <c r="G209" s="169"/>
      <c r="H209" s="169"/>
      <c r="I209" s="172"/>
      <c r="J209" s="172"/>
      <c r="K209" s="173"/>
      <c r="L209" s="173"/>
      <c r="M209" s="173"/>
      <c r="N209" s="174"/>
      <c r="O209" s="444">
        <f t="shared" si="14"/>
        <v>0</v>
      </c>
      <c r="P209" s="169"/>
      <c r="Q209" s="436"/>
      <c r="R209" s="436"/>
      <c r="S209" s="445" t="str">
        <f>IFERROR(IF(R209="",VLOOKUP(Q209,DMKH_NCC!$C$7:$G$150,3,0),VLOOKUP(R209,DMKH_NCC!$C$7:$G$150,3,0)),"")</f>
        <v/>
      </c>
      <c r="T209" s="445" t="str">
        <f>IFERROR(IF(R209="",VLOOKUP(Q209,DMKH_NCC!$C$7:$G$150,4,0),VLOOKUP(R209,DMKH_NCC!$C$7:$G$150,4,0)),"")</f>
        <v/>
      </c>
      <c r="U209" s="446" t="str">
        <f>IFERROR(IF(R209="",VLOOKUP(Q209,DMKH_NCC!$C$7:$G$150,5,0),VLOOKUP(R209,DMKH_NCC!$C$7:$G$150,5,0)),"")</f>
        <v/>
      </c>
      <c r="V209" s="169"/>
      <c r="W209" s="169"/>
      <c r="X209" s="171"/>
      <c r="Y209" s="447" t="str">
        <f>IF($G209="","",IF(OR(MONTH($C209)=1,MONTH($C209)=2,MONTH($C209)=3),1,IF(OR(MONTH($C209)=4,MONTH($C209)=5,MONTH($C209)=6),2,IF(OR(MONTH($C209)=7,MONTH($C209)=8,MONTH($C209)=9),3,IF(OR(MONTH($C209)=10,MONTH($C209)=11,MONTH($C209)=12),4)))))</f>
        <v/>
      </c>
      <c r="Z209" s="447" t="str">
        <f>IF(C209="","","Ngày  "&amp;DAY(C209)&amp; "  "&amp;"Tháng  "&amp;MONTH(C209) &amp;"  "&amp;"Năm"&amp;"  " &amp;YEAR(C209))</f>
        <v/>
      </c>
      <c r="AA209" s="169"/>
      <c r="AB209" s="169"/>
      <c r="AC209" s="169"/>
      <c r="AD209" s="169"/>
      <c r="AE209" s="447" t="str">
        <f t="shared" si="13"/>
        <v/>
      </c>
      <c r="AF209" s="169"/>
      <c r="AG209" s="169"/>
    </row>
    <row r="210" spans="2:33" x14ac:dyDescent="0.25">
      <c r="B210" s="169"/>
      <c r="C210" s="170"/>
      <c r="D210" s="443"/>
      <c r="E210" s="169"/>
      <c r="F210" s="171"/>
      <c r="G210" s="169"/>
      <c r="H210" s="169"/>
      <c r="I210" s="172"/>
      <c r="J210" s="172"/>
      <c r="K210" s="173"/>
      <c r="L210" s="173"/>
      <c r="M210" s="173"/>
      <c r="N210" s="174"/>
      <c r="O210" s="444">
        <f t="shared" si="14"/>
        <v>0</v>
      </c>
      <c r="P210" s="169"/>
      <c r="Q210" s="436"/>
      <c r="R210" s="436"/>
      <c r="S210" s="445" t="str">
        <f>IFERROR(IF(R210="",VLOOKUP(Q210,DMKH_NCC!$C$7:$G$150,3,0),VLOOKUP(R210,DMKH_NCC!$C$7:$G$150,3,0)),"")</f>
        <v/>
      </c>
      <c r="T210" s="445" t="str">
        <f>IFERROR(IF(R210="",VLOOKUP(Q210,DMKH_NCC!$C$7:$G$150,4,0),VLOOKUP(R210,DMKH_NCC!$C$7:$G$150,4,0)),"")</f>
        <v/>
      </c>
      <c r="U210" s="446" t="str">
        <f>IFERROR(IF(R210="",VLOOKUP(Q210,DMKH_NCC!$C$7:$G$150,5,0),VLOOKUP(R210,DMKH_NCC!$C$7:$G$150,5,0)),"")</f>
        <v/>
      </c>
      <c r="V210" s="169"/>
      <c r="W210" s="169"/>
      <c r="X210" s="171"/>
      <c r="Y210" s="447" t="str">
        <f>IF($G210="","",IF(OR(MONTH($C210)=1,MONTH($C210)=2,MONTH($C210)=3),1,IF(OR(MONTH($C210)=4,MONTH($C210)=5,MONTH($C210)=6),2,IF(OR(MONTH($C210)=7,MONTH($C210)=8,MONTH($C210)=9),3,IF(OR(MONTH($C210)=10,MONTH($C210)=11,MONTH($C210)=12),4)))))</f>
        <v/>
      </c>
      <c r="Z210" s="447" t="str">
        <f>IF(C210="","","Ngày  "&amp;DAY(C210)&amp; "  "&amp;"Tháng  "&amp;MONTH(C210) &amp;"  "&amp;"Năm"&amp;"  " &amp;YEAR(C210))</f>
        <v/>
      </c>
      <c r="AA210" s="169"/>
      <c r="AB210" s="169"/>
      <c r="AC210" s="169"/>
      <c r="AD210" s="169"/>
      <c r="AE210" s="447" t="str">
        <f t="shared" si="13"/>
        <v/>
      </c>
      <c r="AF210" s="169"/>
      <c r="AG210" s="169"/>
    </row>
    <row r="211" spans="2:33" x14ac:dyDescent="0.25">
      <c r="B211" s="169"/>
      <c r="C211" s="170"/>
      <c r="D211" s="443"/>
      <c r="E211" s="169"/>
      <c r="F211" s="171"/>
      <c r="G211" s="169"/>
      <c r="H211" s="169"/>
      <c r="I211" s="172"/>
      <c r="J211" s="172"/>
      <c r="K211" s="173"/>
      <c r="L211" s="173"/>
      <c r="M211" s="173"/>
      <c r="N211" s="174"/>
      <c r="O211" s="444">
        <f t="shared" si="14"/>
        <v>0</v>
      </c>
      <c r="P211" s="169"/>
      <c r="Q211" s="436"/>
      <c r="R211" s="436"/>
      <c r="S211" s="445" t="str">
        <f>IFERROR(IF(R211="",VLOOKUP(Q211,DMKH_NCC!$C$7:$G$150,3,0),VLOOKUP(R211,DMKH_NCC!$C$7:$G$150,3,0)),"")</f>
        <v/>
      </c>
      <c r="T211" s="445" t="str">
        <f>IFERROR(IF(R211="",VLOOKUP(Q211,DMKH_NCC!$C$7:$G$150,4,0),VLOOKUP(R211,DMKH_NCC!$C$7:$G$150,4,0)),"")</f>
        <v/>
      </c>
      <c r="U211" s="446" t="str">
        <f>IFERROR(IF(R211="",VLOOKUP(Q211,DMKH_NCC!$C$7:$G$150,5,0),VLOOKUP(R211,DMKH_NCC!$C$7:$G$150,5,0)),"")</f>
        <v/>
      </c>
      <c r="V211" s="169"/>
      <c r="W211" s="169"/>
      <c r="X211" s="171"/>
      <c r="Y211" s="447" t="str">
        <f>IF($G211="","",IF(OR(MONTH($C211)=1,MONTH($C211)=2,MONTH($C211)=3),1,IF(OR(MONTH($C211)=4,MONTH($C211)=5,MONTH($C211)=6),2,IF(OR(MONTH($C211)=7,MONTH($C211)=8,MONTH($C211)=9),3,IF(OR(MONTH($C211)=10,MONTH($C211)=11,MONTH($C211)=12),4)))))</f>
        <v/>
      </c>
      <c r="Z211" s="447" t="str">
        <f>IF(C211="","","Ngày  "&amp;DAY(C211)&amp; "  "&amp;"Tháng  "&amp;MONTH(C211) &amp;"  "&amp;"Năm"&amp;"  " &amp;YEAR(C211))</f>
        <v/>
      </c>
      <c r="AA211" s="169"/>
      <c r="AB211" s="169"/>
      <c r="AC211" s="169"/>
      <c r="AD211" s="169"/>
      <c r="AE211" s="447" t="str">
        <f t="shared" si="13"/>
        <v/>
      </c>
      <c r="AF211" s="169"/>
      <c r="AG211" s="169"/>
    </row>
    <row r="212" spans="2:33" x14ac:dyDescent="0.25">
      <c r="B212" s="169"/>
      <c r="C212" s="170"/>
      <c r="D212" s="443"/>
      <c r="E212" s="169"/>
      <c r="F212" s="171"/>
      <c r="G212" s="169"/>
      <c r="H212" s="169"/>
      <c r="I212" s="172"/>
      <c r="J212" s="172"/>
      <c r="K212" s="173"/>
      <c r="L212" s="173"/>
      <c r="M212" s="173"/>
      <c r="N212" s="174"/>
      <c r="O212" s="444">
        <f t="shared" si="14"/>
        <v>0</v>
      </c>
      <c r="P212" s="169"/>
      <c r="Q212" s="436"/>
      <c r="R212" s="436"/>
      <c r="S212" s="445" t="str">
        <f>IFERROR(IF(R212="",VLOOKUP(Q212,DMKH_NCC!$C$7:$G$150,3,0),VLOOKUP(R212,DMKH_NCC!$C$7:$G$150,3,0)),"")</f>
        <v/>
      </c>
      <c r="T212" s="445" t="str">
        <f>IFERROR(IF(R212="",VLOOKUP(Q212,DMKH_NCC!$C$7:$G$150,4,0),VLOOKUP(R212,DMKH_NCC!$C$7:$G$150,4,0)),"")</f>
        <v/>
      </c>
      <c r="U212" s="446" t="str">
        <f>IFERROR(IF(R212="",VLOOKUP(Q212,DMKH_NCC!$C$7:$G$150,5,0),VLOOKUP(R212,DMKH_NCC!$C$7:$G$150,5,0)),"")</f>
        <v/>
      </c>
      <c r="V212" s="169"/>
      <c r="W212" s="169"/>
      <c r="X212" s="171"/>
      <c r="Y212" s="447" t="str">
        <f>IF($G212="","",IF(OR(MONTH($C212)=1,MONTH($C212)=2,MONTH($C212)=3),1,IF(OR(MONTH($C212)=4,MONTH($C212)=5,MONTH($C212)=6),2,IF(OR(MONTH($C212)=7,MONTH($C212)=8,MONTH($C212)=9),3,IF(OR(MONTH($C212)=10,MONTH($C212)=11,MONTH($C212)=12),4)))))</f>
        <v/>
      </c>
      <c r="Z212" s="447" t="str">
        <f>IF(C212="","","Ngày  "&amp;DAY(C212)&amp; "  "&amp;"Tháng  "&amp;MONTH(C212) &amp;"  "&amp;"Năm"&amp;"  " &amp;YEAR(C212))</f>
        <v/>
      </c>
      <c r="AA212" s="169"/>
      <c r="AB212" s="169"/>
      <c r="AC212" s="169"/>
      <c r="AD212" s="169"/>
      <c r="AE212" s="447" t="str">
        <f t="shared" si="13"/>
        <v/>
      </c>
      <c r="AF212" s="169"/>
      <c r="AG212" s="169"/>
    </row>
    <row r="213" spans="2:33" x14ac:dyDescent="0.25">
      <c r="B213" s="169"/>
      <c r="C213" s="170"/>
      <c r="D213" s="443"/>
      <c r="E213" s="169"/>
      <c r="F213" s="171"/>
      <c r="G213" s="169"/>
      <c r="H213" s="169"/>
      <c r="I213" s="172"/>
      <c r="J213" s="172"/>
      <c r="K213" s="173"/>
      <c r="L213" s="173"/>
      <c r="M213" s="173"/>
      <c r="N213" s="174"/>
      <c r="O213" s="444">
        <f t="shared" si="14"/>
        <v>0</v>
      </c>
      <c r="P213" s="169"/>
      <c r="Q213" s="436"/>
      <c r="R213" s="436"/>
      <c r="S213" s="445" t="str">
        <f>IFERROR(IF(R213="",VLOOKUP(Q213,DMKH_NCC!$C$7:$G$150,3,0),VLOOKUP(R213,DMKH_NCC!$C$7:$G$150,3,0)),"")</f>
        <v/>
      </c>
      <c r="T213" s="445" t="str">
        <f>IFERROR(IF(R213="",VLOOKUP(Q213,DMKH_NCC!$C$7:$G$150,4,0),VLOOKUP(R213,DMKH_NCC!$C$7:$G$150,4,0)),"")</f>
        <v/>
      </c>
      <c r="U213" s="446" t="str">
        <f>IFERROR(IF(R213="",VLOOKUP(Q213,DMKH_NCC!$C$7:$G$150,5,0),VLOOKUP(R213,DMKH_NCC!$C$7:$G$150,5,0)),"")</f>
        <v/>
      </c>
      <c r="V213" s="169"/>
      <c r="W213" s="169"/>
      <c r="X213" s="171"/>
      <c r="Y213" s="447" t="str">
        <f>IF($G213="","",IF(OR(MONTH($C213)=1,MONTH($C213)=2,MONTH($C213)=3),1,IF(OR(MONTH($C213)=4,MONTH($C213)=5,MONTH($C213)=6),2,IF(OR(MONTH($C213)=7,MONTH($C213)=8,MONTH($C213)=9),3,IF(OR(MONTH($C213)=10,MONTH($C213)=11,MONTH($C213)=12),4)))))</f>
        <v/>
      </c>
      <c r="Z213" s="447" t="str">
        <f>IF(C213="","","Ngày  "&amp;DAY(C213)&amp; "  "&amp;"Tháng  "&amp;MONTH(C213) &amp;"  "&amp;"Năm"&amp;"  " &amp;YEAR(C213))</f>
        <v/>
      </c>
      <c r="AA213" s="169"/>
      <c r="AB213" s="169"/>
      <c r="AC213" s="169"/>
      <c r="AD213" s="169"/>
      <c r="AE213" s="447" t="str">
        <f t="shared" si="13"/>
        <v/>
      </c>
      <c r="AF213" s="169"/>
      <c r="AG213" s="169"/>
    </row>
    <row r="214" spans="2:33" x14ac:dyDescent="0.25">
      <c r="B214" s="169"/>
      <c r="C214" s="170"/>
      <c r="D214" s="443"/>
      <c r="E214" s="169"/>
      <c r="F214" s="171"/>
      <c r="G214" s="169"/>
      <c r="H214" s="169"/>
      <c r="I214" s="172"/>
      <c r="J214" s="172"/>
      <c r="K214" s="173"/>
      <c r="L214" s="173"/>
      <c r="M214" s="173"/>
      <c r="N214" s="174"/>
      <c r="O214" s="444">
        <f t="shared" si="14"/>
        <v>0</v>
      </c>
      <c r="P214" s="169"/>
      <c r="Q214" s="436"/>
      <c r="R214" s="436"/>
      <c r="S214" s="445" t="str">
        <f>IFERROR(IF(R214="",VLOOKUP(Q214,DMKH_NCC!$C$7:$G$150,3,0),VLOOKUP(R214,DMKH_NCC!$C$7:$G$150,3,0)),"")</f>
        <v/>
      </c>
      <c r="T214" s="445" t="str">
        <f>IFERROR(IF(R214="",VLOOKUP(Q214,DMKH_NCC!$C$7:$G$150,4,0),VLOOKUP(R214,DMKH_NCC!$C$7:$G$150,4,0)),"")</f>
        <v/>
      </c>
      <c r="U214" s="446" t="str">
        <f>IFERROR(IF(R214="",VLOOKUP(Q214,DMKH_NCC!$C$7:$G$150,5,0),VLOOKUP(R214,DMKH_NCC!$C$7:$G$150,5,0)),"")</f>
        <v/>
      </c>
      <c r="V214" s="169"/>
      <c r="W214" s="169"/>
      <c r="X214" s="171"/>
      <c r="Y214" s="447" t="str">
        <f>IF($G214="","",IF(OR(MONTH($C214)=1,MONTH($C214)=2,MONTH($C214)=3),1,IF(OR(MONTH($C214)=4,MONTH($C214)=5,MONTH($C214)=6),2,IF(OR(MONTH($C214)=7,MONTH($C214)=8,MONTH($C214)=9),3,IF(OR(MONTH($C214)=10,MONTH($C214)=11,MONTH($C214)=12),4)))))</f>
        <v/>
      </c>
      <c r="Z214" s="447" t="str">
        <f>IF(C214="","","Ngày  "&amp;DAY(C214)&amp; "  "&amp;"Tháng  "&amp;MONTH(C214) &amp;"  "&amp;"Năm"&amp;"  " &amp;YEAR(C214))</f>
        <v/>
      </c>
      <c r="AA214" s="169"/>
      <c r="AB214" s="169"/>
      <c r="AC214" s="169"/>
      <c r="AD214" s="169"/>
      <c r="AE214" s="447" t="str">
        <f t="shared" si="13"/>
        <v/>
      </c>
      <c r="AF214" s="169"/>
      <c r="AG214" s="169"/>
    </row>
    <row r="215" spans="2:33" x14ac:dyDescent="0.25">
      <c r="B215" s="169"/>
      <c r="C215" s="170"/>
      <c r="D215" s="443"/>
      <c r="E215" s="169"/>
      <c r="F215" s="171"/>
      <c r="G215" s="169"/>
      <c r="H215" s="169"/>
      <c r="I215" s="172"/>
      <c r="J215" s="172"/>
      <c r="K215" s="173"/>
      <c r="L215" s="173"/>
      <c r="M215" s="173"/>
      <c r="N215" s="174"/>
      <c r="O215" s="444">
        <f t="shared" si="14"/>
        <v>0</v>
      </c>
      <c r="P215" s="169"/>
      <c r="Q215" s="436"/>
      <c r="R215" s="436"/>
      <c r="S215" s="445" t="str">
        <f>IFERROR(IF(R215="",VLOOKUP(Q215,DMKH_NCC!$C$7:$G$150,3,0),VLOOKUP(R215,DMKH_NCC!$C$7:$G$150,3,0)),"")</f>
        <v/>
      </c>
      <c r="T215" s="445" t="str">
        <f>IFERROR(IF(R215="",VLOOKUP(Q215,DMKH_NCC!$C$7:$G$150,4,0),VLOOKUP(R215,DMKH_NCC!$C$7:$G$150,4,0)),"")</f>
        <v/>
      </c>
      <c r="U215" s="446" t="str">
        <f>IFERROR(IF(R215="",VLOOKUP(Q215,DMKH_NCC!$C$7:$G$150,5,0),VLOOKUP(R215,DMKH_NCC!$C$7:$G$150,5,0)),"")</f>
        <v/>
      </c>
      <c r="V215" s="169"/>
      <c r="W215" s="169"/>
      <c r="X215" s="171"/>
      <c r="Y215" s="447" t="str">
        <f>IF($G215="","",IF(OR(MONTH($C215)=1,MONTH($C215)=2,MONTH($C215)=3),1,IF(OR(MONTH($C215)=4,MONTH($C215)=5,MONTH($C215)=6),2,IF(OR(MONTH($C215)=7,MONTH($C215)=8,MONTH($C215)=9),3,IF(OR(MONTH($C215)=10,MONTH($C215)=11,MONTH($C215)=12),4)))))</f>
        <v/>
      </c>
      <c r="Z215" s="447" t="str">
        <f>IF(C215="","","Ngày  "&amp;DAY(C215)&amp; "  "&amp;"Tháng  "&amp;MONTH(C215) &amp;"  "&amp;"Năm"&amp;"  " &amp;YEAR(C215))</f>
        <v/>
      </c>
      <c r="AA215" s="169"/>
      <c r="AB215" s="169"/>
      <c r="AC215" s="169"/>
      <c r="AD215" s="169"/>
      <c r="AE215" s="447" t="str">
        <f t="shared" si="13"/>
        <v/>
      </c>
      <c r="AF215" s="169"/>
      <c r="AG215" s="169"/>
    </row>
    <row r="216" spans="2:33" x14ac:dyDescent="0.25">
      <c r="B216" s="169"/>
      <c r="C216" s="170"/>
      <c r="D216" s="443"/>
      <c r="E216" s="169"/>
      <c r="F216" s="171"/>
      <c r="G216" s="169"/>
      <c r="H216" s="169"/>
      <c r="I216" s="172"/>
      <c r="J216" s="172"/>
      <c r="K216" s="173"/>
      <c r="L216" s="173"/>
      <c r="M216" s="173"/>
      <c r="N216" s="174"/>
      <c r="O216" s="444">
        <f t="shared" si="14"/>
        <v>0</v>
      </c>
      <c r="P216" s="169"/>
      <c r="Q216" s="436"/>
      <c r="R216" s="436"/>
      <c r="S216" s="445" t="str">
        <f>IFERROR(IF(R216="",VLOOKUP(Q216,DMKH_NCC!$C$7:$G$150,3,0),VLOOKUP(R216,DMKH_NCC!$C$7:$G$150,3,0)),"")</f>
        <v/>
      </c>
      <c r="T216" s="445" t="str">
        <f>IFERROR(IF(R216="",VLOOKUP(Q216,DMKH_NCC!$C$7:$G$150,4,0),VLOOKUP(R216,DMKH_NCC!$C$7:$G$150,4,0)),"")</f>
        <v/>
      </c>
      <c r="U216" s="446" t="str">
        <f>IFERROR(IF(R216="",VLOOKUP(Q216,DMKH_NCC!$C$7:$G$150,5,0),VLOOKUP(R216,DMKH_NCC!$C$7:$G$150,5,0)),"")</f>
        <v/>
      </c>
      <c r="V216" s="169"/>
      <c r="W216" s="169"/>
      <c r="X216" s="171"/>
      <c r="Y216" s="447" t="str">
        <f>IF($G216="","",IF(OR(MONTH($C216)=1,MONTH($C216)=2,MONTH($C216)=3),1,IF(OR(MONTH($C216)=4,MONTH($C216)=5,MONTH($C216)=6),2,IF(OR(MONTH($C216)=7,MONTH($C216)=8,MONTH($C216)=9),3,IF(OR(MONTH($C216)=10,MONTH($C216)=11,MONTH($C216)=12),4)))))</f>
        <v/>
      </c>
      <c r="Z216" s="447" t="str">
        <f>IF(C216="","","Ngày  "&amp;DAY(C216)&amp; "  "&amp;"Tháng  "&amp;MONTH(C216) &amp;"  "&amp;"Năm"&amp;"  " &amp;YEAR(C216))</f>
        <v/>
      </c>
      <c r="AA216" s="169"/>
      <c r="AB216" s="169"/>
      <c r="AC216" s="169"/>
      <c r="AD216" s="169"/>
      <c r="AE216" s="447" t="str">
        <f t="shared" si="13"/>
        <v/>
      </c>
      <c r="AF216" s="169"/>
      <c r="AG216" s="169"/>
    </row>
    <row r="217" spans="2:33" x14ac:dyDescent="0.25">
      <c r="B217" s="169"/>
      <c r="C217" s="170"/>
      <c r="D217" s="443"/>
      <c r="E217" s="169"/>
      <c r="F217" s="171"/>
      <c r="G217" s="169"/>
      <c r="H217" s="169"/>
      <c r="I217" s="172"/>
      <c r="J217" s="172"/>
      <c r="K217" s="173"/>
      <c r="L217" s="173"/>
      <c r="M217" s="173"/>
      <c r="N217" s="174"/>
      <c r="O217" s="444">
        <f t="shared" si="14"/>
        <v>0</v>
      </c>
      <c r="P217" s="169"/>
      <c r="Q217" s="436"/>
      <c r="R217" s="436"/>
      <c r="S217" s="445" t="str">
        <f>IFERROR(IF(R217="",VLOOKUP(Q217,DMKH_NCC!$C$7:$G$150,3,0),VLOOKUP(R217,DMKH_NCC!$C$7:$G$150,3,0)),"")</f>
        <v/>
      </c>
      <c r="T217" s="445" t="str">
        <f>IFERROR(IF(R217="",VLOOKUP(Q217,DMKH_NCC!$C$7:$G$150,4,0),VLOOKUP(R217,DMKH_NCC!$C$7:$G$150,4,0)),"")</f>
        <v/>
      </c>
      <c r="U217" s="446" t="str">
        <f>IFERROR(IF(R217="",VLOOKUP(Q217,DMKH_NCC!$C$7:$G$150,5,0),VLOOKUP(R217,DMKH_NCC!$C$7:$G$150,5,0)),"")</f>
        <v/>
      </c>
      <c r="V217" s="169"/>
      <c r="W217" s="169"/>
      <c r="X217" s="171"/>
      <c r="Y217" s="447" t="str">
        <f>IF($G217="","",IF(OR(MONTH($C217)=1,MONTH($C217)=2,MONTH($C217)=3),1,IF(OR(MONTH($C217)=4,MONTH($C217)=5,MONTH($C217)=6),2,IF(OR(MONTH($C217)=7,MONTH($C217)=8,MONTH($C217)=9),3,IF(OR(MONTH($C217)=10,MONTH($C217)=11,MONTH($C217)=12),4)))))</f>
        <v/>
      </c>
      <c r="Z217" s="447" t="str">
        <f>IF(C217="","","Ngày  "&amp;DAY(C217)&amp; "  "&amp;"Tháng  "&amp;MONTH(C217) &amp;"  "&amp;"Năm"&amp;"  " &amp;YEAR(C217))</f>
        <v/>
      </c>
      <c r="AA217" s="169"/>
      <c r="AB217" s="169"/>
      <c r="AC217" s="169"/>
      <c r="AD217" s="169"/>
      <c r="AE217" s="447" t="str">
        <f t="shared" si="13"/>
        <v/>
      </c>
      <c r="AF217" s="169"/>
      <c r="AG217" s="169"/>
    </row>
    <row r="218" spans="2:33" x14ac:dyDescent="0.25">
      <c r="B218" s="169"/>
      <c r="C218" s="170"/>
      <c r="D218" s="443"/>
      <c r="E218" s="169"/>
      <c r="F218" s="171"/>
      <c r="G218" s="169"/>
      <c r="H218" s="169"/>
      <c r="I218" s="172"/>
      <c r="J218" s="172"/>
      <c r="K218" s="173"/>
      <c r="L218" s="173"/>
      <c r="M218" s="173"/>
      <c r="N218" s="174"/>
      <c r="O218" s="444">
        <f t="shared" si="14"/>
        <v>0</v>
      </c>
      <c r="P218" s="169"/>
      <c r="Q218" s="436"/>
      <c r="R218" s="436"/>
      <c r="S218" s="445" t="str">
        <f>IFERROR(IF(R218="",VLOOKUP(Q218,DMKH_NCC!$C$7:$G$150,3,0),VLOOKUP(R218,DMKH_NCC!$C$7:$G$150,3,0)),"")</f>
        <v/>
      </c>
      <c r="T218" s="445" t="str">
        <f>IFERROR(IF(R218="",VLOOKUP(Q218,DMKH_NCC!$C$7:$G$150,4,0),VLOOKUP(R218,DMKH_NCC!$C$7:$G$150,4,0)),"")</f>
        <v/>
      </c>
      <c r="U218" s="446" t="str">
        <f>IFERROR(IF(R218="",VLOOKUP(Q218,DMKH_NCC!$C$7:$G$150,5,0),VLOOKUP(R218,DMKH_NCC!$C$7:$G$150,5,0)),"")</f>
        <v/>
      </c>
      <c r="V218" s="169"/>
      <c r="W218" s="169"/>
      <c r="X218" s="171"/>
      <c r="Y218" s="447" t="str">
        <f>IF($G218="","",IF(OR(MONTH($C218)=1,MONTH($C218)=2,MONTH($C218)=3),1,IF(OR(MONTH($C218)=4,MONTH($C218)=5,MONTH($C218)=6),2,IF(OR(MONTH($C218)=7,MONTH($C218)=8,MONTH($C218)=9),3,IF(OR(MONTH($C218)=10,MONTH($C218)=11,MONTH($C218)=12),4)))))</f>
        <v/>
      </c>
      <c r="Z218" s="447" t="str">
        <f>IF(C218="","","Ngày  "&amp;DAY(C218)&amp; "  "&amp;"Tháng  "&amp;MONTH(C218) &amp;"  "&amp;"Năm"&amp;"  " &amp;YEAR(C218))</f>
        <v/>
      </c>
      <c r="AA218" s="169"/>
      <c r="AB218" s="169"/>
      <c r="AC218" s="169"/>
      <c r="AD218" s="169"/>
      <c r="AE218" s="447" t="str">
        <f t="shared" si="13"/>
        <v/>
      </c>
      <c r="AF218" s="169"/>
      <c r="AG218" s="169"/>
    </row>
    <row r="219" spans="2:33" x14ac:dyDescent="0.25">
      <c r="B219" s="169"/>
      <c r="C219" s="170"/>
      <c r="D219" s="443"/>
      <c r="E219" s="169"/>
      <c r="F219" s="171"/>
      <c r="G219" s="169"/>
      <c r="H219" s="169"/>
      <c r="I219" s="172"/>
      <c r="J219" s="172"/>
      <c r="K219" s="173"/>
      <c r="L219" s="173"/>
      <c r="M219" s="173"/>
      <c r="N219" s="174"/>
      <c r="O219" s="444">
        <f t="shared" si="14"/>
        <v>0</v>
      </c>
      <c r="P219" s="169"/>
      <c r="Q219" s="436"/>
      <c r="R219" s="436"/>
      <c r="S219" s="445" t="str">
        <f>IFERROR(IF(R219="",VLOOKUP(Q219,DMKH_NCC!$C$7:$G$150,3,0),VLOOKUP(R219,DMKH_NCC!$C$7:$G$150,3,0)),"")</f>
        <v/>
      </c>
      <c r="T219" s="445" t="str">
        <f>IFERROR(IF(R219="",VLOOKUP(Q219,DMKH_NCC!$C$7:$G$150,4,0),VLOOKUP(R219,DMKH_NCC!$C$7:$G$150,4,0)),"")</f>
        <v/>
      </c>
      <c r="U219" s="446" t="str">
        <f>IFERROR(IF(R219="",VLOOKUP(Q219,DMKH_NCC!$C$7:$G$150,5,0),VLOOKUP(R219,DMKH_NCC!$C$7:$G$150,5,0)),"")</f>
        <v/>
      </c>
      <c r="V219" s="169"/>
      <c r="W219" s="169"/>
      <c r="X219" s="171"/>
      <c r="Y219" s="447" t="str">
        <f>IF($G219="","",IF(OR(MONTH($C219)=1,MONTH($C219)=2,MONTH($C219)=3),1,IF(OR(MONTH($C219)=4,MONTH($C219)=5,MONTH($C219)=6),2,IF(OR(MONTH($C219)=7,MONTH($C219)=8,MONTH($C219)=9),3,IF(OR(MONTH($C219)=10,MONTH($C219)=11,MONTH($C219)=12),4)))))</f>
        <v/>
      </c>
      <c r="Z219" s="447" t="str">
        <f>IF(C219="","","Ngày  "&amp;DAY(C219)&amp; "  "&amp;"Tháng  "&amp;MONTH(C219) &amp;"  "&amp;"Năm"&amp;"  " &amp;YEAR(C219))</f>
        <v/>
      </c>
      <c r="AA219" s="169"/>
      <c r="AB219" s="169"/>
      <c r="AC219" s="169"/>
      <c r="AD219" s="169"/>
      <c r="AE219" s="447" t="str">
        <f t="shared" si="13"/>
        <v/>
      </c>
      <c r="AF219" s="169"/>
      <c r="AG219" s="169"/>
    </row>
    <row r="220" spans="2:33" x14ac:dyDescent="0.25">
      <c r="B220" s="169"/>
      <c r="C220" s="170"/>
      <c r="D220" s="443"/>
      <c r="E220" s="169"/>
      <c r="F220" s="171"/>
      <c r="G220" s="169"/>
      <c r="H220" s="169"/>
      <c r="I220" s="172"/>
      <c r="J220" s="172"/>
      <c r="K220" s="173"/>
      <c r="L220" s="173"/>
      <c r="M220" s="173"/>
      <c r="N220" s="174"/>
      <c r="O220" s="444">
        <f t="shared" si="14"/>
        <v>0</v>
      </c>
      <c r="P220" s="169"/>
      <c r="Q220" s="436"/>
      <c r="R220" s="436"/>
      <c r="S220" s="445" t="str">
        <f>IFERROR(IF(R220="",VLOOKUP(Q220,DMKH_NCC!$C$7:$G$150,3,0),VLOOKUP(R220,DMKH_NCC!$C$7:$G$150,3,0)),"")</f>
        <v/>
      </c>
      <c r="T220" s="445" t="str">
        <f>IFERROR(IF(R220="",VLOOKUP(Q220,DMKH_NCC!$C$7:$G$150,4,0),VLOOKUP(R220,DMKH_NCC!$C$7:$G$150,4,0)),"")</f>
        <v/>
      </c>
      <c r="U220" s="446" t="str">
        <f>IFERROR(IF(R220="",VLOOKUP(Q220,DMKH_NCC!$C$7:$G$150,5,0),VLOOKUP(R220,DMKH_NCC!$C$7:$G$150,5,0)),"")</f>
        <v/>
      </c>
      <c r="V220" s="169"/>
      <c r="W220" s="169"/>
      <c r="X220" s="171"/>
      <c r="Y220" s="447" t="str">
        <f>IF($G220="","",IF(OR(MONTH($C220)=1,MONTH($C220)=2,MONTH($C220)=3),1,IF(OR(MONTH($C220)=4,MONTH($C220)=5,MONTH($C220)=6),2,IF(OR(MONTH($C220)=7,MONTH($C220)=8,MONTH($C220)=9),3,IF(OR(MONTH($C220)=10,MONTH($C220)=11,MONTH($C220)=12),4)))))</f>
        <v/>
      </c>
      <c r="Z220" s="447" t="str">
        <f>IF(C220="","","Ngày  "&amp;DAY(C220)&amp; "  "&amp;"Tháng  "&amp;MONTH(C220) &amp;"  "&amp;"Năm"&amp;"  " &amp;YEAR(C220))</f>
        <v/>
      </c>
      <c r="AA220" s="169"/>
      <c r="AB220" s="169"/>
      <c r="AC220" s="169"/>
      <c r="AD220" s="169"/>
      <c r="AE220" s="447" t="str">
        <f t="shared" si="13"/>
        <v/>
      </c>
      <c r="AF220" s="169"/>
      <c r="AG220" s="169"/>
    </row>
    <row r="221" spans="2:33" x14ac:dyDescent="0.25">
      <c r="B221" s="169"/>
      <c r="C221" s="170"/>
      <c r="D221" s="443"/>
      <c r="E221" s="169"/>
      <c r="F221" s="171"/>
      <c r="G221" s="169"/>
      <c r="H221" s="169"/>
      <c r="I221" s="172"/>
      <c r="J221" s="172"/>
      <c r="K221" s="173"/>
      <c r="L221" s="173"/>
      <c r="M221" s="173"/>
      <c r="N221" s="174"/>
      <c r="O221" s="444">
        <f t="shared" si="14"/>
        <v>0</v>
      </c>
      <c r="P221" s="169"/>
      <c r="Q221" s="436"/>
      <c r="R221" s="436"/>
      <c r="S221" s="445" t="str">
        <f>IFERROR(IF(R221="",VLOOKUP(Q221,DMKH_NCC!$C$7:$G$150,3,0),VLOOKUP(R221,DMKH_NCC!$C$7:$G$150,3,0)),"")</f>
        <v/>
      </c>
      <c r="T221" s="445" t="str">
        <f>IFERROR(IF(R221="",VLOOKUP(Q221,DMKH_NCC!$C$7:$G$150,4,0),VLOOKUP(R221,DMKH_NCC!$C$7:$G$150,4,0)),"")</f>
        <v/>
      </c>
      <c r="U221" s="446" t="str">
        <f>IFERROR(IF(R221="",VLOOKUP(Q221,DMKH_NCC!$C$7:$G$150,5,0),VLOOKUP(R221,DMKH_NCC!$C$7:$G$150,5,0)),"")</f>
        <v/>
      </c>
      <c r="V221" s="169"/>
      <c r="W221" s="169"/>
      <c r="X221" s="171"/>
      <c r="Y221" s="447" t="str">
        <f>IF($G221="","",IF(OR(MONTH($C221)=1,MONTH($C221)=2,MONTH($C221)=3),1,IF(OR(MONTH($C221)=4,MONTH($C221)=5,MONTH($C221)=6),2,IF(OR(MONTH($C221)=7,MONTH($C221)=8,MONTH($C221)=9),3,IF(OR(MONTH($C221)=10,MONTH($C221)=11,MONTH($C221)=12),4)))))</f>
        <v/>
      </c>
      <c r="Z221" s="447" t="str">
        <f>IF(C221="","","Ngày  "&amp;DAY(C221)&amp; "  "&amp;"Tháng  "&amp;MONTH(C221) &amp;"  "&amp;"Năm"&amp;"  " &amp;YEAR(C221))</f>
        <v/>
      </c>
      <c r="AA221" s="169"/>
      <c r="AB221" s="169"/>
      <c r="AC221" s="169"/>
      <c r="AD221" s="169"/>
      <c r="AE221" s="447" t="str">
        <f t="shared" si="13"/>
        <v/>
      </c>
      <c r="AF221" s="169"/>
      <c r="AG221" s="169"/>
    </row>
    <row r="222" spans="2:33" x14ac:dyDescent="0.25">
      <c r="B222" s="169"/>
      <c r="C222" s="170"/>
      <c r="D222" s="443"/>
      <c r="E222" s="169"/>
      <c r="F222" s="171"/>
      <c r="G222" s="169"/>
      <c r="H222" s="169"/>
      <c r="I222" s="172"/>
      <c r="J222" s="172"/>
      <c r="K222" s="173"/>
      <c r="L222" s="173"/>
      <c r="M222" s="173"/>
      <c r="N222" s="174"/>
      <c r="O222" s="444">
        <f t="shared" si="14"/>
        <v>0</v>
      </c>
      <c r="P222" s="169"/>
      <c r="Q222" s="436"/>
      <c r="R222" s="436"/>
      <c r="S222" s="445" t="str">
        <f>IFERROR(IF(R222="",VLOOKUP(Q222,DMKH_NCC!$C$7:$G$150,3,0),VLOOKUP(R222,DMKH_NCC!$C$7:$G$150,3,0)),"")</f>
        <v/>
      </c>
      <c r="T222" s="445" t="str">
        <f>IFERROR(IF(R222="",VLOOKUP(Q222,DMKH_NCC!$C$7:$G$150,4,0),VLOOKUP(R222,DMKH_NCC!$C$7:$G$150,4,0)),"")</f>
        <v/>
      </c>
      <c r="U222" s="446" t="str">
        <f>IFERROR(IF(R222="",VLOOKUP(Q222,DMKH_NCC!$C$7:$G$150,5,0),VLOOKUP(R222,DMKH_NCC!$C$7:$G$150,5,0)),"")</f>
        <v/>
      </c>
      <c r="V222" s="169"/>
      <c r="W222" s="169"/>
      <c r="X222" s="171"/>
      <c r="Y222" s="447" t="str">
        <f>IF($G222="","",IF(OR(MONTH($C222)=1,MONTH($C222)=2,MONTH($C222)=3),1,IF(OR(MONTH($C222)=4,MONTH($C222)=5,MONTH($C222)=6),2,IF(OR(MONTH($C222)=7,MONTH($C222)=8,MONTH($C222)=9),3,IF(OR(MONTH($C222)=10,MONTH($C222)=11,MONTH($C222)=12),4)))))</f>
        <v/>
      </c>
      <c r="Z222" s="447" t="str">
        <f>IF(C222="","","Ngày  "&amp;DAY(C222)&amp; "  "&amp;"Tháng  "&amp;MONTH(C222) &amp;"  "&amp;"Năm"&amp;"  " &amp;YEAR(C222))</f>
        <v/>
      </c>
      <c r="AA222" s="169"/>
      <c r="AB222" s="169"/>
      <c r="AC222" s="169"/>
      <c r="AD222" s="169"/>
      <c r="AE222" s="447" t="str">
        <f t="shared" si="13"/>
        <v/>
      </c>
      <c r="AF222" s="169"/>
      <c r="AG222" s="169"/>
    </row>
    <row r="223" spans="2:33" x14ac:dyDescent="0.25">
      <c r="B223" s="169"/>
      <c r="C223" s="170"/>
      <c r="D223" s="443"/>
      <c r="E223" s="169"/>
      <c r="F223" s="171"/>
      <c r="G223" s="169"/>
      <c r="H223" s="169"/>
      <c r="I223" s="172"/>
      <c r="J223" s="172"/>
      <c r="K223" s="173"/>
      <c r="L223" s="173"/>
      <c r="M223" s="173"/>
      <c r="N223" s="174"/>
      <c r="O223" s="444">
        <f t="shared" si="14"/>
        <v>0</v>
      </c>
      <c r="P223" s="169"/>
      <c r="Q223" s="436"/>
      <c r="R223" s="436"/>
      <c r="S223" s="445" t="str">
        <f>IFERROR(IF(R223="",VLOOKUP(Q223,DMKH_NCC!$C$7:$G$150,3,0),VLOOKUP(R223,DMKH_NCC!$C$7:$G$150,3,0)),"")</f>
        <v/>
      </c>
      <c r="T223" s="445" t="str">
        <f>IFERROR(IF(R223="",VLOOKUP(Q223,DMKH_NCC!$C$7:$G$150,4,0),VLOOKUP(R223,DMKH_NCC!$C$7:$G$150,4,0)),"")</f>
        <v/>
      </c>
      <c r="U223" s="446" t="str">
        <f>IFERROR(IF(R223="",VLOOKUP(Q223,DMKH_NCC!$C$7:$G$150,5,0),VLOOKUP(R223,DMKH_NCC!$C$7:$G$150,5,0)),"")</f>
        <v/>
      </c>
      <c r="V223" s="169"/>
      <c r="W223" s="169"/>
      <c r="X223" s="171"/>
      <c r="Y223" s="447" t="str">
        <f>IF($G223="","",IF(OR(MONTH($C223)=1,MONTH($C223)=2,MONTH($C223)=3),1,IF(OR(MONTH($C223)=4,MONTH($C223)=5,MONTH($C223)=6),2,IF(OR(MONTH($C223)=7,MONTH($C223)=8,MONTH($C223)=9),3,IF(OR(MONTH($C223)=10,MONTH($C223)=11,MONTH($C223)=12),4)))))</f>
        <v/>
      </c>
      <c r="Z223" s="447" t="str">
        <f>IF(C223="","","Ngày  "&amp;DAY(C223)&amp; "  "&amp;"Tháng  "&amp;MONTH(C223) &amp;"  "&amp;"Năm"&amp;"  " &amp;YEAR(C223))</f>
        <v/>
      </c>
      <c r="AA223" s="169"/>
      <c r="AB223" s="169"/>
      <c r="AC223" s="169"/>
      <c r="AD223" s="169"/>
      <c r="AE223" s="447" t="str">
        <f t="shared" si="13"/>
        <v/>
      </c>
      <c r="AF223" s="169"/>
      <c r="AG223" s="169"/>
    </row>
    <row r="224" spans="2:33" x14ac:dyDescent="0.25">
      <c r="B224" s="169"/>
      <c r="C224" s="170"/>
      <c r="D224" s="443"/>
      <c r="E224" s="169"/>
      <c r="F224" s="171"/>
      <c r="G224" s="169"/>
      <c r="H224" s="169"/>
      <c r="I224" s="172"/>
      <c r="J224" s="172"/>
      <c r="K224" s="173"/>
      <c r="L224" s="173"/>
      <c r="M224" s="173"/>
      <c r="N224" s="174"/>
      <c r="O224" s="444">
        <f t="shared" si="14"/>
        <v>0</v>
      </c>
      <c r="P224" s="169"/>
      <c r="Q224" s="436"/>
      <c r="R224" s="436"/>
      <c r="S224" s="445" t="str">
        <f>IFERROR(IF(R224="",VLOOKUP(Q224,DMKH_NCC!$C$7:$G$150,3,0),VLOOKUP(R224,DMKH_NCC!$C$7:$G$150,3,0)),"")</f>
        <v/>
      </c>
      <c r="T224" s="445" t="str">
        <f>IFERROR(IF(R224="",VLOOKUP(Q224,DMKH_NCC!$C$7:$G$150,4,0),VLOOKUP(R224,DMKH_NCC!$C$7:$G$150,4,0)),"")</f>
        <v/>
      </c>
      <c r="U224" s="446" t="str">
        <f>IFERROR(IF(R224="",VLOOKUP(Q224,DMKH_NCC!$C$7:$G$150,5,0),VLOOKUP(R224,DMKH_NCC!$C$7:$G$150,5,0)),"")</f>
        <v/>
      </c>
      <c r="V224" s="169"/>
      <c r="W224" s="169"/>
      <c r="X224" s="171"/>
      <c r="Y224" s="447" t="str">
        <f>IF($G224="","",IF(OR(MONTH($C224)=1,MONTH($C224)=2,MONTH($C224)=3),1,IF(OR(MONTH($C224)=4,MONTH($C224)=5,MONTH($C224)=6),2,IF(OR(MONTH($C224)=7,MONTH($C224)=8,MONTH($C224)=9),3,IF(OR(MONTH($C224)=10,MONTH($C224)=11,MONTH($C224)=12),4)))))</f>
        <v/>
      </c>
      <c r="Z224" s="447" t="str">
        <f>IF(C224="","","Ngày  "&amp;DAY(C224)&amp; "  "&amp;"Tháng  "&amp;MONTH(C224) &amp;"  "&amp;"Năm"&amp;"  " &amp;YEAR(C224))</f>
        <v/>
      </c>
      <c r="AA224" s="169"/>
      <c r="AB224" s="169"/>
      <c r="AC224" s="169"/>
      <c r="AD224" s="169"/>
      <c r="AE224" s="447" t="str">
        <f t="shared" si="13"/>
        <v/>
      </c>
      <c r="AF224" s="169"/>
      <c r="AG224" s="169"/>
    </row>
    <row r="225" spans="2:33" x14ac:dyDescent="0.25">
      <c r="B225" s="169"/>
      <c r="C225" s="170"/>
      <c r="D225" s="443"/>
      <c r="E225" s="169"/>
      <c r="F225" s="171"/>
      <c r="G225" s="169"/>
      <c r="H225" s="169"/>
      <c r="I225" s="172"/>
      <c r="J225" s="172"/>
      <c r="K225" s="173"/>
      <c r="L225" s="173"/>
      <c r="M225" s="173"/>
      <c r="N225" s="174"/>
      <c r="O225" s="444">
        <f t="shared" si="14"/>
        <v>0</v>
      </c>
      <c r="P225" s="169"/>
      <c r="Q225" s="436"/>
      <c r="R225" s="436"/>
      <c r="S225" s="445" t="str">
        <f>IFERROR(IF(R225="",VLOOKUP(Q225,DMKH_NCC!$C$7:$G$150,3,0),VLOOKUP(R225,DMKH_NCC!$C$7:$G$150,3,0)),"")</f>
        <v/>
      </c>
      <c r="T225" s="445" t="str">
        <f>IFERROR(IF(R225="",VLOOKUP(Q225,DMKH_NCC!$C$7:$G$150,4,0),VLOOKUP(R225,DMKH_NCC!$C$7:$G$150,4,0)),"")</f>
        <v/>
      </c>
      <c r="U225" s="446" t="str">
        <f>IFERROR(IF(R225="",VLOOKUP(Q225,DMKH_NCC!$C$7:$G$150,5,0),VLOOKUP(R225,DMKH_NCC!$C$7:$G$150,5,0)),"")</f>
        <v/>
      </c>
      <c r="V225" s="169"/>
      <c r="W225" s="169"/>
      <c r="X225" s="171"/>
      <c r="Y225" s="447" t="str">
        <f>IF($G225="","",IF(OR(MONTH($C225)=1,MONTH($C225)=2,MONTH($C225)=3),1,IF(OR(MONTH($C225)=4,MONTH($C225)=5,MONTH($C225)=6),2,IF(OR(MONTH($C225)=7,MONTH($C225)=8,MONTH($C225)=9),3,IF(OR(MONTH($C225)=10,MONTH($C225)=11,MONTH($C225)=12),4)))))</f>
        <v/>
      </c>
      <c r="Z225" s="447" t="str">
        <f>IF(C225="","","Ngày  "&amp;DAY(C225)&amp; "  "&amp;"Tháng  "&amp;MONTH(C225) &amp;"  "&amp;"Năm"&amp;"  " &amp;YEAR(C225))</f>
        <v/>
      </c>
      <c r="AA225" s="169"/>
      <c r="AB225" s="169"/>
      <c r="AC225" s="169"/>
      <c r="AD225" s="169"/>
      <c r="AE225" s="447" t="str">
        <f t="shared" si="13"/>
        <v/>
      </c>
      <c r="AF225" s="169"/>
      <c r="AG225" s="169"/>
    </row>
    <row r="226" spans="2:33" x14ac:dyDescent="0.25">
      <c r="B226" s="169"/>
      <c r="C226" s="170"/>
      <c r="D226" s="443"/>
      <c r="E226" s="169"/>
      <c r="F226" s="171"/>
      <c r="G226" s="169"/>
      <c r="H226" s="169"/>
      <c r="I226" s="172"/>
      <c r="J226" s="172"/>
      <c r="K226" s="173"/>
      <c r="L226" s="173"/>
      <c r="M226" s="173"/>
      <c r="N226" s="174"/>
      <c r="O226" s="444">
        <f t="shared" si="14"/>
        <v>0</v>
      </c>
      <c r="P226" s="169"/>
      <c r="Q226" s="436"/>
      <c r="R226" s="436"/>
      <c r="S226" s="445" t="str">
        <f>IFERROR(IF(R226="",VLOOKUP(Q226,DMKH_NCC!$C$7:$G$150,3,0),VLOOKUP(R226,DMKH_NCC!$C$7:$G$150,3,0)),"")</f>
        <v/>
      </c>
      <c r="T226" s="445" t="str">
        <f>IFERROR(IF(R226="",VLOOKUP(Q226,DMKH_NCC!$C$7:$G$150,4,0),VLOOKUP(R226,DMKH_NCC!$C$7:$G$150,4,0)),"")</f>
        <v/>
      </c>
      <c r="U226" s="446" t="str">
        <f>IFERROR(IF(R226="",VLOOKUP(Q226,DMKH_NCC!$C$7:$G$150,5,0),VLOOKUP(R226,DMKH_NCC!$C$7:$G$150,5,0)),"")</f>
        <v/>
      </c>
      <c r="V226" s="169"/>
      <c r="W226" s="169"/>
      <c r="X226" s="171"/>
      <c r="Y226" s="447" t="str">
        <f>IF($G226="","",IF(OR(MONTH($C226)=1,MONTH($C226)=2,MONTH($C226)=3),1,IF(OR(MONTH($C226)=4,MONTH($C226)=5,MONTH($C226)=6),2,IF(OR(MONTH($C226)=7,MONTH($C226)=8,MONTH($C226)=9),3,IF(OR(MONTH($C226)=10,MONTH($C226)=11,MONTH($C226)=12),4)))))</f>
        <v/>
      </c>
      <c r="Z226" s="447" t="str">
        <f>IF(C226="","","Ngày  "&amp;DAY(C226)&amp; "  "&amp;"Tháng  "&amp;MONTH(C226) &amp;"  "&amp;"Năm"&amp;"  " &amp;YEAR(C226))</f>
        <v/>
      </c>
      <c r="AA226" s="169"/>
      <c r="AB226" s="169"/>
      <c r="AC226" s="169"/>
      <c r="AD226" s="169"/>
      <c r="AE226" s="447" t="str">
        <f t="shared" si="13"/>
        <v/>
      </c>
      <c r="AF226" s="169"/>
      <c r="AG226" s="169"/>
    </row>
    <row r="227" spans="2:33" x14ac:dyDescent="0.25">
      <c r="B227" s="169"/>
      <c r="C227" s="170"/>
      <c r="D227" s="443"/>
      <c r="E227" s="169"/>
      <c r="F227" s="171"/>
      <c r="G227" s="169"/>
      <c r="H227" s="169"/>
      <c r="I227" s="172"/>
      <c r="J227" s="172"/>
      <c r="K227" s="173"/>
      <c r="L227" s="173"/>
      <c r="M227" s="173"/>
      <c r="N227" s="174"/>
      <c r="O227" s="444">
        <f t="shared" si="14"/>
        <v>0</v>
      </c>
      <c r="P227" s="169"/>
      <c r="Q227" s="436"/>
      <c r="R227" s="436"/>
      <c r="S227" s="445" t="str">
        <f>IFERROR(IF(R227="",VLOOKUP(Q227,DMKH_NCC!$C$7:$G$150,3,0),VLOOKUP(R227,DMKH_NCC!$C$7:$G$150,3,0)),"")</f>
        <v/>
      </c>
      <c r="T227" s="445" t="str">
        <f>IFERROR(IF(R227="",VLOOKUP(Q227,DMKH_NCC!$C$7:$G$150,4,0),VLOOKUP(R227,DMKH_NCC!$C$7:$G$150,4,0)),"")</f>
        <v/>
      </c>
      <c r="U227" s="446" t="str">
        <f>IFERROR(IF(R227="",VLOOKUP(Q227,DMKH_NCC!$C$7:$G$150,5,0),VLOOKUP(R227,DMKH_NCC!$C$7:$G$150,5,0)),"")</f>
        <v/>
      </c>
      <c r="V227" s="169"/>
      <c r="W227" s="169"/>
      <c r="X227" s="171"/>
      <c r="Y227" s="447" t="str">
        <f>IF($G227="","",IF(OR(MONTH($C227)=1,MONTH($C227)=2,MONTH($C227)=3),1,IF(OR(MONTH($C227)=4,MONTH($C227)=5,MONTH($C227)=6),2,IF(OR(MONTH($C227)=7,MONTH($C227)=8,MONTH($C227)=9),3,IF(OR(MONTH($C227)=10,MONTH($C227)=11,MONTH($C227)=12),4)))))</f>
        <v/>
      </c>
      <c r="Z227" s="447" t="str">
        <f>IF(C227="","","Ngày  "&amp;DAY(C227)&amp; "  "&amp;"Tháng  "&amp;MONTH(C227) &amp;"  "&amp;"Năm"&amp;"  " &amp;YEAR(C227))</f>
        <v/>
      </c>
      <c r="AA227" s="169"/>
      <c r="AB227" s="169"/>
      <c r="AC227" s="169"/>
      <c r="AD227" s="169"/>
      <c r="AE227" s="447" t="str">
        <f t="shared" si="13"/>
        <v/>
      </c>
      <c r="AF227" s="169"/>
      <c r="AG227" s="169"/>
    </row>
    <row r="228" spans="2:33" x14ac:dyDescent="0.25">
      <c r="B228" s="169"/>
      <c r="C228" s="170"/>
      <c r="D228" s="443"/>
      <c r="E228" s="169"/>
      <c r="F228" s="171"/>
      <c r="G228" s="169"/>
      <c r="H228" s="169"/>
      <c r="I228" s="172"/>
      <c r="J228" s="172"/>
      <c r="K228" s="173"/>
      <c r="L228" s="173"/>
      <c r="M228" s="173"/>
      <c r="N228" s="174"/>
      <c r="O228" s="444">
        <f t="shared" si="14"/>
        <v>0</v>
      </c>
      <c r="P228" s="169"/>
      <c r="Q228" s="436"/>
      <c r="R228" s="436"/>
      <c r="S228" s="445" t="str">
        <f>IFERROR(IF(R228="",VLOOKUP(Q228,DMKH_NCC!$C$7:$G$150,3,0),VLOOKUP(R228,DMKH_NCC!$C$7:$G$150,3,0)),"")</f>
        <v/>
      </c>
      <c r="T228" s="445" t="str">
        <f>IFERROR(IF(R228="",VLOOKUP(Q228,DMKH_NCC!$C$7:$G$150,4,0),VLOOKUP(R228,DMKH_NCC!$C$7:$G$150,4,0)),"")</f>
        <v/>
      </c>
      <c r="U228" s="446" t="str">
        <f>IFERROR(IF(R228="",VLOOKUP(Q228,DMKH_NCC!$C$7:$G$150,5,0),VLOOKUP(R228,DMKH_NCC!$C$7:$G$150,5,0)),"")</f>
        <v/>
      </c>
      <c r="V228" s="169"/>
      <c r="W228" s="169"/>
      <c r="X228" s="171"/>
      <c r="Y228" s="447" t="str">
        <f>IF($G228="","",IF(OR(MONTH($C228)=1,MONTH($C228)=2,MONTH($C228)=3),1,IF(OR(MONTH($C228)=4,MONTH($C228)=5,MONTH($C228)=6),2,IF(OR(MONTH($C228)=7,MONTH($C228)=8,MONTH($C228)=9),3,IF(OR(MONTH($C228)=10,MONTH($C228)=11,MONTH($C228)=12),4)))))</f>
        <v/>
      </c>
      <c r="Z228" s="447" t="str">
        <f>IF(C228="","","Ngày  "&amp;DAY(C228)&amp; "  "&amp;"Tháng  "&amp;MONTH(C228) &amp;"  "&amp;"Năm"&amp;"  " &amp;YEAR(C228))</f>
        <v/>
      </c>
      <c r="AA228" s="169"/>
      <c r="AB228" s="169"/>
      <c r="AC228" s="169"/>
      <c r="AD228" s="169"/>
      <c r="AE228" s="447" t="str">
        <f t="shared" si="13"/>
        <v/>
      </c>
      <c r="AF228" s="169"/>
      <c r="AG228" s="169"/>
    </row>
    <row r="229" spans="2:33" x14ac:dyDescent="0.25">
      <c r="B229" s="169"/>
      <c r="C229" s="170"/>
      <c r="D229" s="443"/>
      <c r="E229" s="169"/>
      <c r="F229" s="171"/>
      <c r="G229" s="169"/>
      <c r="H229" s="169"/>
      <c r="I229" s="172"/>
      <c r="J229" s="172"/>
      <c r="K229" s="173"/>
      <c r="L229" s="173"/>
      <c r="M229" s="173"/>
      <c r="N229" s="174"/>
      <c r="O229" s="444">
        <f t="shared" si="14"/>
        <v>0</v>
      </c>
      <c r="P229" s="169"/>
      <c r="Q229" s="436"/>
      <c r="R229" s="436"/>
      <c r="S229" s="445" t="str">
        <f>IFERROR(IF(R229="",VLOOKUP(Q229,DMKH_NCC!$C$7:$G$150,3,0),VLOOKUP(R229,DMKH_NCC!$C$7:$G$150,3,0)),"")</f>
        <v/>
      </c>
      <c r="T229" s="445" t="str">
        <f>IFERROR(IF(R229="",VLOOKUP(Q229,DMKH_NCC!$C$7:$G$150,4,0),VLOOKUP(R229,DMKH_NCC!$C$7:$G$150,4,0)),"")</f>
        <v/>
      </c>
      <c r="U229" s="446" t="str">
        <f>IFERROR(IF(R229="",VLOOKUP(Q229,DMKH_NCC!$C$7:$G$150,5,0),VLOOKUP(R229,DMKH_NCC!$C$7:$G$150,5,0)),"")</f>
        <v/>
      </c>
      <c r="V229" s="169"/>
      <c r="W229" s="169"/>
      <c r="X229" s="171"/>
      <c r="Y229" s="447" t="str">
        <f>IF($G229="","",IF(OR(MONTH($C229)=1,MONTH($C229)=2,MONTH($C229)=3),1,IF(OR(MONTH($C229)=4,MONTH($C229)=5,MONTH($C229)=6),2,IF(OR(MONTH($C229)=7,MONTH($C229)=8,MONTH($C229)=9),3,IF(OR(MONTH($C229)=10,MONTH($C229)=11,MONTH($C229)=12),4)))))</f>
        <v/>
      </c>
      <c r="Z229" s="447" t="str">
        <f>IF(C229="","","Ngày  "&amp;DAY(C229)&amp; "  "&amp;"Tháng  "&amp;MONTH(C229) &amp;"  "&amp;"Năm"&amp;"  " &amp;YEAR(C229))</f>
        <v/>
      </c>
      <c r="AA229" s="169"/>
      <c r="AB229" s="169"/>
      <c r="AC229" s="169"/>
      <c r="AD229" s="169"/>
      <c r="AE229" s="447" t="str">
        <f t="shared" si="13"/>
        <v/>
      </c>
      <c r="AF229" s="169"/>
      <c r="AG229" s="169"/>
    </row>
    <row r="230" spans="2:33" x14ac:dyDescent="0.25">
      <c r="B230" s="169"/>
      <c r="C230" s="170"/>
      <c r="D230" s="443"/>
      <c r="E230" s="169"/>
      <c r="F230" s="171"/>
      <c r="G230" s="169"/>
      <c r="H230" s="169"/>
      <c r="I230" s="172"/>
      <c r="J230" s="172"/>
      <c r="K230" s="173"/>
      <c r="L230" s="173"/>
      <c r="M230" s="173"/>
      <c r="N230" s="174"/>
      <c r="O230" s="444">
        <f t="shared" si="14"/>
        <v>0</v>
      </c>
      <c r="P230" s="169"/>
      <c r="Q230" s="436"/>
      <c r="R230" s="436"/>
      <c r="S230" s="445" t="str">
        <f>IFERROR(IF(R230="",VLOOKUP(Q230,DMKH_NCC!$C$7:$G$150,3,0),VLOOKUP(R230,DMKH_NCC!$C$7:$G$150,3,0)),"")</f>
        <v/>
      </c>
      <c r="T230" s="445" t="str">
        <f>IFERROR(IF(R230="",VLOOKUP(Q230,DMKH_NCC!$C$7:$G$150,4,0),VLOOKUP(R230,DMKH_NCC!$C$7:$G$150,4,0)),"")</f>
        <v/>
      </c>
      <c r="U230" s="446" t="str">
        <f>IFERROR(IF(R230="",VLOOKUP(Q230,DMKH_NCC!$C$7:$G$150,5,0),VLOOKUP(R230,DMKH_NCC!$C$7:$G$150,5,0)),"")</f>
        <v/>
      </c>
      <c r="V230" s="169"/>
      <c r="W230" s="169"/>
      <c r="X230" s="171"/>
      <c r="Y230" s="447" t="str">
        <f>IF($G230="","",IF(OR(MONTH($C230)=1,MONTH($C230)=2,MONTH($C230)=3),1,IF(OR(MONTH($C230)=4,MONTH($C230)=5,MONTH($C230)=6),2,IF(OR(MONTH($C230)=7,MONTH($C230)=8,MONTH($C230)=9),3,IF(OR(MONTH($C230)=10,MONTH($C230)=11,MONTH($C230)=12),4)))))</f>
        <v/>
      </c>
      <c r="Z230" s="447" t="str">
        <f>IF(C230="","","Ngày  "&amp;DAY(C230)&amp; "  "&amp;"Tháng  "&amp;MONTH(C230) &amp;"  "&amp;"Năm"&amp;"  " &amp;YEAR(C230))</f>
        <v/>
      </c>
      <c r="AA230" s="169"/>
      <c r="AB230" s="169"/>
      <c r="AC230" s="169"/>
      <c r="AD230" s="169"/>
      <c r="AE230" s="447" t="str">
        <f t="shared" si="13"/>
        <v/>
      </c>
      <c r="AF230" s="169"/>
      <c r="AG230" s="169"/>
    </row>
    <row r="231" spans="2:33" x14ac:dyDescent="0.25">
      <c r="B231" s="169"/>
      <c r="C231" s="170"/>
      <c r="D231" s="443"/>
      <c r="E231" s="169"/>
      <c r="F231" s="171"/>
      <c r="G231" s="169"/>
      <c r="H231" s="169"/>
      <c r="I231" s="172"/>
      <c r="J231" s="172"/>
      <c r="K231" s="173"/>
      <c r="L231" s="173"/>
      <c r="M231" s="173"/>
      <c r="N231" s="174"/>
      <c r="O231" s="444">
        <f t="shared" si="14"/>
        <v>0</v>
      </c>
      <c r="P231" s="169"/>
      <c r="Q231" s="436"/>
      <c r="R231" s="436"/>
      <c r="S231" s="445" t="str">
        <f>IFERROR(IF(R231="",VLOOKUP(Q231,DMKH_NCC!$C$7:$G$150,3,0),VLOOKUP(R231,DMKH_NCC!$C$7:$G$150,3,0)),"")</f>
        <v/>
      </c>
      <c r="T231" s="445" t="str">
        <f>IFERROR(IF(R231="",VLOOKUP(Q231,DMKH_NCC!$C$7:$G$150,4,0),VLOOKUP(R231,DMKH_NCC!$C$7:$G$150,4,0)),"")</f>
        <v/>
      </c>
      <c r="U231" s="446" t="str">
        <f>IFERROR(IF(R231="",VLOOKUP(Q231,DMKH_NCC!$C$7:$G$150,5,0),VLOOKUP(R231,DMKH_NCC!$C$7:$G$150,5,0)),"")</f>
        <v/>
      </c>
      <c r="V231" s="169"/>
      <c r="W231" s="169"/>
      <c r="X231" s="171"/>
      <c r="Y231" s="447" t="str">
        <f>IF($G231="","",IF(OR(MONTH($C231)=1,MONTH($C231)=2,MONTH($C231)=3),1,IF(OR(MONTH($C231)=4,MONTH($C231)=5,MONTH($C231)=6),2,IF(OR(MONTH($C231)=7,MONTH($C231)=8,MONTH($C231)=9),3,IF(OR(MONTH($C231)=10,MONTH($C231)=11,MONTH($C231)=12),4)))))</f>
        <v/>
      </c>
      <c r="Z231" s="447" t="str">
        <f>IF(C231="","","Ngày  "&amp;DAY(C231)&amp; "  "&amp;"Tháng  "&amp;MONTH(C231) &amp;"  "&amp;"Năm"&amp;"  " &amp;YEAR(C231))</f>
        <v/>
      </c>
      <c r="AA231" s="169"/>
      <c r="AB231" s="169"/>
      <c r="AC231" s="169"/>
      <c r="AD231" s="169"/>
      <c r="AE231" s="447" t="str">
        <f t="shared" si="13"/>
        <v/>
      </c>
      <c r="AF231" s="169"/>
      <c r="AG231" s="169"/>
    </row>
    <row r="232" spans="2:33" x14ac:dyDescent="0.25">
      <c r="B232" s="169"/>
      <c r="C232" s="170"/>
      <c r="D232" s="443"/>
      <c r="E232" s="169"/>
      <c r="F232" s="171"/>
      <c r="G232" s="169"/>
      <c r="H232" s="169"/>
      <c r="I232" s="172"/>
      <c r="J232" s="172"/>
      <c r="K232" s="173"/>
      <c r="L232" s="173"/>
      <c r="M232" s="173"/>
      <c r="N232" s="174"/>
      <c r="O232" s="444">
        <f t="shared" si="14"/>
        <v>0</v>
      </c>
      <c r="P232" s="169"/>
      <c r="Q232" s="436"/>
      <c r="R232" s="436"/>
      <c r="S232" s="445" t="str">
        <f>IFERROR(IF(R232="",VLOOKUP(Q232,DMKH_NCC!$C$7:$G$150,3,0),VLOOKUP(R232,DMKH_NCC!$C$7:$G$150,3,0)),"")</f>
        <v/>
      </c>
      <c r="T232" s="445" t="str">
        <f>IFERROR(IF(R232="",VLOOKUP(Q232,DMKH_NCC!$C$7:$G$150,4,0),VLOOKUP(R232,DMKH_NCC!$C$7:$G$150,4,0)),"")</f>
        <v/>
      </c>
      <c r="U232" s="446" t="str">
        <f>IFERROR(IF(R232="",VLOOKUP(Q232,DMKH_NCC!$C$7:$G$150,5,0),VLOOKUP(R232,DMKH_NCC!$C$7:$G$150,5,0)),"")</f>
        <v/>
      </c>
      <c r="V232" s="169"/>
      <c r="W232" s="169"/>
      <c r="X232" s="171"/>
      <c r="Y232" s="447" t="str">
        <f>IF($G232="","",IF(OR(MONTH($C232)=1,MONTH($C232)=2,MONTH($C232)=3),1,IF(OR(MONTH($C232)=4,MONTH($C232)=5,MONTH($C232)=6),2,IF(OR(MONTH($C232)=7,MONTH($C232)=8,MONTH($C232)=9),3,IF(OR(MONTH($C232)=10,MONTH($C232)=11,MONTH($C232)=12),4)))))</f>
        <v/>
      </c>
      <c r="Z232" s="447" t="str">
        <f>IF(C232="","","Ngày  "&amp;DAY(C232)&amp; "  "&amp;"Tháng  "&amp;MONTH(C232) &amp;"  "&amp;"Năm"&amp;"  " &amp;YEAR(C232))</f>
        <v/>
      </c>
      <c r="AA232" s="169"/>
      <c r="AB232" s="169"/>
      <c r="AC232" s="169"/>
      <c r="AD232" s="169"/>
      <c r="AE232" s="447" t="str">
        <f t="shared" si="13"/>
        <v/>
      </c>
      <c r="AF232" s="169"/>
      <c r="AG232" s="169"/>
    </row>
    <row r="233" spans="2:33" x14ac:dyDescent="0.25">
      <c r="B233" s="169"/>
      <c r="C233" s="170"/>
      <c r="D233" s="443"/>
      <c r="E233" s="169"/>
      <c r="F233" s="171"/>
      <c r="G233" s="169"/>
      <c r="H233" s="169"/>
      <c r="I233" s="172"/>
      <c r="J233" s="172"/>
      <c r="K233" s="173"/>
      <c r="L233" s="173"/>
      <c r="M233" s="173"/>
      <c r="N233" s="174"/>
      <c r="O233" s="444">
        <f t="shared" si="14"/>
        <v>0</v>
      </c>
      <c r="P233" s="169"/>
      <c r="Q233" s="436"/>
      <c r="R233" s="436"/>
      <c r="S233" s="445" t="str">
        <f>IFERROR(IF(R233="",VLOOKUP(Q233,DMKH_NCC!$C$7:$G$150,3,0),VLOOKUP(R233,DMKH_NCC!$C$7:$G$150,3,0)),"")</f>
        <v/>
      </c>
      <c r="T233" s="445" t="str">
        <f>IFERROR(IF(R233="",VLOOKUP(Q233,DMKH_NCC!$C$7:$G$150,4,0),VLOOKUP(R233,DMKH_NCC!$C$7:$G$150,4,0)),"")</f>
        <v/>
      </c>
      <c r="U233" s="446" t="str">
        <f>IFERROR(IF(R233="",VLOOKUP(Q233,DMKH_NCC!$C$7:$G$150,5,0),VLOOKUP(R233,DMKH_NCC!$C$7:$G$150,5,0)),"")</f>
        <v/>
      </c>
      <c r="V233" s="169"/>
      <c r="W233" s="169"/>
      <c r="X233" s="171"/>
      <c r="Y233" s="447" t="str">
        <f>IF($G233="","",IF(OR(MONTH($C233)=1,MONTH($C233)=2,MONTH($C233)=3),1,IF(OR(MONTH($C233)=4,MONTH($C233)=5,MONTH($C233)=6),2,IF(OR(MONTH($C233)=7,MONTH($C233)=8,MONTH($C233)=9),3,IF(OR(MONTH($C233)=10,MONTH($C233)=11,MONTH($C233)=12),4)))))</f>
        <v/>
      </c>
      <c r="Z233" s="447" t="str">
        <f>IF(C233="","","Ngày  "&amp;DAY(C233)&amp; "  "&amp;"Tháng  "&amp;MONTH(C233) &amp;"  "&amp;"Năm"&amp;"  " &amp;YEAR(C233))</f>
        <v/>
      </c>
      <c r="AA233" s="169"/>
      <c r="AB233" s="169"/>
      <c r="AC233" s="169"/>
      <c r="AD233" s="169"/>
      <c r="AE233" s="447" t="str">
        <f t="shared" si="13"/>
        <v/>
      </c>
      <c r="AF233" s="169"/>
      <c r="AG233" s="169"/>
    </row>
    <row r="234" spans="2:33" x14ac:dyDescent="0.25">
      <c r="B234" s="169"/>
      <c r="C234" s="170"/>
      <c r="D234" s="443"/>
      <c r="E234" s="169"/>
      <c r="F234" s="171"/>
      <c r="G234" s="169"/>
      <c r="H234" s="169"/>
      <c r="I234" s="172"/>
      <c r="J234" s="172"/>
      <c r="K234" s="173"/>
      <c r="L234" s="173"/>
      <c r="M234" s="173"/>
      <c r="N234" s="174"/>
      <c r="O234" s="444">
        <f t="shared" si="14"/>
        <v>0</v>
      </c>
      <c r="P234" s="169"/>
      <c r="Q234" s="436"/>
      <c r="R234" s="436"/>
      <c r="S234" s="445" t="str">
        <f>IFERROR(IF(R234="",VLOOKUP(Q234,DMKH_NCC!$C$7:$G$150,3,0),VLOOKUP(R234,DMKH_NCC!$C$7:$G$150,3,0)),"")</f>
        <v/>
      </c>
      <c r="T234" s="445" t="str">
        <f>IFERROR(IF(R234="",VLOOKUP(Q234,DMKH_NCC!$C$7:$G$150,4,0),VLOOKUP(R234,DMKH_NCC!$C$7:$G$150,4,0)),"")</f>
        <v/>
      </c>
      <c r="U234" s="446" t="str">
        <f>IFERROR(IF(R234="",VLOOKUP(Q234,DMKH_NCC!$C$7:$G$150,5,0),VLOOKUP(R234,DMKH_NCC!$C$7:$G$150,5,0)),"")</f>
        <v/>
      </c>
      <c r="V234" s="169"/>
      <c r="W234" s="169"/>
      <c r="X234" s="171"/>
      <c r="Y234" s="447" t="str">
        <f>IF($G234="","",IF(OR(MONTH($C234)=1,MONTH($C234)=2,MONTH($C234)=3),1,IF(OR(MONTH($C234)=4,MONTH($C234)=5,MONTH($C234)=6),2,IF(OR(MONTH($C234)=7,MONTH($C234)=8,MONTH($C234)=9),3,IF(OR(MONTH($C234)=10,MONTH($C234)=11,MONTH($C234)=12),4)))))</f>
        <v/>
      </c>
      <c r="Z234" s="447" t="str">
        <f>IF(C234="","","Ngày  "&amp;DAY(C234)&amp; "  "&amp;"Tháng  "&amp;MONTH(C234) &amp;"  "&amp;"Năm"&amp;"  " &amp;YEAR(C234))</f>
        <v/>
      </c>
      <c r="AA234" s="169"/>
      <c r="AB234" s="169"/>
      <c r="AC234" s="169"/>
      <c r="AD234" s="169"/>
      <c r="AE234" s="447" t="str">
        <f t="shared" si="13"/>
        <v/>
      </c>
      <c r="AF234" s="169"/>
      <c r="AG234" s="169"/>
    </row>
    <row r="235" spans="2:33" x14ac:dyDescent="0.25">
      <c r="B235" s="169"/>
      <c r="C235" s="170"/>
      <c r="D235" s="443"/>
      <c r="E235" s="169"/>
      <c r="F235" s="171"/>
      <c r="G235" s="169"/>
      <c r="H235" s="169"/>
      <c r="I235" s="172"/>
      <c r="J235" s="172"/>
      <c r="K235" s="173"/>
      <c r="L235" s="173"/>
      <c r="M235" s="173"/>
      <c r="N235" s="174"/>
      <c r="O235" s="444">
        <f t="shared" si="14"/>
        <v>0</v>
      </c>
      <c r="P235" s="169"/>
      <c r="Q235" s="436"/>
      <c r="R235" s="436"/>
      <c r="S235" s="445" t="str">
        <f>IFERROR(IF(R235="",VLOOKUP(Q235,DMKH_NCC!$C$7:$G$150,3,0),VLOOKUP(R235,DMKH_NCC!$C$7:$G$150,3,0)),"")</f>
        <v/>
      </c>
      <c r="T235" s="445" t="str">
        <f>IFERROR(IF(R235="",VLOOKUP(Q235,DMKH_NCC!$C$7:$G$150,4,0),VLOOKUP(R235,DMKH_NCC!$C$7:$G$150,4,0)),"")</f>
        <v/>
      </c>
      <c r="U235" s="446" t="str">
        <f>IFERROR(IF(R235="",VLOOKUP(Q235,DMKH_NCC!$C$7:$G$150,5,0),VLOOKUP(R235,DMKH_NCC!$C$7:$G$150,5,0)),"")</f>
        <v/>
      </c>
      <c r="V235" s="169"/>
      <c r="W235" s="169"/>
      <c r="X235" s="171"/>
      <c r="Y235" s="447" t="str">
        <f>IF($G235="","",IF(OR(MONTH($C235)=1,MONTH($C235)=2,MONTH($C235)=3),1,IF(OR(MONTH($C235)=4,MONTH($C235)=5,MONTH($C235)=6),2,IF(OR(MONTH($C235)=7,MONTH($C235)=8,MONTH($C235)=9),3,IF(OR(MONTH($C235)=10,MONTH($C235)=11,MONTH($C235)=12),4)))))</f>
        <v/>
      </c>
      <c r="Z235" s="447" t="str">
        <f>IF(C235="","","Ngày  "&amp;DAY(C235)&amp; "  "&amp;"Tháng  "&amp;MONTH(C235) &amp;"  "&amp;"Năm"&amp;"  " &amp;YEAR(C235))</f>
        <v/>
      </c>
      <c r="AA235" s="169"/>
      <c r="AB235" s="169"/>
      <c r="AC235" s="169"/>
      <c r="AD235" s="169"/>
      <c r="AE235" s="447" t="str">
        <f t="shared" si="13"/>
        <v/>
      </c>
      <c r="AF235" s="169"/>
      <c r="AG235" s="169"/>
    </row>
    <row r="236" spans="2:33" x14ac:dyDescent="0.25">
      <c r="B236" s="169"/>
      <c r="C236" s="170"/>
      <c r="D236" s="443"/>
      <c r="E236" s="169"/>
      <c r="F236" s="171"/>
      <c r="G236" s="169"/>
      <c r="H236" s="169"/>
      <c r="I236" s="172"/>
      <c r="J236" s="172"/>
      <c r="K236" s="173"/>
      <c r="L236" s="173"/>
      <c r="M236" s="173"/>
      <c r="N236" s="174"/>
      <c r="O236" s="444">
        <f t="shared" si="14"/>
        <v>0</v>
      </c>
      <c r="P236" s="169"/>
      <c r="Q236" s="436"/>
      <c r="R236" s="436"/>
      <c r="S236" s="445" t="str">
        <f>IFERROR(IF(R236="",VLOOKUP(Q236,DMKH_NCC!$C$7:$G$150,3,0),VLOOKUP(R236,DMKH_NCC!$C$7:$G$150,3,0)),"")</f>
        <v/>
      </c>
      <c r="T236" s="445" t="str">
        <f>IFERROR(IF(R236="",VLOOKUP(Q236,DMKH_NCC!$C$7:$G$150,4,0),VLOOKUP(R236,DMKH_NCC!$C$7:$G$150,4,0)),"")</f>
        <v/>
      </c>
      <c r="U236" s="446" t="str">
        <f>IFERROR(IF(R236="",VLOOKUP(Q236,DMKH_NCC!$C$7:$G$150,5,0),VLOOKUP(R236,DMKH_NCC!$C$7:$G$150,5,0)),"")</f>
        <v/>
      </c>
      <c r="V236" s="169"/>
      <c r="W236" s="169"/>
      <c r="X236" s="171"/>
      <c r="Y236" s="447" t="str">
        <f>IF($G236="","",IF(OR(MONTH($C236)=1,MONTH($C236)=2,MONTH($C236)=3),1,IF(OR(MONTH($C236)=4,MONTH($C236)=5,MONTH($C236)=6),2,IF(OR(MONTH($C236)=7,MONTH($C236)=8,MONTH($C236)=9),3,IF(OR(MONTH($C236)=10,MONTH($C236)=11,MONTH($C236)=12),4)))))</f>
        <v/>
      </c>
      <c r="Z236" s="447" t="str">
        <f>IF(C236="","","Ngày  "&amp;DAY(C236)&amp; "  "&amp;"Tháng  "&amp;MONTH(C236) &amp;"  "&amp;"Năm"&amp;"  " &amp;YEAR(C236))</f>
        <v/>
      </c>
      <c r="AA236" s="169"/>
      <c r="AB236" s="169"/>
      <c r="AC236" s="169"/>
      <c r="AD236" s="169"/>
      <c r="AE236" s="447" t="str">
        <f t="shared" si="13"/>
        <v/>
      </c>
      <c r="AF236" s="169"/>
      <c r="AG236" s="169"/>
    </row>
    <row r="237" spans="2:33" x14ac:dyDescent="0.25">
      <c r="B237" s="169"/>
      <c r="C237" s="170"/>
      <c r="D237" s="443"/>
      <c r="E237" s="169"/>
      <c r="F237" s="171"/>
      <c r="G237" s="169"/>
      <c r="H237" s="169"/>
      <c r="I237" s="172"/>
      <c r="J237" s="172"/>
      <c r="K237" s="173"/>
      <c r="L237" s="173"/>
      <c r="M237" s="173"/>
      <c r="N237" s="174"/>
      <c r="O237" s="444">
        <f t="shared" si="14"/>
        <v>0</v>
      </c>
      <c r="P237" s="169"/>
      <c r="Q237" s="436"/>
      <c r="R237" s="436"/>
      <c r="S237" s="445" t="str">
        <f>IFERROR(IF(R237="",VLOOKUP(Q237,DMKH_NCC!$C$7:$G$150,3,0),VLOOKUP(R237,DMKH_NCC!$C$7:$G$150,3,0)),"")</f>
        <v/>
      </c>
      <c r="T237" s="445" t="str">
        <f>IFERROR(IF(R237="",VLOOKUP(Q237,DMKH_NCC!$C$7:$G$150,4,0),VLOOKUP(R237,DMKH_NCC!$C$7:$G$150,4,0)),"")</f>
        <v/>
      </c>
      <c r="U237" s="446" t="str">
        <f>IFERROR(IF(R237="",VLOOKUP(Q237,DMKH_NCC!$C$7:$G$150,5,0),VLOOKUP(R237,DMKH_NCC!$C$7:$G$150,5,0)),"")</f>
        <v/>
      </c>
      <c r="V237" s="169"/>
      <c r="W237" s="169"/>
      <c r="X237" s="171"/>
      <c r="Y237" s="447" t="str">
        <f>IF($G237="","",IF(OR(MONTH($C237)=1,MONTH($C237)=2,MONTH($C237)=3),1,IF(OR(MONTH($C237)=4,MONTH($C237)=5,MONTH($C237)=6),2,IF(OR(MONTH($C237)=7,MONTH($C237)=8,MONTH($C237)=9),3,IF(OR(MONTH($C237)=10,MONTH($C237)=11,MONTH($C237)=12),4)))))</f>
        <v/>
      </c>
      <c r="Z237" s="447" t="str">
        <f>IF(C237="","","Ngày  "&amp;DAY(C237)&amp; "  "&amp;"Tháng  "&amp;MONTH(C237) &amp;"  "&amp;"Năm"&amp;"  " &amp;YEAR(C237))</f>
        <v/>
      </c>
      <c r="AA237" s="169"/>
      <c r="AB237" s="169"/>
      <c r="AC237" s="169"/>
      <c r="AD237" s="169"/>
      <c r="AE237" s="447" t="str">
        <f t="shared" si="13"/>
        <v/>
      </c>
      <c r="AF237" s="169"/>
      <c r="AG237" s="169"/>
    </row>
    <row r="238" spans="2:33" x14ac:dyDescent="0.25">
      <c r="B238" s="169"/>
      <c r="C238" s="170"/>
      <c r="D238" s="443"/>
      <c r="E238" s="169"/>
      <c r="F238" s="171"/>
      <c r="G238" s="169"/>
      <c r="H238" s="169"/>
      <c r="I238" s="172"/>
      <c r="J238" s="172"/>
      <c r="K238" s="173"/>
      <c r="L238" s="173"/>
      <c r="M238" s="173"/>
      <c r="N238" s="174"/>
      <c r="O238" s="444">
        <f t="shared" si="14"/>
        <v>0</v>
      </c>
      <c r="P238" s="169"/>
      <c r="Q238" s="436"/>
      <c r="R238" s="436"/>
      <c r="S238" s="445" t="str">
        <f>IFERROR(IF(R238="",VLOOKUP(Q238,DMKH_NCC!$C$7:$G$150,3,0),VLOOKUP(R238,DMKH_NCC!$C$7:$G$150,3,0)),"")</f>
        <v/>
      </c>
      <c r="T238" s="445" t="str">
        <f>IFERROR(IF(R238="",VLOOKUP(Q238,DMKH_NCC!$C$7:$G$150,4,0),VLOOKUP(R238,DMKH_NCC!$C$7:$G$150,4,0)),"")</f>
        <v/>
      </c>
      <c r="U238" s="446" t="str">
        <f>IFERROR(IF(R238="",VLOOKUP(Q238,DMKH_NCC!$C$7:$G$150,5,0),VLOOKUP(R238,DMKH_NCC!$C$7:$G$150,5,0)),"")</f>
        <v/>
      </c>
      <c r="V238" s="169"/>
      <c r="W238" s="169"/>
      <c r="X238" s="171"/>
      <c r="Y238" s="447" t="str">
        <f>IF($G238="","",IF(OR(MONTH($C238)=1,MONTH($C238)=2,MONTH($C238)=3),1,IF(OR(MONTH($C238)=4,MONTH($C238)=5,MONTH($C238)=6),2,IF(OR(MONTH($C238)=7,MONTH($C238)=8,MONTH($C238)=9),3,IF(OR(MONTH($C238)=10,MONTH($C238)=11,MONTH($C238)=12),4)))))</f>
        <v/>
      </c>
      <c r="Z238" s="447" t="str">
        <f>IF(C238="","","Ngày  "&amp;DAY(C238)&amp; "  "&amp;"Tháng  "&amp;MONTH(C238) &amp;"  "&amp;"Năm"&amp;"  " &amp;YEAR(C238))</f>
        <v/>
      </c>
      <c r="AA238" s="169"/>
      <c r="AB238" s="169"/>
      <c r="AC238" s="169"/>
      <c r="AD238" s="169"/>
      <c r="AE238" s="447" t="str">
        <f t="shared" si="13"/>
        <v/>
      </c>
      <c r="AF238" s="169"/>
      <c r="AG238" s="169"/>
    </row>
    <row r="239" spans="2:33" x14ac:dyDescent="0.25">
      <c r="B239" s="169"/>
      <c r="C239" s="170"/>
      <c r="D239" s="443"/>
      <c r="E239" s="169"/>
      <c r="F239" s="171"/>
      <c r="G239" s="169"/>
      <c r="H239" s="169"/>
      <c r="I239" s="172"/>
      <c r="J239" s="172"/>
      <c r="K239" s="173"/>
      <c r="L239" s="173"/>
      <c r="M239" s="173"/>
      <c r="N239" s="174"/>
      <c r="O239" s="444">
        <f t="shared" si="14"/>
        <v>0</v>
      </c>
      <c r="P239" s="169"/>
      <c r="Q239" s="436"/>
      <c r="R239" s="436"/>
      <c r="S239" s="445" t="str">
        <f>IFERROR(IF(R239="",VLOOKUP(Q239,DMKH_NCC!$C$7:$G$150,3,0),VLOOKUP(R239,DMKH_NCC!$C$7:$G$150,3,0)),"")</f>
        <v/>
      </c>
      <c r="T239" s="445" t="str">
        <f>IFERROR(IF(R239="",VLOOKUP(Q239,DMKH_NCC!$C$7:$G$150,4,0),VLOOKUP(R239,DMKH_NCC!$C$7:$G$150,4,0)),"")</f>
        <v/>
      </c>
      <c r="U239" s="446" t="str">
        <f>IFERROR(IF(R239="",VLOOKUP(Q239,DMKH_NCC!$C$7:$G$150,5,0),VLOOKUP(R239,DMKH_NCC!$C$7:$G$150,5,0)),"")</f>
        <v/>
      </c>
      <c r="V239" s="169"/>
      <c r="W239" s="169"/>
      <c r="X239" s="171"/>
      <c r="Y239" s="447" t="str">
        <f>IF($G239="","",IF(OR(MONTH($C239)=1,MONTH($C239)=2,MONTH($C239)=3),1,IF(OR(MONTH($C239)=4,MONTH($C239)=5,MONTH($C239)=6),2,IF(OR(MONTH($C239)=7,MONTH($C239)=8,MONTH($C239)=9),3,IF(OR(MONTH($C239)=10,MONTH($C239)=11,MONTH($C239)=12),4)))))</f>
        <v/>
      </c>
      <c r="Z239" s="447" t="str">
        <f>IF(C239="","","Ngày  "&amp;DAY(C239)&amp; "  "&amp;"Tháng  "&amp;MONTH(C239) &amp;"  "&amp;"Năm"&amp;"  " &amp;YEAR(C239))</f>
        <v/>
      </c>
      <c r="AA239" s="169"/>
      <c r="AB239" s="169"/>
      <c r="AC239" s="169"/>
      <c r="AD239" s="169"/>
      <c r="AE239" s="447" t="str">
        <f t="shared" si="13"/>
        <v/>
      </c>
      <c r="AF239" s="169"/>
      <c r="AG239" s="169"/>
    </row>
    <row r="240" spans="2:33" x14ac:dyDescent="0.25">
      <c r="B240" s="169"/>
      <c r="C240" s="170"/>
      <c r="D240" s="443"/>
      <c r="E240" s="169"/>
      <c r="F240" s="171"/>
      <c r="G240" s="169"/>
      <c r="H240" s="169"/>
      <c r="I240" s="172"/>
      <c r="J240" s="172"/>
      <c r="K240" s="173"/>
      <c r="L240" s="173"/>
      <c r="M240" s="173"/>
      <c r="N240" s="174"/>
      <c r="O240" s="444">
        <f t="shared" si="14"/>
        <v>0</v>
      </c>
      <c r="P240" s="169"/>
      <c r="Q240" s="436"/>
      <c r="R240" s="436"/>
      <c r="S240" s="445" t="str">
        <f>IFERROR(IF(R240="",VLOOKUP(Q240,DMKH_NCC!$C$7:$G$150,3,0),VLOOKUP(R240,DMKH_NCC!$C$7:$G$150,3,0)),"")</f>
        <v/>
      </c>
      <c r="T240" s="445" t="str">
        <f>IFERROR(IF(R240="",VLOOKUP(Q240,DMKH_NCC!$C$7:$G$150,4,0),VLOOKUP(R240,DMKH_NCC!$C$7:$G$150,4,0)),"")</f>
        <v/>
      </c>
      <c r="U240" s="446" t="str">
        <f>IFERROR(IF(R240="",VLOOKUP(Q240,DMKH_NCC!$C$7:$G$150,5,0),VLOOKUP(R240,DMKH_NCC!$C$7:$G$150,5,0)),"")</f>
        <v/>
      </c>
      <c r="V240" s="169"/>
      <c r="W240" s="169"/>
      <c r="X240" s="171"/>
      <c r="Y240" s="447" t="str">
        <f>IF($G240="","",IF(OR(MONTH($C240)=1,MONTH($C240)=2,MONTH($C240)=3),1,IF(OR(MONTH($C240)=4,MONTH($C240)=5,MONTH($C240)=6),2,IF(OR(MONTH($C240)=7,MONTH($C240)=8,MONTH($C240)=9),3,IF(OR(MONTH($C240)=10,MONTH($C240)=11,MONTH($C240)=12),4)))))</f>
        <v/>
      </c>
      <c r="Z240" s="447" t="str">
        <f>IF(C240="","","Ngày  "&amp;DAY(C240)&amp; "  "&amp;"Tháng  "&amp;MONTH(C240) &amp;"  "&amp;"Năm"&amp;"  " &amp;YEAR(C240))</f>
        <v/>
      </c>
      <c r="AA240" s="169"/>
      <c r="AB240" s="169"/>
      <c r="AC240" s="169"/>
      <c r="AD240" s="169"/>
      <c r="AE240" s="447" t="str">
        <f t="shared" si="13"/>
        <v/>
      </c>
      <c r="AF240" s="169"/>
      <c r="AG240" s="169"/>
    </row>
    <row r="241" spans="2:33" x14ac:dyDescent="0.25">
      <c r="B241" s="169"/>
      <c r="C241" s="170"/>
      <c r="D241" s="443"/>
      <c r="E241" s="169"/>
      <c r="F241" s="171"/>
      <c r="G241" s="169"/>
      <c r="H241" s="169"/>
      <c r="I241" s="172"/>
      <c r="J241" s="172"/>
      <c r="K241" s="173"/>
      <c r="L241" s="173"/>
      <c r="M241" s="173"/>
      <c r="N241" s="174"/>
      <c r="O241" s="444">
        <f t="shared" si="14"/>
        <v>0</v>
      </c>
      <c r="P241" s="169"/>
      <c r="Q241" s="436"/>
      <c r="R241" s="436"/>
      <c r="S241" s="445" t="str">
        <f>IFERROR(IF(R241="",VLOOKUP(Q241,DMKH_NCC!$C$7:$G$150,3,0),VLOOKUP(R241,DMKH_NCC!$C$7:$G$150,3,0)),"")</f>
        <v/>
      </c>
      <c r="T241" s="445" t="str">
        <f>IFERROR(IF(R241="",VLOOKUP(Q241,DMKH_NCC!$C$7:$G$150,4,0),VLOOKUP(R241,DMKH_NCC!$C$7:$G$150,4,0)),"")</f>
        <v/>
      </c>
      <c r="U241" s="446" t="str">
        <f>IFERROR(IF(R241="",VLOOKUP(Q241,DMKH_NCC!$C$7:$G$150,5,0),VLOOKUP(R241,DMKH_NCC!$C$7:$G$150,5,0)),"")</f>
        <v/>
      </c>
      <c r="V241" s="169"/>
      <c r="W241" s="169"/>
      <c r="X241" s="171"/>
      <c r="Y241" s="447" t="str">
        <f>IF($G241="","",IF(OR(MONTH($C241)=1,MONTH($C241)=2,MONTH($C241)=3),1,IF(OR(MONTH($C241)=4,MONTH($C241)=5,MONTH($C241)=6),2,IF(OR(MONTH($C241)=7,MONTH($C241)=8,MONTH($C241)=9),3,IF(OR(MONTH($C241)=10,MONTH($C241)=11,MONTH($C241)=12),4)))))</f>
        <v/>
      </c>
      <c r="Z241" s="447" t="str">
        <f>IF(C241="","","Ngày  "&amp;DAY(C241)&amp; "  "&amp;"Tháng  "&amp;MONTH(C241) &amp;"  "&amp;"Năm"&amp;"  " &amp;YEAR(C241))</f>
        <v/>
      </c>
      <c r="AA241" s="169"/>
      <c r="AB241" s="169"/>
      <c r="AC241" s="169"/>
      <c r="AD241" s="169"/>
      <c r="AE241" s="447" t="str">
        <f t="shared" si="13"/>
        <v/>
      </c>
      <c r="AF241" s="169"/>
      <c r="AG241" s="169"/>
    </row>
    <row r="242" spans="2:33" x14ac:dyDescent="0.25">
      <c r="B242" s="169"/>
      <c r="C242" s="170"/>
      <c r="D242" s="443"/>
      <c r="E242" s="169"/>
      <c r="F242" s="171"/>
      <c r="G242" s="169"/>
      <c r="H242" s="169"/>
      <c r="I242" s="172"/>
      <c r="J242" s="172"/>
      <c r="K242" s="173"/>
      <c r="L242" s="173"/>
      <c r="M242" s="173"/>
      <c r="N242" s="174"/>
      <c r="O242" s="444">
        <f t="shared" si="14"/>
        <v>0</v>
      </c>
      <c r="P242" s="169"/>
      <c r="Q242" s="436"/>
      <c r="R242" s="436"/>
      <c r="S242" s="445" t="str">
        <f>IFERROR(IF(R242="",VLOOKUP(Q242,DMKH_NCC!$C$7:$G$150,3,0),VLOOKUP(R242,DMKH_NCC!$C$7:$G$150,3,0)),"")</f>
        <v/>
      </c>
      <c r="T242" s="445" t="str">
        <f>IFERROR(IF(R242="",VLOOKUP(Q242,DMKH_NCC!$C$7:$G$150,4,0),VLOOKUP(R242,DMKH_NCC!$C$7:$G$150,4,0)),"")</f>
        <v/>
      </c>
      <c r="U242" s="446" t="str">
        <f>IFERROR(IF(R242="",VLOOKUP(Q242,DMKH_NCC!$C$7:$G$150,5,0),VLOOKUP(R242,DMKH_NCC!$C$7:$G$150,5,0)),"")</f>
        <v/>
      </c>
      <c r="V242" s="169"/>
      <c r="W242" s="169"/>
      <c r="X242" s="171"/>
      <c r="Y242" s="447" t="str">
        <f>IF($G242="","",IF(OR(MONTH($C242)=1,MONTH($C242)=2,MONTH($C242)=3),1,IF(OR(MONTH($C242)=4,MONTH($C242)=5,MONTH($C242)=6),2,IF(OR(MONTH($C242)=7,MONTH($C242)=8,MONTH($C242)=9),3,IF(OR(MONTH($C242)=10,MONTH($C242)=11,MONTH($C242)=12),4)))))</f>
        <v/>
      </c>
      <c r="Z242" s="447" t="str">
        <f>IF(C242="","","Ngày  "&amp;DAY(C242)&amp; "  "&amp;"Tháng  "&amp;MONTH(C242) &amp;"  "&amp;"Năm"&amp;"  " &amp;YEAR(C242))</f>
        <v/>
      </c>
      <c r="AA242" s="169"/>
      <c r="AB242" s="169"/>
      <c r="AC242" s="169"/>
      <c r="AD242" s="169"/>
      <c r="AE242" s="447" t="str">
        <f t="shared" si="13"/>
        <v/>
      </c>
      <c r="AF242" s="169"/>
      <c r="AG242" s="169"/>
    </row>
    <row r="243" spans="2:33" x14ac:dyDescent="0.25">
      <c r="B243" s="169"/>
      <c r="C243" s="170"/>
      <c r="D243" s="443"/>
      <c r="E243" s="169"/>
      <c r="F243" s="171"/>
      <c r="G243" s="169"/>
      <c r="H243" s="169"/>
      <c r="I243" s="172"/>
      <c r="J243" s="172"/>
      <c r="K243" s="173"/>
      <c r="L243" s="173"/>
      <c r="M243" s="173"/>
      <c r="N243" s="174"/>
      <c r="O243" s="444">
        <f t="shared" si="14"/>
        <v>0</v>
      </c>
      <c r="P243" s="169"/>
      <c r="Q243" s="436"/>
      <c r="R243" s="436"/>
      <c r="S243" s="445" t="str">
        <f>IFERROR(IF(R243="",VLOOKUP(Q243,DMKH_NCC!$C$7:$G$150,3,0),VLOOKUP(R243,DMKH_NCC!$C$7:$G$150,3,0)),"")</f>
        <v/>
      </c>
      <c r="T243" s="445" t="str">
        <f>IFERROR(IF(R243="",VLOOKUP(Q243,DMKH_NCC!$C$7:$G$150,4,0),VLOOKUP(R243,DMKH_NCC!$C$7:$G$150,4,0)),"")</f>
        <v/>
      </c>
      <c r="U243" s="446" t="str">
        <f>IFERROR(IF(R243="",VLOOKUP(Q243,DMKH_NCC!$C$7:$G$150,5,0),VLOOKUP(R243,DMKH_NCC!$C$7:$G$150,5,0)),"")</f>
        <v/>
      </c>
      <c r="V243" s="169"/>
      <c r="W243" s="169"/>
      <c r="X243" s="171"/>
      <c r="Y243" s="447" t="str">
        <f>IF($G243="","",IF(OR(MONTH($C243)=1,MONTH($C243)=2,MONTH($C243)=3),1,IF(OR(MONTH($C243)=4,MONTH($C243)=5,MONTH($C243)=6),2,IF(OR(MONTH($C243)=7,MONTH($C243)=8,MONTH($C243)=9),3,IF(OR(MONTH($C243)=10,MONTH($C243)=11,MONTH($C243)=12),4)))))</f>
        <v/>
      </c>
      <c r="Z243" s="447" t="str">
        <f>IF(C243="","","Ngày  "&amp;DAY(C243)&amp; "  "&amp;"Tháng  "&amp;MONTH(C243) &amp;"  "&amp;"Năm"&amp;"  " &amp;YEAR(C243))</f>
        <v/>
      </c>
      <c r="AA243" s="169"/>
      <c r="AB243" s="169"/>
      <c r="AC243" s="169"/>
      <c r="AD243" s="169"/>
      <c r="AE243" s="447" t="str">
        <f t="shared" si="13"/>
        <v/>
      </c>
      <c r="AF243" s="169"/>
      <c r="AG243" s="169"/>
    </row>
    <row r="244" spans="2:33" x14ac:dyDescent="0.25">
      <c r="B244" s="169"/>
      <c r="C244" s="170"/>
      <c r="D244" s="443"/>
      <c r="E244" s="169"/>
      <c r="F244" s="171"/>
      <c r="G244" s="169"/>
      <c r="H244" s="169"/>
      <c r="I244" s="172"/>
      <c r="J244" s="172"/>
      <c r="K244" s="173"/>
      <c r="L244" s="173"/>
      <c r="M244" s="173"/>
      <c r="N244" s="174"/>
      <c r="O244" s="444">
        <f t="shared" si="14"/>
        <v>0</v>
      </c>
      <c r="P244" s="169"/>
      <c r="Q244" s="436"/>
      <c r="R244" s="436"/>
      <c r="S244" s="445" t="str">
        <f>IFERROR(IF(R244="",VLOOKUP(Q244,DMKH_NCC!$C$7:$G$150,3,0),VLOOKUP(R244,DMKH_NCC!$C$7:$G$150,3,0)),"")</f>
        <v/>
      </c>
      <c r="T244" s="445" t="str">
        <f>IFERROR(IF(R244="",VLOOKUP(Q244,DMKH_NCC!$C$7:$G$150,4,0),VLOOKUP(R244,DMKH_NCC!$C$7:$G$150,4,0)),"")</f>
        <v/>
      </c>
      <c r="U244" s="446" t="str">
        <f>IFERROR(IF(R244="",VLOOKUP(Q244,DMKH_NCC!$C$7:$G$150,5,0),VLOOKUP(R244,DMKH_NCC!$C$7:$G$150,5,0)),"")</f>
        <v/>
      </c>
      <c r="V244" s="169"/>
      <c r="W244" s="169"/>
      <c r="X244" s="171"/>
      <c r="Y244" s="447" t="str">
        <f>IF($G244="","",IF(OR(MONTH($C244)=1,MONTH($C244)=2,MONTH($C244)=3),1,IF(OR(MONTH($C244)=4,MONTH($C244)=5,MONTH($C244)=6),2,IF(OR(MONTH($C244)=7,MONTH($C244)=8,MONTH($C244)=9),3,IF(OR(MONTH($C244)=10,MONTH($C244)=11,MONTH($C244)=12),4)))))</f>
        <v/>
      </c>
      <c r="Z244" s="447" t="str">
        <f>IF(C244="","","Ngày  "&amp;DAY(C244)&amp; "  "&amp;"Tháng  "&amp;MONTH(C244) &amp;"  "&amp;"Năm"&amp;"  " &amp;YEAR(C244))</f>
        <v/>
      </c>
      <c r="AA244" s="169"/>
      <c r="AB244" s="169"/>
      <c r="AC244" s="169"/>
      <c r="AD244" s="169"/>
      <c r="AE244" s="447" t="str">
        <f t="shared" si="13"/>
        <v/>
      </c>
      <c r="AF244" s="169"/>
      <c r="AG244" s="169"/>
    </row>
    <row r="245" spans="2:33" x14ac:dyDescent="0.25">
      <c r="B245" s="169"/>
      <c r="C245" s="170"/>
      <c r="D245" s="443"/>
      <c r="E245" s="169"/>
      <c r="F245" s="171"/>
      <c r="G245" s="169"/>
      <c r="H245" s="169"/>
      <c r="I245" s="172"/>
      <c r="J245" s="172"/>
      <c r="K245" s="173"/>
      <c r="L245" s="173"/>
      <c r="M245" s="173"/>
      <c r="N245" s="174"/>
      <c r="O245" s="444">
        <f t="shared" si="14"/>
        <v>0</v>
      </c>
      <c r="P245" s="169"/>
      <c r="Q245" s="436"/>
      <c r="R245" s="436"/>
      <c r="S245" s="445" t="str">
        <f>IFERROR(IF(R245="",VLOOKUP(Q245,DMKH_NCC!$C$7:$G$150,3,0),VLOOKUP(R245,DMKH_NCC!$C$7:$G$150,3,0)),"")</f>
        <v/>
      </c>
      <c r="T245" s="445" t="str">
        <f>IFERROR(IF(R245="",VLOOKUP(Q245,DMKH_NCC!$C$7:$G$150,4,0),VLOOKUP(R245,DMKH_NCC!$C$7:$G$150,4,0)),"")</f>
        <v/>
      </c>
      <c r="U245" s="446" t="str">
        <f>IFERROR(IF(R245="",VLOOKUP(Q245,DMKH_NCC!$C$7:$G$150,5,0),VLOOKUP(R245,DMKH_NCC!$C$7:$G$150,5,0)),"")</f>
        <v/>
      </c>
      <c r="V245" s="169"/>
      <c r="W245" s="169"/>
      <c r="X245" s="171"/>
      <c r="Y245" s="447" t="str">
        <f>IF($G245="","",IF(OR(MONTH($C245)=1,MONTH($C245)=2,MONTH($C245)=3),1,IF(OR(MONTH($C245)=4,MONTH($C245)=5,MONTH($C245)=6),2,IF(OR(MONTH($C245)=7,MONTH($C245)=8,MONTH($C245)=9),3,IF(OR(MONTH($C245)=10,MONTH($C245)=11,MONTH($C245)=12),4)))))</f>
        <v/>
      </c>
      <c r="Z245" s="447" t="str">
        <f>IF(C245="","","Ngày  "&amp;DAY(C245)&amp; "  "&amp;"Tháng  "&amp;MONTH(C245) &amp;"  "&amp;"Năm"&amp;"  " &amp;YEAR(C245))</f>
        <v/>
      </c>
      <c r="AA245" s="169"/>
      <c r="AB245" s="169"/>
      <c r="AC245" s="169"/>
      <c r="AD245" s="169"/>
      <c r="AE245" s="447" t="str">
        <f t="shared" si="13"/>
        <v/>
      </c>
      <c r="AF245" s="169"/>
      <c r="AG245" s="169"/>
    </row>
    <row r="246" spans="2:33" x14ac:dyDescent="0.25">
      <c r="B246" s="169"/>
      <c r="C246" s="170"/>
      <c r="D246" s="443"/>
      <c r="E246" s="169"/>
      <c r="F246" s="171"/>
      <c r="G246" s="169"/>
      <c r="H246" s="169"/>
      <c r="I246" s="172"/>
      <c r="J246" s="172"/>
      <c r="K246" s="173"/>
      <c r="L246" s="173"/>
      <c r="M246" s="173"/>
      <c r="N246" s="174"/>
      <c r="O246" s="444">
        <f t="shared" si="14"/>
        <v>0</v>
      </c>
      <c r="P246" s="169"/>
      <c r="Q246" s="436"/>
      <c r="R246" s="436"/>
      <c r="S246" s="445" t="str">
        <f>IFERROR(IF(R246="",VLOOKUP(Q246,DMKH_NCC!$C$7:$G$150,3,0),VLOOKUP(R246,DMKH_NCC!$C$7:$G$150,3,0)),"")</f>
        <v/>
      </c>
      <c r="T246" s="445" t="str">
        <f>IFERROR(IF(R246="",VLOOKUP(Q246,DMKH_NCC!$C$7:$G$150,4,0),VLOOKUP(R246,DMKH_NCC!$C$7:$G$150,4,0)),"")</f>
        <v/>
      </c>
      <c r="U246" s="446" t="str">
        <f>IFERROR(IF(R246="",VLOOKUP(Q246,DMKH_NCC!$C$7:$G$150,5,0),VLOOKUP(R246,DMKH_NCC!$C$7:$G$150,5,0)),"")</f>
        <v/>
      </c>
      <c r="V246" s="169"/>
      <c r="W246" s="169"/>
      <c r="X246" s="171"/>
      <c r="Y246" s="447" t="str">
        <f>IF($G246="","",IF(OR(MONTH($C246)=1,MONTH($C246)=2,MONTH($C246)=3),1,IF(OR(MONTH($C246)=4,MONTH($C246)=5,MONTH($C246)=6),2,IF(OR(MONTH($C246)=7,MONTH($C246)=8,MONTH($C246)=9),3,IF(OR(MONTH($C246)=10,MONTH($C246)=11,MONTH($C246)=12),4)))))</f>
        <v/>
      </c>
      <c r="Z246" s="447" t="str">
        <f>IF(C246="","","Ngày  "&amp;DAY(C246)&amp; "  "&amp;"Tháng  "&amp;MONTH(C246) &amp;"  "&amp;"Năm"&amp;"  " &amp;YEAR(C246))</f>
        <v/>
      </c>
      <c r="AA246" s="169"/>
      <c r="AB246" s="169"/>
      <c r="AC246" s="169"/>
      <c r="AD246" s="169"/>
      <c r="AE246" s="447" t="str">
        <f t="shared" si="13"/>
        <v/>
      </c>
      <c r="AF246" s="169"/>
      <c r="AG246" s="169"/>
    </row>
    <row r="247" spans="2:33" x14ac:dyDescent="0.25">
      <c r="B247" s="169"/>
      <c r="C247" s="170"/>
      <c r="D247" s="443"/>
      <c r="E247" s="169"/>
      <c r="F247" s="171"/>
      <c r="G247" s="169"/>
      <c r="H247" s="169"/>
      <c r="I247" s="172"/>
      <c r="J247" s="172"/>
      <c r="K247" s="173"/>
      <c r="L247" s="173"/>
      <c r="M247" s="173"/>
      <c r="N247" s="174"/>
      <c r="O247" s="444">
        <f t="shared" si="14"/>
        <v>0</v>
      </c>
      <c r="P247" s="169"/>
      <c r="Q247" s="436"/>
      <c r="R247" s="436"/>
      <c r="S247" s="445" t="str">
        <f>IFERROR(IF(R247="",VLOOKUP(Q247,DMKH_NCC!$C$7:$G$150,3,0),VLOOKUP(R247,DMKH_NCC!$C$7:$G$150,3,0)),"")</f>
        <v/>
      </c>
      <c r="T247" s="445" t="str">
        <f>IFERROR(IF(R247="",VLOOKUP(Q247,DMKH_NCC!$C$7:$G$150,4,0),VLOOKUP(R247,DMKH_NCC!$C$7:$G$150,4,0)),"")</f>
        <v/>
      </c>
      <c r="U247" s="446" t="str">
        <f>IFERROR(IF(R247="",VLOOKUP(Q247,DMKH_NCC!$C$7:$G$150,5,0),VLOOKUP(R247,DMKH_NCC!$C$7:$G$150,5,0)),"")</f>
        <v/>
      </c>
      <c r="V247" s="169"/>
      <c r="W247" s="169"/>
      <c r="X247" s="171"/>
      <c r="Y247" s="447" t="str">
        <f>IF($G247="","",IF(OR(MONTH($C247)=1,MONTH($C247)=2,MONTH($C247)=3),1,IF(OR(MONTH($C247)=4,MONTH($C247)=5,MONTH($C247)=6),2,IF(OR(MONTH($C247)=7,MONTH($C247)=8,MONTH($C247)=9),3,IF(OR(MONTH($C247)=10,MONTH($C247)=11,MONTH($C247)=12),4)))))</f>
        <v/>
      </c>
      <c r="Z247" s="447" t="str">
        <f>IF(C247="","","Ngày  "&amp;DAY(C247)&amp; "  "&amp;"Tháng  "&amp;MONTH(C247) &amp;"  "&amp;"Năm"&amp;"  " &amp;YEAR(C247))</f>
        <v/>
      </c>
      <c r="AA247" s="169"/>
      <c r="AB247" s="169"/>
      <c r="AC247" s="169"/>
      <c r="AD247" s="169"/>
      <c r="AE247" s="447" t="str">
        <f t="shared" si="13"/>
        <v/>
      </c>
      <c r="AF247" s="169"/>
      <c r="AG247" s="169"/>
    </row>
    <row r="248" spans="2:33" x14ac:dyDescent="0.25">
      <c r="B248" s="169"/>
      <c r="C248" s="170"/>
      <c r="D248" s="443"/>
      <c r="E248" s="169"/>
      <c r="F248" s="171"/>
      <c r="G248" s="169"/>
      <c r="H248" s="169"/>
      <c r="I248" s="172"/>
      <c r="J248" s="172"/>
      <c r="K248" s="173"/>
      <c r="L248" s="173"/>
      <c r="M248" s="173"/>
      <c r="N248" s="174"/>
      <c r="O248" s="444">
        <f t="shared" si="14"/>
        <v>0</v>
      </c>
      <c r="P248" s="169"/>
      <c r="Q248" s="436"/>
      <c r="R248" s="436"/>
      <c r="S248" s="445" t="str">
        <f>IFERROR(IF(R248="",VLOOKUP(Q248,DMKH_NCC!$C$7:$G$150,3,0),VLOOKUP(R248,DMKH_NCC!$C$7:$G$150,3,0)),"")</f>
        <v/>
      </c>
      <c r="T248" s="445" t="str">
        <f>IFERROR(IF(R248="",VLOOKUP(Q248,DMKH_NCC!$C$7:$G$150,4,0),VLOOKUP(R248,DMKH_NCC!$C$7:$G$150,4,0)),"")</f>
        <v/>
      </c>
      <c r="U248" s="446" t="str">
        <f>IFERROR(IF(R248="",VLOOKUP(Q248,DMKH_NCC!$C$7:$G$150,5,0),VLOOKUP(R248,DMKH_NCC!$C$7:$G$150,5,0)),"")</f>
        <v/>
      </c>
      <c r="V248" s="169"/>
      <c r="W248" s="169"/>
      <c r="X248" s="171"/>
      <c r="Y248" s="447" t="str">
        <f>IF($G248="","",IF(OR(MONTH($C248)=1,MONTH($C248)=2,MONTH($C248)=3),1,IF(OR(MONTH($C248)=4,MONTH($C248)=5,MONTH($C248)=6),2,IF(OR(MONTH($C248)=7,MONTH($C248)=8,MONTH($C248)=9),3,IF(OR(MONTH($C248)=10,MONTH($C248)=11,MONTH($C248)=12),4)))))</f>
        <v/>
      </c>
      <c r="Z248" s="447" t="str">
        <f>IF(C248="","","Ngày  "&amp;DAY(C248)&amp; "  "&amp;"Tháng  "&amp;MONTH(C248) &amp;"  "&amp;"Năm"&amp;"  " &amp;YEAR(C248))</f>
        <v/>
      </c>
      <c r="AA248" s="169"/>
      <c r="AB248" s="169"/>
      <c r="AC248" s="169"/>
      <c r="AD248" s="169"/>
      <c r="AE248" s="447" t="str">
        <f t="shared" si="13"/>
        <v/>
      </c>
      <c r="AF248" s="169"/>
      <c r="AG248" s="169"/>
    </row>
    <row r="249" spans="2:33" x14ac:dyDescent="0.25">
      <c r="B249" s="169"/>
      <c r="C249" s="170"/>
      <c r="D249" s="443"/>
      <c r="E249" s="169"/>
      <c r="F249" s="171"/>
      <c r="G249" s="169"/>
      <c r="H249" s="169"/>
      <c r="I249" s="172"/>
      <c r="J249" s="172"/>
      <c r="K249" s="173"/>
      <c r="L249" s="173"/>
      <c r="M249" s="173"/>
      <c r="N249" s="174"/>
      <c r="O249" s="444">
        <f t="shared" si="14"/>
        <v>0</v>
      </c>
      <c r="P249" s="169"/>
      <c r="Q249" s="436"/>
      <c r="R249" s="436"/>
      <c r="S249" s="445" t="str">
        <f>IFERROR(IF(R249="",VLOOKUP(Q249,DMKH_NCC!$C$7:$G$150,3,0),VLOOKUP(R249,DMKH_NCC!$C$7:$G$150,3,0)),"")</f>
        <v/>
      </c>
      <c r="T249" s="445" t="str">
        <f>IFERROR(IF(R249="",VLOOKUP(Q249,DMKH_NCC!$C$7:$G$150,4,0),VLOOKUP(R249,DMKH_NCC!$C$7:$G$150,4,0)),"")</f>
        <v/>
      </c>
      <c r="U249" s="446" t="str">
        <f>IFERROR(IF(R249="",VLOOKUP(Q249,DMKH_NCC!$C$7:$G$150,5,0),VLOOKUP(R249,DMKH_NCC!$C$7:$G$150,5,0)),"")</f>
        <v/>
      </c>
      <c r="V249" s="169"/>
      <c r="W249" s="169"/>
      <c r="X249" s="171"/>
      <c r="Y249" s="447" t="str">
        <f>IF($G249="","",IF(OR(MONTH($C249)=1,MONTH($C249)=2,MONTH($C249)=3),1,IF(OR(MONTH($C249)=4,MONTH($C249)=5,MONTH($C249)=6),2,IF(OR(MONTH($C249)=7,MONTH($C249)=8,MONTH($C249)=9),3,IF(OR(MONTH($C249)=10,MONTH($C249)=11,MONTH($C249)=12),4)))))</f>
        <v/>
      </c>
      <c r="Z249" s="447" t="str">
        <f>IF(C249="","","Ngày  "&amp;DAY(C249)&amp; "  "&amp;"Tháng  "&amp;MONTH(C249) &amp;"  "&amp;"Năm"&amp;"  " &amp;YEAR(C249))</f>
        <v/>
      </c>
      <c r="AA249" s="169"/>
      <c r="AB249" s="169"/>
      <c r="AC249" s="169"/>
      <c r="AD249" s="169"/>
      <c r="AE249" s="447" t="str">
        <f t="shared" si="13"/>
        <v/>
      </c>
      <c r="AF249" s="169"/>
      <c r="AG249" s="169"/>
    </row>
    <row r="250" spans="2:33" x14ac:dyDescent="0.25">
      <c r="B250" s="169"/>
      <c r="C250" s="170"/>
      <c r="D250" s="443"/>
      <c r="E250" s="169"/>
      <c r="F250" s="171"/>
      <c r="G250" s="169"/>
      <c r="H250" s="169"/>
      <c r="I250" s="172"/>
      <c r="J250" s="172"/>
      <c r="K250" s="173"/>
      <c r="L250" s="173"/>
      <c r="M250" s="173"/>
      <c r="N250" s="174"/>
      <c r="O250" s="444">
        <f t="shared" si="14"/>
        <v>0</v>
      </c>
      <c r="P250" s="169"/>
      <c r="Q250" s="436"/>
      <c r="R250" s="436"/>
      <c r="S250" s="445" t="str">
        <f>IFERROR(IF(R250="",VLOOKUP(Q250,DMKH_NCC!$C$7:$G$150,3,0),VLOOKUP(R250,DMKH_NCC!$C$7:$G$150,3,0)),"")</f>
        <v/>
      </c>
      <c r="T250" s="445" t="str">
        <f>IFERROR(IF(R250="",VLOOKUP(Q250,DMKH_NCC!$C$7:$G$150,4,0),VLOOKUP(R250,DMKH_NCC!$C$7:$G$150,4,0)),"")</f>
        <v/>
      </c>
      <c r="U250" s="446" t="str">
        <f>IFERROR(IF(R250="",VLOOKUP(Q250,DMKH_NCC!$C$7:$G$150,5,0),VLOOKUP(R250,DMKH_NCC!$C$7:$G$150,5,0)),"")</f>
        <v/>
      </c>
      <c r="V250" s="169"/>
      <c r="W250" s="169"/>
      <c r="X250" s="171"/>
      <c r="Y250" s="447" t="str">
        <f>IF($G250="","",IF(OR(MONTH($C250)=1,MONTH($C250)=2,MONTH($C250)=3),1,IF(OR(MONTH($C250)=4,MONTH($C250)=5,MONTH($C250)=6),2,IF(OR(MONTH($C250)=7,MONTH($C250)=8,MONTH($C250)=9),3,IF(OR(MONTH($C250)=10,MONTH($C250)=11,MONTH($C250)=12),4)))))</f>
        <v/>
      </c>
      <c r="Z250" s="447" t="str">
        <f>IF(C250="","","Ngày  "&amp;DAY(C250)&amp; "  "&amp;"Tháng  "&amp;MONTH(C250) &amp;"  "&amp;"Năm"&amp;"  " &amp;YEAR(C250))</f>
        <v/>
      </c>
      <c r="AA250" s="169"/>
      <c r="AB250" s="169"/>
      <c r="AC250" s="169"/>
      <c r="AD250" s="169"/>
      <c r="AE250" s="447" t="str">
        <f t="shared" si="13"/>
        <v/>
      </c>
      <c r="AF250" s="169"/>
      <c r="AG250" s="169"/>
    </row>
    <row r="251" spans="2:33" x14ac:dyDescent="0.25">
      <c r="B251" s="169"/>
      <c r="C251" s="170"/>
      <c r="D251" s="443"/>
      <c r="E251" s="169"/>
      <c r="F251" s="171"/>
      <c r="G251" s="169"/>
      <c r="H251" s="169"/>
      <c r="I251" s="172"/>
      <c r="J251" s="172"/>
      <c r="K251" s="173"/>
      <c r="L251" s="173"/>
      <c r="M251" s="173"/>
      <c r="N251" s="174"/>
      <c r="O251" s="444">
        <f t="shared" si="14"/>
        <v>0</v>
      </c>
      <c r="P251" s="169"/>
      <c r="Q251" s="436"/>
      <c r="R251" s="436"/>
      <c r="S251" s="445" t="str">
        <f>IFERROR(IF(R251="",VLOOKUP(Q251,DMKH_NCC!$C$7:$G$150,3,0),VLOOKUP(R251,DMKH_NCC!$C$7:$G$150,3,0)),"")</f>
        <v/>
      </c>
      <c r="T251" s="445" t="str">
        <f>IFERROR(IF(R251="",VLOOKUP(Q251,DMKH_NCC!$C$7:$G$150,4,0),VLOOKUP(R251,DMKH_NCC!$C$7:$G$150,4,0)),"")</f>
        <v/>
      </c>
      <c r="U251" s="446" t="str">
        <f>IFERROR(IF(R251="",VLOOKUP(Q251,DMKH_NCC!$C$7:$G$150,5,0),VLOOKUP(R251,DMKH_NCC!$C$7:$G$150,5,0)),"")</f>
        <v/>
      </c>
      <c r="V251" s="169"/>
      <c r="W251" s="169"/>
      <c r="X251" s="171"/>
      <c r="Y251" s="447" t="str">
        <f>IF($G251="","",IF(OR(MONTH($C251)=1,MONTH($C251)=2,MONTH($C251)=3),1,IF(OR(MONTH($C251)=4,MONTH($C251)=5,MONTH($C251)=6),2,IF(OR(MONTH($C251)=7,MONTH($C251)=8,MONTH($C251)=9),3,IF(OR(MONTH($C251)=10,MONTH($C251)=11,MONTH($C251)=12),4)))))</f>
        <v/>
      </c>
      <c r="Z251" s="447" t="str">
        <f>IF(C251="","","Ngày  "&amp;DAY(C251)&amp; "  "&amp;"Tháng  "&amp;MONTH(C251) &amp;"  "&amp;"Năm"&amp;"  " &amp;YEAR(C251))</f>
        <v/>
      </c>
      <c r="AA251" s="169"/>
      <c r="AB251" s="169"/>
      <c r="AC251" s="169"/>
      <c r="AD251" s="169"/>
      <c r="AE251" s="447" t="str">
        <f t="shared" si="13"/>
        <v/>
      </c>
      <c r="AF251" s="169"/>
      <c r="AG251" s="169"/>
    </row>
    <row r="252" spans="2:33" x14ac:dyDescent="0.25">
      <c r="B252" s="169"/>
      <c r="C252" s="170"/>
      <c r="D252" s="443"/>
      <c r="E252" s="169"/>
      <c r="F252" s="171"/>
      <c r="G252" s="169"/>
      <c r="H252" s="169"/>
      <c r="I252" s="172"/>
      <c r="J252" s="172"/>
      <c r="K252" s="173"/>
      <c r="L252" s="173"/>
      <c r="M252" s="173"/>
      <c r="N252" s="174"/>
      <c r="O252" s="444">
        <f t="shared" si="14"/>
        <v>0</v>
      </c>
      <c r="P252" s="169"/>
      <c r="Q252" s="436"/>
      <c r="R252" s="436"/>
      <c r="S252" s="445" t="str">
        <f>IFERROR(IF(R252="",VLOOKUP(Q252,DMKH_NCC!$C$7:$G$150,3,0),VLOOKUP(R252,DMKH_NCC!$C$7:$G$150,3,0)),"")</f>
        <v/>
      </c>
      <c r="T252" s="445" t="str">
        <f>IFERROR(IF(R252="",VLOOKUP(Q252,DMKH_NCC!$C$7:$G$150,4,0),VLOOKUP(R252,DMKH_NCC!$C$7:$G$150,4,0)),"")</f>
        <v/>
      </c>
      <c r="U252" s="446" t="str">
        <f>IFERROR(IF(R252="",VLOOKUP(Q252,DMKH_NCC!$C$7:$G$150,5,0),VLOOKUP(R252,DMKH_NCC!$C$7:$G$150,5,0)),"")</f>
        <v/>
      </c>
      <c r="V252" s="169"/>
      <c r="W252" s="169"/>
      <c r="X252" s="171"/>
      <c r="Y252" s="447" t="str">
        <f>IF($G252="","",IF(OR(MONTH($C252)=1,MONTH($C252)=2,MONTH($C252)=3),1,IF(OR(MONTH($C252)=4,MONTH($C252)=5,MONTH($C252)=6),2,IF(OR(MONTH($C252)=7,MONTH($C252)=8,MONTH($C252)=9),3,IF(OR(MONTH($C252)=10,MONTH($C252)=11,MONTH($C252)=12),4)))))</f>
        <v/>
      </c>
      <c r="Z252" s="447" t="str">
        <f>IF(C252="","","Ngày  "&amp;DAY(C252)&amp; "  "&amp;"Tháng  "&amp;MONTH(C252) &amp;"  "&amp;"Năm"&amp;"  " &amp;YEAR(C252))</f>
        <v/>
      </c>
      <c r="AA252" s="169"/>
      <c r="AB252" s="169"/>
      <c r="AC252" s="169"/>
      <c r="AD252" s="169"/>
      <c r="AE252" s="447" t="str">
        <f t="shared" si="13"/>
        <v/>
      </c>
      <c r="AF252" s="169"/>
      <c r="AG252" s="169"/>
    </row>
    <row r="253" spans="2:33" x14ac:dyDescent="0.25">
      <c r="B253" s="169"/>
      <c r="C253" s="170"/>
      <c r="D253" s="443"/>
      <c r="E253" s="169"/>
      <c r="F253" s="171"/>
      <c r="G253" s="169"/>
      <c r="H253" s="169"/>
      <c r="I253" s="172"/>
      <c r="J253" s="172"/>
      <c r="K253" s="173"/>
      <c r="L253" s="173"/>
      <c r="M253" s="173"/>
      <c r="N253" s="174"/>
      <c r="O253" s="444">
        <f t="shared" si="14"/>
        <v>0</v>
      </c>
      <c r="P253" s="169"/>
      <c r="Q253" s="436"/>
      <c r="R253" s="436"/>
      <c r="S253" s="445" t="str">
        <f>IFERROR(IF(R253="",VLOOKUP(Q253,DMKH_NCC!$C$7:$G$150,3,0),VLOOKUP(R253,DMKH_NCC!$C$7:$G$150,3,0)),"")</f>
        <v/>
      </c>
      <c r="T253" s="445" t="str">
        <f>IFERROR(IF(R253="",VLOOKUP(Q253,DMKH_NCC!$C$7:$G$150,4,0),VLOOKUP(R253,DMKH_NCC!$C$7:$G$150,4,0)),"")</f>
        <v/>
      </c>
      <c r="U253" s="446" t="str">
        <f>IFERROR(IF(R253="",VLOOKUP(Q253,DMKH_NCC!$C$7:$G$150,5,0),VLOOKUP(R253,DMKH_NCC!$C$7:$G$150,5,0)),"")</f>
        <v/>
      </c>
      <c r="V253" s="169"/>
      <c r="W253" s="169"/>
      <c r="X253" s="171"/>
      <c r="Y253" s="447" t="str">
        <f>IF($G253="","",IF(OR(MONTH($C253)=1,MONTH($C253)=2,MONTH($C253)=3),1,IF(OR(MONTH($C253)=4,MONTH($C253)=5,MONTH($C253)=6),2,IF(OR(MONTH($C253)=7,MONTH($C253)=8,MONTH($C253)=9),3,IF(OR(MONTH($C253)=10,MONTH($C253)=11,MONTH($C253)=12),4)))))</f>
        <v/>
      </c>
      <c r="Z253" s="447" t="str">
        <f>IF(C253="","","Ngày  "&amp;DAY(C253)&amp; "  "&amp;"Tháng  "&amp;MONTH(C253) &amp;"  "&amp;"Năm"&amp;"  " &amp;YEAR(C253))</f>
        <v/>
      </c>
      <c r="AA253" s="169"/>
      <c r="AB253" s="169"/>
      <c r="AC253" s="169"/>
      <c r="AD253" s="169"/>
      <c r="AE253" s="447" t="str">
        <f t="shared" si="13"/>
        <v/>
      </c>
      <c r="AF253" s="169"/>
      <c r="AG253" s="169"/>
    </row>
    <row r="254" spans="2:33" x14ac:dyDescent="0.25">
      <c r="B254" s="169"/>
      <c r="C254" s="170"/>
      <c r="D254" s="443"/>
      <c r="E254" s="169"/>
      <c r="F254" s="171"/>
      <c r="G254" s="169"/>
      <c r="H254" s="169"/>
      <c r="I254" s="172"/>
      <c r="J254" s="172"/>
      <c r="K254" s="173"/>
      <c r="L254" s="173"/>
      <c r="M254" s="173"/>
      <c r="N254" s="174"/>
      <c r="O254" s="444">
        <f t="shared" si="14"/>
        <v>0</v>
      </c>
      <c r="P254" s="169"/>
      <c r="Q254" s="436"/>
      <c r="R254" s="436"/>
      <c r="S254" s="445" t="str">
        <f>IFERROR(IF(R254="",VLOOKUP(Q254,DMKH_NCC!$C$7:$G$150,3,0),VLOOKUP(R254,DMKH_NCC!$C$7:$G$150,3,0)),"")</f>
        <v/>
      </c>
      <c r="T254" s="445" t="str">
        <f>IFERROR(IF(R254="",VLOOKUP(Q254,DMKH_NCC!$C$7:$G$150,4,0),VLOOKUP(R254,DMKH_NCC!$C$7:$G$150,4,0)),"")</f>
        <v/>
      </c>
      <c r="U254" s="446" t="str">
        <f>IFERROR(IF(R254="",VLOOKUP(Q254,DMKH_NCC!$C$7:$G$150,5,0),VLOOKUP(R254,DMKH_NCC!$C$7:$G$150,5,0)),"")</f>
        <v/>
      </c>
      <c r="V254" s="169"/>
      <c r="W254" s="169"/>
      <c r="X254" s="171"/>
      <c r="Y254" s="447" t="str">
        <f>IF($G254="","",IF(OR(MONTH($C254)=1,MONTH($C254)=2,MONTH($C254)=3),1,IF(OR(MONTH($C254)=4,MONTH($C254)=5,MONTH($C254)=6),2,IF(OR(MONTH($C254)=7,MONTH($C254)=8,MONTH($C254)=9),3,IF(OR(MONTH($C254)=10,MONTH($C254)=11,MONTH($C254)=12),4)))))</f>
        <v/>
      </c>
      <c r="Z254" s="447" t="str">
        <f>IF(C254="","","Ngày  "&amp;DAY(C254)&amp; "  "&amp;"Tháng  "&amp;MONTH(C254) &amp;"  "&amp;"Năm"&amp;"  " &amp;YEAR(C254))</f>
        <v/>
      </c>
      <c r="AA254" s="169"/>
      <c r="AB254" s="169"/>
      <c r="AC254" s="169"/>
      <c r="AD254" s="169"/>
      <c r="AE254" s="447" t="str">
        <f t="shared" si="13"/>
        <v/>
      </c>
      <c r="AF254" s="169"/>
      <c r="AG254" s="169"/>
    </row>
    <row r="255" spans="2:33" x14ac:dyDescent="0.25">
      <c r="B255" s="169"/>
      <c r="C255" s="170"/>
      <c r="D255" s="443"/>
      <c r="E255" s="169"/>
      <c r="F255" s="171"/>
      <c r="G255" s="169"/>
      <c r="H255" s="169"/>
      <c r="I255" s="172"/>
      <c r="J255" s="172"/>
      <c r="K255" s="173"/>
      <c r="L255" s="173"/>
      <c r="M255" s="173"/>
      <c r="N255" s="174"/>
      <c r="O255" s="444">
        <f t="shared" si="14"/>
        <v>0</v>
      </c>
      <c r="P255" s="169"/>
      <c r="Q255" s="436"/>
      <c r="R255" s="436"/>
      <c r="S255" s="445" t="str">
        <f>IFERROR(IF(R255="",VLOOKUP(Q255,DMKH_NCC!$C$7:$G$150,3,0),VLOOKUP(R255,DMKH_NCC!$C$7:$G$150,3,0)),"")</f>
        <v/>
      </c>
      <c r="T255" s="445" t="str">
        <f>IFERROR(IF(R255="",VLOOKUP(Q255,DMKH_NCC!$C$7:$G$150,4,0),VLOOKUP(R255,DMKH_NCC!$C$7:$G$150,4,0)),"")</f>
        <v/>
      </c>
      <c r="U255" s="446" t="str">
        <f>IFERROR(IF(R255="",VLOOKUP(Q255,DMKH_NCC!$C$7:$G$150,5,0),VLOOKUP(R255,DMKH_NCC!$C$7:$G$150,5,0)),"")</f>
        <v/>
      </c>
      <c r="V255" s="169"/>
      <c r="W255" s="169"/>
      <c r="X255" s="171"/>
      <c r="Y255" s="447" t="str">
        <f>IF($G255="","",IF(OR(MONTH($C255)=1,MONTH($C255)=2,MONTH($C255)=3),1,IF(OR(MONTH($C255)=4,MONTH($C255)=5,MONTH($C255)=6),2,IF(OR(MONTH($C255)=7,MONTH($C255)=8,MONTH($C255)=9),3,IF(OR(MONTH($C255)=10,MONTH($C255)=11,MONTH($C255)=12),4)))))</f>
        <v/>
      </c>
      <c r="Z255" s="447" t="str">
        <f>IF(C255="","","Ngày  "&amp;DAY(C255)&amp; "  "&amp;"Tháng  "&amp;MONTH(C255) &amp;"  "&amp;"Năm"&amp;"  " &amp;YEAR(C255))</f>
        <v/>
      </c>
      <c r="AA255" s="169"/>
      <c r="AB255" s="169"/>
      <c r="AC255" s="169"/>
      <c r="AD255" s="169"/>
      <c r="AE255" s="447" t="str">
        <f t="shared" si="13"/>
        <v/>
      </c>
      <c r="AF255" s="169"/>
      <c r="AG255" s="169"/>
    </row>
    <row r="256" spans="2:33" x14ac:dyDescent="0.25">
      <c r="B256" s="169"/>
      <c r="C256" s="170"/>
      <c r="D256" s="443"/>
      <c r="E256" s="169"/>
      <c r="F256" s="171"/>
      <c r="G256" s="169"/>
      <c r="H256" s="169"/>
      <c r="I256" s="172"/>
      <c r="J256" s="172"/>
      <c r="K256" s="173"/>
      <c r="L256" s="173"/>
      <c r="M256" s="173"/>
      <c r="N256" s="174"/>
      <c r="O256" s="444">
        <f t="shared" si="14"/>
        <v>0</v>
      </c>
      <c r="P256" s="169"/>
      <c r="Q256" s="436"/>
      <c r="R256" s="436"/>
      <c r="S256" s="445" t="str">
        <f>IFERROR(IF(R256="",VLOOKUP(Q256,DMKH_NCC!$C$7:$G$150,3,0),VLOOKUP(R256,DMKH_NCC!$C$7:$G$150,3,0)),"")</f>
        <v/>
      </c>
      <c r="T256" s="445" t="str">
        <f>IFERROR(IF(R256="",VLOOKUP(Q256,DMKH_NCC!$C$7:$G$150,4,0),VLOOKUP(R256,DMKH_NCC!$C$7:$G$150,4,0)),"")</f>
        <v/>
      </c>
      <c r="U256" s="446" t="str">
        <f>IFERROR(IF(R256="",VLOOKUP(Q256,DMKH_NCC!$C$7:$G$150,5,0),VLOOKUP(R256,DMKH_NCC!$C$7:$G$150,5,0)),"")</f>
        <v/>
      </c>
      <c r="V256" s="169"/>
      <c r="W256" s="169"/>
      <c r="X256" s="171"/>
      <c r="Y256" s="447" t="str">
        <f>IF($G256="","",IF(OR(MONTH($C256)=1,MONTH($C256)=2,MONTH($C256)=3),1,IF(OR(MONTH($C256)=4,MONTH($C256)=5,MONTH($C256)=6),2,IF(OR(MONTH($C256)=7,MONTH($C256)=8,MONTH($C256)=9),3,IF(OR(MONTH($C256)=10,MONTH($C256)=11,MONTH($C256)=12),4)))))</f>
        <v/>
      </c>
      <c r="Z256" s="447" t="str">
        <f>IF(C256="","","Ngày  "&amp;DAY(C256)&amp; "  "&amp;"Tháng  "&amp;MONTH(C256) &amp;"  "&amp;"Năm"&amp;"  " &amp;YEAR(C256))</f>
        <v/>
      </c>
      <c r="AA256" s="169"/>
      <c r="AB256" s="169"/>
      <c r="AC256" s="169"/>
      <c r="AD256" s="169"/>
      <c r="AE256" s="447" t="str">
        <f t="shared" si="13"/>
        <v/>
      </c>
      <c r="AF256" s="169"/>
      <c r="AG256" s="169"/>
    </row>
    <row r="257" spans="2:33" x14ac:dyDescent="0.25">
      <c r="B257" s="169"/>
      <c r="C257" s="170"/>
      <c r="D257" s="443"/>
      <c r="E257" s="169"/>
      <c r="F257" s="171"/>
      <c r="G257" s="169"/>
      <c r="H257" s="169"/>
      <c r="I257" s="172"/>
      <c r="J257" s="172"/>
      <c r="K257" s="173"/>
      <c r="L257" s="173"/>
      <c r="M257" s="173"/>
      <c r="N257" s="174"/>
      <c r="O257" s="444">
        <f t="shared" si="14"/>
        <v>0</v>
      </c>
      <c r="P257" s="169"/>
      <c r="Q257" s="436"/>
      <c r="R257" s="436"/>
      <c r="S257" s="445" t="str">
        <f>IFERROR(IF(R257="",VLOOKUP(Q257,DMKH_NCC!$C$7:$G$150,3,0),VLOOKUP(R257,DMKH_NCC!$C$7:$G$150,3,0)),"")</f>
        <v/>
      </c>
      <c r="T257" s="445" t="str">
        <f>IFERROR(IF(R257="",VLOOKUP(Q257,DMKH_NCC!$C$7:$G$150,4,0),VLOOKUP(R257,DMKH_NCC!$C$7:$G$150,4,0)),"")</f>
        <v/>
      </c>
      <c r="U257" s="446" t="str">
        <f>IFERROR(IF(R257="",VLOOKUP(Q257,DMKH_NCC!$C$7:$G$150,5,0),VLOOKUP(R257,DMKH_NCC!$C$7:$G$150,5,0)),"")</f>
        <v/>
      </c>
      <c r="V257" s="169"/>
      <c r="W257" s="169"/>
      <c r="X257" s="171"/>
      <c r="Y257" s="447" t="str">
        <f>IF($G257="","",IF(OR(MONTH($C257)=1,MONTH($C257)=2,MONTH($C257)=3),1,IF(OR(MONTH($C257)=4,MONTH($C257)=5,MONTH($C257)=6),2,IF(OR(MONTH($C257)=7,MONTH($C257)=8,MONTH($C257)=9),3,IF(OR(MONTH($C257)=10,MONTH($C257)=11,MONTH($C257)=12),4)))))</f>
        <v/>
      </c>
      <c r="Z257" s="447" t="str">
        <f>IF(C257="","","Ngày  "&amp;DAY(C257)&amp; "  "&amp;"Tháng  "&amp;MONTH(C257) &amp;"  "&amp;"Năm"&amp;"  " &amp;YEAR(C257))</f>
        <v/>
      </c>
      <c r="AA257" s="169"/>
      <c r="AB257" s="169"/>
      <c r="AC257" s="169"/>
      <c r="AD257" s="169"/>
      <c r="AE257" s="447" t="str">
        <f t="shared" si="13"/>
        <v/>
      </c>
      <c r="AF257" s="169"/>
      <c r="AG257" s="169"/>
    </row>
    <row r="258" spans="2:33" x14ac:dyDescent="0.25">
      <c r="B258" s="169"/>
      <c r="C258" s="170"/>
      <c r="D258" s="443"/>
      <c r="E258" s="169"/>
      <c r="F258" s="171"/>
      <c r="G258" s="169"/>
      <c r="H258" s="169"/>
      <c r="I258" s="172"/>
      <c r="J258" s="172"/>
      <c r="K258" s="173"/>
      <c r="L258" s="173"/>
      <c r="M258" s="173"/>
      <c r="N258" s="174"/>
      <c r="O258" s="444">
        <f t="shared" si="14"/>
        <v>0</v>
      </c>
      <c r="P258" s="169"/>
      <c r="Q258" s="436"/>
      <c r="R258" s="436"/>
      <c r="S258" s="445" t="str">
        <f>IFERROR(IF(R258="",VLOOKUP(Q258,DMKH_NCC!$C$7:$G$150,3,0),VLOOKUP(R258,DMKH_NCC!$C$7:$G$150,3,0)),"")</f>
        <v/>
      </c>
      <c r="T258" s="445" t="str">
        <f>IFERROR(IF(R258="",VLOOKUP(Q258,DMKH_NCC!$C$7:$G$150,4,0),VLOOKUP(R258,DMKH_NCC!$C$7:$G$150,4,0)),"")</f>
        <v/>
      </c>
      <c r="U258" s="446" t="str">
        <f>IFERROR(IF(R258="",VLOOKUP(Q258,DMKH_NCC!$C$7:$G$150,5,0),VLOOKUP(R258,DMKH_NCC!$C$7:$G$150,5,0)),"")</f>
        <v/>
      </c>
      <c r="V258" s="169"/>
      <c r="W258" s="169"/>
      <c r="X258" s="171"/>
      <c r="Y258" s="447" t="str">
        <f>IF($G258="","",IF(OR(MONTH($C258)=1,MONTH($C258)=2,MONTH($C258)=3),1,IF(OR(MONTH($C258)=4,MONTH($C258)=5,MONTH($C258)=6),2,IF(OR(MONTH($C258)=7,MONTH($C258)=8,MONTH($C258)=9),3,IF(OR(MONTH($C258)=10,MONTH($C258)=11,MONTH($C258)=12),4)))))</f>
        <v/>
      </c>
      <c r="Z258" s="447" t="str">
        <f>IF(C258="","","Ngày  "&amp;DAY(C258)&amp; "  "&amp;"Tháng  "&amp;MONTH(C258) &amp;"  "&amp;"Năm"&amp;"  " &amp;YEAR(C258))</f>
        <v/>
      </c>
      <c r="AA258" s="169"/>
      <c r="AB258" s="169"/>
      <c r="AC258" s="169"/>
      <c r="AD258" s="169"/>
      <c r="AE258" s="447" t="str">
        <f t="shared" si="13"/>
        <v/>
      </c>
      <c r="AF258" s="169"/>
      <c r="AG258" s="169"/>
    </row>
    <row r="259" spans="2:33" x14ac:dyDescent="0.25">
      <c r="B259" s="169"/>
      <c r="C259" s="170"/>
      <c r="D259" s="443"/>
      <c r="E259" s="169"/>
      <c r="F259" s="171"/>
      <c r="G259" s="169"/>
      <c r="H259" s="169"/>
      <c r="I259" s="172"/>
      <c r="J259" s="172"/>
      <c r="K259" s="173"/>
      <c r="L259" s="173"/>
      <c r="M259" s="173"/>
      <c r="N259" s="174"/>
      <c r="O259" s="444">
        <f t="shared" si="14"/>
        <v>0</v>
      </c>
      <c r="P259" s="169"/>
      <c r="Q259" s="436"/>
      <c r="R259" s="436"/>
      <c r="S259" s="445" t="str">
        <f>IFERROR(IF(R259="",VLOOKUP(Q259,DMKH_NCC!$C$7:$G$150,3,0),VLOOKUP(R259,DMKH_NCC!$C$7:$G$150,3,0)),"")</f>
        <v/>
      </c>
      <c r="T259" s="445" t="str">
        <f>IFERROR(IF(R259="",VLOOKUP(Q259,DMKH_NCC!$C$7:$G$150,4,0),VLOOKUP(R259,DMKH_NCC!$C$7:$G$150,4,0)),"")</f>
        <v/>
      </c>
      <c r="U259" s="446" t="str">
        <f>IFERROR(IF(R259="",VLOOKUP(Q259,DMKH_NCC!$C$7:$G$150,5,0),VLOOKUP(R259,DMKH_NCC!$C$7:$G$150,5,0)),"")</f>
        <v/>
      </c>
      <c r="V259" s="169"/>
      <c r="W259" s="169"/>
      <c r="X259" s="171"/>
      <c r="Y259" s="447" t="str">
        <f>IF($G259="","",IF(OR(MONTH($C259)=1,MONTH($C259)=2,MONTH($C259)=3),1,IF(OR(MONTH($C259)=4,MONTH($C259)=5,MONTH($C259)=6),2,IF(OR(MONTH($C259)=7,MONTH($C259)=8,MONTH($C259)=9),3,IF(OR(MONTH($C259)=10,MONTH($C259)=11,MONTH($C259)=12),4)))))</f>
        <v/>
      </c>
      <c r="Z259" s="447" t="str">
        <f>IF(C259="","","Ngày  "&amp;DAY(C259)&amp; "  "&amp;"Tháng  "&amp;MONTH(C259) &amp;"  "&amp;"Năm"&amp;"  " &amp;YEAR(C259))</f>
        <v/>
      </c>
      <c r="AA259" s="169"/>
      <c r="AB259" s="169"/>
      <c r="AC259" s="169"/>
      <c r="AD259" s="169"/>
      <c r="AE259" s="447" t="str">
        <f t="shared" si="13"/>
        <v/>
      </c>
      <c r="AF259" s="169"/>
      <c r="AG259" s="169"/>
    </row>
    <row r="260" spans="2:33" x14ac:dyDescent="0.25">
      <c r="B260" s="169"/>
      <c r="C260" s="170"/>
      <c r="D260" s="443"/>
      <c r="E260" s="169"/>
      <c r="F260" s="171"/>
      <c r="G260" s="169"/>
      <c r="H260" s="169"/>
      <c r="I260" s="172"/>
      <c r="J260" s="172"/>
      <c r="K260" s="173"/>
      <c r="L260" s="173"/>
      <c r="M260" s="173"/>
      <c r="N260" s="174"/>
      <c r="O260" s="444">
        <f t="shared" si="14"/>
        <v>0</v>
      </c>
      <c r="P260" s="169"/>
      <c r="Q260" s="436"/>
      <c r="R260" s="436"/>
      <c r="S260" s="445" t="str">
        <f>IFERROR(IF(R260="",VLOOKUP(Q260,DMKH_NCC!$C$7:$G$150,3,0),VLOOKUP(R260,DMKH_NCC!$C$7:$G$150,3,0)),"")</f>
        <v/>
      </c>
      <c r="T260" s="445" t="str">
        <f>IFERROR(IF(R260="",VLOOKUP(Q260,DMKH_NCC!$C$7:$G$150,4,0),VLOOKUP(R260,DMKH_NCC!$C$7:$G$150,4,0)),"")</f>
        <v/>
      </c>
      <c r="U260" s="446" t="str">
        <f>IFERROR(IF(R260="",VLOOKUP(Q260,DMKH_NCC!$C$7:$G$150,5,0),VLOOKUP(R260,DMKH_NCC!$C$7:$G$150,5,0)),"")</f>
        <v/>
      </c>
      <c r="V260" s="169"/>
      <c r="W260" s="169"/>
      <c r="X260" s="171"/>
      <c r="Y260" s="447" t="str">
        <f>IF($G260="","",IF(OR(MONTH($C260)=1,MONTH($C260)=2,MONTH($C260)=3),1,IF(OR(MONTH($C260)=4,MONTH($C260)=5,MONTH($C260)=6),2,IF(OR(MONTH($C260)=7,MONTH($C260)=8,MONTH($C260)=9),3,IF(OR(MONTH($C260)=10,MONTH($C260)=11,MONTH($C260)=12),4)))))</f>
        <v/>
      </c>
      <c r="Z260" s="447" t="str">
        <f>IF(C260="","","Ngày  "&amp;DAY(C260)&amp; "  "&amp;"Tháng  "&amp;MONTH(C260) &amp;"  "&amp;"Năm"&amp;"  " &amp;YEAR(C260))</f>
        <v/>
      </c>
      <c r="AA260" s="169"/>
      <c r="AB260" s="169"/>
      <c r="AC260" s="169"/>
      <c r="AD260" s="169"/>
      <c r="AE260" s="447" t="str">
        <f t="shared" si="13"/>
        <v/>
      </c>
      <c r="AF260" s="169"/>
      <c r="AG260" s="169"/>
    </row>
    <row r="261" spans="2:33" x14ac:dyDescent="0.25">
      <c r="B261" s="169"/>
      <c r="C261" s="170"/>
      <c r="D261" s="443"/>
      <c r="E261" s="169"/>
      <c r="F261" s="171"/>
      <c r="G261" s="169"/>
      <c r="H261" s="169"/>
      <c r="I261" s="172"/>
      <c r="J261" s="172"/>
      <c r="K261" s="173"/>
      <c r="L261" s="173"/>
      <c r="M261" s="173"/>
      <c r="N261" s="174"/>
      <c r="O261" s="444">
        <f t="shared" si="14"/>
        <v>0</v>
      </c>
      <c r="P261" s="169"/>
      <c r="Q261" s="436"/>
      <c r="R261" s="436"/>
      <c r="S261" s="445" t="str">
        <f>IFERROR(IF(R261="",VLOOKUP(Q261,DMKH_NCC!$C$7:$G$150,3,0),VLOOKUP(R261,DMKH_NCC!$C$7:$G$150,3,0)),"")</f>
        <v/>
      </c>
      <c r="T261" s="445" t="str">
        <f>IFERROR(IF(R261="",VLOOKUP(Q261,DMKH_NCC!$C$7:$G$150,4,0),VLOOKUP(R261,DMKH_NCC!$C$7:$G$150,4,0)),"")</f>
        <v/>
      </c>
      <c r="U261" s="446" t="str">
        <f>IFERROR(IF(R261="",VLOOKUP(Q261,DMKH_NCC!$C$7:$G$150,5,0),VLOOKUP(R261,DMKH_NCC!$C$7:$G$150,5,0)),"")</f>
        <v/>
      </c>
      <c r="V261" s="169"/>
      <c r="W261" s="169"/>
      <c r="X261" s="171"/>
      <c r="Y261" s="447" t="str">
        <f>IF($G261="","",IF(OR(MONTH($C261)=1,MONTH($C261)=2,MONTH($C261)=3),1,IF(OR(MONTH($C261)=4,MONTH($C261)=5,MONTH($C261)=6),2,IF(OR(MONTH($C261)=7,MONTH($C261)=8,MONTH($C261)=9),3,IF(OR(MONTH($C261)=10,MONTH($C261)=11,MONTH($C261)=12),4)))))</f>
        <v/>
      </c>
      <c r="Z261" s="447" t="str">
        <f>IF(C261="","","Ngày  "&amp;DAY(C261)&amp; "  "&amp;"Tháng  "&amp;MONTH(C261) &amp;"  "&amp;"Năm"&amp;"  " &amp;YEAR(C261))</f>
        <v/>
      </c>
      <c r="AA261" s="169"/>
      <c r="AB261" s="169"/>
      <c r="AC261" s="169"/>
      <c r="AD261" s="169"/>
      <c r="AE261" s="447" t="str">
        <f t="shared" ref="AE261:AE324" si="15">IF(G261="","",IF(G261="MV",G261&amp;Y261,IF(G261="BR",G261&amp;N261&amp;Y261)))</f>
        <v/>
      </c>
      <c r="AF261" s="169"/>
      <c r="AG261" s="169"/>
    </row>
    <row r="262" spans="2:33" x14ac:dyDescent="0.25">
      <c r="B262" s="169"/>
      <c r="C262" s="170"/>
      <c r="D262" s="443"/>
      <c r="E262" s="169"/>
      <c r="F262" s="171"/>
      <c r="G262" s="169"/>
      <c r="H262" s="169"/>
      <c r="I262" s="172"/>
      <c r="J262" s="172"/>
      <c r="K262" s="173"/>
      <c r="L262" s="173"/>
      <c r="M262" s="173"/>
      <c r="N262" s="174"/>
      <c r="O262" s="444">
        <f t="shared" ref="O262:O325" si="16">N262*K262</f>
        <v>0</v>
      </c>
      <c r="P262" s="169"/>
      <c r="Q262" s="436"/>
      <c r="R262" s="436"/>
      <c r="S262" s="445" t="str">
        <f>IFERROR(IF(R262="",VLOOKUP(Q262,DMKH_NCC!$C$7:$G$150,3,0),VLOOKUP(R262,DMKH_NCC!$C$7:$G$150,3,0)),"")</f>
        <v/>
      </c>
      <c r="T262" s="445" t="str">
        <f>IFERROR(IF(R262="",VLOOKUP(Q262,DMKH_NCC!$C$7:$G$150,4,0),VLOOKUP(R262,DMKH_NCC!$C$7:$G$150,4,0)),"")</f>
        <v/>
      </c>
      <c r="U262" s="446" t="str">
        <f>IFERROR(IF(R262="",VLOOKUP(Q262,DMKH_NCC!$C$7:$G$150,5,0),VLOOKUP(R262,DMKH_NCC!$C$7:$G$150,5,0)),"")</f>
        <v/>
      </c>
      <c r="V262" s="169"/>
      <c r="W262" s="169"/>
      <c r="X262" s="171"/>
      <c r="Y262" s="447" t="str">
        <f>IF($G262="","",IF(OR(MONTH($C262)=1,MONTH($C262)=2,MONTH($C262)=3),1,IF(OR(MONTH($C262)=4,MONTH($C262)=5,MONTH($C262)=6),2,IF(OR(MONTH($C262)=7,MONTH($C262)=8,MONTH($C262)=9),3,IF(OR(MONTH($C262)=10,MONTH($C262)=11,MONTH($C262)=12),4)))))</f>
        <v/>
      </c>
      <c r="Z262" s="447" t="str">
        <f>IF(C262="","","Ngày  "&amp;DAY(C262)&amp; "  "&amp;"Tháng  "&amp;MONTH(C262) &amp;"  "&amp;"Năm"&amp;"  " &amp;YEAR(C262))</f>
        <v/>
      </c>
      <c r="AA262" s="169"/>
      <c r="AB262" s="169"/>
      <c r="AC262" s="169"/>
      <c r="AD262" s="169"/>
      <c r="AE262" s="447" t="str">
        <f t="shared" si="15"/>
        <v/>
      </c>
      <c r="AF262" s="169"/>
      <c r="AG262" s="169"/>
    </row>
    <row r="263" spans="2:33" x14ac:dyDescent="0.25">
      <c r="B263" s="169"/>
      <c r="C263" s="170"/>
      <c r="D263" s="443"/>
      <c r="E263" s="169"/>
      <c r="F263" s="171"/>
      <c r="G263" s="169"/>
      <c r="H263" s="169"/>
      <c r="I263" s="172"/>
      <c r="J263" s="172"/>
      <c r="K263" s="173"/>
      <c r="L263" s="173"/>
      <c r="M263" s="173"/>
      <c r="N263" s="174"/>
      <c r="O263" s="444">
        <f t="shared" si="16"/>
        <v>0</v>
      </c>
      <c r="P263" s="169"/>
      <c r="Q263" s="436"/>
      <c r="R263" s="436"/>
      <c r="S263" s="445" t="str">
        <f>IFERROR(IF(R263="",VLOOKUP(Q263,DMKH_NCC!$C$7:$G$150,3,0),VLOOKUP(R263,DMKH_NCC!$C$7:$G$150,3,0)),"")</f>
        <v/>
      </c>
      <c r="T263" s="445" t="str">
        <f>IFERROR(IF(R263="",VLOOKUP(Q263,DMKH_NCC!$C$7:$G$150,4,0),VLOOKUP(R263,DMKH_NCC!$C$7:$G$150,4,0)),"")</f>
        <v/>
      </c>
      <c r="U263" s="446" t="str">
        <f>IFERROR(IF(R263="",VLOOKUP(Q263,DMKH_NCC!$C$7:$G$150,5,0),VLOOKUP(R263,DMKH_NCC!$C$7:$G$150,5,0)),"")</f>
        <v/>
      </c>
      <c r="V263" s="169"/>
      <c r="W263" s="169"/>
      <c r="X263" s="171"/>
      <c r="Y263" s="447" t="str">
        <f>IF($G263="","",IF(OR(MONTH($C263)=1,MONTH($C263)=2,MONTH($C263)=3),1,IF(OR(MONTH($C263)=4,MONTH($C263)=5,MONTH($C263)=6),2,IF(OR(MONTH($C263)=7,MONTH($C263)=8,MONTH($C263)=9),3,IF(OR(MONTH($C263)=10,MONTH($C263)=11,MONTH($C263)=12),4)))))</f>
        <v/>
      </c>
      <c r="Z263" s="447" t="str">
        <f>IF(C263="","","Ngày  "&amp;DAY(C263)&amp; "  "&amp;"Tháng  "&amp;MONTH(C263) &amp;"  "&amp;"Năm"&amp;"  " &amp;YEAR(C263))</f>
        <v/>
      </c>
      <c r="AA263" s="169"/>
      <c r="AB263" s="169"/>
      <c r="AC263" s="169"/>
      <c r="AD263" s="169"/>
      <c r="AE263" s="447" t="str">
        <f t="shared" si="15"/>
        <v/>
      </c>
      <c r="AF263" s="169"/>
      <c r="AG263" s="169"/>
    </row>
    <row r="264" spans="2:33" x14ac:dyDescent="0.25">
      <c r="B264" s="169"/>
      <c r="C264" s="170"/>
      <c r="D264" s="443"/>
      <c r="E264" s="169"/>
      <c r="F264" s="171"/>
      <c r="G264" s="169"/>
      <c r="H264" s="169"/>
      <c r="I264" s="172"/>
      <c r="J264" s="172"/>
      <c r="K264" s="173"/>
      <c r="L264" s="173"/>
      <c r="M264" s="173"/>
      <c r="N264" s="174"/>
      <c r="O264" s="444">
        <f t="shared" si="16"/>
        <v>0</v>
      </c>
      <c r="P264" s="169"/>
      <c r="Q264" s="436"/>
      <c r="R264" s="436"/>
      <c r="S264" s="445" t="str">
        <f>IFERROR(IF(R264="",VLOOKUP(Q264,DMKH_NCC!$C$7:$G$150,3,0),VLOOKUP(R264,DMKH_NCC!$C$7:$G$150,3,0)),"")</f>
        <v/>
      </c>
      <c r="T264" s="445" t="str">
        <f>IFERROR(IF(R264="",VLOOKUP(Q264,DMKH_NCC!$C$7:$G$150,4,0),VLOOKUP(R264,DMKH_NCC!$C$7:$G$150,4,0)),"")</f>
        <v/>
      </c>
      <c r="U264" s="446" t="str">
        <f>IFERROR(IF(R264="",VLOOKUP(Q264,DMKH_NCC!$C$7:$G$150,5,0),VLOOKUP(R264,DMKH_NCC!$C$7:$G$150,5,0)),"")</f>
        <v/>
      </c>
      <c r="V264" s="169"/>
      <c r="W264" s="169"/>
      <c r="X264" s="171"/>
      <c r="Y264" s="447" t="str">
        <f>IF($G264="","",IF(OR(MONTH($C264)=1,MONTH($C264)=2,MONTH($C264)=3),1,IF(OR(MONTH($C264)=4,MONTH($C264)=5,MONTH($C264)=6),2,IF(OR(MONTH($C264)=7,MONTH($C264)=8,MONTH($C264)=9),3,IF(OR(MONTH($C264)=10,MONTH($C264)=11,MONTH($C264)=12),4)))))</f>
        <v/>
      </c>
      <c r="Z264" s="447" t="str">
        <f>IF(C264="","","Ngày  "&amp;DAY(C264)&amp; "  "&amp;"Tháng  "&amp;MONTH(C264) &amp;"  "&amp;"Năm"&amp;"  " &amp;YEAR(C264))</f>
        <v/>
      </c>
      <c r="AA264" s="169"/>
      <c r="AB264" s="169"/>
      <c r="AC264" s="169"/>
      <c r="AD264" s="169"/>
      <c r="AE264" s="447" t="str">
        <f t="shared" si="15"/>
        <v/>
      </c>
      <c r="AF264" s="169"/>
      <c r="AG264" s="169"/>
    </row>
    <row r="265" spans="2:33" x14ac:dyDescent="0.25">
      <c r="B265" s="169"/>
      <c r="C265" s="170"/>
      <c r="D265" s="443"/>
      <c r="E265" s="169"/>
      <c r="F265" s="171"/>
      <c r="G265" s="169"/>
      <c r="H265" s="169"/>
      <c r="I265" s="172"/>
      <c r="J265" s="172"/>
      <c r="K265" s="173"/>
      <c r="L265" s="173"/>
      <c r="M265" s="173"/>
      <c r="N265" s="174"/>
      <c r="O265" s="444">
        <f t="shared" si="16"/>
        <v>0</v>
      </c>
      <c r="P265" s="169"/>
      <c r="Q265" s="436"/>
      <c r="R265" s="436"/>
      <c r="S265" s="445" t="str">
        <f>IFERROR(IF(R265="",VLOOKUP(Q265,DMKH_NCC!$C$7:$G$150,3,0),VLOOKUP(R265,DMKH_NCC!$C$7:$G$150,3,0)),"")</f>
        <v/>
      </c>
      <c r="T265" s="445" t="str">
        <f>IFERROR(IF(R265="",VLOOKUP(Q265,DMKH_NCC!$C$7:$G$150,4,0),VLOOKUP(R265,DMKH_NCC!$C$7:$G$150,4,0)),"")</f>
        <v/>
      </c>
      <c r="U265" s="446" t="str">
        <f>IFERROR(IF(R265="",VLOOKUP(Q265,DMKH_NCC!$C$7:$G$150,5,0),VLOOKUP(R265,DMKH_NCC!$C$7:$G$150,5,0)),"")</f>
        <v/>
      </c>
      <c r="V265" s="169"/>
      <c r="W265" s="169"/>
      <c r="X265" s="171"/>
      <c r="Y265" s="447" t="str">
        <f>IF($G265="","",IF(OR(MONTH($C265)=1,MONTH($C265)=2,MONTH($C265)=3),1,IF(OR(MONTH($C265)=4,MONTH($C265)=5,MONTH($C265)=6),2,IF(OR(MONTH($C265)=7,MONTH($C265)=8,MONTH($C265)=9),3,IF(OR(MONTH($C265)=10,MONTH($C265)=11,MONTH($C265)=12),4)))))</f>
        <v/>
      </c>
      <c r="Z265" s="447" t="str">
        <f>IF(C265="","","Ngày  "&amp;DAY(C265)&amp; "  "&amp;"Tháng  "&amp;MONTH(C265) &amp;"  "&amp;"Năm"&amp;"  " &amp;YEAR(C265))</f>
        <v/>
      </c>
      <c r="AA265" s="169"/>
      <c r="AB265" s="169"/>
      <c r="AC265" s="169"/>
      <c r="AD265" s="169"/>
      <c r="AE265" s="447" t="str">
        <f t="shared" si="15"/>
        <v/>
      </c>
      <c r="AF265" s="169"/>
      <c r="AG265" s="169"/>
    </row>
    <row r="266" spans="2:33" x14ac:dyDescent="0.25">
      <c r="B266" s="169"/>
      <c r="C266" s="170"/>
      <c r="D266" s="443"/>
      <c r="E266" s="169"/>
      <c r="F266" s="171"/>
      <c r="G266" s="169"/>
      <c r="H266" s="169"/>
      <c r="I266" s="172"/>
      <c r="J266" s="172"/>
      <c r="K266" s="173"/>
      <c r="L266" s="173"/>
      <c r="M266" s="173"/>
      <c r="N266" s="174"/>
      <c r="O266" s="444">
        <f t="shared" si="16"/>
        <v>0</v>
      </c>
      <c r="P266" s="169"/>
      <c r="Q266" s="436"/>
      <c r="R266" s="436"/>
      <c r="S266" s="445" t="str">
        <f>IFERROR(IF(R266="",VLOOKUP(Q266,DMKH_NCC!$C$7:$G$150,3,0),VLOOKUP(R266,DMKH_NCC!$C$7:$G$150,3,0)),"")</f>
        <v/>
      </c>
      <c r="T266" s="445" t="str">
        <f>IFERROR(IF(R266="",VLOOKUP(Q266,DMKH_NCC!$C$7:$G$150,4,0),VLOOKUP(R266,DMKH_NCC!$C$7:$G$150,4,0)),"")</f>
        <v/>
      </c>
      <c r="U266" s="446" t="str">
        <f>IFERROR(IF(R266="",VLOOKUP(Q266,DMKH_NCC!$C$7:$G$150,5,0),VLOOKUP(R266,DMKH_NCC!$C$7:$G$150,5,0)),"")</f>
        <v/>
      </c>
      <c r="V266" s="169"/>
      <c r="W266" s="169"/>
      <c r="X266" s="171"/>
      <c r="Y266" s="447" t="str">
        <f>IF($G266="","",IF(OR(MONTH($C266)=1,MONTH($C266)=2,MONTH($C266)=3),1,IF(OR(MONTH($C266)=4,MONTH($C266)=5,MONTH($C266)=6),2,IF(OR(MONTH($C266)=7,MONTH($C266)=8,MONTH($C266)=9),3,IF(OR(MONTH($C266)=10,MONTH($C266)=11,MONTH($C266)=12),4)))))</f>
        <v/>
      </c>
      <c r="Z266" s="447" t="str">
        <f>IF(C266="","","Ngày  "&amp;DAY(C266)&amp; "  "&amp;"Tháng  "&amp;MONTH(C266) &amp;"  "&amp;"Năm"&amp;"  " &amp;YEAR(C266))</f>
        <v/>
      </c>
      <c r="AA266" s="169"/>
      <c r="AB266" s="169"/>
      <c r="AC266" s="169"/>
      <c r="AD266" s="169"/>
      <c r="AE266" s="447" t="str">
        <f t="shared" si="15"/>
        <v/>
      </c>
      <c r="AF266" s="169"/>
      <c r="AG266" s="169"/>
    </row>
    <row r="267" spans="2:33" x14ac:dyDescent="0.25">
      <c r="B267" s="169"/>
      <c r="C267" s="170"/>
      <c r="D267" s="443"/>
      <c r="E267" s="169"/>
      <c r="F267" s="171"/>
      <c r="G267" s="169"/>
      <c r="H267" s="169"/>
      <c r="I267" s="172"/>
      <c r="J267" s="172"/>
      <c r="K267" s="173"/>
      <c r="L267" s="173"/>
      <c r="M267" s="173"/>
      <c r="N267" s="174"/>
      <c r="O267" s="444">
        <f t="shared" si="16"/>
        <v>0</v>
      </c>
      <c r="P267" s="169"/>
      <c r="Q267" s="436"/>
      <c r="R267" s="436"/>
      <c r="S267" s="445" t="str">
        <f>IFERROR(IF(R267="",VLOOKUP(Q267,DMKH_NCC!$C$7:$G$150,3,0),VLOOKUP(R267,DMKH_NCC!$C$7:$G$150,3,0)),"")</f>
        <v/>
      </c>
      <c r="T267" s="445" t="str">
        <f>IFERROR(IF(R267="",VLOOKUP(Q267,DMKH_NCC!$C$7:$G$150,4,0),VLOOKUP(R267,DMKH_NCC!$C$7:$G$150,4,0)),"")</f>
        <v/>
      </c>
      <c r="U267" s="446" t="str">
        <f>IFERROR(IF(R267="",VLOOKUP(Q267,DMKH_NCC!$C$7:$G$150,5,0),VLOOKUP(R267,DMKH_NCC!$C$7:$G$150,5,0)),"")</f>
        <v/>
      </c>
      <c r="V267" s="169"/>
      <c r="W267" s="169"/>
      <c r="X267" s="171"/>
      <c r="Y267" s="447" t="str">
        <f>IF($G267="","",IF(OR(MONTH($C267)=1,MONTH($C267)=2,MONTH($C267)=3),1,IF(OR(MONTH($C267)=4,MONTH($C267)=5,MONTH($C267)=6),2,IF(OR(MONTH($C267)=7,MONTH($C267)=8,MONTH($C267)=9),3,IF(OR(MONTH($C267)=10,MONTH($C267)=11,MONTH($C267)=12),4)))))</f>
        <v/>
      </c>
      <c r="Z267" s="447" t="str">
        <f>IF(C267="","","Ngày  "&amp;DAY(C267)&amp; "  "&amp;"Tháng  "&amp;MONTH(C267) &amp;"  "&amp;"Năm"&amp;"  " &amp;YEAR(C267))</f>
        <v/>
      </c>
      <c r="AA267" s="169"/>
      <c r="AB267" s="169"/>
      <c r="AC267" s="169"/>
      <c r="AD267" s="169"/>
      <c r="AE267" s="447" t="str">
        <f t="shared" si="15"/>
        <v/>
      </c>
      <c r="AF267" s="169"/>
      <c r="AG267" s="169"/>
    </row>
    <row r="268" spans="2:33" x14ac:dyDescent="0.25">
      <c r="B268" s="169"/>
      <c r="C268" s="170"/>
      <c r="D268" s="443"/>
      <c r="E268" s="169"/>
      <c r="F268" s="171"/>
      <c r="G268" s="169"/>
      <c r="H268" s="169"/>
      <c r="I268" s="172"/>
      <c r="J268" s="172"/>
      <c r="K268" s="173"/>
      <c r="L268" s="173"/>
      <c r="M268" s="173"/>
      <c r="N268" s="174"/>
      <c r="O268" s="444">
        <f t="shared" si="16"/>
        <v>0</v>
      </c>
      <c r="P268" s="169"/>
      <c r="Q268" s="436"/>
      <c r="R268" s="436"/>
      <c r="S268" s="445" t="str">
        <f>IFERROR(IF(R268="",VLOOKUP(Q268,DMKH_NCC!$C$7:$G$150,3,0),VLOOKUP(R268,DMKH_NCC!$C$7:$G$150,3,0)),"")</f>
        <v/>
      </c>
      <c r="T268" s="445" t="str">
        <f>IFERROR(IF(R268="",VLOOKUP(Q268,DMKH_NCC!$C$7:$G$150,4,0),VLOOKUP(R268,DMKH_NCC!$C$7:$G$150,4,0)),"")</f>
        <v/>
      </c>
      <c r="U268" s="446" t="str">
        <f>IFERROR(IF(R268="",VLOOKUP(Q268,DMKH_NCC!$C$7:$G$150,5,0),VLOOKUP(R268,DMKH_NCC!$C$7:$G$150,5,0)),"")</f>
        <v/>
      </c>
      <c r="V268" s="169"/>
      <c r="W268" s="169"/>
      <c r="X268" s="171"/>
      <c r="Y268" s="447" t="str">
        <f>IF($G268="","",IF(OR(MONTH($C268)=1,MONTH($C268)=2,MONTH($C268)=3),1,IF(OR(MONTH($C268)=4,MONTH($C268)=5,MONTH($C268)=6),2,IF(OR(MONTH($C268)=7,MONTH($C268)=8,MONTH($C268)=9),3,IF(OR(MONTH($C268)=10,MONTH($C268)=11,MONTH($C268)=12),4)))))</f>
        <v/>
      </c>
      <c r="Z268" s="447" t="str">
        <f>IF(C268="","","Ngày  "&amp;DAY(C268)&amp; "  "&amp;"Tháng  "&amp;MONTH(C268) &amp;"  "&amp;"Năm"&amp;"  " &amp;YEAR(C268))</f>
        <v/>
      </c>
      <c r="AA268" s="169"/>
      <c r="AB268" s="169"/>
      <c r="AC268" s="169"/>
      <c r="AD268" s="169"/>
      <c r="AE268" s="447" t="str">
        <f t="shared" si="15"/>
        <v/>
      </c>
      <c r="AF268" s="169"/>
      <c r="AG268" s="169"/>
    </row>
    <row r="269" spans="2:33" x14ac:dyDescent="0.25">
      <c r="B269" s="169"/>
      <c r="C269" s="170"/>
      <c r="D269" s="443"/>
      <c r="E269" s="169"/>
      <c r="F269" s="171"/>
      <c r="G269" s="169"/>
      <c r="H269" s="169"/>
      <c r="I269" s="172"/>
      <c r="J269" s="172"/>
      <c r="K269" s="173"/>
      <c r="L269" s="173"/>
      <c r="M269" s="173"/>
      <c r="N269" s="174"/>
      <c r="O269" s="444">
        <f t="shared" si="16"/>
        <v>0</v>
      </c>
      <c r="P269" s="169"/>
      <c r="Q269" s="436"/>
      <c r="R269" s="436"/>
      <c r="S269" s="445" t="str">
        <f>IFERROR(IF(R269="",VLOOKUP(Q269,DMKH_NCC!$C$7:$G$150,3,0),VLOOKUP(R269,DMKH_NCC!$C$7:$G$150,3,0)),"")</f>
        <v/>
      </c>
      <c r="T269" s="445" t="str">
        <f>IFERROR(IF(R269="",VLOOKUP(Q269,DMKH_NCC!$C$7:$G$150,4,0),VLOOKUP(R269,DMKH_NCC!$C$7:$G$150,4,0)),"")</f>
        <v/>
      </c>
      <c r="U269" s="446" t="str">
        <f>IFERROR(IF(R269="",VLOOKUP(Q269,DMKH_NCC!$C$7:$G$150,5,0),VLOOKUP(R269,DMKH_NCC!$C$7:$G$150,5,0)),"")</f>
        <v/>
      </c>
      <c r="V269" s="169"/>
      <c r="W269" s="169"/>
      <c r="X269" s="171"/>
      <c r="Y269" s="447" t="str">
        <f>IF($G269="","",IF(OR(MONTH($C269)=1,MONTH($C269)=2,MONTH($C269)=3),1,IF(OR(MONTH($C269)=4,MONTH($C269)=5,MONTH($C269)=6),2,IF(OR(MONTH($C269)=7,MONTH($C269)=8,MONTH($C269)=9),3,IF(OR(MONTH($C269)=10,MONTH($C269)=11,MONTH($C269)=12),4)))))</f>
        <v/>
      </c>
      <c r="Z269" s="447" t="str">
        <f>IF(C269="","","Ngày  "&amp;DAY(C269)&amp; "  "&amp;"Tháng  "&amp;MONTH(C269) &amp;"  "&amp;"Năm"&amp;"  " &amp;YEAR(C269))</f>
        <v/>
      </c>
      <c r="AA269" s="169"/>
      <c r="AB269" s="169"/>
      <c r="AC269" s="169"/>
      <c r="AD269" s="169"/>
      <c r="AE269" s="447" t="str">
        <f t="shared" si="15"/>
        <v/>
      </c>
      <c r="AF269" s="169"/>
      <c r="AG269" s="169"/>
    </row>
    <row r="270" spans="2:33" x14ac:dyDescent="0.25">
      <c r="B270" s="169"/>
      <c r="C270" s="170"/>
      <c r="D270" s="443"/>
      <c r="E270" s="169"/>
      <c r="F270" s="171"/>
      <c r="G270" s="169"/>
      <c r="H270" s="169"/>
      <c r="I270" s="172"/>
      <c r="J270" s="172"/>
      <c r="K270" s="173"/>
      <c r="L270" s="173"/>
      <c r="M270" s="173"/>
      <c r="N270" s="174"/>
      <c r="O270" s="444">
        <f t="shared" si="16"/>
        <v>0</v>
      </c>
      <c r="P270" s="169"/>
      <c r="Q270" s="436"/>
      <c r="R270" s="436"/>
      <c r="S270" s="445" t="str">
        <f>IFERROR(IF(R270="",VLOOKUP(Q270,DMKH_NCC!$C$7:$G$150,3,0),VLOOKUP(R270,DMKH_NCC!$C$7:$G$150,3,0)),"")</f>
        <v/>
      </c>
      <c r="T270" s="445" t="str">
        <f>IFERROR(IF(R270="",VLOOKUP(Q270,DMKH_NCC!$C$7:$G$150,4,0),VLOOKUP(R270,DMKH_NCC!$C$7:$G$150,4,0)),"")</f>
        <v/>
      </c>
      <c r="U270" s="446" t="str">
        <f>IFERROR(IF(R270="",VLOOKUP(Q270,DMKH_NCC!$C$7:$G$150,5,0),VLOOKUP(R270,DMKH_NCC!$C$7:$G$150,5,0)),"")</f>
        <v/>
      </c>
      <c r="V270" s="169"/>
      <c r="W270" s="169"/>
      <c r="X270" s="171"/>
      <c r="Y270" s="447" t="str">
        <f>IF($G270="","",IF(OR(MONTH($C270)=1,MONTH($C270)=2,MONTH($C270)=3),1,IF(OR(MONTH($C270)=4,MONTH($C270)=5,MONTH($C270)=6),2,IF(OR(MONTH($C270)=7,MONTH($C270)=8,MONTH($C270)=9),3,IF(OR(MONTH($C270)=10,MONTH($C270)=11,MONTH($C270)=12),4)))))</f>
        <v/>
      </c>
      <c r="Z270" s="447" t="str">
        <f>IF(C270="","","Ngày  "&amp;DAY(C270)&amp; "  "&amp;"Tháng  "&amp;MONTH(C270) &amp;"  "&amp;"Năm"&amp;"  " &amp;YEAR(C270))</f>
        <v/>
      </c>
      <c r="AA270" s="169"/>
      <c r="AB270" s="169"/>
      <c r="AC270" s="169"/>
      <c r="AD270" s="169"/>
      <c r="AE270" s="447" t="str">
        <f t="shared" si="15"/>
        <v/>
      </c>
      <c r="AF270" s="169"/>
      <c r="AG270" s="169"/>
    </row>
    <row r="271" spans="2:33" x14ac:dyDescent="0.25">
      <c r="B271" s="169"/>
      <c r="C271" s="170"/>
      <c r="D271" s="443"/>
      <c r="E271" s="169"/>
      <c r="F271" s="171"/>
      <c r="G271" s="169"/>
      <c r="H271" s="169"/>
      <c r="I271" s="172"/>
      <c r="J271" s="172"/>
      <c r="K271" s="173"/>
      <c r="L271" s="173"/>
      <c r="M271" s="173"/>
      <c r="N271" s="174"/>
      <c r="O271" s="444">
        <f t="shared" si="16"/>
        <v>0</v>
      </c>
      <c r="P271" s="169"/>
      <c r="Q271" s="436"/>
      <c r="R271" s="436"/>
      <c r="S271" s="445" t="str">
        <f>IFERROR(IF(R271="",VLOOKUP(Q271,DMKH_NCC!$C$7:$G$150,3,0),VLOOKUP(R271,DMKH_NCC!$C$7:$G$150,3,0)),"")</f>
        <v/>
      </c>
      <c r="T271" s="445" t="str">
        <f>IFERROR(IF(R271="",VLOOKUP(Q271,DMKH_NCC!$C$7:$G$150,4,0),VLOOKUP(R271,DMKH_NCC!$C$7:$G$150,4,0)),"")</f>
        <v/>
      </c>
      <c r="U271" s="446" t="str">
        <f>IFERROR(IF(R271="",VLOOKUP(Q271,DMKH_NCC!$C$7:$G$150,5,0),VLOOKUP(R271,DMKH_NCC!$C$7:$G$150,5,0)),"")</f>
        <v/>
      </c>
      <c r="V271" s="169"/>
      <c r="W271" s="169"/>
      <c r="X271" s="171"/>
      <c r="Y271" s="447" t="str">
        <f>IF($G271="","",IF(OR(MONTH($C271)=1,MONTH($C271)=2,MONTH($C271)=3),1,IF(OR(MONTH($C271)=4,MONTH($C271)=5,MONTH($C271)=6),2,IF(OR(MONTH($C271)=7,MONTH($C271)=8,MONTH($C271)=9),3,IF(OR(MONTH($C271)=10,MONTH($C271)=11,MONTH($C271)=12),4)))))</f>
        <v/>
      </c>
      <c r="Z271" s="447" t="str">
        <f>IF(C271="","","Ngày  "&amp;DAY(C271)&amp; "  "&amp;"Tháng  "&amp;MONTH(C271) &amp;"  "&amp;"Năm"&amp;"  " &amp;YEAR(C271))</f>
        <v/>
      </c>
      <c r="AA271" s="169"/>
      <c r="AB271" s="169"/>
      <c r="AC271" s="169"/>
      <c r="AD271" s="169"/>
      <c r="AE271" s="447" t="str">
        <f t="shared" si="15"/>
        <v/>
      </c>
      <c r="AF271" s="169"/>
      <c r="AG271" s="169"/>
    </row>
    <row r="272" spans="2:33" x14ac:dyDescent="0.25">
      <c r="B272" s="169"/>
      <c r="C272" s="170"/>
      <c r="D272" s="443"/>
      <c r="E272" s="169"/>
      <c r="F272" s="171"/>
      <c r="G272" s="169"/>
      <c r="H272" s="169"/>
      <c r="I272" s="172"/>
      <c r="J272" s="172"/>
      <c r="K272" s="173"/>
      <c r="L272" s="173"/>
      <c r="M272" s="173"/>
      <c r="N272" s="174"/>
      <c r="O272" s="444">
        <f t="shared" si="16"/>
        <v>0</v>
      </c>
      <c r="P272" s="169"/>
      <c r="Q272" s="436"/>
      <c r="R272" s="436"/>
      <c r="S272" s="445" t="str">
        <f>IFERROR(IF(R272="",VLOOKUP(Q272,DMKH_NCC!$C$7:$G$150,3,0),VLOOKUP(R272,DMKH_NCC!$C$7:$G$150,3,0)),"")</f>
        <v/>
      </c>
      <c r="T272" s="445" t="str">
        <f>IFERROR(IF(R272="",VLOOKUP(Q272,DMKH_NCC!$C$7:$G$150,4,0),VLOOKUP(R272,DMKH_NCC!$C$7:$G$150,4,0)),"")</f>
        <v/>
      </c>
      <c r="U272" s="446" t="str">
        <f>IFERROR(IF(R272="",VLOOKUP(Q272,DMKH_NCC!$C$7:$G$150,5,0),VLOOKUP(R272,DMKH_NCC!$C$7:$G$150,5,0)),"")</f>
        <v/>
      </c>
      <c r="V272" s="169"/>
      <c r="W272" s="169"/>
      <c r="X272" s="171"/>
      <c r="Y272" s="447" t="str">
        <f>IF($G272="","",IF(OR(MONTH($C272)=1,MONTH($C272)=2,MONTH($C272)=3),1,IF(OR(MONTH($C272)=4,MONTH($C272)=5,MONTH($C272)=6),2,IF(OR(MONTH($C272)=7,MONTH($C272)=8,MONTH($C272)=9),3,IF(OR(MONTH($C272)=10,MONTH($C272)=11,MONTH($C272)=12),4)))))</f>
        <v/>
      </c>
      <c r="Z272" s="447" t="str">
        <f>IF(C272="","","Ngày  "&amp;DAY(C272)&amp; "  "&amp;"Tháng  "&amp;MONTH(C272) &amp;"  "&amp;"Năm"&amp;"  " &amp;YEAR(C272))</f>
        <v/>
      </c>
      <c r="AA272" s="169"/>
      <c r="AB272" s="169"/>
      <c r="AC272" s="169"/>
      <c r="AD272" s="169"/>
      <c r="AE272" s="447" t="str">
        <f t="shared" si="15"/>
        <v/>
      </c>
      <c r="AF272" s="169"/>
      <c r="AG272" s="169"/>
    </row>
    <row r="273" spans="2:33" x14ac:dyDescent="0.25">
      <c r="B273" s="169"/>
      <c r="C273" s="170"/>
      <c r="D273" s="443"/>
      <c r="E273" s="169"/>
      <c r="F273" s="171"/>
      <c r="G273" s="169"/>
      <c r="H273" s="169"/>
      <c r="I273" s="172"/>
      <c r="J273" s="172"/>
      <c r="K273" s="173"/>
      <c r="L273" s="173"/>
      <c r="M273" s="173"/>
      <c r="N273" s="174"/>
      <c r="O273" s="444">
        <f t="shared" si="16"/>
        <v>0</v>
      </c>
      <c r="P273" s="169"/>
      <c r="Q273" s="436"/>
      <c r="R273" s="436"/>
      <c r="S273" s="445" t="str">
        <f>IFERROR(IF(R273="",VLOOKUP(Q273,DMKH_NCC!$C$7:$G$150,3,0),VLOOKUP(R273,DMKH_NCC!$C$7:$G$150,3,0)),"")</f>
        <v/>
      </c>
      <c r="T273" s="445" t="str">
        <f>IFERROR(IF(R273="",VLOOKUP(Q273,DMKH_NCC!$C$7:$G$150,4,0),VLOOKUP(R273,DMKH_NCC!$C$7:$G$150,4,0)),"")</f>
        <v/>
      </c>
      <c r="U273" s="446" t="str">
        <f>IFERROR(IF(R273="",VLOOKUP(Q273,DMKH_NCC!$C$7:$G$150,5,0),VLOOKUP(R273,DMKH_NCC!$C$7:$G$150,5,0)),"")</f>
        <v/>
      </c>
      <c r="V273" s="169"/>
      <c r="W273" s="169"/>
      <c r="X273" s="171"/>
      <c r="Y273" s="447" t="str">
        <f>IF($G273="","",IF(OR(MONTH($C273)=1,MONTH($C273)=2,MONTH($C273)=3),1,IF(OR(MONTH($C273)=4,MONTH($C273)=5,MONTH($C273)=6),2,IF(OR(MONTH($C273)=7,MONTH($C273)=8,MONTH($C273)=9),3,IF(OR(MONTH($C273)=10,MONTH($C273)=11,MONTH($C273)=12),4)))))</f>
        <v/>
      </c>
      <c r="Z273" s="447" t="str">
        <f>IF(C273="","","Ngày  "&amp;DAY(C273)&amp; "  "&amp;"Tháng  "&amp;MONTH(C273) &amp;"  "&amp;"Năm"&amp;"  " &amp;YEAR(C273))</f>
        <v/>
      </c>
      <c r="AA273" s="169"/>
      <c r="AB273" s="169"/>
      <c r="AC273" s="169"/>
      <c r="AD273" s="169"/>
      <c r="AE273" s="447" t="str">
        <f t="shared" si="15"/>
        <v/>
      </c>
      <c r="AF273" s="169"/>
      <c r="AG273" s="169"/>
    </row>
    <row r="274" spans="2:33" x14ac:dyDescent="0.25">
      <c r="B274" s="169"/>
      <c r="C274" s="170"/>
      <c r="D274" s="443"/>
      <c r="E274" s="169"/>
      <c r="F274" s="171"/>
      <c r="G274" s="169"/>
      <c r="H274" s="169"/>
      <c r="I274" s="172"/>
      <c r="J274" s="172"/>
      <c r="K274" s="173"/>
      <c r="L274" s="173"/>
      <c r="M274" s="173"/>
      <c r="N274" s="174"/>
      <c r="O274" s="444">
        <f t="shared" si="16"/>
        <v>0</v>
      </c>
      <c r="P274" s="169"/>
      <c r="Q274" s="436"/>
      <c r="R274" s="436"/>
      <c r="S274" s="445" t="str">
        <f>IFERROR(IF(R274="",VLOOKUP(Q274,DMKH_NCC!$C$7:$G$150,3,0),VLOOKUP(R274,DMKH_NCC!$C$7:$G$150,3,0)),"")</f>
        <v/>
      </c>
      <c r="T274" s="445" t="str">
        <f>IFERROR(IF(R274="",VLOOKUP(Q274,DMKH_NCC!$C$7:$G$150,4,0),VLOOKUP(R274,DMKH_NCC!$C$7:$G$150,4,0)),"")</f>
        <v/>
      </c>
      <c r="U274" s="446" t="str">
        <f>IFERROR(IF(R274="",VLOOKUP(Q274,DMKH_NCC!$C$7:$G$150,5,0),VLOOKUP(R274,DMKH_NCC!$C$7:$G$150,5,0)),"")</f>
        <v/>
      </c>
      <c r="V274" s="169"/>
      <c r="W274" s="169"/>
      <c r="X274" s="171"/>
      <c r="Y274" s="447" t="str">
        <f>IF($G274="","",IF(OR(MONTH($C274)=1,MONTH($C274)=2,MONTH($C274)=3),1,IF(OR(MONTH($C274)=4,MONTH($C274)=5,MONTH($C274)=6),2,IF(OR(MONTH($C274)=7,MONTH($C274)=8,MONTH($C274)=9),3,IF(OR(MONTH($C274)=10,MONTH($C274)=11,MONTH($C274)=12),4)))))</f>
        <v/>
      </c>
      <c r="Z274" s="447" t="str">
        <f>IF(C274="","","Ngày  "&amp;DAY(C274)&amp; "  "&amp;"Tháng  "&amp;MONTH(C274) &amp;"  "&amp;"Năm"&amp;"  " &amp;YEAR(C274))</f>
        <v/>
      </c>
      <c r="AA274" s="169"/>
      <c r="AB274" s="169"/>
      <c r="AC274" s="169"/>
      <c r="AD274" s="169"/>
      <c r="AE274" s="447" t="str">
        <f t="shared" si="15"/>
        <v/>
      </c>
      <c r="AF274" s="169"/>
      <c r="AG274" s="169"/>
    </row>
    <row r="275" spans="2:33" x14ac:dyDescent="0.25">
      <c r="B275" s="169"/>
      <c r="C275" s="170"/>
      <c r="D275" s="443"/>
      <c r="E275" s="169"/>
      <c r="F275" s="171"/>
      <c r="G275" s="169"/>
      <c r="H275" s="169"/>
      <c r="I275" s="172"/>
      <c r="J275" s="172"/>
      <c r="K275" s="173"/>
      <c r="L275" s="173"/>
      <c r="M275" s="173"/>
      <c r="N275" s="174"/>
      <c r="O275" s="444">
        <f t="shared" si="16"/>
        <v>0</v>
      </c>
      <c r="P275" s="169"/>
      <c r="Q275" s="436"/>
      <c r="R275" s="436"/>
      <c r="S275" s="445" t="str">
        <f>IFERROR(IF(R275="",VLOOKUP(Q275,DMKH_NCC!$C$7:$G$150,3,0),VLOOKUP(R275,DMKH_NCC!$C$7:$G$150,3,0)),"")</f>
        <v/>
      </c>
      <c r="T275" s="445" t="str">
        <f>IFERROR(IF(R275="",VLOOKUP(Q275,DMKH_NCC!$C$7:$G$150,4,0),VLOOKUP(R275,DMKH_NCC!$C$7:$G$150,4,0)),"")</f>
        <v/>
      </c>
      <c r="U275" s="446" t="str">
        <f>IFERROR(IF(R275="",VLOOKUP(Q275,DMKH_NCC!$C$7:$G$150,5,0),VLOOKUP(R275,DMKH_NCC!$C$7:$G$150,5,0)),"")</f>
        <v/>
      </c>
      <c r="V275" s="169"/>
      <c r="W275" s="169"/>
      <c r="X275" s="171"/>
      <c r="Y275" s="447" t="str">
        <f>IF($G275="","",IF(OR(MONTH($C275)=1,MONTH($C275)=2,MONTH($C275)=3),1,IF(OR(MONTH($C275)=4,MONTH($C275)=5,MONTH($C275)=6),2,IF(OR(MONTH($C275)=7,MONTH($C275)=8,MONTH($C275)=9),3,IF(OR(MONTH($C275)=10,MONTH($C275)=11,MONTH($C275)=12),4)))))</f>
        <v/>
      </c>
      <c r="Z275" s="447" t="str">
        <f>IF(C275="","","Ngày  "&amp;DAY(C275)&amp; "  "&amp;"Tháng  "&amp;MONTH(C275) &amp;"  "&amp;"Năm"&amp;"  " &amp;YEAR(C275))</f>
        <v/>
      </c>
      <c r="AA275" s="169"/>
      <c r="AB275" s="169"/>
      <c r="AC275" s="169"/>
      <c r="AD275" s="169"/>
      <c r="AE275" s="447" t="str">
        <f t="shared" si="15"/>
        <v/>
      </c>
      <c r="AF275" s="169"/>
      <c r="AG275" s="169"/>
    </row>
    <row r="276" spans="2:33" x14ac:dyDescent="0.25">
      <c r="B276" s="169"/>
      <c r="C276" s="170"/>
      <c r="D276" s="443"/>
      <c r="E276" s="169"/>
      <c r="F276" s="171"/>
      <c r="G276" s="169"/>
      <c r="H276" s="169"/>
      <c r="I276" s="172"/>
      <c r="J276" s="172"/>
      <c r="K276" s="173"/>
      <c r="L276" s="173"/>
      <c r="M276" s="173"/>
      <c r="N276" s="174"/>
      <c r="O276" s="444">
        <f t="shared" si="16"/>
        <v>0</v>
      </c>
      <c r="P276" s="169"/>
      <c r="Q276" s="436"/>
      <c r="R276" s="436"/>
      <c r="S276" s="445" t="str">
        <f>IFERROR(IF(R276="",VLOOKUP(Q276,DMKH_NCC!$C$7:$G$150,3,0),VLOOKUP(R276,DMKH_NCC!$C$7:$G$150,3,0)),"")</f>
        <v/>
      </c>
      <c r="T276" s="445" t="str">
        <f>IFERROR(IF(R276="",VLOOKUP(Q276,DMKH_NCC!$C$7:$G$150,4,0),VLOOKUP(R276,DMKH_NCC!$C$7:$G$150,4,0)),"")</f>
        <v/>
      </c>
      <c r="U276" s="446" t="str">
        <f>IFERROR(IF(R276="",VLOOKUP(Q276,DMKH_NCC!$C$7:$G$150,5,0),VLOOKUP(R276,DMKH_NCC!$C$7:$G$150,5,0)),"")</f>
        <v/>
      </c>
      <c r="V276" s="169"/>
      <c r="W276" s="169"/>
      <c r="X276" s="171"/>
      <c r="Y276" s="447" t="str">
        <f>IF($G276="","",IF(OR(MONTH($C276)=1,MONTH($C276)=2,MONTH($C276)=3),1,IF(OR(MONTH($C276)=4,MONTH($C276)=5,MONTH($C276)=6),2,IF(OR(MONTH($C276)=7,MONTH($C276)=8,MONTH($C276)=9),3,IF(OR(MONTH($C276)=10,MONTH($C276)=11,MONTH($C276)=12),4)))))</f>
        <v/>
      </c>
      <c r="Z276" s="447" t="str">
        <f>IF(C276="","","Ngày  "&amp;DAY(C276)&amp; "  "&amp;"Tháng  "&amp;MONTH(C276) &amp;"  "&amp;"Năm"&amp;"  " &amp;YEAR(C276))</f>
        <v/>
      </c>
      <c r="AA276" s="169"/>
      <c r="AB276" s="169"/>
      <c r="AC276" s="169"/>
      <c r="AD276" s="169"/>
      <c r="AE276" s="447" t="str">
        <f t="shared" si="15"/>
        <v/>
      </c>
      <c r="AF276" s="169"/>
      <c r="AG276" s="169"/>
    </row>
    <row r="277" spans="2:33" x14ac:dyDescent="0.25">
      <c r="B277" s="169"/>
      <c r="C277" s="170"/>
      <c r="D277" s="443"/>
      <c r="E277" s="169"/>
      <c r="F277" s="171"/>
      <c r="G277" s="169"/>
      <c r="H277" s="169"/>
      <c r="I277" s="172"/>
      <c r="J277" s="172"/>
      <c r="K277" s="173"/>
      <c r="L277" s="173"/>
      <c r="M277" s="173"/>
      <c r="N277" s="174"/>
      <c r="O277" s="444">
        <f t="shared" si="16"/>
        <v>0</v>
      </c>
      <c r="P277" s="169"/>
      <c r="Q277" s="436"/>
      <c r="R277" s="436"/>
      <c r="S277" s="445" t="str">
        <f>IFERROR(IF(R277="",VLOOKUP(Q277,DMKH_NCC!$C$7:$G$150,3,0),VLOOKUP(R277,DMKH_NCC!$C$7:$G$150,3,0)),"")</f>
        <v/>
      </c>
      <c r="T277" s="445" t="str">
        <f>IFERROR(IF(R277="",VLOOKUP(Q277,DMKH_NCC!$C$7:$G$150,4,0),VLOOKUP(R277,DMKH_NCC!$C$7:$G$150,4,0)),"")</f>
        <v/>
      </c>
      <c r="U277" s="446" t="str">
        <f>IFERROR(IF(R277="",VLOOKUP(Q277,DMKH_NCC!$C$7:$G$150,5,0),VLOOKUP(R277,DMKH_NCC!$C$7:$G$150,5,0)),"")</f>
        <v/>
      </c>
      <c r="V277" s="169"/>
      <c r="W277" s="169"/>
      <c r="X277" s="171"/>
      <c r="Y277" s="447" t="str">
        <f>IF($G277="","",IF(OR(MONTH($C277)=1,MONTH($C277)=2,MONTH($C277)=3),1,IF(OR(MONTH($C277)=4,MONTH($C277)=5,MONTH($C277)=6),2,IF(OR(MONTH($C277)=7,MONTH($C277)=8,MONTH($C277)=9),3,IF(OR(MONTH($C277)=10,MONTH($C277)=11,MONTH($C277)=12),4)))))</f>
        <v/>
      </c>
      <c r="Z277" s="447" t="str">
        <f>IF(C277="","","Ngày  "&amp;DAY(C277)&amp; "  "&amp;"Tháng  "&amp;MONTH(C277) &amp;"  "&amp;"Năm"&amp;"  " &amp;YEAR(C277))</f>
        <v/>
      </c>
      <c r="AA277" s="169"/>
      <c r="AB277" s="169"/>
      <c r="AC277" s="169"/>
      <c r="AD277" s="169"/>
      <c r="AE277" s="447" t="str">
        <f t="shared" si="15"/>
        <v/>
      </c>
      <c r="AF277" s="169"/>
      <c r="AG277" s="169"/>
    </row>
    <row r="278" spans="2:33" x14ac:dyDescent="0.25">
      <c r="B278" s="169"/>
      <c r="C278" s="170"/>
      <c r="D278" s="443"/>
      <c r="E278" s="169"/>
      <c r="F278" s="171"/>
      <c r="G278" s="169"/>
      <c r="H278" s="169"/>
      <c r="I278" s="172"/>
      <c r="J278" s="172"/>
      <c r="K278" s="173"/>
      <c r="L278" s="173"/>
      <c r="M278" s="173"/>
      <c r="N278" s="174"/>
      <c r="O278" s="444">
        <f t="shared" si="16"/>
        <v>0</v>
      </c>
      <c r="P278" s="169"/>
      <c r="Q278" s="436"/>
      <c r="R278" s="436"/>
      <c r="S278" s="445" t="str">
        <f>IFERROR(IF(R278="",VLOOKUP(Q278,DMKH_NCC!$C$7:$G$150,3,0),VLOOKUP(R278,DMKH_NCC!$C$7:$G$150,3,0)),"")</f>
        <v/>
      </c>
      <c r="T278" s="445" t="str">
        <f>IFERROR(IF(R278="",VLOOKUP(Q278,DMKH_NCC!$C$7:$G$150,4,0),VLOOKUP(R278,DMKH_NCC!$C$7:$G$150,4,0)),"")</f>
        <v/>
      </c>
      <c r="U278" s="446" t="str">
        <f>IFERROR(IF(R278="",VLOOKUP(Q278,DMKH_NCC!$C$7:$G$150,5,0),VLOOKUP(R278,DMKH_NCC!$C$7:$G$150,5,0)),"")</f>
        <v/>
      </c>
      <c r="V278" s="169"/>
      <c r="W278" s="169"/>
      <c r="X278" s="171"/>
      <c r="Y278" s="447" t="str">
        <f>IF($G278="","",IF(OR(MONTH($C278)=1,MONTH($C278)=2,MONTH($C278)=3),1,IF(OR(MONTH($C278)=4,MONTH($C278)=5,MONTH($C278)=6),2,IF(OR(MONTH($C278)=7,MONTH($C278)=8,MONTH($C278)=9),3,IF(OR(MONTH($C278)=10,MONTH($C278)=11,MONTH($C278)=12),4)))))</f>
        <v/>
      </c>
      <c r="Z278" s="447" t="str">
        <f>IF(C278="","","Ngày  "&amp;DAY(C278)&amp; "  "&amp;"Tháng  "&amp;MONTH(C278) &amp;"  "&amp;"Năm"&amp;"  " &amp;YEAR(C278))</f>
        <v/>
      </c>
      <c r="AA278" s="169"/>
      <c r="AB278" s="169"/>
      <c r="AC278" s="169"/>
      <c r="AD278" s="169"/>
      <c r="AE278" s="447" t="str">
        <f t="shared" si="15"/>
        <v/>
      </c>
      <c r="AF278" s="169"/>
      <c r="AG278" s="169"/>
    </row>
    <row r="279" spans="2:33" x14ac:dyDescent="0.25">
      <c r="B279" s="169"/>
      <c r="C279" s="170"/>
      <c r="D279" s="443"/>
      <c r="E279" s="169"/>
      <c r="F279" s="171"/>
      <c r="G279" s="169"/>
      <c r="H279" s="169"/>
      <c r="I279" s="172"/>
      <c r="J279" s="172"/>
      <c r="K279" s="173"/>
      <c r="L279" s="173"/>
      <c r="M279" s="173"/>
      <c r="N279" s="174"/>
      <c r="O279" s="444">
        <f t="shared" si="16"/>
        <v>0</v>
      </c>
      <c r="P279" s="169"/>
      <c r="Q279" s="436"/>
      <c r="R279" s="436"/>
      <c r="S279" s="445" t="str">
        <f>IFERROR(IF(R279="",VLOOKUP(Q279,DMKH_NCC!$C$7:$G$150,3,0),VLOOKUP(R279,DMKH_NCC!$C$7:$G$150,3,0)),"")</f>
        <v/>
      </c>
      <c r="T279" s="445" t="str">
        <f>IFERROR(IF(R279="",VLOOKUP(Q279,DMKH_NCC!$C$7:$G$150,4,0),VLOOKUP(R279,DMKH_NCC!$C$7:$G$150,4,0)),"")</f>
        <v/>
      </c>
      <c r="U279" s="446" t="str">
        <f>IFERROR(IF(R279="",VLOOKUP(Q279,DMKH_NCC!$C$7:$G$150,5,0),VLOOKUP(R279,DMKH_NCC!$C$7:$G$150,5,0)),"")</f>
        <v/>
      </c>
      <c r="V279" s="169"/>
      <c r="W279" s="169"/>
      <c r="X279" s="171"/>
      <c r="Y279" s="447" t="str">
        <f>IF($G279="","",IF(OR(MONTH($C279)=1,MONTH($C279)=2,MONTH($C279)=3),1,IF(OR(MONTH($C279)=4,MONTH($C279)=5,MONTH($C279)=6),2,IF(OR(MONTH($C279)=7,MONTH($C279)=8,MONTH($C279)=9),3,IF(OR(MONTH($C279)=10,MONTH($C279)=11,MONTH($C279)=12),4)))))</f>
        <v/>
      </c>
      <c r="Z279" s="447" t="str">
        <f>IF(C279="","","Ngày  "&amp;DAY(C279)&amp; "  "&amp;"Tháng  "&amp;MONTH(C279) &amp;"  "&amp;"Năm"&amp;"  " &amp;YEAR(C279))</f>
        <v/>
      </c>
      <c r="AA279" s="169"/>
      <c r="AB279" s="169"/>
      <c r="AC279" s="169"/>
      <c r="AD279" s="169"/>
      <c r="AE279" s="447" t="str">
        <f t="shared" si="15"/>
        <v/>
      </c>
      <c r="AF279" s="169"/>
      <c r="AG279" s="169"/>
    </row>
    <row r="280" spans="2:33" x14ac:dyDescent="0.25">
      <c r="B280" s="169"/>
      <c r="C280" s="170"/>
      <c r="D280" s="443"/>
      <c r="E280" s="169"/>
      <c r="F280" s="171"/>
      <c r="G280" s="169"/>
      <c r="H280" s="169"/>
      <c r="I280" s="172"/>
      <c r="J280" s="172"/>
      <c r="K280" s="173"/>
      <c r="L280" s="173"/>
      <c r="M280" s="173"/>
      <c r="N280" s="174"/>
      <c r="O280" s="444">
        <f t="shared" si="16"/>
        <v>0</v>
      </c>
      <c r="P280" s="169"/>
      <c r="Q280" s="436"/>
      <c r="R280" s="436"/>
      <c r="S280" s="445" t="str">
        <f>IFERROR(IF(R280="",VLOOKUP(Q280,DMKH_NCC!$C$7:$G$150,3,0),VLOOKUP(R280,DMKH_NCC!$C$7:$G$150,3,0)),"")</f>
        <v/>
      </c>
      <c r="T280" s="445" t="str">
        <f>IFERROR(IF(R280="",VLOOKUP(Q280,DMKH_NCC!$C$7:$G$150,4,0),VLOOKUP(R280,DMKH_NCC!$C$7:$G$150,4,0)),"")</f>
        <v/>
      </c>
      <c r="U280" s="446" t="str">
        <f>IFERROR(IF(R280="",VLOOKUP(Q280,DMKH_NCC!$C$7:$G$150,5,0),VLOOKUP(R280,DMKH_NCC!$C$7:$G$150,5,0)),"")</f>
        <v/>
      </c>
      <c r="V280" s="169"/>
      <c r="W280" s="169"/>
      <c r="X280" s="171"/>
      <c r="Y280" s="447" t="str">
        <f>IF($G280="","",IF(OR(MONTH($C280)=1,MONTH($C280)=2,MONTH($C280)=3),1,IF(OR(MONTH($C280)=4,MONTH($C280)=5,MONTH($C280)=6),2,IF(OR(MONTH($C280)=7,MONTH($C280)=8,MONTH($C280)=9),3,IF(OR(MONTH($C280)=10,MONTH($C280)=11,MONTH($C280)=12),4)))))</f>
        <v/>
      </c>
      <c r="Z280" s="447" t="str">
        <f>IF(C280="","","Ngày  "&amp;DAY(C280)&amp; "  "&amp;"Tháng  "&amp;MONTH(C280) &amp;"  "&amp;"Năm"&amp;"  " &amp;YEAR(C280))</f>
        <v/>
      </c>
      <c r="AA280" s="169"/>
      <c r="AB280" s="169"/>
      <c r="AC280" s="169"/>
      <c r="AD280" s="169"/>
      <c r="AE280" s="447" t="str">
        <f t="shared" si="15"/>
        <v/>
      </c>
      <c r="AF280" s="169"/>
      <c r="AG280" s="169"/>
    </row>
    <row r="281" spans="2:33" x14ac:dyDescent="0.25">
      <c r="B281" s="169"/>
      <c r="C281" s="170"/>
      <c r="D281" s="443"/>
      <c r="E281" s="169"/>
      <c r="F281" s="171"/>
      <c r="G281" s="169"/>
      <c r="H281" s="169"/>
      <c r="I281" s="172"/>
      <c r="J281" s="172"/>
      <c r="K281" s="173"/>
      <c r="L281" s="173"/>
      <c r="M281" s="173"/>
      <c r="N281" s="174"/>
      <c r="O281" s="444">
        <f t="shared" si="16"/>
        <v>0</v>
      </c>
      <c r="P281" s="169"/>
      <c r="Q281" s="436"/>
      <c r="R281" s="436"/>
      <c r="S281" s="445" t="str">
        <f>IFERROR(IF(R281="",VLOOKUP(Q281,DMKH_NCC!$C$7:$G$150,3,0),VLOOKUP(R281,DMKH_NCC!$C$7:$G$150,3,0)),"")</f>
        <v/>
      </c>
      <c r="T281" s="445" t="str">
        <f>IFERROR(IF(R281="",VLOOKUP(Q281,DMKH_NCC!$C$7:$G$150,4,0),VLOOKUP(R281,DMKH_NCC!$C$7:$G$150,4,0)),"")</f>
        <v/>
      </c>
      <c r="U281" s="446" t="str">
        <f>IFERROR(IF(R281="",VLOOKUP(Q281,DMKH_NCC!$C$7:$G$150,5,0),VLOOKUP(R281,DMKH_NCC!$C$7:$G$150,5,0)),"")</f>
        <v/>
      </c>
      <c r="V281" s="169"/>
      <c r="W281" s="169"/>
      <c r="X281" s="171"/>
      <c r="Y281" s="447" t="str">
        <f>IF($G281="","",IF(OR(MONTH($C281)=1,MONTH($C281)=2,MONTH($C281)=3),1,IF(OR(MONTH($C281)=4,MONTH($C281)=5,MONTH($C281)=6),2,IF(OR(MONTH($C281)=7,MONTH($C281)=8,MONTH($C281)=9),3,IF(OR(MONTH($C281)=10,MONTH($C281)=11,MONTH($C281)=12),4)))))</f>
        <v/>
      </c>
      <c r="Z281" s="447" t="str">
        <f>IF(C281="","","Ngày  "&amp;DAY(C281)&amp; "  "&amp;"Tháng  "&amp;MONTH(C281) &amp;"  "&amp;"Năm"&amp;"  " &amp;YEAR(C281))</f>
        <v/>
      </c>
      <c r="AA281" s="169"/>
      <c r="AB281" s="169"/>
      <c r="AC281" s="169"/>
      <c r="AD281" s="169"/>
      <c r="AE281" s="447" t="str">
        <f t="shared" si="15"/>
        <v/>
      </c>
      <c r="AF281" s="169"/>
      <c r="AG281" s="169"/>
    </row>
    <row r="282" spans="2:33" x14ac:dyDescent="0.25">
      <c r="B282" s="169"/>
      <c r="C282" s="170"/>
      <c r="D282" s="443"/>
      <c r="E282" s="169"/>
      <c r="F282" s="171"/>
      <c r="G282" s="169"/>
      <c r="H282" s="169"/>
      <c r="I282" s="172"/>
      <c r="J282" s="172"/>
      <c r="K282" s="173"/>
      <c r="L282" s="173"/>
      <c r="M282" s="173"/>
      <c r="N282" s="174"/>
      <c r="O282" s="444">
        <f t="shared" si="16"/>
        <v>0</v>
      </c>
      <c r="P282" s="169"/>
      <c r="Q282" s="436"/>
      <c r="R282" s="436"/>
      <c r="S282" s="445" t="str">
        <f>IFERROR(IF(R282="",VLOOKUP(Q282,DMKH_NCC!$C$7:$G$150,3,0),VLOOKUP(R282,DMKH_NCC!$C$7:$G$150,3,0)),"")</f>
        <v/>
      </c>
      <c r="T282" s="445" t="str">
        <f>IFERROR(IF(R282="",VLOOKUP(Q282,DMKH_NCC!$C$7:$G$150,4,0),VLOOKUP(R282,DMKH_NCC!$C$7:$G$150,4,0)),"")</f>
        <v/>
      </c>
      <c r="U282" s="446" t="str">
        <f>IFERROR(IF(R282="",VLOOKUP(Q282,DMKH_NCC!$C$7:$G$150,5,0),VLOOKUP(R282,DMKH_NCC!$C$7:$G$150,5,0)),"")</f>
        <v/>
      </c>
      <c r="V282" s="169"/>
      <c r="W282" s="169"/>
      <c r="X282" s="171"/>
      <c r="Y282" s="447" t="str">
        <f>IF($G282="","",IF(OR(MONTH($C282)=1,MONTH($C282)=2,MONTH($C282)=3),1,IF(OR(MONTH($C282)=4,MONTH($C282)=5,MONTH($C282)=6),2,IF(OR(MONTH($C282)=7,MONTH($C282)=8,MONTH($C282)=9),3,IF(OR(MONTH($C282)=10,MONTH($C282)=11,MONTH($C282)=12),4)))))</f>
        <v/>
      </c>
      <c r="Z282" s="447" t="str">
        <f>IF(C282="","","Ngày  "&amp;DAY(C282)&amp; "  "&amp;"Tháng  "&amp;MONTH(C282) &amp;"  "&amp;"Năm"&amp;"  " &amp;YEAR(C282))</f>
        <v/>
      </c>
      <c r="AA282" s="169"/>
      <c r="AB282" s="169"/>
      <c r="AC282" s="169"/>
      <c r="AD282" s="169"/>
      <c r="AE282" s="447" t="str">
        <f t="shared" si="15"/>
        <v/>
      </c>
      <c r="AF282" s="169"/>
      <c r="AG282" s="169"/>
    </row>
    <row r="283" spans="2:33" x14ac:dyDescent="0.25">
      <c r="B283" s="169"/>
      <c r="C283" s="170"/>
      <c r="D283" s="443"/>
      <c r="E283" s="169"/>
      <c r="F283" s="171"/>
      <c r="G283" s="169"/>
      <c r="H283" s="169"/>
      <c r="I283" s="172"/>
      <c r="J283" s="172"/>
      <c r="K283" s="173"/>
      <c r="L283" s="173"/>
      <c r="M283" s="173"/>
      <c r="N283" s="174"/>
      <c r="O283" s="444">
        <f t="shared" si="16"/>
        <v>0</v>
      </c>
      <c r="P283" s="169"/>
      <c r="Q283" s="436"/>
      <c r="R283" s="436"/>
      <c r="S283" s="445" t="str">
        <f>IFERROR(IF(R283="",VLOOKUP(Q283,DMKH_NCC!$C$7:$G$150,3,0),VLOOKUP(R283,DMKH_NCC!$C$7:$G$150,3,0)),"")</f>
        <v/>
      </c>
      <c r="T283" s="445" t="str">
        <f>IFERROR(IF(R283="",VLOOKUP(Q283,DMKH_NCC!$C$7:$G$150,4,0),VLOOKUP(R283,DMKH_NCC!$C$7:$G$150,4,0)),"")</f>
        <v/>
      </c>
      <c r="U283" s="446" t="str">
        <f>IFERROR(IF(R283="",VLOOKUP(Q283,DMKH_NCC!$C$7:$G$150,5,0),VLOOKUP(R283,DMKH_NCC!$C$7:$G$150,5,0)),"")</f>
        <v/>
      </c>
      <c r="V283" s="169"/>
      <c r="W283" s="169"/>
      <c r="X283" s="171"/>
      <c r="Y283" s="447" t="str">
        <f>IF($G283="","",IF(OR(MONTH($C283)=1,MONTH($C283)=2,MONTH($C283)=3),1,IF(OR(MONTH($C283)=4,MONTH($C283)=5,MONTH($C283)=6),2,IF(OR(MONTH($C283)=7,MONTH($C283)=8,MONTH($C283)=9),3,IF(OR(MONTH($C283)=10,MONTH($C283)=11,MONTH($C283)=12),4)))))</f>
        <v/>
      </c>
      <c r="Z283" s="447" t="str">
        <f>IF(C283="","","Ngày  "&amp;DAY(C283)&amp; "  "&amp;"Tháng  "&amp;MONTH(C283) &amp;"  "&amp;"Năm"&amp;"  " &amp;YEAR(C283))</f>
        <v/>
      </c>
      <c r="AA283" s="169"/>
      <c r="AB283" s="169"/>
      <c r="AC283" s="169"/>
      <c r="AD283" s="169"/>
      <c r="AE283" s="447" t="str">
        <f t="shared" si="15"/>
        <v/>
      </c>
      <c r="AF283" s="169"/>
      <c r="AG283" s="169"/>
    </row>
    <row r="284" spans="2:33" x14ac:dyDescent="0.25">
      <c r="B284" s="169"/>
      <c r="C284" s="170"/>
      <c r="D284" s="443"/>
      <c r="E284" s="169"/>
      <c r="F284" s="171"/>
      <c r="G284" s="169"/>
      <c r="H284" s="169"/>
      <c r="I284" s="172"/>
      <c r="J284" s="172"/>
      <c r="K284" s="173"/>
      <c r="L284" s="173"/>
      <c r="M284" s="173"/>
      <c r="N284" s="174"/>
      <c r="O284" s="444">
        <f t="shared" si="16"/>
        <v>0</v>
      </c>
      <c r="P284" s="169"/>
      <c r="Q284" s="436"/>
      <c r="R284" s="436"/>
      <c r="S284" s="445" t="str">
        <f>IFERROR(IF(R284="",VLOOKUP(Q284,DMKH_NCC!$C$7:$G$150,3,0),VLOOKUP(R284,DMKH_NCC!$C$7:$G$150,3,0)),"")</f>
        <v/>
      </c>
      <c r="T284" s="445" t="str">
        <f>IFERROR(IF(R284="",VLOOKUP(Q284,DMKH_NCC!$C$7:$G$150,4,0),VLOOKUP(R284,DMKH_NCC!$C$7:$G$150,4,0)),"")</f>
        <v/>
      </c>
      <c r="U284" s="446" t="str">
        <f>IFERROR(IF(R284="",VLOOKUP(Q284,DMKH_NCC!$C$7:$G$150,5,0),VLOOKUP(R284,DMKH_NCC!$C$7:$G$150,5,0)),"")</f>
        <v/>
      </c>
      <c r="V284" s="169"/>
      <c r="W284" s="169"/>
      <c r="X284" s="171"/>
      <c r="Y284" s="447" t="str">
        <f>IF($G284="","",IF(OR(MONTH($C284)=1,MONTH($C284)=2,MONTH($C284)=3),1,IF(OR(MONTH($C284)=4,MONTH($C284)=5,MONTH($C284)=6),2,IF(OR(MONTH($C284)=7,MONTH($C284)=8,MONTH($C284)=9),3,IF(OR(MONTH($C284)=10,MONTH($C284)=11,MONTH($C284)=12),4)))))</f>
        <v/>
      </c>
      <c r="Z284" s="447" t="str">
        <f>IF(C284="","","Ngày  "&amp;DAY(C284)&amp; "  "&amp;"Tháng  "&amp;MONTH(C284) &amp;"  "&amp;"Năm"&amp;"  " &amp;YEAR(C284))</f>
        <v/>
      </c>
      <c r="AA284" s="169"/>
      <c r="AB284" s="169"/>
      <c r="AC284" s="169"/>
      <c r="AD284" s="169"/>
      <c r="AE284" s="447" t="str">
        <f t="shared" si="15"/>
        <v/>
      </c>
      <c r="AF284" s="169"/>
      <c r="AG284" s="169"/>
    </row>
    <row r="285" spans="2:33" x14ac:dyDescent="0.25">
      <c r="B285" s="169"/>
      <c r="C285" s="170"/>
      <c r="D285" s="443"/>
      <c r="E285" s="169"/>
      <c r="F285" s="171"/>
      <c r="G285" s="169"/>
      <c r="H285" s="169"/>
      <c r="I285" s="172"/>
      <c r="J285" s="172"/>
      <c r="K285" s="173"/>
      <c r="L285" s="173"/>
      <c r="M285" s="173"/>
      <c r="N285" s="174"/>
      <c r="O285" s="444">
        <f t="shared" si="16"/>
        <v>0</v>
      </c>
      <c r="P285" s="169"/>
      <c r="Q285" s="436"/>
      <c r="R285" s="436"/>
      <c r="S285" s="445" t="str">
        <f>IFERROR(IF(R285="",VLOOKUP(Q285,DMKH_NCC!$C$7:$G$150,3,0),VLOOKUP(R285,DMKH_NCC!$C$7:$G$150,3,0)),"")</f>
        <v/>
      </c>
      <c r="T285" s="445" t="str">
        <f>IFERROR(IF(R285="",VLOOKUP(Q285,DMKH_NCC!$C$7:$G$150,4,0),VLOOKUP(R285,DMKH_NCC!$C$7:$G$150,4,0)),"")</f>
        <v/>
      </c>
      <c r="U285" s="446" t="str">
        <f>IFERROR(IF(R285="",VLOOKUP(Q285,DMKH_NCC!$C$7:$G$150,5,0),VLOOKUP(R285,DMKH_NCC!$C$7:$G$150,5,0)),"")</f>
        <v/>
      </c>
      <c r="V285" s="169"/>
      <c r="W285" s="169"/>
      <c r="X285" s="171"/>
      <c r="Y285" s="447" t="str">
        <f>IF($G285="","",IF(OR(MONTH($C285)=1,MONTH($C285)=2,MONTH($C285)=3),1,IF(OR(MONTH($C285)=4,MONTH($C285)=5,MONTH($C285)=6),2,IF(OR(MONTH($C285)=7,MONTH($C285)=8,MONTH($C285)=9),3,IF(OR(MONTH($C285)=10,MONTH($C285)=11,MONTH($C285)=12),4)))))</f>
        <v/>
      </c>
      <c r="Z285" s="447" t="str">
        <f>IF(C285="","","Ngày  "&amp;DAY(C285)&amp; "  "&amp;"Tháng  "&amp;MONTH(C285) &amp;"  "&amp;"Năm"&amp;"  " &amp;YEAR(C285))</f>
        <v/>
      </c>
      <c r="AA285" s="169"/>
      <c r="AB285" s="169"/>
      <c r="AC285" s="169"/>
      <c r="AD285" s="169"/>
      <c r="AE285" s="447" t="str">
        <f t="shared" si="15"/>
        <v/>
      </c>
      <c r="AF285" s="169"/>
      <c r="AG285" s="169"/>
    </row>
    <row r="286" spans="2:33" x14ac:dyDescent="0.25">
      <c r="B286" s="169"/>
      <c r="C286" s="170"/>
      <c r="D286" s="443"/>
      <c r="E286" s="169"/>
      <c r="F286" s="171"/>
      <c r="G286" s="169"/>
      <c r="H286" s="169"/>
      <c r="I286" s="172"/>
      <c r="J286" s="172"/>
      <c r="K286" s="173"/>
      <c r="L286" s="173"/>
      <c r="M286" s="173"/>
      <c r="N286" s="174"/>
      <c r="O286" s="444">
        <f t="shared" si="16"/>
        <v>0</v>
      </c>
      <c r="P286" s="169"/>
      <c r="Q286" s="436"/>
      <c r="R286" s="436"/>
      <c r="S286" s="445" t="str">
        <f>IFERROR(IF(R286="",VLOOKUP(Q286,DMKH_NCC!$C$7:$G$150,3,0),VLOOKUP(R286,DMKH_NCC!$C$7:$G$150,3,0)),"")</f>
        <v/>
      </c>
      <c r="T286" s="445" t="str">
        <f>IFERROR(IF(R286="",VLOOKUP(Q286,DMKH_NCC!$C$7:$G$150,4,0),VLOOKUP(R286,DMKH_NCC!$C$7:$G$150,4,0)),"")</f>
        <v/>
      </c>
      <c r="U286" s="446" t="str">
        <f>IFERROR(IF(R286="",VLOOKUP(Q286,DMKH_NCC!$C$7:$G$150,5,0),VLOOKUP(R286,DMKH_NCC!$C$7:$G$150,5,0)),"")</f>
        <v/>
      </c>
      <c r="V286" s="169"/>
      <c r="W286" s="169"/>
      <c r="X286" s="171"/>
      <c r="Y286" s="447" t="str">
        <f>IF($G286="","",IF(OR(MONTH($C286)=1,MONTH($C286)=2,MONTH($C286)=3),1,IF(OR(MONTH($C286)=4,MONTH($C286)=5,MONTH($C286)=6),2,IF(OR(MONTH($C286)=7,MONTH($C286)=8,MONTH($C286)=9),3,IF(OR(MONTH($C286)=10,MONTH($C286)=11,MONTH($C286)=12),4)))))</f>
        <v/>
      </c>
      <c r="Z286" s="447" t="str">
        <f>IF(C286="","","Ngày  "&amp;DAY(C286)&amp; "  "&amp;"Tháng  "&amp;MONTH(C286) &amp;"  "&amp;"Năm"&amp;"  " &amp;YEAR(C286))</f>
        <v/>
      </c>
      <c r="AA286" s="169"/>
      <c r="AB286" s="169"/>
      <c r="AC286" s="169"/>
      <c r="AD286" s="169"/>
      <c r="AE286" s="447" t="str">
        <f t="shared" si="15"/>
        <v/>
      </c>
      <c r="AF286" s="169"/>
      <c r="AG286" s="169"/>
    </row>
    <row r="287" spans="2:33" x14ac:dyDescent="0.25">
      <c r="B287" s="169"/>
      <c r="C287" s="170"/>
      <c r="D287" s="443"/>
      <c r="E287" s="169"/>
      <c r="F287" s="171"/>
      <c r="G287" s="169"/>
      <c r="H287" s="169"/>
      <c r="I287" s="172"/>
      <c r="J287" s="172"/>
      <c r="K287" s="173"/>
      <c r="L287" s="173"/>
      <c r="M287" s="173"/>
      <c r="N287" s="174"/>
      <c r="O287" s="444">
        <f t="shared" si="16"/>
        <v>0</v>
      </c>
      <c r="P287" s="169"/>
      <c r="Q287" s="436"/>
      <c r="R287" s="436"/>
      <c r="S287" s="445" t="str">
        <f>IFERROR(IF(R287="",VLOOKUP(Q287,DMKH_NCC!$C$7:$G$150,3,0),VLOOKUP(R287,DMKH_NCC!$C$7:$G$150,3,0)),"")</f>
        <v/>
      </c>
      <c r="T287" s="445" t="str">
        <f>IFERROR(IF(R287="",VLOOKUP(Q287,DMKH_NCC!$C$7:$G$150,4,0),VLOOKUP(R287,DMKH_NCC!$C$7:$G$150,4,0)),"")</f>
        <v/>
      </c>
      <c r="U287" s="446" t="str">
        <f>IFERROR(IF(R287="",VLOOKUP(Q287,DMKH_NCC!$C$7:$G$150,5,0),VLOOKUP(R287,DMKH_NCC!$C$7:$G$150,5,0)),"")</f>
        <v/>
      </c>
      <c r="V287" s="169"/>
      <c r="W287" s="169"/>
      <c r="X287" s="171"/>
      <c r="Y287" s="447" t="str">
        <f>IF($G287="","",IF(OR(MONTH($C287)=1,MONTH($C287)=2,MONTH($C287)=3),1,IF(OR(MONTH($C287)=4,MONTH($C287)=5,MONTH($C287)=6),2,IF(OR(MONTH($C287)=7,MONTH($C287)=8,MONTH($C287)=9),3,IF(OR(MONTH($C287)=10,MONTH($C287)=11,MONTH($C287)=12),4)))))</f>
        <v/>
      </c>
      <c r="Z287" s="447" t="str">
        <f>IF(C287="","","Ngày  "&amp;DAY(C287)&amp; "  "&amp;"Tháng  "&amp;MONTH(C287) &amp;"  "&amp;"Năm"&amp;"  " &amp;YEAR(C287))</f>
        <v/>
      </c>
      <c r="AA287" s="169"/>
      <c r="AB287" s="169"/>
      <c r="AC287" s="169"/>
      <c r="AD287" s="169"/>
      <c r="AE287" s="447" t="str">
        <f t="shared" si="15"/>
        <v/>
      </c>
      <c r="AF287" s="169"/>
      <c r="AG287" s="169"/>
    </row>
    <row r="288" spans="2:33" x14ac:dyDescent="0.25">
      <c r="B288" s="169"/>
      <c r="C288" s="170"/>
      <c r="D288" s="443"/>
      <c r="E288" s="169"/>
      <c r="F288" s="171"/>
      <c r="G288" s="169"/>
      <c r="H288" s="169"/>
      <c r="I288" s="172"/>
      <c r="J288" s="172"/>
      <c r="K288" s="173"/>
      <c r="L288" s="173"/>
      <c r="M288" s="173"/>
      <c r="N288" s="174"/>
      <c r="O288" s="444">
        <f t="shared" si="16"/>
        <v>0</v>
      </c>
      <c r="P288" s="169"/>
      <c r="Q288" s="436"/>
      <c r="R288" s="436"/>
      <c r="S288" s="445" t="str">
        <f>IFERROR(IF(R288="",VLOOKUP(Q288,DMKH_NCC!$C$7:$G$150,3,0),VLOOKUP(R288,DMKH_NCC!$C$7:$G$150,3,0)),"")</f>
        <v/>
      </c>
      <c r="T288" s="445" t="str">
        <f>IFERROR(IF(R288="",VLOOKUP(Q288,DMKH_NCC!$C$7:$G$150,4,0),VLOOKUP(R288,DMKH_NCC!$C$7:$G$150,4,0)),"")</f>
        <v/>
      </c>
      <c r="U288" s="446" t="str">
        <f>IFERROR(IF(R288="",VLOOKUP(Q288,DMKH_NCC!$C$7:$G$150,5,0),VLOOKUP(R288,DMKH_NCC!$C$7:$G$150,5,0)),"")</f>
        <v/>
      </c>
      <c r="V288" s="169"/>
      <c r="W288" s="169"/>
      <c r="X288" s="171"/>
      <c r="Y288" s="447" t="str">
        <f>IF($G288="","",IF(OR(MONTH($C288)=1,MONTH($C288)=2,MONTH($C288)=3),1,IF(OR(MONTH($C288)=4,MONTH($C288)=5,MONTH($C288)=6),2,IF(OR(MONTH($C288)=7,MONTH($C288)=8,MONTH($C288)=9),3,IF(OR(MONTH($C288)=10,MONTH($C288)=11,MONTH($C288)=12),4)))))</f>
        <v/>
      </c>
      <c r="Z288" s="447" t="str">
        <f>IF(C288="","","Ngày  "&amp;DAY(C288)&amp; "  "&amp;"Tháng  "&amp;MONTH(C288) &amp;"  "&amp;"Năm"&amp;"  " &amp;YEAR(C288))</f>
        <v/>
      </c>
      <c r="AA288" s="169"/>
      <c r="AB288" s="169"/>
      <c r="AC288" s="169"/>
      <c r="AD288" s="169"/>
      <c r="AE288" s="447" t="str">
        <f t="shared" si="15"/>
        <v/>
      </c>
      <c r="AF288" s="169"/>
      <c r="AG288" s="169"/>
    </row>
    <row r="289" spans="2:33" x14ac:dyDescent="0.25">
      <c r="B289" s="169"/>
      <c r="C289" s="170"/>
      <c r="D289" s="443"/>
      <c r="E289" s="169"/>
      <c r="F289" s="171"/>
      <c r="G289" s="169"/>
      <c r="H289" s="169"/>
      <c r="I289" s="172"/>
      <c r="J289" s="172"/>
      <c r="K289" s="173"/>
      <c r="L289" s="173"/>
      <c r="M289" s="173"/>
      <c r="N289" s="174"/>
      <c r="O289" s="444">
        <f t="shared" si="16"/>
        <v>0</v>
      </c>
      <c r="P289" s="169"/>
      <c r="Q289" s="436"/>
      <c r="R289" s="436"/>
      <c r="S289" s="445" t="str">
        <f>IFERROR(IF(R289="",VLOOKUP(Q289,DMKH_NCC!$C$7:$G$150,3,0),VLOOKUP(R289,DMKH_NCC!$C$7:$G$150,3,0)),"")</f>
        <v/>
      </c>
      <c r="T289" s="445" t="str">
        <f>IFERROR(IF(R289="",VLOOKUP(Q289,DMKH_NCC!$C$7:$G$150,4,0),VLOOKUP(R289,DMKH_NCC!$C$7:$G$150,4,0)),"")</f>
        <v/>
      </c>
      <c r="U289" s="446" t="str">
        <f>IFERROR(IF(R289="",VLOOKUP(Q289,DMKH_NCC!$C$7:$G$150,5,0),VLOOKUP(R289,DMKH_NCC!$C$7:$G$150,5,0)),"")</f>
        <v/>
      </c>
      <c r="V289" s="169"/>
      <c r="W289" s="169"/>
      <c r="X289" s="171"/>
      <c r="Y289" s="447" t="str">
        <f>IF($G289="","",IF(OR(MONTH($C289)=1,MONTH($C289)=2,MONTH($C289)=3),1,IF(OR(MONTH($C289)=4,MONTH($C289)=5,MONTH($C289)=6),2,IF(OR(MONTH($C289)=7,MONTH($C289)=8,MONTH($C289)=9),3,IF(OR(MONTH($C289)=10,MONTH($C289)=11,MONTH($C289)=12),4)))))</f>
        <v/>
      </c>
      <c r="Z289" s="447" t="str">
        <f>IF(C289="","","Ngày  "&amp;DAY(C289)&amp; "  "&amp;"Tháng  "&amp;MONTH(C289) &amp;"  "&amp;"Năm"&amp;"  " &amp;YEAR(C289))</f>
        <v/>
      </c>
      <c r="AA289" s="169"/>
      <c r="AB289" s="169"/>
      <c r="AC289" s="169"/>
      <c r="AD289" s="169"/>
      <c r="AE289" s="447" t="str">
        <f t="shared" si="15"/>
        <v/>
      </c>
      <c r="AF289" s="169"/>
      <c r="AG289" s="169"/>
    </row>
    <row r="290" spans="2:33" x14ac:dyDescent="0.25">
      <c r="B290" s="169"/>
      <c r="C290" s="170"/>
      <c r="D290" s="443"/>
      <c r="E290" s="169"/>
      <c r="F290" s="171"/>
      <c r="G290" s="169"/>
      <c r="H290" s="169"/>
      <c r="I290" s="172"/>
      <c r="J290" s="172"/>
      <c r="K290" s="173"/>
      <c r="L290" s="173"/>
      <c r="M290" s="173"/>
      <c r="N290" s="174"/>
      <c r="O290" s="444">
        <f t="shared" si="16"/>
        <v>0</v>
      </c>
      <c r="P290" s="169"/>
      <c r="Q290" s="436"/>
      <c r="R290" s="436"/>
      <c r="S290" s="445" t="str">
        <f>IFERROR(IF(R290="",VLOOKUP(Q290,DMKH_NCC!$C$7:$G$150,3,0),VLOOKUP(R290,DMKH_NCC!$C$7:$G$150,3,0)),"")</f>
        <v/>
      </c>
      <c r="T290" s="445" t="str">
        <f>IFERROR(IF(R290="",VLOOKUP(Q290,DMKH_NCC!$C$7:$G$150,4,0),VLOOKUP(R290,DMKH_NCC!$C$7:$G$150,4,0)),"")</f>
        <v/>
      </c>
      <c r="U290" s="446" t="str">
        <f>IFERROR(IF(R290="",VLOOKUP(Q290,DMKH_NCC!$C$7:$G$150,5,0),VLOOKUP(R290,DMKH_NCC!$C$7:$G$150,5,0)),"")</f>
        <v/>
      </c>
      <c r="V290" s="169"/>
      <c r="W290" s="169"/>
      <c r="X290" s="171"/>
      <c r="Y290" s="447" t="str">
        <f>IF($G290="","",IF(OR(MONTH($C290)=1,MONTH($C290)=2,MONTH($C290)=3),1,IF(OR(MONTH($C290)=4,MONTH($C290)=5,MONTH($C290)=6),2,IF(OR(MONTH($C290)=7,MONTH($C290)=8,MONTH($C290)=9),3,IF(OR(MONTH($C290)=10,MONTH($C290)=11,MONTH($C290)=12),4)))))</f>
        <v/>
      </c>
      <c r="Z290" s="447" t="str">
        <f>IF(C290="","","Ngày  "&amp;DAY(C290)&amp; "  "&amp;"Tháng  "&amp;MONTH(C290) &amp;"  "&amp;"Năm"&amp;"  " &amp;YEAR(C290))</f>
        <v/>
      </c>
      <c r="AA290" s="169"/>
      <c r="AB290" s="169"/>
      <c r="AC290" s="169"/>
      <c r="AD290" s="169"/>
      <c r="AE290" s="447" t="str">
        <f t="shared" si="15"/>
        <v/>
      </c>
      <c r="AF290" s="169"/>
      <c r="AG290" s="169"/>
    </row>
    <row r="291" spans="2:33" x14ac:dyDescent="0.25">
      <c r="B291" s="169"/>
      <c r="C291" s="170"/>
      <c r="D291" s="443"/>
      <c r="E291" s="169"/>
      <c r="F291" s="171"/>
      <c r="G291" s="169"/>
      <c r="H291" s="169"/>
      <c r="I291" s="172"/>
      <c r="J291" s="172"/>
      <c r="K291" s="173"/>
      <c r="L291" s="173"/>
      <c r="M291" s="173"/>
      <c r="N291" s="174"/>
      <c r="O291" s="444">
        <f t="shared" si="16"/>
        <v>0</v>
      </c>
      <c r="P291" s="169"/>
      <c r="Q291" s="436"/>
      <c r="R291" s="436"/>
      <c r="S291" s="445" t="str">
        <f>IFERROR(IF(R291="",VLOOKUP(Q291,DMKH_NCC!$C$7:$G$150,3,0),VLOOKUP(R291,DMKH_NCC!$C$7:$G$150,3,0)),"")</f>
        <v/>
      </c>
      <c r="T291" s="445" t="str">
        <f>IFERROR(IF(R291="",VLOOKUP(Q291,DMKH_NCC!$C$7:$G$150,4,0),VLOOKUP(R291,DMKH_NCC!$C$7:$G$150,4,0)),"")</f>
        <v/>
      </c>
      <c r="U291" s="446" t="str">
        <f>IFERROR(IF(R291="",VLOOKUP(Q291,DMKH_NCC!$C$7:$G$150,5,0),VLOOKUP(R291,DMKH_NCC!$C$7:$G$150,5,0)),"")</f>
        <v/>
      </c>
      <c r="V291" s="169"/>
      <c r="W291" s="169"/>
      <c r="X291" s="171"/>
      <c r="Y291" s="447" t="str">
        <f>IF($G291="","",IF(OR(MONTH($C291)=1,MONTH($C291)=2,MONTH($C291)=3),1,IF(OR(MONTH($C291)=4,MONTH($C291)=5,MONTH($C291)=6),2,IF(OR(MONTH($C291)=7,MONTH($C291)=8,MONTH($C291)=9),3,IF(OR(MONTH($C291)=10,MONTH($C291)=11,MONTH($C291)=12),4)))))</f>
        <v/>
      </c>
      <c r="Z291" s="447" t="str">
        <f>IF(C291="","","Ngày  "&amp;DAY(C291)&amp; "  "&amp;"Tháng  "&amp;MONTH(C291) &amp;"  "&amp;"Năm"&amp;"  " &amp;YEAR(C291))</f>
        <v/>
      </c>
      <c r="AA291" s="169"/>
      <c r="AB291" s="169"/>
      <c r="AC291" s="169"/>
      <c r="AD291" s="169"/>
      <c r="AE291" s="447" t="str">
        <f t="shared" si="15"/>
        <v/>
      </c>
      <c r="AF291" s="169"/>
      <c r="AG291" s="169"/>
    </row>
    <row r="292" spans="2:33" x14ac:dyDescent="0.25">
      <c r="B292" s="169"/>
      <c r="C292" s="170"/>
      <c r="D292" s="443"/>
      <c r="E292" s="169"/>
      <c r="F292" s="171"/>
      <c r="G292" s="169"/>
      <c r="H292" s="169"/>
      <c r="I292" s="172"/>
      <c r="J292" s="172"/>
      <c r="K292" s="173"/>
      <c r="L292" s="173"/>
      <c r="M292" s="173"/>
      <c r="N292" s="174"/>
      <c r="O292" s="444">
        <f t="shared" si="16"/>
        <v>0</v>
      </c>
      <c r="P292" s="169"/>
      <c r="Q292" s="436"/>
      <c r="R292" s="436"/>
      <c r="S292" s="445" t="str">
        <f>IFERROR(IF(R292="",VLOOKUP(Q292,DMKH_NCC!$C$7:$G$150,3,0),VLOOKUP(R292,DMKH_NCC!$C$7:$G$150,3,0)),"")</f>
        <v/>
      </c>
      <c r="T292" s="445" t="str">
        <f>IFERROR(IF(R292="",VLOOKUP(Q292,DMKH_NCC!$C$7:$G$150,4,0),VLOOKUP(R292,DMKH_NCC!$C$7:$G$150,4,0)),"")</f>
        <v/>
      </c>
      <c r="U292" s="446" t="str">
        <f>IFERROR(IF(R292="",VLOOKUP(Q292,DMKH_NCC!$C$7:$G$150,5,0),VLOOKUP(R292,DMKH_NCC!$C$7:$G$150,5,0)),"")</f>
        <v/>
      </c>
      <c r="V292" s="169"/>
      <c r="W292" s="169"/>
      <c r="X292" s="171"/>
      <c r="Y292" s="447" t="str">
        <f>IF($G292="","",IF(OR(MONTH($C292)=1,MONTH($C292)=2,MONTH($C292)=3),1,IF(OR(MONTH($C292)=4,MONTH($C292)=5,MONTH($C292)=6),2,IF(OR(MONTH($C292)=7,MONTH($C292)=8,MONTH($C292)=9),3,IF(OR(MONTH($C292)=10,MONTH($C292)=11,MONTH($C292)=12),4)))))</f>
        <v/>
      </c>
      <c r="Z292" s="447" t="str">
        <f>IF(C292="","","Ngày  "&amp;DAY(C292)&amp; "  "&amp;"Tháng  "&amp;MONTH(C292) &amp;"  "&amp;"Năm"&amp;"  " &amp;YEAR(C292))</f>
        <v/>
      </c>
      <c r="AA292" s="169"/>
      <c r="AB292" s="169"/>
      <c r="AC292" s="169"/>
      <c r="AD292" s="169"/>
      <c r="AE292" s="447" t="str">
        <f t="shared" si="15"/>
        <v/>
      </c>
      <c r="AF292" s="169"/>
      <c r="AG292" s="169"/>
    </row>
    <row r="293" spans="2:33" x14ac:dyDescent="0.25">
      <c r="B293" s="169"/>
      <c r="C293" s="170"/>
      <c r="D293" s="443"/>
      <c r="E293" s="169"/>
      <c r="F293" s="171"/>
      <c r="G293" s="169"/>
      <c r="H293" s="169"/>
      <c r="I293" s="172"/>
      <c r="J293" s="172"/>
      <c r="K293" s="173"/>
      <c r="L293" s="173"/>
      <c r="M293" s="173"/>
      <c r="N293" s="174"/>
      <c r="O293" s="444">
        <f t="shared" si="16"/>
        <v>0</v>
      </c>
      <c r="P293" s="169"/>
      <c r="Q293" s="436"/>
      <c r="R293" s="436"/>
      <c r="S293" s="445" t="str">
        <f>IFERROR(IF(R293="",VLOOKUP(Q293,DMKH_NCC!$C$7:$G$150,3,0),VLOOKUP(R293,DMKH_NCC!$C$7:$G$150,3,0)),"")</f>
        <v/>
      </c>
      <c r="T293" s="445" t="str">
        <f>IFERROR(IF(R293="",VLOOKUP(Q293,DMKH_NCC!$C$7:$G$150,4,0),VLOOKUP(R293,DMKH_NCC!$C$7:$G$150,4,0)),"")</f>
        <v/>
      </c>
      <c r="U293" s="446" t="str">
        <f>IFERROR(IF(R293="",VLOOKUP(Q293,DMKH_NCC!$C$7:$G$150,5,0),VLOOKUP(R293,DMKH_NCC!$C$7:$G$150,5,0)),"")</f>
        <v/>
      </c>
      <c r="V293" s="169"/>
      <c r="W293" s="169"/>
      <c r="X293" s="171"/>
      <c r="Y293" s="447" t="str">
        <f>IF($G293="","",IF(OR(MONTH($C293)=1,MONTH($C293)=2,MONTH($C293)=3),1,IF(OR(MONTH($C293)=4,MONTH($C293)=5,MONTH($C293)=6),2,IF(OR(MONTH($C293)=7,MONTH($C293)=8,MONTH($C293)=9),3,IF(OR(MONTH($C293)=10,MONTH($C293)=11,MONTH($C293)=12),4)))))</f>
        <v/>
      </c>
      <c r="Z293" s="447" t="str">
        <f>IF(C293="","","Ngày  "&amp;DAY(C293)&amp; "  "&amp;"Tháng  "&amp;MONTH(C293) &amp;"  "&amp;"Năm"&amp;"  " &amp;YEAR(C293))</f>
        <v/>
      </c>
      <c r="AA293" s="169"/>
      <c r="AB293" s="169"/>
      <c r="AC293" s="169"/>
      <c r="AD293" s="169"/>
      <c r="AE293" s="447" t="str">
        <f t="shared" si="15"/>
        <v/>
      </c>
      <c r="AF293" s="169"/>
      <c r="AG293" s="169"/>
    </row>
    <row r="294" spans="2:33" x14ac:dyDescent="0.25">
      <c r="B294" s="169"/>
      <c r="C294" s="170"/>
      <c r="D294" s="443"/>
      <c r="E294" s="169"/>
      <c r="F294" s="171"/>
      <c r="G294" s="169"/>
      <c r="H294" s="169"/>
      <c r="I294" s="172"/>
      <c r="J294" s="172"/>
      <c r="K294" s="173"/>
      <c r="L294" s="173"/>
      <c r="M294" s="173"/>
      <c r="N294" s="174"/>
      <c r="O294" s="444">
        <f t="shared" si="16"/>
        <v>0</v>
      </c>
      <c r="P294" s="169"/>
      <c r="Q294" s="436"/>
      <c r="R294" s="436"/>
      <c r="S294" s="445" t="str">
        <f>IFERROR(IF(R294="",VLOOKUP(Q294,DMKH_NCC!$C$7:$G$150,3,0),VLOOKUP(R294,DMKH_NCC!$C$7:$G$150,3,0)),"")</f>
        <v/>
      </c>
      <c r="T294" s="445" t="str">
        <f>IFERROR(IF(R294="",VLOOKUP(Q294,DMKH_NCC!$C$7:$G$150,4,0),VLOOKUP(R294,DMKH_NCC!$C$7:$G$150,4,0)),"")</f>
        <v/>
      </c>
      <c r="U294" s="446" t="str">
        <f>IFERROR(IF(R294="",VLOOKUP(Q294,DMKH_NCC!$C$7:$G$150,5,0),VLOOKUP(R294,DMKH_NCC!$C$7:$G$150,5,0)),"")</f>
        <v/>
      </c>
      <c r="V294" s="169"/>
      <c r="W294" s="169"/>
      <c r="X294" s="171"/>
      <c r="Y294" s="447" t="str">
        <f>IF($G294="","",IF(OR(MONTH($C294)=1,MONTH($C294)=2,MONTH($C294)=3),1,IF(OR(MONTH($C294)=4,MONTH($C294)=5,MONTH($C294)=6),2,IF(OR(MONTH($C294)=7,MONTH($C294)=8,MONTH($C294)=9),3,IF(OR(MONTH($C294)=10,MONTH($C294)=11,MONTH($C294)=12),4)))))</f>
        <v/>
      </c>
      <c r="Z294" s="447" t="str">
        <f>IF(C294="","","Ngày  "&amp;DAY(C294)&amp; "  "&amp;"Tháng  "&amp;MONTH(C294) &amp;"  "&amp;"Năm"&amp;"  " &amp;YEAR(C294))</f>
        <v/>
      </c>
      <c r="AA294" s="169"/>
      <c r="AB294" s="169"/>
      <c r="AC294" s="169"/>
      <c r="AD294" s="169"/>
      <c r="AE294" s="447" t="str">
        <f t="shared" si="15"/>
        <v/>
      </c>
      <c r="AF294" s="169"/>
      <c r="AG294" s="169"/>
    </row>
    <row r="295" spans="2:33" x14ac:dyDescent="0.25">
      <c r="B295" s="169"/>
      <c r="C295" s="170"/>
      <c r="D295" s="443"/>
      <c r="E295" s="169"/>
      <c r="F295" s="171"/>
      <c r="G295" s="169"/>
      <c r="H295" s="169"/>
      <c r="I295" s="172"/>
      <c r="J295" s="172"/>
      <c r="K295" s="173"/>
      <c r="L295" s="173"/>
      <c r="M295" s="173"/>
      <c r="N295" s="174"/>
      <c r="O295" s="444">
        <f t="shared" si="16"/>
        <v>0</v>
      </c>
      <c r="P295" s="169"/>
      <c r="Q295" s="436"/>
      <c r="R295" s="436"/>
      <c r="S295" s="445" t="str">
        <f>IFERROR(IF(R295="",VLOOKUP(Q295,DMKH_NCC!$C$7:$G$150,3,0),VLOOKUP(R295,DMKH_NCC!$C$7:$G$150,3,0)),"")</f>
        <v/>
      </c>
      <c r="T295" s="445" t="str">
        <f>IFERROR(IF(R295="",VLOOKUP(Q295,DMKH_NCC!$C$7:$G$150,4,0),VLOOKUP(R295,DMKH_NCC!$C$7:$G$150,4,0)),"")</f>
        <v/>
      </c>
      <c r="U295" s="446" t="str">
        <f>IFERROR(IF(R295="",VLOOKUP(Q295,DMKH_NCC!$C$7:$G$150,5,0),VLOOKUP(R295,DMKH_NCC!$C$7:$G$150,5,0)),"")</f>
        <v/>
      </c>
      <c r="V295" s="169"/>
      <c r="W295" s="169"/>
      <c r="X295" s="171"/>
      <c r="Y295" s="447" t="str">
        <f>IF($G295="","",IF(OR(MONTH($C295)=1,MONTH($C295)=2,MONTH($C295)=3),1,IF(OR(MONTH($C295)=4,MONTH($C295)=5,MONTH($C295)=6),2,IF(OR(MONTH($C295)=7,MONTH($C295)=8,MONTH($C295)=9),3,IF(OR(MONTH($C295)=10,MONTH($C295)=11,MONTH($C295)=12),4)))))</f>
        <v/>
      </c>
      <c r="Z295" s="447" t="str">
        <f>IF(C295="","","Ngày  "&amp;DAY(C295)&amp; "  "&amp;"Tháng  "&amp;MONTH(C295) &amp;"  "&amp;"Năm"&amp;"  " &amp;YEAR(C295))</f>
        <v/>
      </c>
      <c r="AA295" s="169"/>
      <c r="AB295" s="169"/>
      <c r="AC295" s="169"/>
      <c r="AD295" s="169"/>
      <c r="AE295" s="447" t="str">
        <f t="shared" si="15"/>
        <v/>
      </c>
      <c r="AF295" s="169"/>
      <c r="AG295" s="169"/>
    </row>
    <row r="296" spans="2:33" x14ac:dyDescent="0.25">
      <c r="B296" s="169"/>
      <c r="C296" s="170"/>
      <c r="D296" s="443"/>
      <c r="E296" s="169"/>
      <c r="F296" s="171"/>
      <c r="G296" s="169"/>
      <c r="H296" s="169"/>
      <c r="I296" s="172"/>
      <c r="J296" s="172"/>
      <c r="K296" s="173"/>
      <c r="L296" s="173"/>
      <c r="M296" s="173"/>
      <c r="N296" s="174"/>
      <c r="O296" s="444">
        <f t="shared" si="16"/>
        <v>0</v>
      </c>
      <c r="P296" s="169"/>
      <c r="Q296" s="436"/>
      <c r="R296" s="436"/>
      <c r="S296" s="445" t="str">
        <f>IFERROR(IF(R296="",VLOOKUP(Q296,DMKH_NCC!$C$7:$G$150,3,0),VLOOKUP(R296,DMKH_NCC!$C$7:$G$150,3,0)),"")</f>
        <v/>
      </c>
      <c r="T296" s="445" t="str">
        <f>IFERROR(IF(R296="",VLOOKUP(Q296,DMKH_NCC!$C$7:$G$150,4,0),VLOOKUP(R296,DMKH_NCC!$C$7:$G$150,4,0)),"")</f>
        <v/>
      </c>
      <c r="U296" s="446" t="str">
        <f>IFERROR(IF(R296="",VLOOKUP(Q296,DMKH_NCC!$C$7:$G$150,5,0),VLOOKUP(R296,DMKH_NCC!$C$7:$G$150,5,0)),"")</f>
        <v/>
      </c>
      <c r="V296" s="169"/>
      <c r="W296" s="169"/>
      <c r="X296" s="171"/>
      <c r="Y296" s="447" t="str">
        <f>IF($G296="","",IF(OR(MONTH($C296)=1,MONTH($C296)=2,MONTH($C296)=3),1,IF(OR(MONTH($C296)=4,MONTH($C296)=5,MONTH($C296)=6),2,IF(OR(MONTH($C296)=7,MONTH($C296)=8,MONTH($C296)=9),3,IF(OR(MONTH($C296)=10,MONTH($C296)=11,MONTH($C296)=12),4)))))</f>
        <v/>
      </c>
      <c r="Z296" s="447" t="str">
        <f>IF(C296="","","Ngày  "&amp;DAY(C296)&amp; "  "&amp;"Tháng  "&amp;MONTH(C296) &amp;"  "&amp;"Năm"&amp;"  " &amp;YEAR(C296))</f>
        <v/>
      </c>
      <c r="AA296" s="169"/>
      <c r="AB296" s="169"/>
      <c r="AC296" s="169"/>
      <c r="AD296" s="169"/>
      <c r="AE296" s="447" t="str">
        <f t="shared" si="15"/>
        <v/>
      </c>
      <c r="AF296" s="169"/>
      <c r="AG296" s="169"/>
    </row>
    <row r="297" spans="2:33" x14ac:dyDescent="0.25">
      <c r="B297" s="169"/>
      <c r="C297" s="170"/>
      <c r="D297" s="443"/>
      <c r="E297" s="169"/>
      <c r="F297" s="171"/>
      <c r="G297" s="169"/>
      <c r="H297" s="169"/>
      <c r="I297" s="172"/>
      <c r="J297" s="172"/>
      <c r="K297" s="173"/>
      <c r="L297" s="173"/>
      <c r="M297" s="173"/>
      <c r="N297" s="174"/>
      <c r="O297" s="444">
        <f t="shared" si="16"/>
        <v>0</v>
      </c>
      <c r="P297" s="169"/>
      <c r="Q297" s="436"/>
      <c r="R297" s="436"/>
      <c r="S297" s="445" t="str">
        <f>IFERROR(IF(R297="",VLOOKUP(Q297,DMKH_NCC!$C$7:$G$150,3,0),VLOOKUP(R297,DMKH_NCC!$C$7:$G$150,3,0)),"")</f>
        <v/>
      </c>
      <c r="T297" s="445" t="str">
        <f>IFERROR(IF(R297="",VLOOKUP(Q297,DMKH_NCC!$C$7:$G$150,4,0),VLOOKUP(R297,DMKH_NCC!$C$7:$G$150,4,0)),"")</f>
        <v/>
      </c>
      <c r="U297" s="446" t="str">
        <f>IFERROR(IF(R297="",VLOOKUP(Q297,DMKH_NCC!$C$7:$G$150,5,0),VLOOKUP(R297,DMKH_NCC!$C$7:$G$150,5,0)),"")</f>
        <v/>
      </c>
      <c r="V297" s="169"/>
      <c r="W297" s="169"/>
      <c r="X297" s="171"/>
      <c r="Y297" s="447" t="str">
        <f>IF($G297="","",IF(OR(MONTH($C297)=1,MONTH($C297)=2,MONTH($C297)=3),1,IF(OR(MONTH($C297)=4,MONTH($C297)=5,MONTH($C297)=6),2,IF(OR(MONTH($C297)=7,MONTH($C297)=8,MONTH($C297)=9),3,IF(OR(MONTH($C297)=10,MONTH($C297)=11,MONTH($C297)=12),4)))))</f>
        <v/>
      </c>
      <c r="Z297" s="447" t="str">
        <f>IF(C297="","","Ngày  "&amp;DAY(C297)&amp; "  "&amp;"Tháng  "&amp;MONTH(C297) &amp;"  "&amp;"Năm"&amp;"  " &amp;YEAR(C297))</f>
        <v/>
      </c>
      <c r="AA297" s="169"/>
      <c r="AB297" s="169"/>
      <c r="AC297" s="169"/>
      <c r="AD297" s="169"/>
      <c r="AE297" s="447" t="str">
        <f t="shared" si="15"/>
        <v/>
      </c>
      <c r="AF297" s="169"/>
      <c r="AG297" s="169"/>
    </row>
    <row r="298" spans="2:33" x14ac:dyDescent="0.25">
      <c r="B298" s="169"/>
      <c r="C298" s="170"/>
      <c r="D298" s="443"/>
      <c r="E298" s="169"/>
      <c r="F298" s="171"/>
      <c r="G298" s="169"/>
      <c r="H298" s="169"/>
      <c r="I298" s="172"/>
      <c r="J298" s="172"/>
      <c r="K298" s="173"/>
      <c r="L298" s="173"/>
      <c r="M298" s="173"/>
      <c r="N298" s="174"/>
      <c r="O298" s="444">
        <f t="shared" si="16"/>
        <v>0</v>
      </c>
      <c r="P298" s="169"/>
      <c r="Q298" s="436"/>
      <c r="R298" s="436"/>
      <c r="S298" s="445" t="str">
        <f>IFERROR(IF(R298="",VLOOKUP(Q298,DMKH_NCC!$C$7:$G$150,3,0),VLOOKUP(R298,DMKH_NCC!$C$7:$G$150,3,0)),"")</f>
        <v/>
      </c>
      <c r="T298" s="445" t="str">
        <f>IFERROR(IF(R298="",VLOOKUP(Q298,DMKH_NCC!$C$7:$G$150,4,0),VLOOKUP(R298,DMKH_NCC!$C$7:$G$150,4,0)),"")</f>
        <v/>
      </c>
      <c r="U298" s="446" t="str">
        <f>IFERROR(IF(R298="",VLOOKUP(Q298,DMKH_NCC!$C$7:$G$150,5,0),VLOOKUP(R298,DMKH_NCC!$C$7:$G$150,5,0)),"")</f>
        <v/>
      </c>
      <c r="V298" s="169"/>
      <c r="W298" s="169"/>
      <c r="X298" s="171"/>
      <c r="Y298" s="447" t="str">
        <f>IF($G298="","",IF(OR(MONTH($C298)=1,MONTH($C298)=2,MONTH($C298)=3),1,IF(OR(MONTH($C298)=4,MONTH($C298)=5,MONTH($C298)=6),2,IF(OR(MONTH($C298)=7,MONTH($C298)=8,MONTH($C298)=9),3,IF(OR(MONTH($C298)=10,MONTH($C298)=11,MONTH($C298)=12),4)))))</f>
        <v/>
      </c>
      <c r="Z298" s="447" t="str">
        <f>IF(C298="","","Ngày  "&amp;DAY(C298)&amp; "  "&amp;"Tháng  "&amp;MONTH(C298) &amp;"  "&amp;"Năm"&amp;"  " &amp;YEAR(C298))</f>
        <v/>
      </c>
      <c r="AA298" s="169"/>
      <c r="AB298" s="169"/>
      <c r="AC298" s="169"/>
      <c r="AD298" s="169"/>
      <c r="AE298" s="447" t="str">
        <f t="shared" si="15"/>
        <v/>
      </c>
      <c r="AF298" s="169"/>
      <c r="AG298" s="169"/>
    </row>
    <row r="299" spans="2:33" x14ac:dyDescent="0.25">
      <c r="B299" s="169"/>
      <c r="C299" s="170"/>
      <c r="D299" s="443"/>
      <c r="E299" s="169"/>
      <c r="F299" s="171"/>
      <c r="G299" s="169"/>
      <c r="H299" s="169"/>
      <c r="I299" s="172"/>
      <c r="J299" s="172"/>
      <c r="K299" s="173"/>
      <c r="L299" s="173"/>
      <c r="M299" s="173"/>
      <c r="N299" s="174"/>
      <c r="O299" s="444">
        <f t="shared" si="16"/>
        <v>0</v>
      </c>
      <c r="P299" s="169"/>
      <c r="Q299" s="436"/>
      <c r="R299" s="436"/>
      <c r="S299" s="445" t="str">
        <f>IFERROR(IF(R299="",VLOOKUP(Q299,DMKH_NCC!$C$7:$G$150,3,0),VLOOKUP(R299,DMKH_NCC!$C$7:$G$150,3,0)),"")</f>
        <v/>
      </c>
      <c r="T299" s="445" t="str">
        <f>IFERROR(IF(R299="",VLOOKUP(Q299,DMKH_NCC!$C$7:$G$150,4,0),VLOOKUP(R299,DMKH_NCC!$C$7:$G$150,4,0)),"")</f>
        <v/>
      </c>
      <c r="U299" s="446" t="str">
        <f>IFERROR(IF(R299="",VLOOKUP(Q299,DMKH_NCC!$C$7:$G$150,5,0),VLOOKUP(R299,DMKH_NCC!$C$7:$G$150,5,0)),"")</f>
        <v/>
      </c>
      <c r="V299" s="169"/>
      <c r="W299" s="169"/>
      <c r="X299" s="171"/>
      <c r="Y299" s="447" t="str">
        <f>IF($G299="","",IF(OR(MONTH($C299)=1,MONTH($C299)=2,MONTH($C299)=3),1,IF(OR(MONTH($C299)=4,MONTH($C299)=5,MONTH($C299)=6),2,IF(OR(MONTH($C299)=7,MONTH($C299)=8,MONTH($C299)=9),3,IF(OR(MONTH($C299)=10,MONTH($C299)=11,MONTH($C299)=12),4)))))</f>
        <v/>
      </c>
      <c r="Z299" s="447" t="str">
        <f>IF(C299="","","Ngày  "&amp;DAY(C299)&amp; "  "&amp;"Tháng  "&amp;MONTH(C299) &amp;"  "&amp;"Năm"&amp;"  " &amp;YEAR(C299))</f>
        <v/>
      </c>
      <c r="AA299" s="169"/>
      <c r="AB299" s="169"/>
      <c r="AC299" s="169"/>
      <c r="AD299" s="169"/>
      <c r="AE299" s="447" t="str">
        <f t="shared" si="15"/>
        <v/>
      </c>
      <c r="AF299" s="169"/>
      <c r="AG299" s="169"/>
    </row>
    <row r="300" spans="2:33" x14ac:dyDescent="0.25">
      <c r="B300" s="169"/>
      <c r="C300" s="170"/>
      <c r="D300" s="443"/>
      <c r="E300" s="169"/>
      <c r="F300" s="171"/>
      <c r="G300" s="169"/>
      <c r="H300" s="169"/>
      <c r="I300" s="172"/>
      <c r="J300" s="172"/>
      <c r="K300" s="173"/>
      <c r="L300" s="173"/>
      <c r="M300" s="173"/>
      <c r="N300" s="174"/>
      <c r="O300" s="444">
        <f t="shared" si="16"/>
        <v>0</v>
      </c>
      <c r="P300" s="169"/>
      <c r="Q300" s="436"/>
      <c r="R300" s="436"/>
      <c r="S300" s="445" t="str">
        <f>IFERROR(IF(R300="",VLOOKUP(Q300,DMKH_NCC!$C$7:$G$150,3,0),VLOOKUP(R300,DMKH_NCC!$C$7:$G$150,3,0)),"")</f>
        <v/>
      </c>
      <c r="T300" s="445" t="str">
        <f>IFERROR(IF(R300="",VLOOKUP(Q300,DMKH_NCC!$C$7:$G$150,4,0),VLOOKUP(R300,DMKH_NCC!$C$7:$G$150,4,0)),"")</f>
        <v/>
      </c>
      <c r="U300" s="446" t="str">
        <f>IFERROR(IF(R300="",VLOOKUP(Q300,DMKH_NCC!$C$7:$G$150,5,0),VLOOKUP(R300,DMKH_NCC!$C$7:$G$150,5,0)),"")</f>
        <v/>
      </c>
      <c r="V300" s="169"/>
      <c r="W300" s="169"/>
      <c r="X300" s="171"/>
      <c r="Y300" s="447" t="str">
        <f>IF($G300="","",IF(OR(MONTH($C300)=1,MONTH($C300)=2,MONTH($C300)=3),1,IF(OR(MONTH($C300)=4,MONTH($C300)=5,MONTH($C300)=6),2,IF(OR(MONTH($C300)=7,MONTH($C300)=8,MONTH($C300)=9),3,IF(OR(MONTH($C300)=10,MONTH($C300)=11,MONTH($C300)=12),4)))))</f>
        <v/>
      </c>
      <c r="Z300" s="447" t="str">
        <f>IF(C300="","","Ngày  "&amp;DAY(C300)&amp; "  "&amp;"Tháng  "&amp;MONTH(C300) &amp;"  "&amp;"Năm"&amp;"  " &amp;YEAR(C300))</f>
        <v/>
      </c>
      <c r="AA300" s="169"/>
      <c r="AB300" s="169"/>
      <c r="AC300" s="169"/>
      <c r="AD300" s="169"/>
      <c r="AE300" s="447" t="str">
        <f t="shared" si="15"/>
        <v/>
      </c>
      <c r="AF300" s="169"/>
      <c r="AG300" s="169"/>
    </row>
    <row r="301" spans="2:33" x14ac:dyDescent="0.25">
      <c r="B301" s="169"/>
      <c r="C301" s="170"/>
      <c r="D301" s="443"/>
      <c r="E301" s="169"/>
      <c r="F301" s="171"/>
      <c r="G301" s="169"/>
      <c r="H301" s="169"/>
      <c r="I301" s="172"/>
      <c r="J301" s="172"/>
      <c r="K301" s="173"/>
      <c r="L301" s="173"/>
      <c r="M301" s="173"/>
      <c r="N301" s="174"/>
      <c r="O301" s="444">
        <f t="shared" si="16"/>
        <v>0</v>
      </c>
      <c r="P301" s="169"/>
      <c r="Q301" s="436"/>
      <c r="R301" s="436"/>
      <c r="S301" s="445" t="str">
        <f>IFERROR(IF(R301="",VLOOKUP(Q301,DMKH_NCC!$C$7:$G$150,3,0),VLOOKUP(R301,DMKH_NCC!$C$7:$G$150,3,0)),"")</f>
        <v/>
      </c>
      <c r="T301" s="445" t="str">
        <f>IFERROR(IF(R301="",VLOOKUP(Q301,DMKH_NCC!$C$7:$G$150,4,0),VLOOKUP(R301,DMKH_NCC!$C$7:$G$150,4,0)),"")</f>
        <v/>
      </c>
      <c r="U301" s="446" t="str">
        <f>IFERROR(IF(R301="",VLOOKUP(Q301,DMKH_NCC!$C$7:$G$150,5,0),VLOOKUP(R301,DMKH_NCC!$C$7:$G$150,5,0)),"")</f>
        <v/>
      </c>
      <c r="V301" s="169"/>
      <c r="W301" s="169"/>
      <c r="X301" s="171"/>
      <c r="Y301" s="447" t="str">
        <f>IF($G301="","",IF(OR(MONTH($C301)=1,MONTH($C301)=2,MONTH($C301)=3),1,IF(OR(MONTH($C301)=4,MONTH($C301)=5,MONTH($C301)=6),2,IF(OR(MONTH($C301)=7,MONTH($C301)=8,MONTH($C301)=9),3,IF(OR(MONTH($C301)=10,MONTH($C301)=11,MONTH($C301)=12),4)))))</f>
        <v/>
      </c>
      <c r="Z301" s="447" t="str">
        <f>IF(C301="","","Ngày  "&amp;DAY(C301)&amp; "  "&amp;"Tháng  "&amp;MONTH(C301) &amp;"  "&amp;"Năm"&amp;"  " &amp;YEAR(C301))</f>
        <v/>
      </c>
      <c r="AA301" s="169"/>
      <c r="AB301" s="169"/>
      <c r="AC301" s="169"/>
      <c r="AD301" s="169"/>
      <c r="AE301" s="447" t="str">
        <f t="shared" si="15"/>
        <v/>
      </c>
      <c r="AF301" s="169"/>
      <c r="AG301" s="169"/>
    </row>
    <row r="302" spans="2:33" x14ac:dyDescent="0.25">
      <c r="B302" s="169"/>
      <c r="C302" s="170"/>
      <c r="D302" s="443"/>
      <c r="E302" s="169"/>
      <c r="F302" s="171"/>
      <c r="G302" s="169"/>
      <c r="H302" s="169"/>
      <c r="I302" s="172"/>
      <c r="J302" s="172"/>
      <c r="K302" s="173"/>
      <c r="L302" s="173"/>
      <c r="M302" s="173"/>
      <c r="N302" s="174"/>
      <c r="O302" s="444">
        <f t="shared" si="16"/>
        <v>0</v>
      </c>
      <c r="P302" s="169"/>
      <c r="Q302" s="436"/>
      <c r="R302" s="436"/>
      <c r="S302" s="445" t="str">
        <f>IFERROR(IF(R302="",VLOOKUP(Q302,DMKH_NCC!$C$7:$G$150,3,0),VLOOKUP(R302,DMKH_NCC!$C$7:$G$150,3,0)),"")</f>
        <v/>
      </c>
      <c r="T302" s="445" t="str">
        <f>IFERROR(IF(R302="",VLOOKUP(Q302,DMKH_NCC!$C$7:$G$150,4,0),VLOOKUP(R302,DMKH_NCC!$C$7:$G$150,4,0)),"")</f>
        <v/>
      </c>
      <c r="U302" s="446" t="str">
        <f>IFERROR(IF(R302="",VLOOKUP(Q302,DMKH_NCC!$C$7:$G$150,5,0),VLOOKUP(R302,DMKH_NCC!$C$7:$G$150,5,0)),"")</f>
        <v/>
      </c>
      <c r="V302" s="169"/>
      <c r="W302" s="169"/>
      <c r="X302" s="171"/>
      <c r="Y302" s="447" t="str">
        <f>IF($G302="","",IF(OR(MONTH($C302)=1,MONTH($C302)=2,MONTH($C302)=3),1,IF(OR(MONTH($C302)=4,MONTH($C302)=5,MONTH($C302)=6),2,IF(OR(MONTH($C302)=7,MONTH($C302)=8,MONTH($C302)=9),3,IF(OR(MONTH($C302)=10,MONTH($C302)=11,MONTH($C302)=12),4)))))</f>
        <v/>
      </c>
      <c r="Z302" s="447" t="str">
        <f>IF(C302="","","Ngày  "&amp;DAY(C302)&amp; "  "&amp;"Tháng  "&amp;MONTH(C302) &amp;"  "&amp;"Năm"&amp;"  " &amp;YEAR(C302))</f>
        <v/>
      </c>
      <c r="AA302" s="169"/>
      <c r="AB302" s="169"/>
      <c r="AC302" s="169"/>
      <c r="AD302" s="169"/>
      <c r="AE302" s="447" t="str">
        <f t="shared" si="15"/>
        <v/>
      </c>
      <c r="AF302" s="169"/>
      <c r="AG302" s="169"/>
    </row>
    <row r="303" spans="2:33" x14ac:dyDescent="0.25">
      <c r="B303" s="169"/>
      <c r="C303" s="170"/>
      <c r="D303" s="443"/>
      <c r="E303" s="169"/>
      <c r="F303" s="171"/>
      <c r="G303" s="169"/>
      <c r="H303" s="169"/>
      <c r="I303" s="172"/>
      <c r="J303" s="172"/>
      <c r="K303" s="173"/>
      <c r="L303" s="173"/>
      <c r="M303" s="173"/>
      <c r="N303" s="174"/>
      <c r="O303" s="444">
        <f t="shared" si="16"/>
        <v>0</v>
      </c>
      <c r="P303" s="169"/>
      <c r="Q303" s="436"/>
      <c r="R303" s="436"/>
      <c r="S303" s="445" t="str">
        <f>IFERROR(IF(R303="",VLOOKUP(Q303,DMKH_NCC!$C$7:$G$150,3,0),VLOOKUP(R303,DMKH_NCC!$C$7:$G$150,3,0)),"")</f>
        <v/>
      </c>
      <c r="T303" s="445" t="str">
        <f>IFERROR(IF(R303="",VLOOKUP(Q303,DMKH_NCC!$C$7:$G$150,4,0),VLOOKUP(R303,DMKH_NCC!$C$7:$G$150,4,0)),"")</f>
        <v/>
      </c>
      <c r="U303" s="446" t="str">
        <f>IFERROR(IF(R303="",VLOOKUP(Q303,DMKH_NCC!$C$7:$G$150,5,0),VLOOKUP(R303,DMKH_NCC!$C$7:$G$150,5,0)),"")</f>
        <v/>
      </c>
      <c r="V303" s="169"/>
      <c r="W303" s="169"/>
      <c r="X303" s="171"/>
      <c r="Y303" s="447" t="str">
        <f>IF($G303="","",IF(OR(MONTH($C303)=1,MONTH($C303)=2,MONTH($C303)=3),1,IF(OR(MONTH($C303)=4,MONTH($C303)=5,MONTH($C303)=6),2,IF(OR(MONTH($C303)=7,MONTH($C303)=8,MONTH($C303)=9),3,IF(OR(MONTH($C303)=10,MONTH($C303)=11,MONTH($C303)=12),4)))))</f>
        <v/>
      </c>
      <c r="Z303" s="447" t="str">
        <f>IF(C303="","","Ngày  "&amp;DAY(C303)&amp; "  "&amp;"Tháng  "&amp;MONTH(C303) &amp;"  "&amp;"Năm"&amp;"  " &amp;YEAR(C303))</f>
        <v/>
      </c>
      <c r="AA303" s="169"/>
      <c r="AB303" s="169"/>
      <c r="AC303" s="169"/>
      <c r="AD303" s="169"/>
      <c r="AE303" s="447" t="str">
        <f t="shared" si="15"/>
        <v/>
      </c>
      <c r="AF303" s="169"/>
      <c r="AG303" s="169"/>
    </row>
    <row r="304" spans="2:33" x14ac:dyDescent="0.25">
      <c r="B304" s="169"/>
      <c r="C304" s="170"/>
      <c r="D304" s="443"/>
      <c r="E304" s="169"/>
      <c r="F304" s="171"/>
      <c r="G304" s="169"/>
      <c r="H304" s="169"/>
      <c r="I304" s="172"/>
      <c r="J304" s="172"/>
      <c r="K304" s="173"/>
      <c r="L304" s="173"/>
      <c r="M304" s="173"/>
      <c r="N304" s="174"/>
      <c r="O304" s="444">
        <f t="shared" si="16"/>
        <v>0</v>
      </c>
      <c r="P304" s="169"/>
      <c r="Q304" s="436"/>
      <c r="R304" s="436"/>
      <c r="S304" s="445" t="str">
        <f>IFERROR(IF(R304="",VLOOKUP(Q304,DMKH_NCC!$C$7:$G$150,3,0),VLOOKUP(R304,DMKH_NCC!$C$7:$G$150,3,0)),"")</f>
        <v/>
      </c>
      <c r="T304" s="445" t="str">
        <f>IFERROR(IF(R304="",VLOOKUP(Q304,DMKH_NCC!$C$7:$G$150,4,0),VLOOKUP(R304,DMKH_NCC!$C$7:$G$150,4,0)),"")</f>
        <v/>
      </c>
      <c r="U304" s="446" t="str">
        <f>IFERROR(IF(R304="",VLOOKUP(Q304,DMKH_NCC!$C$7:$G$150,5,0),VLOOKUP(R304,DMKH_NCC!$C$7:$G$150,5,0)),"")</f>
        <v/>
      </c>
      <c r="V304" s="169"/>
      <c r="W304" s="169"/>
      <c r="X304" s="171"/>
      <c r="Y304" s="447" t="str">
        <f>IF($G304="","",IF(OR(MONTH($C304)=1,MONTH($C304)=2,MONTH($C304)=3),1,IF(OR(MONTH($C304)=4,MONTH($C304)=5,MONTH($C304)=6),2,IF(OR(MONTH($C304)=7,MONTH($C304)=8,MONTH($C304)=9),3,IF(OR(MONTH($C304)=10,MONTH($C304)=11,MONTH($C304)=12),4)))))</f>
        <v/>
      </c>
      <c r="Z304" s="447" t="str">
        <f>IF(C304="","","Ngày  "&amp;DAY(C304)&amp; "  "&amp;"Tháng  "&amp;MONTH(C304) &amp;"  "&amp;"Năm"&amp;"  " &amp;YEAR(C304))</f>
        <v/>
      </c>
      <c r="AA304" s="169"/>
      <c r="AB304" s="169"/>
      <c r="AC304" s="169"/>
      <c r="AD304" s="169"/>
      <c r="AE304" s="447" t="str">
        <f t="shared" si="15"/>
        <v/>
      </c>
      <c r="AF304" s="169"/>
      <c r="AG304" s="169"/>
    </row>
    <row r="305" spans="2:33" x14ac:dyDescent="0.25">
      <c r="B305" s="169"/>
      <c r="C305" s="170"/>
      <c r="D305" s="443"/>
      <c r="E305" s="169"/>
      <c r="F305" s="171"/>
      <c r="G305" s="169"/>
      <c r="H305" s="169"/>
      <c r="I305" s="172"/>
      <c r="J305" s="172"/>
      <c r="K305" s="173"/>
      <c r="L305" s="173"/>
      <c r="M305" s="173"/>
      <c r="N305" s="174"/>
      <c r="O305" s="444">
        <f t="shared" si="16"/>
        <v>0</v>
      </c>
      <c r="P305" s="169"/>
      <c r="Q305" s="436"/>
      <c r="R305" s="436"/>
      <c r="S305" s="445" t="str">
        <f>IFERROR(IF(R305="",VLOOKUP(Q305,DMKH_NCC!$C$7:$G$150,3,0),VLOOKUP(R305,DMKH_NCC!$C$7:$G$150,3,0)),"")</f>
        <v/>
      </c>
      <c r="T305" s="445" t="str">
        <f>IFERROR(IF(R305="",VLOOKUP(Q305,DMKH_NCC!$C$7:$G$150,4,0),VLOOKUP(R305,DMKH_NCC!$C$7:$G$150,4,0)),"")</f>
        <v/>
      </c>
      <c r="U305" s="446" t="str">
        <f>IFERROR(IF(R305="",VLOOKUP(Q305,DMKH_NCC!$C$7:$G$150,5,0),VLOOKUP(R305,DMKH_NCC!$C$7:$G$150,5,0)),"")</f>
        <v/>
      </c>
      <c r="V305" s="169"/>
      <c r="W305" s="169"/>
      <c r="X305" s="171"/>
      <c r="Y305" s="447" t="str">
        <f>IF($G305="","",IF(OR(MONTH($C305)=1,MONTH($C305)=2,MONTH($C305)=3),1,IF(OR(MONTH($C305)=4,MONTH($C305)=5,MONTH($C305)=6),2,IF(OR(MONTH($C305)=7,MONTH($C305)=8,MONTH($C305)=9),3,IF(OR(MONTH($C305)=10,MONTH($C305)=11,MONTH($C305)=12),4)))))</f>
        <v/>
      </c>
      <c r="Z305" s="447" t="str">
        <f>IF(C305="","","Ngày  "&amp;DAY(C305)&amp; "  "&amp;"Tháng  "&amp;MONTH(C305) &amp;"  "&amp;"Năm"&amp;"  " &amp;YEAR(C305))</f>
        <v/>
      </c>
      <c r="AA305" s="169"/>
      <c r="AB305" s="169"/>
      <c r="AC305" s="169"/>
      <c r="AD305" s="169"/>
      <c r="AE305" s="447" t="str">
        <f t="shared" si="15"/>
        <v/>
      </c>
      <c r="AF305" s="169"/>
      <c r="AG305" s="169"/>
    </row>
    <row r="306" spans="2:33" x14ac:dyDescent="0.25">
      <c r="B306" s="169"/>
      <c r="C306" s="170"/>
      <c r="D306" s="443"/>
      <c r="E306" s="169"/>
      <c r="F306" s="171"/>
      <c r="G306" s="169"/>
      <c r="H306" s="169"/>
      <c r="I306" s="172"/>
      <c r="J306" s="172"/>
      <c r="K306" s="173"/>
      <c r="L306" s="173"/>
      <c r="M306" s="173"/>
      <c r="N306" s="174"/>
      <c r="O306" s="444">
        <f t="shared" si="16"/>
        <v>0</v>
      </c>
      <c r="P306" s="169"/>
      <c r="Q306" s="436"/>
      <c r="R306" s="436"/>
      <c r="S306" s="445" t="str">
        <f>IFERROR(IF(R306="",VLOOKUP(Q306,DMKH_NCC!$C$7:$G$150,3,0),VLOOKUP(R306,DMKH_NCC!$C$7:$G$150,3,0)),"")</f>
        <v/>
      </c>
      <c r="T306" s="445" t="str">
        <f>IFERROR(IF(R306="",VLOOKUP(Q306,DMKH_NCC!$C$7:$G$150,4,0),VLOOKUP(R306,DMKH_NCC!$C$7:$G$150,4,0)),"")</f>
        <v/>
      </c>
      <c r="U306" s="446" t="str">
        <f>IFERROR(IF(R306="",VLOOKUP(Q306,DMKH_NCC!$C$7:$G$150,5,0),VLOOKUP(R306,DMKH_NCC!$C$7:$G$150,5,0)),"")</f>
        <v/>
      </c>
      <c r="V306" s="169"/>
      <c r="W306" s="169"/>
      <c r="X306" s="171"/>
      <c r="Y306" s="447" t="str">
        <f>IF($G306="","",IF(OR(MONTH($C306)=1,MONTH($C306)=2,MONTH($C306)=3),1,IF(OR(MONTH($C306)=4,MONTH($C306)=5,MONTH($C306)=6),2,IF(OR(MONTH($C306)=7,MONTH($C306)=8,MONTH($C306)=9),3,IF(OR(MONTH($C306)=10,MONTH($C306)=11,MONTH($C306)=12),4)))))</f>
        <v/>
      </c>
      <c r="Z306" s="447" t="str">
        <f>IF(C306="","","Ngày  "&amp;DAY(C306)&amp; "  "&amp;"Tháng  "&amp;MONTH(C306) &amp;"  "&amp;"Năm"&amp;"  " &amp;YEAR(C306))</f>
        <v/>
      </c>
      <c r="AA306" s="169"/>
      <c r="AB306" s="169"/>
      <c r="AC306" s="169"/>
      <c r="AD306" s="169"/>
      <c r="AE306" s="447" t="str">
        <f t="shared" si="15"/>
        <v/>
      </c>
      <c r="AF306" s="169"/>
      <c r="AG306" s="169"/>
    </row>
    <row r="307" spans="2:33" x14ac:dyDescent="0.25">
      <c r="B307" s="169"/>
      <c r="C307" s="170"/>
      <c r="D307" s="443"/>
      <c r="E307" s="169"/>
      <c r="F307" s="171"/>
      <c r="G307" s="169"/>
      <c r="H307" s="169"/>
      <c r="I307" s="172"/>
      <c r="J307" s="172"/>
      <c r="K307" s="173"/>
      <c r="L307" s="173"/>
      <c r="M307" s="173"/>
      <c r="N307" s="174"/>
      <c r="O307" s="444">
        <f t="shared" si="16"/>
        <v>0</v>
      </c>
      <c r="P307" s="169"/>
      <c r="Q307" s="436"/>
      <c r="R307" s="436"/>
      <c r="S307" s="445" t="str">
        <f>IFERROR(IF(R307="",VLOOKUP(Q307,DMKH_NCC!$C$7:$G$150,3,0),VLOOKUP(R307,DMKH_NCC!$C$7:$G$150,3,0)),"")</f>
        <v/>
      </c>
      <c r="T307" s="445" t="str">
        <f>IFERROR(IF(R307="",VLOOKUP(Q307,DMKH_NCC!$C$7:$G$150,4,0),VLOOKUP(R307,DMKH_NCC!$C$7:$G$150,4,0)),"")</f>
        <v/>
      </c>
      <c r="U307" s="446" t="str">
        <f>IFERROR(IF(R307="",VLOOKUP(Q307,DMKH_NCC!$C$7:$G$150,5,0),VLOOKUP(R307,DMKH_NCC!$C$7:$G$150,5,0)),"")</f>
        <v/>
      </c>
      <c r="V307" s="169"/>
      <c r="W307" s="169"/>
      <c r="X307" s="171"/>
      <c r="Y307" s="447" t="str">
        <f>IF($G307="","",IF(OR(MONTH($C307)=1,MONTH($C307)=2,MONTH($C307)=3),1,IF(OR(MONTH($C307)=4,MONTH($C307)=5,MONTH($C307)=6),2,IF(OR(MONTH($C307)=7,MONTH($C307)=8,MONTH($C307)=9),3,IF(OR(MONTH($C307)=10,MONTH($C307)=11,MONTH($C307)=12),4)))))</f>
        <v/>
      </c>
      <c r="Z307" s="447" t="str">
        <f>IF(C307="","","Ngày  "&amp;DAY(C307)&amp; "  "&amp;"Tháng  "&amp;MONTH(C307) &amp;"  "&amp;"Năm"&amp;"  " &amp;YEAR(C307))</f>
        <v/>
      </c>
      <c r="AA307" s="169"/>
      <c r="AB307" s="169"/>
      <c r="AC307" s="169"/>
      <c r="AD307" s="169"/>
      <c r="AE307" s="447" t="str">
        <f t="shared" si="15"/>
        <v/>
      </c>
      <c r="AF307" s="169"/>
      <c r="AG307" s="169"/>
    </row>
    <row r="308" spans="2:33" x14ac:dyDescent="0.25">
      <c r="B308" s="169"/>
      <c r="C308" s="170"/>
      <c r="D308" s="443"/>
      <c r="E308" s="169"/>
      <c r="F308" s="171"/>
      <c r="G308" s="169"/>
      <c r="H308" s="169"/>
      <c r="I308" s="172"/>
      <c r="J308" s="172"/>
      <c r="K308" s="173"/>
      <c r="L308" s="173"/>
      <c r="M308" s="173"/>
      <c r="N308" s="174"/>
      <c r="O308" s="444">
        <f t="shared" si="16"/>
        <v>0</v>
      </c>
      <c r="P308" s="169"/>
      <c r="Q308" s="436"/>
      <c r="R308" s="436"/>
      <c r="S308" s="445" t="str">
        <f>IFERROR(IF(R308="",VLOOKUP(Q308,DMKH_NCC!$C$7:$G$150,3,0),VLOOKUP(R308,DMKH_NCC!$C$7:$G$150,3,0)),"")</f>
        <v/>
      </c>
      <c r="T308" s="445" t="str">
        <f>IFERROR(IF(R308="",VLOOKUP(Q308,DMKH_NCC!$C$7:$G$150,4,0),VLOOKUP(R308,DMKH_NCC!$C$7:$G$150,4,0)),"")</f>
        <v/>
      </c>
      <c r="U308" s="446" t="str">
        <f>IFERROR(IF(R308="",VLOOKUP(Q308,DMKH_NCC!$C$7:$G$150,5,0),VLOOKUP(R308,DMKH_NCC!$C$7:$G$150,5,0)),"")</f>
        <v/>
      </c>
      <c r="V308" s="169"/>
      <c r="W308" s="169"/>
      <c r="X308" s="171"/>
      <c r="Y308" s="447" t="str">
        <f>IF($G308="","",IF(OR(MONTH($C308)=1,MONTH($C308)=2,MONTH($C308)=3),1,IF(OR(MONTH($C308)=4,MONTH($C308)=5,MONTH($C308)=6),2,IF(OR(MONTH($C308)=7,MONTH($C308)=8,MONTH($C308)=9),3,IF(OR(MONTH($C308)=10,MONTH($C308)=11,MONTH($C308)=12),4)))))</f>
        <v/>
      </c>
      <c r="Z308" s="447" t="str">
        <f>IF(C308="","","Ngày  "&amp;DAY(C308)&amp; "  "&amp;"Tháng  "&amp;MONTH(C308) &amp;"  "&amp;"Năm"&amp;"  " &amp;YEAR(C308))</f>
        <v/>
      </c>
      <c r="AA308" s="169"/>
      <c r="AB308" s="169"/>
      <c r="AC308" s="169"/>
      <c r="AD308" s="169"/>
      <c r="AE308" s="447" t="str">
        <f t="shared" si="15"/>
        <v/>
      </c>
      <c r="AF308" s="169"/>
      <c r="AG308" s="169"/>
    </row>
    <row r="309" spans="2:33" x14ac:dyDescent="0.25">
      <c r="B309" s="169"/>
      <c r="C309" s="170"/>
      <c r="D309" s="443"/>
      <c r="E309" s="169"/>
      <c r="F309" s="171"/>
      <c r="G309" s="169"/>
      <c r="H309" s="169"/>
      <c r="I309" s="172"/>
      <c r="J309" s="172"/>
      <c r="K309" s="173"/>
      <c r="L309" s="173"/>
      <c r="M309" s="173"/>
      <c r="N309" s="174"/>
      <c r="O309" s="444">
        <f t="shared" si="16"/>
        <v>0</v>
      </c>
      <c r="P309" s="169"/>
      <c r="Q309" s="436"/>
      <c r="R309" s="436"/>
      <c r="S309" s="445" t="str">
        <f>IFERROR(IF(R309="",VLOOKUP(Q309,DMKH_NCC!$C$7:$G$150,3,0),VLOOKUP(R309,DMKH_NCC!$C$7:$G$150,3,0)),"")</f>
        <v/>
      </c>
      <c r="T309" s="445" t="str">
        <f>IFERROR(IF(R309="",VLOOKUP(Q309,DMKH_NCC!$C$7:$G$150,4,0),VLOOKUP(R309,DMKH_NCC!$C$7:$G$150,4,0)),"")</f>
        <v/>
      </c>
      <c r="U309" s="446" t="str">
        <f>IFERROR(IF(R309="",VLOOKUP(Q309,DMKH_NCC!$C$7:$G$150,5,0),VLOOKUP(R309,DMKH_NCC!$C$7:$G$150,5,0)),"")</f>
        <v/>
      </c>
      <c r="V309" s="169"/>
      <c r="W309" s="169"/>
      <c r="X309" s="171"/>
      <c r="Y309" s="447" t="str">
        <f>IF($G309="","",IF(OR(MONTH($C309)=1,MONTH($C309)=2,MONTH($C309)=3),1,IF(OR(MONTH($C309)=4,MONTH($C309)=5,MONTH($C309)=6),2,IF(OR(MONTH($C309)=7,MONTH($C309)=8,MONTH($C309)=9),3,IF(OR(MONTH($C309)=10,MONTH($C309)=11,MONTH($C309)=12),4)))))</f>
        <v/>
      </c>
      <c r="Z309" s="447" t="str">
        <f>IF(C309="","","Ngày  "&amp;DAY(C309)&amp; "  "&amp;"Tháng  "&amp;MONTH(C309) &amp;"  "&amp;"Năm"&amp;"  " &amp;YEAR(C309))</f>
        <v/>
      </c>
      <c r="AA309" s="169"/>
      <c r="AB309" s="169"/>
      <c r="AC309" s="169"/>
      <c r="AD309" s="169"/>
      <c r="AE309" s="447" t="str">
        <f t="shared" si="15"/>
        <v/>
      </c>
      <c r="AF309" s="169"/>
      <c r="AG309" s="169"/>
    </row>
    <row r="310" spans="2:33" x14ac:dyDescent="0.25">
      <c r="B310" s="169"/>
      <c r="C310" s="170"/>
      <c r="D310" s="443"/>
      <c r="E310" s="169"/>
      <c r="F310" s="171"/>
      <c r="G310" s="169"/>
      <c r="H310" s="169"/>
      <c r="I310" s="172"/>
      <c r="J310" s="172"/>
      <c r="K310" s="173"/>
      <c r="L310" s="173"/>
      <c r="M310" s="173"/>
      <c r="N310" s="174"/>
      <c r="O310" s="444">
        <f t="shared" si="16"/>
        <v>0</v>
      </c>
      <c r="P310" s="169"/>
      <c r="Q310" s="436"/>
      <c r="R310" s="436"/>
      <c r="S310" s="445" t="str">
        <f>IFERROR(IF(R310="",VLOOKUP(Q310,DMKH_NCC!$C$7:$G$150,3,0),VLOOKUP(R310,DMKH_NCC!$C$7:$G$150,3,0)),"")</f>
        <v/>
      </c>
      <c r="T310" s="445" t="str">
        <f>IFERROR(IF(R310="",VLOOKUP(Q310,DMKH_NCC!$C$7:$G$150,4,0),VLOOKUP(R310,DMKH_NCC!$C$7:$G$150,4,0)),"")</f>
        <v/>
      </c>
      <c r="U310" s="446" t="str">
        <f>IFERROR(IF(R310="",VLOOKUP(Q310,DMKH_NCC!$C$7:$G$150,5,0),VLOOKUP(R310,DMKH_NCC!$C$7:$G$150,5,0)),"")</f>
        <v/>
      </c>
      <c r="V310" s="169"/>
      <c r="W310" s="169"/>
      <c r="X310" s="171"/>
      <c r="Y310" s="447" t="str">
        <f>IF($G310="","",IF(OR(MONTH($C310)=1,MONTH($C310)=2,MONTH($C310)=3),1,IF(OR(MONTH($C310)=4,MONTH($C310)=5,MONTH($C310)=6),2,IF(OR(MONTH($C310)=7,MONTH($C310)=8,MONTH($C310)=9),3,IF(OR(MONTH($C310)=10,MONTH($C310)=11,MONTH($C310)=12),4)))))</f>
        <v/>
      </c>
      <c r="Z310" s="447" t="str">
        <f>IF(C310="","","Ngày  "&amp;DAY(C310)&amp; "  "&amp;"Tháng  "&amp;MONTH(C310) &amp;"  "&amp;"Năm"&amp;"  " &amp;YEAR(C310))</f>
        <v/>
      </c>
      <c r="AA310" s="169"/>
      <c r="AB310" s="169"/>
      <c r="AC310" s="169"/>
      <c r="AD310" s="169"/>
      <c r="AE310" s="447" t="str">
        <f t="shared" si="15"/>
        <v/>
      </c>
      <c r="AF310" s="169"/>
      <c r="AG310" s="169"/>
    </row>
    <row r="311" spans="2:33" x14ac:dyDescent="0.25">
      <c r="B311" s="169"/>
      <c r="C311" s="170"/>
      <c r="D311" s="443"/>
      <c r="E311" s="169"/>
      <c r="F311" s="171"/>
      <c r="G311" s="169"/>
      <c r="H311" s="169"/>
      <c r="I311" s="172"/>
      <c r="J311" s="172"/>
      <c r="K311" s="173"/>
      <c r="L311" s="173"/>
      <c r="M311" s="173"/>
      <c r="N311" s="174"/>
      <c r="O311" s="444">
        <f t="shared" si="16"/>
        <v>0</v>
      </c>
      <c r="P311" s="169"/>
      <c r="Q311" s="436"/>
      <c r="R311" s="436"/>
      <c r="S311" s="445" t="str">
        <f>IFERROR(IF(R311="",VLOOKUP(Q311,DMKH_NCC!$C$7:$G$150,3,0),VLOOKUP(R311,DMKH_NCC!$C$7:$G$150,3,0)),"")</f>
        <v/>
      </c>
      <c r="T311" s="445" t="str">
        <f>IFERROR(IF(R311="",VLOOKUP(Q311,DMKH_NCC!$C$7:$G$150,4,0),VLOOKUP(R311,DMKH_NCC!$C$7:$G$150,4,0)),"")</f>
        <v/>
      </c>
      <c r="U311" s="446" t="str">
        <f>IFERROR(IF(R311="",VLOOKUP(Q311,DMKH_NCC!$C$7:$G$150,5,0),VLOOKUP(R311,DMKH_NCC!$C$7:$G$150,5,0)),"")</f>
        <v/>
      </c>
      <c r="V311" s="169"/>
      <c r="W311" s="169"/>
      <c r="X311" s="171"/>
      <c r="Y311" s="447" t="str">
        <f>IF($G311="","",IF(OR(MONTH($C311)=1,MONTH($C311)=2,MONTH($C311)=3),1,IF(OR(MONTH($C311)=4,MONTH($C311)=5,MONTH($C311)=6),2,IF(OR(MONTH($C311)=7,MONTH($C311)=8,MONTH($C311)=9),3,IF(OR(MONTH($C311)=10,MONTH($C311)=11,MONTH($C311)=12),4)))))</f>
        <v/>
      </c>
      <c r="Z311" s="447" t="str">
        <f>IF(C311="","","Ngày  "&amp;DAY(C311)&amp; "  "&amp;"Tháng  "&amp;MONTH(C311) &amp;"  "&amp;"Năm"&amp;"  " &amp;YEAR(C311))</f>
        <v/>
      </c>
      <c r="AA311" s="169"/>
      <c r="AB311" s="169"/>
      <c r="AC311" s="169"/>
      <c r="AD311" s="169"/>
      <c r="AE311" s="447" t="str">
        <f t="shared" si="15"/>
        <v/>
      </c>
      <c r="AF311" s="169"/>
      <c r="AG311" s="169"/>
    </row>
    <row r="312" spans="2:33" x14ac:dyDescent="0.25">
      <c r="B312" s="169"/>
      <c r="C312" s="170"/>
      <c r="D312" s="443"/>
      <c r="E312" s="169"/>
      <c r="F312" s="171"/>
      <c r="G312" s="169"/>
      <c r="H312" s="169"/>
      <c r="I312" s="172"/>
      <c r="J312" s="172"/>
      <c r="K312" s="173"/>
      <c r="L312" s="173"/>
      <c r="M312" s="173"/>
      <c r="N312" s="174"/>
      <c r="O312" s="444">
        <f t="shared" si="16"/>
        <v>0</v>
      </c>
      <c r="P312" s="169"/>
      <c r="Q312" s="436"/>
      <c r="R312" s="436"/>
      <c r="S312" s="445" t="str">
        <f>IFERROR(IF(R312="",VLOOKUP(Q312,DMKH_NCC!$C$7:$G$150,3,0),VLOOKUP(R312,DMKH_NCC!$C$7:$G$150,3,0)),"")</f>
        <v/>
      </c>
      <c r="T312" s="445" t="str">
        <f>IFERROR(IF(R312="",VLOOKUP(Q312,DMKH_NCC!$C$7:$G$150,4,0),VLOOKUP(R312,DMKH_NCC!$C$7:$G$150,4,0)),"")</f>
        <v/>
      </c>
      <c r="U312" s="446" t="str">
        <f>IFERROR(IF(R312="",VLOOKUP(Q312,DMKH_NCC!$C$7:$G$150,5,0),VLOOKUP(R312,DMKH_NCC!$C$7:$G$150,5,0)),"")</f>
        <v/>
      </c>
      <c r="V312" s="169"/>
      <c r="W312" s="169"/>
      <c r="X312" s="171"/>
      <c r="Y312" s="447" t="str">
        <f>IF($G312="","",IF(OR(MONTH($C312)=1,MONTH($C312)=2,MONTH($C312)=3),1,IF(OR(MONTH($C312)=4,MONTH($C312)=5,MONTH($C312)=6),2,IF(OR(MONTH($C312)=7,MONTH($C312)=8,MONTH($C312)=9),3,IF(OR(MONTH($C312)=10,MONTH($C312)=11,MONTH($C312)=12),4)))))</f>
        <v/>
      </c>
      <c r="Z312" s="447" t="str">
        <f>IF(C312="","","Ngày  "&amp;DAY(C312)&amp; "  "&amp;"Tháng  "&amp;MONTH(C312) &amp;"  "&amp;"Năm"&amp;"  " &amp;YEAR(C312))</f>
        <v/>
      </c>
      <c r="AA312" s="169"/>
      <c r="AB312" s="169"/>
      <c r="AC312" s="169"/>
      <c r="AD312" s="169"/>
      <c r="AE312" s="447" t="str">
        <f t="shared" si="15"/>
        <v/>
      </c>
      <c r="AF312" s="169"/>
      <c r="AG312" s="169"/>
    </row>
    <row r="313" spans="2:33" x14ac:dyDescent="0.25">
      <c r="B313" s="169"/>
      <c r="C313" s="170"/>
      <c r="D313" s="443"/>
      <c r="E313" s="169"/>
      <c r="F313" s="171"/>
      <c r="G313" s="169"/>
      <c r="H313" s="169"/>
      <c r="I313" s="172"/>
      <c r="J313" s="172"/>
      <c r="K313" s="173"/>
      <c r="L313" s="173"/>
      <c r="M313" s="173"/>
      <c r="N313" s="174"/>
      <c r="O313" s="444">
        <f t="shared" si="16"/>
        <v>0</v>
      </c>
      <c r="P313" s="169"/>
      <c r="Q313" s="436"/>
      <c r="R313" s="436"/>
      <c r="S313" s="445" t="str">
        <f>IFERROR(IF(R313="",VLOOKUP(Q313,DMKH_NCC!$C$7:$G$150,3,0),VLOOKUP(R313,DMKH_NCC!$C$7:$G$150,3,0)),"")</f>
        <v/>
      </c>
      <c r="T313" s="445" t="str">
        <f>IFERROR(IF(R313="",VLOOKUP(Q313,DMKH_NCC!$C$7:$G$150,4,0),VLOOKUP(R313,DMKH_NCC!$C$7:$G$150,4,0)),"")</f>
        <v/>
      </c>
      <c r="U313" s="446" t="str">
        <f>IFERROR(IF(R313="",VLOOKUP(Q313,DMKH_NCC!$C$7:$G$150,5,0),VLOOKUP(R313,DMKH_NCC!$C$7:$G$150,5,0)),"")</f>
        <v/>
      </c>
      <c r="V313" s="169"/>
      <c r="W313" s="169"/>
      <c r="X313" s="171"/>
      <c r="Y313" s="447" t="str">
        <f>IF($G313="","",IF(OR(MONTH($C313)=1,MONTH($C313)=2,MONTH($C313)=3),1,IF(OR(MONTH($C313)=4,MONTH($C313)=5,MONTH($C313)=6),2,IF(OR(MONTH($C313)=7,MONTH($C313)=8,MONTH($C313)=9),3,IF(OR(MONTH($C313)=10,MONTH($C313)=11,MONTH($C313)=12),4)))))</f>
        <v/>
      </c>
      <c r="Z313" s="447" t="str">
        <f>IF(C313="","","Ngày  "&amp;DAY(C313)&amp; "  "&amp;"Tháng  "&amp;MONTH(C313) &amp;"  "&amp;"Năm"&amp;"  " &amp;YEAR(C313))</f>
        <v/>
      </c>
      <c r="AA313" s="169"/>
      <c r="AB313" s="169"/>
      <c r="AC313" s="169"/>
      <c r="AD313" s="169"/>
      <c r="AE313" s="447" t="str">
        <f t="shared" si="15"/>
        <v/>
      </c>
      <c r="AF313" s="169"/>
      <c r="AG313" s="169"/>
    </row>
    <row r="314" spans="2:33" x14ac:dyDescent="0.25">
      <c r="B314" s="169"/>
      <c r="C314" s="170"/>
      <c r="D314" s="443"/>
      <c r="E314" s="169"/>
      <c r="F314" s="171"/>
      <c r="G314" s="169"/>
      <c r="H314" s="169"/>
      <c r="I314" s="172"/>
      <c r="J314" s="172"/>
      <c r="K314" s="173"/>
      <c r="L314" s="173"/>
      <c r="M314" s="173"/>
      <c r="N314" s="174"/>
      <c r="O314" s="444">
        <f t="shared" si="16"/>
        <v>0</v>
      </c>
      <c r="P314" s="169"/>
      <c r="Q314" s="436"/>
      <c r="R314" s="436"/>
      <c r="S314" s="445" t="str">
        <f>IFERROR(IF(R314="",VLOOKUP(Q314,DMKH_NCC!$C$7:$G$150,3,0),VLOOKUP(R314,DMKH_NCC!$C$7:$G$150,3,0)),"")</f>
        <v/>
      </c>
      <c r="T314" s="445" t="str">
        <f>IFERROR(IF(R314="",VLOOKUP(Q314,DMKH_NCC!$C$7:$G$150,4,0),VLOOKUP(R314,DMKH_NCC!$C$7:$G$150,4,0)),"")</f>
        <v/>
      </c>
      <c r="U314" s="446" t="str">
        <f>IFERROR(IF(R314="",VLOOKUP(Q314,DMKH_NCC!$C$7:$G$150,5,0),VLOOKUP(R314,DMKH_NCC!$C$7:$G$150,5,0)),"")</f>
        <v/>
      </c>
      <c r="V314" s="169"/>
      <c r="W314" s="169"/>
      <c r="X314" s="171"/>
      <c r="Y314" s="447" t="str">
        <f>IF($G314="","",IF(OR(MONTH($C314)=1,MONTH($C314)=2,MONTH($C314)=3),1,IF(OR(MONTH($C314)=4,MONTH($C314)=5,MONTH($C314)=6),2,IF(OR(MONTH($C314)=7,MONTH($C314)=8,MONTH($C314)=9),3,IF(OR(MONTH($C314)=10,MONTH($C314)=11,MONTH($C314)=12),4)))))</f>
        <v/>
      </c>
      <c r="Z314" s="447" t="str">
        <f>IF(C314="","","Ngày  "&amp;DAY(C314)&amp; "  "&amp;"Tháng  "&amp;MONTH(C314) &amp;"  "&amp;"Năm"&amp;"  " &amp;YEAR(C314))</f>
        <v/>
      </c>
      <c r="AA314" s="169"/>
      <c r="AB314" s="169"/>
      <c r="AC314" s="169"/>
      <c r="AD314" s="169"/>
      <c r="AE314" s="447" t="str">
        <f t="shared" si="15"/>
        <v/>
      </c>
      <c r="AF314" s="169"/>
      <c r="AG314" s="169"/>
    </row>
    <row r="315" spans="2:33" x14ac:dyDescent="0.25">
      <c r="B315" s="169"/>
      <c r="C315" s="170"/>
      <c r="D315" s="443"/>
      <c r="E315" s="169"/>
      <c r="F315" s="171"/>
      <c r="G315" s="169"/>
      <c r="H315" s="169"/>
      <c r="I315" s="172"/>
      <c r="J315" s="172"/>
      <c r="K315" s="173"/>
      <c r="L315" s="173"/>
      <c r="M315" s="173"/>
      <c r="N315" s="174"/>
      <c r="O315" s="444">
        <f t="shared" si="16"/>
        <v>0</v>
      </c>
      <c r="P315" s="169"/>
      <c r="Q315" s="436"/>
      <c r="R315" s="436"/>
      <c r="S315" s="445" t="str">
        <f>IFERROR(IF(R315="",VLOOKUP(Q315,DMKH_NCC!$C$7:$G$150,3,0),VLOOKUP(R315,DMKH_NCC!$C$7:$G$150,3,0)),"")</f>
        <v/>
      </c>
      <c r="T315" s="445" t="str">
        <f>IFERROR(IF(R315="",VLOOKUP(Q315,DMKH_NCC!$C$7:$G$150,4,0),VLOOKUP(R315,DMKH_NCC!$C$7:$G$150,4,0)),"")</f>
        <v/>
      </c>
      <c r="U315" s="446" t="str">
        <f>IFERROR(IF(R315="",VLOOKUP(Q315,DMKH_NCC!$C$7:$G$150,5,0),VLOOKUP(R315,DMKH_NCC!$C$7:$G$150,5,0)),"")</f>
        <v/>
      </c>
      <c r="V315" s="169"/>
      <c r="W315" s="169"/>
      <c r="X315" s="171"/>
      <c r="Y315" s="447" t="str">
        <f>IF($G315="","",IF(OR(MONTH($C315)=1,MONTH($C315)=2,MONTH($C315)=3),1,IF(OR(MONTH($C315)=4,MONTH($C315)=5,MONTH($C315)=6),2,IF(OR(MONTH($C315)=7,MONTH($C315)=8,MONTH($C315)=9),3,IF(OR(MONTH($C315)=10,MONTH($C315)=11,MONTH($C315)=12),4)))))</f>
        <v/>
      </c>
      <c r="Z315" s="447" t="str">
        <f>IF(C315="","","Ngày  "&amp;DAY(C315)&amp; "  "&amp;"Tháng  "&amp;MONTH(C315) &amp;"  "&amp;"Năm"&amp;"  " &amp;YEAR(C315))</f>
        <v/>
      </c>
      <c r="AA315" s="169"/>
      <c r="AB315" s="169"/>
      <c r="AC315" s="169"/>
      <c r="AD315" s="169"/>
      <c r="AE315" s="447" t="str">
        <f t="shared" si="15"/>
        <v/>
      </c>
      <c r="AF315" s="169"/>
      <c r="AG315" s="169"/>
    </row>
    <row r="316" spans="2:33" x14ac:dyDescent="0.25">
      <c r="B316" s="169"/>
      <c r="C316" s="170"/>
      <c r="D316" s="443"/>
      <c r="E316" s="169"/>
      <c r="F316" s="171"/>
      <c r="G316" s="169"/>
      <c r="H316" s="169"/>
      <c r="I316" s="172"/>
      <c r="J316" s="172"/>
      <c r="K316" s="173"/>
      <c r="L316" s="173"/>
      <c r="M316" s="173"/>
      <c r="N316" s="174"/>
      <c r="O316" s="444">
        <f t="shared" si="16"/>
        <v>0</v>
      </c>
      <c r="P316" s="169"/>
      <c r="Q316" s="436"/>
      <c r="R316" s="436"/>
      <c r="S316" s="445" t="str">
        <f>IFERROR(IF(R316="",VLOOKUP(Q316,DMKH_NCC!$C$7:$G$150,3,0),VLOOKUP(R316,DMKH_NCC!$C$7:$G$150,3,0)),"")</f>
        <v/>
      </c>
      <c r="T316" s="445" t="str">
        <f>IFERROR(IF(R316="",VLOOKUP(Q316,DMKH_NCC!$C$7:$G$150,4,0),VLOOKUP(R316,DMKH_NCC!$C$7:$G$150,4,0)),"")</f>
        <v/>
      </c>
      <c r="U316" s="446" t="str">
        <f>IFERROR(IF(R316="",VLOOKUP(Q316,DMKH_NCC!$C$7:$G$150,5,0),VLOOKUP(R316,DMKH_NCC!$C$7:$G$150,5,0)),"")</f>
        <v/>
      </c>
      <c r="V316" s="169"/>
      <c r="W316" s="169"/>
      <c r="X316" s="171"/>
      <c r="Y316" s="447" t="str">
        <f>IF($G316="","",IF(OR(MONTH($C316)=1,MONTH($C316)=2,MONTH($C316)=3),1,IF(OR(MONTH($C316)=4,MONTH($C316)=5,MONTH($C316)=6),2,IF(OR(MONTH($C316)=7,MONTH($C316)=8,MONTH($C316)=9),3,IF(OR(MONTH($C316)=10,MONTH($C316)=11,MONTH($C316)=12),4)))))</f>
        <v/>
      </c>
      <c r="Z316" s="447" t="str">
        <f>IF(C316="","","Ngày  "&amp;DAY(C316)&amp; "  "&amp;"Tháng  "&amp;MONTH(C316) &amp;"  "&amp;"Năm"&amp;"  " &amp;YEAR(C316))</f>
        <v/>
      </c>
      <c r="AA316" s="169"/>
      <c r="AB316" s="169"/>
      <c r="AC316" s="169"/>
      <c r="AD316" s="169"/>
      <c r="AE316" s="447" t="str">
        <f t="shared" si="15"/>
        <v/>
      </c>
      <c r="AF316" s="169"/>
      <c r="AG316" s="169"/>
    </row>
    <row r="317" spans="2:33" x14ac:dyDescent="0.25">
      <c r="B317" s="169"/>
      <c r="C317" s="170"/>
      <c r="D317" s="443"/>
      <c r="E317" s="169"/>
      <c r="F317" s="171"/>
      <c r="G317" s="169"/>
      <c r="H317" s="169"/>
      <c r="I317" s="172"/>
      <c r="J317" s="172"/>
      <c r="K317" s="173"/>
      <c r="L317" s="173"/>
      <c r="M317" s="173"/>
      <c r="N317" s="174"/>
      <c r="O317" s="444">
        <f t="shared" si="16"/>
        <v>0</v>
      </c>
      <c r="P317" s="169"/>
      <c r="Q317" s="436"/>
      <c r="R317" s="436"/>
      <c r="S317" s="445" t="str">
        <f>IFERROR(IF(R317="",VLOOKUP(Q317,DMKH_NCC!$C$7:$G$150,3,0),VLOOKUP(R317,DMKH_NCC!$C$7:$G$150,3,0)),"")</f>
        <v/>
      </c>
      <c r="T317" s="445" t="str">
        <f>IFERROR(IF(R317="",VLOOKUP(Q317,DMKH_NCC!$C$7:$G$150,4,0),VLOOKUP(R317,DMKH_NCC!$C$7:$G$150,4,0)),"")</f>
        <v/>
      </c>
      <c r="U317" s="446" t="str">
        <f>IFERROR(IF(R317="",VLOOKUP(Q317,DMKH_NCC!$C$7:$G$150,5,0),VLOOKUP(R317,DMKH_NCC!$C$7:$G$150,5,0)),"")</f>
        <v/>
      </c>
      <c r="V317" s="169"/>
      <c r="W317" s="169"/>
      <c r="X317" s="171"/>
      <c r="Y317" s="447" t="str">
        <f>IF($G317="","",IF(OR(MONTH($C317)=1,MONTH($C317)=2,MONTH($C317)=3),1,IF(OR(MONTH($C317)=4,MONTH($C317)=5,MONTH($C317)=6),2,IF(OR(MONTH($C317)=7,MONTH($C317)=8,MONTH($C317)=9),3,IF(OR(MONTH($C317)=10,MONTH($C317)=11,MONTH($C317)=12),4)))))</f>
        <v/>
      </c>
      <c r="Z317" s="447" t="str">
        <f>IF(C317="","","Ngày  "&amp;DAY(C317)&amp; "  "&amp;"Tháng  "&amp;MONTH(C317) &amp;"  "&amp;"Năm"&amp;"  " &amp;YEAR(C317))</f>
        <v/>
      </c>
      <c r="AA317" s="169"/>
      <c r="AB317" s="169"/>
      <c r="AC317" s="169"/>
      <c r="AD317" s="169"/>
      <c r="AE317" s="447" t="str">
        <f t="shared" si="15"/>
        <v/>
      </c>
      <c r="AF317" s="169"/>
      <c r="AG317" s="169"/>
    </row>
    <row r="318" spans="2:33" x14ac:dyDescent="0.25">
      <c r="B318" s="169"/>
      <c r="C318" s="170"/>
      <c r="D318" s="443"/>
      <c r="E318" s="169"/>
      <c r="F318" s="171"/>
      <c r="G318" s="169"/>
      <c r="H318" s="169"/>
      <c r="I318" s="172"/>
      <c r="J318" s="172"/>
      <c r="K318" s="173"/>
      <c r="L318" s="173"/>
      <c r="M318" s="173"/>
      <c r="N318" s="174"/>
      <c r="O318" s="444">
        <f t="shared" si="16"/>
        <v>0</v>
      </c>
      <c r="P318" s="169"/>
      <c r="Q318" s="436"/>
      <c r="R318" s="436"/>
      <c r="S318" s="445" t="str">
        <f>IFERROR(IF(R318="",VLOOKUP(Q318,DMKH_NCC!$C$7:$G$150,3,0),VLOOKUP(R318,DMKH_NCC!$C$7:$G$150,3,0)),"")</f>
        <v/>
      </c>
      <c r="T318" s="445" t="str">
        <f>IFERROR(IF(R318="",VLOOKUP(Q318,DMKH_NCC!$C$7:$G$150,4,0),VLOOKUP(R318,DMKH_NCC!$C$7:$G$150,4,0)),"")</f>
        <v/>
      </c>
      <c r="U318" s="446" t="str">
        <f>IFERROR(IF(R318="",VLOOKUP(Q318,DMKH_NCC!$C$7:$G$150,5,0),VLOOKUP(R318,DMKH_NCC!$C$7:$G$150,5,0)),"")</f>
        <v/>
      </c>
      <c r="V318" s="169"/>
      <c r="W318" s="169"/>
      <c r="X318" s="171"/>
      <c r="Y318" s="447" t="str">
        <f>IF($G318="","",IF(OR(MONTH($C318)=1,MONTH($C318)=2,MONTH($C318)=3),1,IF(OR(MONTH($C318)=4,MONTH($C318)=5,MONTH($C318)=6),2,IF(OR(MONTH($C318)=7,MONTH($C318)=8,MONTH($C318)=9),3,IF(OR(MONTH($C318)=10,MONTH($C318)=11,MONTH($C318)=12),4)))))</f>
        <v/>
      </c>
      <c r="Z318" s="447" t="str">
        <f>IF(C318="","","Ngày  "&amp;DAY(C318)&amp; "  "&amp;"Tháng  "&amp;MONTH(C318) &amp;"  "&amp;"Năm"&amp;"  " &amp;YEAR(C318))</f>
        <v/>
      </c>
      <c r="AA318" s="169"/>
      <c r="AB318" s="169"/>
      <c r="AC318" s="169"/>
      <c r="AD318" s="169"/>
      <c r="AE318" s="447" t="str">
        <f t="shared" si="15"/>
        <v/>
      </c>
      <c r="AF318" s="169"/>
      <c r="AG318" s="169"/>
    </row>
    <row r="319" spans="2:33" x14ac:dyDescent="0.25">
      <c r="B319" s="169"/>
      <c r="C319" s="170"/>
      <c r="D319" s="443"/>
      <c r="E319" s="169"/>
      <c r="F319" s="171"/>
      <c r="G319" s="169"/>
      <c r="H319" s="169"/>
      <c r="I319" s="172"/>
      <c r="J319" s="172"/>
      <c r="K319" s="173"/>
      <c r="L319" s="173"/>
      <c r="M319" s="173"/>
      <c r="N319" s="174"/>
      <c r="O319" s="444">
        <f t="shared" si="16"/>
        <v>0</v>
      </c>
      <c r="P319" s="169"/>
      <c r="Q319" s="436"/>
      <c r="R319" s="436"/>
      <c r="S319" s="445" t="str">
        <f>IFERROR(IF(R319="",VLOOKUP(Q319,DMKH_NCC!$C$7:$G$150,3,0),VLOOKUP(R319,DMKH_NCC!$C$7:$G$150,3,0)),"")</f>
        <v/>
      </c>
      <c r="T319" s="445" t="str">
        <f>IFERROR(IF(R319="",VLOOKUP(Q319,DMKH_NCC!$C$7:$G$150,4,0),VLOOKUP(R319,DMKH_NCC!$C$7:$G$150,4,0)),"")</f>
        <v/>
      </c>
      <c r="U319" s="446" t="str">
        <f>IFERROR(IF(R319="",VLOOKUP(Q319,DMKH_NCC!$C$7:$G$150,5,0),VLOOKUP(R319,DMKH_NCC!$C$7:$G$150,5,0)),"")</f>
        <v/>
      </c>
      <c r="V319" s="169"/>
      <c r="W319" s="169"/>
      <c r="X319" s="171"/>
      <c r="Y319" s="447" t="str">
        <f>IF($G319="","",IF(OR(MONTH($C319)=1,MONTH($C319)=2,MONTH($C319)=3),1,IF(OR(MONTH($C319)=4,MONTH($C319)=5,MONTH($C319)=6),2,IF(OR(MONTH($C319)=7,MONTH($C319)=8,MONTH($C319)=9),3,IF(OR(MONTH($C319)=10,MONTH($C319)=11,MONTH($C319)=12),4)))))</f>
        <v/>
      </c>
      <c r="Z319" s="447" t="str">
        <f>IF(C319="","","Ngày  "&amp;DAY(C319)&amp; "  "&amp;"Tháng  "&amp;MONTH(C319) &amp;"  "&amp;"Năm"&amp;"  " &amp;YEAR(C319))</f>
        <v/>
      </c>
      <c r="AA319" s="169"/>
      <c r="AB319" s="169"/>
      <c r="AC319" s="169"/>
      <c r="AD319" s="169"/>
      <c r="AE319" s="447" t="str">
        <f t="shared" si="15"/>
        <v/>
      </c>
      <c r="AF319" s="169"/>
      <c r="AG319" s="169"/>
    </row>
    <row r="320" spans="2:33" x14ac:dyDescent="0.25">
      <c r="B320" s="169"/>
      <c r="C320" s="170"/>
      <c r="D320" s="443"/>
      <c r="E320" s="169"/>
      <c r="F320" s="171"/>
      <c r="G320" s="169"/>
      <c r="H320" s="169"/>
      <c r="I320" s="172"/>
      <c r="J320" s="172"/>
      <c r="K320" s="173"/>
      <c r="L320" s="173"/>
      <c r="M320" s="173"/>
      <c r="N320" s="174"/>
      <c r="O320" s="444">
        <f t="shared" si="16"/>
        <v>0</v>
      </c>
      <c r="P320" s="169"/>
      <c r="Q320" s="436"/>
      <c r="R320" s="436"/>
      <c r="S320" s="445" t="str">
        <f>IFERROR(IF(R320="",VLOOKUP(Q320,DMKH_NCC!$C$7:$G$150,3,0),VLOOKUP(R320,DMKH_NCC!$C$7:$G$150,3,0)),"")</f>
        <v/>
      </c>
      <c r="T320" s="445" t="str">
        <f>IFERROR(IF(R320="",VLOOKUP(Q320,DMKH_NCC!$C$7:$G$150,4,0),VLOOKUP(R320,DMKH_NCC!$C$7:$G$150,4,0)),"")</f>
        <v/>
      </c>
      <c r="U320" s="446" t="str">
        <f>IFERROR(IF(R320="",VLOOKUP(Q320,DMKH_NCC!$C$7:$G$150,5,0),VLOOKUP(R320,DMKH_NCC!$C$7:$G$150,5,0)),"")</f>
        <v/>
      </c>
      <c r="V320" s="169"/>
      <c r="W320" s="169"/>
      <c r="X320" s="171"/>
      <c r="Y320" s="447" t="str">
        <f>IF($G320="","",IF(OR(MONTH($C320)=1,MONTH($C320)=2,MONTH($C320)=3),1,IF(OR(MONTH($C320)=4,MONTH($C320)=5,MONTH($C320)=6),2,IF(OR(MONTH($C320)=7,MONTH($C320)=8,MONTH($C320)=9),3,IF(OR(MONTH($C320)=10,MONTH($C320)=11,MONTH($C320)=12),4)))))</f>
        <v/>
      </c>
      <c r="Z320" s="447" t="str">
        <f>IF(C320="","","Ngày  "&amp;DAY(C320)&amp; "  "&amp;"Tháng  "&amp;MONTH(C320) &amp;"  "&amp;"Năm"&amp;"  " &amp;YEAR(C320))</f>
        <v/>
      </c>
      <c r="AA320" s="169"/>
      <c r="AB320" s="169"/>
      <c r="AC320" s="169"/>
      <c r="AD320" s="169"/>
      <c r="AE320" s="447" t="str">
        <f t="shared" si="15"/>
        <v/>
      </c>
      <c r="AF320" s="169"/>
      <c r="AG320" s="169"/>
    </row>
    <row r="321" spans="2:33" x14ac:dyDescent="0.25">
      <c r="B321" s="169"/>
      <c r="C321" s="170"/>
      <c r="D321" s="443"/>
      <c r="E321" s="169"/>
      <c r="F321" s="171"/>
      <c r="G321" s="169"/>
      <c r="H321" s="169"/>
      <c r="I321" s="172"/>
      <c r="J321" s="172"/>
      <c r="K321" s="173"/>
      <c r="L321" s="173"/>
      <c r="M321" s="173"/>
      <c r="N321" s="174"/>
      <c r="O321" s="444">
        <f t="shared" si="16"/>
        <v>0</v>
      </c>
      <c r="P321" s="169"/>
      <c r="Q321" s="436"/>
      <c r="R321" s="436"/>
      <c r="S321" s="445" t="str">
        <f>IFERROR(IF(R321="",VLOOKUP(Q321,DMKH_NCC!$C$7:$G$150,3,0),VLOOKUP(R321,DMKH_NCC!$C$7:$G$150,3,0)),"")</f>
        <v/>
      </c>
      <c r="T321" s="445" t="str">
        <f>IFERROR(IF(R321="",VLOOKUP(Q321,DMKH_NCC!$C$7:$G$150,4,0),VLOOKUP(R321,DMKH_NCC!$C$7:$G$150,4,0)),"")</f>
        <v/>
      </c>
      <c r="U321" s="446" t="str">
        <f>IFERROR(IF(R321="",VLOOKUP(Q321,DMKH_NCC!$C$7:$G$150,5,0),VLOOKUP(R321,DMKH_NCC!$C$7:$G$150,5,0)),"")</f>
        <v/>
      </c>
      <c r="V321" s="169"/>
      <c r="W321" s="169"/>
      <c r="X321" s="171"/>
      <c r="Y321" s="447" t="str">
        <f>IF($G321="","",IF(OR(MONTH($C321)=1,MONTH($C321)=2,MONTH($C321)=3),1,IF(OR(MONTH($C321)=4,MONTH($C321)=5,MONTH($C321)=6),2,IF(OR(MONTH($C321)=7,MONTH($C321)=8,MONTH($C321)=9),3,IF(OR(MONTH($C321)=10,MONTH($C321)=11,MONTH($C321)=12),4)))))</f>
        <v/>
      </c>
      <c r="Z321" s="447" t="str">
        <f>IF(C321="","","Ngày  "&amp;DAY(C321)&amp; "  "&amp;"Tháng  "&amp;MONTH(C321) &amp;"  "&amp;"Năm"&amp;"  " &amp;YEAR(C321))</f>
        <v/>
      </c>
      <c r="AA321" s="169"/>
      <c r="AB321" s="169"/>
      <c r="AC321" s="169"/>
      <c r="AD321" s="169"/>
      <c r="AE321" s="447" t="str">
        <f t="shared" si="15"/>
        <v/>
      </c>
      <c r="AF321" s="169"/>
      <c r="AG321" s="169"/>
    </row>
    <row r="322" spans="2:33" x14ac:dyDescent="0.25">
      <c r="B322" s="169"/>
      <c r="C322" s="170"/>
      <c r="D322" s="443"/>
      <c r="E322" s="169"/>
      <c r="F322" s="171"/>
      <c r="G322" s="169"/>
      <c r="H322" s="169"/>
      <c r="I322" s="172"/>
      <c r="J322" s="172"/>
      <c r="K322" s="173"/>
      <c r="L322" s="173"/>
      <c r="M322" s="173"/>
      <c r="N322" s="174"/>
      <c r="O322" s="444">
        <f t="shared" si="16"/>
        <v>0</v>
      </c>
      <c r="P322" s="169"/>
      <c r="Q322" s="436"/>
      <c r="R322" s="436"/>
      <c r="S322" s="445" t="str">
        <f>IFERROR(IF(R322="",VLOOKUP(Q322,DMKH_NCC!$C$7:$G$150,3,0),VLOOKUP(R322,DMKH_NCC!$C$7:$G$150,3,0)),"")</f>
        <v/>
      </c>
      <c r="T322" s="445" t="str">
        <f>IFERROR(IF(R322="",VLOOKUP(Q322,DMKH_NCC!$C$7:$G$150,4,0),VLOOKUP(R322,DMKH_NCC!$C$7:$G$150,4,0)),"")</f>
        <v/>
      </c>
      <c r="U322" s="446" t="str">
        <f>IFERROR(IF(R322="",VLOOKUP(Q322,DMKH_NCC!$C$7:$G$150,5,0),VLOOKUP(R322,DMKH_NCC!$C$7:$G$150,5,0)),"")</f>
        <v/>
      </c>
      <c r="V322" s="169"/>
      <c r="W322" s="169"/>
      <c r="X322" s="171"/>
      <c r="Y322" s="447" t="str">
        <f>IF($G322="","",IF(OR(MONTH($C322)=1,MONTH($C322)=2,MONTH($C322)=3),1,IF(OR(MONTH($C322)=4,MONTH($C322)=5,MONTH($C322)=6),2,IF(OR(MONTH($C322)=7,MONTH($C322)=8,MONTH($C322)=9),3,IF(OR(MONTH($C322)=10,MONTH($C322)=11,MONTH($C322)=12),4)))))</f>
        <v/>
      </c>
      <c r="Z322" s="447" t="str">
        <f>IF(C322="","","Ngày  "&amp;DAY(C322)&amp; "  "&amp;"Tháng  "&amp;MONTH(C322) &amp;"  "&amp;"Năm"&amp;"  " &amp;YEAR(C322))</f>
        <v/>
      </c>
      <c r="AA322" s="169"/>
      <c r="AB322" s="169"/>
      <c r="AC322" s="169"/>
      <c r="AD322" s="169"/>
      <c r="AE322" s="447" t="str">
        <f t="shared" si="15"/>
        <v/>
      </c>
      <c r="AF322" s="169"/>
      <c r="AG322" s="169"/>
    </row>
    <row r="323" spans="2:33" x14ac:dyDescent="0.25">
      <c r="B323" s="169"/>
      <c r="C323" s="170"/>
      <c r="D323" s="443"/>
      <c r="E323" s="169"/>
      <c r="F323" s="171"/>
      <c r="G323" s="169"/>
      <c r="H323" s="169"/>
      <c r="I323" s="172"/>
      <c r="J323" s="172"/>
      <c r="K323" s="173"/>
      <c r="L323" s="173"/>
      <c r="M323" s="173"/>
      <c r="N323" s="174"/>
      <c r="O323" s="444">
        <f t="shared" si="16"/>
        <v>0</v>
      </c>
      <c r="P323" s="169"/>
      <c r="Q323" s="436"/>
      <c r="R323" s="436"/>
      <c r="S323" s="445" t="str">
        <f>IFERROR(IF(R323="",VLOOKUP(Q323,DMKH_NCC!$C$7:$G$150,3,0),VLOOKUP(R323,DMKH_NCC!$C$7:$G$150,3,0)),"")</f>
        <v/>
      </c>
      <c r="T323" s="445" t="str">
        <f>IFERROR(IF(R323="",VLOOKUP(Q323,DMKH_NCC!$C$7:$G$150,4,0),VLOOKUP(R323,DMKH_NCC!$C$7:$G$150,4,0)),"")</f>
        <v/>
      </c>
      <c r="U323" s="446" t="str">
        <f>IFERROR(IF(R323="",VLOOKUP(Q323,DMKH_NCC!$C$7:$G$150,5,0),VLOOKUP(R323,DMKH_NCC!$C$7:$G$150,5,0)),"")</f>
        <v/>
      </c>
      <c r="V323" s="169"/>
      <c r="W323" s="169"/>
      <c r="X323" s="171"/>
      <c r="Y323" s="447" t="str">
        <f>IF($G323="","",IF(OR(MONTH($C323)=1,MONTH($C323)=2,MONTH($C323)=3),1,IF(OR(MONTH($C323)=4,MONTH($C323)=5,MONTH($C323)=6),2,IF(OR(MONTH($C323)=7,MONTH($C323)=8,MONTH($C323)=9),3,IF(OR(MONTH($C323)=10,MONTH($C323)=11,MONTH($C323)=12),4)))))</f>
        <v/>
      </c>
      <c r="Z323" s="447" t="str">
        <f>IF(C323="","","Ngày  "&amp;DAY(C323)&amp; "  "&amp;"Tháng  "&amp;MONTH(C323) &amp;"  "&amp;"Năm"&amp;"  " &amp;YEAR(C323))</f>
        <v/>
      </c>
      <c r="AA323" s="169"/>
      <c r="AB323" s="169"/>
      <c r="AC323" s="169"/>
      <c r="AD323" s="169"/>
      <c r="AE323" s="447" t="str">
        <f t="shared" si="15"/>
        <v/>
      </c>
      <c r="AF323" s="169"/>
      <c r="AG323" s="169"/>
    </row>
    <row r="324" spans="2:33" x14ac:dyDescent="0.25">
      <c r="B324" s="169"/>
      <c r="C324" s="170"/>
      <c r="D324" s="443"/>
      <c r="E324" s="169"/>
      <c r="F324" s="171"/>
      <c r="G324" s="169"/>
      <c r="H324" s="169"/>
      <c r="I324" s="172"/>
      <c r="J324" s="172"/>
      <c r="K324" s="173"/>
      <c r="L324" s="173"/>
      <c r="M324" s="173"/>
      <c r="N324" s="174"/>
      <c r="O324" s="444">
        <f t="shared" si="16"/>
        <v>0</v>
      </c>
      <c r="P324" s="169"/>
      <c r="Q324" s="436"/>
      <c r="R324" s="436"/>
      <c r="S324" s="445" t="str">
        <f>IFERROR(IF(R324="",VLOOKUP(Q324,DMKH_NCC!$C$7:$G$150,3,0),VLOOKUP(R324,DMKH_NCC!$C$7:$G$150,3,0)),"")</f>
        <v/>
      </c>
      <c r="T324" s="445" t="str">
        <f>IFERROR(IF(R324="",VLOOKUP(Q324,DMKH_NCC!$C$7:$G$150,4,0),VLOOKUP(R324,DMKH_NCC!$C$7:$G$150,4,0)),"")</f>
        <v/>
      </c>
      <c r="U324" s="446" t="str">
        <f>IFERROR(IF(R324="",VLOOKUP(Q324,DMKH_NCC!$C$7:$G$150,5,0),VLOOKUP(R324,DMKH_NCC!$C$7:$G$150,5,0)),"")</f>
        <v/>
      </c>
      <c r="V324" s="169"/>
      <c r="W324" s="169"/>
      <c r="X324" s="171"/>
      <c r="Y324" s="447" t="str">
        <f>IF($G324="","",IF(OR(MONTH($C324)=1,MONTH($C324)=2,MONTH($C324)=3),1,IF(OR(MONTH($C324)=4,MONTH($C324)=5,MONTH($C324)=6),2,IF(OR(MONTH($C324)=7,MONTH($C324)=8,MONTH($C324)=9),3,IF(OR(MONTH($C324)=10,MONTH($C324)=11,MONTH($C324)=12),4)))))</f>
        <v/>
      </c>
      <c r="Z324" s="447" t="str">
        <f>IF(C324="","","Ngày  "&amp;DAY(C324)&amp; "  "&amp;"Tháng  "&amp;MONTH(C324) &amp;"  "&amp;"Năm"&amp;"  " &amp;YEAR(C324))</f>
        <v/>
      </c>
      <c r="AA324" s="169"/>
      <c r="AB324" s="169"/>
      <c r="AC324" s="169"/>
      <c r="AD324" s="169"/>
      <c r="AE324" s="447" t="str">
        <f t="shared" si="15"/>
        <v/>
      </c>
      <c r="AF324" s="169"/>
      <c r="AG324" s="169"/>
    </row>
    <row r="325" spans="2:33" x14ac:dyDescent="0.25">
      <c r="B325" s="169"/>
      <c r="C325" s="170"/>
      <c r="D325" s="443"/>
      <c r="E325" s="169"/>
      <c r="F325" s="171"/>
      <c r="G325" s="169"/>
      <c r="H325" s="169"/>
      <c r="I325" s="172"/>
      <c r="J325" s="172"/>
      <c r="K325" s="173"/>
      <c r="L325" s="173"/>
      <c r="M325" s="173"/>
      <c r="N325" s="174"/>
      <c r="O325" s="444">
        <f t="shared" si="16"/>
        <v>0</v>
      </c>
      <c r="P325" s="169"/>
      <c r="Q325" s="436"/>
      <c r="R325" s="436"/>
      <c r="S325" s="445" t="str">
        <f>IFERROR(IF(R325="",VLOOKUP(Q325,DMKH_NCC!$C$7:$G$150,3,0),VLOOKUP(R325,DMKH_NCC!$C$7:$G$150,3,0)),"")</f>
        <v/>
      </c>
      <c r="T325" s="445" t="str">
        <f>IFERROR(IF(R325="",VLOOKUP(Q325,DMKH_NCC!$C$7:$G$150,4,0),VLOOKUP(R325,DMKH_NCC!$C$7:$G$150,4,0)),"")</f>
        <v/>
      </c>
      <c r="U325" s="446" t="str">
        <f>IFERROR(IF(R325="",VLOOKUP(Q325,DMKH_NCC!$C$7:$G$150,5,0),VLOOKUP(R325,DMKH_NCC!$C$7:$G$150,5,0)),"")</f>
        <v/>
      </c>
      <c r="V325" s="169"/>
      <c r="W325" s="169"/>
      <c r="X325" s="171"/>
      <c r="Y325" s="447" t="str">
        <f>IF($G325="","",IF(OR(MONTH($C325)=1,MONTH($C325)=2,MONTH($C325)=3),1,IF(OR(MONTH($C325)=4,MONTH($C325)=5,MONTH($C325)=6),2,IF(OR(MONTH($C325)=7,MONTH($C325)=8,MONTH($C325)=9),3,IF(OR(MONTH($C325)=10,MONTH($C325)=11,MONTH($C325)=12),4)))))</f>
        <v/>
      </c>
      <c r="Z325" s="447" t="str">
        <f>IF(C325="","","Ngày  "&amp;DAY(C325)&amp; "  "&amp;"Tháng  "&amp;MONTH(C325) &amp;"  "&amp;"Năm"&amp;"  " &amp;YEAR(C325))</f>
        <v/>
      </c>
      <c r="AA325" s="169"/>
      <c r="AB325" s="169"/>
      <c r="AC325" s="169"/>
      <c r="AD325" s="169"/>
      <c r="AE325" s="447" t="str">
        <f t="shared" ref="AE325:AE388" si="17">IF(G325="","",IF(G325="MV",G325&amp;Y325,IF(G325="BR",G325&amp;N325&amp;Y325)))</f>
        <v/>
      </c>
      <c r="AF325" s="169"/>
      <c r="AG325" s="169"/>
    </row>
    <row r="326" spans="2:33" x14ac:dyDescent="0.25">
      <c r="B326" s="169"/>
      <c r="C326" s="170"/>
      <c r="D326" s="443"/>
      <c r="E326" s="169"/>
      <c r="F326" s="171"/>
      <c r="G326" s="169"/>
      <c r="H326" s="169"/>
      <c r="I326" s="172"/>
      <c r="J326" s="172"/>
      <c r="K326" s="173"/>
      <c r="L326" s="173"/>
      <c r="M326" s="173"/>
      <c r="N326" s="174"/>
      <c r="O326" s="444">
        <f t="shared" ref="O326:O389" si="18">N326*K326</f>
        <v>0</v>
      </c>
      <c r="P326" s="169"/>
      <c r="Q326" s="436"/>
      <c r="R326" s="436"/>
      <c r="S326" s="445" t="str">
        <f>IFERROR(IF(R326="",VLOOKUP(Q326,DMKH_NCC!$C$7:$G$150,3,0),VLOOKUP(R326,DMKH_NCC!$C$7:$G$150,3,0)),"")</f>
        <v/>
      </c>
      <c r="T326" s="445" t="str">
        <f>IFERROR(IF(R326="",VLOOKUP(Q326,DMKH_NCC!$C$7:$G$150,4,0),VLOOKUP(R326,DMKH_NCC!$C$7:$G$150,4,0)),"")</f>
        <v/>
      </c>
      <c r="U326" s="446" t="str">
        <f>IFERROR(IF(R326="",VLOOKUP(Q326,DMKH_NCC!$C$7:$G$150,5,0),VLOOKUP(R326,DMKH_NCC!$C$7:$G$150,5,0)),"")</f>
        <v/>
      </c>
      <c r="V326" s="169"/>
      <c r="W326" s="169"/>
      <c r="X326" s="171"/>
      <c r="Y326" s="447" t="str">
        <f>IF($G326="","",IF(OR(MONTH($C326)=1,MONTH($C326)=2,MONTH($C326)=3),1,IF(OR(MONTH($C326)=4,MONTH($C326)=5,MONTH($C326)=6),2,IF(OR(MONTH($C326)=7,MONTH($C326)=8,MONTH($C326)=9),3,IF(OR(MONTH($C326)=10,MONTH($C326)=11,MONTH($C326)=12),4)))))</f>
        <v/>
      </c>
      <c r="Z326" s="447" t="str">
        <f>IF(C326="","","Ngày  "&amp;DAY(C326)&amp; "  "&amp;"Tháng  "&amp;MONTH(C326) &amp;"  "&amp;"Năm"&amp;"  " &amp;YEAR(C326))</f>
        <v/>
      </c>
      <c r="AA326" s="169"/>
      <c r="AB326" s="169"/>
      <c r="AC326" s="169"/>
      <c r="AD326" s="169"/>
      <c r="AE326" s="447" t="str">
        <f t="shared" si="17"/>
        <v/>
      </c>
      <c r="AF326" s="169"/>
      <c r="AG326" s="169"/>
    </row>
    <row r="327" spans="2:33" x14ac:dyDescent="0.25">
      <c r="B327" s="169"/>
      <c r="C327" s="170"/>
      <c r="D327" s="443"/>
      <c r="E327" s="169"/>
      <c r="F327" s="171"/>
      <c r="G327" s="169"/>
      <c r="H327" s="169"/>
      <c r="I327" s="172"/>
      <c r="J327" s="172"/>
      <c r="K327" s="173"/>
      <c r="L327" s="173"/>
      <c r="M327" s="173"/>
      <c r="N327" s="174"/>
      <c r="O327" s="444">
        <f t="shared" si="18"/>
        <v>0</v>
      </c>
      <c r="P327" s="169"/>
      <c r="Q327" s="436"/>
      <c r="R327" s="436"/>
      <c r="S327" s="445" t="str">
        <f>IFERROR(IF(R327="",VLOOKUP(Q327,DMKH_NCC!$C$7:$G$150,3,0),VLOOKUP(R327,DMKH_NCC!$C$7:$G$150,3,0)),"")</f>
        <v/>
      </c>
      <c r="T327" s="445" t="str">
        <f>IFERROR(IF(R327="",VLOOKUP(Q327,DMKH_NCC!$C$7:$G$150,4,0),VLOOKUP(R327,DMKH_NCC!$C$7:$G$150,4,0)),"")</f>
        <v/>
      </c>
      <c r="U327" s="446" t="str">
        <f>IFERROR(IF(R327="",VLOOKUP(Q327,DMKH_NCC!$C$7:$G$150,5,0),VLOOKUP(R327,DMKH_NCC!$C$7:$G$150,5,0)),"")</f>
        <v/>
      </c>
      <c r="V327" s="169"/>
      <c r="W327" s="169"/>
      <c r="X327" s="171"/>
      <c r="Y327" s="447" t="str">
        <f>IF($G327="","",IF(OR(MONTH($C327)=1,MONTH($C327)=2,MONTH($C327)=3),1,IF(OR(MONTH($C327)=4,MONTH($C327)=5,MONTH($C327)=6),2,IF(OR(MONTH($C327)=7,MONTH($C327)=8,MONTH($C327)=9),3,IF(OR(MONTH($C327)=10,MONTH($C327)=11,MONTH($C327)=12),4)))))</f>
        <v/>
      </c>
      <c r="Z327" s="447" t="str">
        <f>IF(C327="","","Ngày  "&amp;DAY(C327)&amp; "  "&amp;"Tháng  "&amp;MONTH(C327) &amp;"  "&amp;"Năm"&amp;"  " &amp;YEAR(C327))</f>
        <v/>
      </c>
      <c r="AA327" s="169"/>
      <c r="AB327" s="169"/>
      <c r="AC327" s="169"/>
      <c r="AD327" s="169"/>
      <c r="AE327" s="447" t="str">
        <f t="shared" si="17"/>
        <v/>
      </c>
      <c r="AF327" s="169"/>
      <c r="AG327" s="169"/>
    </row>
    <row r="328" spans="2:33" x14ac:dyDescent="0.25">
      <c r="B328" s="169"/>
      <c r="C328" s="170"/>
      <c r="D328" s="443"/>
      <c r="E328" s="169"/>
      <c r="F328" s="171"/>
      <c r="G328" s="169"/>
      <c r="H328" s="169"/>
      <c r="I328" s="172"/>
      <c r="J328" s="172"/>
      <c r="K328" s="173"/>
      <c r="L328" s="173"/>
      <c r="M328" s="173"/>
      <c r="N328" s="174"/>
      <c r="O328" s="444">
        <f t="shared" si="18"/>
        <v>0</v>
      </c>
      <c r="P328" s="169"/>
      <c r="Q328" s="436"/>
      <c r="R328" s="436"/>
      <c r="S328" s="445" t="str">
        <f>IFERROR(IF(R328="",VLOOKUP(Q328,DMKH_NCC!$C$7:$G$150,3,0),VLOOKUP(R328,DMKH_NCC!$C$7:$G$150,3,0)),"")</f>
        <v/>
      </c>
      <c r="T328" s="445" t="str">
        <f>IFERROR(IF(R328="",VLOOKUP(Q328,DMKH_NCC!$C$7:$G$150,4,0),VLOOKUP(R328,DMKH_NCC!$C$7:$G$150,4,0)),"")</f>
        <v/>
      </c>
      <c r="U328" s="446" t="str">
        <f>IFERROR(IF(R328="",VLOOKUP(Q328,DMKH_NCC!$C$7:$G$150,5,0),VLOOKUP(R328,DMKH_NCC!$C$7:$G$150,5,0)),"")</f>
        <v/>
      </c>
      <c r="V328" s="169"/>
      <c r="W328" s="169"/>
      <c r="X328" s="171"/>
      <c r="Y328" s="447" t="str">
        <f>IF($G328="","",IF(OR(MONTH($C328)=1,MONTH($C328)=2,MONTH($C328)=3),1,IF(OR(MONTH($C328)=4,MONTH($C328)=5,MONTH($C328)=6),2,IF(OR(MONTH($C328)=7,MONTH($C328)=8,MONTH($C328)=9),3,IF(OR(MONTH($C328)=10,MONTH($C328)=11,MONTH($C328)=12),4)))))</f>
        <v/>
      </c>
      <c r="Z328" s="447" t="str">
        <f>IF(C328="","","Ngày  "&amp;DAY(C328)&amp; "  "&amp;"Tháng  "&amp;MONTH(C328) &amp;"  "&amp;"Năm"&amp;"  " &amp;YEAR(C328))</f>
        <v/>
      </c>
      <c r="AA328" s="169"/>
      <c r="AB328" s="169"/>
      <c r="AC328" s="169"/>
      <c r="AD328" s="169"/>
      <c r="AE328" s="447" t="str">
        <f t="shared" si="17"/>
        <v/>
      </c>
      <c r="AF328" s="169"/>
      <c r="AG328" s="169"/>
    </row>
    <row r="329" spans="2:33" x14ac:dyDescent="0.25">
      <c r="B329" s="169"/>
      <c r="C329" s="170"/>
      <c r="D329" s="443"/>
      <c r="E329" s="169"/>
      <c r="F329" s="171"/>
      <c r="G329" s="169"/>
      <c r="H329" s="169"/>
      <c r="I329" s="172"/>
      <c r="J329" s="172"/>
      <c r="K329" s="173"/>
      <c r="L329" s="173"/>
      <c r="M329" s="173"/>
      <c r="N329" s="174"/>
      <c r="O329" s="444">
        <f t="shared" si="18"/>
        <v>0</v>
      </c>
      <c r="P329" s="169"/>
      <c r="Q329" s="436"/>
      <c r="R329" s="436"/>
      <c r="S329" s="445" t="str">
        <f>IFERROR(IF(R329="",VLOOKUP(Q329,DMKH_NCC!$C$7:$G$150,3,0),VLOOKUP(R329,DMKH_NCC!$C$7:$G$150,3,0)),"")</f>
        <v/>
      </c>
      <c r="T329" s="445" t="str">
        <f>IFERROR(IF(R329="",VLOOKUP(Q329,DMKH_NCC!$C$7:$G$150,4,0),VLOOKUP(R329,DMKH_NCC!$C$7:$G$150,4,0)),"")</f>
        <v/>
      </c>
      <c r="U329" s="446" t="str">
        <f>IFERROR(IF(R329="",VLOOKUP(Q329,DMKH_NCC!$C$7:$G$150,5,0),VLOOKUP(R329,DMKH_NCC!$C$7:$G$150,5,0)),"")</f>
        <v/>
      </c>
      <c r="V329" s="169"/>
      <c r="W329" s="169"/>
      <c r="X329" s="171"/>
      <c r="Y329" s="447" t="str">
        <f>IF($G329="","",IF(OR(MONTH($C329)=1,MONTH($C329)=2,MONTH($C329)=3),1,IF(OR(MONTH($C329)=4,MONTH($C329)=5,MONTH($C329)=6),2,IF(OR(MONTH($C329)=7,MONTH($C329)=8,MONTH($C329)=9),3,IF(OR(MONTH($C329)=10,MONTH($C329)=11,MONTH($C329)=12),4)))))</f>
        <v/>
      </c>
      <c r="Z329" s="447" t="str">
        <f>IF(C329="","","Ngày  "&amp;DAY(C329)&amp; "  "&amp;"Tháng  "&amp;MONTH(C329) &amp;"  "&amp;"Năm"&amp;"  " &amp;YEAR(C329))</f>
        <v/>
      </c>
      <c r="AA329" s="169"/>
      <c r="AB329" s="169"/>
      <c r="AC329" s="169"/>
      <c r="AD329" s="169"/>
      <c r="AE329" s="447" t="str">
        <f t="shared" si="17"/>
        <v/>
      </c>
      <c r="AF329" s="169"/>
      <c r="AG329" s="169"/>
    </row>
    <row r="330" spans="2:33" x14ac:dyDescent="0.25">
      <c r="B330" s="169"/>
      <c r="C330" s="170"/>
      <c r="D330" s="443"/>
      <c r="E330" s="169"/>
      <c r="F330" s="171"/>
      <c r="G330" s="169"/>
      <c r="H330" s="169"/>
      <c r="I330" s="172"/>
      <c r="J330" s="172"/>
      <c r="K330" s="173"/>
      <c r="L330" s="173"/>
      <c r="M330" s="173"/>
      <c r="N330" s="174"/>
      <c r="O330" s="444">
        <f t="shared" si="18"/>
        <v>0</v>
      </c>
      <c r="P330" s="169"/>
      <c r="Q330" s="436"/>
      <c r="R330" s="436"/>
      <c r="S330" s="445" t="str">
        <f>IFERROR(IF(R330="",VLOOKUP(Q330,DMKH_NCC!$C$7:$G$150,3,0),VLOOKUP(R330,DMKH_NCC!$C$7:$G$150,3,0)),"")</f>
        <v/>
      </c>
      <c r="T330" s="445" t="str">
        <f>IFERROR(IF(R330="",VLOOKUP(Q330,DMKH_NCC!$C$7:$G$150,4,0),VLOOKUP(R330,DMKH_NCC!$C$7:$G$150,4,0)),"")</f>
        <v/>
      </c>
      <c r="U330" s="446" t="str">
        <f>IFERROR(IF(R330="",VLOOKUP(Q330,DMKH_NCC!$C$7:$G$150,5,0),VLOOKUP(R330,DMKH_NCC!$C$7:$G$150,5,0)),"")</f>
        <v/>
      </c>
      <c r="V330" s="169"/>
      <c r="W330" s="169"/>
      <c r="X330" s="171"/>
      <c r="Y330" s="447" t="str">
        <f>IF($G330="","",IF(OR(MONTH($C330)=1,MONTH($C330)=2,MONTH($C330)=3),1,IF(OR(MONTH($C330)=4,MONTH($C330)=5,MONTH($C330)=6),2,IF(OR(MONTH($C330)=7,MONTH($C330)=8,MONTH($C330)=9),3,IF(OR(MONTH($C330)=10,MONTH($C330)=11,MONTH($C330)=12),4)))))</f>
        <v/>
      </c>
      <c r="Z330" s="447" t="str">
        <f>IF(C330="","","Ngày  "&amp;DAY(C330)&amp; "  "&amp;"Tháng  "&amp;MONTH(C330) &amp;"  "&amp;"Năm"&amp;"  " &amp;YEAR(C330))</f>
        <v/>
      </c>
      <c r="AA330" s="169"/>
      <c r="AB330" s="169"/>
      <c r="AC330" s="169"/>
      <c r="AD330" s="169"/>
      <c r="AE330" s="447" t="str">
        <f t="shared" si="17"/>
        <v/>
      </c>
      <c r="AF330" s="169"/>
      <c r="AG330" s="169"/>
    </row>
    <row r="331" spans="2:33" x14ac:dyDescent="0.25">
      <c r="B331" s="169"/>
      <c r="C331" s="170"/>
      <c r="D331" s="443"/>
      <c r="E331" s="169"/>
      <c r="F331" s="171"/>
      <c r="G331" s="169"/>
      <c r="H331" s="169"/>
      <c r="I331" s="172"/>
      <c r="J331" s="172"/>
      <c r="K331" s="173"/>
      <c r="L331" s="173"/>
      <c r="M331" s="173"/>
      <c r="N331" s="174"/>
      <c r="O331" s="444">
        <f t="shared" si="18"/>
        <v>0</v>
      </c>
      <c r="P331" s="169"/>
      <c r="Q331" s="436"/>
      <c r="R331" s="436"/>
      <c r="S331" s="445" t="str">
        <f>IFERROR(IF(R331="",VLOOKUP(Q331,DMKH_NCC!$C$7:$G$150,3,0),VLOOKUP(R331,DMKH_NCC!$C$7:$G$150,3,0)),"")</f>
        <v/>
      </c>
      <c r="T331" s="445" t="str">
        <f>IFERROR(IF(R331="",VLOOKUP(Q331,DMKH_NCC!$C$7:$G$150,4,0),VLOOKUP(R331,DMKH_NCC!$C$7:$G$150,4,0)),"")</f>
        <v/>
      </c>
      <c r="U331" s="446" t="str">
        <f>IFERROR(IF(R331="",VLOOKUP(Q331,DMKH_NCC!$C$7:$G$150,5,0),VLOOKUP(R331,DMKH_NCC!$C$7:$G$150,5,0)),"")</f>
        <v/>
      </c>
      <c r="V331" s="169"/>
      <c r="W331" s="169"/>
      <c r="X331" s="171"/>
      <c r="Y331" s="447" t="str">
        <f>IF($G331="","",IF(OR(MONTH($C331)=1,MONTH($C331)=2,MONTH($C331)=3),1,IF(OR(MONTH($C331)=4,MONTH($C331)=5,MONTH($C331)=6),2,IF(OR(MONTH($C331)=7,MONTH($C331)=8,MONTH($C331)=9),3,IF(OR(MONTH($C331)=10,MONTH($C331)=11,MONTH($C331)=12),4)))))</f>
        <v/>
      </c>
      <c r="Z331" s="447" t="str">
        <f>IF(C331="","","Ngày  "&amp;DAY(C331)&amp; "  "&amp;"Tháng  "&amp;MONTH(C331) &amp;"  "&amp;"Năm"&amp;"  " &amp;YEAR(C331))</f>
        <v/>
      </c>
      <c r="AA331" s="169"/>
      <c r="AB331" s="169"/>
      <c r="AC331" s="169"/>
      <c r="AD331" s="169"/>
      <c r="AE331" s="447" t="str">
        <f t="shared" si="17"/>
        <v/>
      </c>
      <c r="AF331" s="169"/>
      <c r="AG331" s="169"/>
    </row>
    <row r="332" spans="2:33" x14ac:dyDescent="0.25">
      <c r="B332" s="169"/>
      <c r="C332" s="170"/>
      <c r="D332" s="443"/>
      <c r="E332" s="169"/>
      <c r="F332" s="171"/>
      <c r="G332" s="169"/>
      <c r="H332" s="169"/>
      <c r="I332" s="172"/>
      <c r="J332" s="172"/>
      <c r="K332" s="173"/>
      <c r="L332" s="173"/>
      <c r="M332" s="173"/>
      <c r="N332" s="174"/>
      <c r="O332" s="444">
        <f t="shared" si="18"/>
        <v>0</v>
      </c>
      <c r="P332" s="169"/>
      <c r="Q332" s="436"/>
      <c r="R332" s="436"/>
      <c r="S332" s="445" t="str">
        <f>IFERROR(IF(R332="",VLOOKUP(Q332,DMKH_NCC!$C$7:$G$150,3,0),VLOOKUP(R332,DMKH_NCC!$C$7:$G$150,3,0)),"")</f>
        <v/>
      </c>
      <c r="T332" s="445" t="str">
        <f>IFERROR(IF(R332="",VLOOKUP(Q332,DMKH_NCC!$C$7:$G$150,4,0),VLOOKUP(R332,DMKH_NCC!$C$7:$G$150,4,0)),"")</f>
        <v/>
      </c>
      <c r="U332" s="446" t="str">
        <f>IFERROR(IF(R332="",VLOOKUP(Q332,DMKH_NCC!$C$7:$G$150,5,0),VLOOKUP(R332,DMKH_NCC!$C$7:$G$150,5,0)),"")</f>
        <v/>
      </c>
      <c r="V332" s="169"/>
      <c r="W332" s="169"/>
      <c r="X332" s="171"/>
      <c r="Y332" s="447" t="str">
        <f>IF($G332="","",IF(OR(MONTH($C332)=1,MONTH($C332)=2,MONTH($C332)=3),1,IF(OR(MONTH($C332)=4,MONTH($C332)=5,MONTH($C332)=6),2,IF(OR(MONTH($C332)=7,MONTH($C332)=8,MONTH($C332)=9),3,IF(OR(MONTH($C332)=10,MONTH($C332)=11,MONTH($C332)=12),4)))))</f>
        <v/>
      </c>
      <c r="Z332" s="447" t="str">
        <f>IF(C332="","","Ngày  "&amp;DAY(C332)&amp; "  "&amp;"Tháng  "&amp;MONTH(C332) &amp;"  "&amp;"Năm"&amp;"  " &amp;YEAR(C332))</f>
        <v/>
      </c>
      <c r="AA332" s="169"/>
      <c r="AB332" s="169"/>
      <c r="AC332" s="169"/>
      <c r="AD332" s="169"/>
      <c r="AE332" s="447" t="str">
        <f t="shared" si="17"/>
        <v/>
      </c>
      <c r="AF332" s="169"/>
      <c r="AG332" s="169"/>
    </row>
    <row r="333" spans="2:33" x14ac:dyDescent="0.25">
      <c r="B333" s="169"/>
      <c r="C333" s="170"/>
      <c r="D333" s="443"/>
      <c r="E333" s="169"/>
      <c r="F333" s="171"/>
      <c r="G333" s="169"/>
      <c r="H333" s="169"/>
      <c r="I333" s="172"/>
      <c r="J333" s="172"/>
      <c r="K333" s="173"/>
      <c r="L333" s="173"/>
      <c r="M333" s="173"/>
      <c r="N333" s="174"/>
      <c r="O333" s="444">
        <f t="shared" si="18"/>
        <v>0</v>
      </c>
      <c r="P333" s="169"/>
      <c r="Q333" s="436"/>
      <c r="R333" s="436"/>
      <c r="S333" s="445" t="str">
        <f>IFERROR(IF(R333="",VLOOKUP(Q333,DMKH_NCC!$C$7:$G$150,3,0),VLOOKUP(R333,DMKH_NCC!$C$7:$G$150,3,0)),"")</f>
        <v/>
      </c>
      <c r="T333" s="445" t="str">
        <f>IFERROR(IF(R333="",VLOOKUP(Q333,DMKH_NCC!$C$7:$G$150,4,0),VLOOKUP(R333,DMKH_NCC!$C$7:$G$150,4,0)),"")</f>
        <v/>
      </c>
      <c r="U333" s="446" t="str">
        <f>IFERROR(IF(R333="",VLOOKUP(Q333,DMKH_NCC!$C$7:$G$150,5,0),VLOOKUP(R333,DMKH_NCC!$C$7:$G$150,5,0)),"")</f>
        <v/>
      </c>
      <c r="V333" s="169"/>
      <c r="W333" s="169"/>
      <c r="X333" s="171"/>
      <c r="Y333" s="447" t="str">
        <f>IF($G333="","",IF(OR(MONTH($C333)=1,MONTH($C333)=2,MONTH($C333)=3),1,IF(OR(MONTH($C333)=4,MONTH($C333)=5,MONTH($C333)=6),2,IF(OR(MONTH($C333)=7,MONTH($C333)=8,MONTH($C333)=9),3,IF(OR(MONTH($C333)=10,MONTH($C333)=11,MONTH($C333)=12),4)))))</f>
        <v/>
      </c>
      <c r="Z333" s="447" t="str">
        <f>IF(C333="","","Ngày  "&amp;DAY(C333)&amp; "  "&amp;"Tháng  "&amp;MONTH(C333) &amp;"  "&amp;"Năm"&amp;"  " &amp;YEAR(C333))</f>
        <v/>
      </c>
      <c r="AA333" s="169"/>
      <c r="AB333" s="169"/>
      <c r="AC333" s="169"/>
      <c r="AD333" s="169"/>
      <c r="AE333" s="447" t="str">
        <f t="shared" si="17"/>
        <v/>
      </c>
      <c r="AF333" s="169"/>
      <c r="AG333" s="169"/>
    </row>
    <row r="334" spans="2:33" x14ac:dyDescent="0.25">
      <c r="B334" s="169"/>
      <c r="C334" s="170"/>
      <c r="D334" s="443"/>
      <c r="E334" s="169"/>
      <c r="F334" s="171"/>
      <c r="G334" s="169"/>
      <c r="H334" s="169"/>
      <c r="I334" s="172"/>
      <c r="J334" s="172"/>
      <c r="K334" s="173"/>
      <c r="L334" s="173"/>
      <c r="M334" s="173"/>
      <c r="N334" s="174"/>
      <c r="O334" s="444">
        <f t="shared" si="18"/>
        <v>0</v>
      </c>
      <c r="P334" s="169"/>
      <c r="Q334" s="436"/>
      <c r="R334" s="436"/>
      <c r="S334" s="445" t="str">
        <f>IFERROR(IF(R334="",VLOOKUP(Q334,DMKH_NCC!$C$7:$G$150,3,0),VLOOKUP(R334,DMKH_NCC!$C$7:$G$150,3,0)),"")</f>
        <v/>
      </c>
      <c r="T334" s="445" t="str">
        <f>IFERROR(IF(R334="",VLOOKUP(Q334,DMKH_NCC!$C$7:$G$150,4,0),VLOOKUP(R334,DMKH_NCC!$C$7:$G$150,4,0)),"")</f>
        <v/>
      </c>
      <c r="U334" s="446" t="str">
        <f>IFERROR(IF(R334="",VLOOKUP(Q334,DMKH_NCC!$C$7:$G$150,5,0),VLOOKUP(R334,DMKH_NCC!$C$7:$G$150,5,0)),"")</f>
        <v/>
      </c>
      <c r="V334" s="169"/>
      <c r="W334" s="169"/>
      <c r="X334" s="171"/>
      <c r="Y334" s="447" t="str">
        <f>IF($G334="","",IF(OR(MONTH($C334)=1,MONTH($C334)=2,MONTH($C334)=3),1,IF(OR(MONTH($C334)=4,MONTH($C334)=5,MONTH($C334)=6),2,IF(OR(MONTH($C334)=7,MONTH($C334)=8,MONTH($C334)=9),3,IF(OR(MONTH($C334)=10,MONTH($C334)=11,MONTH($C334)=12),4)))))</f>
        <v/>
      </c>
      <c r="Z334" s="447" t="str">
        <f>IF(C334="","","Ngày  "&amp;DAY(C334)&amp; "  "&amp;"Tháng  "&amp;MONTH(C334) &amp;"  "&amp;"Năm"&amp;"  " &amp;YEAR(C334))</f>
        <v/>
      </c>
      <c r="AA334" s="169"/>
      <c r="AB334" s="169"/>
      <c r="AC334" s="169"/>
      <c r="AD334" s="169"/>
      <c r="AE334" s="447" t="str">
        <f t="shared" si="17"/>
        <v/>
      </c>
      <c r="AF334" s="169"/>
      <c r="AG334" s="169"/>
    </row>
    <row r="335" spans="2:33" x14ac:dyDescent="0.25">
      <c r="B335" s="169"/>
      <c r="C335" s="170"/>
      <c r="D335" s="443"/>
      <c r="E335" s="169"/>
      <c r="F335" s="171"/>
      <c r="G335" s="169"/>
      <c r="H335" s="169"/>
      <c r="I335" s="172"/>
      <c r="J335" s="172"/>
      <c r="K335" s="173"/>
      <c r="L335" s="173"/>
      <c r="M335" s="173"/>
      <c r="N335" s="174"/>
      <c r="O335" s="444">
        <f t="shared" si="18"/>
        <v>0</v>
      </c>
      <c r="P335" s="169"/>
      <c r="Q335" s="436"/>
      <c r="R335" s="436"/>
      <c r="S335" s="445" t="str">
        <f>IFERROR(IF(R335="",VLOOKUP(Q335,DMKH_NCC!$C$7:$G$150,3,0),VLOOKUP(R335,DMKH_NCC!$C$7:$G$150,3,0)),"")</f>
        <v/>
      </c>
      <c r="T335" s="445" t="str">
        <f>IFERROR(IF(R335="",VLOOKUP(Q335,DMKH_NCC!$C$7:$G$150,4,0),VLOOKUP(R335,DMKH_NCC!$C$7:$G$150,4,0)),"")</f>
        <v/>
      </c>
      <c r="U335" s="446" t="str">
        <f>IFERROR(IF(R335="",VLOOKUP(Q335,DMKH_NCC!$C$7:$G$150,5,0),VLOOKUP(R335,DMKH_NCC!$C$7:$G$150,5,0)),"")</f>
        <v/>
      </c>
      <c r="V335" s="169"/>
      <c r="W335" s="169"/>
      <c r="X335" s="171"/>
      <c r="Y335" s="447" t="str">
        <f>IF($G335="","",IF(OR(MONTH($C335)=1,MONTH($C335)=2,MONTH($C335)=3),1,IF(OR(MONTH($C335)=4,MONTH($C335)=5,MONTH($C335)=6),2,IF(OR(MONTH($C335)=7,MONTH($C335)=8,MONTH($C335)=9),3,IF(OR(MONTH($C335)=10,MONTH($C335)=11,MONTH($C335)=12),4)))))</f>
        <v/>
      </c>
      <c r="Z335" s="447" t="str">
        <f>IF(C335="","","Ngày  "&amp;DAY(C335)&amp; "  "&amp;"Tháng  "&amp;MONTH(C335) &amp;"  "&amp;"Năm"&amp;"  " &amp;YEAR(C335))</f>
        <v/>
      </c>
      <c r="AA335" s="169"/>
      <c r="AB335" s="169"/>
      <c r="AC335" s="169"/>
      <c r="AD335" s="169"/>
      <c r="AE335" s="447" t="str">
        <f t="shared" si="17"/>
        <v/>
      </c>
      <c r="AF335" s="169"/>
      <c r="AG335" s="169"/>
    </row>
    <row r="336" spans="2:33" x14ac:dyDescent="0.25">
      <c r="B336" s="169"/>
      <c r="C336" s="170"/>
      <c r="D336" s="443"/>
      <c r="E336" s="169"/>
      <c r="F336" s="171"/>
      <c r="G336" s="169"/>
      <c r="H336" s="169"/>
      <c r="I336" s="172"/>
      <c r="J336" s="172"/>
      <c r="K336" s="173"/>
      <c r="L336" s="173"/>
      <c r="M336" s="173"/>
      <c r="N336" s="174"/>
      <c r="O336" s="444">
        <f t="shared" si="18"/>
        <v>0</v>
      </c>
      <c r="P336" s="169"/>
      <c r="Q336" s="436"/>
      <c r="R336" s="436"/>
      <c r="S336" s="445" t="str">
        <f>IFERROR(IF(R336="",VLOOKUP(Q336,DMKH_NCC!$C$7:$G$150,3,0),VLOOKUP(R336,DMKH_NCC!$C$7:$G$150,3,0)),"")</f>
        <v/>
      </c>
      <c r="T336" s="445" t="str">
        <f>IFERROR(IF(R336="",VLOOKUP(Q336,DMKH_NCC!$C$7:$G$150,4,0),VLOOKUP(R336,DMKH_NCC!$C$7:$G$150,4,0)),"")</f>
        <v/>
      </c>
      <c r="U336" s="446" t="str">
        <f>IFERROR(IF(R336="",VLOOKUP(Q336,DMKH_NCC!$C$7:$G$150,5,0),VLOOKUP(R336,DMKH_NCC!$C$7:$G$150,5,0)),"")</f>
        <v/>
      </c>
      <c r="V336" s="169"/>
      <c r="W336" s="169"/>
      <c r="X336" s="171"/>
      <c r="Y336" s="447" t="str">
        <f>IF($G336="","",IF(OR(MONTH($C336)=1,MONTH($C336)=2,MONTH($C336)=3),1,IF(OR(MONTH($C336)=4,MONTH($C336)=5,MONTH($C336)=6),2,IF(OR(MONTH($C336)=7,MONTH($C336)=8,MONTH($C336)=9),3,IF(OR(MONTH($C336)=10,MONTH($C336)=11,MONTH($C336)=12),4)))))</f>
        <v/>
      </c>
      <c r="Z336" s="447" t="str">
        <f>IF(C336="","","Ngày  "&amp;DAY(C336)&amp; "  "&amp;"Tháng  "&amp;MONTH(C336) &amp;"  "&amp;"Năm"&amp;"  " &amp;YEAR(C336))</f>
        <v/>
      </c>
      <c r="AA336" s="169"/>
      <c r="AB336" s="169"/>
      <c r="AC336" s="169"/>
      <c r="AD336" s="169"/>
      <c r="AE336" s="447" t="str">
        <f t="shared" si="17"/>
        <v/>
      </c>
      <c r="AF336" s="169"/>
      <c r="AG336" s="169"/>
    </row>
    <row r="337" spans="2:33" x14ac:dyDescent="0.25">
      <c r="B337" s="169"/>
      <c r="C337" s="170"/>
      <c r="D337" s="443"/>
      <c r="E337" s="169"/>
      <c r="F337" s="171"/>
      <c r="G337" s="169"/>
      <c r="H337" s="169"/>
      <c r="I337" s="172"/>
      <c r="J337" s="172"/>
      <c r="K337" s="173"/>
      <c r="L337" s="173"/>
      <c r="M337" s="173"/>
      <c r="N337" s="174"/>
      <c r="O337" s="444">
        <f t="shared" si="18"/>
        <v>0</v>
      </c>
      <c r="P337" s="169"/>
      <c r="Q337" s="436"/>
      <c r="R337" s="436"/>
      <c r="S337" s="445" t="str">
        <f>IFERROR(IF(R337="",VLOOKUP(Q337,DMKH_NCC!$C$7:$G$150,3,0),VLOOKUP(R337,DMKH_NCC!$C$7:$G$150,3,0)),"")</f>
        <v/>
      </c>
      <c r="T337" s="445" t="str">
        <f>IFERROR(IF(R337="",VLOOKUP(Q337,DMKH_NCC!$C$7:$G$150,4,0),VLOOKUP(R337,DMKH_NCC!$C$7:$G$150,4,0)),"")</f>
        <v/>
      </c>
      <c r="U337" s="446" t="str">
        <f>IFERROR(IF(R337="",VLOOKUP(Q337,DMKH_NCC!$C$7:$G$150,5,0),VLOOKUP(R337,DMKH_NCC!$C$7:$G$150,5,0)),"")</f>
        <v/>
      </c>
      <c r="V337" s="169"/>
      <c r="W337" s="169"/>
      <c r="X337" s="171"/>
      <c r="Y337" s="447" t="str">
        <f>IF($G337="","",IF(OR(MONTH($C337)=1,MONTH($C337)=2,MONTH($C337)=3),1,IF(OR(MONTH($C337)=4,MONTH($C337)=5,MONTH($C337)=6),2,IF(OR(MONTH($C337)=7,MONTH($C337)=8,MONTH($C337)=9),3,IF(OR(MONTH($C337)=10,MONTH($C337)=11,MONTH($C337)=12),4)))))</f>
        <v/>
      </c>
      <c r="Z337" s="447" t="str">
        <f>IF(C337="","","Ngày  "&amp;DAY(C337)&amp; "  "&amp;"Tháng  "&amp;MONTH(C337) &amp;"  "&amp;"Năm"&amp;"  " &amp;YEAR(C337))</f>
        <v/>
      </c>
      <c r="AA337" s="169"/>
      <c r="AB337" s="169"/>
      <c r="AC337" s="169"/>
      <c r="AD337" s="169"/>
      <c r="AE337" s="447" t="str">
        <f t="shared" si="17"/>
        <v/>
      </c>
      <c r="AF337" s="169"/>
      <c r="AG337" s="169"/>
    </row>
    <row r="338" spans="2:33" x14ac:dyDescent="0.25">
      <c r="B338" s="169"/>
      <c r="C338" s="170"/>
      <c r="D338" s="443"/>
      <c r="E338" s="169"/>
      <c r="F338" s="171"/>
      <c r="G338" s="169"/>
      <c r="H338" s="169"/>
      <c r="I338" s="172"/>
      <c r="J338" s="172"/>
      <c r="K338" s="173"/>
      <c r="L338" s="173"/>
      <c r="M338" s="173"/>
      <c r="N338" s="174"/>
      <c r="O338" s="444">
        <f t="shared" si="18"/>
        <v>0</v>
      </c>
      <c r="P338" s="169"/>
      <c r="Q338" s="436"/>
      <c r="R338" s="436"/>
      <c r="S338" s="445" t="str">
        <f>IFERROR(IF(R338="",VLOOKUP(Q338,DMKH_NCC!$C$7:$G$150,3,0),VLOOKUP(R338,DMKH_NCC!$C$7:$G$150,3,0)),"")</f>
        <v/>
      </c>
      <c r="T338" s="445" t="str">
        <f>IFERROR(IF(R338="",VLOOKUP(Q338,DMKH_NCC!$C$7:$G$150,4,0),VLOOKUP(R338,DMKH_NCC!$C$7:$G$150,4,0)),"")</f>
        <v/>
      </c>
      <c r="U338" s="446" t="str">
        <f>IFERROR(IF(R338="",VLOOKUP(Q338,DMKH_NCC!$C$7:$G$150,5,0),VLOOKUP(R338,DMKH_NCC!$C$7:$G$150,5,0)),"")</f>
        <v/>
      </c>
      <c r="V338" s="169"/>
      <c r="W338" s="169"/>
      <c r="X338" s="171"/>
      <c r="Y338" s="447" t="str">
        <f>IF($G338="","",IF(OR(MONTH($C338)=1,MONTH($C338)=2,MONTH($C338)=3),1,IF(OR(MONTH($C338)=4,MONTH($C338)=5,MONTH($C338)=6),2,IF(OR(MONTH($C338)=7,MONTH($C338)=8,MONTH($C338)=9),3,IF(OR(MONTH($C338)=10,MONTH($C338)=11,MONTH($C338)=12),4)))))</f>
        <v/>
      </c>
      <c r="Z338" s="447" t="str">
        <f>IF(C338="","","Ngày  "&amp;DAY(C338)&amp; "  "&amp;"Tháng  "&amp;MONTH(C338) &amp;"  "&amp;"Năm"&amp;"  " &amp;YEAR(C338))</f>
        <v/>
      </c>
      <c r="AA338" s="169"/>
      <c r="AB338" s="169"/>
      <c r="AC338" s="169"/>
      <c r="AD338" s="169"/>
      <c r="AE338" s="447" t="str">
        <f t="shared" si="17"/>
        <v/>
      </c>
      <c r="AF338" s="169"/>
      <c r="AG338" s="169"/>
    </row>
    <row r="339" spans="2:33" x14ac:dyDescent="0.25">
      <c r="B339" s="169"/>
      <c r="C339" s="170"/>
      <c r="D339" s="443"/>
      <c r="E339" s="169"/>
      <c r="F339" s="171"/>
      <c r="G339" s="169"/>
      <c r="H339" s="169"/>
      <c r="I339" s="172"/>
      <c r="J339" s="172"/>
      <c r="K339" s="173"/>
      <c r="L339" s="173"/>
      <c r="M339" s="173"/>
      <c r="N339" s="174"/>
      <c r="O339" s="444">
        <f t="shared" si="18"/>
        <v>0</v>
      </c>
      <c r="P339" s="169"/>
      <c r="Q339" s="436"/>
      <c r="R339" s="436"/>
      <c r="S339" s="445" t="str">
        <f>IFERROR(IF(R339="",VLOOKUP(Q339,DMKH_NCC!$C$7:$G$150,3,0),VLOOKUP(R339,DMKH_NCC!$C$7:$G$150,3,0)),"")</f>
        <v/>
      </c>
      <c r="T339" s="445" t="str">
        <f>IFERROR(IF(R339="",VLOOKUP(Q339,DMKH_NCC!$C$7:$G$150,4,0),VLOOKUP(R339,DMKH_NCC!$C$7:$G$150,4,0)),"")</f>
        <v/>
      </c>
      <c r="U339" s="446" t="str">
        <f>IFERROR(IF(R339="",VLOOKUP(Q339,DMKH_NCC!$C$7:$G$150,5,0),VLOOKUP(R339,DMKH_NCC!$C$7:$G$150,5,0)),"")</f>
        <v/>
      </c>
      <c r="V339" s="169"/>
      <c r="W339" s="169"/>
      <c r="X339" s="171"/>
      <c r="Y339" s="447" t="str">
        <f>IF($G339="","",IF(OR(MONTH($C339)=1,MONTH($C339)=2,MONTH($C339)=3),1,IF(OR(MONTH($C339)=4,MONTH($C339)=5,MONTH($C339)=6),2,IF(OR(MONTH($C339)=7,MONTH($C339)=8,MONTH($C339)=9),3,IF(OR(MONTH($C339)=10,MONTH($C339)=11,MONTH($C339)=12),4)))))</f>
        <v/>
      </c>
      <c r="Z339" s="447" t="str">
        <f>IF(C339="","","Ngày  "&amp;DAY(C339)&amp; "  "&amp;"Tháng  "&amp;MONTH(C339) &amp;"  "&amp;"Năm"&amp;"  " &amp;YEAR(C339))</f>
        <v/>
      </c>
      <c r="AA339" s="169"/>
      <c r="AB339" s="169"/>
      <c r="AC339" s="169"/>
      <c r="AD339" s="169"/>
      <c r="AE339" s="447" t="str">
        <f t="shared" si="17"/>
        <v/>
      </c>
      <c r="AF339" s="169"/>
      <c r="AG339" s="169"/>
    </row>
    <row r="340" spans="2:33" x14ac:dyDescent="0.25">
      <c r="B340" s="169"/>
      <c r="C340" s="170"/>
      <c r="D340" s="443"/>
      <c r="E340" s="169"/>
      <c r="F340" s="171"/>
      <c r="G340" s="169"/>
      <c r="H340" s="169"/>
      <c r="I340" s="172"/>
      <c r="J340" s="172"/>
      <c r="K340" s="173"/>
      <c r="L340" s="173"/>
      <c r="M340" s="173"/>
      <c r="N340" s="174"/>
      <c r="O340" s="444">
        <f t="shared" si="18"/>
        <v>0</v>
      </c>
      <c r="P340" s="169"/>
      <c r="Q340" s="436"/>
      <c r="R340" s="436"/>
      <c r="S340" s="445" t="str">
        <f>IFERROR(IF(R340="",VLOOKUP(Q340,DMKH_NCC!$C$7:$G$150,3,0),VLOOKUP(R340,DMKH_NCC!$C$7:$G$150,3,0)),"")</f>
        <v/>
      </c>
      <c r="T340" s="445" t="str">
        <f>IFERROR(IF(R340="",VLOOKUP(Q340,DMKH_NCC!$C$7:$G$150,4,0),VLOOKUP(R340,DMKH_NCC!$C$7:$G$150,4,0)),"")</f>
        <v/>
      </c>
      <c r="U340" s="446" t="str">
        <f>IFERROR(IF(R340="",VLOOKUP(Q340,DMKH_NCC!$C$7:$G$150,5,0),VLOOKUP(R340,DMKH_NCC!$C$7:$G$150,5,0)),"")</f>
        <v/>
      </c>
      <c r="V340" s="169"/>
      <c r="W340" s="169"/>
      <c r="X340" s="171"/>
      <c r="Y340" s="447" t="str">
        <f>IF($G340="","",IF(OR(MONTH($C340)=1,MONTH($C340)=2,MONTH($C340)=3),1,IF(OR(MONTH($C340)=4,MONTH($C340)=5,MONTH($C340)=6),2,IF(OR(MONTH($C340)=7,MONTH($C340)=8,MONTH($C340)=9),3,IF(OR(MONTH($C340)=10,MONTH($C340)=11,MONTH($C340)=12),4)))))</f>
        <v/>
      </c>
      <c r="Z340" s="447" t="str">
        <f>IF(C340="","","Ngày  "&amp;DAY(C340)&amp; "  "&amp;"Tháng  "&amp;MONTH(C340) &amp;"  "&amp;"Năm"&amp;"  " &amp;YEAR(C340))</f>
        <v/>
      </c>
      <c r="AA340" s="169"/>
      <c r="AB340" s="169"/>
      <c r="AC340" s="169"/>
      <c r="AD340" s="169"/>
      <c r="AE340" s="447" t="str">
        <f t="shared" si="17"/>
        <v/>
      </c>
      <c r="AF340" s="169"/>
      <c r="AG340" s="169"/>
    </row>
    <row r="341" spans="2:33" x14ac:dyDescent="0.25">
      <c r="B341" s="169"/>
      <c r="C341" s="170"/>
      <c r="D341" s="443"/>
      <c r="E341" s="169"/>
      <c r="F341" s="171"/>
      <c r="G341" s="169"/>
      <c r="H341" s="169"/>
      <c r="I341" s="172"/>
      <c r="J341" s="172"/>
      <c r="K341" s="173"/>
      <c r="L341" s="173"/>
      <c r="M341" s="173"/>
      <c r="N341" s="174"/>
      <c r="O341" s="444">
        <f t="shared" si="18"/>
        <v>0</v>
      </c>
      <c r="P341" s="169"/>
      <c r="Q341" s="436"/>
      <c r="R341" s="436"/>
      <c r="S341" s="445" t="str">
        <f>IFERROR(IF(R341="",VLOOKUP(Q341,DMKH_NCC!$C$7:$G$150,3,0),VLOOKUP(R341,DMKH_NCC!$C$7:$G$150,3,0)),"")</f>
        <v/>
      </c>
      <c r="T341" s="445" t="str">
        <f>IFERROR(IF(R341="",VLOOKUP(Q341,DMKH_NCC!$C$7:$G$150,4,0),VLOOKUP(R341,DMKH_NCC!$C$7:$G$150,4,0)),"")</f>
        <v/>
      </c>
      <c r="U341" s="446" t="str">
        <f>IFERROR(IF(R341="",VLOOKUP(Q341,DMKH_NCC!$C$7:$G$150,5,0),VLOOKUP(R341,DMKH_NCC!$C$7:$G$150,5,0)),"")</f>
        <v/>
      </c>
      <c r="V341" s="169"/>
      <c r="W341" s="169"/>
      <c r="X341" s="171"/>
      <c r="Y341" s="447" t="str">
        <f>IF($G341="","",IF(OR(MONTH($C341)=1,MONTH($C341)=2,MONTH($C341)=3),1,IF(OR(MONTH($C341)=4,MONTH($C341)=5,MONTH($C341)=6),2,IF(OR(MONTH($C341)=7,MONTH($C341)=8,MONTH($C341)=9),3,IF(OR(MONTH($C341)=10,MONTH($C341)=11,MONTH($C341)=12),4)))))</f>
        <v/>
      </c>
      <c r="Z341" s="447" t="str">
        <f>IF(C341="","","Ngày  "&amp;DAY(C341)&amp; "  "&amp;"Tháng  "&amp;MONTH(C341) &amp;"  "&amp;"Năm"&amp;"  " &amp;YEAR(C341))</f>
        <v/>
      </c>
      <c r="AA341" s="169"/>
      <c r="AB341" s="169"/>
      <c r="AC341" s="169"/>
      <c r="AD341" s="169"/>
      <c r="AE341" s="447" t="str">
        <f t="shared" si="17"/>
        <v/>
      </c>
      <c r="AF341" s="169"/>
      <c r="AG341" s="169"/>
    </row>
    <row r="342" spans="2:33" x14ac:dyDescent="0.25">
      <c r="B342" s="169"/>
      <c r="C342" s="170"/>
      <c r="D342" s="443"/>
      <c r="E342" s="169"/>
      <c r="F342" s="171"/>
      <c r="G342" s="169"/>
      <c r="H342" s="169"/>
      <c r="I342" s="172"/>
      <c r="J342" s="172"/>
      <c r="K342" s="173"/>
      <c r="L342" s="173"/>
      <c r="M342" s="173"/>
      <c r="N342" s="174"/>
      <c r="O342" s="444">
        <f t="shared" si="18"/>
        <v>0</v>
      </c>
      <c r="P342" s="169"/>
      <c r="Q342" s="436"/>
      <c r="R342" s="436"/>
      <c r="S342" s="445" t="str">
        <f>IFERROR(IF(R342="",VLOOKUP(Q342,DMKH_NCC!$C$7:$G$150,3,0),VLOOKUP(R342,DMKH_NCC!$C$7:$G$150,3,0)),"")</f>
        <v/>
      </c>
      <c r="T342" s="445" t="str">
        <f>IFERROR(IF(R342="",VLOOKUP(Q342,DMKH_NCC!$C$7:$G$150,4,0),VLOOKUP(R342,DMKH_NCC!$C$7:$G$150,4,0)),"")</f>
        <v/>
      </c>
      <c r="U342" s="446" t="str">
        <f>IFERROR(IF(R342="",VLOOKUP(Q342,DMKH_NCC!$C$7:$G$150,5,0),VLOOKUP(R342,DMKH_NCC!$C$7:$G$150,5,0)),"")</f>
        <v/>
      </c>
      <c r="V342" s="169"/>
      <c r="W342" s="169"/>
      <c r="X342" s="171"/>
      <c r="Y342" s="447" t="str">
        <f>IF($G342="","",IF(OR(MONTH($C342)=1,MONTH($C342)=2,MONTH($C342)=3),1,IF(OR(MONTH($C342)=4,MONTH($C342)=5,MONTH($C342)=6),2,IF(OR(MONTH($C342)=7,MONTH($C342)=8,MONTH($C342)=9),3,IF(OR(MONTH($C342)=10,MONTH($C342)=11,MONTH($C342)=12),4)))))</f>
        <v/>
      </c>
      <c r="Z342" s="447" t="str">
        <f>IF(C342="","","Ngày  "&amp;DAY(C342)&amp; "  "&amp;"Tháng  "&amp;MONTH(C342) &amp;"  "&amp;"Năm"&amp;"  " &amp;YEAR(C342))</f>
        <v/>
      </c>
      <c r="AA342" s="169"/>
      <c r="AB342" s="169"/>
      <c r="AC342" s="169"/>
      <c r="AD342" s="169"/>
      <c r="AE342" s="447" t="str">
        <f t="shared" si="17"/>
        <v/>
      </c>
      <c r="AF342" s="169"/>
      <c r="AG342" s="169"/>
    </row>
    <row r="343" spans="2:33" x14ac:dyDescent="0.25">
      <c r="B343" s="169"/>
      <c r="C343" s="170"/>
      <c r="D343" s="443"/>
      <c r="E343" s="169"/>
      <c r="F343" s="171"/>
      <c r="G343" s="169"/>
      <c r="H343" s="169"/>
      <c r="I343" s="172"/>
      <c r="J343" s="172"/>
      <c r="K343" s="173"/>
      <c r="L343" s="173"/>
      <c r="M343" s="173"/>
      <c r="N343" s="174"/>
      <c r="O343" s="444">
        <f t="shared" si="18"/>
        <v>0</v>
      </c>
      <c r="P343" s="169"/>
      <c r="Q343" s="436"/>
      <c r="R343" s="436"/>
      <c r="S343" s="445" t="str">
        <f>IFERROR(IF(R343="",VLOOKUP(Q343,DMKH_NCC!$C$7:$G$150,3,0),VLOOKUP(R343,DMKH_NCC!$C$7:$G$150,3,0)),"")</f>
        <v/>
      </c>
      <c r="T343" s="445" t="str">
        <f>IFERROR(IF(R343="",VLOOKUP(Q343,DMKH_NCC!$C$7:$G$150,4,0),VLOOKUP(R343,DMKH_NCC!$C$7:$G$150,4,0)),"")</f>
        <v/>
      </c>
      <c r="U343" s="446" t="str">
        <f>IFERROR(IF(R343="",VLOOKUP(Q343,DMKH_NCC!$C$7:$G$150,5,0),VLOOKUP(R343,DMKH_NCC!$C$7:$G$150,5,0)),"")</f>
        <v/>
      </c>
      <c r="V343" s="169"/>
      <c r="W343" s="169"/>
      <c r="X343" s="171"/>
      <c r="Y343" s="447" t="str">
        <f>IF($G343="","",IF(OR(MONTH($C343)=1,MONTH($C343)=2,MONTH($C343)=3),1,IF(OR(MONTH($C343)=4,MONTH($C343)=5,MONTH($C343)=6),2,IF(OR(MONTH($C343)=7,MONTH($C343)=8,MONTH($C343)=9),3,IF(OR(MONTH($C343)=10,MONTH($C343)=11,MONTH($C343)=12),4)))))</f>
        <v/>
      </c>
      <c r="Z343" s="447" t="str">
        <f>IF(C343="","","Ngày  "&amp;DAY(C343)&amp; "  "&amp;"Tháng  "&amp;MONTH(C343) &amp;"  "&amp;"Năm"&amp;"  " &amp;YEAR(C343))</f>
        <v/>
      </c>
      <c r="AA343" s="169"/>
      <c r="AB343" s="169"/>
      <c r="AC343" s="169"/>
      <c r="AD343" s="169"/>
      <c r="AE343" s="447" t="str">
        <f t="shared" si="17"/>
        <v/>
      </c>
      <c r="AF343" s="169"/>
      <c r="AG343" s="169"/>
    </row>
    <row r="344" spans="2:33" x14ac:dyDescent="0.25">
      <c r="B344" s="169"/>
      <c r="C344" s="170"/>
      <c r="D344" s="443"/>
      <c r="E344" s="169"/>
      <c r="F344" s="171"/>
      <c r="G344" s="169"/>
      <c r="H344" s="169"/>
      <c r="I344" s="172"/>
      <c r="J344" s="172"/>
      <c r="K344" s="173"/>
      <c r="L344" s="173"/>
      <c r="M344" s="173"/>
      <c r="N344" s="174"/>
      <c r="O344" s="444">
        <f t="shared" si="18"/>
        <v>0</v>
      </c>
      <c r="P344" s="169"/>
      <c r="Q344" s="436"/>
      <c r="R344" s="436"/>
      <c r="S344" s="445" t="str">
        <f>IFERROR(IF(R344="",VLOOKUP(Q344,DMKH_NCC!$C$7:$G$150,3,0),VLOOKUP(R344,DMKH_NCC!$C$7:$G$150,3,0)),"")</f>
        <v/>
      </c>
      <c r="T344" s="445" t="str">
        <f>IFERROR(IF(R344="",VLOOKUP(Q344,DMKH_NCC!$C$7:$G$150,4,0),VLOOKUP(R344,DMKH_NCC!$C$7:$G$150,4,0)),"")</f>
        <v/>
      </c>
      <c r="U344" s="446" t="str">
        <f>IFERROR(IF(R344="",VLOOKUP(Q344,DMKH_NCC!$C$7:$G$150,5,0),VLOOKUP(R344,DMKH_NCC!$C$7:$G$150,5,0)),"")</f>
        <v/>
      </c>
      <c r="V344" s="169"/>
      <c r="W344" s="169"/>
      <c r="X344" s="171"/>
      <c r="Y344" s="447" t="str">
        <f>IF($G344="","",IF(OR(MONTH($C344)=1,MONTH($C344)=2,MONTH($C344)=3),1,IF(OR(MONTH($C344)=4,MONTH($C344)=5,MONTH($C344)=6),2,IF(OR(MONTH($C344)=7,MONTH($C344)=8,MONTH($C344)=9),3,IF(OR(MONTH($C344)=10,MONTH($C344)=11,MONTH($C344)=12),4)))))</f>
        <v/>
      </c>
      <c r="Z344" s="447" t="str">
        <f>IF(C344="","","Ngày  "&amp;DAY(C344)&amp; "  "&amp;"Tháng  "&amp;MONTH(C344) &amp;"  "&amp;"Năm"&amp;"  " &amp;YEAR(C344))</f>
        <v/>
      </c>
      <c r="AA344" s="169"/>
      <c r="AB344" s="169"/>
      <c r="AC344" s="169"/>
      <c r="AD344" s="169"/>
      <c r="AE344" s="447" t="str">
        <f t="shared" si="17"/>
        <v/>
      </c>
      <c r="AF344" s="169"/>
      <c r="AG344" s="169"/>
    </row>
    <row r="345" spans="2:33" x14ac:dyDescent="0.25">
      <c r="B345" s="169"/>
      <c r="C345" s="170"/>
      <c r="D345" s="443"/>
      <c r="E345" s="169"/>
      <c r="F345" s="171"/>
      <c r="G345" s="169"/>
      <c r="H345" s="169"/>
      <c r="I345" s="172"/>
      <c r="J345" s="172"/>
      <c r="K345" s="173"/>
      <c r="L345" s="173"/>
      <c r="M345" s="173"/>
      <c r="N345" s="174"/>
      <c r="O345" s="444">
        <f t="shared" si="18"/>
        <v>0</v>
      </c>
      <c r="P345" s="169"/>
      <c r="Q345" s="436"/>
      <c r="R345" s="436"/>
      <c r="S345" s="445" t="str">
        <f>IFERROR(IF(R345="",VLOOKUP(Q345,DMKH_NCC!$C$7:$G$150,3,0),VLOOKUP(R345,DMKH_NCC!$C$7:$G$150,3,0)),"")</f>
        <v/>
      </c>
      <c r="T345" s="445" t="str">
        <f>IFERROR(IF(R345="",VLOOKUP(Q345,DMKH_NCC!$C$7:$G$150,4,0),VLOOKUP(R345,DMKH_NCC!$C$7:$G$150,4,0)),"")</f>
        <v/>
      </c>
      <c r="U345" s="446" t="str">
        <f>IFERROR(IF(R345="",VLOOKUP(Q345,DMKH_NCC!$C$7:$G$150,5,0),VLOOKUP(R345,DMKH_NCC!$C$7:$G$150,5,0)),"")</f>
        <v/>
      </c>
      <c r="V345" s="169"/>
      <c r="W345" s="169"/>
      <c r="X345" s="171"/>
      <c r="Y345" s="447" t="str">
        <f>IF($G345="","",IF(OR(MONTH($C345)=1,MONTH($C345)=2,MONTH($C345)=3),1,IF(OR(MONTH($C345)=4,MONTH($C345)=5,MONTH($C345)=6),2,IF(OR(MONTH($C345)=7,MONTH($C345)=8,MONTH($C345)=9),3,IF(OR(MONTH($C345)=10,MONTH($C345)=11,MONTH($C345)=12),4)))))</f>
        <v/>
      </c>
      <c r="Z345" s="447" t="str">
        <f>IF(C345="","","Ngày  "&amp;DAY(C345)&amp; "  "&amp;"Tháng  "&amp;MONTH(C345) &amp;"  "&amp;"Năm"&amp;"  " &amp;YEAR(C345))</f>
        <v/>
      </c>
      <c r="AA345" s="169"/>
      <c r="AB345" s="169"/>
      <c r="AC345" s="169"/>
      <c r="AD345" s="169"/>
      <c r="AE345" s="447" t="str">
        <f t="shared" si="17"/>
        <v/>
      </c>
      <c r="AF345" s="169"/>
      <c r="AG345" s="169"/>
    </row>
    <row r="346" spans="2:33" x14ac:dyDescent="0.25">
      <c r="B346" s="169"/>
      <c r="C346" s="170"/>
      <c r="D346" s="443"/>
      <c r="E346" s="169"/>
      <c r="F346" s="171"/>
      <c r="G346" s="169"/>
      <c r="H346" s="169"/>
      <c r="I346" s="172"/>
      <c r="J346" s="172"/>
      <c r="K346" s="173"/>
      <c r="L346" s="173"/>
      <c r="M346" s="173"/>
      <c r="N346" s="174"/>
      <c r="O346" s="444">
        <f t="shared" si="18"/>
        <v>0</v>
      </c>
      <c r="P346" s="169"/>
      <c r="Q346" s="436"/>
      <c r="R346" s="436"/>
      <c r="S346" s="445" t="str">
        <f>IFERROR(IF(R346="",VLOOKUP(Q346,DMKH_NCC!$C$7:$G$150,3,0),VLOOKUP(R346,DMKH_NCC!$C$7:$G$150,3,0)),"")</f>
        <v/>
      </c>
      <c r="T346" s="445" t="str">
        <f>IFERROR(IF(R346="",VLOOKUP(Q346,DMKH_NCC!$C$7:$G$150,4,0),VLOOKUP(R346,DMKH_NCC!$C$7:$G$150,4,0)),"")</f>
        <v/>
      </c>
      <c r="U346" s="446" t="str">
        <f>IFERROR(IF(R346="",VLOOKUP(Q346,DMKH_NCC!$C$7:$G$150,5,0),VLOOKUP(R346,DMKH_NCC!$C$7:$G$150,5,0)),"")</f>
        <v/>
      </c>
      <c r="V346" s="169"/>
      <c r="W346" s="169"/>
      <c r="X346" s="171"/>
      <c r="Y346" s="447" t="str">
        <f>IF($G346="","",IF(OR(MONTH($C346)=1,MONTH($C346)=2,MONTH($C346)=3),1,IF(OR(MONTH($C346)=4,MONTH($C346)=5,MONTH($C346)=6),2,IF(OR(MONTH($C346)=7,MONTH($C346)=8,MONTH($C346)=9),3,IF(OR(MONTH($C346)=10,MONTH($C346)=11,MONTH($C346)=12),4)))))</f>
        <v/>
      </c>
      <c r="Z346" s="447" t="str">
        <f>IF(C346="","","Ngày  "&amp;DAY(C346)&amp; "  "&amp;"Tháng  "&amp;MONTH(C346) &amp;"  "&amp;"Năm"&amp;"  " &amp;YEAR(C346))</f>
        <v/>
      </c>
      <c r="AA346" s="169"/>
      <c r="AB346" s="169"/>
      <c r="AC346" s="169"/>
      <c r="AD346" s="169"/>
      <c r="AE346" s="447" t="str">
        <f t="shared" si="17"/>
        <v/>
      </c>
      <c r="AF346" s="169"/>
      <c r="AG346" s="169"/>
    </row>
    <row r="347" spans="2:33" x14ac:dyDescent="0.25">
      <c r="B347" s="169"/>
      <c r="C347" s="170"/>
      <c r="D347" s="443"/>
      <c r="E347" s="169"/>
      <c r="F347" s="171"/>
      <c r="G347" s="169"/>
      <c r="H347" s="169"/>
      <c r="I347" s="172"/>
      <c r="J347" s="172"/>
      <c r="K347" s="173"/>
      <c r="L347" s="173"/>
      <c r="M347" s="173"/>
      <c r="N347" s="174"/>
      <c r="O347" s="444">
        <f t="shared" si="18"/>
        <v>0</v>
      </c>
      <c r="P347" s="169"/>
      <c r="Q347" s="436"/>
      <c r="R347" s="436"/>
      <c r="S347" s="445" t="str">
        <f>IFERROR(IF(R347="",VLOOKUP(Q347,DMKH_NCC!$C$7:$G$150,3,0),VLOOKUP(R347,DMKH_NCC!$C$7:$G$150,3,0)),"")</f>
        <v/>
      </c>
      <c r="T347" s="445" t="str">
        <f>IFERROR(IF(R347="",VLOOKUP(Q347,DMKH_NCC!$C$7:$G$150,4,0),VLOOKUP(R347,DMKH_NCC!$C$7:$G$150,4,0)),"")</f>
        <v/>
      </c>
      <c r="U347" s="446" t="str">
        <f>IFERROR(IF(R347="",VLOOKUP(Q347,DMKH_NCC!$C$7:$G$150,5,0),VLOOKUP(R347,DMKH_NCC!$C$7:$G$150,5,0)),"")</f>
        <v/>
      </c>
      <c r="V347" s="169"/>
      <c r="W347" s="169"/>
      <c r="X347" s="171"/>
      <c r="Y347" s="447" t="str">
        <f>IF($G347="","",IF(OR(MONTH($C347)=1,MONTH($C347)=2,MONTH($C347)=3),1,IF(OR(MONTH($C347)=4,MONTH($C347)=5,MONTH($C347)=6),2,IF(OR(MONTH($C347)=7,MONTH($C347)=8,MONTH($C347)=9),3,IF(OR(MONTH($C347)=10,MONTH($C347)=11,MONTH($C347)=12),4)))))</f>
        <v/>
      </c>
      <c r="Z347" s="447" t="str">
        <f>IF(C347="","","Ngày  "&amp;DAY(C347)&amp; "  "&amp;"Tháng  "&amp;MONTH(C347) &amp;"  "&amp;"Năm"&amp;"  " &amp;YEAR(C347))</f>
        <v/>
      </c>
      <c r="AA347" s="169"/>
      <c r="AB347" s="169"/>
      <c r="AC347" s="169"/>
      <c r="AD347" s="169"/>
      <c r="AE347" s="447" t="str">
        <f t="shared" si="17"/>
        <v/>
      </c>
      <c r="AF347" s="169"/>
      <c r="AG347" s="169"/>
    </row>
    <row r="348" spans="2:33" x14ac:dyDescent="0.25">
      <c r="B348" s="169"/>
      <c r="C348" s="170"/>
      <c r="D348" s="443"/>
      <c r="E348" s="169"/>
      <c r="F348" s="171"/>
      <c r="G348" s="169"/>
      <c r="H348" s="169"/>
      <c r="I348" s="172"/>
      <c r="J348" s="172"/>
      <c r="K348" s="173"/>
      <c r="L348" s="173"/>
      <c r="M348" s="173"/>
      <c r="N348" s="174"/>
      <c r="O348" s="444">
        <f t="shared" si="18"/>
        <v>0</v>
      </c>
      <c r="P348" s="169"/>
      <c r="Q348" s="436"/>
      <c r="R348" s="436"/>
      <c r="S348" s="445" t="str">
        <f>IFERROR(IF(R348="",VLOOKUP(Q348,DMKH_NCC!$C$7:$G$150,3,0),VLOOKUP(R348,DMKH_NCC!$C$7:$G$150,3,0)),"")</f>
        <v/>
      </c>
      <c r="T348" s="445" t="str">
        <f>IFERROR(IF(R348="",VLOOKUP(Q348,DMKH_NCC!$C$7:$G$150,4,0),VLOOKUP(R348,DMKH_NCC!$C$7:$G$150,4,0)),"")</f>
        <v/>
      </c>
      <c r="U348" s="446" t="str">
        <f>IFERROR(IF(R348="",VLOOKUP(Q348,DMKH_NCC!$C$7:$G$150,5,0),VLOOKUP(R348,DMKH_NCC!$C$7:$G$150,5,0)),"")</f>
        <v/>
      </c>
      <c r="V348" s="169"/>
      <c r="W348" s="169"/>
      <c r="X348" s="171"/>
      <c r="Y348" s="447" t="str">
        <f>IF($G348="","",IF(OR(MONTH($C348)=1,MONTH($C348)=2,MONTH($C348)=3),1,IF(OR(MONTH($C348)=4,MONTH($C348)=5,MONTH($C348)=6),2,IF(OR(MONTH($C348)=7,MONTH($C348)=8,MONTH($C348)=9),3,IF(OR(MONTH($C348)=10,MONTH($C348)=11,MONTH($C348)=12),4)))))</f>
        <v/>
      </c>
      <c r="Z348" s="447" t="str">
        <f>IF(C348="","","Ngày  "&amp;DAY(C348)&amp; "  "&amp;"Tháng  "&amp;MONTH(C348) &amp;"  "&amp;"Năm"&amp;"  " &amp;YEAR(C348))</f>
        <v/>
      </c>
      <c r="AA348" s="169"/>
      <c r="AB348" s="169"/>
      <c r="AC348" s="169"/>
      <c r="AD348" s="169"/>
      <c r="AE348" s="447" t="str">
        <f t="shared" si="17"/>
        <v/>
      </c>
      <c r="AF348" s="169"/>
      <c r="AG348" s="169"/>
    </row>
    <row r="349" spans="2:33" x14ac:dyDescent="0.25">
      <c r="B349" s="169"/>
      <c r="C349" s="170"/>
      <c r="D349" s="443"/>
      <c r="E349" s="169"/>
      <c r="F349" s="171"/>
      <c r="G349" s="169"/>
      <c r="H349" s="169"/>
      <c r="I349" s="172"/>
      <c r="J349" s="172"/>
      <c r="K349" s="173"/>
      <c r="L349" s="173"/>
      <c r="M349" s="173"/>
      <c r="N349" s="174"/>
      <c r="O349" s="444">
        <f t="shared" si="18"/>
        <v>0</v>
      </c>
      <c r="P349" s="169"/>
      <c r="Q349" s="436"/>
      <c r="R349" s="436"/>
      <c r="S349" s="445" t="str">
        <f>IFERROR(IF(R349="",VLOOKUP(Q349,DMKH_NCC!$C$7:$G$150,3,0),VLOOKUP(R349,DMKH_NCC!$C$7:$G$150,3,0)),"")</f>
        <v/>
      </c>
      <c r="T349" s="445" t="str">
        <f>IFERROR(IF(R349="",VLOOKUP(Q349,DMKH_NCC!$C$7:$G$150,4,0),VLOOKUP(R349,DMKH_NCC!$C$7:$G$150,4,0)),"")</f>
        <v/>
      </c>
      <c r="U349" s="446" t="str">
        <f>IFERROR(IF(R349="",VLOOKUP(Q349,DMKH_NCC!$C$7:$G$150,5,0),VLOOKUP(R349,DMKH_NCC!$C$7:$G$150,5,0)),"")</f>
        <v/>
      </c>
      <c r="V349" s="169"/>
      <c r="W349" s="169"/>
      <c r="X349" s="171"/>
      <c r="Y349" s="447" t="str">
        <f>IF($G349="","",IF(OR(MONTH($C349)=1,MONTH($C349)=2,MONTH($C349)=3),1,IF(OR(MONTH($C349)=4,MONTH($C349)=5,MONTH($C349)=6),2,IF(OR(MONTH($C349)=7,MONTH($C349)=8,MONTH($C349)=9),3,IF(OR(MONTH($C349)=10,MONTH($C349)=11,MONTH($C349)=12),4)))))</f>
        <v/>
      </c>
      <c r="Z349" s="447" t="str">
        <f>IF(C349="","","Ngày  "&amp;DAY(C349)&amp; "  "&amp;"Tháng  "&amp;MONTH(C349) &amp;"  "&amp;"Năm"&amp;"  " &amp;YEAR(C349))</f>
        <v/>
      </c>
      <c r="AA349" s="169"/>
      <c r="AB349" s="169"/>
      <c r="AC349" s="169"/>
      <c r="AD349" s="169"/>
      <c r="AE349" s="447" t="str">
        <f t="shared" si="17"/>
        <v/>
      </c>
      <c r="AF349" s="169"/>
      <c r="AG349" s="169"/>
    </row>
    <row r="350" spans="2:33" x14ac:dyDescent="0.25">
      <c r="B350" s="169"/>
      <c r="C350" s="170"/>
      <c r="D350" s="443"/>
      <c r="E350" s="169"/>
      <c r="F350" s="171"/>
      <c r="G350" s="169"/>
      <c r="H350" s="169"/>
      <c r="I350" s="172"/>
      <c r="J350" s="172"/>
      <c r="K350" s="173"/>
      <c r="L350" s="173"/>
      <c r="M350" s="173"/>
      <c r="N350" s="174"/>
      <c r="O350" s="444">
        <f t="shared" si="18"/>
        <v>0</v>
      </c>
      <c r="P350" s="169"/>
      <c r="Q350" s="436"/>
      <c r="R350" s="436"/>
      <c r="S350" s="445" t="str">
        <f>IFERROR(IF(R350="",VLOOKUP(Q350,DMKH_NCC!$C$7:$G$150,3,0),VLOOKUP(R350,DMKH_NCC!$C$7:$G$150,3,0)),"")</f>
        <v/>
      </c>
      <c r="T350" s="445" t="str">
        <f>IFERROR(IF(R350="",VLOOKUP(Q350,DMKH_NCC!$C$7:$G$150,4,0),VLOOKUP(R350,DMKH_NCC!$C$7:$G$150,4,0)),"")</f>
        <v/>
      </c>
      <c r="U350" s="446" t="str">
        <f>IFERROR(IF(R350="",VLOOKUP(Q350,DMKH_NCC!$C$7:$G$150,5,0),VLOOKUP(R350,DMKH_NCC!$C$7:$G$150,5,0)),"")</f>
        <v/>
      </c>
      <c r="V350" s="169"/>
      <c r="W350" s="169"/>
      <c r="X350" s="171"/>
      <c r="Y350" s="447" t="str">
        <f>IF($G350="","",IF(OR(MONTH($C350)=1,MONTH($C350)=2,MONTH($C350)=3),1,IF(OR(MONTH($C350)=4,MONTH($C350)=5,MONTH($C350)=6),2,IF(OR(MONTH($C350)=7,MONTH($C350)=8,MONTH($C350)=9),3,IF(OR(MONTH($C350)=10,MONTH($C350)=11,MONTH($C350)=12),4)))))</f>
        <v/>
      </c>
      <c r="Z350" s="447" t="str">
        <f>IF(C350="","","Ngày  "&amp;DAY(C350)&amp; "  "&amp;"Tháng  "&amp;MONTH(C350) &amp;"  "&amp;"Năm"&amp;"  " &amp;YEAR(C350))</f>
        <v/>
      </c>
      <c r="AA350" s="169"/>
      <c r="AB350" s="169"/>
      <c r="AC350" s="169"/>
      <c r="AD350" s="169"/>
      <c r="AE350" s="447" t="str">
        <f t="shared" si="17"/>
        <v/>
      </c>
      <c r="AF350" s="169"/>
      <c r="AG350" s="169"/>
    </row>
    <row r="351" spans="2:33" x14ac:dyDescent="0.25">
      <c r="B351" s="169"/>
      <c r="C351" s="170"/>
      <c r="D351" s="443"/>
      <c r="E351" s="169"/>
      <c r="F351" s="171"/>
      <c r="G351" s="169"/>
      <c r="H351" s="169"/>
      <c r="I351" s="172"/>
      <c r="J351" s="172"/>
      <c r="K351" s="173"/>
      <c r="L351" s="173"/>
      <c r="M351" s="173"/>
      <c r="N351" s="174"/>
      <c r="O351" s="444">
        <f t="shared" si="18"/>
        <v>0</v>
      </c>
      <c r="P351" s="169"/>
      <c r="Q351" s="436"/>
      <c r="R351" s="436"/>
      <c r="S351" s="445" t="str">
        <f>IFERROR(IF(R351="",VLOOKUP(Q351,DMKH_NCC!$C$7:$G$150,3,0),VLOOKUP(R351,DMKH_NCC!$C$7:$G$150,3,0)),"")</f>
        <v/>
      </c>
      <c r="T351" s="445" t="str">
        <f>IFERROR(IF(R351="",VLOOKUP(Q351,DMKH_NCC!$C$7:$G$150,4,0),VLOOKUP(R351,DMKH_NCC!$C$7:$G$150,4,0)),"")</f>
        <v/>
      </c>
      <c r="U351" s="446" t="str">
        <f>IFERROR(IF(R351="",VLOOKUP(Q351,DMKH_NCC!$C$7:$G$150,5,0),VLOOKUP(R351,DMKH_NCC!$C$7:$G$150,5,0)),"")</f>
        <v/>
      </c>
      <c r="V351" s="169"/>
      <c r="W351" s="169"/>
      <c r="X351" s="171"/>
      <c r="Y351" s="447" t="str">
        <f>IF($G351="","",IF(OR(MONTH($C351)=1,MONTH($C351)=2,MONTH($C351)=3),1,IF(OR(MONTH($C351)=4,MONTH($C351)=5,MONTH($C351)=6),2,IF(OR(MONTH($C351)=7,MONTH($C351)=8,MONTH($C351)=9),3,IF(OR(MONTH($C351)=10,MONTH($C351)=11,MONTH($C351)=12),4)))))</f>
        <v/>
      </c>
      <c r="Z351" s="447" t="str">
        <f>IF(C351="","","Ngày  "&amp;DAY(C351)&amp; "  "&amp;"Tháng  "&amp;MONTH(C351) &amp;"  "&amp;"Năm"&amp;"  " &amp;YEAR(C351))</f>
        <v/>
      </c>
      <c r="AA351" s="169"/>
      <c r="AB351" s="169"/>
      <c r="AC351" s="169"/>
      <c r="AD351" s="169"/>
      <c r="AE351" s="447" t="str">
        <f t="shared" si="17"/>
        <v/>
      </c>
      <c r="AF351" s="169"/>
      <c r="AG351" s="169"/>
    </row>
    <row r="352" spans="2:33" x14ac:dyDescent="0.25">
      <c r="B352" s="169"/>
      <c r="C352" s="170"/>
      <c r="D352" s="443"/>
      <c r="E352" s="169"/>
      <c r="F352" s="171"/>
      <c r="G352" s="169"/>
      <c r="H352" s="169"/>
      <c r="I352" s="172"/>
      <c r="J352" s="172"/>
      <c r="K352" s="173"/>
      <c r="L352" s="173"/>
      <c r="M352" s="173"/>
      <c r="N352" s="174"/>
      <c r="O352" s="444">
        <f t="shared" si="18"/>
        <v>0</v>
      </c>
      <c r="P352" s="169"/>
      <c r="Q352" s="436"/>
      <c r="R352" s="436"/>
      <c r="S352" s="445" t="str">
        <f>IFERROR(IF(R352="",VLOOKUP(Q352,DMKH_NCC!$C$7:$G$150,3,0),VLOOKUP(R352,DMKH_NCC!$C$7:$G$150,3,0)),"")</f>
        <v/>
      </c>
      <c r="T352" s="445" t="str">
        <f>IFERROR(IF(R352="",VLOOKUP(Q352,DMKH_NCC!$C$7:$G$150,4,0),VLOOKUP(R352,DMKH_NCC!$C$7:$G$150,4,0)),"")</f>
        <v/>
      </c>
      <c r="U352" s="446" t="str">
        <f>IFERROR(IF(R352="",VLOOKUP(Q352,DMKH_NCC!$C$7:$G$150,5,0),VLOOKUP(R352,DMKH_NCC!$C$7:$G$150,5,0)),"")</f>
        <v/>
      </c>
      <c r="V352" s="169"/>
      <c r="W352" s="169"/>
      <c r="X352" s="171"/>
      <c r="Y352" s="447" t="str">
        <f>IF($G352="","",IF(OR(MONTH($C352)=1,MONTH($C352)=2,MONTH($C352)=3),1,IF(OR(MONTH($C352)=4,MONTH($C352)=5,MONTH($C352)=6),2,IF(OR(MONTH($C352)=7,MONTH($C352)=8,MONTH($C352)=9),3,IF(OR(MONTH($C352)=10,MONTH($C352)=11,MONTH($C352)=12),4)))))</f>
        <v/>
      </c>
      <c r="Z352" s="447" t="str">
        <f>IF(C352="","","Ngày  "&amp;DAY(C352)&amp; "  "&amp;"Tháng  "&amp;MONTH(C352) &amp;"  "&amp;"Năm"&amp;"  " &amp;YEAR(C352))</f>
        <v/>
      </c>
      <c r="AA352" s="169"/>
      <c r="AB352" s="169"/>
      <c r="AC352" s="169"/>
      <c r="AD352" s="169"/>
      <c r="AE352" s="447" t="str">
        <f t="shared" si="17"/>
        <v/>
      </c>
      <c r="AF352" s="169"/>
      <c r="AG352" s="169"/>
    </row>
    <row r="353" spans="2:33" x14ac:dyDescent="0.25">
      <c r="B353" s="169"/>
      <c r="C353" s="170"/>
      <c r="D353" s="443"/>
      <c r="E353" s="169"/>
      <c r="F353" s="171"/>
      <c r="G353" s="169"/>
      <c r="H353" s="169"/>
      <c r="I353" s="172"/>
      <c r="J353" s="172"/>
      <c r="K353" s="173"/>
      <c r="L353" s="173"/>
      <c r="M353" s="173"/>
      <c r="N353" s="174"/>
      <c r="O353" s="444">
        <f t="shared" si="18"/>
        <v>0</v>
      </c>
      <c r="P353" s="169"/>
      <c r="Q353" s="436"/>
      <c r="R353" s="436"/>
      <c r="S353" s="445" t="str">
        <f>IFERROR(IF(R353="",VLOOKUP(Q353,DMKH_NCC!$C$7:$G$150,3,0),VLOOKUP(R353,DMKH_NCC!$C$7:$G$150,3,0)),"")</f>
        <v/>
      </c>
      <c r="T353" s="445" t="str">
        <f>IFERROR(IF(R353="",VLOOKUP(Q353,DMKH_NCC!$C$7:$G$150,4,0),VLOOKUP(R353,DMKH_NCC!$C$7:$G$150,4,0)),"")</f>
        <v/>
      </c>
      <c r="U353" s="446" t="str">
        <f>IFERROR(IF(R353="",VLOOKUP(Q353,DMKH_NCC!$C$7:$G$150,5,0),VLOOKUP(R353,DMKH_NCC!$C$7:$G$150,5,0)),"")</f>
        <v/>
      </c>
      <c r="V353" s="169"/>
      <c r="W353" s="169"/>
      <c r="X353" s="171"/>
      <c r="Y353" s="447" t="str">
        <f>IF($G353="","",IF(OR(MONTH($C353)=1,MONTH($C353)=2,MONTH($C353)=3),1,IF(OR(MONTH($C353)=4,MONTH($C353)=5,MONTH($C353)=6),2,IF(OR(MONTH($C353)=7,MONTH($C353)=8,MONTH($C353)=9),3,IF(OR(MONTH($C353)=10,MONTH($C353)=11,MONTH($C353)=12),4)))))</f>
        <v/>
      </c>
      <c r="Z353" s="447" t="str">
        <f>IF(C353="","","Ngày  "&amp;DAY(C353)&amp; "  "&amp;"Tháng  "&amp;MONTH(C353) &amp;"  "&amp;"Năm"&amp;"  " &amp;YEAR(C353))</f>
        <v/>
      </c>
      <c r="AA353" s="169"/>
      <c r="AB353" s="169"/>
      <c r="AC353" s="169"/>
      <c r="AD353" s="169"/>
      <c r="AE353" s="447" t="str">
        <f t="shared" si="17"/>
        <v/>
      </c>
      <c r="AF353" s="169"/>
      <c r="AG353" s="169"/>
    </row>
    <row r="354" spans="2:33" x14ac:dyDescent="0.25">
      <c r="B354" s="169"/>
      <c r="C354" s="170"/>
      <c r="D354" s="443"/>
      <c r="E354" s="169"/>
      <c r="F354" s="171"/>
      <c r="G354" s="169"/>
      <c r="H354" s="169"/>
      <c r="I354" s="172"/>
      <c r="J354" s="172"/>
      <c r="K354" s="173"/>
      <c r="L354" s="173"/>
      <c r="M354" s="173"/>
      <c r="N354" s="174"/>
      <c r="O354" s="444">
        <f t="shared" si="18"/>
        <v>0</v>
      </c>
      <c r="P354" s="169"/>
      <c r="Q354" s="436"/>
      <c r="R354" s="436"/>
      <c r="S354" s="445" t="str">
        <f>IFERROR(IF(R354="",VLOOKUP(Q354,DMKH_NCC!$C$7:$G$150,3,0),VLOOKUP(R354,DMKH_NCC!$C$7:$G$150,3,0)),"")</f>
        <v/>
      </c>
      <c r="T354" s="445" t="str">
        <f>IFERROR(IF(R354="",VLOOKUP(Q354,DMKH_NCC!$C$7:$G$150,4,0),VLOOKUP(R354,DMKH_NCC!$C$7:$G$150,4,0)),"")</f>
        <v/>
      </c>
      <c r="U354" s="446" t="str">
        <f>IFERROR(IF(R354="",VLOOKUP(Q354,DMKH_NCC!$C$7:$G$150,5,0),VLOOKUP(R354,DMKH_NCC!$C$7:$G$150,5,0)),"")</f>
        <v/>
      </c>
      <c r="V354" s="169"/>
      <c r="W354" s="169"/>
      <c r="X354" s="171"/>
      <c r="Y354" s="447" t="str">
        <f>IF($G354="","",IF(OR(MONTH($C354)=1,MONTH($C354)=2,MONTH($C354)=3),1,IF(OR(MONTH($C354)=4,MONTH($C354)=5,MONTH($C354)=6),2,IF(OR(MONTH($C354)=7,MONTH($C354)=8,MONTH($C354)=9),3,IF(OR(MONTH($C354)=10,MONTH($C354)=11,MONTH($C354)=12),4)))))</f>
        <v/>
      </c>
      <c r="Z354" s="447" t="str">
        <f>IF(C354="","","Ngày  "&amp;DAY(C354)&amp; "  "&amp;"Tháng  "&amp;MONTH(C354) &amp;"  "&amp;"Năm"&amp;"  " &amp;YEAR(C354))</f>
        <v/>
      </c>
      <c r="AA354" s="169"/>
      <c r="AB354" s="169"/>
      <c r="AC354" s="169"/>
      <c r="AD354" s="169"/>
      <c r="AE354" s="447" t="str">
        <f t="shared" si="17"/>
        <v/>
      </c>
      <c r="AF354" s="169"/>
      <c r="AG354" s="169"/>
    </row>
    <row r="355" spans="2:33" x14ac:dyDescent="0.25">
      <c r="B355" s="169"/>
      <c r="C355" s="170"/>
      <c r="D355" s="443"/>
      <c r="E355" s="169"/>
      <c r="F355" s="171"/>
      <c r="G355" s="169"/>
      <c r="H355" s="169"/>
      <c r="I355" s="172"/>
      <c r="J355" s="172"/>
      <c r="K355" s="173"/>
      <c r="L355" s="173"/>
      <c r="M355" s="173"/>
      <c r="N355" s="174"/>
      <c r="O355" s="444">
        <f t="shared" si="18"/>
        <v>0</v>
      </c>
      <c r="P355" s="169"/>
      <c r="Q355" s="436"/>
      <c r="R355" s="436"/>
      <c r="S355" s="445" t="str">
        <f>IFERROR(IF(R355="",VLOOKUP(Q355,DMKH_NCC!$C$7:$G$150,3,0),VLOOKUP(R355,DMKH_NCC!$C$7:$G$150,3,0)),"")</f>
        <v/>
      </c>
      <c r="T355" s="445" t="str">
        <f>IFERROR(IF(R355="",VLOOKUP(Q355,DMKH_NCC!$C$7:$G$150,4,0),VLOOKUP(R355,DMKH_NCC!$C$7:$G$150,4,0)),"")</f>
        <v/>
      </c>
      <c r="U355" s="446" t="str">
        <f>IFERROR(IF(R355="",VLOOKUP(Q355,DMKH_NCC!$C$7:$G$150,5,0),VLOOKUP(R355,DMKH_NCC!$C$7:$G$150,5,0)),"")</f>
        <v/>
      </c>
      <c r="V355" s="169"/>
      <c r="W355" s="169"/>
      <c r="X355" s="171"/>
      <c r="Y355" s="447" t="str">
        <f>IF($G355="","",IF(OR(MONTH($C355)=1,MONTH($C355)=2,MONTH($C355)=3),1,IF(OR(MONTH($C355)=4,MONTH($C355)=5,MONTH($C355)=6),2,IF(OR(MONTH($C355)=7,MONTH($C355)=8,MONTH($C355)=9),3,IF(OR(MONTH($C355)=10,MONTH($C355)=11,MONTH($C355)=12),4)))))</f>
        <v/>
      </c>
      <c r="Z355" s="447" t="str">
        <f>IF(C355="","","Ngày  "&amp;DAY(C355)&amp; "  "&amp;"Tháng  "&amp;MONTH(C355) &amp;"  "&amp;"Năm"&amp;"  " &amp;YEAR(C355))</f>
        <v/>
      </c>
      <c r="AA355" s="169"/>
      <c r="AB355" s="169"/>
      <c r="AC355" s="169"/>
      <c r="AD355" s="169"/>
      <c r="AE355" s="447" t="str">
        <f t="shared" si="17"/>
        <v/>
      </c>
      <c r="AF355" s="169"/>
      <c r="AG355" s="169"/>
    </row>
    <row r="356" spans="2:33" x14ac:dyDescent="0.25">
      <c r="B356" s="169"/>
      <c r="C356" s="170"/>
      <c r="D356" s="443"/>
      <c r="E356" s="169"/>
      <c r="F356" s="171"/>
      <c r="G356" s="169"/>
      <c r="H356" s="169"/>
      <c r="I356" s="172"/>
      <c r="J356" s="172"/>
      <c r="K356" s="173"/>
      <c r="L356" s="173"/>
      <c r="M356" s="173"/>
      <c r="N356" s="174"/>
      <c r="O356" s="444">
        <f t="shared" si="18"/>
        <v>0</v>
      </c>
      <c r="P356" s="169"/>
      <c r="Q356" s="436"/>
      <c r="R356" s="436"/>
      <c r="S356" s="445" t="str">
        <f>IFERROR(IF(R356="",VLOOKUP(Q356,DMKH_NCC!$C$7:$G$150,3,0),VLOOKUP(R356,DMKH_NCC!$C$7:$G$150,3,0)),"")</f>
        <v/>
      </c>
      <c r="T356" s="445" t="str">
        <f>IFERROR(IF(R356="",VLOOKUP(Q356,DMKH_NCC!$C$7:$G$150,4,0),VLOOKUP(R356,DMKH_NCC!$C$7:$G$150,4,0)),"")</f>
        <v/>
      </c>
      <c r="U356" s="446" t="str">
        <f>IFERROR(IF(R356="",VLOOKUP(Q356,DMKH_NCC!$C$7:$G$150,5,0),VLOOKUP(R356,DMKH_NCC!$C$7:$G$150,5,0)),"")</f>
        <v/>
      </c>
      <c r="V356" s="169"/>
      <c r="W356" s="169"/>
      <c r="X356" s="171"/>
      <c r="Y356" s="447" t="str">
        <f>IF($G356="","",IF(OR(MONTH($C356)=1,MONTH($C356)=2,MONTH($C356)=3),1,IF(OR(MONTH($C356)=4,MONTH($C356)=5,MONTH($C356)=6),2,IF(OR(MONTH($C356)=7,MONTH($C356)=8,MONTH($C356)=9),3,IF(OR(MONTH($C356)=10,MONTH($C356)=11,MONTH($C356)=12),4)))))</f>
        <v/>
      </c>
      <c r="Z356" s="447" t="str">
        <f>IF(C356="","","Ngày  "&amp;DAY(C356)&amp; "  "&amp;"Tháng  "&amp;MONTH(C356) &amp;"  "&amp;"Năm"&amp;"  " &amp;YEAR(C356))</f>
        <v/>
      </c>
      <c r="AA356" s="169"/>
      <c r="AB356" s="169"/>
      <c r="AC356" s="169"/>
      <c r="AD356" s="169"/>
      <c r="AE356" s="447" t="str">
        <f t="shared" si="17"/>
        <v/>
      </c>
      <c r="AF356" s="169"/>
      <c r="AG356" s="169"/>
    </row>
    <row r="357" spans="2:33" x14ac:dyDescent="0.25">
      <c r="B357" s="169"/>
      <c r="C357" s="170"/>
      <c r="D357" s="443"/>
      <c r="E357" s="169"/>
      <c r="F357" s="171"/>
      <c r="G357" s="169"/>
      <c r="H357" s="169"/>
      <c r="I357" s="172"/>
      <c r="J357" s="172"/>
      <c r="K357" s="173"/>
      <c r="L357" s="173"/>
      <c r="M357" s="173"/>
      <c r="N357" s="174"/>
      <c r="O357" s="444">
        <f t="shared" si="18"/>
        <v>0</v>
      </c>
      <c r="P357" s="169"/>
      <c r="Q357" s="436"/>
      <c r="R357" s="436"/>
      <c r="S357" s="445" t="str">
        <f>IFERROR(IF(R357="",VLOOKUP(Q357,DMKH_NCC!$C$7:$G$150,3,0),VLOOKUP(R357,DMKH_NCC!$C$7:$G$150,3,0)),"")</f>
        <v/>
      </c>
      <c r="T357" s="445" t="str">
        <f>IFERROR(IF(R357="",VLOOKUP(Q357,DMKH_NCC!$C$7:$G$150,4,0),VLOOKUP(R357,DMKH_NCC!$C$7:$G$150,4,0)),"")</f>
        <v/>
      </c>
      <c r="U357" s="446" t="str">
        <f>IFERROR(IF(R357="",VLOOKUP(Q357,DMKH_NCC!$C$7:$G$150,5,0),VLOOKUP(R357,DMKH_NCC!$C$7:$G$150,5,0)),"")</f>
        <v/>
      </c>
      <c r="V357" s="169"/>
      <c r="W357" s="169"/>
      <c r="X357" s="171"/>
      <c r="Y357" s="447" t="str">
        <f>IF($G357="","",IF(OR(MONTH($C357)=1,MONTH($C357)=2,MONTH($C357)=3),1,IF(OR(MONTH($C357)=4,MONTH($C357)=5,MONTH($C357)=6),2,IF(OR(MONTH($C357)=7,MONTH($C357)=8,MONTH($C357)=9),3,IF(OR(MONTH($C357)=10,MONTH($C357)=11,MONTH($C357)=12),4)))))</f>
        <v/>
      </c>
      <c r="Z357" s="447" t="str">
        <f>IF(C357="","","Ngày  "&amp;DAY(C357)&amp; "  "&amp;"Tháng  "&amp;MONTH(C357) &amp;"  "&amp;"Năm"&amp;"  " &amp;YEAR(C357))</f>
        <v/>
      </c>
      <c r="AA357" s="169"/>
      <c r="AB357" s="169"/>
      <c r="AC357" s="169"/>
      <c r="AD357" s="169"/>
      <c r="AE357" s="447" t="str">
        <f t="shared" si="17"/>
        <v/>
      </c>
      <c r="AF357" s="169"/>
      <c r="AG357" s="169"/>
    </row>
    <row r="358" spans="2:33" x14ac:dyDescent="0.25">
      <c r="B358" s="169"/>
      <c r="C358" s="170"/>
      <c r="D358" s="443"/>
      <c r="E358" s="169"/>
      <c r="F358" s="171"/>
      <c r="G358" s="169"/>
      <c r="H358" s="169"/>
      <c r="I358" s="172"/>
      <c r="J358" s="172"/>
      <c r="K358" s="173"/>
      <c r="L358" s="173"/>
      <c r="M358" s="173"/>
      <c r="N358" s="174"/>
      <c r="O358" s="444">
        <f t="shared" si="18"/>
        <v>0</v>
      </c>
      <c r="P358" s="169"/>
      <c r="Q358" s="436"/>
      <c r="R358" s="436"/>
      <c r="S358" s="445" t="str">
        <f>IFERROR(IF(R358="",VLOOKUP(Q358,DMKH_NCC!$C$7:$G$150,3,0),VLOOKUP(R358,DMKH_NCC!$C$7:$G$150,3,0)),"")</f>
        <v/>
      </c>
      <c r="T358" s="445" t="str">
        <f>IFERROR(IF(R358="",VLOOKUP(Q358,DMKH_NCC!$C$7:$G$150,4,0),VLOOKUP(R358,DMKH_NCC!$C$7:$G$150,4,0)),"")</f>
        <v/>
      </c>
      <c r="U358" s="446" t="str">
        <f>IFERROR(IF(R358="",VLOOKUP(Q358,DMKH_NCC!$C$7:$G$150,5,0),VLOOKUP(R358,DMKH_NCC!$C$7:$G$150,5,0)),"")</f>
        <v/>
      </c>
      <c r="V358" s="169"/>
      <c r="W358" s="169"/>
      <c r="X358" s="171"/>
      <c r="Y358" s="447" t="str">
        <f>IF($G358="","",IF(OR(MONTH($C358)=1,MONTH($C358)=2,MONTH($C358)=3),1,IF(OR(MONTH($C358)=4,MONTH($C358)=5,MONTH($C358)=6),2,IF(OR(MONTH($C358)=7,MONTH($C358)=8,MONTH($C358)=9),3,IF(OR(MONTH($C358)=10,MONTH($C358)=11,MONTH($C358)=12),4)))))</f>
        <v/>
      </c>
      <c r="Z358" s="447" t="str">
        <f>IF(C358="","","Ngày  "&amp;DAY(C358)&amp; "  "&amp;"Tháng  "&amp;MONTH(C358) &amp;"  "&amp;"Năm"&amp;"  " &amp;YEAR(C358))</f>
        <v/>
      </c>
      <c r="AA358" s="169"/>
      <c r="AB358" s="169"/>
      <c r="AC358" s="169"/>
      <c r="AD358" s="169"/>
      <c r="AE358" s="447" t="str">
        <f t="shared" si="17"/>
        <v/>
      </c>
      <c r="AF358" s="169"/>
      <c r="AG358" s="169"/>
    </row>
    <row r="359" spans="2:33" x14ac:dyDescent="0.25">
      <c r="B359" s="169"/>
      <c r="C359" s="170"/>
      <c r="D359" s="443"/>
      <c r="E359" s="169"/>
      <c r="F359" s="171"/>
      <c r="G359" s="169"/>
      <c r="H359" s="169"/>
      <c r="I359" s="172"/>
      <c r="J359" s="172"/>
      <c r="K359" s="173"/>
      <c r="L359" s="173"/>
      <c r="M359" s="173"/>
      <c r="N359" s="174"/>
      <c r="O359" s="444">
        <f t="shared" si="18"/>
        <v>0</v>
      </c>
      <c r="P359" s="169"/>
      <c r="Q359" s="436"/>
      <c r="R359" s="436"/>
      <c r="S359" s="445" t="str">
        <f>IFERROR(IF(R359="",VLOOKUP(Q359,DMKH_NCC!$C$7:$G$150,3,0),VLOOKUP(R359,DMKH_NCC!$C$7:$G$150,3,0)),"")</f>
        <v/>
      </c>
      <c r="T359" s="445" t="str">
        <f>IFERROR(IF(R359="",VLOOKUP(Q359,DMKH_NCC!$C$7:$G$150,4,0),VLOOKUP(R359,DMKH_NCC!$C$7:$G$150,4,0)),"")</f>
        <v/>
      </c>
      <c r="U359" s="446" t="str">
        <f>IFERROR(IF(R359="",VLOOKUP(Q359,DMKH_NCC!$C$7:$G$150,5,0),VLOOKUP(R359,DMKH_NCC!$C$7:$G$150,5,0)),"")</f>
        <v/>
      </c>
      <c r="V359" s="169"/>
      <c r="W359" s="169"/>
      <c r="X359" s="171"/>
      <c r="Y359" s="447" t="str">
        <f>IF($G359="","",IF(OR(MONTH($C359)=1,MONTH($C359)=2,MONTH($C359)=3),1,IF(OR(MONTH($C359)=4,MONTH($C359)=5,MONTH($C359)=6),2,IF(OR(MONTH($C359)=7,MONTH($C359)=8,MONTH($C359)=9),3,IF(OR(MONTH($C359)=10,MONTH($C359)=11,MONTH($C359)=12),4)))))</f>
        <v/>
      </c>
      <c r="Z359" s="447" t="str">
        <f>IF(C359="","","Ngày  "&amp;DAY(C359)&amp; "  "&amp;"Tháng  "&amp;MONTH(C359) &amp;"  "&amp;"Năm"&amp;"  " &amp;YEAR(C359))</f>
        <v/>
      </c>
      <c r="AA359" s="169"/>
      <c r="AB359" s="169"/>
      <c r="AC359" s="169"/>
      <c r="AD359" s="169"/>
      <c r="AE359" s="447" t="str">
        <f t="shared" si="17"/>
        <v/>
      </c>
      <c r="AF359" s="169"/>
      <c r="AG359" s="169"/>
    </row>
    <row r="360" spans="2:33" x14ac:dyDescent="0.25">
      <c r="B360" s="169"/>
      <c r="C360" s="170"/>
      <c r="D360" s="443"/>
      <c r="E360" s="169"/>
      <c r="F360" s="171"/>
      <c r="G360" s="169"/>
      <c r="H360" s="169"/>
      <c r="I360" s="172"/>
      <c r="J360" s="172"/>
      <c r="K360" s="173"/>
      <c r="L360" s="173"/>
      <c r="M360" s="173"/>
      <c r="N360" s="174"/>
      <c r="O360" s="444">
        <f t="shared" si="18"/>
        <v>0</v>
      </c>
      <c r="P360" s="169"/>
      <c r="Q360" s="436"/>
      <c r="R360" s="436"/>
      <c r="S360" s="445" t="str">
        <f>IFERROR(IF(R360="",VLOOKUP(Q360,DMKH_NCC!$C$7:$G$150,3,0),VLOOKUP(R360,DMKH_NCC!$C$7:$G$150,3,0)),"")</f>
        <v/>
      </c>
      <c r="T360" s="445" t="str">
        <f>IFERROR(IF(R360="",VLOOKUP(Q360,DMKH_NCC!$C$7:$G$150,4,0),VLOOKUP(R360,DMKH_NCC!$C$7:$G$150,4,0)),"")</f>
        <v/>
      </c>
      <c r="U360" s="446" t="str">
        <f>IFERROR(IF(R360="",VLOOKUP(Q360,DMKH_NCC!$C$7:$G$150,5,0),VLOOKUP(R360,DMKH_NCC!$C$7:$G$150,5,0)),"")</f>
        <v/>
      </c>
      <c r="V360" s="169"/>
      <c r="W360" s="169"/>
      <c r="X360" s="171"/>
      <c r="Y360" s="447" t="str">
        <f>IF($G360="","",IF(OR(MONTH($C360)=1,MONTH($C360)=2,MONTH($C360)=3),1,IF(OR(MONTH($C360)=4,MONTH($C360)=5,MONTH($C360)=6),2,IF(OR(MONTH($C360)=7,MONTH($C360)=8,MONTH($C360)=9),3,IF(OR(MONTH($C360)=10,MONTH($C360)=11,MONTH($C360)=12),4)))))</f>
        <v/>
      </c>
      <c r="Z360" s="447" t="str">
        <f>IF(C360="","","Ngày  "&amp;DAY(C360)&amp; "  "&amp;"Tháng  "&amp;MONTH(C360) &amp;"  "&amp;"Năm"&amp;"  " &amp;YEAR(C360))</f>
        <v/>
      </c>
      <c r="AA360" s="169"/>
      <c r="AB360" s="169"/>
      <c r="AC360" s="169"/>
      <c r="AD360" s="169"/>
      <c r="AE360" s="447" t="str">
        <f t="shared" si="17"/>
        <v/>
      </c>
      <c r="AF360" s="169"/>
      <c r="AG360" s="169"/>
    </row>
    <row r="361" spans="2:33" x14ac:dyDescent="0.25">
      <c r="B361" s="169"/>
      <c r="C361" s="170"/>
      <c r="D361" s="443"/>
      <c r="E361" s="169"/>
      <c r="F361" s="171"/>
      <c r="G361" s="169"/>
      <c r="H361" s="169"/>
      <c r="I361" s="172"/>
      <c r="J361" s="172"/>
      <c r="K361" s="173"/>
      <c r="L361" s="173"/>
      <c r="M361" s="173"/>
      <c r="N361" s="174"/>
      <c r="O361" s="444">
        <f t="shared" si="18"/>
        <v>0</v>
      </c>
      <c r="P361" s="169"/>
      <c r="Q361" s="436"/>
      <c r="R361" s="436"/>
      <c r="S361" s="445" t="str">
        <f>IFERROR(IF(R361="",VLOOKUP(Q361,DMKH_NCC!$C$7:$G$150,3,0),VLOOKUP(R361,DMKH_NCC!$C$7:$G$150,3,0)),"")</f>
        <v/>
      </c>
      <c r="T361" s="445" t="str">
        <f>IFERROR(IF(R361="",VLOOKUP(Q361,DMKH_NCC!$C$7:$G$150,4,0),VLOOKUP(R361,DMKH_NCC!$C$7:$G$150,4,0)),"")</f>
        <v/>
      </c>
      <c r="U361" s="446" t="str">
        <f>IFERROR(IF(R361="",VLOOKUP(Q361,DMKH_NCC!$C$7:$G$150,5,0),VLOOKUP(R361,DMKH_NCC!$C$7:$G$150,5,0)),"")</f>
        <v/>
      </c>
      <c r="V361" s="169"/>
      <c r="W361" s="169"/>
      <c r="X361" s="171"/>
      <c r="Y361" s="447" t="str">
        <f>IF($G361="","",IF(OR(MONTH($C361)=1,MONTH($C361)=2,MONTH($C361)=3),1,IF(OR(MONTH($C361)=4,MONTH($C361)=5,MONTH($C361)=6),2,IF(OR(MONTH($C361)=7,MONTH($C361)=8,MONTH($C361)=9),3,IF(OR(MONTH($C361)=10,MONTH($C361)=11,MONTH($C361)=12),4)))))</f>
        <v/>
      </c>
      <c r="Z361" s="447" t="str">
        <f>IF(C361="","","Ngày  "&amp;DAY(C361)&amp; "  "&amp;"Tháng  "&amp;MONTH(C361) &amp;"  "&amp;"Năm"&amp;"  " &amp;YEAR(C361))</f>
        <v/>
      </c>
      <c r="AA361" s="169"/>
      <c r="AB361" s="169"/>
      <c r="AC361" s="169"/>
      <c r="AD361" s="169"/>
      <c r="AE361" s="447" t="str">
        <f t="shared" si="17"/>
        <v/>
      </c>
      <c r="AF361" s="169"/>
      <c r="AG361" s="169"/>
    </row>
    <row r="362" spans="2:33" x14ac:dyDescent="0.25">
      <c r="B362" s="169"/>
      <c r="C362" s="170"/>
      <c r="D362" s="443"/>
      <c r="E362" s="169"/>
      <c r="F362" s="171"/>
      <c r="G362" s="169"/>
      <c r="H362" s="169"/>
      <c r="I362" s="172"/>
      <c r="J362" s="172"/>
      <c r="K362" s="173"/>
      <c r="L362" s="173"/>
      <c r="M362" s="173"/>
      <c r="N362" s="174"/>
      <c r="O362" s="444">
        <f t="shared" si="18"/>
        <v>0</v>
      </c>
      <c r="P362" s="169"/>
      <c r="Q362" s="436"/>
      <c r="R362" s="436"/>
      <c r="S362" s="445" t="str">
        <f>IFERROR(IF(R362="",VLOOKUP(Q362,DMKH_NCC!$C$7:$G$150,3,0),VLOOKUP(R362,DMKH_NCC!$C$7:$G$150,3,0)),"")</f>
        <v/>
      </c>
      <c r="T362" s="445" t="str">
        <f>IFERROR(IF(R362="",VLOOKUP(Q362,DMKH_NCC!$C$7:$G$150,4,0),VLOOKUP(R362,DMKH_NCC!$C$7:$G$150,4,0)),"")</f>
        <v/>
      </c>
      <c r="U362" s="446" t="str">
        <f>IFERROR(IF(R362="",VLOOKUP(Q362,DMKH_NCC!$C$7:$G$150,5,0),VLOOKUP(R362,DMKH_NCC!$C$7:$G$150,5,0)),"")</f>
        <v/>
      </c>
      <c r="V362" s="169"/>
      <c r="W362" s="169"/>
      <c r="X362" s="171"/>
      <c r="Y362" s="447" t="str">
        <f>IF($G362="","",IF(OR(MONTH($C362)=1,MONTH($C362)=2,MONTH($C362)=3),1,IF(OR(MONTH($C362)=4,MONTH($C362)=5,MONTH($C362)=6),2,IF(OR(MONTH($C362)=7,MONTH($C362)=8,MONTH($C362)=9),3,IF(OR(MONTH($C362)=10,MONTH($C362)=11,MONTH($C362)=12),4)))))</f>
        <v/>
      </c>
      <c r="Z362" s="447" t="str">
        <f>IF(C362="","","Ngày  "&amp;DAY(C362)&amp; "  "&amp;"Tháng  "&amp;MONTH(C362) &amp;"  "&amp;"Năm"&amp;"  " &amp;YEAR(C362))</f>
        <v/>
      </c>
      <c r="AA362" s="169"/>
      <c r="AB362" s="169"/>
      <c r="AC362" s="169"/>
      <c r="AD362" s="169"/>
      <c r="AE362" s="447" t="str">
        <f t="shared" si="17"/>
        <v/>
      </c>
      <c r="AF362" s="169"/>
      <c r="AG362" s="169"/>
    </row>
    <row r="363" spans="2:33" x14ac:dyDescent="0.25">
      <c r="B363" s="169"/>
      <c r="C363" s="170"/>
      <c r="D363" s="443"/>
      <c r="E363" s="169"/>
      <c r="F363" s="171"/>
      <c r="G363" s="169"/>
      <c r="H363" s="169"/>
      <c r="I363" s="172"/>
      <c r="J363" s="172"/>
      <c r="K363" s="173"/>
      <c r="L363" s="173"/>
      <c r="M363" s="173"/>
      <c r="N363" s="174"/>
      <c r="O363" s="444">
        <f t="shared" si="18"/>
        <v>0</v>
      </c>
      <c r="P363" s="169"/>
      <c r="Q363" s="436"/>
      <c r="R363" s="436"/>
      <c r="S363" s="445" t="str">
        <f>IFERROR(IF(R363="",VLOOKUP(Q363,DMKH_NCC!$C$7:$G$150,3,0),VLOOKUP(R363,DMKH_NCC!$C$7:$G$150,3,0)),"")</f>
        <v/>
      </c>
      <c r="T363" s="445" t="str">
        <f>IFERROR(IF(R363="",VLOOKUP(Q363,DMKH_NCC!$C$7:$G$150,4,0),VLOOKUP(R363,DMKH_NCC!$C$7:$G$150,4,0)),"")</f>
        <v/>
      </c>
      <c r="U363" s="446" t="str">
        <f>IFERROR(IF(R363="",VLOOKUP(Q363,DMKH_NCC!$C$7:$G$150,5,0),VLOOKUP(R363,DMKH_NCC!$C$7:$G$150,5,0)),"")</f>
        <v/>
      </c>
      <c r="V363" s="169"/>
      <c r="W363" s="169"/>
      <c r="X363" s="171"/>
      <c r="Y363" s="447" t="str">
        <f>IF($G363="","",IF(OR(MONTH($C363)=1,MONTH($C363)=2,MONTH($C363)=3),1,IF(OR(MONTH($C363)=4,MONTH($C363)=5,MONTH($C363)=6),2,IF(OR(MONTH($C363)=7,MONTH($C363)=8,MONTH($C363)=9),3,IF(OR(MONTH($C363)=10,MONTH($C363)=11,MONTH($C363)=12),4)))))</f>
        <v/>
      </c>
      <c r="Z363" s="447" t="str">
        <f>IF(C363="","","Ngày  "&amp;DAY(C363)&amp; "  "&amp;"Tháng  "&amp;MONTH(C363) &amp;"  "&amp;"Năm"&amp;"  " &amp;YEAR(C363))</f>
        <v/>
      </c>
      <c r="AA363" s="169"/>
      <c r="AB363" s="169"/>
      <c r="AC363" s="169"/>
      <c r="AD363" s="169"/>
      <c r="AE363" s="447" t="str">
        <f t="shared" si="17"/>
        <v/>
      </c>
      <c r="AF363" s="169"/>
      <c r="AG363" s="169"/>
    </row>
    <row r="364" spans="2:33" x14ac:dyDescent="0.25">
      <c r="B364" s="169"/>
      <c r="C364" s="170"/>
      <c r="D364" s="443"/>
      <c r="E364" s="169"/>
      <c r="F364" s="171"/>
      <c r="G364" s="169"/>
      <c r="H364" s="169"/>
      <c r="I364" s="172"/>
      <c r="J364" s="172"/>
      <c r="K364" s="173"/>
      <c r="L364" s="173"/>
      <c r="M364" s="173"/>
      <c r="N364" s="174"/>
      <c r="O364" s="444">
        <f t="shared" si="18"/>
        <v>0</v>
      </c>
      <c r="P364" s="169"/>
      <c r="Q364" s="436"/>
      <c r="R364" s="436"/>
      <c r="S364" s="445" t="str">
        <f>IFERROR(IF(R364="",VLOOKUP(Q364,DMKH_NCC!$C$7:$G$150,3,0),VLOOKUP(R364,DMKH_NCC!$C$7:$G$150,3,0)),"")</f>
        <v/>
      </c>
      <c r="T364" s="445" t="str">
        <f>IFERROR(IF(R364="",VLOOKUP(Q364,DMKH_NCC!$C$7:$G$150,4,0),VLOOKUP(R364,DMKH_NCC!$C$7:$G$150,4,0)),"")</f>
        <v/>
      </c>
      <c r="U364" s="446" t="str">
        <f>IFERROR(IF(R364="",VLOOKUP(Q364,DMKH_NCC!$C$7:$G$150,5,0),VLOOKUP(R364,DMKH_NCC!$C$7:$G$150,5,0)),"")</f>
        <v/>
      </c>
      <c r="V364" s="169"/>
      <c r="W364" s="169"/>
      <c r="X364" s="171"/>
      <c r="Y364" s="447" t="str">
        <f>IF($G364="","",IF(OR(MONTH($C364)=1,MONTH($C364)=2,MONTH($C364)=3),1,IF(OR(MONTH($C364)=4,MONTH($C364)=5,MONTH($C364)=6),2,IF(OR(MONTH($C364)=7,MONTH($C364)=8,MONTH($C364)=9),3,IF(OR(MONTH($C364)=10,MONTH($C364)=11,MONTH($C364)=12),4)))))</f>
        <v/>
      </c>
      <c r="Z364" s="447" t="str">
        <f>IF(C364="","","Ngày  "&amp;DAY(C364)&amp; "  "&amp;"Tháng  "&amp;MONTH(C364) &amp;"  "&amp;"Năm"&amp;"  " &amp;YEAR(C364))</f>
        <v/>
      </c>
      <c r="AA364" s="169"/>
      <c r="AB364" s="169"/>
      <c r="AC364" s="169"/>
      <c r="AD364" s="169"/>
      <c r="AE364" s="447" t="str">
        <f t="shared" si="17"/>
        <v/>
      </c>
      <c r="AF364" s="169"/>
      <c r="AG364" s="169"/>
    </row>
    <row r="365" spans="2:33" x14ac:dyDescent="0.25">
      <c r="B365" s="169"/>
      <c r="C365" s="170"/>
      <c r="D365" s="443"/>
      <c r="E365" s="169"/>
      <c r="F365" s="171"/>
      <c r="G365" s="169"/>
      <c r="H365" s="169"/>
      <c r="I365" s="172"/>
      <c r="J365" s="172"/>
      <c r="K365" s="173"/>
      <c r="L365" s="173"/>
      <c r="M365" s="173"/>
      <c r="N365" s="174"/>
      <c r="O365" s="444">
        <f t="shared" si="18"/>
        <v>0</v>
      </c>
      <c r="P365" s="169"/>
      <c r="Q365" s="436"/>
      <c r="R365" s="436"/>
      <c r="S365" s="445" t="str">
        <f>IFERROR(IF(R365="",VLOOKUP(Q365,DMKH_NCC!$C$7:$G$150,3,0),VLOOKUP(R365,DMKH_NCC!$C$7:$G$150,3,0)),"")</f>
        <v/>
      </c>
      <c r="T365" s="445" t="str">
        <f>IFERROR(IF(R365="",VLOOKUP(Q365,DMKH_NCC!$C$7:$G$150,4,0),VLOOKUP(R365,DMKH_NCC!$C$7:$G$150,4,0)),"")</f>
        <v/>
      </c>
      <c r="U365" s="446" t="str">
        <f>IFERROR(IF(R365="",VLOOKUP(Q365,DMKH_NCC!$C$7:$G$150,5,0),VLOOKUP(R365,DMKH_NCC!$C$7:$G$150,5,0)),"")</f>
        <v/>
      </c>
      <c r="V365" s="169"/>
      <c r="W365" s="169"/>
      <c r="X365" s="171"/>
      <c r="Y365" s="447" t="str">
        <f>IF($G365="","",IF(OR(MONTH($C365)=1,MONTH($C365)=2,MONTH($C365)=3),1,IF(OR(MONTH($C365)=4,MONTH($C365)=5,MONTH($C365)=6),2,IF(OR(MONTH($C365)=7,MONTH($C365)=8,MONTH($C365)=9),3,IF(OR(MONTH($C365)=10,MONTH($C365)=11,MONTH($C365)=12),4)))))</f>
        <v/>
      </c>
      <c r="Z365" s="447" t="str">
        <f>IF(C365="","","Ngày  "&amp;DAY(C365)&amp; "  "&amp;"Tháng  "&amp;MONTH(C365) &amp;"  "&amp;"Năm"&amp;"  " &amp;YEAR(C365))</f>
        <v/>
      </c>
      <c r="AA365" s="169"/>
      <c r="AB365" s="169"/>
      <c r="AC365" s="169"/>
      <c r="AD365" s="169"/>
      <c r="AE365" s="447" t="str">
        <f t="shared" si="17"/>
        <v/>
      </c>
      <c r="AF365" s="169"/>
      <c r="AG365" s="169"/>
    </row>
    <row r="366" spans="2:33" x14ac:dyDescent="0.25">
      <c r="B366" s="169"/>
      <c r="C366" s="170"/>
      <c r="D366" s="443"/>
      <c r="E366" s="169"/>
      <c r="F366" s="171"/>
      <c r="G366" s="169"/>
      <c r="H366" s="169"/>
      <c r="I366" s="172"/>
      <c r="J366" s="172"/>
      <c r="K366" s="173"/>
      <c r="L366" s="173"/>
      <c r="M366" s="173"/>
      <c r="N366" s="174"/>
      <c r="O366" s="444">
        <f t="shared" si="18"/>
        <v>0</v>
      </c>
      <c r="P366" s="169"/>
      <c r="Q366" s="436"/>
      <c r="R366" s="436"/>
      <c r="S366" s="445" t="str">
        <f>IFERROR(IF(R366="",VLOOKUP(Q366,DMKH_NCC!$C$7:$G$150,3,0),VLOOKUP(R366,DMKH_NCC!$C$7:$G$150,3,0)),"")</f>
        <v/>
      </c>
      <c r="T366" s="445" t="str">
        <f>IFERROR(IF(R366="",VLOOKUP(Q366,DMKH_NCC!$C$7:$G$150,4,0),VLOOKUP(R366,DMKH_NCC!$C$7:$G$150,4,0)),"")</f>
        <v/>
      </c>
      <c r="U366" s="446" t="str">
        <f>IFERROR(IF(R366="",VLOOKUP(Q366,DMKH_NCC!$C$7:$G$150,5,0),VLOOKUP(R366,DMKH_NCC!$C$7:$G$150,5,0)),"")</f>
        <v/>
      </c>
      <c r="V366" s="169"/>
      <c r="W366" s="169"/>
      <c r="X366" s="171"/>
      <c r="Y366" s="447" t="str">
        <f>IF($G366="","",IF(OR(MONTH($C366)=1,MONTH($C366)=2,MONTH($C366)=3),1,IF(OR(MONTH($C366)=4,MONTH($C366)=5,MONTH($C366)=6),2,IF(OR(MONTH($C366)=7,MONTH($C366)=8,MONTH($C366)=9),3,IF(OR(MONTH($C366)=10,MONTH($C366)=11,MONTH($C366)=12),4)))))</f>
        <v/>
      </c>
      <c r="Z366" s="447" t="str">
        <f>IF(C366="","","Ngày  "&amp;DAY(C366)&amp; "  "&amp;"Tháng  "&amp;MONTH(C366) &amp;"  "&amp;"Năm"&amp;"  " &amp;YEAR(C366))</f>
        <v/>
      </c>
      <c r="AA366" s="169"/>
      <c r="AB366" s="169"/>
      <c r="AC366" s="169"/>
      <c r="AD366" s="169"/>
      <c r="AE366" s="447" t="str">
        <f t="shared" si="17"/>
        <v/>
      </c>
      <c r="AF366" s="169"/>
      <c r="AG366" s="169"/>
    </row>
    <row r="367" spans="2:33" x14ac:dyDescent="0.25">
      <c r="B367" s="169"/>
      <c r="C367" s="170"/>
      <c r="D367" s="443"/>
      <c r="E367" s="169"/>
      <c r="F367" s="171"/>
      <c r="G367" s="169"/>
      <c r="H367" s="169"/>
      <c r="I367" s="172"/>
      <c r="J367" s="172"/>
      <c r="K367" s="173"/>
      <c r="L367" s="173"/>
      <c r="M367" s="173"/>
      <c r="N367" s="174"/>
      <c r="O367" s="444">
        <f t="shared" si="18"/>
        <v>0</v>
      </c>
      <c r="P367" s="169"/>
      <c r="Q367" s="436"/>
      <c r="R367" s="436"/>
      <c r="S367" s="445" t="str">
        <f>IFERROR(IF(R367="",VLOOKUP(Q367,DMKH_NCC!$C$7:$G$150,3,0),VLOOKUP(R367,DMKH_NCC!$C$7:$G$150,3,0)),"")</f>
        <v/>
      </c>
      <c r="T367" s="445" t="str">
        <f>IFERROR(IF(R367="",VLOOKUP(Q367,DMKH_NCC!$C$7:$G$150,4,0),VLOOKUP(R367,DMKH_NCC!$C$7:$G$150,4,0)),"")</f>
        <v/>
      </c>
      <c r="U367" s="446" t="str">
        <f>IFERROR(IF(R367="",VLOOKUP(Q367,DMKH_NCC!$C$7:$G$150,5,0),VLOOKUP(R367,DMKH_NCC!$C$7:$G$150,5,0)),"")</f>
        <v/>
      </c>
      <c r="V367" s="169"/>
      <c r="W367" s="169"/>
      <c r="X367" s="171"/>
      <c r="Y367" s="447" t="str">
        <f>IF($G367="","",IF(OR(MONTH($C367)=1,MONTH($C367)=2,MONTH($C367)=3),1,IF(OR(MONTH($C367)=4,MONTH($C367)=5,MONTH($C367)=6),2,IF(OR(MONTH($C367)=7,MONTH($C367)=8,MONTH($C367)=9),3,IF(OR(MONTH($C367)=10,MONTH($C367)=11,MONTH($C367)=12),4)))))</f>
        <v/>
      </c>
      <c r="Z367" s="447" t="str">
        <f>IF(C367="","","Ngày  "&amp;DAY(C367)&amp; "  "&amp;"Tháng  "&amp;MONTH(C367) &amp;"  "&amp;"Năm"&amp;"  " &amp;YEAR(C367))</f>
        <v/>
      </c>
      <c r="AA367" s="169"/>
      <c r="AB367" s="169"/>
      <c r="AC367" s="169"/>
      <c r="AD367" s="169"/>
      <c r="AE367" s="447" t="str">
        <f t="shared" si="17"/>
        <v/>
      </c>
      <c r="AF367" s="169"/>
      <c r="AG367" s="169"/>
    </row>
    <row r="368" spans="2:33" x14ac:dyDescent="0.25">
      <c r="B368" s="169"/>
      <c r="C368" s="170"/>
      <c r="D368" s="443"/>
      <c r="E368" s="169"/>
      <c r="F368" s="171"/>
      <c r="G368" s="169"/>
      <c r="H368" s="169"/>
      <c r="I368" s="172"/>
      <c r="J368" s="172"/>
      <c r="K368" s="173"/>
      <c r="L368" s="173"/>
      <c r="M368" s="173"/>
      <c r="N368" s="174"/>
      <c r="O368" s="444">
        <f t="shared" si="18"/>
        <v>0</v>
      </c>
      <c r="P368" s="169"/>
      <c r="Q368" s="436"/>
      <c r="R368" s="436"/>
      <c r="S368" s="445" t="str">
        <f>IFERROR(IF(R368="",VLOOKUP(Q368,DMKH_NCC!$C$7:$G$150,3,0),VLOOKUP(R368,DMKH_NCC!$C$7:$G$150,3,0)),"")</f>
        <v/>
      </c>
      <c r="T368" s="445" t="str">
        <f>IFERROR(IF(R368="",VLOOKUP(Q368,DMKH_NCC!$C$7:$G$150,4,0),VLOOKUP(R368,DMKH_NCC!$C$7:$G$150,4,0)),"")</f>
        <v/>
      </c>
      <c r="U368" s="446" t="str">
        <f>IFERROR(IF(R368="",VLOOKUP(Q368,DMKH_NCC!$C$7:$G$150,5,0),VLOOKUP(R368,DMKH_NCC!$C$7:$G$150,5,0)),"")</f>
        <v/>
      </c>
      <c r="V368" s="169"/>
      <c r="W368" s="169"/>
      <c r="X368" s="171"/>
      <c r="Y368" s="447" t="str">
        <f>IF($G368="","",IF(OR(MONTH($C368)=1,MONTH($C368)=2,MONTH($C368)=3),1,IF(OR(MONTH($C368)=4,MONTH($C368)=5,MONTH($C368)=6),2,IF(OR(MONTH($C368)=7,MONTH($C368)=8,MONTH($C368)=9),3,IF(OR(MONTH($C368)=10,MONTH($C368)=11,MONTH($C368)=12),4)))))</f>
        <v/>
      </c>
      <c r="Z368" s="447" t="str">
        <f>IF(C368="","","Ngày  "&amp;DAY(C368)&amp; "  "&amp;"Tháng  "&amp;MONTH(C368) &amp;"  "&amp;"Năm"&amp;"  " &amp;YEAR(C368))</f>
        <v/>
      </c>
      <c r="AA368" s="169"/>
      <c r="AB368" s="169"/>
      <c r="AC368" s="169"/>
      <c r="AD368" s="169"/>
      <c r="AE368" s="447" t="str">
        <f t="shared" si="17"/>
        <v/>
      </c>
      <c r="AF368" s="169"/>
      <c r="AG368" s="169"/>
    </row>
    <row r="369" spans="2:33" x14ac:dyDescent="0.25">
      <c r="B369" s="169"/>
      <c r="C369" s="170"/>
      <c r="D369" s="443"/>
      <c r="E369" s="169"/>
      <c r="F369" s="171"/>
      <c r="G369" s="169"/>
      <c r="H369" s="169"/>
      <c r="I369" s="172"/>
      <c r="J369" s="172"/>
      <c r="K369" s="173"/>
      <c r="L369" s="173"/>
      <c r="M369" s="173"/>
      <c r="N369" s="174"/>
      <c r="O369" s="444">
        <f t="shared" si="18"/>
        <v>0</v>
      </c>
      <c r="P369" s="169"/>
      <c r="Q369" s="436"/>
      <c r="R369" s="436"/>
      <c r="S369" s="445" t="str">
        <f>IFERROR(IF(R369="",VLOOKUP(Q369,DMKH_NCC!$C$7:$G$150,3,0),VLOOKUP(R369,DMKH_NCC!$C$7:$G$150,3,0)),"")</f>
        <v/>
      </c>
      <c r="T369" s="445" t="str">
        <f>IFERROR(IF(R369="",VLOOKUP(Q369,DMKH_NCC!$C$7:$G$150,4,0),VLOOKUP(R369,DMKH_NCC!$C$7:$G$150,4,0)),"")</f>
        <v/>
      </c>
      <c r="U369" s="446" t="str">
        <f>IFERROR(IF(R369="",VLOOKUP(Q369,DMKH_NCC!$C$7:$G$150,5,0),VLOOKUP(R369,DMKH_NCC!$C$7:$G$150,5,0)),"")</f>
        <v/>
      </c>
      <c r="V369" s="169"/>
      <c r="W369" s="169"/>
      <c r="X369" s="171"/>
      <c r="Y369" s="447" t="str">
        <f>IF($G369="","",IF(OR(MONTH($C369)=1,MONTH($C369)=2,MONTH($C369)=3),1,IF(OR(MONTH($C369)=4,MONTH($C369)=5,MONTH($C369)=6),2,IF(OR(MONTH($C369)=7,MONTH($C369)=8,MONTH($C369)=9),3,IF(OR(MONTH($C369)=10,MONTH($C369)=11,MONTH($C369)=12),4)))))</f>
        <v/>
      </c>
      <c r="Z369" s="447" t="str">
        <f>IF(C369="","","Ngày  "&amp;DAY(C369)&amp; "  "&amp;"Tháng  "&amp;MONTH(C369) &amp;"  "&amp;"Năm"&amp;"  " &amp;YEAR(C369))</f>
        <v/>
      </c>
      <c r="AA369" s="169"/>
      <c r="AB369" s="169"/>
      <c r="AC369" s="169"/>
      <c r="AD369" s="169"/>
      <c r="AE369" s="447" t="str">
        <f t="shared" si="17"/>
        <v/>
      </c>
      <c r="AF369" s="169"/>
      <c r="AG369" s="169"/>
    </row>
    <row r="370" spans="2:33" x14ac:dyDescent="0.25">
      <c r="B370" s="169"/>
      <c r="C370" s="170"/>
      <c r="D370" s="443"/>
      <c r="E370" s="169"/>
      <c r="F370" s="171"/>
      <c r="G370" s="169"/>
      <c r="H370" s="169"/>
      <c r="I370" s="172"/>
      <c r="J370" s="172"/>
      <c r="K370" s="173"/>
      <c r="L370" s="173"/>
      <c r="M370" s="173"/>
      <c r="N370" s="174"/>
      <c r="O370" s="444">
        <f t="shared" si="18"/>
        <v>0</v>
      </c>
      <c r="P370" s="169"/>
      <c r="Q370" s="436"/>
      <c r="R370" s="436"/>
      <c r="S370" s="445" t="str">
        <f>IFERROR(IF(R370="",VLOOKUP(Q370,DMKH_NCC!$C$7:$G$150,3,0),VLOOKUP(R370,DMKH_NCC!$C$7:$G$150,3,0)),"")</f>
        <v/>
      </c>
      <c r="T370" s="445" t="str">
        <f>IFERROR(IF(R370="",VLOOKUP(Q370,DMKH_NCC!$C$7:$G$150,4,0),VLOOKUP(R370,DMKH_NCC!$C$7:$G$150,4,0)),"")</f>
        <v/>
      </c>
      <c r="U370" s="446" t="str">
        <f>IFERROR(IF(R370="",VLOOKUP(Q370,DMKH_NCC!$C$7:$G$150,5,0),VLOOKUP(R370,DMKH_NCC!$C$7:$G$150,5,0)),"")</f>
        <v/>
      </c>
      <c r="V370" s="169"/>
      <c r="W370" s="169"/>
      <c r="X370" s="171"/>
      <c r="Y370" s="447" t="str">
        <f>IF($G370="","",IF(OR(MONTH($C370)=1,MONTH($C370)=2,MONTH($C370)=3),1,IF(OR(MONTH($C370)=4,MONTH($C370)=5,MONTH($C370)=6),2,IF(OR(MONTH($C370)=7,MONTH($C370)=8,MONTH($C370)=9),3,IF(OR(MONTH($C370)=10,MONTH($C370)=11,MONTH($C370)=12),4)))))</f>
        <v/>
      </c>
      <c r="Z370" s="447" t="str">
        <f>IF(C370="","","Ngày  "&amp;DAY(C370)&amp; "  "&amp;"Tháng  "&amp;MONTH(C370) &amp;"  "&amp;"Năm"&amp;"  " &amp;YEAR(C370))</f>
        <v/>
      </c>
      <c r="AA370" s="169"/>
      <c r="AB370" s="169"/>
      <c r="AC370" s="169"/>
      <c r="AD370" s="169"/>
      <c r="AE370" s="447" t="str">
        <f t="shared" si="17"/>
        <v/>
      </c>
      <c r="AF370" s="169"/>
      <c r="AG370" s="169"/>
    </row>
    <row r="371" spans="2:33" x14ac:dyDescent="0.25">
      <c r="B371" s="169"/>
      <c r="C371" s="170"/>
      <c r="D371" s="443"/>
      <c r="E371" s="169"/>
      <c r="F371" s="171"/>
      <c r="G371" s="169"/>
      <c r="H371" s="169"/>
      <c r="I371" s="172"/>
      <c r="J371" s="172"/>
      <c r="K371" s="173"/>
      <c r="L371" s="173"/>
      <c r="M371" s="173"/>
      <c r="N371" s="174"/>
      <c r="O371" s="444">
        <f t="shared" si="18"/>
        <v>0</v>
      </c>
      <c r="P371" s="169"/>
      <c r="Q371" s="436"/>
      <c r="R371" s="436"/>
      <c r="S371" s="445" t="str">
        <f>IFERROR(IF(R371="",VLOOKUP(Q371,DMKH_NCC!$C$7:$G$150,3,0),VLOOKUP(R371,DMKH_NCC!$C$7:$G$150,3,0)),"")</f>
        <v/>
      </c>
      <c r="T371" s="445" t="str">
        <f>IFERROR(IF(R371="",VLOOKUP(Q371,DMKH_NCC!$C$7:$G$150,4,0),VLOOKUP(R371,DMKH_NCC!$C$7:$G$150,4,0)),"")</f>
        <v/>
      </c>
      <c r="U371" s="446" t="str">
        <f>IFERROR(IF(R371="",VLOOKUP(Q371,DMKH_NCC!$C$7:$G$150,5,0),VLOOKUP(R371,DMKH_NCC!$C$7:$G$150,5,0)),"")</f>
        <v/>
      </c>
      <c r="V371" s="169"/>
      <c r="W371" s="169"/>
      <c r="X371" s="171"/>
      <c r="Y371" s="447" t="str">
        <f>IF($G371="","",IF(OR(MONTH($C371)=1,MONTH($C371)=2,MONTH($C371)=3),1,IF(OR(MONTH($C371)=4,MONTH($C371)=5,MONTH($C371)=6),2,IF(OR(MONTH($C371)=7,MONTH($C371)=8,MONTH($C371)=9),3,IF(OR(MONTH($C371)=10,MONTH($C371)=11,MONTH($C371)=12),4)))))</f>
        <v/>
      </c>
      <c r="Z371" s="447" t="str">
        <f>IF(C371="","","Ngày  "&amp;DAY(C371)&amp; "  "&amp;"Tháng  "&amp;MONTH(C371) &amp;"  "&amp;"Năm"&amp;"  " &amp;YEAR(C371))</f>
        <v/>
      </c>
      <c r="AA371" s="169"/>
      <c r="AB371" s="169"/>
      <c r="AC371" s="169"/>
      <c r="AD371" s="169"/>
      <c r="AE371" s="447" t="str">
        <f t="shared" si="17"/>
        <v/>
      </c>
      <c r="AF371" s="169"/>
      <c r="AG371" s="169"/>
    </row>
    <row r="372" spans="2:33" x14ac:dyDescent="0.25">
      <c r="B372" s="169"/>
      <c r="C372" s="170"/>
      <c r="D372" s="443"/>
      <c r="E372" s="169"/>
      <c r="F372" s="171"/>
      <c r="G372" s="169"/>
      <c r="H372" s="169"/>
      <c r="I372" s="172"/>
      <c r="J372" s="172"/>
      <c r="K372" s="173"/>
      <c r="L372" s="173"/>
      <c r="M372" s="173"/>
      <c r="N372" s="174"/>
      <c r="O372" s="444">
        <f t="shared" si="18"/>
        <v>0</v>
      </c>
      <c r="P372" s="169"/>
      <c r="Q372" s="436"/>
      <c r="R372" s="436"/>
      <c r="S372" s="445" t="str">
        <f>IFERROR(IF(R372="",VLOOKUP(Q372,DMKH_NCC!$C$7:$G$150,3,0),VLOOKUP(R372,DMKH_NCC!$C$7:$G$150,3,0)),"")</f>
        <v/>
      </c>
      <c r="T372" s="445" t="str">
        <f>IFERROR(IF(R372="",VLOOKUP(Q372,DMKH_NCC!$C$7:$G$150,4,0),VLOOKUP(R372,DMKH_NCC!$C$7:$G$150,4,0)),"")</f>
        <v/>
      </c>
      <c r="U372" s="446" t="str">
        <f>IFERROR(IF(R372="",VLOOKUP(Q372,DMKH_NCC!$C$7:$G$150,5,0),VLOOKUP(R372,DMKH_NCC!$C$7:$G$150,5,0)),"")</f>
        <v/>
      </c>
      <c r="V372" s="169"/>
      <c r="W372" s="169"/>
      <c r="X372" s="171"/>
      <c r="Y372" s="447" t="str">
        <f>IF($G372="","",IF(OR(MONTH($C372)=1,MONTH($C372)=2,MONTH($C372)=3),1,IF(OR(MONTH($C372)=4,MONTH($C372)=5,MONTH($C372)=6),2,IF(OR(MONTH($C372)=7,MONTH($C372)=8,MONTH($C372)=9),3,IF(OR(MONTH($C372)=10,MONTH($C372)=11,MONTH($C372)=12),4)))))</f>
        <v/>
      </c>
      <c r="Z372" s="447" t="str">
        <f>IF(C372="","","Ngày  "&amp;DAY(C372)&amp; "  "&amp;"Tháng  "&amp;MONTH(C372) &amp;"  "&amp;"Năm"&amp;"  " &amp;YEAR(C372))</f>
        <v/>
      </c>
      <c r="AA372" s="169"/>
      <c r="AB372" s="169"/>
      <c r="AC372" s="169"/>
      <c r="AD372" s="169"/>
      <c r="AE372" s="447" t="str">
        <f t="shared" si="17"/>
        <v/>
      </c>
      <c r="AF372" s="169"/>
      <c r="AG372" s="169"/>
    </row>
    <row r="373" spans="2:33" x14ac:dyDescent="0.25">
      <c r="B373" s="169"/>
      <c r="C373" s="170"/>
      <c r="D373" s="443"/>
      <c r="E373" s="169"/>
      <c r="F373" s="171"/>
      <c r="G373" s="169"/>
      <c r="H373" s="169"/>
      <c r="I373" s="172"/>
      <c r="J373" s="172"/>
      <c r="K373" s="173"/>
      <c r="L373" s="173"/>
      <c r="M373" s="173"/>
      <c r="N373" s="174"/>
      <c r="O373" s="444">
        <f t="shared" si="18"/>
        <v>0</v>
      </c>
      <c r="P373" s="169"/>
      <c r="Q373" s="436"/>
      <c r="R373" s="436"/>
      <c r="S373" s="445" t="str">
        <f>IFERROR(IF(R373="",VLOOKUP(Q373,DMKH_NCC!$C$7:$G$150,3,0),VLOOKUP(R373,DMKH_NCC!$C$7:$G$150,3,0)),"")</f>
        <v/>
      </c>
      <c r="T373" s="445" t="str">
        <f>IFERROR(IF(R373="",VLOOKUP(Q373,DMKH_NCC!$C$7:$G$150,4,0),VLOOKUP(R373,DMKH_NCC!$C$7:$G$150,4,0)),"")</f>
        <v/>
      </c>
      <c r="U373" s="446" t="str">
        <f>IFERROR(IF(R373="",VLOOKUP(Q373,DMKH_NCC!$C$7:$G$150,5,0),VLOOKUP(R373,DMKH_NCC!$C$7:$G$150,5,0)),"")</f>
        <v/>
      </c>
      <c r="V373" s="169"/>
      <c r="W373" s="169"/>
      <c r="X373" s="171"/>
      <c r="Y373" s="447" t="str">
        <f>IF($G373="","",IF(OR(MONTH($C373)=1,MONTH($C373)=2,MONTH($C373)=3),1,IF(OR(MONTH($C373)=4,MONTH($C373)=5,MONTH($C373)=6),2,IF(OR(MONTH($C373)=7,MONTH($C373)=8,MONTH($C373)=9),3,IF(OR(MONTH($C373)=10,MONTH($C373)=11,MONTH($C373)=12),4)))))</f>
        <v/>
      </c>
      <c r="Z373" s="447" t="str">
        <f>IF(C373="","","Ngày  "&amp;DAY(C373)&amp; "  "&amp;"Tháng  "&amp;MONTH(C373) &amp;"  "&amp;"Năm"&amp;"  " &amp;YEAR(C373))</f>
        <v/>
      </c>
      <c r="AA373" s="169"/>
      <c r="AB373" s="169"/>
      <c r="AC373" s="169"/>
      <c r="AD373" s="169"/>
      <c r="AE373" s="447" t="str">
        <f t="shared" si="17"/>
        <v/>
      </c>
      <c r="AF373" s="169"/>
      <c r="AG373" s="169"/>
    </row>
    <row r="374" spans="2:33" x14ac:dyDescent="0.25">
      <c r="B374" s="169"/>
      <c r="C374" s="170"/>
      <c r="D374" s="443"/>
      <c r="E374" s="169"/>
      <c r="F374" s="171"/>
      <c r="G374" s="169"/>
      <c r="H374" s="169"/>
      <c r="I374" s="172"/>
      <c r="J374" s="172"/>
      <c r="K374" s="173"/>
      <c r="L374" s="173"/>
      <c r="M374" s="173"/>
      <c r="N374" s="174"/>
      <c r="O374" s="444">
        <f t="shared" si="18"/>
        <v>0</v>
      </c>
      <c r="P374" s="169"/>
      <c r="Q374" s="436"/>
      <c r="R374" s="436"/>
      <c r="S374" s="445" t="str">
        <f>IFERROR(IF(R374="",VLOOKUP(Q374,DMKH_NCC!$C$7:$G$150,3,0),VLOOKUP(R374,DMKH_NCC!$C$7:$G$150,3,0)),"")</f>
        <v/>
      </c>
      <c r="T374" s="445" t="str">
        <f>IFERROR(IF(R374="",VLOOKUP(Q374,DMKH_NCC!$C$7:$G$150,4,0),VLOOKUP(R374,DMKH_NCC!$C$7:$G$150,4,0)),"")</f>
        <v/>
      </c>
      <c r="U374" s="446" t="str">
        <f>IFERROR(IF(R374="",VLOOKUP(Q374,DMKH_NCC!$C$7:$G$150,5,0),VLOOKUP(R374,DMKH_NCC!$C$7:$G$150,5,0)),"")</f>
        <v/>
      </c>
      <c r="V374" s="169"/>
      <c r="W374" s="169"/>
      <c r="X374" s="171"/>
      <c r="Y374" s="447" t="str">
        <f>IF($G374="","",IF(OR(MONTH($C374)=1,MONTH($C374)=2,MONTH($C374)=3),1,IF(OR(MONTH($C374)=4,MONTH($C374)=5,MONTH($C374)=6),2,IF(OR(MONTH($C374)=7,MONTH($C374)=8,MONTH($C374)=9),3,IF(OR(MONTH($C374)=10,MONTH($C374)=11,MONTH($C374)=12),4)))))</f>
        <v/>
      </c>
      <c r="Z374" s="447" t="str">
        <f>IF(C374="","","Ngày  "&amp;DAY(C374)&amp; "  "&amp;"Tháng  "&amp;MONTH(C374) &amp;"  "&amp;"Năm"&amp;"  " &amp;YEAR(C374))</f>
        <v/>
      </c>
      <c r="AA374" s="169"/>
      <c r="AB374" s="169"/>
      <c r="AC374" s="169"/>
      <c r="AD374" s="169"/>
      <c r="AE374" s="447" t="str">
        <f t="shared" si="17"/>
        <v/>
      </c>
      <c r="AF374" s="169"/>
      <c r="AG374" s="169"/>
    </row>
    <row r="375" spans="2:33" x14ac:dyDescent="0.25">
      <c r="B375" s="169"/>
      <c r="C375" s="170"/>
      <c r="D375" s="443"/>
      <c r="E375" s="169"/>
      <c r="F375" s="171"/>
      <c r="G375" s="169"/>
      <c r="H375" s="169"/>
      <c r="I375" s="172"/>
      <c r="J375" s="172"/>
      <c r="K375" s="173"/>
      <c r="L375" s="173"/>
      <c r="M375" s="173"/>
      <c r="N375" s="174"/>
      <c r="O375" s="444">
        <f t="shared" si="18"/>
        <v>0</v>
      </c>
      <c r="P375" s="169"/>
      <c r="Q375" s="436"/>
      <c r="R375" s="436"/>
      <c r="S375" s="445" t="str">
        <f>IFERROR(IF(R375="",VLOOKUP(Q375,DMKH_NCC!$C$7:$G$150,3,0),VLOOKUP(R375,DMKH_NCC!$C$7:$G$150,3,0)),"")</f>
        <v/>
      </c>
      <c r="T375" s="445" t="str">
        <f>IFERROR(IF(R375="",VLOOKUP(Q375,DMKH_NCC!$C$7:$G$150,4,0),VLOOKUP(R375,DMKH_NCC!$C$7:$G$150,4,0)),"")</f>
        <v/>
      </c>
      <c r="U375" s="446" t="str">
        <f>IFERROR(IF(R375="",VLOOKUP(Q375,DMKH_NCC!$C$7:$G$150,5,0),VLOOKUP(R375,DMKH_NCC!$C$7:$G$150,5,0)),"")</f>
        <v/>
      </c>
      <c r="V375" s="169"/>
      <c r="W375" s="169"/>
      <c r="X375" s="171"/>
      <c r="Y375" s="447" t="str">
        <f>IF($G375="","",IF(OR(MONTH($C375)=1,MONTH($C375)=2,MONTH($C375)=3),1,IF(OR(MONTH($C375)=4,MONTH($C375)=5,MONTH($C375)=6),2,IF(OR(MONTH($C375)=7,MONTH($C375)=8,MONTH($C375)=9),3,IF(OR(MONTH($C375)=10,MONTH($C375)=11,MONTH($C375)=12),4)))))</f>
        <v/>
      </c>
      <c r="Z375" s="447" t="str">
        <f>IF(C375="","","Ngày  "&amp;DAY(C375)&amp; "  "&amp;"Tháng  "&amp;MONTH(C375) &amp;"  "&amp;"Năm"&amp;"  " &amp;YEAR(C375))</f>
        <v/>
      </c>
      <c r="AA375" s="169"/>
      <c r="AB375" s="169"/>
      <c r="AC375" s="169"/>
      <c r="AD375" s="169"/>
      <c r="AE375" s="447" t="str">
        <f t="shared" si="17"/>
        <v/>
      </c>
      <c r="AF375" s="169"/>
      <c r="AG375" s="169"/>
    </row>
    <row r="376" spans="2:33" x14ac:dyDescent="0.25">
      <c r="B376" s="169"/>
      <c r="C376" s="170"/>
      <c r="D376" s="443"/>
      <c r="E376" s="169"/>
      <c r="F376" s="171"/>
      <c r="G376" s="169"/>
      <c r="H376" s="169"/>
      <c r="I376" s="172"/>
      <c r="J376" s="172"/>
      <c r="K376" s="173"/>
      <c r="L376" s="173"/>
      <c r="M376" s="173"/>
      <c r="N376" s="174"/>
      <c r="O376" s="444">
        <f t="shared" si="18"/>
        <v>0</v>
      </c>
      <c r="P376" s="169"/>
      <c r="Q376" s="436"/>
      <c r="R376" s="436"/>
      <c r="S376" s="445" t="str">
        <f>IFERROR(IF(R376="",VLOOKUP(Q376,DMKH_NCC!$C$7:$G$150,3,0),VLOOKUP(R376,DMKH_NCC!$C$7:$G$150,3,0)),"")</f>
        <v/>
      </c>
      <c r="T376" s="445" t="str">
        <f>IFERROR(IF(R376="",VLOOKUP(Q376,DMKH_NCC!$C$7:$G$150,4,0),VLOOKUP(R376,DMKH_NCC!$C$7:$G$150,4,0)),"")</f>
        <v/>
      </c>
      <c r="U376" s="446" t="str">
        <f>IFERROR(IF(R376="",VLOOKUP(Q376,DMKH_NCC!$C$7:$G$150,5,0),VLOOKUP(R376,DMKH_NCC!$C$7:$G$150,5,0)),"")</f>
        <v/>
      </c>
      <c r="V376" s="169"/>
      <c r="W376" s="169"/>
      <c r="X376" s="171"/>
      <c r="Y376" s="447" t="str">
        <f>IF($G376="","",IF(OR(MONTH($C376)=1,MONTH($C376)=2,MONTH($C376)=3),1,IF(OR(MONTH($C376)=4,MONTH($C376)=5,MONTH($C376)=6),2,IF(OR(MONTH($C376)=7,MONTH($C376)=8,MONTH($C376)=9),3,IF(OR(MONTH($C376)=10,MONTH($C376)=11,MONTH($C376)=12),4)))))</f>
        <v/>
      </c>
      <c r="Z376" s="447" t="str">
        <f>IF(C376="","","Ngày  "&amp;DAY(C376)&amp; "  "&amp;"Tháng  "&amp;MONTH(C376) &amp;"  "&amp;"Năm"&amp;"  " &amp;YEAR(C376))</f>
        <v/>
      </c>
      <c r="AA376" s="169"/>
      <c r="AB376" s="169"/>
      <c r="AC376" s="169"/>
      <c r="AD376" s="169"/>
      <c r="AE376" s="447" t="str">
        <f t="shared" si="17"/>
        <v/>
      </c>
      <c r="AF376" s="169"/>
      <c r="AG376" s="169"/>
    </row>
    <row r="377" spans="2:33" x14ac:dyDescent="0.25">
      <c r="B377" s="169"/>
      <c r="C377" s="170"/>
      <c r="D377" s="443"/>
      <c r="E377" s="169"/>
      <c r="F377" s="171"/>
      <c r="G377" s="169"/>
      <c r="H377" s="169"/>
      <c r="I377" s="172"/>
      <c r="J377" s="172"/>
      <c r="K377" s="173"/>
      <c r="L377" s="173"/>
      <c r="M377" s="173"/>
      <c r="N377" s="174"/>
      <c r="O377" s="444">
        <f t="shared" si="18"/>
        <v>0</v>
      </c>
      <c r="P377" s="169"/>
      <c r="Q377" s="436"/>
      <c r="R377" s="436"/>
      <c r="S377" s="445" t="str">
        <f>IFERROR(IF(R377="",VLOOKUP(Q377,DMKH_NCC!$C$7:$G$150,3,0),VLOOKUP(R377,DMKH_NCC!$C$7:$G$150,3,0)),"")</f>
        <v/>
      </c>
      <c r="T377" s="445" t="str">
        <f>IFERROR(IF(R377="",VLOOKUP(Q377,DMKH_NCC!$C$7:$G$150,4,0),VLOOKUP(R377,DMKH_NCC!$C$7:$G$150,4,0)),"")</f>
        <v/>
      </c>
      <c r="U377" s="446" t="str">
        <f>IFERROR(IF(R377="",VLOOKUP(Q377,DMKH_NCC!$C$7:$G$150,5,0),VLOOKUP(R377,DMKH_NCC!$C$7:$G$150,5,0)),"")</f>
        <v/>
      </c>
      <c r="V377" s="169"/>
      <c r="W377" s="169"/>
      <c r="X377" s="171"/>
      <c r="Y377" s="447" t="str">
        <f>IF($G377="","",IF(OR(MONTH($C377)=1,MONTH($C377)=2,MONTH($C377)=3),1,IF(OR(MONTH($C377)=4,MONTH($C377)=5,MONTH($C377)=6),2,IF(OR(MONTH($C377)=7,MONTH($C377)=8,MONTH($C377)=9),3,IF(OR(MONTH($C377)=10,MONTH($C377)=11,MONTH($C377)=12),4)))))</f>
        <v/>
      </c>
      <c r="Z377" s="447" t="str">
        <f>IF(C377="","","Ngày  "&amp;DAY(C377)&amp; "  "&amp;"Tháng  "&amp;MONTH(C377) &amp;"  "&amp;"Năm"&amp;"  " &amp;YEAR(C377))</f>
        <v/>
      </c>
      <c r="AA377" s="169"/>
      <c r="AB377" s="169"/>
      <c r="AC377" s="169"/>
      <c r="AD377" s="169"/>
      <c r="AE377" s="447" t="str">
        <f t="shared" si="17"/>
        <v/>
      </c>
      <c r="AF377" s="169"/>
      <c r="AG377" s="169"/>
    </row>
    <row r="378" spans="2:33" x14ac:dyDescent="0.25">
      <c r="B378" s="169"/>
      <c r="C378" s="170"/>
      <c r="D378" s="443"/>
      <c r="E378" s="169"/>
      <c r="F378" s="171"/>
      <c r="G378" s="169"/>
      <c r="H378" s="169"/>
      <c r="I378" s="172"/>
      <c r="J378" s="172"/>
      <c r="K378" s="173"/>
      <c r="L378" s="173"/>
      <c r="M378" s="173"/>
      <c r="N378" s="174"/>
      <c r="O378" s="444">
        <f t="shared" si="18"/>
        <v>0</v>
      </c>
      <c r="P378" s="169"/>
      <c r="Q378" s="436"/>
      <c r="R378" s="436"/>
      <c r="S378" s="445" t="str">
        <f>IFERROR(IF(R378="",VLOOKUP(Q378,DMKH_NCC!$C$7:$G$150,3,0),VLOOKUP(R378,DMKH_NCC!$C$7:$G$150,3,0)),"")</f>
        <v/>
      </c>
      <c r="T378" s="445" t="str">
        <f>IFERROR(IF(R378="",VLOOKUP(Q378,DMKH_NCC!$C$7:$G$150,4,0),VLOOKUP(R378,DMKH_NCC!$C$7:$G$150,4,0)),"")</f>
        <v/>
      </c>
      <c r="U378" s="446" t="str">
        <f>IFERROR(IF(R378="",VLOOKUP(Q378,DMKH_NCC!$C$7:$G$150,5,0),VLOOKUP(R378,DMKH_NCC!$C$7:$G$150,5,0)),"")</f>
        <v/>
      </c>
      <c r="V378" s="169"/>
      <c r="W378" s="169"/>
      <c r="X378" s="171"/>
      <c r="Y378" s="447" t="str">
        <f>IF($G378="","",IF(OR(MONTH($C378)=1,MONTH($C378)=2,MONTH($C378)=3),1,IF(OR(MONTH($C378)=4,MONTH($C378)=5,MONTH($C378)=6),2,IF(OR(MONTH($C378)=7,MONTH($C378)=8,MONTH($C378)=9),3,IF(OR(MONTH($C378)=10,MONTH($C378)=11,MONTH($C378)=12),4)))))</f>
        <v/>
      </c>
      <c r="Z378" s="447" t="str">
        <f>IF(C378="","","Ngày  "&amp;DAY(C378)&amp; "  "&amp;"Tháng  "&amp;MONTH(C378) &amp;"  "&amp;"Năm"&amp;"  " &amp;YEAR(C378))</f>
        <v/>
      </c>
      <c r="AA378" s="169"/>
      <c r="AB378" s="169"/>
      <c r="AC378" s="169"/>
      <c r="AD378" s="169"/>
      <c r="AE378" s="447" t="str">
        <f t="shared" si="17"/>
        <v/>
      </c>
      <c r="AF378" s="169"/>
      <c r="AG378" s="169"/>
    </row>
    <row r="379" spans="2:33" x14ac:dyDescent="0.25">
      <c r="B379" s="169"/>
      <c r="C379" s="170"/>
      <c r="D379" s="443"/>
      <c r="E379" s="169"/>
      <c r="F379" s="171"/>
      <c r="G379" s="169"/>
      <c r="H379" s="169"/>
      <c r="I379" s="172"/>
      <c r="J379" s="172"/>
      <c r="K379" s="173"/>
      <c r="L379" s="173"/>
      <c r="M379" s="173"/>
      <c r="N379" s="174"/>
      <c r="O379" s="444">
        <f t="shared" si="18"/>
        <v>0</v>
      </c>
      <c r="P379" s="169"/>
      <c r="Q379" s="436"/>
      <c r="R379" s="436"/>
      <c r="S379" s="445" t="str">
        <f>IFERROR(IF(R379="",VLOOKUP(Q379,DMKH_NCC!$C$7:$G$150,3,0),VLOOKUP(R379,DMKH_NCC!$C$7:$G$150,3,0)),"")</f>
        <v/>
      </c>
      <c r="T379" s="445" t="str">
        <f>IFERROR(IF(R379="",VLOOKUP(Q379,DMKH_NCC!$C$7:$G$150,4,0),VLOOKUP(R379,DMKH_NCC!$C$7:$G$150,4,0)),"")</f>
        <v/>
      </c>
      <c r="U379" s="446" t="str">
        <f>IFERROR(IF(R379="",VLOOKUP(Q379,DMKH_NCC!$C$7:$G$150,5,0),VLOOKUP(R379,DMKH_NCC!$C$7:$G$150,5,0)),"")</f>
        <v/>
      </c>
      <c r="V379" s="169"/>
      <c r="W379" s="169"/>
      <c r="X379" s="171"/>
      <c r="Y379" s="447" t="str">
        <f>IF($G379="","",IF(OR(MONTH($C379)=1,MONTH($C379)=2,MONTH($C379)=3),1,IF(OR(MONTH($C379)=4,MONTH($C379)=5,MONTH($C379)=6),2,IF(OR(MONTH($C379)=7,MONTH($C379)=8,MONTH($C379)=9),3,IF(OR(MONTH($C379)=10,MONTH($C379)=11,MONTH($C379)=12),4)))))</f>
        <v/>
      </c>
      <c r="Z379" s="447" t="str">
        <f>IF(C379="","","Ngày  "&amp;DAY(C379)&amp; "  "&amp;"Tháng  "&amp;MONTH(C379) &amp;"  "&amp;"Năm"&amp;"  " &amp;YEAR(C379))</f>
        <v/>
      </c>
      <c r="AA379" s="169"/>
      <c r="AB379" s="169"/>
      <c r="AC379" s="169"/>
      <c r="AD379" s="169"/>
      <c r="AE379" s="447" t="str">
        <f t="shared" si="17"/>
        <v/>
      </c>
      <c r="AF379" s="169"/>
      <c r="AG379" s="169"/>
    </row>
    <row r="380" spans="2:33" x14ac:dyDescent="0.25">
      <c r="B380" s="169"/>
      <c r="C380" s="170"/>
      <c r="D380" s="443"/>
      <c r="E380" s="169"/>
      <c r="F380" s="171"/>
      <c r="G380" s="169"/>
      <c r="H380" s="169"/>
      <c r="I380" s="172"/>
      <c r="J380" s="172"/>
      <c r="K380" s="173"/>
      <c r="L380" s="173"/>
      <c r="M380" s="173"/>
      <c r="N380" s="174"/>
      <c r="O380" s="444">
        <f t="shared" si="18"/>
        <v>0</v>
      </c>
      <c r="P380" s="169"/>
      <c r="Q380" s="436"/>
      <c r="R380" s="436"/>
      <c r="S380" s="445" t="str">
        <f>IFERROR(IF(R380="",VLOOKUP(Q380,DMKH_NCC!$C$7:$G$150,3,0),VLOOKUP(R380,DMKH_NCC!$C$7:$G$150,3,0)),"")</f>
        <v/>
      </c>
      <c r="T380" s="445" t="str">
        <f>IFERROR(IF(R380="",VLOOKUP(Q380,DMKH_NCC!$C$7:$G$150,4,0),VLOOKUP(R380,DMKH_NCC!$C$7:$G$150,4,0)),"")</f>
        <v/>
      </c>
      <c r="U380" s="446" t="str">
        <f>IFERROR(IF(R380="",VLOOKUP(Q380,DMKH_NCC!$C$7:$G$150,5,0),VLOOKUP(R380,DMKH_NCC!$C$7:$G$150,5,0)),"")</f>
        <v/>
      </c>
      <c r="V380" s="169"/>
      <c r="W380" s="169"/>
      <c r="X380" s="171"/>
      <c r="Y380" s="447" t="str">
        <f>IF($G380="","",IF(OR(MONTH($C380)=1,MONTH($C380)=2,MONTH($C380)=3),1,IF(OR(MONTH($C380)=4,MONTH($C380)=5,MONTH($C380)=6),2,IF(OR(MONTH($C380)=7,MONTH($C380)=8,MONTH($C380)=9),3,IF(OR(MONTH($C380)=10,MONTH($C380)=11,MONTH($C380)=12),4)))))</f>
        <v/>
      </c>
      <c r="Z380" s="447" t="str">
        <f>IF(C380="","","Ngày  "&amp;DAY(C380)&amp; "  "&amp;"Tháng  "&amp;MONTH(C380) &amp;"  "&amp;"Năm"&amp;"  " &amp;YEAR(C380))</f>
        <v/>
      </c>
      <c r="AA380" s="169"/>
      <c r="AB380" s="169"/>
      <c r="AC380" s="169"/>
      <c r="AD380" s="169"/>
      <c r="AE380" s="447" t="str">
        <f t="shared" si="17"/>
        <v/>
      </c>
      <c r="AF380" s="169"/>
      <c r="AG380" s="169"/>
    </row>
    <row r="381" spans="2:33" x14ac:dyDescent="0.25">
      <c r="B381" s="169"/>
      <c r="C381" s="170"/>
      <c r="D381" s="443"/>
      <c r="E381" s="169"/>
      <c r="F381" s="171"/>
      <c r="G381" s="169"/>
      <c r="H381" s="169"/>
      <c r="I381" s="172"/>
      <c r="J381" s="172"/>
      <c r="K381" s="173"/>
      <c r="L381" s="173"/>
      <c r="M381" s="173"/>
      <c r="N381" s="174"/>
      <c r="O381" s="444">
        <f t="shared" si="18"/>
        <v>0</v>
      </c>
      <c r="P381" s="169"/>
      <c r="Q381" s="436"/>
      <c r="R381" s="436"/>
      <c r="S381" s="445" t="str">
        <f>IFERROR(IF(R381="",VLOOKUP(Q381,DMKH_NCC!$C$7:$G$150,3,0),VLOOKUP(R381,DMKH_NCC!$C$7:$G$150,3,0)),"")</f>
        <v/>
      </c>
      <c r="T381" s="445" t="str">
        <f>IFERROR(IF(R381="",VLOOKUP(Q381,DMKH_NCC!$C$7:$G$150,4,0),VLOOKUP(R381,DMKH_NCC!$C$7:$G$150,4,0)),"")</f>
        <v/>
      </c>
      <c r="U381" s="446" t="str">
        <f>IFERROR(IF(R381="",VLOOKUP(Q381,DMKH_NCC!$C$7:$G$150,5,0),VLOOKUP(R381,DMKH_NCC!$C$7:$G$150,5,0)),"")</f>
        <v/>
      </c>
      <c r="V381" s="169"/>
      <c r="W381" s="169"/>
      <c r="X381" s="171"/>
      <c r="Y381" s="447" t="str">
        <f>IF($G381="","",IF(OR(MONTH($C381)=1,MONTH($C381)=2,MONTH($C381)=3),1,IF(OR(MONTH($C381)=4,MONTH($C381)=5,MONTH($C381)=6),2,IF(OR(MONTH($C381)=7,MONTH($C381)=8,MONTH($C381)=9),3,IF(OR(MONTH($C381)=10,MONTH($C381)=11,MONTH($C381)=12),4)))))</f>
        <v/>
      </c>
      <c r="Z381" s="447" t="str">
        <f>IF(C381="","","Ngày  "&amp;DAY(C381)&amp; "  "&amp;"Tháng  "&amp;MONTH(C381) &amp;"  "&amp;"Năm"&amp;"  " &amp;YEAR(C381))</f>
        <v/>
      </c>
      <c r="AA381" s="169"/>
      <c r="AB381" s="169"/>
      <c r="AC381" s="169"/>
      <c r="AD381" s="169"/>
      <c r="AE381" s="447" t="str">
        <f t="shared" si="17"/>
        <v/>
      </c>
      <c r="AF381" s="169"/>
      <c r="AG381" s="169"/>
    </row>
    <row r="382" spans="2:33" x14ac:dyDescent="0.25">
      <c r="B382" s="169"/>
      <c r="C382" s="170"/>
      <c r="D382" s="443"/>
      <c r="E382" s="169"/>
      <c r="F382" s="171"/>
      <c r="G382" s="169"/>
      <c r="H382" s="169"/>
      <c r="I382" s="172"/>
      <c r="J382" s="172"/>
      <c r="K382" s="173"/>
      <c r="L382" s="173"/>
      <c r="M382" s="173"/>
      <c r="N382" s="174"/>
      <c r="O382" s="444">
        <f t="shared" si="18"/>
        <v>0</v>
      </c>
      <c r="P382" s="169"/>
      <c r="Q382" s="436"/>
      <c r="R382" s="436"/>
      <c r="S382" s="445" t="str">
        <f>IFERROR(IF(R382="",VLOOKUP(Q382,DMKH_NCC!$C$7:$G$150,3,0),VLOOKUP(R382,DMKH_NCC!$C$7:$G$150,3,0)),"")</f>
        <v/>
      </c>
      <c r="T382" s="445" t="str">
        <f>IFERROR(IF(R382="",VLOOKUP(Q382,DMKH_NCC!$C$7:$G$150,4,0),VLOOKUP(R382,DMKH_NCC!$C$7:$G$150,4,0)),"")</f>
        <v/>
      </c>
      <c r="U382" s="446" t="str">
        <f>IFERROR(IF(R382="",VLOOKUP(Q382,DMKH_NCC!$C$7:$G$150,5,0),VLOOKUP(R382,DMKH_NCC!$C$7:$G$150,5,0)),"")</f>
        <v/>
      </c>
      <c r="V382" s="169"/>
      <c r="W382" s="169"/>
      <c r="X382" s="171"/>
      <c r="Y382" s="447" t="str">
        <f>IF($G382="","",IF(OR(MONTH($C382)=1,MONTH($C382)=2,MONTH($C382)=3),1,IF(OR(MONTH($C382)=4,MONTH($C382)=5,MONTH($C382)=6),2,IF(OR(MONTH($C382)=7,MONTH($C382)=8,MONTH($C382)=9),3,IF(OR(MONTH($C382)=10,MONTH($C382)=11,MONTH($C382)=12),4)))))</f>
        <v/>
      </c>
      <c r="Z382" s="447" t="str">
        <f>IF(C382="","","Ngày  "&amp;DAY(C382)&amp; "  "&amp;"Tháng  "&amp;MONTH(C382) &amp;"  "&amp;"Năm"&amp;"  " &amp;YEAR(C382))</f>
        <v/>
      </c>
      <c r="AA382" s="169"/>
      <c r="AB382" s="169"/>
      <c r="AC382" s="169"/>
      <c r="AD382" s="169"/>
      <c r="AE382" s="447" t="str">
        <f t="shared" si="17"/>
        <v/>
      </c>
      <c r="AF382" s="169"/>
      <c r="AG382" s="169"/>
    </row>
    <row r="383" spans="2:33" x14ac:dyDescent="0.25">
      <c r="B383" s="169"/>
      <c r="C383" s="170"/>
      <c r="D383" s="443"/>
      <c r="E383" s="169"/>
      <c r="F383" s="171"/>
      <c r="G383" s="169"/>
      <c r="H383" s="169"/>
      <c r="I383" s="172"/>
      <c r="J383" s="172"/>
      <c r="K383" s="173"/>
      <c r="L383" s="173"/>
      <c r="M383" s="173"/>
      <c r="N383" s="174"/>
      <c r="O383" s="444">
        <f t="shared" si="18"/>
        <v>0</v>
      </c>
      <c r="P383" s="169"/>
      <c r="Q383" s="436"/>
      <c r="R383" s="436"/>
      <c r="S383" s="445" t="str">
        <f>IFERROR(IF(R383="",VLOOKUP(Q383,DMKH_NCC!$C$7:$G$150,3,0),VLOOKUP(R383,DMKH_NCC!$C$7:$G$150,3,0)),"")</f>
        <v/>
      </c>
      <c r="T383" s="445" t="str">
        <f>IFERROR(IF(R383="",VLOOKUP(Q383,DMKH_NCC!$C$7:$G$150,4,0),VLOOKUP(R383,DMKH_NCC!$C$7:$G$150,4,0)),"")</f>
        <v/>
      </c>
      <c r="U383" s="446" t="str">
        <f>IFERROR(IF(R383="",VLOOKUP(Q383,DMKH_NCC!$C$7:$G$150,5,0),VLOOKUP(R383,DMKH_NCC!$C$7:$G$150,5,0)),"")</f>
        <v/>
      </c>
      <c r="V383" s="169"/>
      <c r="W383" s="169"/>
      <c r="X383" s="171"/>
      <c r="Y383" s="447" t="str">
        <f>IF($G383="","",IF(OR(MONTH($C383)=1,MONTH($C383)=2,MONTH($C383)=3),1,IF(OR(MONTH($C383)=4,MONTH($C383)=5,MONTH($C383)=6),2,IF(OR(MONTH($C383)=7,MONTH($C383)=8,MONTH($C383)=9),3,IF(OR(MONTH($C383)=10,MONTH($C383)=11,MONTH($C383)=12),4)))))</f>
        <v/>
      </c>
      <c r="Z383" s="447" t="str">
        <f>IF(C383="","","Ngày  "&amp;DAY(C383)&amp; "  "&amp;"Tháng  "&amp;MONTH(C383) &amp;"  "&amp;"Năm"&amp;"  " &amp;YEAR(C383))</f>
        <v/>
      </c>
      <c r="AA383" s="169"/>
      <c r="AB383" s="169"/>
      <c r="AC383" s="169"/>
      <c r="AD383" s="169"/>
      <c r="AE383" s="447" t="str">
        <f t="shared" si="17"/>
        <v/>
      </c>
      <c r="AF383" s="169"/>
      <c r="AG383" s="169"/>
    </row>
    <row r="384" spans="2:33" x14ac:dyDescent="0.25">
      <c r="B384" s="169"/>
      <c r="C384" s="170"/>
      <c r="D384" s="443"/>
      <c r="E384" s="169"/>
      <c r="F384" s="171"/>
      <c r="G384" s="169"/>
      <c r="H384" s="169"/>
      <c r="I384" s="172"/>
      <c r="J384" s="172"/>
      <c r="K384" s="173"/>
      <c r="L384" s="173"/>
      <c r="M384" s="173"/>
      <c r="N384" s="174"/>
      <c r="O384" s="444">
        <f t="shared" si="18"/>
        <v>0</v>
      </c>
      <c r="P384" s="169"/>
      <c r="Q384" s="436"/>
      <c r="R384" s="436"/>
      <c r="S384" s="445" t="str">
        <f>IFERROR(IF(R384="",VLOOKUP(Q384,DMKH_NCC!$C$7:$G$150,3,0),VLOOKUP(R384,DMKH_NCC!$C$7:$G$150,3,0)),"")</f>
        <v/>
      </c>
      <c r="T384" s="445" t="str">
        <f>IFERROR(IF(R384="",VLOOKUP(Q384,DMKH_NCC!$C$7:$G$150,4,0),VLOOKUP(R384,DMKH_NCC!$C$7:$G$150,4,0)),"")</f>
        <v/>
      </c>
      <c r="U384" s="446" t="str">
        <f>IFERROR(IF(R384="",VLOOKUP(Q384,DMKH_NCC!$C$7:$G$150,5,0),VLOOKUP(R384,DMKH_NCC!$C$7:$G$150,5,0)),"")</f>
        <v/>
      </c>
      <c r="V384" s="169"/>
      <c r="W384" s="169"/>
      <c r="X384" s="171"/>
      <c r="Y384" s="447" t="str">
        <f>IF($G384="","",IF(OR(MONTH($C384)=1,MONTH($C384)=2,MONTH($C384)=3),1,IF(OR(MONTH($C384)=4,MONTH($C384)=5,MONTH($C384)=6),2,IF(OR(MONTH($C384)=7,MONTH($C384)=8,MONTH($C384)=9),3,IF(OR(MONTH($C384)=10,MONTH($C384)=11,MONTH($C384)=12),4)))))</f>
        <v/>
      </c>
      <c r="Z384" s="447" t="str">
        <f>IF(C384="","","Ngày  "&amp;DAY(C384)&amp; "  "&amp;"Tháng  "&amp;MONTH(C384) &amp;"  "&amp;"Năm"&amp;"  " &amp;YEAR(C384))</f>
        <v/>
      </c>
      <c r="AA384" s="169"/>
      <c r="AB384" s="169"/>
      <c r="AC384" s="169"/>
      <c r="AD384" s="169"/>
      <c r="AE384" s="447" t="str">
        <f t="shared" si="17"/>
        <v/>
      </c>
      <c r="AF384" s="169"/>
      <c r="AG384" s="169"/>
    </row>
    <row r="385" spans="2:33" x14ac:dyDescent="0.25">
      <c r="B385" s="169"/>
      <c r="C385" s="170"/>
      <c r="D385" s="443"/>
      <c r="E385" s="169"/>
      <c r="F385" s="171"/>
      <c r="G385" s="169"/>
      <c r="H385" s="169"/>
      <c r="I385" s="172"/>
      <c r="J385" s="172"/>
      <c r="K385" s="173"/>
      <c r="L385" s="173"/>
      <c r="M385" s="173"/>
      <c r="N385" s="174"/>
      <c r="O385" s="444">
        <f t="shared" si="18"/>
        <v>0</v>
      </c>
      <c r="P385" s="169"/>
      <c r="Q385" s="436"/>
      <c r="R385" s="436"/>
      <c r="S385" s="445" t="str">
        <f>IFERROR(IF(R385="",VLOOKUP(Q385,DMKH_NCC!$C$7:$G$150,3,0),VLOOKUP(R385,DMKH_NCC!$C$7:$G$150,3,0)),"")</f>
        <v/>
      </c>
      <c r="T385" s="445" t="str">
        <f>IFERROR(IF(R385="",VLOOKUP(Q385,DMKH_NCC!$C$7:$G$150,4,0),VLOOKUP(R385,DMKH_NCC!$C$7:$G$150,4,0)),"")</f>
        <v/>
      </c>
      <c r="U385" s="446" t="str">
        <f>IFERROR(IF(R385="",VLOOKUP(Q385,DMKH_NCC!$C$7:$G$150,5,0),VLOOKUP(R385,DMKH_NCC!$C$7:$G$150,5,0)),"")</f>
        <v/>
      </c>
      <c r="V385" s="169"/>
      <c r="W385" s="169"/>
      <c r="X385" s="171"/>
      <c r="Y385" s="447" t="str">
        <f>IF($G385="","",IF(OR(MONTH($C385)=1,MONTH($C385)=2,MONTH($C385)=3),1,IF(OR(MONTH($C385)=4,MONTH($C385)=5,MONTH($C385)=6),2,IF(OR(MONTH($C385)=7,MONTH($C385)=8,MONTH($C385)=9),3,IF(OR(MONTH($C385)=10,MONTH($C385)=11,MONTH($C385)=12),4)))))</f>
        <v/>
      </c>
      <c r="Z385" s="447" t="str">
        <f>IF(C385="","","Ngày  "&amp;DAY(C385)&amp; "  "&amp;"Tháng  "&amp;MONTH(C385) &amp;"  "&amp;"Năm"&amp;"  " &amp;YEAR(C385))</f>
        <v/>
      </c>
      <c r="AA385" s="169"/>
      <c r="AB385" s="169"/>
      <c r="AC385" s="169"/>
      <c r="AD385" s="169"/>
      <c r="AE385" s="447" t="str">
        <f t="shared" si="17"/>
        <v/>
      </c>
      <c r="AF385" s="169"/>
      <c r="AG385" s="169"/>
    </row>
    <row r="386" spans="2:33" x14ac:dyDescent="0.25">
      <c r="B386" s="169"/>
      <c r="C386" s="170"/>
      <c r="D386" s="443"/>
      <c r="E386" s="169"/>
      <c r="F386" s="171"/>
      <c r="G386" s="169"/>
      <c r="H386" s="169"/>
      <c r="I386" s="172"/>
      <c r="J386" s="172"/>
      <c r="K386" s="173"/>
      <c r="L386" s="173"/>
      <c r="M386" s="173"/>
      <c r="N386" s="174"/>
      <c r="O386" s="444">
        <f t="shared" si="18"/>
        <v>0</v>
      </c>
      <c r="P386" s="169"/>
      <c r="Q386" s="436"/>
      <c r="R386" s="436"/>
      <c r="S386" s="445" t="str">
        <f>IFERROR(IF(R386="",VLOOKUP(Q386,DMKH_NCC!$C$7:$G$150,3,0),VLOOKUP(R386,DMKH_NCC!$C$7:$G$150,3,0)),"")</f>
        <v/>
      </c>
      <c r="T386" s="445" t="str">
        <f>IFERROR(IF(R386="",VLOOKUP(Q386,DMKH_NCC!$C$7:$G$150,4,0),VLOOKUP(R386,DMKH_NCC!$C$7:$G$150,4,0)),"")</f>
        <v/>
      </c>
      <c r="U386" s="446" t="str">
        <f>IFERROR(IF(R386="",VLOOKUP(Q386,DMKH_NCC!$C$7:$G$150,5,0),VLOOKUP(R386,DMKH_NCC!$C$7:$G$150,5,0)),"")</f>
        <v/>
      </c>
      <c r="V386" s="169"/>
      <c r="W386" s="169"/>
      <c r="X386" s="171"/>
      <c r="Y386" s="447" t="str">
        <f>IF($G386="","",IF(OR(MONTH($C386)=1,MONTH($C386)=2,MONTH($C386)=3),1,IF(OR(MONTH($C386)=4,MONTH($C386)=5,MONTH($C386)=6),2,IF(OR(MONTH($C386)=7,MONTH($C386)=8,MONTH($C386)=9),3,IF(OR(MONTH($C386)=10,MONTH($C386)=11,MONTH($C386)=12),4)))))</f>
        <v/>
      </c>
      <c r="Z386" s="447" t="str">
        <f>IF(C386="","","Ngày  "&amp;DAY(C386)&amp; "  "&amp;"Tháng  "&amp;MONTH(C386) &amp;"  "&amp;"Năm"&amp;"  " &amp;YEAR(C386))</f>
        <v/>
      </c>
      <c r="AA386" s="169"/>
      <c r="AB386" s="169"/>
      <c r="AC386" s="169"/>
      <c r="AD386" s="169"/>
      <c r="AE386" s="447" t="str">
        <f t="shared" si="17"/>
        <v/>
      </c>
      <c r="AF386" s="169"/>
      <c r="AG386" s="169"/>
    </row>
    <row r="387" spans="2:33" x14ac:dyDescent="0.25">
      <c r="B387" s="169"/>
      <c r="C387" s="170"/>
      <c r="D387" s="443"/>
      <c r="E387" s="169"/>
      <c r="F387" s="171"/>
      <c r="G387" s="169"/>
      <c r="H387" s="169"/>
      <c r="I387" s="172"/>
      <c r="J387" s="172"/>
      <c r="K387" s="173"/>
      <c r="L387" s="173"/>
      <c r="M387" s="173"/>
      <c r="N387" s="174"/>
      <c r="O387" s="444">
        <f t="shared" si="18"/>
        <v>0</v>
      </c>
      <c r="P387" s="169"/>
      <c r="Q387" s="436"/>
      <c r="R387" s="436"/>
      <c r="S387" s="445" t="str">
        <f>IFERROR(IF(R387="",VLOOKUP(Q387,DMKH_NCC!$C$7:$G$150,3,0),VLOOKUP(R387,DMKH_NCC!$C$7:$G$150,3,0)),"")</f>
        <v/>
      </c>
      <c r="T387" s="445" t="str">
        <f>IFERROR(IF(R387="",VLOOKUP(Q387,DMKH_NCC!$C$7:$G$150,4,0),VLOOKUP(R387,DMKH_NCC!$C$7:$G$150,4,0)),"")</f>
        <v/>
      </c>
      <c r="U387" s="446" t="str">
        <f>IFERROR(IF(R387="",VLOOKUP(Q387,DMKH_NCC!$C$7:$G$150,5,0),VLOOKUP(R387,DMKH_NCC!$C$7:$G$150,5,0)),"")</f>
        <v/>
      </c>
      <c r="V387" s="169"/>
      <c r="W387" s="169"/>
      <c r="X387" s="171"/>
      <c r="Y387" s="447" t="str">
        <f>IF($G387="","",IF(OR(MONTH($C387)=1,MONTH($C387)=2,MONTH($C387)=3),1,IF(OR(MONTH($C387)=4,MONTH($C387)=5,MONTH($C387)=6),2,IF(OR(MONTH($C387)=7,MONTH($C387)=8,MONTH($C387)=9),3,IF(OR(MONTH($C387)=10,MONTH($C387)=11,MONTH($C387)=12),4)))))</f>
        <v/>
      </c>
      <c r="Z387" s="447" t="str">
        <f>IF(C387="","","Ngày  "&amp;DAY(C387)&amp; "  "&amp;"Tháng  "&amp;MONTH(C387) &amp;"  "&amp;"Năm"&amp;"  " &amp;YEAR(C387))</f>
        <v/>
      </c>
      <c r="AA387" s="169"/>
      <c r="AB387" s="169"/>
      <c r="AC387" s="169"/>
      <c r="AD387" s="169"/>
      <c r="AE387" s="447" t="str">
        <f t="shared" si="17"/>
        <v/>
      </c>
      <c r="AF387" s="169"/>
      <c r="AG387" s="169"/>
    </row>
    <row r="388" spans="2:33" x14ac:dyDescent="0.25">
      <c r="B388" s="169"/>
      <c r="C388" s="170"/>
      <c r="D388" s="443"/>
      <c r="E388" s="169"/>
      <c r="F388" s="171"/>
      <c r="G388" s="169"/>
      <c r="H388" s="169"/>
      <c r="I388" s="172"/>
      <c r="J388" s="172"/>
      <c r="K388" s="173"/>
      <c r="L388" s="173"/>
      <c r="M388" s="173"/>
      <c r="N388" s="174"/>
      <c r="O388" s="444">
        <f t="shared" si="18"/>
        <v>0</v>
      </c>
      <c r="P388" s="169"/>
      <c r="Q388" s="436"/>
      <c r="R388" s="436"/>
      <c r="S388" s="445" t="str">
        <f>IFERROR(IF(R388="",VLOOKUP(Q388,DMKH_NCC!$C$7:$G$150,3,0),VLOOKUP(R388,DMKH_NCC!$C$7:$G$150,3,0)),"")</f>
        <v/>
      </c>
      <c r="T388" s="445" t="str">
        <f>IFERROR(IF(R388="",VLOOKUP(Q388,DMKH_NCC!$C$7:$G$150,4,0),VLOOKUP(R388,DMKH_NCC!$C$7:$G$150,4,0)),"")</f>
        <v/>
      </c>
      <c r="U388" s="446" t="str">
        <f>IFERROR(IF(R388="",VLOOKUP(Q388,DMKH_NCC!$C$7:$G$150,5,0),VLOOKUP(R388,DMKH_NCC!$C$7:$G$150,5,0)),"")</f>
        <v/>
      </c>
      <c r="V388" s="169"/>
      <c r="W388" s="169"/>
      <c r="X388" s="171"/>
      <c r="Y388" s="447" t="str">
        <f>IF($G388="","",IF(OR(MONTH($C388)=1,MONTH($C388)=2,MONTH($C388)=3),1,IF(OR(MONTH($C388)=4,MONTH($C388)=5,MONTH($C388)=6),2,IF(OR(MONTH($C388)=7,MONTH($C388)=8,MONTH($C388)=9),3,IF(OR(MONTH($C388)=10,MONTH($C388)=11,MONTH($C388)=12),4)))))</f>
        <v/>
      </c>
      <c r="Z388" s="447" t="str">
        <f>IF(C388="","","Ngày  "&amp;DAY(C388)&amp; "  "&amp;"Tháng  "&amp;MONTH(C388) &amp;"  "&amp;"Năm"&amp;"  " &amp;YEAR(C388))</f>
        <v/>
      </c>
      <c r="AA388" s="169"/>
      <c r="AB388" s="169"/>
      <c r="AC388" s="169"/>
      <c r="AD388" s="169"/>
      <c r="AE388" s="447" t="str">
        <f t="shared" si="17"/>
        <v/>
      </c>
      <c r="AF388" s="169"/>
      <c r="AG388" s="169"/>
    </row>
    <row r="389" spans="2:33" x14ac:dyDescent="0.25">
      <c r="B389" s="169"/>
      <c r="C389" s="170"/>
      <c r="D389" s="443"/>
      <c r="E389" s="169"/>
      <c r="F389" s="171"/>
      <c r="G389" s="169"/>
      <c r="H389" s="169"/>
      <c r="I389" s="172"/>
      <c r="J389" s="172"/>
      <c r="K389" s="173"/>
      <c r="L389" s="173"/>
      <c r="M389" s="173"/>
      <c r="N389" s="174"/>
      <c r="O389" s="444">
        <f t="shared" si="18"/>
        <v>0</v>
      </c>
      <c r="P389" s="169"/>
      <c r="Q389" s="436"/>
      <c r="R389" s="436"/>
      <c r="S389" s="445" t="str">
        <f>IFERROR(IF(R389="",VLOOKUP(Q389,DMKH_NCC!$C$7:$G$150,3,0),VLOOKUP(R389,DMKH_NCC!$C$7:$G$150,3,0)),"")</f>
        <v/>
      </c>
      <c r="T389" s="445" t="str">
        <f>IFERROR(IF(R389="",VLOOKUP(Q389,DMKH_NCC!$C$7:$G$150,4,0),VLOOKUP(R389,DMKH_NCC!$C$7:$G$150,4,0)),"")</f>
        <v/>
      </c>
      <c r="U389" s="446" t="str">
        <f>IFERROR(IF(R389="",VLOOKUP(Q389,DMKH_NCC!$C$7:$G$150,5,0),VLOOKUP(R389,DMKH_NCC!$C$7:$G$150,5,0)),"")</f>
        <v/>
      </c>
      <c r="V389" s="169"/>
      <c r="W389" s="169"/>
      <c r="X389" s="171"/>
      <c r="Y389" s="447" t="str">
        <f>IF($G389="","",IF(OR(MONTH($C389)=1,MONTH($C389)=2,MONTH($C389)=3),1,IF(OR(MONTH($C389)=4,MONTH($C389)=5,MONTH($C389)=6),2,IF(OR(MONTH($C389)=7,MONTH($C389)=8,MONTH($C389)=9),3,IF(OR(MONTH($C389)=10,MONTH($C389)=11,MONTH($C389)=12),4)))))</f>
        <v/>
      </c>
      <c r="Z389" s="447" t="str">
        <f>IF(C389="","","Ngày  "&amp;DAY(C389)&amp; "  "&amp;"Tháng  "&amp;MONTH(C389) &amp;"  "&amp;"Năm"&amp;"  " &amp;YEAR(C389))</f>
        <v/>
      </c>
      <c r="AA389" s="169"/>
      <c r="AB389" s="169"/>
      <c r="AC389" s="169"/>
      <c r="AD389" s="169"/>
      <c r="AE389" s="447" t="str">
        <f t="shared" ref="AE389:AE452" si="19">IF(G389="","",IF(G389="MV",G389&amp;Y389,IF(G389="BR",G389&amp;N389&amp;Y389)))</f>
        <v/>
      </c>
      <c r="AF389" s="169"/>
      <c r="AG389" s="169"/>
    </row>
    <row r="390" spans="2:33" x14ac:dyDescent="0.25">
      <c r="B390" s="169"/>
      <c r="C390" s="170"/>
      <c r="D390" s="443"/>
      <c r="E390" s="169"/>
      <c r="F390" s="171"/>
      <c r="G390" s="169"/>
      <c r="H390" s="169"/>
      <c r="I390" s="172"/>
      <c r="J390" s="172"/>
      <c r="K390" s="173"/>
      <c r="L390" s="173"/>
      <c r="M390" s="173"/>
      <c r="N390" s="174"/>
      <c r="O390" s="444">
        <f t="shared" ref="O390:O453" si="20">N390*K390</f>
        <v>0</v>
      </c>
      <c r="P390" s="169"/>
      <c r="Q390" s="436"/>
      <c r="R390" s="436"/>
      <c r="S390" s="445" t="str">
        <f>IFERROR(IF(R390="",VLOOKUP(Q390,DMKH_NCC!$C$7:$G$150,3,0),VLOOKUP(R390,DMKH_NCC!$C$7:$G$150,3,0)),"")</f>
        <v/>
      </c>
      <c r="T390" s="445" t="str">
        <f>IFERROR(IF(R390="",VLOOKUP(Q390,DMKH_NCC!$C$7:$G$150,4,0),VLOOKUP(R390,DMKH_NCC!$C$7:$G$150,4,0)),"")</f>
        <v/>
      </c>
      <c r="U390" s="446" t="str">
        <f>IFERROR(IF(R390="",VLOOKUP(Q390,DMKH_NCC!$C$7:$G$150,5,0),VLOOKUP(R390,DMKH_NCC!$C$7:$G$150,5,0)),"")</f>
        <v/>
      </c>
      <c r="V390" s="169"/>
      <c r="W390" s="169"/>
      <c r="X390" s="171"/>
      <c r="Y390" s="447" t="str">
        <f>IF($G390="","",IF(OR(MONTH($C390)=1,MONTH($C390)=2,MONTH($C390)=3),1,IF(OR(MONTH($C390)=4,MONTH($C390)=5,MONTH($C390)=6),2,IF(OR(MONTH($C390)=7,MONTH($C390)=8,MONTH($C390)=9),3,IF(OR(MONTH($C390)=10,MONTH($C390)=11,MONTH($C390)=12),4)))))</f>
        <v/>
      </c>
      <c r="Z390" s="447" t="str">
        <f>IF(C390="","","Ngày  "&amp;DAY(C390)&amp; "  "&amp;"Tháng  "&amp;MONTH(C390) &amp;"  "&amp;"Năm"&amp;"  " &amp;YEAR(C390))</f>
        <v/>
      </c>
      <c r="AA390" s="169"/>
      <c r="AB390" s="169"/>
      <c r="AC390" s="169"/>
      <c r="AD390" s="169"/>
      <c r="AE390" s="447" t="str">
        <f t="shared" si="19"/>
        <v/>
      </c>
      <c r="AF390" s="169"/>
      <c r="AG390" s="169"/>
    </row>
    <row r="391" spans="2:33" x14ac:dyDescent="0.25">
      <c r="B391" s="169"/>
      <c r="C391" s="170"/>
      <c r="D391" s="443"/>
      <c r="E391" s="169"/>
      <c r="F391" s="171"/>
      <c r="G391" s="169"/>
      <c r="H391" s="169"/>
      <c r="I391" s="172"/>
      <c r="J391" s="172"/>
      <c r="K391" s="173"/>
      <c r="L391" s="173"/>
      <c r="M391" s="173"/>
      <c r="N391" s="174"/>
      <c r="O391" s="444">
        <f t="shared" si="20"/>
        <v>0</v>
      </c>
      <c r="P391" s="169"/>
      <c r="Q391" s="436"/>
      <c r="R391" s="436"/>
      <c r="S391" s="445" t="str">
        <f>IFERROR(IF(R391="",VLOOKUP(Q391,DMKH_NCC!$C$7:$G$150,3,0),VLOOKUP(R391,DMKH_NCC!$C$7:$G$150,3,0)),"")</f>
        <v/>
      </c>
      <c r="T391" s="445" t="str">
        <f>IFERROR(IF(R391="",VLOOKUP(Q391,DMKH_NCC!$C$7:$G$150,4,0),VLOOKUP(R391,DMKH_NCC!$C$7:$G$150,4,0)),"")</f>
        <v/>
      </c>
      <c r="U391" s="446" t="str">
        <f>IFERROR(IF(R391="",VLOOKUP(Q391,DMKH_NCC!$C$7:$G$150,5,0),VLOOKUP(R391,DMKH_NCC!$C$7:$G$150,5,0)),"")</f>
        <v/>
      </c>
      <c r="V391" s="169"/>
      <c r="W391" s="169"/>
      <c r="X391" s="171"/>
      <c r="Y391" s="447" t="str">
        <f>IF($G391="","",IF(OR(MONTH($C391)=1,MONTH($C391)=2,MONTH($C391)=3),1,IF(OR(MONTH($C391)=4,MONTH($C391)=5,MONTH($C391)=6),2,IF(OR(MONTH($C391)=7,MONTH($C391)=8,MONTH($C391)=9),3,IF(OR(MONTH($C391)=10,MONTH($C391)=11,MONTH($C391)=12),4)))))</f>
        <v/>
      </c>
      <c r="Z391" s="447" t="str">
        <f>IF(C391="","","Ngày  "&amp;DAY(C391)&amp; "  "&amp;"Tháng  "&amp;MONTH(C391) &amp;"  "&amp;"Năm"&amp;"  " &amp;YEAR(C391))</f>
        <v/>
      </c>
      <c r="AA391" s="169"/>
      <c r="AB391" s="169"/>
      <c r="AC391" s="169"/>
      <c r="AD391" s="169"/>
      <c r="AE391" s="447" t="str">
        <f t="shared" si="19"/>
        <v/>
      </c>
      <c r="AF391" s="169"/>
      <c r="AG391" s="169"/>
    </row>
    <row r="392" spans="2:33" x14ac:dyDescent="0.25">
      <c r="B392" s="169"/>
      <c r="C392" s="170"/>
      <c r="D392" s="443"/>
      <c r="E392" s="169"/>
      <c r="F392" s="171"/>
      <c r="G392" s="169"/>
      <c r="H392" s="169"/>
      <c r="I392" s="172"/>
      <c r="J392" s="172"/>
      <c r="K392" s="173"/>
      <c r="L392" s="173"/>
      <c r="M392" s="173"/>
      <c r="N392" s="174"/>
      <c r="O392" s="444">
        <f t="shared" si="20"/>
        <v>0</v>
      </c>
      <c r="P392" s="169"/>
      <c r="Q392" s="436"/>
      <c r="R392" s="436"/>
      <c r="S392" s="445" t="str">
        <f>IFERROR(IF(R392="",VLOOKUP(Q392,DMKH_NCC!$C$7:$G$150,3,0),VLOOKUP(R392,DMKH_NCC!$C$7:$G$150,3,0)),"")</f>
        <v/>
      </c>
      <c r="T392" s="445" t="str">
        <f>IFERROR(IF(R392="",VLOOKUP(Q392,DMKH_NCC!$C$7:$G$150,4,0),VLOOKUP(R392,DMKH_NCC!$C$7:$G$150,4,0)),"")</f>
        <v/>
      </c>
      <c r="U392" s="446" t="str">
        <f>IFERROR(IF(R392="",VLOOKUP(Q392,DMKH_NCC!$C$7:$G$150,5,0),VLOOKUP(R392,DMKH_NCC!$C$7:$G$150,5,0)),"")</f>
        <v/>
      </c>
      <c r="V392" s="169"/>
      <c r="W392" s="169"/>
      <c r="X392" s="171"/>
      <c r="Y392" s="447" t="str">
        <f>IF($G392="","",IF(OR(MONTH($C392)=1,MONTH($C392)=2,MONTH($C392)=3),1,IF(OR(MONTH($C392)=4,MONTH($C392)=5,MONTH($C392)=6),2,IF(OR(MONTH($C392)=7,MONTH($C392)=8,MONTH($C392)=9),3,IF(OR(MONTH($C392)=10,MONTH($C392)=11,MONTH($C392)=12),4)))))</f>
        <v/>
      </c>
      <c r="Z392" s="447" t="str">
        <f>IF(C392="","","Ngày  "&amp;DAY(C392)&amp; "  "&amp;"Tháng  "&amp;MONTH(C392) &amp;"  "&amp;"Năm"&amp;"  " &amp;YEAR(C392))</f>
        <v/>
      </c>
      <c r="AA392" s="169"/>
      <c r="AB392" s="169"/>
      <c r="AC392" s="169"/>
      <c r="AD392" s="169"/>
      <c r="AE392" s="447" t="str">
        <f t="shared" si="19"/>
        <v/>
      </c>
      <c r="AF392" s="169"/>
      <c r="AG392" s="169"/>
    </row>
    <row r="393" spans="2:33" x14ac:dyDescent="0.25">
      <c r="B393" s="169"/>
      <c r="C393" s="170"/>
      <c r="D393" s="443"/>
      <c r="E393" s="169"/>
      <c r="F393" s="171"/>
      <c r="G393" s="169"/>
      <c r="H393" s="169"/>
      <c r="I393" s="172"/>
      <c r="J393" s="172"/>
      <c r="K393" s="173"/>
      <c r="L393" s="173"/>
      <c r="M393" s="173"/>
      <c r="N393" s="174"/>
      <c r="O393" s="444">
        <f t="shared" si="20"/>
        <v>0</v>
      </c>
      <c r="P393" s="169"/>
      <c r="Q393" s="436"/>
      <c r="R393" s="436"/>
      <c r="S393" s="445" t="str">
        <f>IFERROR(IF(R393="",VLOOKUP(Q393,DMKH_NCC!$C$7:$G$150,3,0),VLOOKUP(R393,DMKH_NCC!$C$7:$G$150,3,0)),"")</f>
        <v/>
      </c>
      <c r="T393" s="445" t="str">
        <f>IFERROR(IF(R393="",VLOOKUP(Q393,DMKH_NCC!$C$7:$G$150,4,0),VLOOKUP(R393,DMKH_NCC!$C$7:$G$150,4,0)),"")</f>
        <v/>
      </c>
      <c r="U393" s="446" t="str">
        <f>IFERROR(IF(R393="",VLOOKUP(Q393,DMKH_NCC!$C$7:$G$150,5,0),VLOOKUP(R393,DMKH_NCC!$C$7:$G$150,5,0)),"")</f>
        <v/>
      </c>
      <c r="V393" s="169"/>
      <c r="W393" s="169"/>
      <c r="X393" s="171"/>
      <c r="Y393" s="447" t="str">
        <f>IF($G393="","",IF(OR(MONTH($C393)=1,MONTH($C393)=2,MONTH($C393)=3),1,IF(OR(MONTH($C393)=4,MONTH($C393)=5,MONTH($C393)=6),2,IF(OR(MONTH($C393)=7,MONTH($C393)=8,MONTH($C393)=9),3,IF(OR(MONTH($C393)=10,MONTH($C393)=11,MONTH($C393)=12),4)))))</f>
        <v/>
      </c>
      <c r="Z393" s="447" t="str">
        <f>IF(C393="","","Ngày  "&amp;DAY(C393)&amp; "  "&amp;"Tháng  "&amp;MONTH(C393) &amp;"  "&amp;"Năm"&amp;"  " &amp;YEAR(C393))</f>
        <v/>
      </c>
      <c r="AA393" s="169"/>
      <c r="AB393" s="169"/>
      <c r="AC393" s="169"/>
      <c r="AD393" s="169"/>
      <c r="AE393" s="447" t="str">
        <f t="shared" si="19"/>
        <v/>
      </c>
      <c r="AF393" s="169"/>
      <c r="AG393" s="169"/>
    </row>
    <row r="394" spans="2:33" x14ac:dyDescent="0.25">
      <c r="B394" s="169"/>
      <c r="C394" s="170"/>
      <c r="D394" s="443"/>
      <c r="E394" s="169"/>
      <c r="F394" s="171"/>
      <c r="G394" s="169"/>
      <c r="H394" s="169"/>
      <c r="I394" s="172"/>
      <c r="J394" s="172"/>
      <c r="K394" s="173"/>
      <c r="L394" s="173"/>
      <c r="M394" s="173"/>
      <c r="N394" s="174"/>
      <c r="O394" s="444">
        <f t="shared" si="20"/>
        <v>0</v>
      </c>
      <c r="P394" s="169"/>
      <c r="Q394" s="436"/>
      <c r="R394" s="436"/>
      <c r="S394" s="445" t="str">
        <f>IFERROR(IF(R394="",VLOOKUP(Q394,DMKH_NCC!$C$7:$G$150,3,0),VLOOKUP(R394,DMKH_NCC!$C$7:$G$150,3,0)),"")</f>
        <v/>
      </c>
      <c r="T394" s="445" t="str">
        <f>IFERROR(IF(R394="",VLOOKUP(Q394,DMKH_NCC!$C$7:$G$150,4,0),VLOOKUP(R394,DMKH_NCC!$C$7:$G$150,4,0)),"")</f>
        <v/>
      </c>
      <c r="U394" s="446" t="str">
        <f>IFERROR(IF(R394="",VLOOKUP(Q394,DMKH_NCC!$C$7:$G$150,5,0),VLOOKUP(R394,DMKH_NCC!$C$7:$G$150,5,0)),"")</f>
        <v/>
      </c>
      <c r="V394" s="169"/>
      <c r="W394" s="169"/>
      <c r="X394" s="171"/>
      <c r="Y394" s="447" t="str">
        <f>IF($G394="","",IF(OR(MONTH($C394)=1,MONTH($C394)=2,MONTH($C394)=3),1,IF(OR(MONTH($C394)=4,MONTH($C394)=5,MONTH($C394)=6),2,IF(OR(MONTH($C394)=7,MONTH($C394)=8,MONTH($C394)=9),3,IF(OR(MONTH($C394)=10,MONTH($C394)=11,MONTH($C394)=12),4)))))</f>
        <v/>
      </c>
      <c r="Z394" s="447" t="str">
        <f>IF(C394="","","Ngày  "&amp;DAY(C394)&amp; "  "&amp;"Tháng  "&amp;MONTH(C394) &amp;"  "&amp;"Năm"&amp;"  " &amp;YEAR(C394))</f>
        <v/>
      </c>
      <c r="AA394" s="169"/>
      <c r="AB394" s="169"/>
      <c r="AC394" s="169"/>
      <c r="AD394" s="169"/>
      <c r="AE394" s="447" t="str">
        <f t="shared" si="19"/>
        <v/>
      </c>
      <c r="AF394" s="169"/>
      <c r="AG394" s="169"/>
    </row>
    <row r="395" spans="2:33" x14ac:dyDescent="0.25">
      <c r="B395" s="169"/>
      <c r="C395" s="170"/>
      <c r="D395" s="443"/>
      <c r="E395" s="169"/>
      <c r="F395" s="171"/>
      <c r="G395" s="169"/>
      <c r="H395" s="169"/>
      <c r="I395" s="172"/>
      <c r="J395" s="172"/>
      <c r="K395" s="173"/>
      <c r="L395" s="173"/>
      <c r="M395" s="173"/>
      <c r="N395" s="174"/>
      <c r="O395" s="444">
        <f t="shared" si="20"/>
        <v>0</v>
      </c>
      <c r="P395" s="169"/>
      <c r="Q395" s="436"/>
      <c r="R395" s="436"/>
      <c r="S395" s="445" t="str">
        <f>IFERROR(IF(R395="",VLOOKUP(Q395,DMKH_NCC!$C$7:$G$150,3,0),VLOOKUP(R395,DMKH_NCC!$C$7:$G$150,3,0)),"")</f>
        <v/>
      </c>
      <c r="T395" s="445" t="str">
        <f>IFERROR(IF(R395="",VLOOKUP(Q395,DMKH_NCC!$C$7:$G$150,4,0),VLOOKUP(R395,DMKH_NCC!$C$7:$G$150,4,0)),"")</f>
        <v/>
      </c>
      <c r="U395" s="446" t="str">
        <f>IFERROR(IF(R395="",VLOOKUP(Q395,DMKH_NCC!$C$7:$G$150,5,0),VLOOKUP(R395,DMKH_NCC!$C$7:$G$150,5,0)),"")</f>
        <v/>
      </c>
      <c r="V395" s="169"/>
      <c r="W395" s="169"/>
      <c r="X395" s="171"/>
      <c r="Y395" s="447" t="str">
        <f>IF($G395="","",IF(OR(MONTH($C395)=1,MONTH($C395)=2,MONTH($C395)=3),1,IF(OR(MONTH($C395)=4,MONTH($C395)=5,MONTH($C395)=6),2,IF(OR(MONTH($C395)=7,MONTH($C395)=8,MONTH($C395)=9),3,IF(OR(MONTH($C395)=10,MONTH($C395)=11,MONTH($C395)=12),4)))))</f>
        <v/>
      </c>
      <c r="Z395" s="447" t="str">
        <f>IF(C395="","","Ngày  "&amp;DAY(C395)&amp; "  "&amp;"Tháng  "&amp;MONTH(C395) &amp;"  "&amp;"Năm"&amp;"  " &amp;YEAR(C395))</f>
        <v/>
      </c>
      <c r="AA395" s="169"/>
      <c r="AB395" s="169"/>
      <c r="AC395" s="169"/>
      <c r="AD395" s="169"/>
      <c r="AE395" s="447" t="str">
        <f t="shared" si="19"/>
        <v/>
      </c>
      <c r="AF395" s="169"/>
      <c r="AG395" s="169"/>
    </row>
    <row r="396" spans="2:33" x14ac:dyDescent="0.25">
      <c r="B396" s="169"/>
      <c r="C396" s="170"/>
      <c r="D396" s="443"/>
      <c r="E396" s="169"/>
      <c r="F396" s="171"/>
      <c r="G396" s="169"/>
      <c r="H396" s="169"/>
      <c r="I396" s="172"/>
      <c r="J396" s="172"/>
      <c r="K396" s="173"/>
      <c r="L396" s="173"/>
      <c r="M396" s="173"/>
      <c r="N396" s="174"/>
      <c r="O396" s="444">
        <f t="shared" si="20"/>
        <v>0</v>
      </c>
      <c r="P396" s="169"/>
      <c r="Q396" s="436"/>
      <c r="R396" s="436"/>
      <c r="S396" s="445" t="str">
        <f>IFERROR(IF(R396="",VLOOKUP(Q396,DMKH_NCC!$C$7:$G$150,3,0),VLOOKUP(R396,DMKH_NCC!$C$7:$G$150,3,0)),"")</f>
        <v/>
      </c>
      <c r="T396" s="445" t="str">
        <f>IFERROR(IF(R396="",VLOOKUP(Q396,DMKH_NCC!$C$7:$G$150,4,0),VLOOKUP(R396,DMKH_NCC!$C$7:$G$150,4,0)),"")</f>
        <v/>
      </c>
      <c r="U396" s="446" t="str">
        <f>IFERROR(IF(R396="",VLOOKUP(Q396,DMKH_NCC!$C$7:$G$150,5,0),VLOOKUP(R396,DMKH_NCC!$C$7:$G$150,5,0)),"")</f>
        <v/>
      </c>
      <c r="V396" s="169"/>
      <c r="W396" s="169"/>
      <c r="X396" s="171"/>
      <c r="Y396" s="447" t="str">
        <f>IF($G396="","",IF(OR(MONTH($C396)=1,MONTH($C396)=2,MONTH($C396)=3),1,IF(OR(MONTH($C396)=4,MONTH($C396)=5,MONTH($C396)=6),2,IF(OR(MONTH($C396)=7,MONTH($C396)=8,MONTH($C396)=9),3,IF(OR(MONTH($C396)=10,MONTH($C396)=11,MONTH($C396)=12),4)))))</f>
        <v/>
      </c>
      <c r="Z396" s="447" t="str">
        <f>IF(C396="","","Ngày  "&amp;DAY(C396)&amp; "  "&amp;"Tháng  "&amp;MONTH(C396) &amp;"  "&amp;"Năm"&amp;"  " &amp;YEAR(C396))</f>
        <v/>
      </c>
      <c r="AA396" s="169"/>
      <c r="AB396" s="169"/>
      <c r="AC396" s="169"/>
      <c r="AD396" s="169"/>
      <c r="AE396" s="447" t="str">
        <f t="shared" si="19"/>
        <v/>
      </c>
      <c r="AF396" s="169"/>
      <c r="AG396" s="169"/>
    </row>
    <row r="397" spans="2:33" x14ac:dyDescent="0.25">
      <c r="B397" s="169"/>
      <c r="C397" s="170"/>
      <c r="D397" s="443"/>
      <c r="E397" s="169"/>
      <c r="F397" s="171"/>
      <c r="G397" s="169"/>
      <c r="H397" s="169"/>
      <c r="I397" s="172"/>
      <c r="J397" s="172"/>
      <c r="K397" s="173"/>
      <c r="L397" s="173"/>
      <c r="M397" s="173"/>
      <c r="N397" s="174"/>
      <c r="O397" s="444">
        <f t="shared" si="20"/>
        <v>0</v>
      </c>
      <c r="P397" s="169"/>
      <c r="Q397" s="436"/>
      <c r="R397" s="436"/>
      <c r="S397" s="445" t="str">
        <f>IFERROR(IF(R397="",VLOOKUP(Q397,DMKH_NCC!$C$7:$G$150,3,0),VLOOKUP(R397,DMKH_NCC!$C$7:$G$150,3,0)),"")</f>
        <v/>
      </c>
      <c r="T397" s="445" t="str">
        <f>IFERROR(IF(R397="",VLOOKUP(Q397,DMKH_NCC!$C$7:$G$150,4,0),VLOOKUP(R397,DMKH_NCC!$C$7:$G$150,4,0)),"")</f>
        <v/>
      </c>
      <c r="U397" s="446" t="str">
        <f>IFERROR(IF(R397="",VLOOKUP(Q397,DMKH_NCC!$C$7:$G$150,5,0),VLOOKUP(R397,DMKH_NCC!$C$7:$G$150,5,0)),"")</f>
        <v/>
      </c>
      <c r="V397" s="169"/>
      <c r="W397" s="169"/>
      <c r="X397" s="171"/>
      <c r="Y397" s="447" t="str">
        <f>IF($G397="","",IF(OR(MONTH($C397)=1,MONTH($C397)=2,MONTH($C397)=3),1,IF(OR(MONTH($C397)=4,MONTH($C397)=5,MONTH($C397)=6),2,IF(OR(MONTH($C397)=7,MONTH($C397)=8,MONTH($C397)=9),3,IF(OR(MONTH($C397)=10,MONTH($C397)=11,MONTH($C397)=12),4)))))</f>
        <v/>
      </c>
      <c r="Z397" s="447" t="str">
        <f>IF(C397="","","Ngày  "&amp;DAY(C397)&amp; "  "&amp;"Tháng  "&amp;MONTH(C397) &amp;"  "&amp;"Năm"&amp;"  " &amp;YEAR(C397))</f>
        <v/>
      </c>
      <c r="AA397" s="169"/>
      <c r="AB397" s="169"/>
      <c r="AC397" s="169"/>
      <c r="AD397" s="169"/>
      <c r="AE397" s="447" t="str">
        <f t="shared" si="19"/>
        <v/>
      </c>
      <c r="AF397" s="169"/>
      <c r="AG397" s="169"/>
    </row>
    <row r="398" spans="2:33" x14ac:dyDescent="0.25">
      <c r="B398" s="169"/>
      <c r="C398" s="170"/>
      <c r="D398" s="443"/>
      <c r="E398" s="169"/>
      <c r="F398" s="171"/>
      <c r="G398" s="169"/>
      <c r="H398" s="169"/>
      <c r="I398" s="172"/>
      <c r="J398" s="172"/>
      <c r="K398" s="173"/>
      <c r="L398" s="173"/>
      <c r="M398" s="173"/>
      <c r="N398" s="174"/>
      <c r="O398" s="444">
        <f t="shared" si="20"/>
        <v>0</v>
      </c>
      <c r="P398" s="169"/>
      <c r="Q398" s="436"/>
      <c r="R398" s="436"/>
      <c r="S398" s="445" t="str">
        <f>IFERROR(IF(R398="",VLOOKUP(Q398,DMKH_NCC!$C$7:$G$150,3,0),VLOOKUP(R398,DMKH_NCC!$C$7:$G$150,3,0)),"")</f>
        <v/>
      </c>
      <c r="T398" s="445" t="str">
        <f>IFERROR(IF(R398="",VLOOKUP(Q398,DMKH_NCC!$C$7:$G$150,4,0),VLOOKUP(R398,DMKH_NCC!$C$7:$G$150,4,0)),"")</f>
        <v/>
      </c>
      <c r="U398" s="446" t="str">
        <f>IFERROR(IF(R398="",VLOOKUP(Q398,DMKH_NCC!$C$7:$G$150,5,0),VLOOKUP(R398,DMKH_NCC!$C$7:$G$150,5,0)),"")</f>
        <v/>
      </c>
      <c r="V398" s="169"/>
      <c r="W398" s="169"/>
      <c r="X398" s="171"/>
      <c r="Y398" s="447" t="str">
        <f>IF($G398="","",IF(OR(MONTH($C398)=1,MONTH($C398)=2,MONTH($C398)=3),1,IF(OR(MONTH($C398)=4,MONTH($C398)=5,MONTH($C398)=6),2,IF(OR(MONTH($C398)=7,MONTH($C398)=8,MONTH($C398)=9),3,IF(OR(MONTH($C398)=10,MONTH($C398)=11,MONTH($C398)=12),4)))))</f>
        <v/>
      </c>
      <c r="Z398" s="447" t="str">
        <f>IF(C398="","","Ngày  "&amp;DAY(C398)&amp; "  "&amp;"Tháng  "&amp;MONTH(C398) &amp;"  "&amp;"Năm"&amp;"  " &amp;YEAR(C398))</f>
        <v/>
      </c>
      <c r="AA398" s="169"/>
      <c r="AB398" s="169"/>
      <c r="AC398" s="169"/>
      <c r="AD398" s="169"/>
      <c r="AE398" s="447" t="str">
        <f t="shared" si="19"/>
        <v/>
      </c>
      <c r="AF398" s="169"/>
      <c r="AG398" s="169"/>
    </row>
    <row r="399" spans="2:33" x14ac:dyDescent="0.25">
      <c r="B399" s="169"/>
      <c r="C399" s="170"/>
      <c r="D399" s="443"/>
      <c r="E399" s="169"/>
      <c r="F399" s="171"/>
      <c r="G399" s="169"/>
      <c r="H399" s="169"/>
      <c r="I399" s="172"/>
      <c r="J399" s="172"/>
      <c r="K399" s="173"/>
      <c r="L399" s="173"/>
      <c r="M399" s="173"/>
      <c r="N399" s="174"/>
      <c r="O399" s="444">
        <f t="shared" si="20"/>
        <v>0</v>
      </c>
      <c r="P399" s="169"/>
      <c r="Q399" s="436"/>
      <c r="R399" s="436"/>
      <c r="S399" s="445" t="str">
        <f>IFERROR(IF(R399="",VLOOKUP(Q399,DMKH_NCC!$C$7:$G$150,3,0),VLOOKUP(R399,DMKH_NCC!$C$7:$G$150,3,0)),"")</f>
        <v/>
      </c>
      <c r="T399" s="445" t="str">
        <f>IFERROR(IF(R399="",VLOOKUP(Q399,DMKH_NCC!$C$7:$G$150,4,0),VLOOKUP(R399,DMKH_NCC!$C$7:$G$150,4,0)),"")</f>
        <v/>
      </c>
      <c r="U399" s="446" t="str">
        <f>IFERROR(IF(R399="",VLOOKUP(Q399,DMKH_NCC!$C$7:$G$150,5,0),VLOOKUP(R399,DMKH_NCC!$C$7:$G$150,5,0)),"")</f>
        <v/>
      </c>
      <c r="V399" s="169"/>
      <c r="W399" s="169"/>
      <c r="X399" s="171"/>
      <c r="Y399" s="447" t="str">
        <f>IF($G399="","",IF(OR(MONTH($C399)=1,MONTH($C399)=2,MONTH($C399)=3),1,IF(OR(MONTH($C399)=4,MONTH($C399)=5,MONTH($C399)=6),2,IF(OR(MONTH($C399)=7,MONTH($C399)=8,MONTH($C399)=9),3,IF(OR(MONTH($C399)=10,MONTH($C399)=11,MONTH($C399)=12),4)))))</f>
        <v/>
      </c>
      <c r="Z399" s="447" t="str">
        <f>IF(C399="","","Ngày  "&amp;DAY(C399)&amp; "  "&amp;"Tháng  "&amp;MONTH(C399) &amp;"  "&amp;"Năm"&amp;"  " &amp;YEAR(C399))</f>
        <v/>
      </c>
      <c r="AA399" s="169"/>
      <c r="AB399" s="169"/>
      <c r="AC399" s="169"/>
      <c r="AD399" s="169"/>
      <c r="AE399" s="447" t="str">
        <f t="shared" si="19"/>
        <v/>
      </c>
      <c r="AF399" s="169"/>
      <c r="AG399" s="169"/>
    </row>
    <row r="400" spans="2:33" x14ac:dyDescent="0.25">
      <c r="B400" s="169"/>
      <c r="C400" s="170"/>
      <c r="D400" s="443"/>
      <c r="E400" s="169"/>
      <c r="F400" s="171"/>
      <c r="G400" s="169"/>
      <c r="H400" s="169"/>
      <c r="I400" s="172"/>
      <c r="J400" s="172"/>
      <c r="K400" s="173"/>
      <c r="L400" s="173"/>
      <c r="M400" s="173"/>
      <c r="N400" s="174"/>
      <c r="O400" s="444">
        <f t="shared" si="20"/>
        <v>0</v>
      </c>
      <c r="P400" s="169"/>
      <c r="Q400" s="436"/>
      <c r="R400" s="436"/>
      <c r="S400" s="445" t="str">
        <f>IFERROR(IF(R400="",VLOOKUP(Q400,DMKH_NCC!$C$7:$G$150,3,0),VLOOKUP(R400,DMKH_NCC!$C$7:$G$150,3,0)),"")</f>
        <v/>
      </c>
      <c r="T400" s="445" t="str">
        <f>IFERROR(IF(R400="",VLOOKUP(Q400,DMKH_NCC!$C$7:$G$150,4,0),VLOOKUP(R400,DMKH_NCC!$C$7:$G$150,4,0)),"")</f>
        <v/>
      </c>
      <c r="U400" s="446" t="str">
        <f>IFERROR(IF(R400="",VLOOKUP(Q400,DMKH_NCC!$C$7:$G$150,5,0),VLOOKUP(R400,DMKH_NCC!$C$7:$G$150,5,0)),"")</f>
        <v/>
      </c>
      <c r="V400" s="169"/>
      <c r="W400" s="169"/>
      <c r="X400" s="171"/>
      <c r="Y400" s="447" t="str">
        <f>IF($G400="","",IF(OR(MONTH($C400)=1,MONTH($C400)=2,MONTH($C400)=3),1,IF(OR(MONTH($C400)=4,MONTH($C400)=5,MONTH($C400)=6),2,IF(OR(MONTH($C400)=7,MONTH($C400)=8,MONTH($C400)=9),3,IF(OR(MONTH($C400)=10,MONTH($C400)=11,MONTH($C400)=12),4)))))</f>
        <v/>
      </c>
      <c r="Z400" s="447" t="str">
        <f>IF(C400="","","Ngày  "&amp;DAY(C400)&amp; "  "&amp;"Tháng  "&amp;MONTH(C400) &amp;"  "&amp;"Năm"&amp;"  " &amp;YEAR(C400))</f>
        <v/>
      </c>
      <c r="AA400" s="169"/>
      <c r="AB400" s="169"/>
      <c r="AC400" s="169"/>
      <c r="AD400" s="169"/>
      <c r="AE400" s="447" t="str">
        <f t="shared" si="19"/>
        <v/>
      </c>
      <c r="AF400" s="169"/>
      <c r="AG400" s="169"/>
    </row>
    <row r="401" spans="2:33" x14ac:dyDescent="0.25">
      <c r="B401" s="169"/>
      <c r="C401" s="170"/>
      <c r="D401" s="443"/>
      <c r="E401" s="169"/>
      <c r="F401" s="171"/>
      <c r="G401" s="169"/>
      <c r="H401" s="169"/>
      <c r="I401" s="172"/>
      <c r="J401" s="172"/>
      <c r="K401" s="173"/>
      <c r="L401" s="173"/>
      <c r="M401" s="173"/>
      <c r="N401" s="174"/>
      <c r="O401" s="444">
        <f t="shared" si="20"/>
        <v>0</v>
      </c>
      <c r="P401" s="169"/>
      <c r="Q401" s="436"/>
      <c r="R401" s="436"/>
      <c r="S401" s="445" t="str">
        <f>IFERROR(IF(R401="",VLOOKUP(Q401,DMKH_NCC!$C$7:$G$150,3,0),VLOOKUP(R401,DMKH_NCC!$C$7:$G$150,3,0)),"")</f>
        <v/>
      </c>
      <c r="T401" s="445" t="str">
        <f>IFERROR(IF(R401="",VLOOKUP(Q401,DMKH_NCC!$C$7:$G$150,4,0),VLOOKUP(R401,DMKH_NCC!$C$7:$G$150,4,0)),"")</f>
        <v/>
      </c>
      <c r="U401" s="446" t="str">
        <f>IFERROR(IF(R401="",VLOOKUP(Q401,DMKH_NCC!$C$7:$G$150,5,0),VLOOKUP(R401,DMKH_NCC!$C$7:$G$150,5,0)),"")</f>
        <v/>
      </c>
      <c r="V401" s="169"/>
      <c r="W401" s="169"/>
      <c r="X401" s="171"/>
      <c r="Y401" s="447" t="str">
        <f>IF($G401="","",IF(OR(MONTH($C401)=1,MONTH($C401)=2,MONTH($C401)=3),1,IF(OR(MONTH($C401)=4,MONTH($C401)=5,MONTH($C401)=6),2,IF(OR(MONTH($C401)=7,MONTH($C401)=8,MONTH($C401)=9),3,IF(OR(MONTH($C401)=10,MONTH($C401)=11,MONTH($C401)=12),4)))))</f>
        <v/>
      </c>
      <c r="Z401" s="447" t="str">
        <f>IF(C401="","","Ngày  "&amp;DAY(C401)&amp; "  "&amp;"Tháng  "&amp;MONTH(C401) &amp;"  "&amp;"Năm"&amp;"  " &amp;YEAR(C401))</f>
        <v/>
      </c>
      <c r="AA401" s="169"/>
      <c r="AB401" s="169"/>
      <c r="AC401" s="169"/>
      <c r="AD401" s="169"/>
      <c r="AE401" s="447" t="str">
        <f t="shared" si="19"/>
        <v/>
      </c>
      <c r="AF401" s="169"/>
      <c r="AG401" s="169"/>
    </row>
    <row r="402" spans="2:33" x14ac:dyDescent="0.25">
      <c r="B402" s="169"/>
      <c r="C402" s="170"/>
      <c r="D402" s="443"/>
      <c r="E402" s="169"/>
      <c r="F402" s="171"/>
      <c r="G402" s="169"/>
      <c r="H402" s="169"/>
      <c r="I402" s="172"/>
      <c r="J402" s="172"/>
      <c r="K402" s="173"/>
      <c r="L402" s="173"/>
      <c r="M402" s="173"/>
      <c r="N402" s="174"/>
      <c r="O402" s="444">
        <f t="shared" si="20"/>
        <v>0</v>
      </c>
      <c r="P402" s="169"/>
      <c r="Q402" s="436"/>
      <c r="R402" s="436"/>
      <c r="S402" s="445" t="str">
        <f>IFERROR(IF(R402="",VLOOKUP(Q402,DMKH_NCC!$C$7:$G$150,3,0),VLOOKUP(R402,DMKH_NCC!$C$7:$G$150,3,0)),"")</f>
        <v/>
      </c>
      <c r="T402" s="445" t="str">
        <f>IFERROR(IF(R402="",VLOOKUP(Q402,DMKH_NCC!$C$7:$G$150,4,0),VLOOKUP(R402,DMKH_NCC!$C$7:$G$150,4,0)),"")</f>
        <v/>
      </c>
      <c r="U402" s="446" t="str">
        <f>IFERROR(IF(R402="",VLOOKUP(Q402,DMKH_NCC!$C$7:$G$150,5,0),VLOOKUP(R402,DMKH_NCC!$C$7:$G$150,5,0)),"")</f>
        <v/>
      </c>
      <c r="V402" s="169"/>
      <c r="W402" s="169"/>
      <c r="X402" s="171"/>
      <c r="Y402" s="447" t="str">
        <f>IF($G402="","",IF(OR(MONTH($C402)=1,MONTH($C402)=2,MONTH($C402)=3),1,IF(OR(MONTH($C402)=4,MONTH($C402)=5,MONTH($C402)=6),2,IF(OR(MONTH($C402)=7,MONTH($C402)=8,MONTH($C402)=9),3,IF(OR(MONTH($C402)=10,MONTH($C402)=11,MONTH($C402)=12),4)))))</f>
        <v/>
      </c>
      <c r="Z402" s="447" t="str">
        <f>IF(C402="","","Ngày  "&amp;DAY(C402)&amp; "  "&amp;"Tháng  "&amp;MONTH(C402) &amp;"  "&amp;"Năm"&amp;"  " &amp;YEAR(C402))</f>
        <v/>
      </c>
      <c r="AA402" s="169"/>
      <c r="AB402" s="169"/>
      <c r="AC402" s="169"/>
      <c r="AD402" s="169"/>
      <c r="AE402" s="447" t="str">
        <f t="shared" si="19"/>
        <v/>
      </c>
      <c r="AF402" s="169"/>
      <c r="AG402" s="169"/>
    </row>
    <row r="403" spans="2:33" x14ac:dyDescent="0.25">
      <c r="B403" s="169"/>
      <c r="C403" s="170"/>
      <c r="D403" s="443"/>
      <c r="E403" s="169"/>
      <c r="F403" s="171"/>
      <c r="G403" s="169"/>
      <c r="H403" s="169"/>
      <c r="I403" s="172"/>
      <c r="J403" s="172"/>
      <c r="K403" s="173"/>
      <c r="L403" s="173"/>
      <c r="M403" s="173"/>
      <c r="N403" s="174"/>
      <c r="O403" s="444">
        <f t="shared" si="20"/>
        <v>0</v>
      </c>
      <c r="P403" s="169"/>
      <c r="Q403" s="436"/>
      <c r="R403" s="436"/>
      <c r="S403" s="445" t="str">
        <f>IFERROR(IF(R403="",VLOOKUP(Q403,DMKH_NCC!$C$7:$G$150,3,0),VLOOKUP(R403,DMKH_NCC!$C$7:$G$150,3,0)),"")</f>
        <v/>
      </c>
      <c r="T403" s="445" t="str">
        <f>IFERROR(IF(R403="",VLOOKUP(Q403,DMKH_NCC!$C$7:$G$150,4,0),VLOOKUP(R403,DMKH_NCC!$C$7:$G$150,4,0)),"")</f>
        <v/>
      </c>
      <c r="U403" s="446" t="str">
        <f>IFERROR(IF(R403="",VLOOKUP(Q403,DMKH_NCC!$C$7:$G$150,5,0),VLOOKUP(R403,DMKH_NCC!$C$7:$G$150,5,0)),"")</f>
        <v/>
      </c>
      <c r="V403" s="169"/>
      <c r="W403" s="169"/>
      <c r="X403" s="171"/>
      <c r="Y403" s="447" t="str">
        <f>IF($G403="","",IF(OR(MONTH($C403)=1,MONTH($C403)=2,MONTH($C403)=3),1,IF(OR(MONTH($C403)=4,MONTH($C403)=5,MONTH($C403)=6),2,IF(OR(MONTH($C403)=7,MONTH($C403)=8,MONTH($C403)=9),3,IF(OR(MONTH($C403)=10,MONTH($C403)=11,MONTH($C403)=12),4)))))</f>
        <v/>
      </c>
      <c r="Z403" s="447" t="str">
        <f>IF(C403="","","Ngày  "&amp;DAY(C403)&amp; "  "&amp;"Tháng  "&amp;MONTH(C403) &amp;"  "&amp;"Năm"&amp;"  " &amp;YEAR(C403))</f>
        <v/>
      </c>
      <c r="AA403" s="169"/>
      <c r="AB403" s="169"/>
      <c r="AC403" s="169"/>
      <c r="AD403" s="169"/>
      <c r="AE403" s="447" t="str">
        <f t="shared" si="19"/>
        <v/>
      </c>
      <c r="AF403" s="169"/>
      <c r="AG403" s="169"/>
    </row>
    <row r="404" spans="2:33" x14ac:dyDescent="0.25">
      <c r="B404" s="169"/>
      <c r="C404" s="170"/>
      <c r="D404" s="443"/>
      <c r="E404" s="169"/>
      <c r="F404" s="171"/>
      <c r="G404" s="169"/>
      <c r="H404" s="169"/>
      <c r="I404" s="172"/>
      <c r="J404" s="172"/>
      <c r="K404" s="173"/>
      <c r="L404" s="173"/>
      <c r="M404" s="173"/>
      <c r="N404" s="174"/>
      <c r="O404" s="444">
        <f t="shared" si="20"/>
        <v>0</v>
      </c>
      <c r="P404" s="169"/>
      <c r="Q404" s="436"/>
      <c r="R404" s="436"/>
      <c r="S404" s="445" t="str">
        <f>IFERROR(IF(R404="",VLOOKUP(Q404,DMKH_NCC!$C$7:$G$150,3,0),VLOOKUP(R404,DMKH_NCC!$C$7:$G$150,3,0)),"")</f>
        <v/>
      </c>
      <c r="T404" s="445" t="str">
        <f>IFERROR(IF(R404="",VLOOKUP(Q404,DMKH_NCC!$C$7:$G$150,4,0),VLOOKUP(R404,DMKH_NCC!$C$7:$G$150,4,0)),"")</f>
        <v/>
      </c>
      <c r="U404" s="446" t="str">
        <f>IFERROR(IF(R404="",VLOOKUP(Q404,DMKH_NCC!$C$7:$G$150,5,0),VLOOKUP(R404,DMKH_NCC!$C$7:$G$150,5,0)),"")</f>
        <v/>
      </c>
      <c r="V404" s="169"/>
      <c r="W404" s="169"/>
      <c r="X404" s="171"/>
      <c r="Y404" s="447" t="str">
        <f>IF($G404="","",IF(OR(MONTH($C404)=1,MONTH($C404)=2,MONTH($C404)=3),1,IF(OR(MONTH($C404)=4,MONTH($C404)=5,MONTH($C404)=6),2,IF(OR(MONTH($C404)=7,MONTH($C404)=8,MONTH($C404)=9),3,IF(OR(MONTH($C404)=10,MONTH($C404)=11,MONTH($C404)=12),4)))))</f>
        <v/>
      </c>
      <c r="Z404" s="447" t="str">
        <f>IF(C404="","","Ngày  "&amp;DAY(C404)&amp; "  "&amp;"Tháng  "&amp;MONTH(C404) &amp;"  "&amp;"Năm"&amp;"  " &amp;YEAR(C404))</f>
        <v/>
      </c>
      <c r="AA404" s="169"/>
      <c r="AB404" s="169"/>
      <c r="AC404" s="169"/>
      <c r="AD404" s="169"/>
      <c r="AE404" s="447" t="str">
        <f t="shared" si="19"/>
        <v/>
      </c>
      <c r="AF404" s="169"/>
      <c r="AG404" s="169"/>
    </row>
    <row r="405" spans="2:33" x14ac:dyDescent="0.25">
      <c r="B405" s="169"/>
      <c r="C405" s="170"/>
      <c r="D405" s="443"/>
      <c r="E405" s="169"/>
      <c r="F405" s="171"/>
      <c r="G405" s="169"/>
      <c r="H405" s="169"/>
      <c r="I405" s="172"/>
      <c r="J405" s="172"/>
      <c r="K405" s="173"/>
      <c r="L405" s="173"/>
      <c r="M405" s="173"/>
      <c r="N405" s="174"/>
      <c r="O405" s="444">
        <f t="shared" si="20"/>
        <v>0</v>
      </c>
      <c r="P405" s="169"/>
      <c r="Q405" s="436"/>
      <c r="R405" s="436"/>
      <c r="S405" s="445" t="str">
        <f>IFERROR(IF(R405="",VLOOKUP(Q405,DMKH_NCC!$C$7:$G$150,3,0),VLOOKUP(R405,DMKH_NCC!$C$7:$G$150,3,0)),"")</f>
        <v/>
      </c>
      <c r="T405" s="445" t="str">
        <f>IFERROR(IF(R405="",VLOOKUP(Q405,DMKH_NCC!$C$7:$G$150,4,0),VLOOKUP(R405,DMKH_NCC!$C$7:$G$150,4,0)),"")</f>
        <v/>
      </c>
      <c r="U405" s="446" t="str">
        <f>IFERROR(IF(R405="",VLOOKUP(Q405,DMKH_NCC!$C$7:$G$150,5,0),VLOOKUP(R405,DMKH_NCC!$C$7:$G$150,5,0)),"")</f>
        <v/>
      </c>
      <c r="V405" s="169"/>
      <c r="W405" s="169"/>
      <c r="X405" s="171"/>
      <c r="Y405" s="447" t="str">
        <f>IF($G405="","",IF(OR(MONTH($C405)=1,MONTH($C405)=2,MONTH($C405)=3),1,IF(OR(MONTH($C405)=4,MONTH($C405)=5,MONTH($C405)=6),2,IF(OR(MONTH($C405)=7,MONTH($C405)=8,MONTH($C405)=9),3,IF(OR(MONTH($C405)=10,MONTH($C405)=11,MONTH($C405)=12),4)))))</f>
        <v/>
      </c>
      <c r="Z405" s="447" t="str">
        <f>IF(C405="","","Ngày  "&amp;DAY(C405)&amp; "  "&amp;"Tháng  "&amp;MONTH(C405) &amp;"  "&amp;"Năm"&amp;"  " &amp;YEAR(C405))</f>
        <v/>
      </c>
      <c r="AA405" s="169"/>
      <c r="AB405" s="169"/>
      <c r="AC405" s="169"/>
      <c r="AD405" s="169"/>
      <c r="AE405" s="447" t="str">
        <f t="shared" si="19"/>
        <v/>
      </c>
      <c r="AF405" s="169"/>
      <c r="AG405" s="169"/>
    </row>
    <row r="406" spans="2:33" x14ac:dyDescent="0.25">
      <c r="B406" s="169"/>
      <c r="C406" s="170"/>
      <c r="D406" s="443"/>
      <c r="E406" s="169"/>
      <c r="F406" s="171"/>
      <c r="G406" s="169"/>
      <c r="H406" s="169"/>
      <c r="I406" s="172"/>
      <c r="J406" s="172"/>
      <c r="K406" s="173"/>
      <c r="L406" s="173"/>
      <c r="M406" s="173"/>
      <c r="N406" s="174"/>
      <c r="O406" s="444">
        <f t="shared" si="20"/>
        <v>0</v>
      </c>
      <c r="P406" s="169"/>
      <c r="Q406" s="436"/>
      <c r="R406" s="436"/>
      <c r="S406" s="445" t="str">
        <f>IFERROR(IF(R406="",VLOOKUP(Q406,DMKH_NCC!$C$7:$G$150,3,0),VLOOKUP(R406,DMKH_NCC!$C$7:$G$150,3,0)),"")</f>
        <v/>
      </c>
      <c r="T406" s="445" t="str">
        <f>IFERROR(IF(R406="",VLOOKUP(Q406,DMKH_NCC!$C$7:$G$150,4,0),VLOOKUP(R406,DMKH_NCC!$C$7:$G$150,4,0)),"")</f>
        <v/>
      </c>
      <c r="U406" s="446" t="str">
        <f>IFERROR(IF(R406="",VLOOKUP(Q406,DMKH_NCC!$C$7:$G$150,5,0),VLOOKUP(R406,DMKH_NCC!$C$7:$G$150,5,0)),"")</f>
        <v/>
      </c>
      <c r="V406" s="169"/>
      <c r="W406" s="169"/>
      <c r="X406" s="171"/>
      <c r="Y406" s="447" t="str">
        <f>IF($G406="","",IF(OR(MONTH($C406)=1,MONTH($C406)=2,MONTH($C406)=3),1,IF(OR(MONTH($C406)=4,MONTH($C406)=5,MONTH($C406)=6),2,IF(OR(MONTH($C406)=7,MONTH($C406)=8,MONTH($C406)=9),3,IF(OR(MONTH($C406)=10,MONTH($C406)=11,MONTH($C406)=12),4)))))</f>
        <v/>
      </c>
      <c r="Z406" s="447" t="str">
        <f>IF(C406="","","Ngày  "&amp;DAY(C406)&amp; "  "&amp;"Tháng  "&amp;MONTH(C406) &amp;"  "&amp;"Năm"&amp;"  " &amp;YEAR(C406))</f>
        <v/>
      </c>
      <c r="AA406" s="169"/>
      <c r="AB406" s="169"/>
      <c r="AC406" s="169"/>
      <c r="AD406" s="169"/>
      <c r="AE406" s="447" t="str">
        <f t="shared" si="19"/>
        <v/>
      </c>
      <c r="AF406" s="169"/>
      <c r="AG406" s="169"/>
    </row>
    <row r="407" spans="2:33" x14ac:dyDescent="0.25">
      <c r="B407" s="169"/>
      <c r="C407" s="170"/>
      <c r="D407" s="443"/>
      <c r="E407" s="169"/>
      <c r="F407" s="171"/>
      <c r="G407" s="169"/>
      <c r="H407" s="169"/>
      <c r="I407" s="172"/>
      <c r="J407" s="172"/>
      <c r="K407" s="173"/>
      <c r="L407" s="173"/>
      <c r="M407" s="173"/>
      <c r="N407" s="174"/>
      <c r="O407" s="444">
        <f t="shared" si="20"/>
        <v>0</v>
      </c>
      <c r="P407" s="169"/>
      <c r="Q407" s="436"/>
      <c r="R407" s="436"/>
      <c r="S407" s="445" t="str">
        <f>IFERROR(IF(R407="",VLOOKUP(Q407,DMKH_NCC!$C$7:$G$150,3,0),VLOOKUP(R407,DMKH_NCC!$C$7:$G$150,3,0)),"")</f>
        <v/>
      </c>
      <c r="T407" s="445" t="str">
        <f>IFERROR(IF(R407="",VLOOKUP(Q407,DMKH_NCC!$C$7:$G$150,4,0),VLOOKUP(R407,DMKH_NCC!$C$7:$G$150,4,0)),"")</f>
        <v/>
      </c>
      <c r="U407" s="446" t="str">
        <f>IFERROR(IF(R407="",VLOOKUP(Q407,DMKH_NCC!$C$7:$G$150,5,0),VLOOKUP(R407,DMKH_NCC!$C$7:$G$150,5,0)),"")</f>
        <v/>
      </c>
      <c r="V407" s="169"/>
      <c r="W407" s="169"/>
      <c r="X407" s="171"/>
      <c r="Y407" s="447" t="str">
        <f>IF($G407="","",IF(OR(MONTH($C407)=1,MONTH($C407)=2,MONTH($C407)=3),1,IF(OR(MONTH($C407)=4,MONTH($C407)=5,MONTH($C407)=6),2,IF(OR(MONTH($C407)=7,MONTH($C407)=8,MONTH($C407)=9),3,IF(OR(MONTH($C407)=10,MONTH($C407)=11,MONTH($C407)=12),4)))))</f>
        <v/>
      </c>
      <c r="Z407" s="447" t="str">
        <f>IF(C407="","","Ngày  "&amp;DAY(C407)&amp; "  "&amp;"Tháng  "&amp;MONTH(C407) &amp;"  "&amp;"Năm"&amp;"  " &amp;YEAR(C407))</f>
        <v/>
      </c>
      <c r="AA407" s="169"/>
      <c r="AB407" s="169"/>
      <c r="AC407" s="169"/>
      <c r="AD407" s="169"/>
      <c r="AE407" s="447" t="str">
        <f t="shared" si="19"/>
        <v/>
      </c>
      <c r="AF407" s="169"/>
      <c r="AG407" s="169"/>
    </row>
    <row r="408" spans="2:33" x14ac:dyDescent="0.25">
      <c r="B408" s="169"/>
      <c r="C408" s="170"/>
      <c r="D408" s="443"/>
      <c r="E408" s="169"/>
      <c r="F408" s="171"/>
      <c r="G408" s="169"/>
      <c r="H408" s="169"/>
      <c r="I408" s="172"/>
      <c r="J408" s="172"/>
      <c r="K408" s="173"/>
      <c r="L408" s="173"/>
      <c r="M408" s="173"/>
      <c r="N408" s="174"/>
      <c r="O408" s="444">
        <f t="shared" si="20"/>
        <v>0</v>
      </c>
      <c r="P408" s="169"/>
      <c r="Q408" s="436"/>
      <c r="R408" s="436"/>
      <c r="S408" s="445" t="str">
        <f>IFERROR(IF(R408="",VLOOKUP(Q408,DMKH_NCC!$C$7:$G$150,3,0),VLOOKUP(R408,DMKH_NCC!$C$7:$G$150,3,0)),"")</f>
        <v/>
      </c>
      <c r="T408" s="445" t="str">
        <f>IFERROR(IF(R408="",VLOOKUP(Q408,DMKH_NCC!$C$7:$G$150,4,0),VLOOKUP(R408,DMKH_NCC!$C$7:$G$150,4,0)),"")</f>
        <v/>
      </c>
      <c r="U408" s="446" t="str">
        <f>IFERROR(IF(R408="",VLOOKUP(Q408,DMKH_NCC!$C$7:$G$150,5,0),VLOOKUP(R408,DMKH_NCC!$C$7:$G$150,5,0)),"")</f>
        <v/>
      </c>
      <c r="V408" s="169"/>
      <c r="W408" s="169"/>
      <c r="X408" s="171"/>
      <c r="Y408" s="447" t="str">
        <f>IF($G408="","",IF(OR(MONTH($C408)=1,MONTH($C408)=2,MONTH($C408)=3),1,IF(OR(MONTH($C408)=4,MONTH($C408)=5,MONTH($C408)=6),2,IF(OR(MONTH($C408)=7,MONTH($C408)=8,MONTH($C408)=9),3,IF(OR(MONTH($C408)=10,MONTH($C408)=11,MONTH($C408)=12),4)))))</f>
        <v/>
      </c>
      <c r="Z408" s="447" t="str">
        <f>IF(C408="","","Ngày  "&amp;DAY(C408)&amp; "  "&amp;"Tháng  "&amp;MONTH(C408) &amp;"  "&amp;"Năm"&amp;"  " &amp;YEAR(C408))</f>
        <v/>
      </c>
      <c r="AA408" s="169"/>
      <c r="AB408" s="169"/>
      <c r="AC408" s="169"/>
      <c r="AD408" s="169"/>
      <c r="AE408" s="447" t="str">
        <f t="shared" si="19"/>
        <v/>
      </c>
      <c r="AF408" s="169"/>
      <c r="AG408" s="169"/>
    </row>
    <row r="409" spans="2:33" x14ac:dyDescent="0.25">
      <c r="B409" s="169"/>
      <c r="C409" s="170"/>
      <c r="D409" s="443"/>
      <c r="E409" s="169"/>
      <c r="F409" s="171"/>
      <c r="G409" s="169"/>
      <c r="H409" s="169"/>
      <c r="I409" s="172"/>
      <c r="J409" s="172"/>
      <c r="K409" s="173"/>
      <c r="L409" s="173"/>
      <c r="M409" s="173"/>
      <c r="N409" s="174"/>
      <c r="O409" s="444">
        <f t="shared" si="20"/>
        <v>0</v>
      </c>
      <c r="P409" s="169"/>
      <c r="Q409" s="436"/>
      <c r="R409" s="436"/>
      <c r="S409" s="445" t="str">
        <f>IFERROR(IF(R409="",VLOOKUP(Q409,DMKH_NCC!$C$7:$G$150,3,0),VLOOKUP(R409,DMKH_NCC!$C$7:$G$150,3,0)),"")</f>
        <v/>
      </c>
      <c r="T409" s="445" t="str">
        <f>IFERROR(IF(R409="",VLOOKUP(Q409,DMKH_NCC!$C$7:$G$150,4,0),VLOOKUP(R409,DMKH_NCC!$C$7:$G$150,4,0)),"")</f>
        <v/>
      </c>
      <c r="U409" s="446" t="str">
        <f>IFERROR(IF(R409="",VLOOKUP(Q409,DMKH_NCC!$C$7:$G$150,5,0),VLOOKUP(R409,DMKH_NCC!$C$7:$G$150,5,0)),"")</f>
        <v/>
      </c>
      <c r="V409" s="169"/>
      <c r="W409" s="169"/>
      <c r="X409" s="171"/>
      <c r="Y409" s="447" t="str">
        <f>IF($G409="","",IF(OR(MONTH($C409)=1,MONTH($C409)=2,MONTH($C409)=3),1,IF(OR(MONTH($C409)=4,MONTH($C409)=5,MONTH($C409)=6),2,IF(OR(MONTH($C409)=7,MONTH($C409)=8,MONTH($C409)=9),3,IF(OR(MONTH($C409)=10,MONTH($C409)=11,MONTH($C409)=12),4)))))</f>
        <v/>
      </c>
      <c r="Z409" s="447" t="str">
        <f>IF(C409="","","Ngày  "&amp;DAY(C409)&amp; "  "&amp;"Tháng  "&amp;MONTH(C409) &amp;"  "&amp;"Năm"&amp;"  " &amp;YEAR(C409))</f>
        <v/>
      </c>
      <c r="AA409" s="169"/>
      <c r="AB409" s="169"/>
      <c r="AC409" s="169"/>
      <c r="AD409" s="169"/>
      <c r="AE409" s="447" t="str">
        <f t="shared" si="19"/>
        <v/>
      </c>
      <c r="AF409" s="169"/>
      <c r="AG409" s="169"/>
    </row>
    <row r="410" spans="2:33" x14ac:dyDescent="0.25">
      <c r="B410" s="169"/>
      <c r="C410" s="170"/>
      <c r="D410" s="443"/>
      <c r="E410" s="169"/>
      <c r="F410" s="171"/>
      <c r="G410" s="169"/>
      <c r="H410" s="169"/>
      <c r="I410" s="172"/>
      <c r="J410" s="172"/>
      <c r="K410" s="173"/>
      <c r="L410" s="173"/>
      <c r="M410" s="173"/>
      <c r="N410" s="174"/>
      <c r="O410" s="444">
        <f t="shared" si="20"/>
        <v>0</v>
      </c>
      <c r="P410" s="169"/>
      <c r="Q410" s="436"/>
      <c r="R410" s="436"/>
      <c r="S410" s="445" t="str">
        <f>IFERROR(IF(R410="",VLOOKUP(Q410,DMKH_NCC!$C$7:$G$150,3,0),VLOOKUP(R410,DMKH_NCC!$C$7:$G$150,3,0)),"")</f>
        <v/>
      </c>
      <c r="T410" s="445" t="str">
        <f>IFERROR(IF(R410="",VLOOKUP(Q410,DMKH_NCC!$C$7:$G$150,4,0),VLOOKUP(R410,DMKH_NCC!$C$7:$G$150,4,0)),"")</f>
        <v/>
      </c>
      <c r="U410" s="446" t="str">
        <f>IFERROR(IF(R410="",VLOOKUP(Q410,DMKH_NCC!$C$7:$G$150,5,0),VLOOKUP(R410,DMKH_NCC!$C$7:$G$150,5,0)),"")</f>
        <v/>
      </c>
      <c r="V410" s="169"/>
      <c r="W410" s="169"/>
      <c r="X410" s="171"/>
      <c r="Y410" s="447" t="str">
        <f>IF($G410="","",IF(OR(MONTH($C410)=1,MONTH($C410)=2,MONTH($C410)=3),1,IF(OR(MONTH($C410)=4,MONTH($C410)=5,MONTH($C410)=6),2,IF(OR(MONTH($C410)=7,MONTH($C410)=8,MONTH($C410)=9),3,IF(OR(MONTH($C410)=10,MONTH($C410)=11,MONTH($C410)=12),4)))))</f>
        <v/>
      </c>
      <c r="Z410" s="447" t="str">
        <f>IF(C410="","","Ngày  "&amp;DAY(C410)&amp; "  "&amp;"Tháng  "&amp;MONTH(C410) &amp;"  "&amp;"Năm"&amp;"  " &amp;YEAR(C410))</f>
        <v/>
      </c>
      <c r="AA410" s="169"/>
      <c r="AB410" s="169"/>
      <c r="AC410" s="169"/>
      <c r="AD410" s="169"/>
      <c r="AE410" s="447" t="str">
        <f t="shared" si="19"/>
        <v/>
      </c>
      <c r="AF410" s="169"/>
      <c r="AG410" s="169"/>
    </row>
    <row r="411" spans="2:33" x14ac:dyDescent="0.25">
      <c r="B411" s="169"/>
      <c r="C411" s="170"/>
      <c r="D411" s="443"/>
      <c r="E411" s="169"/>
      <c r="F411" s="171"/>
      <c r="G411" s="169"/>
      <c r="H411" s="169"/>
      <c r="I411" s="172"/>
      <c r="J411" s="172"/>
      <c r="K411" s="173"/>
      <c r="L411" s="173"/>
      <c r="M411" s="173"/>
      <c r="N411" s="174"/>
      <c r="O411" s="444">
        <f t="shared" si="20"/>
        <v>0</v>
      </c>
      <c r="P411" s="169"/>
      <c r="Q411" s="436"/>
      <c r="R411" s="436"/>
      <c r="S411" s="445" t="str">
        <f>IFERROR(IF(R411="",VLOOKUP(Q411,DMKH_NCC!$C$7:$G$150,3,0),VLOOKUP(R411,DMKH_NCC!$C$7:$G$150,3,0)),"")</f>
        <v/>
      </c>
      <c r="T411" s="445" t="str">
        <f>IFERROR(IF(R411="",VLOOKUP(Q411,DMKH_NCC!$C$7:$G$150,4,0),VLOOKUP(R411,DMKH_NCC!$C$7:$G$150,4,0)),"")</f>
        <v/>
      </c>
      <c r="U411" s="446" t="str">
        <f>IFERROR(IF(R411="",VLOOKUP(Q411,DMKH_NCC!$C$7:$G$150,5,0),VLOOKUP(R411,DMKH_NCC!$C$7:$G$150,5,0)),"")</f>
        <v/>
      </c>
      <c r="V411" s="169"/>
      <c r="W411" s="169"/>
      <c r="X411" s="171"/>
      <c r="Y411" s="447" t="str">
        <f>IF($G411="","",IF(OR(MONTH($C411)=1,MONTH($C411)=2,MONTH($C411)=3),1,IF(OR(MONTH($C411)=4,MONTH($C411)=5,MONTH($C411)=6),2,IF(OR(MONTH($C411)=7,MONTH($C411)=8,MONTH($C411)=9),3,IF(OR(MONTH($C411)=10,MONTH($C411)=11,MONTH($C411)=12),4)))))</f>
        <v/>
      </c>
      <c r="Z411" s="447" t="str">
        <f>IF(C411="","","Ngày  "&amp;DAY(C411)&amp; "  "&amp;"Tháng  "&amp;MONTH(C411) &amp;"  "&amp;"Năm"&amp;"  " &amp;YEAR(C411))</f>
        <v/>
      </c>
      <c r="AA411" s="169"/>
      <c r="AB411" s="169"/>
      <c r="AC411" s="169"/>
      <c r="AD411" s="169"/>
      <c r="AE411" s="447" t="str">
        <f t="shared" si="19"/>
        <v/>
      </c>
      <c r="AF411" s="169"/>
      <c r="AG411" s="169"/>
    </row>
    <row r="412" spans="2:33" x14ac:dyDescent="0.25">
      <c r="B412" s="169"/>
      <c r="C412" s="170"/>
      <c r="D412" s="443"/>
      <c r="E412" s="169"/>
      <c r="F412" s="171"/>
      <c r="G412" s="169"/>
      <c r="H412" s="169"/>
      <c r="I412" s="172"/>
      <c r="J412" s="172"/>
      <c r="K412" s="173"/>
      <c r="L412" s="173"/>
      <c r="M412" s="173"/>
      <c r="N412" s="174"/>
      <c r="O412" s="444">
        <f t="shared" si="20"/>
        <v>0</v>
      </c>
      <c r="P412" s="169"/>
      <c r="Q412" s="436"/>
      <c r="R412" s="436"/>
      <c r="S412" s="445" t="str">
        <f>IFERROR(IF(R412="",VLOOKUP(Q412,DMKH_NCC!$C$7:$G$150,3,0),VLOOKUP(R412,DMKH_NCC!$C$7:$G$150,3,0)),"")</f>
        <v/>
      </c>
      <c r="T412" s="445" t="str">
        <f>IFERROR(IF(R412="",VLOOKUP(Q412,DMKH_NCC!$C$7:$G$150,4,0),VLOOKUP(R412,DMKH_NCC!$C$7:$G$150,4,0)),"")</f>
        <v/>
      </c>
      <c r="U412" s="446" t="str">
        <f>IFERROR(IF(R412="",VLOOKUP(Q412,DMKH_NCC!$C$7:$G$150,5,0),VLOOKUP(R412,DMKH_NCC!$C$7:$G$150,5,0)),"")</f>
        <v/>
      </c>
      <c r="V412" s="169"/>
      <c r="W412" s="169"/>
      <c r="X412" s="171"/>
      <c r="Y412" s="447" t="str">
        <f>IF($G412="","",IF(OR(MONTH($C412)=1,MONTH($C412)=2,MONTH($C412)=3),1,IF(OR(MONTH($C412)=4,MONTH($C412)=5,MONTH($C412)=6),2,IF(OR(MONTH($C412)=7,MONTH($C412)=8,MONTH($C412)=9),3,IF(OR(MONTH($C412)=10,MONTH($C412)=11,MONTH($C412)=12),4)))))</f>
        <v/>
      </c>
      <c r="Z412" s="447" t="str">
        <f>IF(C412="","","Ngày  "&amp;DAY(C412)&amp; "  "&amp;"Tháng  "&amp;MONTH(C412) &amp;"  "&amp;"Năm"&amp;"  " &amp;YEAR(C412))</f>
        <v/>
      </c>
      <c r="AA412" s="169"/>
      <c r="AB412" s="169"/>
      <c r="AC412" s="169"/>
      <c r="AD412" s="169"/>
      <c r="AE412" s="447" t="str">
        <f t="shared" si="19"/>
        <v/>
      </c>
      <c r="AF412" s="169"/>
      <c r="AG412" s="169"/>
    </row>
    <row r="413" spans="2:33" x14ac:dyDescent="0.25">
      <c r="B413" s="169"/>
      <c r="C413" s="170"/>
      <c r="D413" s="443"/>
      <c r="E413" s="169"/>
      <c r="F413" s="171"/>
      <c r="G413" s="169"/>
      <c r="H413" s="169"/>
      <c r="I413" s="172"/>
      <c r="J413" s="172"/>
      <c r="K413" s="173"/>
      <c r="L413" s="173"/>
      <c r="M413" s="173"/>
      <c r="N413" s="174"/>
      <c r="O413" s="444">
        <f t="shared" si="20"/>
        <v>0</v>
      </c>
      <c r="P413" s="169"/>
      <c r="Q413" s="436"/>
      <c r="R413" s="436"/>
      <c r="S413" s="445" t="str">
        <f>IFERROR(IF(R413="",VLOOKUP(Q413,DMKH_NCC!$C$7:$G$150,3,0),VLOOKUP(R413,DMKH_NCC!$C$7:$G$150,3,0)),"")</f>
        <v/>
      </c>
      <c r="T413" s="445" t="str">
        <f>IFERROR(IF(R413="",VLOOKUP(Q413,DMKH_NCC!$C$7:$G$150,4,0),VLOOKUP(R413,DMKH_NCC!$C$7:$G$150,4,0)),"")</f>
        <v/>
      </c>
      <c r="U413" s="446" t="str">
        <f>IFERROR(IF(R413="",VLOOKUP(Q413,DMKH_NCC!$C$7:$G$150,5,0),VLOOKUP(R413,DMKH_NCC!$C$7:$G$150,5,0)),"")</f>
        <v/>
      </c>
      <c r="V413" s="169"/>
      <c r="W413" s="169"/>
      <c r="X413" s="171"/>
      <c r="Y413" s="447" t="str">
        <f>IF($G413="","",IF(OR(MONTH($C413)=1,MONTH($C413)=2,MONTH($C413)=3),1,IF(OR(MONTH($C413)=4,MONTH($C413)=5,MONTH($C413)=6),2,IF(OR(MONTH($C413)=7,MONTH($C413)=8,MONTH($C413)=9),3,IF(OR(MONTH($C413)=10,MONTH($C413)=11,MONTH($C413)=12),4)))))</f>
        <v/>
      </c>
      <c r="Z413" s="447" t="str">
        <f>IF(C413="","","Ngày  "&amp;DAY(C413)&amp; "  "&amp;"Tháng  "&amp;MONTH(C413) &amp;"  "&amp;"Năm"&amp;"  " &amp;YEAR(C413))</f>
        <v/>
      </c>
      <c r="AA413" s="169"/>
      <c r="AB413" s="169"/>
      <c r="AC413" s="169"/>
      <c r="AD413" s="169"/>
      <c r="AE413" s="447" t="str">
        <f t="shared" si="19"/>
        <v/>
      </c>
      <c r="AF413" s="169"/>
      <c r="AG413" s="169"/>
    </row>
    <row r="414" spans="2:33" x14ac:dyDescent="0.25">
      <c r="B414" s="169"/>
      <c r="C414" s="170"/>
      <c r="D414" s="443"/>
      <c r="E414" s="169"/>
      <c r="F414" s="171"/>
      <c r="G414" s="169"/>
      <c r="H414" s="169"/>
      <c r="I414" s="172"/>
      <c r="J414" s="172"/>
      <c r="K414" s="173"/>
      <c r="L414" s="173"/>
      <c r="M414" s="173"/>
      <c r="N414" s="174"/>
      <c r="O414" s="444">
        <f t="shared" si="20"/>
        <v>0</v>
      </c>
      <c r="P414" s="169"/>
      <c r="Q414" s="436"/>
      <c r="R414" s="436"/>
      <c r="S414" s="445" t="str">
        <f>IFERROR(IF(R414="",VLOOKUP(Q414,DMKH_NCC!$C$7:$G$150,3,0),VLOOKUP(R414,DMKH_NCC!$C$7:$G$150,3,0)),"")</f>
        <v/>
      </c>
      <c r="T414" s="445" t="str">
        <f>IFERROR(IF(R414="",VLOOKUP(Q414,DMKH_NCC!$C$7:$G$150,4,0),VLOOKUP(R414,DMKH_NCC!$C$7:$G$150,4,0)),"")</f>
        <v/>
      </c>
      <c r="U414" s="446" t="str">
        <f>IFERROR(IF(R414="",VLOOKUP(Q414,DMKH_NCC!$C$7:$G$150,5,0),VLOOKUP(R414,DMKH_NCC!$C$7:$G$150,5,0)),"")</f>
        <v/>
      </c>
      <c r="V414" s="169"/>
      <c r="W414" s="169"/>
      <c r="X414" s="171"/>
      <c r="Y414" s="447" t="str">
        <f>IF($G414="","",IF(OR(MONTH($C414)=1,MONTH($C414)=2,MONTH($C414)=3),1,IF(OR(MONTH($C414)=4,MONTH($C414)=5,MONTH($C414)=6),2,IF(OR(MONTH($C414)=7,MONTH($C414)=8,MONTH($C414)=9),3,IF(OR(MONTH($C414)=10,MONTH($C414)=11,MONTH($C414)=12),4)))))</f>
        <v/>
      </c>
      <c r="Z414" s="447" t="str">
        <f>IF(C414="","","Ngày  "&amp;DAY(C414)&amp; "  "&amp;"Tháng  "&amp;MONTH(C414) &amp;"  "&amp;"Năm"&amp;"  " &amp;YEAR(C414))</f>
        <v/>
      </c>
      <c r="AA414" s="169"/>
      <c r="AB414" s="169"/>
      <c r="AC414" s="169"/>
      <c r="AD414" s="169"/>
      <c r="AE414" s="447" t="str">
        <f t="shared" si="19"/>
        <v/>
      </c>
      <c r="AF414" s="169"/>
      <c r="AG414" s="169"/>
    </row>
    <row r="415" spans="2:33" x14ac:dyDescent="0.25">
      <c r="B415" s="169"/>
      <c r="C415" s="170"/>
      <c r="D415" s="443"/>
      <c r="E415" s="169"/>
      <c r="F415" s="171"/>
      <c r="G415" s="169"/>
      <c r="H415" s="169"/>
      <c r="I415" s="172"/>
      <c r="J415" s="172"/>
      <c r="K415" s="173"/>
      <c r="L415" s="173"/>
      <c r="M415" s="173"/>
      <c r="N415" s="174"/>
      <c r="O415" s="444">
        <f t="shared" si="20"/>
        <v>0</v>
      </c>
      <c r="P415" s="169"/>
      <c r="Q415" s="436"/>
      <c r="R415" s="436"/>
      <c r="S415" s="445" t="str">
        <f>IFERROR(IF(R415="",VLOOKUP(Q415,DMKH_NCC!$C$7:$G$150,3,0),VLOOKUP(R415,DMKH_NCC!$C$7:$G$150,3,0)),"")</f>
        <v/>
      </c>
      <c r="T415" s="445" t="str">
        <f>IFERROR(IF(R415="",VLOOKUP(Q415,DMKH_NCC!$C$7:$G$150,4,0),VLOOKUP(R415,DMKH_NCC!$C$7:$G$150,4,0)),"")</f>
        <v/>
      </c>
      <c r="U415" s="446" t="str">
        <f>IFERROR(IF(R415="",VLOOKUP(Q415,DMKH_NCC!$C$7:$G$150,5,0),VLOOKUP(R415,DMKH_NCC!$C$7:$G$150,5,0)),"")</f>
        <v/>
      </c>
      <c r="V415" s="169"/>
      <c r="W415" s="169"/>
      <c r="X415" s="171"/>
      <c r="Y415" s="447" t="str">
        <f>IF($G415="","",IF(OR(MONTH($C415)=1,MONTH($C415)=2,MONTH($C415)=3),1,IF(OR(MONTH($C415)=4,MONTH($C415)=5,MONTH($C415)=6),2,IF(OR(MONTH($C415)=7,MONTH($C415)=8,MONTH($C415)=9),3,IF(OR(MONTH($C415)=10,MONTH($C415)=11,MONTH($C415)=12),4)))))</f>
        <v/>
      </c>
      <c r="Z415" s="447" t="str">
        <f>IF(C415="","","Ngày  "&amp;DAY(C415)&amp; "  "&amp;"Tháng  "&amp;MONTH(C415) &amp;"  "&amp;"Năm"&amp;"  " &amp;YEAR(C415))</f>
        <v/>
      </c>
      <c r="AA415" s="169"/>
      <c r="AB415" s="169"/>
      <c r="AC415" s="169"/>
      <c r="AD415" s="169"/>
      <c r="AE415" s="447" t="str">
        <f t="shared" si="19"/>
        <v/>
      </c>
      <c r="AF415" s="169"/>
      <c r="AG415" s="169"/>
    </row>
    <row r="416" spans="2:33" x14ac:dyDescent="0.25">
      <c r="B416" s="169"/>
      <c r="C416" s="170"/>
      <c r="D416" s="443"/>
      <c r="E416" s="169"/>
      <c r="F416" s="171"/>
      <c r="G416" s="169"/>
      <c r="H416" s="169"/>
      <c r="I416" s="172"/>
      <c r="J416" s="172"/>
      <c r="K416" s="173"/>
      <c r="L416" s="173"/>
      <c r="M416" s="173"/>
      <c r="N416" s="174"/>
      <c r="O416" s="444">
        <f t="shared" si="20"/>
        <v>0</v>
      </c>
      <c r="P416" s="169"/>
      <c r="Q416" s="436"/>
      <c r="R416" s="436"/>
      <c r="S416" s="445" t="str">
        <f>IFERROR(IF(R416="",VLOOKUP(Q416,DMKH_NCC!$C$7:$G$150,3,0),VLOOKUP(R416,DMKH_NCC!$C$7:$G$150,3,0)),"")</f>
        <v/>
      </c>
      <c r="T416" s="445" t="str">
        <f>IFERROR(IF(R416="",VLOOKUP(Q416,DMKH_NCC!$C$7:$G$150,4,0),VLOOKUP(R416,DMKH_NCC!$C$7:$G$150,4,0)),"")</f>
        <v/>
      </c>
      <c r="U416" s="446" t="str">
        <f>IFERROR(IF(R416="",VLOOKUP(Q416,DMKH_NCC!$C$7:$G$150,5,0),VLOOKUP(R416,DMKH_NCC!$C$7:$G$150,5,0)),"")</f>
        <v/>
      </c>
      <c r="V416" s="169"/>
      <c r="W416" s="169"/>
      <c r="X416" s="171"/>
      <c r="Y416" s="447" t="str">
        <f>IF($G416="","",IF(OR(MONTH($C416)=1,MONTH($C416)=2,MONTH($C416)=3),1,IF(OR(MONTH($C416)=4,MONTH($C416)=5,MONTH($C416)=6),2,IF(OR(MONTH($C416)=7,MONTH($C416)=8,MONTH($C416)=9),3,IF(OR(MONTH($C416)=10,MONTH($C416)=11,MONTH($C416)=12),4)))))</f>
        <v/>
      </c>
      <c r="Z416" s="447" t="str">
        <f>IF(C416="","","Ngày  "&amp;DAY(C416)&amp; "  "&amp;"Tháng  "&amp;MONTH(C416) &amp;"  "&amp;"Năm"&amp;"  " &amp;YEAR(C416))</f>
        <v/>
      </c>
      <c r="AA416" s="169"/>
      <c r="AB416" s="169"/>
      <c r="AC416" s="169"/>
      <c r="AD416" s="169"/>
      <c r="AE416" s="447" t="str">
        <f t="shared" si="19"/>
        <v/>
      </c>
      <c r="AF416" s="169"/>
      <c r="AG416" s="169"/>
    </row>
    <row r="417" spans="2:33" x14ac:dyDescent="0.25">
      <c r="B417" s="169"/>
      <c r="C417" s="170"/>
      <c r="D417" s="443"/>
      <c r="E417" s="169"/>
      <c r="F417" s="171"/>
      <c r="G417" s="169"/>
      <c r="H417" s="169"/>
      <c r="I417" s="172"/>
      <c r="J417" s="172"/>
      <c r="K417" s="173"/>
      <c r="L417" s="173"/>
      <c r="M417" s="173"/>
      <c r="N417" s="174"/>
      <c r="O417" s="444">
        <f t="shared" si="20"/>
        <v>0</v>
      </c>
      <c r="P417" s="169"/>
      <c r="Q417" s="436"/>
      <c r="R417" s="436"/>
      <c r="S417" s="445" t="str">
        <f>IFERROR(IF(R417="",VLOOKUP(Q417,DMKH_NCC!$C$7:$G$150,3,0),VLOOKUP(R417,DMKH_NCC!$C$7:$G$150,3,0)),"")</f>
        <v/>
      </c>
      <c r="T417" s="445" t="str">
        <f>IFERROR(IF(R417="",VLOOKUP(Q417,DMKH_NCC!$C$7:$G$150,4,0),VLOOKUP(R417,DMKH_NCC!$C$7:$G$150,4,0)),"")</f>
        <v/>
      </c>
      <c r="U417" s="446" t="str">
        <f>IFERROR(IF(R417="",VLOOKUP(Q417,DMKH_NCC!$C$7:$G$150,5,0),VLOOKUP(R417,DMKH_NCC!$C$7:$G$150,5,0)),"")</f>
        <v/>
      </c>
      <c r="V417" s="169"/>
      <c r="W417" s="169"/>
      <c r="X417" s="171"/>
      <c r="Y417" s="447" t="str">
        <f>IF($G417="","",IF(OR(MONTH($C417)=1,MONTH($C417)=2,MONTH($C417)=3),1,IF(OR(MONTH($C417)=4,MONTH($C417)=5,MONTH($C417)=6),2,IF(OR(MONTH($C417)=7,MONTH($C417)=8,MONTH($C417)=9),3,IF(OR(MONTH($C417)=10,MONTH($C417)=11,MONTH($C417)=12),4)))))</f>
        <v/>
      </c>
      <c r="Z417" s="447" t="str">
        <f>IF(C417="","","Ngày  "&amp;DAY(C417)&amp; "  "&amp;"Tháng  "&amp;MONTH(C417) &amp;"  "&amp;"Năm"&amp;"  " &amp;YEAR(C417))</f>
        <v/>
      </c>
      <c r="AA417" s="169"/>
      <c r="AB417" s="169"/>
      <c r="AC417" s="169"/>
      <c r="AD417" s="169"/>
      <c r="AE417" s="447" t="str">
        <f t="shared" si="19"/>
        <v/>
      </c>
      <c r="AF417" s="169"/>
      <c r="AG417" s="169"/>
    </row>
    <row r="418" spans="2:33" x14ac:dyDescent="0.25">
      <c r="B418" s="169"/>
      <c r="C418" s="170"/>
      <c r="D418" s="443"/>
      <c r="E418" s="169"/>
      <c r="F418" s="171"/>
      <c r="G418" s="169"/>
      <c r="H418" s="169"/>
      <c r="I418" s="172"/>
      <c r="J418" s="172"/>
      <c r="K418" s="173"/>
      <c r="L418" s="173"/>
      <c r="M418" s="173"/>
      <c r="N418" s="174"/>
      <c r="O418" s="444">
        <f t="shared" si="20"/>
        <v>0</v>
      </c>
      <c r="P418" s="169"/>
      <c r="Q418" s="436"/>
      <c r="R418" s="436"/>
      <c r="S418" s="445" t="str">
        <f>IFERROR(IF(R418="",VLOOKUP(Q418,DMKH_NCC!$C$7:$G$150,3,0),VLOOKUP(R418,DMKH_NCC!$C$7:$G$150,3,0)),"")</f>
        <v/>
      </c>
      <c r="T418" s="445" t="str">
        <f>IFERROR(IF(R418="",VLOOKUP(Q418,DMKH_NCC!$C$7:$G$150,4,0),VLOOKUP(R418,DMKH_NCC!$C$7:$G$150,4,0)),"")</f>
        <v/>
      </c>
      <c r="U418" s="446" t="str">
        <f>IFERROR(IF(R418="",VLOOKUP(Q418,DMKH_NCC!$C$7:$G$150,5,0),VLOOKUP(R418,DMKH_NCC!$C$7:$G$150,5,0)),"")</f>
        <v/>
      </c>
      <c r="V418" s="169"/>
      <c r="W418" s="169"/>
      <c r="X418" s="171"/>
      <c r="Y418" s="447" t="str">
        <f>IF($G418="","",IF(OR(MONTH($C418)=1,MONTH($C418)=2,MONTH($C418)=3),1,IF(OR(MONTH($C418)=4,MONTH($C418)=5,MONTH($C418)=6),2,IF(OR(MONTH($C418)=7,MONTH($C418)=8,MONTH($C418)=9),3,IF(OR(MONTH($C418)=10,MONTH($C418)=11,MONTH($C418)=12),4)))))</f>
        <v/>
      </c>
      <c r="Z418" s="447" t="str">
        <f>IF(C418="","","Ngày  "&amp;DAY(C418)&amp; "  "&amp;"Tháng  "&amp;MONTH(C418) &amp;"  "&amp;"Năm"&amp;"  " &amp;YEAR(C418))</f>
        <v/>
      </c>
      <c r="AA418" s="169"/>
      <c r="AB418" s="169"/>
      <c r="AC418" s="169"/>
      <c r="AD418" s="169"/>
      <c r="AE418" s="447" t="str">
        <f t="shared" si="19"/>
        <v/>
      </c>
      <c r="AF418" s="169"/>
      <c r="AG418" s="169"/>
    </row>
    <row r="419" spans="2:33" x14ac:dyDescent="0.25">
      <c r="B419" s="169"/>
      <c r="C419" s="170"/>
      <c r="D419" s="443"/>
      <c r="E419" s="169"/>
      <c r="F419" s="171"/>
      <c r="G419" s="169"/>
      <c r="H419" s="169"/>
      <c r="I419" s="172"/>
      <c r="J419" s="172"/>
      <c r="K419" s="173"/>
      <c r="L419" s="173"/>
      <c r="M419" s="173"/>
      <c r="N419" s="174"/>
      <c r="O419" s="444">
        <f t="shared" si="20"/>
        <v>0</v>
      </c>
      <c r="P419" s="169"/>
      <c r="Q419" s="436"/>
      <c r="R419" s="436"/>
      <c r="S419" s="445" t="str">
        <f>IFERROR(IF(R419="",VLOOKUP(Q419,DMKH_NCC!$C$7:$G$150,3,0),VLOOKUP(R419,DMKH_NCC!$C$7:$G$150,3,0)),"")</f>
        <v/>
      </c>
      <c r="T419" s="445" t="str">
        <f>IFERROR(IF(R419="",VLOOKUP(Q419,DMKH_NCC!$C$7:$G$150,4,0),VLOOKUP(R419,DMKH_NCC!$C$7:$G$150,4,0)),"")</f>
        <v/>
      </c>
      <c r="U419" s="446" t="str">
        <f>IFERROR(IF(R419="",VLOOKUP(Q419,DMKH_NCC!$C$7:$G$150,5,0),VLOOKUP(R419,DMKH_NCC!$C$7:$G$150,5,0)),"")</f>
        <v/>
      </c>
      <c r="V419" s="169"/>
      <c r="W419" s="169"/>
      <c r="X419" s="171"/>
      <c r="Y419" s="447" t="str">
        <f>IF($G419="","",IF(OR(MONTH($C419)=1,MONTH($C419)=2,MONTH($C419)=3),1,IF(OR(MONTH($C419)=4,MONTH($C419)=5,MONTH($C419)=6),2,IF(OR(MONTH($C419)=7,MONTH($C419)=8,MONTH($C419)=9),3,IF(OR(MONTH($C419)=10,MONTH($C419)=11,MONTH($C419)=12),4)))))</f>
        <v/>
      </c>
      <c r="Z419" s="447" t="str">
        <f>IF(C419="","","Ngày  "&amp;DAY(C419)&amp; "  "&amp;"Tháng  "&amp;MONTH(C419) &amp;"  "&amp;"Năm"&amp;"  " &amp;YEAR(C419))</f>
        <v/>
      </c>
      <c r="AA419" s="169"/>
      <c r="AB419" s="169"/>
      <c r="AC419" s="169"/>
      <c r="AD419" s="169"/>
      <c r="AE419" s="447" t="str">
        <f t="shared" si="19"/>
        <v/>
      </c>
      <c r="AF419" s="169"/>
      <c r="AG419" s="169"/>
    </row>
    <row r="420" spans="2:33" x14ac:dyDescent="0.25">
      <c r="B420" s="169"/>
      <c r="C420" s="170"/>
      <c r="D420" s="443"/>
      <c r="E420" s="169"/>
      <c r="F420" s="171"/>
      <c r="G420" s="169"/>
      <c r="H420" s="169"/>
      <c r="I420" s="172"/>
      <c r="J420" s="172"/>
      <c r="K420" s="173"/>
      <c r="L420" s="173"/>
      <c r="M420" s="173"/>
      <c r="N420" s="174"/>
      <c r="O420" s="444">
        <f t="shared" si="20"/>
        <v>0</v>
      </c>
      <c r="P420" s="169"/>
      <c r="Q420" s="436"/>
      <c r="R420" s="436"/>
      <c r="S420" s="445" t="str">
        <f>IFERROR(IF(R420="",VLOOKUP(Q420,DMKH_NCC!$C$7:$G$150,3,0),VLOOKUP(R420,DMKH_NCC!$C$7:$G$150,3,0)),"")</f>
        <v/>
      </c>
      <c r="T420" s="445" t="str">
        <f>IFERROR(IF(R420="",VLOOKUP(Q420,DMKH_NCC!$C$7:$G$150,4,0),VLOOKUP(R420,DMKH_NCC!$C$7:$G$150,4,0)),"")</f>
        <v/>
      </c>
      <c r="U420" s="446" t="str">
        <f>IFERROR(IF(R420="",VLOOKUP(Q420,DMKH_NCC!$C$7:$G$150,5,0),VLOOKUP(R420,DMKH_NCC!$C$7:$G$150,5,0)),"")</f>
        <v/>
      </c>
      <c r="V420" s="169"/>
      <c r="W420" s="169"/>
      <c r="X420" s="171"/>
      <c r="Y420" s="447" t="str">
        <f>IF($G420="","",IF(OR(MONTH($C420)=1,MONTH($C420)=2,MONTH($C420)=3),1,IF(OR(MONTH($C420)=4,MONTH($C420)=5,MONTH($C420)=6),2,IF(OR(MONTH($C420)=7,MONTH($C420)=8,MONTH($C420)=9),3,IF(OR(MONTH($C420)=10,MONTH($C420)=11,MONTH($C420)=12),4)))))</f>
        <v/>
      </c>
      <c r="Z420" s="447" t="str">
        <f>IF(C420="","","Ngày  "&amp;DAY(C420)&amp; "  "&amp;"Tháng  "&amp;MONTH(C420) &amp;"  "&amp;"Năm"&amp;"  " &amp;YEAR(C420))</f>
        <v/>
      </c>
      <c r="AA420" s="169"/>
      <c r="AB420" s="169"/>
      <c r="AC420" s="169"/>
      <c r="AD420" s="169"/>
      <c r="AE420" s="447" t="str">
        <f t="shared" si="19"/>
        <v/>
      </c>
      <c r="AF420" s="169"/>
      <c r="AG420" s="169"/>
    </row>
    <row r="421" spans="2:33" x14ac:dyDescent="0.25">
      <c r="B421" s="169"/>
      <c r="C421" s="170"/>
      <c r="D421" s="443"/>
      <c r="E421" s="169"/>
      <c r="F421" s="171"/>
      <c r="G421" s="169"/>
      <c r="H421" s="169"/>
      <c r="I421" s="172"/>
      <c r="J421" s="172"/>
      <c r="K421" s="173"/>
      <c r="L421" s="173"/>
      <c r="M421" s="173"/>
      <c r="N421" s="174"/>
      <c r="O421" s="444">
        <f t="shared" si="20"/>
        <v>0</v>
      </c>
      <c r="P421" s="169"/>
      <c r="Q421" s="436"/>
      <c r="R421" s="436"/>
      <c r="S421" s="445" t="str">
        <f>IFERROR(IF(R421="",VLOOKUP(Q421,DMKH_NCC!$C$7:$G$150,3,0),VLOOKUP(R421,DMKH_NCC!$C$7:$G$150,3,0)),"")</f>
        <v/>
      </c>
      <c r="T421" s="445" t="str">
        <f>IFERROR(IF(R421="",VLOOKUP(Q421,DMKH_NCC!$C$7:$G$150,4,0),VLOOKUP(R421,DMKH_NCC!$C$7:$G$150,4,0)),"")</f>
        <v/>
      </c>
      <c r="U421" s="446" t="str">
        <f>IFERROR(IF(R421="",VLOOKUP(Q421,DMKH_NCC!$C$7:$G$150,5,0),VLOOKUP(R421,DMKH_NCC!$C$7:$G$150,5,0)),"")</f>
        <v/>
      </c>
      <c r="V421" s="169"/>
      <c r="W421" s="169"/>
      <c r="X421" s="171"/>
      <c r="Y421" s="447" t="str">
        <f>IF($G421="","",IF(OR(MONTH($C421)=1,MONTH($C421)=2,MONTH($C421)=3),1,IF(OR(MONTH($C421)=4,MONTH($C421)=5,MONTH($C421)=6),2,IF(OR(MONTH($C421)=7,MONTH($C421)=8,MONTH($C421)=9),3,IF(OR(MONTH($C421)=10,MONTH($C421)=11,MONTH($C421)=12),4)))))</f>
        <v/>
      </c>
      <c r="Z421" s="447" t="str">
        <f>IF(C421="","","Ngày  "&amp;DAY(C421)&amp; "  "&amp;"Tháng  "&amp;MONTH(C421) &amp;"  "&amp;"Năm"&amp;"  " &amp;YEAR(C421))</f>
        <v/>
      </c>
      <c r="AA421" s="169"/>
      <c r="AB421" s="169"/>
      <c r="AC421" s="169"/>
      <c r="AD421" s="169"/>
      <c r="AE421" s="447" t="str">
        <f t="shared" si="19"/>
        <v/>
      </c>
      <c r="AF421" s="169"/>
      <c r="AG421" s="169"/>
    </row>
    <row r="422" spans="2:33" x14ac:dyDescent="0.25">
      <c r="B422" s="169"/>
      <c r="C422" s="170"/>
      <c r="D422" s="443"/>
      <c r="E422" s="169"/>
      <c r="F422" s="171"/>
      <c r="G422" s="169"/>
      <c r="H422" s="169"/>
      <c r="I422" s="172"/>
      <c r="J422" s="172"/>
      <c r="K422" s="173"/>
      <c r="L422" s="173"/>
      <c r="M422" s="173"/>
      <c r="N422" s="174"/>
      <c r="O422" s="444">
        <f t="shared" si="20"/>
        <v>0</v>
      </c>
      <c r="P422" s="169"/>
      <c r="Q422" s="436"/>
      <c r="R422" s="436"/>
      <c r="S422" s="445" t="str">
        <f>IFERROR(IF(R422="",VLOOKUP(Q422,DMKH_NCC!$C$7:$G$150,3,0),VLOOKUP(R422,DMKH_NCC!$C$7:$G$150,3,0)),"")</f>
        <v/>
      </c>
      <c r="T422" s="445" t="str">
        <f>IFERROR(IF(R422="",VLOOKUP(Q422,DMKH_NCC!$C$7:$G$150,4,0),VLOOKUP(R422,DMKH_NCC!$C$7:$G$150,4,0)),"")</f>
        <v/>
      </c>
      <c r="U422" s="446" t="str">
        <f>IFERROR(IF(R422="",VLOOKUP(Q422,DMKH_NCC!$C$7:$G$150,5,0),VLOOKUP(R422,DMKH_NCC!$C$7:$G$150,5,0)),"")</f>
        <v/>
      </c>
      <c r="V422" s="169"/>
      <c r="W422" s="169"/>
      <c r="X422" s="171"/>
      <c r="Y422" s="447" t="str">
        <f>IF($G422="","",IF(OR(MONTH($C422)=1,MONTH($C422)=2,MONTH($C422)=3),1,IF(OR(MONTH($C422)=4,MONTH($C422)=5,MONTH($C422)=6),2,IF(OR(MONTH($C422)=7,MONTH($C422)=8,MONTH($C422)=9),3,IF(OR(MONTH($C422)=10,MONTH($C422)=11,MONTH($C422)=12),4)))))</f>
        <v/>
      </c>
      <c r="Z422" s="447" t="str">
        <f>IF(C422="","","Ngày  "&amp;DAY(C422)&amp; "  "&amp;"Tháng  "&amp;MONTH(C422) &amp;"  "&amp;"Năm"&amp;"  " &amp;YEAR(C422))</f>
        <v/>
      </c>
      <c r="AA422" s="169"/>
      <c r="AB422" s="169"/>
      <c r="AC422" s="169"/>
      <c r="AD422" s="169"/>
      <c r="AE422" s="447" t="str">
        <f t="shared" si="19"/>
        <v/>
      </c>
      <c r="AF422" s="169"/>
      <c r="AG422" s="169"/>
    </row>
    <row r="423" spans="2:33" x14ac:dyDescent="0.25">
      <c r="B423" s="169"/>
      <c r="C423" s="170"/>
      <c r="D423" s="443"/>
      <c r="E423" s="169"/>
      <c r="F423" s="171"/>
      <c r="G423" s="169"/>
      <c r="H423" s="169"/>
      <c r="I423" s="172"/>
      <c r="J423" s="172"/>
      <c r="K423" s="173"/>
      <c r="L423" s="173"/>
      <c r="M423" s="173"/>
      <c r="N423" s="174"/>
      <c r="O423" s="444">
        <f t="shared" si="20"/>
        <v>0</v>
      </c>
      <c r="P423" s="169"/>
      <c r="Q423" s="436"/>
      <c r="R423" s="436"/>
      <c r="S423" s="445" t="str">
        <f>IFERROR(IF(R423="",VLOOKUP(Q423,DMKH_NCC!$C$7:$G$150,3,0),VLOOKUP(R423,DMKH_NCC!$C$7:$G$150,3,0)),"")</f>
        <v/>
      </c>
      <c r="T423" s="445" t="str">
        <f>IFERROR(IF(R423="",VLOOKUP(Q423,DMKH_NCC!$C$7:$G$150,4,0),VLOOKUP(R423,DMKH_NCC!$C$7:$G$150,4,0)),"")</f>
        <v/>
      </c>
      <c r="U423" s="446" t="str">
        <f>IFERROR(IF(R423="",VLOOKUP(Q423,DMKH_NCC!$C$7:$G$150,5,0),VLOOKUP(R423,DMKH_NCC!$C$7:$G$150,5,0)),"")</f>
        <v/>
      </c>
      <c r="V423" s="169"/>
      <c r="W423" s="169"/>
      <c r="X423" s="171"/>
      <c r="Y423" s="447" t="str">
        <f>IF($G423="","",IF(OR(MONTH($C423)=1,MONTH($C423)=2,MONTH($C423)=3),1,IF(OR(MONTH($C423)=4,MONTH($C423)=5,MONTH($C423)=6),2,IF(OR(MONTH($C423)=7,MONTH($C423)=8,MONTH($C423)=9),3,IF(OR(MONTH($C423)=10,MONTH($C423)=11,MONTH($C423)=12),4)))))</f>
        <v/>
      </c>
      <c r="Z423" s="447" t="str">
        <f>IF(C423="","","Ngày  "&amp;DAY(C423)&amp; "  "&amp;"Tháng  "&amp;MONTH(C423) &amp;"  "&amp;"Năm"&amp;"  " &amp;YEAR(C423))</f>
        <v/>
      </c>
      <c r="AA423" s="169"/>
      <c r="AB423" s="169"/>
      <c r="AC423" s="169"/>
      <c r="AD423" s="169"/>
      <c r="AE423" s="447" t="str">
        <f t="shared" si="19"/>
        <v/>
      </c>
      <c r="AF423" s="169"/>
      <c r="AG423" s="169"/>
    </row>
    <row r="424" spans="2:33" x14ac:dyDescent="0.25">
      <c r="B424" s="169"/>
      <c r="C424" s="170"/>
      <c r="D424" s="443"/>
      <c r="E424" s="169"/>
      <c r="F424" s="171"/>
      <c r="G424" s="169"/>
      <c r="H424" s="169"/>
      <c r="I424" s="172"/>
      <c r="J424" s="172"/>
      <c r="K424" s="173"/>
      <c r="L424" s="173"/>
      <c r="M424" s="173"/>
      <c r="N424" s="174"/>
      <c r="O424" s="444">
        <f t="shared" si="20"/>
        <v>0</v>
      </c>
      <c r="P424" s="169"/>
      <c r="Q424" s="436"/>
      <c r="R424" s="436"/>
      <c r="S424" s="445" t="str">
        <f>IFERROR(IF(R424="",VLOOKUP(Q424,DMKH_NCC!$C$7:$G$150,3,0),VLOOKUP(R424,DMKH_NCC!$C$7:$G$150,3,0)),"")</f>
        <v/>
      </c>
      <c r="T424" s="445" t="str">
        <f>IFERROR(IF(R424="",VLOOKUP(Q424,DMKH_NCC!$C$7:$G$150,4,0),VLOOKUP(R424,DMKH_NCC!$C$7:$G$150,4,0)),"")</f>
        <v/>
      </c>
      <c r="U424" s="446" t="str">
        <f>IFERROR(IF(R424="",VLOOKUP(Q424,DMKH_NCC!$C$7:$G$150,5,0),VLOOKUP(R424,DMKH_NCC!$C$7:$G$150,5,0)),"")</f>
        <v/>
      </c>
      <c r="V424" s="169"/>
      <c r="W424" s="169"/>
      <c r="X424" s="171"/>
      <c r="Y424" s="447" t="str">
        <f>IF($G424="","",IF(OR(MONTH($C424)=1,MONTH($C424)=2,MONTH($C424)=3),1,IF(OR(MONTH($C424)=4,MONTH($C424)=5,MONTH($C424)=6),2,IF(OR(MONTH($C424)=7,MONTH($C424)=8,MONTH($C424)=9),3,IF(OR(MONTH($C424)=10,MONTH($C424)=11,MONTH($C424)=12),4)))))</f>
        <v/>
      </c>
      <c r="Z424" s="447" t="str">
        <f>IF(C424="","","Ngày  "&amp;DAY(C424)&amp; "  "&amp;"Tháng  "&amp;MONTH(C424) &amp;"  "&amp;"Năm"&amp;"  " &amp;YEAR(C424))</f>
        <v/>
      </c>
      <c r="AA424" s="169"/>
      <c r="AB424" s="169"/>
      <c r="AC424" s="169"/>
      <c r="AD424" s="169"/>
      <c r="AE424" s="447" t="str">
        <f t="shared" si="19"/>
        <v/>
      </c>
      <c r="AF424" s="169"/>
      <c r="AG424" s="169"/>
    </row>
    <row r="425" spans="2:33" x14ac:dyDescent="0.25">
      <c r="B425" s="169"/>
      <c r="C425" s="170"/>
      <c r="D425" s="443"/>
      <c r="E425" s="169"/>
      <c r="F425" s="171"/>
      <c r="G425" s="169"/>
      <c r="H425" s="169"/>
      <c r="I425" s="172"/>
      <c r="J425" s="172"/>
      <c r="K425" s="173"/>
      <c r="L425" s="173"/>
      <c r="M425" s="173"/>
      <c r="N425" s="174"/>
      <c r="O425" s="444">
        <f t="shared" si="20"/>
        <v>0</v>
      </c>
      <c r="P425" s="169"/>
      <c r="Q425" s="436"/>
      <c r="R425" s="436"/>
      <c r="S425" s="445" t="str">
        <f>IFERROR(IF(R425="",VLOOKUP(Q425,DMKH_NCC!$C$7:$G$150,3,0),VLOOKUP(R425,DMKH_NCC!$C$7:$G$150,3,0)),"")</f>
        <v/>
      </c>
      <c r="T425" s="445" t="str">
        <f>IFERROR(IF(R425="",VLOOKUP(Q425,DMKH_NCC!$C$7:$G$150,4,0),VLOOKUP(R425,DMKH_NCC!$C$7:$G$150,4,0)),"")</f>
        <v/>
      </c>
      <c r="U425" s="446" t="str">
        <f>IFERROR(IF(R425="",VLOOKUP(Q425,DMKH_NCC!$C$7:$G$150,5,0),VLOOKUP(R425,DMKH_NCC!$C$7:$G$150,5,0)),"")</f>
        <v/>
      </c>
      <c r="V425" s="169"/>
      <c r="W425" s="169"/>
      <c r="X425" s="171"/>
      <c r="Y425" s="447" t="str">
        <f>IF($G425="","",IF(OR(MONTH($C425)=1,MONTH($C425)=2,MONTH($C425)=3),1,IF(OR(MONTH($C425)=4,MONTH($C425)=5,MONTH($C425)=6),2,IF(OR(MONTH($C425)=7,MONTH($C425)=8,MONTH($C425)=9),3,IF(OR(MONTH($C425)=10,MONTH($C425)=11,MONTH($C425)=12),4)))))</f>
        <v/>
      </c>
      <c r="Z425" s="447" t="str">
        <f>IF(C425="","","Ngày  "&amp;DAY(C425)&amp; "  "&amp;"Tháng  "&amp;MONTH(C425) &amp;"  "&amp;"Năm"&amp;"  " &amp;YEAR(C425))</f>
        <v/>
      </c>
      <c r="AA425" s="169"/>
      <c r="AB425" s="169"/>
      <c r="AC425" s="169"/>
      <c r="AD425" s="169"/>
      <c r="AE425" s="447" t="str">
        <f t="shared" si="19"/>
        <v/>
      </c>
      <c r="AF425" s="169"/>
      <c r="AG425" s="169"/>
    </row>
    <row r="426" spans="2:33" x14ac:dyDescent="0.25">
      <c r="B426" s="169"/>
      <c r="C426" s="170"/>
      <c r="D426" s="443"/>
      <c r="E426" s="169"/>
      <c r="F426" s="171"/>
      <c r="G426" s="169"/>
      <c r="H426" s="169"/>
      <c r="I426" s="172"/>
      <c r="J426" s="172"/>
      <c r="K426" s="173"/>
      <c r="L426" s="173"/>
      <c r="M426" s="173"/>
      <c r="N426" s="174"/>
      <c r="O426" s="444">
        <f t="shared" si="20"/>
        <v>0</v>
      </c>
      <c r="P426" s="169"/>
      <c r="Q426" s="436"/>
      <c r="R426" s="436"/>
      <c r="S426" s="445" t="str">
        <f>IFERROR(IF(R426="",VLOOKUP(Q426,DMKH_NCC!$C$7:$G$150,3,0),VLOOKUP(R426,DMKH_NCC!$C$7:$G$150,3,0)),"")</f>
        <v/>
      </c>
      <c r="T426" s="445" t="str">
        <f>IFERROR(IF(R426="",VLOOKUP(Q426,DMKH_NCC!$C$7:$G$150,4,0),VLOOKUP(R426,DMKH_NCC!$C$7:$G$150,4,0)),"")</f>
        <v/>
      </c>
      <c r="U426" s="446" t="str">
        <f>IFERROR(IF(R426="",VLOOKUP(Q426,DMKH_NCC!$C$7:$G$150,5,0),VLOOKUP(R426,DMKH_NCC!$C$7:$G$150,5,0)),"")</f>
        <v/>
      </c>
      <c r="V426" s="169"/>
      <c r="W426" s="169"/>
      <c r="X426" s="171"/>
      <c r="Y426" s="447" t="str">
        <f>IF($G426="","",IF(OR(MONTH($C426)=1,MONTH($C426)=2,MONTH($C426)=3),1,IF(OR(MONTH($C426)=4,MONTH($C426)=5,MONTH($C426)=6),2,IF(OR(MONTH($C426)=7,MONTH($C426)=8,MONTH($C426)=9),3,IF(OR(MONTH($C426)=10,MONTH($C426)=11,MONTH($C426)=12),4)))))</f>
        <v/>
      </c>
      <c r="Z426" s="447" t="str">
        <f>IF(C426="","","Ngày  "&amp;DAY(C426)&amp; "  "&amp;"Tháng  "&amp;MONTH(C426) &amp;"  "&amp;"Năm"&amp;"  " &amp;YEAR(C426))</f>
        <v/>
      </c>
      <c r="AA426" s="169"/>
      <c r="AB426" s="169"/>
      <c r="AC426" s="169"/>
      <c r="AD426" s="169"/>
      <c r="AE426" s="447" t="str">
        <f t="shared" si="19"/>
        <v/>
      </c>
      <c r="AF426" s="169"/>
      <c r="AG426" s="169"/>
    </row>
    <row r="427" spans="2:33" x14ac:dyDescent="0.25">
      <c r="B427" s="169"/>
      <c r="C427" s="170"/>
      <c r="D427" s="443"/>
      <c r="E427" s="169"/>
      <c r="F427" s="171"/>
      <c r="G427" s="169"/>
      <c r="H427" s="169"/>
      <c r="I427" s="172"/>
      <c r="J427" s="172"/>
      <c r="K427" s="173"/>
      <c r="L427" s="173"/>
      <c r="M427" s="173"/>
      <c r="N427" s="174"/>
      <c r="O427" s="444">
        <f t="shared" si="20"/>
        <v>0</v>
      </c>
      <c r="P427" s="169"/>
      <c r="Q427" s="436"/>
      <c r="R427" s="436"/>
      <c r="S427" s="445" t="str">
        <f>IFERROR(IF(R427="",VLOOKUP(Q427,DMKH_NCC!$C$7:$G$150,3,0),VLOOKUP(R427,DMKH_NCC!$C$7:$G$150,3,0)),"")</f>
        <v/>
      </c>
      <c r="T427" s="445" t="str">
        <f>IFERROR(IF(R427="",VLOOKUP(Q427,DMKH_NCC!$C$7:$G$150,4,0),VLOOKUP(R427,DMKH_NCC!$C$7:$G$150,4,0)),"")</f>
        <v/>
      </c>
      <c r="U427" s="446" t="str">
        <f>IFERROR(IF(R427="",VLOOKUP(Q427,DMKH_NCC!$C$7:$G$150,5,0),VLOOKUP(R427,DMKH_NCC!$C$7:$G$150,5,0)),"")</f>
        <v/>
      </c>
      <c r="V427" s="169"/>
      <c r="W427" s="169"/>
      <c r="X427" s="171"/>
      <c r="Y427" s="447" t="str">
        <f>IF($G427="","",IF(OR(MONTH($C427)=1,MONTH($C427)=2,MONTH($C427)=3),1,IF(OR(MONTH($C427)=4,MONTH($C427)=5,MONTH($C427)=6),2,IF(OR(MONTH($C427)=7,MONTH($C427)=8,MONTH($C427)=9),3,IF(OR(MONTH($C427)=10,MONTH($C427)=11,MONTH($C427)=12),4)))))</f>
        <v/>
      </c>
      <c r="Z427" s="447" t="str">
        <f>IF(C427="","","Ngày  "&amp;DAY(C427)&amp; "  "&amp;"Tháng  "&amp;MONTH(C427) &amp;"  "&amp;"Năm"&amp;"  " &amp;YEAR(C427))</f>
        <v/>
      </c>
      <c r="AA427" s="169"/>
      <c r="AB427" s="169"/>
      <c r="AC427" s="169"/>
      <c r="AD427" s="169"/>
      <c r="AE427" s="447" t="str">
        <f t="shared" si="19"/>
        <v/>
      </c>
      <c r="AF427" s="169"/>
      <c r="AG427" s="169"/>
    </row>
    <row r="428" spans="2:33" x14ac:dyDescent="0.25">
      <c r="B428" s="169"/>
      <c r="C428" s="170"/>
      <c r="D428" s="443"/>
      <c r="E428" s="169"/>
      <c r="F428" s="171"/>
      <c r="G428" s="169"/>
      <c r="H428" s="169"/>
      <c r="I428" s="172"/>
      <c r="J428" s="172"/>
      <c r="K428" s="173"/>
      <c r="L428" s="173"/>
      <c r="M428" s="173"/>
      <c r="N428" s="174"/>
      <c r="O428" s="444">
        <f t="shared" si="20"/>
        <v>0</v>
      </c>
      <c r="P428" s="169"/>
      <c r="Q428" s="436"/>
      <c r="R428" s="436"/>
      <c r="S428" s="445" t="str">
        <f>IFERROR(IF(R428="",VLOOKUP(Q428,DMKH_NCC!$C$7:$G$150,3,0),VLOOKUP(R428,DMKH_NCC!$C$7:$G$150,3,0)),"")</f>
        <v/>
      </c>
      <c r="T428" s="445" t="str">
        <f>IFERROR(IF(R428="",VLOOKUP(Q428,DMKH_NCC!$C$7:$G$150,4,0),VLOOKUP(R428,DMKH_NCC!$C$7:$G$150,4,0)),"")</f>
        <v/>
      </c>
      <c r="U428" s="446" t="str">
        <f>IFERROR(IF(R428="",VLOOKUP(Q428,DMKH_NCC!$C$7:$G$150,5,0),VLOOKUP(R428,DMKH_NCC!$C$7:$G$150,5,0)),"")</f>
        <v/>
      </c>
      <c r="V428" s="169"/>
      <c r="W428" s="169"/>
      <c r="X428" s="171"/>
      <c r="Y428" s="447" t="str">
        <f>IF($G428="","",IF(OR(MONTH($C428)=1,MONTH($C428)=2,MONTH($C428)=3),1,IF(OR(MONTH($C428)=4,MONTH($C428)=5,MONTH($C428)=6),2,IF(OR(MONTH($C428)=7,MONTH($C428)=8,MONTH($C428)=9),3,IF(OR(MONTH($C428)=10,MONTH($C428)=11,MONTH($C428)=12),4)))))</f>
        <v/>
      </c>
      <c r="Z428" s="447" t="str">
        <f>IF(C428="","","Ngày  "&amp;DAY(C428)&amp; "  "&amp;"Tháng  "&amp;MONTH(C428) &amp;"  "&amp;"Năm"&amp;"  " &amp;YEAR(C428))</f>
        <v/>
      </c>
      <c r="AA428" s="169"/>
      <c r="AB428" s="169"/>
      <c r="AC428" s="169"/>
      <c r="AD428" s="169"/>
      <c r="AE428" s="447" t="str">
        <f t="shared" si="19"/>
        <v/>
      </c>
      <c r="AF428" s="169"/>
      <c r="AG428" s="169"/>
    </row>
    <row r="429" spans="2:33" x14ac:dyDescent="0.25">
      <c r="B429" s="169"/>
      <c r="C429" s="170"/>
      <c r="D429" s="443"/>
      <c r="E429" s="169"/>
      <c r="F429" s="171"/>
      <c r="G429" s="169"/>
      <c r="H429" s="169"/>
      <c r="I429" s="172"/>
      <c r="J429" s="172"/>
      <c r="K429" s="173"/>
      <c r="L429" s="173"/>
      <c r="M429" s="173"/>
      <c r="N429" s="174"/>
      <c r="O429" s="444">
        <f t="shared" si="20"/>
        <v>0</v>
      </c>
      <c r="P429" s="169"/>
      <c r="Q429" s="436"/>
      <c r="R429" s="436"/>
      <c r="S429" s="445" t="str">
        <f>IFERROR(IF(R429="",VLOOKUP(Q429,DMKH_NCC!$C$7:$G$150,3,0),VLOOKUP(R429,DMKH_NCC!$C$7:$G$150,3,0)),"")</f>
        <v/>
      </c>
      <c r="T429" s="445" t="str">
        <f>IFERROR(IF(R429="",VLOOKUP(Q429,DMKH_NCC!$C$7:$G$150,4,0),VLOOKUP(R429,DMKH_NCC!$C$7:$G$150,4,0)),"")</f>
        <v/>
      </c>
      <c r="U429" s="446" t="str">
        <f>IFERROR(IF(R429="",VLOOKUP(Q429,DMKH_NCC!$C$7:$G$150,5,0),VLOOKUP(R429,DMKH_NCC!$C$7:$G$150,5,0)),"")</f>
        <v/>
      </c>
      <c r="V429" s="169"/>
      <c r="W429" s="169"/>
      <c r="X429" s="171"/>
      <c r="Y429" s="447" t="str">
        <f>IF($G429="","",IF(OR(MONTH($C429)=1,MONTH($C429)=2,MONTH($C429)=3),1,IF(OR(MONTH($C429)=4,MONTH($C429)=5,MONTH($C429)=6),2,IF(OR(MONTH($C429)=7,MONTH($C429)=8,MONTH($C429)=9),3,IF(OR(MONTH($C429)=10,MONTH($C429)=11,MONTH($C429)=12),4)))))</f>
        <v/>
      </c>
      <c r="Z429" s="447" t="str">
        <f>IF(C429="","","Ngày  "&amp;DAY(C429)&amp; "  "&amp;"Tháng  "&amp;MONTH(C429) &amp;"  "&amp;"Năm"&amp;"  " &amp;YEAR(C429))</f>
        <v/>
      </c>
      <c r="AA429" s="169"/>
      <c r="AB429" s="169"/>
      <c r="AC429" s="169"/>
      <c r="AD429" s="169"/>
      <c r="AE429" s="447" t="str">
        <f t="shared" si="19"/>
        <v/>
      </c>
      <c r="AF429" s="169"/>
      <c r="AG429" s="169"/>
    </row>
    <row r="430" spans="2:33" x14ac:dyDescent="0.25">
      <c r="B430" s="169"/>
      <c r="C430" s="170"/>
      <c r="D430" s="443"/>
      <c r="E430" s="169"/>
      <c r="F430" s="171"/>
      <c r="G430" s="169"/>
      <c r="H430" s="169"/>
      <c r="I430" s="172"/>
      <c r="J430" s="172"/>
      <c r="K430" s="173"/>
      <c r="L430" s="173"/>
      <c r="M430" s="173"/>
      <c r="N430" s="174"/>
      <c r="O430" s="444">
        <f t="shared" si="20"/>
        <v>0</v>
      </c>
      <c r="P430" s="169"/>
      <c r="Q430" s="436"/>
      <c r="R430" s="436"/>
      <c r="S430" s="445" t="str">
        <f>IFERROR(IF(R430="",VLOOKUP(Q430,DMKH_NCC!$C$7:$G$150,3,0),VLOOKUP(R430,DMKH_NCC!$C$7:$G$150,3,0)),"")</f>
        <v/>
      </c>
      <c r="T430" s="445" t="str">
        <f>IFERROR(IF(R430="",VLOOKUP(Q430,DMKH_NCC!$C$7:$G$150,4,0),VLOOKUP(R430,DMKH_NCC!$C$7:$G$150,4,0)),"")</f>
        <v/>
      </c>
      <c r="U430" s="446" t="str">
        <f>IFERROR(IF(R430="",VLOOKUP(Q430,DMKH_NCC!$C$7:$G$150,5,0),VLOOKUP(R430,DMKH_NCC!$C$7:$G$150,5,0)),"")</f>
        <v/>
      </c>
      <c r="V430" s="169"/>
      <c r="W430" s="169"/>
      <c r="X430" s="171"/>
      <c r="Y430" s="447" t="str">
        <f>IF($G430="","",IF(OR(MONTH($C430)=1,MONTH($C430)=2,MONTH($C430)=3),1,IF(OR(MONTH($C430)=4,MONTH($C430)=5,MONTH($C430)=6),2,IF(OR(MONTH($C430)=7,MONTH($C430)=8,MONTH($C430)=9),3,IF(OR(MONTH($C430)=10,MONTH($C430)=11,MONTH($C430)=12),4)))))</f>
        <v/>
      </c>
      <c r="Z430" s="447" t="str">
        <f>IF(C430="","","Ngày  "&amp;DAY(C430)&amp; "  "&amp;"Tháng  "&amp;MONTH(C430) &amp;"  "&amp;"Năm"&amp;"  " &amp;YEAR(C430))</f>
        <v/>
      </c>
      <c r="AA430" s="169"/>
      <c r="AB430" s="169"/>
      <c r="AC430" s="169"/>
      <c r="AD430" s="169"/>
      <c r="AE430" s="447" t="str">
        <f t="shared" si="19"/>
        <v/>
      </c>
      <c r="AF430" s="169"/>
      <c r="AG430" s="169"/>
    </row>
    <row r="431" spans="2:33" x14ac:dyDescent="0.25">
      <c r="B431" s="169"/>
      <c r="C431" s="170"/>
      <c r="D431" s="443"/>
      <c r="E431" s="169"/>
      <c r="F431" s="171"/>
      <c r="G431" s="169"/>
      <c r="H431" s="169"/>
      <c r="I431" s="172"/>
      <c r="J431" s="172"/>
      <c r="K431" s="173"/>
      <c r="L431" s="173"/>
      <c r="M431" s="173"/>
      <c r="N431" s="174"/>
      <c r="O431" s="444">
        <f t="shared" si="20"/>
        <v>0</v>
      </c>
      <c r="P431" s="169"/>
      <c r="Q431" s="436"/>
      <c r="R431" s="436"/>
      <c r="S431" s="445" t="str">
        <f>IFERROR(IF(R431="",VLOOKUP(Q431,DMKH_NCC!$C$7:$G$150,3,0),VLOOKUP(R431,DMKH_NCC!$C$7:$G$150,3,0)),"")</f>
        <v/>
      </c>
      <c r="T431" s="445" t="str">
        <f>IFERROR(IF(R431="",VLOOKUP(Q431,DMKH_NCC!$C$7:$G$150,4,0),VLOOKUP(R431,DMKH_NCC!$C$7:$G$150,4,0)),"")</f>
        <v/>
      </c>
      <c r="U431" s="446" t="str">
        <f>IFERROR(IF(R431="",VLOOKUP(Q431,DMKH_NCC!$C$7:$G$150,5,0),VLOOKUP(R431,DMKH_NCC!$C$7:$G$150,5,0)),"")</f>
        <v/>
      </c>
      <c r="V431" s="169"/>
      <c r="W431" s="169"/>
      <c r="X431" s="171"/>
      <c r="Y431" s="447" t="str">
        <f>IF($G431="","",IF(OR(MONTH($C431)=1,MONTH($C431)=2,MONTH($C431)=3),1,IF(OR(MONTH($C431)=4,MONTH($C431)=5,MONTH($C431)=6),2,IF(OR(MONTH($C431)=7,MONTH($C431)=8,MONTH($C431)=9),3,IF(OR(MONTH($C431)=10,MONTH($C431)=11,MONTH($C431)=12),4)))))</f>
        <v/>
      </c>
      <c r="Z431" s="447" t="str">
        <f>IF(C431="","","Ngày  "&amp;DAY(C431)&amp; "  "&amp;"Tháng  "&amp;MONTH(C431) &amp;"  "&amp;"Năm"&amp;"  " &amp;YEAR(C431))</f>
        <v/>
      </c>
      <c r="AA431" s="169"/>
      <c r="AB431" s="169"/>
      <c r="AC431" s="169"/>
      <c r="AD431" s="169"/>
      <c r="AE431" s="447" t="str">
        <f t="shared" si="19"/>
        <v/>
      </c>
      <c r="AF431" s="169"/>
      <c r="AG431" s="169"/>
    </row>
    <row r="432" spans="2:33" x14ac:dyDescent="0.25">
      <c r="B432" s="169"/>
      <c r="C432" s="170"/>
      <c r="D432" s="443"/>
      <c r="E432" s="169"/>
      <c r="F432" s="171"/>
      <c r="G432" s="169"/>
      <c r="H432" s="169"/>
      <c r="I432" s="172"/>
      <c r="J432" s="172"/>
      <c r="K432" s="173"/>
      <c r="L432" s="173"/>
      <c r="M432" s="173"/>
      <c r="N432" s="174"/>
      <c r="O432" s="444">
        <f t="shared" si="20"/>
        <v>0</v>
      </c>
      <c r="P432" s="169"/>
      <c r="Q432" s="436"/>
      <c r="R432" s="436"/>
      <c r="S432" s="445" t="str">
        <f>IFERROR(IF(R432="",VLOOKUP(Q432,DMKH_NCC!$C$7:$G$150,3,0),VLOOKUP(R432,DMKH_NCC!$C$7:$G$150,3,0)),"")</f>
        <v/>
      </c>
      <c r="T432" s="445" t="str">
        <f>IFERROR(IF(R432="",VLOOKUP(Q432,DMKH_NCC!$C$7:$G$150,4,0),VLOOKUP(R432,DMKH_NCC!$C$7:$G$150,4,0)),"")</f>
        <v/>
      </c>
      <c r="U432" s="446" t="str">
        <f>IFERROR(IF(R432="",VLOOKUP(Q432,DMKH_NCC!$C$7:$G$150,5,0),VLOOKUP(R432,DMKH_NCC!$C$7:$G$150,5,0)),"")</f>
        <v/>
      </c>
      <c r="V432" s="169"/>
      <c r="W432" s="169"/>
      <c r="X432" s="171"/>
      <c r="Y432" s="447" t="str">
        <f>IF($G432="","",IF(OR(MONTH($C432)=1,MONTH($C432)=2,MONTH($C432)=3),1,IF(OR(MONTH($C432)=4,MONTH($C432)=5,MONTH($C432)=6),2,IF(OR(MONTH($C432)=7,MONTH($C432)=8,MONTH($C432)=9),3,IF(OR(MONTH($C432)=10,MONTH($C432)=11,MONTH($C432)=12),4)))))</f>
        <v/>
      </c>
      <c r="Z432" s="447" t="str">
        <f>IF(C432="","","Ngày  "&amp;DAY(C432)&amp; "  "&amp;"Tháng  "&amp;MONTH(C432) &amp;"  "&amp;"Năm"&amp;"  " &amp;YEAR(C432))</f>
        <v/>
      </c>
      <c r="AA432" s="169"/>
      <c r="AB432" s="169"/>
      <c r="AC432" s="169"/>
      <c r="AD432" s="169"/>
      <c r="AE432" s="447" t="str">
        <f t="shared" si="19"/>
        <v/>
      </c>
      <c r="AF432" s="169"/>
      <c r="AG432" s="169"/>
    </row>
    <row r="433" spans="2:33" x14ac:dyDescent="0.25">
      <c r="B433" s="169"/>
      <c r="C433" s="170"/>
      <c r="D433" s="443"/>
      <c r="E433" s="169"/>
      <c r="F433" s="171"/>
      <c r="G433" s="169"/>
      <c r="H433" s="169"/>
      <c r="I433" s="172"/>
      <c r="J433" s="172"/>
      <c r="K433" s="173"/>
      <c r="L433" s="173"/>
      <c r="M433" s="173"/>
      <c r="N433" s="174"/>
      <c r="O433" s="444">
        <f t="shared" si="20"/>
        <v>0</v>
      </c>
      <c r="P433" s="169"/>
      <c r="Q433" s="436"/>
      <c r="R433" s="436"/>
      <c r="S433" s="445" t="str">
        <f>IFERROR(IF(R433="",VLOOKUP(Q433,DMKH_NCC!$C$7:$G$150,3,0),VLOOKUP(R433,DMKH_NCC!$C$7:$G$150,3,0)),"")</f>
        <v/>
      </c>
      <c r="T433" s="445" t="str">
        <f>IFERROR(IF(R433="",VLOOKUP(Q433,DMKH_NCC!$C$7:$G$150,4,0),VLOOKUP(R433,DMKH_NCC!$C$7:$G$150,4,0)),"")</f>
        <v/>
      </c>
      <c r="U433" s="446" t="str">
        <f>IFERROR(IF(R433="",VLOOKUP(Q433,DMKH_NCC!$C$7:$G$150,5,0),VLOOKUP(R433,DMKH_NCC!$C$7:$G$150,5,0)),"")</f>
        <v/>
      </c>
      <c r="V433" s="169"/>
      <c r="W433" s="169"/>
      <c r="X433" s="171"/>
      <c r="Y433" s="447" t="str">
        <f>IF($G433="","",IF(OR(MONTH($C433)=1,MONTH($C433)=2,MONTH($C433)=3),1,IF(OR(MONTH($C433)=4,MONTH($C433)=5,MONTH($C433)=6),2,IF(OR(MONTH($C433)=7,MONTH($C433)=8,MONTH($C433)=9),3,IF(OR(MONTH($C433)=10,MONTH($C433)=11,MONTH($C433)=12),4)))))</f>
        <v/>
      </c>
      <c r="Z433" s="447" t="str">
        <f>IF(C433="","","Ngày  "&amp;DAY(C433)&amp; "  "&amp;"Tháng  "&amp;MONTH(C433) &amp;"  "&amp;"Năm"&amp;"  " &amp;YEAR(C433))</f>
        <v/>
      </c>
      <c r="AA433" s="169"/>
      <c r="AB433" s="169"/>
      <c r="AC433" s="169"/>
      <c r="AD433" s="169"/>
      <c r="AE433" s="447" t="str">
        <f t="shared" si="19"/>
        <v/>
      </c>
      <c r="AF433" s="169"/>
      <c r="AG433" s="169"/>
    </row>
    <row r="434" spans="2:33" x14ac:dyDescent="0.25">
      <c r="B434" s="169"/>
      <c r="C434" s="170"/>
      <c r="D434" s="443"/>
      <c r="E434" s="169"/>
      <c r="F434" s="171"/>
      <c r="G434" s="169"/>
      <c r="H434" s="169"/>
      <c r="I434" s="172"/>
      <c r="J434" s="172"/>
      <c r="K434" s="173"/>
      <c r="L434" s="173"/>
      <c r="M434" s="173"/>
      <c r="N434" s="174"/>
      <c r="O434" s="444">
        <f t="shared" si="20"/>
        <v>0</v>
      </c>
      <c r="P434" s="169"/>
      <c r="Q434" s="436"/>
      <c r="R434" s="436"/>
      <c r="S434" s="445" t="str">
        <f>IFERROR(IF(R434="",VLOOKUP(Q434,DMKH_NCC!$C$7:$G$150,3,0),VLOOKUP(R434,DMKH_NCC!$C$7:$G$150,3,0)),"")</f>
        <v/>
      </c>
      <c r="T434" s="445" t="str">
        <f>IFERROR(IF(R434="",VLOOKUP(Q434,DMKH_NCC!$C$7:$G$150,4,0),VLOOKUP(R434,DMKH_NCC!$C$7:$G$150,4,0)),"")</f>
        <v/>
      </c>
      <c r="U434" s="446" t="str">
        <f>IFERROR(IF(R434="",VLOOKUP(Q434,DMKH_NCC!$C$7:$G$150,5,0),VLOOKUP(R434,DMKH_NCC!$C$7:$G$150,5,0)),"")</f>
        <v/>
      </c>
      <c r="V434" s="169"/>
      <c r="W434" s="169"/>
      <c r="X434" s="171"/>
      <c r="Y434" s="447" t="str">
        <f>IF($G434="","",IF(OR(MONTH($C434)=1,MONTH($C434)=2,MONTH($C434)=3),1,IF(OR(MONTH($C434)=4,MONTH($C434)=5,MONTH($C434)=6),2,IF(OR(MONTH($C434)=7,MONTH($C434)=8,MONTH($C434)=9),3,IF(OR(MONTH($C434)=10,MONTH($C434)=11,MONTH($C434)=12),4)))))</f>
        <v/>
      </c>
      <c r="Z434" s="447" t="str">
        <f>IF(C434="","","Ngày  "&amp;DAY(C434)&amp; "  "&amp;"Tháng  "&amp;MONTH(C434) &amp;"  "&amp;"Năm"&amp;"  " &amp;YEAR(C434))</f>
        <v/>
      </c>
      <c r="AA434" s="169"/>
      <c r="AB434" s="169"/>
      <c r="AC434" s="169"/>
      <c r="AD434" s="169"/>
      <c r="AE434" s="447" t="str">
        <f t="shared" si="19"/>
        <v/>
      </c>
      <c r="AF434" s="169"/>
      <c r="AG434" s="169"/>
    </row>
    <row r="435" spans="2:33" x14ac:dyDescent="0.25">
      <c r="B435" s="169"/>
      <c r="C435" s="170"/>
      <c r="D435" s="443"/>
      <c r="E435" s="169"/>
      <c r="F435" s="171"/>
      <c r="G435" s="169"/>
      <c r="H435" s="169"/>
      <c r="I435" s="172"/>
      <c r="J435" s="172"/>
      <c r="K435" s="173"/>
      <c r="L435" s="173"/>
      <c r="M435" s="173"/>
      <c r="N435" s="174"/>
      <c r="O435" s="444">
        <f t="shared" si="20"/>
        <v>0</v>
      </c>
      <c r="P435" s="169"/>
      <c r="Q435" s="436"/>
      <c r="R435" s="436"/>
      <c r="S435" s="445" t="str">
        <f>IFERROR(IF(R435="",VLOOKUP(Q435,DMKH_NCC!$C$7:$G$150,3,0),VLOOKUP(R435,DMKH_NCC!$C$7:$G$150,3,0)),"")</f>
        <v/>
      </c>
      <c r="T435" s="445" t="str">
        <f>IFERROR(IF(R435="",VLOOKUP(Q435,DMKH_NCC!$C$7:$G$150,4,0),VLOOKUP(R435,DMKH_NCC!$C$7:$G$150,4,0)),"")</f>
        <v/>
      </c>
      <c r="U435" s="446" t="str">
        <f>IFERROR(IF(R435="",VLOOKUP(Q435,DMKH_NCC!$C$7:$G$150,5,0),VLOOKUP(R435,DMKH_NCC!$C$7:$G$150,5,0)),"")</f>
        <v/>
      </c>
      <c r="V435" s="169"/>
      <c r="W435" s="169"/>
      <c r="X435" s="171"/>
      <c r="Y435" s="447" t="str">
        <f>IF($G435="","",IF(OR(MONTH($C435)=1,MONTH($C435)=2,MONTH($C435)=3),1,IF(OR(MONTH($C435)=4,MONTH($C435)=5,MONTH($C435)=6),2,IF(OR(MONTH($C435)=7,MONTH($C435)=8,MONTH($C435)=9),3,IF(OR(MONTH($C435)=10,MONTH($C435)=11,MONTH($C435)=12),4)))))</f>
        <v/>
      </c>
      <c r="Z435" s="447" t="str">
        <f>IF(C435="","","Ngày  "&amp;DAY(C435)&amp; "  "&amp;"Tháng  "&amp;MONTH(C435) &amp;"  "&amp;"Năm"&amp;"  " &amp;YEAR(C435))</f>
        <v/>
      </c>
      <c r="AA435" s="169"/>
      <c r="AB435" s="169"/>
      <c r="AC435" s="169"/>
      <c r="AD435" s="169"/>
      <c r="AE435" s="447" t="str">
        <f t="shared" si="19"/>
        <v/>
      </c>
      <c r="AF435" s="169"/>
      <c r="AG435" s="169"/>
    </row>
    <row r="436" spans="2:33" x14ac:dyDescent="0.25">
      <c r="B436" s="169"/>
      <c r="C436" s="170"/>
      <c r="D436" s="443"/>
      <c r="E436" s="169"/>
      <c r="F436" s="171"/>
      <c r="G436" s="169"/>
      <c r="H436" s="169"/>
      <c r="I436" s="172"/>
      <c r="J436" s="172"/>
      <c r="K436" s="173"/>
      <c r="L436" s="173"/>
      <c r="M436" s="173"/>
      <c r="N436" s="174"/>
      <c r="O436" s="444">
        <f t="shared" si="20"/>
        <v>0</v>
      </c>
      <c r="P436" s="169"/>
      <c r="Q436" s="436"/>
      <c r="R436" s="436"/>
      <c r="S436" s="445" t="str">
        <f>IFERROR(IF(R436="",VLOOKUP(Q436,DMKH_NCC!$C$7:$G$150,3,0),VLOOKUP(R436,DMKH_NCC!$C$7:$G$150,3,0)),"")</f>
        <v/>
      </c>
      <c r="T436" s="445" t="str">
        <f>IFERROR(IF(R436="",VLOOKUP(Q436,DMKH_NCC!$C$7:$G$150,4,0),VLOOKUP(R436,DMKH_NCC!$C$7:$G$150,4,0)),"")</f>
        <v/>
      </c>
      <c r="U436" s="446" t="str">
        <f>IFERROR(IF(R436="",VLOOKUP(Q436,DMKH_NCC!$C$7:$G$150,5,0),VLOOKUP(R436,DMKH_NCC!$C$7:$G$150,5,0)),"")</f>
        <v/>
      </c>
      <c r="V436" s="169"/>
      <c r="W436" s="169"/>
      <c r="X436" s="171"/>
      <c r="Y436" s="447" t="str">
        <f>IF($G436="","",IF(OR(MONTH($C436)=1,MONTH($C436)=2,MONTH($C436)=3),1,IF(OR(MONTH($C436)=4,MONTH($C436)=5,MONTH($C436)=6),2,IF(OR(MONTH($C436)=7,MONTH($C436)=8,MONTH($C436)=9),3,IF(OR(MONTH($C436)=10,MONTH($C436)=11,MONTH($C436)=12),4)))))</f>
        <v/>
      </c>
      <c r="Z436" s="447" t="str">
        <f>IF(C436="","","Ngày  "&amp;DAY(C436)&amp; "  "&amp;"Tháng  "&amp;MONTH(C436) &amp;"  "&amp;"Năm"&amp;"  " &amp;YEAR(C436))</f>
        <v/>
      </c>
      <c r="AA436" s="169"/>
      <c r="AB436" s="169"/>
      <c r="AC436" s="169"/>
      <c r="AD436" s="169"/>
      <c r="AE436" s="447" t="str">
        <f t="shared" si="19"/>
        <v/>
      </c>
      <c r="AF436" s="169"/>
      <c r="AG436" s="169"/>
    </row>
    <row r="437" spans="2:33" x14ac:dyDescent="0.25">
      <c r="B437" s="169"/>
      <c r="C437" s="170"/>
      <c r="D437" s="443"/>
      <c r="E437" s="169"/>
      <c r="F437" s="171"/>
      <c r="G437" s="169"/>
      <c r="H437" s="169"/>
      <c r="I437" s="172"/>
      <c r="J437" s="172"/>
      <c r="K437" s="173"/>
      <c r="L437" s="173"/>
      <c r="M437" s="173"/>
      <c r="N437" s="174"/>
      <c r="O437" s="444">
        <f t="shared" si="20"/>
        <v>0</v>
      </c>
      <c r="P437" s="169"/>
      <c r="Q437" s="436"/>
      <c r="R437" s="436"/>
      <c r="S437" s="445" t="str">
        <f>IFERROR(IF(R437="",VLOOKUP(Q437,DMKH_NCC!$C$7:$G$150,3,0),VLOOKUP(R437,DMKH_NCC!$C$7:$G$150,3,0)),"")</f>
        <v/>
      </c>
      <c r="T437" s="445" t="str">
        <f>IFERROR(IF(R437="",VLOOKUP(Q437,DMKH_NCC!$C$7:$G$150,4,0),VLOOKUP(R437,DMKH_NCC!$C$7:$G$150,4,0)),"")</f>
        <v/>
      </c>
      <c r="U437" s="446" t="str">
        <f>IFERROR(IF(R437="",VLOOKUP(Q437,DMKH_NCC!$C$7:$G$150,5,0),VLOOKUP(R437,DMKH_NCC!$C$7:$G$150,5,0)),"")</f>
        <v/>
      </c>
      <c r="V437" s="169"/>
      <c r="W437" s="169"/>
      <c r="X437" s="171"/>
      <c r="Y437" s="447" t="str">
        <f>IF($G437="","",IF(OR(MONTH($C437)=1,MONTH($C437)=2,MONTH($C437)=3),1,IF(OR(MONTH($C437)=4,MONTH($C437)=5,MONTH($C437)=6),2,IF(OR(MONTH($C437)=7,MONTH($C437)=8,MONTH($C437)=9),3,IF(OR(MONTH($C437)=10,MONTH($C437)=11,MONTH($C437)=12),4)))))</f>
        <v/>
      </c>
      <c r="Z437" s="447" t="str">
        <f>IF(C437="","","Ngày  "&amp;DAY(C437)&amp; "  "&amp;"Tháng  "&amp;MONTH(C437) &amp;"  "&amp;"Năm"&amp;"  " &amp;YEAR(C437))</f>
        <v/>
      </c>
      <c r="AA437" s="169"/>
      <c r="AB437" s="169"/>
      <c r="AC437" s="169"/>
      <c r="AD437" s="169"/>
      <c r="AE437" s="447" t="str">
        <f t="shared" si="19"/>
        <v/>
      </c>
      <c r="AF437" s="169"/>
      <c r="AG437" s="169"/>
    </row>
    <row r="438" spans="2:33" x14ac:dyDescent="0.25">
      <c r="B438" s="169"/>
      <c r="C438" s="170"/>
      <c r="D438" s="443"/>
      <c r="E438" s="169"/>
      <c r="F438" s="171"/>
      <c r="G438" s="169"/>
      <c r="H438" s="169"/>
      <c r="I438" s="172"/>
      <c r="J438" s="172"/>
      <c r="K438" s="173"/>
      <c r="L438" s="173"/>
      <c r="M438" s="173"/>
      <c r="N438" s="174"/>
      <c r="O438" s="444">
        <f t="shared" si="20"/>
        <v>0</v>
      </c>
      <c r="P438" s="169"/>
      <c r="Q438" s="436"/>
      <c r="R438" s="436"/>
      <c r="S438" s="445" t="str">
        <f>IFERROR(IF(R438="",VLOOKUP(Q438,DMKH_NCC!$C$7:$G$150,3,0),VLOOKUP(R438,DMKH_NCC!$C$7:$G$150,3,0)),"")</f>
        <v/>
      </c>
      <c r="T438" s="445" t="str">
        <f>IFERROR(IF(R438="",VLOOKUP(Q438,DMKH_NCC!$C$7:$G$150,4,0),VLOOKUP(R438,DMKH_NCC!$C$7:$G$150,4,0)),"")</f>
        <v/>
      </c>
      <c r="U438" s="446" t="str">
        <f>IFERROR(IF(R438="",VLOOKUP(Q438,DMKH_NCC!$C$7:$G$150,5,0),VLOOKUP(R438,DMKH_NCC!$C$7:$G$150,5,0)),"")</f>
        <v/>
      </c>
      <c r="V438" s="169"/>
      <c r="W438" s="169"/>
      <c r="X438" s="171"/>
      <c r="Y438" s="447" t="str">
        <f>IF($G438="","",IF(OR(MONTH($C438)=1,MONTH($C438)=2,MONTH($C438)=3),1,IF(OR(MONTH($C438)=4,MONTH($C438)=5,MONTH($C438)=6),2,IF(OR(MONTH($C438)=7,MONTH($C438)=8,MONTH($C438)=9),3,IF(OR(MONTH($C438)=10,MONTH($C438)=11,MONTH($C438)=12),4)))))</f>
        <v/>
      </c>
      <c r="Z438" s="447" t="str">
        <f>IF(C438="","","Ngày  "&amp;DAY(C438)&amp; "  "&amp;"Tháng  "&amp;MONTH(C438) &amp;"  "&amp;"Năm"&amp;"  " &amp;YEAR(C438))</f>
        <v/>
      </c>
      <c r="AA438" s="169"/>
      <c r="AB438" s="169"/>
      <c r="AC438" s="169"/>
      <c r="AD438" s="169"/>
      <c r="AE438" s="447" t="str">
        <f t="shared" si="19"/>
        <v/>
      </c>
      <c r="AF438" s="169"/>
      <c r="AG438" s="169"/>
    </row>
    <row r="439" spans="2:33" x14ac:dyDescent="0.25">
      <c r="B439" s="169"/>
      <c r="C439" s="170"/>
      <c r="D439" s="443"/>
      <c r="E439" s="169"/>
      <c r="F439" s="171"/>
      <c r="G439" s="169"/>
      <c r="H439" s="169"/>
      <c r="I439" s="172"/>
      <c r="J439" s="172"/>
      <c r="K439" s="173"/>
      <c r="L439" s="173"/>
      <c r="M439" s="173"/>
      <c r="N439" s="174"/>
      <c r="O439" s="444">
        <f t="shared" si="20"/>
        <v>0</v>
      </c>
      <c r="P439" s="169"/>
      <c r="Q439" s="436"/>
      <c r="R439" s="436"/>
      <c r="S439" s="445" t="str">
        <f>IFERROR(IF(R439="",VLOOKUP(Q439,DMKH_NCC!$C$7:$G$150,3,0),VLOOKUP(R439,DMKH_NCC!$C$7:$G$150,3,0)),"")</f>
        <v/>
      </c>
      <c r="T439" s="445" t="str">
        <f>IFERROR(IF(R439="",VLOOKUP(Q439,DMKH_NCC!$C$7:$G$150,4,0),VLOOKUP(R439,DMKH_NCC!$C$7:$G$150,4,0)),"")</f>
        <v/>
      </c>
      <c r="U439" s="446" t="str">
        <f>IFERROR(IF(R439="",VLOOKUP(Q439,DMKH_NCC!$C$7:$G$150,5,0),VLOOKUP(R439,DMKH_NCC!$C$7:$G$150,5,0)),"")</f>
        <v/>
      </c>
      <c r="V439" s="169"/>
      <c r="W439" s="169"/>
      <c r="X439" s="171"/>
      <c r="Y439" s="447" t="str">
        <f>IF($G439="","",IF(OR(MONTH($C439)=1,MONTH($C439)=2,MONTH($C439)=3),1,IF(OR(MONTH($C439)=4,MONTH($C439)=5,MONTH($C439)=6),2,IF(OR(MONTH($C439)=7,MONTH($C439)=8,MONTH($C439)=9),3,IF(OR(MONTH($C439)=10,MONTH($C439)=11,MONTH($C439)=12),4)))))</f>
        <v/>
      </c>
      <c r="Z439" s="447" t="str">
        <f>IF(C439="","","Ngày  "&amp;DAY(C439)&amp; "  "&amp;"Tháng  "&amp;MONTH(C439) &amp;"  "&amp;"Năm"&amp;"  " &amp;YEAR(C439))</f>
        <v/>
      </c>
      <c r="AA439" s="169"/>
      <c r="AB439" s="169"/>
      <c r="AC439" s="169"/>
      <c r="AD439" s="169"/>
      <c r="AE439" s="447" t="str">
        <f t="shared" si="19"/>
        <v/>
      </c>
      <c r="AF439" s="169"/>
      <c r="AG439" s="169"/>
    </row>
    <row r="440" spans="2:33" x14ac:dyDescent="0.25">
      <c r="B440" s="169"/>
      <c r="C440" s="170"/>
      <c r="D440" s="443"/>
      <c r="E440" s="169"/>
      <c r="F440" s="171"/>
      <c r="G440" s="169"/>
      <c r="H440" s="169"/>
      <c r="I440" s="172"/>
      <c r="J440" s="172"/>
      <c r="K440" s="173"/>
      <c r="L440" s="173"/>
      <c r="M440" s="173"/>
      <c r="N440" s="174"/>
      <c r="O440" s="444">
        <f t="shared" si="20"/>
        <v>0</v>
      </c>
      <c r="P440" s="169"/>
      <c r="Q440" s="436"/>
      <c r="R440" s="436"/>
      <c r="S440" s="445" t="str">
        <f>IFERROR(IF(R440="",VLOOKUP(Q440,DMKH_NCC!$C$7:$G$150,3,0),VLOOKUP(R440,DMKH_NCC!$C$7:$G$150,3,0)),"")</f>
        <v/>
      </c>
      <c r="T440" s="445" t="str">
        <f>IFERROR(IF(R440="",VLOOKUP(Q440,DMKH_NCC!$C$7:$G$150,4,0),VLOOKUP(R440,DMKH_NCC!$C$7:$G$150,4,0)),"")</f>
        <v/>
      </c>
      <c r="U440" s="446" t="str">
        <f>IFERROR(IF(R440="",VLOOKUP(Q440,DMKH_NCC!$C$7:$G$150,5,0),VLOOKUP(R440,DMKH_NCC!$C$7:$G$150,5,0)),"")</f>
        <v/>
      </c>
      <c r="V440" s="169"/>
      <c r="W440" s="169"/>
      <c r="X440" s="171"/>
      <c r="Y440" s="447" t="str">
        <f>IF($G440="","",IF(OR(MONTH($C440)=1,MONTH($C440)=2,MONTH($C440)=3),1,IF(OR(MONTH($C440)=4,MONTH($C440)=5,MONTH($C440)=6),2,IF(OR(MONTH($C440)=7,MONTH($C440)=8,MONTH($C440)=9),3,IF(OR(MONTH($C440)=10,MONTH($C440)=11,MONTH($C440)=12),4)))))</f>
        <v/>
      </c>
      <c r="Z440" s="447" t="str">
        <f>IF(C440="","","Ngày  "&amp;DAY(C440)&amp; "  "&amp;"Tháng  "&amp;MONTH(C440) &amp;"  "&amp;"Năm"&amp;"  " &amp;YEAR(C440))</f>
        <v/>
      </c>
      <c r="AA440" s="169"/>
      <c r="AB440" s="169"/>
      <c r="AC440" s="169"/>
      <c r="AD440" s="169"/>
      <c r="AE440" s="447" t="str">
        <f t="shared" si="19"/>
        <v/>
      </c>
      <c r="AF440" s="169"/>
      <c r="AG440" s="169"/>
    </row>
    <row r="441" spans="2:33" x14ac:dyDescent="0.25">
      <c r="B441" s="169"/>
      <c r="C441" s="170"/>
      <c r="D441" s="443"/>
      <c r="E441" s="169"/>
      <c r="F441" s="171"/>
      <c r="G441" s="169"/>
      <c r="H441" s="169"/>
      <c r="I441" s="172"/>
      <c r="J441" s="172"/>
      <c r="K441" s="173"/>
      <c r="L441" s="173"/>
      <c r="M441" s="173"/>
      <c r="N441" s="174"/>
      <c r="O441" s="444">
        <f t="shared" si="20"/>
        <v>0</v>
      </c>
      <c r="P441" s="169"/>
      <c r="Q441" s="436"/>
      <c r="R441" s="436"/>
      <c r="S441" s="445" t="str">
        <f>IFERROR(IF(R441="",VLOOKUP(Q441,DMKH_NCC!$C$7:$G$150,3,0),VLOOKUP(R441,DMKH_NCC!$C$7:$G$150,3,0)),"")</f>
        <v/>
      </c>
      <c r="T441" s="445" t="str">
        <f>IFERROR(IF(R441="",VLOOKUP(Q441,DMKH_NCC!$C$7:$G$150,4,0),VLOOKUP(R441,DMKH_NCC!$C$7:$G$150,4,0)),"")</f>
        <v/>
      </c>
      <c r="U441" s="446" t="str">
        <f>IFERROR(IF(R441="",VLOOKUP(Q441,DMKH_NCC!$C$7:$G$150,5,0),VLOOKUP(R441,DMKH_NCC!$C$7:$G$150,5,0)),"")</f>
        <v/>
      </c>
      <c r="V441" s="169"/>
      <c r="W441" s="169"/>
      <c r="X441" s="171"/>
      <c r="Y441" s="447" t="str">
        <f>IF($G441="","",IF(OR(MONTH($C441)=1,MONTH($C441)=2,MONTH($C441)=3),1,IF(OR(MONTH($C441)=4,MONTH($C441)=5,MONTH($C441)=6),2,IF(OR(MONTH($C441)=7,MONTH($C441)=8,MONTH($C441)=9),3,IF(OR(MONTH($C441)=10,MONTH($C441)=11,MONTH($C441)=12),4)))))</f>
        <v/>
      </c>
      <c r="Z441" s="447" t="str">
        <f>IF(C441="","","Ngày  "&amp;DAY(C441)&amp; "  "&amp;"Tháng  "&amp;MONTH(C441) &amp;"  "&amp;"Năm"&amp;"  " &amp;YEAR(C441))</f>
        <v/>
      </c>
      <c r="AA441" s="169"/>
      <c r="AB441" s="169"/>
      <c r="AC441" s="169"/>
      <c r="AD441" s="169"/>
      <c r="AE441" s="447" t="str">
        <f t="shared" si="19"/>
        <v/>
      </c>
      <c r="AF441" s="169"/>
      <c r="AG441" s="169"/>
    </row>
    <row r="442" spans="2:33" x14ac:dyDescent="0.25">
      <c r="B442" s="169"/>
      <c r="C442" s="170"/>
      <c r="D442" s="443"/>
      <c r="E442" s="169"/>
      <c r="F442" s="171"/>
      <c r="G442" s="169"/>
      <c r="H442" s="169"/>
      <c r="I442" s="172"/>
      <c r="J442" s="172"/>
      <c r="K442" s="173"/>
      <c r="L442" s="173"/>
      <c r="M442" s="173"/>
      <c r="N442" s="174"/>
      <c r="O442" s="444">
        <f t="shared" si="20"/>
        <v>0</v>
      </c>
      <c r="P442" s="169"/>
      <c r="Q442" s="436"/>
      <c r="R442" s="436"/>
      <c r="S442" s="445" t="str">
        <f>IFERROR(IF(R442="",VLOOKUP(Q442,DMKH_NCC!$C$7:$G$150,3,0),VLOOKUP(R442,DMKH_NCC!$C$7:$G$150,3,0)),"")</f>
        <v/>
      </c>
      <c r="T442" s="445" t="str">
        <f>IFERROR(IF(R442="",VLOOKUP(Q442,DMKH_NCC!$C$7:$G$150,4,0),VLOOKUP(R442,DMKH_NCC!$C$7:$G$150,4,0)),"")</f>
        <v/>
      </c>
      <c r="U442" s="446" t="str">
        <f>IFERROR(IF(R442="",VLOOKUP(Q442,DMKH_NCC!$C$7:$G$150,5,0),VLOOKUP(R442,DMKH_NCC!$C$7:$G$150,5,0)),"")</f>
        <v/>
      </c>
      <c r="V442" s="169"/>
      <c r="W442" s="169"/>
      <c r="X442" s="171"/>
      <c r="Y442" s="447" t="str">
        <f>IF($G442="","",IF(OR(MONTH($C442)=1,MONTH($C442)=2,MONTH($C442)=3),1,IF(OR(MONTH($C442)=4,MONTH($C442)=5,MONTH($C442)=6),2,IF(OR(MONTH($C442)=7,MONTH($C442)=8,MONTH($C442)=9),3,IF(OR(MONTH($C442)=10,MONTH($C442)=11,MONTH($C442)=12),4)))))</f>
        <v/>
      </c>
      <c r="Z442" s="447" t="str">
        <f>IF(C442="","","Ngày  "&amp;DAY(C442)&amp; "  "&amp;"Tháng  "&amp;MONTH(C442) &amp;"  "&amp;"Năm"&amp;"  " &amp;YEAR(C442))</f>
        <v/>
      </c>
      <c r="AA442" s="169"/>
      <c r="AB442" s="169"/>
      <c r="AC442" s="169"/>
      <c r="AD442" s="169"/>
      <c r="AE442" s="447" t="str">
        <f t="shared" si="19"/>
        <v/>
      </c>
      <c r="AF442" s="169"/>
      <c r="AG442" s="169"/>
    </row>
    <row r="443" spans="2:33" x14ac:dyDescent="0.25">
      <c r="B443" s="169"/>
      <c r="C443" s="170"/>
      <c r="D443" s="443"/>
      <c r="E443" s="169"/>
      <c r="F443" s="171"/>
      <c r="G443" s="169"/>
      <c r="H443" s="169"/>
      <c r="I443" s="172"/>
      <c r="J443" s="172"/>
      <c r="K443" s="173"/>
      <c r="L443" s="173"/>
      <c r="M443" s="173"/>
      <c r="N443" s="174"/>
      <c r="O443" s="444">
        <f t="shared" si="20"/>
        <v>0</v>
      </c>
      <c r="P443" s="169"/>
      <c r="Q443" s="436"/>
      <c r="R443" s="436"/>
      <c r="S443" s="445" t="str">
        <f>IFERROR(IF(R443="",VLOOKUP(Q443,DMKH_NCC!$C$7:$G$150,3,0),VLOOKUP(R443,DMKH_NCC!$C$7:$G$150,3,0)),"")</f>
        <v/>
      </c>
      <c r="T443" s="445" t="str">
        <f>IFERROR(IF(R443="",VLOOKUP(Q443,DMKH_NCC!$C$7:$G$150,4,0),VLOOKUP(R443,DMKH_NCC!$C$7:$G$150,4,0)),"")</f>
        <v/>
      </c>
      <c r="U443" s="446" t="str">
        <f>IFERROR(IF(R443="",VLOOKUP(Q443,DMKH_NCC!$C$7:$G$150,5,0),VLOOKUP(R443,DMKH_NCC!$C$7:$G$150,5,0)),"")</f>
        <v/>
      </c>
      <c r="V443" s="169"/>
      <c r="W443" s="169"/>
      <c r="X443" s="171"/>
      <c r="Y443" s="447" t="str">
        <f>IF($G443="","",IF(OR(MONTH($C443)=1,MONTH($C443)=2,MONTH($C443)=3),1,IF(OR(MONTH($C443)=4,MONTH($C443)=5,MONTH($C443)=6),2,IF(OR(MONTH($C443)=7,MONTH($C443)=8,MONTH($C443)=9),3,IF(OR(MONTH($C443)=10,MONTH($C443)=11,MONTH($C443)=12),4)))))</f>
        <v/>
      </c>
      <c r="Z443" s="447" t="str">
        <f>IF(C443="","","Ngày  "&amp;DAY(C443)&amp; "  "&amp;"Tháng  "&amp;MONTH(C443) &amp;"  "&amp;"Năm"&amp;"  " &amp;YEAR(C443))</f>
        <v/>
      </c>
      <c r="AA443" s="169"/>
      <c r="AB443" s="169"/>
      <c r="AC443" s="169"/>
      <c r="AD443" s="169"/>
      <c r="AE443" s="447" t="str">
        <f t="shared" si="19"/>
        <v/>
      </c>
      <c r="AF443" s="169"/>
      <c r="AG443" s="169"/>
    </row>
    <row r="444" spans="2:33" x14ac:dyDescent="0.25">
      <c r="B444" s="169"/>
      <c r="C444" s="170"/>
      <c r="D444" s="443"/>
      <c r="E444" s="169"/>
      <c r="F444" s="171"/>
      <c r="G444" s="169"/>
      <c r="H444" s="169"/>
      <c r="I444" s="172"/>
      <c r="J444" s="172"/>
      <c r="K444" s="173"/>
      <c r="L444" s="173"/>
      <c r="M444" s="173"/>
      <c r="N444" s="174"/>
      <c r="O444" s="444">
        <f t="shared" si="20"/>
        <v>0</v>
      </c>
      <c r="P444" s="169"/>
      <c r="Q444" s="436"/>
      <c r="R444" s="436"/>
      <c r="S444" s="445" t="str">
        <f>IFERROR(IF(R444="",VLOOKUP(Q444,DMKH_NCC!$C$7:$G$150,3,0),VLOOKUP(R444,DMKH_NCC!$C$7:$G$150,3,0)),"")</f>
        <v/>
      </c>
      <c r="T444" s="445" t="str">
        <f>IFERROR(IF(R444="",VLOOKUP(Q444,DMKH_NCC!$C$7:$G$150,4,0),VLOOKUP(R444,DMKH_NCC!$C$7:$G$150,4,0)),"")</f>
        <v/>
      </c>
      <c r="U444" s="446" t="str">
        <f>IFERROR(IF(R444="",VLOOKUP(Q444,DMKH_NCC!$C$7:$G$150,5,0),VLOOKUP(R444,DMKH_NCC!$C$7:$G$150,5,0)),"")</f>
        <v/>
      </c>
      <c r="V444" s="169"/>
      <c r="W444" s="169"/>
      <c r="X444" s="171"/>
      <c r="Y444" s="447" t="str">
        <f>IF($G444="","",IF(OR(MONTH($C444)=1,MONTH($C444)=2,MONTH($C444)=3),1,IF(OR(MONTH($C444)=4,MONTH($C444)=5,MONTH($C444)=6),2,IF(OR(MONTH($C444)=7,MONTH($C444)=8,MONTH($C444)=9),3,IF(OR(MONTH($C444)=10,MONTH($C444)=11,MONTH($C444)=12),4)))))</f>
        <v/>
      </c>
      <c r="Z444" s="447" t="str">
        <f>IF(C444="","","Ngày  "&amp;DAY(C444)&amp; "  "&amp;"Tháng  "&amp;MONTH(C444) &amp;"  "&amp;"Năm"&amp;"  " &amp;YEAR(C444))</f>
        <v/>
      </c>
      <c r="AA444" s="169"/>
      <c r="AB444" s="169"/>
      <c r="AC444" s="169"/>
      <c r="AD444" s="169"/>
      <c r="AE444" s="447" t="str">
        <f t="shared" si="19"/>
        <v/>
      </c>
      <c r="AF444" s="169"/>
      <c r="AG444" s="169"/>
    </row>
    <row r="445" spans="2:33" x14ac:dyDescent="0.25">
      <c r="B445" s="169"/>
      <c r="C445" s="170"/>
      <c r="D445" s="443"/>
      <c r="E445" s="169"/>
      <c r="F445" s="171"/>
      <c r="G445" s="169"/>
      <c r="H445" s="169"/>
      <c r="I445" s="172"/>
      <c r="J445" s="172"/>
      <c r="K445" s="173"/>
      <c r="L445" s="173"/>
      <c r="M445" s="173"/>
      <c r="N445" s="174"/>
      <c r="O445" s="444">
        <f t="shared" si="20"/>
        <v>0</v>
      </c>
      <c r="P445" s="169"/>
      <c r="Q445" s="436"/>
      <c r="R445" s="436"/>
      <c r="S445" s="445" t="str">
        <f>IFERROR(IF(R445="",VLOOKUP(Q445,DMKH_NCC!$C$7:$G$150,3,0),VLOOKUP(R445,DMKH_NCC!$C$7:$G$150,3,0)),"")</f>
        <v/>
      </c>
      <c r="T445" s="445" t="str">
        <f>IFERROR(IF(R445="",VLOOKUP(Q445,DMKH_NCC!$C$7:$G$150,4,0),VLOOKUP(R445,DMKH_NCC!$C$7:$G$150,4,0)),"")</f>
        <v/>
      </c>
      <c r="U445" s="446" t="str">
        <f>IFERROR(IF(R445="",VLOOKUP(Q445,DMKH_NCC!$C$7:$G$150,5,0),VLOOKUP(R445,DMKH_NCC!$C$7:$G$150,5,0)),"")</f>
        <v/>
      </c>
      <c r="V445" s="169"/>
      <c r="W445" s="169"/>
      <c r="X445" s="171"/>
      <c r="Y445" s="447" t="str">
        <f>IF($G445="","",IF(OR(MONTH($C445)=1,MONTH($C445)=2,MONTH($C445)=3),1,IF(OR(MONTH($C445)=4,MONTH($C445)=5,MONTH($C445)=6),2,IF(OR(MONTH($C445)=7,MONTH($C445)=8,MONTH($C445)=9),3,IF(OR(MONTH($C445)=10,MONTH($C445)=11,MONTH($C445)=12),4)))))</f>
        <v/>
      </c>
      <c r="Z445" s="447" t="str">
        <f>IF(C445="","","Ngày  "&amp;DAY(C445)&amp; "  "&amp;"Tháng  "&amp;MONTH(C445) &amp;"  "&amp;"Năm"&amp;"  " &amp;YEAR(C445))</f>
        <v/>
      </c>
      <c r="AA445" s="169"/>
      <c r="AB445" s="169"/>
      <c r="AC445" s="169"/>
      <c r="AD445" s="169"/>
      <c r="AE445" s="447" t="str">
        <f t="shared" si="19"/>
        <v/>
      </c>
      <c r="AF445" s="169"/>
      <c r="AG445" s="169"/>
    </row>
    <row r="446" spans="2:33" x14ac:dyDescent="0.25">
      <c r="B446" s="169"/>
      <c r="C446" s="170"/>
      <c r="D446" s="443"/>
      <c r="E446" s="169"/>
      <c r="F446" s="171"/>
      <c r="G446" s="169"/>
      <c r="H446" s="169"/>
      <c r="I446" s="172"/>
      <c r="J446" s="172"/>
      <c r="K446" s="173"/>
      <c r="L446" s="173"/>
      <c r="M446" s="173"/>
      <c r="N446" s="174"/>
      <c r="O446" s="444">
        <f t="shared" si="20"/>
        <v>0</v>
      </c>
      <c r="P446" s="169"/>
      <c r="Q446" s="436"/>
      <c r="R446" s="436"/>
      <c r="S446" s="445" t="str">
        <f>IFERROR(IF(R446="",VLOOKUP(Q446,DMKH_NCC!$C$7:$G$150,3,0),VLOOKUP(R446,DMKH_NCC!$C$7:$G$150,3,0)),"")</f>
        <v/>
      </c>
      <c r="T446" s="445" t="str">
        <f>IFERROR(IF(R446="",VLOOKUP(Q446,DMKH_NCC!$C$7:$G$150,4,0),VLOOKUP(R446,DMKH_NCC!$C$7:$G$150,4,0)),"")</f>
        <v/>
      </c>
      <c r="U446" s="446" t="str">
        <f>IFERROR(IF(R446="",VLOOKUP(Q446,DMKH_NCC!$C$7:$G$150,5,0),VLOOKUP(R446,DMKH_NCC!$C$7:$G$150,5,0)),"")</f>
        <v/>
      </c>
      <c r="V446" s="169"/>
      <c r="W446" s="169"/>
      <c r="X446" s="171"/>
      <c r="Y446" s="447" t="str">
        <f>IF($G446="","",IF(OR(MONTH($C446)=1,MONTH($C446)=2,MONTH($C446)=3),1,IF(OR(MONTH($C446)=4,MONTH($C446)=5,MONTH($C446)=6),2,IF(OR(MONTH($C446)=7,MONTH($C446)=8,MONTH($C446)=9),3,IF(OR(MONTH($C446)=10,MONTH($C446)=11,MONTH($C446)=12),4)))))</f>
        <v/>
      </c>
      <c r="Z446" s="447" t="str">
        <f>IF(C446="","","Ngày  "&amp;DAY(C446)&amp; "  "&amp;"Tháng  "&amp;MONTH(C446) &amp;"  "&amp;"Năm"&amp;"  " &amp;YEAR(C446))</f>
        <v/>
      </c>
      <c r="AA446" s="169"/>
      <c r="AB446" s="169"/>
      <c r="AC446" s="169"/>
      <c r="AD446" s="169"/>
      <c r="AE446" s="447" t="str">
        <f t="shared" si="19"/>
        <v/>
      </c>
      <c r="AF446" s="169"/>
      <c r="AG446" s="169"/>
    </row>
    <row r="447" spans="2:33" x14ac:dyDescent="0.25">
      <c r="B447" s="169"/>
      <c r="C447" s="170"/>
      <c r="D447" s="443"/>
      <c r="E447" s="169"/>
      <c r="F447" s="171"/>
      <c r="G447" s="169"/>
      <c r="H447" s="169"/>
      <c r="I447" s="172"/>
      <c r="J447" s="172"/>
      <c r="K447" s="173"/>
      <c r="L447" s="173"/>
      <c r="M447" s="173"/>
      <c r="N447" s="174"/>
      <c r="O447" s="444">
        <f t="shared" si="20"/>
        <v>0</v>
      </c>
      <c r="P447" s="169"/>
      <c r="Q447" s="436"/>
      <c r="R447" s="436"/>
      <c r="S447" s="445" t="str">
        <f>IFERROR(IF(R447="",VLOOKUP(Q447,DMKH_NCC!$C$7:$G$150,3,0),VLOOKUP(R447,DMKH_NCC!$C$7:$G$150,3,0)),"")</f>
        <v/>
      </c>
      <c r="T447" s="445" t="str">
        <f>IFERROR(IF(R447="",VLOOKUP(Q447,DMKH_NCC!$C$7:$G$150,4,0),VLOOKUP(R447,DMKH_NCC!$C$7:$G$150,4,0)),"")</f>
        <v/>
      </c>
      <c r="U447" s="446" t="str">
        <f>IFERROR(IF(R447="",VLOOKUP(Q447,DMKH_NCC!$C$7:$G$150,5,0),VLOOKUP(R447,DMKH_NCC!$C$7:$G$150,5,0)),"")</f>
        <v/>
      </c>
      <c r="V447" s="169"/>
      <c r="W447" s="169"/>
      <c r="X447" s="171"/>
      <c r="Y447" s="447" t="str">
        <f>IF($G447="","",IF(OR(MONTH($C447)=1,MONTH($C447)=2,MONTH($C447)=3),1,IF(OR(MONTH($C447)=4,MONTH($C447)=5,MONTH($C447)=6),2,IF(OR(MONTH($C447)=7,MONTH($C447)=8,MONTH($C447)=9),3,IF(OR(MONTH($C447)=10,MONTH($C447)=11,MONTH($C447)=12),4)))))</f>
        <v/>
      </c>
      <c r="Z447" s="447" t="str">
        <f>IF(C447="","","Ngày  "&amp;DAY(C447)&amp; "  "&amp;"Tháng  "&amp;MONTH(C447) &amp;"  "&amp;"Năm"&amp;"  " &amp;YEAR(C447))</f>
        <v/>
      </c>
      <c r="AA447" s="169"/>
      <c r="AB447" s="169"/>
      <c r="AC447" s="169"/>
      <c r="AD447" s="169"/>
      <c r="AE447" s="447" t="str">
        <f t="shared" si="19"/>
        <v/>
      </c>
      <c r="AF447" s="169"/>
      <c r="AG447" s="169"/>
    </row>
    <row r="448" spans="2:33" x14ac:dyDescent="0.25">
      <c r="B448" s="169"/>
      <c r="C448" s="170"/>
      <c r="D448" s="443"/>
      <c r="E448" s="169"/>
      <c r="F448" s="171"/>
      <c r="G448" s="169"/>
      <c r="H448" s="169"/>
      <c r="I448" s="172"/>
      <c r="J448" s="172"/>
      <c r="K448" s="173"/>
      <c r="L448" s="173"/>
      <c r="M448" s="173"/>
      <c r="N448" s="174"/>
      <c r="O448" s="444">
        <f t="shared" si="20"/>
        <v>0</v>
      </c>
      <c r="P448" s="169"/>
      <c r="Q448" s="436"/>
      <c r="R448" s="436"/>
      <c r="S448" s="445" t="str">
        <f>IFERROR(IF(R448="",VLOOKUP(Q448,DMKH_NCC!$C$7:$G$150,3,0),VLOOKUP(R448,DMKH_NCC!$C$7:$G$150,3,0)),"")</f>
        <v/>
      </c>
      <c r="T448" s="445" t="str">
        <f>IFERROR(IF(R448="",VLOOKUP(Q448,DMKH_NCC!$C$7:$G$150,4,0),VLOOKUP(R448,DMKH_NCC!$C$7:$G$150,4,0)),"")</f>
        <v/>
      </c>
      <c r="U448" s="446" t="str">
        <f>IFERROR(IF(R448="",VLOOKUP(Q448,DMKH_NCC!$C$7:$G$150,5,0),VLOOKUP(R448,DMKH_NCC!$C$7:$G$150,5,0)),"")</f>
        <v/>
      </c>
      <c r="V448" s="169"/>
      <c r="W448" s="169"/>
      <c r="X448" s="171"/>
      <c r="Y448" s="447" t="str">
        <f>IF($G448="","",IF(OR(MONTH($C448)=1,MONTH($C448)=2,MONTH($C448)=3),1,IF(OR(MONTH($C448)=4,MONTH($C448)=5,MONTH($C448)=6),2,IF(OR(MONTH($C448)=7,MONTH($C448)=8,MONTH($C448)=9),3,IF(OR(MONTH($C448)=10,MONTH($C448)=11,MONTH($C448)=12),4)))))</f>
        <v/>
      </c>
      <c r="Z448" s="447" t="str">
        <f>IF(C448="","","Ngày  "&amp;DAY(C448)&amp; "  "&amp;"Tháng  "&amp;MONTH(C448) &amp;"  "&amp;"Năm"&amp;"  " &amp;YEAR(C448))</f>
        <v/>
      </c>
      <c r="AA448" s="169"/>
      <c r="AB448" s="169"/>
      <c r="AC448" s="169"/>
      <c r="AD448" s="169"/>
      <c r="AE448" s="447" t="str">
        <f t="shared" si="19"/>
        <v/>
      </c>
      <c r="AF448" s="169"/>
      <c r="AG448" s="169"/>
    </row>
    <row r="449" spans="2:33" x14ac:dyDescent="0.25">
      <c r="B449" s="169"/>
      <c r="C449" s="170"/>
      <c r="D449" s="443"/>
      <c r="E449" s="169"/>
      <c r="F449" s="171"/>
      <c r="G449" s="169"/>
      <c r="H449" s="169"/>
      <c r="I449" s="172"/>
      <c r="J449" s="172"/>
      <c r="K449" s="173"/>
      <c r="L449" s="173"/>
      <c r="M449" s="173"/>
      <c r="N449" s="174"/>
      <c r="O449" s="444">
        <f t="shared" si="20"/>
        <v>0</v>
      </c>
      <c r="P449" s="169"/>
      <c r="Q449" s="436"/>
      <c r="R449" s="436"/>
      <c r="S449" s="445" t="str">
        <f>IFERROR(IF(R449="",VLOOKUP(Q449,DMKH_NCC!$C$7:$G$150,3,0),VLOOKUP(R449,DMKH_NCC!$C$7:$G$150,3,0)),"")</f>
        <v/>
      </c>
      <c r="T449" s="445" t="str">
        <f>IFERROR(IF(R449="",VLOOKUP(Q449,DMKH_NCC!$C$7:$G$150,4,0),VLOOKUP(R449,DMKH_NCC!$C$7:$G$150,4,0)),"")</f>
        <v/>
      </c>
      <c r="U449" s="446" t="str">
        <f>IFERROR(IF(R449="",VLOOKUP(Q449,DMKH_NCC!$C$7:$G$150,5,0),VLOOKUP(R449,DMKH_NCC!$C$7:$G$150,5,0)),"")</f>
        <v/>
      </c>
      <c r="V449" s="169"/>
      <c r="W449" s="169"/>
      <c r="X449" s="171"/>
      <c r="Y449" s="447" t="str">
        <f>IF($G449="","",IF(OR(MONTH($C449)=1,MONTH($C449)=2,MONTH($C449)=3),1,IF(OR(MONTH($C449)=4,MONTH($C449)=5,MONTH($C449)=6),2,IF(OR(MONTH($C449)=7,MONTH($C449)=8,MONTH($C449)=9),3,IF(OR(MONTH($C449)=10,MONTH($C449)=11,MONTH($C449)=12),4)))))</f>
        <v/>
      </c>
      <c r="Z449" s="447" t="str">
        <f>IF(C449="","","Ngày  "&amp;DAY(C449)&amp; "  "&amp;"Tháng  "&amp;MONTH(C449) &amp;"  "&amp;"Năm"&amp;"  " &amp;YEAR(C449))</f>
        <v/>
      </c>
      <c r="AA449" s="169"/>
      <c r="AB449" s="169"/>
      <c r="AC449" s="169"/>
      <c r="AD449" s="169"/>
      <c r="AE449" s="447" t="str">
        <f t="shared" si="19"/>
        <v/>
      </c>
      <c r="AF449" s="169"/>
      <c r="AG449" s="169"/>
    </row>
    <row r="450" spans="2:33" x14ac:dyDescent="0.25">
      <c r="B450" s="169"/>
      <c r="C450" s="170"/>
      <c r="D450" s="443"/>
      <c r="E450" s="169"/>
      <c r="F450" s="171"/>
      <c r="G450" s="169"/>
      <c r="H450" s="169"/>
      <c r="I450" s="172"/>
      <c r="J450" s="172"/>
      <c r="K450" s="173"/>
      <c r="L450" s="173"/>
      <c r="M450" s="173"/>
      <c r="N450" s="174"/>
      <c r="O450" s="444">
        <f t="shared" si="20"/>
        <v>0</v>
      </c>
      <c r="P450" s="169"/>
      <c r="Q450" s="436"/>
      <c r="R450" s="436"/>
      <c r="S450" s="445" t="str">
        <f>IFERROR(IF(R450="",VLOOKUP(Q450,DMKH_NCC!$C$7:$G$150,3,0),VLOOKUP(R450,DMKH_NCC!$C$7:$G$150,3,0)),"")</f>
        <v/>
      </c>
      <c r="T450" s="445" t="str">
        <f>IFERROR(IF(R450="",VLOOKUP(Q450,DMKH_NCC!$C$7:$G$150,4,0),VLOOKUP(R450,DMKH_NCC!$C$7:$G$150,4,0)),"")</f>
        <v/>
      </c>
      <c r="U450" s="446" t="str">
        <f>IFERROR(IF(R450="",VLOOKUP(Q450,DMKH_NCC!$C$7:$G$150,5,0),VLOOKUP(R450,DMKH_NCC!$C$7:$G$150,5,0)),"")</f>
        <v/>
      </c>
      <c r="V450" s="169"/>
      <c r="W450" s="169"/>
      <c r="X450" s="171"/>
      <c r="Y450" s="447" t="str">
        <f>IF($G450="","",IF(OR(MONTH($C450)=1,MONTH($C450)=2,MONTH($C450)=3),1,IF(OR(MONTH($C450)=4,MONTH($C450)=5,MONTH($C450)=6),2,IF(OR(MONTH($C450)=7,MONTH($C450)=8,MONTH($C450)=9),3,IF(OR(MONTH($C450)=10,MONTH($C450)=11,MONTH($C450)=12),4)))))</f>
        <v/>
      </c>
      <c r="Z450" s="447" t="str">
        <f>IF(C450="","","Ngày  "&amp;DAY(C450)&amp; "  "&amp;"Tháng  "&amp;MONTH(C450) &amp;"  "&amp;"Năm"&amp;"  " &amp;YEAR(C450))</f>
        <v/>
      </c>
      <c r="AA450" s="169"/>
      <c r="AB450" s="169"/>
      <c r="AC450" s="169"/>
      <c r="AD450" s="169"/>
      <c r="AE450" s="447" t="str">
        <f t="shared" si="19"/>
        <v/>
      </c>
      <c r="AF450" s="169"/>
      <c r="AG450" s="169"/>
    </row>
    <row r="451" spans="2:33" x14ac:dyDescent="0.25">
      <c r="B451" s="169"/>
      <c r="C451" s="170"/>
      <c r="D451" s="443"/>
      <c r="E451" s="169"/>
      <c r="F451" s="171"/>
      <c r="G451" s="169"/>
      <c r="H451" s="169"/>
      <c r="I451" s="172"/>
      <c r="J451" s="172"/>
      <c r="K451" s="173"/>
      <c r="L451" s="173"/>
      <c r="M451" s="173"/>
      <c r="N451" s="174"/>
      <c r="O451" s="444">
        <f t="shared" si="20"/>
        <v>0</v>
      </c>
      <c r="P451" s="169"/>
      <c r="Q451" s="436"/>
      <c r="R451" s="436"/>
      <c r="S451" s="445" t="str">
        <f>IFERROR(IF(R451="",VLOOKUP(Q451,DMKH_NCC!$C$7:$G$150,3,0),VLOOKUP(R451,DMKH_NCC!$C$7:$G$150,3,0)),"")</f>
        <v/>
      </c>
      <c r="T451" s="445" t="str">
        <f>IFERROR(IF(R451="",VLOOKUP(Q451,DMKH_NCC!$C$7:$G$150,4,0),VLOOKUP(R451,DMKH_NCC!$C$7:$G$150,4,0)),"")</f>
        <v/>
      </c>
      <c r="U451" s="446" t="str">
        <f>IFERROR(IF(R451="",VLOOKUP(Q451,DMKH_NCC!$C$7:$G$150,5,0),VLOOKUP(R451,DMKH_NCC!$C$7:$G$150,5,0)),"")</f>
        <v/>
      </c>
      <c r="V451" s="169"/>
      <c r="W451" s="169"/>
      <c r="X451" s="171"/>
      <c r="Y451" s="447" t="str">
        <f>IF($G451="","",IF(OR(MONTH($C451)=1,MONTH($C451)=2,MONTH($C451)=3),1,IF(OR(MONTH($C451)=4,MONTH($C451)=5,MONTH($C451)=6),2,IF(OR(MONTH($C451)=7,MONTH($C451)=8,MONTH($C451)=9),3,IF(OR(MONTH($C451)=10,MONTH($C451)=11,MONTH($C451)=12),4)))))</f>
        <v/>
      </c>
      <c r="Z451" s="447" t="str">
        <f>IF(C451="","","Ngày  "&amp;DAY(C451)&amp; "  "&amp;"Tháng  "&amp;MONTH(C451) &amp;"  "&amp;"Năm"&amp;"  " &amp;YEAR(C451))</f>
        <v/>
      </c>
      <c r="AA451" s="169"/>
      <c r="AB451" s="169"/>
      <c r="AC451" s="169"/>
      <c r="AD451" s="169"/>
      <c r="AE451" s="447" t="str">
        <f t="shared" si="19"/>
        <v/>
      </c>
      <c r="AF451" s="169"/>
      <c r="AG451" s="169"/>
    </row>
    <row r="452" spans="2:33" x14ac:dyDescent="0.25">
      <c r="B452" s="169"/>
      <c r="C452" s="170"/>
      <c r="D452" s="443"/>
      <c r="E452" s="169"/>
      <c r="F452" s="171"/>
      <c r="G452" s="169"/>
      <c r="H452" s="169"/>
      <c r="I452" s="172"/>
      <c r="J452" s="172"/>
      <c r="K452" s="173"/>
      <c r="L452" s="173"/>
      <c r="M452" s="173"/>
      <c r="N452" s="174"/>
      <c r="O452" s="444">
        <f t="shared" si="20"/>
        <v>0</v>
      </c>
      <c r="P452" s="169"/>
      <c r="Q452" s="436"/>
      <c r="R452" s="436"/>
      <c r="S452" s="445" t="str">
        <f>IFERROR(IF(R452="",VLOOKUP(Q452,DMKH_NCC!$C$7:$G$150,3,0),VLOOKUP(R452,DMKH_NCC!$C$7:$G$150,3,0)),"")</f>
        <v/>
      </c>
      <c r="T452" s="445" t="str">
        <f>IFERROR(IF(R452="",VLOOKUP(Q452,DMKH_NCC!$C$7:$G$150,4,0),VLOOKUP(R452,DMKH_NCC!$C$7:$G$150,4,0)),"")</f>
        <v/>
      </c>
      <c r="U452" s="446" t="str">
        <f>IFERROR(IF(R452="",VLOOKUP(Q452,DMKH_NCC!$C$7:$G$150,5,0),VLOOKUP(R452,DMKH_NCC!$C$7:$G$150,5,0)),"")</f>
        <v/>
      </c>
      <c r="V452" s="169"/>
      <c r="W452" s="169"/>
      <c r="X452" s="171"/>
      <c r="Y452" s="447" t="str">
        <f>IF($G452="","",IF(OR(MONTH($C452)=1,MONTH($C452)=2,MONTH($C452)=3),1,IF(OR(MONTH($C452)=4,MONTH($C452)=5,MONTH($C452)=6),2,IF(OR(MONTH($C452)=7,MONTH($C452)=8,MONTH($C452)=9),3,IF(OR(MONTH($C452)=10,MONTH($C452)=11,MONTH($C452)=12),4)))))</f>
        <v/>
      </c>
      <c r="Z452" s="447" t="str">
        <f>IF(C452="","","Ngày  "&amp;DAY(C452)&amp; "  "&amp;"Tháng  "&amp;MONTH(C452) &amp;"  "&amp;"Năm"&amp;"  " &amp;YEAR(C452))</f>
        <v/>
      </c>
      <c r="AA452" s="169"/>
      <c r="AB452" s="169"/>
      <c r="AC452" s="169"/>
      <c r="AD452" s="169"/>
      <c r="AE452" s="447" t="str">
        <f t="shared" si="19"/>
        <v/>
      </c>
      <c r="AF452" s="169"/>
      <c r="AG452" s="169"/>
    </row>
    <row r="453" spans="2:33" x14ac:dyDescent="0.25">
      <c r="B453" s="169"/>
      <c r="C453" s="170"/>
      <c r="D453" s="443"/>
      <c r="E453" s="169"/>
      <c r="F453" s="171"/>
      <c r="G453" s="169"/>
      <c r="H453" s="169"/>
      <c r="I453" s="172"/>
      <c r="J453" s="172"/>
      <c r="K453" s="173"/>
      <c r="L453" s="173"/>
      <c r="M453" s="173"/>
      <c r="N453" s="174"/>
      <c r="O453" s="444">
        <f t="shared" si="20"/>
        <v>0</v>
      </c>
      <c r="P453" s="169"/>
      <c r="Q453" s="436"/>
      <c r="R453" s="436"/>
      <c r="S453" s="445" t="str">
        <f>IFERROR(IF(R453="",VLOOKUP(Q453,DMKH_NCC!$C$7:$G$150,3,0),VLOOKUP(R453,DMKH_NCC!$C$7:$G$150,3,0)),"")</f>
        <v/>
      </c>
      <c r="T453" s="445" t="str">
        <f>IFERROR(IF(R453="",VLOOKUP(Q453,DMKH_NCC!$C$7:$G$150,4,0),VLOOKUP(R453,DMKH_NCC!$C$7:$G$150,4,0)),"")</f>
        <v/>
      </c>
      <c r="U453" s="446" t="str">
        <f>IFERROR(IF(R453="",VLOOKUP(Q453,DMKH_NCC!$C$7:$G$150,5,0),VLOOKUP(R453,DMKH_NCC!$C$7:$G$150,5,0)),"")</f>
        <v/>
      </c>
      <c r="V453" s="169"/>
      <c r="W453" s="169"/>
      <c r="X453" s="171"/>
      <c r="Y453" s="447" t="str">
        <f>IF($G453="","",IF(OR(MONTH($C453)=1,MONTH($C453)=2,MONTH($C453)=3),1,IF(OR(MONTH($C453)=4,MONTH($C453)=5,MONTH($C453)=6),2,IF(OR(MONTH($C453)=7,MONTH($C453)=8,MONTH($C453)=9),3,IF(OR(MONTH($C453)=10,MONTH($C453)=11,MONTH($C453)=12),4)))))</f>
        <v/>
      </c>
      <c r="Z453" s="447" t="str">
        <f>IF(C453="","","Ngày  "&amp;DAY(C453)&amp; "  "&amp;"Tháng  "&amp;MONTH(C453) &amp;"  "&amp;"Năm"&amp;"  " &amp;YEAR(C453))</f>
        <v/>
      </c>
      <c r="AA453" s="169"/>
      <c r="AB453" s="169"/>
      <c r="AC453" s="169"/>
      <c r="AD453" s="169"/>
      <c r="AE453" s="447" t="str">
        <f t="shared" ref="AE453:AE516" si="21">IF(G453="","",IF(G453="MV",G453&amp;Y453,IF(G453="BR",G453&amp;N453&amp;Y453)))</f>
        <v/>
      </c>
      <c r="AF453" s="169"/>
      <c r="AG453" s="169"/>
    </row>
    <row r="454" spans="2:33" x14ac:dyDescent="0.25">
      <c r="B454" s="169"/>
      <c r="C454" s="170"/>
      <c r="D454" s="443"/>
      <c r="E454" s="169"/>
      <c r="F454" s="171"/>
      <c r="G454" s="169"/>
      <c r="H454" s="169"/>
      <c r="I454" s="172"/>
      <c r="J454" s="172"/>
      <c r="K454" s="173"/>
      <c r="L454" s="173"/>
      <c r="M454" s="173"/>
      <c r="N454" s="174"/>
      <c r="O454" s="444">
        <f t="shared" ref="O454:O517" si="22">N454*K454</f>
        <v>0</v>
      </c>
      <c r="P454" s="169"/>
      <c r="Q454" s="436"/>
      <c r="R454" s="436"/>
      <c r="S454" s="445" t="str">
        <f>IFERROR(IF(R454="",VLOOKUP(Q454,DMKH_NCC!$C$7:$G$150,3,0),VLOOKUP(R454,DMKH_NCC!$C$7:$G$150,3,0)),"")</f>
        <v/>
      </c>
      <c r="T454" s="445" t="str">
        <f>IFERROR(IF(R454="",VLOOKUP(Q454,DMKH_NCC!$C$7:$G$150,4,0),VLOOKUP(R454,DMKH_NCC!$C$7:$G$150,4,0)),"")</f>
        <v/>
      </c>
      <c r="U454" s="446" t="str">
        <f>IFERROR(IF(R454="",VLOOKUP(Q454,DMKH_NCC!$C$7:$G$150,5,0),VLOOKUP(R454,DMKH_NCC!$C$7:$G$150,5,0)),"")</f>
        <v/>
      </c>
      <c r="V454" s="169"/>
      <c r="W454" s="169"/>
      <c r="X454" s="171"/>
      <c r="Y454" s="447" t="str">
        <f>IF($G454="","",IF(OR(MONTH($C454)=1,MONTH($C454)=2,MONTH($C454)=3),1,IF(OR(MONTH($C454)=4,MONTH($C454)=5,MONTH($C454)=6),2,IF(OR(MONTH($C454)=7,MONTH($C454)=8,MONTH($C454)=9),3,IF(OR(MONTH($C454)=10,MONTH($C454)=11,MONTH($C454)=12),4)))))</f>
        <v/>
      </c>
      <c r="Z454" s="447" t="str">
        <f>IF(C454="","","Ngày  "&amp;DAY(C454)&amp; "  "&amp;"Tháng  "&amp;MONTH(C454) &amp;"  "&amp;"Năm"&amp;"  " &amp;YEAR(C454))</f>
        <v/>
      </c>
      <c r="AA454" s="169"/>
      <c r="AB454" s="169"/>
      <c r="AC454" s="169"/>
      <c r="AD454" s="169"/>
      <c r="AE454" s="447" t="str">
        <f t="shared" si="21"/>
        <v/>
      </c>
      <c r="AF454" s="169"/>
      <c r="AG454" s="169"/>
    </row>
    <row r="455" spans="2:33" x14ac:dyDescent="0.25">
      <c r="B455" s="169"/>
      <c r="C455" s="170"/>
      <c r="D455" s="443"/>
      <c r="E455" s="169"/>
      <c r="F455" s="171"/>
      <c r="G455" s="169"/>
      <c r="H455" s="169"/>
      <c r="I455" s="172"/>
      <c r="J455" s="172"/>
      <c r="K455" s="173"/>
      <c r="L455" s="173"/>
      <c r="M455" s="173"/>
      <c r="N455" s="174"/>
      <c r="O455" s="444">
        <f t="shared" si="22"/>
        <v>0</v>
      </c>
      <c r="P455" s="169"/>
      <c r="Q455" s="436"/>
      <c r="R455" s="436"/>
      <c r="S455" s="445" t="str">
        <f>IFERROR(IF(R455="",VLOOKUP(Q455,DMKH_NCC!$C$7:$G$150,3,0),VLOOKUP(R455,DMKH_NCC!$C$7:$G$150,3,0)),"")</f>
        <v/>
      </c>
      <c r="T455" s="445" t="str">
        <f>IFERROR(IF(R455="",VLOOKUP(Q455,DMKH_NCC!$C$7:$G$150,4,0),VLOOKUP(R455,DMKH_NCC!$C$7:$G$150,4,0)),"")</f>
        <v/>
      </c>
      <c r="U455" s="446" t="str">
        <f>IFERROR(IF(R455="",VLOOKUP(Q455,DMKH_NCC!$C$7:$G$150,5,0),VLOOKUP(R455,DMKH_NCC!$C$7:$G$150,5,0)),"")</f>
        <v/>
      </c>
      <c r="V455" s="169"/>
      <c r="W455" s="169"/>
      <c r="X455" s="171"/>
      <c r="Y455" s="447" t="str">
        <f>IF($G455="","",IF(OR(MONTH($C455)=1,MONTH($C455)=2,MONTH($C455)=3),1,IF(OR(MONTH($C455)=4,MONTH($C455)=5,MONTH($C455)=6),2,IF(OR(MONTH($C455)=7,MONTH($C455)=8,MONTH($C455)=9),3,IF(OR(MONTH($C455)=10,MONTH($C455)=11,MONTH($C455)=12),4)))))</f>
        <v/>
      </c>
      <c r="Z455" s="447" t="str">
        <f>IF(C455="","","Ngày  "&amp;DAY(C455)&amp; "  "&amp;"Tháng  "&amp;MONTH(C455) &amp;"  "&amp;"Năm"&amp;"  " &amp;YEAR(C455))</f>
        <v/>
      </c>
      <c r="AA455" s="169"/>
      <c r="AB455" s="169"/>
      <c r="AC455" s="169"/>
      <c r="AD455" s="169"/>
      <c r="AE455" s="447" t="str">
        <f t="shared" si="21"/>
        <v/>
      </c>
      <c r="AF455" s="169"/>
      <c r="AG455" s="169"/>
    </row>
    <row r="456" spans="2:33" x14ac:dyDescent="0.25">
      <c r="B456" s="169"/>
      <c r="C456" s="170"/>
      <c r="D456" s="443"/>
      <c r="E456" s="169"/>
      <c r="F456" s="171"/>
      <c r="G456" s="169"/>
      <c r="H456" s="169"/>
      <c r="I456" s="172"/>
      <c r="J456" s="172"/>
      <c r="K456" s="173"/>
      <c r="L456" s="173"/>
      <c r="M456" s="173"/>
      <c r="N456" s="174"/>
      <c r="O456" s="444">
        <f t="shared" si="22"/>
        <v>0</v>
      </c>
      <c r="P456" s="169"/>
      <c r="Q456" s="436"/>
      <c r="R456" s="436"/>
      <c r="S456" s="445" t="str">
        <f>IFERROR(IF(R456="",VLOOKUP(Q456,DMKH_NCC!$C$7:$G$150,3,0),VLOOKUP(R456,DMKH_NCC!$C$7:$G$150,3,0)),"")</f>
        <v/>
      </c>
      <c r="T456" s="445" t="str">
        <f>IFERROR(IF(R456="",VLOOKUP(Q456,DMKH_NCC!$C$7:$G$150,4,0),VLOOKUP(R456,DMKH_NCC!$C$7:$G$150,4,0)),"")</f>
        <v/>
      </c>
      <c r="U456" s="446" t="str">
        <f>IFERROR(IF(R456="",VLOOKUP(Q456,DMKH_NCC!$C$7:$G$150,5,0),VLOOKUP(R456,DMKH_NCC!$C$7:$G$150,5,0)),"")</f>
        <v/>
      </c>
      <c r="V456" s="169"/>
      <c r="W456" s="169"/>
      <c r="X456" s="171"/>
      <c r="Y456" s="447" t="str">
        <f>IF($G456="","",IF(OR(MONTH($C456)=1,MONTH($C456)=2,MONTH($C456)=3),1,IF(OR(MONTH($C456)=4,MONTH($C456)=5,MONTH($C456)=6),2,IF(OR(MONTH($C456)=7,MONTH($C456)=8,MONTH($C456)=9),3,IF(OR(MONTH($C456)=10,MONTH($C456)=11,MONTH($C456)=12),4)))))</f>
        <v/>
      </c>
      <c r="Z456" s="447" t="str">
        <f>IF(C456="","","Ngày  "&amp;DAY(C456)&amp; "  "&amp;"Tháng  "&amp;MONTH(C456) &amp;"  "&amp;"Năm"&amp;"  " &amp;YEAR(C456))</f>
        <v/>
      </c>
      <c r="AA456" s="169"/>
      <c r="AB456" s="169"/>
      <c r="AC456" s="169"/>
      <c r="AD456" s="169"/>
      <c r="AE456" s="447" t="str">
        <f t="shared" si="21"/>
        <v/>
      </c>
      <c r="AF456" s="169"/>
      <c r="AG456" s="169"/>
    </row>
    <row r="457" spans="2:33" x14ac:dyDescent="0.25">
      <c r="B457" s="169"/>
      <c r="C457" s="170"/>
      <c r="D457" s="443"/>
      <c r="E457" s="169"/>
      <c r="F457" s="171"/>
      <c r="G457" s="169"/>
      <c r="H457" s="169"/>
      <c r="I457" s="172"/>
      <c r="J457" s="172"/>
      <c r="K457" s="173"/>
      <c r="L457" s="173"/>
      <c r="M457" s="173"/>
      <c r="N457" s="174"/>
      <c r="O457" s="444">
        <f t="shared" si="22"/>
        <v>0</v>
      </c>
      <c r="P457" s="169"/>
      <c r="Q457" s="436"/>
      <c r="R457" s="436"/>
      <c r="S457" s="445" t="str">
        <f>IFERROR(IF(R457="",VLOOKUP(Q457,DMKH_NCC!$C$7:$G$150,3,0),VLOOKUP(R457,DMKH_NCC!$C$7:$G$150,3,0)),"")</f>
        <v/>
      </c>
      <c r="T457" s="445" t="str">
        <f>IFERROR(IF(R457="",VLOOKUP(Q457,DMKH_NCC!$C$7:$G$150,4,0),VLOOKUP(R457,DMKH_NCC!$C$7:$G$150,4,0)),"")</f>
        <v/>
      </c>
      <c r="U457" s="446" t="str">
        <f>IFERROR(IF(R457="",VLOOKUP(Q457,DMKH_NCC!$C$7:$G$150,5,0),VLOOKUP(R457,DMKH_NCC!$C$7:$G$150,5,0)),"")</f>
        <v/>
      </c>
      <c r="V457" s="169"/>
      <c r="W457" s="169"/>
      <c r="X457" s="171"/>
      <c r="Y457" s="447" t="str">
        <f>IF($G457="","",IF(OR(MONTH($C457)=1,MONTH($C457)=2,MONTH($C457)=3),1,IF(OR(MONTH($C457)=4,MONTH($C457)=5,MONTH($C457)=6),2,IF(OR(MONTH($C457)=7,MONTH($C457)=8,MONTH($C457)=9),3,IF(OR(MONTH($C457)=10,MONTH($C457)=11,MONTH($C457)=12),4)))))</f>
        <v/>
      </c>
      <c r="Z457" s="447" t="str">
        <f>IF(C457="","","Ngày  "&amp;DAY(C457)&amp; "  "&amp;"Tháng  "&amp;MONTH(C457) &amp;"  "&amp;"Năm"&amp;"  " &amp;YEAR(C457))</f>
        <v/>
      </c>
      <c r="AA457" s="169"/>
      <c r="AB457" s="169"/>
      <c r="AC457" s="169"/>
      <c r="AD457" s="169"/>
      <c r="AE457" s="447" t="str">
        <f t="shared" si="21"/>
        <v/>
      </c>
      <c r="AF457" s="169"/>
      <c r="AG457" s="169"/>
    </row>
    <row r="458" spans="2:33" x14ac:dyDescent="0.25">
      <c r="B458" s="169"/>
      <c r="C458" s="170"/>
      <c r="D458" s="443"/>
      <c r="E458" s="169"/>
      <c r="F458" s="171"/>
      <c r="G458" s="169"/>
      <c r="H458" s="169"/>
      <c r="I458" s="172"/>
      <c r="J458" s="172"/>
      <c r="K458" s="173"/>
      <c r="L458" s="173"/>
      <c r="M458" s="173"/>
      <c r="N458" s="174"/>
      <c r="O458" s="444">
        <f t="shared" si="22"/>
        <v>0</v>
      </c>
      <c r="P458" s="169"/>
      <c r="Q458" s="436"/>
      <c r="R458" s="436"/>
      <c r="S458" s="445" t="str">
        <f>IFERROR(IF(R458="",VLOOKUP(Q458,DMKH_NCC!$C$7:$G$150,3,0),VLOOKUP(R458,DMKH_NCC!$C$7:$G$150,3,0)),"")</f>
        <v/>
      </c>
      <c r="T458" s="445" t="str">
        <f>IFERROR(IF(R458="",VLOOKUP(Q458,DMKH_NCC!$C$7:$G$150,4,0),VLOOKUP(R458,DMKH_NCC!$C$7:$G$150,4,0)),"")</f>
        <v/>
      </c>
      <c r="U458" s="446" t="str">
        <f>IFERROR(IF(R458="",VLOOKUP(Q458,DMKH_NCC!$C$7:$G$150,5,0),VLOOKUP(R458,DMKH_NCC!$C$7:$G$150,5,0)),"")</f>
        <v/>
      </c>
      <c r="V458" s="169"/>
      <c r="W458" s="169"/>
      <c r="X458" s="171"/>
      <c r="Y458" s="447" t="str">
        <f>IF($G458="","",IF(OR(MONTH($C458)=1,MONTH($C458)=2,MONTH($C458)=3),1,IF(OR(MONTH($C458)=4,MONTH($C458)=5,MONTH($C458)=6),2,IF(OR(MONTH($C458)=7,MONTH($C458)=8,MONTH($C458)=9),3,IF(OR(MONTH($C458)=10,MONTH($C458)=11,MONTH($C458)=12),4)))))</f>
        <v/>
      </c>
      <c r="Z458" s="447" t="str">
        <f>IF(C458="","","Ngày  "&amp;DAY(C458)&amp; "  "&amp;"Tháng  "&amp;MONTH(C458) &amp;"  "&amp;"Năm"&amp;"  " &amp;YEAR(C458))</f>
        <v/>
      </c>
      <c r="AA458" s="169"/>
      <c r="AB458" s="169"/>
      <c r="AC458" s="169"/>
      <c r="AD458" s="169"/>
      <c r="AE458" s="447" t="str">
        <f t="shared" si="21"/>
        <v/>
      </c>
      <c r="AF458" s="169"/>
      <c r="AG458" s="169"/>
    </row>
    <row r="459" spans="2:33" x14ac:dyDescent="0.25">
      <c r="B459" s="169"/>
      <c r="C459" s="170"/>
      <c r="D459" s="443"/>
      <c r="E459" s="169"/>
      <c r="F459" s="171"/>
      <c r="G459" s="169"/>
      <c r="H459" s="169"/>
      <c r="I459" s="172"/>
      <c r="J459" s="172"/>
      <c r="K459" s="173"/>
      <c r="L459" s="173"/>
      <c r="M459" s="173"/>
      <c r="N459" s="174"/>
      <c r="O459" s="444">
        <f t="shared" si="22"/>
        <v>0</v>
      </c>
      <c r="P459" s="169"/>
      <c r="Q459" s="436"/>
      <c r="R459" s="436"/>
      <c r="S459" s="445" t="str">
        <f>IFERROR(IF(R459="",VLOOKUP(Q459,DMKH_NCC!$C$7:$G$150,3,0),VLOOKUP(R459,DMKH_NCC!$C$7:$G$150,3,0)),"")</f>
        <v/>
      </c>
      <c r="T459" s="445" t="str">
        <f>IFERROR(IF(R459="",VLOOKUP(Q459,DMKH_NCC!$C$7:$G$150,4,0),VLOOKUP(R459,DMKH_NCC!$C$7:$G$150,4,0)),"")</f>
        <v/>
      </c>
      <c r="U459" s="446" t="str">
        <f>IFERROR(IF(R459="",VLOOKUP(Q459,DMKH_NCC!$C$7:$G$150,5,0),VLOOKUP(R459,DMKH_NCC!$C$7:$G$150,5,0)),"")</f>
        <v/>
      </c>
      <c r="V459" s="169"/>
      <c r="W459" s="169"/>
      <c r="X459" s="171"/>
      <c r="Y459" s="447" t="str">
        <f>IF($G459="","",IF(OR(MONTH($C459)=1,MONTH($C459)=2,MONTH($C459)=3),1,IF(OR(MONTH($C459)=4,MONTH($C459)=5,MONTH($C459)=6),2,IF(OR(MONTH($C459)=7,MONTH($C459)=8,MONTH($C459)=9),3,IF(OR(MONTH($C459)=10,MONTH($C459)=11,MONTH($C459)=12),4)))))</f>
        <v/>
      </c>
      <c r="Z459" s="447" t="str">
        <f>IF(C459="","","Ngày  "&amp;DAY(C459)&amp; "  "&amp;"Tháng  "&amp;MONTH(C459) &amp;"  "&amp;"Năm"&amp;"  " &amp;YEAR(C459))</f>
        <v/>
      </c>
      <c r="AA459" s="169"/>
      <c r="AB459" s="169"/>
      <c r="AC459" s="169"/>
      <c r="AD459" s="169"/>
      <c r="AE459" s="447" t="str">
        <f t="shared" si="21"/>
        <v/>
      </c>
      <c r="AF459" s="169"/>
      <c r="AG459" s="169"/>
    </row>
    <row r="460" spans="2:33" x14ac:dyDescent="0.25">
      <c r="B460" s="169"/>
      <c r="C460" s="170"/>
      <c r="D460" s="443"/>
      <c r="E460" s="169"/>
      <c r="F460" s="171"/>
      <c r="G460" s="169"/>
      <c r="H460" s="169"/>
      <c r="I460" s="172"/>
      <c r="J460" s="172"/>
      <c r="K460" s="173"/>
      <c r="L460" s="173"/>
      <c r="M460" s="173"/>
      <c r="N460" s="174"/>
      <c r="O460" s="444">
        <f t="shared" si="22"/>
        <v>0</v>
      </c>
      <c r="P460" s="169"/>
      <c r="Q460" s="436"/>
      <c r="R460" s="436"/>
      <c r="S460" s="445" t="str">
        <f>IFERROR(IF(R460="",VLOOKUP(Q460,DMKH_NCC!$C$7:$G$150,3,0),VLOOKUP(R460,DMKH_NCC!$C$7:$G$150,3,0)),"")</f>
        <v/>
      </c>
      <c r="T460" s="445" t="str">
        <f>IFERROR(IF(R460="",VLOOKUP(Q460,DMKH_NCC!$C$7:$G$150,4,0),VLOOKUP(R460,DMKH_NCC!$C$7:$G$150,4,0)),"")</f>
        <v/>
      </c>
      <c r="U460" s="446" t="str">
        <f>IFERROR(IF(R460="",VLOOKUP(Q460,DMKH_NCC!$C$7:$G$150,5,0),VLOOKUP(R460,DMKH_NCC!$C$7:$G$150,5,0)),"")</f>
        <v/>
      </c>
      <c r="V460" s="169"/>
      <c r="W460" s="169"/>
      <c r="X460" s="171"/>
      <c r="Y460" s="447" t="str">
        <f>IF($G460="","",IF(OR(MONTH($C460)=1,MONTH($C460)=2,MONTH($C460)=3),1,IF(OR(MONTH($C460)=4,MONTH($C460)=5,MONTH($C460)=6),2,IF(OR(MONTH($C460)=7,MONTH($C460)=8,MONTH($C460)=9),3,IF(OR(MONTH($C460)=10,MONTH($C460)=11,MONTH($C460)=12),4)))))</f>
        <v/>
      </c>
      <c r="Z460" s="447" t="str">
        <f>IF(C460="","","Ngày  "&amp;DAY(C460)&amp; "  "&amp;"Tháng  "&amp;MONTH(C460) &amp;"  "&amp;"Năm"&amp;"  " &amp;YEAR(C460))</f>
        <v/>
      </c>
      <c r="AA460" s="169"/>
      <c r="AB460" s="169"/>
      <c r="AC460" s="169"/>
      <c r="AD460" s="169"/>
      <c r="AE460" s="447" t="str">
        <f t="shared" si="21"/>
        <v/>
      </c>
      <c r="AF460" s="169"/>
      <c r="AG460" s="169"/>
    </row>
    <row r="461" spans="2:33" x14ac:dyDescent="0.25">
      <c r="B461" s="169"/>
      <c r="C461" s="170"/>
      <c r="D461" s="443"/>
      <c r="E461" s="169"/>
      <c r="F461" s="171"/>
      <c r="G461" s="169"/>
      <c r="H461" s="169"/>
      <c r="I461" s="172"/>
      <c r="J461" s="172"/>
      <c r="K461" s="173"/>
      <c r="L461" s="173"/>
      <c r="M461" s="173"/>
      <c r="N461" s="174"/>
      <c r="O461" s="444">
        <f t="shared" si="22"/>
        <v>0</v>
      </c>
      <c r="P461" s="169"/>
      <c r="Q461" s="436"/>
      <c r="R461" s="436"/>
      <c r="S461" s="445" t="str">
        <f>IFERROR(IF(R461="",VLOOKUP(Q461,DMKH_NCC!$C$7:$G$150,3,0),VLOOKUP(R461,DMKH_NCC!$C$7:$G$150,3,0)),"")</f>
        <v/>
      </c>
      <c r="T461" s="445" t="str">
        <f>IFERROR(IF(R461="",VLOOKUP(Q461,DMKH_NCC!$C$7:$G$150,4,0),VLOOKUP(R461,DMKH_NCC!$C$7:$G$150,4,0)),"")</f>
        <v/>
      </c>
      <c r="U461" s="446" t="str">
        <f>IFERROR(IF(R461="",VLOOKUP(Q461,DMKH_NCC!$C$7:$G$150,5,0),VLOOKUP(R461,DMKH_NCC!$C$7:$G$150,5,0)),"")</f>
        <v/>
      </c>
      <c r="V461" s="169"/>
      <c r="W461" s="169"/>
      <c r="X461" s="171"/>
      <c r="Y461" s="447" t="str">
        <f>IF($G461="","",IF(OR(MONTH($C461)=1,MONTH($C461)=2,MONTH($C461)=3),1,IF(OR(MONTH($C461)=4,MONTH($C461)=5,MONTH($C461)=6),2,IF(OR(MONTH($C461)=7,MONTH($C461)=8,MONTH($C461)=9),3,IF(OR(MONTH($C461)=10,MONTH($C461)=11,MONTH($C461)=12),4)))))</f>
        <v/>
      </c>
      <c r="Z461" s="447" t="str">
        <f>IF(C461="","","Ngày  "&amp;DAY(C461)&amp; "  "&amp;"Tháng  "&amp;MONTH(C461) &amp;"  "&amp;"Năm"&amp;"  " &amp;YEAR(C461))</f>
        <v/>
      </c>
      <c r="AA461" s="169"/>
      <c r="AB461" s="169"/>
      <c r="AC461" s="169"/>
      <c r="AD461" s="169"/>
      <c r="AE461" s="447" t="str">
        <f t="shared" si="21"/>
        <v/>
      </c>
      <c r="AF461" s="169"/>
      <c r="AG461" s="169"/>
    </row>
    <row r="462" spans="2:33" x14ac:dyDescent="0.25">
      <c r="B462" s="169"/>
      <c r="C462" s="170"/>
      <c r="D462" s="443"/>
      <c r="E462" s="169"/>
      <c r="F462" s="171"/>
      <c r="G462" s="169"/>
      <c r="H462" s="169"/>
      <c r="I462" s="172"/>
      <c r="J462" s="172"/>
      <c r="K462" s="173"/>
      <c r="L462" s="173"/>
      <c r="M462" s="173"/>
      <c r="N462" s="174"/>
      <c r="O462" s="444">
        <f t="shared" si="22"/>
        <v>0</v>
      </c>
      <c r="P462" s="169"/>
      <c r="Q462" s="436"/>
      <c r="R462" s="436"/>
      <c r="S462" s="445" t="str">
        <f>IFERROR(IF(R462="",VLOOKUP(Q462,DMKH_NCC!$C$7:$G$150,3,0),VLOOKUP(R462,DMKH_NCC!$C$7:$G$150,3,0)),"")</f>
        <v/>
      </c>
      <c r="T462" s="445" t="str">
        <f>IFERROR(IF(R462="",VLOOKUP(Q462,DMKH_NCC!$C$7:$G$150,4,0),VLOOKUP(R462,DMKH_NCC!$C$7:$G$150,4,0)),"")</f>
        <v/>
      </c>
      <c r="U462" s="446" t="str">
        <f>IFERROR(IF(R462="",VLOOKUP(Q462,DMKH_NCC!$C$7:$G$150,5,0),VLOOKUP(R462,DMKH_NCC!$C$7:$G$150,5,0)),"")</f>
        <v/>
      </c>
      <c r="V462" s="169"/>
      <c r="W462" s="169"/>
      <c r="X462" s="171"/>
      <c r="Y462" s="447" t="str">
        <f>IF($G462="","",IF(OR(MONTH($C462)=1,MONTH($C462)=2,MONTH($C462)=3),1,IF(OR(MONTH($C462)=4,MONTH($C462)=5,MONTH($C462)=6),2,IF(OR(MONTH($C462)=7,MONTH($C462)=8,MONTH($C462)=9),3,IF(OR(MONTH($C462)=10,MONTH($C462)=11,MONTH($C462)=12),4)))))</f>
        <v/>
      </c>
      <c r="Z462" s="447" t="str">
        <f>IF(C462="","","Ngày  "&amp;DAY(C462)&amp; "  "&amp;"Tháng  "&amp;MONTH(C462) &amp;"  "&amp;"Năm"&amp;"  " &amp;YEAR(C462))</f>
        <v/>
      </c>
      <c r="AA462" s="169"/>
      <c r="AB462" s="169"/>
      <c r="AC462" s="169"/>
      <c r="AD462" s="169"/>
      <c r="AE462" s="447" t="str">
        <f t="shared" si="21"/>
        <v/>
      </c>
      <c r="AF462" s="169"/>
      <c r="AG462" s="169"/>
    </row>
    <row r="463" spans="2:33" x14ac:dyDescent="0.25">
      <c r="B463" s="169"/>
      <c r="C463" s="170"/>
      <c r="D463" s="443"/>
      <c r="E463" s="169"/>
      <c r="F463" s="171"/>
      <c r="G463" s="169"/>
      <c r="H463" s="169"/>
      <c r="I463" s="172"/>
      <c r="J463" s="172"/>
      <c r="K463" s="173"/>
      <c r="L463" s="173"/>
      <c r="M463" s="173"/>
      <c r="N463" s="174"/>
      <c r="O463" s="444">
        <f t="shared" si="22"/>
        <v>0</v>
      </c>
      <c r="P463" s="169"/>
      <c r="Q463" s="436"/>
      <c r="R463" s="436"/>
      <c r="S463" s="445" t="str">
        <f>IFERROR(IF(R463="",VLOOKUP(Q463,DMKH_NCC!$C$7:$G$150,3,0),VLOOKUP(R463,DMKH_NCC!$C$7:$G$150,3,0)),"")</f>
        <v/>
      </c>
      <c r="T463" s="445" t="str">
        <f>IFERROR(IF(R463="",VLOOKUP(Q463,DMKH_NCC!$C$7:$G$150,4,0),VLOOKUP(R463,DMKH_NCC!$C$7:$G$150,4,0)),"")</f>
        <v/>
      </c>
      <c r="U463" s="446" t="str">
        <f>IFERROR(IF(R463="",VLOOKUP(Q463,DMKH_NCC!$C$7:$G$150,5,0),VLOOKUP(R463,DMKH_NCC!$C$7:$G$150,5,0)),"")</f>
        <v/>
      </c>
      <c r="V463" s="169"/>
      <c r="W463" s="169"/>
      <c r="X463" s="171"/>
      <c r="Y463" s="447" t="str">
        <f>IF($G463="","",IF(OR(MONTH($C463)=1,MONTH($C463)=2,MONTH($C463)=3),1,IF(OR(MONTH($C463)=4,MONTH($C463)=5,MONTH($C463)=6),2,IF(OR(MONTH($C463)=7,MONTH($C463)=8,MONTH($C463)=9),3,IF(OR(MONTH($C463)=10,MONTH($C463)=11,MONTH($C463)=12),4)))))</f>
        <v/>
      </c>
      <c r="Z463" s="447" t="str">
        <f>IF(C463="","","Ngày  "&amp;DAY(C463)&amp; "  "&amp;"Tháng  "&amp;MONTH(C463) &amp;"  "&amp;"Năm"&amp;"  " &amp;YEAR(C463))</f>
        <v/>
      </c>
      <c r="AA463" s="169"/>
      <c r="AB463" s="169"/>
      <c r="AC463" s="169"/>
      <c r="AD463" s="169"/>
      <c r="AE463" s="447" t="str">
        <f t="shared" si="21"/>
        <v/>
      </c>
      <c r="AF463" s="169"/>
      <c r="AG463" s="169"/>
    </row>
    <row r="464" spans="2:33" x14ac:dyDescent="0.25">
      <c r="B464" s="169"/>
      <c r="C464" s="170"/>
      <c r="D464" s="443"/>
      <c r="E464" s="169"/>
      <c r="F464" s="171"/>
      <c r="G464" s="169"/>
      <c r="H464" s="169"/>
      <c r="I464" s="172"/>
      <c r="J464" s="172"/>
      <c r="K464" s="173"/>
      <c r="L464" s="173"/>
      <c r="M464" s="173"/>
      <c r="N464" s="174"/>
      <c r="O464" s="444">
        <f t="shared" si="22"/>
        <v>0</v>
      </c>
      <c r="P464" s="169"/>
      <c r="Q464" s="436"/>
      <c r="R464" s="436"/>
      <c r="S464" s="445" t="str">
        <f>IFERROR(IF(R464="",VLOOKUP(Q464,DMKH_NCC!$C$7:$G$150,3,0),VLOOKUP(R464,DMKH_NCC!$C$7:$G$150,3,0)),"")</f>
        <v/>
      </c>
      <c r="T464" s="445" t="str">
        <f>IFERROR(IF(R464="",VLOOKUP(Q464,DMKH_NCC!$C$7:$G$150,4,0),VLOOKUP(R464,DMKH_NCC!$C$7:$G$150,4,0)),"")</f>
        <v/>
      </c>
      <c r="U464" s="446" t="str">
        <f>IFERROR(IF(R464="",VLOOKUP(Q464,DMKH_NCC!$C$7:$G$150,5,0),VLOOKUP(R464,DMKH_NCC!$C$7:$G$150,5,0)),"")</f>
        <v/>
      </c>
      <c r="V464" s="169"/>
      <c r="W464" s="169"/>
      <c r="X464" s="171"/>
      <c r="Y464" s="447" t="str">
        <f>IF($G464="","",IF(OR(MONTH($C464)=1,MONTH($C464)=2,MONTH($C464)=3),1,IF(OR(MONTH($C464)=4,MONTH($C464)=5,MONTH($C464)=6),2,IF(OR(MONTH($C464)=7,MONTH($C464)=8,MONTH($C464)=9),3,IF(OR(MONTH($C464)=10,MONTH($C464)=11,MONTH($C464)=12),4)))))</f>
        <v/>
      </c>
      <c r="Z464" s="447" t="str">
        <f>IF(C464="","","Ngày  "&amp;DAY(C464)&amp; "  "&amp;"Tháng  "&amp;MONTH(C464) &amp;"  "&amp;"Năm"&amp;"  " &amp;YEAR(C464))</f>
        <v/>
      </c>
      <c r="AA464" s="169"/>
      <c r="AB464" s="169"/>
      <c r="AC464" s="169"/>
      <c r="AD464" s="169"/>
      <c r="AE464" s="447" t="str">
        <f t="shared" si="21"/>
        <v/>
      </c>
      <c r="AF464" s="169"/>
      <c r="AG464" s="169"/>
    </row>
    <row r="465" spans="2:33" x14ac:dyDescent="0.25">
      <c r="B465" s="169"/>
      <c r="C465" s="170"/>
      <c r="D465" s="443"/>
      <c r="E465" s="169"/>
      <c r="F465" s="171"/>
      <c r="G465" s="169"/>
      <c r="H465" s="169"/>
      <c r="I465" s="172"/>
      <c r="J465" s="172"/>
      <c r="K465" s="173"/>
      <c r="L465" s="173"/>
      <c r="M465" s="173"/>
      <c r="N465" s="174"/>
      <c r="O465" s="444">
        <f t="shared" si="22"/>
        <v>0</v>
      </c>
      <c r="P465" s="169"/>
      <c r="Q465" s="436"/>
      <c r="R465" s="436"/>
      <c r="S465" s="445" t="str">
        <f>IFERROR(IF(R465="",VLOOKUP(Q465,DMKH_NCC!$C$7:$G$150,3,0),VLOOKUP(R465,DMKH_NCC!$C$7:$G$150,3,0)),"")</f>
        <v/>
      </c>
      <c r="T465" s="445" t="str">
        <f>IFERROR(IF(R465="",VLOOKUP(Q465,DMKH_NCC!$C$7:$G$150,4,0),VLOOKUP(R465,DMKH_NCC!$C$7:$G$150,4,0)),"")</f>
        <v/>
      </c>
      <c r="U465" s="446" t="str">
        <f>IFERROR(IF(R465="",VLOOKUP(Q465,DMKH_NCC!$C$7:$G$150,5,0),VLOOKUP(R465,DMKH_NCC!$C$7:$G$150,5,0)),"")</f>
        <v/>
      </c>
      <c r="V465" s="169"/>
      <c r="W465" s="169"/>
      <c r="X465" s="171"/>
      <c r="Y465" s="447" t="str">
        <f>IF($G465="","",IF(OR(MONTH($C465)=1,MONTH($C465)=2,MONTH($C465)=3),1,IF(OR(MONTH($C465)=4,MONTH($C465)=5,MONTH($C465)=6),2,IF(OR(MONTH($C465)=7,MONTH($C465)=8,MONTH($C465)=9),3,IF(OR(MONTH($C465)=10,MONTH($C465)=11,MONTH($C465)=12),4)))))</f>
        <v/>
      </c>
      <c r="Z465" s="447" t="str">
        <f>IF(C465="","","Ngày  "&amp;DAY(C465)&amp; "  "&amp;"Tháng  "&amp;MONTH(C465) &amp;"  "&amp;"Năm"&amp;"  " &amp;YEAR(C465))</f>
        <v/>
      </c>
      <c r="AA465" s="169"/>
      <c r="AB465" s="169"/>
      <c r="AC465" s="169"/>
      <c r="AD465" s="169"/>
      <c r="AE465" s="447" t="str">
        <f t="shared" si="21"/>
        <v/>
      </c>
      <c r="AF465" s="169"/>
      <c r="AG465" s="169"/>
    </row>
    <row r="466" spans="2:33" x14ac:dyDescent="0.25">
      <c r="B466" s="169"/>
      <c r="C466" s="170"/>
      <c r="D466" s="443"/>
      <c r="E466" s="169"/>
      <c r="F466" s="171"/>
      <c r="G466" s="169"/>
      <c r="H466" s="169"/>
      <c r="I466" s="172"/>
      <c r="J466" s="172"/>
      <c r="K466" s="173"/>
      <c r="L466" s="173"/>
      <c r="M466" s="173"/>
      <c r="N466" s="174"/>
      <c r="O466" s="444">
        <f t="shared" si="22"/>
        <v>0</v>
      </c>
      <c r="P466" s="169"/>
      <c r="Q466" s="436"/>
      <c r="R466" s="436"/>
      <c r="S466" s="445" t="str">
        <f>IFERROR(IF(R466="",VLOOKUP(Q466,DMKH_NCC!$C$7:$G$150,3,0),VLOOKUP(R466,DMKH_NCC!$C$7:$G$150,3,0)),"")</f>
        <v/>
      </c>
      <c r="T466" s="445" t="str">
        <f>IFERROR(IF(R466="",VLOOKUP(Q466,DMKH_NCC!$C$7:$G$150,4,0),VLOOKUP(R466,DMKH_NCC!$C$7:$G$150,4,0)),"")</f>
        <v/>
      </c>
      <c r="U466" s="446" t="str">
        <f>IFERROR(IF(R466="",VLOOKUP(Q466,DMKH_NCC!$C$7:$G$150,5,0),VLOOKUP(R466,DMKH_NCC!$C$7:$G$150,5,0)),"")</f>
        <v/>
      </c>
      <c r="V466" s="169"/>
      <c r="W466" s="169"/>
      <c r="X466" s="171"/>
      <c r="Y466" s="447" t="str">
        <f>IF($G466="","",IF(OR(MONTH($C466)=1,MONTH($C466)=2,MONTH($C466)=3),1,IF(OR(MONTH($C466)=4,MONTH($C466)=5,MONTH($C466)=6),2,IF(OR(MONTH($C466)=7,MONTH($C466)=8,MONTH($C466)=9),3,IF(OR(MONTH($C466)=10,MONTH($C466)=11,MONTH($C466)=12),4)))))</f>
        <v/>
      </c>
      <c r="Z466" s="447" t="str">
        <f>IF(C466="","","Ngày  "&amp;DAY(C466)&amp; "  "&amp;"Tháng  "&amp;MONTH(C466) &amp;"  "&amp;"Năm"&amp;"  " &amp;YEAR(C466))</f>
        <v/>
      </c>
      <c r="AA466" s="169"/>
      <c r="AB466" s="169"/>
      <c r="AC466" s="169"/>
      <c r="AD466" s="169"/>
      <c r="AE466" s="447" t="str">
        <f t="shared" si="21"/>
        <v/>
      </c>
      <c r="AF466" s="169"/>
      <c r="AG466" s="169"/>
    </row>
    <row r="467" spans="2:33" x14ac:dyDescent="0.25">
      <c r="B467" s="169"/>
      <c r="C467" s="170"/>
      <c r="D467" s="443"/>
      <c r="E467" s="169"/>
      <c r="F467" s="171"/>
      <c r="G467" s="169"/>
      <c r="H467" s="169"/>
      <c r="I467" s="172"/>
      <c r="J467" s="172"/>
      <c r="K467" s="173"/>
      <c r="L467" s="173"/>
      <c r="M467" s="173"/>
      <c r="N467" s="174"/>
      <c r="O467" s="444">
        <f t="shared" si="22"/>
        <v>0</v>
      </c>
      <c r="P467" s="169"/>
      <c r="Q467" s="436"/>
      <c r="R467" s="436"/>
      <c r="S467" s="445" t="str">
        <f>IFERROR(IF(R467="",VLOOKUP(Q467,DMKH_NCC!$C$7:$G$150,3,0),VLOOKUP(R467,DMKH_NCC!$C$7:$G$150,3,0)),"")</f>
        <v/>
      </c>
      <c r="T467" s="445" t="str">
        <f>IFERROR(IF(R467="",VLOOKUP(Q467,DMKH_NCC!$C$7:$G$150,4,0),VLOOKUP(R467,DMKH_NCC!$C$7:$G$150,4,0)),"")</f>
        <v/>
      </c>
      <c r="U467" s="446" t="str">
        <f>IFERROR(IF(R467="",VLOOKUP(Q467,DMKH_NCC!$C$7:$G$150,5,0),VLOOKUP(R467,DMKH_NCC!$C$7:$G$150,5,0)),"")</f>
        <v/>
      </c>
      <c r="V467" s="169"/>
      <c r="W467" s="169"/>
      <c r="X467" s="171"/>
      <c r="Y467" s="447" t="str">
        <f>IF($G467="","",IF(OR(MONTH($C467)=1,MONTH($C467)=2,MONTH($C467)=3),1,IF(OR(MONTH($C467)=4,MONTH($C467)=5,MONTH($C467)=6),2,IF(OR(MONTH($C467)=7,MONTH($C467)=8,MONTH($C467)=9),3,IF(OR(MONTH($C467)=10,MONTH($C467)=11,MONTH($C467)=12),4)))))</f>
        <v/>
      </c>
      <c r="Z467" s="447" t="str">
        <f>IF(C467="","","Ngày  "&amp;DAY(C467)&amp; "  "&amp;"Tháng  "&amp;MONTH(C467) &amp;"  "&amp;"Năm"&amp;"  " &amp;YEAR(C467))</f>
        <v/>
      </c>
      <c r="AA467" s="169"/>
      <c r="AB467" s="169"/>
      <c r="AC467" s="169"/>
      <c r="AD467" s="169"/>
      <c r="AE467" s="447" t="str">
        <f t="shared" si="21"/>
        <v/>
      </c>
      <c r="AF467" s="169"/>
      <c r="AG467" s="169"/>
    </row>
    <row r="468" spans="2:33" x14ac:dyDescent="0.25">
      <c r="B468" s="169"/>
      <c r="C468" s="170"/>
      <c r="D468" s="443"/>
      <c r="E468" s="169"/>
      <c r="F468" s="171"/>
      <c r="G468" s="169"/>
      <c r="H468" s="169"/>
      <c r="I468" s="172"/>
      <c r="J468" s="172"/>
      <c r="K468" s="173"/>
      <c r="L468" s="173"/>
      <c r="M468" s="173"/>
      <c r="N468" s="174"/>
      <c r="O468" s="444">
        <f t="shared" si="22"/>
        <v>0</v>
      </c>
      <c r="P468" s="169"/>
      <c r="Q468" s="436"/>
      <c r="R468" s="436"/>
      <c r="S468" s="445" t="str">
        <f>IFERROR(IF(R468="",VLOOKUP(Q468,DMKH_NCC!$C$7:$G$150,3,0),VLOOKUP(R468,DMKH_NCC!$C$7:$G$150,3,0)),"")</f>
        <v/>
      </c>
      <c r="T468" s="445" t="str">
        <f>IFERROR(IF(R468="",VLOOKUP(Q468,DMKH_NCC!$C$7:$G$150,4,0),VLOOKUP(R468,DMKH_NCC!$C$7:$G$150,4,0)),"")</f>
        <v/>
      </c>
      <c r="U468" s="446" t="str">
        <f>IFERROR(IF(R468="",VLOOKUP(Q468,DMKH_NCC!$C$7:$G$150,5,0),VLOOKUP(R468,DMKH_NCC!$C$7:$G$150,5,0)),"")</f>
        <v/>
      </c>
      <c r="V468" s="169"/>
      <c r="W468" s="169"/>
      <c r="X468" s="171"/>
      <c r="Y468" s="447" t="str">
        <f>IF($G468="","",IF(OR(MONTH($C468)=1,MONTH($C468)=2,MONTH($C468)=3),1,IF(OR(MONTH($C468)=4,MONTH($C468)=5,MONTH($C468)=6),2,IF(OR(MONTH($C468)=7,MONTH($C468)=8,MONTH($C468)=9),3,IF(OR(MONTH($C468)=10,MONTH($C468)=11,MONTH($C468)=12),4)))))</f>
        <v/>
      </c>
      <c r="Z468" s="447" t="str">
        <f>IF(C468="","","Ngày  "&amp;DAY(C468)&amp; "  "&amp;"Tháng  "&amp;MONTH(C468) &amp;"  "&amp;"Năm"&amp;"  " &amp;YEAR(C468))</f>
        <v/>
      </c>
      <c r="AA468" s="169"/>
      <c r="AB468" s="169"/>
      <c r="AC468" s="169"/>
      <c r="AD468" s="169"/>
      <c r="AE468" s="447" t="str">
        <f t="shared" si="21"/>
        <v/>
      </c>
      <c r="AF468" s="169"/>
      <c r="AG468" s="169"/>
    </row>
    <row r="469" spans="2:33" x14ac:dyDescent="0.25">
      <c r="B469" s="169"/>
      <c r="C469" s="170"/>
      <c r="D469" s="443"/>
      <c r="E469" s="169"/>
      <c r="F469" s="171"/>
      <c r="G469" s="169"/>
      <c r="H469" s="169"/>
      <c r="I469" s="172"/>
      <c r="J469" s="172"/>
      <c r="K469" s="173"/>
      <c r="L469" s="173"/>
      <c r="M469" s="173"/>
      <c r="N469" s="174"/>
      <c r="O469" s="444">
        <f t="shared" si="22"/>
        <v>0</v>
      </c>
      <c r="P469" s="169"/>
      <c r="Q469" s="436"/>
      <c r="R469" s="436"/>
      <c r="S469" s="445" t="str">
        <f>IFERROR(IF(R469="",VLOOKUP(Q469,DMKH_NCC!$C$7:$G$150,3,0),VLOOKUP(R469,DMKH_NCC!$C$7:$G$150,3,0)),"")</f>
        <v/>
      </c>
      <c r="T469" s="445" t="str">
        <f>IFERROR(IF(R469="",VLOOKUP(Q469,DMKH_NCC!$C$7:$G$150,4,0),VLOOKUP(R469,DMKH_NCC!$C$7:$G$150,4,0)),"")</f>
        <v/>
      </c>
      <c r="U469" s="446" t="str">
        <f>IFERROR(IF(R469="",VLOOKUP(Q469,DMKH_NCC!$C$7:$G$150,5,0),VLOOKUP(R469,DMKH_NCC!$C$7:$G$150,5,0)),"")</f>
        <v/>
      </c>
      <c r="V469" s="169"/>
      <c r="W469" s="169"/>
      <c r="X469" s="171"/>
      <c r="Y469" s="447" t="str">
        <f>IF($G469="","",IF(OR(MONTH($C469)=1,MONTH($C469)=2,MONTH($C469)=3),1,IF(OR(MONTH($C469)=4,MONTH($C469)=5,MONTH($C469)=6),2,IF(OR(MONTH($C469)=7,MONTH($C469)=8,MONTH($C469)=9),3,IF(OR(MONTH($C469)=10,MONTH($C469)=11,MONTH($C469)=12),4)))))</f>
        <v/>
      </c>
      <c r="Z469" s="447" t="str">
        <f>IF(C469="","","Ngày  "&amp;DAY(C469)&amp; "  "&amp;"Tháng  "&amp;MONTH(C469) &amp;"  "&amp;"Năm"&amp;"  " &amp;YEAR(C469))</f>
        <v/>
      </c>
      <c r="AA469" s="169"/>
      <c r="AB469" s="169"/>
      <c r="AC469" s="169"/>
      <c r="AD469" s="169"/>
      <c r="AE469" s="447" t="str">
        <f t="shared" si="21"/>
        <v/>
      </c>
      <c r="AF469" s="169"/>
      <c r="AG469" s="169"/>
    </row>
    <row r="470" spans="2:33" x14ac:dyDescent="0.25">
      <c r="B470" s="169"/>
      <c r="C470" s="170"/>
      <c r="D470" s="443"/>
      <c r="E470" s="169"/>
      <c r="F470" s="171"/>
      <c r="G470" s="169"/>
      <c r="H470" s="169"/>
      <c r="I470" s="172"/>
      <c r="J470" s="172"/>
      <c r="K470" s="173"/>
      <c r="L470" s="173"/>
      <c r="M470" s="173"/>
      <c r="N470" s="174"/>
      <c r="O470" s="444">
        <f t="shared" si="22"/>
        <v>0</v>
      </c>
      <c r="P470" s="169"/>
      <c r="Q470" s="436"/>
      <c r="R470" s="436"/>
      <c r="S470" s="445" t="str">
        <f>IFERROR(IF(R470="",VLOOKUP(Q470,DMKH_NCC!$C$7:$G$150,3,0),VLOOKUP(R470,DMKH_NCC!$C$7:$G$150,3,0)),"")</f>
        <v/>
      </c>
      <c r="T470" s="445" t="str">
        <f>IFERROR(IF(R470="",VLOOKUP(Q470,DMKH_NCC!$C$7:$G$150,4,0),VLOOKUP(R470,DMKH_NCC!$C$7:$G$150,4,0)),"")</f>
        <v/>
      </c>
      <c r="U470" s="446" t="str">
        <f>IFERROR(IF(R470="",VLOOKUP(Q470,DMKH_NCC!$C$7:$G$150,5,0),VLOOKUP(R470,DMKH_NCC!$C$7:$G$150,5,0)),"")</f>
        <v/>
      </c>
      <c r="V470" s="169"/>
      <c r="W470" s="169"/>
      <c r="X470" s="171"/>
      <c r="Y470" s="447" t="str">
        <f>IF($G470="","",IF(OR(MONTH($C470)=1,MONTH($C470)=2,MONTH($C470)=3),1,IF(OR(MONTH($C470)=4,MONTH($C470)=5,MONTH($C470)=6),2,IF(OR(MONTH($C470)=7,MONTH($C470)=8,MONTH($C470)=9),3,IF(OR(MONTH($C470)=10,MONTH($C470)=11,MONTH($C470)=12),4)))))</f>
        <v/>
      </c>
      <c r="Z470" s="447" t="str">
        <f>IF(C470="","","Ngày  "&amp;DAY(C470)&amp; "  "&amp;"Tháng  "&amp;MONTH(C470) &amp;"  "&amp;"Năm"&amp;"  " &amp;YEAR(C470))</f>
        <v/>
      </c>
      <c r="AA470" s="169"/>
      <c r="AB470" s="169"/>
      <c r="AC470" s="169"/>
      <c r="AD470" s="169"/>
      <c r="AE470" s="447" t="str">
        <f t="shared" si="21"/>
        <v/>
      </c>
      <c r="AF470" s="169"/>
      <c r="AG470" s="169"/>
    </row>
    <row r="471" spans="2:33" x14ac:dyDescent="0.25">
      <c r="B471" s="169"/>
      <c r="C471" s="170"/>
      <c r="D471" s="443"/>
      <c r="E471" s="169"/>
      <c r="F471" s="171"/>
      <c r="G471" s="169"/>
      <c r="H471" s="169"/>
      <c r="I471" s="172"/>
      <c r="J471" s="172"/>
      <c r="K471" s="173"/>
      <c r="L471" s="173"/>
      <c r="M471" s="173"/>
      <c r="N471" s="174"/>
      <c r="O471" s="444">
        <f t="shared" si="22"/>
        <v>0</v>
      </c>
      <c r="P471" s="169"/>
      <c r="Q471" s="436"/>
      <c r="R471" s="436"/>
      <c r="S471" s="445" t="str">
        <f>IFERROR(IF(R471="",VLOOKUP(Q471,DMKH_NCC!$C$7:$G$150,3,0),VLOOKUP(R471,DMKH_NCC!$C$7:$G$150,3,0)),"")</f>
        <v/>
      </c>
      <c r="T471" s="445" t="str">
        <f>IFERROR(IF(R471="",VLOOKUP(Q471,DMKH_NCC!$C$7:$G$150,4,0),VLOOKUP(R471,DMKH_NCC!$C$7:$G$150,4,0)),"")</f>
        <v/>
      </c>
      <c r="U471" s="446" t="str">
        <f>IFERROR(IF(R471="",VLOOKUP(Q471,DMKH_NCC!$C$7:$G$150,5,0),VLOOKUP(R471,DMKH_NCC!$C$7:$G$150,5,0)),"")</f>
        <v/>
      </c>
      <c r="V471" s="169"/>
      <c r="W471" s="169"/>
      <c r="X471" s="171"/>
      <c r="Y471" s="447" t="str">
        <f>IF($G471="","",IF(OR(MONTH($C471)=1,MONTH($C471)=2,MONTH($C471)=3),1,IF(OR(MONTH($C471)=4,MONTH($C471)=5,MONTH($C471)=6),2,IF(OR(MONTH($C471)=7,MONTH($C471)=8,MONTH($C471)=9),3,IF(OR(MONTH($C471)=10,MONTH($C471)=11,MONTH($C471)=12),4)))))</f>
        <v/>
      </c>
      <c r="Z471" s="447" t="str">
        <f>IF(C471="","","Ngày  "&amp;DAY(C471)&amp; "  "&amp;"Tháng  "&amp;MONTH(C471) &amp;"  "&amp;"Năm"&amp;"  " &amp;YEAR(C471))</f>
        <v/>
      </c>
      <c r="AA471" s="169"/>
      <c r="AB471" s="169"/>
      <c r="AC471" s="169"/>
      <c r="AD471" s="169"/>
      <c r="AE471" s="447" t="str">
        <f t="shared" si="21"/>
        <v/>
      </c>
      <c r="AF471" s="169"/>
      <c r="AG471" s="169"/>
    </row>
    <row r="472" spans="2:33" x14ac:dyDescent="0.25">
      <c r="B472" s="169"/>
      <c r="C472" s="170"/>
      <c r="D472" s="443"/>
      <c r="E472" s="169"/>
      <c r="F472" s="171"/>
      <c r="G472" s="169"/>
      <c r="H472" s="169"/>
      <c r="I472" s="172"/>
      <c r="J472" s="172"/>
      <c r="K472" s="173"/>
      <c r="L472" s="173"/>
      <c r="M472" s="173"/>
      <c r="N472" s="174"/>
      <c r="O472" s="444">
        <f t="shared" si="22"/>
        <v>0</v>
      </c>
      <c r="P472" s="169"/>
      <c r="Q472" s="436"/>
      <c r="R472" s="436"/>
      <c r="S472" s="445" t="str">
        <f>IFERROR(IF(R472="",VLOOKUP(Q472,DMKH_NCC!$C$7:$G$150,3,0),VLOOKUP(R472,DMKH_NCC!$C$7:$G$150,3,0)),"")</f>
        <v/>
      </c>
      <c r="T472" s="445" t="str">
        <f>IFERROR(IF(R472="",VLOOKUP(Q472,DMKH_NCC!$C$7:$G$150,4,0),VLOOKUP(R472,DMKH_NCC!$C$7:$G$150,4,0)),"")</f>
        <v/>
      </c>
      <c r="U472" s="446" t="str">
        <f>IFERROR(IF(R472="",VLOOKUP(Q472,DMKH_NCC!$C$7:$G$150,5,0),VLOOKUP(R472,DMKH_NCC!$C$7:$G$150,5,0)),"")</f>
        <v/>
      </c>
      <c r="V472" s="169"/>
      <c r="W472" s="169"/>
      <c r="X472" s="171"/>
      <c r="Y472" s="447" t="str">
        <f>IF($G472="","",IF(OR(MONTH($C472)=1,MONTH($C472)=2,MONTH($C472)=3),1,IF(OR(MONTH($C472)=4,MONTH($C472)=5,MONTH($C472)=6),2,IF(OR(MONTH($C472)=7,MONTH($C472)=8,MONTH($C472)=9),3,IF(OR(MONTH($C472)=10,MONTH($C472)=11,MONTH($C472)=12),4)))))</f>
        <v/>
      </c>
      <c r="Z472" s="447" t="str">
        <f>IF(C472="","","Ngày  "&amp;DAY(C472)&amp; "  "&amp;"Tháng  "&amp;MONTH(C472) &amp;"  "&amp;"Năm"&amp;"  " &amp;YEAR(C472))</f>
        <v/>
      </c>
      <c r="AA472" s="169"/>
      <c r="AB472" s="169"/>
      <c r="AC472" s="169"/>
      <c r="AD472" s="169"/>
      <c r="AE472" s="447" t="str">
        <f t="shared" si="21"/>
        <v/>
      </c>
      <c r="AF472" s="169"/>
      <c r="AG472" s="169"/>
    </row>
    <row r="473" spans="2:33" x14ac:dyDescent="0.25">
      <c r="B473" s="169"/>
      <c r="C473" s="170"/>
      <c r="D473" s="443"/>
      <c r="E473" s="169"/>
      <c r="F473" s="171"/>
      <c r="G473" s="169"/>
      <c r="H473" s="169"/>
      <c r="I473" s="172"/>
      <c r="J473" s="172"/>
      <c r="K473" s="173"/>
      <c r="L473" s="173"/>
      <c r="M473" s="173"/>
      <c r="N473" s="174"/>
      <c r="O473" s="444">
        <f t="shared" si="22"/>
        <v>0</v>
      </c>
      <c r="P473" s="169"/>
      <c r="Q473" s="436"/>
      <c r="R473" s="436"/>
      <c r="S473" s="445" t="str">
        <f>IFERROR(IF(R473="",VLOOKUP(Q473,DMKH_NCC!$C$7:$G$150,3,0),VLOOKUP(R473,DMKH_NCC!$C$7:$G$150,3,0)),"")</f>
        <v/>
      </c>
      <c r="T473" s="445" t="str">
        <f>IFERROR(IF(R473="",VLOOKUP(Q473,DMKH_NCC!$C$7:$G$150,4,0),VLOOKUP(R473,DMKH_NCC!$C$7:$G$150,4,0)),"")</f>
        <v/>
      </c>
      <c r="U473" s="446" t="str">
        <f>IFERROR(IF(R473="",VLOOKUP(Q473,DMKH_NCC!$C$7:$G$150,5,0),VLOOKUP(R473,DMKH_NCC!$C$7:$G$150,5,0)),"")</f>
        <v/>
      </c>
      <c r="V473" s="169"/>
      <c r="W473" s="169"/>
      <c r="X473" s="171"/>
      <c r="Y473" s="447" t="str">
        <f>IF($G473="","",IF(OR(MONTH($C473)=1,MONTH($C473)=2,MONTH($C473)=3),1,IF(OR(MONTH($C473)=4,MONTH($C473)=5,MONTH($C473)=6),2,IF(OR(MONTH($C473)=7,MONTH($C473)=8,MONTH($C473)=9),3,IF(OR(MONTH($C473)=10,MONTH($C473)=11,MONTH($C473)=12),4)))))</f>
        <v/>
      </c>
      <c r="Z473" s="447" t="str">
        <f>IF(C473="","","Ngày  "&amp;DAY(C473)&amp; "  "&amp;"Tháng  "&amp;MONTH(C473) &amp;"  "&amp;"Năm"&amp;"  " &amp;YEAR(C473))</f>
        <v/>
      </c>
      <c r="AA473" s="169"/>
      <c r="AB473" s="169"/>
      <c r="AC473" s="169"/>
      <c r="AD473" s="169"/>
      <c r="AE473" s="447" t="str">
        <f t="shared" si="21"/>
        <v/>
      </c>
      <c r="AF473" s="169"/>
      <c r="AG473" s="169"/>
    </row>
    <row r="474" spans="2:33" x14ac:dyDescent="0.25">
      <c r="B474" s="169"/>
      <c r="C474" s="170"/>
      <c r="D474" s="443"/>
      <c r="E474" s="169"/>
      <c r="F474" s="171"/>
      <c r="G474" s="169"/>
      <c r="H474" s="169"/>
      <c r="I474" s="172"/>
      <c r="J474" s="172"/>
      <c r="K474" s="173"/>
      <c r="L474" s="173"/>
      <c r="M474" s="173"/>
      <c r="N474" s="174"/>
      <c r="O474" s="444">
        <f t="shared" si="22"/>
        <v>0</v>
      </c>
      <c r="P474" s="169"/>
      <c r="Q474" s="436"/>
      <c r="R474" s="436"/>
      <c r="S474" s="445" t="str">
        <f>IFERROR(IF(R474="",VLOOKUP(Q474,DMKH_NCC!$C$7:$G$150,3,0),VLOOKUP(R474,DMKH_NCC!$C$7:$G$150,3,0)),"")</f>
        <v/>
      </c>
      <c r="T474" s="445" t="str">
        <f>IFERROR(IF(R474="",VLOOKUP(Q474,DMKH_NCC!$C$7:$G$150,4,0),VLOOKUP(R474,DMKH_NCC!$C$7:$G$150,4,0)),"")</f>
        <v/>
      </c>
      <c r="U474" s="446" t="str">
        <f>IFERROR(IF(R474="",VLOOKUP(Q474,DMKH_NCC!$C$7:$G$150,5,0),VLOOKUP(R474,DMKH_NCC!$C$7:$G$150,5,0)),"")</f>
        <v/>
      </c>
      <c r="V474" s="169"/>
      <c r="W474" s="169"/>
      <c r="X474" s="171"/>
      <c r="Y474" s="447" t="str">
        <f>IF($G474="","",IF(OR(MONTH($C474)=1,MONTH($C474)=2,MONTH($C474)=3),1,IF(OR(MONTH($C474)=4,MONTH($C474)=5,MONTH($C474)=6),2,IF(OR(MONTH($C474)=7,MONTH($C474)=8,MONTH($C474)=9),3,IF(OR(MONTH($C474)=10,MONTH($C474)=11,MONTH($C474)=12),4)))))</f>
        <v/>
      </c>
      <c r="Z474" s="447" t="str">
        <f>IF(C474="","","Ngày  "&amp;DAY(C474)&amp; "  "&amp;"Tháng  "&amp;MONTH(C474) &amp;"  "&amp;"Năm"&amp;"  " &amp;YEAR(C474))</f>
        <v/>
      </c>
      <c r="AA474" s="169"/>
      <c r="AB474" s="169"/>
      <c r="AC474" s="169"/>
      <c r="AD474" s="169"/>
      <c r="AE474" s="447" t="str">
        <f t="shared" si="21"/>
        <v/>
      </c>
      <c r="AF474" s="169"/>
      <c r="AG474" s="169"/>
    </row>
    <row r="475" spans="2:33" x14ac:dyDescent="0.25">
      <c r="B475" s="169"/>
      <c r="C475" s="170"/>
      <c r="D475" s="443"/>
      <c r="E475" s="169"/>
      <c r="F475" s="171"/>
      <c r="G475" s="169"/>
      <c r="H475" s="169"/>
      <c r="I475" s="172"/>
      <c r="J475" s="172"/>
      <c r="K475" s="173"/>
      <c r="L475" s="173"/>
      <c r="M475" s="173"/>
      <c r="N475" s="174"/>
      <c r="O475" s="444">
        <f t="shared" si="22"/>
        <v>0</v>
      </c>
      <c r="P475" s="169"/>
      <c r="Q475" s="436"/>
      <c r="R475" s="436"/>
      <c r="S475" s="445" t="str">
        <f>IFERROR(IF(R475="",VLOOKUP(Q475,DMKH_NCC!$C$7:$G$150,3,0),VLOOKUP(R475,DMKH_NCC!$C$7:$G$150,3,0)),"")</f>
        <v/>
      </c>
      <c r="T475" s="445" t="str">
        <f>IFERROR(IF(R475="",VLOOKUP(Q475,DMKH_NCC!$C$7:$G$150,4,0),VLOOKUP(R475,DMKH_NCC!$C$7:$G$150,4,0)),"")</f>
        <v/>
      </c>
      <c r="U475" s="446" t="str">
        <f>IFERROR(IF(R475="",VLOOKUP(Q475,DMKH_NCC!$C$7:$G$150,5,0),VLOOKUP(R475,DMKH_NCC!$C$7:$G$150,5,0)),"")</f>
        <v/>
      </c>
      <c r="V475" s="169"/>
      <c r="W475" s="169"/>
      <c r="X475" s="171"/>
      <c r="Y475" s="447" t="str">
        <f>IF($G475="","",IF(OR(MONTH($C475)=1,MONTH($C475)=2,MONTH($C475)=3),1,IF(OR(MONTH($C475)=4,MONTH($C475)=5,MONTH($C475)=6),2,IF(OR(MONTH($C475)=7,MONTH($C475)=8,MONTH($C475)=9),3,IF(OR(MONTH($C475)=10,MONTH($C475)=11,MONTH($C475)=12),4)))))</f>
        <v/>
      </c>
      <c r="Z475" s="447" t="str">
        <f>IF(C475="","","Ngày  "&amp;DAY(C475)&amp; "  "&amp;"Tháng  "&amp;MONTH(C475) &amp;"  "&amp;"Năm"&amp;"  " &amp;YEAR(C475))</f>
        <v/>
      </c>
      <c r="AA475" s="169"/>
      <c r="AB475" s="169"/>
      <c r="AC475" s="169"/>
      <c r="AD475" s="169"/>
      <c r="AE475" s="447" t="str">
        <f t="shared" si="21"/>
        <v/>
      </c>
      <c r="AF475" s="169"/>
      <c r="AG475" s="169"/>
    </row>
    <row r="476" spans="2:33" x14ac:dyDescent="0.25">
      <c r="B476" s="169"/>
      <c r="C476" s="170"/>
      <c r="D476" s="443"/>
      <c r="E476" s="169"/>
      <c r="F476" s="171"/>
      <c r="G476" s="169"/>
      <c r="H476" s="169"/>
      <c r="I476" s="172"/>
      <c r="J476" s="172"/>
      <c r="K476" s="173"/>
      <c r="L476" s="173"/>
      <c r="M476" s="173"/>
      <c r="N476" s="174"/>
      <c r="O476" s="444">
        <f t="shared" si="22"/>
        <v>0</v>
      </c>
      <c r="P476" s="169"/>
      <c r="Q476" s="436"/>
      <c r="R476" s="436"/>
      <c r="S476" s="445" t="str">
        <f>IFERROR(IF(R476="",VLOOKUP(Q476,DMKH_NCC!$C$7:$G$150,3,0),VLOOKUP(R476,DMKH_NCC!$C$7:$G$150,3,0)),"")</f>
        <v/>
      </c>
      <c r="T476" s="445" t="str">
        <f>IFERROR(IF(R476="",VLOOKUP(Q476,DMKH_NCC!$C$7:$G$150,4,0),VLOOKUP(R476,DMKH_NCC!$C$7:$G$150,4,0)),"")</f>
        <v/>
      </c>
      <c r="U476" s="446" t="str">
        <f>IFERROR(IF(R476="",VLOOKUP(Q476,DMKH_NCC!$C$7:$G$150,5,0),VLOOKUP(R476,DMKH_NCC!$C$7:$G$150,5,0)),"")</f>
        <v/>
      </c>
      <c r="V476" s="169"/>
      <c r="W476" s="169"/>
      <c r="X476" s="171"/>
      <c r="Y476" s="447" t="str">
        <f>IF($G476="","",IF(OR(MONTH($C476)=1,MONTH($C476)=2,MONTH($C476)=3),1,IF(OR(MONTH($C476)=4,MONTH($C476)=5,MONTH($C476)=6),2,IF(OR(MONTH($C476)=7,MONTH($C476)=8,MONTH($C476)=9),3,IF(OR(MONTH($C476)=10,MONTH($C476)=11,MONTH($C476)=12),4)))))</f>
        <v/>
      </c>
      <c r="Z476" s="447" t="str">
        <f>IF(C476="","","Ngày  "&amp;DAY(C476)&amp; "  "&amp;"Tháng  "&amp;MONTH(C476) &amp;"  "&amp;"Năm"&amp;"  " &amp;YEAR(C476))</f>
        <v/>
      </c>
      <c r="AA476" s="169"/>
      <c r="AB476" s="169"/>
      <c r="AC476" s="169"/>
      <c r="AD476" s="169"/>
      <c r="AE476" s="447" t="str">
        <f t="shared" si="21"/>
        <v/>
      </c>
      <c r="AF476" s="169"/>
      <c r="AG476" s="169"/>
    </row>
    <row r="477" spans="2:33" x14ac:dyDescent="0.25">
      <c r="B477" s="169"/>
      <c r="C477" s="170"/>
      <c r="D477" s="443"/>
      <c r="E477" s="169"/>
      <c r="F477" s="171"/>
      <c r="G477" s="169"/>
      <c r="H477" s="169"/>
      <c r="I477" s="172"/>
      <c r="J477" s="172"/>
      <c r="K477" s="173"/>
      <c r="L477" s="173"/>
      <c r="M477" s="173"/>
      <c r="N477" s="174"/>
      <c r="O477" s="444">
        <f t="shared" si="22"/>
        <v>0</v>
      </c>
      <c r="P477" s="169"/>
      <c r="Q477" s="436"/>
      <c r="R477" s="436"/>
      <c r="S477" s="445" t="str">
        <f>IFERROR(IF(R477="",VLOOKUP(Q477,DMKH_NCC!$C$7:$G$150,3,0),VLOOKUP(R477,DMKH_NCC!$C$7:$G$150,3,0)),"")</f>
        <v/>
      </c>
      <c r="T477" s="445" t="str">
        <f>IFERROR(IF(R477="",VLOOKUP(Q477,DMKH_NCC!$C$7:$G$150,4,0),VLOOKUP(R477,DMKH_NCC!$C$7:$G$150,4,0)),"")</f>
        <v/>
      </c>
      <c r="U477" s="446" t="str">
        <f>IFERROR(IF(R477="",VLOOKUP(Q477,DMKH_NCC!$C$7:$G$150,5,0),VLOOKUP(R477,DMKH_NCC!$C$7:$G$150,5,0)),"")</f>
        <v/>
      </c>
      <c r="V477" s="169"/>
      <c r="W477" s="169"/>
      <c r="X477" s="171"/>
      <c r="Y477" s="447" t="str">
        <f>IF($G477="","",IF(OR(MONTH($C477)=1,MONTH($C477)=2,MONTH($C477)=3),1,IF(OR(MONTH($C477)=4,MONTH($C477)=5,MONTH($C477)=6),2,IF(OR(MONTH($C477)=7,MONTH($C477)=8,MONTH($C477)=9),3,IF(OR(MONTH($C477)=10,MONTH($C477)=11,MONTH($C477)=12),4)))))</f>
        <v/>
      </c>
      <c r="Z477" s="447" t="str">
        <f>IF(C477="","","Ngày  "&amp;DAY(C477)&amp; "  "&amp;"Tháng  "&amp;MONTH(C477) &amp;"  "&amp;"Năm"&amp;"  " &amp;YEAR(C477))</f>
        <v/>
      </c>
      <c r="AA477" s="169"/>
      <c r="AB477" s="169"/>
      <c r="AC477" s="169"/>
      <c r="AD477" s="169"/>
      <c r="AE477" s="447" t="str">
        <f t="shared" si="21"/>
        <v/>
      </c>
      <c r="AF477" s="169"/>
      <c r="AG477" s="169"/>
    </row>
    <row r="478" spans="2:33" x14ac:dyDescent="0.25">
      <c r="B478" s="169"/>
      <c r="C478" s="170"/>
      <c r="D478" s="443"/>
      <c r="E478" s="169"/>
      <c r="F478" s="171"/>
      <c r="G478" s="169"/>
      <c r="H478" s="169"/>
      <c r="I478" s="172"/>
      <c r="J478" s="172"/>
      <c r="K478" s="173"/>
      <c r="L478" s="173"/>
      <c r="M478" s="173"/>
      <c r="N478" s="174"/>
      <c r="O478" s="444">
        <f t="shared" si="22"/>
        <v>0</v>
      </c>
      <c r="P478" s="169"/>
      <c r="Q478" s="436"/>
      <c r="R478" s="436"/>
      <c r="S478" s="445" t="str">
        <f>IFERROR(IF(R478="",VLOOKUP(Q478,DMKH_NCC!$C$7:$G$150,3,0),VLOOKUP(R478,DMKH_NCC!$C$7:$G$150,3,0)),"")</f>
        <v/>
      </c>
      <c r="T478" s="445" t="str">
        <f>IFERROR(IF(R478="",VLOOKUP(Q478,DMKH_NCC!$C$7:$G$150,4,0),VLOOKUP(R478,DMKH_NCC!$C$7:$G$150,4,0)),"")</f>
        <v/>
      </c>
      <c r="U478" s="446" t="str">
        <f>IFERROR(IF(R478="",VLOOKUP(Q478,DMKH_NCC!$C$7:$G$150,5,0),VLOOKUP(R478,DMKH_NCC!$C$7:$G$150,5,0)),"")</f>
        <v/>
      </c>
      <c r="V478" s="169"/>
      <c r="W478" s="169"/>
      <c r="X478" s="171"/>
      <c r="Y478" s="447" t="str">
        <f>IF($G478="","",IF(OR(MONTH($C478)=1,MONTH($C478)=2,MONTH($C478)=3),1,IF(OR(MONTH($C478)=4,MONTH($C478)=5,MONTH($C478)=6),2,IF(OR(MONTH($C478)=7,MONTH($C478)=8,MONTH($C478)=9),3,IF(OR(MONTH($C478)=10,MONTH($C478)=11,MONTH($C478)=12),4)))))</f>
        <v/>
      </c>
      <c r="Z478" s="447" t="str">
        <f>IF(C478="","","Ngày  "&amp;DAY(C478)&amp; "  "&amp;"Tháng  "&amp;MONTH(C478) &amp;"  "&amp;"Năm"&amp;"  " &amp;YEAR(C478))</f>
        <v/>
      </c>
      <c r="AA478" s="169"/>
      <c r="AB478" s="169"/>
      <c r="AC478" s="169"/>
      <c r="AD478" s="169"/>
      <c r="AE478" s="447" t="str">
        <f t="shared" si="21"/>
        <v/>
      </c>
      <c r="AF478" s="169"/>
      <c r="AG478" s="169"/>
    </row>
    <row r="479" spans="2:33" x14ac:dyDescent="0.25">
      <c r="B479" s="169"/>
      <c r="C479" s="170"/>
      <c r="D479" s="443"/>
      <c r="E479" s="169"/>
      <c r="F479" s="171"/>
      <c r="G479" s="169"/>
      <c r="H479" s="169"/>
      <c r="I479" s="172"/>
      <c r="J479" s="172"/>
      <c r="K479" s="173"/>
      <c r="L479" s="173"/>
      <c r="M479" s="173"/>
      <c r="N479" s="174"/>
      <c r="O479" s="444">
        <f t="shared" si="22"/>
        <v>0</v>
      </c>
      <c r="P479" s="169"/>
      <c r="Q479" s="436"/>
      <c r="R479" s="436"/>
      <c r="S479" s="445" t="str">
        <f>IFERROR(IF(R479="",VLOOKUP(Q479,DMKH_NCC!$C$7:$G$150,3,0),VLOOKUP(R479,DMKH_NCC!$C$7:$G$150,3,0)),"")</f>
        <v/>
      </c>
      <c r="T479" s="445" t="str">
        <f>IFERROR(IF(R479="",VLOOKUP(Q479,DMKH_NCC!$C$7:$G$150,4,0),VLOOKUP(R479,DMKH_NCC!$C$7:$G$150,4,0)),"")</f>
        <v/>
      </c>
      <c r="U479" s="446" t="str">
        <f>IFERROR(IF(R479="",VLOOKUP(Q479,DMKH_NCC!$C$7:$G$150,5,0),VLOOKUP(R479,DMKH_NCC!$C$7:$G$150,5,0)),"")</f>
        <v/>
      </c>
      <c r="V479" s="169"/>
      <c r="W479" s="169"/>
      <c r="X479" s="171"/>
      <c r="Y479" s="447" t="str">
        <f>IF($G479="","",IF(OR(MONTH($C479)=1,MONTH($C479)=2,MONTH($C479)=3),1,IF(OR(MONTH($C479)=4,MONTH($C479)=5,MONTH($C479)=6),2,IF(OR(MONTH($C479)=7,MONTH($C479)=8,MONTH($C479)=9),3,IF(OR(MONTH($C479)=10,MONTH($C479)=11,MONTH($C479)=12),4)))))</f>
        <v/>
      </c>
      <c r="Z479" s="447" t="str">
        <f>IF(C479="","","Ngày  "&amp;DAY(C479)&amp; "  "&amp;"Tháng  "&amp;MONTH(C479) &amp;"  "&amp;"Năm"&amp;"  " &amp;YEAR(C479))</f>
        <v/>
      </c>
      <c r="AA479" s="169"/>
      <c r="AB479" s="169"/>
      <c r="AC479" s="169"/>
      <c r="AD479" s="169"/>
      <c r="AE479" s="447" t="str">
        <f t="shared" si="21"/>
        <v/>
      </c>
      <c r="AF479" s="169"/>
      <c r="AG479" s="169"/>
    </row>
    <row r="480" spans="2:33" x14ac:dyDescent="0.25">
      <c r="B480" s="169"/>
      <c r="C480" s="170"/>
      <c r="D480" s="443"/>
      <c r="E480" s="169"/>
      <c r="F480" s="171"/>
      <c r="G480" s="169"/>
      <c r="H480" s="169"/>
      <c r="I480" s="172"/>
      <c r="J480" s="172"/>
      <c r="K480" s="173"/>
      <c r="L480" s="173"/>
      <c r="M480" s="173"/>
      <c r="N480" s="174"/>
      <c r="O480" s="444">
        <f t="shared" si="22"/>
        <v>0</v>
      </c>
      <c r="P480" s="169"/>
      <c r="Q480" s="436"/>
      <c r="R480" s="436"/>
      <c r="S480" s="445" t="str">
        <f>IFERROR(IF(R480="",VLOOKUP(Q480,DMKH_NCC!$C$7:$G$150,3,0),VLOOKUP(R480,DMKH_NCC!$C$7:$G$150,3,0)),"")</f>
        <v/>
      </c>
      <c r="T480" s="445" t="str">
        <f>IFERROR(IF(R480="",VLOOKUP(Q480,DMKH_NCC!$C$7:$G$150,4,0),VLOOKUP(R480,DMKH_NCC!$C$7:$G$150,4,0)),"")</f>
        <v/>
      </c>
      <c r="U480" s="446" t="str">
        <f>IFERROR(IF(R480="",VLOOKUP(Q480,DMKH_NCC!$C$7:$G$150,5,0),VLOOKUP(R480,DMKH_NCC!$C$7:$G$150,5,0)),"")</f>
        <v/>
      </c>
      <c r="V480" s="169"/>
      <c r="W480" s="169"/>
      <c r="X480" s="171"/>
      <c r="Y480" s="447" t="str">
        <f>IF($G480="","",IF(OR(MONTH($C480)=1,MONTH($C480)=2,MONTH($C480)=3),1,IF(OR(MONTH($C480)=4,MONTH($C480)=5,MONTH($C480)=6),2,IF(OR(MONTH($C480)=7,MONTH($C480)=8,MONTH($C480)=9),3,IF(OR(MONTH($C480)=10,MONTH($C480)=11,MONTH($C480)=12),4)))))</f>
        <v/>
      </c>
      <c r="Z480" s="447" t="str">
        <f>IF(C480="","","Ngày  "&amp;DAY(C480)&amp; "  "&amp;"Tháng  "&amp;MONTH(C480) &amp;"  "&amp;"Năm"&amp;"  " &amp;YEAR(C480))</f>
        <v/>
      </c>
      <c r="AA480" s="169"/>
      <c r="AB480" s="169"/>
      <c r="AC480" s="169"/>
      <c r="AD480" s="169"/>
      <c r="AE480" s="447" t="str">
        <f t="shared" si="21"/>
        <v/>
      </c>
      <c r="AF480" s="169"/>
      <c r="AG480" s="169"/>
    </row>
    <row r="481" spans="2:33" x14ac:dyDescent="0.25">
      <c r="B481" s="169"/>
      <c r="C481" s="170"/>
      <c r="D481" s="443"/>
      <c r="E481" s="169"/>
      <c r="F481" s="171"/>
      <c r="G481" s="169"/>
      <c r="H481" s="169"/>
      <c r="I481" s="172"/>
      <c r="J481" s="172"/>
      <c r="K481" s="173"/>
      <c r="L481" s="173"/>
      <c r="M481" s="173"/>
      <c r="N481" s="174"/>
      <c r="O481" s="444">
        <f t="shared" si="22"/>
        <v>0</v>
      </c>
      <c r="P481" s="169"/>
      <c r="Q481" s="436"/>
      <c r="R481" s="436"/>
      <c r="S481" s="445" t="str">
        <f>IFERROR(IF(R481="",VLOOKUP(Q481,DMKH_NCC!$C$7:$G$150,3,0),VLOOKUP(R481,DMKH_NCC!$C$7:$G$150,3,0)),"")</f>
        <v/>
      </c>
      <c r="T481" s="445" t="str">
        <f>IFERROR(IF(R481="",VLOOKUP(Q481,DMKH_NCC!$C$7:$G$150,4,0),VLOOKUP(R481,DMKH_NCC!$C$7:$G$150,4,0)),"")</f>
        <v/>
      </c>
      <c r="U481" s="446" t="str">
        <f>IFERROR(IF(R481="",VLOOKUP(Q481,DMKH_NCC!$C$7:$G$150,5,0),VLOOKUP(R481,DMKH_NCC!$C$7:$G$150,5,0)),"")</f>
        <v/>
      </c>
      <c r="V481" s="169"/>
      <c r="W481" s="169"/>
      <c r="X481" s="171"/>
      <c r="Y481" s="447" t="str">
        <f>IF($G481="","",IF(OR(MONTH($C481)=1,MONTH($C481)=2,MONTH($C481)=3),1,IF(OR(MONTH($C481)=4,MONTH($C481)=5,MONTH($C481)=6),2,IF(OR(MONTH($C481)=7,MONTH($C481)=8,MONTH($C481)=9),3,IF(OR(MONTH($C481)=10,MONTH($C481)=11,MONTH($C481)=12),4)))))</f>
        <v/>
      </c>
      <c r="Z481" s="447" t="str">
        <f>IF(C481="","","Ngày  "&amp;DAY(C481)&amp; "  "&amp;"Tháng  "&amp;MONTH(C481) &amp;"  "&amp;"Năm"&amp;"  " &amp;YEAR(C481))</f>
        <v/>
      </c>
      <c r="AA481" s="169"/>
      <c r="AB481" s="169"/>
      <c r="AC481" s="169"/>
      <c r="AD481" s="169"/>
      <c r="AE481" s="447" t="str">
        <f t="shared" si="21"/>
        <v/>
      </c>
      <c r="AF481" s="169"/>
      <c r="AG481" s="169"/>
    </row>
    <row r="482" spans="2:33" x14ac:dyDescent="0.25">
      <c r="B482" s="169"/>
      <c r="C482" s="170"/>
      <c r="D482" s="443"/>
      <c r="E482" s="169"/>
      <c r="F482" s="171"/>
      <c r="G482" s="169"/>
      <c r="H482" s="169"/>
      <c r="I482" s="172"/>
      <c r="J482" s="172"/>
      <c r="K482" s="173"/>
      <c r="L482" s="173"/>
      <c r="M482" s="173"/>
      <c r="N482" s="174"/>
      <c r="O482" s="444">
        <f t="shared" si="22"/>
        <v>0</v>
      </c>
      <c r="P482" s="169"/>
      <c r="Q482" s="436"/>
      <c r="R482" s="436"/>
      <c r="S482" s="445" t="str">
        <f>IFERROR(IF(R482="",VLOOKUP(Q482,DMKH_NCC!$C$7:$G$150,3,0),VLOOKUP(R482,DMKH_NCC!$C$7:$G$150,3,0)),"")</f>
        <v/>
      </c>
      <c r="T482" s="445" t="str">
        <f>IFERROR(IF(R482="",VLOOKUP(Q482,DMKH_NCC!$C$7:$G$150,4,0),VLOOKUP(R482,DMKH_NCC!$C$7:$G$150,4,0)),"")</f>
        <v/>
      </c>
      <c r="U482" s="446" t="str">
        <f>IFERROR(IF(R482="",VLOOKUP(Q482,DMKH_NCC!$C$7:$G$150,5,0),VLOOKUP(R482,DMKH_NCC!$C$7:$G$150,5,0)),"")</f>
        <v/>
      </c>
      <c r="V482" s="169"/>
      <c r="W482" s="169"/>
      <c r="X482" s="171"/>
      <c r="Y482" s="447" t="str">
        <f>IF($G482="","",IF(OR(MONTH($C482)=1,MONTH($C482)=2,MONTH($C482)=3),1,IF(OR(MONTH($C482)=4,MONTH($C482)=5,MONTH($C482)=6),2,IF(OR(MONTH($C482)=7,MONTH($C482)=8,MONTH($C482)=9),3,IF(OR(MONTH($C482)=10,MONTH($C482)=11,MONTH($C482)=12),4)))))</f>
        <v/>
      </c>
      <c r="Z482" s="447" t="str">
        <f>IF(C482="","","Ngày  "&amp;DAY(C482)&amp; "  "&amp;"Tháng  "&amp;MONTH(C482) &amp;"  "&amp;"Năm"&amp;"  " &amp;YEAR(C482))</f>
        <v/>
      </c>
      <c r="AA482" s="169"/>
      <c r="AB482" s="169"/>
      <c r="AC482" s="169"/>
      <c r="AD482" s="169"/>
      <c r="AE482" s="447" t="str">
        <f t="shared" si="21"/>
        <v/>
      </c>
      <c r="AF482" s="169"/>
      <c r="AG482" s="169"/>
    </row>
    <row r="483" spans="2:33" x14ac:dyDescent="0.25">
      <c r="B483" s="169"/>
      <c r="C483" s="170"/>
      <c r="D483" s="443"/>
      <c r="E483" s="169"/>
      <c r="F483" s="171"/>
      <c r="G483" s="169"/>
      <c r="H483" s="169"/>
      <c r="I483" s="172"/>
      <c r="J483" s="172"/>
      <c r="K483" s="173"/>
      <c r="L483" s="173"/>
      <c r="M483" s="173"/>
      <c r="N483" s="174"/>
      <c r="O483" s="444">
        <f t="shared" si="22"/>
        <v>0</v>
      </c>
      <c r="P483" s="169"/>
      <c r="Q483" s="436"/>
      <c r="R483" s="436"/>
      <c r="S483" s="445" t="str">
        <f>IFERROR(IF(R483="",VLOOKUP(Q483,DMKH_NCC!$C$7:$G$150,3,0),VLOOKUP(R483,DMKH_NCC!$C$7:$G$150,3,0)),"")</f>
        <v/>
      </c>
      <c r="T483" s="445" t="str">
        <f>IFERROR(IF(R483="",VLOOKUP(Q483,DMKH_NCC!$C$7:$G$150,4,0),VLOOKUP(R483,DMKH_NCC!$C$7:$G$150,4,0)),"")</f>
        <v/>
      </c>
      <c r="U483" s="446" t="str">
        <f>IFERROR(IF(R483="",VLOOKUP(Q483,DMKH_NCC!$C$7:$G$150,5,0),VLOOKUP(R483,DMKH_NCC!$C$7:$G$150,5,0)),"")</f>
        <v/>
      </c>
      <c r="V483" s="169"/>
      <c r="W483" s="169"/>
      <c r="X483" s="171"/>
      <c r="Y483" s="447" t="str">
        <f>IF($G483="","",IF(OR(MONTH($C483)=1,MONTH($C483)=2,MONTH($C483)=3),1,IF(OR(MONTH($C483)=4,MONTH($C483)=5,MONTH($C483)=6),2,IF(OR(MONTH($C483)=7,MONTH($C483)=8,MONTH($C483)=9),3,IF(OR(MONTH($C483)=10,MONTH($C483)=11,MONTH($C483)=12),4)))))</f>
        <v/>
      </c>
      <c r="Z483" s="447" t="str">
        <f>IF(C483="","","Ngày  "&amp;DAY(C483)&amp; "  "&amp;"Tháng  "&amp;MONTH(C483) &amp;"  "&amp;"Năm"&amp;"  " &amp;YEAR(C483))</f>
        <v/>
      </c>
      <c r="AA483" s="169"/>
      <c r="AB483" s="169"/>
      <c r="AC483" s="169"/>
      <c r="AD483" s="169"/>
      <c r="AE483" s="447" t="str">
        <f t="shared" si="21"/>
        <v/>
      </c>
      <c r="AF483" s="169"/>
      <c r="AG483" s="169"/>
    </row>
    <row r="484" spans="2:33" x14ac:dyDescent="0.25">
      <c r="B484" s="169"/>
      <c r="C484" s="170"/>
      <c r="D484" s="443"/>
      <c r="E484" s="169"/>
      <c r="F484" s="171"/>
      <c r="G484" s="169"/>
      <c r="H484" s="169"/>
      <c r="I484" s="172"/>
      <c r="J484" s="172"/>
      <c r="K484" s="173"/>
      <c r="L484" s="173"/>
      <c r="M484" s="173"/>
      <c r="N484" s="174"/>
      <c r="O484" s="444">
        <f t="shared" si="22"/>
        <v>0</v>
      </c>
      <c r="P484" s="169"/>
      <c r="Q484" s="436"/>
      <c r="R484" s="436"/>
      <c r="S484" s="445" t="str">
        <f>IFERROR(IF(R484="",VLOOKUP(Q484,DMKH_NCC!$C$7:$G$150,3,0),VLOOKUP(R484,DMKH_NCC!$C$7:$G$150,3,0)),"")</f>
        <v/>
      </c>
      <c r="T484" s="445" t="str">
        <f>IFERROR(IF(R484="",VLOOKUP(Q484,DMKH_NCC!$C$7:$G$150,4,0),VLOOKUP(R484,DMKH_NCC!$C$7:$G$150,4,0)),"")</f>
        <v/>
      </c>
      <c r="U484" s="446" t="str">
        <f>IFERROR(IF(R484="",VLOOKUP(Q484,DMKH_NCC!$C$7:$G$150,5,0),VLOOKUP(R484,DMKH_NCC!$C$7:$G$150,5,0)),"")</f>
        <v/>
      </c>
      <c r="V484" s="169"/>
      <c r="W484" s="169"/>
      <c r="X484" s="171"/>
      <c r="Y484" s="447" t="str">
        <f>IF($G484="","",IF(OR(MONTH($C484)=1,MONTH($C484)=2,MONTH($C484)=3),1,IF(OR(MONTH($C484)=4,MONTH($C484)=5,MONTH($C484)=6),2,IF(OR(MONTH($C484)=7,MONTH($C484)=8,MONTH($C484)=9),3,IF(OR(MONTH($C484)=10,MONTH($C484)=11,MONTH($C484)=12),4)))))</f>
        <v/>
      </c>
      <c r="Z484" s="447" t="str">
        <f>IF(C484="","","Ngày  "&amp;DAY(C484)&amp; "  "&amp;"Tháng  "&amp;MONTH(C484) &amp;"  "&amp;"Năm"&amp;"  " &amp;YEAR(C484))</f>
        <v/>
      </c>
      <c r="AA484" s="169"/>
      <c r="AB484" s="169"/>
      <c r="AC484" s="169"/>
      <c r="AD484" s="169"/>
      <c r="AE484" s="447" t="str">
        <f t="shared" si="21"/>
        <v/>
      </c>
      <c r="AF484" s="169"/>
      <c r="AG484" s="169"/>
    </row>
    <row r="485" spans="2:33" x14ac:dyDescent="0.25">
      <c r="B485" s="169"/>
      <c r="C485" s="170"/>
      <c r="D485" s="443"/>
      <c r="E485" s="169"/>
      <c r="F485" s="171"/>
      <c r="G485" s="169"/>
      <c r="H485" s="169"/>
      <c r="I485" s="172"/>
      <c r="J485" s="172"/>
      <c r="K485" s="173"/>
      <c r="L485" s="173"/>
      <c r="M485" s="173"/>
      <c r="N485" s="174"/>
      <c r="O485" s="444">
        <f t="shared" si="22"/>
        <v>0</v>
      </c>
      <c r="P485" s="169"/>
      <c r="Q485" s="436"/>
      <c r="R485" s="436"/>
      <c r="S485" s="445" t="str">
        <f>IFERROR(IF(R485="",VLOOKUP(Q485,DMKH_NCC!$C$7:$G$150,3,0),VLOOKUP(R485,DMKH_NCC!$C$7:$G$150,3,0)),"")</f>
        <v/>
      </c>
      <c r="T485" s="445" t="str">
        <f>IFERROR(IF(R485="",VLOOKUP(Q485,DMKH_NCC!$C$7:$G$150,4,0),VLOOKUP(R485,DMKH_NCC!$C$7:$G$150,4,0)),"")</f>
        <v/>
      </c>
      <c r="U485" s="446" t="str">
        <f>IFERROR(IF(R485="",VLOOKUP(Q485,DMKH_NCC!$C$7:$G$150,5,0),VLOOKUP(R485,DMKH_NCC!$C$7:$G$150,5,0)),"")</f>
        <v/>
      </c>
      <c r="V485" s="169"/>
      <c r="W485" s="169"/>
      <c r="X485" s="171"/>
      <c r="Y485" s="447" t="str">
        <f>IF($G485="","",IF(OR(MONTH($C485)=1,MONTH($C485)=2,MONTH($C485)=3),1,IF(OR(MONTH($C485)=4,MONTH($C485)=5,MONTH($C485)=6),2,IF(OR(MONTH($C485)=7,MONTH($C485)=8,MONTH($C485)=9),3,IF(OR(MONTH($C485)=10,MONTH($C485)=11,MONTH($C485)=12),4)))))</f>
        <v/>
      </c>
      <c r="Z485" s="447" t="str">
        <f>IF(C485="","","Ngày  "&amp;DAY(C485)&amp; "  "&amp;"Tháng  "&amp;MONTH(C485) &amp;"  "&amp;"Năm"&amp;"  " &amp;YEAR(C485))</f>
        <v/>
      </c>
      <c r="AA485" s="169"/>
      <c r="AB485" s="169"/>
      <c r="AC485" s="169"/>
      <c r="AD485" s="169"/>
      <c r="AE485" s="447" t="str">
        <f t="shared" si="21"/>
        <v/>
      </c>
      <c r="AF485" s="169"/>
      <c r="AG485" s="169"/>
    </row>
    <row r="486" spans="2:33" x14ac:dyDescent="0.25">
      <c r="B486" s="169"/>
      <c r="C486" s="170"/>
      <c r="D486" s="443"/>
      <c r="E486" s="169"/>
      <c r="F486" s="171"/>
      <c r="G486" s="169"/>
      <c r="H486" s="169"/>
      <c r="I486" s="172"/>
      <c r="J486" s="172"/>
      <c r="K486" s="173"/>
      <c r="L486" s="173"/>
      <c r="M486" s="173"/>
      <c r="N486" s="174"/>
      <c r="O486" s="444">
        <f t="shared" si="22"/>
        <v>0</v>
      </c>
      <c r="P486" s="169"/>
      <c r="Q486" s="436"/>
      <c r="R486" s="436"/>
      <c r="S486" s="445" t="str">
        <f>IFERROR(IF(R486="",VLOOKUP(Q486,DMKH_NCC!$C$7:$G$150,3,0),VLOOKUP(R486,DMKH_NCC!$C$7:$G$150,3,0)),"")</f>
        <v/>
      </c>
      <c r="T486" s="445" t="str">
        <f>IFERROR(IF(R486="",VLOOKUP(Q486,DMKH_NCC!$C$7:$G$150,4,0),VLOOKUP(R486,DMKH_NCC!$C$7:$G$150,4,0)),"")</f>
        <v/>
      </c>
      <c r="U486" s="446" t="str">
        <f>IFERROR(IF(R486="",VLOOKUP(Q486,DMKH_NCC!$C$7:$G$150,5,0),VLOOKUP(R486,DMKH_NCC!$C$7:$G$150,5,0)),"")</f>
        <v/>
      </c>
      <c r="V486" s="169"/>
      <c r="W486" s="169"/>
      <c r="X486" s="171"/>
      <c r="Y486" s="447" t="str">
        <f>IF($G486="","",IF(OR(MONTH($C486)=1,MONTH($C486)=2,MONTH($C486)=3),1,IF(OR(MONTH($C486)=4,MONTH($C486)=5,MONTH($C486)=6),2,IF(OR(MONTH($C486)=7,MONTH($C486)=8,MONTH($C486)=9),3,IF(OR(MONTH($C486)=10,MONTH($C486)=11,MONTH($C486)=12),4)))))</f>
        <v/>
      </c>
      <c r="Z486" s="447" t="str">
        <f>IF(C486="","","Ngày  "&amp;DAY(C486)&amp; "  "&amp;"Tháng  "&amp;MONTH(C486) &amp;"  "&amp;"Năm"&amp;"  " &amp;YEAR(C486))</f>
        <v/>
      </c>
      <c r="AA486" s="169"/>
      <c r="AB486" s="169"/>
      <c r="AC486" s="169"/>
      <c r="AD486" s="169"/>
      <c r="AE486" s="447" t="str">
        <f t="shared" si="21"/>
        <v/>
      </c>
      <c r="AF486" s="169"/>
      <c r="AG486" s="169"/>
    </row>
    <row r="487" spans="2:33" x14ac:dyDescent="0.25">
      <c r="B487" s="169"/>
      <c r="C487" s="170"/>
      <c r="D487" s="443"/>
      <c r="E487" s="169"/>
      <c r="F487" s="171"/>
      <c r="G487" s="169"/>
      <c r="H487" s="169"/>
      <c r="I487" s="172"/>
      <c r="J487" s="172"/>
      <c r="K487" s="173"/>
      <c r="L487" s="173"/>
      <c r="M487" s="173"/>
      <c r="N487" s="174"/>
      <c r="O487" s="444">
        <f t="shared" si="22"/>
        <v>0</v>
      </c>
      <c r="P487" s="169"/>
      <c r="Q487" s="436"/>
      <c r="R487" s="436"/>
      <c r="S487" s="445" t="str">
        <f>IFERROR(IF(R487="",VLOOKUP(Q487,DMKH_NCC!$C$7:$G$150,3,0),VLOOKUP(R487,DMKH_NCC!$C$7:$G$150,3,0)),"")</f>
        <v/>
      </c>
      <c r="T487" s="445" t="str">
        <f>IFERROR(IF(R487="",VLOOKUP(Q487,DMKH_NCC!$C$7:$G$150,4,0),VLOOKUP(R487,DMKH_NCC!$C$7:$G$150,4,0)),"")</f>
        <v/>
      </c>
      <c r="U487" s="446" t="str">
        <f>IFERROR(IF(R487="",VLOOKUP(Q487,DMKH_NCC!$C$7:$G$150,5,0),VLOOKUP(R487,DMKH_NCC!$C$7:$G$150,5,0)),"")</f>
        <v/>
      </c>
      <c r="V487" s="169"/>
      <c r="W487" s="169"/>
      <c r="X487" s="171"/>
      <c r="Y487" s="447" t="str">
        <f>IF($G487="","",IF(OR(MONTH($C487)=1,MONTH($C487)=2,MONTH($C487)=3),1,IF(OR(MONTH($C487)=4,MONTH($C487)=5,MONTH($C487)=6),2,IF(OR(MONTH($C487)=7,MONTH($C487)=8,MONTH($C487)=9),3,IF(OR(MONTH($C487)=10,MONTH($C487)=11,MONTH($C487)=12),4)))))</f>
        <v/>
      </c>
      <c r="Z487" s="447" t="str">
        <f>IF(C487="","","Ngày  "&amp;DAY(C487)&amp; "  "&amp;"Tháng  "&amp;MONTH(C487) &amp;"  "&amp;"Năm"&amp;"  " &amp;YEAR(C487))</f>
        <v/>
      </c>
      <c r="AA487" s="169"/>
      <c r="AB487" s="169"/>
      <c r="AC487" s="169"/>
      <c r="AD487" s="169"/>
      <c r="AE487" s="447" t="str">
        <f t="shared" si="21"/>
        <v/>
      </c>
      <c r="AF487" s="169"/>
      <c r="AG487" s="169"/>
    </row>
    <row r="488" spans="2:33" x14ac:dyDescent="0.25">
      <c r="B488" s="169"/>
      <c r="C488" s="170"/>
      <c r="D488" s="443"/>
      <c r="E488" s="169"/>
      <c r="F488" s="171"/>
      <c r="G488" s="169"/>
      <c r="H488" s="169"/>
      <c r="I488" s="172"/>
      <c r="J488" s="172"/>
      <c r="K488" s="173"/>
      <c r="L488" s="173"/>
      <c r="M488" s="173"/>
      <c r="N488" s="174"/>
      <c r="O488" s="444">
        <f t="shared" si="22"/>
        <v>0</v>
      </c>
      <c r="P488" s="169"/>
      <c r="Q488" s="436"/>
      <c r="R488" s="436"/>
      <c r="S488" s="445" t="str">
        <f>IFERROR(IF(R488="",VLOOKUP(Q488,DMKH_NCC!$C$7:$G$150,3,0),VLOOKUP(R488,DMKH_NCC!$C$7:$G$150,3,0)),"")</f>
        <v/>
      </c>
      <c r="T488" s="445" t="str">
        <f>IFERROR(IF(R488="",VLOOKUP(Q488,DMKH_NCC!$C$7:$G$150,4,0),VLOOKUP(R488,DMKH_NCC!$C$7:$G$150,4,0)),"")</f>
        <v/>
      </c>
      <c r="U488" s="446" t="str">
        <f>IFERROR(IF(R488="",VLOOKUP(Q488,DMKH_NCC!$C$7:$G$150,5,0),VLOOKUP(R488,DMKH_NCC!$C$7:$G$150,5,0)),"")</f>
        <v/>
      </c>
      <c r="V488" s="169"/>
      <c r="W488" s="169"/>
      <c r="X488" s="171"/>
      <c r="Y488" s="447" t="str">
        <f>IF($G488="","",IF(OR(MONTH($C488)=1,MONTH($C488)=2,MONTH($C488)=3),1,IF(OR(MONTH($C488)=4,MONTH($C488)=5,MONTH($C488)=6),2,IF(OR(MONTH($C488)=7,MONTH($C488)=8,MONTH($C488)=9),3,IF(OR(MONTH($C488)=10,MONTH($C488)=11,MONTH($C488)=12),4)))))</f>
        <v/>
      </c>
      <c r="Z488" s="447" t="str">
        <f>IF(C488="","","Ngày  "&amp;DAY(C488)&amp; "  "&amp;"Tháng  "&amp;MONTH(C488) &amp;"  "&amp;"Năm"&amp;"  " &amp;YEAR(C488))</f>
        <v/>
      </c>
      <c r="AA488" s="169"/>
      <c r="AB488" s="169"/>
      <c r="AC488" s="169"/>
      <c r="AD488" s="169"/>
      <c r="AE488" s="447" t="str">
        <f t="shared" si="21"/>
        <v/>
      </c>
      <c r="AF488" s="169"/>
      <c r="AG488" s="169"/>
    </row>
    <row r="489" spans="2:33" x14ac:dyDescent="0.25">
      <c r="B489" s="169"/>
      <c r="C489" s="170"/>
      <c r="D489" s="443"/>
      <c r="E489" s="169"/>
      <c r="F489" s="171"/>
      <c r="G489" s="169"/>
      <c r="H489" s="169"/>
      <c r="I489" s="172"/>
      <c r="J489" s="172"/>
      <c r="K489" s="173"/>
      <c r="L489" s="173"/>
      <c r="M489" s="173"/>
      <c r="N489" s="174"/>
      <c r="O489" s="444">
        <f t="shared" si="22"/>
        <v>0</v>
      </c>
      <c r="P489" s="169"/>
      <c r="Q489" s="436"/>
      <c r="R489" s="436"/>
      <c r="S489" s="445" t="str">
        <f>IFERROR(IF(R489="",VLOOKUP(Q489,DMKH_NCC!$C$7:$G$150,3,0),VLOOKUP(R489,DMKH_NCC!$C$7:$G$150,3,0)),"")</f>
        <v/>
      </c>
      <c r="T489" s="445" t="str">
        <f>IFERROR(IF(R489="",VLOOKUP(Q489,DMKH_NCC!$C$7:$G$150,4,0),VLOOKUP(R489,DMKH_NCC!$C$7:$G$150,4,0)),"")</f>
        <v/>
      </c>
      <c r="U489" s="446" t="str">
        <f>IFERROR(IF(R489="",VLOOKUP(Q489,DMKH_NCC!$C$7:$G$150,5,0),VLOOKUP(R489,DMKH_NCC!$C$7:$G$150,5,0)),"")</f>
        <v/>
      </c>
      <c r="V489" s="169"/>
      <c r="W489" s="169"/>
      <c r="X489" s="171"/>
      <c r="Y489" s="447" t="str">
        <f>IF($G489="","",IF(OR(MONTH($C489)=1,MONTH($C489)=2,MONTH($C489)=3),1,IF(OR(MONTH($C489)=4,MONTH($C489)=5,MONTH($C489)=6),2,IF(OR(MONTH($C489)=7,MONTH($C489)=8,MONTH($C489)=9),3,IF(OR(MONTH($C489)=10,MONTH($C489)=11,MONTH($C489)=12),4)))))</f>
        <v/>
      </c>
      <c r="Z489" s="447" t="str">
        <f>IF(C489="","","Ngày  "&amp;DAY(C489)&amp; "  "&amp;"Tháng  "&amp;MONTH(C489) &amp;"  "&amp;"Năm"&amp;"  " &amp;YEAR(C489))</f>
        <v/>
      </c>
      <c r="AA489" s="169"/>
      <c r="AB489" s="169"/>
      <c r="AC489" s="169"/>
      <c r="AD489" s="169"/>
      <c r="AE489" s="447" t="str">
        <f t="shared" si="21"/>
        <v/>
      </c>
      <c r="AF489" s="169"/>
      <c r="AG489" s="169"/>
    </row>
    <row r="490" spans="2:33" x14ac:dyDescent="0.25">
      <c r="B490" s="169"/>
      <c r="C490" s="170"/>
      <c r="D490" s="443"/>
      <c r="E490" s="169"/>
      <c r="F490" s="171"/>
      <c r="G490" s="169"/>
      <c r="H490" s="169"/>
      <c r="I490" s="172"/>
      <c r="J490" s="172"/>
      <c r="K490" s="173"/>
      <c r="L490" s="173"/>
      <c r="M490" s="173"/>
      <c r="N490" s="174"/>
      <c r="O490" s="444">
        <f t="shared" si="22"/>
        <v>0</v>
      </c>
      <c r="P490" s="169"/>
      <c r="Q490" s="436"/>
      <c r="R490" s="436"/>
      <c r="S490" s="445" t="str">
        <f>IFERROR(IF(R490="",VLOOKUP(Q490,DMKH_NCC!$C$7:$G$150,3,0),VLOOKUP(R490,DMKH_NCC!$C$7:$G$150,3,0)),"")</f>
        <v/>
      </c>
      <c r="T490" s="445" t="str">
        <f>IFERROR(IF(R490="",VLOOKUP(Q490,DMKH_NCC!$C$7:$G$150,4,0),VLOOKUP(R490,DMKH_NCC!$C$7:$G$150,4,0)),"")</f>
        <v/>
      </c>
      <c r="U490" s="446" t="str">
        <f>IFERROR(IF(R490="",VLOOKUP(Q490,DMKH_NCC!$C$7:$G$150,5,0),VLOOKUP(R490,DMKH_NCC!$C$7:$G$150,5,0)),"")</f>
        <v/>
      </c>
      <c r="V490" s="169"/>
      <c r="W490" s="169"/>
      <c r="X490" s="171"/>
      <c r="Y490" s="447" t="str">
        <f>IF($G490="","",IF(OR(MONTH($C490)=1,MONTH($C490)=2,MONTH($C490)=3),1,IF(OR(MONTH($C490)=4,MONTH($C490)=5,MONTH($C490)=6),2,IF(OR(MONTH($C490)=7,MONTH($C490)=8,MONTH($C490)=9),3,IF(OR(MONTH($C490)=10,MONTH($C490)=11,MONTH($C490)=12),4)))))</f>
        <v/>
      </c>
      <c r="Z490" s="447" t="str">
        <f>IF(C490="","","Ngày  "&amp;DAY(C490)&amp; "  "&amp;"Tháng  "&amp;MONTH(C490) &amp;"  "&amp;"Năm"&amp;"  " &amp;YEAR(C490))</f>
        <v/>
      </c>
      <c r="AA490" s="169"/>
      <c r="AB490" s="169"/>
      <c r="AC490" s="169"/>
      <c r="AD490" s="169"/>
      <c r="AE490" s="447" t="str">
        <f t="shared" si="21"/>
        <v/>
      </c>
      <c r="AF490" s="169"/>
      <c r="AG490" s="169"/>
    </row>
    <row r="491" spans="2:33" x14ac:dyDescent="0.25">
      <c r="B491" s="169"/>
      <c r="C491" s="170"/>
      <c r="D491" s="443"/>
      <c r="E491" s="169"/>
      <c r="F491" s="171"/>
      <c r="G491" s="169"/>
      <c r="H491" s="169"/>
      <c r="I491" s="172"/>
      <c r="J491" s="172"/>
      <c r="K491" s="173"/>
      <c r="L491" s="173"/>
      <c r="M491" s="173"/>
      <c r="N491" s="174"/>
      <c r="O491" s="444">
        <f t="shared" si="22"/>
        <v>0</v>
      </c>
      <c r="P491" s="169"/>
      <c r="Q491" s="436"/>
      <c r="R491" s="436"/>
      <c r="S491" s="445" t="str">
        <f>IFERROR(IF(R491="",VLOOKUP(Q491,DMKH_NCC!$C$7:$G$150,3,0),VLOOKUP(R491,DMKH_NCC!$C$7:$G$150,3,0)),"")</f>
        <v/>
      </c>
      <c r="T491" s="445" t="str">
        <f>IFERROR(IF(R491="",VLOOKUP(Q491,DMKH_NCC!$C$7:$G$150,4,0),VLOOKUP(R491,DMKH_NCC!$C$7:$G$150,4,0)),"")</f>
        <v/>
      </c>
      <c r="U491" s="446" t="str">
        <f>IFERROR(IF(R491="",VLOOKUP(Q491,DMKH_NCC!$C$7:$G$150,5,0),VLOOKUP(R491,DMKH_NCC!$C$7:$G$150,5,0)),"")</f>
        <v/>
      </c>
      <c r="V491" s="169"/>
      <c r="W491" s="169"/>
      <c r="X491" s="171"/>
      <c r="Y491" s="447" t="str">
        <f>IF($G491="","",IF(OR(MONTH($C491)=1,MONTH($C491)=2,MONTH($C491)=3),1,IF(OR(MONTH($C491)=4,MONTH($C491)=5,MONTH($C491)=6),2,IF(OR(MONTH($C491)=7,MONTH($C491)=8,MONTH($C491)=9),3,IF(OR(MONTH($C491)=10,MONTH($C491)=11,MONTH($C491)=12),4)))))</f>
        <v/>
      </c>
      <c r="Z491" s="447" t="str">
        <f>IF(C491="","","Ngày  "&amp;DAY(C491)&amp; "  "&amp;"Tháng  "&amp;MONTH(C491) &amp;"  "&amp;"Năm"&amp;"  " &amp;YEAR(C491))</f>
        <v/>
      </c>
      <c r="AA491" s="169"/>
      <c r="AB491" s="169"/>
      <c r="AC491" s="169"/>
      <c r="AD491" s="169"/>
      <c r="AE491" s="447" t="str">
        <f t="shared" si="21"/>
        <v/>
      </c>
      <c r="AF491" s="169"/>
      <c r="AG491" s="169"/>
    </row>
    <row r="492" spans="2:33" x14ac:dyDescent="0.25">
      <c r="B492" s="169"/>
      <c r="C492" s="170"/>
      <c r="D492" s="443"/>
      <c r="E492" s="169"/>
      <c r="F492" s="171"/>
      <c r="G492" s="169"/>
      <c r="H492" s="169"/>
      <c r="I492" s="172"/>
      <c r="J492" s="172"/>
      <c r="K492" s="173"/>
      <c r="L492" s="173"/>
      <c r="M492" s="173"/>
      <c r="N492" s="174"/>
      <c r="O492" s="444">
        <f t="shared" si="22"/>
        <v>0</v>
      </c>
      <c r="P492" s="169"/>
      <c r="Q492" s="436"/>
      <c r="R492" s="436"/>
      <c r="S492" s="445" t="str">
        <f>IFERROR(IF(R492="",VLOOKUP(Q492,DMKH_NCC!$C$7:$G$150,3,0),VLOOKUP(R492,DMKH_NCC!$C$7:$G$150,3,0)),"")</f>
        <v/>
      </c>
      <c r="T492" s="445" t="str">
        <f>IFERROR(IF(R492="",VLOOKUP(Q492,DMKH_NCC!$C$7:$G$150,4,0),VLOOKUP(R492,DMKH_NCC!$C$7:$G$150,4,0)),"")</f>
        <v/>
      </c>
      <c r="U492" s="446" t="str">
        <f>IFERROR(IF(R492="",VLOOKUP(Q492,DMKH_NCC!$C$7:$G$150,5,0),VLOOKUP(R492,DMKH_NCC!$C$7:$G$150,5,0)),"")</f>
        <v/>
      </c>
      <c r="V492" s="169"/>
      <c r="W492" s="169"/>
      <c r="X492" s="171"/>
      <c r="Y492" s="447" t="str">
        <f>IF($G492="","",IF(OR(MONTH($C492)=1,MONTH($C492)=2,MONTH($C492)=3),1,IF(OR(MONTH($C492)=4,MONTH($C492)=5,MONTH($C492)=6),2,IF(OR(MONTH($C492)=7,MONTH($C492)=8,MONTH($C492)=9),3,IF(OR(MONTH($C492)=10,MONTH($C492)=11,MONTH($C492)=12),4)))))</f>
        <v/>
      </c>
      <c r="Z492" s="447" t="str">
        <f>IF(C492="","","Ngày  "&amp;DAY(C492)&amp; "  "&amp;"Tháng  "&amp;MONTH(C492) &amp;"  "&amp;"Năm"&amp;"  " &amp;YEAR(C492))</f>
        <v/>
      </c>
      <c r="AA492" s="169"/>
      <c r="AB492" s="169"/>
      <c r="AC492" s="169"/>
      <c r="AD492" s="169"/>
      <c r="AE492" s="447" t="str">
        <f t="shared" si="21"/>
        <v/>
      </c>
      <c r="AF492" s="169"/>
      <c r="AG492" s="169"/>
    </row>
    <row r="493" spans="2:33" x14ac:dyDescent="0.25">
      <c r="B493" s="169"/>
      <c r="C493" s="170"/>
      <c r="D493" s="443"/>
      <c r="E493" s="169"/>
      <c r="F493" s="171"/>
      <c r="G493" s="169"/>
      <c r="H493" s="169"/>
      <c r="I493" s="172"/>
      <c r="J493" s="172"/>
      <c r="K493" s="173"/>
      <c r="L493" s="173"/>
      <c r="M493" s="173"/>
      <c r="N493" s="174"/>
      <c r="O493" s="444">
        <f t="shared" si="22"/>
        <v>0</v>
      </c>
      <c r="P493" s="169"/>
      <c r="Q493" s="436"/>
      <c r="R493" s="436"/>
      <c r="S493" s="445" t="str">
        <f>IFERROR(IF(R493="",VLOOKUP(Q493,DMKH_NCC!$C$7:$G$150,3,0),VLOOKUP(R493,DMKH_NCC!$C$7:$G$150,3,0)),"")</f>
        <v/>
      </c>
      <c r="T493" s="445" t="str">
        <f>IFERROR(IF(R493="",VLOOKUP(Q493,DMKH_NCC!$C$7:$G$150,4,0),VLOOKUP(R493,DMKH_NCC!$C$7:$G$150,4,0)),"")</f>
        <v/>
      </c>
      <c r="U493" s="446" t="str">
        <f>IFERROR(IF(R493="",VLOOKUP(Q493,DMKH_NCC!$C$7:$G$150,5,0),VLOOKUP(R493,DMKH_NCC!$C$7:$G$150,5,0)),"")</f>
        <v/>
      </c>
      <c r="V493" s="169"/>
      <c r="W493" s="169"/>
      <c r="X493" s="171"/>
      <c r="Y493" s="447" t="str">
        <f>IF($G493="","",IF(OR(MONTH($C493)=1,MONTH($C493)=2,MONTH($C493)=3),1,IF(OR(MONTH($C493)=4,MONTH($C493)=5,MONTH($C493)=6),2,IF(OR(MONTH($C493)=7,MONTH($C493)=8,MONTH($C493)=9),3,IF(OR(MONTH($C493)=10,MONTH($C493)=11,MONTH($C493)=12),4)))))</f>
        <v/>
      </c>
      <c r="Z493" s="447" t="str">
        <f>IF(C493="","","Ngày  "&amp;DAY(C493)&amp; "  "&amp;"Tháng  "&amp;MONTH(C493) &amp;"  "&amp;"Năm"&amp;"  " &amp;YEAR(C493))</f>
        <v/>
      </c>
      <c r="AA493" s="169"/>
      <c r="AB493" s="169"/>
      <c r="AC493" s="169"/>
      <c r="AD493" s="169"/>
      <c r="AE493" s="447" t="str">
        <f t="shared" si="21"/>
        <v/>
      </c>
      <c r="AF493" s="169"/>
      <c r="AG493" s="169"/>
    </row>
    <row r="494" spans="2:33" x14ac:dyDescent="0.25">
      <c r="B494" s="169"/>
      <c r="C494" s="170"/>
      <c r="D494" s="443"/>
      <c r="E494" s="169"/>
      <c r="F494" s="171"/>
      <c r="G494" s="169"/>
      <c r="H494" s="169"/>
      <c r="I494" s="172"/>
      <c r="J494" s="172"/>
      <c r="K494" s="173"/>
      <c r="L494" s="173"/>
      <c r="M494" s="173"/>
      <c r="N494" s="174"/>
      <c r="O494" s="444">
        <f t="shared" si="22"/>
        <v>0</v>
      </c>
      <c r="P494" s="169"/>
      <c r="Q494" s="436"/>
      <c r="R494" s="436"/>
      <c r="S494" s="445" t="str">
        <f>IFERROR(IF(R494="",VLOOKUP(Q494,DMKH_NCC!$C$7:$G$150,3,0),VLOOKUP(R494,DMKH_NCC!$C$7:$G$150,3,0)),"")</f>
        <v/>
      </c>
      <c r="T494" s="445" t="str">
        <f>IFERROR(IF(R494="",VLOOKUP(Q494,DMKH_NCC!$C$7:$G$150,4,0),VLOOKUP(R494,DMKH_NCC!$C$7:$G$150,4,0)),"")</f>
        <v/>
      </c>
      <c r="U494" s="446" t="str">
        <f>IFERROR(IF(R494="",VLOOKUP(Q494,DMKH_NCC!$C$7:$G$150,5,0),VLOOKUP(R494,DMKH_NCC!$C$7:$G$150,5,0)),"")</f>
        <v/>
      </c>
      <c r="V494" s="169"/>
      <c r="W494" s="169"/>
      <c r="X494" s="171"/>
      <c r="Y494" s="447" t="str">
        <f>IF($G494="","",IF(OR(MONTH($C494)=1,MONTH($C494)=2,MONTH($C494)=3),1,IF(OR(MONTH($C494)=4,MONTH($C494)=5,MONTH($C494)=6),2,IF(OR(MONTH($C494)=7,MONTH($C494)=8,MONTH($C494)=9),3,IF(OR(MONTH($C494)=10,MONTH($C494)=11,MONTH($C494)=12),4)))))</f>
        <v/>
      </c>
      <c r="Z494" s="447" t="str">
        <f>IF(C494="","","Ngày  "&amp;DAY(C494)&amp; "  "&amp;"Tháng  "&amp;MONTH(C494) &amp;"  "&amp;"Năm"&amp;"  " &amp;YEAR(C494))</f>
        <v/>
      </c>
      <c r="AA494" s="169"/>
      <c r="AB494" s="169"/>
      <c r="AC494" s="169"/>
      <c r="AD494" s="169"/>
      <c r="AE494" s="447" t="str">
        <f t="shared" si="21"/>
        <v/>
      </c>
      <c r="AF494" s="169"/>
      <c r="AG494" s="169"/>
    </row>
    <row r="495" spans="2:33" x14ac:dyDescent="0.25">
      <c r="B495" s="169"/>
      <c r="C495" s="170"/>
      <c r="D495" s="443"/>
      <c r="E495" s="169"/>
      <c r="F495" s="171"/>
      <c r="G495" s="169"/>
      <c r="H495" s="169"/>
      <c r="I495" s="172"/>
      <c r="J495" s="172"/>
      <c r="K495" s="173"/>
      <c r="L495" s="173"/>
      <c r="M495" s="173"/>
      <c r="N495" s="174"/>
      <c r="O495" s="444">
        <f t="shared" si="22"/>
        <v>0</v>
      </c>
      <c r="P495" s="169"/>
      <c r="Q495" s="436"/>
      <c r="R495" s="436"/>
      <c r="S495" s="445" t="str">
        <f>IFERROR(IF(R495="",VLOOKUP(Q495,DMKH_NCC!$C$7:$G$150,3,0),VLOOKUP(R495,DMKH_NCC!$C$7:$G$150,3,0)),"")</f>
        <v/>
      </c>
      <c r="T495" s="445" t="str">
        <f>IFERROR(IF(R495="",VLOOKUP(Q495,DMKH_NCC!$C$7:$G$150,4,0),VLOOKUP(R495,DMKH_NCC!$C$7:$G$150,4,0)),"")</f>
        <v/>
      </c>
      <c r="U495" s="446" t="str">
        <f>IFERROR(IF(R495="",VLOOKUP(Q495,DMKH_NCC!$C$7:$G$150,5,0),VLOOKUP(R495,DMKH_NCC!$C$7:$G$150,5,0)),"")</f>
        <v/>
      </c>
      <c r="V495" s="169"/>
      <c r="W495" s="169"/>
      <c r="X495" s="171"/>
      <c r="Y495" s="447" t="str">
        <f>IF($G495="","",IF(OR(MONTH($C495)=1,MONTH($C495)=2,MONTH($C495)=3),1,IF(OR(MONTH($C495)=4,MONTH($C495)=5,MONTH($C495)=6),2,IF(OR(MONTH($C495)=7,MONTH($C495)=8,MONTH($C495)=9),3,IF(OR(MONTH($C495)=10,MONTH($C495)=11,MONTH($C495)=12),4)))))</f>
        <v/>
      </c>
      <c r="Z495" s="447" t="str">
        <f>IF(C495="","","Ngày  "&amp;DAY(C495)&amp; "  "&amp;"Tháng  "&amp;MONTH(C495) &amp;"  "&amp;"Năm"&amp;"  " &amp;YEAR(C495))</f>
        <v/>
      </c>
      <c r="AA495" s="169"/>
      <c r="AB495" s="169"/>
      <c r="AC495" s="169"/>
      <c r="AD495" s="169"/>
      <c r="AE495" s="447" t="str">
        <f t="shared" si="21"/>
        <v/>
      </c>
      <c r="AF495" s="169"/>
      <c r="AG495" s="169"/>
    </row>
    <row r="496" spans="2:33" x14ac:dyDescent="0.25">
      <c r="B496" s="169"/>
      <c r="C496" s="170"/>
      <c r="D496" s="443"/>
      <c r="E496" s="169"/>
      <c r="F496" s="171"/>
      <c r="G496" s="169"/>
      <c r="H496" s="169"/>
      <c r="I496" s="172"/>
      <c r="J496" s="172"/>
      <c r="K496" s="173"/>
      <c r="L496" s="173"/>
      <c r="M496" s="173"/>
      <c r="N496" s="174"/>
      <c r="O496" s="444">
        <f t="shared" si="22"/>
        <v>0</v>
      </c>
      <c r="P496" s="169"/>
      <c r="Q496" s="436"/>
      <c r="R496" s="436"/>
      <c r="S496" s="445" t="str">
        <f>IFERROR(IF(R496="",VLOOKUP(Q496,DMKH_NCC!$C$7:$G$150,3,0),VLOOKUP(R496,DMKH_NCC!$C$7:$G$150,3,0)),"")</f>
        <v/>
      </c>
      <c r="T496" s="445" t="str">
        <f>IFERROR(IF(R496="",VLOOKUP(Q496,DMKH_NCC!$C$7:$G$150,4,0),VLOOKUP(R496,DMKH_NCC!$C$7:$G$150,4,0)),"")</f>
        <v/>
      </c>
      <c r="U496" s="446" t="str">
        <f>IFERROR(IF(R496="",VLOOKUP(Q496,DMKH_NCC!$C$7:$G$150,5,0),VLOOKUP(R496,DMKH_NCC!$C$7:$G$150,5,0)),"")</f>
        <v/>
      </c>
      <c r="V496" s="169"/>
      <c r="W496" s="169"/>
      <c r="X496" s="171"/>
      <c r="Y496" s="447" t="str">
        <f>IF($G496="","",IF(OR(MONTH($C496)=1,MONTH($C496)=2,MONTH($C496)=3),1,IF(OR(MONTH($C496)=4,MONTH($C496)=5,MONTH($C496)=6),2,IF(OR(MONTH($C496)=7,MONTH($C496)=8,MONTH($C496)=9),3,IF(OR(MONTH($C496)=10,MONTH($C496)=11,MONTH($C496)=12),4)))))</f>
        <v/>
      </c>
      <c r="Z496" s="447" t="str">
        <f>IF(C496="","","Ngày  "&amp;DAY(C496)&amp; "  "&amp;"Tháng  "&amp;MONTH(C496) &amp;"  "&amp;"Năm"&amp;"  " &amp;YEAR(C496))</f>
        <v/>
      </c>
      <c r="AA496" s="169"/>
      <c r="AB496" s="169"/>
      <c r="AC496" s="169"/>
      <c r="AD496" s="169"/>
      <c r="AE496" s="447" t="str">
        <f t="shared" si="21"/>
        <v/>
      </c>
      <c r="AF496" s="169"/>
      <c r="AG496" s="169"/>
    </row>
    <row r="497" spans="2:33" x14ac:dyDescent="0.25">
      <c r="B497" s="169"/>
      <c r="C497" s="170"/>
      <c r="D497" s="443"/>
      <c r="E497" s="169"/>
      <c r="F497" s="171"/>
      <c r="G497" s="169"/>
      <c r="H497" s="169"/>
      <c r="I497" s="172"/>
      <c r="J497" s="172"/>
      <c r="K497" s="173"/>
      <c r="L497" s="173"/>
      <c r="M497" s="173"/>
      <c r="N497" s="174"/>
      <c r="O497" s="444">
        <f t="shared" si="22"/>
        <v>0</v>
      </c>
      <c r="P497" s="169"/>
      <c r="Q497" s="436"/>
      <c r="R497" s="436"/>
      <c r="S497" s="445" t="str">
        <f>IFERROR(IF(R497="",VLOOKUP(Q497,DMKH_NCC!$C$7:$G$150,3,0),VLOOKUP(R497,DMKH_NCC!$C$7:$G$150,3,0)),"")</f>
        <v/>
      </c>
      <c r="T497" s="445" t="str">
        <f>IFERROR(IF(R497="",VLOOKUP(Q497,DMKH_NCC!$C$7:$G$150,4,0),VLOOKUP(R497,DMKH_NCC!$C$7:$G$150,4,0)),"")</f>
        <v/>
      </c>
      <c r="U497" s="446" t="str">
        <f>IFERROR(IF(R497="",VLOOKUP(Q497,DMKH_NCC!$C$7:$G$150,5,0),VLOOKUP(R497,DMKH_NCC!$C$7:$G$150,5,0)),"")</f>
        <v/>
      </c>
      <c r="V497" s="169"/>
      <c r="W497" s="169"/>
      <c r="X497" s="171"/>
      <c r="Y497" s="447" t="str">
        <f>IF($G497="","",IF(OR(MONTH($C497)=1,MONTH($C497)=2,MONTH($C497)=3),1,IF(OR(MONTH($C497)=4,MONTH($C497)=5,MONTH($C497)=6),2,IF(OR(MONTH($C497)=7,MONTH($C497)=8,MONTH($C497)=9),3,IF(OR(MONTH($C497)=10,MONTH($C497)=11,MONTH($C497)=12),4)))))</f>
        <v/>
      </c>
      <c r="Z497" s="447" t="str">
        <f>IF(C497="","","Ngày  "&amp;DAY(C497)&amp; "  "&amp;"Tháng  "&amp;MONTH(C497) &amp;"  "&amp;"Năm"&amp;"  " &amp;YEAR(C497))</f>
        <v/>
      </c>
      <c r="AA497" s="169"/>
      <c r="AB497" s="169"/>
      <c r="AC497" s="169"/>
      <c r="AD497" s="169"/>
      <c r="AE497" s="447" t="str">
        <f t="shared" si="21"/>
        <v/>
      </c>
      <c r="AF497" s="169"/>
      <c r="AG497" s="169"/>
    </row>
    <row r="498" spans="2:33" x14ac:dyDescent="0.25">
      <c r="B498" s="169"/>
      <c r="C498" s="170"/>
      <c r="D498" s="443"/>
      <c r="E498" s="169"/>
      <c r="F498" s="171"/>
      <c r="G498" s="169"/>
      <c r="H498" s="169"/>
      <c r="I498" s="172"/>
      <c r="J498" s="172"/>
      <c r="K498" s="173"/>
      <c r="L498" s="173"/>
      <c r="M498" s="173"/>
      <c r="N498" s="174"/>
      <c r="O498" s="444">
        <f t="shared" si="22"/>
        <v>0</v>
      </c>
      <c r="P498" s="169"/>
      <c r="Q498" s="436"/>
      <c r="R498" s="436"/>
      <c r="S498" s="445" t="str">
        <f>IFERROR(IF(R498="",VLOOKUP(Q498,DMKH_NCC!$C$7:$G$150,3,0),VLOOKUP(R498,DMKH_NCC!$C$7:$G$150,3,0)),"")</f>
        <v/>
      </c>
      <c r="T498" s="445" t="str">
        <f>IFERROR(IF(R498="",VLOOKUP(Q498,DMKH_NCC!$C$7:$G$150,4,0),VLOOKUP(R498,DMKH_NCC!$C$7:$G$150,4,0)),"")</f>
        <v/>
      </c>
      <c r="U498" s="446" t="str">
        <f>IFERROR(IF(R498="",VLOOKUP(Q498,DMKH_NCC!$C$7:$G$150,5,0),VLOOKUP(R498,DMKH_NCC!$C$7:$G$150,5,0)),"")</f>
        <v/>
      </c>
      <c r="V498" s="169"/>
      <c r="W498" s="169"/>
      <c r="X498" s="171"/>
      <c r="Y498" s="447" t="str">
        <f>IF($G498="","",IF(OR(MONTH($C498)=1,MONTH($C498)=2,MONTH($C498)=3),1,IF(OR(MONTH($C498)=4,MONTH($C498)=5,MONTH($C498)=6),2,IF(OR(MONTH($C498)=7,MONTH($C498)=8,MONTH($C498)=9),3,IF(OR(MONTH($C498)=10,MONTH($C498)=11,MONTH($C498)=12),4)))))</f>
        <v/>
      </c>
      <c r="Z498" s="447" t="str">
        <f>IF(C498="","","Ngày  "&amp;DAY(C498)&amp; "  "&amp;"Tháng  "&amp;MONTH(C498) &amp;"  "&amp;"Năm"&amp;"  " &amp;YEAR(C498))</f>
        <v/>
      </c>
      <c r="AA498" s="169"/>
      <c r="AB498" s="169"/>
      <c r="AC498" s="169"/>
      <c r="AD498" s="169"/>
      <c r="AE498" s="447" t="str">
        <f t="shared" si="21"/>
        <v/>
      </c>
      <c r="AF498" s="169"/>
      <c r="AG498" s="169"/>
    </row>
    <row r="499" spans="2:33" x14ac:dyDescent="0.25">
      <c r="B499" s="169"/>
      <c r="C499" s="170"/>
      <c r="D499" s="443"/>
      <c r="E499" s="169"/>
      <c r="F499" s="171"/>
      <c r="G499" s="169"/>
      <c r="H499" s="169"/>
      <c r="I499" s="172"/>
      <c r="J499" s="172"/>
      <c r="K499" s="173"/>
      <c r="L499" s="173"/>
      <c r="M499" s="173"/>
      <c r="N499" s="174"/>
      <c r="O499" s="444">
        <f t="shared" si="22"/>
        <v>0</v>
      </c>
      <c r="P499" s="169"/>
      <c r="Q499" s="436"/>
      <c r="R499" s="436"/>
      <c r="S499" s="445" t="str">
        <f>IFERROR(IF(R499="",VLOOKUP(Q499,DMKH_NCC!$C$7:$G$150,3,0),VLOOKUP(R499,DMKH_NCC!$C$7:$G$150,3,0)),"")</f>
        <v/>
      </c>
      <c r="T499" s="445" t="str">
        <f>IFERROR(IF(R499="",VLOOKUP(Q499,DMKH_NCC!$C$7:$G$150,4,0),VLOOKUP(R499,DMKH_NCC!$C$7:$G$150,4,0)),"")</f>
        <v/>
      </c>
      <c r="U499" s="446" t="str">
        <f>IFERROR(IF(R499="",VLOOKUP(Q499,DMKH_NCC!$C$7:$G$150,5,0),VLOOKUP(R499,DMKH_NCC!$C$7:$G$150,5,0)),"")</f>
        <v/>
      </c>
      <c r="V499" s="169"/>
      <c r="W499" s="169"/>
      <c r="X499" s="171"/>
      <c r="Y499" s="447" t="str">
        <f>IF($G499="","",IF(OR(MONTH($C499)=1,MONTH($C499)=2,MONTH($C499)=3),1,IF(OR(MONTH($C499)=4,MONTH($C499)=5,MONTH($C499)=6),2,IF(OR(MONTH($C499)=7,MONTH($C499)=8,MONTH($C499)=9),3,IF(OR(MONTH($C499)=10,MONTH($C499)=11,MONTH($C499)=12),4)))))</f>
        <v/>
      </c>
      <c r="Z499" s="447" t="str">
        <f>IF(C499="","","Ngày  "&amp;DAY(C499)&amp; "  "&amp;"Tháng  "&amp;MONTH(C499) &amp;"  "&amp;"Năm"&amp;"  " &amp;YEAR(C499))</f>
        <v/>
      </c>
      <c r="AA499" s="169"/>
      <c r="AB499" s="169"/>
      <c r="AC499" s="169"/>
      <c r="AD499" s="169"/>
      <c r="AE499" s="447" t="str">
        <f t="shared" si="21"/>
        <v/>
      </c>
      <c r="AF499" s="169"/>
      <c r="AG499" s="169"/>
    </row>
    <row r="500" spans="2:33" x14ac:dyDescent="0.25">
      <c r="B500" s="169"/>
      <c r="C500" s="170"/>
      <c r="D500" s="443"/>
      <c r="E500" s="169"/>
      <c r="F500" s="171"/>
      <c r="G500" s="169"/>
      <c r="H500" s="169"/>
      <c r="I500" s="172"/>
      <c r="J500" s="172"/>
      <c r="K500" s="173"/>
      <c r="L500" s="173"/>
      <c r="M500" s="173"/>
      <c r="N500" s="174"/>
      <c r="O500" s="444">
        <f t="shared" si="22"/>
        <v>0</v>
      </c>
      <c r="P500" s="169"/>
      <c r="Q500" s="436"/>
      <c r="R500" s="436"/>
      <c r="S500" s="445" t="str">
        <f>IFERROR(IF(R500="",VLOOKUP(Q500,DMKH_NCC!$C$7:$G$150,3,0),VLOOKUP(R500,DMKH_NCC!$C$7:$G$150,3,0)),"")</f>
        <v/>
      </c>
      <c r="T500" s="445" t="str">
        <f>IFERROR(IF(R500="",VLOOKUP(Q500,DMKH_NCC!$C$7:$G$150,4,0),VLOOKUP(R500,DMKH_NCC!$C$7:$G$150,4,0)),"")</f>
        <v/>
      </c>
      <c r="U500" s="446" t="str">
        <f>IFERROR(IF(R500="",VLOOKUP(Q500,DMKH_NCC!$C$7:$G$150,5,0),VLOOKUP(R500,DMKH_NCC!$C$7:$G$150,5,0)),"")</f>
        <v/>
      </c>
      <c r="V500" s="169"/>
      <c r="W500" s="169"/>
      <c r="X500" s="171"/>
      <c r="Y500" s="447" t="str">
        <f>IF($G500="","",IF(OR(MONTH($C500)=1,MONTH($C500)=2,MONTH($C500)=3),1,IF(OR(MONTH($C500)=4,MONTH($C500)=5,MONTH($C500)=6),2,IF(OR(MONTH($C500)=7,MONTH($C500)=8,MONTH($C500)=9),3,IF(OR(MONTH($C500)=10,MONTH($C500)=11,MONTH($C500)=12),4)))))</f>
        <v/>
      </c>
      <c r="Z500" s="447" t="str">
        <f>IF(C500="","","Ngày  "&amp;DAY(C500)&amp; "  "&amp;"Tháng  "&amp;MONTH(C500) &amp;"  "&amp;"Năm"&amp;"  " &amp;YEAR(C500))</f>
        <v/>
      </c>
      <c r="AA500" s="169"/>
      <c r="AB500" s="169"/>
      <c r="AC500" s="169"/>
      <c r="AD500" s="169"/>
      <c r="AE500" s="447" t="str">
        <f t="shared" si="21"/>
        <v/>
      </c>
      <c r="AF500" s="169"/>
      <c r="AG500" s="169"/>
    </row>
    <row r="501" spans="2:33" x14ac:dyDescent="0.25">
      <c r="B501" s="169"/>
      <c r="C501" s="170"/>
      <c r="D501" s="443"/>
      <c r="E501" s="169"/>
      <c r="F501" s="171"/>
      <c r="G501" s="169"/>
      <c r="H501" s="169"/>
      <c r="I501" s="172"/>
      <c r="J501" s="172"/>
      <c r="K501" s="173"/>
      <c r="L501" s="173"/>
      <c r="M501" s="173"/>
      <c r="N501" s="174"/>
      <c r="O501" s="444">
        <f t="shared" si="22"/>
        <v>0</v>
      </c>
      <c r="P501" s="169"/>
      <c r="Q501" s="436"/>
      <c r="R501" s="436"/>
      <c r="S501" s="445" t="str">
        <f>IFERROR(IF(R501="",VLOOKUP(Q501,DMKH_NCC!$C$7:$G$150,3,0),VLOOKUP(R501,DMKH_NCC!$C$7:$G$150,3,0)),"")</f>
        <v/>
      </c>
      <c r="T501" s="445" t="str">
        <f>IFERROR(IF(R501="",VLOOKUP(Q501,DMKH_NCC!$C$7:$G$150,4,0),VLOOKUP(R501,DMKH_NCC!$C$7:$G$150,4,0)),"")</f>
        <v/>
      </c>
      <c r="U501" s="446" t="str">
        <f>IFERROR(IF(R501="",VLOOKUP(Q501,DMKH_NCC!$C$7:$G$150,5,0),VLOOKUP(R501,DMKH_NCC!$C$7:$G$150,5,0)),"")</f>
        <v/>
      </c>
      <c r="V501" s="169"/>
      <c r="W501" s="169"/>
      <c r="X501" s="171"/>
      <c r="Y501" s="447" t="str">
        <f>IF($G501="","",IF(OR(MONTH($C501)=1,MONTH($C501)=2,MONTH($C501)=3),1,IF(OR(MONTH($C501)=4,MONTH($C501)=5,MONTH($C501)=6),2,IF(OR(MONTH($C501)=7,MONTH($C501)=8,MONTH($C501)=9),3,IF(OR(MONTH($C501)=10,MONTH($C501)=11,MONTH($C501)=12),4)))))</f>
        <v/>
      </c>
      <c r="Z501" s="447" t="str">
        <f>IF(C501="","","Ngày  "&amp;DAY(C501)&amp; "  "&amp;"Tháng  "&amp;MONTH(C501) &amp;"  "&amp;"Năm"&amp;"  " &amp;YEAR(C501))</f>
        <v/>
      </c>
      <c r="AA501" s="169"/>
      <c r="AB501" s="169"/>
      <c r="AC501" s="169"/>
      <c r="AD501" s="169"/>
      <c r="AE501" s="447" t="str">
        <f t="shared" si="21"/>
        <v/>
      </c>
      <c r="AF501" s="169"/>
      <c r="AG501" s="169"/>
    </row>
    <row r="502" spans="2:33" x14ac:dyDescent="0.25">
      <c r="B502" s="169"/>
      <c r="C502" s="170"/>
      <c r="D502" s="443"/>
      <c r="E502" s="169"/>
      <c r="F502" s="171"/>
      <c r="G502" s="169"/>
      <c r="H502" s="169"/>
      <c r="I502" s="172"/>
      <c r="J502" s="172"/>
      <c r="K502" s="173"/>
      <c r="L502" s="173"/>
      <c r="M502" s="173"/>
      <c r="N502" s="174"/>
      <c r="O502" s="444">
        <f t="shared" si="22"/>
        <v>0</v>
      </c>
      <c r="P502" s="169"/>
      <c r="Q502" s="436"/>
      <c r="R502" s="436"/>
      <c r="S502" s="445" t="str">
        <f>IFERROR(IF(R502="",VLOOKUP(Q502,DMKH_NCC!$C$7:$G$150,3,0),VLOOKUP(R502,DMKH_NCC!$C$7:$G$150,3,0)),"")</f>
        <v/>
      </c>
      <c r="T502" s="445" t="str">
        <f>IFERROR(IF(R502="",VLOOKUP(Q502,DMKH_NCC!$C$7:$G$150,4,0),VLOOKUP(R502,DMKH_NCC!$C$7:$G$150,4,0)),"")</f>
        <v/>
      </c>
      <c r="U502" s="446" t="str">
        <f>IFERROR(IF(R502="",VLOOKUP(Q502,DMKH_NCC!$C$7:$G$150,5,0),VLOOKUP(R502,DMKH_NCC!$C$7:$G$150,5,0)),"")</f>
        <v/>
      </c>
      <c r="V502" s="169"/>
      <c r="W502" s="169"/>
      <c r="X502" s="171"/>
      <c r="Y502" s="447" t="str">
        <f>IF($G502="","",IF(OR(MONTH($C502)=1,MONTH($C502)=2,MONTH($C502)=3),1,IF(OR(MONTH($C502)=4,MONTH($C502)=5,MONTH($C502)=6),2,IF(OR(MONTH($C502)=7,MONTH($C502)=8,MONTH($C502)=9),3,IF(OR(MONTH($C502)=10,MONTH($C502)=11,MONTH($C502)=12),4)))))</f>
        <v/>
      </c>
      <c r="Z502" s="447" t="str">
        <f>IF(C502="","","Ngày  "&amp;DAY(C502)&amp; "  "&amp;"Tháng  "&amp;MONTH(C502) &amp;"  "&amp;"Năm"&amp;"  " &amp;YEAR(C502))</f>
        <v/>
      </c>
      <c r="AA502" s="169"/>
      <c r="AB502" s="169"/>
      <c r="AC502" s="169"/>
      <c r="AD502" s="169"/>
      <c r="AE502" s="447" t="str">
        <f t="shared" si="21"/>
        <v/>
      </c>
      <c r="AF502" s="169"/>
      <c r="AG502" s="169"/>
    </row>
    <row r="503" spans="2:33" x14ac:dyDescent="0.25">
      <c r="B503" s="169"/>
      <c r="C503" s="170"/>
      <c r="D503" s="443"/>
      <c r="E503" s="169"/>
      <c r="F503" s="171"/>
      <c r="G503" s="169"/>
      <c r="H503" s="169"/>
      <c r="I503" s="172"/>
      <c r="J503" s="172"/>
      <c r="K503" s="173"/>
      <c r="L503" s="173"/>
      <c r="M503" s="173"/>
      <c r="N503" s="174"/>
      <c r="O503" s="444">
        <f t="shared" si="22"/>
        <v>0</v>
      </c>
      <c r="P503" s="169"/>
      <c r="Q503" s="436"/>
      <c r="R503" s="436"/>
      <c r="S503" s="445" t="str">
        <f>IFERROR(IF(R503="",VLOOKUP(Q503,DMKH_NCC!$C$7:$G$150,3,0),VLOOKUP(R503,DMKH_NCC!$C$7:$G$150,3,0)),"")</f>
        <v/>
      </c>
      <c r="T503" s="445" t="str">
        <f>IFERROR(IF(R503="",VLOOKUP(Q503,DMKH_NCC!$C$7:$G$150,4,0),VLOOKUP(R503,DMKH_NCC!$C$7:$G$150,4,0)),"")</f>
        <v/>
      </c>
      <c r="U503" s="446" t="str">
        <f>IFERROR(IF(R503="",VLOOKUP(Q503,DMKH_NCC!$C$7:$G$150,5,0),VLOOKUP(R503,DMKH_NCC!$C$7:$G$150,5,0)),"")</f>
        <v/>
      </c>
      <c r="V503" s="169"/>
      <c r="W503" s="169"/>
      <c r="X503" s="171"/>
      <c r="Y503" s="447" t="str">
        <f>IF($G503="","",IF(OR(MONTH($C503)=1,MONTH($C503)=2,MONTH($C503)=3),1,IF(OR(MONTH($C503)=4,MONTH($C503)=5,MONTH($C503)=6),2,IF(OR(MONTH($C503)=7,MONTH($C503)=8,MONTH($C503)=9),3,IF(OR(MONTH($C503)=10,MONTH($C503)=11,MONTH($C503)=12),4)))))</f>
        <v/>
      </c>
      <c r="Z503" s="447" t="str">
        <f>IF(C503="","","Ngày  "&amp;DAY(C503)&amp; "  "&amp;"Tháng  "&amp;MONTH(C503) &amp;"  "&amp;"Năm"&amp;"  " &amp;YEAR(C503))</f>
        <v/>
      </c>
      <c r="AA503" s="169"/>
      <c r="AB503" s="169"/>
      <c r="AC503" s="169"/>
      <c r="AD503" s="169"/>
      <c r="AE503" s="447" t="str">
        <f t="shared" si="21"/>
        <v/>
      </c>
      <c r="AF503" s="169"/>
      <c r="AG503" s="169"/>
    </row>
    <row r="504" spans="2:33" x14ac:dyDescent="0.25">
      <c r="B504" s="169"/>
      <c r="C504" s="170"/>
      <c r="D504" s="443"/>
      <c r="E504" s="169"/>
      <c r="F504" s="171"/>
      <c r="G504" s="169"/>
      <c r="H504" s="169"/>
      <c r="I504" s="172"/>
      <c r="J504" s="172"/>
      <c r="K504" s="173"/>
      <c r="L504" s="173"/>
      <c r="M504" s="173"/>
      <c r="N504" s="174"/>
      <c r="O504" s="444">
        <f t="shared" si="22"/>
        <v>0</v>
      </c>
      <c r="P504" s="169"/>
      <c r="Q504" s="436"/>
      <c r="R504" s="436"/>
      <c r="S504" s="445" t="str">
        <f>IFERROR(IF(R504="",VLOOKUP(Q504,DMKH_NCC!$C$7:$G$150,3,0),VLOOKUP(R504,DMKH_NCC!$C$7:$G$150,3,0)),"")</f>
        <v/>
      </c>
      <c r="T504" s="445" t="str">
        <f>IFERROR(IF(R504="",VLOOKUP(Q504,DMKH_NCC!$C$7:$G$150,4,0),VLOOKUP(R504,DMKH_NCC!$C$7:$G$150,4,0)),"")</f>
        <v/>
      </c>
      <c r="U504" s="446" t="str">
        <f>IFERROR(IF(R504="",VLOOKUP(Q504,DMKH_NCC!$C$7:$G$150,5,0),VLOOKUP(R504,DMKH_NCC!$C$7:$G$150,5,0)),"")</f>
        <v/>
      </c>
      <c r="V504" s="169"/>
      <c r="W504" s="169"/>
      <c r="X504" s="171"/>
      <c r="Y504" s="447" t="str">
        <f>IF($G504="","",IF(OR(MONTH($C504)=1,MONTH($C504)=2,MONTH($C504)=3),1,IF(OR(MONTH($C504)=4,MONTH($C504)=5,MONTH($C504)=6),2,IF(OR(MONTH($C504)=7,MONTH($C504)=8,MONTH($C504)=9),3,IF(OR(MONTH($C504)=10,MONTH($C504)=11,MONTH($C504)=12),4)))))</f>
        <v/>
      </c>
      <c r="Z504" s="447" t="str">
        <f>IF(C504="","","Ngày  "&amp;DAY(C504)&amp; "  "&amp;"Tháng  "&amp;MONTH(C504) &amp;"  "&amp;"Năm"&amp;"  " &amp;YEAR(C504))</f>
        <v/>
      </c>
      <c r="AA504" s="169"/>
      <c r="AB504" s="169"/>
      <c r="AC504" s="169"/>
      <c r="AD504" s="169"/>
      <c r="AE504" s="447" t="str">
        <f t="shared" si="21"/>
        <v/>
      </c>
      <c r="AF504" s="169"/>
      <c r="AG504" s="169"/>
    </row>
    <row r="505" spans="2:33" x14ac:dyDescent="0.25">
      <c r="B505" s="169"/>
      <c r="C505" s="170"/>
      <c r="D505" s="443"/>
      <c r="E505" s="169"/>
      <c r="F505" s="171"/>
      <c r="G505" s="169"/>
      <c r="H505" s="169"/>
      <c r="I505" s="172"/>
      <c r="J505" s="172"/>
      <c r="K505" s="173"/>
      <c r="L505" s="173"/>
      <c r="M505" s="173"/>
      <c r="N505" s="174"/>
      <c r="O505" s="444">
        <f t="shared" si="22"/>
        <v>0</v>
      </c>
      <c r="P505" s="169"/>
      <c r="Q505" s="436"/>
      <c r="R505" s="436"/>
      <c r="S505" s="445" t="str">
        <f>IFERROR(IF(R505="",VLOOKUP(Q505,DMKH_NCC!$C$7:$G$150,3,0),VLOOKUP(R505,DMKH_NCC!$C$7:$G$150,3,0)),"")</f>
        <v/>
      </c>
      <c r="T505" s="445" t="str">
        <f>IFERROR(IF(R505="",VLOOKUP(Q505,DMKH_NCC!$C$7:$G$150,4,0),VLOOKUP(R505,DMKH_NCC!$C$7:$G$150,4,0)),"")</f>
        <v/>
      </c>
      <c r="U505" s="446" t="str">
        <f>IFERROR(IF(R505="",VLOOKUP(Q505,DMKH_NCC!$C$7:$G$150,5,0),VLOOKUP(R505,DMKH_NCC!$C$7:$G$150,5,0)),"")</f>
        <v/>
      </c>
      <c r="V505" s="169"/>
      <c r="W505" s="169"/>
      <c r="X505" s="171"/>
      <c r="Y505" s="447" t="str">
        <f>IF($G505="","",IF(OR(MONTH($C505)=1,MONTH($C505)=2,MONTH($C505)=3),1,IF(OR(MONTH($C505)=4,MONTH($C505)=5,MONTH($C505)=6),2,IF(OR(MONTH($C505)=7,MONTH($C505)=8,MONTH($C505)=9),3,IF(OR(MONTH($C505)=10,MONTH($C505)=11,MONTH($C505)=12),4)))))</f>
        <v/>
      </c>
      <c r="Z505" s="447" t="str">
        <f>IF(C505="","","Ngày  "&amp;DAY(C505)&amp; "  "&amp;"Tháng  "&amp;MONTH(C505) &amp;"  "&amp;"Năm"&amp;"  " &amp;YEAR(C505))</f>
        <v/>
      </c>
      <c r="AA505" s="169"/>
      <c r="AB505" s="169"/>
      <c r="AC505" s="169"/>
      <c r="AD505" s="169"/>
      <c r="AE505" s="447" t="str">
        <f t="shared" si="21"/>
        <v/>
      </c>
      <c r="AF505" s="169"/>
      <c r="AG505" s="169"/>
    </row>
    <row r="506" spans="2:33" x14ac:dyDescent="0.25">
      <c r="B506" s="169"/>
      <c r="C506" s="170"/>
      <c r="D506" s="443"/>
      <c r="E506" s="169"/>
      <c r="F506" s="171"/>
      <c r="G506" s="169"/>
      <c r="H506" s="169"/>
      <c r="I506" s="172"/>
      <c r="J506" s="172"/>
      <c r="K506" s="173"/>
      <c r="L506" s="173"/>
      <c r="M506" s="173"/>
      <c r="N506" s="174"/>
      <c r="O506" s="444">
        <f t="shared" si="22"/>
        <v>0</v>
      </c>
      <c r="P506" s="169"/>
      <c r="Q506" s="436"/>
      <c r="R506" s="436"/>
      <c r="S506" s="445" t="str">
        <f>IFERROR(IF(R506="",VLOOKUP(Q506,DMKH_NCC!$C$7:$G$150,3,0),VLOOKUP(R506,DMKH_NCC!$C$7:$G$150,3,0)),"")</f>
        <v/>
      </c>
      <c r="T506" s="445" t="str">
        <f>IFERROR(IF(R506="",VLOOKUP(Q506,DMKH_NCC!$C$7:$G$150,4,0),VLOOKUP(R506,DMKH_NCC!$C$7:$G$150,4,0)),"")</f>
        <v/>
      </c>
      <c r="U506" s="446" t="str">
        <f>IFERROR(IF(R506="",VLOOKUP(Q506,DMKH_NCC!$C$7:$G$150,5,0),VLOOKUP(R506,DMKH_NCC!$C$7:$G$150,5,0)),"")</f>
        <v/>
      </c>
      <c r="V506" s="169"/>
      <c r="W506" s="169"/>
      <c r="X506" s="171"/>
      <c r="Y506" s="447" t="str">
        <f>IF($G506="","",IF(OR(MONTH($C506)=1,MONTH($C506)=2,MONTH($C506)=3),1,IF(OR(MONTH($C506)=4,MONTH($C506)=5,MONTH($C506)=6),2,IF(OR(MONTH($C506)=7,MONTH($C506)=8,MONTH($C506)=9),3,IF(OR(MONTH($C506)=10,MONTH($C506)=11,MONTH($C506)=12),4)))))</f>
        <v/>
      </c>
      <c r="Z506" s="447" t="str">
        <f>IF(C506="","","Ngày  "&amp;DAY(C506)&amp; "  "&amp;"Tháng  "&amp;MONTH(C506) &amp;"  "&amp;"Năm"&amp;"  " &amp;YEAR(C506))</f>
        <v/>
      </c>
      <c r="AA506" s="169"/>
      <c r="AB506" s="169"/>
      <c r="AC506" s="169"/>
      <c r="AD506" s="169"/>
      <c r="AE506" s="447" t="str">
        <f t="shared" si="21"/>
        <v/>
      </c>
      <c r="AF506" s="169"/>
      <c r="AG506" s="169"/>
    </row>
    <row r="507" spans="2:33" x14ac:dyDescent="0.25">
      <c r="B507" s="169"/>
      <c r="C507" s="170"/>
      <c r="D507" s="443"/>
      <c r="E507" s="169"/>
      <c r="F507" s="171"/>
      <c r="G507" s="169"/>
      <c r="H507" s="169"/>
      <c r="I507" s="172"/>
      <c r="J507" s="172"/>
      <c r="K507" s="173"/>
      <c r="L507" s="173"/>
      <c r="M507" s="173"/>
      <c r="N507" s="174"/>
      <c r="O507" s="444">
        <f t="shared" si="22"/>
        <v>0</v>
      </c>
      <c r="P507" s="169"/>
      <c r="Q507" s="436"/>
      <c r="R507" s="436"/>
      <c r="S507" s="445" t="str">
        <f>IFERROR(IF(R507="",VLOOKUP(Q507,DMKH_NCC!$C$7:$G$150,3,0),VLOOKUP(R507,DMKH_NCC!$C$7:$G$150,3,0)),"")</f>
        <v/>
      </c>
      <c r="T507" s="445" t="str">
        <f>IFERROR(IF(R507="",VLOOKUP(Q507,DMKH_NCC!$C$7:$G$150,4,0),VLOOKUP(R507,DMKH_NCC!$C$7:$G$150,4,0)),"")</f>
        <v/>
      </c>
      <c r="U507" s="446" t="str">
        <f>IFERROR(IF(R507="",VLOOKUP(Q507,DMKH_NCC!$C$7:$G$150,5,0),VLOOKUP(R507,DMKH_NCC!$C$7:$G$150,5,0)),"")</f>
        <v/>
      </c>
      <c r="V507" s="169"/>
      <c r="W507" s="169"/>
      <c r="X507" s="171"/>
      <c r="Y507" s="447" t="str">
        <f>IF($G507="","",IF(OR(MONTH($C507)=1,MONTH($C507)=2,MONTH($C507)=3),1,IF(OR(MONTH($C507)=4,MONTH($C507)=5,MONTH($C507)=6),2,IF(OR(MONTH($C507)=7,MONTH($C507)=8,MONTH($C507)=9),3,IF(OR(MONTH($C507)=10,MONTH($C507)=11,MONTH($C507)=12),4)))))</f>
        <v/>
      </c>
      <c r="Z507" s="447" t="str">
        <f>IF(C507="","","Ngày  "&amp;DAY(C507)&amp; "  "&amp;"Tháng  "&amp;MONTH(C507) &amp;"  "&amp;"Năm"&amp;"  " &amp;YEAR(C507))</f>
        <v/>
      </c>
      <c r="AA507" s="169"/>
      <c r="AB507" s="169"/>
      <c r="AC507" s="169"/>
      <c r="AD507" s="169"/>
      <c r="AE507" s="447" t="str">
        <f t="shared" si="21"/>
        <v/>
      </c>
      <c r="AF507" s="169"/>
      <c r="AG507" s="169"/>
    </row>
    <row r="508" spans="2:33" x14ac:dyDescent="0.25">
      <c r="B508" s="169"/>
      <c r="C508" s="170"/>
      <c r="D508" s="443"/>
      <c r="E508" s="169"/>
      <c r="F508" s="171"/>
      <c r="G508" s="169"/>
      <c r="H508" s="169"/>
      <c r="I508" s="172"/>
      <c r="J508" s="172"/>
      <c r="K508" s="173"/>
      <c r="L508" s="173"/>
      <c r="M508" s="173"/>
      <c r="N508" s="174"/>
      <c r="O508" s="444">
        <f t="shared" si="22"/>
        <v>0</v>
      </c>
      <c r="P508" s="169"/>
      <c r="Q508" s="436"/>
      <c r="R508" s="436"/>
      <c r="S508" s="445" t="str">
        <f>IFERROR(IF(R508="",VLOOKUP(Q508,DMKH_NCC!$C$7:$G$150,3,0),VLOOKUP(R508,DMKH_NCC!$C$7:$G$150,3,0)),"")</f>
        <v/>
      </c>
      <c r="T508" s="445" t="str">
        <f>IFERROR(IF(R508="",VLOOKUP(Q508,DMKH_NCC!$C$7:$G$150,4,0),VLOOKUP(R508,DMKH_NCC!$C$7:$G$150,4,0)),"")</f>
        <v/>
      </c>
      <c r="U508" s="446" t="str">
        <f>IFERROR(IF(R508="",VLOOKUP(Q508,DMKH_NCC!$C$7:$G$150,5,0),VLOOKUP(R508,DMKH_NCC!$C$7:$G$150,5,0)),"")</f>
        <v/>
      </c>
      <c r="V508" s="169"/>
      <c r="W508" s="169"/>
      <c r="X508" s="171"/>
      <c r="Y508" s="447" t="str">
        <f>IF($G508="","",IF(OR(MONTH($C508)=1,MONTH($C508)=2,MONTH($C508)=3),1,IF(OR(MONTH($C508)=4,MONTH($C508)=5,MONTH($C508)=6),2,IF(OR(MONTH($C508)=7,MONTH($C508)=8,MONTH($C508)=9),3,IF(OR(MONTH($C508)=10,MONTH($C508)=11,MONTH($C508)=12),4)))))</f>
        <v/>
      </c>
      <c r="Z508" s="447" t="str">
        <f>IF(C508="","","Ngày  "&amp;DAY(C508)&amp; "  "&amp;"Tháng  "&amp;MONTH(C508) &amp;"  "&amp;"Năm"&amp;"  " &amp;YEAR(C508))</f>
        <v/>
      </c>
      <c r="AA508" s="169"/>
      <c r="AB508" s="169"/>
      <c r="AC508" s="169"/>
      <c r="AD508" s="169"/>
      <c r="AE508" s="447" t="str">
        <f t="shared" si="21"/>
        <v/>
      </c>
      <c r="AF508" s="169"/>
      <c r="AG508" s="169"/>
    </row>
    <row r="509" spans="2:33" x14ac:dyDescent="0.25">
      <c r="B509" s="169"/>
      <c r="C509" s="170"/>
      <c r="D509" s="443"/>
      <c r="E509" s="169"/>
      <c r="F509" s="171"/>
      <c r="G509" s="169"/>
      <c r="H509" s="169"/>
      <c r="I509" s="172"/>
      <c r="J509" s="172"/>
      <c r="K509" s="173"/>
      <c r="L509" s="173"/>
      <c r="M509" s="173"/>
      <c r="N509" s="174"/>
      <c r="O509" s="444">
        <f t="shared" si="22"/>
        <v>0</v>
      </c>
      <c r="P509" s="169"/>
      <c r="Q509" s="436"/>
      <c r="R509" s="436"/>
      <c r="S509" s="445" t="str">
        <f>IFERROR(IF(R509="",VLOOKUP(Q509,DMKH_NCC!$C$7:$G$150,3,0),VLOOKUP(R509,DMKH_NCC!$C$7:$G$150,3,0)),"")</f>
        <v/>
      </c>
      <c r="T509" s="445" t="str">
        <f>IFERROR(IF(R509="",VLOOKUP(Q509,DMKH_NCC!$C$7:$G$150,4,0),VLOOKUP(R509,DMKH_NCC!$C$7:$G$150,4,0)),"")</f>
        <v/>
      </c>
      <c r="U509" s="446" t="str">
        <f>IFERROR(IF(R509="",VLOOKUP(Q509,DMKH_NCC!$C$7:$G$150,5,0),VLOOKUP(R509,DMKH_NCC!$C$7:$G$150,5,0)),"")</f>
        <v/>
      </c>
      <c r="V509" s="169"/>
      <c r="W509" s="169"/>
      <c r="X509" s="171"/>
      <c r="Y509" s="447" t="str">
        <f>IF($G509="","",IF(OR(MONTH($C509)=1,MONTH($C509)=2,MONTH($C509)=3),1,IF(OR(MONTH($C509)=4,MONTH($C509)=5,MONTH($C509)=6),2,IF(OR(MONTH($C509)=7,MONTH($C509)=8,MONTH($C509)=9),3,IF(OR(MONTH($C509)=10,MONTH($C509)=11,MONTH($C509)=12),4)))))</f>
        <v/>
      </c>
      <c r="Z509" s="447" t="str">
        <f>IF(C509="","","Ngày  "&amp;DAY(C509)&amp; "  "&amp;"Tháng  "&amp;MONTH(C509) &amp;"  "&amp;"Năm"&amp;"  " &amp;YEAR(C509))</f>
        <v/>
      </c>
      <c r="AA509" s="169"/>
      <c r="AB509" s="169"/>
      <c r="AC509" s="169"/>
      <c r="AD509" s="169"/>
      <c r="AE509" s="447" t="str">
        <f t="shared" si="21"/>
        <v/>
      </c>
      <c r="AF509" s="169"/>
      <c r="AG509" s="169"/>
    </row>
    <row r="510" spans="2:33" x14ac:dyDescent="0.25">
      <c r="B510" s="169"/>
      <c r="C510" s="170"/>
      <c r="D510" s="443"/>
      <c r="E510" s="169"/>
      <c r="F510" s="171"/>
      <c r="G510" s="169"/>
      <c r="H510" s="169"/>
      <c r="I510" s="172"/>
      <c r="J510" s="172"/>
      <c r="K510" s="173"/>
      <c r="L510" s="173"/>
      <c r="M510" s="173"/>
      <c r="N510" s="174"/>
      <c r="O510" s="444">
        <f t="shared" si="22"/>
        <v>0</v>
      </c>
      <c r="P510" s="169"/>
      <c r="Q510" s="436"/>
      <c r="R510" s="436"/>
      <c r="S510" s="445" t="str">
        <f>IFERROR(IF(R510="",VLOOKUP(Q510,DMKH_NCC!$C$7:$G$150,3,0),VLOOKUP(R510,DMKH_NCC!$C$7:$G$150,3,0)),"")</f>
        <v/>
      </c>
      <c r="T510" s="445" t="str">
        <f>IFERROR(IF(R510="",VLOOKUP(Q510,DMKH_NCC!$C$7:$G$150,4,0),VLOOKUP(R510,DMKH_NCC!$C$7:$G$150,4,0)),"")</f>
        <v/>
      </c>
      <c r="U510" s="446" t="str">
        <f>IFERROR(IF(R510="",VLOOKUP(Q510,DMKH_NCC!$C$7:$G$150,5,0),VLOOKUP(R510,DMKH_NCC!$C$7:$G$150,5,0)),"")</f>
        <v/>
      </c>
      <c r="V510" s="169"/>
      <c r="W510" s="169"/>
      <c r="X510" s="171"/>
      <c r="Y510" s="447" t="str">
        <f>IF($G510="","",IF(OR(MONTH($C510)=1,MONTH($C510)=2,MONTH($C510)=3),1,IF(OR(MONTH($C510)=4,MONTH($C510)=5,MONTH($C510)=6),2,IF(OR(MONTH($C510)=7,MONTH($C510)=8,MONTH($C510)=9),3,IF(OR(MONTH($C510)=10,MONTH($C510)=11,MONTH($C510)=12),4)))))</f>
        <v/>
      </c>
      <c r="Z510" s="447" t="str">
        <f>IF(C510="","","Ngày  "&amp;DAY(C510)&amp; "  "&amp;"Tháng  "&amp;MONTH(C510) &amp;"  "&amp;"Năm"&amp;"  " &amp;YEAR(C510))</f>
        <v/>
      </c>
      <c r="AA510" s="169"/>
      <c r="AB510" s="169"/>
      <c r="AC510" s="169"/>
      <c r="AD510" s="169"/>
      <c r="AE510" s="447" t="str">
        <f t="shared" si="21"/>
        <v/>
      </c>
      <c r="AF510" s="169"/>
      <c r="AG510" s="169"/>
    </row>
    <row r="511" spans="2:33" x14ac:dyDescent="0.25">
      <c r="B511" s="169"/>
      <c r="C511" s="170"/>
      <c r="D511" s="443"/>
      <c r="E511" s="169"/>
      <c r="F511" s="171"/>
      <c r="G511" s="169"/>
      <c r="H511" s="169"/>
      <c r="I511" s="172"/>
      <c r="J511" s="172"/>
      <c r="K511" s="173"/>
      <c r="L511" s="173"/>
      <c r="M511" s="173"/>
      <c r="N511" s="174"/>
      <c r="O511" s="444">
        <f t="shared" si="22"/>
        <v>0</v>
      </c>
      <c r="P511" s="169"/>
      <c r="Q511" s="436"/>
      <c r="R511" s="436"/>
      <c r="S511" s="445" t="str">
        <f>IFERROR(IF(R511="",VLOOKUP(Q511,DMKH_NCC!$C$7:$G$150,3,0),VLOOKUP(R511,DMKH_NCC!$C$7:$G$150,3,0)),"")</f>
        <v/>
      </c>
      <c r="T511" s="445" t="str">
        <f>IFERROR(IF(R511="",VLOOKUP(Q511,DMKH_NCC!$C$7:$G$150,4,0),VLOOKUP(R511,DMKH_NCC!$C$7:$G$150,4,0)),"")</f>
        <v/>
      </c>
      <c r="U511" s="446" t="str">
        <f>IFERROR(IF(R511="",VLOOKUP(Q511,DMKH_NCC!$C$7:$G$150,5,0),VLOOKUP(R511,DMKH_NCC!$C$7:$G$150,5,0)),"")</f>
        <v/>
      </c>
      <c r="V511" s="169"/>
      <c r="W511" s="169"/>
      <c r="X511" s="171"/>
      <c r="Y511" s="447" t="str">
        <f>IF($G511="","",IF(OR(MONTH($C511)=1,MONTH($C511)=2,MONTH($C511)=3),1,IF(OR(MONTH($C511)=4,MONTH($C511)=5,MONTH($C511)=6),2,IF(OR(MONTH($C511)=7,MONTH($C511)=8,MONTH($C511)=9),3,IF(OR(MONTH($C511)=10,MONTH($C511)=11,MONTH($C511)=12),4)))))</f>
        <v/>
      </c>
      <c r="Z511" s="447" t="str">
        <f>IF(C511="","","Ngày  "&amp;DAY(C511)&amp; "  "&amp;"Tháng  "&amp;MONTH(C511) &amp;"  "&amp;"Năm"&amp;"  " &amp;YEAR(C511))</f>
        <v/>
      </c>
      <c r="AA511" s="169"/>
      <c r="AB511" s="169"/>
      <c r="AC511" s="169"/>
      <c r="AD511" s="169"/>
      <c r="AE511" s="447" t="str">
        <f t="shared" si="21"/>
        <v/>
      </c>
      <c r="AF511" s="169"/>
      <c r="AG511" s="169"/>
    </row>
    <row r="512" spans="2:33" x14ac:dyDescent="0.25">
      <c r="B512" s="169"/>
      <c r="C512" s="170"/>
      <c r="D512" s="443"/>
      <c r="E512" s="169"/>
      <c r="F512" s="171"/>
      <c r="G512" s="169"/>
      <c r="H512" s="169"/>
      <c r="I512" s="172"/>
      <c r="J512" s="172"/>
      <c r="K512" s="173"/>
      <c r="L512" s="173"/>
      <c r="M512" s="173"/>
      <c r="N512" s="174"/>
      <c r="O512" s="444">
        <f t="shared" si="22"/>
        <v>0</v>
      </c>
      <c r="P512" s="169"/>
      <c r="Q512" s="436"/>
      <c r="R512" s="436"/>
      <c r="S512" s="445" t="str">
        <f>IFERROR(IF(R512="",VLOOKUP(Q512,DMKH_NCC!$C$7:$G$150,3,0),VLOOKUP(R512,DMKH_NCC!$C$7:$G$150,3,0)),"")</f>
        <v/>
      </c>
      <c r="T512" s="445" t="str">
        <f>IFERROR(IF(R512="",VLOOKUP(Q512,DMKH_NCC!$C$7:$G$150,4,0),VLOOKUP(R512,DMKH_NCC!$C$7:$G$150,4,0)),"")</f>
        <v/>
      </c>
      <c r="U512" s="446" t="str">
        <f>IFERROR(IF(R512="",VLOOKUP(Q512,DMKH_NCC!$C$7:$G$150,5,0),VLOOKUP(R512,DMKH_NCC!$C$7:$G$150,5,0)),"")</f>
        <v/>
      </c>
      <c r="V512" s="169"/>
      <c r="W512" s="169"/>
      <c r="X512" s="171"/>
      <c r="Y512" s="447" t="str">
        <f>IF($G512="","",IF(OR(MONTH($C512)=1,MONTH($C512)=2,MONTH($C512)=3),1,IF(OR(MONTH($C512)=4,MONTH($C512)=5,MONTH($C512)=6),2,IF(OR(MONTH($C512)=7,MONTH($C512)=8,MONTH($C512)=9),3,IF(OR(MONTH($C512)=10,MONTH($C512)=11,MONTH($C512)=12),4)))))</f>
        <v/>
      </c>
      <c r="Z512" s="447" t="str">
        <f>IF(C512="","","Ngày  "&amp;DAY(C512)&amp; "  "&amp;"Tháng  "&amp;MONTH(C512) &amp;"  "&amp;"Năm"&amp;"  " &amp;YEAR(C512))</f>
        <v/>
      </c>
      <c r="AA512" s="169"/>
      <c r="AB512" s="169"/>
      <c r="AC512" s="169"/>
      <c r="AD512" s="169"/>
      <c r="AE512" s="447" t="str">
        <f t="shared" si="21"/>
        <v/>
      </c>
      <c r="AF512" s="169"/>
      <c r="AG512" s="169"/>
    </row>
    <row r="513" spans="2:33" x14ac:dyDescent="0.25">
      <c r="B513" s="169"/>
      <c r="C513" s="170"/>
      <c r="D513" s="443"/>
      <c r="E513" s="169"/>
      <c r="F513" s="171"/>
      <c r="G513" s="169"/>
      <c r="H513" s="169"/>
      <c r="I513" s="172"/>
      <c r="J513" s="172"/>
      <c r="K513" s="173"/>
      <c r="L513" s="173"/>
      <c r="M513" s="173"/>
      <c r="N513" s="174"/>
      <c r="O513" s="444">
        <f t="shared" si="22"/>
        <v>0</v>
      </c>
      <c r="P513" s="169"/>
      <c r="Q513" s="436"/>
      <c r="R513" s="436"/>
      <c r="S513" s="445" t="str">
        <f>IFERROR(IF(R513="",VLOOKUP(Q513,DMKH_NCC!$C$7:$G$150,3,0),VLOOKUP(R513,DMKH_NCC!$C$7:$G$150,3,0)),"")</f>
        <v/>
      </c>
      <c r="T513" s="445" t="str">
        <f>IFERROR(IF(R513="",VLOOKUP(Q513,DMKH_NCC!$C$7:$G$150,4,0),VLOOKUP(R513,DMKH_NCC!$C$7:$G$150,4,0)),"")</f>
        <v/>
      </c>
      <c r="U513" s="446" t="str">
        <f>IFERROR(IF(R513="",VLOOKUP(Q513,DMKH_NCC!$C$7:$G$150,5,0),VLOOKUP(R513,DMKH_NCC!$C$7:$G$150,5,0)),"")</f>
        <v/>
      </c>
      <c r="V513" s="169"/>
      <c r="W513" s="169"/>
      <c r="X513" s="171"/>
      <c r="Y513" s="447" t="str">
        <f>IF($G513="","",IF(OR(MONTH($C513)=1,MONTH($C513)=2,MONTH($C513)=3),1,IF(OR(MONTH($C513)=4,MONTH($C513)=5,MONTH($C513)=6),2,IF(OR(MONTH($C513)=7,MONTH($C513)=8,MONTH($C513)=9),3,IF(OR(MONTH($C513)=10,MONTH($C513)=11,MONTH($C513)=12),4)))))</f>
        <v/>
      </c>
      <c r="Z513" s="447" t="str">
        <f>IF(C513="","","Ngày  "&amp;DAY(C513)&amp; "  "&amp;"Tháng  "&amp;MONTH(C513) &amp;"  "&amp;"Năm"&amp;"  " &amp;YEAR(C513))</f>
        <v/>
      </c>
      <c r="AA513" s="169"/>
      <c r="AB513" s="169"/>
      <c r="AC513" s="169"/>
      <c r="AD513" s="169"/>
      <c r="AE513" s="447" t="str">
        <f t="shared" si="21"/>
        <v/>
      </c>
      <c r="AF513" s="169"/>
      <c r="AG513" s="169"/>
    </row>
    <row r="514" spans="2:33" x14ac:dyDescent="0.25">
      <c r="B514" s="169"/>
      <c r="C514" s="170"/>
      <c r="D514" s="443"/>
      <c r="E514" s="169"/>
      <c r="F514" s="171"/>
      <c r="G514" s="169"/>
      <c r="H514" s="169"/>
      <c r="I514" s="172"/>
      <c r="J514" s="172"/>
      <c r="K514" s="173"/>
      <c r="L514" s="173"/>
      <c r="M514" s="173"/>
      <c r="N514" s="174"/>
      <c r="O514" s="444">
        <f t="shared" si="22"/>
        <v>0</v>
      </c>
      <c r="P514" s="169"/>
      <c r="Q514" s="436"/>
      <c r="R514" s="436"/>
      <c r="S514" s="445" t="str">
        <f>IFERROR(IF(R514="",VLOOKUP(Q514,DMKH_NCC!$C$7:$G$150,3,0),VLOOKUP(R514,DMKH_NCC!$C$7:$G$150,3,0)),"")</f>
        <v/>
      </c>
      <c r="T514" s="445" t="str">
        <f>IFERROR(IF(R514="",VLOOKUP(Q514,DMKH_NCC!$C$7:$G$150,4,0),VLOOKUP(R514,DMKH_NCC!$C$7:$G$150,4,0)),"")</f>
        <v/>
      </c>
      <c r="U514" s="446" t="str">
        <f>IFERROR(IF(R514="",VLOOKUP(Q514,DMKH_NCC!$C$7:$G$150,5,0),VLOOKUP(R514,DMKH_NCC!$C$7:$G$150,5,0)),"")</f>
        <v/>
      </c>
      <c r="V514" s="169"/>
      <c r="W514" s="169"/>
      <c r="X514" s="171"/>
      <c r="Y514" s="447" t="str">
        <f>IF($G514="","",IF(OR(MONTH($C514)=1,MONTH($C514)=2,MONTH($C514)=3),1,IF(OR(MONTH($C514)=4,MONTH($C514)=5,MONTH($C514)=6),2,IF(OR(MONTH($C514)=7,MONTH($C514)=8,MONTH($C514)=9),3,IF(OR(MONTH($C514)=10,MONTH($C514)=11,MONTH($C514)=12),4)))))</f>
        <v/>
      </c>
      <c r="Z514" s="447" t="str">
        <f>IF(C514="","","Ngày  "&amp;DAY(C514)&amp; "  "&amp;"Tháng  "&amp;MONTH(C514) &amp;"  "&amp;"Năm"&amp;"  " &amp;YEAR(C514))</f>
        <v/>
      </c>
      <c r="AA514" s="169"/>
      <c r="AB514" s="169"/>
      <c r="AC514" s="169"/>
      <c r="AD514" s="169"/>
      <c r="AE514" s="447" t="str">
        <f t="shared" si="21"/>
        <v/>
      </c>
      <c r="AF514" s="169"/>
      <c r="AG514" s="169"/>
    </row>
    <row r="515" spans="2:33" x14ac:dyDescent="0.25">
      <c r="B515" s="169"/>
      <c r="C515" s="170"/>
      <c r="D515" s="443"/>
      <c r="E515" s="169"/>
      <c r="F515" s="171"/>
      <c r="G515" s="169"/>
      <c r="H515" s="169"/>
      <c r="I515" s="172"/>
      <c r="J515" s="172"/>
      <c r="K515" s="173"/>
      <c r="L515" s="173"/>
      <c r="M515" s="173"/>
      <c r="N515" s="174"/>
      <c r="O515" s="444">
        <f t="shared" si="22"/>
        <v>0</v>
      </c>
      <c r="P515" s="169"/>
      <c r="Q515" s="436"/>
      <c r="R515" s="436"/>
      <c r="S515" s="445" t="str">
        <f>IFERROR(IF(R515="",VLOOKUP(Q515,DMKH_NCC!$C$7:$G$150,3,0),VLOOKUP(R515,DMKH_NCC!$C$7:$G$150,3,0)),"")</f>
        <v/>
      </c>
      <c r="T515" s="445" t="str">
        <f>IFERROR(IF(R515="",VLOOKUP(Q515,DMKH_NCC!$C$7:$G$150,4,0),VLOOKUP(R515,DMKH_NCC!$C$7:$G$150,4,0)),"")</f>
        <v/>
      </c>
      <c r="U515" s="446" t="str">
        <f>IFERROR(IF(R515="",VLOOKUP(Q515,DMKH_NCC!$C$7:$G$150,5,0),VLOOKUP(R515,DMKH_NCC!$C$7:$G$150,5,0)),"")</f>
        <v/>
      </c>
      <c r="V515" s="169"/>
      <c r="W515" s="169"/>
      <c r="X515" s="171"/>
      <c r="Y515" s="447" t="str">
        <f>IF($G515="","",IF(OR(MONTH($C515)=1,MONTH($C515)=2,MONTH($C515)=3),1,IF(OR(MONTH($C515)=4,MONTH($C515)=5,MONTH($C515)=6),2,IF(OR(MONTH($C515)=7,MONTH($C515)=8,MONTH($C515)=9),3,IF(OR(MONTH($C515)=10,MONTH($C515)=11,MONTH($C515)=12),4)))))</f>
        <v/>
      </c>
      <c r="Z515" s="447" t="str">
        <f>IF(C515="","","Ngày  "&amp;DAY(C515)&amp; "  "&amp;"Tháng  "&amp;MONTH(C515) &amp;"  "&amp;"Năm"&amp;"  " &amp;YEAR(C515))</f>
        <v/>
      </c>
      <c r="AA515" s="169"/>
      <c r="AB515" s="169"/>
      <c r="AC515" s="169"/>
      <c r="AD515" s="169"/>
      <c r="AE515" s="447" t="str">
        <f t="shared" si="21"/>
        <v/>
      </c>
      <c r="AF515" s="169"/>
      <c r="AG515" s="169"/>
    </row>
    <row r="516" spans="2:33" x14ac:dyDescent="0.25">
      <c r="B516" s="169"/>
      <c r="C516" s="170"/>
      <c r="D516" s="443"/>
      <c r="E516" s="169"/>
      <c r="F516" s="171"/>
      <c r="G516" s="169"/>
      <c r="H516" s="169"/>
      <c r="I516" s="172"/>
      <c r="J516" s="172"/>
      <c r="K516" s="173"/>
      <c r="L516" s="173"/>
      <c r="M516" s="173"/>
      <c r="N516" s="174"/>
      <c r="O516" s="444">
        <f t="shared" si="22"/>
        <v>0</v>
      </c>
      <c r="P516" s="169"/>
      <c r="Q516" s="436"/>
      <c r="R516" s="436"/>
      <c r="S516" s="445" t="str">
        <f>IFERROR(IF(R516="",VLOOKUP(Q516,DMKH_NCC!$C$7:$G$150,3,0),VLOOKUP(R516,DMKH_NCC!$C$7:$G$150,3,0)),"")</f>
        <v/>
      </c>
      <c r="T516" s="445" t="str">
        <f>IFERROR(IF(R516="",VLOOKUP(Q516,DMKH_NCC!$C$7:$G$150,4,0),VLOOKUP(R516,DMKH_NCC!$C$7:$G$150,4,0)),"")</f>
        <v/>
      </c>
      <c r="U516" s="446" t="str">
        <f>IFERROR(IF(R516="",VLOOKUP(Q516,DMKH_NCC!$C$7:$G$150,5,0),VLOOKUP(R516,DMKH_NCC!$C$7:$G$150,5,0)),"")</f>
        <v/>
      </c>
      <c r="V516" s="169"/>
      <c r="W516" s="169"/>
      <c r="X516" s="171"/>
      <c r="Y516" s="447" t="str">
        <f>IF($G516="","",IF(OR(MONTH($C516)=1,MONTH($C516)=2,MONTH($C516)=3),1,IF(OR(MONTH($C516)=4,MONTH($C516)=5,MONTH($C516)=6),2,IF(OR(MONTH($C516)=7,MONTH($C516)=8,MONTH($C516)=9),3,IF(OR(MONTH($C516)=10,MONTH($C516)=11,MONTH($C516)=12),4)))))</f>
        <v/>
      </c>
      <c r="Z516" s="447" t="str">
        <f>IF(C516="","","Ngày  "&amp;DAY(C516)&amp; "  "&amp;"Tháng  "&amp;MONTH(C516) &amp;"  "&amp;"Năm"&amp;"  " &amp;YEAR(C516))</f>
        <v/>
      </c>
      <c r="AA516" s="169"/>
      <c r="AB516" s="169"/>
      <c r="AC516" s="169"/>
      <c r="AD516" s="169"/>
      <c r="AE516" s="447" t="str">
        <f t="shared" si="21"/>
        <v/>
      </c>
      <c r="AF516" s="169"/>
      <c r="AG516" s="169"/>
    </row>
    <row r="517" spans="2:33" x14ac:dyDescent="0.25">
      <c r="B517" s="169"/>
      <c r="C517" s="170"/>
      <c r="D517" s="443"/>
      <c r="E517" s="169"/>
      <c r="F517" s="171"/>
      <c r="G517" s="169"/>
      <c r="H517" s="169"/>
      <c r="I517" s="172"/>
      <c r="J517" s="172"/>
      <c r="K517" s="173"/>
      <c r="L517" s="173"/>
      <c r="M517" s="173"/>
      <c r="N517" s="174"/>
      <c r="O517" s="444">
        <f t="shared" si="22"/>
        <v>0</v>
      </c>
      <c r="P517" s="169"/>
      <c r="Q517" s="436"/>
      <c r="R517" s="436"/>
      <c r="S517" s="445" t="str">
        <f>IFERROR(IF(R517="",VLOOKUP(Q517,DMKH_NCC!$C$7:$G$150,3,0),VLOOKUP(R517,DMKH_NCC!$C$7:$G$150,3,0)),"")</f>
        <v/>
      </c>
      <c r="T517" s="445" t="str">
        <f>IFERROR(IF(R517="",VLOOKUP(Q517,DMKH_NCC!$C$7:$G$150,4,0),VLOOKUP(R517,DMKH_NCC!$C$7:$G$150,4,0)),"")</f>
        <v/>
      </c>
      <c r="U517" s="446" t="str">
        <f>IFERROR(IF(R517="",VLOOKUP(Q517,DMKH_NCC!$C$7:$G$150,5,0),VLOOKUP(R517,DMKH_NCC!$C$7:$G$150,5,0)),"")</f>
        <v/>
      </c>
      <c r="V517" s="169"/>
      <c r="W517" s="169"/>
      <c r="X517" s="171"/>
      <c r="Y517" s="447" t="str">
        <f>IF($G517="","",IF(OR(MONTH($C517)=1,MONTH($C517)=2,MONTH($C517)=3),1,IF(OR(MONTH($C517)=4,MONTH($C517)=5,MONTH($C517)=6),2,IF(OR(MONTH($C517)=7,MONTH($C517)=8,MONTH($C517)=9),3,IF(OR(MONTH($C517)=10,MONTH($C517)=11,MONTH($C517)=12),4)))))</f>
        <v/>
      </c>
      <c r="Z517" s="447" t="str">
        <f>IF(C517="","","Ngày  "&amp;DAY(C517)&amp; "  "&amp;"Tháng  "&amp;MONTH(C517) &amp;"  "&amp;"Năm"&amp;"  " &amp;YEAR(C517))</f>
        <v/>
      </c>
      <c r="AA517" s="169"/>
      <c r="AB517" s="169"/>
      <c r="AC517" s="169"/>
      <c r="AD517" s="169"/>
      <c r="AE517" s="447" t="str">
        <f t="shared" ref="AE517:AE580" si="23">IF(G517="","",IF(G517="MV",G517&amp;Y517,IF(G517="BR",G517&amp;N517&amp;Y517)))</f>
        <v/>
      </c>
      <c r="AF517" s="169"/>
      <c r="AG517" s="169"/>
    </row>
    <row r="518" spans="2:33" x14ac:dyDescent="0.25">
      <c r="B518" s="169"/>
      <c r="C518" s="170"/>
      <c r="D518" s="443"/>
      <c r="E518" s="169"/>
      <c r="F518" s="171"/>
      <c r="G518" s="169"/>
      <c r="H518" s="169"/>
      <c r="I518" s="172"/>
      <c r="J518" s="172"/>
      <c r="K518" s="173"/>
      <c r="L518" s="173"/>
      <c r="M518" s="173"/>
      <c r="N518" s="174"/>
      <c r="O518" s="444">
        <f t="shared" ref="O518:O581" si="24">N518*K518</f>
        <v>0</v>
      </c>
      <c r="P518" s="169"/>
      <c r="Q518" s="436"/>
      <c r="R518" s="436"/>
      <c r="S518" s="445" t="str">
        <f>IFERROR(IF(R518="",VLOOKUP(Q518,DMKH_NCC!$C$7:$G$150,3,0),VLOOKUP(R518,DMKH_NCC!$C$7:$G$150,3,0)),"")</f>
        <v/>
      </c>
      <c r="T518" s="445" t="str">
        <f>IFERROR(IF(R518="",VLOOKUP(Q518,DMKH_NCC!$C$7:$G$150,4,0),VLOOKUP(R518,DMKH_NCC!$C$7:$G$150,4,0)),"")</f>
        <v/>
      </c>
      <c r="U518" s="446" t="str">
        <f>IFERROR(IF(R518="",VLOOKUP(Q518,DMKH_NCC!$C$7:$G$150,5,0),VLOOKUP(R518,DMKH_NCC!$C$7:$G$150,5,0)),"")</f>
        <v/>
      </c>
      <c r="V518" s="169"/>
      <c r="W518" s="169"/>
      <c r="X518" s="171"/>
      <c r="Y518" s="447" t="str">
        <f>IF($G518="","",IF(OR(MONTH($C518)=1,MONTH($C518)=2,MONTH($C518)=3),1,IF(OR(MONTH($C518)=4,MONTH($C518)=5,MONTH($C518)=6),2,IF(OR(MONTH($C518)=7,MONTH($C518)=8,MONTH($C518)=9),3,IF(OR(MONTH($C518)=10,MONTH($C518)=11,MONTH($C518)=12),4)))))</f>
        <v/>
      </c>
      <c r="Z518" s="447" t="str">
        <f>IF(C518="","","Ngày  "&amp;DAY(C518)&amp; "  "&amp;"Tháng  "&amp;MONTH(C518) &amp;"  "&amp;"Năm"&amp;"  " &amp;YEAR(C518))</f>
        <v/>
      </c>
      <c r="AA518" s="169"/>
      <c r="AB518" s="169"/>
      <c r="AC518" s="169"/>
      <c r="AD518" s="169"/>
      <c r="AE518" s="447" t="str">
        <f t="shared" si="23"/>
        <v/>
      </c>
      <c r="AF518" s="169"/>
      <c r="AG518" s="169"/>
    </row>
    <row r="519" spans="2:33" x14ac:dyDescent="0.25">
      <c r="B519" s="169"/>
      <c r="C519" s="170"/>
      <c r="D519" s="443"/>
      <c r="E519" s="169"/>
      <c r="F519" s="171"/>
      <c r="G519" s="169"/>
      <c r="H519" s="169"/>
      <c r="I519" s="172"/>
      <c r="J519" s="172"/>
      <c r="K519" s="173"/>
      <c r="L519" s="173"/>
      <c r="M519" s="173"/>
      <c r="N519" s="174"/>
      <c r="O519" s="444">
        <f t="shared" si="24"/>
        <v>0</v>
      </c>
      <c r="P519" s="169"/>
      <c r="Q519" s="436"/>
      <c r="R519" s="436"/>
      <c r="S519" s="445" t="str">
        <f>IFERROR(IF(R519="",VLOOKUP(Q519,DMKH_NCC!$C$7:$G$150,3,0),VLOOKUP(R519,DMKH_NCC!$C$7:$G$150,3,0)),"")</f>
        <v/>
      </c>
      <c r="T519" s="445" t="str">
        <f>IFERROR(IF(R519="",VLOOKUP(Q519,DMKH_NCC!$C$7:$G$150,4,0),VLOOKUP(R519,DMKH_NCC!$C$7:$G$150,4,0)),"")</f>
        <v/>
      </c>
      <c r="U519" s="446" t="str">
        <f>IFERROR(IF(R519="",VLOOKUP(Q519,DMKH_NCC!$C$7:$G$150,5,0),VLOOKUP(R519,DMKH_NCC!$C$7:$G$150,5,0)),"")</f>
        <v/>
      </c>
      <c r="V519" s="169"/>
      <c r="W519" s="169"/>
      <c r="X519" s="171"/>
      <c r="Y519" s="447" t="str">
        <f>IF($G519="","",IF(OR(MONTH($C519)=1,MONTH($C519)=2,MONTH($C519)=3),1,IF(OR(MONTH($C519)=4,MONTH($C519)=5,MONTH($C519)=6),2,IF(OR(MONTH($C519)=7,MONTH($C519)=8,MONTH($C519)=9),3,IF(OR(MONTH($C519)=10,MONTH($C519)=11,MONTH($C519)=12),4)))))</f>
        <v/>
      </c>
      <c r="Z519" s="447" t="str">
        <f>IF(C519="","","Ngày  "&amp;DAY(C519)&amp; "  "&amp;"Tháng  "&amp;MONTH(C519) &amp;"  "&amp;"Năm"&amp;"  " &amp;YEAR(C519))</f>
        <v/>
      </c>
      <c r="AA519" s="169"/>
      <c r="AB519" s="169"/>
      <c r="AC519" s="169"/>
      <c r="AD519" s="169"/>
      <c r="AE519" s="447" t="str">
        <f t="shared" si="23"/>
        <v/>
      </c>
      <c r="AF519" s="169"/>
      <c r="AG519" s="169"/>
    </row>
    <row r="520" spans="2:33" x14ac:dyDescent="0.25">
      <c r="B520" s="169"/>
      <c r="C520" s="170"/>
      <c r="D520" s="443"/>
      <c r="E520" s="169"/>
      <c r="F520" s="171"/>
      <c r="G520" s="169"/>
      <c r="H520" s="169"/>
      <c r="I520" s="172"/>
      <c r="J520" s="172"/>
      <c r="K520" s="173"/>
      <c r="L520" s="173"/>
      <c r="M520" s="173"/>
      <c r="N520" s="174"/>
      <c r="O520" s="444">
        <f t="shared" si="24"/>
        <v>0</v>
      </c>
      <c r="P520" s="169"/>
      <c r="Q520" s="436"/>
      <c r="R520" s="436"/>
      <c r="S520" s="445" t="str">
        <f>IFERROR(IF(R520="",VLOOKUP(Q520,DMKH_NCC!$C$7:$G$150,3,0),VLOOKUP(R520,DMKH_NCC!$C$7:$G$150,3,0)),"")</f>
        <v/>
      </c>
      <c r="T520" s="445" t="str">
        <f>IFERROR(IF(R520="",VLOOKUP(Q520,DMKH_NCC!$C$7:$G$150,4,0),VLOOKUP(R520,DMKH_NCC!$C$7:$G$150,4,0)),"")</f>
        <v/>
      </c>
      <c r="U520" s="446" t="str">
        <f>IFERROR(IF(R520="",VLOOKUP(Q520,DMKH_NCC!$C$7:$G$150,5,0),VLOOKUP(R520,DMKH_NCC!$C$7:$G$150,5,0)),"")</f>
        <v/>
      </c>
      <c r="V520" s="169"/>
      <c r="W520" s="169"/>
      <c r="X520" s="171"/>
      <c r="Y520" s="447" t="str">
        <f>IF($G520="","",IF(OR(MONTH($C520)=1,MONTH($C520)=2,MONTH($C520)=3),1,IF(OR(MONTH($C520)=4,MONTH($C520)=5,MONTH($C520)=6),2,IF(OR(MONTH($C520)=7,MONTH($C520)=8,MONTH($C520)=9),3,IF(OR(MONTH($C520)=10,MONTH($C520)=11,MONTH($C520)=12),4)))))</f>
        <v/>
      </c>
      <c r="Z520" s="447" t="str">
        <f>IF(C520="","","Ngày  "&amp;DAY(C520)&amp; "  "&amp;"Tháng  "&amp;MONTH(C520) &amp;"  "&amp;"Năm"&amp;"  " &amp;YEAR(C520))</f>
        <v/>
      </c>
      <c r="AA520" s="169"/>
      <c r="AB520" s="169"/>
      <c r="AC520" s="169"/>
      <c r="AD520" s="169"/>
      <c r="AE520" s="447" t="str">
        <f t="shared" si="23"/>
        <v/>
      </c>
      <c r="AF520" s="169"/>
      <c r="AG520" s="169"/>
    </row>
    <row r="521" spans="2:33" x14ac:dyDescent="0.25">
      <c r="B521" s="169"/>
      <c r="C521" s="170"/>
      <c r="D521" s="443"/>
      <c r="E521" s="169"/>
      <c r="F521" s="171"/>
      <c r="G521" s="169"/>
      <c r="H521" s="169"/>
      <c r="I521" s="172"/>
      <c r="J521" s="172"/>
      <c r="K521" s="173"/>
      <c r="L521" s="173"/>
      <c r="M521" s="173"/>
      <c r="N521" s="174"/>
      <c r="O521" s="444">
        <f t="shared" si="24"/>
        <v>0</v>
      </c>
      <c r="P521" s="169"/>
      <c r="Q521" s="436"/>
      <c r="R521" s="436"/>
      <c r="S521" s="445" t="str">
        <f>IFERROR(IF(R521="",VLOOKUP(Q521,DMKH_NCC!$C$7:$G$150,3,0),VLOOKUP(R521,DMKH_NCC!$C$7:$G$150,3,0)),"")</f>
        <v/>
      </c>
      <c r="T521" s="445" t="str">
        <f>IFERROR(IF(R521="",VLOOKUP(Q521,DMKH_NCC!$C$7:$G$150,4,0),VLOOKUP(R521,DMKH_NCC!$C$7:$G$150,4,0)),"")</f>
        <v/>
      </c>
      <c r="U521" s="446" t="str">
        <f>IFERROR(IF(R521="",VLOOKUP(Q521,DMKH_NCC!$C$7:$G$150,5,0),VLOOKUP(R521,DMKH_NCC!$C$7:$G$150,5,0)),"")</f>
        <v/>
      </c>
      <c r="V521" s="169"/>
      <c r="W521" s="169"/>
      <c r="X521" s="171"/>
      <c r="Y521" s="447" t="str">
        <f>IF($G521="","",IF(OR(MONTH($C521)=1,MONTH($C521)=2,MONTH($C521)=3),1,IF(OR(MONTH($C521)=4,MONTH($C521)=5,MONTH($C521)=6),2,IF(OR(MONTH($C521)=7,MONTH($C521)=8,MONTH($C521)=9),3,IF(OR(MONTH($C521)=10,MONTH($C521)=11,MONTH($C521)=12),4)))))</f>
        <v/>
      </c>
      <c r="Z521" s="447" t="str">
        <f>IF(C521="","","Ngày  "&amp;DAY(C521)&amp; "  "&amp;"Tháng  "&amp;MONTH(C521) &amp;"  "&amp;"Năm"&amp;"  " &amp;YEAR(C521))</f>
        <v/>
      </c>
      <c r="AA521" s="169"/>
      <c r="AB521" s="169"/>
      <c r="AC521" s="169"/>
      <c r="AD521" s="169"/>
      <c r="AE521" s="447" t="str">
        <f t="shared" si="23"/>
        <v/>
      </c>
      <c r="AF521" s="169"/>
      <c r="AG521" s="169"/>
    </row>
    <row r="522" spans="2:33" x14ac:dyDescent="0.25">
      <c r="B522" s="169"/>
      <c r="C522" s="170"/>
      <c r="D522" s="443"/>
      <c r="E522" s="169"/>
      <c r="F522" s="171"/>
      <c r="G522" s="169"/>
      <c r="H522" s="169"/>
      <c r="I522" s="172"/>
      <c r="J522" s="172"/>
      <c r="K522" s="173"/>
      <c r="L522" s="173"/>
      <c r="M522" s="173"/>
      <c r="N522" s="174"/>
      <c r="O522" s="444">
        <f t="shared" si="24"/>
        <v>0</v>
      </c>
      <c r="P522" s="169"/>
      <c r="Q522" s="436"/>
      <c r="R522" s="436"/>
      <c r="S522" s="445" t="str">
        <f>IFERROR(IF(R522="",VLOOKUP(Q522,DMKH_NCC!$C$7:$G$150,3,0),VLOOKUP(R522,DMKH_NCC!$C$7:$G$150,3,0)),"")</f>
        <v/>
      </c>
      <c r="T522" s="445" t="str">
        <f>IFERROR(IF(R522="",VLOOKUP(Q522,DMKH_NCC!$C$7:$G$150,4,0),VLOOKUP(R522,DMKH_NCC!$C$7:$G$150,4,0)),"")</f>
        <v/>
      </c>
      <c r="U522" s="446" t="str">
        <f>IFERROR(IF(R522="",VLOOKUP(Q522,DMKH_NCC!$C$7:$G$150,5,0),VLOOKUP(R522,DMKH_NCC!$C$7:$G$150,5,0)),"")</f>
        <v/>
      </c>
      <c r="V522" s="169"/>
      <c r="W522" s="169"/>
      <c r="X522" s="171"/>
      <c r="Y522" s="447" t="str">
        <f>IF($G522="","",IF(OR(MONTH($C522)=1,MONTH($C522)=2,MONTH($C522)=3),1,IF(OR(MONTH($C522)=4,MONTH($C522)=5,MONTH($C522)=6),2,IF(OR(MONTH($C522)=7,MONTH($C522)=8,MONTH($C522)=9),3,IF(OR(MONTH($C522)=10,MONTH($C522)=11,MONTH($C522)=12),4)))))</f>
        <v/>
      </c>
      <c r="Z522" s="447" t="str">
        <f>IF(C522="","","Ngày  "&amp;DAY(C522)&amp; "  "&amp;"Tháng  "&amp;MONTH(C522) &amp;"  "&amp;"Năm"&amp;"  " &amp;YEAR(C522))</f>
        <v/>
      </c>
      <c r="AA522" s="169"/>
      <c r="AB522" s="169"/>
      <c r="AC522" s="169"/>
      <c r="AD522" s="169"/>
      <c r="AE522" s="447" t="str">
        <f t="shared" si="23"/>
        <v/>
      </c>
      <c r="AF522" s="169"/>
      <c r="AG522" s="169"/>
    </row>
    <row r="523" spans="2:33" x14ac:dyDescent="0.25">
      <c r="B523" s="169"/>
      <c r="C523" s="170"/>
      <c r="D523" s="443"/>
      <c r="E523" s="169"/>
      <c r="F523" s="171"/>
      <c r="G523" s="169"/>
      <c r="H523" s="169"/>
      <c r="I523" s="172"/>
      <c r="J523" s="172"/>
      <c r="K523" s="173"/>
      <c r="L523" s="173"/>
      <c r="M523" s="173"/>
      <c r="N523" s="174"/>
      <c r="O523" s="444">
        <f t="shared" si="24"/>
        <v>0</v>
      </c>
      <c r="P523" s="169"/>
      <c r="Q523" s="436"/>
      <c r="R523" s="436"/>
      <c r="S523" s="445" t="str">
        <f>IFERROR(IF(R523="",VLOOKUP(Q523,DMKH_NCC!$C$7:$G$150,3,0),VLOOKUP(R523,DMKH_NCC!$C$7:$G$150,3,0)),"")</f>
        <v/>
      </c>
      <c r="T523" s="445" t="str">
        <f>IFERROR(IF(R523="",VLOOKUP(Q523,DMKH_NCC!$C$7:$G$150,4,0),VLOOKUP(R523,DMKH_NCC!$C$7:$G$150,4,0)),"")</f>
        <v/>
      </c>
      <c r="U523" s="446" t="str">
        <f>IFERROR(IF(R523="",VLOOKUP(Q523,DMKH_NCC!$C$7:$G$150,5,0),VLOOKUP(R523,DMKH_NCC!$C$7:$G$150,5,0)),"")</f>
        <v/>
      </c>
      <c r="V523" s="169"/>
      <c r="W523" s="169"/>
      <c r="X523" s="171"/>
      <c r="Y523" s="447" t="str">
        <f>IF($G523="","",IF(OR(MONTH($C523)=1,MONTH($C523)=2,MONTH($C523)=3),1,IF(OR(MONTH($C523)=4,MONTH($C523)=5,MONTH($C523)=6),2,IF(OR(MONTH($C523)=7,MONTH($C523)=8,MONTH($C523)=9),3,IF(OR(MONTH($C523)=10,MONTH($C523)=11,MONTH($C523)=12),4)))))</f>
        <v/>
      </c>
      <c r="Z523" s="447" t="str">
        <f>IF(C523="","","Ngày  "&amp;DAY(C523)&amp; "  "&amp;"Tháng  "&amp;MONTH(C523) &amp;"  "&amp;"Năm"&amp;"  " &amp;YEAR(C523))</f>
        <v/>
      </c>
      <c r="AA523" s="169"/>
      <c r="AB523" s="169"/>
      <c r="AC523" s="169"/>
      <c r="AD523" s="169"/>
      <c r="AE523" s="447" t="str">
        <f t="shared" si="23"/>
        <v/>
      </c>
      <c r="AF523" s="169"/>
      <c r="AG523" s="169"/>
    </row>
    <row r="524" spans="2:33" x14ac:dyDescent="0.25">
      <c r="B524" s="169"/>
      <c r="C524" s="170"/>
      <c r="D524" s="443"/>
      <c r="E524" s="169"/>
      <c r="F524" s="171"/>
      <c r="G524" s="169"/>
      <c r="H524" s="169"/>
      <c r="I524" s="172"/>
      <c r="J524" s="172"/>
      <c r="K524" s="173"/>
      <c r="L524" s="173"/>
      <c r="M524" s="173"/>
      <c r="N524" s="174"/>
      <c r="O524" s="444">
        <f t="shared" si="24"/>
        <v>0</v>
      </c>
      <c r="P524" s="169"/>
      <c r="Q524" s="436"/>
      <c r="R524" s="436"/>
      <c r="S524" s="445" t="str">
        <f>IFERROR(IF(R524="",VLOOKUP(Q524,DMKH_NCC!$C$7:$G$150,3,0),VLOOKUP(R524,DMKH_NCC!$C$7:$G$150,3,0)),"")</f>
        <v/>
      </c>
      <c r="T524" s="445" t="str">
        <f>IFERROR(IF(R524="",VLOOKUP(Q524,DMKH_NCC!$C$7:$G$150,4,0),VLOOKUP(R524,DMKH_NCC!$C$7:$G$150,4,0)),"")</f>
        <v/>
      </c>
      <c r="U524" s="446" t="str">
        <f>IFERROR(IF(R524="",VLOOKUP(Q524,DMKH_NCC!$C$7:$G$150,5,0),VLOOKUP(R524,DMKH_NCC!$C$7:$G$150,5,0)),"")</f>
        <v/>
      </c>
      <c r="V524" s="169"/>
      <c r="W524" s="169"/>
      <c r="X524" s="171"/>
      <c r="Y524" s="447" t="str">
        <f>IF($G524="","",IF(OR(MONTH($C524)=1,MONTH($C524)=2,MONTH($C524)=3),1,IF(OR(MONTH($C524)=4,MONTH($C524)=5,MONTH($C524)=6),2,IF(OR(MONTH($C524)=7,MONTH($C524)=8,MONTH($C524)=9),3,IF(OR(MONTH($C524)=10,MONTH($C524)=11,MONTH($C524)=12),4)))))</f>
        <v/>
      </c>
      <c r="Z524" s="447" t="str">
        <f>IF(C524="","","Ngày  "&amp;DAY(C524)&amp; "  "&amp;"Tháng  "&amp;MONTH(C524) &amp;"  "&amp;"Năm"&amp;"  " &amp;YEAR(C524))</f>
        <v/>
      </c>
      <c r="AA524" s="169"/>
      <c r="AB524" s="169"/>
      <c r="AC524" s="169"/>
      <c r="AD524" s="169"/>
      <c r="AE524" s="447" t="str">
        <f t="shared" si="23"/>
        <v/>
      </c>
      <c r="AF524" s="169"/>
      <c r="AG524" s="169"/>
    </row>
    <row r="525" spans="2:33" x14ac:dyDescent="0.25">
      <c r="B525" s="169"/>
      <c r="C525" s="170"/>
      <c r="D525" s="443"/>
      <c r="E525" s="169"/>
      <c r="F525" s="171"/>
      <c r="G525" s="169"/>
      <c r="H525" s="169"/>
      <c r="I525" s="172"/>
      <c r="J525" s="172"/>
      <c r="K525" s="173"/>
      <c r="L525" s="173"/>
      <c r="M525" s="173"/>
      <c r="N525" s="174"/>
      <c r="O525" s="444">
        <f t="shared" si="24"/>
        <v>0</v>
      </c>
      <c r="P525" s="169"/>
      <c r="Q525" s="436"/>
      <c r="R525" s="436"/>
      <c r="S525" s="445" t="str">
        <f>IFERROR(IF(R525="",VLOOKUP(Q525,DMKH_NCC!$C$7:$G$150,3,0),VLOOKUP(R525,DMKH_NCC!$C$7:$G$150,3,0)),"")</f>
        <v/>
      </c>
      <c r="T525" s="445" t="str">
        <f>IFERROR(IF(R525="",VLOOKUP(Q525,DMKH_NCC!$C$7:$G$150,4,0),VLOOKUP(R525,DMKH_NCC!$C$7:$G$150,4,0)),"")</f>
        <v/>
      </c>
      <c r="U525" s="446" t="str">
        <f>IFERROR(IF(R525="",VLOOKUP(Q525,DMKH_NCC!$C$7:$G$150,5,0),VLOOKUP(R525,DMKH_NCC!$C$7:$G$150,5,0)),"")</f>
        <v/>
      </c>
      <c r="V525" s="169"/>
      <c r="W525" s="169"/>
      <c r="X525" s="171"/>
      <c r="Y525" s="447" t="str">
        <f>IF($G525="","",IF(OR(MONTH($C525)=1,MONTH($C525)=2,MONTH($C525)=3),1,IF(OR(MONTH($C525)=4,MONTH($C525)=5,MONTH($C525)=6),2,IF(OR(MONTH($C525)=7,MONTH($C525)=8,MONTH($C525)=9),3,IF(OR(MONTH($C525)=10,MONTH($C525)=11,MONTH($C525)=12),4)))))</f>
        <v/>
      </c>
      <c r="Z525" s="447" t="str">
        <f>IF(C525="","","Ngày  "&amp;DAY(C525)&amp; "  "&amp;"Tháng  "&amp;MONTH(C525) &amp;"  "&amp;"Năm"&amp;"  " &amp;YEAR(C525))</f>
        <v/>
      </c>
      <c r="AA525" s="169"/>
      <c r="AB525" s="169"/>
      <c r="AC525" s="169"/>
      <c r="AD525" s="169"/>
      <c r="AE525" s="447" t="str">
        <f t="shared" si="23"/>
        <v/>
      </c>
      <c r="AF525" s="169"/>
      <c r="AG525" s="169"/>
    </row>
    <row r="526" spans="2:33" x14ac:dyDescent="0.25">
      <c r="B526" s="169"/>
      <c r="C526" s="170"/>
      <c r="D526" s="443"/>
      <c r="E526" s="169"/>
      <c r="F526" s="171"/>
      <c r="G526" s="169"/>
      <c r="H526" s="169"/>
      <c r="I526" s="172"/>
      <c r="J526" s="172"/>
      <c r="K526" s="173"/>
      <c r="L526" s="173"/>
      <c r="M526" s="173"/>
      <c r="N526" s="174"/>
      <c r="O526" s="444">
        <f t="shared" si="24"/>
        <v>0</v>
      </c>
      <c r="P526" s="169"/>
      <c r="Q526" s="436"/>
      <c r="R526" s="436"/>
      <c r="S526" s="445" t="str">
        <f>IFERROR(IF(R526="",VLOOKUP(Q526,DMKH_NCC!$C$7:$G$150,3,0),VLOOKUP(R526,DMKH_NCC!$C$7:$G$150,3,0)),"")</f>
        <v/>
      </c>
      <c r="T526" s="445" t="str">
        <f>IFERROR(IF(R526="",VLOOKUP(Q526,DMKH_NCC!$C$7:$G$150,4,0),VLOOKUP(R526,DMKH_NCC!$C$7:$G$150,4,0)),"")</f>
        <v/>
      </c>
      <c r="U526" s="446" t="str">
        <f>IFERROR(IF(R526="",VLOOKUP(Q526,DMKH_NCC!$C$7:$G$150,5,0),VLOOKUP(R526,DMKH_NCC!$C$7:$G$150,5,0)),"")</f>
        <v/>
      </c>
      <c r="V526" s="169"/>
      <c r="W526" s="169"/>
      <c r="X526" s="171"/>
      <c r="Y526" s="447" t="str">
        <f>IF($G526="","",IF(OR(MONTH($C526)=1,MONTH($C526)=2,MONTH($C526)=3),1,IF(OR(MONTH($C526)=4,MONTH($C526)=5,MONTH($C526)=6),2,IF(OR(MONTH($C526)=7,MONTH($C526)=8,MONTH($C526)=9),3,IF(OR(MONTH($C526)=10,MONTH($C526)=11,MONTH($C526)=12),4)))))</f>
        <v/>
      </c>
      <c r="Z526" s="447" t="str">
        <f>IF(C526="","","Ngày  "&amp;DAY(C526)&amp; "  "&amp;"Tháng  "&amp;MONTH(C526) &amp;"  "&amp;"Năm"&amp;"  " &amp;YEAR(C526))</f>
        <v/>
      </c>
      <c r="AA526" s="169"/>
      <c r="AB526" s="169"/>
      <c r="AC526" s="169"/>
      <c r="AD526" s="169"/>
      <c r="AE526" s="447" t="str">
        <f t="shared" si="23"/>
        <v/>
      </c>
      <c r="AF526" s="169"/>
      <c r="AG526" s="169"/>
    </row>
    <row r="527" spans="2:33" x14ac:dyDescent="0.25">
      <c r="B527" s="169"/>
      <c r="C527" s="170"/>
      <c r="D527" s="443"/>
      <c r="E527" s="169"/>
      <c r="F527" s="171"/>
      <c r="G527" s="169"/>
      <c r="H527" s="169"/>
      <c r="I527" s="172"/>
      <c r="J527" s="172"/>
      <c r="K527" s="173"/>
      <c r="L527" s="173"/>
      <c r="M527" s="173"/>
      <c r="N527" s="174"/>
      <c r="O527" s="444">
        <f t="shared" si="24"/>
        <v>0</v>
      </c>
      <c r="P527" s="169"/>
      <c r="Q527" s="436"/>
      <c r="R527" s="436"/>
      <c r="S527" s="445" t="str">
        <f>IFERROR(IF(R527="",VLOOKUP(Q527,DMKH_NCC!$C$7:$G$150,3,0),VLOOKUP(R527,DMKH_NCC!$C$7:$G$150,3,0)),"")</f>
        <v/>
      </c>
      <c r="T527" s="445" t="str">
        <f>IFERROR(IF(R527="",VLOOKUP(Q527,DMKH_NCC!$C$7:$G$150,4,0),VLOOKUP(R527,DMKH_NCC!$C$7:$G$150,4,0)),"")</f>
        <v/>
      </c>
      <c r="U527" s="446" t="str">
        <f>IFERROR(IF(R527="",VLOOKUP(Q527,DMKH_NCC!$C$7:$G$150,5,0),VLOOKUP(R527,DMKH_NCC!$C$7:$G$150,5,0)),"")</f>
        <v/>
      </c>
      <c r="V527" s="169"/>
      <c r="W527" s="169"/>
      <c r="X527" s="171"/>
      <c r="Y527" s="447" t="str">
        <f>IF($G527="","",IF(OR(MONTH($C527)=1,MONTH($C527)=2,MONTH($C527)=3),1,IF(OR(MONTH($C527)=4,MONTH($C527)=5,MONTH($C527)=6),2,IF(OR(MONTH($C527)=7,MONTH($C527)=8,MONTH($C527)=9),3,IF(OR(MONTH($C527)=10,MONTH($C527)=11,MONTH($C527)=12),4)))))</f>
        <v/>
      </c>
      <c r="Z527" s="447" t="str">
        <f>IF(C527="","","Ngày  "&amp;DAY(C527)&amp; "  "&amp;"Tháng  "&amp;MONTH(C527) &amp;"  "&amp;"Năm"&amp;"  " &amp;YEAR(C527))</f>
        <v/>
      </c>
      <c r="AA527" s="169"/>
      <c r="AB527" s="169"/>
      <c r="AC527" s="169"/>
      <c r="AD527" s="169"/>
      <c r="AE527" s="447" t="str">
        <f t="shared" si="23"/>
        <v/>
      </c>
      <c r="AF527" s="169"/>
      <c r="AG527" s="169"/>
    </row>
    <row r="528" spans="2:33" x14ac:dyDescent="0.25">
      <c r="B528" s="169"/>
      <c r="C528" s="170"/>
      <c r="D528" s="443"/>
      <c r="E528" s="169"/>
      <c r="F528" s="171"/>
      <c r="G528" s="169"/>
      <c r="H528" s="169"/>
      <c r="I528" s="172"/>
      <c r="J528" s="172"/>
      <c r="K528" s="173"/>
      <c r="L528" s="173"/>
      <c r="M528" s="173"/>
      <c r="N528" s="174"/>
      <c r="O528" s="444">
        <f t="shared" si="24"/>
        <v>0</v>
      </c>
      <c r="P528" s="169"/>
      <c r="Q528" s="436"/>
      <c r="R528" s="436"/>
      <c r="S528" s="445" t="str">
        <f>IFERROR(IF(R528="",VLOOKUP(Q528,DMKH_NCC!$C$7:$G$150,3,0),VLOOKUP(R528,DMKH_NCC!$C$7:$G$150,3,0)),"")</f>
        <v/>
      </c>
      <c r="T528" s="445" t="str">
        <f>IFERROR(IF(R528="",VLOOKUP(Q528,DMKH_NCC!$C$7:$G$150,4,0),VLOOKUP(R528,DMKH_NCC!$C$7:$G$150,4,0)),"")</f>
        <v/>
      </c>
      <c r="U528" s="446" t="str">
        <f>IFERROR(IF(R528="",VLOOKUP(Q528,DMKH_NCC!$C$7:$G$150,5,0),VLOOKUP(R528,DMKH_NCC!$C$7:$G$150,5,0)),"")</f>
        <v/>
      </c>
      <c r="V528" s="169"/>
      <c r="W528" s="169"/>
      <c r="X528" s="171"/>
      <c r="Y528" s="447" t="str">
        <f>IF($G528="","",IF(OR(MONTH($C528)=1,MONTH($C528)=2,MONTH($C528)=3),1,IF(OR(MONTH($C528)=4,MONTH($C528)=5,MONTH($C528)=6),2,IF(OR(MONTH($C528)=7,MONTH($C528)=8,MONTH($C528)=9),3,IF(OR(MONTH($C528)=10,MONTH($C528)=11,MONTH($C528)=12),4)))))</f>
        <v/>
      </c>
      <c r="Z528" s="447" t="str">
        <f>IF(C528="","","Ngày  "&amp;DAY(C528)&amp; "  "&amp;"Tháng  "&amp;MONTH(C528) &amp;"  "&amp;"Năm"&amp;"  " &amp;YEAR(C528))</f>
        <v/>
      </c>
      <c r="AA528" s="169"/>
      <c r="AB528" s="169"/>
      <c r="AC528" s="169"/>
      <c r="AD528" s="169"/>
      <c r="AE528" s="447" t="str">
        <f t="shared" si="23"/>
        <v/>
      </c>
      <c r="AF528" s="169"/>
      <c r="AG528" s="169"/>
    </row>
    <row r="529" spans="2:33" x14ac:dyDescent="0.25">
      <c r="B529" s="169"/>
      <c r="C529" s="170"/>
      <c r="D529" s="443"/>
      <c r="E529" s="169"/>
      <c r="F529" s="171"/>
      <c r="G529" s="169"/>
      <c r="H529" s="169"/>
      <c r="I529" s="172"/>
      <c r="J529" s="172"/>
      <c r="K529" s="173"/>
      <c r="L529" s="173"/>
      <c r="M529" s="173"/>
      <c r="N529" s="174"/>
      <c r="O529" s="444">
        <f t="shared" si="24"/>
        <v>0</v>
      </c>
      <c r="P529" s="169"/>
      <c r="Q529" s="436"/>
      <c r="R529" s="436"/>
      <c r="S529" s="445" t="str">
        <f>IFERROR(IF(R529="",VLOOKUP(Q529,DMKH_NCC!$C$7:$G$150,3,0),VLOOKUP(R529,DMKH_NCC!$C$7:$G$150,3,0)),"")</f>
        <v/>
      </c>
      <c r="T529" s="445" t="str">
        <f>IFERROR(IF(R529="",VLOOKUP(Q529,DMKH_NCC!$C$7:$G$150,4,0),VLOOKUP(R529,DMKH_NCC!$C$7:$G$150,4,0)),"")</f>
        <v/>
      </c>
      <c r="U529" s="446" t="str">
        <f>IFERROR(IF(R529="",VLOOKUP(Q529,DMKH_NCC!$C$7:$G$150,5,0),VLOOKUP(R529,DMKH_NCC!$C$7:$G$150,5,0)),"")</f>
        <v/>
      </c>
      <c r="V529" s="169"/>
      <c r="W529" s="169"/>
      <c r="X529" s="171"/>
      <c r="Y529" s="447" t="str">
        <f>IF($G529="","",IF(OR(MONTH($C529)=1,MONTH($C529)=2,MONTH($C529)=3),1,IF(OR(MONTH($C529)=4,MONTH($C529)=5,MONTH($C529)=6),2,IF(OR(MONTH($C529)=7,MONTH($C529)=8,MONTH($C529)=9),3,IF(OR(MONTH($C529)=10,MONTH($C529)=11,MONTH($C529)=12),4)))))</f>
        <v/>
      </c>
      <c r="Z529" s="447" t="str">
        <f>IF(C529="","","Ngày  "&amp;DAY(C529)&amp; "  "&amp;"Tháng  "&amp;MONTH(C529) &amp;"  "&amp;"Năm"&amp;"  " &amp;YEAR(C529))</f>
        <v/>
      </c>
      <c r="AA529" s="169"/>
      <c r="AB529" s="169"/>
      <c r="AC529" s="169"/>
      <c r="AD529" s="169"/>
      <c r="AE529" s="447" t="str">
        <f t="shared" si="23"/>
        <v/>
      </c>
      <c r="AF529" s="169"/>
      <c r="AG529" s="169"/>
    </row>
    <row r="530" spans="2:33" x14ac:dyDescent="0.25">
      <c r="B530" s="169"/>
      <c r="C530" s="170"/>
      <c r="D530" s="443"/>
      <c r="E530" s="169"/>
      <c r="F530" s="171"/>
      <c r="G530" s="169"/>
      <c r="H530" s="169"/>
      <c r="I530" s="172"/>
      <c r="J530" s="172"/>
      <c r="K530" s="173"/>
      <c r="L530" s="173"/>
      <c r="M530" s="173"/>
      <c r="N530" s="174"/>
      <c r="O530" s="444">
        <f t="shared" si="24"/>
        <v>0</v>
      </c>
      <c r="P530" s="169"/>
      <c r="Q530" s="436"/>
      <c r="R530" s="436"/>
      <c r="S530" s="445" t="str">
        <f>IFERROR(IF(R530="",VLOOKUP(Q530,DMKH_NCC!$C$7:$G$150,3,0),VLOOKUP(R530,DMKH_NCC!$C$7:$G$150,3,0)),"")</f>
        <v/>
      </c>
      <c r="T530" s="445" t="str">
        <f>IFERROR(IF(R530="",VLOOKUP(Q530,DMKH_NCC!$C$7:$G$150,4,0),VLOOKUP(R530,DMKH_NCC!$C$7:$G$150,4,0)),"")</f>
        <v/>
      </c>
      <c r="U530" s="446" t="str">
        <f>IFERROR(IF(R530="",VLOOKUP(Q530,DMKH_NCC!$C$7:$G$150,5,0),VLOOKUP(R530,DMKH_NCC!$C$7:$G$150,5,0)),"")</f>
        <v/>
      </c>
      <c r="V530" s="169"/>
      <c r="W530" s="169"/>
      <c r="X530" s="171"/>
      <c r="Y530" s="447" t="str">
        <f>IF($G530="","",IF(OR(MONTH($C530)=1,MONTH($C530)=2,MONTH($C530)=3),1,IF(OR(MONTH($C530)=4,MONTH($C530)=5,MONTH($C530)=6),2,IF(OR(MONTH($C530)=7,MONTH($C530)=8,MONTH($C530)=9),3,IF(OR(MONTH($C530)=10,MONTH($C530)=11,MONTH($C530)=12),4)))))</f>
        <v/>
      </c>
      <c r="Z530" s="447" t="str">
        <f>IF(C530="","","Ngày  "&amp;DAY(C530)&amp; "  "&amp;"Tháng  "&amp;MONTH(C530) &amp;"  "&amp;"Năm"&amp;"  " &amp;YEAR(C530))</f>
        <v/>
      </c>
      <c r="AA530" s="169"/>
      <c r="AB530" s="169"/>
      <c r="AC530" s="169"/>
      <c r="AD530" s="169"/>
      <c r="AE530" s="447" t="str">
        <f t="shared" si="23"/>
        <v/>
      </c>
      <c r="AF530" s="169"/>
      <c r="AG530" s="169"/>
    </row>
    <row r="531" spans="2:33" x14ac:dyDescent="0.25">
      <c r="B531" s="169"/>
      <c r="C531" s="170"/>
      <c r="D531" s="443"/>
      <c r="E531" s="169"/>
      <c r="F531" s="171"/>
      <c r="G531" s="169"/>
      <c r="H531" s="169"/>
      <c r="I531" s="172"/>
      <c r="J531" s="172"/>
      <c r="K531" s="173"/>
      <c r="L531" s="173"/>
      <c r="M531" s="173"/>
      <c r="N531" s="174"/>
      <c r="O531" s="444">
        <f t="shared" si="24"/>
        <v>0</v>
      </c>
      <c r="P531" s="169"/>
      <c r="Q531" s="436"/>
      <c r="R531" s="436"/>
      <c r="S531" s="445" t="str">
        <f>IFERROR(IF(R531="",VLOOKUP(Q531,DMKH_NCC!$C$7:$G$150,3,0),VLOOKUP(R531,DMKH_NCC!$C$7:$G$150,3,0)),"")</f>
        <v/>
      </c>
      <c r="T531" s="445" t="str">
        <f>IFERROR(IF(R531="",VLOOKUP(Q531,DMKH_NCC!$C$7:$G$150,4,0),VLOOKUP(R531,DMKH_NCC!$C$7:$G$150,4,0)),"")</f>
        <v/>
      </c>
      <c r="U531" s="446" t="str">
        <f>IFERROR(IF(R531="",VLOOKUP(Q531,DMKH_NCC!$C$7:$G$150,5,0),VLOOKUP(R531,DMKH_NCC!$C$7:$G$150,5,0)),"")</f>
        <v/>
      </c>
      <c r="V531" s="169"/>
      <c r="W531" s="169"/>
      <c r="X531" s="171"/>
      <c r="Y531" s="447" t="str">
        <f>IF($G531="","",IF(OR(MONTH($C531)=1,MONTH($C531)=2,MONTH($C531)=3),1,IF(OR(MONTH($C531)=4,MONTH($C531)=5,MONTH($C531)=6),2,IF(OR(MONTH($C531)=7,MONTH($C531)=8,MONTH($C531)=9),3,IF(OR(MONTH($C531)=10,MONTH($C531)=11,MONTH($C531)=12),4)))))</f>
        <v/>
      </c>
      <c r="Z531" s="447" t="str">
        <f>IF(C531="","","Ngày  "&amp;DAY(C531)&amp; "  "&amp;"Tháng  "&amp;MONTH(C531) &amp;"  "&amp;"Năm"&amp;"  " &amp;YEAR(C531))</f>
        <v/>
      </c>
      <c r="AA531" s="169"/>
      <c r="AB531" s="169"/>
      <c r="AC531" s="169"/>
      <c r="AD531" s="169"/>
      <c r="AE531" s="447" t="str">
        <f t="shared" si="23"/>
        <v/>
      </c>
      <c r="AF531" s="169"/>
      <c r="AG531" s="169"/>
    </row>
    <row r="532" spans="2:33" x14ac:dyDescent="0.25">
      <c r="B532" s="169"/>
      <c r="C532" s="170"/>
      <c r="D532" s="443"/>
      <c r="E532" s="169"/>
      <c r="F532" s="171"/>
      <c r="G532" s="169"/>
      <c r="H532" s="169"/>
      <c r="I532" s="172"/>
      <c r="J532" s="172"/>
      <c r="K532" s="173"/>
      <c r="L532" s="173"/>
      <c r="M532" s="173"/>
      <c r="N532" s="174"/>
      <c r="O532" s="444">
        <f t="shared" si="24"/>
        <v>0</v>
      </c>
      <c r="P532" s="169"/>
      <c r="Q532" s="436"/>
      <c r="R532" s="436"/>
      <c r="S532" s="445" t="str">
        <f>IFERROR(IF(R532="",VLOOKUP(Q532,DMKH_NCC!$C$7:$G$150,3,0),VLOOKUP(R532,DMKH_NCC!$C$7:$G$150,3,0)),"")</f>
        <v/>
      </c>
      <c r="T532" s="445" t="str">
        <f>IFERROR(IF(R532="",VLOOKUP(Q532,DMKH_NCC!$C$7:$G$150,4,0),VLOOKUP(R532,DMKH_NCC!$C$7:$G$150,4,0)),"")</f>
        <v/>
      </c>
      <c r="U532" s="446" t="str">
        <f>IFERROR(IF(R532="",VLOOKUP(Q532,DMKH_NCC!$C$7:$G$150,5,0),VLOOKUP(R532,DMKH_NCC!$C$7:$G$150,5,0)),"")</f>
        <v/>
      </c>
      <c r="V532" s="169"/>
      <c r="W532" s="169"/>
      <c r="X532" s="171"/>
      <c r="Y532" s="447" t="str">
        <f>IF($G532="","",IF(OR(MONTH($C532)=1,MONTH($C532)=2,MONTH($C532)=3),1,IF(OR(MONTH($C532)=4,MONTH($C532)=5,MONTH($C532)=6),2,IF(OR(MONTH($C532)=7,MONTH($C532)=8,MONTH($C532)=9),3,IF(OR(MONTH($C532)=10,MONTH($C532)=11,MONTH($C532)=12),4)))))</f>
        <v/>
      </c>
      <c r="Z532" s="447" t="str">
        <f>IF(C532="","","Ngày  "&amp;DAY(C532)&amp; "  "&amp;"Tháng  "&amp;MONTH(C532) &amp;"  "&amp;"Năm"&amp;"  " &amp;YEAR(C532))</f>
        <v/>
      </c>
      <c r="AA532" s="169"/>
      <c r="AB532" s="169"/>
      <c r="AC532" s="169"/>
      <c r="AD532" s="169"/>
      <c r="AE532" s="447" t="str">
        <f t="shared" si="23"/>
        <v/>
      </c>
      <c r="AF532" s="169"/>
      <c r="AG532" s="169"/>
    </row>
    <row r="533" spans="2:33" x14ac:dyDescent="0.25">
      <c r="B533" s="169"/>
      <c r="C533" s="170"/>
      <c r="D533" s="443"/>
      <c r="E533" s="169"/>
      <c r="F533" s="171"/>
      <c r="G533" s="169"/>
      <c r="H533" s="169"/>
      <c r="I533" s="172"/>
      <c r="J533" s="172"/>
      <c r="K533" s="173"/>
      <c r="L533" s="173"/>
      <c r="M533" s="173"/>
      <c r="N533" s="174"/>
      <c r="O533" s="444">
        <f t="shared" si="24"/>
        <v>0</v>
      </c>
      <c r="P533" s="169"/>
      <c r="Q533" s="436"/>
      <c r="R533" s="436"/>
      <c r="S533" s="445" t="str">
        <f>IFERROR(IF(R533="",VLOOKUP(Q533,DMKH_NCC!$C$7:$G$150,3,0),VLOOKUP(R533,DMKH_NCC!$C$7:$G$150,3,0)),"")</f>
        <v/>
      </c>
      <c r="T533" s="445" t="str">
        <f>IFERROR(IF(R533="",VLOOKUP(Q533,DMKH_NCC!$C$7:$G$150,4,0),VLOOKUP(R533,DMKH_NCC!$C$7:$G$150,4,0)),"")</f>
        <v/>
      </c>
      <c r="U533" s="446" t="str">
        <f>IFERROR(IF(R533="",VLOOKUP(Q533,DMKH_NCC!$C$7:$G$150,5,0),VLOOKUP(R533,DMKH_NCC!$C$7:$G$150,5,0)),"")</f>
        <v/>
      </c>
      <c r="V533" s="169"/>
      <c r="W533" s="169"/>
      <c r="X533" s="171"/>
      <c r="Y533" s="447" t="str">
        <f>IF($G533="","",IF(OR(MONTH($C533)=1,MONTH($C533)=2,MONTH($C533)=3),1,IF(OR(MONTH($C533)=4,MONTH($C533)=5,MONTH($C533)=6),2,IF(OR(MONTH($C533)=7,MONTH($C533)=8,MONTH($C533)=9),3,IF(OR(MONTH($C533)=10,MONTH($C533)=11,MONTH($C533)=12),4)))))</f>
        <v/>
      </c>
      <c r="Z533" s="447" t="str">
        <f>IF(C533="","","Ngày  "&amp;DAY(C533)&amp; "  "&amp;"Tháng  "&amp;MONTH(C533) &amp;"  "&amp;"Năm"&amp;"  " &amp;YEAR(C533))</f>
        <v/>
      </c>
      <c r="AA533" s="169"/>
      <c r="AB533" s="169"/>
      <c r="AC533" s="169"/>
      <c r="AD533" s="169"/>
      <c r="AE533" s="447" t="str">
        <f t="shared" si="23"/>
        <v/>
      </c>
      <c r="AF533" s="169"/>
      <c r="AG533" s="169"/>
    </row>
    <row r="534" spans="2:33" x14ac:dyDescent="0.25">
      <c r="B534" s="169"/>
      <c r="C534" s="170"/>
      <c r="D534" s="443"/>
      <c r="E534" s="169"/>
      <c r="F534" s="171"/>
      <c r="G534" s="169"/>
      <c r="H534" s="169"/>
      <c r="I534" s="172"/>
      <c r="J534" s="172"/>
      <c r="K534" s="173"/>
      <c r="L534" s="173"/>
      <c r="M534" s="173"/>
      <c r="N534" s="174"/>
      <c r="O534" s="444">
        <f t="shared" si="24"/>
        <v>0</v>
      </c>
      <c r="P534" s="169"/>
      <c r="Q534" s="436"/>
      <c r="R534" s="436"/>
      <c r="S534" s="445" t="str">
        <f>IFERROR(IF(R534="",VLOOKUP(Q534,DMKH_NCC!$C$7:$G$150,3,0),VLOOKUP(R534,DMKH_NCC!$C$7:$G$150,3,0)),"")</f>
        <v/>
      </c>
      <c r="T534" s="445" t="str">
        <f>IFERROR(IF(R534="",VLOOKUP(Q534,DMKH_NCC!$C$7:$G$150,4,0),VLOOKUP(R534,DMKH_NCC!$C$7:$G$150,4,0)),"")</f>
        <v/>
      </c>
      <c r="U534" s="446" t="str">
        <f>IFERROR(IF(R534="",VLOOKUP(Q534,DMKH_NCC!$C$7:$G$150,5,0),VLOOKUP(R534,DMKH_NCC!$C$7:$G$150,5,0)),"")</f>
        <v/>
      </c>
      <c r="V534" s="169"/>
      <c r="W534" s="169"/>
      <c r="X534" s="171"/>
      <c r="Y534" s="447" t="str">
        <f>IF($G534="","",IF(OR(MONTH($C534)=1,MONTH($C534)=2,MONTH($C534)=3),1,IF(OR(MONTH($C534)=4,MONTH($C534)=5,MONTH($C534)=6),2,IF(OR(MONTH($C534)=7,MONTH($C534)=8,MONTH($C534)=9),3,IF(OR(MONTH($C534)=10,MONTH($C534)=11,MONTH($C534)=12),4)))))</f>
        <v/>
      </c>
      <c r="Z534" s="447" t="str">
        <f>IF(C534="","","Ngày  "&amp;DAY(C534)&amp; "  "&amp;"Tháng  "&amp;MONTH(C534) &amp;"  "&amp;"Năm"&amp;"  " &amp;YEAR(C534))</f>
        <v/>
      </c>
      <c r="AA534" s="169"/>
      <c r="AB534" s="169"/>
      <c r="AC534" s="169"/>
      <c r="AD534" s="169"/>
      <c r="AE534" s="447" t="str">
        <f t="shared" si="23"/>
        <v/>
      </c>
      <c r="AF534" s="169"/>
      <c r="AG534" s="169"/>
    </row>
    <row r="535" spans="2:33" x14ac:dyDescent="0.25">
      <c r="B535" s="169"/>
      <c r="C535" s="170"/>
      <c r="D535" s="443"/>
      <c r="E535" s="169"/>
      <c r="F535" s="171"/>
      <c r="G535" s="169"/>
      <c r="H535" s="169"/>
      <c r="I535" s="172"/>
      <c r="J535" s="172"/>
      <c r="K535" s="173"/>
      <c r="L535" s="173"/>
      <c r="M535" s="173"/>
      <c r="N535" s="174"/>
      <c r="O535" s="444">
        <f t="shared" si="24"/>
        <v>0</v>
      </c>
      <c r="P535" s="169"/>
      <c r="Q535" s="436"/>
      <c r="R535" s="436"/>
      <c r="S535" s="445" t="str">
        <f>IFERROR(IF(R535="",VLOOKUP(Q535,DMKH_NCC!$C$7:$G$150,3,0),VLOOKUP(R535,DMKH_NCC!$C$7:$G$150,3,0)),"")</f>
        <v/>
      </c>
      <c r="T535" s="445" t="str">
        <f>IFERROR(IF(R535="",VLOOKUP(Q535,DMKH_NCC!$C$7:$G$150,4,0),VLOOKUP(R535,DMKH_NCC!$C$7:$G$150,4,0)),"")</f>
        <v/>
      </c>
      <c r="U535" s="446" t="str">
        <f>IFERROR(IF(R535="",VLOOKUP(Q535,DMKH_NCC!$C$7:$G$150,5,0),VLOOKUP(R535,DMKH_NCC!$C$7:$G$150,5,0)),"")</f>
        <v/>
      </c>
      <c r="V535" s="169"/>
      <c r="W535" s="169"/>
      <c r="X535" s="171"/>
      <c r="Y535" s="447" t="str">
        <f>IF($G535="","",IF(OR(MONTH($C535)=1,MONTH($C535)=2,MONTH($C535)=3),1,IF(OR(MONTH($C535)=4,MONTH($C535)=5,MONTH($C535)=6),2,IF(OR(MONTH($C535)=7,MONTH($C535)=8,MONTH($C535)=9),3,IF(OR(MONTH($C535)=10,MONTH($C535)=11,MONTH($C535)=12),4)))))</f>
        <v/>
      </c>
      <c r="Z535" s="447" t="str">
        <f>IF(C535="","","Ngày  "&amp;DAY(C535)&amp; "  "&amp;"Tháng  "&amp;MONTH(C535) &amp;"  "&amp;"Năm"&amp;"  " &amp;YEAR(C535))</f>
        <v/>
      </c>
      <c r="AA535" s="169"/>
      <c r="AB535" s="169"/>
      <c r="AC535" s="169"/>
      <c r="AD535" s="169"/>
      <c r="AE535" s="447" t="str">
        <f t="shared" si="23"/>
        <v/>
      </c>
      <c r="AF535" s="169"/>
      <c r="AG535" s="169"/>
    </row>
    <row r="536" spans="2:33" x14ac:dyDescent="0.25">
      <c r="B536" s="169"/>
      <c r="C536" s="170"/>
      <c r="D536" s="443"/>
      <c r="E536" s="169"/>
      <c r="F536" s="171"/>
      <c r="G536" s="169"/>
      <c r="H536" s="169"/>
      <c r="I536" s="172"/>
      <c r="J536" s="172"/>
      <c r="K536" s="173"/>
      <c r="L536" s="173"/>
      <c r="M536" s="173"/>
      <c r="N536" s="174"/>
      <c r="O536" s="444">
        <f t="shared" si="24"/>
        <v>0</v>
      </c>
      <c r="P536" s="169"/>
      <c r="Q536" s="436"/>
      <c r="R536" s="436"/>
      <c r="S536" s="445" t="str">
        <f>IFERROR(IF(R536="",VLOOKUP(Q536,DMKH_NCC!$C$7:$G$150,3,0),VLOOKUP(R536,DMKH_NCC!$C$7:$G$150,3,0)),"")</f>
        <v/>
      </c>
      <c r="T536" s="445" t="str">
        <f>IFERROR(IF(R536="",VLOOKUP(Q536,DMKH_NCC!$C$7:$G$150,4,0),VLOOKUP(R536,DMKH_NCC!$C$7:$G$150,4,0)),"")</f>
        <v/>
      </c>
      <c r="U536" s="446" t="str">
        <f>IFERROR(IF(R536="",VLOOKUP(Q536,DMKH_NCC!$C$7:$G$150,5,0),VLOOKUP(R536,DMKH_NCC!$C$7:$G$150,5,0)),"")</f>
        <v/>
      </c>
      <c r="V536" s="169"/>
      <c r="W536" s="169"/>
      <c r="X536" s="171"/>
      <c r="Y536" s="447" t="str">
        <f>IF($G536="","",IF(OR(MONTH($C536)=1,MONTH($C536)=2,MONTH($C536)=3),1,IF(OR(MONTH($C536)=4,MONTH($C536)=5,MONTH($C536)=6),2,IF(OR(MONTH($C536)=7,MONTH($C536)=8,MONTH($C536)=9),3,IF(OR(MONTH($C536)=10,MONTH($C536)=11,MONTH($C536)=12),4)))))</f>
        <v/>
      </c>
      <c r="Z536" s="447" t="str">
        <f>IF(C536="","","Ngày  "&amp;DAY(C536)&amp; "  "&amp;"Tháng  "&amp;MONTH(C536) &amp;"  "&amp;"Năm"&amp;"  " &amp;YEAR(C536))</f>
        <v/>
      </c>
      <c r="AA536" s="169"/>
      <c r="AB536" s="169"/>
      <c r="AC536" s="169"/>
      <c r="AD536" s="169"/>
      <c r="AE536" s="447" t="str">
        <f t="shared" si="23"/>
        <v/>
      </c>
      <c r="AF536" s="169"/>
      <c r="AG536" s="169"/>
    </row>
    <row r="537" spans="2:33" x14ac:dyDescent="0.25">
      <c r="B537" s="169"/>
      <c r="C537" s="170"/>
      <c r="D537" s="443"/>
      <c r="E537" s="169"/>
      <c r="F537" s="171"/>
      <c r="G537" s="169"/>
      <c r="H537" s="169"/>
      <c r="I537" s="172"/>
      <c r="J537" s="172"/>
      <c r="K537" s="173"/>
      <c r="L537" s="173"/>
      <c r="M537" s="173"/>
      <c r="N537" s="174"/>
      <c r="O537" s="444">
        <f t="shared" si="24"/>
        <v>0</v>
      </c>
      <c r="P537" s="169"/>
      <c r="Q537" s="436"/>
      <c r="R537" s="436"/>
      <c r="S537" s="445" t="str">
        <f>IFERROR(IF(R537="",VLOOKUP(Q537,DMKH_NCC!$C$7:$G$150,3,0),VLOOKUP(R537,DMKH_NCC!$C$7:$G$150,3,0)),"")</f>
        <v/>
      </c>
      <c r="T537" s="445" t="str">
        <f>IFERROR(IF(R537="",VLOOKUP(Q537,DMKH_NCC!$C$7:$G$150,4,0),VLOOKUP(R537,DMKH_NCC!$C$7:$G$150,4,0)),"")</f>
        <v/>
      </c>
      <c r="U537" s="446" t="str">
        <f>IFERROR(IF(R537="",VLOOKUP(Q537,DMKH_NCC!$C$7:$G$150,5,0),VLOOKUP(R537,DMKH_NCC!$C$7:$G$150,5,0)),"")</f>
        <v/>
      </c>
      <c r="V537" s="169"/>
      <c r="W537" s="169"/>
      <c r="X537" s="171"/>
      <c r="Y537" s="447" t="str">
        <f>IF($G537="","",IF(OR(MONTH($C537)=1,MONTH($C537)=2,MONTH($C537)=3),1,IF(OR(MONTH($C537)=4,MONTH($C537)=5,MONTH($C537)=6),2,IF(OR(MONTH($C537)=7,MONTH($C537)=8,MONTH($C537)=9),3,IF(OR(MONTH($C537)=10,MONTH($C537)=11,MONTH($C537)=12),4)))))</f>
        <v/>
      </c>
      <c r="Z537" s="447" t="str">
        <f>IF(C537="","","Ngày  "&amp;DAY(C537)&amp; "  "&amp;"Tháng  "&amp;MONTH(C537) &amp;"  "&amp;"Năm"&amp;"  " &amp;YEAR(C537))</f>
        <v/>
      </c>
      <c r="AA537" s="169"/>
      <c r="AB537" s="169"/>
      <c r="AC537" s="169"/>
      <c r="AD537" s="169"/>
      <c r="AE537" s="447" t="str">
        <f t="shared" si="23"/>
        <v/>
      </c>
      <c r="AF537" s="169"/>
      <c r="AG537" s="169"/>
    </row>
    <row r="538" spans="2:33" x14ac:dyDescent="0.25">
      <c r="B538" s="169"/>
      <c r="C538" s="170"/>
      <c r="D538" s="443"/>
      <c r="E538" s="169"/>
      <c r="F538" s="171"/>
      <c r="G538" s="169"/>
      <c r="H538" s="169"/>
      <c r="I538" s="172"/>
      <c r="J538" s="172"/>
      <c r="K538" s="173"/>
      <c r="L538" s="173"/>
      <c r="M538" s="173"/>
      <c r="N538" s="174"/>
      <c r="O538" s="444">
        <f t="shared" si="24"/>
        <v>0</v>
      </c>
      <c r="P538" s="169"/>
      <c r="Q538" s="436"/>
      <c r="R538" s="436"/>
      <c r="S538" s="445" t="str">
        <f>IFERROR(IF(R538="",VLOOKUP(Q538,DMKH_NCC!$C$7:$G$150,3,0),VLOOKUP(R538,DMKH_NCC!$C$7:$G$150,3,0)),"")</f>
        <v/>
      </c>
      <c r="T538" s="445" t="str">
        <f>IFERROR(IF(R538="",VLOOKUP(Q538,DMKH_NCC!$C$7:$G$150,4,0),VLOOKUP(R538,DMKH_NCC!$C$7:$G$150,4,0)),"")</f>
        <v/>
      </c>
      <c r="U538" s="446" t="str">
        <f>IFERROR(IF(R538="",VLOOKUP(Q538,DMKH_NCC!$C$7:$G$150,5,0),VLOOKUP(R538,DMKH_NCC!$C$7:$G$150,5,0)),"")</f>
        <v/>
      </c>
      <c r="V538" s="169"/>
      <c r="W538" s="169"/>
      <c r="X538" s="171"/>
      <c r="Y538" s="447" t="str">
        <f>IF($G538="","",IF(OR(MONTH($C538)=1,MONTH($C538)=2,MONTH($C538)=3),1,IF(OR(MONTH($C538)=4,MONTH($C538)=5,MONTH($C538)=6),2,IF(OR(MONTH($C538)=7,MONTH($C538)=8,MONTH($C538)=9),3,IF(OR(MONTH($C538)=10,MONTH($C538)=11,MONTH($C538)=12),4)))))</f>
        <v/>
      </c>
      <c r="Z538" s="447" t="str">
        <f>IF(C538="","","Ngày  "&amp;DAY(C538)&amp; "  "&amp;"Tháng  "&amp;MONTH(C538) &amp;"  "&amp;"Năm"&amp;"  " &amp;YEAR(C538))</f>
        <v/>
      </c>
      <c r="AA538" s="169"/>
      <c r="AB538" s="169"/>
      <c r="AC538" s="169"/>
      <c r="AD538" s="169"/>
      <c r="AE538" s="447" t="str">
        <f t="shared" si="23"/>
        <v/>
      </c>
      <c r="AF538" s="169"/>
      <c r="AG538" s="169"/>
    </row>
    <row r="539" spans="2:33" x14ac:dyDescent="0.25">
      <c r="B539" s="169"/>
      <c r="C539" s="170"/>
      <c r="D539" s="443"/>
      <c r="E539" s="169"/>
      <c r="F539" s="171"/>
      <c r="G539" s="169"/>
      <c r="H539" s="169"/>
      <c r="I539" s="172"/>
      <c r="J539" s="172"/>
      <c r="K539" s="173"/>
      <c r="L539" s="173"/>
      <c r="M539" s="173"/>
      <c r="N539" s="174"/>
      <c r="O539" s="444">
        <f t="shared" si="24"/>
        <v>0</v>
      </c>
      <c r="P539" s="169"/>
      <c r="Q539" s="436"/>
      <c r="R539" s="436"/>
      <c r="S539" s="445" t="str">
        <f>IFERROR(IF(R539="",VLOOKUP(Q539,DMKH_NCC!$C$7:$G$150,3,0),VLOOKUP(R539,DMKH_NCC!$C$7:$G$150,3,0)),"")</f>
        <v/>
      </c>
      <c r="T539" s="445" t="str">
        <f>IFERROR(IF(R539="",VLOOKUP(Q539,DMKH_NCC!$C$7:$G$150,4,0),VLOOKUP(R539,DMKH_NCC!$C$7:$G$150,4,0)),"")</f>
        <v/>
      </c>
      <c r="U539" s="446" t="str">
        <f>IFERROR(IF(R539="",VLOOKUP(Q539,DMKH_NCC!$C$7:$G$150,5,0),VLOOKUP(R539,DMKH_NCC!$C$7:$G$150,5,0)),"")</f>
        <v/>
      </c>
      <c r="V539" s="169"/>
      <c r="W539" s="169"/>
      <c r="X539" s="171"/>
      <c r="Y539" s="447" t="str">
        <f>IF($G539="","",IF(OR(MONTH($C539)=1,MONTH($C539)=2,MONTH($C539)=3),1,IF(OR(MONTH($C539)=4,MONTH($C539)=5,MONTH($C539)=6),2,IF(OR(MONTH($C539)=7,MONTH($C539)=8,MONTH($C539)=9),3,IF(OR(MONTH($C539)=10,MONTH($C539)=11,MONTH($C539)=12),4)))))</f>
        <v/>
      </c>
      <c r="Z539" s="447" t="str">
        <f>IF(C539="","","Ngày  "&amp;DAY(C539)&amp; "  "&amp;"Tháng  "&amp;MONTH(C539) &amp;"  "&amp;"Năm"&amp;"  " &amp;YEAR(C539))</f>
        <v/>
      </c>
      <c r="AA539" s="169"/>
      <c r="AB539" s="169"/>
      <c r="AC539" s="169"/>
      <c r="AD539" s="169"/>
      <c r="AE539" s="447" t="str">
        <f t="shared" si="23"/>
        <v/>
      </c>
      <c r="AF539" s="169"/>
      <c r="AG539" s="169"/>
    </row>
    <row r="540" spans="2:33" x14ac:dyDescent="0.25">
      <c r="B540" s="169"/>
      <c r="C540" s="170"/>
      <c r="D540" s="443"/>
      <c r="E540" s="169"/>
      <c r="F540" s="171"/>
      <c r="G540" s="169"/>
      <c r="H540" s="169"/>
      <c r="I540" s="172"/>
      <c r="J540" s="172"/>
      <c r="K540" s="173"/>
      <c r="L540" s="173"/>
      <c r="M540" s="173"/>
      <c r="N540" s="174"/>
      <c r="O540" s="444">
        <f t="shared" si="24"/>
        <v>0</v>
      </c>
      <c r="P540" s="169"/>
      <c r="Q540" s="436"/>
      <c r="R540" s="436"/>
      <c r="S540" s="445" t="str">
        <f>IFERROR(IF(R540="",VLOOKUP(Q540,DMKH_NCC!$C$7:$G$150,3,0),VLOOKUP(R540,DMKH_NCC!$C$7:$G$150,3,0)),"")</f>
        <v/>
      </c>
      <c r="T540" s="445" t="str">
        <f>IFERROR(IF(R540="",VLOOKUP(Q540,DMKH_NCC!$C$7:$G$150,4,0),VLOOKUP(R540,DMKH_NCC!$C$7:$G$150,4,0)),"")</f>
        <v/>
      </c>
      <c r="U540" s="446" t="str">
        <f>IFERROR(IF(R540="",VLOOKUP(Q540,DMKH_NCC!$C$7:$G$150,5,0),VLOOKUP(R540,DMKH_NCC!$C$7:$G$150,5,0)),"")</f>
        <v/>
      </c>
      <c r="V540" s="169"/>
      <c r="W540" s="169"/>
      <c r="X540" s="171"/>
      <c r="Y540" s="447" t="str">
        <f>IF($G540="","",IF(OR(MONTH($C540)=1,MONTH($C540)=2,MONTH($C540)=3),1,IF(OR(MONTH($C540)=4,MONTH($C540)=5,MONTH($C540)=6),2,IF(OR(MONTH($C540)=7,MONTH($C540)=8,MONTH($C540)=9),3,IF(OR(MONTH($C540)=10,MONTH($C540)=11,MONTH($C540)=12),4)))))</f>
        <v/>
      </c>
      <c r="Z540" s="447" t="str">
        <f>IF(C540="","","Ngày  "&amp;DAY(C540)&amp; "  "&amp;"Tháng  "&amp;MONTH(C540) &amp;"  "&amp;"Năm"&amp;"  " &amp;YEAR(C540))</f>
        <v/>
      </c>
      <c r="AA540" s="169"/>
      <c r="AB540" s="169"/>
      <c r="AC540" s="169"/>
      <c r="AD540" s="169"/>
      <c r="AE540" s="447" t="str">
        <f t="shared" si="23"/>
        <v/>
      </c>
      <c r="AF540" s="169"/>
      <c r="AG540" s="169"/>
    </row>
    <row r="541" spans="2:33" x14ac:dyDescent="0.25">
      <c r="B541" s="169"/>
      <c r="C541" s="170"/>
      <c r="D541" s="443"/>
      <c r="E541" s="169"/>
      <c r="F541" s="171"/>
      <c r="G541" s="169"/>
      <c r="H541" s="169"/>
      <c r="I541" s="172"/>
      <c r="J541" s="172"/>
      <c r="K541" s="173"/>
      <c r="L541" s="173"/>
      <c r="M541" s="173"/>
      <c r="N541" s="174"/>
      <c r="O541" s="444">
        <f t="shared" si="24"/>
        <v>0</v>
      </c>
      <c r="P541" s="169"/>
      <c r="Q541" s="436"/>
      <c r="R541" s="436"/>
      <c r="S541" s="445" t="str">
        <f>IFERROR(IF(R541="",VLOOKUP(Q541,DMKH_NCC!$C$7:$G$150,3,0),VLOOKUP(R541,DMKH_NCC!$C$7:$G$150,3,0)),"")</f>
        <v/>
      </c>
      <c r="T541" s="445" t="str">
        <f>IFERROR(IF(R541="",VLOOKUP(Q541,DMKH_NCC!$C$7:$G$150,4,0),VLOOKUP(R541,DMKH_NCC!$C$7:$G$150,4,0)),"")</f>
        <v/>
      </c>
      <c r="U541" s="446" t="str">
        <f>IFERROR(IF(R541="",VLOOKUP(Q541,DMKH_NCC!$C$7:$G$150,5,0),VLOOKUP(R541,DMKH_NCC!$C$7:$G$150,5,0)),"")</f>
        <v/>
      </c>
      <c r="V541" s="169"/>
      <c r="W541" s="169"/>
      <c r="X541" s="171"/>
      <c r="Y541" s="447" t="str">
        <f>IF($G541="","",IF(OR(MONTH($C541)=1,MONTH($C541)=2,MONTH($C541)=3),1,IF(OR(MONTH($C541)=4,MONTH($C541)=5,MONTH($C541)=6),2,IF(OR(MONTH($C541)=7,MONTH($C541)=8,MONTH($C541)=9),3,IF(OR(MONTH($C541)=10,MONTH($C541)=11,MONTH($C541)=12),4)))))</f>
        <v/>
      </c>
      <c r="Z541" s="447" t="str">
        <f>IF(C541="","","Ngày  "&amp;DAY(C541)&amp; "  "&amp;"Tháng  "&amp;MONTH(C541) &amp;"  "&amp;"Năm"&amp;"  " &amp;YEAR(C541))</f>
        <v/>
      </c>
      <c r="AA541" s="169"/>
      <c r="AB541" s="169"/>
      <c r="AC541" s="169"/>
      <c r="AD541" s="169"/>
      <c r="AE541" s="447" t="str">
        <f t="shared" si="23"/>
        <v/>
      </c>
      <c r="AF541" s="169"/>
      <c r="AG541" s="169"/>
    </row>
    <row r="542" spans="2:33" x14ac:dyDescent="0.25">
      <c r="B542" s="169"/>
      <c r="C542" s="170"/>
      <c r="D542" s="443"/>
      <c r="E542" s="169"/>
      <c r="F542" s="171"/>
      <c r="G542" s="169"/>
      <c r="H542" s="169"/>
      <c r="I542" s="172"/>
      <c r="J542" s="172"/>
      <c r="K542" s="173"/>
      <c r="L542" s="173"/>
      <c r="M542" s="173"/>
      <c r="N542" s="174"/>
      <c r="O542" s="444">
        <f t="shared" si="24"/>
        <v>0</v>
      </c>
      <c r="P542" s="169"/>
      <c r="Q542" s="436"/>
      <c r="R542" s="436"/>
      <c r="S542" s="445" t="str">
        <f>IFERROR(IF(R542="",VLOOKUP(Q542,DMKH_NCC!$C$7:$G$150,3,0),VLOOKUP(R542,DMKH_NCC!$C$7:$G$150,3,0)),"")</f>
        <v/>
      </c>
      <c r="T542" s="445" t="str">
        <f>IFERROR(IF(R542="",VLOOKUP(Q542,DMKH_NCC!$C$7:$G$150,4,0),VLOOKUP(R542,DMKH_NCC!$C$7:$G$150,4,0)),"")</f>
        <v/>
      </c>
      <c r="U542" s="446" t="str">
        <f>IFERROR(IF(R542="",VLOOKUP(Q542,DMKH_NCC!$C$7:$G$150,5,0),VLOOKUP(R542,DMKH_NCC!$C$7:$G$150,5,0)),"")</f>
        <v/>
      </c>
      <c r="V542" s="169"/>
      <c r="W542" s="169"/>
      <c r="X542" s="171"/>
      <c r="Y542" s="447" t="str">
        <f>IF($G542="","",IF(OR(MONTH($C542)=1,MONTH($C542)=2,MONTH($C542)=3),1,IF(OR(MONTH($C542)=4,MONTH($C542)=5,MONTH($C542)=6),2,IF(OR(MONTH($C542)=7,MONTH($C542)=8,MONTH($C542)=9),3,IF(OR(MONTH($C542)=10,MONTH($C542)=11,MONTH($C542)=12),4)))))</f>
        <v/>
      </c>
      <c r="Z542" s="447" t="str">
        <f>IF(C542="","","Ngày  "&amp;DAY(C542)&amp; "  "&amp;"Tháng  "&amp;MONTH(C542) &amp;"  "&amp;"Năm"&amp;"  " &amp;YEAR(C542))</f>
        <v/>
      </c>
      <c r="AA542" s="169"/>
      <c r="AB542" s="169"/>
      <c r="AC542" s="169"/>
      <c r="AD542" s="169"/>
      <c r="AE542" s="447" t="str">
        <f t="shared" si="23"/>
        <v/>
      </c>
      <c r="AF542" s="169"/>
      <c r="AG542" s="169"/>
    </row>
    <row r="543" spans="2:33" x14ac:dyDescent="0.25">
      <c r="B543" s="169"/>
      <c r="C543" s="170"/>
      <c r="D543" s="443"/>
      <c r="E543" s="169"/>
      <c r="F543" s="171"/>
      <c r="G543" s="169"/>
      <c r="H543" s="169"/>
      <c r="I543" s="172"/>
      <c r="J543" s="172"/>
      <c r="K543" s="173"/>
      <c r="L543" s="173"/>
      <c r="M543" s="173"/>
      <c r="N543" s="174"/>
      <c r="O543" s="444">
        <f t="shared" si="24"/>
        <v>0</v>
      </c>
      <c r="P543" s="169"/>
      <c r="Q543" s="436"/>
      <c r="R543" s="436"/>
      <c r="S543" s="445" t="str">
        <f>IFERROR(IF(R543="",VLOOKUP(Q543,DMKH_NCC!$C$7:$G$150,3,0),VLOOKUP(R543,DMKH_NCC!$C$7:$G$150,3,0)),"")</f>
        <v/>
      </c>
      <c r="T543" s="445" t="str">
        <f>IFERROR(IF(R543="",VLOOKUP(Q543,DMKH_NCC!$C$7:$G$150,4,0),VLOOKUP(R543,DMKH_NCC!$C$7:$G$150,4,0)),"")</f>
        <v/>
      </c>
      <c r="U543" s="446" t="str">
        <f>IFERROR(IF(R543="",VLOOKUP(Q543,DMKH_NCC!$C$7:$G$150,5,0),VLOOKUP(R543,DMKH_NCC!$C$7:$G$150,5,0)),"")</f>
        <v/>
      </c>
      <c r="V543" s="169"/>
      <c r="W543" s="169"/>
      <c r="X543" s="171"/>
      <c r="Y543" s="447" t="str">
        <f>IF($G543="","",IF(OR(MONTH($C543)=1,MONTH($C543)=2,MONTH($C543)=3),1,IF(OR(MONTH($C543)=4,MONTH($C543)=5,MONTH($C543)=6),2,IF(OR(MONTH($C543)=7,MONTH($C543)=8,MONTH($C543)=9),3,IF(OR(MONTH($C543)=10,MONTH($C543)=11,MONTH($C543)=12),4)))))</f>
        <v/>
      </c>
      <c r="Z543" s="447" t="str">
        <f>IF(C543="","","Ngày  "&amp;DAY(C543)&amp; "  "&amp;"Tháng  "&amp;MONTH(C543) &amp;"  "&amp;"Năm"&amp;"  " &amp;YEAR(C543))</f>
        <v/>
      </c>
      <c r="AA543" s="169"/>
      <c r="AB543" s="169"/>
      <c r="AC543" s="169"/>
      <c r="AD543" s="169"/>
      <c r="AE543" s="447" t="str">
        <f t="shared" si="23"/>
        <v/>
      </c>
      <c r="AF543" s="169"/>
      <c r="AG543" s="169"/>
    </row>
    <row r="544" spans="2:33" x14ac:dyDescent="0.25">
      <c r="B544" s="169"/>
      <c r="C544" s="170"/>
      <c r="D544" s="443"/>
      <c r="E544" s="169"/>
      <c r="F544" s="171"/>
      <c r="G544" s="169"/>
      <c r="H544" s="169"/>
      <c r="I544" s="172"/>
      <c r="J544" s="172"/>
      <c r="K544" s="173"/>
      <c r="L544" s="173"/>
      <c r="M544" s="173"/>
      <c r="N544" s="174"/>
      <c r="O544" s="444">
        <f t="shared" si="24"/>
        <v>0</v>
      </c>
      <c r="P544" s="169"/>
      <c r="Q544" s="436"/>
      <c r="R544" s="436"/>
      <c r="S544" s="445" t="str">
        <f>IFERROR(IF(R544="",VLOOKUP(Q544,DMKH_NCC!$C$7:$G$150,3,0),VLOOKUP(R544,DMKH_NCC!$C$7:$G$150,3,0)),"")</f>
        <v/>
      </c>
      <c r="T544" s="445" t="str">
        <f>IFERROR(IF(R544="",VLOOKUP(Q544,DMKH_NCC!$C$7:$G$150,4,0),VLOOKUP(R544,DMKH_NCC!$C$7:$G$150,4,0)),"")</f>
        <v/>
      </c>
      <c r="U544" s="446" t="str">
        <f>IFERROR(IF(R544="",VLOOKUP(Q544,DMKH_NCC!$C$7:$G$150,5,0),VLOOKUP(R544,DMKH_NCC!$C$7:$G$150,5,0)),"")</f>
        <v/>
      </c>
      <c r="V544" s="169"/>
      <c r="W544" s="169"/>
      <c r="X544" s="171"/>
      <c r="Y544" s="447" t="str">
        <f>IF($G544="","",IF(OR(MONTH($C544)=1,MONTH($C544)=2,MONTH($C544)=3),1,IF(OR(MONTH($C544)=4,MONTH($C544)=5,MONTH($C544)=6),2,IF(OR(MONTH($C544)=7,MONTH($C544)=8,MONTH($C544)=9),3,IF(OR(MONTH($C544)=10,MONTH($C544)=11,MONTH($C544)=12),4)))))</f>
        <v/>
      </c>
      <c r="Z544" s="447" t="str">
        <f>IF(C544="","","Ngày  "&amp;DAY(C544)&amp; "  "&amp;"Tháng  "&amp;MONTH(C544) &amp;"  "&amp;"Năm"&amp;"  " &amp;YEAR(C544))</f>
        <v/>
      </c>
      <c r="AA544" s="169"/>
      <c r="AB544" s="169"/>
      <c r="AC544" s="169"/>
      <c r="AD544" s="169"/>
      <c r="AE544" s="447" t="str">
        <f t="shared" si="23"/>
        <v/>
      </c>
      <c r="AF544" s="169"/>
      <c r="AG544" s="169"/>
    </row>
    <row r="545" spans="2:33" x14ac:dyDescent="0.25">
      <c r="B545" s="169"/>
      <c r="C545" s="170"/>
      <c r="D545" s="443"/>
      <c r="E545" s="169"/>
      <c r="F545" s="171"/>
      <c r="G545" s="169"/>
      <c r="H545" s="169"/>
      <c r="I545" s="172"/>
      <c r="J545" s="172"/>
      <c r="K545" s="173"/>
      <c r="L545" s="173"/>
      <c r="M545" s="173"/>
      <c r="N545" s="174"/>
      <c r="O545" s="444">
        <f t="shared" si="24"/>
        <v>0</v>
      </c>
      <c r="P545" s="169"/>
      <c r="Q545" s="436"/>
      <c r="R545" s="436"/>
      <c r="S545" s="445" t="str">
        <f>IFERROR(IF(R545="",VLOOKUP(Q545,DMKH_NCC!$C$7:$G$150,3,0),VLOOKUP(R545,DMKH_NCC!$C$7:$G$150,3,0)),"")</f>
        <v/>
      </c>
      <c r="T545" s="445" t="str">
        <f>IFERROR(IF(R545="",VLOOKUP(Q545,DMKH_NCC!$C$7:$G$150,4,0),VLOOKUP(R545,DMKH_NCC!$C$7:$G$150,4,0)),"")</f>
        <v/>
      </c>
      <c r="U545" s="446" t="str">
        <f>IFERROR(IF(R545="",VLOOKUP(Q545,DMKH_NCC!$C$7:$G$150,5,0),VLOOKUP(R545,DMKH_NCC!$C$7:$G$150,5,0)),"")</f>
        <v/>
      </c>
      <c r="V545" s="169"/>
      <c r="W545" s="169"/>
      <c r="X545" s="171"/>
      <c r="Y545" s="447" t="str">
        <f>IF($G545="","",IF(OR(MONTH($C545)=1,MONTH($C545)=2,MONTH($C545)=3),1,IF(OR(MONTH($C545)=4,MONTH($C545)=5,MONTH($C545)=6),2,IF(OR(MONTH($C545)=7,MONTH($C545)=8,MONTH($C545)=9),3,IF(OR(MONTH($C545)=10,MONTH($C545)=11,MONTH($C545)=12),4)))))</f>
        <v/>
      </c>
      <c r="Z545" s="447" t="str">
        <f>IF(C545="","","Ngày  "&amp;DAY(C545)&amp; "  "&amp;"Tháng  "&amp;MONTH(C545) &amp;"  "&amp;"Năm"&amp;"  " &amp;YEAR(C545))</f>
        <v/>
      </c>
      <c r="AA545" s="169"/>
      <c r="AB545" s="169"/>
      <c r="AC545" s="169"/>
      <c r="AD545" s="169"/>
      <c r="AE545" s="447" t="str">
        <f t="shared" si="23"/>
        <v/>
      </c>
      <c r="AF545" s="169"/>
      <c r="AG545" s="169"/>
    </row>
    <row r="546" spans="2:33" x14ac:dyDescent="0.25">
      <c r="B546" s="169"/>
      <c r="C546" s="170"/>
      <c r="D546" s="443"/>
      <c r="E546" s="169"/>
      <c r="F546" s="171"/>
      <c r="G546" s="169"/>
      <c r="H546" s="169"/>
      <c r="I546" s="172"/>
      <c r="J546" s="172"/>
      <c r="K546" s="173"/>
      <c r="L546" s="173"/>
      <c r="M546" s="173"/>
      <c r="N546" s="174"/>
      <c r="O546" s="444">
        <f t="shared" si="24"/>
        <v>0</v>
      </c>
      <c r="P546" s="169"/>
      <c r="Q546" s="436"/>
      <c r="R546" s="436"/>
      <c r="S546" s="445" t="str">
        <f>IFERROR(IF(R546="",VLOOKUP(Q546,DMKH_NCC!$C$7:$G$150,3,0),VLOOKUP(R546,DMKH_NCC!$C$7:$G$150,3,0)),"")</f>
        <v/>
      </c>
      <c r="T546" s="445" t="str">
        <f>IFERROR(IF(R546="",VLOOKUP(Q546,DMKH_NCC!$C$7:$G$150,4,0),VLOOKUP(R546,DMKH_NCC!$C$7:$G$150,4,0)),"")</f>
        <v/>
      </c>
      <c r="U546" s="446" t="str">
        <f>IFERROR(IF(R546="",VLOOKUP(Q546,DMKH_NCC!$C$7:$G$150,5,0),VLOOKUP(R546,DMKH_NCC!$C$7:$G$150,5,0)),"")</f>
        <v/>
      </c>
      <c r="V546" s="169"/>
      <c r="W546" s="169"/>
      <c r="X546" s="171"/>
      <c r="Y546" s="447" t="str">
        <f>IF($G546="","",IF(OR(MONTH($C546)=1,MONTH($C546)=2,MONTH($C546)=3),1,IF(OR(MONTH($C546)=4,MONTH($C546)=5,MONTH($C546)=6),2,IF(OR(MONTH($C546)=7,MONTH($C546)=8,MONTH($C546)=9),3,IF(OR(MONTH($C546)=10,MONTH($C546)=11,MONTH($C546)=12),4)))))</f>
        <v/>
      </c>
      <c r="Z546" s="447" t="str">
        <f>IF(C546="","","Ngày  "&amp;DAY(C546)&amp; "  "&amp;"Tháng  "&amp;MONTH(C546) &amp;"  "&amp;"Năm"&amp;"  " &amp;YEAR(C546))</f>
        <v/>
      </c>
      <c r="AA546" s="169"/>
      <c r="AB546" s="169"/>
      <c r="AC546" s="169"/>
      <c r="AD546" s="169"/>
      <c r="AE546" s="447" t="str">
        <f t="shared" si="23"/>
        <v/>
      </c>
      <c r="AF546" s="169"/>
      <c r="AG546" s="169"/>
    </row>
    <row r="547" spans="2:33" x14ac:dyDescent="0.25">
      <c r="B547" s="169"/>
      <c r="C547" s="170"/>
      <c r="D547" s="443"/>
      <c r="E547" s="169"/>
      <c r="F547" s="171"/>
      <c r="G547" s="169"/>
      <c r="H547" s="169"/>
      <c r="I547" s="172"/>
      <c r="J547" s="172"/>
      <c r="K547" s="173"/>
      <c r="L547" s="173"/>
      <c r="M547" s="173"/>
      <c r="N547" s="174"/>
      <c r="O547" s="444">
        <f t="shared" si="24"/>
        <v>0</v>
      </c>
      <c r="P547" s="169"/>
      <c r="Q547" s="436"/>
      <c r="R547" s="436"/>
      <c r="S547" s="445" t="str">
        <f>IFERROR(IF(R547="",VLOOKUP(Q547,DMKH_NCC!$C$7:$G$150,3,0),VLOOKUP(R547,DMKH_NCC!$C$7:$G$150,3,0)),"")</f>
        <v/>
      </c>
      <c r="T547" s="445" t="str">
        <f>IFERROR(IF(R547="",VLOOKUP(Q547,DMKH_NCC!$C$7:$G$150,4,0),VLOOKUP(R547,DMKH_NCC!$C$7:$G$150,4,0)),"")</f>
        <v/>
      </c>
      <c r="U547" s="446" t="str">
        <f>IFERROR(IF(R547="",VLOOKUP(Q547,DMKH_NCC!$C$7:$G$150,5,0),VLOOKUP(R547,DMKH_NCC!$C$7:$G$150,5,0)),"")</f>
        <v/>
      </c>
      <c r="V547" s="169"/>
      <c r="W547" s="169"/>
      <c r="X547" s="171"/>
      <c r="Y547" s="447" t="str">
        <f>IF($G547="","",IF(OR(MONTH($C547)=1,MONTH($C547)=2,MONTH($C547)=3),1,IF(OR(MONTH($C547)=4,MONTH($C547)=5,MONTH($C547)=6),2,IF(OR(MONTH($C547)=7,MONTH($C547)=8,MONTH($C547)=9),3,IF(OR(MONTH($C547)=10,MONTH($C547)=11,MONTH($C547)=12),4)))))</f>
        <v/>
      </c>
      <c r="Z547" s="447" t="str">
        <f>IF(C547="","","Ngày  "&amp;DAY(C547)&amp; "  "&amp;"Tháng  "&amp;MONTH(C547) &amp;"  "&amp;"Năm"&amp;"  " &amp;YEAR(C547))</f>
        <v/>
      </c>
      <c r="AA547" s="169"/>
      <c r="AB547" s="169"/>
      <c r="AC547" s="169"/>
      <c r="AD547" s="169"/>
      <c r="AE547" s="447" t="str">
        <f t="shared" si="23"/>
        <v/>
      </c>
      <c r="AF547" s="169"/>
      <c r="AG547" s="169"/>
    </row>
    <row r="548" spans="2:33" x14ac:dyDescent="0.25">
      <c r="B548" s="169"/>
      <c r="C548" s="170"/>
      <c r="D548" s="443"/>
      <c r="E548" s="169"/>
      <c r="F548" s="171"/>
      <c r="G548" s="169"/>
      <c r="H548" s="169"/>
      <c r="I548" s="172"/>
      <c r="J548" s="172"/>
      <c r="K548" s="173"/>
      <c r="L548" s="173"/>
      <c r="M548" s="173"/>
      <c r="N548" s="174"/>
      <c r="O548" s="444">
        <f t="shared" si="24"/>
        <v>0</v>
      </c>
      <c r="P548" s="169"/>
      <c r="Q548" s="436"/>
      <c r="R548" s="436"/>
      <c r="S548" s="445" t="str">
        <f>IFERROR(IF(R548="",VLOOKUP(Q548,DMKH_NCC!$C$7:$G$150,3,0),VLOOKUP(R548,DMKH_NCC!$C$7:$G$150,3,0)),"")</f>
        <v/>
      </c>
      <c r="T548" s="445" t="str">
        <f>IFERROR(IF(R548="",VLOOKUP(Q548,DMKH_NCC!$C$7:$G$150,4,0),VLOOKUP(R548,DMKH_NCC!$C$7:$G$150,4,0)),"")</f>
        <v/>
      </c>
      <c r="U548" s="446" t="str">
        <f>IFERROR(IF(R548="",VLOOKUP(Q548,DMKH_NCC!$C$7:$G$150,5,0),VLOOKUP(R548,DMKH_NCC!$C$7:$G$150,5,0)),"")</f>
        <v/>
      </c>
      <c r="V548" s="169"/>
      <c r="W548" s="169"/>
      <c r="X548" s="171"/>
      <c r="Y548" s="447" t="str">
        <f>IF($G548="","",IF(OR(MONTH($C548)=1,MONTH($C548)=2,MONTH($C548)=3),1,IF(OR(MONTH($C548)=4,MONTH($C548)=5,MONTH($C548)=6),2,IF(OR(MONTH($C548)=7,MONTH($C548)=8,MONTH($C548)=9),3,IF(OR(MONTH($C548)=10,MONTH($C548)=11,MONTH($C548)=12),4)))))</f>
        <v/>
      </c>
      <c r="Z548" s="447" t="str">
        <f>IF(C548="","","Ngày  "&amp;DAY(C548)&amp; "  "&amp;"Tháng  "&amp;MONTH(C548) &amp;"  "&amp;"Năm"&amp;"  " &amp;YEAR(C548))</f>
        <v/>
      </c>
      <c r="AA548" s="169"/>
      <c r="AB548" s="169"/>
      <c r="AC548" s="169"/>
      <c r="AD548" s="169"/>
      <c r="AE548" s="447" t="str">
        <f t="shared" si="23"/>
        <v/>
      </c>
      <c r="AF548" s="169"/>
      <c r="AG548" s="169"/>
    </row>
    <row r="549" spans="2:33" x14ac:dyDescent="0.25">
      <c r="B549" s="169"/>
      <c r="C549" s="170"/>
      <c r="D549" s="443"/>
      <c r="E549" s="169"/>
      <c r="F549" s="171"/>
      <c r="G549" s="169"/>
      <c r="H549" s="169"/>
      <c r="I549" s="172"/>
      <c r="J549" s="172"/>
      <c r="K549" s="173"/>
      <c r="L549" s="173"/>
      <c r="M549" s="173"/>
      <c r="N549" s="174"/>
      <c r="O549" s="444">
        <f t="shared" si="24"/>
        <v>0</v>
      </c>
      <c r="P549" s="169"/>
      <c r="Q549" s="436"/>
      <c r="R549" s="436"/>
      <c r="S549" s="445" t="str">
        <f>IFERROR(IF(R549="",VLOOKUP(Q549,DMKH_NCC!$C$7:$G$150,3,0),VLOOKUP(R549,DMKH_NCC!$C$7:$G$150,3,0)),"")</f>
        <v/>
      </c>
      <c r="T549" s="445" t="str">
        <f>IFERROR(IF(R549="",VLOOKUP(Q549,DMKH_NCC!$C$7:$G$150,4,0),VLOOKUP(R549,DMKH_NCC!$C$7:$G$150,4,0)),"")</f>
        <v/>
      </c>
      <c r="U549" s="446" t="str">
        <f>IFERROR(IF(R549="",VLOOKUP(Q549,DMKH_NCC!$C$7:$G$150,5,0),VLOOKUP(R549,DMKH_NCC!$C$7:$G$150,5,0)),"")</f>
        <v/>
      </c>
      <c r="V549" s="169"/>
      <c r="W549" s="169"/>
      <c r="X549" s="171"/>
      <c r="Y549" s="447" t="str">
        <f>IF($G549="","",IF(OR(MONTH($C549)=1,MONTH($C549)=2,MONTH($C549)=3),1,IF(OR(MONTH($C549)=4,MONTH($C549)=5,MONTH($C549)=6),2,IF(OR(MONTH($C549)=7,MONTH($C549)=8,MONTH($C549)=9),3,IF(OR(MONTH($C549)=10,MONTH($C549)=11,MONTH($C549)=12),4)))))</f>
        <v/>
      </c>
      <c r="Z549" s="447" t="str">
        <f>IF(C549="","","Ngày  "&amp;DAY(C549)&amp; "  "&amp;"Tháng  "&amp;MONTH(C549) &amp;"  "&amp;"Năm"&amp;"  " &amp;YEAR(C549))</f>
        <v/>
      </c>
      <c r="AA549" s="169"/>
      <c r="AB549" s="169"/>
      <c r="AC549" s="169"/>
      <c r="AD549" s="169"/>
      <c r="AE549" s="447" t="str">
        <f t="shared" si="23"/>
        <v/>
      </c>
      <c r="AF549" s="169"/>
      <c r="AG549" s="169"/>
    </row>
    <row r="550" spans="2:33" x14ac:dyDescent="0.25">
      <c r="B550" s="169"/>
      <c r="C550" s="170"/>
      <c r="D550" s="443"/>
      <c r="E550" s="169"/>
      <c r="F550" s="171"/>
      <c r="G550" s="169"/>
      <c r="H550" s="169"/>
      <c r="I550" s="172"/>
      <c r="J550" s="172"/>
      <c r="K550" s="173"/>
      <c r="L550" s="173"/>
      <c r="M550" s="173"/>
      <c r="N550" s="174"/>
      <c r="O550" s="444">
        <f t="shared" si="24"/>
        <v>0</v>
      </c>
      <c r="P550" s="169"/>
      <c r="Q550" s="436"/>
      <c r="R550" s="436"/>
      <c r="S550" s="445" t="str">
        <f>IFERROR(IF(R550="",VLOOKUP(Q550,DMKH_NCC!$C$7:$G$150,3,0),VLOOKUP(R550,DMKH_NCC!$C$7:$G$150,3,0)),"")</f>
        <v/>
      </c>
      <c r="T550" s="445" t="str">
        <f>IFERROR(IF(R550="",VLOOKUP(Q550,DMKH_NCC!$C$7:$G$150,4,0),VLOOKUP(R550,DMKH_NCC!$C$7:$G$150,4,0)),"")</f>
        <v/>
      </c>
      <c r="U550" s="446" t="str">
        <f>IFERROR(IF(R550="",VLOOKUP(Q550,DMKH_NCC!$C$7:$G$150,5,0),VLOOKUP(R550,DMKH_NCC!$C$7:$G$150,5,0)),"")</f>
        <v/>
      </c>
      <c r="V550" s="169"/>
      <c r="W550" s="169"/>
      <c r="X550" s="171"/>
      <c r="Y550" s="447" t="str">
        <f>IF($G550="","",IF(OR(MONTH($C550)=1,MONTH($C550)=2,MONTH($C550)=3),1,IF(OR(MONTH($C550)=4,MONTH($C550)=5,MONTH($C550)=6),2,IF(OR(MONTH($C550)=7,MONTH($C550)=8,MONTH($C550)=9),3,IF(OR(MONTH($C550)=10,MONTH($C550)=11,MONTH($C550)=12),4)))))</f>
        <v/>
      </c>
      <c r="Z550" s="447" t="str">
        <f>IF(C550="","","Ngày  "&amp;DAY(C550)&amp; "  "&amp;"Tháng  "&amp;MONTH(C550) &amp;"  "&amp;"Năm"&amp;"  " &amp;YEAR(C550))</f>
        <v/>
      </c>
      <c r="AA550" s="169"/>
      <c r="AB550" s="169"/>
      <c r="AC550" s="169"/>
      <c r="AD550" s="169"/>
      <c r="AE550" s="447" t="str">
        <f t="shared" si="23"/>
        <v/>
      </c>
      <c r="AF550" s="169"/>
      <c r="AG550" s="169"/>
    </row>
    <row r="551" spans="2:33" x14ac:dyDescent="0.25">
      <c r="B551" s="169"/>
      <c r="C551" s="170"/>
      <c r="D551" s="443"/>
      <c r="E551" s="169"/>
      <c r="F551" s="171"/>
      <c r="G551" s="169"/>
      <c r="H551" s="169"/>
      <c r="I551" s="172"/>
      <c r="J551" s="172"/>
      <c r="K551" s="173"/>
      <c r="L551" s="173"/>
      <c r="M551" s="173"/>
      <c r="N551" s="174"/>
      <c r="O551" s="444">
        <f t="shared" si="24"/>
        <v>0</v>
      </c>
      <c r="P551" s="169"/>
      <c r="Q551" s="436"/>
      <c r="R551" s="436"/>
      <c r="S551" s="445" t="str">
        <f>IFERROR(IF(R551="",VLOOKUP(Q551,DMKH_NCC!$C$7:$G$150,3,0),VLOOKUP(R551,DMKH_NCC!$C$7:$G$150,3,0)),"")</f>
        <v/>
      </c>
      <c r="T551" s="445" t="str">
        <f>IFERROR(IF(R551="",VLOOKUP(Q551,DMKH_NCC!$C$7:$G$150,4,0),VLOOKUP(R551,DMKH_NCC!$C$7:$G$150,4,0)),"")</f>
        <v/>
      </c>
      <c r="U551" s="446" t="str">
        <f>IFERROR(IF(R551="",VLOOKUP(Q551,DMKH_NCC!$C$7:$G$150,5,0),VLOOKUP(R551,DMKH_NCC!$C$7:$G$150,5,0)),"")</f>
        <v/>
      </c>
      <c r="V551" s="169"/>
      <c r="W551" s="169"/>
      <c r="X551" s="171"/>
      <c r="Y551" s="447" t="str">
        <f>IF($G551="","",IF(OR(MONTH($C551)=1,MONTH($C551)=2,MONTH($C551)=3),1,IF(OR(MONTH($C551)=4,MONTH($C551)=5,MONTH($C551)=6),2,IF(OR(MONTH($C551)=7,MONTH($C551)=8,MONTH($C551)=9),3,IF(OR(MONTH($C551)=10,MONTH($C551)=11,MONTH($C551)=12),4)))))</f>
        <v/>
      </c>
      <c r="Z551" s="447" t="str">
        <f>IF(C551="","","Ngày  "&amp;DAY(C551)&amp; "  "&amp;"Tháng  "&amp;MONTH(C551) &amp;"  "&amp;"Năm"&amp;"  " &amp;YEAR(C551))</f>
        <v/>
      </c>
      <c r="AA551" s="169"/>
      <c r="AB551" s="169"/>
      <c r="AC551" s="169"/>
      <c r="AD551" s="169"/>
      <c r="AE551" s="447" t="str">
        <f t="shared" si="23"/>
        <v/>
      </c>
      <c r="AF551" s="169"/>
      <c r="AG551" s="169"/>
    </row>
    <row r="552" spans="2:33" x14ac:dyDescent="0.25">
      <c r="B552" s="169"/>
      <c r="C552" s="170"/>
      <c r="D552" s="443"/>
      <c r="E552" s="169"/>
      <c r="F552" s="171"/>
      <c r="G552" s="169"/>
      <c r="H552" s="169"/>
      <c r="I552" s="172"/>
      <c r="J552" s="172"/>
      <c r="K552" s="173"/>
      <c r="L552" s="173"/>
      <c r="M552" s="173"/>
      <c r="N552" s="174"/>
      <c r="O552" s="444">
        <f t="shared" si="24"/>
        <v>0</v>
      </c>
      <c r="P552" s="169"/>
      <c r="Q552" s="436"/>
      <c r="R552" s="436"/>
      <c r="S552" s="445" t="str">
        <f>IFERROR(IF(R552="",VLOOKUP(Q552,DMKH_NCC!$C$7:$G$150,3,0),VLOOKUP(R552,DMKH_NCC!$C$7:$G$150,3,0)),"")</f>
        <v/>
      </c>
      <c r="T552" s="445" t="str">
        <f>IFERROR(IF(R552="",VLOOKUP(Q552,DMKH_NCC!$C$7:$G$150,4,0),VLOOKUP(R552,DMKH_NCC!$C$7:$G$150,4,0)),"")</f>
        <v/>
      </c>
      <c r="U552" s="446" t="str">
        <f>IFERROR(IF(R552="",VLOOKUP(Q552,DMKH_NCC!$C$7:$G$150,5,0),VLOOKUP(R552,DMKH_NCC!$C$7:$G$150,5,0)),"")</f>
        <v/>
      </c>
      <c r="V552" s="169"/>
      <c r="W552" s="169"/>
      <c r="X552" s="171"/>
      <c r="Y552" s="447" t="str">
        <f>IF($G552="","",IF(OR(MONTH($C552)=1,MONTH($C552)=2,MONTH($C552)=3),1,IF(OR(MONTH($C552)=4,MONTH($C552)=5,MONTH($C552)=6),2,IF(OR(MONTH($C552)=7,MONTH($C552)=8,MONTH($C552)=9),3,IF(OR(MONTH($C552)=10,MONTH($C552)=11,MONTH($C552)=12),4)))))</f>
        <v/>
      </c>
      <c r="Z552" s="447" t="str">
        <f>IF(C552="","","Ngày  "&amp;DAY(C552)&amp; "  "&amp;"Tháng  "&amp;MONTH(C552) &amp;"  "&amp;"Năm"&amp;"  " &amp;YEAR(C552))</f>
        <v/>
      </c>
      <c r="AA552" s="169"/>
      <c r="AB552" s="169"/>
      <c r="AC552" s="169"/>
      <c r="AD552" s="169"/>
      <c r="AE552" s="447" t="str">
        <f t="shared" si="23"/>
        <v/>
      </c>
      <c r="AF552" s="169"/>
      <c r="AG552" s="169"/>
    </row>
    <row r="553" spans="2:33" x14ac:dyDescent="0.25">
      <c r="B553" s="169"/>
      <c r="C553" s="170"/>
      <c r="D553" s="443"/>
      <c r="E553" s="169"/>
      <c r="F553" s="171"/>
      <c r="G553" s="169"/>
      <c r="H553" s="169"/>
      <c r="I553" s="172"/>
      <c r="J553" s="172"/>
      <c r="K553" s="173"/>
      <c r="L553" s="173"/>
      <c r="M553" s="173"/>
      <c r="N553" s="174"/>
      <c r="O553" s="444">
        <f t="shared" si="24"/>
        <v>0</v>
      </c>
      <c r="P553" s="169"/>
      <c r="Q553" s="436"/>
      <c r="R553" s="436"/>
      <c r="S553" s="445" t="str">
        <f>IFERROR(IF(R553="",VLOOKUP(Q553,DMKH_NCC!$C$7:$G$150,3,0),VLOOKUP(R553,DMKH_NCC!$C$7:$G$150,3,0)),"")</f>
        <v/>
      </c>
      <c r="T553" s="445" t="str">
        <f>IFERROR(IF(R553="",VLOOKUP(Q553,DMKH_NCC!$C$7:$G$150,4,0),VLOOKUP(R553,DMKH_NCC!$C$7:$G$150,4,0)),"")</f>
        <v/>
      </c>
      <c r="U553" s="446" t="str">
        <f>IFERROR(IF(R553="",VLOOKUP(Q553,DMKH_NCC!$C$7:$G$150,5,0),VLOOKUP(R553,DMKH_NCC!$C$7:$G$150,5,0)),"")</f>
        <v/>
      </c>
      <c r="V553" s="169"/>
      <c r="W553" s="169"/>
      <c r="X553" s="171"/>
      <c r="Y553" s="447" t="str">
        <f>IF($G553="","",IF(OR(MONTH($C553)=1,MONTH($C553)=2,MONTH($C553)=3),1,IF(OR(MONTH($C553)=4,MONTH($C553)=5,MONTH($C553)=6),2,IF(OR(MONTH($C553)=7,MONTH($C553)=8,MONTH($C553)=9),3,IF(OR(MONTH($C553)=10,MONTH($C553)=11,MONTH($C553)=12),4)))))</f>
        <v/>
      </c>
      <c r="Z553" s="447" t="str">
        <f>IF(C553="","","Ngày  "&amp;DAY(C553)&amp; "  "&amp;"Tháng  "&amp;MONTH(C553) &amp;"  "&amp;"Năm"&amp;"  " &amp;YEAR(C553))</f>
        <v/>
      </c>
      <c r="AA553" s="169"/>
      <c r="AB553" s="169"/>
      <c r="AC553" s="169"/>
      <c r="AD553" s="169"/>
      <c r="AE553" s="447" t="str">
        <f t="shared" si="23"/>
        <v/>
      </c>
      <c r="AF553" s="169"/>
      <c r="AG553" s="169"/>
    </row>
    <row r="554" spans="2:33" x14ac:dyDescent="0.25">
      <c r="B554" s="169"/>
      <c r="C554" s="170"/>
      <c r="D554" s="443"/>
      <c r="E554" s="169"/>
      <c r="F554" s="171"/>
      <c r="G554" s="169"/>
      <c r="H554" s="169"/>
      <c r="I554" s="172"/>
      <c r="J554" s="172"/>
      <c r="K554" s="173"/>
      <c r="L554" s="173"/>
      <c r="M554" s="173"/>
      <c r="N554" s="174"/>
      <c r="O554" s="444">
        <f t="shared" si="24"/>
        <v>0</v>
      </c>
      <c r="P554" s="169"/>
      <c r="Q554" s="436"/>
      <c r="R554" s="436"/>
      <c r="S554" s="445" t="str">
        <f>IFERROR(IF(R554="",VLOOKUP(Q554,DMKH_NCC!$C$7:$G$150,3,0),VLOOKUP(R554,DMKH_NCC!$C$7:$G$150,3,0)),"")</f>
        <v/>
      </c>
      <c r="T554" s="445" t="str">
        <f>IFERROR(IF(R554="",VLOOKUP(Q554,DMKH_NCC!$C$7:$G$150,4,0),VLOOKUP(R554,DMKH_NCC!$C$7:$G$150,4,0)),"")</f>
        <v/>
      </c>
      <c r="U554" s="446" t="str">
        <f>IFERROR(IF(R554="",VLOOKUP(Q554,DMKH_NCC!$C$7:$G$150,5,0),VLOOKUP(R554,DMKH_NCC!$C$7:$G$150,5,0)),"")</f>
        <v/>
      </c>
      <c r="V554" s="169"/>
      <c r="W554" s="169"/>
      <c r="X554" s="171"/>
      <c r="Y554" s="447" t="str">
        <f>IF($G554="","",IF(OR(MONTH($C554)=1,MONTH($C554)=2,MONTH($C554)=3),1,IF(OR(MONTH($C554)=4,MONTH($C554)=5,MONTH($C554)=6),2,IF(OR(MONTH($C554)=7,MONTH($C554)=8,MONTH($C554)=9),3,IF(OR(MONTH($C554)=10,MONTH($C554)=11,MONTH($C554)=12),4)))))</f>
        <v/>
      </c>
      <c r="Z554" s="447" t="str">
        <f>IF(C554="","","Ngày  "&amp;DAY(C554)&amp; "  "&amp;"Tháng  "&amp;MONTH(C554) &amp;"  "&amp;"Năm"&amp;"  " &amp;YEAR(C554))</f>
        <v/>
      </c>
      <c r="AA554" s="169"/>
      <c r="AB554" s="169"/>
      <c r="AC554" s="169"/>
      <c r="AD554" s="169"/>
      <c r="AE554" s="447" t="str">
        <f t="shared" si="23"/>
        <v/>
      </c>
      <c r="AF554" s="169"/>
      <c r="AG554" s="169"/>
    </row>
    <row r="555" spans="2:33" x14ac:dyDescent="0.25">
      <c r="B555" s="169"/>
      <c r="C555" s="170"/>
      <c r="D555" s="443"/>
      <c r="E555" s="169"/>
      <c r="F555" s="171"/>
      <c r="G555" s="169"/>
      <c r="H555" s="169"/>
      <c r="I555" s="172"/>
      <c r="J555" s="172"/>
      <c r="K555" s="173"/>
      <c r="L555" s="173"/>
      <c r="M555" s="173"/>
      <c r="N555" s="174"/>
      <c r="O555" s="444">
        <f t="shared" si="24"/>
        <v>0</v>
      </c>
      <c r="P555" s="169"/>
      <c r="Q555" s="436"/>
      <c r="R555" s="436"/>
      <c r="S555" s="445" t="str">
        <f>IFERROR(IF(R555="",VLOOKUP(Q555,DMKH_NCC!$C$7:$G$150,3,0),VLOOKUP(R555,DMKH_NCC!$C$7:$G$150,3,0)),"")</f>
        <v/>
      </c>
      <c r="T555" s="445" t="str">
        <f>IFERROR(IF(R555="",VLOOKUP(Q555,DMKH_NCC!$C$7:$G$150,4,0),VLOOKUP(R555,DMKH_NCC!$C$7:$G$150,4,0)),"")</f>
        <v/>
      </c>
      <c r="U555" s="446" t="str">
        <f>IFERROR(IF(R555="",VLOOKUP(Q555,DMKH_NCC!$C$7:$G$150,5,0),VLOOKUP(R555,DMKH_NCC!$C$7:$G$150,5,0)),"")</f>
        <v/>
      </c>
      <c r="V555" s="169"/>
      <c r="W555" s="169"/>
      <c r="X555" s="171"/>
      <c r="Y555" s="447" t="str">
        <f>IF($G555="","",IF(OR(MONTH($C555)=1,MONTH($C555)=2,MONTH($C555)=3),1,IF(OR(MONTH($C555)=4,MONTH($C555)=5,MONTH($C555)=6),2,IF(OR(MONTH($C555)=7,MONTH($C555)=8,MONTH($C555)=9),3,IF(OR(MONTH($C555)=10,MONTH($C555)=11,MONTH($C555)=12),4)))))</f>
        <v/>
      </c>
      <c r="Z555" s="447" t="str">
        <f>IF(C555="","","Ngày  "&amp;DAY(C555)&amp; "  "&amp;"Tháng  "&amp;MONTH(C555) &amp;"  "&amp;"Năm"&amp;"  " &amp;YEAR(C555))</f>
        <v/>
      </c>
      <c r="AA555" s="169"/>
      <c r="AB555" s="169"/>
      <c r="AC555" s="169"/>
      <c r="AD555" s="169"/>
      <c r="AE555" s="447" t="str">
        <f t="shared" si="23"/>
        <v/>
      </c>
      <c r="AF555" s="169"/>
      <c r="AG555" s="169"/>
    </row>
    <row r="556" spans="2:33" x14ac:dyDescent="0.25">
      <c r="B556" s="169"/>
      <c r="C556" s="170"/>
      <c r="D556" s="443"/>
      <c r="E556" s="169"/>
      <c r="F556" s="171"/>
      <c r="G556" s="169"/>
      <c r="H556" s="169"/>
      <c r="I556" s="172"/>
      <c r="J556" s="172"/>
      <c r="K556" s="173"/>
      <c r="L556" s="173"/>
      <c r="M556" s="173"/>
      <c r="N556" s="174"/>
      <c r="O556" s="444">
        <f t="shared" si="24"/>
        <v>0</v>
      </c>
      <c r="P556" s="169"/>
      <c r="Q556" s="436"/>
      <c r="R556" s="436"/>
      <c r="S556" s="445" t="str">
        <f>IFERROR(IF(R556="",VLOOKUP(Q556,DMKH_NCC!$C$7:$G$150,3,0),VLOOKUP(R556,DMKH_NCC!$C$7:$G$150,3,0)),"")</f>
        <v/>
      </c>
      <c r="T556" s="445" t="str">
        <f>IFERROR(IF(R556="",VLOOKUP(Q556,DMKH_NCC!$C$7:$G$150,4,0),VLOOKUP(R556,DMKH_NCC!$C$7:$G$150,4,0)),"")</f>
        <v/>
      </c>
      <c r="U556" s="446" t="str">
        <f>IFERROR(IF(R556="",VLOOKUP(Q556,DMKH_NCC!$C$7:$G$150,5,0),VLOOKUP(R556,DMKH_NCC!$C$7:$G$150,5,0)),"")</f>
        <v/>
      </c>
      <c r="V556" s="169"/>
      <c r="W556" s="169"/>
      <c r="X556" s="171"/>
      <c r="Y556" s="447" t="str">
        <f>IF($G556="","",IF(OR(MONTH($C556)=1,MONTH($C556)=2,MONTH($C556)=3),1,IF(OR(MONTH($C556)=4,MONTH($C556)=5,MONTH($C556)=6),2,IF(OR(MONTH($C556)=7,MONTH($C556)=8,MONTH($C556)=9),3,IF(OR(MONTH($C556)=10,MONTH($C556)=11,MONTH($C556)=12),4)))))</f>
        <v/>
      </c>
      <c r="Z556" s="447" t="str">
        <f>IF(C556="","","Ngày  "&amp;DAY(C556)&amp; "  "&amp;"Tháng  "&amp;MONTH(C556) &amp;"  "&amp;"Năm"&amp;"  " &amp;YEAR(C556))</f>
        <v/>
      </c>
      <c r="AA556" s="169"/>
      <c r="AB556" s="169"/>
      <c r="AC556" s="169"/>
      <c r="AD556" s="169"/>
      <c r="AE556" s="447" t="str">
        <f t="shared" si="23"/>
        <v/>
      </c>
      <c r="AF556" s="169"/>
      <c r="AG556" s="169"/>
    </row>
    <row r="557" spans="2:33" x14ac:dyDescent="0.25">
      <c r="B557" s="169"/>
      <c r="C557" s="170"/>
      <c r="D557" s="443"/>
      <c r="E557" s="169"/>
      <c r="F557" s="171"/>
      <c r="G557" s="169"/>
      <c r="H557" s="169"/>
      <c r="I557" s="172"/>
      <c r="J557" s="172"/>
      <c r="K557" s="173"/>
      <c r="L557" s="173"/>
      <c r="M557" s="173"/>
      <c r="N557" s="174"/>
      <c r="O557" s="444">
        <f t="shared" si="24"/>
        <v>0</v>
      </c>
      <c r="P557" s="169"/>
      <c r="Q557" s="436"/>
      <c r="R557" s="436"/>
      <c r="S557" s="445" t="str">
        <f>IFERROR(IF(R557="",VLOOKUP(Q557,DMKH_NCC!$C$7:$G$150,3,0),VLOOKUP(R557,DMKH_NCC!$C$7:$G$150,3,0)),"")</f>
        <v/>
      </c>
      <c r="T557" s="445" t="str">
        <f>IFERROR(IF(R557="",VLOOKUP(Q557,DMKH_NCC!$C$7:$G$150,4,0),VLOOKUP(R557,DMKH_NCC!$C$7:$G$150,4,0)),"")</f>
        <v/>
      </c>
      <c r="U557" s="446" t="str">
        <f>IFERROR(IF(R557="",VLOOKUP(Q557,DMKH_NCC!$C$7:$G$150,5,0),VLOOKUP(R557,DMKH_NCC!$C$7:$G$150,5,0)),"")</f>
        <v/>
      </c>
      <c r="V557" s="169"/>
      <c r="W557" s="169"/>
      <c r="X557" s="171"/>
      <c r="Y557" s="447" t="str">
        <f>IF($G557="","",IF(OR(MONTH($C557)=1,MONTH($C557)=2,MONTH($C557)=3),1,IF(OR(MONTH($C557)=4,MONTH($C557)=5,MONTH($C557)=6),2,IF(OR(MONTH($C557)=7,MONTH($C557)=8,MONTH($C557)=9),3,IF(OR(MONTH($C557)=10,MONTH($C557)=11,MONTH($C557)=12),4)))))</f>
        <v/>
      </c>
      <c r="Z557" s="447" t="str">
        <f>IF(C557="","","Ngày  "&amp;DAY(C557)&amp; "  "&amp;"Tháng  "&amp;MONTH(C557) &amp;"  "&amp;"Năm"&amp;"  " &amp;YEAR(C557))</f>
        <v/>
      </c>
      <c r="AA557" s="169"/>
      <c r="AB557" s="169"/>
      <c r="AC557" s="169"/>
      <c r="AD557" s="169"/>
      <c r="AE557" s="447" t="str">
        <f t="shared" si="23"/>
        <v/>
      </c>
      <c r="AF557" s="169"/>
      <c r="AG557" s="169"/>
    </row>
    <row r="558" spans="2:33" x14ac:dyDescent="0.25">
      <c r="B558" s="169"/>
      <c r="C558" s="170"/>
      <c r="D558" s="443"/>
      <c r="E558" s="169"/>
      <c r="F558" s="171"/>
      <c r="G558" s="169"/>
      <c r="H558" s="169"/>
      <c r="I558" s="172"/>
      <c r="J558" s="172"/>
      <c r="K558" s="173"/>
      <c r="L558" s="173"/>
      <c r="M558" s="173"/>
      <c r="N558" s="174"/>
      <c r="O558" s="444">
        <f t="shared" si="24"/>
        <v>0</v>
      </c>
      <c r="P558" s="169"/>
      <c r="Q558" s="436"/>
      <c r="R558" s="436"/>
      <c r="S558" s="445" t="str">
        <f>IFERROR(IF(R558="",VLOOKUP(Q558,DMKH_NCC!$C$7:$G$150,3,0),VLOOKUP(R558,DMKH_NCC!$C$7:$G$150,3,0)),"")</f>
        <v/>
      </c>
      <c r="T558" s="445" t="str">
        <f>IFERROR(IF(R558="",VLOOKUP(Q558,DMKH_NCC!$C$7:$G$150,4,0),VLOOKUP(R558,DMKH_NCC!$C$7:$G$150,4,0)),"")</f>
        <v/>
      </c>
      <c r="U558" s="446" t="str">
        <f>IFERROR(IF(R558="",VLOOKUP(Q558,DMKH_NCC!$C$7:$G$150,5,0),VLOOKUP(R558,DMKH_NCC!$C$7:$G$150,5,0)),"")</f>
        <v/>
      </c>
      <c r="V558" s="169"/>
      <c r="W558" s="169"/>
      <c r="X558" s="171"/>
      <c r="Y558" s="447" t="str">
        <f>IF($G558="","",IF(OR(MONTH($C558)=1,MONTH($C558)=2,MONTH($C558)=3),1,IF(OR(MONTH($C558)=4,MONTH($C558)=5,MONTH($C558)=6),2,IF(OR(MONTH($C558)=7,MONTH($C558)=8,MONTH($C558)=9),3,IF(OR(MONTH($C558)=10,MONTH($C558)=11,MONTH($C558)=12),4)))))</f>
        <v/>
      </c>
      <c r="Z558" s="447" t="str">
        <f>IF(C558="","","Ngày  "&amp;DAY(C558)&amp; "  "&amp;"Tháng  "&amp;MONTH(C558) &amp;"  "&amp;"Năm"&amp;"  " &amp;YEAR(C558))</f>
        <v/>
      </c>
      <c r="AA558" s="169"/>
      <c r="AB558" s="169"/>
      <c r="AC558" s="169"/>
      <c r="AD558" s="169"/>
      <c r="AE558" s="447" t="str">
        <f t="shared" si="23"/>
        <v/>
      </c>
      <c r="AF558" s="169"/>
      <c r="AG558" s="169"/>
    </row>
    <row r="559" spans="2:33" x14ac:dyDescent="0.25">
      <c r="B559" s="169"/>
      <c r="C559" s="170"/>
      <c r="D559" s="443"/>
      <c r="E559" s="169"/>
      <c r="F559" s="171"/>
      <c r="G559" s="169"/>
      <c r="H559" s="169"/>
      <c r="I559" s="172"/>
      <c r="J559" s="172"/>
      <c r="K559" s="173"/>
      <c r="L559" s="173"/>
      <c r="M559" s="173"/>
      <c r="N559" s="174"/>
      <c r="O559" s="444">
        <f t="shared" si="24"/>
        <v>0</v>
      </c>
      <c r="P559" s="169"/>
      <c r="Q559" s="436"/>
      <c r="R559" s="436"/>
      <c r="S559" s="445" t="str">
        <f>IFERROR(IF(R559="",VLOOKUP(Q559,DMKH_NCC!$C$7:$G$150,3,0),VLOOKUP(R559,DMKH_NCC!$C$7:$G$150,3,0)),"")</f>
        <v/>
      </c>
      <c r="T559" s="445" t="str">
        <f>IFERROR(IF(R559="",VLOOKUP(Q559,DMKH_NCC!$C$7:$G$150,4,0),VLOOKUP(R559,DMKH_NCC!$C$7:$G$150,4,0)),"")</f>
        <v/>
      </c>
      <c r="U559" s="446" t="str">
        <f>IFERROR(IF(R559="",VLOOKUP(Q559,DMKH_NCC!$C$7:$G$150,5,0),VLOOKUP(R559,DMKH_NCC!$C$7:$G$150,5,0)),"")</f>
        <v/>
      </c>
      <c r="V559" s="169"/>
      <c r="W559" s="169"/>
      <c r="X559" s="171"/>
      <c r="Y559" s="447" t="str">
        <f>IF($G559="","",IF(OR(MONTH($C559)=1,MONTH($C559)=2,MONTH($C559)=3),1,IF(OR(MONTH($C559)=4,MONTH($C559)=5,MONTH($C559)=6),2,IF(OR(MONTH($C559)=7,MONTH($C559)=8,MONTH($C559)=9),3,IF(OR(MONTH($C559)=10,MONTH($C559)=11,MONTH($C559)=12),4)))))</f>
        <v/>
      </c>
      <c r="Z559" s="447" t="str">
        <f>IF(C559="","","Ngày  "&amp;DAY(C559)&amp; "  "&amp;"Tháng  "&amp;MONTH(C559) &amp;"  "&amp;"Năm"&amp;"  " &amp;YEAR(C559))</f>
        <v/>
      </c>
      <c r="AA559" s="169"/>
      <c r="AB559" s="169"/>
      <c r="AC559" s="169"/>
      <c r="AD559" s="169"/>
      <c r="AE559" s="447" t="str">
        <f t="shared" si="23"/>
        <v/>
      </c>
      <c r="AF559" s="169"/>
      <c r="AG559" s="169"/>
    </row>
    <row r="560" spans="2:33" x14ac:dyDescent="0.25">
      <c r="B560" s="169"/>
      <c r="C560" s="170"/>
      <c r="D560" s="443"/>
      <c r="E560" s="169"/>
      <c r="F560" s="171"/>
      <c r="G560" s="169"/>
      <c r="H560" s="169"/>
      <c r="I560" s="172"/>
      <c r="J560" s="172"/>
      <c r="K560" s="173"/>
      <c r="L560" s="173"/>
      <c r="M560" s="173"/>
      <c r="N560" s="174"/>
      <c r="O560" s="444">
        <f t="shared" si="24"/>
        <v>0</v>
      </c>
      <c r="P560" s="169"/>
      <c r="Q560" s="436"/>
      <c r="R560" s="436"/>
      <c r="S560" s="445" t="str">
        <f>IFERROR(IF(R560="",VLOOKUP(Q560,DMKH_NCC!$C$7:$G$150,3,0),VLOOKUP(R560,DMKH_NCC!$C$7:$G$150,3,0)),"")</f>
        <v/>
      </c>
      <c r="T560" s="445" t="str">
        <f>IFERROR(IF(R560="",VLOOKUP(Q560,DMKH_NCC!$C$7:$G$150,4,0),VLOOKUP(R560,DMKH_NCC!$C$7:$G$150,4,0)),"")</f>
        <v/>
      </c>
      <c r="U560" s="446" t="str">
        <f>IFERROR(IF(R560="",VLOOKUP(Q560,DMKH_NCC!$C$7:$G$150,5,0),VLOOKUP(R560,DMKH_NCC!$C$7:$G$150,5,0)),"")</f>
        <v/>
      </c>
      <c r="V560" s="169"/>
      <c r="W560" s="169"/>
      <c r="X560" s="171"/>
      <c r="Y560" s="447" t="str">
        <f>IF($G560="","",IF(OR(MONTH($C560)=1,MONTH($C560)=2,MONTH($C560)=3),1,IF(OR(MONTH($C560)=4,MONTH($C560)=5,MONTH($C560)=6),2,IF(OR(MONTH($C560)=7,MONTH($C560)=8,MONTH($C560)=9),3,IF(OR(MONTH($C560)=10,MONTH($C560)=11,MONTH($C560)=12),4)))))</f>
        <v/>
      </c>
      <c r="Z560" s="447" t="str">
        <f>IF(C560="","","Ngày  "&amp;DAY(C560)&amp; "  "&amp;"Tháng  "&amp;MONTH(C560) &amp;"  "&amp;"Năm"&amp;"  " &amp;YEAR(C560))</f>
        <v/>
      </c>
      <c r="AA560" s="169"/>
      <c r="AB560" s="169"/>
      <c r="AC560" s="169"/>
      <c r="AD560" s="169"/>
      <c r="AE560" s="447" t="str">
        <f t="shared" si="23"/>
        <v/>
      </c>
      <c r="AF560" s="169"/>
      <c r="AG560" s="169"/>
    </row>
    <row r="561" spans="2:33" x14ac:dyDescent="0.25">
      <c r="B561" s="169"/>
      <c r="C561" s="170"/>
      <c r="D561" s="443"/>
      <c r="E561" s="169"/>
      <c r="F561" s="171"/>
      <c r="G561" s="169"/>
      <c r="H561" s="169"/>
      <c r="I561" s="172"/>
      <c r="J561" s="172"/>
      <c r="K561" s="173"/>
      <c r="L561" s="173"/>
      <c r="M561" s="173"/>
      <c r="N561" s="174"/>
      <c r="O561" s="444">
        <f t="shared" si="24"/>
        <v>0</v>
      </c>
      <c r="P561" s="169"/>
      <c r="Q561" s="436"/>
      <c r="R561" s="436"/>
      <c r="S561" s="445" t="str">
        <f>IFERROR(IF(R561="",VLOOKUP(Q561,DMKH_NCC!$C$7:$G$150,3,0),VLOOKUP(R561,DMKH_NCC!$C$7:$G$150,3,0)),"")</f>
        <v/>
      </c>
      <c r="T561" s="445" t="str">
        <f>IFERROR(IF(R561="",VLOOKUP(Q561,DMKH_NCC!$C$7:$G$150,4,0),VLOOKUP(R561,DMKH_NCC!$C$7:$G$150,4,0)),"")</f>
        <v/>
      </c>
      <c r="U561" s="446" t="str">
        <f>IFERROR(IF(R561="",VLOOKUP(Q561,DMKH_NCC!$C$7:$G$150,5,0),VLOOKUP(R561,DMKH_NCC!$C$7:$G$150,5,0)),"")</f>
        <v/>
      </c>
      <c r="V561" s="169"/>
      <c r="W561" s="169"/>
      <c r="X561" s="171"/>
      <c r="Y561" s="447" t="str">
        <f>IF($G561="","",IF(OR(MONTH($C561)=1,MONTH($C561)=2,MONTH($C561)=3),1,IF(OR(MONTH($C561)=4,MONTH($C561)=5,MONTH($C561)=6),2,IF(OR(MONTH($C561)=7,MONTH($C561)=8,MONTH($C561)=9),3,IF(OR(MONTH($C561)=10,MONTH($C561)=11,MONTH($C561)=12),4)))))</f>
        <v/>
      </c>
      <c r="Z561" s="447" t="str">
        <f>IF(C561="","","Ngày  "&amp;DAY(C561)&amp; "  "&amp;"Tháng  "&amp;MONTH(C561) &amp;"  "&amp;"Năm"&amp;"  " &amp;YEAR(C561))</f>
        <v/>
      </c>
      <c r="AA561" s="169"/>
      <c r="AB561" s="169"/>
      <c r="AC561" s="169"/>
      <c r="AD561" s="169"/>
      <c r="AE561" s="447" t="str">
        <f t="shared" si="23"/>
        <v/>
      </c>
      <c r="AF561" s="169"/>
      <c r="AG561" s="169"/>
    </row>
    <row r="562" spans="2:33" x14ac:dyDescent="0.25">
      <c r="B562" s="169"/>
      <c r="C562" s="170"/>
      <c r="D562" s="443"/>
      <c r="E562" s="169"/>
      <c r="F562" s="171"/>
      <c r="G562" s="169"/>
      <c r="H562" s="169"/>
      <c r="I562" s="172"/>
      <c r="J562" s="172"/>
      <c r="K562" s="173"/>
      <c r="L562" s="173"/>
      <c r="M562" s="173"/>
      <c r="N562" s="174"/>
      <c r="O562" s="444">
        <f t="shared" si="24"/>
        <v>0</v>
      </c>
      <c r="P562" s="169"/>
      <c r="Q562" s="436"/>
      <c r="R562" s="436"/>
      <c r="S562" s="445" t="str">
        <f>IFERROR(IF(R562="",VLOOKUP(Q562,DMKH_NCC!$C$7:$G$150,3,0),VLOOKUP(R562,DMKH_NCC!$C$7:$G$150,3,0)),"")</f>
        <v/>
      </c>
      <c r="T562" s="445" t="str">
        <f>IFERROR(IF(R562="",VLOOKUP(Q562,DMKH_NCC!$C$7:$G$150,4,0),VLOOKUP(R562,DMKH_NCC!$C$7:$G$150,4,0)),"")</f>
        <v/>
      </c>
      <c r="U562" s="446" t="str">
        <f>IFERROR(IF(R562="",VLOOKUP(Q562,DMKH_NCC!$C$7:$G$150,5,0),VLOOKUP(R562,DMKH_NCC!$C$7:$G$150,5,0)),"")</f>
        <v/>
      </c>
      <c r="V562" s="169"/>
      <c r="W562" s="169"/>
      <c r="X562" s="171"/>
      <c r="Y562" s="447" t="str">
        <f>IF($G562="","",IF(OR(MONTH($C562)=1,MONTH($C562)=2,MONTH($C562)=3),1,IF(OR(MONTH($C562)=4,MONTH($C562)=5,MONTH($C562)=6),2,IF(OR(MONTH($C562)=7,MONTH($C562)=8,MONTH($C562)=9),3,IF(OR(MONTH($C562)=10,MONTH($C562)=11,MONTH($C562)=12),4)))))</f>
        <v/>
      </c>
      <c r="Z562" s="447" t="str">
        <f>IF(C562="","","Ngày  "&amp;DAY(C562)&amp; "  "&amp;"Tháng  "&amp;MONTH(C562) &amp;"  "&amp;"Năm"&amp;"  " &amp;YEAR(C562))</f>
        <v/>
      </c>
      <c r="AA562" s="169"/>
      <c r="AB562" s="169"/>
      <c r="AC562" s="169"/>
      <c r="AD562" s="169"/>
      <c r="AE562" s="447" t="str">
        <f t="shared" si="23"/>
        <v/>
      </c>
      <c r="AF562" s="169"/>
      <c r="AG562" s="169"/>
    </row>
    <row r="563" spans="2:33" x14ac:dyDescent="0.25">
      <c r="B563" s="169"/>
      <c r="C563" s="170"/>
      <c r="D563" s="443"/>
      <c r="E563" s="169"/>
      <c r="F563" s="171"/>
      <c r="G563" s="169"/>
      <c r="H563" s="169"/>
      <c r="I563" s="172"/>
      <c r="J563" s="172"/>
      <c r="K563" s="173"/>
      <c r="L563" s="173"/>
      <c r="M563" s="173"/>
      <c r="N563" s="174"/>
      <c r="O563" s="444">
        <f t="shared" si="24"/>
        <v>0</v>
      </c>
      <c r="P563" s="169"/>
      <c r="Q563" s="436"/>
      <c r="R563" s="436"/>
      <c r="S563" s="445" t="str">
        <f>IFERROR(IF(R563="",VLOOKUP(Q563,DMKH_NCC!$C$7:$G$150,3,0),VLOOKUP(R563,DMKH_NCC!$C$7:$G$150,3,0)),"")</f>
        <v/>
      </c>
      <c r="T563" s="445" t="str">
        <f>IFERROR(IF(R563="",VLOOKUP(Q563,DMKH_NCC!$C$7:$G$150,4,0),VLOOKUP(R563,DMKH_NCC!$C$7:$G$150,4,0)),"")</f>
        <v/>
      </c>
      <c r="U563" s="446" t="str">
        <f>IFERROR(IF(R563="",VLOOKUP(Q563,DMKH_NCC!$C$7:$G$150,5,0),VLOOKUP(R563,DMKH_NCC!$C$7:$G$150,5,0)),"")</f>
        <v/>
      </c>
      <c r="V563" s="169"/>
      <c r="W563" s="169"/>
      <c r="X563" s="171"/>
      <c r="Y563" s="447" t="str">
        <f>IF($G563="","",IF(OR(MONTH($C563)=1,MONTH($C563)=2,MONTH($C563)=3),1,IF(OR(MONTH($C563)=4,MONTH($C563)=5,MONTH($C563)=6),2,IF(OR(MONTH($C563)=7,MONTH($C563)=8,MONTH($C563)=9),3,IF(OR(MONTH($C563)=10,MONTH($C563)=11,MONTH($C563)=12),4)))))</f>
        <v/>
      </c>
      <c r="Z563" s="447" t="str">
        <f>IF(C563="","","Ngày  "&amp;DAY(C563)&amp; "  "&amp;"Tháng  "&amp;MONTH(C563) &amp;"  "&amp;"Năm"&amp;"  " &amp;YEAR(C563))</f>
        <v/>
      </c>
      <c r="AA563" s="169"/>
      <c r="AB563" s="169"/>
      <c r="AC563" s="169"/>
      <c r="AD563" s="169"/>
      <c r="AE563" s="447" t="str">
        <f t="shared" si="23"/>
        <v/>
      </c>
      <c r="AF563" s="169"/>
      <c r="AG563" s="169"/>
    </row>
    <row r="564" spans="2:33" x14ac:dyDescent="0.25">
      <c r="B564" s="169"/>
      <c r="C564" s="170"/>
      <c r="D564" s="443"/>
      <c r="E564" s="169"/>
      <c r="F564" s="171"/>
      <c r="G564" s="169"/>
      <c r="H564" s="169"/>
      <c r="I564" s="172"/>
      <c r="J564" s="172"/>
      <c r="K564" s="173"/>
      <c r="L564" s="173"/>
      <c r="M564" s="173"/>
      <c r="N564" s="174"/>
      <c r="O564" s="444">
        <f t="shared" si="24"/>
        <v>0</v>
      </c>
      <c r="P564" s="169"/>
      <c r="Q564" s="436"/>
      <c r="R564" s="436"/>
      <c r="S564" s="445" t="str">
        <f>IFERROR(IF(R564="",VLOOKUP(Q564,DMKH_NCC!$C$7:$G$150,3,0),VLOOKUP(R564,DMKH_NCC!$C$7:$G$150,3,0)),"")</f>
        <v/>
      </c>
      <c r="T564" s="445" t="str">
        <f>IFERROR(IF(R564="",VLOOKUP(Q564,DMKH_NCC!$C$7:$G$150,4,0),VLOOKUP(R564,DMKH_NCC!$C$7:$G$150,4,0)),"")</f>
        <v/>
      </c>
      <c r="U564" s="446" t="str">
        <f>IFERROR(IF(R564="",VLOOKUP(Q564,DMKH_NCC!$C$7:$G$150,5,0),VLOOKUP(R564,DMKH_NCC!$C$7:$G$150,5,0)),"")</f>
        <v/>
      </c>
      <c r="V564" s="169"/>
      <c r="W564" s="169"/>
      <c r="X564" s="171"/>
      <c r="Y564" s="447" t="str">
        <f>IF($G564="","",IF(OR(MONTH($C564)=1,MONTH($C564)=2,MONTH($C564)=3),1,IF(OR(MONTH($C564)=4,MONTH($C564)=5,MONTH($C564)=6),2,IF(OR(MONTH($C564)=7,MONTH($C564)=8,MONTH($C564)=9),3,IF(OR(MONTH($C564)=10,MONTH($C564)=11,MONTH($C564)=12),4)))))</f>
        <v/>
      </c>
      <c r="Z564" s="447" t="str">
        <f>IF(C564="","","Ngày  "&amp;DAY(C564)&amp; "  "&amp;"Tháng  "&amp;MONTH(C564) &amp;"  "&amp;"Năm"&amp;"  " &amp;YEAR(C564))</f>
        <v/>
      </c>
      <c r="AA564" s="169"/>
      <c r="AB564" s="169"/>
      <c r="AC564" s="169"/>
      <c r="AD564" s="169"/>
      <c r="AE564" s="447" t="str">
        <f t="shared" si="23"/>
        <v/>
      </c>
      <c r="AF564" s="169"/>
      <c r="AG564" s="169"/>
    </row>
    <row r="565" spans="2:33" x14ac:dyDescent="0.25">
      <c r="B565" s="169"/>
      <c r="C565" s="170"/>
      <c r="D565" s="443"/>
      <c r="E565" s="169"/>
      <c r="F565" s="171"/>
      <c r="G565" s="169"/>
      <c r="H565" s="169"/>
      <c r="I565" s="172"/>
      <c r="J565" s="172"/>
      <c r="K565" s="173"/>
      <c r="L565" s="173"/>
      <c r="M565" s="173"/>
      <c r="N565" s="174"/>
      <c r="O565" s="444">
        <f t="shared" si="24"/>
        <v>0</v>
      </c>
      <c r="P565" s="169"/>
      <c r="Q565" s="436"/>
      <c r="R565" s="436"/>
      <c r="S565" s="445" t="str">
        <f>IFERROR(IF(R565="",VLOOKUP(Q565,DMKH_NCC!$C$7:$G$150,3,0),VLOOKUP(R565,DMKH_NCC!$C$7:$G$150,3,0)),"")</f>
        <v/>
      </c>
      <c r="T565" s="445" t="str">
        <f>IFERROR(IF(R565="",VLOOKUP(Q565,DMKH_NCC!$C$7:$G$150,4,0),VLOOKUP(R565,DMKH_NCC!$C$7:$G$150,4,0)),"")</f>
        <v/>
      </c>
      <c r="U565" s="446" t="str">
        <f>IFERROR(IF(R565="",VLOOKUP(Q565,DMKH_NCC!$C$7:$G$150,5,0),VLOOKUP(R565,DMKH_NCC!$C$7:$G$150,5,0)),"")</f>
        <v/>
      </c>
      <c r="V565" s="169"/>
      <c r="W565" s="169"/>
      <c r="X565" s="171"/>
      <c r="Y565" s="447" t="str">
        <f>IF($G565="","",IF(OR(MONTH($C565)=1,MONTH($C565)=2,MONTH($C565)=3),1,IF(OR(MONTH($C565)=4,MONTH($C565)=5,MONTH($C565)=6),2,IF(OR(MONTH($C565)=7,MONTH($C565)=8,MONTH($C565)=9),3,IF(OR(MONTH($C565)=10,MONTH($C565)=11,MONTH($C565)=12),4)))))</f>
        <v/>
      </c>
      <c r="Z565" s="447" t="str">
        <f>IF(C565="","","Ngày  "&amp;DAY(C565)&amp; "  "&amp;"Tháng  "&amp;MONTH(C565) &amp;"  "&amp;"Năm"&amp;"  " &amp;YEAR(C565))</f>
        <v/>
      </c>
      <c r="AA565" s="169"/>
      <c r="AB565" s="169"/>
      <c r="AC565" s="169"/>
      <c r="AD565" s="169"/>
      <c r="AE565" s="447" t="str">
        <f t="shared" si="23"/>
        <v/>
      </c>
      <c r="AF565" s="169"/>
      <c r="AG565" s="169"/>
    </row>
    <row r="566" spans="2:33" x14ac:dyDescent="0.25">
      <c r="B566" s="169"/>
      <c r="C566" s="170"/>
      <c r="D566" s="443"/>
      <c r="E566" s="169"/>
      <c r="F566" s="171"/>
      <c r="G566" s="169"/>
      <c r="H566" s="169"/>
      <c r="I566" s="172"/>
      <c r="J566" s="172"/>
      <c r="K566" s="173"/>
      <c r="L566" s="173"/>
      <c r="M566" s="173"/>
      <c r="N566" s="174"/>
      <c r="O566" s="444">
        <f t="shared" si="24"/>
        <v>0</v>
      </c>
      <c r="P566" s="169"/>
      <c r="Q566" s="436"/>
      <c r="R566" s="436"/>
      <c r="S566" s="445" t="str">
        <f>IFERROR(IF(R566="",VLOOKUP(Q566,DMKH_NCC!$C$7:$G$150,3,0),VLOOKUP(R566,DMKH_NCC!$C$7:$G$150,3,0)),"")</f>
        <v/>
      </c>
      <c r="T566" s="445" t="str">
        <f>IFERROR(IF(R566="",VLOOKUP(Q566,DMKH_NCC!$C$7:$G$150,4,0),VLOOKUP(R566,DMKH_NCC!$C$7:$G$150,4,0)),"")</f>
        <v/>
      </c>
      <c r="U566" s="446" t="str">
        <f>IFERROR(IF(R566="",VLOOKUP(Q566,DMKH_NCC!$C$7:$G$150,5,0),VLOOKUP(R566,DMKH_NCC!$C$7:$G$150,5,0)),"")</f>
        <v/>
      </c>
      <c r="V566" s="169"/>
      <c r="W566" s="169"/>
      <c r="X566" s="171"/>
      <c r="Y566" s="447" t="str">
        <f>IF($G566="","",IF(OR(MONTH($C566)=1,MONTH($C566)=2,MONTH($C566)=3),1,IF(OR(MONTH($C566)=4,MONTH($C566)=5,MONTH($C566)=6),2,IF(OR(MONTH($C566)=7,MONTH($C566)=8,MONTH($C566)=9),3,IF(OR(MONTH($C566)=10,MONTH($C566)=11,MONTH($C566)=12),4)))))</f>
        <v/>
      </c>
      <c r="Z566" s="447" t="str">
        <f>IF(C566="","","Ngày  "&amp;DAY(C566)&amp; "  "&amp;"Tháng  "&amp;MONTH(C566) &amp;"  "&amp;"Năm"&amp;"  " &amp;YEAR(C566))</f>
        <v/>
      </c>
      <c r="AA566" s="169"/>
      <c r="AB566" s="169"/>
      <c r="AC566" s="169"/>
      <c r="AD566" s="169"/>
      <c r="AE566" s="447" t="str">
        <f t="shared" si="23"/>
        <v/>
      </c>
      <c r="AF566" s="169"/>
      <c r="AG566" s="169"/>
    </row>
    <row r="567" spans="2:33" x14ac:dyDescent="0.25">
      <c r="B567" s="169"/>
      <c r="C567" s="170"/>
      <c r="D567" s="443"/>
      <c r="E567" s="169"/>
      <c r="F567" s="171"/>
      <c r="G567" s="169"/>
      <c r="H567" s="169"/>
      <c r="I567" s="172"/>
      <c r="J567" s="172"/>
      <c r="K567" s="173"/>
      <c r="L567" s="173"/>
      <c r="M567" s="173"/>
      <c r="N567" s="174"/>
      <c r="O567" s="444">
        <f t="shared" si="24"/>
        <v>0</v>
      </c>
      <c r="P567" s="169"/>
      <c r="Q567" s="436"/>
      <c r="R567" s="436"/>
      <c r="S567" s="445" t="str">
        <f>IFERROR(IF(R567="",VLOOKUP(Q567,DMKH_NCC!$C$7:$G$150,3,0),VLOOKUP(R567,DMKH_NCC!$C$7:$G$150,3,0)),"")</f>
        <v/>
      </c>
      <c r="T567" s="445" t="str">
        <f>IFERROR(IF(R567="",VLOOKUP(Q567,DMKH_NCC!$C$7:$G$150,4,0),VLOOKUP(R567,DMKH_NCC!$C$7:$G$150,4,0)),"")</f>
        <v/>
      </c>
      <c r="U567" s="446" t="str">
        <f>IFERROR(IF(R567="",VLOOKUP(Q567,DMKH_NCC!$C$7:$G$150,5,0),VLOOKUP(R567,DMKH_NCC!$C$7:$G$150,5,0)),"")</f>
        <v/>
      </c>
      <c r="V567" s="169"/>
      <c r="W567" s="169"/>
      <c r="X567" s="171"/>
      <c r="Y567" s="447" t="str">
        <f>IF($G567="","",IF(OR(MONTH($C567)=1,MONTH($C567)=2,MONTH($C567)=3),1,IF(OR(MONTH($C567)=4,MONTH($C567)=5,MONTH($C567)=6),2,IF(OR(MONTH($C567)=7,MONTH($C567)=8,MONTH($C567)=9),3,IF(OR(MONTH($C567)=10,MONTH($C567)=11,MONTH($C567)=12),4)))))</f>
        <v/>
      </c>
      <c r="Z567" s="447" t="str">
        <f>IF(C567="","","Ngày  "&amp;DAY(C567)&amp; "  "&amp;"Tháng  "&amp;MONTH(C567) &amp;"  "&amp;"Năm"&amp;"  " &amp;YEAR(C567))</f>
        <v/>
      </c>
      <c r="AA567" s="169"/>
      <c r="AB567" s="169"/>
      <c r="AC567" s="169"/>
      <c r="AD567" s="169"/>
      <c r="AE567" s="447" t="str">
        <f t="shared" si="23"/>
        <v/>
      </c>
      <c r="AF567" s="169"/>
      <c r="AG567" s="169"/>
    </row>
    <row r="568" spans="2:33" x14ac:dyDescent="0.25">
      <c r="B568" s="169"/>
      <c r="C568" s="170"/>
      <c r="D568" s="443"/>
      <c r="E568" s="169"/>
      <c r="F568" s="171"/>
      <c r="G568" s="169"/>
      <c r="H568" s="169"/>
      <c r="I568" s="172"/>
      <c r="J568" s="172"/>
      <c r="K568" s="173"/>
      <c r="L568" s="173"/>
      <c r="M568" s="173"/>
      <c r="N568" s="174"/>
      <c r="O568" s="444">
        <f t="shared" si="24"/>
        <v>0</v>
      </c>
      <c r="P568" s="169"/>
      <c r="Q568" s="436"/>
      <c r="R568" s="436"/>
      <c r="S568" s="445" t="str">
        <f>IFERROR(IF(R568="",VLOOKUP(Q568,DMKH_NCC!$C$7:$G$150,3,0),VLOOKUP(R568,DMKH_NCC!$C$7:$G$150,3,0)),"")</f>
        <v/>
      </c>
      <c r="T568" s="445" t="str">
        <f>IFERROR(IF(R568="",VLOOKUP(Q568,DMKH_NCC!$C$7:$G$150,4,0),VLOOKUP(R568,DMKH_NCC!$C$7:$G$150,4,0)),"")</f>
        <v/>
      </c>
      <c r="U568" s="446" t="str">
        <f>IFERROR(IF(R568="",VLOOKUP(Q568,DMKH_NCC!$C$7:$G$150,5,0),VLOOKUP(R568,DMKH_NCC!$C$7:$G$150,5,0)),"")</f>
        <v/>
      </c>
      <c r="V568" s="169"/>
      <c r="W568" s="169"/>
      <c r="X568" s="171"/>
      <c r="Y568" s="447" t="str">
        <f>IF($G568="","",IF(OR(MONTH($C568)=1,MONTH($C568)=2,MONTH($C568)=3),1,IF(OR(MONTH($C568)=4,MONTH($C568)=5,MONTH($C568)=6),2,IF(OR(MONTH($C568)=7,MONTH($C568)=8,MONTH($C568)=9),3,IF(OR(MONTH($C568)=10,MONTH($C568)=11,MONTH($C568)=12),4)))))</f>
        <v/>
      </c>
      <c r="Z568" s="447" t="str">
        <f>IF(C568="","","Ngày  "&amp;DAY(C568)&amp; "  "&amp;"Tháng  "&amp;MONTH(C568) &amp;"  "&amp;"Năm"&amp;"  " &amp;YEAR(C568))</f>
        <v/>
      </c>
      <c r="AA568" s="169"/>
      <c r="AB568" s="169"/>
      <c r="AC568" s="169"/>
      <c r="AD568" s="169"/>
      <c r="AE568" s="447" t="str">
        <f t="shared" si="23"/>
        <v/>
      </c>
      <c r="AF568" s="169"/>
      <c r="AG568" s="169"/>
    </row>
    <row r="569" spans="2:33" x14ac:dyDescent="0.25">
      <c r="B569" s="169"/>
      <c r="C569" s="170"/>
      <c r="D569" s="443"/>
      <c r="E569" s="169"/>
      <c r="F569" s="171"/>
      <c r="G569" s="169"/>
      <c r="H569" s="169"/>
      <c r="I569" s="172"/>
      <c r="J569" s="172"/>
      <c r="K569" s="173"/>
      <c r="L569" s="173"/>
      <c r="M569" s="173"/>
      <c r="N569" s="174"/>
      <c r="O569" s="444">
        <f t="shared" si="24"/>
        <v>0</v>
      </c>
      <c r="P569" s="169"/>
      <c r="Q569" s="436"/>
      <c r="R569" s="436"/>
      <c r="S569" s="445" t="str">
        <f>IFERROR(IF(R569="",VLOOKUP(Q569,DMKH_NCC!$C$7:$G$150,3,0),VLOOKUP(R569,DMKH_NCC!$C$7:$G$150,3,0)),"")</f>
        <v/>
      </c>
      <c r="T569" s="445" t="str">
        <f>IFERROR(IF(R569="",VLOOKUP(Q569,DMKH_NCC!$C$7:$G$150,4,0),VLOOKUP(R569,DMKH_NCC!$C$7:$G$150,4,0)),"")</f>
        <v/>
      </c>
      <c r="U569" s="446" t="str">
        <f>IFERROR(IF(R569="",VLOOKUP(Q569,DMKH_NCC!$C$7:$G$150,5,0),VLOOKUP(R569,DMKH_NCC!$C$7:$G$150,5,0)),"")</f>
        <v/>
      </c>
      <c r="V569" s="169"/>
      <c r="W569" s="169"/>
      <c r="X569" s="171"/>
      <c r="Y569" s="447" t="str">
        <f>IF($G569="","",IF(OR(MONTH($C569)=1,MONTH($C569)=2,MONTH($C569)=3),1,IF(OR(MONTH($C569)=4,MONTH($C569)=5,MONTH($C569)=6),2,IF(OR(MONTH($C569)=7,MONTH($C569)=8,MONTH($C569)=9),3,IF(OR(MONTH($C569)=10,MONTH($C569)=11,MONTH($C569)=12),4)))))</f>
        <v/>
      </c>
      <c r="Z569" s="447" t="str">
        <f>IF(C569="","","Ngày  "&amp;DAY(C569)&amp; "  "&amp;"Tháng  "&amp;MONTH(C569) &amp;"  "&amp;"Năm"&amp;"  " &amp;YEAR(C569))</f>
        <v/>
      </c>
      <c r="AA569" s="169"/>
      <c r="AB569" s="169"/>
      <c r="AC569" s="169"/>
      <c r="AD569" s="169"/>
      <c r="AE569" s="447" t="str">
        <f t="shared" si="23"/>
        <v/>
      </c>
      <c r="AF569" s="169"/>
      <c r="AG569" s="169"/>
    </row>
    <row r="570" spans="2:33" x14ac:dyDescent="0.25">
      <c r="B570" s="169"/>
      <c r="C570" s="170"/>
      <c r="D570" s="443"/>
      <c r="E570" s="169"/>
      <c r="F570" s="171"/>
      <c r="G570" s="169"/>
      <c r="H570" s="169"/>
      <c r="I570" s="172"/>
      <c r="J570" s="172"/>
      <c r="K570" s="173"/>
      <c r="L570" s="173"/>
      <c r="M570" s="173"/>
      <c r="N570" s="174"/>
      <c r="O570" s="444">
        <f t="shared" si="24"/>
        <v>0</v>
      </c>
      <c r="P570" s="169"/>
      <c r="Q570" s="436"/>
      <c r="R570" s="436"/>
      <c r="S570" s="445" t="str">
        <f>IFERROR(IF(R570="",VLOOKUP(Q570,DMKH_NCC!$C$7:$G$150,3,0),VLOOKUP(R570,DMKH_NCC!$C$7:$G$150,3,0)),"")</f>
        <v/>
      </c>
      <c r="T570" s="445" t="str">
        <f>IFERROR(IF(R570="",VLOOKUP(Q570,DMKH_NCC!$C$7:$G$150,4,0),VLOOKUP(R570,DMKH_NCC!$C$7:$G$150,4,0)),"")</f>
        <v/>
      </c>
      <c r="U570" s="446" t="str">
        <f>IFERROR(IF(R570="",VLOOKUP(Q570,DMKH_NCC!$C$7:$G$150,5,0),VLOOKUP(R570,DMKH_NCC!$C$7:$G$150,5,0)),"")</f>
        <v/>
      </c>
      <c r="V570" s="169"/>
      <c r="W570" s="169"/>
      <c r="X570" s="171"/>
      <c r="Y570" s="447" t="str">
        <f>IF($G570="","",IF(OR(MONTH($C570)=1,MONTH($C570)=2,MONTH($C570)=3),1,IF(OR(MONTH($C570)=4,MONTH($C570)=5,MONTH($C570)=6),2,IF(OR(MONTH($C570)=7,MONTH($C570)=8,MONTH($C570)=9),3,IF(OR(MONTH($C570)=10,MONTH($C570)=11,MONTH($C570)=12),4)))))</f>
        <v/>
      </c>
      <c r="Z570" s="447" t="str">
        <f>IF(C570="","","Ngày  "&amp;DAY(C570)&amp; "  "&amp;"Tháng  "&amp;MONTH(C570) &amp;"  "&amp;"Năm"&amp;"  " &amp;YEAR(C570))</f>
        <v/>
      </c>
      <c r="AA570" s="169"/>
      <c r="AB570" s="169"/>
      <c r="AC570" s="169"/>
      <c r="AD570" s="169"/>
      <c r="AE570" s="447" t="str">
        <f t="shared" si="23"/>
        <v/>
      </c>
      <c r="AF570" s="169"/>
      <c r="AG570" s="169"/>
    </row>
    <row r="571" spans="2:33" x14ac:dyDescent="0.25">
      <c r="B571" s="169"/>
      <c r="C571" s="170"/>
      <c r="D571" s="443"/>
      <c r="E571" s="169"/>
      <c r="F571" s="171"/>
      <c r="G571" s="169"/>
      <c r="H571" s="169"/>
      <c r="I571" s="172"/>
      <c r="J571" s="172"/>
      <c r="K571" s="173"/>
      <c r="L571" s="173"/>
      <c r="M571" s="173"/>
      <c r="N571" s="174"/>
      <c r="O571" s="444">
        <f t="shared" si="24"/>
        <v>0</v>
      </c>
      <c r="P571" s="169"/>
      <c r="Q571" s="436"/>
      <c r="R571" s="436"/>
      <c r="S571" s="445" t="str">
        <f>IFERROR(IF(R571="",VLOOKUP(Q571,DMKH_NCC!$C$7:$G$150,3,0),VLOOKUP(R571,DMKH_NCC!$C$7:$G$150,3,0)),"")</f>
        <v/>
      </c>
      <c r="T571" s="445" t="str">
        <f>IFERROR(IF(R571="",VLOOKUP(Q571,DMKH_NCC!$C$7:$G$150,4,0),VLOOKUP(R571,DMKH_NCC!$C$7:$G$150,4,0)),"")</f>
        <v/>
      </c>
      <c r="U571" s="446" t="str">
        <f>IFERROR(IF(R571="",VLOOKUP(Q571,DMKH_NCC!$C$7:$G$150,5,0),VLOOKUP(R571,DMKH_NCC!$C$7:$G$150,5,0)),"")</f>
        <v/>
      </c>
      <c r="V571" s="169"/>
      <c r="W571" s="169"/>
      <c r="X571" s="171"/>
      <c r="Y571" s="447" t="str">
        <f>IF($G571="","",IF(OR(MONTH($C571)=1,MONTH($C571)=2,MONTH($C571)=3),1,IF(OR(MONTH($C571)=4,MONTH($C571)=5,MONTH($C571)=6),2,IF(OR(MONTH($C571)=7,MONTH($C571)=8,MONTH($C571)=9),3,IF(OR(MONTH($C571)=10,MONTH($C571)=11,MONTH($C571)=12),4)))))</f>
        <v/>
      </c>
      <c r="Z571" s="447" t="str">
        <f>IF(C571="","","Ngày  "&amp;DAY(C571)&amp; "  "&amp;"Tháng  "&amp;MONTH(C571) &amp;"  "&amp;"Năm"&amp;"  " &amp;YEAR(C571))</f>
        <v/>
      </c>
      <c r="AA571" s="169"/>
      <c r="AB571" s="169"/>
      <c r="AC571" s="169"/>
      <c r="AD571" s="169"/>
      <c r="AE571" s="447" t="str">
        <f t="shared" si="23"/>
        <v/>
      </c>
      <c r="AF571" s="169"/>
      <c r="AG571" s="169"/>
    </row>
    <row r="572" spans="2:33" x14ac:dyDescent="0.25">
      <c r="B572" s="169"/>
      <c r="C572" s="170"/>
      <c r="D572" s="443"/>
      <c r="E572" s="169"/>
      <c r="F572" s="171"/>
      <c r="G572" s="169"/>
      <c r="H572" s="169"/>
      <c r="I572" s="172"/>
      <c r="J572" s="172"/>
      <c r="K572" s="173"/>
      <c r="L572" s="173"/>
      <c r="M572" s="173"/>
      <c r="N572" s="174"/>
      <c r="O572" s="444">
        <f t="shared" si="24"/>
        <v>0</v>
      </c>
      <c r="P572" s="169"/>
      <c r="Q572" s="436"/>
      <c r="R572" s="436"/>
      <c r="S572" s="445" t="str">
        <f>IFERROR(IF(R572="",VLOOKUP(Q572,DMKH_NCC!$C$7:$G$150,3,0),VLOOKUP(R572,DMKH_NCC!$C$7:$G$150,3,0)),"")</f>
        <v/>
      </c>
      <c r="T572" s="445" t="str">
        <f>IFERROR(IF(R572="",VLOOKUP(Q572,DMKH_NCC!$C$7:$G$150,4,0),VLOOKUP(R572,DMKH_NCC!$C$7:$G$150,4,0)),"")</f>
        <v/>
      </c>
      <c r="U572" s="446" t="str">
        <f>IFERROR(IF(R572="",VLOOKUP(Q572,DMKH_NCC!$C$7:$G$150,5,0),VLOOKUP(R572,DMKH_NCC!$C$7:$G$150,5,0)),"")</f>
        <v/>
      </c>
      <c r="V572" s="169"/>
      <c r="W572" s="169"/>
      <c r="X572" s="171"/>
      <c r="Y572" s="447" t="str">
        <f>IF($G572="","",IF(OR(MONTH($C572)=1,MONTH($C572)=2,MONTH($C572)=3),1,IF(OR(MONTH($C572)=4,MONTH($C572)=5,MONTH($C572)=6),2,IF(OR(MONTH($C572)=7,MONTH($C572)=8,MONTH($C572)=9),3,IF(OR(MONTH($C572)=10,MONTH($C572)=11,MONTH($C572)=12),4)))))</f>
        <v/>
      </c>
      <c r="Z572" s="447" t="str">
        <f>IF(C572="","","Ngày  "&amp;DAY(C572)&amp; "  "&amp;"Tháng  "&amp;MONTH(C572) &amp;"  "&amp;"Năm"&amp;"  " &amp;YEAR(C572))</f>
        <v/>
      </c>
      <c r="AA572" s="169"/>
      <c r="AB572" s="169"/>
      <c r="AC572" s="169"/>
      <c r="AD572" s="169"/>
      <c r="AE572" s="447" t="str">
        <f t="shared" si="23"/>
        <v/>
      </c>
      <c r="AF572" s="169"/>
      <c r="AG572" s="169"/>
    </row>
    <row r="573" spans="2:33" x14ac:dyDescent="0.25">
      <c r="B573" s="169"/>
      <c r="C573" s="170"/>
      <c r="D573" s="443"/>
      <c r="E573" s="169"/>
      <c r="F573" s="171"/>
      <c r="G573" s="169"/>
      <c r="H573" s="169"/>
      <c r="I573" s="172"/>
      <c r="J573" s="172"/>
      <c r="K573" s="173"/>
      <c r="L573" s="173"/>
      <c r="M573" s="173"/>
      <c r="N573" s="174"/>
      <c r="O573" s="444">
        <f t="shared" si="24"/>
        <v>0</v>
      </c>
      <c r="P573" s="169"/>
      <c r="Q573" s="436"/>
      <c r="R573" s="436"/>
      <c r="S573" s="445" t="str">
        <f>IFERROR(IF(R573="",VLOOKUP(Q573,DMKH_NCC!$C$7:$G$150,3,0),VLOOKUP(R573,DMKH_NCC!$C$7:$G$150,3,0)),"")</f>
        <v/>
      </c>
      <c r="T573" s="445" t="str">
        <f>IFERROR(IF(R573="",VLOOKUP(Q573,DMKH_NCC!$C$7:$G$150,4,0),VLOOKUP(R573,DMKH_NCC!$C$7:$G$150,4,0)),"")</f>
        <v/>
      </c>
      <c r="U573" s="446" t="str">
        <f>IFERROR(IF(R573="",VLOOKUP(Q573,DMKH_NCC!$C$7:$G$150,5,0),VLOOKUP(R573,DMKH_NCC!$C$7:$G$150,5,0)),"")</f>
        <v/>
      </c>
      <c r="V573" s="169"/>
      <c r="W573" s="169"/>
      <c r="X573" s="171"/>
      <c r="Y573" s="447" t="str">
        <f>IF($G573="","",IF(OR(MONTH($C573)=1,MONTH($C573)=2,MONTH($C573)=3),1,IF(OR(MONTH($C573)=4,MONTH($C573)=5,MONTH($C573)=6),2,IF(OR(MONTH($C573)=7,MONTH($C573)=8,MONTH($C573)=9),3,IF(OR(MONTH($C573)=10,MONTH($C573)=11,MONTH($C573)=12),4)))))</f>
        <v/>
      </c>
      <c r="Z573" s="447" t="str">
        <f>IF(C573="","","Ngày  "&amp;DAY(C573)&amp; "  "&amp;"Tháng  "&amp;MONTH(C573) &amp;"  "&amp;"Năm"&amp;"  " &amp;YEAR(C573))</f>
        <v/>
      </c>
      <c r="AA573" s="169"/>
      <c r="AB573" s="169"/>
      <c r="AC573" s="169"/>
      <c r="AD573" s="169"/>
      <c r="AE573" s="447" t="str">
        <f t="shared" si="23"/>
        <v/>
      </c>
      <c r="AF573" s="169"/>
      <c r="AG573" s="169"/>
    </row>
    <row r="574" spans="2:33" x14ac:dyDescent="0.25">
      <c r="B574" s="169"/>
      <c r="C574" s="170"/>
      <c r="D574" s="443"/>
      <c r="E574" s="169"/>
      <c r="F574" s="171"/>
      <c r="G574" s="169"/>
      <c r="H574" s="169"/>
      <c r="I574" s="172"/>
      <c r="J574" s="172"/>
      <c r="K574" s="173"/>
      <c r="L574" s="173"/>
      <c r="M574" s="173"/>
      <c r="N574" s="174"/>
      <c r="O574" s="444">
        <f t="shared" si="24"/>
        <v>0</v>
      </c>
      <c r="P574" s="169"/>
      <c r="Q574" s="436"/>
      <c r="R574" s="436"/>
      <c r="S574" s="445" t="str">
        <f>IFERROR(IF(R574="",VLOOKUP(Q574,DMKH_NCC!$C$7:$G$150,3,0),VLOOKUP(R574,DMKH_NCC!$C$7:$G$150,3,0)),"")</f>
        <v/>
      </c>
      <c r="T574" s="445" t="str">
        <f>IFERROR(IF(R574="",VLOOKUP(Q574,DMKH_NCC!$C$7:$G$150,4,0),VLOOKUP(R574,DMKH_NCC!$C$7:$G$150,4,0)),"")</f>
        <v/>
      </c>
      <c r="U574" s="446" t="str">
        <f>IFERROR(IF(R574="",VLOOKUP(Q574,DMKH_NCC!$C$7:$G$150,5,0),VLOOKUP(R574,DMKH_NCC!$C$7:$G$150,5,0)),"")</f>
        <v/>
      </c>
      <c r="V574" s="169"/>
      <c r="W574" s="169"/>
      <c r="X574" s="171"/>
      <c r="Y574" s="447" t="str">
        <f>IF($G574="","",IF(OR(MONTH($C574)=1,MONTH($C574)=2,MONTH($C574)=3),1,IF(OR(MONTH($C574)=4,MONTH($C574)=5,MONTH($C574)=6),2,IF(OR(MONTH($C574)=7,MONTH($C574)=8,MONTH($C574)=9),3,IF(OR(MONTH($C574)=10,MONTH($C574)=11,MONTH($C574)=12),4)))))</f>
        <v/>
      </c>
      <c r="Z574" s="447" t="str">
        <f>IF(C574="","","Ngày  "&amp;DAY(C574)&amp; "  "&amp;"Tháng  "&amp;MONTH(C574) &amp;"  "&amp;"Năm"&amp;"  " &amp;YEAR(C574))</f>
        <v/>
      </c>
      <c r="AA574" s="169"/>
      <c r="AB574" s="169"/>
      <c r="AC574" s="169"/>
      <c r="AD574" s="169"/>
      <c r="AE574" s="447" t="str">
        <f t="shared" si="23"/>
        <v/>
      </c>
      <c r="AF574" s="169"/>
      <c r="AG574" s="169"/>
    </row>
    <row r="575" spans="2:33" x14ac:dyDescent="0.25">
      <c r="B575" s="169"/>
      <c r="C575" s="170"/>
      <c r="D575" s="443"/>
      <c r="E575" s="169"/>
      <c r="F575" s="171"/>
      <c r="G575" s="169"/>
      <c r="H575" s="169"/>
      <c r="I575" s="172"/>
      <c r="J575" s="172"/>
      <c r="K575" s="173"/>
      <c r="L575" s="173"/>
      <c r="M575" s="173"/>
      <c r="N575" s="174"/>
      <c r="O575" s="444">
        <f t="shared" si="24"/>
        <v>0</v>
      </c>
      <c r="P575" s="169"/>
      <c r="Q575" s="436"/>
      <c r="R575" s="436"/>
      <c r="S575" s="445" t="str">
        <f>IFERROR(IF(R575="",VLOOKUP(Q575,DMKH_NCC!$C$7:$G$150,3,0),VLOOKUP(R575,DMKH_NCC!$C$7:$G$150,3,0)),"")</f>
        <v/>
      </c>
      <c r="T575" s="445" t="str">
        <f>IFERROR(IF(R575="",VLOOKUP(Q575,DMKH_NCC!$C$7:$G$150,4,0),VLOOKUP(R575,DMKH_NCC!$C$7:$G$150,4,0)),"")</f>
        <v/>
      </c>
      <c r="U575" s="446" t="str">
        <f>IFERROR(IF(R575="",VLOOKUP(Q575,DMKH_NCC!$C$7:$G$150,5,0),VLOOKUP(R575,DMKH_NCC!$C$7:$G$150,5,0)),"")</f>
        <v/>
      </c>
      <c r="V575" s="169"/>
      <c r="W575" s="169"/>
      <c r="X575" s="171"/>
      <c r="Y575" s="447" t="str">
        <f>IF($G575="","",IF(OR(MONTH($C575)=1,MONTH($C575)=2,MONTH($C575)=3),1,IF(OR(MONTH($C575)=4,MONTH($C575)=5,MONTH($C575)=6),2,IF(OR(MONTH($C575)=7,MONTH($C575)=8,MONTH($C575)=9),3,IF(OR(MONTH($C575)=10,MONTH($C575)=11,MONTH($C575)=12),4)))))</f>
        <v/>
      </c>
      <c r="Z575" s="447" t="str">
        <f>IF(C575="","","Ngày  "&amp;DAY(C575)&amp; "  "&amp;"Tháng  "&amp;MONTH(C575) &amp;"  "&amp;"Năm"&amp;"  " &amp;YEAR(C575))</f>
        <v/>
      </c>
      <c r="AA575" s="169"/>
      <c r="AB575" s="169"/>
      <c r="AC575" s="169"/>
      <c r="AD575" s="169"/>
      <c r="AE575" s="447" t="str">
        <f t="shared" si="23"/>
        <v/>
      </c>
      <c r="AF575" s="169"/>
      <c r="AG575" s="169"/>
    </row>
    <row r="576" spans="2:33" x14ac:dyDescent="0.25">
      <c r="B576" s="169"/>
      <c r="C576" s="170"/>
      <c r="D576" s="443"/>
      <c r="E576" s="169"/>
      <c r="F576" s="171"/>
      <c r="G576" s="169"/>
      <c r="H576" s="169"/>
      <c r="I576" s="172"/>
      <c r="J576" s="172"/>
      <c r="K576" s="173"/>
      <c r="L576" s="173"/>
      <c r="M576" s="173"/>
      <c r="N576" s="174"/>
      <c r="O576" s="444">
        <f t="shared" si="24"/>
        <v>0</v>
      </c>
      <c r="P576" s="169"/>
      <c r="Q576" s="436"/>
      <c r="R576" s="436"/>
      <c r="S576" s="445" t="str">
        <f>IFERROR(IF(R576="",VLOOKUP(Q576,DMKH_NCC!$C$7:$G$150,3,0),VLOOKUP(R576,DMKH_NCC!$C$7:$G$150,3,0)),"")</f>
        <v/>
      </c>
      <c r="T576" s="445" t="str">
        <f>IFERROR(IF(R576="",VLOOKUP(Q576,DMKH_NCC!$C$7:$G$150,4,0),VLOOKUP(R576,DMKH_NCC!$C$7:$G$150,4,0)),"")</f>
        <v/>
      </c>
      <c r="U576" s="446" t="str">
        <f>IFERROR(IF(R576="",VLOOKUP(Q576,DMKH_NCC!$C$7:$G$150,5,0),VLOOKUP(R576,DMKH_NCC!$C$7:$G$150,5,0)),"")</f>
        <v/>
      </c>
      <c r="V576" s="169"/>
      <c r="W576" s="169"/>
      <c r="X576" s="171"/>
      <c r="Y576" s="447" t="str">
        <f>IF($G576="","",IF(OR(MONTH($C576)=1,MONTH($C576)=2,MONTH($C576)=3),1,IF(OR(MONTH($C576)=4,MONTH($C576)=5,MONTH($C576)=6),2,IF(OR(MONTH($C576)=7,MONTH($C576)=8,MONTH($C576)=9),3,IF(OR(MONTH($C576)=10,MONTH($C576)=11,MONTH($C576)=12),4)))))</f>
        <v/>
      </c>
      <c r="Z576" s="447" t="str">
        <f>IF(C576="","","Ngày  "&amp;DAY(C576)&amp; "  "&amp;"Tháng  "&amp;MONTH(C576) &amp;"  "&amp;"Năm"&amp;"  " &amp;YEAR(C576))</f>
        <v/>
      </c>
      <c r="AA576" s="169"/>
      <c r="AB576" s="169"/>
      <c r="AC576" s="169"/>
      <c r="AD576" s="169"/>
      <c r="AE576" s="447" t="str">
        <f t="shared" si="23"/>
        <v/>
      </c>
      <c r="AF576" s="169"/>
      <c r="AG576" s="169"/>
    </row>
    <row r="577" spans="2:33" x14ac:dyDescent="0.25">
      <c r="B577" s="169"/>
      <c r="C577" s="170"/>
      <c r="D577" s="443"/>
      <c r="E577" s="169"/>
      <c r="F577" s="171"/>
      <c r="G577" s="169"/>
      <c r="H577" s="169"/>
      <c r="I577" s="172"/>
      <c r="J577" s="172"/>
      <c r="K577" s="173"/>
      <c r="L577" s="173"/>
      <c r="M577" s="173"/>
      <c r="N577" s="174"/>
      <c r="O577" s="444">
        <f t="shared" si="24"/>
        <v>0</v>
      </c>
      <c r="P577" s="169"/>
      <c r="Q577" s="436"/>
      <c r="R577" s="436"/>
      <c r="S577" s="445" t="str">
        <f>IFERROR(IF(R577="",VLOOKUP(Q577,DMKH_NCC!$C$7:$G$150,3,0),VLOOKUP(R577,DMKH_NCC!$C$7:$G$150,3,0)),"")</f>
        <v/>
      </c>
      <c r="T577" s="445" t="str">
        <f>IFERROR(IF(R577="",VLOOKUP(Q577,DMKH_NCC!$C$7:$G$150,4,0),VLOOKUP(R577,DMKH_NCC!$C$7:$G$150,4,0)),"")</f>
        <v/>
      </c>
      <c r="U577" s="446" t="str">
        <f>IFERROR(IF(R577="",VLOOKUP(Q577,DMKH_NCC!$C$7:$G$150,5,0),VLOOKUP(R577,DMKH_NCC!$C$7:$G$150,5,0)),"")</f>
        <v/>
      </c>
      <c r="V577" s="169"/>
      <c r="W577" s="169"/>
      <c r="X577" s="171"/>
      <c r="Y577" s="447" t="str">
        <f>IF($G577="","",IF(OR(MONTH($C577)=1,MONTH($C577)=2,MONTH($C577)=3),1,IF(OR(MONTH($C577)=4,MONTH($C577)=5,MONTH($C577)=6),2,IF(OR(MONTH($C577)=7,MONTH($C577)=8,MONTH($C577)=9),3,IF(OR(MONTH($C577)=10,MONTH($C577)=11,MONTH($C577)=12),4)))))</f>
        <v/>
      </c>
      <c r="Z577" s="447" t="str">
        <f>IF(C577="","","Ngày  "&amp;DAY(C577)&amp; "  "&amp;"Tháng  "&amp;MONTH(C577) &amp;"  "&amp;"Năm"&amp;"  " &amp;YEAR(C577))</f>
        <v/>
      </c>
      <c r="AA577" s="169"/>
      <c r="AB577" s="169"/>
      <c r="AC577" s="169"/>
      <c r="AD577" s="169"/>
      <c r="AE577" s="447" t="str">
        <f t="shared" si="23"/>
        <v/>
      </c>
      <c r="AF577" s="169"/>
      <c r="AG577" s="169"/>
    </row>
    <row r="578" spans="2:33" x14ac:dyDescent="0.25">
      <c r="B578" s="169"/>
      <c r="C578" s="170"/>
      <c r="D578" s="443"/>
      <c r="E578" s="169"/>
      <c r="F578" s="171"/>
      <c r="G578" s="169"/>
      <c r="H578" s="169"/>
      <c r="I578" s="172"/>
      <c r="J578" s="172"/>
      <c r="K578" s="173"/>
      <c r="L578" s="173"/>
      <c r="M578" s="173"/>
      <c r="N578" s="174"/>
      <c r="O578" s="444">
        <f t="shared" si="24"/>
        <v>0</v>
      </c>
      <c r="P578" s="169"/>
      <c r="Q578" s="436"/>
      <c r="R578" s="436"/>
      <c r="S578" s="445" t="str">
        <f>IFERROR(IF(R578="",VLOOKUP(Q578,DMKH_NCC!$C$7:$G$150,3,0),VLOOKUP(R578,DMKH_NCC!$C$7:$G$150,3,0)),"")</f>
        <v/>
      </c>
      <c r="T578" s="445" t="str">
        <f>IFERROR(IF(R578="",VLOOKUP(Q578,DMKH_NCC!$C$7:$G$150,4,0),VLOOKUP(R578,DMKH_NCC!$C$7:$G$150,4,0)),"")</f>
        <v/>
      </c>
      <c r="U578" s="446" t="str">
        <f>IFERROR(IF(R578="",VLOOKUP(Q578,DMKH_NCC!$C$7:$G$150,5,0),VLOOKUP(R578,DMKH_NCC!$C$7:$G$150,5,0)),"")</f>
        <v/>
      </c>
      <c r="V578" s="169"/>
      <c r="W578" s="169"/>
      <c r="X578" s="171"/>
      <c r="Y578" s="447" t="str">
        <f>IF($G578="","",IF(OR(MONTH($C578)=1,MONTH($C578)=2,MONTH($C578)=3),1,IF(OR(MONTH($C578)=4,MONTH($C578)=5,MONTH($C578)=6),2,IF(OR(MONTH($C578)=7,MONTH($C578)=8,MONTH($C578)=9),3,IF(OR(MONTH($C578)=10,MONTH($C578)=11,MONTH($C578)=12),4)))))</f>
        <v/>
      </c>
      <c r="Z578" s="447" t="str">
        <f>IF(C578="","","Ngày  "&amp;DAY(C578)&amp; "  "&amp;"Tháng  "&amp;MONTH(C578) &amp;"  "&amp;"Năm"&amp;"  " &amp;YEAR(C578))</f>
        <v/>
      </c>
      <c r="AA578" s="169"/>
      <c r="AB578" s="169"/>
      <c r="AC578" s="169"/>
      <c r="AD578" s="169"/>
      <c r="AE578" s="447" t="str">
        <f t="shared" si="23"/>
        <v/>
      </c>
      <c r="AF578" s="169"/>
      <c r="AG578" s="169"/>
    </row>
    <row r="579" spans="2:33" x14ac:dyDescent="0.25">
      <c r="B579" s="169"/>
      <c r="C579" s="170"/>
      <c r="D579" s="443"/>
      <c r="E579" s="169"/>
      <c r="F579" s="171"/>
      <c r="G579" s="169"/>
      <c r="H579" s="169"/>
      <c r="I579" s="172"/>
      <c r="J579" s="172"/>
      <c r="K579" s="173"/>
      <c r="L579" s="173"/>
      <c r="M579" s="173"/>
      <c r="N579" s="174"/>
      <c r="O579" s="444">
        <f t="shared" si="24"/>
        <v>0</v>
      </c>
      <c r="P579" s="169"/>
      <c r="Q579" s="436"/>
      <c r="R579" s="436"/>
      <c r="S579" s="445" t="str">
        <f>IFERROR(IF(R579="",VLOOKUP(Q579,DMKH_NCC!$C$7:$G$150,3,0),VLOOKUP(R579,DMKH_NCC!$C$7:$G$150,3,0)),"")</f>
        <v/>
      </c>
      <c r="T579" s="445" t="str">
        <f>IFERROR(IF(R579="",VLOOKUP(Q579,DMKH_NCC!$C$7:$G$150,4,0),VLOOKUP(R579,DMKH_NCC!$C$7:$G$150,4,0)),"")</f>
        <v/>
      </c>
      <c r="U579" s="446" t="str">
        <f>IFERROR(IF(R579="",VLOOKUP(Q579,DMKH_NCC!$C$7:$G$150,5,0),VLOOKUP(R579,DMKH_NCC!$C$7:$G$150,5,0)),"")</f>
        <v/>
      </c>
      <c r="V579" s="169"/>
      <c r="W579" s="169"/>
      <c r="X579" s="171"/>
      <c r="Y579" s="447" t="str">
        <f>IF($G579="","",IF(OR(MONTH($C579)=1,MONTH($C579)=2,MONTH($C579)=3),1,IF(OR(MONTH($C579)=4,MONTH($C579)=5,MONTH($C579)=6),2,IF(OR(MONTH($C579)=7,MONTH($C579)=8,MONTH($C579)=9),3,IF(OR(MONTH($C579)=10,MONTH($C579)=11,MONTH($C579)=12),4)))))</f>
        <v/>
      </c>
      <c r="Z579" s="447" t="str">
        <f>IF(C579="","","Ngày  "&amp;DAY(C579)&amp; "  "&amp;"Tháng  "&amp;MONTH(C579) &amp;"  "&amp;"Năm"&amp;"  " &amp;YEAR(C579))</f>
        <v/>
      </c>
      <c r="AA579" s="169"/>
      <c r="AB579" s="169"/>
      <c r="AC579" s="169"/>
      <c r="AD579" s="169"/>
      <c r="AE579" s="447" t="str">
        <f t="shared" si="23"/>
        <v/>
      </c>
      <c r="AF579" s="169"/>
      <c r="AG579" s="169"/>
    </row>
    <row r="580" spans="2:33" x14ac:dyDescent="0.25">
      <c r="B580" s="169"/>
      <c r="C580" s="170"/>
      <c r="D580" s="443"/>
      <c r="E580" s="169"/>
      <c r="F580" s="171"/>
      <c r="G580" s="169"/>
      <c r="H580" s="169"/>
      <c r="I580" s="172"/>
      <c r="J580" s="172"/>
      <c r="K580" s="173"/>
      <c r="L580" s="173"/>
      <c r="M580" s="173"/>
      <c r="N580" s="174"/>
      <c r="O580" s="444">
        <f t="shared" si="24"/>
        <v>0</v>
      </c>
      <c r="P580" s="169"/>
      <c r="Q580" s="436"/>
      <c r="R580" s="436"/>
      <c r="S580" s="445" t="str">
        <f>IFERROR(IF(R580="",VLOOKUP(Q580,DMKH_NCC!$C$7:$G$150,3,0),VLOOKUP(R580,DMKH_NCC!$C$7:$G$150,3,0)),"")</f>
        <v/>
      </c>
      <c r="T580" s="445" t="str">
        <f>IFERROR(IF(R580="",VLOOKUP(Q580,DMKH_NCC!$C$7:$G$150,4,0),VLOOKUP(R580,DMKH_NCC!$C$7:$G$150,4,0)),"")</f>
        <v/>
      </c>
      <c r="U580" s="446" t="str">
        <f>IFERROR(IF(R580="",VLOOKUP(Q580,DMKH_NCC!$C$7:$G$150,5,0),VLOOKUP(R580,DMKH_NCC!$C$7:$G$150,5,0)),"")</f>
        <v/>
      </c>
      <c r="V580" s="169"/>
      <c r="W580" s="169"/>
      <c r="X580" s="171"/>
      <c r="Y580" s="447" t="str">
        <f>IF($G580="","",IF(OR(MONTH($C580)=1,MONTH($C580)=2,MONTH($C580)=3),1,IF(OR(MONTH($C580)=4,MONTH($C580)=5,MONTH($C580)=6),2,IF(OR(MONTH($C580)=7,MONTH($C580)=8,MONTH($C580)=9),3,IF(OR(MONTH($C580)=10,MONTH($C580)=11,MONTH($C580)=12),4)))))</f>
        <v/>
      </c>
      <c r="Z580" s="447" t="str">
        <f>IF(C580="","","Ngày  "&amp;DAY(C580)&amp; "  "&amp;"Tháng  "&amp;MONTH(C580) &amp;"  "&amp;"Năm"&amp;"  " &amp;YEAR(C580))</f>
        <v/>
      </c>
      <c r="AA580" s="169"/>
      <c r="AB580" s="169"/>
      <c r="AC580" s="169"/>
      <c r="AD580" s="169"/>
      <c r="AE580" s="447" t="str">
        <f t="shared" si="23"/>
        <v/>
      </c>
      <c r="AF580" s="169"/>
      <c r="AG580" s="169"/>
    </row>
    <row r="581" spans="2:33" x14ac:dyDescent="0.25">
      <c r="B581" s="169"/>
      <c r="C581" s="170"/>
      <c r="D581" s="443"/>
      <c r="E581" s="169"/>
      <c r="F581" s="171"/>
      <c r="G581" s="169"/>
      <c r="H581" s="169"/>
      <c r="I581" s="172"/>
      <c r="J581" s="172"/>
      <c r="K581" s="173"/>
      <c r="L581" s="173"/>
      <c r="M581" s="173"/>
      <c r="N581" s="174"/>
      <c r="O581" s="444">
        <f t="shared" si="24"/>
        <v>0</v>
      </c>
      <c r="P581" s="169"/>
      <c r="Q581" s="436"/>
      <c r="R581" s="436"/>
      <c r="S581" s="445" t="str">
        <f>IFERROR(IF(R581="",VLOOKUP(Q581,DMKH_NCC!$C$7:$G$150,3,0),VLOOKUP(R581,DMKH_NCC!$C$7:$G$150,3,0)),"")</f>
        <v/>
      </c>
      <c r="T581" s="445" t="str">
        <f>IFERROR(IF(R581="",VLOOKUP(Q581,DMKH_NCC!$C$7:$G$150,4,0),VLOOKUP(R581,DMKH_NCC!$C$7:$G$150,4,0)),"")</f>
        <v/>
      </c>
      <c r="U581" s="446" t="str">
        <f>IFERROR(IF(R581="",VLOOKUP(Q581,DMKH_NCC!$C$7:$G$150,5,0),VLOOKUP(R581,DMKH_NCC!$C$7:$G$150,5,0)),"")</f>
        <v/>
      </c>
      <c r="V581" s="169"/>
      <c r="W581" s="169"/>
      <c r="X581" s="171"/>
      <c r="Y581" s="447" t="str">
        <f>IF($G581="","",IF(OR(MONTH($C581)=1,MONTH($C581)=2,MONTH($C581)=3),1,IF(OR(MONTH($C581)=4,MONTH($C581)=5,MONTH($C581)=6),2,IF(OR(MONTH($C581)=7,MONTH($C581)=8,MONTH($C581)=9),3,IF(OR(MONTH($C581)=10,MONTH($C581)=11,MONTH($C581)=12),4)))))</f>
        <v/>
      </c>
      <c r="Z581" s="447" t="str">
        <f>IF(C581="","","Ngày  "&amp;DAY(C581)&amp; "  "&amp;"Tháng  "&amp;MONTH(C581) &amp;"  "&amp;"Năm"&amp;"  " &amp;YEAR(C581))</f>
        <v/>
      </c>
      <c r="AA581" s="169"/>
      <c r="AB581" s="169"/>
      <c r="AC581" s="169"/>
      <c r="AD581" s="169"/>
      <c r="AE581" s="447" t="str">
        <f t="shared" ref="AE581:AE644" si="25">IF(G581="","",IF(G581="MV",G581&amp;Y581,IF(G581="BR",G581&amp;N581&amp;Y581)))</f>
        <v/>
      </c>
      <c r="AF581" s="169"/>
      <c r="AG581" s="169"/>
    </row>
    <row r="582" spans="2:33" x14ac:dyDescent="0.25">
      <c r="B582" s="169"/>
      <c r="C582" s="170"/>
      <c r="D582" s="443"/>
      <c r="E582" s="169"/>
      <c r="F582" s="171"/>
      <c r="G582" s="169"/>
      <c r="H582" s="169"/>
      <c r="I582" s="172"/>
      <c r="J582" s="172"/>
      <c r="K582" s="173"/>
      <c r="L582" s="173"/>
      <c r="M582" s="173"/>
      <c r="N582" s="174"/>
      <c r="O582" s="444">
        <f t="shared" ref="O582:O645" si="26">N582*K582</f>
        <v>0</v>
      </c>
      <c r="P582" s="169"/>
      <c r="Q582" s="436"/>
      <c r="R582" s="436"/>
      <c r="S582" s="445" t="str">
        <f>IFERROR(IF(R582="",VLOOKUP(Q582,DMKH_NCC!$C$7:$G$150,3,0),VLOOKUP(R582,DMKH_NCC!$C$7:$G$150,3,0)),"")</f>
        <v/>
      </c>
      <c r="T582" s="445" t="str">
        <f>IFERROR(IF(R582="",VLOOKUP(Q582,DMKH_NCC!$C$7:$G$150,4,0),VLOOKUP(R582,DMKH_NCC!$C$7:$G$150,4,0)),"")</f>
        <v/>
      </c>
      <c r="U582" s="446" t="str">
        <f>IFERROR(IF(R582="",VLOOKUP(Q582,DMKH_NCC!$C$7:$G$150,5,0),VLOOKUP(R582,DMKH_NCC!$C$7:$G$150,5,0)),"")</f>
        <v/>
      </c>
      <c r="V582" s="169"/>
      <c r="W582" s="169"/>
      <c r="X582" s="171"/>
      <c r="Y582" s="447" t="str">
        <f>IF($G582="","",IF(OR(MONTH($C582)=1,MONTH($C582)=2,MONTH($C582)=3),1,IF(OR(MONTH($C582)=4,MONTH($C582)=5,MONTH($C582)=6),2,IF(OR(MONTH($C582)=7,MONTH($C582)=8,MONTH($C582)=9),3,IF(OR(MONTH($C582)=10,MONTH($C582)=11,MONTH($C582)=12),4)))))</f>
        <v/>
      </c>
      <c r="Z582" s="447" t="str">
        <f>IF(C582="","","Ngày  "&amp;DAY(C582)&amp; "  "&amp;"Tháng  "&amp;MONTH(C582) &amp;"  "&amp;"Năm"&amp;"  " &amp;YEAR(C582))</f>
        <v/>
      </c>
      <c r="AA582" s="169"/>
      <c r="AB582" s="169"/>
      <c r="AC582" s="169"/>
      <c r="AD582" s="169"/>
      <c r="AE582" s="447" t="str">
        <f t="shared" si="25"/>
        <v/>
      </c>
      <c r="AF582" s="169"/>
      <c r="AG582" s="169"/>
    </row>
    <row r="583" spans="2:33" x14ac:dyDescent="0.25">
      <c r="B583" s="169"/>
      <c r="C583" s="170"/>
      <c r="D583" s="443"/>
      <c r="E583" s="169"/>
      <c r="F583" s="171"/>
      <c r="G583" s="169"/>
      <c r="H583" s="169"/>
      <c r="I583" s="172"/>
      <c r="J583" s="172"/>
      <c r="K583" s="173"/>
      <c r="L583" s="173"/>
      <c r="M583" s="173"/>
      <c r="N583" s="174"/>
      <c r="O583" s="444">
        <f t="shared" si="26"/>
        <v>0</v>
      </c>
      <c r="P583" s="169"/>
      <c r="Q583" s="436"/>
      <c r="R583" s="436"/>
      <c r="S583" s="445" t="str">
        <f>IFERROR(IF(R583="",VLOOKUP(Q583,DMKH_NCC!$C$7:$G$150,3,0),VLOOKUP(R583,DMKH_NCC!$C$7:$G$150,3,0)),"")</f>
        <v/>
      </c>
      <c r="T583" s="445" t="str">
        <f>IFERROR(IF(R583="",VLOOKUP(Q583,DMKH_NCC!$C$7:$G$150,4,0),VLOOKUP(R583,DMKH_NCC!$C$7:$G$150,4,0)),"")</f>
        <v/>
      </c>
      <c r="U583" s="446" t="str">
        <f>IFERROR(IF(R583="",VLOOKUP(Q583,DMKH_NCC!$C$7:$G$150,5,0),VLOOKUP(R583,DMKH_NCC!$C$7:$G$150,5,0)),"")</f>
        <v/>
      </c>
      <c r="V583" s="169"/>
      <c r="W583" s="169"/>
      <c r="X583" s="171"/>
      <c r="Y583" s="447" t="str">
        <f>IF($G583="","",IF(OR(MONTH($C583)=1,MONTH($C583)=2,MONTH($C583)=3),1,IF(OR(MONTH($C583)=4,MONTH($C583)=5,MONTH($C583)=6),2,IF(OR(MONTH($C583)=7,MONTH($C583)=8,MONTH($C583)=9),3,IF(OR(MONTH($C583)=10,MONTH($C583)=11,MONTH($C583)=12),4)))))</f>
        <v/>
      </c>
      <c r="Z583" s="447" t="str">
        <f>IF(C583="","","Ngày  "&amp;DAY(C583)&amp; "  "&amp;"Tháng  "&amp;MONTH(C583) &amp;"  "&amp;"Năm"&amp;"  " &amp;YEAR(C583))</f>
        <v/>
      </c>
      <c r="AA583" s="169"/>
      <c r="AB583" s="169"/>
      <c r="AC583" s="169"/>
      <c r="AD583" s="169"/>
      <c r="AE583" s="447" t="str">
        <f t="shared" si="25"/>
        <v/>
      </c>
      <c r="AF583" s="169"/>
      <c r="AG583" s="169"/>
    </row>
    <row r="584" spans="2:33" x14ac:dyDescent="0.25">
      <c r="B584" s="169"/>
      <c r="C584" s="170"/>
      <c r="D584" s="443"/>
      <c r="E584" s="169"/>
      <c r="F584" s="171"/>
      <c r="G584" s="169"/>
      <c r="H584" s="169"/>
      <c r="I584" s="172"/>
      <c r="J584" s="172"/>
      <c r="K584" s="173"/>
      <c r="L584" s="173"/>
      <c r="M584" s="173"/>
      <c r="N584" s="174"/>
      <c r="O584" s="444">
        <f t="shared" si="26"/>
        <v>0</v>
      </c>
      <c r="P584" s="169"/>
      <c r="Q584" s="436"/>
      <c r="R584" s="436"/>
      <c r="S584" s="445" t="str">
        <f>IFERROR(IF(R584="",VLOOKUP(Q584,DMKH_NCC!$C$7:$G$150,3,0),VLOOKUP(R584,DMKH_NCC!$C$7:$G$150,3,0)),"")</f>
        <v/>
      </c>
      <c r="T584" s="445" t="str">
        <f>IFERROR(IF(R584="",VLOOKUP(Q584,DMKH_NCC!$C$7:$G$150,4,0),VLOOKUP(R584,DMKH_NCC!$C$7:$G$150,4,0)),"")</f>
        <v/>
      </c>
      <c r="U584" s="446" t="str">
        <f>IFERROR(IF(R584="",VLOOKUP(Q584,DMKH_NCC!$C$7:$G$150,5,0),VLOOKUP(R584,DMKH_NCC!$C$7:$G$150,5,0)),"")</f>
        <v/>
      </c>
      <c r="V584" s="169"/>
      <c r="W584" s="169"/>
      <c r="X584" s="171"/>
      <c r="Y584" s="447" t="str">
        <f>IF($G584="","",IF(OR(MONTH($C584)=1,MONTH($C584)=2,MONTH($C584)=3),1,IF(OR(MONTH($C584)=4,MONTH($C584)=5,MONTH($C584)=6),2,IF(OR(MONTH($C584)=7,MONTH($C584)=8,MONTH($C584)=9),3,IF(OR(MONTH($C584)=10,MONTH($C584)=11,MONTH($C584)=12),4)))))</f>
        <v/>
      </c>
      <c r="Z584" s="447" t="str">
        <f>IF(C584="","","Ngày  "&amp;DAY(C584)&amp; "  "&amp;"Tháng  "&amp;MONTH(C584) &amp;"  "&amp;"Năm"&amp;"  " &amp;YEAR(C584))</f>
        <v/>
      </c>
      <c r="AA584" s="169"/>
      <c r="AB584" s="169"/>
      <c r="AC584" s="169"/>
      <c r="AD584" s="169"/>
      <c r="AE584" s="447" t="str">
        <f t="shared" si="25"/>
        <v/>
      </c>
      <c r="AF584" s="169"/>
      <c r="AG584" s="169"/>
    </row>
    <row r="585" spans="2:33" x14ac:dyDescent="0.25">
      <c r="B585" s="169"/>
      <c r="C585" s="170"/>
      <c r="D585" s="443"/>
      <c r="E585" s="169"/>
      <c r="F585" s="171"/>
      <c r="G585" s="169"/>
      <c r="H585" s="169"/>
      <c r="I585" s="172"/>
      <c r="J585" s="172"/>
      <c r="K585" s="173"/>
      <c r="L585" s="173"/>
      <c r="M585" s="173"/>
      <c r="N585" s="174"/>
      <c r="O585" s="444">
        <f t="shared" si="26"/>
        <v>0</v>
      </c>
      <c r="P585" s="169"/>
      <c r="Q585" s="436"/>
      <c r="R585" s="436"/>
      <c r="S585" s="445" t="str">
        <f>IFERROR(IF(R585="",VLOOKUP(Q585,DMKH_NCC!$C$7:$G$150,3,0),VLOOKUP(R585,DMKH_NCC!$C$7:$G$150,3,0)),"")</f>
        <v/>
      </c>
      <c r="T585" s="445" t="str">
        <f>IFERROR(IF(R585="",VLOOKUP(Q585,DMKH_NCC!$C$7:$G$150,4,0),VLOOKUP(R585,DMKH_NCC!$C$7:$G$150,4,0)),"")</f>
        <v/>
      </c>
      <c r="U585" s="446" t="str">
        <f>IFERROR(IF(R585="",VLOOKUP(Q585,DMKH_NCC!$C$7:$G$150,5,0),VLOOKUP(R585,DMKH_NCC!$C$7:$G$150,5,0)),"")</f>
        <v/>
      </c>
      <c r="V585" s="169"/>
      <c r="W585" s="169"/>
      <c r="X585" s="171"/>
      <c r="Y585" s="447" t="str">
        <f>IF($G585="","",IF(OR(MONTH($C585)=1,MONTH($C585)=2,MONTH($C585)=3),1,IF(OR(MONTH($C585)=4,MONTH($C585)=5,MONTH($C585)=6),2,IF(OR(MONTH($C585)=7,MONTH($C585)=8,MONTH($C585)=9),3,IF(OR(MONTH($C585)=10,MONTH($C585)=11,MONTH($C585)=12),4)))))</f>
        <v/>
      </c>
      <c r="Z585" s="447" t="str">
        <f>IF(C585="","","Ngày  "&amp;DAY(C585)&amp; "  "&amp;"Tháng  "&amp;MONTH(C585) &amp;"  "&amp;"Năm"&amp;"  " &amp;YEAR(C585))</f>
        <v/>
      </c>
      <c r="AA585" s="169"/>
      <c r="AB585" s="169"/>
      <c r="AC585" s="169"/>
      <c r="AD585" s="169"/>
      <c r="AE585" s="447" t="str">
        <f t="shared" si="25"/>
        <v/>
      </c>
      <c r="AF585" s="169"/>
      <c r="AG585" s="169"/>
    </row>
    <row r="586" spans="2:33" x14ac:dyDescent="0.25">
      <c r="B586" s="169"/>
      <c r="C586" s="170"/>
      <c r="D586" s="443"/>
      <c r="E586" s="169"/>
      <c r="F586" s="171"/>
      <c r="G586" s="169"/>
      <c r="H586" s="169"/>
      <c r="I586" s="172"/>
      <c r="J586" s="172"/>
      <c r="K586" s="173"/>
      <c r="L586" s="173"/>
      <c r="M586" s="173"/>
      <c r="N586" s="174"/>
      <c r="O586" s="444">
        <f t="shared" si="26"/>
        <v>0</v>
      </c>
      <c r="P586" s="169"/>
      <c r="Q586" s="436"/>
      <c r="R586" s="436"/>
      <c r="S586" s="445" t="str">
        <f>IFERROR(IF(R586="",VLOOKUP(Q586,DMKH_NCC!$C$7:$G$150,3,0),VLOOKUP(R586,DMKH_NCC!$C$7:$G$150,3,0)),"")</f>
        <v/>
      </c>
      <c r="T586" s="445" t="str">
        <f>IFERROR(IF(R586="",VLOOKUP(Q586,DMKH_NCC!$C$7:$G$150,4,0),VLOOKUP(R586,DMKH_NCC!$C$7:$G$150,4,0)),"")</f>
        <v/>
      </c>
      <c r="U586" s="446" t="str">
        <f>IFERROR(IF(R586="",VLOOKUP(Q586,DMKH_NCC!$C$7:$G$150,5,0),VLOOKUP(R586,DMKH_NCC!$C$7:$G$150,5,0)),"")</f>
        <v/>
      </c>
      <c r="V586" s="169"/>
      <c r="W586" s="169"/>
      <c r="X586" s="171"/>
      <c r="Y586" s="447" t="str">
        <f>IF($G586="","",IF(OR(MONTH($C586)=1,MONTH($C586)=2,MONTH($C586)=3),1,IF(OR(MONTH($C586)=4,MONTH($C586)=5,MONTH($C586)=6),2,IF(OR(MONTH($C586)=7,MONTH($C586)=8,MONTH($C586)=9),3,IF(OR(MONTH($C586)=10,MONTH($C586)=11,MONTH($C586)=12),4)))))</f>
        <v/>
      </c>
      <c r="Z586" s="447" t="str">
        <f>IF(C586="","","Ngày  "&amp;DAY(C586)&amp; "  "&amp;"Tháng  "&amp;MONTH(C586) &amp;"  "&amp;"Năm"&amp;"  " &amp;YEAR(C586))</f>
        <v/>
      </c>
      <c r="AA586" s="169"/>
      <c r="AB586" s="169"/>
      <c r="AC586" s="169"/>
      <c r="AD586" s="169"/>
      <c r="AE586" s="447" t="str">
        <f t="shared" si="25"/>
        <v/>
      </c>
      <c r="AF586" s="169"/>
      <c r="AG586" s="169"/>
    </row>
    <row r="587" spans="2:33" x14ac:dyDescent="0.25">
      <c r="B587" s="169"/>
      <c r="C587" s="170"/>
      <c r="D587" s="443"/>
      <c r="E587" s="169"/>
      <c r="F587" s="171"/>
      <c r="G587" s="169"/>
      <c r="H587" s="169"/>
      <c r="I587" s="172"/>
      <c r="J587" s="172"/>
      <c r="K587" s="173"/>
      <c r="L587" s="173"/>
      <c r="M587" s="173"/>
      <c r="N587" s="174"/>
      <c r="O587" s="444">
        <f t="shared" si="26"/>
        <v>0</v>
      </c>
      <c r="P587" s="169"/>
      <c r="Q587" s="436"/>
      <c r="R587" s="436"/>
      <c r="S587" s="445" t="str">
        <f>IFERROR(IF(R587="",VLOOKUP(Q587,DMKH_NCC!$C$7:$G$150,3,0),VLOOKUP(R587,DMKH_NCC!$C$7:$G$150,3,0)),"")</f>
        <v/>
      </c>
      <c r="T587" s="445" t="str">
        <f>IFERROR(IF(R587="",VLOOKUP(Q587,DMKH_NCC!$C$7:$G$150,4,0),VLOOKUP(R587,DMKH_NCC!$C$7:$G$150,4,0)),"")</f>
        <v/>
      </c>
      <c r="U587" s="446" t="str">
        <f>IFERROR(IF(R587="",VLOOKUP(Q587,DMKH_NCC!$C$7:$G$150,5,0),VLOOKUP(R587,DMKH_NCC!$C$7:$G$150,5,0)),"")</f>
        <v/>
      </c>
      <c r="V587" s="169"/>
      <c r="W587" s="169"/>
      <c r="X587" s="171"/>
      <c r="Y587" s="447" t="str">
        <f>IF($G587="","",IF(OR(MONTH($C587)=1,MONTH($C587)=2,MONTH($C587)=3),1,IF(OR(MONTH($C587)=4,MONTH($C587)=5,MONTH($C587)=6),2,IF(OR(MONTH($C587)=7,MONTH($C587)=8,MONTH($C587)=9),3,IF(OR(MONTH($C587)=10,MONTH($C587)=11,MONTH($C587)=12),4)))))</f>
        <v/>
      </c>
      <c r="Z587" s="447" t="str">
        <f>IF(C587="","","Ngày  "&amp;DAY(C587)&amp; "  "&amp;"Tháng  "&amp;MONTH(C587) &amp;"  "&amp;"Năm"&amp;"  " &amp;YEAR(C587))</f>
        <v/>
      </c>
      <c r="AA587" s="169"/>
      <c r="AB587" s="169"/>
      <c r="AC587" s="169"/>
      <c r="AD587" s="169"/>
      <c r="AE587" s="447" t="str">
        <f t="shared" si="25"/>
        <v/>
      </c>
      <c r="AF587" s="169"/>
      <c r="AG587" s="169"/>
    </row>
    <row r="588" spans="2:33" x14ac:dyDescent="0.25">
      <c r="B588" s="169"/>
      <c r="C588" s="170"/>
      <c r="D588" s="443"/>
      <c r="E588" s="169"/>
      <c r="F588" s="171"/>
      <c r="G588" s="169"/>
      <c r="H588" s="169"/>
      <c r="I588" s="172"/>
      <c r="J588" s="172"/>
      <c r="K588" s="173"/>
      <c r="L588" s="173"/>
      <c r="M588" s="173"/>
      <c r="N588" s="174"/>
      <c r="O588" s="444">
        <f t="shared" si="26"/>
        <v>0</v>
      </c>
      <c r="P588" s="169"/>
      <c r="Q588" s="436"/>
      <c r="R588" s="436"/>
      <c r="S588" s="445" t="str">
        <f>IFERROR(IF(R588="",VLOOKUP(Q588,DMKH_NCC!$C$7:$G$150,3,0),VLOOKUP(R588,DMKH_NCC!$C$7:$G$150,3,0)),"")</f>
        <v/>
      </c>
      <c r="T588" s="445" t="str">
        <f>IFERROR(IF(R588="",VLOOKUP(Q588,DMKH_NCC!$C$7:$G$150,4,0),VLOOKUP(R588,DMKH_NCC!$C$7:$G$150,4,0)),"")</f>
        <v/>
      </c>
      <c r="U588" s="446" t="str">
        <f>IFERROR(IF(R588="",VLOOKUP(Q588,DMKH_NCC!$C$7:$G$150,5,0),VLOOKUP(R588,DMKH_NCC!$C$7:$G$150,5,0)),"")</f>
        <v/>
      </c>
      <c r="V588" s="169"/>
      <c r="W588" s="169"/>
      <c r="X588" s="171"/>
      <c r="Y588" s="447" t="str">
        <f>IF($G588="","",IF(OR(MONTH($C588)=1,MONTH($C588)=2,MONTH($C588)=3),1,IF(OR(MONTH($C588)=4,MONTH($C588)=5,MONTH($C588)=6),2,IF(OR(MONTH($C588)=7,MONTH($C588)=8,MONTH($C588)=9),3,IF(OR(MONTH($C588)=10,MONTH($C588)=11,MONTH($C588)=12),4)))))</f>
        <v/>
      </c>
      <c r="Z588" s="447" t="str">
        <f>IF(C588="","","Ngày  "&amp;DAY(C588)&amp; "  "&amp;"Tháng  "&amp;MONTH(C588) &amp;"  "&amp;"Năm"&amp;"  " &amp;YEAR(C588))</f>
        <v/>
      </c>
      <c r="AA588" s="169"/>
      <c r="AB588" s="169"/>
      <c r="AC588" s="169"/>
      <c r="AD588" s="169"/>
      <c r="AE588" s="447" t="str">
        <f t="shared" si="25"/>
        <v/>
      </c>
      <c r="AF588" s="169"/>
      <c r="AG588" s="169"/>
    </row>
    <row r="589" spans="2:33" x14ac:dyDescent="0.25">
      <c r="B589" s="169"/>
      <c r="C589" s="170"/>
      <c r="D589" s="443"/>
      <c r="E589" s="169"/>
      <c r="F589" s="171"/>
      <c r="G589" s="169"/>
      <c r="H589" s="169"/>
      <c r="I589" s="172"/>
      <c r="J589" s="172"/>
      <c r="K589" s="173"/>
      <c r="L589" s="173"/>
      <c r="M589" s="173"/>
      <c r="N589" s="174"/>
      <c r="O589" s="444">
        <f t="shared" si="26"/>
        <v>0</v>
      </c>
      <c r="P589" s="169"/>
      <c r="Q589" s="436"/>
      <c r="R589" s="436"/>
      <c r="S589" s="445" t="str">
        <f>IFERROR(IF(R589="",VLOOKUP(Q589,DMKH_NCC!$C$7:$G$150,3,0),VLOOKUP(R589,DMKH_NCC!$C$7:$G$150,3,0)),"")</f>
        <v/>
      </c>
      <c r="T589" s="445" t="str">
        <f>IFERROR(IF(R589="",VLOOKUP(Q589,DMKH_NCC!$C$7:$G$150,4,0),VLOOKUP(R589,DMKH_NCC!$C$7:$G$150,4,0)),"")</f>
        <v/>
      </c>
      <c r="U589" s="446" t="str">
        <f>IFERROR(IF(R589="",VLOOKUP(Q589,DMKH_NCC!$C$7:$G$150,5,0),VLOOKUP(R589,DMKH_NCC!$C$7:$G$150,5,0)),"")</f>
        <v/>
      </c>
      <c r="V589" s="169"/>
      <c r="W589" s="169"/>
      <c r="X589" s="171"/>
      <c r="Y589" s="447" t="str">
        <f>IF($G589="","",IF(OR(MONTH($C589)=1,MONTH($C589)=2,MONTH($C589)=3),1,IF(OR(MONTH($C589)=4,MONTH($C589)=5,MONTH($C589)=6),2,IF(OR(MONTH($C589)=7,MONTH($C589)=8,MONTH($C589)=9),3,IF(OR(MONTH($C589)=10,MONTH($C589)=11,MONTH($C589)=12),4)))))</f>
        <v/>
      </c>
      <c r="Z589" s="447" t="str">
        <f>IF(C589="","","Ngày  "&amp;DAY(C589)&amp; "  "&amp;"Tháng  "&amp;MONTH(C589) &amp;"  "&amp;"Năm"&amp;"  " &amp;YEAR(C589))</f>
        <v/>
      </c>
      <c r="AA589" s="169"/>
      <c r="AB589" s="169"/>
      <c r="AC589" s="169"/>
      <c r="AD589" s="169"/>
      <c r="AE589" s="447" t="str">
        <f t="shared" si="25"/>
        <v/>
      </c>
      <c r="AF589" s="169"/>
      <c r="AG589" s="169"/>
    </row>
    <row r="590" spans="2:33" x14ac:dyDescent="0.25">
      <c r="B590" s="169"/>
      <c r="C590" s="170"/>
      <c r="D590" s="443"/>
      <c r="E590" s="169"/>
      <c r="F590" s="171"/>
      <c r="G590" s="169"/>
      <c r="H590" s="169"/>
      <c r="I590" s="172"/>
      <c r="J590" s="172"/>
      <c r="K590" s="173"/>
      <c r="L590" s="173"/>
      <c r="M590" s="173"/>
      <c r="N590" s="174"/>
      <c r="O590" s="444">
        <f t="shared" si="26"/>
        <v>0</v>
      </c>
      <c r="P590" s="169"/>
      <c r="Q590" s="436"/>
      <c r="R590" s="436"/>
      <c r="S590" s="445" t="str">
        <f>IFERROR(IF(R590="",VLOOKUP(Q590,DMKH_NCC!$C$7:$G$150,3,0),VLOOKUP(R590,DMKH_NCC!$C$7:$G$150,3,0)),"")</f>
        <v/>
      </c>
      <c r="T590" s="445" t="str">
        <f>IFERROR(IF(R590="",VLOOKUP(Q590,DMKH_NCC!$C$7:$G$150,4,0),VLOOKUP(R590,DMKH_NCC!$C$7:$G$150,4,0)),"")</f>
        <v/>
      </c>
      <c r="U590" s="446" t="str">
        <f>IFERROR(IF(R590="",VLOOKUP(Q590,DMKH_NCC!$C$7:$G$150,5,0),VLOOKUP(R590,DMKH_NCC!$C$7:$G$150,5,0)),"")</f>
        <v/>
      </c>
      <c r="V590" s="169"/>
      <c r="W590" s="169"/>
      <c r="X590" s="171"/>
      <c r="Y590" s="447" t="str">
        <f>IF($G590="","",IF(OR(MONTH($C590)=1,MONTH($C590)=2,MONTH($C590)=3),1,IF(OR(MONTH($C590)=4,MONTH($C590)=5,MONTH($C590)=6),2,IF(OR(MONTH($C590)=7,MONTH($C590)=8,MONTH($C590)=9),3,IF(OR(MONTH($C590)=10,MONTH($C590)=11,MONTH($C590)=12),4)))))</f>
        <v/>
      </c>
      <c r="Z590" s="447" t="str">
        <f>IF(C590="","","Ngày  "&amp;DAY(C590)&amp; "  "&amp;"Tháng  "&amp;MONTH(C590) &amp;"  "&amp;"Năm"&amp;"  " &amp;YEAR(C590))</f>
        <v/>
      </c>
      <c r="AA590" s="169"/>
      <c r="AB590" s="169"/>
      <c r="AC590" s="169"/>
      <c r="AD590" s="169"/>
      <c r="AE590" s="447" t="str">
        <f t="shared" si="25"/>
        <v/>
      </c>
      <c r="AF590" s="169"/>
      <c r="AG590" s="169"/>
    </row>
    <row r="591" spans="2:33" x14ac:dyDescent="0.25">
      <c r="B591" s="169"/>
      <c r="C591" s="170"/>
      <c r="D591" s="443"/>
      <c r="E591" s="169"/>
      <c r="F591" s="171"/>
      <c r="G591" s="169"/>
      <c r="H591" s="169"/>
      <c r="I591" s="172"/>
      <c r="J591" s="172"/>
      <c r="K591" s="173"/>
      <c r="L591" s="173"/>
      <c r="M591" s="173"/>
      <c r="N591" s="174"/>
      <c r="O591" s="444">
        <f t="shared" si="26"/>
        <v>0</v>
      </c>
      <c r="P591" s="169"/>
      <c r="Q591" s="436"/>
      <c r="R591" s="436"/>
      <c r="S591" s="445" t="str">
        <f>IFERROR(IF(R591="",VLOOKUP(Q591,DMKH_NCC!$C$7:$G$150,3,0),VLOOKUP(R591,DMKH_NCC!$C$7:$G$150,3,0)),"")</f>
        <v/>
      </c>
      <c r="T591" s="445" t="str">
        <f>IFERROR(IF(R591="",VLOOKUP(Q591,DMKH_NCC!$C$7:$G$150,4,0),VLOOKUP(R591,DMKH_NCC!$C$7:$G$150,4,0)),"")</f>
        <v/>
      </c>
      <c r="U591" s="446" t="str">
        <f>IFERROR(IF(R591="",VLOOKUP(Q591,DMKH_NCC!$C$7:$G$150,5,0),VLOOKUP(R591,DMKH_NCC!$C$7:$G$150,5,0)),"")</f>
        <v/>
      </c>
      <c r="V591" s="169"/>
      <c r="W591" s="169"/>
      <c r="X591" s="171"/>
      <c r="Y591" s="447" t="str">
        <f>IF($G591="","",IF(OR(MONTH($C591)=1,MONTH($C591)=2,MONTH($C591)=3),1,IF(OR(MONTH($C591)=4,MONTH($C591)=5,MONTH($C591)=6),2,IF(OR(MONTH($C591)=7,MONTH($C591)=8,MONTH($C591)=9),3,IF(OR(MONTH($C591)=10,MONTH($C591)=11,MONTH($C591)=12),4)))))</f>
        <v/>
      </c>
      <c r="Z591" s="447" t="str">
        <f>IF(C591="","","Ngày  "&amp;DAY(C591)&amp; "  "&amp;"Tháng  "&amp;MONTH(C591) &amp;"  "&amp;"Năm"&amp;"  " &amp;YEAR(C591))</f>
        <v/>
      </c>
      <c r="AA591" s="169"/>
      <c r="AB591" s="169"/>
      <c r="AC591" s="169"/>
      <c r="AD591" s="169"/>
      <c r="AE591" s="447" t="str">
        <f t="shared" si="25"/>
        <v/>
      </c>
      <c r="AF591" s="169"/>
      <c r="AG591" s="169"/>
    </row>
    <row r="592" spans="2:33" x14ac:dyDescent="0.25">
      <c r="B592" s="169"/>
      <c r="C592" s="170"/>
      <c r="D592" s="443"/>
      <c r="E592" s="169"/>
      <c r="F592" s="171"/>
      <c r="G592" s="169"/>
      <c r="H592" s="169"/>
      <c r="I592" s="172"/>
      <c r="J592" s="172"/>
      <c r="K592" s="173"/>
      <c r="L592" s="173"/>
      <c r="M592" s="173"/>
      <c r="N592" s="174"/>
      <c r="O592" s="444">
        <f t="shared" si="26"/>
        <v>0</v>
      </c>
      <c r="P592" s="169"/>
      <c r="Q592" s="436"/>
      <c r="R592" s="436"/>
      <c r="S592" s="445" t="str">
        <f>IFERROR(IF(R592="",VLOOKUP(Q592,DMKH_NCC!$C$7:$G$150,3,0),VLOOKUP(R592,DMKH_NCC!$C$7:$G$150,3,0)),"")</f>
        <v/>
      </c>
      <c r="T592" s="445" t="str">
        <f>IFERROR(IF(R592="",VLOOKUP(Q592,DMKH_NCC!$C$7:$G$150,4,0),VLOOKUP(R592,DMKH_NCC!$C$7:$G$150,4,0)),"")</f>
        <v/>
      </c>
      <c r="U592" s="446" t="str">
        <f>IFERROR(IF(R592="",VLOOKUP(Q592,DMKH_NCC!$C$7:$G$150,5,0),VLOOKUP(R592,DMKH_NCC!$C$7:$G$150,5,0)),"")</f>
        <v/>
      </c>
      <c r="V592" s="169"/>
      <c r="W592" s="169"/>
      <c r="X592" s="171"/>
      <c r="Y592" s="447" t="str">
        <f>IF($G592="","",IF(OR(MONTH($C592)=1,MONTH($C592)=2,MONTH($C592)=3),1,IF(OR(MONTH($C592)=4,MONTH($C592)=5,MONTH($C592)=6),2,IF(OR(MONTH($C592)=7,MONTH($C592)=8,MONTH($C592)=9),3,IF(OR(MONTH($C592)=10,MONTH($C592)=11,MONTH($C592)=12),4)))))</f>
        <v/>
      </c>
      <c r="Z592" s="447" t="str">
        <f>IF(C592="","","Ngày  "&amp;DAY(C592)&amp; "  "&amp;"Tháng  "&amp;MONTH(C592) &amp;"  "&amp;"Năm"&amp;"  " &amp;YEAR(C592))</f>
        <v/>
      </c>
      <c r="AA592" s="169"/>
      <c r="AB592" s="169"/>
      <c r="AC592" s="169"/>
      <c r="AD592" s="169"/>
      <c r="AE592" s="447" t="str">
        <f t="shared" si="25"/>
        <v/>
      </c>
      <c r="AF592" s="169"/>
      <c r="AG592" s="169"/>
    </row>
    <row r="593" spans="2:33" x14ac:dyDescent="0.25">
      <c r="B593" s="169"/>
      <c r="C593" s="170"/>
      <c r="D593" s="443"/>
      <c r="E593" s="169"/>
      <c r="F593" s="171"/>
      <c r="G593" s="169"/>
      <c r="H593" s="169"/>
      <c r="I593" s="172"/>
      <c r="J593" s="172"/>
      <c r="K593" s="173"/>
      <c r="L593" s="173"/>
      <c r="M593" s="173"/>
      <c r="N593" s="174"/>
      <c r="O593" s="444">
        <f t="shared" si="26"/>
        <v>0</v>
      </c>
      <c r="P593" s="169"/>
      <c r="Q593" s="436"/>
      <c r="R593" s="436"/>
      <c r="S593" s="445" t="str">
        <f>IFERROR(IF(R593="",VLOOKUP(Q593,DMKH_NCC!$C$7:$G$150,3,0),VLOOKUP(R593,DMKH_NCC!$C$7:$G$150,3,0)),"")</f>
        <v/>
      </c>
      <c r="T593" s="445" t="str">
        <f>IFERROR(IF(R593="",VLOOKUP(Q593,DMKH_NCC!$C$7:$G$150,4,0),VLOOKUP(R593,DMKH_NCC!$C$7:$G$150,4,0)),"")</f>
        <v/>
      </c>
      <c r="U593" s="446" t="str">
        <f>IFERROR(IF(R593="",VLOOKUP(Q593,DMKH_NCC!$C$7:$G$150,5,0),VLOOKUP(R593,DMKH_NCC!$C$7:$G$150,5,0)),"")</f>
        <v/>
      </c>
      <c r="V593" s="169"/>
      <c r="W593" s="169"/>
      <c r="X593" s="171"/>
      <c r="Y593" s="447" t="str">
        <f>IF($G593="","",IF(OR(MONTH($C593)=1,MONTH($C593)=2,MONTH($C593)=3),1,IF(OR(MONTH($C593)=4,MONTH($C593)=5,MONTH($C593)=6),2,IF(OR(MONTH($C593)=7,MONTH($C593)=8,MONTH($C593)=9),3,IF(OR(MONTH($C593)=10,MONTH($C593)=11,MONTH($C593)=12),4)))))</f>
        <v/>
      </c>
      <c r="Z593" s="447" t="str">
        <f>IF(C593="","","Ngày  "&amp;DAY(C593)&amp; "  "&amp;"Tháng  "&amp;MONTH(C593) &amp;"  "&amp;"Năm"&amp;"  " &amp;YEAR(C593))</f>
        <v/>
      </c>
      <c r="AA593" s="169"/>
      <c r="AB593" s="169"/>
      <c r="AC593" s="169"/>
      <c r="AD593" s="169"/>
      <c r="AE593" s="447" t="str">
        <f t="shared" si="25"/>
        <v/>
      </c>
      <c r="AF593" s="169"/>
      <c r="AG593" s="169"/>
    </row>
    <row r="594" spans="2:33" x14ac:dyDescent="0.25">
      <c r="B594" s="169"/>
      <c r="C594" s="170"/>
      <c r="D594" s="443"/>
      <c r="E594" s="169"/>
      <c r="F594" s="171"/>
      <c r="G594" s="169"/>
      <c r="H594" s="169"/>
      <c r="I594" s="172"/>
      <c r="J594" s="172"/>
      <c r="K594" s="173"/>
      <c r="L594" s="173"/>
      <c r="M594" s="173"/>
      <c r="N594" s="174"/>
      <c r="O594" s="444">
        <f t="shared" si="26"/>
        <v>0</v>
      </c>
      <c r="P594" s="169"/>
      <c r="Q594" s="436"/>
      <c r="R594" s="436"/>
      <c r="S594" s="445" t="str">
        <f>IFERROR(IF(R594="",VLOOKUP(Q594,DMKH_NCC!$C$7:$G$150,3,0),VLOOKUP(R594,DMKH_NCC!$C$7:$G$150,3,0)),"")</f>
        <v/>
      </c>
      <c r="T594" s="445" t="str">
        <f>IFERROR(IF(R594="",VLOOKUP(Q594,DMKH_NCC!$C$7:$G$150,4,0),VLOOKUP(R594,DMKH_NCC!$C$7:$G$150,4,0)),"")</f>
        <v/>
      </c>
      <c r="U594" s="446" t="str">
        <f>IFERROR(IF(R594="",VLOOKUP(Q594,DMKH_NCC!$C$7:$G$150,5,0),VLOOKUP(R594,DMKH_NCC!$C$7:$G$150,5,0)),"")</f>
        <v/>
      </c>
      <c r="V594" s="169"/>
      <c r="W594" s="169"/>
      <c r="X594" s="171"/>
      <c r="Y594" s="447" t="str">
        <f>IF($G594="","",IF(OR(MONTH($C594)=1,MONTH($C594)=2,MONTH($C594)=3),1,IF(OR(MONTH($C594)=4,MONTH($C594)=5,MONTH($C594)=6),2,IF(OR(MONTH($C594)=7,MONTH($C594)=8,MONTH($C594)=9),3,IF(OR(MONTH($C594)=10,MONTH($C594)=11,MONTH($C594)=12),4)))))</f>
        <v/>
      </c>
      <c r="Z594" s="447" t="str">
        <f>IF(C594="","","Ngày  "&amp;DAY(C594)&amp; "  "&amp;"Tháng  "&amp;MONTH(C594) &amp;"  "&amp;"Năm"&amp;"  " &amp;YEAR(C594))</f>
        <v/>
      </c>
      <c r="AA594" s="169"/>
      <c r="AB594" s="169"/>
      <c r="AC594" s="169"/>
      <c r="AD594" s="169"/>
      <c r="AE594" s="447" t="str">
        <f t="shared" si="25"/>
        <v/>
      </c>
      <c r="AF594" s="169"/>
      <c r="AG594" s="169"/>
    </row>
    <row r="595" spans="2:33" x14ac:dyDescent="0.25">
      <c r="B595" s="169"/>
      <c r="C595" s="170"/>
      <c r="D595" s="443"/>
      <c r="E595" s="169"/>
      <c r="F595" s="171"/>
      <c r="G595" s="169"/>
      <c r="H595" s="169"/>
      <c r="I595" s="172"/>
      <c r="J595" s="172"/>
      <c r="K595" s="173"/>
      <c r="L595" s="173"/>
      <c r="M595" s="173"/>
      <c r="N595" s="174"/>
      <c r="O595" s="444">
        <f t="shared" si="26"/>
        <v>0</v>
      </c>
      <c r="P595" s="169"/>
      <c r="Q595" s="436"/>
      <c r="R595" s="436"/>
      <c r="S595" s="445" t="str">
        <f>IFERROR(IF(R595="",VLOOKUP(Q595,DMKH_NCC!$C$7:$G$150,3,0),VLOOKUP(R595,DMKH_NCC!$C$7:$G$150,3,0)),"")</f>
        <v/>
      </c>
      <c r="T595" s="445" t="str">
        <f>IFERROR(IF(R595="",VLOOKUP(Q595,DMKH_NCC!$C$7:$G$150,4,0),VLOOKUP(R595,DMKH_NCC!$C$7:$G$150,4,0)),"")</f>
        <v/>
      </c>
      <c r="U595" s="446" t="str">
        <f>IFERROR(IF(R595="",VLOOKUP(Q595,DMKH_NCC!$C$7:$G$150,5,0),VLOOKUP(R595,DMKH_NCC!$C$7:$G$150,5,0)),"")</f>
        <v/>
      </c>
      <c r="V595" s="169"/>
      <c r="W595" s="169"/>
      <c r="X595" s="171"/>
      <c r="Y595" s="447" t="str">
        <f>IF($G595="","",IF(OR(MONTH($C595)=1,MONTH($C595)=2,MONTH($C595)=3),1,IF(OR(MONTH($C595)=4,MONTH($C595)=5,MONTH($C595)=6),2,IF(OR(MONTH($C595)=7,MONTH($C595)=8,MONTH($C595)=9),3,IF(OR(MONTH($C595)=10,MONTH($C595)=11,MONTH($C595)=12),4)))))</f>
        <v/>
      </c>
      <c r="Z595" s="447" t="str">
        <f>IF(C595="","","Ngày  "&amp;DAY(C595)&amp; "  "&amp;"Tháng  "&amp;MONTH(C595) &amp;"  "&amp;"Năm"&amp;"  " &amp;YEAR(C595))</f>
        <v/>
      </c>
      <c r="AA595" s="169"/>
      <c r="AB595" s="169"/>
      <c r="AC595" s="169"/>
      <c r="AD595" s="169"/>
      <c r="AE595" s="447" t="str">
        <f t="shared" si="25"/>
        <v/>
      </c>
      <c r="AF595" s="169"/>
      <c r="AG595" s="169"/>
    </row>
    <row r="596" spans="2:33" x14ac:dyDescent="0.25">
      <c r="B596" s="169"/>
      <c r="C596" s="170"/>
      <c r="D596" s="443"/>
      <c r="E596" s="169"/>
      <c r="F596" s="171"/>
      <c r="G596" s="169"/>
      <c r="H596" s="169"/>
      <c r="I596" s="172"/>
      <c r="J596" s="172"/>
      <c r="K596" s="173"/>
      <c r="L596" s="173"/>
      <c r="M596" s="173"/>
      <c r="N596" s="174"/>
      <c r="O596" s="444">
        <f t="shared" si="26"/>
        <v>0</v>
      </c>
      <c r="P596" s="169"/>
      <c r="Q596" s="436"/>
      <c r="R596" s="436"/>
      <c r="S596" s="445" t="str">
        <f>IFERROR(IF(R596="",VLOOKUP(Q596,DMKH_NCC!$C$7:$G$150,3,0),VLOOKUP(R596,DMKH_NCC!$C$7:$G$150,3,0)),"")</f>
        <v/>
      </c>
      <c r="T596" s="445" t="str">
        <f>IFERROR(IF(R596="",VLOOKUP(Q596,DMKH_NCC!$C$7:$G$150,4,0),VLOOKUP(R596,DMKH_NCC!$C$7:$G$150,4,0)),"")</f>
        <v/>
      </c>
      <c r="U596" s="446" t="str">
        <f>IFERROR(IF(R596="",VLOOKUP(Q596,DMKH_NCC!$C$7:$G$150,5,0),VLOOKUP(R596,DMKH_NCC!$C$7:$G$150,5,0)),"")</f>
        <v/>
      </c>
      <c r="V596" s="169"/>
      <c r="W596" s="169"/>
      <c r="X596" s="171"/>
      <c r="Y596" s="447" t="str">
        <f>IF($G596="","",IF(OR(MONTH($C596)=1,MONTH($C596)=2,MONTH($C596)=3),1,IF(OR(MONTH($C596)=4,MONTH($C596)=5,MONTH($C596)=6),2,IF(OR(MONTH($C596)=7,MONTH($C596)=8,MONTH($C596)=9),3,IF(OR(MONTH($C596)=10,MONTH($C596)=11,MONTH($C596)=12),4)))))</f>
        <v/>
      </c>
      <c r="Z596" s="447" t="str">
        <f>IF(C596="","","Ngày  "&amp;DAY(C596)&amp; "  "&amp;"Tháng  "&amp;MONTH(C596) &amp;"  "&amp;"Năm"&amp;"  " &amp;YEAR(C596))</f>
        <v/>
      </c>
      <c r="AA596" s="169"/>
      <c r="AB596" s="169"/>
      <c r="AC596" s="169"/>
      <c r="AD596" s="169"/>
      <c r="AE596" s="447" t="str">
        <f t="shared" si="25"/>
        <v/>
      </c>
      <c r="AF596" s="169"/>
      <c r="AG596" s="169"/>
    </row>
    <row r="597" spans="2:33" x14ac:dyDescent="0.25">
      <c r="B597" s="169"/>
      <c r="C597" s="170"/>
      <c r="D597" s="443"/>
      <c r="E597" s="169"/>
      <c r="F597" s="171"/>
      <c r="G597" s="169"/>
      <c r="H597" s="169"/>
      <c r="I597" s="172"/>
      <c r="J597" s="172"/>
      <c r="K597" s="173"/>
      <c r="L597" s="173"/>
      <c r="M597" s="173"/>
      <c r="N597" s="174"/>
      <c r="O597" s="444">
        <f t="shared" si="26"/>
        <v>0</v>
      </c>
      <c r="P597" s="169"/>
      <c r="Q597" s="436"/>
      <c r="R597" s="436"/>
      <c r="S597" s="445" t="str">
        <f>IFERROR(IF(R597="",VLOOKUP(Q597,DMKH_NCC!$C$7:$G$150,3,0),VLOOKUP(R597,DMKH_NCC!$C$7:$G$150,3,0)),"")</f>
        <v/>
      </c>
      <c r="T597" s="445" t="str">
        <f>IFERROR(IF(R597="",VLOOKUP(Q597,DMKH_NCC!$C$7:$G$150,4,0),VLOOKUP(R597,DMKH_NCC!$C$7:$G$150,4,0)),"")</f>
        <v/>
      </c>
      <c r="U597" s="446" t="str">
        <f>IFERROR(IF(R597="",VLOOKUP(Q597,DMKH_NCC!$C$7:$G$150,5,0),VLOOKUP(R597,DMKH_NCC!$C$7:$G$150,5,0)),"")</f>
        <v/>
      </c>
      <c r="V597" s="169"/>
      <c r="W597" s="169"/>
      <c r="X597" s="171"/>
      <c r="Y597" s="447" t="str">
        <f>IF($G597="","",IF(OR(MONTH($C597)=1,MONTH($C597)=2,MONTH($C597)=3),1,IF(OR(MONTH($C597)=4,MONTH($C597)=5,MONTH($C597)=6),2,IF(OR(MONTH($C597)=7,MONTH($C597)=8,MONTH($C597)=9),3,IF(OR(MONTH($C597)=10,MONTH($C597)=11,MONTH($C597)=12),4)))))</f>
        <v/>
      </c>
      <c r="Z597" s="447" t="str">
        <f>IF(C597="","","Ngày  "&amp;DAY(C597)&amp; "  "&amp;"Tháng  "&amp;MONTH(C597) &amp;"  "&amp;"Năm"&amp;"  " &amp;YEAR(C597))</f>
        <v/>
      </c>
      <c r="AA597" s="169"/>
      <c r="AB597" s="169"/>
      <c r="AC597" s="169"/>
      <c r="AD597" s="169"/>
      <c r="AE597" s="447" t="str">
        <f t="shared" si="25"/>
        <v/>
      </c>
      <c r="AF597" s="169"/>
      <c r="AG597" s="169"/>
    </row>
    <row r="598" spans="2:33" x14ac:dyDescent="0.25">
      <c r="B598" s="169"/>
      <c r="C598" s="170"/>
      <c r="D598" s="443"/>
      <c r="E598" s="169"/>
      <c r="F598" s="171"/>
      <c r="G598" s="169"/>
      <c r="H598" s="169"/>
      <c r="I598" s="172"/>
      <c r="J598" s="172"/>
      <c r="K598" s="173"/>
      <c r="L598" s="173"/>
      <c r="M598" s="173"/>
      <c r="N598" s="174"/>
      <c r="O598" s="444">
        <f t="shared" si="26"/>
        <v>0</v>
      </c>
      <c r="P598" s="169"/>
      <c r="Q598" s="436"/>
      <c r="R598" s="436"/>
      <c r="S598" s="445" t="str">
        <f>IFERROR(IF(R598="",VLOOKUP(Q598,DMKH_NCC!$C$7:$G$150,3,0),VLOOKUP(R598,DMKH_NCC!$C$7:$G$150,3,0)),"")</f>
        <v/>
      </c>
      <c r="T598" s="445" t="str">
        <f>IFERROR(IF(R598="",VLOOKUP(Q598,DMKH_NCC!$C$7:$G$150,4,0),VLOOKUP(R598,DMKH_NCC!$C$7:$G$150,4,0)),"")</f>
        <v/>
      </c>
      <c r="U598" s="446" t="str">
        <f>IFERROR(IF(R598="",VLOOKUP(Q598,DMKH_NCC!$C$7:$G$150,5,0),VLOOKUP(R598,DMKH_NCC!$C$7:$G$150,5,0)),"")</f>
        <v/>
      </c>
      <c r="V598" s="169"/>
      <c r="W598" s="169"/>
      <c r="X598" s="171"/>
      <c r="Y598" s="447" t="str">
        <f>IF($G598="","",IF(OR(MONTH($C598)=1,MONTH($C598)=2,MONTH($C598)=3),1,IF(OR(MONTH($C598)=4,MONTH($C598)=5,MONTH($C598)=6),2,IF(OR(MONTH($C598)=7,MONTH($C598)=8,MONTH($C598)=9),3,IF(OR(MONTH($C598)=10,MONTH($C598)=11,MONTH($C598)=12),4)))))</f>
        <v/>
      </c>
      <c r="Z598" s="447" t="str">
        <f>IF(C598="","","Ngày  "&amp;DAY(C598)&amp; "  "&amp;"Tháng  "&amp;MONTH(C598) &amp;"  "&amp;"Năm"&amp;"  " &amp;YEAR(C598))</f>
        <v/>
      </c>
      <c r="AA598" s="169"/>
      <c r="AB598" s="169"/>
      <c r="AC598" s="169"/>
      <c r="AD598" s="169"/>
      <c r="AE598" s="447" t="str">
        <f t="shared" si="25"/>
        <v/>
      </c>
      <c r="AF598" s="169"/>
      <c r="AG598" s="169"/>
    </row>
    <row r="599" spans="2:33" x14ac:dyDescent="0.25">
      <c r="B599" s="169"/>
      <c r="C599" s="170"/>
      <c r="D599" s="443"/>
      <c r="E599" s="169"/>
      <c r="F599" s="171"/>
      <c r="G599" s="169"/>
      <c r="H599" s="169"/>
      <c r="I599" s="172"/>
      <c r="J599" s="172"/>
      <c r="K599" s="173"/>
      <c r="L599" s="173"/>
      <c r="M599" s="173"/>
      <c r="N599" s="174"/>
      <c r="O599" s="444">
        <f t="shared" si="26"/>
        <v>0</v>
      </c>
      <c r="P599" s="169"/>
      <c r="Q599" s="436"/>
      <c r="R599" s="436"/>
      <c r="S599" s="445" t="str">
        <f>IFERROR(IF(R599="",VLOOKUP(Q599,DMKH_NCC!$C$7:$G$150,3,0),VLOOKUP(R599,DMKH_NCC!$C$7:$G$150,3,0)),"")</f>
        <v/>
      </c>
      <c r="T599" s="445" t="str">
        <f>IFERROR(IF(R599="",VLOOKUP(Q599,DMKH_NCC!$C$7:$G$150,4,0),VLOOKUP(R599,DMKH_NCC!$C$7:$G$150,4,0)),"")</f>
        <v/>
      </c>
      <c r="U599" s="446" t="str">
        <f>IFERROR(IF(R599="",VLOOKUP(Q599,DMKH_NCC!$C$7:$G$150,5,0),VLOOKUP(R599,DMKH_NCC!$C$7:$G$150,5,0)),"")</f>
        <v/>
      </c>
      <c r="V599" s="169"/>
      <c r="W599" s="169"/>
      <c r="X599" s="171"/>
      <c r="Y599" s="447" t="str">
        <f>IF($G599="","",IF(OR(MONTH($C599)=1,MONTH($C599)=2,MONTH($C599)=3),1,IF(OR(MONTH($C599)=4,MONTH($C599)=5,MONTH($C599)=6),2,IF(OR(MONTH($C599)=7,MONTH($C599)=8,MONTH($C599)=9),3,IF(OR(MONTH($C599)=10,MONTH($C599)=11,MONTH($C599)=12),4)))))</f>
        <v/>
      </c>
      <c r="Z599" s="447" t="str">
        <f>IF(C599="","","Ngày  "&amp;DAY(C599)&amp; "  "&amp;"Tháng  "&amp;MONTH(C599) &amp;"  "&amp;"Năm"&amp;"  " &amp;YEAR(C599))</f>
        <v/>
      </c>
      <c r="AA599" s="169"/>
      <c r="AB599" s="169"/>
      <c r="AC599" s="169"/>
      <c r="AD599" s="169"/>
      <c r="AE599" s="447" t="str">
        <f t="shared" si="25"/>
        <v/>
      </c>
      <c r="AF599" s="169"/>
      <c r="AG599" s="169"/>
    </row>
    <row r="600" spans="2:33" x14ac:dyDescent="0.25">
      <c r="B600" s="169"/>
      <c r="C600" s="170"/>
      <c r="D600" s="443"/>
      <c r="E600" s="169"/>
      <c r="F600" s="171"/>
      <c r="G600" s="169"/>
      <c r="H600" s="169"/>
      <c r="I600" s="172"/>
      <c r="J600" s="172"/>
      <c r="K600" s="173"/>
      <c r="L600" s="173"/>
      <c r="M600" s="173"/>
      <c r="N600" s="174"/>
      <c r="O600" s="444">
        <f t="shared" si="26"/>
        <v>0</v>
      </c>
      <c r="P600" s="169"/>
      <c r="Q600" s="436"/>
      <c r="R600" s="436"/>
      <c r="S600" s="445" t="str">
        <f>IFERROR(IF(R600="",VLOOKUP(Q600,DMKH_NCC!$C$7:$G$150,3,0),VLOOKUP(R600,DMKH_NCC!$C$7:$G$150,3,0)),"")</f>
        <v/>
      </c>
      <c r="T600" s="445" t="str">
        <f>IFERROR(IF(R600="",VLOOKUP(Q600,DMKH_NCC!$C$7:$G$150,4,0),VLOOKUP(R600,DMKH_NCC!$C$7:$G$150,4,0)),"")</f>
        <v/>
      </c>
      <c r="U600" s="446" t="str">
        <f>IFERROR(IF(R600="",VLOOKUP(Q600,DMKH_NCC!$C$7:$G$150,5,0),VLOOKUP(R600,DMKH_NCC!$C$7:$G$150,5,0)),"")</f>
        <v/>
      </c>
      <c r="V600" s="169"/>
      <c r="W600" s="169"/>
      <c r="X600" s="171"/>
      <c r="Y600" s="447" t="str">
        <f>IF($G600="","",IF(OR(MONTH($C600)=1,MONTH($C600)=2,MONTH($C600)=3),1,IF(OR(MONTH($C600)=4,MONTH($C600)=5,MONTH($C600)=6),2,IF(OR(MONTH($C600)=7,MONTH($C600)=8,MONTH($C600)=9),3,IF(OR(MONTH($C600)=10,MONTH($C600)=11,MONTH($C600)=12),4)))))</f>
        <v/>
      </c>
      <c r="Z600" s="447" t="str">
        <f>IF(C600="","","Ngày  "&amp;DAY(C600)&amp; "  "&amp;"Tháng  "&amp;MONTH(C600) &amp;"  "&amp;"Năm"&amp;"  " &amp;YEAR(C600))</f>
        <v/>
      </c>
      <c r="AA600" s="169"/>
      <c r="AB600" s="169"/>
      <c r="AC600" s="169"/>
      <c r="AD600" s="169"/>
      <c r="AE600" s="447" t="str">
        <f t="shared" si="25"/>
        <v/>
      </c>
      <c r="AF600" s="169"/>
      <c r="AG600" s="169"/>
    </row>
    <row r="601" spans="2:33" x14ac:dyDescent="0.25">
      <c r="B601" s="169"/>
      <c r="C601" s="170"/>
      <c r="D601" s="443"/>
      <c r="E601" s="169"/>
      <c r="F601" s="171"/>
      <c r="G601" s="169"/>
      <c r="H601" s="169"/>
      <c r="I601" s="172"/>
      <c r="J601" s="172"/>
      <c r="K601" s="173"/>
      <c r="L601" s="173"/>
      <c r="M601" s="173"/>
      <c r="N601" s="174"/>
      <c r="O601" s="444">
        <f t="shared" si="26"/>
        <v>0</v>
      </c>
      <c r="P601" s="169"/>
      <c r="Q601" s="436"/>
      <c r="R601" s="436"/>
      <c r="S601" s="445" t="str">
        <f>IFERROR(IF(R601="",VLOOKUP(Q601,DMKH_NCC!$C$7:$G$150,3,0),VLOOKUP(R601,DMKH_NCC!$C$7:$G$150,3,0)),"")</f>
        <v/>
      </c>
      <c r="T601" s="445" t="str">
        <f>IFERROR(IF(R601="",VLOOKUP(Q601,DMKH_NCC!$C$7:$G$150,4,0),VLOOKUP(R601,DMKH_NCC!$C$7:$G$150,4,0)),"")</f>
        <v/>
      </c>
      <c r="U601" s="446" t="str">
        <f>IFERROR(IF(R601="",VLOOKUP(Q601,DMKH_NCC!$C$7:$G$150,5,0),VLOOKUP(R601,DMKH_NCC!$C$7:$G$150,5,0)),"")</f>
        <v/>
      </c>
      <c r="V601" s="169"/>
      <c r="W601" s="169"/>
      <c r="X601" s="171"/>
      <c r="Y601" s="447" t="str">
        <f>IF($G601="","",IF(OR(MONTH($C601)=1,MONTH($C601)=2,MONTH($C601)=3),1,IF(OR(MONTH($C601)=4,MONTH($C601)=5,MONTH($C601)=6),2,IF(OR(MONTH($C601)=7,MONTH($C601)=8,MONTH($C601)=9),3,IF(OR(MONTH($C601)=10,MONTH($C601)=11,MONTH($C601)=12),4)))))</f>
        <v/>
      </c>
      <c r="Z601" s="447" t="str">
        <f>IF(C601="","","Ngày  "&amp;DAY(C601)&amp; "  "&amp;"Tháng  "&amp;MONTH(C601) &amp;"  "&amp;"Năm"&amp;"  " &amp;YEAR(C601))</f>
        <v/>
      </c>
      <c r="AA601" s="169"/>
      <c r="AB601" s="169"/>
      <c r="AC601" s="169"/>
      <c r="AD601" s="169"/>
      <c r="AE601" s="447" t="str">
        <f t="shared" si="25"/>
        <v/>
      </c>
      <c r="AF601" s="169"/>
      <c r="AG601" s="169"/>
    </row>
    <row r="602" spans="2:33" x14ac:dyDescent="0.25">
      <c r="B602" s="169"/>
      <c r="C602" s="170"/>
      <c r="D602" s="443"/>
      <c r="E602" s="169"/>
      <c r="F602" s="171"/>
      <c r="G602" s="169"/>
      <c r="H602" s="169"/>
      <c r="I602" s="172"/>
      <c r="J602" s="172"/>
      <c r="K602" s="173"/>
      <c r="L602" s="173"/>
      <c r="M602" s="173"/>
      <c r="N602" s="174"/>
      <c r="O602" s="444">
        <f t="shared" si="26"/>
        <v>0</v>
      </c>
      <c r="P602" s="169"/>
      <c r="Q602" s="436"/>
      <c r="R602" s="436"/>
      <c r="S602" s="445" t="str">
        <f>IFERROR(IF(R602="",VLOOKUP(Q602,DMKH_NCC!$C$7:$G$150,3,0),VLOOKUP(R602,DMKH_NCC!$C$7:$G$150,3,0)),"")</f>
        <v/>
      </c>
      <c r="T602" s="445" t="str">
        <f>IFERROR(IF(R602="",VLOOKUP(Q602,DMKH_NCC!$C$7:$G$150,4,0),VLOOKUP(R602,DMKH_NCC!$C$7:$G$150,4,0)),"")</f>
        <v/>
      </c>
      <c r="U602" s="446" t="str">
        <f>IFERROR(IF(R602="",VLOOKUP(Q602,DMKH_NCC!$C$7:$G$150,5,0),VLOOKUP(R602,DMKH_NCC!$C$7:$G$150,5,0)),"")</f>
        <v/>
      </c>
      <c r="V602" s="169"/>
      <c r="W602" s="169"/>
      <c r="X602" s="171"/>
      <c r="Y602" s="447" t="str">
        <f>IF($G602="","",IF(OR(MONTH($C602)=1,MONTH($C602)=2,MONTH($C602)=3),1,IF(OR(MONTH($C602)=4,MONTH($C602)=5,MONTH($C602)=6),2,IF(OR(MONTH($C602)=7,MONTH($C602)=8,MONTH($C602)=9),3,IF(OR(MONTH($C602)=10,MONTH($C602)=11,MONTH($C602)=12),4)))))</f>
        <v/>
      </c>
      <c r="Z602" s="447" t="str">
        <f>IF(C602="","","Ngày  "&amp;DAY(C602)&amp; "  "&amp;"Tháng  "&amp;MONTH(C602) &amp;"  "&amp;"Năm"&amp;"  " &amp;YEAR(C602))</f>
        <v/>
      </c>
      <c r="AA602" s="169"/>
      <c r="AB602" s="169"/>
      <c r="AC602" s="169"/>
      <c r="AD602" s="169"/>
      <c r="AE602" s="447" t="str">
        <f t="shared" si="25"/>
        <v/>
      </c>
      <c r="AF602" s="169"/>
      <c r="AG602" s="169"/>
    </row>
    <row r="603" spans="2:33" x14ac:dyDescent="0.25">
      <c r="B603" s="169"/>
      <c r="C603" s="170"/>
      <c r="D603" s="443"/>
      <c r="E603" s="169"/>
      <c r="F603" s="171"/>
      <c r="G603" s="169"/>
      <c r="H603" s="169"/>
      <c r="I603" s="172"/>
      <c r="J603" s="172"/>
      <c r="K603" s="173"/>
      <c r="L603" s="173"/>
      <c r="M603" s="173"/>
      <c r="N603" s="174"/>
      <c r="O603" s="444">
        <f t="shared" si="26"/>
        <v>0</v>
      </c>
      <c r="P603" s="169"/>
      <c r="Q603" s="436"/>
      <c r="R603" s="436"/>
      <c r="S603" s="445" t="str">
        <f>IFERROR(IF(R603="",VLOOKUP(Q603,DMKH_NCC!$C$7:$G$150,3,0),VLOOKUP(R603,DMKH_NCC!$C$7:$G$150,3,0)),"")</f>
        <v/>
      </c>
      <c r="T603" s="445" t="str">
        <f>IFERROR(IF(R603="",VLOOKUP(Q603,DMKH_NCC!$C$7:$G$150,4,0),VLOOKUP(R603,DMKH_NCC!$C$7:$G$150,4,0)),"")</f>
        <v/>
      </c>
      <c r="U603" s="446" t="str">
        <f>IFERROR(IF(R603="",VLOOKUP(Q603,DMKH_NCC!$C$7:$G$150,5,0),VLOOKUP(R603,DMKH_NCC!$C$7:$G$150,5,0)),"")</f>
        <v/>
      </c>
      <c r="V603" s="169"/>
      <c r="W603" s="169"/>
      <c r="X603" s="171"/>
      <c r="Y603" s="447" t="str">
        <f>IF($G603="","",IF(OR(MONTH($C603)=1,MONTH($C603)=2,MONTH($C603)=3),1,IF(OR(MONTH($C603)=4,MONTH($C603)=5,MONTH($C603)=6),2,IF(OR(MONTH($C603)=7,MONTH($C603)=8,MONTH($C603)=9),3,IF(OR(MONTH($C603)=10,MONTH($C603)=11,MONTH($C603)=12),4)))))</f>
        <v/>
      </c>
      <c r="Z603" s="447" t="str">
        <f>IF(C603="","","Ngày  "&amp;DAY(C603)&amp; "  "&amp;"Tháng  "&amp;MONTH(C603) &amp;"  "&amp;"Năm"&amp;"  " &amp;YEAR(C603))</f>
        <v/>
      </c>
      <c r="AA603" s="169"/>
      <c r="AB603" s="169"/>
      <c r="AC603" s="169"/>
      <c r="AD603" s="169"/>
      <c r="AE603" s="447" t="str">
        <f t="shared" si="25"/>
        <v/>
      </c>
      <c r="AF603" s="169"/>
      <c r="AG603" s="169"/>
    </row>
    <row r="604" spans="2:33" x14ac:dyDescent="0.25">
      <c r="B604" s="169"/>
      <c r="C604" s="170"/>
      <c r="D604" s="443"/>
      <c r="E604" s="169"/>
      <c r="F604" s="171"/>
      <c r="G604" s="169"/>
      <c r="H604" s="169"/>
      <c r="I604" s="172"/>
      <c r="J604" s="172"/>
      <c r="K604" s="173"/>
      <c r="L604" s="173"/>
      <c r="M604" s="173"/>
      <c r="N604" s="174"/>
      <c r="O604" s="444">
        <f t="shared" si="26"/>
        <v>0</v>
      </c>
      <c r="P604" s="169"/>
      <c r="Q604" s="436"/>
      <c r="R604" s="436"/>
      <c r="S604" s="445" t="str">
        <f>IFERROR(IF(R604="",VLOOKUP(Q604,DMKH_NCC!$C$7:$G$150,3,0),VLOOKUP(R604,DMKH_NCC!$C$7:$G$150,3,0)),"")</f>
        <v/>
      </c>
      <c r="T604" s="445" t="str">
        <f>IFERROR(IF(R604="",VLOOKUP(Q604,DMKH_NCC!$C$7:$G$150,4,0),VLOOKUP(R604,DMKH_NCC!$C$7:$G$150,4,0)),"")</f>
        <v/>
      </c>
      <c r="U604" s="446" t="str">
        <f>IFERROR(IF(R604="",VLOOKUP(Q604,DMKH_NCC!$C$7:$G$150,5,0),VLOOKUP(R604,DMKH_NCC!$C$7:$G$150,5,0)),"")</f>
        <v/>
      </c>
      <c r="V604" s="169"/>
      <c r="W604" s="169"/>
      <c r="X604" s="171"/>
      <c r="Y604" s="447" t="str">
        <f>IF($G604="","",IF(OR(MONTH($C604)=1,MONTH($C604)=2,MONTH($C604)=3),1,IF(OR(MONTH($C604)=4,MONTH($C604)=5,MONTH($C604)=6),2,IF(OR(MONTH($C604)=7,MONTH($C604)=8,MONTH($C604)=9),3,IF(OR(MONTH($C604)=10,MONTH($C604)=11,MONTH($C604)=12),4)))))</f>
        <v/>
      </c>
      <c r="Z604" s="447" t="str">
        <f>IF(C604="","","Ngày  "&amp;DAY(C604)&amp; "  "&amp;"Tháng  "&amp;MONTH(C604) &amp;"  "&amp;"Năm"&amp;"  " &amp;YEAR(C604))</f>
        <v/>
      </c>
      <c r="AA604" s="169"/>
      <c r="AB604" s="169"/>
      <c r="AC604" s="169"/>
      <c r="AD604" s="169"/>
      <c r="AE604" s="447" t="str">
        <f t="shared" si="25"/>
        <v/>
      </c>
      <c r="AF604" s="169"/>
      <c r="AG604" s="169"/>
    </row>
    <row r="605" spans="2:33" x14ac:dyDescent="0.25">
      <c r="B605" s="169"/>
      <c r="C605" s="170"/>
      <c r="D605" s="443"/>
      <c r="E605" s="169"/>
      <c r="F605" s="171"/>
      <c r="G605" s="169"/>
      <c r="H605" s="169"/>
      <c r="I605" s="172"/>
      <c r="J605" s="172"/>
      <c r="K605" s="173"/>
      <c r="L605" s="173"/>
      <c r="M605" s="173"/>
      <c r="N605" s="174"/>
      <c r="O605" s="444">
        <f t="shared" si="26"/>
        <v>0</v>
      </c>
      <c r="P605" s="169"/>
      <c r="Q605" s="436"/>
      <c r="R605" s="436"/>
      <c r="S605" s="445" t="str">
        <f>IFERROR(IF(R605="",VLOOKUP(Q605,DMKH_NCC!$C$7:$G$150,3,0),VLOOKUP(R605,DMKH_NCC!$C$7:$G$150,3,0)),"")</f>
        <v/>
      </c>
      <c r="T605" s="445" t="str">
        <f>IFERROR(IF(R605="",VLOOKUP(Q605,DMKH_NCC!$C$7:$G$150,4,0),VLOOKUP(R605,DMKH_NCC!$C$7:$G$150,4,0)),"")</f>
        <v/>
      </c>
      <c r="U605" s="446" t="str">
        <f>IFERROR(IF(R605="",VLOOKUP(Q605,DMKH_NCC!$C$7:$G$150,5,0),VLOOKUP(R605,DMKH_NCC!$C$7:$G$150,5,0)),"")</f>
        <v/>
      </c>
      <c r="V605" s="169"/>
      <c r="W605" s="169"/>
      <c r="X605" s="171"/>
      <c r="Y605" s="447" t="str">
        <f>IF($G605="","",IF(OR(MONTH($C605)=1,MONTH($C605)=2,MONTH($C605)=3),1,IF(OR(MONTH($C605)=4,MONTH($C605)=5,MONTH($C605)=6),2,IF(OR(MONTH($C605)=7,MONTH($C605)=8,MONTH($C605)=9),3,IF(OR(MONTH($C605)=10,MONTH($C605)=11,MONTH($C605)=12),4)))))</f>
        <v/>
      </c>
      <c r="Z605" s="447" t="str">
        <f>IF(C605="","","Ngày  "&amp;DAY(C605)&amp; "  "&amp;"Tháng  "&amp;MONTH(C605) &amp;"  "&amp;"Năm"&amp;"  " &amp;YEAR(C605))</f>
        <v/>
      </c>
      <c r="AA605" s="169"/>
      <c r="AB605" s="169"/>
      <c r="AC605" s="169"/>
      <c r="AD605" s="169"/>
      <c r="AE605" s="447" t="str">
        <f t="shared" si="25"/>
        <v/>
      </c>
      <c r="AF605" s="169"/>
      <c r="AG605" s="169"/>
    </row>
    <row r="606" spans="2:33" x14ac:dyDescent="0.25">
      <c r="B606" s="169"/>
      <c r="C606" s="170"/>
      <c r="D606" s="443"/>
      <c r="E606" s="169"/>
      <c r="F606" s="171"/>
      <c r="G606" s="169"/>
      <c r="H606" s="169"/>
      <c r="I606" s="172"/>
      <c r="J606" s="172"/>
      <c r="K606" s="173"/>
      <c r="L606" s="173"/>
      <c r="M606" s="173"/>
      <c r="N606" s="174"/>
      <c r="O606" s="444">
        <f t="shared" si="26"/>
        <v>0</v>
      </c>
      <c r="P606" s="169"/>
      <c r="Q606" s="436"/>
      <c r="R606" s="436"/>
      <c r="S606" s="445" t="str">
        <f>IFERROR(IF(R606="",VLOOKUP(Q606,DMKH_NCC!$C$7:$G$150,3,0),VLOOKUP(R606,DMKH_NCC!$C$7:$G$150,3,0)),"")</f>
        <v/>
      </c>
      <c r="T606" s="445" t="str">
        <f>IFERROR(IF(R606="",VLOOKUP(Q606,DMKH_NCC!$C$7:$G$150,4,0),VLOOKUP(R606,DMKH_NCC!$C$7:$G$150,4,0)),"")</f>
        <v/>
      </c>
      <c r="U606" s="446" t="str">
        <f>IFERROR(IF(R606="",VLOOKUP(Q606,DMKH_NCC!$C$7:$G$150,5,0),VLOOKUP(R606,DMKH_NCC!$C$7:$G$150,5,0)),"")</f>
        <v/>
      </c>
      <c r="V606" s="169"/>
      <c r="W606" s="169"/>
      <c r="X606" s="171"/>
      <c r="Y606" s="447" t="str">
        <f>IF($G606="","",IF(OR(MONTH($C606)=1,MONTH($C606)=2,MONTH($C606)=3),1,IF(OR(MONTH($C606)=4,MONTH($C606)=5,MONTH($C606)=6),2,IF(OR(MONTH($C606)=7,MONTH($C606)=8,MONTH($C606)=9),3,IF(OR(MONTH($C606)=10,MONTH($C606)=11,MONTH($C606)=12),4)))))</f>
        <v/>
      </c>
      <c r="Z606" s="447" t="str">
        <f>IF(C606="","","Ngày  "&amp;DAY(C606)&amp; "  "&amp;"Tháng  "&amp;MONTH(C606) &amp;"  "&amp;"Năm"&amp;"  " &amp;YEAR(C606))</f>
        <v/>
      </c>
      <c r="AA606" s="169"/>
      <c r="AB606" s="169"/>
      <c r="AC606" s="169"/>
      <c r="AD606" s="169"/>
      <c r="AE606" s="447" t="str">
        <f t="shared" si="25"/>
        <v/>
      </c>
      <c r="AF606" s="169"/>
      <c r="AG606" s="169"/>
    </row>
    <row r="607" spans="2:33" x14ac:dyDescent="0.25">
      <c r="B607" s="169"/>
      <c r="C607" s="170"/>
      <c r="D607" s="443"/>
      <c r="E607" s="169"/>
      <c r="F607" s="171"/>
      <c r="G607" s="169"/>
      <c r="H607" s="169"/>
      <c r="I607" s="172"/>
      <c r="J607" s="172"/>
      <c r="K607" s="173"/>
      <c r="L607" s="173"/>
      <c r="M607" s="173"/>
      <c r="N607" s="174"/>
      <c r="O607" s="444">
        <f t="shared" si="26"/>
        <v>0</v>
      </c>
      <c r="P607" s="169"/>
      <c r="Q607" s="436"/>
      <c r="R607" s="436"/>
      <c r="S607" s="445" t="str">
        <f>IFERROR(IF(R607="",VLOOKUP(Q607,DMKH_NCC!$C$7:$G$150,3,0),VLOOKUP(R607,DMKH_NCC!$C$7:$G$150,3,0)),"")</f>
        <v/>
      </c>
      <c r="T607" s="445" t="str">
        <f>IFERROR(IF(R607="",VLOOKUP(Q607,DMKH_NCC!$C$7:$G$150,4,0),VLOOKUP(R607,DMKH_NCC!$C$7:$G$150,4,0)),"")</f>
        <v/>
      </c>
      <c r="U607" s="446" t="str">
        <f>IFERROR(IF(R607="",VLOOKUP(Q607,DMKH_NCC!$C$7:$G$150,5,0),VLOOKUP(R607,DMKH_NCC!$C$7:$G$150,5,0)),"")</f>
        <v/>
      </c>
      <c r="V607" s="169"/>
      <c r="W607" s="169"/>
      <c r="X607" s="171"/>
      <c r="Y607" s="447" t="str">
        <f>IF($G607="","",IF(OR(MONTH($C607)=1,MONTH($C607)=2,MONTH($C607)=3),1,IF(OR(MONTH($C607)=4,MONTH($C607)=5,MONTH($C607)=6),2,IF(OR(MONTH($C607)=7,MONTH($C607)=8,MONTH($C607)=9),3,IF(OR(MONTH($C607)=10,MONTH($C607)=11,MONTH($C607)=12),4)))))</f>
        <v/>
      </c>
      <c r="Z607" s="447" t="str">
        <f>IF(C607="","","Ngày  "&amp;DAY(C607)&amp; "  "&amp;"Tháng  "&amp;MONTH(C607) &amp;"  "&amp;"Năm"&amp;"  " &amp;YEAR(C607))</f>
        <v/>
      </c>
      <c r="AA607" s="169"/>
      <c r="AB607" s="169"/>
      <c r="AC607" s="169"/>
      <c r="AD607" s="169"/>
      <c r="AE607" s="447" t="str">
        <f t="shared" si="25"/>
        <v/>
      </c>
      <c r="AF607" s="169"/>
      <c r="AG607" s="169"/>
    </row>
    <row r="608" spans="2:33" x14ac:dyDescent="0.25">
      <c r="B608" s="169"/>
      <c r="C608" s="170"/>
      <c r="D608" s="443"/>
      <c r="E608" s="169"/>
      <c r="F608" s="171"/>
      <c r="G608" s="169"/>
      <c r="H608" s="169"/>
      <c r="I608" s="172"/>
      <c r="J608" s="172"/>
      <c r="K608" s="173"/>
      <c r="L608" s="173"/>
      <c r="M608" s="173"/>
      <c r="N608" s="174"/>
      <c r="O608" s="444">
        <f t="shared" si="26"/>
        <v>0</v>
      </c>
      <c r="P608" s="169"/>
      <c r="Q608" s="436"/>
      <c r="R608" s="436"/>
      <c r="S608" s="445" t="str">
        <f>IFERROR(IF(R608="",VLOOKUP(Q608,DMKH_NCC!$C$7:$G$150,3,0),VLOOKUP(R608,DMKH_NCC!$C$7:$G$150,3,0)),"")</f>
        <v/>
      </c>
      <c r="T608" s="445" t="str">
        <f>IFERROR(IF(R608="",VLOOKUP(Q608,DMKH_NCC!$C$7:$G$150,4,0),VLOOKUP(R608,DMKH_NCC!$C$7:$G$150,4,0)),"")</f>
        <v/>
      </c>
      <c r="U608" s="446" t="str">
        <f>IFERROR(IF(R608="",VLOOKUP(Q608,DMKH_NCC!$C$7:$G$150,5,0),VLOOKUP(R608,DMKH_NCC!$C$7:$G$150,5,0)),"")</f>
        <v/>
      </c>
      <c r="V608" s="169"/>
      <c r="W608" s="169"/>
      <c r="X608" s="171"/>
      <c r="Y608" s="447" t="str">
        <f>IF($G608="","",IF(OR(MONTH($C608)=1,MONTH($C608)=2,MONTH($C608)=3),1,IF(OR(MONTH($C608)=4,MONTH($C608)=5,MONTH($C608)=6),2,IF(OR(MONTH($C608)=7,MONTH($C608)=8,MONTH($C608)=9),3,IF(OR(MONTH($C608)=10,MONTH($C608)=11,MONTH($C608)=12),4)))))</f>
        <v/>
      </c>
      <c r="Z608" s="447" t="str">
        <f>IF(C608="","","Ngày  "&amp;DAY(C608)&amp; "  "&amp;"Tháng  "&amp;MONTH(C608) &amp;"  "&amp;"Năm"&amp;"  " &amp;YEAR(C608))</f>
        <v/>
      </c>
      <c r="AA608" s="169"/>
      <c r="AB608" s="169"/>
      <c r="AC608" s="169"/>
      <c r="AD608" s="169"/>
      <c r="AE608" s="447" t="str">
        <f t="shared" si="25"/>
        <v/>
      </c>
      <c r="AF608" s="169"/>
      <c r="AG608" s="169"/>
    </row>
    <row r="609" spans="2:33" x14ac:dyDescent="0.25">
      <c r="B609" s="169"/>
      <c r="C609" s="170"/>
      <c r="D609" s="443"/>
      <c r="E609" s="169"/>
      <c r="F609" s="171"/>
      <c r="G609" s="169"/>
      <c r="H609" s="169"/>
      <c r="I609" s="172"/>
      <c r="J609" s="172"/>
      <c r="K609" s="173"/>
      <c r="L609" s="173"/>
      <c r="M609" s="173"/>
      <c r="N609" s="174"/>
      <c r="O609" s="444">
        <f t="shared" si="26"/>
        <v>0</v>
      </c>
      <c r="P609" s="169"/>
      <c r="Q609" s="436"/>
      <c r="R609" s="436"/>
      <c r="S609" s="445" t="str">
        <f>IFERROR(IF(R609="",VLOOKUP(Q609,DMKH_NCC!$C$7:$G$150,3,0),VLOOKUP(R609,DMKH_NCC!$C$7:$G$150,3,0)),"")</f>
        <v/>
      </c>
      <c r="T609" s="445" t="str">
        <f>IFERROR(IF(R609="",VLOOKUP(Q609,DMKH_NCC!$C$7:$G$150,4,0),VLOOKUP(R609,DMKH_NCC!$C$7:$G$150,4,0)),"")</f>
        <v/>
      </c>
      <c r="U609" s="446" t="str">
        <f>IFERROR(IF(R609="",VLOOKUP(Q609,DMKH_NCC!$C$7:$G$150,5,0),VLOOKUP(R609,DMKH_NCC!$C$7:$G$150,5,0)),"")</f>
        <v/>
      </c>
      <c r="V609" s="169"/>
      <c r="W609" s="169"/>
      <c r="X609" s="171"/>
      <c r="Y609" s="447" t="str">
        <f>IF($G609="","",IF(OR(MONTH($C609)=1,MONTH($C609)=2,MONTH($C609)=3),1,IF(OR(MONTH($C609)=4,MONTH($C609)=5,MONTH($C609)=6),2,IF(OR(MONTH($C609)=7,MONTH($C609)=8,MONTH($C609)=9),3,IF(OR(MONTH($C609)=10,MONTH($C609)=11,MONTH($C609)=12),4)))))</f>
        <v/>
      </c>
      <c r="Z609" s="447" t="str">
        <f>IF(C609="","","Ngày  "&amp;DAY(C609)&amp; "  "&amp;"Tháng  "&amp;MONTH(C609) &amp;"  "&amp;"Năm"&amp;"  " &amp;YEAR(C609))</f>
        <v/>
      </c>
      <c r="AA609" s="169"/>
      <c r="AB609" s="169"/>
      <c r="AC609" s="169"/>
      <c r="AD609" s="169"/>
      <c r="AE609" s="447" t="str">
        <f t="shared" si="25"/>
        <v/>
      </c>
      <c r="AF609" s="169"/>
      <c r="AG609" s="169"/>
    </row>
    <row r="610" spans="2:33" x14ac:dyDescent="0.25">
      <c r="B610" s="169"/>
      <c r="C610" s="170"/>
      <c r="D610" s="443"/>
      <c r="E610" s="169"/>
      <c r="F610" s="171"/>
      <c r="G610" s="169"/>
      <c r="H610" s="169"/>
      <c r="I610" s="172"/>
      <c r="J610" s="172"/>
      <c r="K610" s="173"/>
      <c r="L610" s="173"/>
      <c r="M610" s="173"/>
      <c r="N610" s="174"/>
      <c r="O610" s="444">
        <f t="shared" si="26"/>
        <v>0</v>
      </c>
      <c r="P610" s="169"/>
      <c r="Q610" s="436"/>
      <c r="R610" s="436"/>
      <c r="S610" s="445" t="str">
        <f>IFERROR(IF(R610="",VLOOKUP(Q610,DMKH_NCC!$C$7:$G$150,3,0),VLOOKUP(R610,DMKH_NCC!$C$7:$G$150,3,0)),"")</f>
        <v/>
      </c>
      <c r="T610" s="445" t="str">
        <f>IFERROR(IF(R610="",VLOOKUP(Q610,DMKH_NCC!$C$7:$G$150,4,0),VLOOKUP(R610,DMKH_NCC!$C$7:$G$150,4,0)),"")</f>
        <v/>
      </c>
      <c r="U610" s="446" t="str">
        <f>IFERROR(IF(R610="",VLOOKUP(Q610,DMKH_NCC!$C$7:$G$150,5,0),VLOOKUP(R610,DMKH_NCC!$C$7:$G$150,5,0)),"")</f>
        <v/>
      </c>
      <c r="V610" s="169"/>
      <c r="W610" s="169"/>
      <c r="X610" s="171"/>
      <c r="Y610" s="447" t="str">
        <f>IF($G610="","",IF(OR(MONTH($C610)=1,MONTH($C610)=2,MONTH($C610)=3),1,IF(OR(MONTH($C610)=4,MONTH($C610)=5,MONTH($C610)=6),2,IF(OR(MONTH($C610)=7,MONTH($C610)=8,MONTH($C610)=9),3,IF(OR(MONTH($C610)=10,MONTH($C610)=11,MONTH($C610)=12),4)))))</f>
        <v/>
      </c>
      <c r="Z610" s="447" t="str">
        <f>IF(C610="","","Ngày  "&amp;DAY(C610)&amp; "  "&amp;"Tháng  "&amp;MONTH(C610) &amp;"  "&amp;"Năm"&amp;"  " &amp;YEAR(C610))</f>
        <v/>
      </c>
      <c r="AA610" s="169"/>
      <c r="AB610" s="169"/>
      <c r="AC610" s="169"/>
      <c r="AD610" s="169"/>
      <c r="AE610" s="447" t="str">
        <f t="shared" si="25"/>
        <v/>
      </c>
      <c r="AF610" s="169"/>
      <c r="AG610" s="169"/>
    </row>
    <row r="611" spans="2:33" x14ac:dyDescent="0.25">
      <c r="B611" s="169"/>
      <c r="C611" s="170"/>
      <c r="D611" s="443"/>
      <c r="E611" s="169"/>
      <c r="F611" s="171"/>
      <c r="G611" s="169"/>
      <c r="H611" s="169"/>
      <c r="I611" s="172"/>
      <c r="J611" s="172"/>
      <c r="K611" s="173"/>
      <c r="L611" s="173"/>
      <c r="M611" s="173"/>
      <c r="N611" s="174"/>
      <c r="O611" s="444">
        <f t="shared" si="26"/>
        <v>0</v>
      </c>
      <c r="P611" s="169"/>
      <c r="Q611" s="436"/>
      <c r="R611" s="436"/>
      <c r="S611" s="445" t="str">
        <f>IFERROR(IF(R611="",VLOOKUP(Q611,DMKH_NCC!$C$7:$G$150,3,0),VLOOKUP(R611,DMKH_NCC!$C$7:$G$150,3,0)),"")</f>
        <v/>
      </c>
      <c r="T611" s="445" t="str">
        <f>IFERROR(IF(R611="",VLOOKUP(Q611,DMKH_NCC!$C$7:$G$150,4,0),VLOOKUP(R611,DMKH_NCC!$C$7:$G$150,4,0)),"")</f>
        <v/>
      </c>
      <c r="U611" s="446" t="str">
        <f>IFERROR(IF(R611="",VLOOKUP(Q611,DMKH_NCC!$C$7:$G$150,5,0),VLOOKUP(R611,DMKH_NCC!$C$7:$G$150,5,0)),"")</f>
        <v/>
      </c>
      <c r="V611" s="169"/>
      <c r="W611" s="169"/>
      <c r="X611" s="171"/>
      <c r="Y611" s="447" t="str">
        <f>IF($G611="","",IF(OR(MONTH($C611)=1,MONTH($C611)=2,MONTH($C611)=3),1,IF(OR(MONTH($C611)=4,MONTH($C611)=5,MONTH($C611)=6),2,IF(OR(MONTH($C611)=7,MONTH($C611)=8,MONTH($C611)=9),3,IF(OR(MONTH($C611)=10,MONTH($C611)=11,MONTH($C611)=12),4)))))</f>
        <v/>
      </c>
      <c r="Z611" s="447" t="str">
        <f>IF(C611="","","Ngày  "&amp;DAY(C611)&amp; "  "&amp;"Tháng  "&amp;MONTH(C611) &amp;"  "&amp;"Năm"&amp;"  " &amp;YEAR(C611))</f>
        <v/>
      </c>
      <c r="AA611" s="169"/>
      <c r="AB611" s="169"/>
      <c r="AC611" s="169"/>
      <c r="AD611" s="169"/>
      <c r="AE611" s="447" t="str">
        <f t="shared" si="25"/>
        <v/>
      </c>
      <c r="AF611" s="169"/>
      <c r="AG611" s="169"/>
    </row>
    <row r="612" spans="2:33" x14ac:dyDescent="0.25">
      <c r="B612" s="169"/>
      <c r="C612" s="170"/>
      <c r="D612" s="443"/>
      <c r="E612" s="169"/>
      <c r="F612" s="171"/>
      <c r="G612" s="169"/>
      <c r="H612" s="169"/>
      <c r="I612" s="172"/>
      <c r="J612" s="172"/>
      <c r="K612" s="173"/>
      <c r="L612" s="173"/>
      <c r="M612" s="173"/>
      <c r="N612" s="174"/>
      <c r="O612" s="444">
        <f t="shared" si="26"/>
        <v>0</v>
      </c>
      <c r="P612" s="169"/>
      <c r="Q612" s="436"/>
      <c r="R612" s="436"/>
      <c r="S612" s="445" t="str">
        <f>IFERROR(IF(R612="",VLOOKUP(Q612,DMKH_NCC!$C$7:$G$150,3,0),VLOOKUP(R612,DMKH_NCC!$C$7:$G$150,3,0)),"")</f>
        <v/>
      </c>
      <c r="T612" s="445" t="str">
        <f>IFERROR(IF(R612="",VLOOKUP(Q612,DMKH_NCC!$C$7:$G$150,4,0),VLOOKUP(R612,DMKH_NCC!$C$7:$G$150,4,0)),"")</f>
        <v/>
      </c>
      <c r="U612" s="446" t="str">
        <f>IFERROR(IF(R612="",VLOOKUP(Q612,DMKH_NCC!$C$7:$G$150,5,0),VLOOKUP(R612,DMKH_NCC!$C$7:$G$150,5,0)),"")</f>
        <v/>
      </c>
      <c r="V612" s="169"/>
      <c r="W612" s="169"/>
      <c r="X612" s="171"/>
      <c r="Y612" s="447" t="str">
        <f>IF($G612="","",IF(OR(MONTH($C612)=1,MONTH($C612)=2,MONTH($C612)=3),1,IF(OR(MONTH($C612)=4,MONTH($C612)=5,MONTH($C612)=6),2,IF(OR(MONTH($C612)=7,MONTH($C612)=8,MONTH($C612)=9),3,IF(OR(MONTH($C612)=10,MONTH($C612)=11,MONTH($C612)=12),4)))))</f>
        <v/>
      </c>
      <c r="Z612" s="447" t="str">
        <f>IF(C612="","","Ngày  "&amp;DAY(C612)&amp; "  "&amp;"Tháng  "&amp;MONTH(C612) &amp;"  "&amp;"Năm"&amp;"  " &amp;YEAR(C612))</f>
        <v/>
      </c>
      <c r="AA612" s="169"/>
      <c r="AB612" s="169"/>
      <c r="AC612" s="169"/>
      <c r="AD612" s="169"/>
      <c r="AE612" s="447" t="str">
        <f t="shared" si="25"/>
        <v/>
      </c>
      <c r="AF612" s="169"/>
      <c r="AG612" s="169"/>
    </row>
    <row r="613" spans="2:33" x14ac:dyDescent="0.25">
      <c r="B613" s="169"/>
      <c r="C613" s="170"/>
      <c r="D613" s="443"/>
      <c r="E613" s="169"/>
      <c r="F613" s="171"/>
      <c r="G613" s="169"/>
      <c r="H613" s="169"/>
      <c r="I613" s="172"/>
      <c r="J613" s="172"/>
      <c r="K613" s="173"/>
      <c r="L613" s="173"/>
      <c r="M613" s="173"/>
      <c r="N613" s="174"/>
      <c r="O613" s="444">
        <f t="shared" si="26"/>
        <v>0</v>
      </c>
      <c r="P613" s="169"/>
      <c r="Q613" s="436"/>
      <c r="R613" s="436"/>
      <c r="S613" s="445" t="str">
        <f>IFERROR(IF(R613="",VLOOKUP(Q613,DMKH_NCC!$C$7:$G$150,3,0),VLOOKUP(R613,DMKH_NCC!$C$7:$G$150,3,0)),"")</f>
        <v/>
      </c>
      <c r="T613" s="445" t="str">
        <f>IFERROR(IF(R613="",VLOOKUP(Q613,DMKH_NCC!$C$7:$G$150,4,0),VLOOKUP(R613,DMKH_NCC!$C$7:$G$150,4,0)),"")</f>
        <v/>
      </c>
      <c r="U613" s="446" t="str">
        <f>IFERROR(IF(R613="",VLOOKUP(Q613,DMKH_NCC!$C$7:$G$150,5,0),VLOOKUP(R613,DMKH_NCC!$C$7:$G$150,5,0)),"")</f>
        <v/>
      </c>
      <c r="V613" s="169"/>
      <c r="W613" s="169"/>
      <c r="X613" s="171"/>
      <c r="Y613" s="447" t="str">
        <f>IF($G613="","",IF(OR(MONTH($C613)=1,MONTH($C613)=2,MONTH($C613)=3),1,IF(OR(MONTH($C613)=4,MONTH($C613)=5,MONTH($C613)=6),2,IF(OR(MONTH($C613)=7,MONTH($C613)=8,MONTH($C613)=9),3,IF(OR(MONTH($C613)=10,MONTH($C613)=11,MONTH($C613)=12),4)))))</f>
        <v/>
      </c>
      <c r="Z613" s="447" t="str">
        <f>IF(C613="","","Ngày  "&amp;DAY(C613)&amp; "  "&amp;"Tháng  "&amp;MONTH(C613) &amp;"  "&amp;"Năm"&amp;"  " &amp;YEAR(C613))</f>
        <v/>
      </c>
      <c r="AA613" s="169"/>
      <c r="AB613" s="169"/>
      <c r="AC613" s="169"/>
      <c r="AD613" s="169"/>
      <c r="AE613" s="447" t="str">
        <f t="shared" si="25"/>
        <v/>
      </c>
      <c r="AF613" s="169"/>
      <c r="AG613" s="169"/>
    </row>
    <row r="614" spans="2:33" x14ac:dyDescent="0.25">
      <c r="B614" s="169"/>
      <c r="C614" s="170"/>
      <c r="D614" s="443"/>
      <c r="E614" s="169"/>
      <c r="F614" s="171"/>
      <c r="G614" s="169"/>
      <c r="H614" s="169"/>
      <c r="I614" s="172"/>
      <c r="J614" s="172"/>
      <c r="K614" s="173"/>
      <c r="L614" s="173"/>
      <c r="M614" s="173"/>
      <c r="N614" s="174"/>
      <c r="O614" s="444">
        <f t="shared" si="26"/>
        <v>0</v>
      </c>
      <c r="P614" s="169"/>
      <c r="Q614" s="436"/>
      <c r="R614" s="436"/>
      <c r="S614" s="445" t="str">
        <f>IFERROR(IF(R614="",VLOOKUP(Q614,DMKH_NCC!$C$7:$G$150,3,0),VLOOKUP(R614,DMKH_NCC!$C$7:$G$150,3,0)),"")</f>
        <v/>
      </c>
      <c r="T614" s="445" t="str">
        <f>IFERROR(IF(R614="",VLOOKUP(Q614,DMKH_NCC!$C$7:$G$150,4,0),VLOOKUP(R614,DMKH_NCC!$C$7:$G$150,4,0)),"")</f>
        <v/>
      </c>
      <c r="U614" s="446" t="str">
        <f>IFERROR(IF(R614="",VLOOKUP(Q614,DMKH_NCC!$C$7:$G$150,5,0),VLOOKUP(R614,DMKH_NCC!$C$7:$G$150,5,0)),"")</f>
        <v/>
      </c>
      <c r="V614" s="169"/>
      <c r="W614" s="169"/>
      <c r="X614" s="171"/>
      <c r="Y614" s="447" t="str">
        <f>IF($G614="","",IF(OR(MONTH($C614)=1,MONTH($C614)=2,MONTH($C614)=3),1,IF(OR(MONTH($C614)=4,MONTH($C614)=5,MONTH($C614)=6),2,IF(OR(MONTH($C614)=7,MONTH($C614)=8,MONTH($C614)=9),3,IF(OR(MONTH($C614)=10,MONTH($C614)=11,MONTH($C614)=12),4)))))</f>
        <v/>
      </c>
      <c r="Z614" s="447" t="str">
        <f>IF(C614="","","Ngày  "&amp;DAY(C614)&amp; "  "&amp;"Tháng  "&amp;MONTH(C614) &amp;"  "&amp;"Năm"&amp;"  " &amp;YEAR(C614))</f>
        <v/>
      </c>
      <c r="AA614" s="169"/>
      <c r="AB614" s="169"/>
      <c r="AC614" s="169"/>
      <c r="AD614" s="169"/>
      <c r="AE614" s="447" t="str">
        <f t="shared" si="25"/>
        <v/>
      </c>
      <c r="AF614" s="169"/>
      <c r="AG614" s="169"/>
    </row>
    <row r="615" spans="2:33" x14ac:dyDescent="0.25">
      <c r="B615" s="169"/>
      <c r="C615" s="170"/>
      <c r="D615" s="443"/>
      <c r="E615" s="169"/>
      <c r="F615" s="171"/>
      <c r="G615" s="169"/>
      <c r="H615" s="169"/>
      <c r="I615" s="172"/>
      <c r="J615" s="172"/>
      <c r="K615" s="173"/>
      <c r="L615" s="173"/>
      <c r="M615" s="173"/>
      <c r="N615" s="174"/>
      <c r="O615" s="444">
        <f t="shared" si="26"/>
        <v>0</v>
      </c>
      <c r="P615" s="169"/>
      <c r="Q615" s="436"/>
      <c r="R615" s="436"/>
      <c r="S615" s="445" t="str">
        <f>IFERROR(IF(R615="",VLOOKUP(Q615,DMKH_NCC!$C$7:$G$150,3,0),VLOOKUP(R615,DMKH_NCC!$C$7:$G$150,3,0)),"")</f>
        <v/>
      </c>
      <c r="T615" s="445" t="str">
        <f>IFERROR(IF(R615="",VLOOKUP(Q615,DMKH_NCC!$C$7:$G$150,4,0),VLOOKUP(R615,DMKH_NCC!$C$7:$G$150,4,0)),"")</f>
        <v/>
      </c>
      <c r="U615" s="446" t="str">
        <f>IFERROR(IF(R615="",VLOOKUP(Q615,DMKH_NCC!$C$7:$G$150,5,0),VLOOKUP(R615,DMKH_NCC!$C$7:$G$150,5,0)),"")</f>
        <v/>
      </c>
      <c r="V615" s="169"/>
      <c r="W615" s="169"/>
      <c r="X615" s="171"/>
      <c r="Y615" s="447" t="str">
        <f>IF($G615="","",IF(OR(MONTH($C615)=1,MONTH($C615)=2,MONTH($C615)=3),1,IF(OR(MONTH($C615)=4,MONTH($C615)=5,MONTH($C615)=6),2,IF(OR(MONTH($C615)=7,MONTH($C615)=8,MONTH($C615)=9),3,IF(OR(MONTH($C615)=10,MONTH($C615)=11,MONTH($C615)=12),4)))))</f>
        <v/>
      </c>
      <c r="Z615" s="447" t="str">
        <f>IF(C615="","","Ngày  "&amp;DAY(C615)&amp; "  "&amp;"Tháng  "&amp;MONTH(C615) &amp;"  "&amp;"Năm"&amp;"  " &amp;YEAR(C615))</f>
        <v/>
      </c>
      <c r="AA615" s="169"/>
      <c r="AB615" s="169"/>
      <c r="AC615" s="169"/>
      <c r="AD615" s="169"/>
      <c r="AE615" s="447" t="str">
        <f t="shared" si="25"/>
        <v/>
      </c>
      <c r="AF615" s="169"/>
      <c r="AG615" s="169"/>
    </row>
    <row r="616" spans="2:33" x14ac:dyDescent="0.25">
      <c r="B616" s="169"/>
      <c r="C616" s="170"/>
      <c r="D616" s="443"/>
      <c r="E616" s="169"/>
      <c r="F616" s="171"/>
      <c r="G616" s="169"/>
      <c r="H616" s="169"/>
      <c r="I616" s="172"/>
      <c r="J616" s="172"/>
      <c r="K616" s="173"/>
      <c r="L616" s="173"/>
      <c r="M616" s="173"/>
      <c r="N616" s="174"/>
      <c r="O616" s="444">
        <f t="shared" si="26"/>
        <v>0</v>
      </c>
      <c r="P616" s="169"/>
      <c r="Q616" s="436"/>
      <c r="R616" s="436"/>
      <c r="S616" s="445" t="str">
        <f>IFERROR(IF(R616="",VLOOKUP(Q616,DMKH_NCC!$C$7:$G$150,3,0),VLOOKUP(R616,DMKH_NCC!$C$7:$G$150,3,0)),"")</f>
        <v/>
      </c>
      <c r="T616" s="445" t="str">
        <f>IFERROR(IF(R616="",VLOOKUP(Q616,DMKH_NCC!$C$7:$G$150,4,0),VLOOKUP(R616,DMKH_NCC!$C$7:$G$150,4,0)),"")</f>
        <v/>
      </c>
      <c r="U616" s="446" t="str">
        <f>IFERROR(IF(R616="",VLOOKUP(Q616,DMKH_NCC!$C$7:$G$150,5,0),VLOOKUP(R616,DMKH_NCC!$C$7:$G$150,5,0)),"")</f>
        <v/>
      </c>
      <c r="V616" s="169"/>
      <c r="W616" s="169"/>
      <c r="X616" s="171"/>
      <c r="Y616" s="447" t="str">
        <f>IF($G616="","",IF(OR(MONTH($C616)=1,MONTH($C616)=2,MONTH($C616)=3),1,IF(OR(MONTH($C616)=4,MONTH($C616)=5,MONTH($C616)=6),2,IF(OR(MONTH($C616)=7,MONTH($C616)=8,MONTH($C616)=9),3,IF(OR(MONTH($C616)=10,MONTH($C616)=11,MONTH($C616)=12),4)))))</f>
        <v/>
      </c>
      <c r="Z616" s="447" t="str">
        <f>IF(C616="","","Ngày  "&amp;DAY(C616)&amp; "  "&amp;"Tháng  "&amp;MONTH(C616) &amp;"  "&amp;"Năm"&amp;"  " &amp;YEAR(C616))</f>
        <v/>
      </c>
      <c r="AA616" s="169"/>
      <c r="AB616" s="169"/>
      <c r="AC616" s="169"/>
      <c r="AD616" s="169"/>
      <c r="AE616" s="447" t="str">
        <f t="shared" si="25"/>
        <v/>
      </c>
      <c r="AF616" s="169"/>
      <c r="AG616" s="169"/>
    </row>
    <row r="617" spans="2:33" x14ac:dyDescent="0.25">
      <c r="B617" s="169"/>
      <c r="C617" s="170"/>
      <c r="D617" s="443"/>
      <c r="E617" s="169"/>
      <c r="F617" s="171"/>
      <c r="G617" s="169"/>
      <c r="H617" s="169"/>
      <c r="I617" s="172"/>
      <c r="J617" s="172"/>
      <c r="K617" s="173"/>
      <c r="L617" s="173"/>
      <c r="M617" s="173"/>
      <c r="N617" s="174"/>
      <c r="O617" s="444">
        <f t="shared" si="26"/>
        <v>0</v>
      </c>
      <c r="P617" s="169"/>
      <c r="Q617" s="436"/>
      <c r="R617" s="436"/>
      <c r="S617" s="445" t="str">
        <f>IFERROR(IF(R617="",VLOOKUP(Q617,DMKH_NCC!$C$7:$G$150,3,0),VLOOKUP(R617,DMKH_NCC!$C$7:$G$150,3,0)),"")</f>
        <v/>
      </c>
      <c r="T617" s="445" t="str">
        <f>IFERROR(IF(R617="",VLOOKUP(Q617,DMKH_NCC!$C$7:$G$150,4,0),VLOOKUP(R617,DMKH_NCC!$C$7:$G$150,4,0)),"")</f>
        <v/>
      </c>
      <c r="U617" s="446" t="str">
        <f>IFERROR(IF(R617="",VLOOKUP(Q617,DMKH_NCC!$C$7:$G$150,5,0),VLOOKUP(R617,DMKH_NCC!$C$7:$G$150,5,0)),"")</f>
        <v/>
      </c>
      <c r="V617" s="169"/>
      <c r="W617" s="169"/>
      <c r="X617" s="171"/>
      <c r="Y617" s="447" t="str">
        <f>IF($G617="","",IF(OR(MONTH($C617)=1,MONTH($C617)=2,MONTH($C617)=3),1,IF(OR(MONTH($C617)=4,MONTH($C617)=5,MONTH($C617)=6),2,IF(OR(MONTH($C617)=7,MONTH($C617)=8,MONTH($C617)=9),3,IF(OR(MONTH($C617)=10,MONTH($C617)=11,MONTH($C617)=12),4)))))</f>
        <v/>
      </c>
      <c r="Z617" s="447" t="str">
        <f>IF(C617="","","Ngày  "&amp;DAY(C617)&amp; "  "&amp;"Tháng  "&amp;MONTH(C617) &amp;"  "&amp;"Năm"&amp;"  " &amp;YEAR(C617))</f>
        <v/>
      </c>
      <c r="AA617" s="169"/>
      <c r="AB617" s="169"/>
      <c r="AC617" s="169"/>
      <c r="AD617" s="169"/>
      <c r="AE617" s="447" t="str">
        <f t="shared" si="25"/>
        <v/>
      </c>
      <c r="AF617" s="169"/>
      <c r="AG617" s="169"/>
    </row>
    <row r="618" spans="2:33" x14ac:dyDescent="0.25">
      <c r="B618" s="169"/>
      <c r="C618" s="170"/>
      <c r="D618" s="443"/>
      <c r="E618" s="169"/>
      <c r="F618" s="171"/>
      <c r="G618" s="169"/>
      <c r="H618" s="169"/>
      <c r="I618" s="172"/>
      <c r="J618" s="172"/>
      <c r="K618" s="173"/>
      <c r="L618" s="173"/>
      <c r="M618" s="173"/>
      <c r="N618" s="174"/>
      <c r="O618" s="444">
        <f t="shared" si="26"/>
        <v>0</v>
      </c>
      <c r="P618" s="169"/>
      <c r="Q618" s="436"/>
      <c r="R618" s="436"/>
      <c r="S618" s="445" t="str">
        <f>IFERROR(IF(R618="",VLOOKUP(Q618,DMKH_NCC!$C$7:$G$150,3,0),VLOOKUP(R618,DMKH_NCC!$C$7:$G$150,3,0)),"")</f>
        <v/>
      </c>
      <c r="T618" s="445" t="str">
        <f>IFERROR(IF(R618="",VLOOKUP(Q618,DMKH_NCC!$C$7:$G$150,4,0),VLOOKUP(R618,DMKH_NCC!$C$7:$G$150,4,0)),"")</f>
        <v/>
      </c>
      <c r="U618" s="446" t="str">
        <f>IFERROR(IF(R618="",VLOOKUP(Q618,DMKH_NCC!$C$7:$G$150,5,0),VLOOKUP(R618,DMKH_NCC!$C$7:$G$150,5,0)),"")</f>
        <v/>
      </c>
      <c r="V618" s="169"/>
      <c r="W618" s="169"/>
      <c r="X618" s="171"/>
      <c r="Y618" s="447" t="str">
        <f>IF($G618="","",IF(OR(MONTH($C618)=1,MONTH($C618)=2,MONTH($C618)=3),1,IF(OR(MONTH($C618)=4,MONTH($C618)=5,MONTH($C618)=6),2,IF(OR(MONTH($C618)=7,MONTH($C618)=8,MONTH($C618)=9),3,IF(OR(MONTH($C618)=10,MONTH($C618)=11,MONTH($C618)=12),4)))))</f>
        <v/>
      </c>
      <c r="Z618" s="447" t="str">
        <f>IF(C618="","","Ngày  "&amp;DAY(C618)&amp; "  "&amp;"Tháng  "&amp;MONTH(C618) &amp;"  "&amp;"Năm"&amp;"  " &amp;YEAR(C618))</f>
        <v/>
      </c>
      <c r="AA618" s="169"/>
      <c r="AB618" s="169"/>
      <c r="AC618" s="169"/>
      <c r="AD618" s="169"/>
      <c r="AE618" s="447" t="str">
        <f t="shared" si="25"/>
        <v/>
      </c>
      <c r="AF618" s="169"/>
      <c r="AG618" s="169"/>
    </row>
    <row r="619" spans="2:33" x14ac:dyDescent="0.25">
      <c r="B619" s="169"/>
      <c r="C619" s="170"/>
      <c r="D619" s="443"/>
      <c r="E619" s="169"/>
      <c r="F619" s="171"/>
      <c r="G619" s="169"/>
      <c r="H619" s="169"/>
      <c r="I619" s="172"/>
      <c r="J619" s="172"/>
      <c r="K619" s="173"/>
      <c r="L619" s="173"/>
      <c r="M619" s="173"/>
      <c r="N619" s="174"/>
      <c r="O619" s="444">
        <f t="shared" si="26"/>
        <v>0</v>
      </c>
      <c r="P619" s="169"/>
      <c r="Q619" s="436"/>
      <c r="R619" s="436"/>
      <c r="S619" s="445" t="str">
        <f>IFERROR(IF(R619="",VLOOKUP(Q619,DMKH_NCC!$C$7:$G$150,3,0),VLOOKUP(R619,DMKH_NCC!$C$7:$G$150,3,0)),"")</f>
        <v/>
      </c>
      <c r="T619" s="445" t="str">
        <f>IFERROR(IF(R619="",VLOOKUP(Q619,DMKH_NCC!$C$7:$G$150,4,0),VLOOKUP(R619,DMKH_NCC!$C$7:$G$150,4,0)),"")</f>
        <v/>
      </c>
      <c r="U619" s="446" t="str">
        <f>IFERROR(IF(R619="",VLOOKUP(Q619,DMKH_NCC!$C$7:$G$150,5,0),VLOOKUP(R619,DMKH_NCC!$C$7:$G$150,5,0)),"")</f>
        <v/>
      </c>
      <c r="V619" s="169"/>
      <c r="W619" s="169"/>
      <c r="X619" s="171"/>
      <c r="Y619" s="447" t="str">
        <f>IF($G619="","",IF(OR(MONTH($C619)=1,MONTH($C619)=2,MONTH($C619)=3),1,IF(OR(MONTH($C619)=4,MONTH($C619)=5,MONTH($C619)=6),2,IF(OR(MONTH($C619)=7,MONTH($C619)=8,MONTH($C619)=9),3,IF(OR(MONTH($C619)=10,MONTH($C619)=11,MONTH($C619)=12),4)))))</f>
        <v/>
      </c>
      <c r="Z619" s="447" t="str">
        <f>IF(C619="","","Ngày  "&amp;DAY(C619)&amp; "  "&amp;"Tháng  "&amp;MONTH(C619) &amp;"  "&amp;"Năm"&amp;"  " &amp;YEAR(C619))</f>
        <v/>
      </c>
      <c r="AA619" s="169"/>
      <c r="AB619" s="169"/>
      <c r="AC619" s="169"/>
      <c r="AD619" s="169"/>
      <c r="AE619" s="447" t="str">
        <f t="shared" si="25"/>
        <v/>
      </c>
      <c r="AF619" s="169"/>
      <c r="AG619" s="169"/>
    </row>
    <row r="620" spans="2:33" x14ac:dyDescent="0.25">
      <c r="B620" s="169"/>
      <c r="C620" s="170"/>
      <c r="D620" s="443"/>
      <c r="E620" s="169"/>
      <c r="F620" s="171"/>
      <c r="G620" s="169"/>
      <c r="H620" s="169"/>
      <c r="I620" s="172"/>
      <c r="J620" s="172"/>
      <c r="K620" s="173"/>
      <c r="L620" s="173"/>
      <c r="M620" s="173"/>
      <c r="N620" s="174"/>
      <c r="O620" s="444">
        <f t="shared" si="26"/>
        <v>0</v>
      </c>
      <c r="P620" s="169"/>
      <c r="Q620" s="436"/>
      <c r="R620" s="436"/>
      <c r="S620" s="445" t="str">
        <f>IFERROR(IF(R620="",VLOOKUP(Q620,DMKH_NCC!$C$7:$G$150,3,0),VLOOKUP(R620,DMKH_NCC!$C$7:$G$150,3,0)),"")</f>
        <v/>
      </c>
      <c r="T620" s="445" t="str">
        <f>IFERROR(IF(R620="",VLOOKUP(Q620,DMKH_NCC!$C$7:$G$150,4,0),VLOOKUP(R620,DMKH_NCC!$C$7:$G$150,4,0)),"")</f>
        <v/>
      </c>
      <c r="U620" s="446" t="str">
        <f>IFERROR(IF(R620="",VLOOKUP(Q620,DMKH_NCC!$C$7:$G$150,5,0),VLOOKUP(R620,DMKH_NCC!$C$7:$G$150,5,0)),"")</f>
        <v/>
      </c>
      <c r="V620" s="169"/>
      <c r="W620" s="169"/>
      <c r="X620" s="171"/>
      <c r="Y620" s="447" t="str">
        <f>IF($G620="","",IF(OR(MONTH($C620)=1,MONTH($C620)=2,MONTH($C620)=3),1,IF(OR(MONTH($C620)=4,MONTH($C620)=5,MONTH($C620)=6),2,IF(OR(MONTH($C620)=7,MONTH($C620)=8,MONTH($C620)=9),3,IF(OR(MONTH($C620)=10,MONTH($C620)=11,MONTH($C620)=12),4)))))</f>
        <v/>
      </c>
      <c r="Z620" s="447" t="str">
        <f>IF(C620="","","Ngày  "&amp;DAY(C620)&amp; "  "&amp;"Tháng  "&amp;MONTH(C620) &amp;"  "&amp;"Năm"&amp;"  " &amp;YEAR(C620))</f>
        <v/>
      </c>
      <c r="AA620" s="169"/>
      <c r="AB620" s="169"/>
      <c r="AC620" s="169"/>
      <c r="AD620" s="169"/>
      <c r="AE620" s="447" t="str">
        <f t="shared" si="25"/>
        <v/>
      </c>
      <c r="AF620" s="169"/>
      <c r="AG620" s="169"/>
    </row>
    <row r="621" spans="2:33" x14ac:dyDescent="0.25">
      <c r="B621" s="169"/>
      <c r="C621" s="170"/>
      <c r="D621" s="443"/>
      <c r="E621" s="169"/>
      <c r="F621" s="171"/>
      <c r="G621" s="169"/>
      <c r="H621" s="169"/>
      <c r="I621" s="172"/>
      <c r="J621" s="172"/>
      <c r="K621" s="173"/>
      <c r="L621" s="173"/>
      <c r="M621" s="173"/>
      <c r="N621" s="174"/>
      <c r="O621" s="444">
        <f t="shared" si="26"/>
        <v>0</v>
      </c>
      <c r="P621" s="169"/>
      <c r="Q621" s="436"/>
      <c r="R621" s="436"/>
      <c r="S621" s="445" t="str">
        <f>IFERROR(IF(R621="",VLOOKUP(Q621,DMKH_NCC!$C$7:$G$150,3,0),VLOOKUP(R621,DMKH_NCC!$C$7:$G$150,3,0)),"")</f>
        <v/>
      </c>
      <c r="T621" s="445" t="str">
        <f>IFERROR(IF(R621="",VLOOKUP(Q621,DMKH_NCC!$C$7:$G$150,4,0),VLOOKUP(R621,DMKH_NCC!$C$7:$G$150,4,0)),"")</f>
        <v/>
      </c>
      <c r="U621" s="446" t="str">
        <f>IFERROR(IF(R621="",VLOOKUP(Q621,DMKH_NCC!$C$7:$G$150,5,0),VLOOKUP(R621,DMKH_NCC!$C$7:$G$150,5,0)),"")</f>
        <v/>
      </c>
      <c r="V621" s="169"/>
      <c r="W621" s="169"/>
      <c r="X621" s="171"/>
      <c r="Y621" s="447" t="str">
        <f>IF($G621="","",IF(OR(MONTH($C621)=1,MONTH($C621)=2,MONTH($C621)=3),1,IF(OR(MONTH($C621)=4,MONTH($C621)=5,MONTH($C621)=6),2,IF(OR(MONTH($C621)=7,MONTH($C621)=8,MONTH($C621)=9),3,IF(OR(MONTH($C621)=10,MONTH($C621)=11,MONTH($C621)=12),4)))))</f>
        <v/>
      </c>
      <c r="Z621" s="447" t="str">
        <f>IF(C621="","","Ngày  "&amp;DAY(C621)&amp; "  "&amp;"Tháng  "&amp;MONTH(C621) &amp;"  "&amp;"Năm"&amp;"  " &amp;YEAR(C621))</f>
        <v/>
      </c>
      <c r="AA621" s="169"/>
      <c r="AB621" s="169"/>
      <c r="AC621" s="169"/>
      <c r="AD621" s="169"/>
      <c r="AE621" s="447" t="str">
        <f t="shared" si="25"/>
        <v/>
      </c>
      <c r="AF621" s="169"/>
      <c r="AG621" s="169"/>
    </row>
    <row r="622" spans="2:33" x14ac:dyDescent="0.25">
      <c r="B622" s="169"/>
      <c r="C622" s="170"/>
      <c r="D622" s="443"/>
      <c r="E622" s="169"/>
      <c r="F622" s="171"/>
      <c r="G622" s="169"/>
      <c r="H622" s="169"/>
      <c r="I622" s="172"/>
      <c r="J622" s="172"/>
      <c r="K622" s="173"/>
      <c r="L622" s="173"/>
      <c r="M622" s="173"/>
      <c r="N622" s="174"/>
      <c r="O622" s="444">
        <f t="shared" si="26"/>
        <v>0</v>
      </c>
      <c r="P622" s="169"/>
      <c r="Q622" s="436"/>
      <c r="R622" s="436"/>
      <c r="S622" s="445" t="str">
        <f>IFERROR(IF(R622="",VLOOKUP(Q622,DMKH_NCC!$C$7:$G$150,3,0),VLOOKUP(R622,DMKH_NCC!$C$7:$G$150,3,0)),"")</f>
        <v/>
      </c>
      <c r="T622" s="445" t="str">
        <f>IFERROR(IF(R622="",VLOOKUP(Q622,DMKH_NCC!$C$7:$G$150,4,0),VLOOKUP(R622,DMKH_NCC!$C$7:$G$150,4,0)),"")</f>
        <v/>
      </c>
      <c r="U622" s="446" t="str">
        <f>IFERROR(IF(R622="",VLOOKUP(Q622,DMKH_NCC!$C$7:$G$150,5,0),VLOOKUP(R622,DMKH_NCC!$C$7:$G$150,5,0)),"")</f>
        <v/>
      </c>
      <c r="V622" s="169"/>
      <c r="W622" s="169"/>
      <c r="X622" s="171"/>
      <c r="Y622" s="447" t="str">
        <f>IF($G622="","",IF(OR(MONTH($C622)=1,MONTH($C622)=2,MONTH($C622)=3),1,IF(OR(MONTH($C622)=4,MONTH($C622)=5,MONTH($C622)=6),2,IF(OR(MONTH($C622)=7,MONTH($C622)=8,MONTH($C622)=9),3,IF(OR(MONTH($C622)=10,MONTH($C622)=11,MONTH($C622)=12),4)))))</f>
        <v/>
      </c>
      <c r="Z622" s="447" t="str">
        <f>IF(C622="","","Ngày  "&amp;DAY(C622)&amp; "  "&amp;"Tháng  "&amp;MONTH(C622) &amp;"  "&amp;"Năm"&amp;"  " &amp;YEAR(C622))</f>
        <v/>
      </c>
      <c r="AA622" s="169"/>
      <c r="AB622" s="169"/>
      <c r="AC622" s="169"/>
      <c r="AD622" s="169"/>
      <c r="AE622" s="447" t="str">
        <f t="shared" si="25"/>
        <v/>
      </c>
      <c r="AF622" s="169"/>
      <c r="AG622" s="169"/>
    </row>
    <row r="623" spans="2:33" x14ac:dyDescent="0.25">
      <c r="B623" s="169"/>
      <c r="C623" s="170"/>
      <c r="D623" s="443"/>
      <c r="E623" s="169"/>
      <c r="F623" s="171"/>
      <c r="G623" s="169"/>
      <c r="H623" s="169"/>
      <c r="I623" s="172"/>
      <c r="J623" s="172"/>
      <c r="K623" s="173"/>
      <c r="L623" s="173"/>
      <c r="M623" s="173"/>
      <c r="N623" s="174"/>
      <c r="O623" s="444">
        <f t="shared" si="26"/>
        <v>0</v>
      </c>
      <c r="P623" s="169"/>
      <c r="Q623" s="436"/>
      <c r="R623" s="436"/>
      <c r="S623" s="445" t="str">
        <f>IFERROR(IF(R623="",VLOOKUP(Q623,DMKH_NCC!$C$7:$G$150,3,0),VLOOKUP(R623,DMKH_NCC!$C$7:$G$150,3,0)),"")</f>
        <v/>
      </c>
      <c r="T623" s="445" t="str">
        <f>IFERROR(IF(R623="",VLOOKUP(Q623,DMKH_NCC!$C$7:$G$150,4,0),VLOOKUP(R623,DMKH_NCC!$C$7:$G$150,4,0)),"")</f>
        <v/>
      </c>
      <c r="U623" s="446" t="str">
        <f>IFERROR(IF(R623="",VLOOKUP(Q623,DMKH_NCC!$C$7:$G$150,5,0),VLOOKUP(R623,DMKH_NCC!$C$7:$G$150,5,0)),"")</f>
        <v/>
      </c>
      <c r="V623" s="169"/>
      <c r="W623" s="169"/>
      <c r="X623" s="171"/>
      <c r="Y623" s="447" t="str">
        <f>IF($G623="","",IF(OR(MONTH($C623)=1,MONTH($C623)=2,MONTH($C623)=3),1,IF(OR(MONTH($C623)=4,MONTH($C623)=5,MONTH($C623)=6),2,IF(OR(MONTH($C623)=7,MONTH($C623)=8,MONTH($C623)=9),3,IF(OR(MONTH($C623)=10,MONTH($C623)=11,MONTH($C623)=12),4)))))</f>
        <v/>
      </c>
      <c r="Z623" s="447" t="str">
        <f>IF(C623="","","Ngày  "&amp;DAY(C623)&amp; "  "&amp;"Tháng  "&amp;MONTH(C623) &amp;"  "&amp;"Năm"&amp;"  " &amp;YEAR(C623))</f>
        <v/>
      </c>
      <c r="AA623" s="169"/>
      <c r="AB623" s="169"/>
      <c r="AC623" s="169"/>
      <c r="AD623" s="169"/>
      <c r="AE623" s="447" t="str">
        <f t="shared" si="25"/>
        <v/>
      </c>
      <c r="AF623" s="169"/>
      <c r="AG623" s="169"/>
    </row>
    <row r="624" spans="2:33" x14ac:dyDescent="0.25">
      <c r="B624" s="169"/>
      <c r="C624" s="170"/>
      <c r="D624" s="443"/>
      <c r="E624" s="169"/>
      <c r="F624" s="171"/>
      <c r="G624" s="169"/>
      <c r="H624" s="169"/>
      <c r="I624" s="172"/>
      <c r="J624" s="172"/>
      <c r="K624" s="173"/>
      <c r="L624" s="173"/>
      <c r="M624" s="173"/>
      <c r="N624" s="174"/>
      <c r="O624" s="444">
        <f t="shared" si="26"/>
        <v>0</v>
      </c>
      <c r="P624" s="169"/>
      <c r="Q624" s="436"/>
      <c r="R624" s="436"/>
      <c r="S624" s="445" t="str">
        <f>IFERROR(IF(R624="",VLOOKUP(Q624,DMKH_NCC!$C$7:$G$150,3,0),VLOOKUP(R624,DMKH_NCC!$C$7:$G$150,3,0)),"")</f>
        <v/>
      </c>
      <c r="T624" s="445" t="str">
        <f>IFERROR(IF(R624="",VLOOKUP(Q624,DMKH_NCC!$C$7:$G$150,4,0),VLOOKUP(R624,DMKH_NCC!$C$7:$G$150,4,0)),"")</f>
        <v/>
      </c>
      <c r="U624" s="446" t="str">
        <f>IFERROR(IF(R624="",VLOOKUP(Q624,DMKH_NCC!$C$7:$G$150,5,0),VLOOKUP(R624,DMKH_NCC!$C$7:$G$150,5,0)),"")</f>
        <v/>
      </c>
      <c r="V624" s="169"/>
      <c r="W624" s="169"/>
      <c r="X624" s="171"/>
      <c r="Y624" s="447" t="str">
        <f>IF($G624="","",IF(OR(MONTH($C624)=1,MONTH($C624)=2,MONTH($C624)=3),1,IF(OR(MONTH($C624)=4,MONTH($C624)=5,MONTH($C624)=6),2,IF(OR(MONTH($C624)=7,MONTH($C624)=8,MONTH($C624)=9),3,IF(OR(MONTH($C624)=10,MONTH($C624)=11,MONTH($C624)=12),4)))))</f>
        <v/>
      </c>
      <c r="Z624" s="447" t="str">
        <f>IF(C624="","","Ngày  "&amp;DAY(C624)&amp; "  "&amp;"Tháng  "&amp;MONTH(C624) &amp;"  "&amp;"Năm"&amp;"  " &amp;YEAR(C624))</f>
        <v/>
      </c>
      <c r="AA624" s="169"/>
      <c r="AB624" s="169"/>
      <c r="AC624" s="169"/>
      <c r="AD624" s="169"/>
      <c r="AE624" s="447" t="str">
        <f t="shared" si="25"/>
        <v/>
      </c>
      <c r="AF624" s="169"/>
      <c r="AG624" s="169"/>
    </row>
    <row r="625" spans="2:33" x14ac:dyDescent="0.25">
      <c r="B625" s="169"/>
      <c r="C625" s="170"/>
      <c r="D625" s="443"/>
      <c r="E625" s="169"/>
      <c r="F625" s="171"/>
      <c r="G625" s="169"/>
      <c r="H625" s="169"/>
      <c r="I625" s="172"/>
      <c r="J625" s="172"/>
      <c r="K625" s="173"/>
      <c r="L625" s="173"/>
      <c r="M625" s="173"/>
      <c r="N625" s="174"/>
      <c r="O625" s="444">
        <f t="shared" si="26"/>
        <v>0</v>
      </c>
      <c r="P625" s="169"/>
      <c r="Q625" s="436"/>
      <c r="R625" s="436"/>
      <c r="S625" s="445" t="str">
        <f>IFERROR(IF(R625="",VLOOKUP(Q625,DMKH_NCC!$C$7:$G$150,3,0),VLOOKUP(R625,DMKH_NCC!$C$7:$G$150,3,0)),"")</f>
        <v/>
      </c>
      <c r="T625" s="445" t="str">
        <f>IFERROR(IF(R625="",VLOOKUP(Q625,DMKH_NCC!$C$7:$G$150,4,0),VLOOKUP(R625,DMKH_NCC!$C$7:$G$150,4,0)),"")</f>
        <v/>
      </c>
      <c r="U625" s="446" t="str">
        <f>IFERROR(IF(R625="",VLOOKUP(Q625,DMKH_NCC!$C$7:$G$150,5,0),VLOOKUP(R625,DMKH_NCC!$C$7:$G$150,5,0)),"")</f>
        <v/>
      </c>
      <c r="V625" s="169"/>
      <c r="W625" s="169"/>
      <c r="X625" s="171"/>
      <c r="Y625" s="447" t="str">
        <f>IF($G625="","",IF(OR(MONTH($C625)=1,MONTH($C625)=2,MONTH($C625)=3),1,IF(OR(MONTH($C625)=4,MONTH($C625)=5,MONTH($C625)=6),2,IF(OR(MONTH($C625)=7,MONTH($C625)=8,MONTH($C625)=9),3,IF(OR(MONTH($C625)=10,MONTH($C625)=11,MONTH($C625)=12),4)))))</f>
        <v/>
      </c>
      <c r="Z625" s="447" t="str">
        <f>IF(C625="","","Ngày  "&amp;DAY(C625)&amp; "  "&amp;"Tháng  "&amp;MONTH(C625) &amp;"  "&amp;"Năm"&amp;"  " &amp;YEAR(C625))</f>
        <v/>
      </c>
      <c r="AA625" s="169"/>
      <c r="AB625" s="169"/>
      <c r="AC625" s="169"/>
      <c r="AD625" s="169"/>
      <c r="AE625" s="447" t="str">
        <f t="shared" si="25"/>
        <v/>
      </c>
      <c r="AF625" s="169"/>
      <c r="AG625" s="169"/>
    </row>
    <row r="626" spans="2:33" x14ac:dyDescent="0.25">
      <c r="B626" s="169"/>
      <c r="C626" s="170"/>
      <c r="D626" s="443"/>
      <c r="E626" s="169"/>
      <c r="F626" s="171"/>
      <c r="G626" s="169"/>
      <c r="H626" s="169"/>
      <c r="I626" s="172"/>
      <c r="J626" s="172"/>
      <c r="K626" s="173"/>
      <c r="L626" s="173"/>
      <c r="M626" s="173"/>
      <c r="N626" s="174"/>
      <c r="O626" s="444">
        <f t="shared" si="26"/>
        <v>0</v>
      </c>
      <c r="P626" s="169"/>
      <c r="Q626" s="436"/>
      <c r="R626" s="436"/>
      <c r="S626" s="445" t="str">
        <f>IFERROR(IF(R626="",VLOOKUP(Q626,DMKH_NCC!$C$7:$G$150,3,0),VLOOKUP(R626,DMKH_NCC!$C$7:$G$150,3,0)),"")</f>
        <v/>
      </c>
      <c r="T626" s="445" t="str">
        <f>IFERROR(IF(R626="",VLOOKUP(Q626,DMKH_NCC!$C$7:$G$150,4,0),VLOOKUP(R626,DMKH_NCC!$C$7:$G$150,4,0)),"")</f>
        <v/>
      </c>
      <c r="U626" s="446" t="str">
        <f>IFERROR(IF(R626="",VLOOKUP(Q626,DMKH_NCC!$C$7:$G$150,5,0),VLOOKUP(R626,DMKH_NCC!$C$7:$G$150,5,0)),"")</f>
        <v/>
      </c>
      <c r="V626" s="169"/>
      <c r="W626" s="169"/>
      <c r="X626" s="171"/>
      <c r="Y626" s="447" t="str">
        <f>IF($G626="","",IF(OR(MONTH($C626)=1,MONTH($C626)=2,MONTH($C626)=3),1,IF(OR(MONTH($C626)=4,MONTH($C626)=5,MONTH($C626)=6),2,IF(OR(MONTH($C626)=7,MONTH($C626)=8,MONTH($C626)=9),3,IF(OR(MONTH($C626)=10,MONTH($C626)=11,MONTH($C626)=12),4)))))</f>
        <v/>
      </c>
      <c r="Z626" s="447" t="str">
        <f>IF(C626="","","Ngày  "&amp;DAY(C626)&amp; "  "&amp;"Tháng  "&amp;MONTH(C626) &amp;"  "&amp;"Năm"&amp;"  " &amp;YEAR(C626))</f>
        <v/>
      </c>
      <c r="AA626" s="169"/>
      <c r="AB626" s="169"/>
      <c r="AC626" s="169"/>
      <c r="AD626" s="169"/>
      <c r="AE626" s="447" t="str">
        <f t="shared" si="25"/>
        <v/>
      </c>
      <c r="AF626" s="169"/>
      <c r="AG626" s="169"/>
    </row>
    <row r="627" spans="2:33" x14ac:dyDescent="0.25">
      <c r="B627" s="169"/>
      <c r="C627" s="170"/>
      <c r="D627" s="443"/>
      <c r="E627" s="169"/>
      <c r="F627" s="171"/>
      <c r="G627" s="169"/>
      <c r="H627" s="169"/>
      <c r="I627" s="172"/>
      <c r="J627" s="172"/>
      <c r="K627" s="173"/>
      <c r="L627" s="173"/>
      <c r="M627" s="173"/>
      <c r="N627" s="174"/>
      <c r="O627" s="444">
        <f t="shared" si="26"/>
        <v>0</v>
      </c>
      <c r="P627" s="169"/>
      <c r="Q627" s="436"/>
      <c r="R627" s="436"/>
      <c r="S627" s="445" t="str">
        <f>IFERROR(IF(R627="",VLOOKUP(Q627,DMKH_NCC!$C$7:$G$150,3,0),VLOOKUP(R627,DMKH_NCC!$C$7:$G$150,3,0)),"")</f>
        <v/>
      </c>
      <c r="T627" s="445" t="str">
        <f>IFERROR(IF(R627="",VLOOKUP(Q627,DMKH_NCC!$C$7:$G$150,4,0),VLOOKUP(R627,DMKH_NCC!$C$7:$G$150,4,0)),"")</f>
        <v/>
      </c>
      <c r="U627" s="446" t="str">
        <f>IFERROR(IF(R627="",VLOOKUP(Q627,DMKH_NCC!$C$7:$G$150,5,0),VLOOKUP(R627,DMKH_NCC!$C$7:$G$150,5,0)),"")</f>
        <v/>
      </c>
      <c r="V627" s="169"/>
      <c r="W627" s="169"/>
      <c r="X627" s="171"/>
      <c r="Y627" s="447" t="str">
        <f>IF($G627="","",IF(OR(MONTH($C627)=1,MONTH($C627)=2,MONTH($C627)=3),1,IF(OR(MONTH($C627)=4,MONTH($C627)=5,MONTH($C627)=6),2,IF(OR(MONTH($C627)=7,MONTH($C627)=8,MONTH($C627)=9),3,IF(OR(MONTH($C627)=10,MONTH($C627)=11,MONTH($C627)=12),4)))))</f>
        <v/>
      </c>
      <c r="Z627" s="447" t="str">
        <f>IF(C627="","","Ngày  "&amp;DAY(C627)&amp; "  "&amp;"Tháng  "&amp;MONTH(C627) &amp;"  "&amp;"Năm"&amp;"  " &amp;YEAR(C627))</f>
        <v/>
      </c>
      <c r="AA627" s="169"/>
      <c r="AB627" s="169"/>
      <c r="AC627" s="169"/>
      <c r="AD627" s="169"/>
      <c r="AE627" s="447" t="str">
        <f t="shared" si="25"/>
        <v/>
      </c>
      <c r="AF627" s="169"/>
      <c r="AG627" s="169"/>
    </row>
    <row r="628" spans="2:33" x14ac:dyDescent="0.25">
      <c r="B628" s="169"/>
      <c r="C628" s="170"/>
      <c r="D628" s="443"/>
      <c r="E628" s="169"/>
      <c r="F628" s="171"/>
      <c r="G628" s="169"/>
      <c r="H628" s="169"/>
      <c r="I628" s="172"/>
      <c r="J628" s="172"/>
      <c r="K628" s="173"/>
      <c r="L628" s="173"/>
      <c r="M628" s="173"/>
      <c r="N628" s="174"/>
      <c r="O628" s="444">
        <f t="shared" si="26"/>
        <v>0</v>
      </c>
      <c r="P628" s="169"/>
      <c r="Q628" s="436"/>
      <c r="R628" s="436"/>
      <c r="S628" s="445" t="str">
        <f>IFERROR(IF(R628="",VLOOKUP(Q628,DMKH_NCC!$C$7:$G$150,3,0),VLOOKUP(R628,DMKH_NCC!$C$7:$G$150,3,0)),"")</f>
        <v/>
      </c>
      <c r="T628" s="445" t="str">
        <f>IFERROR(IF(R628="",VLOOKUP(Q628,DMKH_NCC!$C$7:$G$150,4,0),VLOOKUP(R628,DMKH_NCC!$C$7:$G$150,4,0)),"")</f>
        <v/>
      </c>
      <c r="U628" s="446" t="str">
        <f>IFERROR(IF(R628="",VLOOKUP(Q628,DMKH_NCC!$C$7:$G$150,5,0),VLOOKUP(R628,DMKH_NCC!$C$7:$G$150,5,0)),"")</f>
        <v/>
      </c>
      <c r="V628" s="169"/>
      <c r="W628" s="169"/>
      <c r="X628" s="171"/>
      <c r="Y628" s="447" t="str">
        <f>IF($G628="","",IF(OR(MONTH($C628)=1,MONTH($C628)=2,MONTH($C628)=3),1,IF(OR(MONTH($C628)=4,MONTH($C628)=5,MONTH($C628)=6),2,IF(OR(MONTH($C628)=7,MONTH($C628)=8,MONTH($C628)=9),3,IF(OR(MONTH($C628)=10,MONTH($C628)=11,MONTH($C628)=12),4)))))</f>
        <v/>
      </c>
      <c r="Z628" s="447" t="str">
        <f>IF(C628="","","Ngày  "&amp;DAY(C628)&amp; "  "&amp;"Tháng  "&amp;MONTH(C628) &amp;"  "&amp;"Năm"&amp;"  " &amp;YEAR(C628))</f>
        <v/>
      </c>
      <c r="AA628" s="169"/>
      <c r="AB628" s="169"/>
      <c r="AC628" s="169"/>
      <c r="AD628" s="169"/>
      <c r="AE628" s="447" t="str">
        <f t="shared" si="25"/>
        <v/>
      </c>
      <c r="AF628" s="169"/>
      <c r="AG628" s="169"/>
    </row>
    <row r="629" spans="2:33" x14ac:dyDescent="0.25">
      <c r="B629" s="169"/>
      <c r="C629" s="170"/>
      <c r="D629" s="443"/>
      <c r="E629" s="169"/>
      <c r="F629" s="171"/>
      <c r="G629" s="169"/>
      <c r="H629" s="169"/>
      <c r="I629" s="172"/>
      <c r="J629" s="172"/>
      <c r="K629" s="173"/>
      <c r="L629" s="173"/>
      <c r="M629" s="173"/>
      <c r="N629" s="174"/>
      <c r="O629" s="444">
        <f t="shared" si="26"/>
        <v>0</v>
      </c>
      <c r="P629" s="169"/>
      <c r="Q629" s="436"/>
      <c r="R629" s="436"/>
      <c r="S629" s="445" t="str">
        <f>IFERROR(IF(R629="",VLOOKUP(Q629,DMKH_NCC!$C$7:$G$150,3,0),VLOOKUP(R629,DMKH_NCC!$C$7:$G$150,3,0)),"")</f>
        <v/>
      </c>
      <c r="T629" s="445" t="str">
        <f>IFERROR(IF(R629="",VLOOKUP(Q629,DMKH_NCC!$C$7:$G$150,4,0),VLOOKUP(R629,DMKH_NCC!$C$7:$G$150,4,0)),"")</f>
        <v/>
      </c>
      <c r="U629" s="446" t="str">
        <f>IFERROR(IF(R629="",VLOOKUP(Q629,DMKH_NCC!$C$7:$G$150,5,0),VLOOKUP(R629,DMKH_NCC!$C$7:$G$150,5,0)),"")</f>
        <v/>
      </c>
      <c r="V629" s="169"/>
      <c r="W629" s="169"/>
      <c r="X629" s="171"/>
      <c r="Y629" s="447" t="str">
        <f>IF($G629="","",IF(OR(MONTH($C629)=1,MONTH($C629)=2,MONTH($C629)=3),1,IF(OR(MONTH($C629)=4,MONTH($C629)=5,MONTH($C629)=6),2,IF(OR(MONTH($C629)=7,MONTH($C629)=8,MONTH($C629)=9),3,IF(OR(MONTH($C629)=10,MONTH($C629)=11,MONTH($C629)=12),4)))))</f>
        <v/>
      </c>
      <c r="Z629" s="447" t="str">
        <f>IF(C629="","","Ngày  "&amp;DAY(C629)&amp; "  "&amp;"Tháng  "&amp;MONTH(C629) &amp;"  "&amp;"Năm"&amp;"  " &amp;YEAR(C629))</f>
        <v/>
      </c>
      <c r="AA629" s="169"/>
      <c r="AB629" s="169"/>
      <c r="AC629" s="169"/>
      <c r="AD629" s="169"/>
      <c r="AE629" s="447" t="str">
        <f t="shared" si="25"/>
        <v/>
      </c>
      <c r="AF629" s="169"/>
      <c r="AG629" s="169"/>
    </row>
    <row r="630" spans="2:33" x14ac:dyDescent="0.25">
      <c r="B630" s="169"/>
      <c r="C630" s="170"/>
      <c r="D630" s="443"/>
      <c r="E630" s="169"/>
      <c r="F630" s="171"/>
      <c r="G630" s="169"/>
      <c r="H630" s="169"/>
      <c r="I630" s="172"/>
      <c r="J630" s="172"/>
      <c r="K630" s="173"/>
      <c r="L630" s="173"/>
      <c r="M630" s="173"/>
      <c r="N630" s="174"/>
      <c r="O630" s="444">
        <f t="shared" si="26"/>
        <v>0</v>
      </c>
      <c r="P630" s="169"/>
      <c r="Q630" s="436"/>
      <c r="R630" s="436"/>
      <c r="S630" s="445" t="str">
        <f>IFERROR(IF(R630="",VLOOKUP(Q630,DMKH_NCC!$C$7:$G$150,3,0),VLOOKUP(R630,DMKH_NCC!$C$7:$G$150,3,0)),"")</f>
        <v/>
      </c>
      <c r="T630" s="445" t="str">
        <f>IFERROR(IF(R630="",VLOOKUP(Q630,DMKH_NCC!$C$7:$G$150,4,0),VLOOKUP(R630,DMKH_NCC!$C$7:$G$150,4,0)),"")</f>
        <v/>
      </c>
      <c r="U630" s="446" t="str">
        <f>IFERROR(IF(R630="",VLOOKUP(Q630,DMKH_NCC!$C$7:$G$150,5,0),VLOOKUP(R630,DMKH_NCC!$C$7:$G$150,5,0)),"")</f>
        <v/>
      </c>
      <c r="V630" s="169"/>
      <c r="W630" s="169"/>
      <c r="X630" s="171"/>
      <c r="Y630" s="447" t="str">
        <f>IF($G630="","",IF(OR(MONTH($C630)=1,MONTH($C630)=2,MONTH($C630)=3),1,IF(OR(MONTH($C630)=4,MONTH($C630)=5,MONTH($C630)=6),2,IF(OR(MONTH($C630)=7,MONTH($C630)=8,MONTH($C630)=9),3,IF(OR(MONTH($C630)=10,MONTH($C630)=11,MONTH($C630)=12),4)))))</f>
        <v/>
      </c>
      <c r="Z630" s="447" t="str">
        <f>IF(C630="","","Ngày  "&amp;DAY(C630)&amp; "  "&amp;"Tháng  "&amp;MONTH(C630) &amp;"  "&amp;"Năm"&amp;"  " &amp;YEAR(C630))</f>
        <v/>
      </c>
      <c r="AA630" s="169"/>
      <c r="AB630" s="169"/>
      <c r="AC630" s="169"/>
      <c r="AD630" s="169"/>
      <c r="AE630" s="447" t="str">
        <f t="shared" si="25"/>
        <v/>
      </c>
      <c r="AF630" s="169"/>
      <c r="AG630" s="169"/>
    </row>
    <row r="631" spans="2:33" x14ac:dyDescent="0.25">
      <c r="B631" s="169"/>
      <c r="C631" s="170"/>
      <c r="D631" s="443"/>
      <c r="E631" s="169"/>
      <c r="F631" s="171"/>
      <c r="G631" s="169"/>
      <c r="H631" s="169"/>
      <c r="I631" s="172"/>
      <c r="J631" s="172"/>
      <c r="K631" s="173"/>
      <c r="L631" s="173"/>
      <c r="M631" s="173"/>
      <c r="N631" s="174"/>
      <c r="O631" s="444">
        <f t="shared" si="26"/>
        <v>0</v>
      </c>
      <c r="P631" s="169"/>
      <c r="Q631" s="436"/>
      <c r="R631" s="436"/>
      <c r="S631" s="445" t="str">
        <f>IFERROR(IF(R631="",VLOOKUP(Q631,DMKH_NCC!$C$7:$G$150,3,0),VLOOKUP(R631,DMKH_NCC!$C$7:$G$150,3,0)),"")</f>
        <v/>
      </c>
      <c r="T631" s="445" t="str">
        <f>IFERROR(IF(R631="",VLOOKUP(Q631,DMKH_NCC!$C$7:$G$150,4,0),VLOOKUP(R631,DMKH_NCC!$C$7:$G$150,4,0)),"")</f>
        <v/>
      </c>
      <c r="U631" s="446" t="str">
        <f>IFERROR(IF(R631="",VLOOKUP(Q631,DMKH_NCC!$C$7:$G$150,5,0),VLOOKUP(R631,DMKH_NCC!$C$7:$G$150,5,0)),"")</f>
        <v/>
      </c>
      <c r="V631" s="169"/>
      <c r="W631" s="169"/>
      <c r="X631" s="171"/>
      <c r="Y631" s="447" t="str">
        <f>IF($G631="","",IF(OR(MONTH($C631)=1,MONTH($C631)=2,MONTH($C631)=3),1,IF(OR(MONTH($C631)=4,MONTH($C631)=5,MONTH($C631)=6),2,IF(OR(MONTH($C631)=7,MONTH($C631)=8,MONTH($C631)=9),3,IF(OR(MONTH($C631)=10,MONTH($C631)=11,MONTH($C631)=12),4)))))</f>
        <v/>
      </c>
      <c r="Z631" s="447" t="str">
        <f>IF(C631="","","Ngày  "&amp;DAY(C631)&amp; "  "&amp;"Tháng  "&amp;MONTH(C631) &amp;"  "&amp;"Năm"&amp;"  " &amp;YEAR(C631))</f>
        <v/>
      </c>
      <c r="AA631" s="169"/>
      <c r="AB631" s="169"/>
      <c r="AC631" s="169"/>
      <c r="AD631" s="169"/>
      <c r="AE631" s="447" t="str">
        <f t="shared" si="25"/>
        <v/>
      </c>
      <c r="AF631" s="169"/>
      <c r="AG631" s="169"/>
    </row>
    <row r="632" spans="2:33" x14ac:dyDescent="0.25">
      <c r="B632" s="169"/>
      <c r="C632" s="170"/>
      <c r="D632" s="443"/>
      <c r="E632" s="169"/>
      <c r="F632" s="171"/>
      <c r="G632" s="169"/>
      <c r="H632" s="169"/>
      <c r="I632" s="172"/>
      <c r="J632" s="172"/>
      <c r="K632" s="173"/>
      <c r="L632" s="173"/>
      <c r="M632" s="173"/>
      <c r="N632" s="174"/>
      <c r="O632" s="444">
        <f t="shared" si="26"/>
        <v>0</v>
      </c>
      <c r="P632" s="169"/>
      <c r="Q632" s="436"/>
      <c r="R632" s="436"/>
      <c r="S632" s="445" t="str">
        <f>IFERROR(IF(R632="",VLOOKUP(Q632,DMKH_NCC!$C$7:$G$150,3,0),VLOOKUP(R632,DMKH_NCC!$C$7:$G$150,3,0)),"")</f>
        <v/>
      </c>
      <c r="T632" s="445" t="str">
        <f>IFERROR(IF(R632="",VLOOKUP(Q632,DMKH_NCC!$C$7:$G$150,4,0),VLOOKUP(R632,DMKH_NCC!$C$7:$G$150,4,0)),"")</f>
        <v/>
      </c>
      <c r="U632" s="446" t="str">
        <f>IFERROR(IF(R632="",VLOOKUP(Q632,DMKH_NCC!$C$7:$G$150,5,0),VLOOKUP(R632,DMKH_NCC!$C$7:$G$150,5,0)),"")</f>
        <v/>
      </c>
      <c r="V632" s="169"/>
      <c r="W632" s="169"/>
      <c r="X632" s="171"/>
      <c r="Y632" s="447" t="str">
        <f>IF($G632="","",IF(OR(MONTH($C632)=1,MONTH($C632)=2,MONTH($C632)=3),1,IF(OR(MONTH($C632)=4,MONTH($C632)=5,MONTH($C632)=6),2,IF(OR(MONTH($C632)=7,MONTH($C632)=8,MONTH($C632)=9),3,IF(OR(MONTH($C632)=10,MONTH($C632)=11,MONTH($C632)=12),4)))))</f>
        <v/>
      </c>
      <c r="Z632" s="447" t="str">
        <f>IF(C632="","","Ngày  "&amp;DAY(C632)&amp; "  "&amp;"Tháng  "&amp;MONTH(C632) &amp;"  "&amp;"Năm"&amp;"  " &amp;YEAR(C632))</f>
        <v/>
      </c>
      <c r="AA632" s="169"/>
      <c r="AB632" s="169"/>
      <c r="AC632" s="169"/>
      <c r="AD632" s="169"/>
      <c r="AE632" s="447" t="str">
        <f t="shared" si="25"/>
        <v/>
      </c>
      <c r="AF632" s="169"/>
      <c r="AG632" s="169"/>
    </row>
    <row r="633" spans="2:33" x14ac:dyDescent="0.25">
      <c r="B633" s="169"/>
      <c r="C633" s="170"/>
      <c r="D633" s="443"/>
      <c r="E633" s="169"/>
      <c r="F633" s="171"/>
      <c r="G633" s="169"/>
      <c r="H633" s="169"/>
      <c r="I633" s="172"/>
      <c r="J633" s="172"/>
      <c r="K633" s="173"/>
      <c r="L633" s="173"/>
      <c r="M633" s="173"/>
      <c r="N633" s="174"/>
      <c r="O633" s="444">
        <f t="shared" si="26"/>
        <v>0</v>
      </c>
      <c r="P633" s="169"/>
      <c r="Q633" s="436"/>
      <c r="R633" s="436"/>
      <c r="S633" s="445" t="str">
        <f>IFERROR(IF(R633="",VLOOKUP(Q633,DMKH_NCC!$C$7:$G$150,3,0),VLOOKUP(R633,DMKH_NCC!$C$7:$G$150,3,0)),"")</f>
        <v/>
      </c>
      <c r="T633" s="445" t="str">
        <f>IFERROR(IF(R633="",VLOOKUP(Q633,DMKH_NCC!$C$7:$G$150,4,0),VLOOKUP(R633,DMKH_NCC!$C$7:$G$150,4,0)),"")</f>
        <v/>
      </c>
      <c r="U633" s="446" t="str">
        <f>IFERROR(IF(R633="",VLOOKUP(Q633,DMKH_NCC!$C$7:$G$150,5,0),VLOOKUP(R633,DMKH_NCC!$C$7:$G$150,5,0)),"")</f>
        <v/>
      </c>
      <c r="V633" s="169"/>
      <c r="W633" s="169"/>
      <c r="X633" s="171"/>
      <c r="Y633" s="447" t="str">
        <f>IF($G633="","",IF(OR(MONTH($C633)=1,MONTH($C633)=2,MONTH($C633)=3),1,IF(OR(MONTH($C633)=4,MONTH($C633)=5,MONTH($C633)=6),2,IF(OR(MONTH($C633)=7,MONTH($C633)=8,MONTH($C633)=9),3,IF(OR(MONTH($C633)=10,MONTH($C633)=11,MONTH($C633)=12),4)))))</f>
        <v/>
      </c>
      <c r="Z633" s="447" t="str">
        <f>IF(C633="","","Ngày  "&amp;DAY(C633)&amp; "  "&amp;"Tháng  "&amp;MONTH(C633) &amp;"  "&amp;"Năm"&amp;"  " &amp;YEAR(C633))</f>
        <v/>
      </c>
      <c r="AA633" s="169"/>
      <c r="AB633" s="169"/>
      <c r="AC633" s="169"/>
      <c r="AD633" s="169"/>
      <c r="AE633" s="447" t="str">
        <f t="shared" si="25"/>
        <v/>
      </c>
      <c r="AF633" s="169"/>
      <c r="AG633" s="169"/>
    </row>
    <row r="634" spans="2:33" x14ac:dyDescent="0.25">
      <c r="B634" s="169"/>
      <c r="C634" s="170"/>
      <c r="D634" s="443"/>
      <c r="E634" s="169"/>
      <c r="F634" s="171"/>
      <c r="G634" s="169"/>
      <c r="H634" s="169"/>
      <c r="I634" s="172"/>
      <c r="J634" s="172"/>
      <c r="K634" s="173"/>
      <c r="L634" s="173"/>
      <c r="M634" s="173"/>
      <c r="N634" s="174"/>
      <c r="O634" s="444">
        <f t="shared" si="26"/>
        <v>0</v>
      </c>
      <c r="P634" s="169"/>
      <c r="Q634" s="436"/>
      <c r="R634" s="436"/>
      <c r="S634" s="445" t="str">
        <f>IFERROR(IF(R634="",VLOOKUP(Q634,DMKH_NCC!$C$7:$G$150,3,0),VLOOKUP(R634,DMKH_NCC!$C$7:$G$150,3,0)),"")</f>
        <v/>
      </c>
      <c r="T634" s="445" t="str">
        <f>IFERROR(IF(R634="",VLOOKUP(Q634,DMKH_NCC!$C$7:$G$150,4,0),VLOOKUP(R634,DMKH_NCC!$C$7:$G$150,4,0)),"")</f>
        <v/>
      </c>
      <c r="U634" s="446" t="str">
        <f>IFERROR(IF(R634="",VLOOKUP(Q634,DMKH_NCC!$C$7:$G$150,5,0),VLOOKUP(R634,DMKH_NCC!$C$7:$G$150,5,0)),"")</f>
        <v/>
      </c>
      <c r="V634" s="169"/>
      <c r="W634" s="169"/>
      <c r="X634" s="171"/>
      <c r="Y634" s="447" t="str">
        <f>IF($G634="","",IF(OR(MONTH($C634)=1,MONTH($C634)=2,MONTH($C634)=3),1,IF(OR(MONTH($C634)=4,MONTH($C634)=5,MONTH($C634)=6),2,IF(OR(MONTH($C634)=7,MONTH($C634)=8,MONTH($C634)=9),3,IF(OR(MONTH($C634)=10,MONTH($C634)=11,MONTH($C634)=12),4)))))</f>
        <v/>
      </c>
      <c r="Z634" s="447" t="str">
        <f>IF(C634="","","Ngày  "&amp;DAY(C634)&amp; "  "&amp;"Tháng  "&amp;MONTH(C634) &amp;"  "&amp;"Năm"&amp;"  " &amp;YEAR(C634))</f>
        <v/>
      </c>
      <c r="AA634" s="169"/>
      <c r="AB634" s="169"/>
      <c r="AC634" s="169"/>
      <c r="AD634" s="169"/>
      <c r="AE634" s="447" t="str">
        <f t="shared" si="25"/>
        <v/>
      </c>
      <c r="AF634" s="169"/>
      <c r="AG634" s="169"/>
    </row>
    <row r="635" spans="2:33" x14ac:dyDescent="0.25">
      <c r="B635" s="169"/>
      <c r="C635" s="170"/>
      <c r="D635" s="443"/>
      <c r="E635" s="169"/>
      <c r="F635" s="171"/>
      <c r="G635" s="169"/>
      <c r="H635" s="169"/>
      <c r="I635" s="172"/>
      <c r="J635" s="172"/>
      <c r="K635" s="173"/>
      <c r="L635" s="173"/>
      <c r="M635" s="173"/>
      <c r="N635" s="174"/>
      <c r="O635" s="444">
        <f t="shared" si="26"/>
        <v>0</v>
      </c>
      <c r="P635" s="169"/>
      <c r="Q635" s="436"/>
      <c r="R635" s="436"/>
      <c r="S635" s="445" t="str">
        <f>IFERROR(IF(R635="",VLOOKUP(Q635,DMKH_NCC!$C$7:$G$150,3,0),VLOOKUP(R635,DMKH_NCC!$C$7:$G$150,3,0)),"")</f>
        <v/>
      </c>
      <c r="T635" s="445" t="str">
        <f>IFERROR(IF(R635="",VLOOKUP(Q635,DMKH_NCC!$C$7:$G$150,4,0),VLOOKUP(R635,DMKH_NCC!$C$7:$G$150,4,0)),"")</f>
        <v/>
      </c>
      <c r="U635" s="446" t="str">
        <f>IFERROR(IF(R635="",VLOOKUP(Q635,DMKH_NCC!$C$7:$G$150,5,0),VLOOKUP(R635,DMKH_NCC!$C$7:$G$150,5,0)),"")</f>
        <v/>
      </c>
      <c r="V635" s="169"/>
      <c r="W635" s="169"/>
      <c r="X635" s="171"/>
      <c r="Y635" s="447" t="str">
        <f>IF($G635="","",IF(OR(MONTH($C635)=1,MONTH($C635)=2,MONTH($C635)=3),1,IF(OR(MONTH($C635)=4,MONTH($C635)=5,MONTH($C635)=6),2,IF(OR(MONTH($C635)=7,MONTH($C635)=8,MONTH($C635)=9),3,IF(OR(MONTH($C635)=10,MONTH($C635)=11,MONTH($C635)=12),4)))))</f>
        <v/>
      </c>
      <c r="Z635" s="447" t="str">
        <f>IF(C635="","","Ngày  "&amp;DAY(C635)&amp; "  "&amp;"Tháng  "&amp;MONTH(C635) &amp;"  "&amp;"Năm"&amp;"  " &amp;YEAR(C635))</f>
        <v/>
      </c>
      <c r="AA635" s="169"/>
      <c r="AB635" s="169"/>
      <c r="AC635" s="169"/>
      <c r="AD635" s="169"/>
      <c r="AE635" s="447" t="str">
        <f t="shared" si="25"/>
        <v/>
      </c>
      <c r="AF635" s="169"/>
      <c r="AG635" s="169"/>
    </row>
    <row r="636" spans="2:33" x14ac:dyDescent="0.25">
      <c r="B636" s="169"/>
      <c r="C636" s="170"/>
      <c r="D636" s="443"/>
      <c r="E636" s="169"/>
      <c r="F636" s="171"/>
      <c r="G636" s="169"/>
      <c r="H636" s="169"/>
      <c r="I636" s="172"/>
      <c r="J636" s="172"/>
      <c r="K636" s="173"/>
      <c r="L636" s="173"/>
      <c r="M636" s="173"/>
      <c r="N636" s="174"/>
      <c r="O636" s="444">
        <f t="shared" si="26"/>
        <v>0</v>
      </c>
      <c r="P636" s="169"/>
      <c r="Q636" s="436"/>
      <c r="R636" s="436"/>
      <c r="S636" s="445" t="str">
        <f>IFERROR(IF(R636="",VLOOKUP(Q636,DMKH_NCC!$C$7:$G$150,3,0),VLOOKUP(R636,DMKH_NCC!$C$7:$G$150,3,0)),"")</f>
        <v/>
      </c>
      <c r="T636" s="445" t="str">
        <f>IFERROR(IF(R636="",VLOOKUP(Q636,DMKH_NCC!$C$7:$G$150,4,0),VLOOKUP(R636,DMKH_NCC!$C$7:$G$150,4,0)),"")</f>
        <v/>
      </c>
      <c r="U636" s="446" t="str">
        <f>IFERROR(IF(R636="",VLOOKUP(Q636,DMKH_NCC!$C$7:$G$150,5,0),VLOOKUP(R636,DMKH_NCC!$C$7:$G$150,5,0)),"")</f>
        <v/>
      </c>
      <c r="V636" s="169"/>
      <c r="W636" s="169"/>
      <c r="X636" s="171"/>
      <c r="Y636" s="447" t="str">
        <f>IF($G636="","",IF(OR(MONTH($C636)=1,MONTH($C636)=2,MONTH($C636)=3),1,IF(OR(MONTH($C636)=4,MONTH($C636)=5,MONTH($C636)=6),2,IF(OR(MONTH($C636)=7,MONTH($C636)=8,MONTH($C636)=9),3,IF(OR(MONTH($C636)=10,MONTH($C636)=11,MONTH($C636)=12),4)))))</f>
        <v/>
      </c>
      <c r="Z636" s="447" t="str">
        <f>IF(C636="","","Ngày  "&amp;DAY(C636)&amp; "  "&amp;"Tháng  "&amp;MONTH(C636) &amp;"  "&amp;"Năm"&amp;"  " &amp;YEAR(C636))</f>
        <v/>
      </c>
      <c r="AA636" s="169"/>
      <c r="AB636" s="169"/>
      <c r="AC636" s="169"/>
      <c r="AD636" s="169"/>
      <c r="AE636" s="447" t="str">
        <f t="shared" si="25"/>
        <v/>
      </c>
      <c r="AF636" s="169"/>
      <c r="AG636" s="169"/>
    </row>
    <row r="637" spans="2:33" x14ac:dyDescent="0.25">
      <c r="B637" s="169"/>
      <c r="C637" s="170"/>
      <c r="D637" s="443"/>
      <c r="E637" s="169"/>
      <c r="F637" s="171"/>
      <c r="G637" s="169"/>
      <c r="H637" s="169"/>
      <c r="I637" s="172"/>
      <c r="J637" s="172"/>
      <c r="K637" s="173"/>
      <c r="L637" s="173"/>
      <c r="M637" s="173"/>
      <c r="N637" s="174"/>
      <c r="O637" s="444">
        <f t="shared" si="26"/>
        <v>0</v>
      </c>
      <c r="P637" s="169"/>
      <c r="Q637" s="436"/>
      <c r="R637" s="436"/>
      <c r="S637" s="445" t="str">
        <f>IFERROR(IF(R637="",VLOOKUP(Q637,DMKH_NCC!$C$7:$G$150,3,0),VLOOKUP(R637,DMKH_NCC!$C$7:$G$150,3,0)),"")</f>
        <v/>
      </c>
      <c r="T637" s="445" t="str">
        <f>IFERROR(IF(R637="",VLOOKUP(Q637,DMKH_NCC!$C$7:$G$150,4,0),VLOOKUP(R637,DMKH_NCC!$C$7:$G$150,4,0)),"")</f>
        <v/>
      </c>
      <c r="U637" s="446" t="str">
        <f>IFERROR(IF(R637="",VLOOKUP(Q637,DMKH_NCC!$C$7:$G$150,5,0),VLOOKUP(R637,DMKH_NCC!$C$7:$G$150,5,0)),"")</f>
        <v/>
      </c>
      <c r="V637" s="169"/>
      <c r="W637" s="169"/>
      <c r="X637" s="171"/>
      <c r="Y637" s="447" t="str">
        <f>IF($G637="","",IF(OR(MONTH($C637)=1,MONTH($C637)=2,MONTH($C637)=3),1,IF(OR(MONTH($C637)=4,MONTH($C637)=5,MONTH($C637)=6),2,IF(OR(MONTH($C637)=7,MONTH($C637)=8,MONTH($C637)=9),3,IF(OR(MONTH($C637)=10,MONTH($C637)=11,MONTH($C637)=12),4)))))</f>
        <v/>
      </c>
      <c r="Z637" s="447" t="str">
        <f>IF(C637="","","Ngày  "&amp;DAY(C637)&amp; "  "&amp;"Tháng  "&amp;MONTH(C637) &amp;"  "&amp;"Năm"&amp;"  " &amp;YEAR(C637))</f>
        <v/>
      </c>
      <c r="AA637" s="169"/>
      <c r="AB637" s="169"/>
      <c r="AC637" s="169"/>
      <c r="AD637" s="169"/>
      <c r="AE637" s="447" t="str">
        <f t="shared" si="25"/>
        <v/>
      </c>
      <c r="AF637" s="169"/>
      <c r="AG637" s="169"/>
    </row>
    <row r="638" spans="2:33" x14ac:dyDescent="0.25">
      <c r="B638" s="169"/>
      <c r="C638" s="170"/>
      <c r="D638" s="443"/>
      <c r="E638" s="169"/>
      <c r="F638" s="171"/>
      <c r="G638" s="169"/>
      <c r="H638" s="169"/>
      <c r="I638" s="172"/>
      <c r="J638" s="172"/>
      <c r="K638" s="173"/>
      <c r="L638" s="173"/>
      <c r="M638" s="173"/>
      <c r="N638" s="174"/>
      <c r="O638" s="444">
        <f t="shared" si="26"/>
        <v>0</v>
      </c>
      <c r="P638" s="169"/>
      <c r="Q638" s="436"/>
      <c r="R638" s="436"/>
      <c r="S638" s="445" t="str">
        <f>IFERROR(IF(R638="",VLOOKUP(Q638,DMKH_NCC!$C$7:$G$150,3,0),VLOOKUP(R638,DMKH_NCC!$C$7:$G$150,3,0)),"")</f>
        <v/>
      </c>
      <c r="T638" s="445" t="str">
        <f>IFERROR(IF(R638="",VLOOKUP(Q638,DMKH_NCC!$C$7:$G$150,4,0),VLOOKUP(R638,DMKH_NCC!$C$7:$G$150,4,0)),"")</f>
        <v/>
      </c>
      <c r="U638" s="446" t="str">
        <f>IFERROR(IF(R638="",VLOOKUP(Q638,DMKH_NCC!$C$7:$G$150,5,0),VLOOKUP(R638,DMKH_NCC!$C$7:$G$150,5,0)),"")</f>
        <v/>
      </c>
      <c r="V638" s="169"/>
      <c r="W638" s="169"/>
      <c r="X638" s="171"/>
      <c r="Y638" s="447" t="str">
        <f>IF($G638="","",IF(OR(MONTH($C638)=1,MONTH($C638)=2,MONTH($C638)=3),1,IF(OR(MONTH($C638)=4,MONTH($C638)=5,MONTH($C638)=6),2,IF(OR(MONTH($C638)=7,MONTH($C638)=8,MONTH($C638)=9),3,IF(OR(MONTH($C638)=10,MONTH($C638)=11,MONTH($C638)=12),4)))))</f>
        <v/>
      </c>
      <c r="Z638" s="447" t="str">
        <f>IF(C638="","","Ngày  "&amp;DAY(C638)&amp; "  "&amp;"Tháng  "&amp;MONTH(C638) &amp;"  "&amp;"Năm"&amp;"  " &amp;YEAR(C638))</f>
        <v/>
      </c>
      <c r="AA638" s="169"/>
      <c r="AB638" s="169"/>
      <c r="AC638" s="169"/>
      <c r="AD638" s="169"/>
      <c r="AE638" s="447" t="str">
        <f t="shared" si="25"/>
        <v/>
      </c>
      <c r="AF638" s="169"/>
      <c r="AG638" s="169"/>
    </row>
    <row r="639" spans="2:33" x14ac:dyDescent="0.25">
      <c r="B639" s="169"/>
      <c r="C639" s="170"/>
      <c r="D639" s="443"/>
      <c r="E639" s="169"/>
      <c r="F639" s="171"/>
      <c r="G639" s="169"/>
      <c r="H639" s="169"/>
      <c r="I639" s="172"/>
      <c r="J639" s="172"/>
      <c r="K639" s="173"/>
      <c r="L639" s="173"/>
      <c r="M639" s="173"/>
      <c r="N639" s="174"/>
      <c r="O639" s="444">
        <f t="shared" si="26"/>
        <v>0</v>
      </c>
      <c r="P639" s="169"/>
      <c r="Q639" s="436"/>
      <c r="R639" s="436"/>
      <c r="S639" s="445" t="str">
        <f>IFERROR(IF(R639="",VLOOKUP(Q639,DMKH_NCC!$C$7:$G$150,3,0),VLOOKUP(R639,DMKH_NCC!$C$7:$G$150,3,0)),"")</f>
        <v/>
      </c>
      <c r="T639" s="445" t="str">
        <f>IFERROR(IF(R639="",VLOOKUP(Q639,DMKH_NCC!$C$7:$G$150,4,0),VLOOKUP(R639,DMKH_NCC!$C$7:$G$150,4,0)),"")</f>
        <v/>
      </c>
      <c r="U639" s="446" t="str">
        <f>IFERROR(IF(R639="",VLOOKUP(Q639,DMKH_NCC!$C$7:$G$150,5,0),VLOOKUP(R639,DMKH_NCC!$C$7:$G$150,5,0)),"")</f>
        <v/>
      </c>
      <c r="V639" s="169"/>
      <c r="W639" s="169"/>
      <c r="X639" s="171"/>
      <c r="Y639" s="447" t="str">
        <f>IF($G639="","",IF(OR(MONTH($C639)=1,MONTH($C639)=2,MONTH($C639)=3),1,IF(OR(MONTH($C639)=4,MONTH($C639)=5,MONTH($C639)=6),2,IF(OR(MONTH($C639)=7,MONTH($C639)=8,MONTH($C639)=9),3,IF(OR(MONTH($C639)=10,MONTH($C639)=11,MONTH($C639)=12),4)))))</f>
        <v/>
      </c>
      <c r="Z639" s="447" t="str">
        <f>IF(C639="","","Ngày  "&amp;DAY(C639)&amp; "  "&amp;"Tháng  "&amp;MONTH(C639) &amp;"  "&amp;"Năm"&amp;"  " &amp;YEAR(C639))</f>
        <v/>
      </c>
      <c r="AA639" s="169"/>
      <c r="AB639" s="169"/>
      <c r="AC639" s="169"/>
      <c r="AD639" s="169"/>
      <c r="AE639" s="447" t="str">
        <f t="shared" si="25"/>
        <v/>
      </c>
      <c r="AF639" s="169"/>
      <c r="AG639" s="169"/>
    </row>
    <row r="640" spans="2:33" x14ac:dyDescent="0.25">
      <c r="B640" s="169"/>
      <c r="C640" s="170"/>
      <c r="D640" s="443"/>
      <c r="E640" s="169"/>
      <c r="F640" s="171"/>
      <c r="G640" s="169"/>
      <c r="H640" s="169"/>
      <c r="I640" s="172"/>
      <c r="J640" s="172"/>
      <c r="K640" s="173"/>
      <c r="L640" s="173"/>
      <c r="M640" s="173"/>
      <c r="N640" s="174"/>
      <c r="O640" s="444">
        <f t="shared" si="26"/>
        <v>0</v>
      </c>
      <c r="P640" s="169"/>
      <c r="Q640" s="436"/>
      <c r="R640" s="436"/>
      <c r="S640" s="445" t="str">
        <f>IFERROR(IF(R640="",VLOOKUP(Q640,DMKH_NCC!$C$7:$G$150,3,0),VLOOKUP(R640,DMKH_NCC!$C$7:$G$150,3,0)),"")</f>
        <v/>
      </c>
      <c r="T640" s="445" t="str">
        <f>IFERROR(IF(R640="",VLOOKUP(Q640,DMKH_NCC!$C$7:$G$150,4,0),VLOOKUP(R640,DMKH_NCC!$C$7:$G$150,4,0)),"")</f>
        <v/>
      </c>
      <c r="U640" s="446" t="str">
        <f>IFERROR(IF(R640="",VLOOKUP(Q640,DMKH_NCC!$C$7:$G$150,5,0),VLOOKUP(R640,DMKH_NCC!$C$7:$G$150,5,0)),"")</f>
        <v/>
      </c>
      <c r="V640" s="169"/>
      <c r="W640" s="169"/>
      <c r="X640" s="171"/>
      <c r="Y640" s="447" t="str">
        <f>IF($G640="","",IF(OR(MONTH($C640)=1,MONTH($C640)=2,MONTH($C640)=3),1,IF(OR(MONTH($C640)=4,MONTH($C640)=5,MONTH($C640)=6),2,IF(OR(MONTH($C640)=7,MONTH($C640)=8,MONTH($C640)=9),3,IF(OR(MONTH($C640)=10,MONTH($C640)=11,MONTH($C640)=12),4)))))</f>
        <v/>
      </c>
      <c r="Z640" s="447" t="str">
        <f>IF(C640="","","Ngày  "&amp;DAY(C640)&amp; "  "&amp;"Tháng  "&amp;MONTH(C640) &amp;"  "&amp;"Năm"&amp;"  " &amp;YEAR(C640))</f>
        <v/>
      </c>
      <c r="AA640" s="169"/>
      <c r="AB640" s="169"/>
      <c r="AC640" s="169"/>
      <c r="AD640" s="169"/>
      <c r="AE640" s="447" t="str">
        <f t="shared" si="25"/>
        <v/>
      </c>
      <c r="AF640" s="169"/>
      <c r="AG640" s="169"/>
    </row>
    <row r="641" spans="2:33" x14ac:dyDescent="0.25">
      <c r="B641" s="169"/>
      <c r="C641" s="170"/>
      <c r="D641" s="443"/>
      <c r="E641" s="169"/>
      <c r="F641" s="171"/>
      <c r="G641" s="169"/>
      <c r="H641" s="169"/>
      <c r="I641" s="172"/>
      <c r="J641" s="172"/>
      <c r="K641" s="173"/>
      <c r="L641" s="173"/>
      <c r="M641" s="173"/>
      <c r="N641" s="174"/>
      <c r="O641" s="444">
        <f t="shared" si="26"/>
        <v>0</v>
      </c>
      <c r="P641" s="169"/>
      <c r="Q641" s="436"/>
      <c r="R641" s="436"/>
      <c r="S641" s="445" t="str">
        <f>IFERROR(IF(R641="",VLOOKUP(Q641,DMKH_NCC!$C$7:$G$150,3,0),VLOOKUP(R641,DMKH_NCC!$C$7:$G$150,3,0)),"")</f>
        <v/>
      </c>
      <c r="T641" s="445" t="str">
        <f>IFERROR(IF(R641="",VLOOKUP(Q641,DMKH_NCC!$C$7:$G$150,4,0),VLOOKUP(R641,DMKH_NCC!$C$7:$G$150,4,0)),"")</f>
        <v/>
      </c>
      <c r="U641" s="446" t="str">
        <f>IFERROR(IF(R641="",VLOOKUP(Q641,DMKH_NCC!$C$7:$G$150,5,0),VLOOKUP(R641,DMKH_NCC!$C$7:$G$150,5,0)),"")</f>
        <v/>
      </c>
      <c r="V641" s="169"/>
      <c r="W641" s="169"/>
      <c r="X641" s="171"/>
      <c r="Y641" s="447" t="str">
        <f>IF($G641="","",IF(OR(MONTH($C641)=1,MONTH($C641)=2,MONTH($C641)=3),1,IF(OR(MONTH($C641)=4,MONTH($C641)=5,MONTH($C641)=6),2,IF(OR(MONTH($C641)=7,MONTH($C641)=8,MONTH($C641)=9),3,IF(OR(MONTH($C641)=10,MONTH($C641)=11,MONTH($C641)=12),4)))))</f>
        <v/>
      </c>
      <c r="Z641" s="447" t="str">
        <f>IF(C641="","","Ngày  "&amp;DAY(C641)&amp; "  "&amp;"Tháng  "&amp;MONTH(C641) &amp;"  "&amp;"Năm"&amp;"  " &amp;YEAR(C641))</f>
        <v/>
      </c>
      <c r="AA641" s="169"/>
      <c r="AB641" s="169"/>
      <c r="AC641" s="169"/>
      <c r="AD641" s="169"/>
      <c r="AE641" s="447" t="str">
        <f t="shared" si="25"/>
        <v/>
      </c>
      <c r="AF641" s="169"/>
      <c r="AG641" s="169"/>
    </row>
    <row r="642" spans="2:33" x14ac:dyDescent="0.25">
      <c r="B642" s="169"/>
      <c r="C642" s="170"/>
      <c r="D642" s="443"/>
      <c r="E642" s="169"/>
      <c r="F642" s="171"/>
      <c r="G642" s="169"/>
      <c r="H642" s="169"/>
      <c r="I642" s="172"/>
      <c r="J642" s="172"/>
      <c r="K642" s="173"/>
      <c r="L642" s="173"/>
      <c r="M642" s="173"/>
      <c r="N642" s="174"/>
      <c r="O642" s="444">
        <f t="shared" si="26"/>
        <v>0</v>
      </c>
      <c r="P642" s="169"/>
      <c r="Q642" s="436"/>
      <c r="R642" s="436"/>
      <c r="S642" s="445" t="str">
        <f>IFERROR(IF(R642="",VLOOKUP(Q642,DMKH_NCC!$C$7:$G$150,3,0),VLOOKUP(R642,DMKH_NCC!$C$7:$G$150,3,0)),"")</f>
        <v/>
      </c>
      <c r="T642" s="445" t="str">
        <f>IFERROR(IF(R642="",VLOOKUP(Q642,DMKH_NCC!$C$7:$G$150,4,0),VLOOKUP(R642,DMKH_NCC!$C$7:$G$150,4,0)),"")</f>
        <v/>
      </c>
      <c r="U642" s="446" t="str">
        <f>IFERROR(IF(R642="",VLOOKUP(Q642,DMKH_NCC!$C$7:$G$150,5,0),VLOOKUP(R642,DMKH_NCC!$C$7:$G$150,5,0)),"")</f>
        <v/>
      </c>
      <c r="V642" s="169"/>
      <c r="W642" s="169"/>
      <c r="X642" s="171"/>
      <c r="Y642" s="447" t="str">
        <f>IF($G642="","",IF(OR(MONTH($C642)=1,MONTH($C642)=2,MONTH($C642)=3),1,IF(OR(MONTH($C642)=4,MONTH($C642)=5,MONTH($C642)=6),2,IF(OR(MONTH($C642)=7,MONTH($C642)=8,MONTH($C642)=9),3,IF(OR(MONTH($C642)=10,MONTH($C642)=11,MONTH($C642)=12),4)))))</f>
        <v/>
      </c>
      <c r="Z642" s="447" t="str">
        <f>IF(C642="","","Ngày  "&amp;DAY(C642)&amp; "  "&amp;"Tháng  "&amp;MONTH(C642) &amp;"  "&amp;"Năm"&amp;"  " &amp;YEAR(C642))</f>
        <v/>
      </c>
      <c r="AA642" s="169"/>
      <c r="AB642" s="169"/>
      <c r="AC642" s="169"/>
      <c r="AD642" s="169"/>
      <c r="AE642" s="447" t="str">
        <f t="shared" si="25"/>
        <v/>
      </c>
      <c r="AF642" s="169"/>
      <c r="AG642" s="169"/>
    </row>
    <row r="643" spans="2:33" x14ac:dyDescent="0.25">
      <c r="B643" s="169"/>
      <c r="C643" s="170"/>
      <c r="D643" s="443"/>
      <c r="E643" s="169"/>
      <c r="F643" s="171"/>
      <c r="G643" s="169"/>
      <c r="H643" s="169"/>
      <c r="I643" s="172"/>
      <c r="J643" s="172"/>
      <c r="K643" s="173"/>
      <c r="L643" s="173"/>
      <c r="M643" s="173"/>
      <c r="N643" s="174"/>
      <c r="O643" s="444">
        <f t="shared" si="26"/>
        <v>0</v>
      </c>
      <c r="P643" s="169"/>
      <c r="Q643" s="436"/>
      <c r="R643" s="436"/>
      <c r="S643" s="445" t="str">
        <f>IFERROR(IF(R643="",VLOOKUP(Q643,DMKH_NCC!$C$7:$G$150,3,0),VLOOKUP(R643,DMKH_NCC!$C$7:$G$150,3,0)),"")</f>
        <v/>
      </c>
      <c r="T643" s="445" t="str">
        <f>IFERROR(IF(R643="",VLOOKUP(Q643,DMKH_NCC!$C$7:$G$150,4,0),VLOOKUP(R643,DMKH_NCC!$C$7:$G$150,4,0)),"")</f>
        <v/>
      </c>
      <c r="U643" s="446" t="str">
        <f>IFERROR(IF(R643="",VLOOKUP(Q643,DMKH_NCC!$C$7:$G$150,5,0),VLOOKUP(R643,DMKH_NCC!$C$7:$G$150,5,0)),"")</f>
        <v/>
      </c>
      <c r="V643" s="169"/>
      <c r="W643" s="169"/>
      <c r="X643" s="171"/>
      <c r="Y643" s="447" t="str">
        <f>IF($G643="","",IF(OR(MONTH($C643)=1,MONTH($C643)=2,MONTH($C643)=3),1,IF(OR(MONTH($C643)=4,MONTH($C643)=5,MONTH($C643)=6),2,IF(OR(MONTH($C643)=7,MONTH($C643)=8,MONTH($C643)=9),3,IF(OR(MONTH($C643)=10,MONTH($C643)=11,MONTH($C643)=12),4)))))</f>
        <v/>
      </c>
      <c r="Z643" s="447" t="str">
        <f>IF(C643="","","Ngày  "&amp;DAY(C643)&amp; "  "&amp;"Tháng  "&amp;MONTH(C643) &amp;"  "&amp;"Năm"&amp;"  " &amp;YEAR(C643))</f>
        <v/>
      </c>
      <c r="AA643" s="169"/>
      <c r="AB643" s="169"/>
      <c r="AC643" s="169"/>
      <c r="AD643" s="169"/>
      <c r="AE643" s="447" t="str">
        <f t="shared" si="25"/>
        <v/>
      </c>
      <c r="AF643" s="169"/>
      <c r="AG643" s="169"/>
    </row>
    <row r="644" spans="2:33" x14ac:dyDescent="0.25">
      <c r="B644" s="169"/>
      <c r="C644" s="170"/>
      <c r="D644" s="443"/>
      <c r="E644" s="169"/>
      <c r="F644" s="171"/>
      <c r="G644" s="169"/>
      <c r="H644" s="169"/>
      <c r="I644" s="172"/>
      <c r="J644" s="172"/>
      <c r="K644" s="173"/>
      <c r="L644" s="173"/>
      <c r="M644" s="173"/>
      <c r="N644" s="174"/>
      <c r="O644" s="444">
        <f t="shared" si="26"/>
        <v>0</v>
      </c>
      <c r="P644" s="169"/>
      <c r="Q644" s="436"/>
      <c r="R644" s="436"/>
      <c r="S644" s="445" t="str">
        <f>IFERROR(IF(R644="",VLOOKUP(Q644,DMKH_NCC!$C$7:$G$150,3,0),VLOOKUP(R644,DMKH_NCC!$C$7:$G$150,3,0)),"")</f>
        <v/>
      </c>
      <c r="T644" s="445" t="str">
        <f>IFERROR(IF(R644="",VLOOKUP(Q644,DMKH_NCC!$C$7:$G$150,4,0),VLOOKUP(R644,DMKH_NCC!$C$7:$G$150,4,0)),"")</f>
        <v/>
      </c>
      <c r="U644" s="446" t="str">
        <f>IFERROR(IF(R644="",VLOOKUP(Q644,DMKH_NCC!$C$7:$G$150,5,0),VLOOKUP(R644,DMKH_NCC!$C$7:$G$150,5,0)),"")</f>
        <v/>
      </c>
      <c r="V644" s="169"/>
      <c r="W644" s="169"/>
      <c r="X644" s="171"/>
      <c r="Y644" s="447" t="str">
        <f>IF($G644="","",IF(OR(MONTH($C644)=1,MONTH($C644)=2,MONTH($C644)=3),1,IF(OR(MONTH($C644)=4,MONTH($C644)=5,MONTH($C644)=6),2,IF(OR(MONTH($C644)=7,MONTH($C644)=8,MONTH($C644)=9),3,IF(OR(MONTH($C644)=10,MONTH($C644)=11,MONTH($C644)=12),4)))))</f>
        <v/>
      </c>
      <c r="Z644" s="447" t="str">
        <f>IF(C644="","","Ngày  "&amp;DAY(C644)&amp; "  "&amp;"Tháng  "&amp;MONTH(C644) &amp;"  "&amp;"Năm"&amp;"  " &amp;YEAR(C644))</f>
        <v/>
      </c>
      <c r="AA644" s="169"/>
      <c r="AB644" s="169"/>
      <c r="AC644" s="169"/>
      <c r="AD644" s="169"/>
      <c r="AE644" s="447" t="str">
        <f t="shared" si="25"/>
        <v/>
      </c>
      <c r="AF644" s="169"/>
      <c r="AG644" s="169"/>
    </row>
    <row r="645" spans="2:33" x14ac:dyDescent="0.25">
      <c r="B645" s="169"/>
      <c r="C645" s="170"/>
      <c r="D645" s="443"/>
      <c r="E645" s="169"/>
      <c r="F645" s="171"/>
      <c r="G645" s="169"/>
      <c r="H645" s="169"/>
      <c r="I645" s="172"/>
      <c r="J645" s="172"/>
      <c r="K645" s="173"/>
      <c r="L645" s="173"/>
      <c r="M645" s="173"/>
      <c r="N645" s="174"/>
      <c r="O645" s="444">
        <f t="shared" si="26"/>
        <v>0</v>
      </c>
      <c r="P645" s="169"/>
      <c r="Q645" s="436"/>
      <c r="R645" s="436"/>
      <c r="S645" s="445" t="str">
        <f>IFERROR(IF(R645="",VLOOKUP(Q645,DMKH_NCC!$C$7:$G$150,3,0),VLOOKUP(R645,DMKH_NCC!$C$7:$G$150,3,0)),"")</f>
        <v/>
      </c>
      <c r="T645" s="445" t="str">
        <f>IFERROR(IF(R645="",VLOOKUP(Q645,DMKH_NCC!$C$7:$G$150,4,0),VLOOKUP(R645,DMKH_NCC!$C$7:$G$150,4,0)),"")</f>
        <v/>
      </c>
      <c r="U645" s="446" t="str">
        <f>IFERROR(IF(R645="",VLOOKUP(Q645,DMKH_NCC!$C$7:$G$150,5,0),VLOOKUP(R645,DMKH_NCC!$C$7:$G$150,5,0)),"")</f>
        <v/>
      </c>
      <c r="V645" s="169"/>
      <c r="W645" s="169"/>
      <c r="X645" s="171"/>
      <c r="Y645" s="447" t="str">
        <f>IF($G645="","",IF(OR(MONTH($C645)=1,MONTH($C645)=2,MONTH($C645)=3),1,IF(OR(MONTH($C645)=4,MONTH($C645)=5,MONTH($C645)=6),2,IF(OR(MONTH($C645)=7,MONTH($C645)=8,MONTH($C645)=9),3,IF(OR(MONTH($C645)=10,MONTH($C645)=11,MONTH($C645)=12),4)))))</f>
        <v/>
      </c>
      <c r="Z645" s="447" t="str">
        <f>IF(C645="","","Ngày  "&amp;DAY(C645)&amp; "  "&amp;"Tháng  "&amp;MONTH(C645) &amp;"  "&amp;"Năm"&amp;"  " &amp;YEAR(C645))</f>
        <v/>
      </c>
      <c r="AA645" s="169"/>
      <c r="AB645" s="169"/>
      <c r="AC645" s="169"/>
      <c r="AD645" s="169"/>
      <c r="AE645" s="447" t="str">
        <f t="shared" ref="AE645:AE708" si="27">IF(G645="","",IF(G645="MV",G645&amp;Y645,IF(G645="BR",G645&amp;N645&amp;Y645)))</f>
        <v/>
      </c>
      <c r="AF645" s="169"/>
      <c r="AG645" s="169"/>
    </row>
    <row r="646" spans="2:33" x14ac:dyDescent="0.25">
      <c r="B646" s="169"/>
      <c r="C646" s="170"/>
      <c r="D646" s="443"/>
      <c r="E646" s="169"/>
      <c r="F646" s="171"/>
      <c r="G646" s="169"/>
      <c r="H646" s="169"/>
      <c r="I646" s="172"/>
      <c r="J646" s="172"/>
      <c r="K646" s="173"/>
      <c r="L646" s="173"/>
      <c r="M646" s="173"/>
      <c r="N646" s="174"/>
      <c r="O646" s="444">
        <f t="shared" ref="O646:O709" si="28">N646*K646</f>
        <v>0</v>
      </c>
      <c r="P646" s="169"/>
      <c r="Q646" s="436"/>
      <c r="R646" s="436"/>
      <c r="S646" s="445" t="str">
        <f>IFERROR(IF(R646="",VLOOKUP(Q646,DMKH_NCC!$C$7:$G$150,3,0),VLOOKUP(R646,DMKH_NCC!$C$7:$G$150,3,0)),"")</f>
        <v/>
      </c>
      <c r="T646" s="445" t="str">
        <f>IFERROR(IF(R646="",VLOOKUP(Q646,DMKH_NCC!$C$7:$G$150,4,0),VLOOKUP(R646,DMKH_NCC!$C$7:$G$150,4,0)),"")</f>
        <v/>
      </c>
      <c r="U646" s="446" t="str">
        <f>IFERROR(IF(R646="",VLOOKUP(Q646,DMKH_NCC!$C$7:$G$150,5,0),VLOOKUP(R646,DMKH_NCC!$C$7:$G$150,5,0)),"")</f>
        <v/>
      </c>
      <c r="V646" s="169"/>
      <c r="W646" s="169"/>
      <c r="X646" s="171"/>
      <c r="Y646" s="447" t="str">
        <f>IF($G646="","",IF(OR(MONTH($C646)=1,MONTH($C646)=2,MONTH($C646)=3),1,IF(OR(MONTH($C646)=4,MONTH($C646)=5,MONTH($C646)=6),2,IF(OR(MONTH($C646)=7,MONTH($C646)=8,MONTH($C646)=9),3,IF(OR(MONTH($C646)=10,MONTH($C646)=11,MONTH($C646)=12),4)))))</f>
        <v/>
      </c>
      <c r="Z646" s="447" t="str">
        <f>IF(C646="","","Ngày  "&amp;DAY(C646)&amp; "  "&amp;"Tháng  "&amp;MONTH(C646) &amp;"  "&amp;"Năm"&amp;"  " &amp;YEAR(C646))</f>
        <v/>
      </c>
      <c r="AA646" s="169"/>
      <c r="AB646" s="169"/>
      <c r="AC646" s="169"/>
      <c r="AD646" s="169"/>
      <c r="AE646" s="447" t="str">
        <f t="shared" si="27"/>
        <v/>
      </c>
      <c r="AF646" s="169"/>
      <c r="AG646" s="169"/>
    </row>
    <row r="647" spans="2:33" x14ac:dyDescent="0.25">
      <c r="B647" s="169"/>
      <c r="C647" s="170"/>
      <c r="D647" s="443"/>
      <c r="E647" s="169"/>
      <c r="F647" s="171"/>
      <c r="G647" s="169"/>
      <c r="H647" s="169"/>
      <c r="I647" s="172"/>
      <c r="J647" s="172"/>
      <c r="K647" s="173"/>
      <c r="L647" s="173"/>
      <c r="M647" s="173"/>
      <c r="N647" s="174"/>
      <c r="O647" s="444">
        <f t="shared" si="28"/>
        <v>0</v>
      </c>
      <c r="P647" s="169"/>
      <c r="Q647" s="436"/>
      <c r="R647" s="436"/>
      <c r="S647" s="445" t="str">
        <f>IFERROR(IF(R647="",VLOOKUP(Q647,DMKH_NCC!$C$7:$G$150,3,0),VLOOKUP(R647,DMKH_NCC!$C$7:$G$150,3,0)),"")</f>
        <v/>
      </c>
      <c r="T647" s="445" t="str">
        <f>IFERROR(IF(R647="",VLOOKUP(Q647,DMKH_NCC!$C$7:$G$150,4,0),VLOOKUP(R647,DMKH_NCC!$C$7:$G$150,4,0)),"")</f>
        <v/>
      </c>
      <c r="U647" s="446" t="str">
        <f>IFERROR(IF(R647="",VLOOKUP(Q647,DMKH_NCC!$C$7:$G$150,5,0),VLOOKUP(R647,DMKH_NCC!$C$7:$G$150,5,0)),"")</f>
        <v/>
      </c>
      <c r="V647" s="169"/>
      <c r="W647" s="169"/>
      <c r="X647" s="171"/>
      <c r="Y647" s="447" t="str">
        <f>IF($G647="","",IF(OR(MONTH($C647)=1,MONTH($C647)=2,MONTH($C647)=3),1,IF(OR(MONTH($C647)=4,MONTH($C647)=5,MONTH($C647)=6),2,IF(OR(MONTH($C647)=7,MONTH($C647)=8,MONTH($C647)=9),3,IF(OR(MONTH($C647)=10,MONTH($C647)=11,MONTH($C647)=12),4)))))</f>
        <v/>
      </c>
      <c r="Z647" s="447" t="str">
        <f>IF(C647="","","Ngày  "&amp;DAY(C647)&amp; "  "&amp;"Tháng  "&amp;MONTH(C647) &amp;"  "&amp;"Năm"&amp;"  " &amp;YEAR(C647))</f>
        <v/>
      </c>
      <c r="AA647" s="169"/>
      <c r="AB647" s="169"/>
      <c r="AC647" s="169"/>
      <c r="AD647" s="169"/>
      <c r="AE647" s="447" t="str">
        <f t="shared" si="27"/>
        <v/>
      </c>
      <c r="AF647" s="169"/>
      <c r="AG647" s="169"/>
    </row>
    <row r="648" spans="2:33" x14ac:dyDescent="0.25">
      <c r="B648" s="169"/>
      <c r="C648" s="170"/>
      <c r="D648" s="443"/>
      <c r="E648" s="169"/>
      <c r="F648" s="171"/>
      <c r="G648" s="169"/>
      <c r="H648" s="169"/>
      <c r="I648" s="172"/>
      <c r="J648" s="172"/>
      <c r="K648" s="173"/>
      <c r="L648" s="173"/>
      <c r="M648" s="173"/>
      <c r="N648" s="174"/>
      <c r="O648" s="444">
        <f t="shared" si="28"/>
        <v>0</v>
      </c>
      <c r="P648" s="169"/>
      <c r="Q648" s="436"/>
      <c r="R648" s="436"/>
      <c r="S648" s="445" t="str">
        <f>IFERROR(IF(R648="",VLOOKUP(Q648,DMKH_NCC!$C$7:$G$150,3,0),VLOOKUP(R648,DMKH_NCC!$C$7:$G$150,3,0)),"")</f>
        <v/>
      </c>
      <c r="T648" s="445" t="str">
        <f>IFERROR(IF(R648="",VLOOKUP(Q648,DMKH_NCC!$C$7:$G$150,4,0),VLOOKUP(R648,DMKH_NCC!$C$7:$G$150,4,0)),"")</f>
        <v/>
      </c>
      <c r="U648" s="446" t="str">
        <f>IFERROR(IF(R648="",VLOOKUP(Q648,DMKH_NCC!$C$7:$G$150,5,0),VLOOKUP(R648,DMKH_NCC!$C$7:$G$150,5,0)),"")</f>
        <v/>
      </c>
      <c r="V648" s="169"/>
      <c r="W648" s="169"/>
      <c r="X648" s="171"/>
      <c r="Y648" s="447" t="str">
        <f>IF($G648="","",IF(OR(MONTH($C648)=1,MONTH($C648)=2,MONTH($C648)=3),1,IF(OR(MONTH($C648)=4,MONTH($C648)=5,MONTH($C648)=6),2,IF(OR(MONTH($C648)=7,MONTH($C648)=8,MONTH($C648)=9),3,IF(OR(MONTH($C648)=10,MONTH($C648)=11,MONTH($C648)=12),4)))))</f>
        <v/>
      </c>
      <c r="Z648" s="447" t="str">
        <f>IF(C648="","","Ngày  "&amp;DAY(C648)&amp; "  "&amp;"Tháng  "&amp;MONTH(C648) &amp;"  "&amp;"Năm"&amp;"  " &amp;YEAR(C648))</f>
        <v/>
      </c>
      <c r="AA648" s="169"/>
      <c r="AB648" s="169"/>
      <c r="AC648" s="169"/>
      <c r="AD648" s="169"/>
      <c r="AE648" s="447" t="str">
        <f t="shared" si="27"/>
        <v/>
      </c>
      <c r="AF648" s="169"/>
      <c r="AG648" s="169"/>
    </row>
    <row r="649" spans="2:33" x14ac:dyDescent="0.25">
      <c r="B649" s="169"/>
      <c r="C649" s="170"/>
      <c r="D649" s="443"/>
      <c r="E649" s="169"/>
      <c r="F649" s="171"/>
      <c r="G649" s="169"/>
      <c r="H649" s="169"/>
      <c r="I649" s="172"/>
      <c r="J649" s="172"/>
      <c r="K649" s="173"/>
      <c r="L649" s="173"/>
      <c r="M649" s="173"/>
      <c r="N649" s="174"/>
      <c r="O649" s="444">
        <f t="shared" si="28"/>
        <v>0</v>
      </c>
      <c r="P649" s="169"/>
      <c r="Q649" s="436"/>
      <c r="R649" s="436"/>
      <c r="S649" s="445" t="str">
        <f>IFERROR(IF(R649="",VLOOKUP(Q649,DMKH_NCC!$C$7:$G$150,3,0),VLOOKUP(R649,DMKH_NCC!$C$7:$G$150,3,0)),"")</f>
        <v/>
      </c>
      <c r="T649" s="445" t="str">
        <f>IFERROR(IF(R649="",VLOOKUP(Q649,DMKH_NCC!$C$7:$G$150,4,0),VLOOKUP(R649,DMKH_NCC!$C$7:$G$150,4,0)),"")</f>
        <v/>
      </c>
      <c r="U649" s="446" t="str">
        <f>IFERROR(IF(R649="",VLOOKUP(Q649,DMKH_NCC!$C$7:$G$150,5,0),VLOOKUP(R649,DMKH_NCC!$C$7:$G$150,5,0)),"")</f>
        <v/>
      </c>
      <c r="V649" s="169"/>
      <c r="W649" s="169"/>
      <c r="X649" s="171"/>
      <c r="Y649" s="447" t="str">
        <f>IF($G649="","",IF(OR(MONTH($C649)=1,MONTH($C649)=2,MONTH($C649)=3),1,IF(OR(MONTH($C649)=4,MONTH($C649)=5,MONTH($C649)=6),2,IF(OR(MONTH($C649)=7,MONTH($C649)=8,MONTH($C649)=9),3,IF(OR(MONTH($C649)=10,MONTH($C649)=11,MONTH($C649)=12),4)))))</f>
        <v/>
      </c>
      <c r="Z649" s="447" t="str">
        <f>IF(C649="","","Ngày  "&amp;DAY(C649)&amp; "  "&amp;"Tháng  "&amp;MONTH(C649) &amp;"  "&amp;"Năm"&amp;"  " &amp;YEAR(C649))</f>
        <v/>
      </c>
      <c r="AA649" s="169"/>
      <c r="AB649" s="169"/>
      <c r="AC649" s="169"/>
      <c r="AD649" s="169"/>
      <c r="AE649" s="447" t="str">
        <f t="shared" si="27"/>
        <v/>
      </c>
      <c r="AF649" s="169"/>
      <c r="AG649" s="169"/>
    </row>
    <row r="650" spans="2:33" x14ac:dyDescent="0.25">
      <c r="B650" s="169"/>
      <c r="C650" s="170"/>
      <c r="D650" s="443"/>
      <c r="E650" s="169"/>
      <c r="F650" s="171"/>
      <c r="G650" s="169"/>
      <c r="H650" s="169"/>
      <c r="I650" s="172"/>
      <c r="J650" s="172"/>
      <c r="K650" s="173"/>
      <c r="L650" s="173"/>
      <c r="M650" s="173"/>
      <c r="N650" s="174"/>
      <c r="O650" s="444">
        <f t="shared" si="28"/>
        <v>0</v>
      </c>
      <c r="P650" s="169"/>
      <c r="Q650" s="436"/>
      <c r="R650" s="436"/>
      <c r="S650" s="445" t="str">
        <f>IFERROR(IF(R650="",VLOOKUP(Q650,DMKH_NCC!$C$7:$G$150,3,0),VLOOKUP(R650,DMKH_NCC!$C$7:$G$150,3,0)),"")</f>
        <v/>
      </c>
      <c r="T650" s="445" t="str">
        <f>IFERROR(IF(R650="",VLOOKUP(Q650,DMKH_NCC!$C$7:$G$150,4,0),VLOOKUP(R650,DMKH_NCC!$C$7:$G$150,4,0)),"")</f>
        <v/>
      </c>
      <c r="U650" s="446" t="str">
        <f>IFERROR(IF(R650="",VLOOKUP(Q650,DMKH_NCC!$C$7:$G$150,5,0),VLOOKUP(R650,DMKH_NCC!$C$7:$G$150,5,0)),"")</f>
        <v/>
      </c>
      <c r="V650" s="169"/>
      <c r="W650" s="169"/>
      <c r="X650" s="171"/>
      <c r="Y650" s="447" t="str">
        <f>IF($G650="","",IF(OR(MONTH($C650)=1,MONTH($C650)=2,MONTH($C650)=3),1,IF(OR(MONTH($C650)=4,MONTH($C650)=5,MONTH($C650)=6),2,IF(OR(MONTH($C650)=7,MONTH($C650)=8,MONTH($C650)=9),3,IF(OR(MONTH($C650)=10,MONTH($C650)=11,MONTH($C650)=12),4)))))</f>
        <v/>
      </c>
      <c r="Z650" s="447" t="str">
        <f>IF(C650="","","Ngày  "&amp;DAY(C650)&amp; "  "&amp;"Tháng  "&amp;MONTH(C650) &amp;"  "&amp;"Năm"&amp;"  " &amp;YEAR(C650))</f>
        <v/>
      </c>
      <c r="AA650" s="169"/>
      <c r="AB650" s="169"/>
      <c r="AC650" s="169"/>
      <c r="AD650" s="169"/>
      <c r="AE650" s="447" t="str">
        <f t="shared" si="27"/>
        <v/>
      </c>
      <c r="AF650" s="169"/>
      <c r="AG650" s="169"/>
    </row>
    <row r="651" spans="2:33" x14ac:dyDescent="0.25">
      <c r="B651" s="169"/>
      <c r="C651" s="170"/>
      <c r="D651" s="443"/>
      <c r="E651" s="169"/>
      <c r="F651" s="171"/>
      <c r="G651" s="169"/>
      <c r="H651" s="169"/>
      <c r="I651" s="172"/>
      <c r="J651" s="172"/>
      <c r="K651" s="173"/>
      <c r="L651" s="173"/>
      <c r="M651" s="173"/>
      <c r="N651" s="174"/>
      <c r="O651" s="444">
        <f t="shared" si="28"/>
        <v>0</v>
      </c>
      <c r="P651" s="169"/>
      <c r="Q651" s="436"/>
      <c r="R651" s="436"/>
      <c r="S651" s="445" t="str">
        <f>IFERROR(IF(R651="",VLOOKUP(Q651,DMKH_NCC!$C$7:$G$150,3,0),VLOOKUP(R651,DMKH_NCC!$C$7:$G$150,3,0)),"")</f>
        <v/>
      </c>
      <c r="T651" s="445" t="str">
        <f>IFERROR(IF(R651="",VLOOKUP(Q651,DMKH_NCC!$C$7:$G$150,4,0),VLOOKUP(R651,DMKH_NCC!$C$7:$G$150,4,0)),"")</f>
        <v/>
      </c>
      <c r="U651" s="446" t="str">
        <f>IFERROR(IF(R651="",VLOOKUP(Q651,DMKH_NCC!$C$7:$G$150,5,0),VLOOKUP(R651,DMKH_NCC!$C$7:$G$150,5,0)),"")</f>
        <v/>
      </c>
      <c r="V651" s="169"/>
      <c r="W651" s="169"/>
      <c r="X651" s="171"/>
      <c r="Y651" s="447" t="str">
        <f>IF($G651="","",IF(OR(MONTH($C651)=1,MONTH($C651)=2,MONTH($C651)=3),1,IF(OR(MONTH($C651)=4,MONTH($C651)=5,MONTH($C651)=6),2,IF(OR(MONTH($C651)=7,MONTH($C651)=8,MONTH($C651)=9),3,IF(OR(MONTH($C651)=10,MONTH($C651)=11,MONTH($C651)=12),4)))))</f>
        <v/>
      </c>
      <c r="Z651" s="447" t="str">
        <f>IF(C651="","","Ngày  "&amp;DAY(C651)&amp; "  "&amp;"Tháng  "&amp;MONTH(C651) &amp;"  "&amp;"Năm"&amp;"  " &amp;YEAR(C651))</f>
        <v/>
      </c>
      <c r="AA651" s="169"/>
      <c r="AB651" s="169"/>
      <c r="AC651" s="169"/>
      <c r="AD651" s="169"/>
      <c r="AE651" s="447" t="str">
        <f t="shared" si="27"/>
        <v/>
      </c>
      <c r="AF651" s="169"/>
      <c r="AG651" s="169"/>
    </row>
    <row r="652" spans="2:33" x14ac:dyDescent="0.25">
      <c r="B652" s="169"/>
      <c r="C652" s="170"/>
      <c r="D652" s="443"/>
      <c r="E652" s="169"/>
      <c r="F652" s="171"/>
      <c r="G652" s="169"/>
      <c r="H652" s="169"/>
      <c r="I652" s="172"/>
      <c r="J652" s="172"/>
      <c r="K652" s="173"/>
      <c r="L652" s="173"/>
      <c r="M652" s="173"/>
      <c r="N652" s="174"/>
      <c r="O652" s="444">
        <f t="shared" si="28"/>
        <v>0</v>
      </c>
      <c r="P652" s="169"/>
      <c r="Q652" s="436"/>
      <c r="R652" s="436"/>
      <c r="S652" s="445" t="str">
        <f>IFERROR(IF(R652="",VLOOKUP(Q652,DMKH_NCC!$C$7:$G$150,3,0),VLOOKUP(R652,DMKH_NCC!$C$7:$G$150,3,0)),"")</f>
        <v/>
      </c>
      <c r="T652" s="445" t="str">
        <f>IFERROR(IF(R652="",VLOOKUP(Q652,DMKH_NCC!$C$7:$G$150,4,0),VLOOKUP(R652,DMKH_NCC!$C$7:$G$150,4,0)),"")</f>
        <v/>
      </c>
      <c r="U652" s="446" t="str">
        <f>IFERROR(IF(R652="",VLOOKUP(Q652,DMKH_NCC!$C$7:$G$150,5,0),VLOOKUP(R652,DMKH_NCC!$C$7:$G$150,5,0)),"")</f>
        <v/>
      </c>
      <c r="V652" s="169"/>
      <c r="W652" s="169"/>
      <c r="X652" s="171"/>
      <c r="Y652" s="447" t="str">
        <f>IF($G652="","",IF(OR(MONTH($C652)=1,MONTH($C652)=2,MONTH($C652)=3),1,IF(OR(MONTH($C652)=4,MONTH($C652)=5,MONTH($C652)=6),2,IF(OR(MONTH($C652)=7,MONTH($C652)=8,MONTH($C652)=9),3,IF(OR(MONTH($C652)=10,MONTH($C652)=11,MONTH($C652)=12),4)))))</f>
        <v/>
      </c>
      <c r="Z652" s="447" t="str">
        <f>IF(C652="","","Ngày  "&amp;DAY(C652)&amp; "  "&amp;"Tháng  "&amp;MONTH(C652) &amp;"  "&amp;"Năm"&amp;"  " &amp;YEAR(C652))</f>
        <v/>
      </c>
      <c r="AA652" s="169"/>
      <c r="AB652" s="169"/>
      <c r="AC652" s="169"/>
      <c r="AD652" s="169"/>
      <c r="AE652" s="447" t="str">
        <f t="shared" si="27"/>
        <v/>
      </c>
      <c r="AF652" s="169"/>
      <c r="AG652" s="169"/>
    </row>
    <row r="653" spans="2:33" x14ac:dyDescent="0.25">
      <c r="B653" s="169"/>
      <c r="C653" s="170"/>
      <c r="D653" s="443"/>
      <c r="E653" s="169"/>
      <c r="F653" s="171"/>
      <c r="G653" s="169"/>
      <c r="H653" s="169"/>
      <c r="I653" s="172"/>
      <c r="J653" s="172"/>
      <c r="K653" s="173"/>
      <c r="L653" s="173"/>
      <c r="M653" s="173"/>
      <c r="N653" s="174"/>
      <c r="O653" s="444">
        <f t="shared" si="28"/>
        <v>0</v>
      </c>
      <c r="P653" s="169"/>
      <c r="Q653" s="436"/>
      <c r="R653" s="436"/>
      <c r="S653" s="445" t="str">
        <f>IFERROR(IF(R653="",VLOOKUP(Q653,DMKH_NCC!$C$7:$G$150,3,0),VLOOKUP(R653,DMKH_NCC!$C$7:$G$150,3,0)),"")</f>
        <v/>
      </c>
      <c r="T653" s="445" t="str">
        <f>IFERROR(IF(R653="",VLOOKUP(Q653,DMKH_NCC!$C$7:$G$150,4,0),VLOOKUP(R653,DMKH_NCC!$C$7:$G$150,4,0)),"")</f>
        <v/>
      </c>
      <c r="U653" s="446" t="str">
        <f>IFERROR(IF(R653="",VLOOKUP(Q653,DMKH_NCC!$C$7:$G$150,5,0),VLOOKUP(R653,DMKH_NCC!$C$7:$G$150,5,0)),"")</f>
        <v/>
      </c>
      <c r="V653" s="169"/>
      <c r="W653" s="169"/>
      <c r="X653" s="171"/>
      <c r="Y653" s="447" t="str">
        <f>IF($G653="","",IF(OR(MONTH($C653)=1,MONTH($C653)=2,MONTH($C653)=3),1,IF(OR(MONTH($C653)=4,MONTH($C653)=5,MONTH($C653)=6),2,IF(OR(MONTH($C653)=7,MONTH($C653)=8,MONTH($C653)=9),3,IF(OR(MONTH($C653)=10,MONTH($C653)=11,MONTH($C653)=12),4)))))</f>
        <v/>
      </c>
      <c r="Z653" s="447" t="str">
        <f>IF(C653="","","Ngày  "&amp;DAY(C653)&amp; "  "&amp;"Tháng  "&amp;MONTH(C653) &amp;"  "&amp;"Năm"&amp;"  " &amp;YEAR(C653))</f>
        <v/>
      </c>
      <c r="AA653" s="169"/>
      <c r="AB653" s="169"/>
      <c r="AC653" s="169"/>
      <c r="AD653" s="169"/>
      <c r="AE653" s="447" t="str">
        <f t="shared" si="27"/>
        <v/>
      </c>
      <c r="AF653" s="169"/>
      <c r="AG653" s="169"/>
    </row>
    <row r="654" spans="2:33" x14ac:dyDescent="0.25">
      <c r="B654" s="169"/>
      <c r="C654" s="170"/>
      <c r="D654" s="443"/>
      <c r="E654" s="169"/>
      <c r="F654" s="171"/>
      <c r="G654" s="169"/>
      <c r="H654" s="169"/>
      <c r="I654" s="172"/>
      <c r="J654" s="172"/>
      <c r="K654" s="173"/>
      <c r="L654" s="173"/>
      <c r="M654" s="173"/>
      <c r="N654" s="174"/>
      <c r="O654" s="444">
        <f t="shared" si="28"/>
        <v>0</v>
      </c>
      <c r="P654" s="169"/>
      <c r="Q654" s="436"/>
      <c r="R654" s="436"/>
      <c r="S654" s="445" t="str">
        <f>IFERROR(IF(R654="",VLOOKUP(Q654,DMKH_NCC!$C$7:$G$150,3,0),VLOOKUP(R654,DMKH_NCC!$C$7:$G$150,3,0)),"")</f>
        <v/>
      </c>
      <c r="T654" s="445" t="str">
        <f>IFERROR(IF(R654="",VLOOKUP(Q654,DMKH_NCC!$C$7:$G$150,4,0),VLOOKUP(R654,DMKH_NCC!$C$7:$G$150,4,0)),"")</f>
        <v/>
      </c>
      <c r="U654" s="446" t="str">
        <f>IFERROR(IF(R654="",VLOOKUP(Q654,DMKH_NCC!$C$7:$G$150,5,0),VLOOKUP(R654,DMKH_NCC!$C$7:$G$150,5,0)),"")</f>
        <v/>
      </c>
      <c r="V654" s="169"/>
      <c r="W654" s="169"/>
      <c r="X654" s="171"/>
      <c r="Y654" s="447" t="str">
        <f>IF($G654="","",IF(OR(MONTH($C654)=1,MONTH($C654)=2,MONTH($C654)=3),1,IF(OR(MONTH($C654)=4,MONTH($C654)=5,MONTH($C654)=6),2,IF(OR(MONTH($C654)=7,MONTH($C654)=8,MONTH($C654)=9),3,IF(OR(MONTH($C654)=10,MONTH($C654)=11,MONTH($C654)=12),4)))))</f>
        <v/>
      </c>
      <c r="Z654" s="447" t="str">
        <f>IF(C654="","","Ngày  "&amp;DAY(C654)&amp; "  "&amp;"Tháng  "&amp;MONTH(C654) &amp;"  "&amp;"Năm"&amp;"  " &amp;YEAR(C654))</f>
        <v/>
      </c>
      <c r="AA654" s="169"/>
      <c r="AB654" s="169"/>
      <c r="AC654" s="169"/>
      <c r="AD654" s="169"/>
      <c r="AE654" s="447" t="str">
        <f t="shared" si="27"/>
        <v/>
      </c>
      <c r="AF654" s="169"/>
      <c r="AG654" s="169"/>
    </row>
    <row r="655" spans="2:33" x14ac:dyDescent="0.25">
      <c r="B655" s="169"/>
      <c r="C655" s="170"/>
      <c r="D655" s="443"/>
      <c r="E655" s="169"/>
      <c r="F655" s="171"/>
      <c r="G655" s="169"/>
      <c r="H655" s="169"/>
      <c r="I655" s="172"/>
      <c r="J655" s="172"/>
      <c r="K655" s="173"/>
      <c r="L655" s="173"/>
      <c r="M655" s="173"/>
      <c r="N655" s="174"/>
      <c r="O655" s="444">
        <f t="shared" si="28"/>
        <v>0</v>
      </c>
      <c r="P655" s="169"/>
      <c r="Q655" s="436"/>
      <c r="R655" s="436"/>
      <c r="S655" s="445" t="str">
        <f>IFERROR(IF(R655="",VLOOKUP(Q655,DMKH_NCC!$C$7:$G$150,3,0),VLOOKUP(R655,DMKH_NCC!$C$7:$G$150,3,0)),"")</f>
        <v/>
      </c>
      <c r="T655" s="445" t="str">
        <f>IFERROR(IF(R655="",VLOOKUP(Q655,DMKH_NCC!$C$7:$G$150,4,0),VLOOKUP(R655,DMKH_NCC!$C$7:$G$150,4,0)),"")</f>
        <v/>
      </c>
      <c r="U655" s="446" t="str">
        <f>IFERROR(IF(R655="",VLOOKUP(Q655,DMKH_NCC!$C$7:$G$150,5,0),VLOOKUP(R655,DMKH_NCC!$C$7:$G$150,5,0)),"")</f>
        <v/>
      </c>
      <c r="V655" s="169"/>
      <c r="W655" s="169"/>
      <c r="X655" s="171"/>
      <c r="Y655" s="447" t="str">
        <f>IF($G655="","",IF(OR(MONTH($C655)=1,MONTH($C655)=2,MONTH($C655)=3),1,IF(OR(MONTH($C655)=4,MONTH($C655)=5,MONTH($C655)=6),2,IF(OR(MONTH($C655)=7,MONTH($C655)=8,MONTH($C655)=9),3,IF(OR(MONTH($C655)=10,MONTH($C655)=11,MONTH($C655)=12),4)))))</f>
        <v/>
      </c>
      <c r="Z655" s="447" t="str">
        <f>IF(C655="","","Ngày  "&amp;DAY(C655)&amp; "  "&amp;"Tháng  "&amp;MONTH(C655) &amp;"  "&amp;"Năm"&amp;"  " &amp;YEAR(C655))</f>
        <v/>
      </c>
      <c r="AA655" s="169"/>
      <c r="AB655" s="169"/>
      <c r="AC655" s="169"/>
      <c r="AD655" s="169"/>
      <c r="AE655" s="447" t="str">
        <f t="shared" si="27"/>
        <v/>
      </c>
      <c r="AF655" s="169"/>
      <c r="AG655" s="169"/>
    </row>
    <row r="656" spans="2:33" x14ac:dyDescent="0.25">
      <c r="B656" s="169"/>
      <c r="C656" s="170"/>
      <c r="D656" s="443"/>
      <c r="E656" s="169"/>
      <c r="F656" s="171"/>
      <c r="G656" s="169"/>
      <c r="H656" s="169"/>
      <c r="I656" s="172"/>
      <c r="J656" s="172"/>
      <c r="K656" s="173"/>
      <c r="L656" s="173"/>
      <c r="M656" s="173"/>
      <c r="N656" s="174"/>
      <c r="O656" s="444">
        <f t="shared" si="28"/>
        <v>0</v>
      </c>
      <c r="P656" s="169"/>
      <c r="Q656" s="436"/>
      <c r="R656" s="436"/>
      <c r="S656" s="445" t="str">
        <f>IFERROR(IF(R656="",VLOOKUP(Q656,DMKH_NCC!$C$7:$G$150,3,0),VLOOKUP(R656,DMKH_NCC!$C$7:$G$150,3,0)),"")</f>
        <v/>
      </c>
      <c r="T656" s="445" t="str">
        <f>IFERROR(IF(R656="",VLOOKUP(Q656,DMKH_NCC!$C$7:$G$150,4,0),VLOOKUP(R656,DMKH_NCC!$C$7:$G$150,4,0)),"")</f>
        <v/>
      </c>
      <c r="U656" s="446" t="str">
        <f>IFERROR(IF(R656="",VLOOKUP(Q656,DMKH_NCC!$C$7:$G$150,5,0),VLOOKUP(R656,DMKH_NCC!$C$7:$G$150,5,0)),"")</f>
        <v/>
      </c>
      <c r="V656" s="169"/>
      <c r="W656" s="169"/>
      <c r="X656" s="171"/>
      <c r="Y656" s="447" t="str">
        <f>IF($G656="","",IF(OR(MONTH($C656)=1,MONTH($C656)=2,MONTH($C656)=3),1,IF(OR(MONTH($C656)=4,MONTH($C656)=5,MONTH($C656)=6),2,IF(OR(MONTH($C656)=7,MONTH($C656)=8,MONTH($C656)=9),3,IF(OR(MONTH($C656)=10,MONTH($C656)=11,MONTH($C656)=12),4)))))</f>
        <v/>
      </c>
      <c r="Z656" s="447" t="str">
        <f>IF(C656="","","Ngày  "&amp;DAY(C656)&amp; "  "&amp;"Tháng  "&amp;MONTH(C656) &amp;"  "&amp;"Năm"&amp;"  " &amp;YEAR(C656))</f>
        <v/>
      </c>
      <c r="AA656" s="169"/>
      <c r="AB656" s="169"/>
      <c r="AC656" s="169"/>
      <c r="AD656" s="169"/>
      <c r="AE656" s="447" t="str">
        <f t="shared" si="27"/>
        <v/>
      </c>
      <c r="AF656" s="169"/>
      <c r="AG656" s="169"/>
    </row>
    <row r="657" spans="2:33" x14ac:dyDescent="0.25">
      <c r="B657" s="169"/>
      <c r="C657" s="170"/>
      <c r="D657" s="443"/>
      <c r="E657" s="169"/>
      <c r="F657" s="171"/>
      <c r="G657" s="169"/>
      <c r="H657" s="169"/>
      <c r="I657" s="172"/>
      <c r="J657" s="172"/>
      <c r="K657" s="173"/>
      <c r="L657" s="173"/>
      <c r="M657" s="173"/>
      <c r="N657" s="174"/>
      <c r="O657" s="444">
        <f t="shared" si="28"/>
        <v>0</v>
      </c>
      <c r="P657" s="169"/>
      <c r="Q657" s="436"/>
      <c r="R657" s="436"/>
      <c r="S657" s="445" t="str">
        <f>IFERROR(IF(R657="",VLOOKUP(Q657,DMKH_NCC!$C$7:$G$150,3,0),VLOOKUP(R657,DMKH_NCC!$C$7:$G$150,3,0)),"")</f>
        <v/>
      </c>
      <c r="T657" s="445" t="str">
        <f>IFERROR(IF(R657="",VLOOKUP(Q657,DMKH_NCC!$C$7:$G$150,4,0),VLOOKUP(R657,DMKH_NCC!$C$7:$G$150,4,0)),"")</f>
        <v/>
      </c>
      <c r="U657" s="446" t="str">
        <f>IFERROR(IF(R657="",VLOOKUP(Q657,DMKH_NCC!$C$7:$G$150,5,0),VLOOKUP(R657,DMKH_NCC!$C$7:$G$150,5,0)),"")</f>
        <v/>
      </c>
      <c r="V657" s="169"/>
      <c r="W657" s="169"/>
      <c r="X657" s="171"/>
      <c r="Y657" s="447" t="str">
        <f>IF($G657="","",IF(OR(MONTH($C657)=1,MONTH($C657)=2,MONTH($C657)=3),1,IF(OR(MONTH($C657)=4,MONTH($C657)=5,MONTH($C657)=6),2,IF(OR(MONTH($C657)=7,MONTH($C657)=8,MONTH($C657)=9),3,IF(OR(MONTH($C657)=10,MONTH($C657)=11,MONTH($C657)=12),4)))))</f>
        <v/>
      </c>
      <c r="Z657" s="447" t="str">
        <f>IF(C657="","","Ngày  "&amp;DAY(C657)&amp; "  "&amp;"Tháng  "&amp;MONTH(C657) &amp;"  "&amp;"Năm"&amp;"  " &amp;YEAR(C657))</f>
        <v/>
      </c>
      <c r="AA657" s="169"/>
      <c r="AB657" s="169"/>
      <c r="AC657" s="169"/>
      <c r="AD657" s="169"/>
      <c r="AE657" s="447" t="str">
        <f t="shared" si="27"/>
        <v/>
      </c>
      <c r="AF657" s="169"/>
      <c r="AG657" s="169"/>
    </row>
    <row r="658" spans="2:33" x14ac:dyDescent="0.25">
      <c r="B658" s="169"/>
      <c r="C658" s="170"/>
      <c r="D658" s="443"/>
      <c r="E658" s="169"/>
      <c r="F658" s="171"/>
      <c r="G658" s="169"/>
      <c r="H658" s="169"/>
      <c r="I658" s="172"/>
      <c r="J658" s="172"/>
      <c r="K658" s="173"/>
      <c r="L658" s="173"/>
      <c r="M658" s="173"/>
      <c r="N658" s="174"/>
      <c r="O658" s="444">
        <f t="shared" si="28"/>
        <v>0</v>
      </c>
      <c r="P658" s="169"/>
      <c r="Q658" s="436"/>
      <c r="R658" s="436"/>
      <c r="S658" s="445" t="str">
        <f>IFERROR(IF(R658="",VLOOKUP(Q658,DMKH_NCC!$C$7:$G$150,3,0),VLOOKUP(R658,DMKH_NCC!$C$7:$G$150,3,0)),"")</f>
        <v/>
      </c>
      <c r="T658" s="445" t="str">
        <f>IFERROR(IF(R658="",VLOOKUP(Q658,DMKH_NCC!$C$7:$G$150,4,0),VLOOKUP(R658,DMKH_NCC!$C$7:$G$150,4,0)),"")</f>
        <v/>
      </c>
      <c r="U658" s="446" t="str">
        <f>IFERROR(IF(R658="",VLOOKUP(Q658,DMKH_NCC!$C$7:$G$150,5,0),VLOOKUP(R658,DMKH_NCC!$C$7:$G$150,5,0)),"")</f>
        <v/>
      </c>
      <c r="V658" s="169"/>
      <c r="W658" s="169"/>
      <c r="X658" s="171"/>
      <c r="Y658" s="447" t="str">
        <f>IF($G658="","",IF(OR(MONTH($C658)=1,MONTH($C658)=2,MONTH($C658)=3),1,IF(OR(MONTH($C658)=4,MONTH($C658)=5,MONTH($C658)=6),2,IF(OR(MONTH($C658)=7,MONTH($C658)=8,MONTH($C658)=9),3,IF(OR(MONTH($C658)=10,MONTH($C658)=11,MONTH($C658)=12),4)))))</f>
        <v/>
      </c>
      <c r="Z658" s="447" t="str">
        <f>IF(C658="","","Ngày  "&amp;DAY(C658)&amp; "  "&amp;"Tháng  "&amp;MONTH(C658) &amp;"  "&amp;"Năm"&amp;"  " &amp;YEAR(C658))</f>
        <v/>
      </c>
      <c r="AA658" s="169"/>
      <c r="AB658" s="169"/>
      <c r="AC658" s="169"/>
      <c r="AD658" s="169"/>
      <c r="AE658" s="447" t="str">
        <f t="shared" si="27"/>
        <v/>
      </c>
      <c r="AF658" s="169"/>
      <c r="AG658" s="169"/>
    </row>
    <row r="659" spans="2:33" x14ac:dyDescent="0.25">
      <c r="B659" s="169"/>
      <c r="C659" s="170"/>
      <c r="D659" s="443"/>
      <c r="E659" s="169"/>
      <c r="F659" s="171"/>
      <c r="G659" s="169"/>
      <c r="H659" s="169"/>
      <c r="I659" s="172"/>
      <c r="J659" s="172"/>
      <c r="K659" s="173"/>
      <c r="L659" s="173"/>
      <c r="M659" s="173"/>
      <c r="N659" s="174"/>
      <c r="O659" s="444">
        <f t="shared" si="28"/>
        <v>0</v>
      </c>
      <c r="P659" s="169"/>
      <c r="Q659" s="436"/>
      <c r="R659" s="436"/>
      <c r="S659" s="445" t="str">
        <f>IFERROR(IF(R659="",VLOOKUP(Q659,DMKH_NCC!$C$7:$G$150,3,0),VLOOKUP(R659,DMKH_NCC!$C$7:$G$150,3,0)),"")</f>
        <v/>
      </c>
      <c r="T659" s="445" t="str">
        <f>IFERROR(IF(R659="",VLOOKUP(Q659,DMKH_NCC!$C$7:$G$150,4,0),VLOOKUP(R659,DMKH_NCC!$C$7:$G$150,4,0)),"")</f>
        <v/>
      </c>
      <c r="U659" s="446" t="str">
        <f>IFERROR(IF(R659="",VLOOKUP(Q659,DMKH_NCC!$C$7:$G$150,5,0),VLOOKUP(R659,DMKH_NCC!$C$7:$G$150,5,0)),"")</f>
        <v/>
      </c>
      <c r="V659" s="169"/>
      <c r="W659" s="169"/>
      <c r="X659" s="171"/>
      <c r="Y659" s="447" t="str">
        <f>IF($G659="","",IF(OR(MONTH($C659)=1,MONTH($C659)=2,MONTH($C659)=3),1,IF(OR(MONTH($C659)=4,MONTH($C659)=5,MONTH($C659)=6),2,IF(OR(MONTH($C659)=7,MONTH($C659)=8,MONTH($C659)=9),3,IF(OR(MONTH($C659)=10,MONTH($C659)=11,MONTH($C659)=12),4)))))</f>
        <v/>
      </c>
      <c r="Z659" s="447" t="str">
        <f>IF(C659="","","Ngày  "&amp;DAY(C659)&amp; "  "&amp;"Tháng  "&amp;MONTH(C659) &amp;"  "&amp;"Năm"&amp;"  " &amp;YEAR(C659))</f>
        <v/>
      </c>
      <c r="AA659" s="169"/>
      <c r="AB659" s="169"/>
      <c r="AC659" s="169"/>
      <c r="AD659" s="169"/>
      <c r="AE659" s="447" t="str">
        <f t="shared" si="27"/>
        <v/>
      </c>
      <c r="AF659" s="169"/>
      <c r="AG659" s="169"/>
    </row>
    <row r="660" spans="2:33" x14ac:dyDescent="0.25">
      <c r="B660" s="169"/>
      <c r="C660" s="170"/>
      <c r="D660" s="443"/>
      <c r="E660" s="169"/>
      <c r="F660" s="171"/>
      <c r="G660" s="169"/>
      <c r="H660" s="169"/>
      <c r="I660" s="172"/>
      <c r="J660" s="172"/>
      <c r="K660" s="173"/>
      <c r="L660" s="173"/>
      <c r="M660" s="173"/>
      <c r="N660" s="174"/>
      <c r="O660" s="444">
        <f t="shared" si="28"/>
        <v>0</v>
      </c>
      <c r="P660" s="169"/>
      <c r="Q660" s="436"/>
      <c r="R660" s="436"/>
      <c r="S660" s="445" t="str">
        <f>IFERROR(IF(R660="",VLOOKUP(Q660,DMKH_NCC!$C$7:$G$150,3,0),VLOOKUP(R660,DMKH_NCC!$C$7:$G$150,3,0)),"")</f>
        <v/>
      </c>
      <c r="T660" s="445" t="str">
        <f>IFERROR(IF(R660="",VLOOKUP(Q660,DMKH_NCC!$C$7:$G$150,4,0),VLOOKUP(R660,DMKH_NCC!$C$7:$G$150,4,0)),"")</f>
        <v/>
      </c>
      <c r="U660" s="446" t="str">
        <f>IFERROR(IF(R660="",VLOOKUP(Q660,DMKH_NCC!$C$7:$G$150,5,0),VLOOKUP(R660,DMKH_NCC!$C$7:$G$150,5,0)),"")</f>
        <v/>
      </c>
      <c r="V660" s="169"/>
      <c r="W660" s="169"/>
      <c r="X660" s="171"/>
      <c r="Y660" s="447" t="str">
        <f>IF($G660="","",IF(OR(MONTH($C660)=1,MONTH($C660)=2,MONTH($C660)=3),1,IF(OR(MONTH($C660)=4,MONTH($C660)=5,MONTH($C660)=6),2,IF(OR(MONTH($C660)=7,MONTH($C660)=8,MONTH($C660)=9),3,IF(OR(MONTH($C660)=10,MONTH($C660)=11,MONTH($C660)=12),4)))))</f>
        <v/>
      </c>
      <c r="Z660" s="447" t="str">
        <f>IF(C660="","","Ngày  "&amp;DAY(C660)&amp; "  "&amp;"Tháng  "&amp;MONTH(C660) &amp;"  "&amp;"Năm"&amp;"  " &amp;YEAR(C660))</f>
        <v/>
      </c>
      <c r="AA660" s="169"/>
      <c r="AB660" s="169"/>
      <c r="AC660" s="169"/>
      <c r="AD660" s="169"/>
      <c r="AE660" s="447" t="str">
        <f t="shared" si="27"/>
        <v/>
      </c>
      <c r="AF660" s="169"/>
      <c r="AG660" s="169"/>
    </row>
    <row r="661" spans="2:33" x14ac:dyDescent="0.25">
      <c r="B661" s="169"/>
      <c r="C661" s="170"/>
      <c r="D661" s="443"/>
      <c r="E661" s="169"/>
      <c r="F661" s="171"/>
      <c r="G661" s="169"/>
      <c r="H661" s="169"/>
      <c r="I661" s="172"/>
      <c r="J661" s="172"/>
      <c r="K661" s="173"/>
      <c r="L661" s="173"/>
      <c r="M661" s="173"/>
      <c r="N661" s="174"/>
      <c r="O661" s="444">
        <f t="shared" si="28"/>
        <v>0</v>
      </c>
      <c r="P661" s="169"/>
      <c r="Q661" s="436"/>
      <c r="R661" s="436"/>
      <c r="S661" s="445" t="str">
        <f>IFERROR(IF(R661="",VLOOKUP(Q661,DMKH_NCC!$C$7:$G$150,3,0),VLOOKUP(R661,DMKH_NCC!$C$7:$G$150,3,0)),"")</f>
        <v/>
      </c>
      <c r="T661" s="445" t="str">
        <f>IFERROR(IF(R661="",VLOOKUP(Q661,DMKH_NCC!$C$7:$G$150,4,0),VLOOKUP(R661,DMKH_NCC!$C$7:$G$150,4,0)),"")</f>
        <v/>
      </c>
      <c r="U661" s="446" t="str">
        <f>IFERROR(IF(R661="",VLOOKUP(Q661,DMKH_NCC!$C$7:$G$150,5,0),VLOOKUP(R661,DMKH_NCC!$C$7:$G$150,5,0)),"")</f>
        <v/>
      </c>
      <c r="V661" s="169"/>
      <c r="W661" s="169"/>
      <c r="X661" s="171"/>
      <c r="Y661" s="447" t="str">
        <f>IF($G661="","",IF(OR(MONTH($C661)=1,MONTH($C661)=2,MONTH($C661)=3),1,IF(OR(MONTH($C661)=4,MONTH($C661)=5,MONTH($C661)=6),2,IF(OR(MONTH($C661)=7,MONTH($C661)=8,MONTH($C661)=9),3,IF(OR(MONTH($C661)=10,MONTH($C661)=11,MONTH($C661)=12),4)))))</f>
        <v/>
      </c>
      <c r="Z661" s="447" t="str">
        <f>IF(C661="","","Ngày  "&amp;DAY(C661)&amp; "  "&amp;"Tháng  "&amp;MONTH(C661) &amp;"  "&amp;"Năm"&amp;"  " &amp;YEAR(C661))</f>
        <v/>
      </c>
      <c r="AA661" s="169"/>
      <c r="AB661" s="169"/>
      <c r="AC661" s="169"/>
      <c r="AD661" s="169"/>
      <c r="AE661" s="447" t="str">
        <f t="shared" si="27"/>
        <v/>
      </c>
      <c r="AF661" s="169"/>
      <c r="AG661" s="169"/>
    </row>
    <row r="662" spans="2:33" x14ac:dyDescent="0.25">
      <c r="B662" s="169"/>
      <c r="C662" s="170"/>
      <c r="D662" s="443"/>
      <c r="E662" s="169"/>
      <c r="F662" s="171"/>
      <c r="G662" s="169"/>
      <c r="H662" s="169"/>
      <c r="I662" s="172"/>
      <c r="J662" s="172"/>
      <c r="K662" s="173"/>
      <c r="L662" s="173"/>
      <c r="M662" s="173"/>
      <c r="N662" s="174"/>
      <c r="O662" s="444">
        <f t="shared" si="28"/>
        <v>0</v>
      </c>
      <c r="P662" s="169"/>
      <c r="Q662" s="436"/>
      <c r="R662" s="436"/>
      <c r="S662" s="445" t="str">
        <f>IFERROR(IF(R662="",VLOOKUP(Q662,DMKH_NCC!$C$7:$G$150,3,0),VLOOKUP(R662,DMKH_NCC!$C$7:$G$150,3,0)),"")</f>
        <v/>
      </c>
      <c r="T662" s="445" t="str">
        <f>IFERROR(IF(R662="",VLOOKUP(Q662,DMKH_NCC!$C$7:$G$150,4,0),VLOOKUP(R662,DMKH_NCC!$C$7:$G$150,4,0)),"")</f>
        <v/>
      </c>
      <c r="U662" s="446" t="str">
        <f>IFERROR(IF(R662="",VLOOKUP(Q662,DMKH_NCC!$C$7:$G$150,5,0),VLOOKUP(R662,DMKH_NCC!$C$7:$G$150,5,0)),"")</f>
        <v/>
      </c>
      <c r="V662" s="169"/>
      <c r="W662" s="169"/>
      <c r="X662" s="171"/>
      <c r="Y662" s="447" t="str">
        <f>IF($G662="","",IF(OR(MONTH($C662)=1,MONTH($C662)=2,MONTH($C662)=3),1,IF(OR(MONTH($C662)=4,MONTH($C662)=5,MONTH($C662)=6),2,IF(OR(MONTH($C662)=7,MONTH($C662)=8,MONTH($C662)=9),3,IF(OR(MONTH($C662)=10,MONTH($C662)=11,MONTH($C662)=12),4)))))</f>
        <v/>
      </c>
      <c r="Z662" s="447" t="str">
        <f>IF(C662="","","Ngày  "&amp;DAY(C662)&amp; "  "&amp;"Tháng  "&amp;MONTH(C662) &amp;"  "&amp;"Năm"&amp;"  " &amp;YEAR(C662))</f>
        <v/>
      </c>
      <c r="AA662" s="169"/>
      <c r="AB662" s="169"/>
      <c r="AC662" s="169"/>
      <c r="AD662" s="169"/>
      <c r="AE662" s="447" t="str">
        <f t="shared" si="27"/>
        <v/>
      </c>
      <c r="AF662" s="169"/>
      <c r="AG662" s="169"/>
    </row>
    <row r="663" spans="2:33" x14ac:dyDescent="0.25">
      <c r="B663" s="169"/>
      <c r="C663" s="170"/>
      <c r="D663" s="443"/>
      <c r="E663" s="169"/>
      <c r="F663" s="171"/>
      <c r="G663" s="169"/>
      <c r="H663" s="169"/>
      <c r="I663" s="172"/>
      <c r="J663" s="172"/>
      <c r="K663" s="173"/>
      <c r="L663" s="173"/>
      <c r="M663" s="173"/>
      <c r="N663" s="174"/>
      <c r="O663" s="444">
        <f t="shared" si="28"/>
        <v>0</v>
      </c>
      <c r="P663" s="169"/>
      <c r="Q663" s="436"/>
      <c r="R663" s="436"/>
      <c r="S663" s="445" t="str">
        <f>IFERROR(IF(R663="",VLOOKUP(Q663,DMKH_NCC!$C$7:$G$150,3,0),VLOOKUP(R663,DMKH_NCC!$C$7:$G$150,3,0)),"")</f>
        <v/>
      </c>
      <c r="T663" s="445" t="str">
        <f>IFERROR(IF(R663="",VLOOKUP(Q663,DMKH_NCC!$C$7:$G$150,4,0),VLOOKUP(R663,DMKH_NCC!$C$7:$G$150,4,0)),"")</f>
        <v/>
      </c>
      <c r="U663" s="446" t="str">
        <f>IFERROR(IF(R663="",VLOOKUP(Q663,DMKH_NCC!$C$7:$G$150,5,0),VLOOKUP(R663,DMKH_NCC!$C$7:$G$150,5,0)),"")</f>
        <v/>
      </c>
      <c r="V663" s="169"/>
      <c r="W663" s="169"/>
      <c r="X663" s="171"/>
      <c r="Y663" s="447" t="str">
        <f>IF($G663="","",IF(OR(MONTH($C663)=1,MONTH($C663)=2,MONTH($C663)=3),1,IF(OR(MONTH($C663)=4,MONTH($C663)=5,MONTH($C663)=6),2,IF(OR(MONTH($C663)=7,MONTH($C663)=8,MONTH($C663)=9),3,IF(OR(MONTH($C663)=10,MONTH($C663)=11,MONTH($C663)=12),4)))))</f>
        <v/>
      </c>
      <c r="Z663" s="447" t="str">
        <f>IF(C663="","","Ngày  "&amp;DAY(C663)&amp; "  "&amp;"Tháng  "&amp;MONTH(C663) &amp;"  "&amp;"Năm"&amp;"  " &amp;YEAR(C663))</f>
        <v/>
      </c>
      <c r="AA663" s="169"/>
      <c r="AB663" s="169"/>
      <c r="AC663" s="169"/>
      <c r="AD663" s="169"/>
      <c r="AE663" s="447" t="str">
        <f t="shared" si="27"/>
        <v/>
      </c>
      <c r="AF663" s="169"/>
      <c r="AG663" s="169"/>
    </row>
    <row r="664" spans="2:33" x14ac:dyDescent="0.25">
      <c r="B664" s="169"/>
      <c r="C664" s="170"/>
      <c r="D664" s="443"/>
      <c r="E664" s="169"/>
      <c r="F664" s="171"/>
      <c r="G664" s="169"/>
      <c r="H664" s="169"/>
      <c r="I664" s="172"/>
      <c r="J664" s="172"/>
      <c r="K664" s="173"/>
      <c r="L664" s="173"/>
      <c r="M664" s="173"/>
      <c r="N664" s="174"/>
      <c r="O664" s="444">
        <f t="shared" si="28"/>
        <v>0</v>
      </c>
      <c r="P664" s="169"/>
      <c r="Q664" s="436"/>
      <c r="R664" s="436"/>
      <c r="S664" s="445" t="str">
        <f>IFERROR(IF(R664="",VLOOKUP(Q664,DMKH_NCC!$C$7:$G$150,3,0),VLOOKUP(R664,DMKH_NCC!$C$7:$G$150,3,0)),"")</f>
        <v/>
      </c>
      <c r="T664" s="445" t="str">
        <f>IFERROR(IF(R664="",VLOOKUP(Q664,DMKH_NCC!$C$7:$G$150,4,0),VLOOKUP(R664,DMKH_NCC!$C$7:$G$150,4,0)),"")</f>
        <v/>
      </c>
      <c r="U664" s="446" t="str">
        <f>IFERROR(IF(R664="",VLOOKUP(Q664,DMKH_NCC!$C$7:$G$150,5,0),VLOOKUP(R664,DMKH_NCC!$C$7:$G$150,5,0)),"")</f>
        <v/>
      </c>
      <c r="V664" s="169"/>
      <c r="W664" s="169"/>
      <c r="X664" s="171"/>
      <c r="Y664" s="447" t="str">
        <f>IF($G664="","",IF(OR(MONTH($C664)=1,MONTH($C664)=2,MONTH($C664)=3),1,IF(OR(MONTH($C664)=4,MONTH($C664)=5,MONTH($C664)=6),2,IF(OR(MONTH($C664)=7,MONTH($C664)=8,MONTH($C664)=9),3,IF(OR(MONTH($C664)=10,MONTH($C664)=11,MONTH($C664)=12),4)))))</f>
        <v/>
      </c>
      <c r="Z664" s="447" t="str">
        <f>IF(C664="","","Ngày  "&amp;DAY(C664)&amp; "  "&amp;"Tháng  "&amp;MONTH(C664) &amp;"  "&amp;"Năm"&amp;"  " &amp;YEAR(C664))</f>
        <v/>
      </c>
      <c r="AA664" s="169"/>
      <c r="AB664" s="169"/>
      <c r="AC664" s="169"/>
      <c r="AD664" s="169"/>
      <c r="AE664" s="447" t="str">
        <f t="shared" si="27"/>
        <v/>
      </c>
      <c r="AF664" s="169"/>
      <c r="AG664" s="169"/>
    </row>
    <row r="665" spans="2:33" x14ac:dyDescent="0.25">
      <c r="B665" s="169"/>
      <c r="C665" s="170"/>
      <c r="D665" s="443"/>
      <c r="E665" s="169"/>
      <c r="F665" s="171"/>
      <c r="G665" s="169"/>
      <c r="H665" s="169"/>
      <c r="I665" s="172"/>
      <c r="J665" s="172"/>
      <c r="K665" s="173"/>
      <c r="L665" s="173"/>
      <c r="M665" s="173"/>
      <c r="N665" s="174"/>
      <c r="O665" s="444">
        <f t="shared" si="28"/>
        <v>0</v>
      </c>
      <c r="P665" s="169"/>
      <c r="Q665" s="436"/>
      <c r="R665" s="436"/>
      <c r="S665" s="445" t="str">
        <f>IFERROR(IF(R665="",VLOOKUP(Q665,DMKH_NCC!$C$7:$G$150,3,0),VLOOKUP(R665,DMKH_NCC!$C$7:$G$150,3,0)),"")</f>
        <v/>
      </c>
      <c r="T665" s="445" t="str">
        <f>IFERROR(IF(R665="",VLOOKUP(Q665,DMKH_NCC!$C$7:$G$150,4,0),VLOOKUP(R665,DMKH_NCC!$C$7:$G$150,4,0)),"")</f>
        <v/>
      </c>
      <c r="U665" s="446" t="str">
        <f>IFERROR(IF(R665="",VLOOKUP(Q665,DMKH_NCC!$C$7:$G$150,5,0),VLOOKUP(R665,DMKH_NCC!$C$7:$G$150,5,0)),"")</f>
        <v/>
      </c>
      <c r="V665" s="169"/>
      <c r="W665" s="169"/>
      <c r="X665" s="171"/>
      <c r="Y665" s="447" t="str">
        <f>IF($G665="","",IF(OR(MONTH($C665)=1,MONTH($C665)=2,MONTH($C665)=3),1,IF(OR(MONTH($C665)=4,MONTH($C665)=5,MONTH($C665)=6),2,IF(OR(MONTH($C665)=7,MONTH($C665)=8,MONTH($C665)=9),3,IF(OR(MONTH($C665)=10,MONTH($C665)=11,MONTH($C665)=12),4)))))</f>
        <v/>
      </c>
      <c r="Z665" s="447" t="str">
        <f>IF(C665="","","Ngày  "&amp;DAY(C665)&amp; "  "&amp;"Tháng  "&amp;MONTH(C665) &amp;"  "&amp;"Năm"&amp;"  " &amp;YEAR(C665))</f>
        <v/>
      </c>
      <c r="AA665" s="169"/>
      <c r="AB665" s="169"/>
      <c r="AC665" s="169"/>
      <c r="AD665" s="169"/>
      <c r="AE665" s="447" t="str">
        <f t="shared" si="27"/>
        <v/>
      </c>
      <c r="AF665" s="169"/>
      <c r="AG665" s="169"/>
    </row>
    <row r="666" spans="2:33" x14ac:dyDescent="0.25">
      <c r="B666" s="169"/>
      <c r="C666" s="170"/>
      <c r="D666" s="443"/>
      <c r="E666" s="169"/>
      <c r="F666" s="171"/>
      <c r="G666" s="169"/>
      <c r="H666" s="169"/>
      <c r="I666" s="172"/>
      <c r="J666" s="172"/>
      <c r="K666" s="173"/>
      <c r="L666" s="173"/>
      <c r="M666" s="173"/>
      <c r="N666" s="174"/>
      <c r="O666" s="444">
        <f t="shared" si="28"/>
        <v>0</v>
      </c>
      <c r="P666" s="169"/>
      <c r="Q666" s="436"/>
      <c r="R666" s="436"/>
      <c r="S666" s="445" t="str">
        <f>IFERROR(IF(R666="",VLOOKUP(Q666,DMKH_NCC!$C$7:$G$150,3,0),VLOOKUP(R666,DMKH_NCC!$C$7:$G$150,3,0)),"")</f>
        <v/>
      </c>
      <c r="T666" s="445" t="str">
        <f>IFERROR(IF(R666="",VLOOKUP(Q666,DMKH_NCC!$C$7:$G$150,4,0),VLOOKUP(R666,DMKH_NCC!$C$7:$G$150,4,0)),"")</f>
        <v/>
      </c>
      <c r="U666" s="446" t="str">
        <f>IFERROR(IF(R666="",VLOOKUP(Q666,DMKH_NCC!$C$7:$G$150,5,0),VLOOKUP(R666,DMKH_NCC!$C$7:$G$150,5,0)),"")</f>
        <v/>
      </c>
      <c r="V666" s="169"/>
      <c r="W666" s="169"/>
      <c r="X666" s="171"/>
      <c r="Y666" s="447" t="str">
        <f>IF($G666="","",IF(OR(MONTH($C666)=1,MONTH($C666)=2,MONTH($C666)=3),1,IF(OR(MONTH($C666)=4,MONTH($C666)=5,MONTH($C666)=6),2,IF(OR(MONTH($C666)=7,MONTH($C666)=8,MONTH($C666)=9),3,IF(OR(MONTH($C666)=10,MONTH($C666)=11,MONTH($C666)=12),4)))))</f>
        <v/>
      </c>
      <c r="Z666" s="447" t="str">
        <f>IF(C666="","","Ngày  "&amp;DAY(C666)&amp; "  "&amp;"Tháng  "&amp;MONTH(C666) &amp;"  "&amp;"Năm"&amp;"  " &amp;YEAR(C666))</f>
        <v/>
      </c>
      <c r="AA666" s="169"/>
      <c r="AB666" s="169"/>
      <c r="AC666" s="169"/>
      <c r="AD666" s="169"/>
      <c r="AE666" s="447" t="str">
        <f t="shared" si="27"/>
        <v/>
      </c>
      <c r="AF666" s="169"/>
      <c r="AG666" s="169"/>
    </row>
    <row r="667" spans="2:33" x14ac:dyDescent="0.25">
      <c r="B667" s="169"/>
      <c r="C667" s="170"/>
      <c r="D667" s="443"/>
      <c r="E667" s="169"/>
      <c r="F667" s="171"/>
      <c r="G667" s="169"/>
      <c r="H667" s="169"/>
      <c r="I667" s="172"/>
      <c r="J667" s="172"/>
      <c r="K667" s="173"/>
      <c r="L667" s="173"/>
      <c r="M667" s="173"/>
      <c r="N667" s="174"/>
      <c r="O667" s="444">
        <f t="shared" si="28"/>
        <v>0</v>
      </c>
      <c r="P667" s="169"/>
      <c r="Q667" s="436"/>
      <c r="R667" s="436"/>
      <c r="S667" s="445" t="str">
        <f>IFERROR(IF(R667="",VLOOKUP(Q667,DMKH_NCC!$C$7:$G$150,3,0),VLOOKUP(R667,DMKH_NCC!$C$7:$G$150,3,0)),"")</f>
        <v/>
      </c>
      <c r="T667" s="445" t="str">
        <f>IFERROR(IF(R667="",VLOOKUP(Q667,DMKH_NCC!$C$7:$G$150,4,0),VLOOKUP(R667,DMKH_NCC!$C$7:$G$150,4,0)),"")</f>
        <v/>
      </c>
      <c r="U667" s="446" t="str">
        <f>IFERROR(IF(R667="",VLOOKUP(Q667,DMKH_NCC!$C$7:$G$150,5,0),VLOOKUP(R667,DMKH_NCC!$C$7:$G$150,5,0)),"")</f>
        <v/>
      </c>
      <c r="V667" s="169"/>
      <c r="W667" s="169"/>
      <c r="X667" s="171"/>
      <c r="Y667" s="447" t="str">
        <f>IF($G667="","",IF(OR(MONTH($C667)=1,MONTH($C667)=2,MONTH($C667)=3),1,IF(OR(MONTH($C667)=4,MONTH($C667)=5,MONTH($C667)=6),2,IF(OR(MONTH($C667)=7,MONTH($C667)=8,MONTH($C667)=9),3,IF(OR(MONTH($C667)=10,MONTH($C667)=11,MONTH($C667)=12),4)))))</f>
        <v/>
      </c>
      <c r="Z667" s="447" t="str">
        <f>IF(C667="","","Ngày  "&amp;DAY(C667)&amp; "  "&amp;"Tháng  "&amp;MONTH(C667) &amp;"  "&amp;"Năm"&amp;"  " &amp;YEAR(C667))</f>
        <v/>
      </c>
      <c r="AA667" s="169"/>
      <c r="AB667" s="169"/>
      <c r="AC667" s="169"/>
      <c r="AD667" s="169"/>
      <c r="AE667" s="447" t="str">
        <f t="shared" si="27"/>
        <v/>
      </c>
      <c r="AF667" s="169"/>
      <c r="AG667" s="169"/>
    </row>
    <row r="668" spans="2:33" x14ac:dyDescent="0.25">
      <c r="B668" s="169"/>
      <c r="C668" s="170"/>
      <c r="D668" s="443"/>
      <c r="E668" s="169"/>
      <c r="F668" s="171"/>
      <c r="G668" s="169"/>
      <c r="H668" s="169"/>
      <c r="I668" s="172"/>
      <c r="J668" s="172"/>
      <c r="K668" s="173"/>
      <c r="L668" s="173"/>
      <c r="M668" s="173"/>
      <c r="N668" s="174"/>
      <c r="O668" s="444">
        <f t="shared" si="28"/>
        <v>0</v>
      </c>
      <c r="P668" s="169"/>
      <c r="Q668" s="436"/>
      <c r="R668" s="436"/>
      <c r="S668" s="445" t="str">
        <f>IFERROR(IF(R668="",VLOOKUP(Q668,DMKH_NCC!$C$7:$G$150,3,0),VLOOKUP(R668,DMKH_NCC!$C$7:$G$150,3,0)),"")</f>
        <v/>
      </c>
      <c r="T668" s="445" t="str">
        <f>IFERROR(IF(R668="",VLOOKUP(Q668,DMKH_NCC!$C$7:$G$150,4,0),VLOOKUP(R668,DMKH_NCC!$C$7:$G$150,4,0)),"")</f>
        <v/>
      </c>
      <c r="U668" s="446" t="str">
        <f>IFERROR(IF(R668="",VLOOKUP(Q668,DMKH_NCC!$C$7:$G$150,5,0),VLOOKUP(R668,DMKH_NCC!$C$7:$G$150,5,0)),"")</f>
        <v/>
      </c>
      <c r="V668" s="169"/>
      <c r="W668" s="169"/>
      <c r="X668" s="171"/>
      <c r="Y668" s="447" t="str">
        <f>IF($G668="","",IF(OR(MONTH($C668)=1,MONTH($C668)=2,MONTH($C668)=3),1,IF(OR(MONTH($C668)=4,MONTH($C668)=5,MONTH($C668)=6),2,IF(OR(MONTH($C668)=7,MONTH($C668)=8,MONTH($C668)=9),3,IF(OR(MONTH($C668)=10,MONTH($C668)=11,MONTH($C668)=12),4)))))</f>
        <v/>
      </c>
      <c r="Z668" s="447" t="str">
        <f>IF(C668="","","Ngày  "&amp;DAY(C668)&amp; "  "&amp;"Tháng  "&amp;MONTH(C668) &amp;"  "&amp;"Năm"&amp;"  " &amp;YEAR(C668))</f>
        <v/>
      </c>
      <c r="AA668" s="169"/>
      <c r="AB668" s="169"/>
      <c r="AC668" s="169"/>
      <c r="AD668" s="169"/>
      <c r="AE668" s="447" t="str">
        <f t="shared" si="27"/>
        <v/>
      </c>
      <c r="AF668" s="169"/>
      <c r="AG668" s="169"/>
    </row>
    <row r="669" spans="2:33" x14ac:dyDescent="0.25">
      <c r="B669" s="169"/>
      <c r="C669" s="170"/>
      <c r="D669" s="443"/>
      <c r="E669" s="169"/>
      <c r="F669" s="171"/>
      <c r="G669" s="169"/>
      <c r="H669" s="169"/>
      <c r="I669" s="172"/>
      <c r="J669" s="172"/>
      <c r="K669" s="173"/>
      <c r="L669" s="173"/>
      <c r="M669" s="173"/>
      <c r="N669" s="174"/>
      <c r="O669" s="444">
        <f t="shared" si="28"/>
        <v>0</v>
      </c>
      <c r="P669" s="169"/>
      <c r="Q669" s="436"/>
      <c r="R669" s="436"/>
      <c r="S669" s="445" t="str">
        <f>IFERROR(IF(R669="",VLOOKUP(Q669,DMKH_NCC!$C$7:$G$150,3,0),VLOOKUP(R669,DMKH_NCC!$C$7:$G$150,3,0)),"")</f>
        <v/>
      </c>
      <c r="T669" s="445" t="str">
        <f>IFERROR(IF(R669="",VLOOKUP(Q669,DMKH_NCC!$C$7:$G$150,4,0),VLOOKUP(R669,DMKH_NCC!$C$7:$G$150,4,0)),"")</f>
        <v/>
      </c>
      <c r="U669" s="446" t="str">
        <f>IFERROR(IF(R669="",VLOOKUP(Q669,DMKH_NCC!$C$7:$G$150,5,0),VLOOKUP(R669,DMKH_NCC!$C$7:$G$150,5,0)),"")</f>
        <v/>
      </c>
      <c r="V669" s="169"/>
      <c r="W669" s="169"/>
      <c r="X669" s="171"/>
      <c r="Y669" s="447" t="str">
        <f>IF($G669="","",IF(OR(MONTH($C669)=1,MONTH($C669)=2,MONTH($C669)=3),1,IF(OR(MONTH($C669)=4,MONTH($C669)=5,MONTH($C669)=6),2,IF(OR(MONTH($C669)=7,MONTH($C669)=8,MONTH($C669)=9),3,IF(OR(MONTH($C669)=10,MONTH($C669)=11,MONTH($C669)=12),4)))))</f>
        <v/>
      </c>
      <c r="Z669" s="447" t="str">
        <f>IF(C669="","","Ngày  "&amp;DAY(C669)&amp; "  "&amp;"Tháng  "&amp;MONTH(C669) &amp;"  "&amp;"Năm"&amp;"  " &amp;YEAR(C669))</f>
        <v/>
      </c>
      <c r="AA669" s="169"/>
      <c r="AB669" s="169"/>
      <c r="AC669" s="169"/>
      <c r="AD669" s="169"/>
      <c r="AE669" s="447" t="str">
        <f t="shared" si="27"/>
        <v/>
      </c>
      <c r="AF669" s="169"/>
      <c r="AG669" s="169"/>
    </row>
    <row r="670" spans="2:33" x14ac:dyDescent="0.25">
      <c r="B670" s="169"/>
      <c r="C670" s="170"/>
      <c r="D670" s="443"/>
      <c r="E670" s="169"/>
      <c r="F670" s="171"/>
      <c r="G670" s="169"/>
      <c r="H670" s="169"/>
      <c r="I670" s="172"/>
      <c r="J670" s="172"/>
      <c r="K670" s="173"/>
      <c r="L670" s="173"/>
      <c r="M670" s="173"/>
      <c r="N670" s="174"/>
      <c r="O670" s="444">
        <f t="shared" si="28"/>
        <v>0</v>
      </c>
      <c r="P670" s="169"/>
      <c r="Q670" s="436"/>
      <c r="R670" s="436"/>
      <c r="S670" s="445" t="str">
        <f>IFERROR(IF(R670="",VLOOKUP(Q670,DMKH_NCC!$C$7:$G$150,3,0),VLOOKUP(R670,DMKH_NCC!$C$7:$G$150,3,0)),"")</f>
        <v/>
      </c>
      <c r="T670" s="445" t="str">
        <f>IFERROR(IF(R670="",VLOOKUP(Q670,DMKH_NCC!$C$7:$G$150,4,0),VLOOKUP(R670,DMKH_NCC!$C$7:$G$150,4,0)),"")</f>
        <v/>
      </c>
      <c r="U670" s="446" t="str">
        <f>IFERROR(IF(R670="",VLOOKUP(Q670,DMKH_NCC!$C$7:$G$150,5,0),VLOOKUP(R670,DMKH_NCC!$C$7:$G$150,5,0)),"")</f>
        <v/>
      </c>
      <c r="V670" s="169"/>
      <c r="W670" s="169"/>
      <c r="X670" s="171"/>
      <c r="Y670" s="447" t="str">
        <f>IF($G670="","",IF(OR(MONTH($C670)=1,MONTH($C670)=2,MONTH($C670)=3),1,IF(OR(MONTH($C670)=4,MONTH($C670)=5,MONTH($C670)=6),2,IF(OR(MONTH($C670)=7,MONTH($C670)=8,MONTH($C670)=9),3,IF(OR(MONTH($C670)=10,MONTH($C670)=11,MONTH($C670)=12),4)))))</f>
        <v/>
      </c>
      <c r="Z670" s="447" t="str">
        <f>IF(C670="","","Ngày  "&amp;DAY(C670)&amp; "  "&amp;"Tháng  "&amp;MONTH(C670) &amp;"  "&amp;"Năm"&amp;"  " &amp;YEAR(C670))</f>
        <v/>
      </c>
      <c r="AA670" s="169"/>
      <c r="AB670" s="169"/>
      <c r="AC670" s="169"/>
      <c r="AD670" s="169"/>
      <c r="AE670" s="447" t="str">
        <f t="shared" si="27"/>
        <v/>
      </c>
      <c r="AF670" s="169"/>
      <c r="AG670" s="169"/>
    </row>
    <row r="671" spans="2:33" x14ac:dyDescent="0.25">
      <c r="B671" s="169"/>
      <c r="C671" s="170"/>
      <c r="D671" s="443"/>
      <c r="E671" s="169"/>
      <c r="F671" s="171"/>
      <c r="G671" s="169"/>
      <c r="H671" s="169"/>
      <c r="I671" s="172"/>
      <c r="J671" s="172"/>
      <c r="K671" s="173"/>
      <c r="L671" s="173"/>
      <c r="M671" s="173"/>
      <c r="N671" s="174"/>
      <c r="O671" s="444">
        <f t="shared" si="28"/>
        <v>0</v>
      </c>
      <c r="P671" s="169"/>
      <c r="Q671" s="436"/>
      <c r="R671" s="436"/>
      <c r="S671" s="445" t="str">
        <f>IFERROR(IF(R671="",VLOOKUP(Q671,DMKH_NCC!$C$7:$G$150,3,0),VLOOKUP(R671,DMKH_NCC!$C$7:$G$150,3,0)),"")</f>
        <v/>
      </c>
      <c r="T671" s="445" t="str">
        <f>IFERROR(IF(R671="",VLOOKUP(Q671,DMKH_NCC!$C$7:$G$150,4,0),VLOOKUP(R671,DMKH_NCC!$C$7:$G$150,4,0)),"")</f>
        <v/>
      </c>
      <c r="U671" s="446" t="str">
        <f>IFERROR(IF(R671="",VLOOKUP(Q671,DMKH_NCC!$C$7:$G$150,5,0),VLOOKUP(R671,DMKH_NCC!$C$7:$G$150,5,0)),"")</f>
        <v/>
      </c>
      <c r="V671" s="169"/>
      <c r="W671" s="169"/>
      <c r="X671" s="171"/>
      <c r="Y671" s="447" t="str">
        <f>IF($G671="","",IF(OR(MONTH($C671)=1,MONTH($C671)=2,MONTH($C671)=3),1,IF(OR(MONTH($C671)=4,MONTH($C671)=5,MONTH($C671)=6),2,IF(OR(MONTH($C671)=7,MONTH($C671)=8,MONTH($C671)=9),3,IF(OR(MONTH($C671)=10,MONTH($C671)=11,MONTH($C671)=12),4)))))</f>
        <v/>
      </c>
      <c r="Z671" s="447" t="str">
        <f>IF(C671="","","Ngày  "&amp;DAY(C671)&amp; "  "&amp;"Tháng  "&amp;MONTH(C671) &amp;"  "&amp;"Năm"&amp;"  " &amp;YEAR(C671))</f>
        <v/>
      </c>
      <c r="AA671" s="169"/>
      <c r="AB671" s="169"/>
      <c r="AC671" s="169"/>
      <c r="AD671" s="169"/>
      <c r="AE671" s="447" t="str">
        <f t="shared" si="27"/>
        <v/>
      </c>
      <c r="AF671" s="169"/>
      <c r="AG671" s="169"/>
    </row>
    <row r="672" spans="2:33" x14ac:dyDescent="0.25">
      <c r="B672" s="169"/>
      <c r="C672" s="170"/>
      <c r="D672" s="443"/>
      <c r="E672" s="169"/>
      <c r="F672" s="171"/>
      <c r="G672" s="169"/>
      <c r="H672" s="169"/>
      <c r="I672" s="172"/>
      <c r="J672" s="172"/>
      <c r="K672" s="173"/>
      <c r="L672" s="173"/>
      <c r="M672" s="173"/>
      <c r="N672" s="174"/>
      <c r="O672" s="444">
        <f t="shared" si="28"/>
        <v>0</v>
      </c>
      <c r="P672" s="169"/>
      <c r="Q672" s="436"/>
      <c r="R672" s="436"/>
      <c r="S672" s="445" t="str">
        <f>IFERROR(IF(R672="",VLOOKUP(Q672,DMKH_NCC!$C$7:$G$150,3,0),VLOOKUP(R672,DMKH_NCC!$C$7:$G$150,3,0)),"")</f>
        <v/>
      </c>
      <c r="T672" s="445" t="str">
        <f>IFERROR(IF(R672="",VLOOKUP(Q672,DMKH_NCC!$C$7:$G$150,4,0),VLOOKUP(R672,DMKH_NCC!$C$7:$G$150,4,0)),"")</f>
        <v/>
      </c>
      <c r="U672" s="446" t="str">
        <f>IFERROR(IF(R672="",VLOOKUP(Q672,DMKH_NCC!$C$7:$G$150,5,0),VLOOKUP(R672,DMKH_NCC!$C$7:$G$150,5,0)),"")</f>
        <v/>
      </c>
      <c r="V672" s="169"/>
      <c r="W672" s="169"/>
      <c r="X672" s="171"/>
      <c r="Y672" s="447" t="str">
        <f>IF($G672="","",IF(OR(MONTH($C672)=1,MONTH($C672)=2,MONTH($C672)=3),1,IF(OR(MONTH($C672)=4,MONTH($C672)=5,MONTH($C672)=6),2,IF(OR(MONTH($C672)=7,MONTH($C672)=8,MONTH($C672)=9),3,IF(OR(MONTH($C672)=10,MONTH($C672)=11,MONTH($C672)=12),4)))))</f>
        <v/>
      </c>
      <c r="Z672" s="447" t="str">
        <f>IF(C672="","","Ngày  "&amp;DAY(C672)&amp; "  "&amp;"Tháng  "&amp;MONTH(C672) &amp;"  "&amp;"Năm"&amp;"  " &amp;YEAR(C672))</f>
        <v/>
      </c>
      <c r="AA672" s="169"/>
      <c r="AB672" s="169"/>
      <c r="AC672" s="169"/>
      <c r="AD672" s="169"/>
      <c r="AE672" s="447" t="str">
        <f t="shared" si="27"/>
        <v/>
      </c>
      <c r="AF672" s="169"/>
      <c r="AG672" s="169"/>
    </row>
    <row r="673" spans="2:33" x14ac:dyDescent="0.25">
      <c r="B673" s="169"/>
      <c r="C673" s="170"/>
      <c r="D673" s="443"/>
      <c r="E673" s="169"/>
      <c r="F673" s="171"/>
      <c r="G673" s="169"/>
      <c r="H673" s="169"/>
      <c r="I673" s="172"/>
      <c r="J673" s="172"/>
      <c r="K673" s="173"/>
      <c r="L673" s="173"/>
      <c r="M673" s="173"/>
      <c r="N673" s="174"/>
      <c r="O673" s="444">
        <f t="shared" si="28"/>
        <v>0</v>
      </c>
      <c r="P673" s="169"/>
      <c r="Q673" s="436"/>
      <c r="R673" s="436"/>
      <c r="S673" s="445" t="str">
        <f>IFERROR(IF(R673="",VLOOKUP(Q673,DMKH_NCC!$C$7:$G$150,3,0),VLOOKUP(R673,DMKH_NCC!$C$7:$G$150,3,0)),"")</f>
        <v/>
      </c>
      <c r="T673" s="445" t="str">
        <f>IFERROR(IF(R673="",VLOOKUP(Q673,DMKH_NCC!$C$7:$G$150,4,0),VLOOKUP(R673,DMKH_NCC!$C$7:$G$150,4,0)),"")</f>
        <v/>
      </c>
      <c r="U673" s="446" t="str">
        <f>IFERROR(IF(R673="",VLOOKUP(Q673,DMKH_NCC!$C$7:$G$150,5,0),VLOOKUP(R673,DMKH_NCC!$C$7:$G$150,5,0)),"")</f>
        <v/>
      </c>
      <c r="V673" s="169"/>
      <c r="W673" s="169"/>
      <c r="X673" s="171"/>
      <c r="Y673" s="447" t="str">
        <f>IF($G673="","",IF(OR(MONTH($C673)=1,MONTH($C673)=2,MONTH($C673)=3),1,IF(OR(MONTH($C673)=4,MONTH($C673)=5,MONTH($C673)=6),2,IF(OR(MONTH($C673)=7,MONTH($C673)=8,MONTH($C673)=9),3,IF(OR(MONTH($C673)=10,MONTH($C673)=11,MONTH($C673)=12),4)))))</f>
        <v/>
      </c>
      <c r="Z673" s="447" t="str">
        <f>IF(C673="","","Ngày  "&amp;DAY(C673)&amp; "  "&amp;"Tháng  "&amp;MONTH(C673) &amp;"  "&amp;"Năm"&amp;"  " &amp;YEAR(C673))</f>
        <v/>
      </c>
      <c r="AA673" s="169"/>
      <c r="AB673" s="169"/>
      <c r="AC673" s="169"/>
      <c r="AD673" s="169"/>
      <c r="AE673" s="447" t="str">
        <f t="shared" si="27"/>
        <v/>
      </c>
      <c r="AF673" s="169"/>
      <c r="AG673" s="169"/>
    </row>
    <row r="674" spans="2:33" x14ac:dyDescent="0.25">
      <c r="B674" s="169"/>
      <c r="C674" s="170"/>
      <c r="D674" s="443"/>
      <c r="E674" s="169"/>
      <c r="F674" s="171"/>
      <c r="G674" s="169"/>
      <c r="H674" s="169"/>
      <c r="I674" s="172"/>
      <c r="J674" s="172"/>
      <c r="K674" s="173"/>
      <c r="L674" s="173"/>
      <c r="M674" s="173"/>
      <c r="N674" s="174"/>
      <c r="O674" s="444">
        <f t="shared" si="28"/>
        <v>0</v>
      </c>
      <c r="P674" s="169"/>
      <c r="Q674" s="436"/>
      <c r="R674" s="436"/>
      <c r="S674" s="445" t="str">
        <f>IFERROR(IF(R674="",VLOOKUP(Q674,DMKH_NCC!$C$7:$G$150,3,0),VLOOKUP(R674,DMKH_NCC!$C$7:$G$150,3,0)),"")</f>
        <v/>
      </c>
      <c r="T674" s="445" t="str">
        <f>IFERROR(IF(R674="",VLOOKUP(Q674,DMKH_NCC!$C$7:$G$150,4,0),VLOOKUP(R674,DMKH_NCC!$C$7:$G$150,4,0)),"")</f>
        <v/>
      </c>
      <c r="U674" s="446" t="str">
        <f>IFERROR(IF(R674="",VLOOKUP(Q674,DMKH_NCC!$C$7:$G$150,5,0),VLOOKUP(R674,DMKH_NCC!$C$7:$G$150,5,0)),"")</f>
        <v/>
      </c>
      <c r="V674" s="169"/>
      <c r="W674" s="169"/>
      <c r="X674" s="171"/>
      <c r="Y674" s="447" t="str">
        <f>IF($G674="","",IF(OR(MONTH($C674)=1,MONTH($C674)=2,MONTH($C674)=3),1,IF(OR(MONTH($C674)=4,MONTH($C674)=5,MONTH($C674)=6),2,IF(OR(MONTH($C674)=7,MONTH($C674)=8,MONTH($C674)=9),3,IF(OR(MONTH($C674)=10,MONTH($C674)=11,MONTH($C674)=12),4)))))</f>
        <v/>
      </c>
      <c r="Z674" s="447" t="str">
        <f>IF(C674="","","Ngày  "&amp;DAY(C674)&amp; "  "&amp;"Tháng  "&amp;MONTH(C674) &amp;"  "&amp;"Năm"&amp;"  " &amp;YEAR(C674))</f>
        <v/>
      </c>
      <c r="AA674" s="169"/>
      <c r="AB674" s="169"/>
      <c r="AC674" s="169"/>
      <c r="AD674" s="169"/>
      <c r="AE674" s="447" t="str">
        <f t="shared" si="27"/>
        <v/>
      </c>
      <c r="AF674" s="169"/>
      <c r="AG674" s="169"/>
    </row>
    <row r="675" spans="2:33" x14ac:dyDescent="0.25">
      <c r="B675" s="169"/>
      <c r="C675" s="170"/>
      <c r="D675" s="443"/>
      <c r="E675" s="169"/>
      <c r="F675" s="171"/>
      <c r="G675" s="169"/>
      <c r="H675" s="169"/>
      <c r="I675" s="172"/>
      <c r="J675" s="172"/>
      <c r="K675" s="173"/>
      <c r="L675" s="173"/>
      <c r="M675" s="173"/>
      <c r="N675" s="174"/>
      <c r="O675" s="444">
        <f t="shared" si="28"/>
        <v>0</v>
      </c>
      <c r="P675" s="169"/>
      <c r="Q675" s="436"/>
      <c r="R675" s="436"/>
      <c r="S675" s="445" t="str">
        <f>IFERROR(IF(R675="",VLOOKUP(Q675,DMKH_NCC!$C$7:$G$150,3,0),VLOOKUP(R675,DMKH_NCC!$C$7:$G$150,3,0)),"")</f>
        <v/>
      </c>
      <c r="T675" s="445" t="str">
        <f>IFERROR(IF(R675="",VLOOKUP(Q675,DMKH_NCC!$C$7:$G$150,4,0),VLOOKUP(R675,DMKH_NCC!$C$7:$G$150,4,0)),"")</f>
        <v/>
      </c>
      <c r="U675" s="446" t="str">
        <f>IFERROR(IF(R675="",VLOOKUP(Q675,DMKH_NCC!$C$7:$G$150,5,0),VLOOKUP(R675,DMKH_NCC!$C$7:$G$150,5,0)),"")</f>
        <v/>
      </c>
      <c r="V675" s="169"/>
      <c r="W675" s="169"/>
      <c r="X675" s="171"/>
      <c r="Y675" s="447" t="str">
        <f>IF($G675="","",IF(OR(MONTH($C675)=1,MONTH($C675)=2,MONTH($C675)=3),1,IF(OR(MONTH($C675)=4,MONTH($C675)=5,MONTH($C675)=6),2,IF(OR(MONTH($C675)=7,MONTH($C675)=8,MONTH($C675)=9),3,IF(OR(MONTH($C675)=10,MONTH($C675)=11,MONTH($C675)=12),4)))))</f>
        <v/>
      </c>
      <c r="Z675" s="447" t="str">
        <f>IF(C675="","","Ngày  "&amp;DAY(C675)&amp; "  "&amp;"Tháng  "&amp;MONTH(C675) &amp;"  "&amp;"Năm"&amp;"  " &amp;YEAR(C675))</f>
        <v/>
      </c>
      <c r="AA675" s="169"/>
      <c r="AB675" s="169"/>
      <c r="AC675" s="169"/>
      <c r="AD675" s="169"/>
      <c r="AE675" s="447" t="str">
        <f t="shared" si="27"/>
        <v/>
      </c>
      <c r="AF675" s="169"/>
      <c r="AG675" s="169"/>
    </row>
    <row r="676" spans="2:33" x14ac:dyDescent="0.25">
      <c r="B676" s="169"/>
      <c r="C676" s="170"/>
      <c r="D676" s="443"/>
      <c r="E676" s="169"/>
      <c r="F676" s="171"/>
      <c r="G676" s="169"/>
      <c r="H676" s="169"/>
      <c r="I676" s="172"/>
      <c r="J676" s="172"/>
      <c r="K676" s="173"/>
      <c r="L676" s="173"/>
      <c r="M676" s="173"/>
      <c r="N676" s="174"/>
      <c r="O676" s="444">
        <f t="shared" si="28"/>
        <v>0</v>
      </c>
      <c r="P676" s="169"/>
      <c r="Q676" s="436"/>
      <c r="R676" s="436"/>
      <c r="S676" s="445" t="str">
        <f>IFERROR(IF(R676="",VLOOKUP(Q676,DMKH_NCC!$C$7:$G$150,3,0),VLOOKUP(R676,DMKH_NCC!$C$7:$G$150,3,0)),"")</f>
        <v/>
      </c>
      <c r="T676" s="445" t="str">
        <f>IFERROR(IF(R676="",VLOOKUP(Q676,DMKH_NCC!$C$7:$G$150,4,0),VLOOKUP(R676,DMKH_NCC!$C$7:$G$150,4,0)),"")</f>
        <v/>
      </c>
      <c r="U676" s="446" t="str">
        <f>IFERROR(IF(R676="",VLOOKUP(Q676,DMKH_NCC!$C$7:$G$150,5,0),VLOOKUP(R676,DMKH_NCC!$C$7:$G$150,5,0)),"")</f>
        <v/>
      </c>
      <c r="V676" s="169"/>
      <c r="W676" s="169"/>
      <c r="X676" s="171"/>
      <c r="Y676" s="447" t="str">
        <f>IF($G676="","",IF(OR(MONTH($C676)=1,MONTH($C676)=2,MONTH($C676)=3),1,IF(OR(MONTH($C676)=4,MONTH($C676)=5,MONTH($C676)=6),2,IF(OR(MONTH($C676)=7,MONTH($C676)=8,MONTH($C676)=9),3,IF(OR(MONTH($C676)=10,MONTH($C676)=11,MONTH($C676)=12),4)))))</f>
        <v/>
      </c>
      <c r="Z676" s="447" t="str">
        <f>IF(C676="","","Ngày  "&amp;DAY(C676)&amp; "  "&amp;"Tháng  "&amp;MONTH(C676) &amp;"  "&amp;"Năm"&amp;"  " &amp;YEAR(C676))</f>
        <v/>
      </c>
      <c r="AA676" s="169"/>
      <c r="AB676" s="169"/>
      <c r="AC676" s="169"/>
      <c r="AD676" s="169"/>
      <c r="AE676" s="447" t="str">
        <f t="shared" si="27"/>
        <v/>
      </c>
      <c r="AF676" s="169"/>
      <c r="AG676" s="169"/>
    </row>
    <row r="677" spans="2:33" x14ac:dyDescent="0.25">
      <c r="B677" s="169"/>
      <c r="C677" s="170"/>
      <c r="D677" s="443"/>
      <c r="E677" s="169"/>
      <c r="F677" s="171"/>
      <c r="G677" s="169"/>
      <c r="H677" s="169"/>
      <c r="I677" s="172"/>
      <c r="J677" s="172"/>
      <c r="K677" s="173"/>
      <c r="L677" s="173"/>
      <c r="M677" s="173"/>
      <c r="N677" s="174"/>
      <c r="O677" s="444">
        <f t="shared" si="28"/>
        <v>0</v>
      </c>
      <c r="P677" s="169"/>
      <c r="Q677" s="436"/>
      <c r="R677" s="436"/>
      <c r="S677" s="445" t="str">
        <f>IFERROR(IF(R677="",VLOOKUP(Q677,DMKH_NCC!$C$7:$G$150,3,0),VLOOKUP(R677,DMKH_NCC!$C$7:$G$150,3,0)),"")</f>
        <v/>
      </c>
      <c r="T677" s="445" t="str">
        <f>IFERROR(IF(R677="",VLOOKUP(Q677,DMKH_NCC!$C$7:$G$150,4,0),VLOOKUP(R677,DMKH_NCC!$C$7:$G$150,4,0)),"")</f>
        <v/>
      </c>
      <c r="U677" s="446" t="str">
        <f>IFERROR(IF(R677="",VLOOKUP(Q677,DMKH_NCC!$C$7:$G$150,5,0),VLOOKUP(R677,DMKH_NCC!$C$7:$G$150,5,0)),"")</f>
        <v/>
      </c>
      <c r="V677" s="169"/>
      <c r="W677" s="169"/>
      <c r="X677" s="171"/>
      <c r="Y677" s="447" t="str">
        <f>IF($G677="","",IF(OR(MONTH($C677)=1,MONTH($C677)=2,MONTH($C677)=3),1,IF(OR(MONTH($C677)=4,MONTH($C677)=5,MONTH($C677)=6),2,IF(OR(MONTH($C677)=7,MONTH($C677)=8,MONTH($C677)=9),3,IF(OR(MONTH($C677)=10,MONTH($C677)=11,MONTH($C677)=12),4)))))</f>
        <v/>
      </c>
      <c r="Z677" s="447" t="str">
        <f>IF(C677="","","Ngày  "&amp;DAY(C677)&amp; "  "&amp;"Tháng  "&amp;MONTH(C677) &amp;"  "&amp;"Năm"&amp;"  " &amp;YEAR(C677))</f>
        <v/>
      </c>
      <c r="AA677" s="169"/>
      <c r="AB677" s="169"/>
      <c r="AC677" s="169"/>
      <c r="AD677" s="169"/>
      <c r="AE677" s="447" t="str">
        <f t="shared" si="27"/>
        <v/>
      </c>
      <c r="AF677" s="169"/>
      <c r="AG677" s="169"/>
    </row>
    <row r="678" spans="2:33" x14ac:dyDescent="0.25">
      <c r="B678" s="169"/>
      <c r="C678" s="170"/>
      <c r="D678" s="443"/>
      <c r="E678" s="169"/>
      <c r="F678" s="171"/>
      <c r="G678" s="169"/>
      <c r="H678" s="169"/>
      <c r="I678" s="172"/>
      <c r="J678" s="172"/>
      <c r="K678" s="173"/>
      <c r="L678" s="173"/>
      <c r="M678" s="173"/>
      <c r="N678" s="174"/>
      <c r="O678" s="444">
        <f t="shared" si="28"/>
        <v>0</v>
      </c>
      <c r="P678" s="169"/>
      <c r="Q678" s="436"/>
      <c r="R678" s="436"/>
      <c r="S678" s="445" t="str">
        <f>IFERROR(IF(R678="",VLOOKUP(Q678,DMKH_NCC!$C$7:$G$150,3,0),VLOOKUP(R678,DMKH_NCC!$C$7:$G$150,3,0)),"")</f>
        <v/>
      </c>
      <c r="T678" s="445" t="str">
        <f>IFERROR(IF(R678="",VLOOKUP(Q678,DMKH_NCC!$C$7:$G$150,4,0),VLOOKUP(R678,DMKH_NCC!$C$7:$G$150,4,0)),"")</f>
        <v/>
      </c>
      <c r="U678" s="446" t="str">
        <f>IFERROR(IF(R678="",VLOOKUP(Q678,DMKH_NCC!$C$7:$G$150,5,0),VLOOKUP(R678,DMKH_NCC!$C$7:$G$150,5,0)),"")</f>
        <v/>
      </c>
      <c r="V678" s="169"/>
      <c r="W678" s="169"/>
      <c r="X678" s="171"/>
      <c r="Y678" s="447" t="str">
        <f>IF($G678="","",IF(OR(MONTH($C678)=1,MONTH($C678)=2,MONTH($C678)=3),1,IF(OR(MONTH($C678)=4,MONTH($C678)=5,MONTH($C678)=6),2,IF(OR(MONTH($C678)=7,MONTH($C678)=8,MONTH($C678)=9),3,IF(OR(MONTH($C678)=10,MONTH($C678)=11,MONTH($C678)=12),4)))))</f>
        <v/>
      </c>
      <c r="Z678" s="447" t="str">
        <f>IF(C678="","","Ngày  "&amp;DAY(C678)&amp; "  "&amp;"Tháng  "&amp;MONTH(C678) &amp;"  "&amp;"Năm"&amp;"  " &amp;YEAR(C678))</f>
        <v/>
      </c>
      <c r="AA678" s="169"/>
      <c r="AB678" s="169"/>
      <c r="AC678" s="169"/>
      <c r="AD678" s="169"/>
      <c r="AE678" s="447" t="str">
        <f t="shared" si="27"/>
        <v/>
      </c>
      <c r="AF678" s="169"/>
      <c r="AG678" s="169"/>
    </row>
    <row r="679" spans="2:33" x14ac:dyDescent="0.25">
      <c r="B679" s="169"/>
      <c r="C679" s="170"/>
      <c r="D679" s="443"/>
      <c r="E679" s="169"/>
      <c r="F679" s="171"/>
      <c r="G679" s="169"/>
      <c r="H679" s="169"/>
      <c r="I679" s="172"/>
      <c r="J679" s="172"/>
      <c r="K679" s="173"/>
      <c r="L679" s="173"/>
      <c r="M679" s="173"/>
      <c r="N679" s="174"/>
      <c r="O679" s="444">
        <f t="shared" si="28"/>
        <v>0</v>
      </c>
      <c r="P679" s="169"/>
      <c r="Q679" s="436"/>
      <c r="R679" s="436"/>
      <c r="S679" s="445" t="str">
        <f>IFERROR(IF(R679="",VLOOKUP(Q679,DMKH_NCC!$C$7:$G$150,3,0),VLOOKUP(R679,DMKH_NCC!$C$7:$G$150,3,0)),"")</f>
        <v/>
      </c>
      <c r="T679" s="445" t="str">
        <f>IFERROR(IF(R679="",VLOOKUP(Q679,DMKH_NCC!$C$7:$G$150,4,0),VLOOKUP(R679,DMKH_NCC!$C$7:$G$150,4,0)),"")</f>
        <v/>
      </c>
      <c r="U679" s="446" t="str">
        <f>IFERROR(IF(R679="",VLOOKUP(Q679,DMKH_NCC!$C$7:$G$150,5,0),VLOOKUP(R679,DMKH_NCC!$C$7:$G$150,5,0)),"")</f>
        <v/>
      </c>
      <c r="V679" s="169"/>
      <c r="W679" s="169"/>
      <c r="X679" s="171"/>
      <c r="Y679" s="447" t="str">
        <f>IF($G679="","",IF(OR(MONTH($C679)=1,MONTH($C679)=2,MONTH($C679)=3),1,IF(OR(MONTH($C679)=4,MONTH($C679)=5,MONTH($C679)=6),2,IF(OR(MONTH($C679)=7,MONTH($C679)=8,MONTH($C679)=9),3,IF(OR(MONTH($C679)=10,MONTH($C679)=11,MONTH($C679)=12),4)))))</f>
        <v/>
      </c>
      <c r="Z679" s="447" t="str">
        <f>IF(C679="","","Ngày  "&amp;DAY(C679)&amp; "  "&amp;"Tháng  "&amp;MONTH(C679) &amp;"  "&amp;"Năm"&amp;"  " &amp;YEAR(C679))</f>
        <v/>
      </c>
      <c r="AA679" s="169"/>
      <c r="AB679" s="169"/>
      <c r="AC679" s="169"/>
      <c r="AD679" s="169"/>
      <c r="AE679" s="447" t="str">
        <f t="shared" si="27"/>
        <v/>
      </c>
      <c r="AF679" s="169"/>
      <c r="AG679" s="169"/>
    </row>
    <row r="680" spans="2:33" x14ac:dyDescent="0.25">
      <c r="B680" s="169"/>
      <c r="C680" s="170"/>
      <c r="D680" s="443"/>
      <c r="E680" s="169"/>
      <c r="F680" s="171"/>
      <c r="G680" s="169"/>
      <c r="H680" s="169"/>
      <c r="I680" s="172"/>
      <c r="J680" s="172"/>
      <c r="K680" s="173"/>
      <c r="L680" s="173"/>
      <c r="M680" s="173"/>
      <c r="N680" s="174"/>
      <c r="O680" s="444">
        <f t="shared" si="28"/>
        <v>0</v>
      </c>
      <c r="P680" s="169"/>
      <c r="Q680" s="436"/>
      <c r="R680" s="436"/>
      <c r="S680" s="445" t="str">
        <f>IFERROR(IF(R680="",VLOOKUP(Q680,DMKH_NCC!$C$7:$G$150,3,0),VLOOKUP(R680,DMKH_NCC!$C$7:$G$150,3,0)),"")</f>
        <v/>
      </c>
      <c r="T680" s="445" t="str">
        <f>IFERROR(IF(R680="",VLOOKUP(Q680,DMKH_NCC!$C$7:$G$150,4,0),VLOOKUP(R680,DMKH_NCC!$C$7:$G$150,4,0)),"")</f>
        <v/>
      </c>
      <c r="U680" s="446" t="str">
        <f>IFERROR(IF(R680="",VLOOKUP(Q680,DMKH_NCC!$C$7:$G$150,5,0),VLOOKUP(R680,DMKH_NCC!$C$7:$G$150,5,0)),"")</f>
        <v/>
      </c>
      <c r="V680" s="169"/>
      <c r="W680" s="169"/>
      <c r="X680" s="171"/>
      <c r="Y680" s="447" t="str">
        <f>IF($G680="","",IF(OR(MONTH($C680)=1,MONTH($C680)=2,MONTH($C680)=3),1,IF(OR(MONTH($C680)=4,MONTH($C680)=5,MONTH($C680)=6),2,IF(OR(MONTH($C680)=7,MONTH($C680)=8,MONTH($C680)=9),3,IF(OR(MONTH($C680)=10,MONTH($C680)=11,MONTH($C680)=12),4)))))</f>
        <v/>
      </c>
      <c r="Z680" s="447" t="str">
        <f>IF(C680="","","Ngày  "&amp;DAY(C680)&amp; "  "&amp;"Tháng  "&amp;MONTH(C680) &amp;"  "&amp;"Năm"&amp;"  " &amp;YEAR(C680))</f>
        <v/>
      </c>
      <c r="AA680" s="169"/>
      <c r="AB680" s="169"/>
      <c r="AC680" s="169"/>
      <c r="AD680" s="169"/>
      <c r="AE680" s="447" t="str">
        <f t="shared" si="27"/>
        <v/>
      </c>
      <c r="AF680" s="169"/>
      <c r="AG680" s="169"/>
    </row>
    <row r="681" spans="2:33" x14ac:dyDescent="0.25">
      <c r="B681" s="169"/>
      <c r="C681" s="170"/>
      <c r="D681" s="443"/>
      <c r="E681" s="169"/>
      <c r="F681" s="171"/>
      <c r="G681" s="169"/>
      <c r="H681" s="169"/>
      <c r="I681" s="172"/>
      <c r="J681" s="172"/>
      <c r="K681" s="173"/>
      <c r="L681" s="173"/>
      <c r="M681" s="173"/>
      <c r="N681" s="174"/>
      <c r="O681" s="444">
        <f t="shared" si="28"/>
        <v>0</v>
      </c>
      <c r="P681" s="169"/>
      <c r="Q681" s="436"/>
      <c r="R681" s="436"/>
      <c r="S681" s="445" t="str">
        <f>IFERROR(IF(R681="",VLOOKUP(Q681,DMKH_NCC!$C$7:$G$150,3,0),VLOOKUP(R681,DMKH_NCC!$C$7:$G$150,3,0)),"")</f>
        <v/>
      </c>
      <c r="T681" s="445" t="str">
        <f>IFERROR(IF(R681="",VLOOKUP(Q681,DMKH_NCC!$C$7:$G$150,4,0),VLOOKUP(R681,DMKH_NCC!$C$7:$G$150,4,0)),"")</f>
        <v/>
      </c>
      <c r="U681" s="446" t="str">
        <f>IFERROR(IF(R681="",VLOOKUP(Q681,DMKH_NCC!$C$7:$G$150,5,0),VLOOKUP(R681,DMKH_NCC!$C$7:$G$150,5,0)),"")</f>
        <v/>
      </c>
      <c r="V681" s="169"/>
      <c r="W681" s="169"/>
      <c r="X681" s="171"/>
      <c r="Y681" s="447" t="str">
        <f>IF($G681="","",IF(OR(MONTH($C681)=1,MONTH($C681)=2,MONTH($C681)=3),1,IF(OR(MONTH($C681)=4,MONTH($C681)=5,MONTH($C681)=6),2,IF(OR(MONTH($C681)=7,MONTH($C681)=8,MONTH($C681)=9),3,IF(OR(MONTH($C681)=10,MONTH($C681)=11,MONTH($C681)=12),4)))))</f>
        <v/>
      </c>
      <c r="Z681" s="447" t="str">
        <f>IF(C681="","","Ngày  "&amp;DAY(C681)&amp; "  "&amp;"Tháng  "&amp;MONTH(C681) &amp;"  "&amp;"Năm"&amp;"  " &amp;YEAR(C681))</f>
        <v/>
      </c>
      <c r="AA681" s="169"/>
      <c r="AB681" s="169"/>
      <c r="AC681" s="169"/>
      <c r="AD681" s="169"/>
      <c r="AE681" s="447" t="str">
        <f t="shared" si="27"/>
        <v/>
      </c>
      <c r="AF681" s="169"/>
      <c r="AG681" s="169"/>
    </row>
    <row r="682" spans="2:33" x14ac:dyDescent="0.25">
      <c r="B682" s="169"/>
      <c r="C682" s="170"/>
      <c r="D682" s="443"/>
      <c r="E682" s="169"/>
      <c r="F682" s="171"/>
      <c r="G682" s="169"/>
      <c r="H682" s="169"/>
      <c r="I682" s="172"/>
      <c r="J682" s="172"/>
      <c r="K682" s="173"/>
      <c r="L682" s="173"/>
      <c r="M682" s="173"/>
      <c r="N682" s="174"/>
      <c r="O682" s="444">
        <f t="shared" si="28"/>
        <v>0</v>
      </c>
      <c r="P682" s="169"/>
      <c r="Q682" s="436"/>
      <c r="R682" s="436"/>
      <c r="S682" s="445" t="str">
        <f>IFERROR(IF(R682="",VLOOKUP(Q682,DMKH_NCC!$C$7:$G$150,3,0),VLOOKUP(R682,DMKH_NCC!$C$7:$G$150,3,0)),"")</f>
        <v/>
      </c>
      <c r="T682" s="445" t="str">
        <f>IFERROR(IF(R682="",VLOOKUP(Q682,DMKH_NCC!$C$7:$G$150,4,0),VLOOKUP(R682,DMKH_NCC!$C$7:$G$150,4,0)),"")</f>
        <v/>
      </c>
      <c r="U682" s="446" t="str">
        <f>IFERROR(IF(R682="",VLOOKUP(Q682,DMKH_NCC!$C$7:$G$150,5,0),VLOOKUP(R682,DMKH_NCC!$C$7:$G$150,5,0)),"")</f>
        <v/>
      </c>
      <c r="V682" s="169"/>
      <c r="W682" s="169"/>
      <c r="X682" s="171"/>
      <c r="Y682" s="447" t="str">
        <f>IF($G682="","",IF(OR(MONTH($C682)=1,MONTH($C682)=2,MONTH($C682)=3),1,IF(OR(MONTH($C682)=4,MONTH($C682)=5,MONTH($C682)=6),2,IF(OR(MONTH($C682)=7,MONTH($C682)=8,MONTH($C682)=9),3,IF(OR(MONTH($C682)=10,MONTH($C682)=11,MONTH($C682)=12),4)))))</f>
        <v/>
      </c>
      <c r="Z682" s="447" t="str">
        <f>IF(C682="","","Ngày  "&amp;DAY(C682)&amp; "  "&amp;"Tháng  "&amp;MONTH(C682) &amp;"  "&amp;"Năm"&amp;"  " &amp;YEAR(C682))</f>
        <v/>
      </c>
      <c r="AA682" s="169"/>
      <c r="AB682" s="169"/>
      <c r="AC682" s="169"/>
      <c r="AD682" s="169"/>
      <c r="AE682" s="447" t="str">
        <f t="shared" si="27"/>
        <v/>
      </c>
      <c r="AF682" s="169"/>
      <c r="AG682" s="169"/>
    </row>
    <row r="683" spans="2:33" x14ac:dyDescent="0.25">
      <c r="B683" s="169"/>
      <c r="C683" s="170"/>
      <c r="D683" s="443"/>
      <c r="E683" s="169"/>
      <c r="F683" s="171"/>
      <c r="G683" s="169"/>
      <c r="H683" s="169"/>
      <c r="I683" s="172"/>
      <c r="J683" s="172"/>
      <c r="K683" s="173"/>
      <c r="L683" s="173"/>
      <c r="M683" s="173"/>
      <c r="N683" s="174"/>
      <c r="O683" s="444">
        <f t="shared" si="28"/>
        <v>0</v>
      </c>
      <c r="P683" s="169"/>
      <c r="Q683" s="436"/>
      <c r="R683" s="436"/>
      <c r="S683" s="445" t="str">
        <f>IFERROR(IF(R683="",VLOOKUP(Q683,DMKH_NCC!$C$7:$G$150,3,0),VLOOKUP(R683,DMKH_NCC!$C$7:$G$150,3,0)),"")</f>
        <v/>
      </c>
      <c r="T683" s="445" t="str">
        <f>IFERROR(IF(R683="",VLOOKUP(Q683,DMKH_NCC!$C$7:$G$150,4,0),VLOOKUP(R683,DMKH_NCC!$C$7:$G$150,4,0)),"")</f>
        <v/>
      </c>
      <c r="U683" s="446" t="str">
        <f>IFERROR(IF(R683="",VLOOKUP(Q683,DMKH_NCC!$C$7:$G$150,5,0),VLOOKUP(R683,DMKH_NCC!$C$7:$G$150,5,0)),"")</f>
        <v/>
      </c>
      <c r="V683" s="169"/>
      <c r="W683" s="169"/>
      <c r="X683" s="171"/>
      <c r="Y683" s="447" t="str">
        <f>IF($G683="","",IF(OR(MONTH($C683)=1,MONTH($C683)=2,MONTH($C683)=3),1,IF(OR(MONTH($C683)=4,MONTH($C683)=5,MONTH($C683)=6),2,IF(OR(MONTH($C683)=7,MONTH($C683)=8,MONTH($C683)=9),3,IF(OR(MONTH($C683)=10,MONTH($C683)=11,MONTH($C683)=12),4)))))</f>
        <v/>
      </c>
      <c r="Z683" s="447" t="str">
        <f>IF(C683="","","Ngày  "&amp;DAY(C683)&amp; "  "&amp;"Tháng  "&amp;MONTH(C683) &amp;"  "&amp;"Năm"&amp;"  " &amp;YEAR(C683))</f>
        <v/>
      </c>
      <c r="AA683" s="169"/>
      <c r="AB683" s="169"/>
      <c r="AC683" s="169"/>
      <c r="AD683" s="169"/>
      <c r="AE683" s="447" t="str">
        <f t="shared" si="27"/>
        <v/>
      </c>
      <c r="AF683" s="169"/>
      <c r="AG683" s="169"/>
    </row>
    <row r="684" spans="2:33" x14ac:dyDescent="0.25">
      <c r="B684" s="169"/>
      <c r="C684" s="170"/>
      <c r="D684" s="443"/>
      <c r="E684" s="169"/>
      <c r="F684" s="171"/>
      <c r="G684" s="169"/>
      <c r="H684" s="169"/>
      <c r="I684" s="172"/>
      <c r="J684" s="172"/>
      <c r="K684" s="173"/>
      <c r="L684" s="173"/>
      <c r="M684" s="173"/>
      <c r="N684" s="174"/>
      <c r="O684" s="444">
        <f t="shared" si="28"/>
        <v>0</v>
      </c>
      <c r="P684" s="169"/>
      <c r="Q684" s="436"/>
      <c r="R684" s="436"/>
      <c r="S684" s="445" t="str">
        <f>IFERROR(IF(R684="",VLOOKUP(Q684,DMKH_NCC!$C$7:$G$150,3,0),VLOOKUP(R684,DMKH_NCC!$C$7:$G$150,3,0)),"")</f>
        <v/>
      </c>
      <c r="T684" s="445" t="str">
        <f>IFERROR(IF(R684="",VLOOKUP(Q684,DMKH_NCC!$C$7:$G$150,4,0),VLOOKUP(R684,DMKH_NCC!$C$7:$G$150,4,0)),"")</f>
        <v/>
      </c>
      <c r="U684" s="446" t="str">
        <f>IFERROR(IF(R684="",VLOOKUP(Q684,DMKH_NCC!$C$7:$G$150,5,0),VLOOKUP(R684,DMKH_NCC!$C$7:$G$150,5,0)),"")</f>
        <v/>
      </c>
      <c r="V684" s="169"/>
      <c r="W684" s="169"/>
      <c r="X684" s="171"/>
      <c r="Y684" s="447" t="str">
        <f>IF($G684="","",IF(OR(MONTH($C684)=1,MONTH($C684)=2,MONTH($C684)=3),1,IF(OR(MONTH($C684)=4,MONTH($C684)=5,MONTH($C684)=6),2,IF(OR(MONTH($C684)=7,MONTH($C684)=8,MONTH($C684)=9),3,IF(OR(MONTH($C684)=10,MONTH($C684)=11,MONTH($C684)=12),4)))))</f>
        <v/>
      </c>
      <c r="Z684" s="447" t="str">
        <f>IF(C684="","","Ngày  "&amp;DAY(C684)&amp; "  "&amp;"Tháng  "&amp;MONTH(C684) &amp;"  "&amp;"Năm"&amp;"  " &amp;YEAR(C684))</f>
        <v/>
      </c>
      <c r="AA684" s="169"/>
      <c r="AB684" s="169"/>
      <c r="AC684" s="169"/>
      <c r="AD684" s="169"/>
      <c r="AE684" s="447" t="str">
        <f t="shared" si="27"/>
        <v/>
      </c>
      <c r="AF684" s="169"/>
      <c r="AG684" s="169"/>
    </row>
    <row r="685" spans="2:33" x14ac:dyDescent="0.25">
      <c r="B685" s="169"/>
      <c r="C685" s="170"/>
      <c r="D685" s="443"/>
      <c r="E685" s="169"/>
      <c r="F685" s="171"/>
      <c r="G685" s="169"/>
      <c r="H685" s="169"/>
      <c r="I685" s="172"/>
      <c r="J685" s="172"/>
      <c r="K685" s="173"/>
      <c r="L685" s="173"/>
      <c r="M685" s="173"/>
      <c r="N685" s="174"/>
      <c r="O685" s="444">
        <f t="shared" si="28"/>
        <v>0</v>
      </c>
      <c r="P685" s="169"/>
      <c r="Q685" s="436"/>
      <c r="R685" s="436"/>
      <c r="S685" s="445" t="str">
        <f>IFERROR(IF(R685="",VLOOKUP(Q685,DMKH_NCC!$C$7:$G$150,3,0),VLOOKUP(R685,DMKH_NCC!$C$7:$G$150,3,0)),"")</f>
        <v/>
      </c>
      <c r="T685" s="445" t="str">
        <f>IFERROR(IF(R685="",VLOOKUP(Q685,DMKH_NCC!$C$7:$G$150,4,0),VLOOKUP(R685,DMKH_NCC!$C$7:$G$150,4,0)),"")</f>
        <v/>
      </c>
      <c r="U685" s="446" t="str">
        <f>IFERROR(IF(R685="",VLOOKUP(Q685,DMKH_NCC!$C$7:$G$150,5,0),VLOOKUP(R685,DMKH_NCC!$C$7:$G$150,5,0)),"")</f>
        <v/>
      </c>
      <c r="V685" s="169"/>
      <c r="W685" s="169"/>
      <c r="X685" s="171"/>
      <c r="Y685" s="447" t="str">
        <f>IF($G685="","",IF(OR(MONTH($C685)=1,MONTH($C685)=2,MONTH($C685)=3),1,IF(OR(MONTH($C685)=4,MONTH($C685)=5,MONTH($C685)=6),2,IF(OR(MONTH($C685)=7,MONTH($C685)=8,MONTH($C685)=9),3,IF(OR(MONTH($C685)=10,MONTH($C685)=11,MONTH($C685)=12),4)))))</f>
        <v/>
      </c>
      <c r="Z685" s="447" t="str">
        <f>IF(C685="","","Ngày  "&amp;DAY(C685)&amp; "  "&amp;"Tháng  "&amp;MONTH(C685) &amp;"  "&amp;"Năm"&amp;"  " &amp;YEAR(C685))</f>
        <v/>
      </c>
      <c r="AA685" s="169"/>
      <c r="AB685" s="169"/>
      <c r="AC685" s="169"/>
      <c r="AD685" s="169"/>
      <c r="AE685" s="447" t="str">
        <f t="shared" si="27"/>
        <v/>
      </c>
      <c r="AF685" s="169"/>
      <c r="AG685" s="169"/>
    </row>
    <row r="686" spans="2:33" x14ac:dyDescent="0.25">
      <c r="B686" s="169"/>
      <c r="C686" s="170"/>
      <c r="D686" s="443"/>
      <c r="E686" s="169"/>
      <c r="F686" s="171"/>
      <c r="G686" s="169"/>
      <c r="H686" s="169"/>
      <c r="I686" s="172"/>
      <c r="J686" s="172"/>
      <c r="K686" s="173"/>
      <c r="L686" s="173"/>
      <c r="M686" s="173"/>
      <c r="N686" s="174"/>
      <c r="O686" s="444">
        <f t="shared" si="28"/>
        <v>0</v>
      </c>
      <c r="P686" s="169"/>
      <c r="Q686" s="436"/>
      <c r="R686" s="436"/>
      <c r="S686" s="445" t="str">
        <f>IFERROR(IF(R686="",VLOOKUP(Q686,DMKH_NCC!$C$7:$G$150,3,0),VLOOKUP(R686,DMKH_NCC!$C$7:$G$150,3,0)),"")</f>
        <v/>
      </c>
      <c r="T686" s="445" t="str">
        <f>IFERROR(IF(R686="",VLOOKUP(Q686,DMKH_NCC!$C$7:$G$150,4,0),VLOOKUP(R686,DMKH_NCC!$C$7:$G$150,4,0)),"")</f>
        <v/>
      </c>
      <c r="U686" s="446" t="str">
        <f>IFERROR(IF(R686="",VLOOKUP(Q686,DMKH_NCC!$C$7:$G$150,5,0),VLOOKUP(R686,DMKH_NCC!$C$7:$G$150,5,0)),"")</f>
        <v/>
      </c>
      <c r="V686" s="169"/>
      <c r="W686" s="169"/>
      <c r="X686" s="171"/>
      <c r="Y686" s="447" t="str">
        <f>IF($G686="","",IF(OR(MONTH($C686)=1,MONTH($C686)=2,MONTH($C686)=3),1,IF(OR(MONTH($C686)=4,MONTH($C686)=5,MONTH($C686)=6),2,IF(OR(MONTH($C686)=7,MONTH($C686)=8,MONTH($C686)=9),3,IF(OR(MONTH($C686)=10,MONTH($C686)=11,MONTH($C686)=12),4)))))</f>
        <v/>
      </c>
      <c r="Z686" s="447" t="str">
        <f>IF(C686="","","Ngày  "&amp;DAY(C686)&amp; "  "&amp;"Tháng  "&amp;MONTH(C686) &amp;"  "&amp;"Năm"&amp;"  " &amp;YEAR(C686))</f>
        <v/>
      </c>
      <c r="AA686" s="169"/>
      <c r="AB686" s="169"/>
      <c r="AC686" s="169"/>
      <c r="AD686" s="169"/>
      <c r="AE686" s="447" t="str">
        <f t="shared" si="27"/>
        <v/>
      </c>
      <c r="AF686" s="169"/>
      <c r="AG686" s="169"/>
    </row>
    <row r="687" spans="2:33" x14ac:dyDescent="0.25">
      <c r="B687" s="169"/>
      <c r="C687" s="170"/>
      <c r="D687" s="443"/>
      <c r="E687" s="169"/>
      <c r="F687" s="171"/>
      <c r="G687" s="169"/>
      <c r="H687" s="169"/>
      <c r="I687" s="172"/>
      <c r="J687" s="172"/>
      <c r="K687" s="173"/>
      <c r="L687" s="173"/>
      <c r="M687" s="173"/>
      <c r="N687" s="174"/>
      <c r="O687" s="444">
        <f t="shared" si="28"/>
        <v>0</v>
      </c>
      <c r="P687" s="169"/>
      <c r="Q687" s="436"/>
      <c r="R687" s="436"/>
      <c r="S687" s="445" t="str">
        <f>IFERROR(IF(R687="",VLOOKUP(Q687,DMKH_NCC!$C$7:$G$150,3,0),VLOOKUP(R687,DMKH_NCC!$C$7:$G$150,3,0)),"")</f>
        <v/>
      </c>
      <c r="T687" s="445" t="str">
        <f>IFERROR(IF(R687="",VLOOKUP(Q687,DMKH_NCC!$C$7:$G$150,4,0),VLOOKUP(R687,DMKH_NCC!$C$7:$G$150,4,0)),"")</f>
        <v/>
      </c>
      <c r="U687" s="446" t="str">
        <f>IFERROR(IF(R687="",VLOOKUP(Q687,DMKH_NCC!$C$7:$G$150,5,0),VLOOKUP(R687,DMKH_NCC!$C$7:$G$150,5,0)),"")</f>
        <v/>
      </c>
      <c r="V687" s="169"/>
      <c r="W687" s="169"/>
      <c r="X687" s="171"/>
      <c r="Y687" s="447" t="str">
        <f>IF($G687="","",IF(OR(MONTH($C687)=1,MONTH($C687)=2,MONTH($C687)=3),1,IF(OR(MONTH($C687)=4,MONTH($C687)=5,MONTH($C687)=6),2,IF(OR(MONTH($C687)=7,MONTH($C687)=8,MONTH($C687)=9),3,IF(OR(MONTH($C687)=10,MONTH($C687)=11,MONTH($C687)=12),4)))))</f>
        <v/>
      </c>
      <c r="Z687" s="447" t="str">
        <f>IF(C687="","","Ngày  "&amp;DAY(C687)&amp; "  "&amp;"Tháng  "&amp;MONTH(C687) &amp;"  "&amp;"Năm"&amp;"  " &amp;YEAR(C687))</f>
        <v/>
      </c>
      <c r="AA687" s="169"/>
      <c r="AB687" s="169"/>
      <c r="AC687" s="169"/>
      <c r="AD687" s="169"/>
      <c r="AE687" s="447" t="str">
        <f t="shared" si="27"/>
        <v/>
      </c>
      <c r="AF687" s="169"/>
      <c r="AG687" s="169"/>
    </row>
    <row r="688" spans="2:33" x14ac:dyDescent="0.25">
      <c r="B688" s="169"/>
      <c r="C688" s="170"/>
      <c r="D688" s="443"/>
      <c r="E688" s="169"/>
      <c r="F688" s="171"/>
      <c r="G688" s="169"/>
      <c r="H688" s="169"/>
      <c r="I688" s="172"/>
      <c r="J688" s="172"/>
      <c r="K688" s="173"/>
      <c r="L688" s="173"/>
      <c r="M688" s="173"/>
      <c r="N688" s="174"/>
      <c r="O688" s="444">
        <f t="shared" si="28"/>
        <v>0</v>
      </c>
      <c r="P688" s="169"/>
      <c r="Q688" s="436"/>
      <c r="R688" s="436"/>
      <c r="S688" s="445" t="str">
        <f>IFERROR(IF(R688="",VLOOKUP(Q688,DMKH_NCC!$C$7:$G$150,3,0),VLOOKUP(R688,DMKH_NCC!$C$7:$G$150,3,0)),"")</f>
        <v/>
      </c>
      <c r="T688" s="445" t="str">
        <f>IFERROR(IF(R688="",VLOOKUP(Q688,DMKH_NCC!$C$7:$G$150,4,0),VLOOKUP(R688,DMKH_NCC!$C$7:$G$150,4,0)),"")</f>
        <v/>
      </c>
      <c r="U688" s="446" t="str">
        <f>IFERROR(IF(R688="",VLOOKUP(Q688,DMKH_NCC!$C$7:$G$150,5,0),VLOOKUP(R688,DMKH_NCC!$C$7:$G$150,5,0)),"")</f>
        <v/>
      </c>
      <c r="V688" s="169"/>
      <c r="W688" s="169"/>
      <c r="X688" s="171"/>
      <c r="Y688" s="447" t="str">
        <f>IF($G688="","",IF(OR(MONTH($C688)=1,MONTH($C688)=2,MONTH($C688)=3),1,IF(OR(MONTH($C688)=4,MONTH($C688)=5,MONTH($C688)=6),2,IF(OR(MONTH($C688)=7,MONTH($C688)=8,MONTH($C688)=9),3,IF(OR(MONTH($C688)=10,MONTH($C688)=11,MONTH($C688)=12),4)))))</f>
        <v/>
      </c>
      <c r="Z688" s="447" t="str">
        <f>IF(C688="","","Ngày  "&amp;DAY(C688)&amp; "  "&amp;"Tháng  "&amp;MONTH(C688) &amp;"  "&amp;"Năm"&amp;"  " &amp;YEAR(C688))</f>
        <v/>
      </c>
      <c r="AA688" s="169"/>
      <c r="AB688" s="169"/>
      <c r="AC688" s="169"/>
      <c r="AD688" s="169"/>
      <c r="AE688" s="447" t="str">
        <f t="shared" si="27"/>
        <v/>
      </c>
      <c r="AF688" s="169"/>
      <c r="AG688" s="169"/>
    </row>
    <row r="689" spans="2:33" x14ac:dyDescent="0.25">
      <c r="B689" s="169"/>
      <c r="C689" s="170"/>
      <c r="D689" s="443"/>
      <c r="E689" s="169"/>
      <c r="F689" s="171"/>
      <c r="G689" s="169"/>
      <c r="H689" s="169"/>
      <c r="I689" s="172"/>
      <c r="J689" s="172"/>
      <c r="K689" s="173"/>
      <c r="L689" s="173"/>
      <c r="M689" s="173"/>
      <c r="N689" s="174"/>
      <c r="O689" s="444">
        <f t="shared" si="28"/>
        <v>0</v>
      </c>
      <c r="P689" s="169"/>
      <c r="Q689" s="436"/>
      <c r="R689" s="436"/>
      <c r="S689" s="445" t="str">
        <f>IFERROR(IF(R689="",VLOOKUP(Q689,DMKH_NCC!$C$7:$G$150,3,0),VLOOKUP(R689,DMKH_NCC!$C$7:$G$150,3,0)),"")</f>
        <v/>
      </c>
      <c r="T689" s="445" t="str">
        <f>IFERROR(IF(R689="",VLOOKUP(Q689,DMKH_NCC!$C$7:$G$150,4,0),VLOOKUP(R689,DMKH_NCC!$C$7:$G$150,4,0)),"")</f>
        <v/>
      </c>
      <c r="U689" s="446" t="str">
        <f>IFERROR(IF(R689="",VLOOKUP(Q689,DMKH_NCC!$C$7:$G$150,5,0),VLOOKUP(R689,DMKH_NCC!$C$7:$G$150,5,0)),"")</f>
        <v/>
      </c>
      <c r="V689" s="169"/>
      <c r="W689" s="169"/>
      <c r="X689" s="171"/>
      <c r="Y689" s="447" t="str">
        <f>IF($G689="","",IF(OR(MONTH($C689)=1,MONTH($C689)=2,MONTH($C689)=3),1,IF(OR(MONTH($C689)=4,MONTH($C689)=5,MONTH($C689)=6),2,IF(OR(MONTH($C689)=7,MONTH($C689)=8,MONTH($C689)=9),3,IF(OR(MONTH($C689)=10,MONTH($C689)=11,MONTH($C689)=12),4)))))</f>
        <v/>
      </c>
      <c r="Z689" s="447" t="str">
        <f>IF(C689="","","Ngày  "&amp;DAY(C689)&amp; "  "&amp;"Tháng  "&amp;MONTH(C689) &amp;"  "&amp;"Năm"&amp;"  " &amp;YEAR(C689))</f>
        <v/>
      </c>
      <c r="AA689" s="169"/>
      <c r="AB689" s="169"/>
      <c r="AC689" s="169"/>
      <c r="AD689" s="169"/>
      <c r="AE689" s="447" t="str">
        <f t="shared" si="27"/>
        <v/>
      </c>
      <c r="AF689" s="169"/>
      <c r="AG689" s="169"/>
    </row>
    <row r="690" spans="2:33" x14ac:dyDescent="0.25">
      <c r="B690" s="169"/>
      <c r="C690" s="170"/>
      <c r="D690" s="443"/>
      <c r="E690" s="169"/>
      <c r="F690" s="171"/>
      <c r="G690" s="169"/>
      <c r="H690" s="169"/>
      <c r="I690" s="172"/>
      <c r="J690" s="172"/>
      <c r="K690" s="173"/>
      <c r="L690" s="173"/>
      <c r="M690" s="173"/>
      <c r="N690" s="174"/>
      <c r="O690" s="444">
        <f t="shared" si="28"/>
        <v>0</v>
      </c>
      <c r="P690" s="169"/>
      <c r="Q690" s="436"/>
      <c r="R690" s="436"/>
      <c r="S690" s="445" t="str">
        <f>IFERROR(IF(R690="",VLOOKUP(Q690,DMKH_NCC!$C$7:$G$150,3,0),VLOOKUP(R690,DMKH_NCC!$C$7:$G$150,3,0)),"")</f>
        <v/>
      </c>
      <c r="T690" s="445" t="str">
        <f>IFERROR(IF(R690="",VLOOKUP(Q690,DMKH_NCC!$C$7:$G$150,4,0),VLOOKUP(R690,DMKH_NCC!$C$7:$G$150,4,0)),"")</f>
        <v/>
      </c>
      <c r="U690" s="446" t="str">
        <f>IFERROR(IF(R690="",VLOOKUP(Q690,DMKH_NCC!$C$7:$G$150,5,0),VLOOKUP(R690,DMKH_NCC!$C$7:$G$150,5,0)),"")</f>
        <v/>
      </c>
      <c r="V690" s="169"/>
      <c r="W690" s="169"/>
      <c r="X690" s="171"/>
      <c r="Y690" s="447" t="str">
        <f>IF($G690="","",IF(OR(MONTH($C690)=1,MONTH($C690)=2,MONTH($C690)=3),1,IF(OR(MONTH($C690)=4,MONTH($C690)=5,MONTH($C690)=6),2,IF(OR(MONTH($C690)=7,MONTH($C690)=8,MONTH($C690)=9),3,IF(OR(MONTH($C690)=10,MONTH($C690)=11,MONTH($C690)=12),4)))))</f>
        <v/>
      </c>
      <c r="Z690" s="447" t="str">
        <f>IF(C690="","","Ngày  "&amp;DAY(C690)&amp; "  "&amp;"Tháng  "&amp;MONTH(C690) &amp;"  "&amp;"Năm"&amp;"  " &amp;YEAR(C690))</f>
        <v/>
      </c>
      <c r="AA690" s="169"/>
      <c r="AB690" s="169"/>
      <c r="AC690" s="169"/>
      <c r="AD690" s="169"/>
      <c r="AE690" s="447" t="str">
        <f t="shared" si="27"/>
        <v/>
      </c>
      <c r="AF690" s="169"/>
      <c r="AG690" s="169"/>
    </row>
    <row r="691" spans="2:33" x14ac:dyDescent="0.25">
      <c r="B691" s="169"/>
      <c r="C691" s="170"/>
      <c r="D691" s="443"/>
      <c r="E691" s="169"/>
      <c r="F691" s="171"/>
      <c r="G691" s="169"/>
      <c r="H691" s="169"/>
      <c r="I691" s="172"/>
      <c r="J691" s="172"/>
      <c r="K691" s="173"/>
      <c r="L691" s="173"/>
      <c r="M691" s="173"/>
      <c r="N691" s="174"/>
      <c r="O691" s="444">
        <f t="shared" si="28"/>
        <v>0</v>
      </c>
      <c r="P691" s="169"/>
      <c r="Q691" s="436"/>
      <c r="R691" s="436"/>
      <c r="S691" s="445" t="str">
        <f>IFERROR(IF(R691="",VLOOKUP(Q691,DMKH_NCC!$C$7:$G$150,3,0),VLOOKUP(R691,DMKH_NCC!$C$7:$G$150,3,0)),"")</f>
        <v/>
      </c>
      <c r="T691" s="445" t="str">
        <f>IFERROR(IF(R691="",VLOOKUP(Q691,DMKH_NCC!$C$7:$G$150,4,0),VLOOKUP(R691,DMKH_NCC!$C$7:$G$150,4,0)),"")</f>
        <v/>
      </c>
      <c r="U691" s="446" t="str">
        <f>IFERROR(IF(R691="",VLOOKUP(Q691,DMKH_NCC!$C$7:$G$150,5,0),VLOOKUP(R691,DMKH_NCC!$C$7:$G$150,5,0)),"")</f>
        <v/>
      </c>
      <c r="V691" s="169"/>
      <c r="W691" s="169"/>
      <c r="X691" s="171"/>
      <c r="Y691" s="447" t="str">
        <f>IF($G691="","",IF(OR(MONTH($C691)=1,MONTH($C691)=2,MONTH($C691)=3),1,IF(OR(MONTH($C691)=4,MONTH($C691)=5,MONTH($C691)=6),2,IF(OR(MONTH($C691)=7,MONTH($C691)=8,MONTH($C691)=9),3,IF(OR(MONTH($C691)=10,MONTH($C691)=11,MONTH($C691)=12),4)))))</f>
        <v/>
      </c>
      <c r="Z691" s="447" t="str">
        <f>IF(C691="","","Ngày  "&amp;DAY(C691)&amp; "  "&amp;"Tháng  "&amp;MONTH(C691) &amp;"  "&amp;"Năm"&amp;"  " &amp;YEAR(C691))</f>
        <v/>
      </c>
      <c r="AA691" s="169"/>
      <c r="AB691" s="169"/>
      <c r="AC691" s="169"/>
      <c r="AD691" s="169"/>
      <c r="AE691" s="447" t="str">
        <f t="shared" si="27"/>
        <v/>
      </c>
      <c r="AF691" s="169"/>
      <c r="AG691" s="169"/>
    </row>
    <row r="692" spans="2:33" x14ac:dyDescent="0.25">
      <c r="B692" s="169"/>
      <c r="C692" s="170"/>
      <c r="D692" s="443"/>
      <c r="E692" s="169"/>
      <c r="F692" s="171"/>
      <c r="G692" s="169"/>
      <c r="H692" s="169"/>
      <c r="I692" s="172"/>
      <c r="J692" s="172"/>
      <c r="K692" s="173"/>
      <c r="L692" s="173"/>
      <c r="M692" s="173"/>
      <c r="N692" s="174"/>
      <c r="O692" s="444">
        <f t="shared" si="28"/>
        <v>0</v>
      </c>
      <c r="P692" s="169"/>
      <c r="Q692" s="436"/>
      <c r="R692" s="436"/>
      <c r="S692" s="445" t="str">
        <f>IFERROR(IF(R692="",VLOOKUP(Q692,DMKH_NCC!$C$7:$G$150,3,0),VLOOKUP(R692,DMKH_NCC!$C$7:$G$150,3,0)),"")</f>
        <v/>
      </c>
      <c r="T692" s="445" t="str">
        <f>IFERROR(IF(R692="",VLOOKUP(Q692,DMKH_NCC!$C$7:$G$150,4,0),VLOOKUP(R692,DMKH_NCC!$C$7:$G$150,4,0)),"")</f>
        <v/>
      </c>
      <c r="U692" s="446" t="str">
        <f>IFERROR(IF(R692="",VLOOKUP(Q692,DMKH_NCC!$C$7:$G$150,5,0),VLOOKUP(R692,DMKH_NCC!$C$7:$G$150,5,0)),"")</f>
        <v/>
      </c>
      <c r="V692" s="169"/>
      <c r="W692" s="169"/>
      <c r="X692" s="171"/>
      <c r="Y692" s="447" t="str">
        <f>IF($G692="","",IF(OR(MONTH($C692)=1,MONTH($C692)=2,MONTH($C692)=3),1,IF(OR(MONTH($C692)=4,MONTH($C692)=5,MONTH($C692)=6),2,IF(OR(MONTH($C692)=7,MONTH($C692)=8,MONTH($C692)=9),3,IF(OR(MONTH($C692)=10,MONTH($C692)=11,MONTH($C692)=12),4)))))</f>
        <v/>
      </c>
      <c r="Z692" s="447" t="str">
        <f>IF(C692="","","Ngày  "&amp;DAY(C692)&amp; "  "&amp;"Tháng  "&amp;MONTH(C692) &amp;"  "&amp;"Năm"&amp;"  " &amp;YEAR(C692))</f>
        <v/>
      </c>
      <c r="AA692" s="169"/>
      <c r="AB692" s="169"/>
      <c r="AC692" s="169"/>
      <c r="AD692" s="169"/>
      <c r="AE692" s="447" t="str">
        <f t="shared" si="27"/>
        <v/>
      </c>
      <c r="AF692" s="169"/>
      <c r="AG692" s="169"/>
    </row>
    <row r="693" spans="2:33" x14ac:dyDescent="0.25">
      <c r="B693" s="169"/>
      <c r="C693" s="170"/>
      <c r="D693" s="443"/>
      <c r="E693" s="169"/>
      <c r="F693" s="171"/>
      <c r="G693" s="169"/>
      <c r="H693" s="169"/>
      <c r="I693" s="172"/>
      <c r="J693" s="172"/>
      <c r="K693" s="173"/>
      <c r="L693" s="173"/>
      <c r="M693" s="173"/>
      <c r="N693" s="174"/>
      <c r="O693" s="444">
        <f t="shared" si="28"/>
        <v>0</v>
      </c>
      <c r="P693" s="169"/>
      <c r="Q693" s="436"/>
      <c r="R693" s="436"/>
      <c r="S693" s="445" t="str">
        <f>IFERROR(IF(R693="",VLOOKUP(Q693,DMKH_NCC!$C$7:$G$150,3,0),VLOOKUP(R693,DMKH_NCC!$C$7:$G$150,3,0)),"")</f>
        <v/>
      </c>
      <c r="T693" s="445" t="str">
        <f>IFERROR(IF(R693="",VLOOKUP(Q693,DMKH_NCC!$C$7:$G$150,4,0),VLOOKUP(R693,DMKH_NCC!$C$7:$G$150,4,0)),"")</f>
        <v/>
      </c>
      <c r="U693" s="446" t="str">
        <f>IFERROR(IF(R693="",VLOOKUP(Q693,DMKH_NCC!$C$7:$G$150,5,0),VLOOKUP(R693,DMKH_NCC!$C$7:$G$150,5,0)),"")</f>
        <v/>
      </c>
      <c r="V693" s="169"/>
      <c r="W693" s="169"/>
      <c r="X693" s="171"/>
      <c r="Y693" s="447" t="str">
        <f>IF($G693="","",IF(OR(MONTH($C693)=1,MONTH($C693)=2,MONTH($C693)=3),1,IF(OR(MONTH($C693)=4,MONTH($C693)=5,MONTH($C693)=6),2,IF(OR(MONTH($C693)=7,MONTH($C693)=8,MONTH($C693)=9),3,IF(OR(MONTH($C693)=10,MONTH($C693)=11,MONTH($C693)=12),4)))))</f>
        <v/>
      </c>
      <c r="Z693" s="447" t="str">
        <f>IF(C693="","","Ngày  "&amp;DAY(C693)&amp; "  "&amp;"Tháng  "&amp;MONTH(C693) &amp;"  "&amp;"Năm"&amp;"  " &amp;YEAR(C693))</f>
        <v/>
      </c>
      <c r="AA693" s="169"/>
      <c r="AB693" s="169"/>
      <c r="AC693" s="169"/>
      <c r="AD693" s="169"/>
      <c r="AE693" s="447" t="str">
        <f t="shared" si="27"/>
        <v/>
      </c>
      <c r="AF693" s="169"/>
      <c r="AG693" s="169"/>
    </row>
    <row r="694" spans="2:33" x14ac:dyDescent="0.25">
      <c r="B694" s="169"/>
      <c r="C694" s="170"/>
      <c r="D694" s="443"/>
      <c r="E694" s="169"/>
      <c r="F694" s="171"/>
      <c r="G694" s="169"/>
      <c r="H694" s="169"/>
      <c r="I694" s="172"/>
      <c r="J694" s="172"/>
      <c r="K694" s="173"/>
      <c r="L694" s="173"/>
      <c r="M694" s="173"/>
      <c r="N694" s="174"/>
      <c r="O694" s="444">
        <f t="shared" si="28"/>
        <v>0</v>
      </c>
      <c r="P694" s="169"/>
      <c r="Q694" s="436"/>
      <c r="R694" s="436"/>
      <c r="S694" s="445" t="str">
        <f>IFERROR(IF(R694="",VLOOKUP(Q694,DMKH_NCC!$C$7:$G$150,3,0),VLOOKUP(R694,DMKH_NCC!$C$7:$G$150,3,0)),"")</f>
        <v/>
      </c>
      <c r="T694" s="445" t="str">
        <f>IFERROR(IF(R694="",VLOOKUP(Q694,DMKH_NCC!$C$7:$G$150,4,0),VLOOKUP(R694,DMKH_NCC!$C$7:$G$150,4,0)),"")</f>
        <v/>
      </c>
      <c r="U694" s="446" t="str">
        <f>IFERROR(IF(R694="",VLOOKUP(Q694,DMKH_NCC!$C$7:$G$150,5,0),VLOOKUP(R694,DMKH_NCC!$C$7:$G$150,5,0)),"")</f>
        <v/>
      </c>
      <c r="V694" s="169"/>
      <c r="W694" s="169"/>
      <c r="X694" s="171"/>
      <c r="Y694" s="447" t="str">
        <f>IF($G694="","",IF(OR(MONTH($C694)=1,MONTH($C694)=2,MONTH($C694)=3),1,IF(OR(MONTH($C694)=4,MONTH($C694)=5,MONTH($C694)=6),2,IF(OR(MONTH($C694)=7,MONTH($C694)=8,MONTH($C694)=9),3,IF(OR(MONTH($C694)=10,MONTH($C694)=11,MONTH($C694)=12),4)))))</f>
        <v/>
      </c>
      <c r="Z694" s="447" t="str">
        <f>IF(C694="","","Ngày  "&amp;DAY(C694)&amp; "  "&amp;"Tháng  "&amp;MONTH(C694) &amp;"  "&amp;"Năm"&amp;"  " &amp;YEAR(C694))</f>
        <v/>
      </c>
      <c r="AA694" s="169"/>
      <c r="AB694" s="169"/>
      <c r="AC694" s="169"/>
      <c r="AD694" s="169"/>
      <c r="AE694" s="447" t="str">
        <f t="shared" si="27"/>
        <v/>
      </c>
      <c r="AF694" s="169"/>
      <c r="AG694" s="169"/>
    </row>
    <row r="695" spans="2:33" x14ac:dyDescent="0.25">
      <c r="B695" s="169"/>
      <c r="C695" s="170"/>
      <c r="D695" s="443"/>
      <c r="E695" s="169"/>
      <c r="F695" s="171"/>
      <c r="G695" s="169"/>
      <c r="H695" s="169"/>
      <c r="I695" s="172"/>
      <c r="J695" s="172"/>
      <c r="K695" s="173"/>
      <c r="L695" s="173"/>
      <c r="M695" s="173"/>
      <c r="N695" s="174"/>
      <c r="O695" s="444">
        <f t="shared" si="28"/>
        <v>0</v>
      </c>
      <c r="P695" s="169"/>
      <c r="Q695" s="436"/>
      <c r="R695" s="436"/>
      <c r="S695" s="445" t="str">
        <f>IFERROR(IF(R695="",VLOOKUP(Q695,DMKH_NCC!$C$7:$G$150,3,0),VLOOKUP(R695,DMKH_NCC!$C$7:$G$150,3,0)),"")</f>
        <v/>
      </c>
      <c r="T695" s="445" t="str">
        <f>IFERROR(IF(R695="",VLOOKUP(Q695,DMKH_NCC!$C$7:$G$150,4,0),VLOOKUP(R695,DMKH_NCC!$C$7:$G$150,4,0)),"")</f>
        <v/>
      </c>
      <c r="U695" s="446" t="str">
        <f>IFERROR(IF(R695="",VLOOKUP(Q695,DMKH_NCC!$C$7:$G$150,5,0),VLOOKUP(R695,DMKH_NCC!$C$7:$G$150,5,0)),"")</f>
        <v/>
      </c>
      <c r="V695" s="169"/>
      <c r="W695" s="169"/>
      <c r="X695" s="171"/>
      <c r="Y695" s="447" t="str">
        <f>IF($G695="","",IF(OR(MONTH($C695)=1,MONTH($C695)=2,MONTH($C695)=3),1,IF(OR(MONTH($C695)=4,MONTH($C695)=5,MONTH($C695)=6),2,IF(OR(MONTH($C695)=7,MONTH($C695)=8,MONTH($C695)=9),3,IF(OR(MONTH($C695)=10,MONTH($C695)=11,MONTH($C695)=12),4)))))</f>
        <v/>
      </c>
      <c r="Z695" s="447" t="str">
        <f>IF(C695="","","Ngày  "&amp;DAY(C695)&amp; "  "&amp;"Tháng  "&amp;MONTH(C695) &amp;"  "&amp;"Năm"&amp;"  " &amp;YEAR(C695))</f>
        <v/>
      </c>
      <c r="AA695" s="169"/>
      <c r="AB695" s="169"/>
      <c r="AC695" s="169"/>
      <c r="AD695" s="169"/>
      <c r="AE695" s="447" t="str">
        <f t="shared" si="27"/>
        <v/>
      </c>
      <c r="AF695" s="169"/>
      <c r="AG695" s="169"/>
    </row>
    <row r="696" spans="2:33" x14ac:dyDescent="0.25">
      <c r="B696" s="169"/>
      <c r="C696" s="170"/>
      <c r="D696" s="443"/>
      <c r="E696" s="169"/>
      <c r="F696" s="171"/>
      <c r="G696" s="169"/>
      <c r="H696" s="169"/>
      <c r="I696" s="172"/>
      <c r="J696" s="172"/>
      <c r="K696" s="173"/>
      <c r="L696" s="173"/>
      <c r="M696" s="173"/>
      <c r="N696" s="174"/>
      <c r="O696" s="444">
        <f t="shared" si="28"/>
        <v>0</v>
      </c>
      <c r="P696" s="169"/>
      <c r="Q696" s="436"/>
      <c r="R696" s="436"/>
      <c r="S696" s="445" t="str">
        <f>IFERROR(IF(R696="",VLOOKUP(Q696,DMKH_NCC!$C$7:$G$150,3,0),VLOOKUP(R696,DMKH_NCC!$C$7:$G$150,3,0)),"")</f>
        <v/>
      </c>
      <c r="T696" s="445" t="str">
        <f>IFERROR(IF(R696="",VLOOKUP(Q696,DMKH_NCC!$C$7:$G$150,4,0),VLOOKUP(R696,DMKH_NCC!$C$7:$G$150,4,0)),"")</f>
        <v/>
      </c>
      <c r="U696" s="446" t="str">
        <f>IFERROR(IF(R696="",VLOOKUP(Q696,DMKH_NCC!$C$7:$G$150,5,0),VLOOKUP(R696,DMKH_NCC!$C$7:$G$150,5,0)),"")</f>
        <v/>
      </c>
      <c r="V696" s="169"/>
      <c r="W696" s="169"/>
      <c r="X696" s="171"/>
      <c r="Y696" s="447" t="str">
        <f>IF($G696="","",IF(OR(MONTH($C696)=1,MONTH($C696)=2,MONTH($C696)=3),1,IF(OR(MONTH($C696)=4,MONTH($C696)=5,MONTH($C696)=6),2,IF(OR(MONTH($C696)=7,MONTH($C696)=8,MONTH($C696)=9),3,IF(OR(MONTH($C696)=10,MONTH($C696)=11,MONTH($C696)=12),4)))))</f>
        <v/>
      </c>
      <c r="Z696" s="447" t="str">
        <f>IF(C696="","","Ngày  "&amp;DAY(C696)&amp; "  "&amp;"Tháng  "&amp;MONTH(C696) &amp;"  "&amp;"Năm"&amp;"  " &amp;YEAR(C696))</f>
        <v/>
      </c>
      <c r="AA696" s="169"/>
      <c r="AB696" s="169"/>
      <c r="AC696" s="169"/>
      <c r="AD696" s="169"/>
      <c r="AE696" s="447" t="str">
        <f t="shared" si="27"/>
        <v/>
      </c>
      <c r="AF696" s="169"/>
      <c r="AG696" s="169"/>
    </row>
    <row r="697" spans="2:33" x14ac:dyDescent="0.25">
      <c r="B697" s="169"/>
      <c r="C697" s="170"/>
      <c r="D697" s="443"/>
      <c r="E697" s="169"/>
      <c r="F697" s="171"/>
      <c r="G697" s="169"/>
      <c r="H697" s="169"/>
      <c r="I697" s="172"/>
      <c r="J697" s="172"/>
      <c r="K697" s="173"/>
      <c r="L697" s="173"/>
      <c r="M697" s="173"/>
      <c r="N697" s="174"/>
      <c r="O697" s="444">
        <f t="shared" si="28"/>
        <v>0</v>
      </c>
      <c r="P697" s="169"/>
      <c r="Q697" s="436"/>
      <c r="R697" s="436"/>
      <c r="S697" s="445" t="str">
        <f>IFERROR(IF(R697="",VLOOKUP(Q697,DMKH_NCC!$C$7:$G$150,3,0),VLOOKUP(R697,DMKH_NCC!$C$7:$G$150,3,0)),"")</f>
        <v/>
      </c>
      <c r="T697" s="445" t="str">
        <f>IFERROR(IF(R697="",VLOOKUP(Q697,DMKH_NCC!$C$7:$G$150,4,0),VLOOKUP(R697,DMKH_NCC!$C$7:$G$150,4,0)),"")</f>
        <v/>
      </c>
      <c r="U697" s="446" t="str">
        <f>IFERROR(IF(R697="",VLOOKUP(Q697,DMKH_NCC!$C$7:$G$150,5,0),VLOOKUP(R697,DMKH_NCC!$C$7:$G$150,5,0)),"")</f>
        <v/>
      </c>
      <c r="V697" s="169"/>
      <c r="W697" s="169"/>
      <c r="X697" s="171"/>
      <c r="Y697" s="447" t="str">
        <f>IF($G697="","",IF(OR(MONTH($C697)=1,MONTH($C697)=2,MONTH($C697)=3),1,IF(OR(MONTH($C697)=4,MONTH($C697)=5,MONTH($C697)=6),2,IF(OR(MONTH($C697)=7,MONTH($C697)=8,MONTH($C697)=9),3,IF(OR(MONTH($C697)=10,MONTH($C697)=11,MONTH($C697)=12),4)))))</f>
        <v/>
      </c>
      <c r="Z697" s="447" t="str">
        <f>IF(C697="","","Ngày  "&amp;DAY(C697)&amp; "  "&amp;"Tháng  "&amp;MONTH(C697) &amp;"  "&amp;"Năm"&amp;"  " &amp;YEAR(C697))</f>
        <v/>
      </c>
      <c r="AA697" s="169"/>
      <c r="AB697" s="169"/>
      <c r="AC697" s="169"/>
      <c r="AD697" s="169"/>
      <c r="AE697" s="447" t="str">
        <f t="shared" si="27"/>
        <v/>
      </c>
      <c r="AF697" s="169"/>
      <c r="AG697" s="169"/>
    </row>
    <row r="698" spans="2:33" x14ac:dyDescent="0.25">
      <c r="B698" s="169"/>
      <c r="C698" s="170"/>
      <c r="D698" s="443"/>
      <c r="E698" s="169"/>
      <c r="F698" s="171"/>
      <c r="G698" s="169"/>
      <c r="H698" s="169"/>
      <c r="I698" s="172"/>
      <c r="J698" s="172"/>
      <c r="K698" s="173"/>
      <c r="L698" s="173"/>
      <c r="M698" s="173"/>
      <c r="N698" s="174"/>
      <c r="O698" s="444">
        <f t="shared" si="28"/>
        <v>0</v>
      </c>
      <c r="P698" s="169"/>
      <c r="Q698" s="436"/>
      <c r="R698" s="436"/>
      <c r="S698" s="445" t="str">
        <f>IFERROR(IF(R698="",VLOOKUP(Q698,DMKH_NCC!$C$7:$G$150,3,0),VLOOKUP(R698,DMKH_NCC!$C$7:$G$150,3,0)),"")</f>
        <v/>
      </c>
      <c r="T698" s="445" t="str">
        <f>IFERROR(IF(R698="",VLOOKUP(Q698,DMKH_NCC!$C$7:$G$150,4,0),VLOOKUP(R698,DMKH_NCC!$C$7:$G$150,4,0)),"")</f>
        <v/>
      </c>
      <c r="U698" s="446" t="str">
        <f>IFERROR(IF(R698="",VLOOKUP(Q698,DMKH_NCC!$C$7:$G$150,5,0),VLOOKUP(R698,DMKH_NCC!$C$7:$G$150,5,0)),"")</f>
        <v/>
      </c>
      <c r="V698" s="169"/>
      <c r="W698" s="169"/>
      <c r="X698" s="171"/>
      <c r="Y698" s="447" t="str">
        <f>IF($G698="","",IF(OR(MONTH($C698)=1,MONTH($C698)=2,MONTH($C698)=3),1,IF(OR(MONTH($C698)=4,MONTH($C698)=5,MONTH($C698)=6),2,IF(OR(MONTH($C698)=7,MONTH($C698)=8,MONTH($C698)=9),3,IF(OR(MONTH($C698)=10,MONTH($C698)=11,MONTH($C698)=12),4)))))</f>
        <v/>
      </c>
      <c r="Z698" s="447" t="str">
        <f>IF(C698="","","Ngày  "&amp;DAY(C698)&amp; "  "&amp;"Tháng  "&amp;MONTH(C698) &amp;"  "&amp;"Năm"&amp;"  " &amp;YEAR(C698))</f>
        <v/>
      </c>
      <c r="AA698" s="169"/>
      <c r="AB698" s="169"/>
      <c r="AC698" s="169"/>
      <c r="AD698" s="169"/>
      <c r="AE698" s="447" t="str">
        <f t="shared" si="27"/>
        <v/>
      </c>
      <c r="AF698" s="169"/>
      <c r="AG698" s="169"/>
    </row>
    <row r="699" spans="2:33" x14ac:dyDescent="0.25">
      <c r="B699" s="169"/>
      <c r="C699" s="170"/>
      <c r="D699" s="443"/>
      <c r="E699" s="169"/>
      <c r="F699" s="171"/>
      <c r="G699" s="169"/>
      <c r="H699" s="169"/>
      <c r="I699" s="172"/>
      <c r="J699" s="172"/>
      <c r="K699" s="173"/>
      <c r="L699" s="173"/>
      <c r="M699" s="173"/>
      <c r="N699" s="174"/>
      <c r="O699" s="444">
        <f t="shared" si="28"/>
        <v>0</v>
      </c>
      <c r="P699" s="169"/>
      <c r="Q699" s="436"/>
      <c r="R699" s="436"/>
      <c r="S699" s="445" t="str">
        <f>IFERROR(IF(R699="",VLOOKUP(Q699,DMKH_NCC!$C$7:$G$150,3,0),VLOOKUP(R699,DMKH_NCC!$C$7:$G$150,3,0)),"")</f>
        <v/>
      </c>
      <c r="T699" s="445" t="str">
        <f>IFERROR(IF(R699="",VLOOKUP(Q699,DMKH_NCC!$C$7:$G$150,4,0),VLOOKUP(R699,DMKH_NCC!$C$7:$G$150,4,0)),"")</f>
        <v/>
      </c>
      <c r="U699" s="446" t="str">
        <f>IFERROR(IF(R699="",VLOOKUP(Q699,DMKH_NCC!$C$7:$G$150,5,0),VLOOKUP(R699,DMKH_NCC!$C$7:$G$150,5,0)),"")</f>
        <v/>
      </c>
      <c r="V699" s="169"/>
      <c r="W699" s="169"/>
      <c r="X699" s="171"/>
      <c r="Y699" s="447" t="str">
        <f>IF($G699="","",IF(OR(MONTH($C699)=1,MONTH($C699)=2,MONTH($C699)=3),1,IF(OR(MONTH($C699)=4,MONTH($C699)=5,MONTH($C699)=6),2,IF(OR(MONTH($C699)=7,MONTH($C699)=8,MONTH($C699)=9),3,IF(OR(MONTH($C699)=10,MONTH($C699)=11,MONTH($C699)=12),4)))))</f>
        <v/>
      </c>
      <c r="Z699" s="447" t="str">
        <f>IF(C699="","","Ngày  "&amp;DAY(C699)&amp; "  "&amp;"Tháng  "&amp;MONTH(C699) &amp;"  "&amp;"Năm"&amp;"  " &amp;YEAR(C699))</f>
        <v/>
      </c>
      <c r="AA699" s="169"/>
      <c r="AB699" s="169"/>
      <c r="AC699" s="169"/>
      <c r="AD699" s="169"/>
      <c r="AE699" s="447" t="str">
        <f t="shared" si="27"/>
        <v/>
      </c>
      <c r="AF699" s="169"/>
      <c r="AG699" s="169"/>
    </row>
    <row r="700" spans="2:33" x14ac:dyDescent="0.25">
      <c r="B700" s="169"/>
      <c r="C700" s="170"/>
      <c r="D700" s="443"/>
      <c r="E700" s="169"/>
      <c r="F700" s="171"/>
      <c r="G700" s="169"/>
      <c r="H700" s="169"/>
      <c r="I700" s="172"/>
      <c r="J700" s="172"/>
      <c r="K700" s="173"/>
      <c r="L700" s="173"/>
      <c r="M700" s="173"/>
      <c r="N700" s="174"/>
      <c r="O700" s="444">
        <f t="shared" si="28"/>
        <v>0</v>
      </c>
      <c r="P700" s="169"/>
      <c r="Q700" s="436"/>
      <c r="R700" s="436"/>
      <c r="S700" s="445" t="str">
        <f>IFERROR(IF(R700="",VLOOKUP(Q700,DMKH_NCC!$C$7:$G$150,3,0),VLOOKUP(R700,DMKH_NCC!$C$7:$G$150,3,0)),"")</f>
        <v/>
      </c>
      <c r="T700" s="445" t="str">
        <f>IFERROR(IF(R700="",VLOOKUP(Q700,DMKH_NCC!$C$7:$G$150,4,0),VLOOKUP(R700,DMKH_NCC!$C$7:$G$150,4,0)),"")</f>
        <v/>
      </c>
      <c r="U700" s="446" t="str">
        <f>IFERROR(IF(R700="",VLOOKUP(Q700,DMKH_NCC!$C$7:$G$150,5,0),VLOOKUP(R700,DMKH_NCC!$C$7:$G$150,5,0)),"")</f>
        <v/>
      </c>
      <c r="V700" s="169"/>
      <c r="W700" s="169"/>
      <c r="X700" s="171"/>
      <c r="Y700" s="447" t="str">
        <f>IF($G700="","",IF(OR(MONTH($C700)=1,MONTH($C700)=2,MONTH($C700)=3),1,IF(OR(MONTH($C700)=4,MONTH($C700)=5,MONTH($C700)=6),2,IF(OR(MONTH($C700)=7,MONTH($C700)=8,MONTH($C700)=9),3,IF(OR(MONTH($C700)=10,MONTH($C700)=11,MONTH($C700)=12),4)))))</f>
        <v/>
      </c>
      <c r="Z700" s="447" t="str">
        <f>IF(C700="","","Ngày  "&amp;DAY(C700)&amp; "  "&amp;"Tháng  "&amp;MONTH(C700) &amp;"  "&amp;"Năm"&amp;"  " &amp;YEAR(C700))</f>
        <v/>
      </c>
      <c r="AA700" s="169"/>
      <c r="AB700" s="169"/>
      <c r="AC700" s="169"/>
      <c r="AD700" s="169"/>
      <c r="AE700" s="447" t="str">
        <f t="shared" si="27"/>
        <v/>
      </c>
      <c r="AF700" s="169"/>
      <c r="AG700" s="169"/>
    </row>
    <row r="701" spans="2:33" x14ac:dyDescent="0.25">
      <c r="B701" s="169"/>
      <c r="C701" s="170"/>
      <c r="D701" s="443"/>
      <c r="E701" s="169"/>
      <c r="F701" s="171"/>
      <c r="G701" s="169"/>
      <c r="H701" s="169"/>
      <c r="I701" s="172"/>
      <c r="J701" s="172"/>
      <c r="K701" s="173"/>
      <c r="L701" s="173"/>
      <c r="M701" s="173"/>
      <c r="N701" s="174"/>
      <c r="O701" s="444">
        <f t="shared" si="28"/>
        <v>0</v>
      </c>
      <c r="P701" s="169"/>
      <c r="Q701" s="436"/>
      <c r="R701" s="436"/>
      <c r="S701" s="445" t="str">
        <f>IFERROR(IF(R701="",VLOOKUP(Q701,DMKH_NCC!$C$7:$G$150,3,0),VLOOKUP(R701,DMKH_NCC!$C$7:$G$150,3,0)),"")</f>
        <v/>
      </c>
      <c r="T701" s="445" t="str">
        <f>IFERROR(IF(R701="",VLOOKUP(Q701,DMKH_NCC!$C$7:$G$150,4,0),VLOOKUP(R701,DMKH_NCC!$C$7:$G$150,4,0)),"")</f>
        <v/>
      </c>
      <c r="U701" s="446" t="str">
        <f>IFERROR(IF(R701="",VLOOKUP(Q701,DMKH_NCC!$C$7:$G$150,5,0),VLOOKUP(R701,DMKH_NCC!$C$7:$G$150,5,0)),"")</f>
        <v/>
      </c>
      <c r="V701" s="169"/>
      <c r="W701" s="169"/>
      <c r="X701" s="171"/>
      <c r="Y701" s="447" t="str">
        <f>IF($G701="","",IF(OR(MONTH($C701)=1,MONTH($C701)=2,MONTH($C701)=3),1,IF(OR(MONTH($C701)=4,MONTH($C701)=5,MONTH($C701)=6),2,IF(OR(MONTH($C701)=7,MONTH($C701)=8,MONTH($C701)=9),3,IF(OR(MONTH($C701)=10,MONTH($C701)=11,MONTH($C701)=12),4)))))</f>
        <v/>
      </c>
      <c r="Z701" s="447" t="str">
        <f>IF(C701="","","Ngày  "&amp;DAY(C701)&amp; "  "&amp;"Tháng  "&amp;MONTH(C701) &amp;"  "&amp;"Năm"&amp;"  " &amp;YEAR(C701))</f>
        <v/>
      </c>
      <c r="AA701" s="169"/>
      <c r="AB701" s="169"/>
      <c r="AC701" s="169"/>
      <c r="AD701" s="169"/>
      <c r="AE701" s="447" t="str">
        <f t="shared" si="27"/>
        <v/>
      </c>
      <c r="AF701" s="169"/>
      <c r="AG701" s="169"/>
    </row>
    <row r="702" spans="2:33" x14ac:dyDescent="0.25">
      <c r="B702" s="169"/>
      <c r="C702" s="170"/>
      <c r="D702" s="443"/>
      <c r="E702" s="169"/>
      <c r="F702" s="171"/>
      <c r="G702" s="169"/>
      <c r="H702" s="169"/>
      <c r="I702" s="172"/>
      <c r="J702" s="172"/>
      <c r="K702" s="173"/>
      <c r="L702" s="173"/>
      <c r="M702" s="173"/>
      <c r="N702" s="174"/>
      <c r="O702" s="444">
        <f t="shared" si="28"/>
        <v>0</v>
      </c>
      <c r="P702" s="169"/>
      <c r="Q702" s="436"/>
      <c r="R702" s="436"/>
      <c r="S702" s="445" t="str">
        <f>IFERROR(IF(R702="",VLOOKUP(Q702,DMKH_NCC!$C$7:$G$150,3,0),VLOOKUP(R702,DMKH_NCC!$C$7:$G$150,3,0)),"")</f>
        <v/>
      </c>
      <c r="T702" s="445" t="str">
        <f>IFERROR(IF(R702="",VLOOKUP(Q702,DMKH_NCC!$C$7:$G$150,4,0),VLOOKUP(R702,DMKH_NCC!$C$7:$G$150,4,0)),"")</f>
        <v/>
      </c>
      <c r="U702" s="446" t="str">
        <f>IFERROR(IF(R702="",VLOOKUP(Q702,DMKH_NCC!$C$7:$G$150,5,0),VLOOKUP(R702,DMKH_NCC!$C$7:$G$150,5,0)),"")</f>
        <v/>
      </c>
      <c r="V702" s="169"/>
      <c r="W702" s="169"/>
      <c r="X702" s="171"/>
      <c r="Y702" s="447" t="str">
        <f>IF($G702="","",IF(OR(MONTH($C702)=1,MONTH($C702)=2,MONTH($C702)=3),1,IF(OR(MONTH($C702)=4,MONTH($C702)=5,MONTH($C702)=6),2,IF(OR(MONTH($C702)=7,MONTH($C702)=8,MONTH($C702)=9),3,IF(OR(MONTH($C702)=10,MONTH($C702)=11,MONTH($C702)=12),4)))))</f>
        <v/>
      </c>
      <c r="Z702" s="447" t="str">
        <f>IF(C702="","","Ngày  "&amp;DAY(C702)&amp; "  "&amp;"Tháng  "&amp;MONTH(C702) &amp;"  "&amp;"Năm"&amp;"  " &amp;YEAR(C702))</f>
        <v/>
      </c>
      <c r="AA702" s="169"/>
      <c r="AB702" s="169"/>
      <c r="AC702" s="169"/>
      <c r="AD702" s="169"/>
      <c r="AE702" s="447" t="str">
        <f t="shared" si="27"/>
        <v/>
      </c>
      <c r="AF702" s="169"/>
      <c r="AG702" s="169"/>
    </row>
    <row r="703" spans="2:33" x14ac:dyDescent="0.25">
      <c r="B703" s="169"/>
      <c r="C703" s="170"/>
      <c r="D703" s="443"/>
      <c r="E703" s="169"/>
      <c r="F703" s="171"/>
      <c r="G703" s="169"/>
      <c r="H703" s="169"/>
      <c r="I703" s="172"/>
      <c r="J703" s="172"/>
      <c r="K703" s="173"/>
      <c r="L703" s="173"/>
      <c r="M703" s="173"/>
      <c r="N703" s="174"/>
      <c r="O703" s="444">
        <f t="shared" si="28"/>
        <v>0</v>
      </c>
      <c r="P703" s="169"/>
      <c r="Q703" s="436"/>
      <c r="R703" s="436"/>
      <c r="S703" s="445" t="str">
        <f>IFERROR(IF(R703="",VLOOKUP(Q703,DMKH_NCC!$C$7:$G$150,3,0),VLOOKUP(R703,DMKH_NCC!$C$7:$G$150,3,0)),"")</f>
        <v/>
      </c>
      <c r="T703" s="445" t="str">
        <f>IFERROR(IF(R703="",VLOOKUP(Q703,DMKH_NCC!$C$7:$G$150,4,0),VLOOKUP(R703,DMKH_NCC!$C$7:$G$150,4,0)),"")</f>
        <v/>
      </c>
      <c r="U703" s="446" t="str">
        <f>IFERROR(IF(R703="",VLOOKUP(Q703,DMKH_NCC!$C$7:$G$150,5,0),VLOOKUP(R703,DMKH_NCC!$C$7:$G$150,5,0)),"")</f>
        <v/>
      </c>
      <c r="V703" s="169"/>
      <c r="W703" s="169"/>
      <c r="X703" s="171"/>
      <c r="Y703" s="447" t="str">
        <f>IF($G703="","",IF(OR(MONTH($C703)=1,MONTH($C703)=2,MONTH($C703)=3),1,IF(OR(MONTH($C703)=4,MONTH($C703)=5,MONTH($C703)=6),2,IF(OR(MONTH($C703)=7,MONTH($C703)=8,MONTH($C703)=9),3,IF(OR(MONTH($C703)=10,MONTH($C703)=11,MONTH($C703)=12),4)))))</f>
        <v/>
      </c>
      <c r="Z703" s="447" t="str">
        <f>IF(C703="","","Ngày  "&amp;DAY(C703)&amp; "  "&amp;"Tháng  "&amp;MONTH(C703) &amp;"  "&amp;"Năm"&amp;"  " &amp;YEAR(C703))</f>
        <v/>
      </c>
      <c r="AA703" s="169"/>
      <c r="AB703" s="169"/>
      <c r="AC703" s="169"/>
      <c r="AD703" s="169"/>
      <c r="AE703" s="447" t="str">
        <f t="shared" si="27"/>
        <v/>
      </c>
      <c r="AF703" s="169"/>
      <c r="AG703" s="169"/>
    </row>
    <row r="704" spans="2:33" x14ac:dyDescent="0.25">
      <c r="B704" s="169"/>
      <c r="C704" s="170"/>
      <c r="D704" s="443"/>
      <c r="E704" s="169"/>
      <c r="F704" s="171"/>
      <c r="G704" s="169"/>
      <c r="H704" s="169"/>
      <c r="I704" s="172"/>
      <c r="J704" s="172"/>
      <c r="K704" s="173"/>
      <c r="L704" s="173"/>
      <c r="M704" s="173"/>
      <c r="N704" s="174"/>
      <c r="O704" s="444">
        <f t="shared" si="28"/>
        <v>0</v>
      </c>
      <c r="P704" s="169"/>
      <c r="Q704" s="436"/>
      <c r="R704" s="436"/>
      <c r="S704" s="445" t="str">
        <f>IFERROR(IF(R704="",VLOOKUP(Q704,DMKH_NCC!$C$7:$G$150,3,0),VLOOKUP(R704,DMKH_NCC!$C$7:$G$150,3,0)),"")</f>
        <v/>
      </c>
      <c r="T704" s="445" t="str">
        <f>IFERROR(IF(R704="",VLOOKUP(Q704,DMKH_NCC!$C$7:$G$150,4,0),VLOOKUP(R704,DMKH_NCC!$C$7:$G$150,4,0)),"")</f>
        <v/>
      </c>
      <c r="U704" s="446" t="str">
        <f>IFERROR(IF(R704="",VLOOKUP(Q704,DMKH_NCC!$C$7:$G$150,5,0),VLOOKUP(R704,DMKH_NCC!$C$7:$G$150,5,0)),"")</f>
        <v/>
      </c>
      <c r="V704" s="169"/>
      <c r="W704" s="169"/>
      <c r="X704" s="171"/>
      <c r="Y704" s="447" t="str">
        <f>IF($G704="","",IF(OR(MONTH($C704)=1,MONTH($C704)=2,MONTH($C704)=3),1,IF(OR(MONTH($C704)=4,MONTH($C704)=5,MONTH($C704)=6),2,IF(OR(MONTH($C704)=7,MONTH($C704)=8,MONTH($C704)=9),3,IF(OR(MONTH($C704)=10,MONTH($C704)=11,MONTH($C704)=12),4)))))</f>
        <v/>
      </c>
      <c r="Z704" s="447" t="str">
        <f>IF(C704="","","Ngày  "&amp;DAY(C704)&amp; "  "&amp;"Tháng  "&amp;MONTH(C704) &amp;"  "&amp;"Năm"&amp;"  " &amp;YEAR(C704))</f>
        <v/>
      </c>
      <c r="AA704" s="169"/>
      <c r="AB704" s="169"/>
      <c r="AC704" s="169"/>
      <c r="AD704" s="169"/>
      <c r="AE704" s="447" t="str">
        <f t="shared" si="27"/>
        <v/>
      </c>
      <c r="AF704" s="169"/>
      <c r="AG704" s="169"/>
    </row>
    <row r="705" spans="2:33" x14ac:dyDescent="0.25">
      <c r="B705" s="169"/>
      <c r="C705" s="170"/>
      <c r="D705" s="443"/>
      <c r="E705" s="169"/>
      <c r="F705" s="171"/>
      <c r="G705" s="169"/>
      <c r="H705" s="169"/>
      <c r="I705" s="172"/>
      <c r="J705" s="172"/>
      <c r="K705" s="173"/>
      <c r="L705" s="173"/>
      <c r="M705" s="173"/>
      <c r="N705" s="174"/>
      <c r="O705" s="444">
        <f t="shared" si="28"/>
        <v>0</v>
      </c>
      <c r="P705" s="169"/>
      <c r="Q705" s="436"/>
      <c r="R705" s="436"/>
      <c r="S705" s="445" t="str">
        <f>IFERROR(IF(R705="",VLOOKUP(Q705,DMKH_NCC!$C$7:$G$150,3,0),VLOOKUP(R705,DMKH_NCC!$C$7:$G$150,3,0)),"")</f>
        <v/>
      </c>
      <c r="T705" s="445" t="str">
        <f>IFERROR(IF(R705="",VLOOKUP(Q705,DMKH_NCC!$C$7:$G$150,4,0),VLOOKUP(R705,DMKH_NCC!$C$7:$G$150,4,0)),"")</f>
        <v/>
      </c>
      <c r="U705" s="446" t="str">
        <f>IFERROR(IF(R705="",VLOOKUP(Q705,DMKH_NCC!$C$7:$G$150,5,0),VLOOKUP(R705,DMKH_NCC!$C$7:$G$150,5,0)),"")</f>
        <v/>
      </c>
      <c r="V705" s="169"/>
      <c r="W705" s="169"/>
      <c r="X705" s="171"/>
      <c r="Y705" s="447" t="str">
        <f>IF($G705="","",IF(OR(MONTH($C705)=1,MONTH($C705)=2,MONTH($C705)=3),1,IF(OR(MONTH($C705)=4,MONTH($C705)=5,MONTH($C705)=6),2,IF(OR(MONTH($C705)=7,MONTH($C705)=8,MONTH($C705)=9),3,IF(OR(MONTH($C705)=10,MONTH($C705)=11,MONTH($C705)=12),4)))))</f>
        <v/>
      </c>
      <c r="Z705" s="447" t="str">
        <f>IF(C705="","","Ngày  "&amp;DAY(C705)&amp; "  "&amp;"Tháng  "&amp;MONTH(C705) &amp;"  "&amp;"Năm"&amp;"  " &amp;YEAR(C705))</f>
        <v/>
      </c>
      <c r="AA705" s="169"/>
      <c r="AB705" s="169"/>
      <c r="AC705" s="169"/>
      <c r="AD705" s="169"/>
      <c r="AE705" s="447" t="str">
        <f t="shared" si="27"/>
        <v/>
      </c>
      <c r="AF705" s="169"/>
      <c r="AG705" s="169"/>
    </row>
    <row r="706" spans="2:33" x14ac:dyDescent="0.25">
      <c r="B706" s="169"/>
      <c r="C706" s="170"/>
      <c r="D706" s="443"/>
      <c r="E706" s="169"/>
      <c r="F706" s="171"/>
      <c r="G706" s="169"/>
      <c r="H706" s="169"/>
      <c r="I706" s="172"/>
      <c r="J706" s="172"/>
      <c r="K706" s="173"/>
      <c r="L706" s="173"/>
      <c r="M706" s="173"/>
      <c r="N706" s="174"/>
      <c r="O706" s="444">
        <f t="shared" si="28"/>
        <v>0</v>
      </c>
      <c r="P706" s="169"/>
      <c r="Q706" s="436"/>
      <c r="R706" s="436"/>
      <c r="S706" s="445" t="str">
        <f>IFERROR(IF(R706="",VLOOKUP(Q706,DMKH_NCC!$C$7:$G$150,3,0),VLOOKUP(R706,DMKH_NCC!$C$7:$G$150,3,0)),"")</f>
        <v/>
      </c>
      <c r="T706" s="445" t="str">
        <f>IFERROR(IF(R706="",VLOOKUP(Q706,DMKH_NCC!$C$7:$G$150,4,0),VLOOKUP(R706,DMKH_NCC!$C$7:$G$150,4,0)),"")</f>
        <v/>
      </c>
      <c r="U706" s="446" t="str">
        <f>IFERROR(IF(R706="",VLOOKUP(Q706,DMKH_NCC!$C$7:$G$150,5,0),VLOOKUP(R706,DMKH_NCC!$C$7:$G$150,5,0)),"")</f>
        <v/>
      </c>
      <c r="V706" s="169"/>
      <c r="W706" s="169"/>
      <c r="X706" s="171"/>
      <c r="Y706" s="447" t="str">
        <f>IF($G706="","",IF(OR(MONTH($C706)=1,MONTH($C706)=2,MONTH($C706)=3),1,IF(OR(MONTH($C706)=4,MONTH($C706)=5,MONTH($C706)=6),2,IF(OR(MONTH($C706)=7,MONTH($C706)=8,MONTH($C706)=9),3,IF(OR(MONTH($C706)=10,MONTH($C706)=11,MONTH($C706)=12),4)))))</f>
        <v/>
      </c>
      <c r="Z706" s="447" t="str">
        <f>IF(C706="","","Ngày  "&amp;DAY(C706)&amp; "  "&amp;"Tháng  "&amp;MONTH(C706) &amp;"  "&amp;"Năm"&amp;"  " &amp;YEAR(C706))</f>
        <v/>
      </c>
      <c r="AA706" s="169"/>
      <c r="AB706" s="169"/>
      <c r="AC706" s="169"/>
      <c r="AD706" s="169"/>
      <c r="AE706" s="447" t="str">
        <f t="shared" si="27"/>
        <v/>
      </c>
      <c r="AF706" s="169"/>
      <c r="AG706" s="169"/>
    </row>
    <row r="707" spans="2:33" x14ac:dyDescent="0.25">
      <c r="B707" s="169"/>
      <c r="C707" s="170"/>
      <c r="D707" s="443"/>
      <c r="E707" s="169"/>
      <c r="F707" s="171"/>
      <c r="G707" s="169"/>
      <c r="H707" s="169"/>
      <c r="I707" s="172"/>
      <c r="J707" s="172"/>
      <c r="K707" s="173"/>
      <c r="L707" s="173"/>
      <c r="M707" s="173"/>
      <c r="N707" s="174"/>
      <c r="O707" s="444">
        <f t="shared" si="28"/>
        <v>0</v>
      </c>
      <c r="P707" s="169"/>
      <c r="Q707" s="436"/>
      <c r="R707" s="436"/>
      <c r="S707" s="445" t="str">
        <f>IFERROR(IF(R707="",VLOOKUP(Q707,DMKH_NCC!$C$7:$G$150,3,0),VLOOKUP(R707,DMKH_NCC!$C$7:$G$150,3,0)),"")</f>
        <v/>
      </c>
      <c r="T707" s="445" t="str">
        <f>IFERROR(IF(R707="",VLOOKUP(Q707,DMKH_NCC!$C$7:$G$150,4,0),VLOOKUP(R707,DMKH_NCC!$C$7:$G$150,4,0)),"")</f>
        <v/>
      </c>
      <c r="U707" s="446" t="str">
        <f>IFERROR(IF(R707="",VLOOKUP(Q707,DMKH_NCC!$C$7:$G$150,5,0),VLOOKUP(R707,DMKH_NCC!$C$7:$G$150,5,0)),"")</f>
        <v/>
      </c>
      <c r="V707" s="169"/>
      <c r="W707" s="169"/>
      <c r="X707" s="171"/>
      <c r="Y707" s="447" t="str">
        <f>IF($G707="","",IF(OR(MONTH($C707)=1,MONTH($C707)=2,MONTH($C707)=3),1,IF(OR(MONTH($C707)=4,MONTH($C707)=5,MONTH($C707)=6),2,IF(OR(MONTH($C707)=7,MONTH($C707)=8,MONTH($C707)=9),3,IF(OR(MONTH($C707)=10,MONTH($C707)=11,MONTH($C707)=12),4)))))</f>
        <v/>
      </c>
      <c r="Z707" s="447" t="str">
        <f>IF(C707="","","Ngày  "&amp;DAY(C707)&amp; "  "&amp;"Tháng  "&amp;MONTH(C707) &amp;"  "&amp;"Năm"&amp;"  " &amp;YEAR(C707))</f>
        <v/>
      </c>
      <c r="AA707" s="169"/>
      <c r="AB707" s="169"/>
      <c r="AC707" s="169"/>
      <c r="AD707" s="169"/>
      <c r="AE707" s="447" t="str">
        <f t="shared" si="27"/>
        <v/>
      </c>
      <c r="AF707" s="169"/>
      <c r="AG707" s="169"/>
    </row>
    <row r="708" spans="2:33" x14ac:dyDescent="0.25">
      <c r="B708" s="169"/>
      <c r="C708" s="170"/>
      <c r="D708" s="443"/>
      <c r="E708" s="169"/>
      <c r="F708" s="171"/>
      <c r="G708" s="169"/>
      <c r="H708" s="169"/>
      <c r="I708" s="172"/>
      <c r="J708" s="172"/>
      <c r="K708" s="173"/>
      <c r="L708" s="173"/>
      <c r="M708" s="173"/>
      <c r="N708" s="174"/>
      <c r="O708" s="444">
        <f t="shared" si="28"/>
        <v>0</v>
      </c>
      <c r="P708" s="169"/>
      <c r="Q708" s="436"/>
      <c r="R708" s="436"/>
      <c r="S708" s="445" t="str">
        <f>IFERROR(IF(R708="",VLOOKUP(Q708,DMKH_NCC!$C$7:$G$150,3,0),VLOOKUP(R708,DMKH_NCC!$C$7:$G$150,3,0)),"")</f>
        <v/>
      </c>
      <c r="T708" s="445" t="str">
        <f>IFERROR(IF(R708="",VLOOKUP(Q708,DMKH_NCC!$C$7:$G$150,4,0),VLOOKUP(R708,DMKH_NCC!$C$7:$G$150,4,0)),"")</f>
        <v/>
      </c>
      <c r="U708" s="446" t="str">
        <f>IFERROR(IF(R708="",VLOOKUP(Q708,DMKH_NCC!$C$7:$G$150,5,0),VLOOKUP(R708,DMKH_NCC!$C$7:$G$150,5,0)),"")</f>
        <v/>
      </c>
      <c r="V708" s="169"/>
      <c r="W708" s="169"/>
      <c r="X708" s="171"/>
      <c r="Y708" s="447" t="str">
        <f>IF($G708="","",IF(OR(MONTH($C708)=1,MONTH($C708)=2,MONTH($C708)=3),1,IF(OR(MONTH($C708)=4,MONTH($C708)=5,MONTH($C708)=6),2,IF(OR(MONTH($C708)=7,MONTH($C708)=8,MONTH($C708)=9),3,IF(OR(MONTH($C708)=10,MONTH($C708)=11,MONTH($C708)=12),4)))))</f>
        <v/>
      </c>
      <c r="Z708" s="447" t="str">
        <f>IF(C708="","","Ngày  "&amp;DAY(C708)&amp; "  "&amp;"Tháng  "&amp;MONTH(C708) &amp;"  "&amp;"Năm"&amp;"  " &amp;YEAR(C708))</f>
        <v/>
      </c>
      <c r="AA708" s="169"/>
      <c r="AB708" s="169"/>
      <c r="AC708" s="169"/>
      <c r="AD708" s="169"/>
      <c r="AE708" s="447" t="str">
        <f t="shared" si="27"/>
        <v/>
      </c>
      <c r="AF708" s="169"/>
      <c r="AG708" s="169"/>
    </row>
    <row r="709" spans="2:33" x14ac:dyDescent="0.25">
      <c r="B709" s="169"/>
      <c r="C709" s="170"/>
      <c r="D709" s="443"/>
      <c r="E709" s="169"/>
      <c r="F709" s="171"/>
      <c r="G709" s="169"/>
      <c r="H709" s="169"/>
      <c r="I709" s="172"/>
      <c r="J709" s="172"/>
      <c r="K709" s="173"/>
      <c r="L709" s="173"/>
      <c r="M709" s="173"/>
      <c r="N709" s="174"/>
      <c r="O709" s="444">
        <f t="shared" si="28"/>
        <v>0</v>
      </c>
      <c r="P709" s="169"/>
      <c r="Q709" s="436"/>
      <c r="R709" s="436"/>
      <c r="S709" s="445" t="str">
        <f>IFERROR(IF(R709="",VLOOKUP(Q709,DMKH_NCC!$C$7:$G$150,3,0),VLOOKUP(R709,DMKH_NCC!$C$7:$G$150,3,0)),"")</f>
        <v/>
      </c>
      <c r="T709" s="445" t="str">
        <f>IFERROR(IF(R709="",VLOOKUP(Q709,DMKH_NCC!$C$7:$G$150,4,0),VLOOKUP(R709,DMKH_NCC!$C$7:$G$150,4,0)),"")</f>
        <v/>
      </c>
      <c r="U709" s="446" t="str">
        <f>IFERROR(IF(R709="",VLOOKUP(Q709,DMKH_NCC!$C$7:$G$150,5,0),VLOOKUP(R709,DMKH_NCC!$C$7:$G$150,5,0)),"")</f>
        <v/>
      </c>
      <c r="V709" s="169"/>
      <c r="W709" s="169"/>
      <c r="X709" s="171"/>
      <c r="Y709" s="447" t="str">
        <f>IF($G709="","",IF(OR(MONTH($C709)=1,MONTH($C709)=2,MONTH($C709)=3),1,IF(OR(MONTH($C709)=4,MONTH($C709)=5,MONTH($C709)=6),2,IF(OR(MONTH($C709)=7,MONTH($C709)=8,MONTH($C709)=9),3,IF(OR(MONTH($C709)=10,MONTH($C709)=11,MONTH($C709)=12),4)))))</f>
        <v/>
      </c>
      <c r="Z709" s="447" t="str">
        <f>IF(C709="","","Ngày  "&amp;DAY(C709)&amp; "  "&amp;"Tháng  "&amp;MONTH(C709) &amp;"  "&amp;"Năm"&amp;"  " &amp;YEAR(C709))</f>
        <v/>
      </c>
      <c r="AA709" s="169"/>
      <c r="AB709" s="169"/>
      <c r="AC709" s="169"/>
      <c r="AD709" s="169"/>
      <c r="AE709" s="447" t="str">
        <f t="shared" ref="AE709:AE772" si="29">IF(G709="","",IF(G709="MV",G709&amp;Y709,IF(G709="BR",G709&amp;N709&amp;Y709)))</f>
        <v/>
      </c>
      <c r="AF709" s="169"/>
      <c r="AG709" s="169"/>
    </row>
    <row r="710" spans="2:33" x14ac:dyDescent="0.25">
      <c r="B710" s="169"/>
      <c r="C710" s="170"/>
      <c r="D710" s="443"/>
      <c r="E710" s="169"/>
      <c r="F710" s="171"/>
      <c r="G710" s="169"/>
      <c r="H710" s="169"/>
      <c r="I710" s="172"/>
      <c r="J710" s="172"/>
      <c r="K710" s="173"/>
      <c r="L710" s="173"/>
      <c r="M710" s="173"/>
      <c r="N710" s="174"/>
      <c r="O710" s="444">
        <f t="shared" ref="O710:O773" si="30">N710*K710</f>
        <v>0</v>
      </c>
      <c r="P710" s="169"/>
      <c r="Q710" s="436"/>
      <c r="R710" s="436"/>
      <c r="S710" s="445" t="str">
        <f>IFERROR(IF(R710="",VLOOKUP(Q710,DMKH_NCC!$C$7:$G$150,3,0),VLOOKUP(R710,DMKH_NCC!$C$7:$G$150,3,0)),"")</f>
        <v/>
      </c>
      <c r="T710" s="445" t="str">
        <f>IFERROR(IF(R710="",VLOOKUP(Q710,DMKH_NCC!$C$7:$G$150,4,0),VLOOKUP(R710,DMKH_NCC!$C$7:$G$150,4,0)),"")</f>
        <v/>
      </c>
      <c r="U710" s="446" t="str">
        <f>IFERROR(IF(R710="",VLOOKUP(Q710,DMKH_NCC!$C$7:$G$150,5,0),VLOOKUP(R710,DMKH_NCC!$C$7:$G$150,5,0)),"")</f>
        <v/>
      </c>
      <c r="V710" s="169"/>
      <c r="W710" s="169"/>
      <c r="X710" s="171"/>
      <c r="Y710" s="447" t="str">
        <f>IF($G710="","",IF(OR(MONTH($C710)=1,MONTH($C710)=2,MONTH($C710)=3),1,IF(OR(MONTH($C710)=4,MONTH($C710)=5,MONTH($C710)=6),2,IF(OR(MONTH($C710)=7,MONTH($C710)=8,MONTH($C710)=9),3,IF(OR(MONTH($C710)=10,MONTH($C710)=11,MONTH($C710)=12),4)))))</f>
        <v/>
      </c>
      <c r="Z710" s="447" t="str">
        <f>IF(C710="","","Ngày  "&amp;DAY(C710)&amp; "  "&amp;"Tháng  "&amp;MONTH(C710) &amp;"  "&amp;"Năm"&amp;"  " &amp;YEAR(C710))</f>
        <v/>
      </c>
      <c r="AA710" s="169"/>
      <c r="AB710" s="169"/>
      <c r="AC710" s="169"/>
      <c r="AD710" s="169"/>
      <c r="AE710" s="447" t="str">
        <f t="shared" si="29"/>
        <v/>
      </c>
      <c r="AF710" s="169"/>
      <c r="AG710" s="169"/>
    </row>
    <row r="711" spans="2:33" x14ac:dyDescent="0.25">
      <c r="B711" s="169"/>
      <c r="C711" s="170"/>
      <c r="D711" s="443"/>
      <c r="E711" s="169"/>
      <c r="F711" s="171"/>
      <c r="G711" s="169"/>
      <c r="H711" s="169"/>
      <c r="I711" s="172"/>
      <c r="J711" s="172"/>
      <c r="K711" s="173"/>
      <c r="L711" s="173"/>
      <c r="M711" s="173"/>
      <c r="N711" s="174"/>
      <c r="O711" s="444">
        <f t="shared" si="30"/>
        <v>0</v>
      </c>
      <c r="P711" s="169"/>
      <c r="Q711" s="436"/>
      <c r="R711" s="436"/>
      <c r="S711" s="445" t="str">
        <f>IFERROR(IF(R711="",VLOOKUP(Q711,DMKH_NCC!$C$7:$G$150,3,0),VLOOKUP(R711,DMKH_NCC!$C$7:$G$150,3,0)),"")</f>
        <v/>
      </c>
      <c r="T711" s="445" t="str">
        <f>IFERROR(IF(R711="",VLOOKUP(Q711,DMKH_NCC!$C$7:$G$150,4,0),VLOOKUP(R711,DMKH_NCC!$C$7:$G$150,4,0)),"")</f>
        <v/>
      </c>
      <c r="U711" s="446" t="str">
        <f>IFERROR(IF(R711="",VLOOKUP(Q711,DMKH_NCC!$C$7:$G$150,5,0),VLOOKUP(R711,DMKH_NCC!$C$7:$G$150,5,0)),"")</f>
        <v/>
      </c>
      <c r="V711" s="169"/>
      <c r="W711" s="169"/>
      <c r="X711" s="171"/>
      <c r="Y711" s="447" t="str">
        <f>IF($G711="","",IF(OR(MONTH($C711)=1,MONTH($C711)=2,MONTH($C711)=3),1,IF(OR(MONTH($C711)=4,MONTH($C711)=5,MONTH($C711)=6),2,IF(OR(MONTH($C711)=7,MONTH($C711)=8,MONTH($C711)=9),3,IF(OR(MONTH($C711)=10,MONTH($C711)=11,MONTH($C711)=12),4)))))</f>
        <v/>
      </c>
      <c r="Z711" s="447" t="str">
        <f>IF(C711="","","Ngày  "&amp;DAY(C711)&amp; "  "&amp;"Tháng  "&amp;MONTH(C711) &amp;"  "&amp;"Năm"&amp;"  " &amp;YEAR(C711))</f>
        <v/>
      </c>
      <c r="AA711" s="169"/>
      <c r="AB711" s="169"/>
      <c r="AC711" s="169"/>
      <c r="AD711" s="169"/>
      <c r="AE711" s="447" t="str">
        <f t="shared" si="29"/>
        <v/>
      </c>
      <c r="AF711" s="169"/>
      <c r="AG711" s="169"/>
    </row>
    <row r="712" spans="2:33" x14ac:dyDescent="0.25">
      <c r="B712" s="169"/>
      <c r="C712" s="170"/>
      <c r="D712" s="443"/>
      <c r="E712" s="169"/>
      <c r="F712" s="171"/>
      <c r="G712" s="169"/>
      <c r="H712" s="169"/>
      <c r="I712" s="172"/>
      <c r="J712" s="172"/>
      <c r="K712" s="173"/>
      <c r="L712" s="173"/>
      <c r="M712" s="173"/>
      <c r="N712" s="174"/>
      <c r="O712" s="444">
        <f t="shared" si="30"/>
        <v>0</v>
      </c>
      <c r="P712" s="169"/>
      <c r="Q712" s="436"/>
      <c r="R712" s="436"/>
      <c r="S712" s="445" t="str">
        <f>IFERROR(IF(R712="",VLOOKUP(Q712,DMKH_NCC!$C$7:$G$150,3,0),VLOOKUP(R712,DMKH_NCC!$C$7:$G$150,3,0)),"")</f>
        <v/>
      </c>
      <c r="T712" s="445" t="str">
        <f>IFERROR(IF(R712="",VLOOKUP(Q712,DMKH_NCC!$C$7:$G$150,4,0),VLOOKUP(R712,DMKH_NCC!$C$7:$G$150,4,0)),"")</f>
        <v/>
      </c>
      <c r="U712" s="446" t="str">
        <f>IFERROR(IF(R712="",VLOOKUP(Q712,DMKH_NCC!$C$7:$G$150,5,0),VLOOKUP(R712,DMKH_NCC!$C$7:$G$150,5,0)),"")</f>
        <v/>
      </c>
      <c r="V712" s="169"/>
      <c r="W712" s="169"/>
      <c r="X712" s="171"/>
      <c r="Y712" s="447" t="str">
        <f>IF($G712="","",IF(OR(MONTH($C712)=1,MONTH($C712)=2,MONTH($C712)=3),1,IF(OR(MONTH($C712)=4,MONTH($C712)=5,MONTH($C712)=6),2,IF(OR(MONTH($C712)=7,MONTH($C712)=8,MONTH($C712)=9),3,IF(OR(MONTH($C712)=10,MONTH($C712)=11,MONTH($C712)=12),4)))))</f>
        <v/>
      </c>
      <c r="Z712" s="447" t="str">
        <f>IF(C712="","","Ngày  "&amp;DAY(C712)&amp; "  "&amp;"Tháng  "&amp;MONTH(C712) &amp;"  "&amp;"Năm"&amp;"  " &amp;YEAR(C712))</f>
        <v/>
      </c>
      <c r="AA712" s="169"/>
      <c r="AB712" s="169"/>
      <c r="AC712" s="169"/>
      <c r="AD712" s="169"/>
      <c r="AE712" s="447" t="str">
        <f t="shared" si="29"/>
        <v/>
      </c>
      <c r="AF712" s="169"/>
      <c r="AG712" s="169"/>
    </row>
    <row r="713" spans="2:33" x14ac:dyDescent="0.25">
      <c r="B713" s="169"/>
      <c r="C713" s="170"/>
      <c r="D713" s="443"/>
      <c r="E713" s="169"/>
      <c r="F713" s="171"/>
      <c r="G713" s="169"/>
      <c r="H713" s="169"/>
      <c r="I713" s="172"/>
      <c r="J713" s="172"/>
      <c r="K713" s="173"/>
      <c r="L713" s="173"/>
      <c r="M713" s="173"/>
      <c r="N713" s="174"/>
      <c r="O713" s="444">
        <f t="shared" si="30"/>
        <v>0</v>
      </c>
      <c r="P713" s="169"/>
      <c r="Q713" s="436"/>
      <c r="R713" s="436"/>
      <c r="S713" s="445" t="str">
        <f>IFERROR(IF(R713="",VLOOKUP(Q713,DMKH_NCC!$C$7:$G$150,3,0),VLOOKUP(R713,DMKH_NCC!$C$7:$G$150,3,0)),"")</f>
        <v/>
      </c>
      <c r="T713" s="445" t="str">
        <f>IFERROR(IF(R713="",VLOOKUP(Q713,DMKH_NCC!$C$7:$G$150,4,0),VLOOKUP(R713,DMKH_NCC!$C$7:$G$150,4,0)),"")</f>
        <v/>
      </c>
      <c r="U713" s="446" t="str">
        <f>IFERROR(IF(R713="",VLOOKUP(Q713,DMKH_NCC!$C$7:$G$150,5,0),VLOOKUP(R713,DMKH_NCC!$C$7:$G$150,5,0)),"")</f>
        <v/>
      </c>
      <c r="V713" s="169"/>
      <c r="W713" s="169"/>
      <c r="X713" s="171"/>
      <c r="Y713" s="447" t="str">
        <f>IF($G713="","",IF(OR(MONTH($C713)=1,MONTH($C713)=2,MONTH($C713)=3),1,IF(OR(MONTH($C713)=4,MONTH($C713)=5,MONTH($C713)=6),2,IF(OR(MONTH($C713)=7,MONTH($C713)=8,MONTH($C713)=9),3,IF(OR(MONTH($C713)=10,MONTH($C713)=11,MONTH($C713)=12),4)))))</f>
        <v/>
      </c>
      <c r="Z713" s="447" t="str">
        <f>IF(C713="","","Ngày  "&amp;DAY(C713)&amp; "  "&amp;"Tháng  "&amp;MONTH(C713) &amp;"  "&amp;"Năm"&amp;"  " &amp;YEAR(C713))</f>
        <v/>
      </c>
      <c r="AA713" s="169"/>
      <c r="AB713" s="169"/>
      <c r="AC713" s="169"/>
      <c r="AD713" s="169"/>
      <c r="AE713" s="447" t="str">
        <f t="shared" si="29"/>
        <v/>
      </c>
      <c r="AF713" s="169"/>
      <c r="AG713" s="169"/>
    </row>
    <row r="714" spans="2:33" x14ac:dyDescent="0.25">
      <c r="B714" s="169"/>
      <c r="C714" s="170"/>
      <c r="D714" s="443"/>
      <c r="E714" s="169"/>
      <c r="F714" s="171"/>
      <c r="G714" s="169"/>
      <c r="H714" s="169"/>
      <c r="I714" s="172"/>
      <c r="J714" s="172"/>
      <c r="K714" s="173"/>
      <c r="L714" s="173"/>
      <c r="M714" s="173"/>
      <c r="N714" s="174"/>
      <c r="O714" s="444">
        <f t="shared" si="30"/>
        <v>0</v>
      </c>
      <c r="P714" s="169"/>
      <c r="Q714" s="436"/>
      <c r="R714" s="436"/>
      <c r="S714" s="445" t="str">
        <f>IFERROR(IF(R714="",VLOOKUP(Q714,DMKH_NCC!$C$7:$G$150,3,0),VLOOKUP(R714,DMKH_NCC!$C$7:$G$150,3,0)),"")</f>
        <v/>
      </c>
      <c r="T714" s="445" t="str">
        <f>IFERROR(IF(R714="",VLOOKUP(Q714,DMKH_NCC!$C$7:$G$150,4,0),VLOOKUP(R714,DMKH_NCC!$C$7:$G$150,4,0)),"")</f>
        <v/>
      </c>
      <c r="U714" s="446" t="str">
        <f>IFERROR(IF(R714="",VLOOKUP(Q714,DMKH_NCC!$C$7:$G$150,5,0),VLOOKUP(R714,DMKH_NCC!$C$7:$G$150,5,0)),"")</f>
        <v/>
      </c>
      <c r="V714" s="169"/>
      <c r="W714" s="169"/>
      <c r="X714" s="171"/>
      <c r="Y714" s="447" t="str">
        <f>IF($G714="","",IF(OR(MONTH($C714)=1,MONTH($C714)=2,MONTH($C714)=3),1,IF(OR(MONTH($C714)=4,MONTH($C714)=5,MONTH($C714)=6),2,IF(OR(MONTH($C714)=7,MONTH($C714)=8,MONTH($C714)=9),3,IF(OR(MONTH($C714)=10,MONTH($C714)=11,MONTH($C714)=12),4)))))</f>
        <v/>
      </c>
      <c r="Z714" s="447" t="str">
        <f>IF(C714="","","Ngày  "&amp;DAY(C714)&amp; "  "&amp;"Tháng  "&amp;MONTH(C714) &amp;"  "&amp;"Năm"&amp;"  " &amp;YEAR(C714))</f>
        <v/>
      </c>
      <c r="AA714" s="169"/>
      <c r="AB714" s="169"/>
      <c r="AC714" s="169"/>
      <c r="AD714" s="169"/>
      <c r="AE714" s="447" t="str">
        <f t="shared" si="29"/>
        <v/>
      </c>
      <c r="AF714" s="169"/>
      <c r="AG714" s="169"/>
    </row>
    <row r="715" spans="2:33" x14ac:dyDescent="0.25">
      <c r="B715" s="169"/>
      <c r="C715" s="170"/>
      <c r="D715" s="443"/>
      <c r="E715" s="169"/>
      <c r="F715" s="171"/>
      <c r="G715" s="169"/>
      <c r="H715" s="169"/>
      <c r="I715" s="172"/>
      <c r="J715" s="172"/>
      <c r="K715" s="173"/>
      <c r="L715" s="173"/>
      <c r="M715" s="173"/>
      <c r="N715" s="174"/>
      <c r="O715" s="444">
        <f t="shared" si="30"/>
        <v>0</v>
      </c>
      <c r="P715" s="169"/>
      <c r="Q715" s="436"/>
      <c r="R715" s="436"/>
      <c r="S715" s="445" t="str">
        <f>IFERROR(IF(R715="",VLOOKUP(Q715,DMKH_NCC!$C$7:$G$150,3,0),VLOOKUP(R715,DMKH_NCC!$C$7:$G$150,3,0)),"")</f>
        <v/>
      </c>
      <c r="T715" s="445" t="str">
        <f>IFERROR(IF(R715="",VLOOKUP(Q715,DMKH_NCC!$C$7:$G$150,4,0),VLOOKUP(R715,DMKH_NCC!$C$7:$G$150,4,0)),"")</f>
        <v/>
      </c>
      <c r="U715" s="446" t="str">
        <f>IFERROR(IF(R715="",VLOOKUP(Q715,DMKH_NCC!$C$7:$G$150,5,0),VLOOKUP(R715,DMKH_NCC!$C$7:$G$150,5,0)),"")</f>
        <v/>
      </c>
      <c r="V715" s="169"/>
      <c r="W715" s="169"/>
      <c r="X715" s="171"/>
      <c r="Y715" s="447" t="str">
        <f>IF($G715="","",IF(OR(MONTH($C715)=1,MONTH($C715)=2,MONTH($C715)=3),1,IF(OR(MONTH($C715)=4,MONTH($C715)=5,MONTH($C715)=6),2,IF(OR(MONTH($C715)=7,MONTH($C715)=8,MONTH($C715)=9),3,IF(OR(MONTH($C715)=10,MONTH($C715)=11,MONTH($C715)=12),4)))))</f>
        <v/>
      </c>
      <c r="Z715" s="447" t="str">
        <f>IF(C715="","","Ngày  "&amp;DAY(C715)&amp; "  "&amp;"Tháng  "&amp;MONTH(C715) &amp;"  "&amp;"Năm"&amp;"  " &amp;YEAR(C715))</f>
        <v/>
      </c>
      <c r="AA715" s="169"/>
      <c r="AB715" s="169"/>
      <c r="AC715" s="169"/>
      <c r="AD715" s="169"/>
      <c r="AE715" s="447" t="str">
        <f t="shared" si="29"/>
        <v/>
      </c>
      <c r="AF715" s="169"/>
      <c r="AG715" s="169"/>
    </row>
    <row r="716" spans="2:33" x14ac:dyDescent="0.25">
      <c r="B716" s="169"/>
      <c r="C716" s="170"/>
      <c r="D716" s="443"/>
      <c r="E716" s="169"/>
      <c r="F716" s="171"/>
      <c r="G716" s="169"/>
      <c r="H716" s="169"/>
      <c r="I716" s="172"/>
      <c r="J716" s="172"/>
      <c r="K716" s="173"/>
      <c r="L716" s="173"/>
      <c r="M716" s="173"/>
      <c r="N716" s="174"/>
      <c r="O716" s="444">
        <f t="shared" si="30"/>
        <v>0</v>
      </c>
      <c r="P716" s="169"/>
      <c r="Q716" s="436"/>
      <c r="R716" s="436"/>
      <c r="S716" s="445" t="str">
        <f>IFERROR(IF(R716="",VLOOKUP(Q716,DMKH_NCC!$C$7:$G$150,3,0),VLOOKUP(R716,DMKH_NCC!$C$7:$G$150,3,0)),"")</f>
        <v/>
      </c>
      <c r="T716" s="445" t="str">
        <f>IFERROR(IF(R716="",VLOOKUP(Q716,DMKH_NCC!$C$7:$G$150,4,0),VLOOKUP(R716,DMKH_NCC!$C$7:$G$150,4,0)),"")</f>
        <v/>
      </c>
      <c r="U716" s="446" t="str">
        <f>IFERROR(IF(R716="",VLOOKUP(Q716,DMKH_NCC!$C$7:$G$150,5,0),VLOOKUP(R716,DMKH_NCC!$C$7:$G$150,5,0)),"")</f>
        <v/>
      </c>
      <c r="V716" s="169"/>
      <c r="W716" s="169"/>
      <c r="X716" s="171"/>
      <c r="Y716" s="447" t="str">
        <f>IF($G716="","",IF(OR(MONTH($C716)=1,MONTH($C716)=2,MONTH($C716)=3),1,IF(OR(MONTH($C716)=4,MONTH($C716)=5,MONTH($C716)=6),2,IF(OR(MONTH($C716)=7,MONTH($C716)=8,MONTH($C716)=9),3,IF(OR(MONTH($C716)=10,MONTH($C716)=11,MONTH($C716)=12),4)))))</f>
        <v/>
      </c>
      <c r="Z716" s="447" t="str">
        <f>IF(C716="","","Ngày  "&amp;DAY(C716)&amp; "  "&amp;"Tháng  "&amp;MONTH(C716) &amp;"  "&amp;"Năm"&amp;"  " &amp;YEAR(C716))</f>
        <v/>
      </c>
      <c r="AA716" s="169"/>
      <c r="AB716" s="169"/>
      <c r="AC716" s="169"/>
      <c r="AD716" s="169"/>
      <c r="AE716" s="447" t="str">
        <f t="shared" si="29"/>
        <v/>
      </c>
      <c r="AF716" s="169"/>
      <c r="AG716" s="169"/>
    </row>
    <row r="717" spans="2:33" x14ac:dyDescent="0.25">
      <c r="B717" s="169"/>
      <c r="C717" s="170"/>
      <c r="D717" s="443"/>
      <c r="E717" s="169"/>
      <c r="F717" s="171"/>
      <c r="G717" s="169"/>
      <c r="H717" s="169"/>
      <c r="I717" s="172"/>
      <c r="J717" s="172"/>
      <c r="K717" s="173"/>
      <c r="L717" s="173"/>
      <c r="M717" s="173"/>
      <c r="N717" s="174"/>
      <c r="O717" s="444">
        <f t="shared" si="30"/>
        <v>0</v>
      </c>
      <c r="P717" s="169"/>
      <c r="Q717" s="436"/>
      <c r="R717" s="436"/>
      <c r="S717" s="445" t="str">
        <f>IFERROR(IF(R717="",VLOOKUP(Q717,DMKH_NCC!$C$7:$G$150,3,0),VLOOKUP(R717,DMKH_NCC!$C$7:$G$150,3,0)),"")</f>
        <v/>
      </c>
      <c r="T717" s="445" t="str">
        <f>IFERROR(IF(R717="",VLOOKUP(Q717,DMKH_NCC!$C$7:$G$150,4,0),VLOOKUP(R717,DMKH_NCC!$C$7:$G$150,4,0)),"")</f>
        <v/>
      </c>
      <c r="U717" s="446" t="str">
        <f>IFERROR(IF(R717="",VLOOKUP(Q717,DMKH_NCC!$C$7:$G$150,5,0),VLOOKUP(R717,DMKH_NCC!$C$7:$G$150,5,0)),"")</f>
        <v/>
      </c>
      <c r="V717" s="169"/>
      <c r="W717" s="169"/>
      <c r="X717" s="171"/>
      <c r="Y717" s="447" t="str">
        <f>IF($G717="","",IF(OR(MONTH($C717)=1,MONTH($C717)=2,MONTH($C717)=3),1,IF(OR(MONTH($C717)=4,MONTH($C717)=5,MONTH($C717)=6),2,IF(OR(MONTH($C717)=7,MONTH($C717)=8,MONTH($C717)=9),3,IF(OR(MONTH($C717)=10,MONTH($C717)=11,MONTH($C717)=12),4)))))</f>
        <v/>
      </c>
      <c r="Z717" s="447" t="str">
        <f>IF(C717="","","Ngày  "&amp;DAY(C717)&amp; "  "&amp;"Tháng  "&amp;MONTH(C717) &amp;"  "&amp;"Năm"&amp;"  " &amp;YEAR(C717))</f>
        <v/>
      </c>
      <c r="AA717" s="169"/>
      <c r="AB717" s="169"/>
      <c r="AC717" s="169"/>
      <c r="AD717" s="169"/>
      <c r="AE717" s="447" t="str">
        <f t="shared" si="29"/>
        <v/>
      </c>
      <c r="AF717" s="169"/>
      <c r="AG717" s="169"/>
    </row>
    <row r="718" spans="2:33" x14ac:dyDescent="0.25">
      <c r="B718" s="169"/>
      <c r="C718" s="170"/>
      <c r="D718" s="443"/>
      <c r="E718" s="169"/>
      <c r="F718" s="171"/>
      <c r="G718" s="169"/>
      <c r="H718" s="169"/>
      <c r="I718" s="172"/>
      <c r="J718" s="172"/>
      <c r="K718" s="173"/>
      <c r="L718" s="173"/>
      <c r="M718" s="173"/>
      <c r="N718" s="174"/>
      <c r="O718" s="444">
        <f t="shared" si="30"/>
        <v>0</v>
      </c>
      <c r="P718" s="169"/>
      <c r="Q718" s="436"/>
      <c r="R718" s="436"/>
      <c r="S718" s="445" t="str">
        <f>IFERROR(IF(R718="",VLOOKUP(Q718,DMKH_NCC!$C$7:$G$150,3,0),VLOOKUP(R718,DMKH_NCC!$C$7:$G$150,3,0)),"")</f>
        <v/>
      </c>
      <c r="T718" s="445" t="str">
        <f>IFERROR(IF(R718="",VLOOKUP(Q718,DMKH_NCC!$C$7:$G$150,4,0),VLOOKUP(R718,DMKH_NCC!$C$7:$G$150,4,0)),"")</f>
        <v/>
      </c>
      <c r="U718" s="446" t="str">
        <f>IFERROR(IF(R718="",VLOOKUP(Q718,DMKH_NCC!$C$7:$G$150,5,0),VLOOKUP(R718,DMKH_NCC!$C$7:$G$150,5,0)),"")</f>
        <v/>
      </c>
      <c r="V718" s="169"/>
      <c r="W718" s="169"/>
      <c r="X718" s="171"/>
      <c r="Y718" s="447" t="str">
        <f>IF($G718="","",IF(OR(MONTH($C718)=1,MONTH($C718)=2,MONTH($C718)=3),1,IF(OR(MONTH($C718)=4,MONTH($C718)=5,MONTH($C718)=6),2,IF(OR(MONTH($C718)=7,MONTH($C718)=8,MONTH($C718)=9),3,IF(OR(MONTH($C718)=10,MONTH($C718)=11,MONTH($C718)=12),4)))))</f>
        <v/>
      </c>
      <c r="Z718" s="447" t="str">
        <f>IF(C718="","","Ngày  "&amp;DAY(C718)&amp; "  "&amp;"Tháng  "&amp;MONTH(C718) &amp;"  "&amp;"Năm"&amp;"  " &amp;YEAR(C718))</f>
        <v/>
      </c>
      <c r="AA718" s="169"/>
      <c r="AB718" s="169"/>
      <c r="AC718" s="169"/>
      <c r="AD718" s="169"/>
      <c r="AE718" s="447" t="str">
        <f t="shared" si="29"/>
        <v/>
      </c>
      <c r="AF718" s="169"/>
      <c r="AG718" s="169"/>
    </row>
    <row r="719" spans="2:33" x14ac:dyDescent="0.25">
      <c r="B719" s="169"/>
      <c r="C719" s="170"/>
      <c r="D719" s="443"/>
      <c r="E719" s="169"/>
      <c r="F719" s="171"/>
      <c r="G719" s="169"/>
      <c r="H719" s="169"/>
      <c r="I719" s="172"/>
      <c r="J719" s="172"/>
      <c r="K719" s="173"/>
      <c r="L719" s="173"/>
      <c r="M719" s="173"/>
      <c r="N719" s="174"/>
      <c r="O719" s="444">
        <f t="shared" si="30"/>
        <v>0</v>
      </c>
      <c r="P719" s="169"/>
      <c r="Q719" s="436"/>
      <c r="R719" s="436"/>
      <c r="S719" s="445" t="str">
        <f>IFERROR(IF(R719="",VLOOKUP(Q719,DMKH_NCC!$C$7:$G$150,3,0),VLOOKUP(R719,DMKH_NCC!$C$7:$G$150,3,0)),"")</f>
        <v/>
      </c>
      <c r="T719" s="445" t="str">
        <f>IFERROR(IF(R719="",VLOOKUP(Q719,DMKH_NCC!$C$7:$G$150,4,0),VLOOKUP(R719,DMKH_NCC!$C$7:$G$150,4,0)),"")</f>
        <v/>
      </c>
      <c r="U719" s="446" t="str">
        <f>IFERROR(IF(R719="",VLOOKUP(Q719,DMKH_NCC!$C$7:$G$150,5,0),VLOOKUP(R719,DMKH_NCC!$C$7:$G$150,5,0)),"")</f>
        <v/>
      </c>
      <c r="V719" s="169"/>
      <c r="W719" s="169"/>
      <c r="X719" s="171"/>
      <c r="Y719" s="447" t="str">
        <f>IF($G719="","",IF(OR(MONTH($C719)=1,MONTH($C719)=2,MONTH($C719)=3),1,IF(OR(MONTH($C719)=4,MONTH($C719)=5,MONTH($C719)=6),2,IF(OR(MONTH($C719)=7,MONTH($C719)=8,MONTH($C719)=9),3,IF(OR(MONTH($C719)=10,MONTH($C719)=11,MONTH($C719)=12),4)))))</f>
        <v/>
      </c>
      <c r="Z719" s="447" t="str">
        <f>IF(C719="","","Ngày  "&amp;DAY(C719)&amp; "  "&amp;"Tháng  "&amp;MONTH(C719) &amp;"  "&amp;"Năm"&amp;"  " &amp;YEAR(C719))</f>
        <v/>
      </c>
      <c r="AA719" s="169"/>
      <c r="AB719" s="169"/>
      <c r="AC719" s="169"/>
      <c r="AD719" s="169"/>
      <c r="AE719" s="447" t="str">
        <f t="shared" si="29"/>
        <v/>
      </c>
      <c r="AF719" s="169"/>
      <c r="AG719" s="169"/>
    </row>
    <row r="720" spans="2:33" x14ac:dyDescent="0.25">
      <c r="B720" s="169"/>
      <c r="C720" s="170"/>
      <c r="D720" s="443"/>
      <c r="E720" s="169"/>
      <c r="F720" s="171"/>
      <c r="G720" s="169"/>
      <c r="H720" s="169"/>
      <c r="I720" s="172"/>
      <c r="J720" s="172"/>
      <c r="K720" s="173"/>
      <c r="L720" s="173"/>
      <c r="M720" s="173"/>
      <c r="N720" s="174"/>
      <c r="O720" s="444">
        <f t="shared" si="30"/>
        <v>0</v>
      </c>
      <c r="P720" s="169"/>
      <c r="Q720" s="436"/>
      <c r="R720" s="436"/>
      <c r="S720" s="445" t="str">
        <f>IFERROR(IF(R720="",VLOOKUP(Q720,DMKH_NCC!$C$7:$G$150,3,0),VLOOKUP(R720,DMKH_NCC!$C$7:$G$150,3,0)),"")</f>
        <v/>
      </c>
      <c r="T720" s="445" t="str">
        <f>IFERROR(IF(R720="",VLOOKUP(Q720,DMKH_NCC!$C$7:$G$150,4,0),VLOOKUP(R720,DMKH_NCC!$C$7:$G$150,4,0)),"")</f>
        <v/>
      </c>
      <c r="U720" s="446" t="str">
        <f>IFERROR(IF(R720="",VLOOKUP(Q720,DMKH_NCC!$C$7:$G$150,5,0),VLOOKUP(R720,DMKH_NCC!$C$7:$G$150,5,0)),"")</f>
        <v/>
      </c>
      <c r="V720" s="169"/>
      <c r="W720" s="169"/>
      <c r="X720" s="171"/>
      <c r="Y720" s="447" t="str">
        <f>IF($G720="","",IF(OR(MONTH($C720)=1,MONTH($C720)=2,MONTH($C720)=3),1,IF(OR(MONTH($C720)=4,MONTH($C720)=5,MONTH($C720)=6),2,IF(OR(MONTH($C720)=7,MONTH($C720)=8,MONTH($C720)=9),3,IF(OR(MONTH($C720)=10,MONTH($C720)=11,MONTH($C720)=12),4)))))</f>
        <v/>
      </c>
      <c r="Z720" s="447" t="str">
        <f>IF(C720="","","Ngày  "&amp;DAY(C720)&amp; "  "&amp;"Tháng  "&amp;MONTH(C720) &amp;"  "&amp;"Năm"&amp;"  " &amp;YEAR(C720))</f>
        <v/>
      </c>
      <c r="AA720" s="169"/>
      <c r="AB720" s="169"/>
      <c r="AC720" s="169"/>
      <c r="AD720" s="169"/>
      <c r="AE720" s="447" t="str">
        <f t="shared" si="29"/>
        <v/>
      </c>
      <c r="AF720" s="169"/>
      <c r="AG720" s="169"/>
    </row>
    <row r="721" spans="2:33" x14ac:dyDescent="0.25">
      <c r="B721" s="169"/>
      <c r="C721" s="170"/>
      <c r="D721" s="443"/>
      <c r="E721" s="169"/>
      <c r="F721" s="171"/>
      <c r="G721" s="169"/>
      <c r="H721" s="169"/>
      <c r="I721" s="172"/>
      <c r="J721" s="172"/>
      <c r="K721" s="173"/>
      <c r="L721" s="173"/>
      <c r="M721" s="173"/>
      <c r="N721" s="174"/>
      <c r="O721" s="444">
        <f t="shared" si="30"/>
        <v>0</v>
      </c>
      <c r="P721" s="169"/>
      <c r="Q721" s="436"/>
      <c r="R721" s="436"/>
      <c r="S721" s="445" t="str">
        <f>IFERROR(IF(R721="",VLOOKUP(Q721,DMKH_NCC!$C$7:$G$150,3,0),VLOOKUP(R721,DMKH_NCC!$C$7:$G$150,3,0)),"")</f>
        <v/>
      </c>
      <c r="T721" s="445" t="str">
        <f>IFERROR(IF(R721="",VLOOKUP(Q721,DMKH_NCC!$C$7:$G$150,4,0),VLOOKUP(R721,DMKH_NCC!$C$7:$G$150,4,0)),"")</f>
        <v/>
      </c>
      <c r="U721" s="446" t="str">
        <f>IFERROR(IF(R721="",VLOOKUP(Q721,DMKH_NCC!$C$7:$G$150,5,0),VLOOKUP(R721,DMKH_NCC!$C$7:$G$150,5,0)),"")</f>
        <v/>
      </c>
      <c r="V721" s="169"/>
      <c r="W721" s="169"/>
      <c r="X721" s="171"/>
      <c r="Y721" s="447" t="str">
        <f>IF($G721="","",IF(OR(MONTH($C721)=1,MONTH($C721)=2,MONTH($C721)=3),1,IF(OR(MONTH($C721)=4,MONTH($C721)=5,MONTH($C721)=6),2,IF(OR(MONTH($C721)=7,MONTH($C721)=8,MONTH($C721)=9),3,IF(OR(MONTH($C721)=10,MONTH($C721)=11,MONTH($C721)=12),4)))))</f>
        <v/>
      </c>
      <c r="Z721" s="447" t="str">
        <f>IF(C721="","","Ngày  "&amp;DAY(C721)&amp; "  "&amp;"Tháng  "&amp;MONTH(C721) &amp;"  "&amp;"Năm"&amp;"  " &amp;YEAR(C721))</f>
        <v/>
      </c>
      <c r="AA721" s="169"/>
      <c r="AB721" s="169"/>
      <c r="AC721" s="169"/>
      <c r="AD721" s="169"/>
      <c r="AE721" s="447" t="str">
        <f t="shared" si="29"/>
        <v/>
      </c>
      <c r="AF721" s="169"/>
      <c r="AG721" s="169"/>
    </row>
    <row r="722" spans="2:33" x14ac:dyDescent="0.25">
      <c r="B722" s="169"/>
      <c r="C722" s="170"/>
      <c r="D722" s="443"/>
      <c r="E722" s="169"/>
      <c r="F722" s="171"/>
      <c r="G722" s="169"/>
      <c r="H722" s="169"/>
      <c r="I722" s="172"/>
      <c r="J722" s="172"/>
      <c r="K722" s="173"/>
      <c r="L722" s="173"/>
      <c r="M722" s="173"/>
      <c r="N722" s="174"/>
      <c r="O722" s="444">
        <f t="shared" si="30"/>
        <v>0</v>
      </c>
      <c r="P722" s="169"/>
      <c r="Q722" s="436"/>
      <c r="R722" s="436"/>
      <c r="S722" s="445" t="str">
        <f>IFERROR(IF(R722="",VLOOKUP(Q722,DMKH_NCC!$C$7:$G$150,3,0),VLOOKUP(R722,DMKH_NCC!$C$7:$G$150,3,0)),"")</f>
        <v/>
      </c>
      <c r="T722" s="445" t="str">
        <f>IFERROR(IF(R722="",VLOOKUP(Q722,DMKH_NCC!$C$7:$G$150,4,0),VLOOKUP(R722,DMKH_NCC!$C$7:$G$150,4,0)),"")</f>
        <v/>
      </c>
      <c r="U722" s="446" t="str">
        <f>IFERROR(IF(R722="",VLOOKUP(Q722,DMKH_NCC!$C$7:$G$150,5,0),VLOOKUP(R722,DMKH_NCC!$C$7:$G$150,5,0)),"")</f>
        <v/>
      </c>
      <c r="V722" s="169"/>
      <c r="W722" s="169"/>
      <c r="X722" s="171"/>
      <c r="Y722" s="447" t="str">
        <f>IF($G722="","",IF(OR(MONTH($C722)=1,MONTH($C722)=2,MONTH($C722)=3),1,IF(OR(MONTH($C722)=4,MONTH($C722)=5,MONTH($C722)=6),2,IF(OR(MONTH($C722)=7,MONTH($C722)=8,MONTH($C722)=9),3,IF(OR(MONTH($C722)=10,MONTH($C722)=11,MONTH($C722)=12),4)))))</f>
        <v/>
      </c>
      <c r="Z722" s="447" t="str">
        <f>IF(C722="","","Ngày  "&amp;DAY(C722)&amp; "  "&amp;"Tháng  "&amp;MONTH(C722) &amp;"  "&amp;"Năm"&amp;"  " &amp;YEAR(C722))</f>
        <v/>
      </c>
      <c r="AA722" s="169"/>
      <c r="AB722" s="169"/>
      <c r="AC722" s="169"/>
      <c r="AD722" s="169"/>
      <c r="AE722" s="447" t="str">
        <f t="shared" si="29"/>
        <v/>
      </c>
      <c r="AF722" s="169"/>
      <c r="AG722" s="169"/>
    </row>
    <row r="723" spans="2:33" x14ac:dyDescent="0.25">
      <c r="B723" s="169"/>
      <c r="C723" s="170"/>
      <c r="D723" s="443"/>
      <c r="E723" s="169"/>
      <c r="F723" s="171"/>
      <c r="G723" s="169"/>
      <c r="H723" s="169"/>
      <c r="I723" s="172"/>
      <c r="J723" s="172"/>
      <c r="K723" s="173"/>
      <c r="L723" s="173"/>
      <c r="M723" s="173"/>
      <c r="N723" s="174"/>
      <c r="O723" s="444">
        <f t="shared" si="30"/>
        <v>0</v>
      </c>
      <c r="P723" s="169"/>
      <c r="Q723" s="436"/>
      <c r="R723" s="436"/>
      <c r="S723" s="445" t="str">
        <f>IFERROR(IF(R723="",VLOOKUP(Q723,DMKH_NCC!$C$7:$G$150,3,0),VLOOKUP(R723,DMKH_NCC!$C$7:$G$150,3,0)),"")</f>
        <v/>
      </c>
      <c r="T723" s="445" t="str">
        <f>IFERROR(IF(R723="",VLOOKUP(Q723,DMKH_NCC!$C$7:$G$150,4,0),VLOOKUP(R723,DMKH_NCC!$C$7:$G$150,4,0)),"")</f>
        <v/>
      </c>
      <c r="U723" s="446" t="str">
        <f>IFERROR(IF(R723="",VLOOKUP(Q723,DMKH_NCC!$C$7:$G$150,5,0),VLOOKUP(R723,DMKH_NCC!$C$7:$G$150,5,0)),"")</f>
        <v/>
      </c>
      <c r="V723" s="169"/>
      <c r="W723" s="169"/>
      <c r="X723" s="171"/>
      <c r="Y723" s="447" t="str">
        <f>IF($G723="","",IF(OR(MONTH($C723)=1,MONTH($C723)=2,MONTH($C723)=3),1,IF(OR(MONTH($C723)=4,MONTH($C723)=5,MONTH($C723)=6),2,IF(OR(MONTH($C723)=7,MONTH($C723)=8,MONTH($C723)=9),3,IF(OR(MONTH($C723)=10,MONTH($C723)=11,MONTH($C723)=12),4)))))</f>
        <v/>
      </c>
      <c r="Z723" s="447" t="str">
        <f>IF(C723="","","Ngày  "&amp;DAY(C723)&amp; "  "&amp;"Tháng  "&amp;MONTH(C723) &amp;"  "&amp;"Năm"&amp;"  " &amp;YEAR(C723))</f>
        <v/>
      </c>
      <c r="AA723" s="169"/>
      <c r="AB723" s="169"/>
      <c r="AC723" s="169"/>
      <c r="AD723" s="169"/>
      <c r="AE723" s="447" t="str">
        <f t="shared" si="29"/>
        <v/>
      </c>
      <c r="AF723" s="169"/>
      <c r="AG723" s="169"/>
    </row>
    <row r="724" spans="2:33" x14ac:dyDescent="0.25">
      <c r="B724" s="169"/>
      <c r="C724" s="170"/>
      <c r="D724" s="443"/>
      <c r="E724" s="169"/>
      <c r="F724" s="171"/>
      <c r="G724" s="169"/>
      <c r="H724" s="169"/>
      <c r="I724" s="172"/>
      <c r="J724" s="172"/>
      <c r="K724" s="173"/>
      <c r="L724" s="173"/>
      <c r="M724" s="173"/>
      <c r="N724" s="174"/>
      <c r="O724" s="444">
        <f t="shared" si="30"/>
        <v>0</v>
      </c>
      <c r="P724" s="169"/>
      <c r="Q724" s="436"/>
      <c r="R724" s="436"/>
      <c r="S724" s="445" t="str">
        <f>IFERROR(IF(R724="",VLOOKUP(Q724,DMKH_NCC!$C$7:$G$150,3,0),VLOOKUP(R724,DMKH_NCC!$C$7:$G$150,3,0)),"")</f>
        <v/>
      </c>
      <c r="T724" s="445" t="str">
        <f>IFERROR(IF(R724="",VLOOKUP(Q724,DMKH_NCC!$C$7:$G$150,4,0),VLOOKUP(R724,DMKH_NCC!$C$7:$G$150,4,0)),"")</f>
        <v/>
      </c>
      <c r="U724" s="446" t="str">
        <f>IFERROR(IF(R724="",VLOOKUP(Q724,DMKH_NCC!$C$7:$G$150,5,0),VLOOKUP(R724,DMKH_NCC!$C$7:$G$150,5,0)),"")</f>
        <v/>
      </c>
      <c r="V724" s="169"/>
      <c r="W724" s="169"/>
      <c r="X724" s="171"/>
      <c r="Y724" s="447" t="str">
        <f>IF($G724="","",IF(OR(MONTH($C724)=1,MONTH($C724)=2,MONTH($C724)=3),1,IF(OR(MONTH($C724)=4,MONTH($C724)=5,MONTH($C724)=6),2,IF(OR(MONTH($C724)=7,MONTH($C724)=8,MONTH($C724)=9),3,IF(OR(MONTH($C724)=10,MONTH($C724)=11,MONTH($C724)=12),4)))))</f>
        <v/>
      </c>
      <c r="Z724" s="447" t="str">
        <f>IF(C724="","","Ngày  "&amp;DAY(C724)&amp; "  "&amp;"Tháng  "&amp;MONTH(C724) &amp;"  "&amp;"Năm"&amp;"  " &amp;YEAR(C724))</f>
        <v/>
      </c>
      <c r="AA724" s="169"/>
      <c r="AB724" s="169"/>
      <c r="AC724" s="169"/>
      <c r="AD724" s="169"/>
      <c r="AE724" s="447" t="str">
        <f t="shared" si="29"/>
        <v/>
      </c>
      <c r="AF724" s="169"/>
      <c r="AG724" s="169"/>
    </row>
    <row r="725" spans="2:33" x14ac:dyDescent="0.25">
      <c r="B725" s="169"/>
      <c r="C725" s="170"/>
      <c r="D725" s="443"/>
      <c r="E725" s="169"/>
      <c r="F725" s="171"/>
      <c r="G725" s="169"/>
      <c r="H725" s="169"/>
      <c r="I725" s="172"/>
      <c r="J725" s="172"/>
      <c r="K725" s="173"/>
      <c r="L725" s="173"/>
      <c r="M725" s="173"/>
      <c r="N725" s="174"/>
      <c r="O725" s="444">
        <f t="shared" si="30"/>
        <v>0</v>
      </c>
      <c r="P725" s="169"/>
      <c r="Q725" s="436"/>
      <c r="R725" s="436"/>
      <c r="S725" s="445" t="str">
        <f>IFERROR(IF(R725="",VLOOKUP(Q725,DMKH_NCC!$C$7:$G$150,3,0),VLOOKUP(R725,DMKH_NCC!$C$7:$G$150,3,0)),"")</f>
        <v/>
      </c>
      <c r="T725" s="445" t="str">
        <f>IFERROR(IF(R725="",VLOOKUP(Q725,DMKH_NCC!$C$7:$G$150,4,0),VLOOKUP(R725,DMKH_NCC!$C$7:$G$150,4,0)),"")</f>
        <v/>
      </c>
      <c r="U725" s="446" t="str">
        <f>IFERROR(IF(R725="",VLOOKUP(Q725,DMKH_NCC!$C$7:$G$150,5,0),VLOOKUP(R725,DMKH_NCC!$C$7:$G$150,5,0)),"")</f>
        <v/>
      </c>
      <c r="V725" s="169"/>
      <c r="W725" s="169"/>
      <c r="X725" s="171"/>
      <c r="Y725" s="447" t="str">
        <f>IF($G725="","",IF(OR(MONTH($C725)=1,MONTH($C725)=2,MONTH($C725)=3),1,IF(OR(MONTH($C725)=4,MONTH($C725)=5,MONTH($C725)=6),2,IF(OR(MONTH($C725)=7,MONTH($C725)=8,MONTH($C725)=9),3,IF(OR(MONTH($C725)=10,MONTH($C725)=11,MONTH($C725)=12),4)))))</f>
        <v/>
      </c>
      <c r="Z725" s="447" t="str">
        <f>IF(C725="","","Ngày  "&amp;DAY(C725)&amp; "  "&amp;"Tháng  "&amp;MONTH(C725) &amp;"  "&amp;"Năm"&amp;"  " &amp;YEAR(C725))</f>
        <v/>
      </c>
      <c r="AA725" s="169"/>
      <c r="AB725" s="169"/>
      <c r="AC725" s="169"/>
      <c r="AD725" s="169"/>
      <c r="AE725" s="447" t="str">
        <f t="shared" si="29"/>
        <v/>
      </c>
      <c r="AF725" s="169"/>
      <c r="AG725" s="169"/>
    </row>
    <row r="726" spans="2:33" x14ac:dyDescent="0.25">
      <c r="B726" s="169"/>
      <c r="C726" s="170"/>
      <c r="D726" s="443"/>
      <c r="E726" s="169"/>
      <c r="F726" s="171"/>
      <c r="G726" s="169"/>
      <c r="H726" s="169"/>
      <c r="I726" s="172"/>
      <c r="J726" s="172"/>
      <c r="K726" s="173"/>
      <c r="L726" s="173"/>
      <c r="M726" s="173"/>
      <c r="N726" s="174"/>
      <c r="O726" s="444">
        <f t="shared" si="30"/>
        <v>0</v>
      </c>
      <c r="P726" s="169"/>
      <c r="Q726" s="436"/>
      <c r="R726" s="436"/>
      <c r="S726" s="445" t="str">
        <f>IFERROR(IF(R726="",VLOOKUP(Q726,DMKH_NCC!$C$7:$G$150,3,0),VLOOKUP(R726,DMKH_NCC!$C$7:$G$150,3,0)),"")</f>
        <v/>
      </c>
      <c r="T726" s="445" t="str">
        <f>IFERROR(IF(R726="",VLOOKUP(Q726,DMKH_NCC!$C$7:$G$150,4,0),VLOOKUP(R726,DMKH_NCC!$C$7:$G$150,4,0)),"")</f>
        <v/>
      </c>
      <c r="U726" s="446" t="str">
        <f>IFERROR(IF(R726="",VLOOKUP(Q726,DMKH_NCC!$C$7:$G$150,5,0),VLOOKUP(R726,DMKH_NCC!$C$7:$G$150,5,0)),"")</f>
        <v/>
      </c>
      <c r="V726" s="169"/>
      <c r="W726" s="169"/>
      <c r="X726" s="171"/>
      <c r="Y726" s="447" t="str">
        <f>IF($G726="","",IF(OR(MONTH($C726)=1,MONTH($C726)=2,MONTH($C726)=3),1,IF(OR(MONTH($C726)=4,MONTH($C726)=5,MONTH($C726)=6),2,IF(OR(MONTH($C726)=7,MONTH($C726)=8,MONTH($C726)=9),3,IF(OR(MONTH($C726)=10,MONTH($C726)=11,MONTH($C726)=12),4)))))</f>
        <v/>
      </c>
      <c r="Z726" s="447" t="str">
        <f>IF(C726="","","Ngày  "&amp;DAY(C726)&amp; "  "&amp;"Tháng  "&amp;MONTH(C726) &amp;"  "&amp;"Năm"&amp;"  " &amp;YEAR(C726))</f>
        <v/>
      </c>
      <c r="AA726" s="169"/>
      <c r="AB726" s="169"/>
      <c r="AC726" s="169"/>
      <c r="AD726" s="169"/>
      <c r="AE726" s="447" t="str">
        <f t="shared" si="29"/>
        <v/>
      </c>
      <c r="AF726" s="169"/>
      <c r="AG726" s="169"/>
    </row>
    <row r="727" spans="2:33" x14ac:dyDescent="0.25">
      <c r="B727" s="169"/>
      <c r="C727" s="170"/>
      <c r="D727" s="443"/>
      <c r="E727" s="169"/>
      <c r="F727" s="171"/>
      <c r="G727" s="169"/>
      <c r="H727" s="169"/>
      <c r="I727" s="172"/>
      <c r="J727" s="172"/>
      <c r="K727" s="173"/>
      <c r="L727" s="173"/>
      <c r="M727" s="173"/>
      <c r="N727" s="174"/>
      <c r="O727" s="444">
        <f t="shared" si="30"/>
        <v>0</v>
      </c>
      <c r="P727" s="169"/>
      <c r="Q727" s="436"/>
      <c r="R727" s="436"/>
      <c r="S727" s="445" t="str">
        <f>IFERROR(IF(R727="",VLOOKUP(Q727,DMKH_NCC!$C$7:$G$150,3,0),VLOOKUP(R727,DMKH_NCC!$C$7:$G$150,3,0)),"")</f>
        <v/>
      </c>
      <c r="T727" s="445" t="str">
        <f>IFERROR(IF(R727="",VLOOKUP(Q727,DMKH_NCC!$C$7:$G$150,4,0),VLOOKUP(R727,DMKH_NCC!$C$7:$G$150,4,0)),"")</f>
        <v/>
      </c>
      <c r="U727" s="446" t="str">
        <f>IFERROR(IF(R727="",VLOOKUP(Q727,DMKH_NCC!$C$7:$G$150,5,0),VLOOKUP(R727,DMKH_NCC!$C$7:$G$150,5,0)),"")</f>
        <v/>
      </c>
      <c r="V727" s="169"/>
      <c r="W727" s="169"/>
      <c r="X727" s="171"/>
      <c r="Y727" s="447" t="str">
        <f>IF($G727="","",IF(OR(MONTH($C727)=1,MONTH($C727)=2,MONTH($C727)=3),1,IF(OR(MONTH($C727)=4,MONTH($C727)=5,MONTH($C727)=6),2,IF(OR(MONTH($C727)=7,MONTH($C727)=8,MONTH($C727)=9),3,IF(OR(MONTH($C727)=10,MONTH($C727)=11,MONTH($C727)=12),4)))))</f>
        <v/>
      </c>
      <c r="Z727" s="447" t="str">
        <f>IF(C727="","","Ngày  "&amp;DAY(C727)&amp; "  "&amp;"Tháng  "&amp;MONTH(C727) &amp;"  "&amp;"Năm"&amp;"  " &amp;YEAR(C727))</f>
        <v/>
      </c>
      <c r="AA727" s="169"/>
      <c r="AB727" s="169"/>
      <c r="AC727" s="169"/>
      <c r="AD727" s="169"/>
      <c r="AE727" s="447" t="str">
        <f t="shared" si="29"/>
        <v/>
      </c>
      <c r="AF727" s="169"/>
      <c r="AG727" s="169"/>
    </row>
    <row r="728" spans="2:33" x14ac:dyDescent="0.25">
      <c r="B728" s="169"/>
      <c r="C728" s="170"/>
      <c r="D728" s="443"/>
      <c r="E728" s="169"/>
      <c r="F728" s="171"/>
      <c r="G728" s="169"/>
      <c r="H728" s="169"/>
      <c r="I728" s="172"/>
      <c r="J728" s="172"/>
      <c r="K728" s="173"/>
      <c r="L728" s="173"/>
      <c r="M728" s="173"/>
      <c r="N728" s="174"/>
      <c r="O728" s="444">
        <f t="shared" si="30"/>
        <v>0</v>
      </c>
      <c r="P728" s="169"/>
      <c r="Q728" s="436"/>
      <c r="R728" s="436"/>
      <c r="S728" s="445" t="str">
        <f>IFERROR(IF(R728="",VLOOKUP(Q728,DMKH_NCC!$C$7:$G$150,3,0),VLOOKUP(R728,DMKH_NCC!$C$7:$G$150,3,0)),"")</f>
        <v/>
      </c>
      <c r="T728" s="445" t="str">
        <f>IFERROR(IF(R728="",VLOOKUP(Q728,DMKH_NCC!$C$7:$G$150,4,0),VLOOKUP(R728,DMKH_NCC!$C$7:$G$150,4,0)),"")</f>
        <v/>
      </c>
      <c r="U728" s="446" t="str">
        <f>IFERROR(IF(R728="",VLOOKUP(Q728,DMKH_NCC!$C$7:$G$150,5,0),VLOOKUP(R728,DMKH_NCC!$C$7:$G$150,5,0)),"")</f>
        <v/>
      </c>
      <c r="V728" s="169"/>
      <c r="W728" s="169"/>
      <c r="X728" s="171"/>
      <c r="Y728" s="447" t="str">
        <f>IF($G728="","",IF(OR(MONTH($C728)=1,MONTH($C728)=2,MONTH($C728)=3),1,IF(OR(MONTH($C728)=4,MONTH($C728)=5,MONTH($C728)=6),2,IF(OR(MONTH($C728)=7,MONTH($C728)=8,MONTH($C728)=9),3,IF(OR(MONTH($C728)=10,MONTH($C728)=11,MONTH($C728)=12),4)))))</f>
        <v/>
      </c>
      <c r="Z728" s="447" t="str">
        <f>IF(C728="","","Ngày  "&amp;DAY(C728)&amp; "  "&amp;"Tháng  "&amp;MONTH(C728) &amp;"  "&amp;"Năm"&amp;"  " &amp;YEAR(C728))</f>
        <v/>
      </c>
      <c r="AA728" s="169"/>
      <c r="AB728" s="169"/>
      <c r="AC728" s="169"/>
      <c r="AD728" s="169"/>
      <c r="AE728" s="447" t="str">
        <f t="shared" si="29"/>
        <v/>
      </c>
      <c r="AF728" s="169"/>
      <c r="AG728" s="169"/>
    </row>
    <row r="729" spans="2:33" x14ac:dyDescent="0.25">
      <c r="B729" s="169"/>
      <c r="C729" s="170"/>
      <c r="D729" s="443"/>
      <c r="E729" s="169"/>
      <c r="F729" s="171"/>
      <c r="G729" s="169"/>
      <c r="H729" s="169"/>
      <c r="I729" s="172"/>
      <c r="J729" s="172"/>
      <c r="K729" s="173"/>
      <c r="L729" s="173"/>
      <c r="M729" s="173"/>
      <c r="N729" s="174"/>
      <c r="O729" s="444">
        <f t="shared" si="30"/>
        <v>0</v>
      </c>
      <c r="P729" s="169"/>
      <c r="Q729" s="436"/>
      <c r="R729" s="436"/>
      <c r="S729" s="445" t="str">
        <f>IFERROR(IF(R729="",VLOOKUP(Q729,DMKH_NCC!$C$7:$G$150,3,0),VLOOKUP(R729,DMKH_NCC!$C$7:$G$150,3,0)),"")</f>
        <v/>
      </c>
      <c r="T729" s="445" t="str">
        <f>IFERROR(IF(R729="",VLOOKUP(Q729,DMKH_NCC!$C$7:$G$150,4,0),VLOOKUP(R729,DMKH_NCC!$C$7:$G$150,4,0)),"")</f>
        <v/>
      </c>
      <c r="U729" s="446" t="str">
        <f>IFERROR(IF(R729="",VLOOKUP(Q729,DMKH_NCC!$C$7:$G$150,5,0),VLOOKUP(R729,DMKH_NCC!$C$7:$G$150,5,0)),"")</f>
        <v/>
      </c>
      <c r="V729" s="169"/>
      <c r="W729" s="169"/>
      <c r="X729" s="171"/>
      <c r="Y729" s="447" t="str">
        <f>IF($G729="","",IF(OR(MONTH($C729)=1,MONTH($C729)=2,MONTH($C729)=3),1,IF(OR(MONTH($C729)=4,MONTH($C729)=5,MONTH($C729)=6),2,IF(OR(MONTH($C729)=7,MONTH($C729)=8,MONTH($C729)=9),3,IF(OR(MONTH($C729)=10,MONTH($C729)=11,MONTH($C729)=12),4)))))</f>
        <v/>
      </c>
      <c r="Z729" s="447" t="str">
        <f>IF(C729="","","Ngày  "&amp;DAY(C729)&amp; "  "&amp;"Tháng  "&amp;MONTH(C729) &amp;"  "&amp;"Năm"&amp;"  " &amp;YEAR(C729))</f>
        <v/>
      </c>
      <c r="AA729" s="169"/>
      <c r="AB729" s="169"/>
      <c r="AC729" s="169"/>
      <c r="AD729" s="169"/>
      <c r="AE729" s="447" t="str">
        <f t="shared" si="29"/>
        <v/>
      </c>
      <c r="AF729" s="169"/>
      <c r="AG729" s="169"/>
    </row>
    <row r="730" spans="2:33" x14ac:dyDescent="0.25">
      <c r="B730" s="169"/>
      <c r="C730" s="170"/>
      <c r="D730" s="443"/>
      <c r="E730" s="169"/>
      <c r="F730" s="171"/>
      <c r="G730" s="169"/>
      <c r="H730" s="169"/>
      <c r="I730" s="172"/>
      <c r="J730" s="172"/>
      <c r="K730" s="173"/>
      <c r="L730" s="173"/>
      <c r="M730" s="173"/>
      <c r="N730" s="174"/>
      <c r="O730" s="444">
        <f t="shared" si="30"/>
        <v>0</v>
      </c>
      <c r="P730" s="169"/>
      <c r="Q730" s="436"/>
      <c r="R730" s="436"/>
      <c r="S730" s="445" t="str">
        <f>IFERROR(IF(R730="",VLOOKUP(Q730,DMKH_NCC!$C$7:$G$150,3,0),VLOOKUP(R730,DMKH_NCC!$C$7:$G$150,3,0)),"")</f>
        <v/>
      </c>
      <c r="T730" s="445" t="str">
        <f>IFERROR(IF(R730="",VLOOKUP(Q730,DMKH_NCC!$C$7:$G$150,4,0),VLOOKUP(R730,DMKH_NCC!$C$7:$G$150,4,0)),"")</f>
        <v/>
      </c>
      <c r="U730" s="446" t="str">
        <f>IFERROR(IF(R730="",VLOOKUP(Q730,DMKH_NCC!$C$7:$G$150,5,0),VLOOKUP(R730,DMKH_NCC!$C$7:$G$150,5,0)),"")</f>
        <v/>
      </c>
      <c r="V730" s="169"/>
      <c r="W730" s="169"/>
      <c r="X730" s="171"/>
      <c r="Y730" s="447" t="str">
        <f>IF($G730="","",IF(OR(MONTH($C730)=1,MONTH($C730)=2,MONTH($C730)=3),1,IF(OR(MONTH($C730)=4,MONTH($C730)=5,MONTH($C730)=6),2,IF(OR(MONTH($C730)=7,MONTH($C730)=8,MONTH($C730)=9),3,IF(OR(MONTH($C730)=10,MONTH($C730)=11,MONTH($C730)=12),4)))))</f>
        <v/>
      </c>
      <c r="Z730" s="447" t="str">
        <f>IF(C730="","","Ngày  "&amp;DAY(C730)&amp; "  "&amp;"Tháng  "&amp;MONTH(C730) &amp;"  "&amp;"Năm"&amp;"  " &amp;YEAR(C730))</f>
        <v/>
      </c>
      <c r="AA730" s="169"/>
      <c r="AB730" s="169"/>
      <c r="AC730" s="169"/>
      <c r="AD730" s="169"/>
      <c r="AE730" s="447" t="str">
        <f t="shared" si="29"/>
        <v/>
      </c>
      <c r="AF730" s="169"/>
      <c r="AG730" s="169"/>
    </row>
    <row r="731" spans="2:33" x14ac:dyDescent="0.25">
      <c r="B731" s="169"/>
      <c r="C731" s="170"/>
      <c r="D731" s="443"/>
      <c r="E731" s="169"/>
      <c r="F731" s="171"/>
      <c r="G731" s="169"/>
      <c r="H731" s="169"/>
      <c r="I731" s="172"/>
      <c r="J731" s="172"/>
      <c r="K731" s="173"/>
      <c r="L731" s="173"/>
      <c r="M731" s="173"/>
      <c r="N731" s="174"/>
      <c r="O731" s="444">
        <f t="shared" si="30"/>
        <v>0</v>
      </c>
      <c r="P731" s="169"/>
      <c r="Q731" s="436"/>
      <c r="R731" s="436"/>
      <c r="S731" s="445" t="str">
        <f>IFERROR(IF(R731="",VLOOKUP(Q731,DMKH_NCC!$C$7:$G$150,3,0),VLOOKUP(R731,DMKH_NCC!$C$7:$G$150,3,0)),"")</f>
        <v/>
      </c>
      <c r="T731" s="445" t="str">
        <f>IFERROR(IF(R731="",VLOOKUP(Q731,DMKH_NCC!$C$7:$G$150,4,0),VLOOKUP(R731,DMKH_NCC!$C$7:$G$150,4,0)),"")</f>
        <v/>
      </c>
      <c r="U731" s="446" t="str">
        <f>IFERROR(IF(R731="",VLOOKUP(Q731,DMKH_NCC!$C$7:$G$150,5,0),VLOOKUP(R731,DMKH_NCC!$C$7:$G$150,5,0)),"")</f>
        <v/>
      </c>
      <c r="V731" s="169"/>
      <c r="W731" s="169"/>
      <c r="X731" s="171"/>
      <c r="Y731" s="447" t="str">
        <f>IF($G731="","",IF(OR(MONTH($C731)=1,MONTH($C731)=2,MONTH($C731)=3),1,IF(OR(MONTH($C731)=4,MONTH($C731)=5,MONTH($C731)=6),2,IF(OR(MONTH($C731)=7,MONTH($C731)=8,MONTH($C731)=9),3,IF(OR(MONTH($C731)=10,MONTH($C731)=11,MONTH($C731)=12),4)))))</f>
        <v/>
      </c>
      <c r="Z731" s="447" t="str">
        <f>IF(C731="","","Ngày  "&amp;DAY(C731)&amp; "  "&amp;"Tháng  "&amp;MONTH(C731) &amp;"  "&amp;"Năm"&amp;"  " &amp;YEAR(C731))</f>
        <v/>
      </c>
      <c r="AA731" s="169"/>
      <c r="AB731" s="169"/>
      <c r="AC731" s="169"/>
      <c r="AD731" s="169"/>
      <c r="AE731" s="447" t="str">
        <f t="shared" si="29"/>
        <v/>
      </c>
      <c r="AF731" s="169"/>
      <c r="AG731" s="169"/>
    </row>
    <row r="732" spans="2:33" x14ac:dyDescent="0.25">
      <c r="B732" s="169"/>
      <c r="C732" s="170"/>
      <c r="D732" s="443"/>
      <c r="E732" s="169"/>
      <c r="F732" s="171"/>
      <c r="G732" s="169"/>
      <c r="H732" s="169"/>
      <c r="I732" s="172"/>
      <c r="J732" s="172"/>
      <c r="K732" s="173"/>
      <c r="L732" s="173"/>
      <c r="M732" s="173"/>
      <c r="N732" s="174"/>
      <c r="O732" s="444">
        <f t="shared" si="30"/>
        <v>0</v>
      </c>
      <c r="P732" s="169"/>
      <c r="Q732" s="436"/>
      <c r="R732" s="436"/>
      <c r="S732" s="445" t="str">
        <f>IFERROR(IF(R732="",VLOOKUP(Q732,DMKH_NCC!$C$7:$G$150,3,0),VLOOKUP(R732,DMKH_NCC!$C$7:$G$150,3,0)),"")</f>
        <v/>
      </c>
      <c r="T732" s="445" t="str">
        <f>IFERROR(IF(R732="",VLOOKUP(Q732,DMKH_NCC!$C$7:$G$150,4,0),VLOOKUP(R732,DMKH_NCC!$C$7:$G$150,4,0)),"")</f>
        <v/>
      </c>
      <c r="U732" s="446" t="str">
        <f>IFERROR(IF(R732="",VLOOKUP(Q732,DMKH_NCC!$C$7:$G$150,5,0),VLOOKUP(R732,DMKH_NCC!$C$7:$G$150,5,0)),"")</f>
        <v/>
      </c>
      <c r="V732" s="169"/>
      <c r="W732" s="169"/>
      <c r="X732" s="171"/>
      <c r="Y732" s="447" t="str">
        <f>IF($G732="","",IF(OR(MONTH($C732)=1,MONTH($C732)=2,MONTH($C732)=3),1,IF(OR(MONTH($C732)=4,MONTH($C732)=5,MONTH($C732)=6),2,IF(OR(MONTH($C732)=7,MONTH($C732)=8,MONTH($C732)=9),3,IF(OR(MONTH($C732)=10,MONTH($C732)=11,MONTH($C732)=12),4)))))</f>
        <v/>
      </c>
      <c r="Z732" s="447" t="str">
        <f>IF(C732="","","Ngày  "&amp;DAY(C732)&amp; "  "&amp;"Tháng  "&amp;MONTH(C732) &amp;"  "&amp;"Năm"&amp;"  " &amp;YEAR(C732))</f>
        <v/>
      </c>
      <c r="AA732" s="169"/>
      <c r="AB732" s="169"/>
      <c r="AC732" s="169"/>
      <c r="AD732" s="169"/>
      <c r="AE732" s="447" t="str">
        <f t="shared" si="29"/>
        <v/>
      </c>
      <c r="AF732" s="169"/>
      <c r="AG732" s="169"/>
    </row>
    <row r="733" spans="2:33" x14ac:dyDescent="0.25">
      <c r="B733" s="169"/>
      <c r="C733" s="170"/>
      <c r="D733" s="443"/>
      <c r="E733" s="169"/>
      <c r="F733" s="171"/>
      <c r="G733" s="169"/>
      <c r="H733" s="169"/>
      <c r="I733" s="172"/>
      <c r="J733" s="172"/>
      <c r="K733" s="173"/>
      <c r="L733" s="173"/>
      <c r="M733" s="173"/>
      <c r="N733" s="174"/>
      <c r="O733" s="444">
        <f t="shared" si="30"/>
        <v>0</v>
      </c>
      <c r="P733" s="169"/>
      <c r="Q733" s="436"/>
      <c r="R733" s="436"/>
      <c r="S733" s="445" t="str">
        <f>IFERROR(IF(R733="",VLOOKUP(Q733,DMKH_NCC!$C$7:$G$150,3,0),VLOOKUP(R733,DMKH_NCC!$C$7:$G$150,3,0)),"")</f>
        <v/>
      </c>
      <c r="T733" s="445" t="str">
        <f>IFERROR(IF(R733="",VLOOKUP(Q733,DMKH_NCC!$C$7:$G$150,4,0),VLOOKUP(R733,DMKH_NCC!$C$7:$G$150,4,0)),"")</f>
        <v/>
      </c>
      <c r="U733" s="446" t="str">
        <f>IFERROR(IF(R733="",VLOOKUP(Q733,DMKH_NCC!$C$7:$G$150,5,0),VLOOKUP(R733,DMKH_NCC!$C$7:$G$150,5,0)),"")</f>
        <v/>
      </c>
      <c r="V733" s="169"/>
      <c r="W733" s="169"/>
      <c r="X733" s="171"/>
      <c r="Y733" s="447" t="str">
        <f>IF($G733="","",IF(OR(MONTH($C733)=1,MONTH($C733)=2,MONTH($C733)=3),1,IF(OR(MONTH($C733)=4,MONTH($C733)=5,MONTH($C733)=6),2,IF(OR(MONTH($C733)=7,MONTH($C733)=8,MONTH($C733)=9),3,IF(OR(MONTH($C733)=10,MONTH($C733)=11,MONTH($C733)=12),4)))))</f>
        <v/>
      </c>
      <c r="Z733" s="447" t="str">
        <f>IF(C733="","","Ngày  "&amp;DAY(C733)&amp; "  "&amp;"Tháng  "&amp;MONTH(C733) &amp;"  "&amp;"Năm"&amp;"  " &amp;YEAR(C733))</f>
        <v/>
      </c>
      <c r="AA733" s="169"/>
      <c r="AB733" s="169"/>
      <c r="AC733" s="169"/>
      <c r="AD733" s="169"/>
      <c r="AE733" s="447" t="str">
        <f t="shared" si="29"/>
        <v/>
      </c>
      <c r="AF733" s="169"/>
      <c r="AG733" s="169"/>
    </row>
    <row r="734" spans="2:33" x14ac:dyDescent="0.25">
      <c r="B734" s="169"/>
      <c r="C734" s="170"/>
      <c r="D734" s="443"/>
      <c r="E734" s="169"/>
      <c r="F734" s="171"/>
      <c r="G734" s="169"/>
      <c r="H734" s="169"/>
      <c r="I734" s="172"/>
      <c r="J734" s="172"/>
      <c r="K734" s="173"/>
      <c r="L734" s="173"/>
      <c r="M734" s="173"/>
      <c r="N734" s="174"/>
      <c r="O734" s="444">
        <f t="shared" si="30"/>
        <v>0</v>
      </c>
      <c r="P734" s="169"/>
      <c r="Q734" s="436"/>
      <c r="R734" s="436"/>
      <c r="S734" s="445" t="str">
        <f>IFERROR(IF(R734="",VLOOKUP(Q734,DMKH_NCC!$C$7:$G$150,3,0),VLOOKUP(R734,DMKH_NCC!$C$7:$G$150,3,0)),"")</f>
        <v/>
      </c>
      <c r="T734" s="445" t="str">
        <f>IFERROR(IF(R734="",VLOOKUP(Q734,DMKH_NCC!$C$7:$G$150,4,0),VLOOKUP(R734,DMKH_NCC!$C$7:$G$150,4,0)),"")</f>
        <v/>
      </c>
      <c r="U734" s="446" t="str">
        <f>IFERROR(IF(R734="",VLOOKUP(Q734,DMKH_NCC!$C$7:$G$150,5,0),VLOOKUP(R734,DMKH_NCC!$C$7:$G$150,5,0)),"")</f>
        <v/>
      </c>
      <c r="V734" s="169"/>
      <c r="W734" s="169"/>
      <c r="X734" s="171"/>
      <c r="Y734" s="447" t="str">
        <f>IF($G734="","",IF(OR(MONTH($C734)=1,MONTH($C734)=2,MONTH($C734)=3),1,IF(OR(MONTH($C734)=4,MONTH($C734)=5,MONTH($C734)=6),2,IF(OR(MONTH($C734)=7,MONTH($C734)=8,MONTH($C734)=9),3,IF(OR(MONTH($C734)=10,MONTH($C734)=11,MONTH($C734)=12),4)))))</f>
        <v/>
      </c>
      <c r="Z734" s="447" t="str">
        <f>IF(C734="","","Ngày  "&amp;DAY(C734)&amp; "  "&amp;"Tháng  "&amp;MONTH(C734) &amp;"  "&amp;"Năm"&amp;"  " &amp;YEAR(C734))</f>
        <v/>
      </c>
      <c r="AA734" s="169"/>
      <c r="AB734" s="169"/>
      <c r="AC734" s="169"/>
      <c r="AD734" s="169"/>
      <c r="AE734" s="447" t="str">
        <f t="shared" si="29"/>
        <v/>
      </c>
      <c r="AF734" s="169"/>
      <c r="AG734" s="169"/>
    </row>
    <row r="735" spans="2:33" x14ac:dyDescent="0.25">
      <c r="B735" s="169"/>
      <c r="C735" s="170"/>
      <c r="D735" s="443"/>
      <c r="E735" s="169"/>
      <c r="F735" s="171"/>
      <c r="G735" s="169"/>
      <c r="H735" s="169"/>
      <c r="I735" s="172"/>
      <c r="J735" s="172"/>
      <c r="K735" s="173"/>
      <c r="L735" s="173"/>
      <c r="M735" s="173"/>
      <c r="N735" s="174"/>
      <c r="O735" s="444">
        <f t="shared" si="30"/>
        <v>0</v>
      </c>
      <c r="P735" s="169"/>
      <c r="Q735" s="436"/>
      <c r="R735" s="436"/>
      <c r="S735" s="445" t="str">
        <f>IFERROR(IF(R735="",VLOOKUP(Q735,DMKH_NCC!$C$7:$G$150,3,0),VLOOKUP(R735,DMKH_NCC!$C$7:$G$150,3,0)),"")</f>
        <v/>
      </c>
      <c r="T735" s="445" t="str">
        <f>IFERROR(IF(R735="",VLOOKUP(Q735,DMKH_NCC!$C$7:$G$150,4,0),VLOOKUP(R735,DMKH_NCC!$C$7:$G$150,4,0)),"")</f>
        <v/>
      </c>
      <c r="U735" s="446" t="str">
        <f>IFERROR(IF(R735="",VLOOKUP(Q735,DMKH_NCC!$C$7:$G$150,5,0),VLOOKUP(R735,DMKH_NCC!$C$7:$G$150,5,0)),"")</f>
        <v/>
      </c>
      <c r="V735" s="169"/>
      <c r="W735" s="169"/>
      <c r="X735" s="171"/>
      <c r="Y735" s="447" t="str">
        <f>IF($G735="","",IF(OR(MONTH($C735)=1,MONTH($C735)=2,MONTH($C735)=3),1,IF(OR(MONTH($C735)=4,MONTH($C735)=5,MONTH($C735)=6),2,IF(OR(MONTH($C735)=7,MONTH($C735)=8,MONTH($C735)=9),3,IF(OR(MONTH($C735)=10,MONTH($C735)=11,MONTH($C735)=12),4)))))</f>
        <v/>
      </c>
      <c r="Z735" s="447" t="str">
        <f>IF(C735="","","Ngày  "&amp;DAY(C735)&amp; "  "&amp;"Tháng  "&amp;MONTH(C735) &amp;"  "&amp;"Năm"&amp;"  " &amp;YEAR(C735))</f>
        <v/>
      </c>
      <c r="AA735" s="169"/>
      <c r="AB735" s="169"/>
      <c r="AC735" s="169"/>
      <c r="AD735" s="169"/>
      <c r="AE735" s="447" t="str">
        <f t="shared" si="29"/>
        <v/>
      </c>
      <c r="AF735" s="169"/>
      <c r="AG735" s="169"/>
    </row>
    <row r="736" spans="2:33" x14ac:dyDescent="0.25">
      <c r="B736" s="169"/>
      <c r="C736" s="170"/>
      <c r="D736" s="443"/>
      <c r="E736" s="169"/>
      <c r="F736" s="171"/>
      <c r="G736" s="169"/>
      <c r="H736" s="169"/>
      <c r="I736" s="172"/>
      <c r="J736" s="172"/>
      <c r="K736" s="173"/>
      <c r="L736" s="173"/>
      <c r="M736" s="173"/>
      <c r="N736" s="174"/>
      <c r="O736" s="444">
        <f t="shared" si="30"/>
        <v>0</v>
      </c>
      <c r="P736" s="169"/>
      <c r="Q736" s="436"/>
      <c r="R736" s="436"/>
      <c r="S736" s="445" t="str">
        <f>IFERROR(IF(R736="",VLOOKUP(Q736,DMKH_NCC!$C$7:$G$150,3,0),VLOOKUP(R736,DMKH_NCC!$C$7:$G$150,3,0)),"")</f>
        <v/>
      </c>
      <c r="T736" s="445" t="str">
        <f>IFERROR(IF(R736="",VLOOKUP(Q736,DMKH_NCC!$C$7:$G$150,4,0),VLOOKUP(R736,DMKH_NCC!$C$7:$G$150,4,0)),"")</f>
        <v/>
      </c>
      <c r="U736" s="446" t="str">
        <f>IFERROR(IF(R736="",VLOOKUP(Q736,DMKH_NCC!$C$7:$G$150,5,0),VLOOKUP(R736,DMKH_NCC!$C$7:$G$150,5,0)),"")</f>
        <v/>
      </c>
      <c r="V736" s="169"/>
      <c r="W736" s="169"/>
      <c r="X736" s="171"/>
      <c r="Y736" s="447" t="str">
        <f>IF($G736="","",IF(OR(MONTH($C736)=1,MONTH($C736)=2,MONTH($C736)=3),1,IF(OR(MONTH($C736)=4,MONTH($C736)=5,MONTH($C736)=6),2,IF(OR(MONTH($C736)=7,MONTH($C736)=8,MONTH($C736)=9),3,IF(OR(MONTH($C736)=10,MONTH($C736)=11,MONTH($C736)=12),4)))))</f>
        <v/>
      </c>
      <c r="Z736" s="447" t="str">
        <f>IF(C736="","","Ngày  "&amp;DAY(C736)&amp; "  "&amp;"Tháng  "&amp;MONTH(C736) &amp;"  "&amp;"Năm"&amp;"  " &amp;YEAR(C736))</f>
        <v/>
      </c>
      <c r="AA736" s="169"/>
      <c r="AB736" s="169"/>
      <c r="AC736" s="169"/>
      <c r="AD736" s="169"/>
      <c r="AE736" s="447" t="str">
        <f t="shared" si="29"/>
        <v/>
      </c>
      <c r="AF736" s="169"/>
      <c r="AG736" s="169"/>
    </row>
    <row r="737" spans="2:33" x14ac:dyDescent="0.25">
      <c r="B737" s="169"/>
      <c r="C737" s="170"/>
      <c r="D737" s="443"/>
      <c r="E737" s="169"/>
      <c r="F737" s="171"/>
      <c r="G737" s="169"/>
      <c r="H737" s="169"/>
      <c r="I737" s="172"/>
      <c r="J737" s="172"/>
      <c r="K737" s="173"/>
      <c r="L737" s="173"/>
      <c r="M737" s="173"/>
      <c r="N737" s="174"/>
      <c r="O737" s="444">
        <f t="shared" si="30"/>
        <v>0</v>
      </c>
      <c r="P737" s="169"/>
      <c r="Q737" s="436"/>
      <c r="R737" s="436"/>
      <c r="S737" s="445" t="str">
        <f>IFERROR(IF(R737="",VLOOKUP(Q737,DMKH_NCC!$C$7:$G$150,3,0),VLOOKUP(R737,DMKH_NCC!$C$7:$G$150,3,0)),"")</f>
        <v/>
      </c>
      <c r="T737" s="445" t="str">
        <f>IFERROR(IF(R737="",VLOOKUP(Q737,DMKH_NCC!$C$7:$G$150,4,0),VLOOKUP(R737,DMKH_NCC!$C$7:$G$150,4,0)),"")</f>
        <v/>
      </c>
      <c r="U737" s="446" t="str">
        <f>IFERROR(IF(R737="",VLOOKUP(Q737,DMKH_NCC!$C$7:$G$150,5,0),VLOOKUP(R737,DMKH_NCC!$C$7:$G$150,5,0)),"")</f>
        <v/>
      </c>
      <c r="V737" s="169"/>
      <c r="W737" s="169"/>
      <c r="X737" s="171"/>
      <c r="Y737" s="447" t="str">
        <f>IF($G737="","",IF(OR(MONTH($C737)=1,MONTH($C737)=2,MONTH($C737)=3),1,IF(OR(MONTH($C737)=4,MONTH($C737)=5,MONTH($C737)=6),2,IF(OR(MONTH($C737)=7,MONTH($C737)=8,MONTH($C737)=9),3,IF(OR(MONTH($C737)=10,MONTH($C737)=11,MONTH($C737)=12),4)))))</f>
        <v/>
      </c>
      <c r="Z737" s="447" t="str">
        <f>IF(C737="","","Ngày  "&amp;DAY(C737)&amp; "  "&amp;"Tháng  "&amp;MONTH(C737) &amp;"  "&amp;"Năm"&amp;"  " &amp;YEAR(C737))</f>
        <v/>
      </c>
      <c r="AA737" s="169"/>
      <c r="AB737" s="169"/>
      <c r="AC737" s="169"/>
      <c r="AD737" s="169"/>
      <c r="AE737" s="447" t="str">
        <f t="shared" si="29"/>
        <v/>
      </c>
      <c r="AF737" s="169"/>
      <c r="AG737" s="169"/>
    </row>
    <row r="738" spans="2:33" x14ac:dyDescent="0.25">
      <c r="B738" s="169"/>
      <c r="C738" s="170"/>
      <c r="D738" s="443"/>
      <c r="E738" s="169"/>
      <c r="F738" s="171"/>
      <c r="G738" s="169"/>
      <c r="H738" s="169"/>
      <c r="I738" s="172"/>
      <c r="J738" s="172"/>
      <c r="K738" s="173"/>
      <c r="L738" s="173"/>
      <c r="M738" s="173"/>
      <c r="N738" s="174"/>
      <c r="O738" s="444">
        <f t="shared" si="30"/>
        <v>0</v>
      </c>
      <c r="P738" s="169"/>
      <c r="Q738" s="436"/>
      <c r="R738" s="436"/>
      <c r="S738" s="445" t="str">
        <f>IFERROR(IF(R738="",VLOOKUP(Q738,DMKH_NCC!$C$7:$G$150,3,0),VLOOKUP(R738,DMKH_NCC!$C$7:$G$150,3,0)),"")</f>
        <v/>
      </c>
      <c r="T738" s="445" t="str">
        <f>IFERROR(IF(R738="",VLOOKUP(Q738,DMKH_NCC!$C$7:$G$150,4,0),VLOOKUP(R738,DMKH_NCC!$C$7:$G$150,4,0)),"")</f>
        <v/>
      </c>
      <c r="U738" s="446" t="str">
        <f>IFERROR(IF(R738="",VLOOKUP(Q738,DMKH_NCC!$C$7:$G$150,5,0),VLOOKUP(R738,DMKH_NCC!$C$7:$G$150,5,0)),"")</f>
        <v/>
      </c>
      <c r="V738" s="169"/>
      <c r="W738" s="169"/>
      <c r="X738" s="171"/>
      <c r="Y738" s="447" t="str">
        <f>IF($G738="","",IF(OR(MONTH($C738)=1,MONTH($C738)=2,MONTH($C738)=3),1,IF(OR(MONTH($C738)=4,MONTH($C738)=5,MONTH($C738)=6),2,IF(OR(MONTH($C738)=7,MONTH($C738)=8,MONTH($C738)=9),3,IF(OR(MONTH($C738)=10,MONTH($C738)=11,MONTH($C738)=12),4)))))</f>
        <v/>
      </c>
      <c r="Z738" s="447" t="str">
        <f>IF(C738="","","Ngày  "&amp;DAY(C738)&amp; "  "&amp;"Tháng  "&amp;MONTH(C738) &amp;"  "&amp;"Năm"&amp;"  " &amp;YEAR(C738))</f>
        <v/>
      </c>
      <c r="AA738" s="169"/>
      <c r="AB738" s="169"/>
      <c r="AC738" s="169"/>
      <c r="AD738" s="169"/>
      <c r="AE738" s="447" t="str">
        <f t="shared" si="29"/>
        <v/>
      </c>
      <c r="AF738" s="169"/>
      <c r="AG738" s="169"/>
    </row>
    <row r="739" spans="2:33" x14ac:dyDescent="0.25">
      <c r="B739" s="169"/>
      <c r="C739" s="170"/>
      <c r="D739" s="443"/>
      <c r="E739" s="169"/>
      <c r="F739" s="171"/>
      <c r="G739" s="169"/>
      <c r="H739" s="169"/>
      <c r="I739" s="172"/>
      <c r="J739" s="172"/>
      <c r="K739" s="173"/>
      <c r="L739" s="173"/>
      <c r="M739" s="173"/>
      <c r="N739" s="174"/>
      <c r="O739" s="444">
        <f t="shared" si="30"/>
        <v>0</v>
      </c>
      <c r="P739" s="169"/>
      <c r="Q739" s="436"/>
      <c r="R739" s="436"/>
      <c r="S739" s="445" t="str">
        <f>IFERROR(IF(R739="",VLOOKUP(Q739,DMKH_NCC!$C$7:$G$150,3,0),VLOOKUP(R739,DMKH_NCC!$C$7:$G$150,3,0)),"")</f>
        <v/>
      </c>
      <c r="T739" s="445" t="str">
        <f>IFERROR(IF(R739="",VLOOKUP(Q739,DMKH_NCC!$C$7:$G$150,4,0),VLOOKUP(R739,DMKH_NCC!$C$7:$G$150,4,0)),"")</f>
        <v/>
      </c>
      <c r="U739" s="446" t="str">
        <f>IFERROR(IF(R739="",VLOOKUP(Q739,DMKH_NCC!$C$7:$G$150,5,0),VLOOKUP(R739,DMKH_NCC!$C$7:$G$150,5,0)),"")</f>
        <v/>
      </c>
      <c r="V739" s="169"/>
      <c r="W739" s="169"/>
      <c r="X739" s="171"/>
      <c r="Y739" s="447" t="str">
        <f>IF($G739="","",IF(OR(MONTH($C739)=1,MONTH($C739)=2,MONTH($C739)=3),1,IF(OR(MONTH($C739)=4,MONTH($C739)=5,MONTH($C739)=6),2,IF(OR(MONTH($C739)=7,MONTH($C739)=8,MONTH($C739)=9),3,IF(OR(MONTH($C739)=10,MONTH($C739)=11,MONTH($C739)=12),4)))))</f>
        <v/>
      </c>
      <c r="Z739" s="447" t="str">
        <f>IF(C739="","","Ngày  "&amp;DAY(C739)&amp; "  "&amp;"Tháng  "&amp;MONTH(C739) &amp;"  "&amp;"Năm"&amp;"  " &amp;YEAR(C739))</f>
        <v/>
      </c>
      <c r="AA739" s="169"/>
      <c r="AB739" s="169"/>
      <c r="AC739" s="169"/>
      <c r="AD739" s="169"/>
      <c r="AE739" s="447" t="str">
        <f t="shared" si="29"/>
        <v/>
      </c>
      <c r="AF739" s="169"/>
      <c r="AG739" s="169"/>
    </row>
    <row r="740" spans="2:33" x14ac:dyDescent="0.25">
      <c r="B740" s="169"/>
      <c r="C740" s="170"/>
      <c r="D740" s="443"/>
      <c r="E740" s="169"/>
      <c r="F740" s="171"/>
      <c r="G740" s="169"/>
      <c r="H740" s="169"/>
      <c r="I740" s="172"/>
      <c r="J740" s="172"/>
      <c r="K740" s="173"/>
      <c r="L740" s="173"/>
      <c r="M740" s="173"/>
      <c r="N740" s="174"/>
      <c r="O740" s="444">
        <f t="shared" si="30"/>
        <v>0</v>
      </c>
      <c r="P740" s="169"/>
      <c r="Q740" s="436"/>
      <c r="R740" s="436"/>
      <c r="S740" s="445" t="str">
        <f>IFERROR(IF(R740="",VLOOKUP(Q740,DMKH_NCC!$C$7:$G$150,3,0),VLOOKUP(R740,DMKH_NCC!$C$7:$G$150,3,0)),"")</f>
        <v/>
      </c>
      <c r="T740" s="445" t="str">
        <f>IFERROR(IF(R740="",VLOOKUP(Q740,DMKH_NCC!$C$7:$G$150,4,0),VLOOKUP(R740,DMKH_NCC!$C$7:$G$150,4,0)),"")</f>
        <v/>
      </c>
      <c r="U740" s="446" t="str">
        <f>IFERROR(IF(R740="",VLOOKUP(Q740,DMKH_NCC!$C$7:$G$150,5,0),VLOOKUP(R740,DMKH_NCC!$C$7:$G$150,5,0)),"")</f>
        <v/>
      </c>
      <c r="V740" s="169"/>
      <c r="W740" s="169"/>
      <c r="X740" s="171"/>
      <c r="Y740" s="447" t="str">
        <f>IF($G740="","",IF(OR(MONTH($C740)=1,MONTH($C740)=2,MONTH($C740)=3),1,IF(OR(MONTH($C740)=4,MONTH($C740)=5,MONTH($C740)=6),2,IF(OR(MONTH($C740)=7,MONTH($C740)=8,MONTH($C740)=9),3,IF(OR(MONTH($C740)=10,MONTH($C740)=11,MONTH($C740)=12),4)))))</f>
        <v/>
      </c>
      <c r="Z740" s="447" t="str">
        <f>IF(C740="","","Ngày  "&amp;DAY(C740)&amp; "  "&amp;"Tháng  "&amp;MONTH(C740) &amp;"  "&amp;"Năm"&amp;"  " &amp;YEAR(C740))</f>
        <v/>
      </c>
      <c r="AA740" s="169"/>
      <c r="AB740" s="169"/>
      <c r="AC740" s="169"/>
      <c r="AD740" s="169"/>
      <c r="AE740" s="447" t="str">
        <f t="shared" si="29"/>
        <v/>
      </c>
      <c r="AF740" s="169"/>
      <c r="AG740" s="169"/>
    </row>
    <row r="741" spans="2:33" x14ac:dyDescent="0.25">
      <c r="B741" s="169"/>
      <c r="C741" s="170"/>
      <c r="D741" s="443"/>
      <c r="E741" s="169"/>
      <c r="F741" s="171"/>
      <c r="G741" s="169"/>
      <c r="H741" s="169"/>
      <c r="I741" s="172"/>
      <c r="J741" s="172"/>
      <c r="K741" s="173"/>
      <c r="L741" s="173"/>
      <c r="M741" s="173"/>
      <c r="N741" s="174"/>
      <c r="O741" s="444">
        <f t="shared" si="30"/>
        <v>0</v>
      </c>
      <c r="P741" s="169"/>
      <c r="Q741" s="436"/>
      <c r="R741" s="436"/>
      <c r="S741" s="445" t="str">
        <f>IFERROR(IF(R741="",VLOOKUP(Q741,DMKH_NCC!$C$7:$G$150,3,0),VLOOKUP(R741,DMKH_NCC!$C$7:$G$150,3,0)),"")</f>
        <v/>
      </c>
      <c r="T741" s="445" t="str">
        <f>IFERROR(IF(R741="",VLOOKUP(Q741,DMKH_NCC!$C$7:$G$150,4,0),VLOOKUP(R741,DMKH_NCC!$C$7:$G$150,4,0)),"")</f>
        <v/>
      </c>
      <c r="U741" s="446" t="str">
        <f>IFERROR(IF(R741="",VLOOKUP(Q741,DMKH_NCC!$C$7:$G$150,5,0),VLOOKUP(R741,DMKH_NCC!$C$7:$G$150,5,0)),"")</f>
        <v/>
      </c>
      <c r="V741" s="169"/>
      <c r="W741" s="169"/>
      <c r="X741" s="171"/>
      <c r="Y741" s="447" t="str">
        <f>IF($G741="","",IF(OR(MONTH($C741)=1,MONTH($C741)=2,MONTH($C741)=3),1,IF(OR(MONTH($C741)=4,MONTH($C741)=5,MONTH($C741)=6),2,IF(OR(MONTH($C741)=7,MONTH($C741)=8,MONTH($C741)=9),3,IF(OR(MONTH($C741)=10,MONTH($C741)=11,MONTH($C741)=12),4)))))</f>
        <v/>
      </c>
      <c r="Z741" s="447" t="str">
        <f>IF(C741="","","Ngày  "&amp;DAY(C741)&amp; "  "&amp;"Tháng  "&amp;MONTH(C741) &amp;"  "&amp;"Năm"&amp;"  " &amp;YEAR(C741))</f>
        <v/>
      </c>
      <c r="AA741" s="169"/>
      <c r="AB741" s="169"/>
      <c r="AC741" s="169"/>
      <c r="AD741" s="169"/>
      <c r="AE741" s="447" t="str">
        <f t="shared" si="29"/>
        <v/>
      </c>
      <c r="AF741" s="169"/>
      <c r="AG741" s="169"/>
    </row>
    <row r="742" spans="2:33" x14ac:dyDescent="0.25">
      <c r="B742" s="169"/>
      <c r="C742" s="170"/>
      <c r="D742" s="443"/>
      <c r="E742" s="169"/>
      <c r="F742" s="171"/>
      <c r="G742" s="169"/>
      <c r="H742" s="169"/>
      <c r="I742" s="172"/>
      <c r="J742" s="172"/>
      <c r="K742" s="173"/>
      <c r="L742" s="173"/>
      <c r="M742" s="173"/>
      <c r="N742" s="174"/>
      <c r="O742" s="444">
        <f t="shared" si="30"/>
        <v>0</v>
      </c>
      <c r="P742" s="169"/>
      <c r="Q742" s="436"/>
      <c r="R742" s="436"/>
      <c r="S742" s="445" t="str">
        <f>IFERROR(IF(R742="",VLOOKUP(Q742,DMKH_NCC!$C$7:$G$150,3,0),VLOOKUP(R742,DMKH_NCC!$C$7:$G$150,3,0)),"")</f>
        <v/>
      </c>
      <c r="T742" s="445" t="str">
        <f>IFERROR(IF(R742="",VLOOKUP(Q742,DMKH_NCC!$C$7:$G$150,4,0),VLOOKUP(R742,DMKH_NCC!$C$7:$G$150,4,0)),"")</f>
        <v/>
      </c>
      <c r="U742" s="446" t="str">
        <f>IFERROR(IF(R742="",VLOOKUP(Q742,DMKH_NCC!$C$7:$G$150,5,0),VLOOKUP(R742,DMKH_NCC!$C$7:$G$150,5,0)),"")</f>
        <v/>
      </c>
      <c r="V742" s="169"/>
      <c r="W742" s="169"/>
      <c r="X742" s="171"/>
      <c r="Y742" s="447" t="str">
        <f>IF($G742="","",IF(OR(MONTH($C742)=1,MONTH($C742)=2,MONTH($C742)=3),1,IF(OR(MONTH($C742)=4,MONTH($C742)=5,MONTH($C742)=6),2,IF(OR(MONTH($C742)=7,MONTH($C742)=8,MONTH($C742)=9),3,IF(OR(MONTH($C742)=10,MONTH($C742)=11,MONTH($C742)=12),4)))))</f>
        <v/>
      </c>
      <c r="Z742" s="447" t="str">
        <f>IF(C742="","","Ngày  "&amp;DAY(C742)&amp; "  "&amp;"Tháng  "&amp;MONTH(C742) &amp;"  "&amp;"Năm"&amp;"  " &amp;YEAR(C742))</f>
        <v/>
      </c>
      <c r="AA742" s="169"/>
      <c r="AB742" s="169"/>
      <c r="AC742" s="169"/>
      <c r="AD742" s="169"/>
      <c r="AE742" s="447" t="str">
        <f t="shared" si="29"/>
        <v/>
      </c>
      <c r="AF742" s="169"/>
      <c r="AG742" s="169"/>
    </row>
    <row r="743" spans="2:33" x14ac:dyDescent="0.25">
      <c r="B743" s="169"/>
      <c r="C743" s="170"/>
      <c r="D743" s="443"/>
      <c r="E743" s="169"/>
      <c r="F743" s="171"/>
      <c r="G743" s="169"/>
      <c r="H743" s="169"/>
      <c r="I743" s="172"/>
      <c r="J743" s="172"/>
      <c r="K743" s="173"/>
      <c r="L743" s="173"/>
      <c r="M743" s="173"/>
      <c r="N743" s="174"/>
      <c r="O743" s="444">
        <f t="shared" si="30"/>
        <v>0</v>
      </c>
      <c r="P743" s="169"/>
      <c r="Q743" s="436"/>
      <c r="R743" s="436"/>
      <c r="S743" s="445" t="str">
        <f>IFERROR(IF(R743="",VLOOKUP(Q743,DMKH_NCC!$C$7:$G$150,3,0),VLOOKUP(R743,DMKH_NCC!$C$7:$G$150,3,0)),"")</f>
        <v/>
      </c>
      <c r="T743" s="445" t="str">
        <f>IFERROR(IF(R743="",VLOOKUP(Q743,DMKH_NCC!$C$7:$G$150,4,0),VLOOKUP(R743,DMKH_NCC!$C$7:$G$150,4,0)),"")</f>
        <v/>
      </c>
      <c r="U743" s="446" t="str">
        <f>IFERROR(IF(R743="",VLOOKUP(Q743,DMKH_NCC!$C$7:$G$150,5,0),VLOOKUP(R743,DMKH_NCC!$C$7:$G$150,5,0)),"")</f>
        <v/>
      </c>
      <c r="V743" s="169"/>
      <c r="W743" s="169"/>
      <c r="X743" s="171"/>
      <c r="Y743" s="447" t="str">
        <f>IF($G743="","",IF(OR(MONTH($C743)=1,MONTH($C743)=2,MONTH($C743)=3),1,IF(OR(MONTH($C743)=4,MONTH($C743)=5,MONTH($C743)=6),2,IF(OR(MONTH($C743)=7,MONTH($C743)=8,MONTH($C743)=9),3,IF(OR(MONTH($C743)=10,MONTH($C743)=11,MONTH($C743)=12),4)))))</f>
        <v/>
      </c>
      <c r="Z743" s="447" t="str">
        <f>IF(C743="","","Ngày  "&amp;DAY(C743)&amp; "  "&amp;"Tháng  "&amp;MONTH(C743) &amp;"  "&amp;"Năm"&amp;"  " &amp;YEAR(C743))</f>
        <v/>
      </c>
      <c r="AA743" s="169"/>
      <c r="AB743" s="169"/>
      <c r="AC743" s="169"/>
      <c r="AD743" s="169"/>
      <c r="AE743" s="447" t="str">
        <f t="shared" si="29"/>
        <v/>
      </c>
      <c r="AF743" s="169"/>
      <c r="AG743" s="169"/>
    </row>
    <row r="744" spans="2:33" x14ac:dyDescent="0.25">
      <c r="B744" s="169"/>
      <c r="C744" s="170"/>
      <c r="D744" s="443"/>
      <c r="E744" s="169"/>
      <c r="F744" s="171"/>
      <c r="G744" s="169"/>
      <c r="H744" s="169"/>
      <c r="I744" s="172"/>
      <c r="J744" s="172"/>
      <c r="K744" s="173"/>
      <c r="L744" s="173"/>
      <c r="M744" s="173"/>
      <c r="N744" s="174"/>
      <c r="O744" s="444">
        <f t="shared" si="30"/>
        <v>0</v>
      </c>
      <c r="P744" s="169"/>
      <c r="Q744" s="436"/>
      <c r="R744" s="436"/>
      <c r="S744" s="445" t="str">
        <f>IFERROR(IF(R744="",VLOOKUP(Q744,DMKH_NCC!$C$7:$G$150,3,0),VLOOKUP(R744,DMKH_NCC!$C$7:$G$150,3,0)),"")</f>
        <v/>
      </c>
      <c r="T744" s="445" t="str">
        <f>IFERROR(IF(R744="",VLOOKUP(Q744,DMKH_NCC!$C$7:$G$150,4,0),VLOOKUP(R744,DMKH_NCC!$C$7:$G$150,4,0)),"")</f>
        <v/>
      </c>
      <c r="U744" s="446" t="str">
        <f>IFERROR(IF(R744="",VLOOKUP(Q744,DMKH_NCC!$C$7:$G$150,5,0),VLOOKUP(R744,DMKH_NCC!$C$7:$G$150,5,0)),"")</f>
        <v/>
      </c>
      <c r="V744" s="169"/>
      <c r="W744" s="169"/>
      <c r="X744" s="171"/>
      <c r="Y744" s="447" t="str">
        <f>IF($G744="","",IF(OR(MONTH($C744)=1,MONTH($C744)=2,MONTH($C744)=3),1,IF(OR(MONTH($C744)=4,MONTH($C744)=5,MONTH($C744)=6),2,IF(OR(MONTH($C744)=7,MONTH($C744)=8,MONTH($C744)=9),3,IF(OR(MONTH($C744)=10,MONTH($C744)=11,MONTH($C744)=12),4)))))</f>
        <v/>
      </c>
      <c r="Z744" s="447" t="str">
        <f>IF(C744="","","Ngày  "&amp;DAY(C744)&amp; "  "&amp;"Tháng  "&amp;MONTH(C744) &amp;"  "&amp;"Năm"&amp;"  " &amp;YEAR(C744))</f>
        <v/>
      </c>
      <c r="AA744" s="169"/>
      <c r="AB744" s="169"/>
      <c r="AC744" s="169"/>
      <c r="AD744" s="169"/>
      <c r="AE744" s="447" t="str">
        <f t="shared" si="29"/>
        <v/>
      </c>
      <c r="AF744" s="169"/>
      <c r="AG744" s="169"/>
    </row>
    <row r="745" spans="2:33" x14ac:dyDescent="0.25">
      <c r="B745" s="169"/>
      <c r="C745" s="170"/>
      <c r="D745" s="443"/>
      <c r="E745" s="169"/>
      <c r="F745" s="171"/>
      <c r="G745" s="169"/>
      <c r="H745" s="169"/>
      <c r="I745" s="172"/>
      <c r="J745" s="172"/>
      <c r="K745" s="173"/>
      <c r="L745" s="173"/>
      <c r="M745" s="173"/>
      <c r="N745" s="174"/>
      <c r="O745" s="444">
        <f t="shared" si="30"/>
        <v>0</v>
      </c>
      <c r="P745" s="169"/>
      <c r="Q745" s="436"/>
      <c r="R745" s="436"/>
      <c r="S745" s="445" t="str">
        <f>IFERROR(IF(R745="",VLOOKUP(Q745,DMKH_NCC!$C$7:$G$150,3,0),VLOOKUP(R745,DMKH_NCC!$C$7:$G$150,3,0)),"")</f>
        <v/>
      </c>
      <c r="T745" s="445" t="str">
        <f>IFERROR(IF(R745="",VLOOKUP(Q745,DMKH_NCC!$C$7:$G$150,4,0),VLOOKUP(R745,DMKH_NCC!$C$7:$G$150,4,0)),"")</f>
        <v/>
      </c>
      <c r="U745" s="446" t="str">
        <f>IFERROR(IF(R745="",VLOOKUP(Q745,DMKH_NCC!$C$7:$G$150,5,0),VLOOKUP(R745,DMKH_NCC!$C$7:$G$150,5,0)),"")</f>
        <v/>
      </c>
      <c r="V745" s="169"/>
      <c r="W745" s="169"/>
      <c r="X745" s="171"/>
      <c r="Y745" s="447" t="str">
        <f>IF($G745="","",IF(OR(MONTH($C745)=1,MONTH($C745)=2,MONTH($C745)=3),1,IF(OR(MONTH($C745)=4,MONTH($C745)=5,MONTH($C745)=6),2,IF(OR(MONTH($C745)=7,MONTH($C745)=8,MONTH($C745)=9),3,IF(OR(MONTH($C745)=10,MONTH($C745)=11,MONTH($C745)=12),4)))))</f>
        <v/>
      </c>
      <c r="Z745" s="447" t="str">
        <f>IF(C745="","","Ngày  "&amp;DAY(C745)&amp; "  "&amp;"Tháng  "&amp;MONTH(C745) &amp;"  "&amp;"Năm"&amp;"  " &amp;YEAR(C745))</f>
        <v/>
      </c>
      <c r="AA745" s="169"/>
      <c r="AB745" s="169"/>
      <c r="AC745" s="169"/>
      <c r="AD745" s="169"/>
      <c r="AE745" s="447" t="str">
        <f t="shared" si="29"/>
        <v/>
      </c>
      <c r="AF745" s="169"/>
      <c r="AG745" s="169"/>
    </row>
    <row r="746" spans="2:33" x14ac:dyDescent="0.25">
      <c r="B746" s="169"/>
      <c r="C746" s="170"/>
      <c r="D746" s="443"/>
      <c r="E746" s="169"/>
      <c r="F746" s="171"/>
      <c r="G746" s="169"/>
      <c r="H746" s="169"/>
      <c r="I746" s="172"/>
      <c r="J746" s="172"/>
      <c r="K746" s="173"/>
      <c r="L746" s="173"/>
      <c r="M746" s="173"/>
      <c r="N746" s="174"/>
      <c r="O746" s="444">
        <f t="shared" si="30"/>
        <v>0</v>
      </c>
      <c r="P746" s="169"/>
      <c r="Q746" s="436"/>
      <c r="R746" s="436"/>
      <c r="S746" s="445" t="str">
        <f>IFERROR(IF(R746="",VLOOKUP(Q746,DMKH_NCC!$C$7:$G$150,3,0),VLOOKUP(R746,DMKH_NCC!$C$7:$G$150,3,0)),"")</f>
        <v/>
      </c>
      <c r="T746" s="445" t="str">
        <f>IFERROR(IF(R746="",VLOOKUP(Q746,DMKH_NCC!$C$7:$G$150,4,0),VLOOKUP(R746,DMKH_NCC!$C$7:$G$150,4,0)),"")</f>
        <v/>
      </c>
      <c r="U746" s="446" t="str">
        <f>IFERROR(IF(R746="",VLOOKUP(Q746,DMKH_NCC!$C$7:$G$150,5,0),VLOOKUP(R746,DMKH_NCC!$C$7:$G$150,5,0)),"")</f>
        <v/>
      </c>
      <c r="V746" s="169"/>
      <c r="W746" s="169"/>
      <c r="X746" s="171"/>
      <c r="Y746" s="447" t="str">
        <f>IF($G746="","",IF(OR(MONTH($C746)=1,MONTH($C746)=2,MONTH($C746)=3),1,IF(OR(MONTH($C746)=4,MONTH($C746)=5,MONTH($C746)=6),2,IF(OR(MONTH($C746)=7,MONTH($C746)=8,MONTH($C746)=9),3,IF(OR(MONTH($C746)=10,MONTH($C746)=11,MONTH($C746)=12),4)))))</f>
        <v/>
      </c>
      <c r="Z746" s="447" t="str">
        <f>IF(C746="","","Ngày  "&amp;DAY(C746)&amp; "  "&amp;"Tháng  "&amp;MONTH(C746) &amp;"  "&amp;"Năm"&amp;"  " &amp;YEAR(C746))</f>
        <v/>
      </c>
      <c r="AA746" s="169"/>
      <c r="AB746" s="169"/>
      <c r="AC746" s="169"/>
      <c r="AD746" s="169"/>
      <c r="AE746" s="447" t="str">
        <f t="shared" si="29"/>
        <v/>
      </c>
      <c r="AF746" s="169"/>
      <c r="AG746" s="169"/>
    </row>
    <row r="747" spans="2:33" x14ac:dyDescent="0.25">
      <c r="B747" s="169"/>
      <c r="C747" s="170"/>
      <c r="D747" s="443"/>
      <c r="E747" s="169"/>
      <c r="F747" s="171"/>
      <c r="G747" s="169"/>
      <c r="H747" s="169"/>
      <c r="I747" s="172"/>
      <c r="J747" s="172"/>
      <c r="K747" s="173"/>
      <c r="L747" s="173"/>
      <c r="M747" s="173"/>
      <c r="N747" s="174"/>
      <c r="O747" s="444">
        <f t="shared" si="30"/>
        <v>0</v>
      </c>
      <c r="P747" s="169"/>
      <c r="Q747" s="436"/>
      <c r="R747" s="436"/>
      <c r="S747" s="445" t="str">
        <f>IFERROR(IF(R747="",VLOOKUP(Q747,DMKH_NCC!$C$7:$G$150,3,0),VLOOKUP(R747,DMKH_NCC!$C$7:$G$150,3,0)),"")</f>
        <v/>
      </c>
      <c r="T747" s="445" t="str">
        <f>IFERROR(IF(R747="",VLOOKUP(Q747,DMKH_NCC!$C$7:$G$150,4,0),VLOOKUP(R747,DMKH_NCC!$C$7:$G$150,4,0)),"")</f>
        <v/>
      </c>
      <c r="U747" s="446" t="str">
        <f>IFERROR(IF(R747="",VLOOKUP(Q747,DMKH_NCC!$C$7:$G$150,5,0),VLOOKUP(R747,DMKH_NCC!$C$7:$G$150,5,0)),"")</f>
        <v/>
      </c>
      <c r="V747" s="169"/>
      <c r="W747" s="169"/>
      <c r="X747" s="171"/>
      <c r="Y747" s="447" t="str">
        <f>IF($G747="","",IF(OR(MONTH($C747)=1,MONTH($C747)=2,MONTH($C747)=3),1,IF(OR(MONTH($C747)=4,MONTH($C747)=5,MONTH($C747)=6),2,IF(OR(MONTH($C747)=7,MONTH($C747)=8,MONTH($C747)=9),3,IF(OR(MONTH($C747)=10,MONTH($C747)=11,MONTH($C747)=12),4)))))</f>
        <v/>
      </c>
      <c r="Z747" s="447" t="str">
        <f>IF(C747="","","Ngày  "&amp;DAY(C747)&amp; "  "&amp;"Tháng  "&amp;MONTH(C747) &amp;"  "&amp;"Năm"&amp;"  " &amp;YEAR(C747))</f>
        <v/>
      </c>
      <c r="AA747" s="169"/>
      <c r="AB747" s="169"/>
      <c r="AC747" s="169"/>
      <c r="AD747" s="169"/>
      <c r="AE747" s="447" t="str">
        <f t="shared" si="29"/>
        <v/>
      </c>
      <c r="AF747" s="169"/>
      <c r="AG747" s="169"/>
    </row>
    <row r="748" spans="2:33" x14ac:dyDescent="0.25">
      <c r="B748" s="169"/>
      <c r="C748" s="170"/>
      <c r="D748" s="443"/>
      <c r="E748" s="169"/>
      <c r="F748" s="171"/>
      <c r="G748" s="169"/>
      <c r="H748" s="169"/>
      <c r="I748" s="172"/>
      <c r="J748" s="172"/>
      <c r="K748" s="173"/>
      <c r="L748" s="173"/>
      <c r="M748" s="173"/>
      <c r="N748" s="174"/>
      <c r="O748" s="444">
        <f t="shared" si="30"/>
        <v>0</v>
      </c>
      <c r="P748" s="169"/>
      <c r="Q748" s="436"/>
      <c r="R748" s="436"/>
      <c r="S748" s="445" t="str">
        <f>IFERROR(IF(R748="",VLOOKUP(Q748,DMKH_NCC!$C$7:$G$150,3,0),VLOOKUP(R748,DMKH_NCC!$C$7:$G$150,3,0)),"")</f>
        <v/>
      </c>
      <c r="T748" s="445" t="str">
        <f>IFERROR(IF(R748="",VLOOKUP(Q748,DMKH_NCC!$C$7:$G$150,4,0),VLOOKUP(R748,DMKH_NCC!$C$7:$G$150,4,0)),"")</f>
        <v/>
      </c>
      <c r="U748" s="446" t="str">
        <f>IFERROR(IF(R748="",VLOOKUP(Q748,DMKH_NCC!$C$7:$G$150,5,0),VLOOKUP(R748,DMKH_NCC!$C$7:$G$150,5,0)),"")</f>
        <v/>
      </c>
      <c r="V748" s="169"/>
      <c r="W748" s="169"/>
      <c r="X748" s="171"/>
      <c r="Y748" s="447" t="str">
        <f>IF($G748="","",IF(OR(MONTH($C748)=1,MONTH($C748)=2,MONTH($C748)=3),1,IF(OR(MONTH($C748)=4,MONTH($C748)=5,MONTH($C748)=6),2,IF(OR(MONTH($C748)=7,MONTH($C748)=8,MONTH($C748)=9),3,IF(OR(MONTH($C748)=10,MONTH($C748)=11,MONTH($C748)=12),4)))))</f>
        <v/>
      </c>
      <c r="Z748" s="447" t="str">
        <f>IF(C748="","","Ngày  "&amp;DAY(C748)&amp; "  "&amp;"Tháng  "&amp;MONTH(C748) &amp;"  "&amp;"Năm"&amp;"  " &amp;YEAR(C748))</f>
        <v/>
      </c>
      <c r="AA748" s="169"/>
      <c r="AB748" s="169"/>
      <c r="AC748" s="169"/>
      <c r="AD748" s="169"/>
      <c r="AE748" s="447" t="str">
        <f t="shared" si="29"/>
        <v/>
      </c>
      <c r="AF748" s="169"/>
      <c r="AG748" s="169"/>
    </row>
    <row r="749" spans="2:33" x14ac:dyDescent="0.25">
      <c r="B749" s="169"/>
      <c r="C749" s="170"/>
      <c r="D749" s="443"/>
      <c r="E749" s="169"/>
      <c r="F749" s="171"/>
      <c r="G749" s="169"/>
      <c r="H749" s="169"/>
      <c r="I749" s="172"/>
      <c r="J749" s="172"/>
      <c r="K749" s="173"/>
      <c r="L749" s="173"/>
      <c r="M749" s="173"/>
      <c r="N749" s="174"/>
      <c r="O749" s="444">
        <f t="shared" si="30"/>
        <v>0</v>
      </c>
      <c r="P749" s="169"/>
      <c r="Q749" s="436"/>
      <c r="R749" s="436"/>
      <c r="S749" s="445" t="str">
        <f>IFERROR(IF(R749="",VLOOKUP(Q749,DMKH_NCC!$C$7:$G$150,3,0),VLOOKUP(R749,DMKH_NCC!$C$7:$G$150,3,0)),"")</f>
        <v/>
      </c>
      <c r="T749" s="445" t="str">
        <f>IFERROR(IF(R749="",VLOOKUP(Q749,DMKH_NCC!$C$7:$G$150,4,0),VLOOKUP(R749,DMKH_NCC!$C$7:$G$150,4,0)),"")</f>
        <v/>
      </c>
      <c r="U749" s="446" t="str">
        <f>IFERROR(IF(R749="",VLOOKUP(Q749,DMKH_NCC!$C$7:$G$150,5,0),VLOOKUP(R749,DMKH_NCC!$C$7:$G$150,5,0)),"")</f>
        <v/>
      </c>
      <c r="V749" s="169"/>
      <c r="W749" s="169"/>
      <c r="X749" s="171"/>
      <c r="Y749" s="447" t="str">
        <f>IF($G749="","",IF(OR(MONTH($C749)=1,MONTH($C749)=2,MONTH($C749)=3),1,IF(OR(MONTH($C749)=4,MONTH($C749)=5,MONTH($C749)=6),2,IF(OR(MONTH($C749)=7,MONTH($C749)=8,MONTH($C749)=9),3,IF(OR(MONTH($C749)=10,MONTH($C749)=11,MONTH($C749)=12),4)))))</f>
        <v/>
      </c>
      <c r="Z749" s="447" t="str">
        <f>IF(C749="","","Ngày  "&amp;DAY(C749)&amp; "  "&amp;"Tháng  "&amp;MONTH(C749) &amp;"  "&amp;"Năm"&amp;"  " &amp;YEAR(C749))</f>
        <v/>
      </c>
      <c r="AA749" s="169"/>
      <c r="AB749" s="169"/>
      <c r="AC749" s="169"/>
      <c r="AD749" s="169"/>
      <c r="AE749" s="447" t="str">
        <f t="shared" si="29"/>
        <v/>
      </c>
      <c r="AF749" s="169"/>
      <c r="AG749" s="169"/>
    </row>
    <row r="750" spans="2:33" x14ac:dyDescent="0.25">
      <c r="B750" s="169"/>
      <c r="C750" s="170"/>
      <c r="D750" s="443"/>
      <c r="E750" s="169"/>
      <c r="F750" s="171"/>
      <c r="G750" s="169"/>
      <c r="H750" s="169"/>
      <c r="I750" s="172"/>
      <c r="J750" s="172"/>
      <c r="K750" s="173"/>
      <c r="L750" s="173"/>
      <c r="M750" s="173"/>
      <c r="N750" s="174"/>
      <c r="O750" s="444">
        <f t="shared" si="30"/>
        <v>0</v>
      </c>
      <c r="P750" s="169"/>
      <c r="Q750" s="436"/>
      <c r="R750" s="436"/>
      <c r="S750" s="445" t="str">
        <f>IFERROR(IF(R750="",VLOOKUP(Q750,DMKH_NCC!$C$7:$G$150,3,0),VLOOKUP(R750,DMKH_NCC!$C$7:$G$150,3,0)),"")</f>
        <v/>
      </c>
      <c r="T750" s="445" t="str">
        <f>IFERROR(IF(R750="",VLOOKUP(Q750,DMKH_NCC!$C$7:$G$150,4,0),VLOOKUP(R750,DMKH_NCC!$C$7:$G$150,4,0)),"")</f>
        <v/>
      </c>
      <c r="U750" s="446" t="str">
        <f>IFERROR(IF(R750="",VLOOKUP(Q750,DMKH_NCC!$C$7:$G$150,5,0),VLOOKUP(R750,DMKH_NCC!$C$7:$G$150,5,0)),"")</f>
        <v/>
      </c>
      <c r="V750" s="169"/>
      <c r="W750" s="169"/>
      <c r="X750" s="171"/>
      <c r="Y750" s="447" t="str">
        <f>IF($G750="","",IF(OR(MONTH($C750)=1,MONTH($C750)=2,MONTH($C750)=3),1,IF(OR(MONTH($C750)=4,MONTH($C750)=5,MONTH($C750)=6),2,IF(OR(MONTH($C750)=7,MONTH($C750)=8,MONTH($C750)=9),3,IF(OR(MONTH($C750)=10,MONTH($C750)=11,MONTH($C750)=12),4)))))</f>
        <v/>
      </c>
      <c r="Z750" s="447" t="str">
        <f>IF(C750="","","Ngày  "&amp;DAY(C750)&amp; "  "&amp;"Tháng  "&amp;MONTH(C750) &amp;"  "&amp;"Năm"&amp;"  " &amp;YEAR(C750))</f>
        <v/>
      </c>
      <c r="AA750" s="169"/>
      <c r="AB750" s="169"/>
      <c r="AC750" s="169"/>
      <c r="AD750" s="169"/>
      <c r="AE750" s="447" t="str">
        <f t="shared" si="29"/>
        <v/>
      </c>
      <c r="AF750" s="169"/>
      <c r="AG750" s="169"/>
    </row>
    <row r="751" spans="2:33" x14ac:dyDescent="0.25">
      <c r="B751" s="169"/>
      <c r="C751" s="170"/>
      <c r="D751" s="443"/>
      <c r="E751" s="169"/>
      <c r="F751" s="171"/>
      <c r="G751" s="169"/>
      <c r="H751" s="169"/>
      <c r="I751" s="172"/>
      <c r="J751" s="172"/>
      <c r="K751" s="173"/>
      <c r="L751" s="173"/>
      <c r="M751" s="173"/>
      <c r="N751" s="174"/>
      <c r="O751" s="444">
        <f t="shared" si="30"/>
        <v>0</v>
      </c>
      <c r="P751" s="169"/>
      <c r="Q751" s="436"/>
      <c r="R751" s="436"/>
      <c r="S751" s="445" t="str">
        <f>IFERROR(IF(R751="",VLOOKUP(Q751,DMKH_NCC!$C$7:$G$150,3,0),VLOOKUP(R751,DMKH_NCC!$C$7:$G$150,3,0)),"")</f>
        <v/>
      </c>
      <c r="T751" s="445" t="str">
        <f>IFERROR(IF(R751="",VLOOKUP(Q751,DMKH_NCC!$C$7:$G$150,4,0),VLOOKUP(R751,DMKH_NCC!$C$7:$G$150,4,0)),"")</f>
        <v/>
      </c>
      <c r="U751" s="446" t="str">
        <f>IFERROR(IF(R751="",VLOOKUP(Q751,DMKH_NCC!$C$7:$G$150,5,0),VLOOKUP(R751,DMKH_NCC!$C$7:$G$150,5,0)),"")</f>
        <v/>
      </c>
      <c r="V751" s="169"/>
      <c r="W751" s="169"/>
      <c r="X751" s="171"/>
      <c r="Y751" s="447" t="str">
        <f>IF($G751="","",IF(OR(MONTH($C751)=1,MONTH($C751)=2,MONTH($C751)=3),1,IF(OR(MONTH($C751)=4,MONTH($C751)=5,MONTH($C751)=6),2,IF(OR(MONTH($C751)=7,MONTH($C751)=8,MONTH($C751)=9),3,IF(OR(MONTH($C751)=10,MONTH($C751)=11,MONTH($C751)=12),4)))))</f>
        <v/>
      </c>
      <c r="Z751" s="447" t="str">
        <f>IF(C751="","","Ngày  "&amp;DAY(C751)&amp; "  "&amp;"Tháng  "&amp;MONTH(C751) &amp;"  "&amp;"Năm"&amp;"  " &amp;YEAR(C751))</f>
        <v/>
      </c>
      <c r="AA751" s="169"/>
      <c r="AB751" s="169"/>
      <c r="AC751" s="169"/>
      <c r="AD751" s="169"/>
      <c r="AE751" s="447" t="str">
        <f t="shared" si="29"/>
        <v/>
      </c>
      <c r="AF751" s="169"/>
      <c r="AG751" s="169"/>
    </row>
    <row r="752" spans="2:33" x14ac:dyDescent="0.25">
      <c r="B752" s="169"/>
      <c r="C752" s="170"/>
      <c r="D752" s="443"/>
      <c r="E752" s="169"/>
      <c r="F752" s="171"/>
      <c r="G752" s="169"/>
      <c r="H752" s="169"/>
      <c r="I752" s="172"/>
      <c r="J752" s="172"/>
      <c r="K752" s="173"/>
      <c r="L752" s="173"/>
      <c r="M752" s="173"/>
      <c r="N752" s="174"/>
      <c r="O752" s="444">
        <f t="shared" si="30"/>
        <v>0</v>
      </c>
      <c r="P752" s="169"/>
      <c r="Q752" s="436"/>
      <c r="R752" s="436"/>
      <c r="S752" s="445" t="str">
        <f>IFERROR(IF(R752="",VLOOKUP(Q752,DMKH_NCC!$C$7:$G$150,3,0),VLOOKUP(R752,DMKH_NCC!$C$7:$G$150,3,0)),"")</f>
        <v/>
      </c>
      <c r="T752" s="445" t="str">
        <f>IFERROR(IF(R752="",VLOOKUP(Q752,DMKH_NCC!$C$7:$G$150,4,0),VLOOKUP(R752,DMKH_NCC!$C$7:$G$150,4,0)),"")</f>
        <v/>
      </c>
      <c r="U752" s="446" t="str">
        <f>IFERROR(IF(R752="",VLOOKUP(Q752,DMKH_NCC!$C$7:$G$150,5,0),VLOOKUP(R752,DMKH_NCC!$C$7:$G$150,5,0)),"")</f>
        <v/>
      </c>
      <c r="V752" s="169"/>
      <c r="W752" s="169"/>
      <c r="X752" s="171"/>
      <c r="Y752" s="447" t="str">
        <f>IF($G752="","",IF(OR(MONTH($C752)=1,MONTH($C752)=2,MONTH($C752)=3),1,IF(OR(MONTH($C752)=4,MONTH($C752)=5,MONTH($C752)=6),2,IF(OR(MONTH($C752)=7,MONTH($C752)=8,MONTH($C752)=9),3,IF(OR(MONTH($C752)=10,MONTH($C752)=11,MONTH($C752)=12),4)))))</f>
        <v/>
      </c>
      <c r="Z752" s="447" t="str">
        <f>IF(C752="","","Ngày  "&amp;DAY(C752)&amp; "  "&amp;"Tháng  "&amp;MONTH(C752) &amp;"  "&amp;"Năm"&amp;"  " &amp;YEAR(C752))</f>
        <v/>
      </c>
      <c r="AA752" s="169"/>
      <c r="AB752" s="169"/>
      <c r="AC752" s="169"/>
      <c r="AD752" s="169"/>
      <c r="AE752" s="447" t="str">
        <f t="shared" si="29"/>
        <v/>
      </c>
      <c r="AF752" s="169"/>
      <c r="AG752" s="169"/>
    </row>
    <row r="753" spans="2:33" x14ac:dyDescent="0.25">
      <c r="B753" s="169"/>
      <c r="C753" s="170"/>
      <c r="D753" s="443"/>
      <c r="E753" s="169"/>
      <c r="F753" s="171"/>
      <c r="G753" s="169"/>
      <c r="H753" s="169"/>
      <c r="I753" s="172"/>
      <c r="J753" s="172"/>
      <c r="K753" s="173"/>
      <c r="L753" s="173"/>
      <c r="M753" s="173"/>
      <c r="N753" s="174"/>
      <c r="O753" s="444">
        <f t="shared" si="30"/>
        <v>0</v>
      </c>
      <c r="P753" s="169"/>
      <c r="Q753" s="436"/>
      <c r="R753" s="436"/>
      <c r="S753" s="445" t="str">
        <f>IFERROR(IF(R753="",VLOOKUP(Q753,DMKH_NCC!$C$7:$G$150,3,0),VLOOKUP(R753,DMKH_NCC!$C$7:$G$150,3,0)),"")</f>
        <v/>
      </c>
      <c r="T753" s="445" t="str">
        <f>IFERROR(IF(R753="",VLOOKUP(Q753,DMKH_NCC!$C$7:$G$150,4,0),VLOOKUP(R753,DMKH_NCC!$C$7:$G$150,4,0)),"")</f>
        <v/>
      </c>
      <c r="U753" s="446" t="str">
        <f>IFERROR(IF(R753="",VLOOKUP(Q753,DMKH_NCC!$C$7:$G$150,5,0),VLOOKUP(R753,DMKH_NCC!$C$7:$G$150,5,0)),"")</f>
        <v/>
      </c>
      <c r="V753" s="169"/>
      <c r="W753" s="169"/>
      <c r="X753" s="171"/>
      <c r="Y753" s="447" t="str">
        <f>IF($G753="","",IF(OR(MONTH($C753)=1,MONTH($C753)=2,MONTH($C753)=3),1,IF(OR(MONTH($C753)=4,MONTH($C753)=5,MONTH($C753)=6),2,IF(OR(MONTH($C753)=7,MONTH($C753)=8,MONTH($C753)=9),3,IF(OR(MONTH($C753)=10,MONTH($C753)=11,MONTH($C753)=12),4)))))</f>
        <v/>
      </c>
      <c r="Z753" s="447" t="str">
        <f>IF(C753="","","Ngày  "&amp;DAY(C753)&amp; "  "&amp;"Tháng  "&amp;MONTH(C753) &amp;"  "&amp;"Năm"&amp;"  " &amp;YEAR(C753))</f>
        <v/>
      </c>
      <c r="AA753" s="169"/>
      <c r="AB753" s="169"/>
      <c r="AC753" s="169"/>
      <c r="AD753" s="169"/>
      <c r="AE753" s="447" t="str">
        <f t="shared" si="29"/>
        <v/>
      </c>
      <c r="AF753" s="169"/>
      <c r="AG753" s="169"/>
    </row>
    <row r="754" spans="2:33" x14ac:dyDescent="0.25">
      <c r="B754" s="169"/>
      <c r="C754" s="170"/>
      <c r="D754" s="443"/>
      <c r="E754" s="169"/>
      <c r="F754" s="171"/>
      <c r="G754" s="169"/>
      <c r="H754" s="169"/>
      <c r="I754" s="172"/>
      <c r="J754" s="172"/>
      <c r="K754" s="173"/>
      <c r="L754" s="173"/>
      <c r="M754" s="173"/>
      <c r="N754" s="174"/>
      <c r="O754" s="444">
        <f t="shared" si="30"/>
        <v>0</v>
      </c>
      <c r="P754" s="169"/>
      <c r="Q754" s="436"/>
      <c r="R754" s="436"/>
      <c r="S754" s="445" t="str">
        <f>IFERROR(IF(R754="",VLOOKUP(Q754,DMKH_NCC!$C$7:$G$150,3,0),VLOOKUP(R754,DMKH_NCC!$C$7:$G$150,3,0)),"")</f>
        <v/>
      </c>
      <c r="T754" s="445" t="str">
        <f>IFERROR(IF(R754="",VLOOKUP(Q754,DMKH_NCC!$C$7:$G$150,4,0),VLOOKUP(R754,DMKH_NCC!$C$7:$G$150,4,0)),"")</f>
        <v/>
      </c>
      <c r="U754" s="446" t="str">
        <f>IFERROR(IF(R754="",VLOOKUP(Q754,DMKH_NCC!$C$7:$G$150,5,0),VLOOKUP(R754,DMKH_NCC!$C$7:$G$150,5,0)),"")</f>
        <v/>
      </c>
      <c r="V754" s="169"/>
      <c r="W754" s="169"/>
      <c r="X754" s="171"/>
      <c r="Y754" s="447" t="str">
        <f>IF($G754="","",IF(OR(MONTH($C754)=1,MONTH($C754)=2,MONTH($C754)=3),1,IF(OR(MONTH($C754)=4,MONTH($C754)=5,MONTH($C754)=6),2,IF(OR(MONTH($C754)=7,MONTH($C754)=8,MONTH($C754)=9),3,IF(OR(MONTH($C754)=10,MONTH($C754)=11,MONTH($C754)=12),4)))))</f>
        <v/>
      </c>
      <c r="Z754" s="447" t="str">
        <f>IF(C754="","","Ngày  "&amp;DAY(C754)&amp; "  "&amp;"Tháng  "&amp;MONTH(C754) &amp;"  "&amp;"Năm"&amp;"  " &amp;YEAR(C754))</f>
        <v/>
      </c>
      <c r="AA754" s="169"/>
      <c r="AB754" s="169"/>
      <c r="AC754" s="169"/>
      <c r="AD754" s="169"/>
      <c r="AE754" s="447" t="str">
        <f t="shared" si="29"/>
        <v/>
      </c>
      <c r="AF754" s="169"/>
      <c r="AG754" s="169"/>
    </row>
    <row r="755" spans="2:33" x14ac:dyDescent="0.25">
      <c r="B755" s="169"/>
      <c r="C755" s="170"/>
      <c r="D755" s="443"/>
      <c r="E755" s="169"/>
      <c r="F755" s="171"/>
      <c r="G755" s="169"/>
      <c r="H755" s="169"/>
      <c r="I755" s="172"/>
      <c r="J755" s="172"/>
      <c r="K755" s="173"/>
      <c r="L755" s="173"/>
      <c r="M755" s="173"/>
      <c r="N755" s="174"/>
      <c r="O755" s="444">
        <f t="shared" si="30"/>
        <v>0</v>
      </c>
      <c r="P755" s="169"/>
      <c r="Q755" s="436"/>
      <c r="R755" s="436"/>
      <c r="S755" s="445" t="str">
        <f>IFERROR(IF(R755="",VLOOKUP(Q755,DMKH_NCC!$C$7:$G$150,3,0),VLOOKUP(R755,DMKH_NCC!$C$7:$G$150,3,0)),"")</f>
        <v/>
      </c>
      <c r="T755" s="445" t="str">
        <f>IFERROR(IF(R755="",VLOOKUP(Q755,DMKH_NCC!$C$7:$G$150,4,0),VLOOKUP(R755,DMKH_NCC!$C$7:$G$150,4,0)),"")</f>
        <v/>
      </c>
      <c r="U755" s="446" t="str">
        <f>IFERROR(IF(R755="",VLOOKUP(Q755,DMKH_NCC!$C$7:$G$150,5,0),VLOOKUP(R755,DMKH_NCC!$C$7:$G$150,5,0)),"")</f>
        <v/>
      </c>
      <c r="V755" s="169"/>
      <c r="W755" s="169"/>
      <c r="X755" s="171"/>
      <c r="Y755" s="447" t="str">
        <f>IF($G755="","",IF(OR(MONTH($C755)=1,MONTH($C755)=2,MONTH($C755)=3),1,IF(OR(MONTH($C755)=4,MONTH($C755)=5,MONTH($C755)=6),2,IF(OR(MONTH($C755)=7,MONTH($C755)=8,MONTH($C755)=9),3,IF(OR(MONTH($C755)=10,MONTH($C755)=11,MONTH($C755)=12),4)))))</f>
        <v/>
      </c>
      <c r="Z755" s="447" t="str">
        <f>IF(C755="","","Ngày  "&amp;DAY(C755)&amp; "  "&amp;"Tháng  "&amp;MONTH(C755) &amp;"  "&amp;"Năm"&amp;"  " &amp;YEAR(C755))</f>
        <v/>
      </c>
      <c r="AA755" s="169"/>
      <c r="AB755" s="169"/>
      <c r="AC755" s="169"/>
      <c r="AD755" s="169"/>
      <c r="AE755" s="447" t="str">
        <f t="shared" si="29"/>
        <v/>
      </c>
      <c r="AF755" s="169"/>
      <c r="AG755" s="169"/>
    </row>
    <row r="756" spans="2:33" x14ac:dyDescent="0.25">
      <c r="B756" s="169"/>
      <c r="C756" s="170"/>
      <c r="D756" s="443"/>
      <c r="E756" s="169"/>
      <c r="F756" s="171"/>
      <c r="G756" s="169"/>
      <c r="H756" s="169"/>
      <c r="I756" s="172"/>
      <c r="J756" s="172"/>
      <c r="K756" s="173"/>
      <c r="L756" s="173"/>
      <c r="M756" s="173"/>
      <c r="N756" s="174"/>
      <c r="O756" s="444">
        <f t="shared" si="30"/>
        <v>0</v>
      </c>
      <c r="P756" s="169"/>
      <c r="Q756" s="436"/>
      <c r="R756" s="436"/>
      <c r="S756" s="445" t="str">
        <f>IFERROR(IF(R756="",VLOOKUP(Q756,DMKH_NCC!$C$7:$G$150,3,0),VLOOKUP(R756,DMKH_NCC!$C$7:$G$150,3,0)),"")</f>
        <v/>
      </c>
      <c r="T756" s="445" t="str">
        <f>IFERROR(IF(R756="",VLOOKUP(Q756,DMKH_NCC!$C$7:$G$150,4,0),VLOOKUP(R756,DMKH_NCC!$C$7:$G$150,4,0)),"")</f>
        <v/>
      </c>
      <c r="U756" s="446" t="str">
        <f>IFERROR(IF(R756="",VLOOKUP(Q756,DMKH_NCC!$C$7:$G$150,5,0),VLOOKUP(R756,DMKH_NCC!$C$7:$G$150,5,0)),"")</f>
        <v/>
      </c>
      <c r="V756" s="169"/>
      <c r="W756" s="169"/>
      <c r="X756" s="171"/>
      <c r="Y756" s="447" t="str">
        <f>IF($G756="","",IF(OR(MONTH($C756)=1,MONTH($C756)=2,MONTH($C756)=3),1,IF(OR(MONTH($C756)=4,MONTH($C756)=5,MONTH($C756)=6),2,IF(OR(MONTH($C756)=7,MONTH($C756)=8,MONTH($C756)=9),3,IF(OR(MONTH($C756)=10,MONTH($C756)=11,MONTH($C756)=12),4)))))</f>
        <v/>
      </c>
      <c r="Z756" s="447" t="str">
        <f>IF(C756="","","Ngày  "&amp;DAY(C756)&amp; "  "&amp;"Tháng  "&amp;MONTH(C756) &amp;"  "&amp;"Năm"&amp;"  " &amp;YEAR(C756))</f>
        <v/>
      </c>
      <c r="AA756" s="169"/>
      <c r="AB756" s="169"/>
      <c r="AC756" s="169"/>
      <c r="AD756" s="169"/>
      <c r="AE756" s="447" t="str">
        <f t="shared" si="29"/>
        <v/>
      </c>
      <c r="AF756" s="169"/>
      <c r="AG756" s="169"/>
    </row>
    <row r="757" spans="2:33" x14ac:dyDescent="0.25">
      <c r="B757" s="169"/>
      <c r="C757" s="170"/>
      <c r="D757" s="443"/>
      <c r="E757" s="169"/>
      <c r="F757" s="171"/>
      <c r="G757" s="169"/>
      <c r="H757" s="169"/>
      <c r="I757" s="172"/>
      <c r="J757" s="172"/>
      <c r="K757" s="173"/>
      <c r="L757" s="173"/>
      <c r="M757" s="173"/>
      <c r="N757" s="174"/>
      <c r="O757" s="444">
        <f t="shared" si="30"/>
        <v>0</v>
      </c>
      <c r="P757" s="169"/>
      <c r="Q757" s="436"/>
      <c r="R757" s="436"/>
      <c r="S757" s="445" t="str">
        <f>IFERROR(IF(R757="",VLOOKUP(Q757,DMKH_NCC!$C$7:$G$150,3,0),VLOOKUP(R757,DMKH_NCC!$C$7:$G$150,3,0)),"")</f>
        <v/>
      </c>
      <c r="T757" s="445" t="str">
        <f>IFERROR(IF(R757="",VLOOKUP(Q757,DMKH_NCC!$C$7:$G$150,4,0),VLOOKUP(R757,DMKH_NCC!$C$7:$G$150,4,0)),"")</f>
        <v/>
      </c>
      <c r="U757" s="446" t="str">
        <f>IFERROR(IF(R757="",VLOOKUP(Q757,DMKH_NCC!$C$7:$G$150,5,0),VLOOKUP(R757,DMKH_NCC!$C$7:$G$150,5,0)),"")</f>
        <v/>
      </c>
      <c r="V757" s="169"/>
      <c r="W757" s="169"/>
      <c r="X757" s="171"/>
      <c r="Y757" s="447" t="str">
        <f>IF($G757="","",IF(OR(MONTH($C757)=1,MONTH($C757)=2,MONTH($C757)=3),1,IF(OR(MONTH($C757)=4,MONTH($C757)=5,MONTH($C757)=6),2,IF(OR(MONTH($C757)=7,MONTH($C757)=8,MONTH($C757)=9),3,IF(OR(MONTH($C757)=10,MONTH($C757)=11,MONTH($C757)=12),4)))))</f>
        <v/>
      </c>
      <c r="Z757" s="447" t="str">
        <f>IF(C757="","","Ngày  "&amp;DAY(C757)&amp; "  "&amp;"Tháng  "&amp;MONTH(C757) &amp;"  "&amp;"Năm"&amp;"  " &amp;YEAR(C757))</f>
        <v/>
      </c>
      <c r="AA757" s="169"/>
      <c r="AB757" s="169"/>
      <c r="AC757" s="169"/>
      <c r="AD757" s="169"/>
      <c r="AE757" s="447" t="str">
        <f t="shared" si="29"/>
        <v/>
      </c>
      <c r="AF757" s="169"/>
      <c r="AG757" s="169"/>
    </row>
    <row r="758" spans="2:33" x14ac:dyDescent="0.25">
      <c r="B758" s="169"/>
      <c r="C758" s="170"/>
      <c r="D758" s="443"/>
      <c r="E758" s="169"/>
      <c r="F758" s="171"/>
      <c r="G758" s="169"/>
      <c r="H758" s="169"/>
      <c r="I758" s="172"/>
      <c r="J758" s="172"/>
      <c r="K758" s="173"/>
      <c r="L758" s="173"/>
      <c r="M758" s="173"/>
      <c r="N758" s="174"/>
      <c r="O758" s="444">
        <f t="shared" si="30"/>
        <v>0</v>
      </c>
      <c r="P758" s="169"/>
      <c r="Q758" s="436"/>
      <c r="R758" s="436"/>
      <c r="S758" s="445" t="str">
        <f>IFERROR(IF(R758="",VLOOKUP(Q758,DMKH_NCC!$C$7:$G$150,3,0),VLOOKUP(R758,DMKH_NCC!$C$7:$G$150,3,0)),"")</f>
        <v/>
      </c>
      <c r="T758" s="445" t="str">
        <f>IFERROR(IF(R758="",VLOOKUP(Q758,DMKH_NCC!$C$7:$G$150,4,0),VLOOKUP(R758,DMKH_NCC!$C$7:$G$150,4,0)),"")</f>
        <v/>
      </c>
      <c r="U758" s="446" t="str">
        <f>IFERROR(IF(R758="",VLOOKUP(Q758,DMKH_NCC!$C$7:$G$150,5,0),VLOOKUP(R758,DMKH_NCC!$C$7:$G$150,5,0)),"")</f>
        <v/>
      </c>
      <c r="V758" s="169"/>
      <c r="W758" s="169"/>
      <c r="X758" s="171"/>
      <c r="Y758" s="447" t="str">
        <f>IF($G758="","",IF(OR(MONTH($C758)=1,MONTH($C758)=2,MONTH($C758)=3),1,IF(OR(MONTH($C758)=4,MONTH($C758)=5,MONTH($C758)=6),2,IF(OR(MONTH($C758)=7,MONTH($C758)=8,MONTH($C758)=9),3,IF(OR(MONTH($C758)=10,MONTH($C758)=11,MONTH($C758)=12),4)))))</f>
        <v/>
      </c>
      <c r="Z758" s="447" t="str">
        <f>IF(C758="","","Ngày  "&amp;DAY(C758)&amp; "  "&amp;"Tháng  "&amp;MONTH(C758) &amp;"  "&amp;"Năm"&amp;"  " &amp;YEAR(C758))</f>
        <v/>
      </c>
      <c r="AA758" s="169"/>
      <c r="AB758" s="169"/>
      <c r="AC758" s="169"/>
      <c r="AD758" s="169"/>
      <c r="AE758" s="447" t="str">
        <f t="shared" si="29"/>
        <v/>
      </c>
      <c r="AF758" s="169"/>
      <c r="AG758" s="169"/>
    </row>
    <row r="759" spans="2:33" x14ac:dyDescent="0.25">
      <c r="B759" s="169"/>
      <c r="C759" s="170"/>
      <c r="D759" s="443"/>
      <c r="E759" s="169"/>
      <c r="F759" s="171"/>
      <c r="G759" s="169"/>
      <c r="H759" s="169"/>
      <c r="I759" s="172"/>
      <c r="J759" s="172"/>
      <c r="K759" s="173"/>
      <c r="L759" s="173"/>
      <c r="M759" s="173"/>
      <c r="N759" s="174"/>
      <c r="O759" s="444">
        <f t="shared" si="30"/>
        <v>0</v>
      </c>
      <c r="P759" s="169"/>
      <c r="Q759" s="436"/>
      <c r="R759" s="436"/>
      <c r="S759" s="445" t="str">
        <f>IFERROR(IF(R759="",VLOOKUP(Q759,DMKH_NCC!$C$7:$G$150,3,0),VLOOKUP(R759,DMKH_NCC!$C$7:$G$150,3,0)),"")</f>
        <v/>
      </c>
      <c r="T759" s="445" t="str">
        <f>IFERROR(IF(R759="",VLOOKUP(Q759,DMKH_NCC!$C$7:$G$150,4,0),VLOOKUP(R759,DMKH_NCC!$C$7:$G$150,4,0)),"")</f>
        <v/>
      </c>
      <c r="U759" s="446" t="str">
        <f>IFERROR(IF(R759="",VLOOKUP(Q759,DMKH_NCC!$C$7:$G$150,5,0),VLOOKUP(R759,DMKH_NCC!$C$7:$G$150,5,0)),"")</f>
        <v/>
      </c>
      <c r="V759" s="169"/>
      <c r="W759" s="169"/>
      <c r="X759" s="171"/>
      <c r="Y759" s="447" t="str">
        <f>IF($G759="","",IF(OR(MONTH($C759)=1,MONTH($C759)=2,MONTH($C759)=3),1,IF(OR(MONTH($C759)=4,MONTH($C759)=5,MONTH($C759)=6),2,IF(OR(MONTH($C759)=7,MONTH($C759)=8,MONTH($C759)=9),3,IF(OR(MONTH($C759)=10,MONTH($C759)=11,MONTH($C759)=12),4)))))</f>
        <v/>
      </c>
      <c r="Z759" s="447" t="str">
        <f>IF(C759="","","Ngày  "&amp;DAY(C759)&amp; "  "&amp;"Tháng  "&amp;MONTH(C759) &amp;"  "&amp;"Năm"&amp;"  " &amp;YEAR(C759))</f>
        <v/>
      </c>
      <c r="AA759" s="169"/>
      <c r="AB759" s="169"/>
      <c r="AC759" s="169"/>
      <c r="AD759" s="169"/>
      <c r="AE759" s="447" t="str">
        <f t="shared" si="29"/>
        <v/>
      </c>
      <c r="AF759" s="169"/>
      <c r="AG759" s="169"/>
    </row>
    <row r="760" spans="2:33" x14ac:dyDescent="0.25">
      <c r="B760" s="169"/>
      <c r="C760" s="170"/>
      <c r="D760" s="443"/>
      <c r="E760" s="169"/>
      <c r="F760" s="171"/>
      <c r="G760" s="169"/>
      <c r="H760" s="169"/>
      <c r="I760" s="172"/>
      <c r="J760" s="172"/>
      <c r="K760" s="173"/>
      <c r="L760" s="173"/>
      <c r="M760" s="173"/>
      <c r="N760" s="174"/>
      <c r="O760" s="444">
        <f t="shared" si="30"/>
        <v>0</v>
      </c>
      <c r="P760" s="169"/>
      <c r="Q760" s="436"/>
      <c r="R760" s="436"/>
      <c r="S760" s="445" t="str">
        <f>IFERROR(IF(R760="",VLOOKUP(Q760,DMKH_NCC!$C$7:$G$150,3,0),VLOOKUP(R760,DMKH_NCC!$C$7:$G$150,3,0)),"")</f>
        <v/>
      </c>
      <c r="T760" s="445" t="str">
        <f>IFERROR(IF(R760="",VLOOKUP(Q760,DMKH_NCC!$C$7:$G$150,4,0),VLOOKUP(R760,DMKH_NCC!$C$7:$G$150,4,0)),"")</f>
        <v/>
      </c>
      <c r="U760" s="446" t="str">
        <f>IFERROR(IF(R760="",VLOOKUP(Q760,DMKH_NCC!$C$7:$G$150,5,0),VLOOKUP(R760,DMKH_NCC!$C$7:$G$150,5,0)),"")</f>
        <v/>
      </c>
      <c r="V760" s="169"/>
      <c r="W760" s="169"/>
      <c r="X760" s="171"/>
      <c r="Y760" s="447" t="str">
        <f>IF($G760="","",IF(OR(MONTH($C760)=1,MONTH($C760)=2,MONTH($C760)=3),1,IF(OR(MONTH($C760)=4,MONTH($C760)=5,MONTH($C760)=6),2,IF(OR(MONTH($C760)=7,MONTH($C760)=8,MONTH($C760)=9),3,IF(OR(MONTH($C760)=10,MONTH($C760)=11,MONTH($C760)=12),4)))))</f>
        <v/>
      </c>
      <c r="Z760" s="447" t="str">
        <f>IF(C760="","","Ngày  "&amp;DAY(C760)&amp; "  "&amp;"Tháng  "&amp;MONTH(C760) &amp;"  "&amp;"Năm"&amp;"  " &amp;YEAR(C760))</f>
        <v/>
      </c>
      <c r="AA760" s="169"/>
      <c r="AB760" s="169"/>
      <c r="AC760" s="169"/>
      <c r="AD760" s="169"/>
      <c r="AE760" s="447" t="str">
        <f t="shared" si="29"/>
        <v/>
      </c>
      <c r="AF760" s="169"/>
      <c r="AG760" s="169"/>
    </row>
    <row r="761" spans="2:33" x14ac:dyDescent="0.25">
      <c r="B761" s="169"/>
      <c r="C761" s="170"/>
      <c r="D761" s="443"/>
      <c r="E761" s="169"/>
      <c r="F761" s="171"/>
      <c r="G761" s="169"/>
      <c r="H761" s="169"/>
      <c r="I761" s="172"/>
      <c r="J761" s="172"/>
      <c r="K761" s="173"/>
      <c r="L761" s="173"/>
      <c r="M761" s="173"/>
      <c r="N761" s="174"/>
      <c r="O761" s="444">
        <f t="shared" si="30"/>
        <v>0</v>
      </c>
      <c r="P761" s="169"/>
      <c r="Q761" s="436"/>
      <c r="R761" s="436"/>
      <c r="S761" s="445" t="str">
        <f>IFERROR(IF(R761="",VLOOKUP(Q761,DMKH_NCC!$C$7:$G$150,3,0),VLOOKUP(R761,DMKH_NCC!$C$7:$G$150,3,0)),"")</f>
        <v/>
      </c>
      <c r="T761" s="445" t="str">
        <f>IFERROR(IF(R761="",VLOOKUP(Q761,DMKH_NCC!$C$7:$G$150,4,0),VLOOKUP(R761,DMKH_NCC!$C$7:$G$150,4,0)),"")</f>
        <v/>
      </c>
      <c r="U761" s="446" t="str">
        <f>IFERROR(IF(R761="",VLOOKUP(Q761,DMKH_NCC!$C$7:$G$150,5,0),VLOOKUP(R761,DMKH_NCC!$C$7:$G$150,5,0)),"")</f>
        <v/>
      </c>
      <c r="V761" s="169"/>
      <c r="W761" s="169"/>
      <c r="X761" s="171"/>
      <c r="Y761" s="447" t="str">
        <f>IF($G761="","",IF(OR(MONTH($C761)=1,MONTH($C761)=2,MONTH($C761)=3),1,IF(OR(MONTH($C761)=4,MONTH($C761)=5,MONTH($C761)=6),2,IF(OR(MONTH($C761)=7,MONTH($C761)=8,MONTH($C761)=9),3,IF(OR(MONTH($C761)=10,MONTH($C761)=11,MONTH($C761)=12),4)))))</f>
        <v/>
      </c>
      <c r="Z761" s="447" t="str">
        <f>IF(C761="","","Ngày  "&amp;DAY(C761)&amp; "  "&amp;"Tháng  "&amp;MONTH(C761) &amp;"  "&amp;"Năm"&amp;"  " &amp;YEAR(C761))</f>
        <v/>
      </c>
      <c r="AA761" s="169"/>
      <c r="AB761" s="169"/>
      <c r="AC761" s="169"/>
      <c r="AD761" s="169"/>
      <c r="AE761" s="447" t="str">
        <f t="shared" si="29"/>
        <v/>
      </c>
      <c r="AF761" s="169"/>
      <c r="AG761" s="169"/>
    </row>
    <row r="762" spans="2:33" x14ac:dyDescent="0.25">
      <c r="B762" s="169"/>
      <c r="C762" s="170"/>
      <c r="D762" s="443"/>
      <c r="E762" s="169"/>
      <c r="F762" s="171"/>
      <c r="G762" s="169"/>
      <c r="H762" s="169"/>
      <c r="I762" s="172"/>
      <c r="J762" s="172"/>
      <c r="K762" s="173"/>
      <c r="L762" s="173"/>
      <c r="M762" s="173"/>
      <c r="N762" s="174"/>
      <c r="O762" s="444">
        <f t="shared" si="30"/>
        <v>0</v>
      </c>
      <c r="P762" s="169"/>
      <c r="Q762" s="436"/>
      <c r="R762" s="436"/>
      <c r="S762" s="445" t="str">
        <f>IFERROR(IF(R762="",VLOOKUP(Q762,DMKH_NCC!$C$7:$G$150,3,0),VLOOKUP(R762,DMKH_NCC!$C$7:$G$150,3,0)),"")</f>
        <v/>
      </c>
      <c r="T762" s="445" t="str">
        <f>IFERROR(IF(R762="",VLOOKUP(Q762,DMKH_NCC!$C$7:$G$150,4,0),VLOOKUP(R762,DMKH_NCC!$C$7:$G$150,4,0)),"")</f>
        <v/>
      </c>
      <c r="U762" s="446" t="str">
        <f>IFERROR(IF(R762="",VLOOKUP(Q762,DMKH_NCC!$C$7:$G$150,5,0),VLOOKUP(R762,DMKH_NCC!$C$7:$G$150,5,0)),"")</f>
        <v/>
      </c>
      <c r="V762" s="169"/>
      <c r="W762" s="169"/>
      <c r="X762" s="171"/>
      <c r="Y762" s="447" t="str">
        <f>IF($G762="","",IF(OR(MONTH($C762)=1,MONTH($C762)=2,MONTH($C762)=3),1,IF(OR(MONTH($C762)=4,MONTH($C762)=5,MONTH($C762)=6),2,IF(OR(MONTH($C762)=7,MONTH($C762)=8,MONTH($C762)=9),3,IF(OR(MONTH($C762)=10,MONTH($C762)=11,MONTH($C762)=12),4)))))</f>
        <v/>
      </c>
      <c r="Z762" s="447" t="str">
        <f>IF(C762="","","Ngày  "&amp;DAY(C762)&amp; "  "&amp;"Tháng  "&amp;MONTH(C762) &amp;"  "&amp;"Năm"&amp;"  " &amp;YEAR(C762))</f>
        <v/>
      </c>
      <c r="AA762" s="169"/>
      <c r="AB762" s="169"/>
      <c r="AC762" s="169"/>
      <c r="AD762" s="169"/>
      <c r="AE762" s="447" t="str">
        <f t="shared" si="29"/>
        <v/>
      </c>
      <c r="AF762" s="169"/>
      <c r="AG762" s="169"/>
    </row>
    <row r="763" spans="2:33" x14ac:dyDescent="0.25">
      <c r="B763" s="169"/>
      <c r="C763" s="170"/>
      <c r="D763" s="443"/>
      <c r="E763" s="169"/>
      <c r="F763" s="171"/>
      <c r="G763" s="169"/>
      <c r="H763" s="169"/>
      <c r="I763" s="172"/>
      <c r="J763" s="172"/>
      <c r="K763" s="173"/>
      <c r="L763" s="173"/>
      <c r="M763" s="173"/>
      <c r="N763" s="174"/>
      <c r="O763" s="444">
        <f t="shared" si="30"/>
        <v>0</v>
      </c>
      <c r="P763" s="169"/>
      <c r="Q763" s="436"/>
      <c r="R763" s="436"/>
      <c r="S763" s="445" t="str">
        <f>IFERROR(IF(R763="",VLOOKUP(Q763,DMKH_NCC!$C$7:$G$150,3,0),VLOOKUP(R763,DMKH_NCC!$C$7:$G$150,3,0)),"")</f>
        <v/>
      </c>
      <c r="T763" s="445" t="str">
        <f>IFERROR(IF(R763="",VLOOKUP(Q763,DMKH_NCC!$C$7:$G$150,4,0),VLOOKUP(R763,DMKH_NCC!$C$7:$G$150,4,0)),"")</f>
        <v/>
      </c>
      <c r="U763" s="446" t="str">
        <f>IFERROR(IF(R763="",VLOOKUP(Q763,DMKH_NCC!$C$7:$G$150,5,0),VLOOKUP(R763,DMKH_NCC!$C$7:$G$150,5,0)),"")</f>
        <v/>
      </c>
      <c r="V763" s="169"/>
      <c r="W763" s="169"/>
      <c r="X763" s="171"/>
      <c r="Y763" s="447" t="str">
        <f>IF($G763="","",IF(OR(MONTH($C763)=1,MONTH($C763)=2,MONTH($C763)=3),1,IF(OR(MONTH($C763)=4,MONTH($C763)=5,MONTH($C763)=6),2,IF(OR(MONTH($C763)=7,MONTH($C763)=8,MONTH($C763)=9),3,IF(OR(MONTH($C763)=10,MONTH($C763)=11,MONTH($C763)=12),4)))))</f>
        <v/>
      </c>
      <c r="Z763" s="447" t="str">
        <f>IF(C763="","","Ngày  "&amp;DAY(C763)&amp; "  "&amp;"Tháng  "&amp;MONTH(C763) &amp;"  "&amp;"Năm"&amp;"  " &amp;YEAR(C763))</f>
        <v/>
      </c>
      <c r="AA763" s="169"/>
      <c r="AB763" s="169"/>
      <c r="AC763" s="169"/>
      <c r="AD763" s="169"/>
      <c r="AE763" s="447" t="str">
        <f t="shared" si="29"/>
        <v/>
      </c>
      <c r="AF763" s="169"/>
      <c r="AG763" s="169"/>
    </row>
    <row r="764" spans="2:33" x14ac:dyDescent="0.25">
      <c r="B764" s="169"/>
      <c r="C764" s="170"/>
      <c r="D764" s="443"/>
      <c r="E764" s="169"/>
      <c r="F764" s="171"/>
      <c r="G764" s="169"/>
      <c r="H764" s="169"/>
      <c r="I764" s="172"/>
      <c r="J764" s="172"/>
      <c r="K764" s="173"/>
      <c r="L764" s="173"/>
      <c r="M764" s="173"/>
      <c r="N764" s="174"/>
      <c r="O764" s="444">
        <f t="shared" si="30"/>
        <v>0</v>
      </c>
      <c r="P764" s="169"/>
      <c r="Q764" s="436"/>
      <c r="R764" s="436"/>
      <c r="S764" s="445" t="str">
        <f>IFERROR(IF(R764="",VLOOKUP(Q764,DMKH_NCC!$C$7:$G$150,3,0),VLOOKUP(R764,DMKH_NCC!$C$7:$G$150,3,0)),"")</f>
        <v/>
      </c>
      <c r="T764" s="445" t="str">
        <f>IFERROR(IF(R764="",VLOOKUP(Q764,DMKH_NCC!$C$7:$G$150,4,0),VLOOKUP(R764,DMKH_NCC!$C$7:$G$150,4,0)),"")</f>
        <v/>
      </c>
      <c r="U764" s="446" t="str">
        <f>IFERROR(IF(R764="",VLOOKUP(Q764,DMKH_NCC!$C$7:$G$150,5,0),VLOOKUP(R764,DMKH_NCC!$C$7:$G$150,5,0)),"")</f>
        <v/>
      </c>
      <c r="V764" s="169"/>
      <c r="W764" s="169"/>
      <c r="X764" s="171"/>
      <c r="Y764" s="447" t="str">
        <f>IF($G764="","",IF(OR(MONTH($C764)=1,MONTH($C764)=2,MONTH($C764)=3),1,IF(OR(MONTH($C764)=4,MONTH($C764)=5,MONTH($C764)=6),2,IF(OR(MONTH($C764)=7,MONTH($C764)=8,MONTH($C764)=9),3,IF(OR(MONTH($C764)=10,MONTH($C764)=11,MONTH($C764)=12),4)))))</f>
        <v/>
      </c>
      <c r="Z764" s="447" t="str">
        <f>IF(C764="","","Ngày  "&amp;DAY(C764)&amp; "  "&amp;"Tháng  "&amp;MONTH(C764) &amp;"  "&amp;"Năm"&amp;"  " &amp;YEAR(C764))</f>
        <v/>
      </c>
      <c r="AA764" s="169"/>
      <c r="AB764" s="169"/>
      <c r="AC764" s="169"/>
      <c r="AD764" s="169"/>
      <c r="AE764" s="447" t="str">
        <f t="shared" si="29"/>
        <v/>
      </c>
      <c r="AF764" s="169"/>
      <c r="AG764" s="169"/>
    </row>
    <row r="765" spans="2:33" x14ac:dyDescent="0.25">
      <c r="B765" s="169"/>
      <c r="C765" s="170"/>
      <c r="D765" s="443"/>
      <c r="E765" s="169"/>
      <c r="F765" s="171"/>
      <c r="G765" s="169"/>
      <c r="H765" s="169"/>
      <c r="I765" s="172"/>
      <c r="J765" s="172"/>
      <c r="K765" s="173"/>
      <c r="L765" s="173"/>
      <c r="M765" s="173"/>
      <c r="N765" s="174"/>
      <c r="O765" s="444">
        <f t="shared" si="30"/>
        <v>0</v>
      </c>
      <c r="P765" s="169"/>
      <c r="Q765" s="436"/>
      <c r="R765" s="436"/>
      <c r="S765" s="445" t="str">
        <f>IFERROR(IF(R765="",VLOOKUP(Q765,DMKH_NCC!$C$7:$G$150,3,0),VLOOKUP(R765,DMKH_NCC!$C$7:$G$150,3,0)),"")</f>
        <v/>
      </c>
      <c r="T765" s="445" t="str">
        <f>IFERROR(IF(R765="",VLOOKUP(Q765,DMKH_NCC!$C$7:$G$150,4,0),VLOOKUP(R765,DMKH_NCC!$C$7:$G$150,4,0)),"")</f>
        <v/>
      </c>
      <c r="U765" s="446" t="str">
        <f>IFERROR(IF(R765="",VLOOKUP(Q765,DMKH_NCC!$C$7:$G$150,5,0),VLOOKUP(R765,DMKH_NCC!$C$7:$G$150,5,0)),"")</f>
        <v/>
      </c>
      <c r="V765" s="169"/>
      <c r="W765" s="169"/>
      <c r="X765" s="171"/>
      <c r="Y765" s="447" t="str">
        <f>IF($G765="","",IF(OR(MONTH($C765)=1,MONTH($C765)=2,MONTH($C765)=3),1,IF(OR(MONTH($C765)=4,MONTH($C765)=5,MONTH($C765)=6),2,IF(OR(MONTH($C765)=7,MONTH($C765)=8,MONTH($C765)=9),3,IF(OR(MONTH($C765)=10,MONTH($C765)=11,MONTH($C765)=12),4)))))</f>
        <v/>
      </c>
      <c r="Z765" s="447" t="str">
        <f>IF(C765="","","Ngày  "&amp;DAY(C765)&amp; "  "&amp;"Tháng  "&amp;MONTH(C765) &amp;"  "&amp;"Năm"&amp;"  " &amp;YEAR(C765))</f>
        <v/>
      </c>
      <c r="AA765" s="169"/>
      <c r="AB765" s="169"/>
      <c r="AC765" s="169"/>
      <c r="AD765" s="169"/>
      <c r="AE765" s="447" t="str">
        <f t="shared" si="29"/>
        <v/>
      </c>
      <c r="AF765" s="169"/>
      <c r="AG765" s="169"/>
    </row>
    <row r="766" spans="2:33" x14ac:dyDescent="0.25">
      <c r="B766" s="169"/>
      <c r="C766" s="170"/>
      <c r="D766" s="443"/>
      <c r="E766" s="169"/>
      <c r="F766" s="171"/>
      <c r="G766" s="169"/>
      <c r="H766" s="169"/>
      <c r="I766" s="172"/>
      <c r="J766" s="172"/>
      <c r="K766" s="173"/>
      <c r="L766" s="173"/>
      <c r="M766" s="173"/>
      <c r="N766" s="174"/>
      <c r="O766" s="444">
        <f t="shared" si="30"/>
        <v>0</v>
      </c>
      <c r="P766" s="169"/>
      <c r="Q766" s="436"/>
      <c r="R766" s="436"/>
      <c r="S766" s="445" t="str">
        <f>IFERROR(IF(R766="",VLOOKUP(Q766,DMKH_NCC!$C$7:$G$150,3,0),VLOOKUP(R766,DMKH_NCC!$C$7:$G$150,3,0)),"")</f>
        <v/>
      </c>
      <c r="T766" s="445" t="str">
        <f>IFERROR(IF(R766="",VLOOKUP(Q766,DMKH_NCC!$C$7:$G$150,4,0),VLOOKUP(R766,DMKH_NCC!$C$7:$G$150,4,0)),"")</f>
        <v/>
      </c>
      <c r="U766" s="446" t="str">
        <f>IFERROR(IF(R766="",VLOOKUP(Q766,DMKH_NCC!$C$7:$G$150,5,0),VLOOKUP(R766,DMKH_NCC!$C$7:$G$150,5,0)),"")</f>
        <v/>
      </c>
      <c r="V766" s="169"/>
      <c r="W766" s="169"/>
      <c r="X766" s="171"/>
      <c r="Y766" s="447" t="str">
        <f>IF($G766="","",IF(OR(MONTH($C766)=1,MONTH($C766)=2,MONTH($C766)=3),1,IF(OR(MONTH($C766)=4,MONTH($C766)=5,MONTH($C766)=6),2,IF(OR(MONTH($C766)=7,MONTH($C766)=8,MONTH($C766)=9),3,IF(OR(MONTH($C766)=10,MONTH($C766)=11,MONTH($C766)=12),4)))))</f>
        <v/>
      </c>
      <c r="Z766" s="447" t="str">
        <f>IF(C766="","","Ngày  "&amp;DAY(C766)&amp; "  "&amp;"Tháng  "&amp;MONTH(C766) &amp;"  "&amp;"Năm"&amp;"  " &amp;YEAR(C766))</f>
        <v/>
      </c>
      <c r="AA766" s="169"/>
      <c r="AB766" s="169"/>
      <c r="AC766" s="169"/>
      <c r="AD766" s="169"/>
      <c r="AE766" s="447" t="str">
        <f t="shared" si="29"/>
        <v/>
      </c>
      <c r="AF766" s="169"/>
      <c r="AG766" s="169"/>
    </row>
    <row r="767" spans="2:33" x14ac:dyDescent="0.25">
      <c r="B767" s="169"/>
      <c r="C767" s="170"/>
      <c r="D767" s="443"/>
      <c r="E767" s="169"/>
      <c r="F767" s="171"/>
      <c r="G767" s="169"/>
      <c r="H767" s="169"/>
      <c r="I767" s="172"/>
      <c r="J767" s="172"/>
      <c r="K767" s="173"/>
      <c r="L767" s="173"/>
      <c r="M767" s="173"/>
      <c r="N767" s="174"/>
      <c r="O767" s="444">
        <f t="shared" si="30"/>
        <v>0</v>
      </c>
      <c r="P767" s="169"/>
      <c r="Q767" s="436"/>
      <c r="R767" s="436"/>
      <c r="S767" s="445" t="str">
        <f>IFERROR(IF(R767="",VLOOKUP(Q767,DMKH_NCC!$C$7:$G$150,3,0),VLOOKUP(R767,DMKH_NCC!$C$7:$G$150,3,0)),"")</f>
        <v/>
      </c>
      <c r="T767" s="445" t="str">
        <f>IFERROR(IF(R767="",VLOOKUP(Q767,DMKH_NCC!$C$7:$G$150,4,0),VLOOKUP(R767,DMKH_NCC!$C$7:$G$150,4,0)),"")</f>
        <v/>
      </c>
      <c r="U767" s="446" t="str">
        <f>IFERROR(IF(R767="",VLOOKUP(Q767,DMKH_NCC!$C$7:$G$150,5,0),VLOOKUP(R767,DMKH_NCC!$C$7:$G$150,5,0)),"")</f>
        <v/>
      </c>
      <c r="V767" s="169"/>
      <c r="W767" s="169"/>
      <c r="X767" s="171"/>
      <c r="Y767" s="447" t="str">
        <f>IF($G767="","",IF(OR(MONTH($C767)=1,MONTH($C767)=2,MONTH($C767)=3),1,IF(OR(MONTH($C767)=4,MONTH($C767)=5,MONTH($C767)=6),2,IF(OR(MONTH($C767)=7,MONTH($C767)=8,MONTH($C767)=9),3,IF(OR(MONTH($C767)=10,MONTH($C767)=11,MONTH($C767)=12),4)))))</f>
        <v/>
      </c>
      <c r="Z767" s="447" t="str">
        <f>IF(C767="","","Ngày  "&amp;DAY(C767)&amp; "  "&amp;"Tháng  "&amp;MONTH(C767) &amp;"  "&amp;"Năm"&amp;"  " &amp;YEAR(C767))</f>
        <v/>
      </c>
      <c r="AA767" s="169"/>
      <c r="AB767" s="169"/>
      <c r="AC767" s="169"/>
      <c r="AD767" s="169"/>
      <c r="AE767" s="447" t="str">
        <f t="shared" si="29"/>
        <v/>
      </c>
      <c r="AF767" s="169"/>
      <c r="AG767" s="169"/>
    </row>
    <row r="768" spans="2:33" x14ac:dyDescent="0.25">
      <c r="B768" s="169"/>
      <c r="C768" s="170"/>
      <c r="D768" s="443"/>
      <c r="E768" s="169"/>
      <c r="F768" s="171"/>
      <c r="G768" s="169"/>
      <c r="H768" s="169"/>
      <c r="I768" s="172"/>
      <c r="J768" s="172"/>
      <c r="K768" s="173"/>
      <c r="L768" s="173"/>
      <c r="M768" s="173"/>
      <c r="N768" s="174"/>
      <c r="O768" s="444">
        <f t="shared" si="30"/>
        <v>0</v>
      </c>
      <c r="P768" s="169"/>
      <c r="Q768" s="436"/>
      <c r="R768" s="436"/>
      <c r="S768" s="445" t="str">
        <f>IFERROR(IF(R768="",VLOOKUP(Q768,DMKH_NCC!$C$7:$G$150,3,0),VLOOKUP(R768,DMKH_NCC!$C$7:$G$150,3,0)),"")</f>
        <v/>
      </c>
      <c r="T768" s="445" t="str">
        <f>IFERROR(IF(R768="",VLOOKUP(Q768,DMKH_NCC!$C$7:$G$150,4,0),VLOOKUP(R768,DMKH_NCC!$C$7:$G$150,4,0)),"")</f>
        <v/>
      </c>
      <c r="U768" s="446" t="str">
        <f>IFERROR(IF(R768="",VLOOKUP(Q768,DMKH_NCC!$C$7:$G$150,5,0),VLOOKUP(R768,DMKH_NCC!$C$7:$G$150,5,0)),"")</f>
        <v/>
      </c>
      <c r="V768" s="169"/>
      <c r="W768" s="169"/>
      <c r="X768" s="171"/>
      <c r="Y768" s="447" t="str">
        <f>IF($G768="","",IF(OR(MONTH($C768)=1,MONTH($C768)=2,MONTH($C768)=3),1,IF(OR(MONTH($C768)=4,MONTH($C768)=5,MONTH($C768)=6),2,IF(OR(MONTH($C768)=7,MONTH($C768)=8,MONTH($C768)=9),3,IF(OR(MONTH($C768)=10,MONTH($C768)=11,MONTH($C768)=12),4)))))</f>
        <v/>
      </c>
      <c r="Z768" s="447" t="str">
        <f>IF(C768="","","Ngày  "&amp;DAY(C768)&amp; "  "&amp;"Tháng  "&amp;MONTH(C768) &amp;"  "&amp;"Năm"&amp;"  " &amp;YEAR(C768))</f>
        <v/>
      </c>
      <c r="AA768" s="169"/>
      <c r="AB768" s="169"/>
      <c r="AC768" s="169"/>
      <c r="AD768" s="169"/>
      <c r="AE768" s="447" t="str">
        <f t="shared" si="29"/>
        <v/>
      </c>
      <c r="AF768" s="169"/>
      <c r="AG768" s="169"/>
    </row>
    <row r="769" spans="2:33" x14ac:dyDescent="0.25">
      <c r="B769" s="169"/>
      <c r="C769" s="170"/>
      <c r="D769" s="443"/>
      <c r="E769" s="169"/>
      <c r="F769" s="171"/>
      <c r="G769" s="169"/>
      <c r="H769" s="169"/>
      <c r="I769" s="172"/>
      <c r="J769" s="172"/>
      <c r="K769" s="173"/>
      <c r="L769" s="173"/>
      <c r="M769" s="173"/>
      <c r="N769" s="174"/>
      <c r="O769" s="444">
        <f t="shared" si="30"/>
        <v>0</v>
      </c>
      <c r="P769" s="169"/>
      <c r="Q769" s="436"/>
      <c r="R769" s="436"/>
      <c r="S769" s="445" t="str">
        <f>IFERROR(IF(R769="",VLOOKUP(Q769,DMKH_NCC!$C$7:$G$150,3,0),VLOOKUP(R769,DMKH_NCC!$C$7:$G$150,3,0)),"")</f>
        <v/>
      </c>
      <c r="T769" s="445" t="str">
        <f>IFERROR(IF(R769="",VLOOKUP(Q769,DMKH_NCC!$C$7:$G$150,4,0),VLOOKUP(R769,DMKH_NCC!$C$7:$G$150,4,0)),"")</f>
        <v/>
      </c>
      <c r="U769" s="446" t="str">
        <f>IFERROR(IF(R769="",VLOOKUP(Q769,DMKH_NCC!$C$7:$G$150,5,0),VLOOKUP(R769,DMKH_NCC!$C$7:$G$150,5,0)),"")</f>
        <v/>
      </c>
      <c r="V769" s="169"/>
      <c r="W769" s="169"/>
      <c r="X769" s="171"/>
      <c r="Y769" s="447" t="str">
        <f>IF($G769="","",IF(OR(MONTH($C769)=1,MONTH($C769)=2,MONTH($C769)=3),1,IF(OR(MONTH($C769)=4,MONTH($C769)=5,MONTH($C769)=6),2,IF(OR(MONTH($C769)=7,MONTH($C769)=8,MONTH($C769)=9),3,IF(OR(MONTH($C769)=10,MONTH($C769)=11,MONTH($C769)=12),4)))))</f>
        <v/>
      </c>
      <c r="Z769" s="447" t="str">
        <f>IF(C769="","","Ngày  "&amp;DAY(C769)&amp; "  "&amp;"Tháng  "&amp;MONTH(C769) &amp;"  "&amp;"Năm"&amp;"  " &amp;YEAR(C769))</f>
        <v/>
      </c>
      <c r="AA769" s="169"/>
      <c r="AB769" s="169"/>
      <c r="AC769" s="169"/>
      <c r="AD769" s="169"/>
      <c r="AE769" s="447" t="str">
        <f t="shared" si="29"/>
        <v/>
      </c>
      <c r="AF769" s="169"/>
      <c r="AG769" s="169"/>
    </row>
    <row r="770" spans="2:33" x14ac:dyDescent="0.25">
      <c r="B770" s="169"/>
      <c r="C770" s="170"/>
      <c r="D770" s="443"/>
      <c r="E770" s="169"/>
      <c r="F770" s="171"/>
      <c r="G770" s="169"/>
      <c r="H770" s="169"/>
      <c r="I770" s="172"/>
      <c r="J770" s="172"/>
      <c r="K770" s="173"/>
      <c r="L770" s="173"/>
      <c r="M770" s="173"/>
      <c r="N770" s="174"/>
      <c r="O770" s="444">
        <f t="shared" si="30"/>
        <v>0</v>
      </c>
      <c r="P770" s="169"/>
      <c r="Q770" s="436"/>
      <c r="R770" s="436"/>
      <c r="S770" s="445" t="str">
        <f>IFERROR(IF(R770="",VLOOKUP(Q770,DMKH_NCC!$C$7:$G$150,3,0),VLOOKUP(R770,DMKH_NCC!$C$7:$G$150,3,0)),"")</f>
        <v/>
      </c>
      <c r="T770" s="445" t="str">
        <f>IFERROR(IF(R770="",VLOOKUP(Q770,DMKH_NCC!$C$7:$G$150,4,0),VLOOKUP(R770,DMKH_NCC!$C$7:$G$150,4,0)),"")</f>
        <v/>
      </c>
      <c r="U770" s="446" t="str">
        <f>IFERROR(IF(R770="",VLOOKUP(Q770,DMKH_NCC!$C$7:$G$150,5,0),VLOOKUP(R770,DMKH_NCC!$C$7:$G$150,5,0)),"")</f>
        <v/>
      </c>
      <c r="V770" s="169"/>
      <c r="W770" s="169"/>
      <c r="X770" s="171"/>
      <c r="Y770" s="447" t="str">
        <f>IF($G770="","",IF(OR(MONTH($C770)=1,MONTH($C770)=2,MONTH($C770)=3),1,IF(OR(MONTH($C770)=4,MONTH($C770)=5,MONTH($C770)=6),2,IF(OR(MONTH($C770)=7,MONTH($C770)=8,MONTH($C770)=9),3,IF(OR(MONTH($C770)=10,MONTH($C770)=11,MONTH($C770)=12),4)))))</f>
        <v/>
      </c>
      <c r="Z770" s="447" t="str">
        <f>IF(C770="","","Ngày  "&amp;DAY(C770)&amp; "  "&amp;"Tháng  "&amp;MONTH(C770) &amp;"  "&amp;"Năm"&amp;"  " &amp;YEAR(C770))</f>
        <v/>
      </c>
      <c r="AA770" s="169"/>
      <c r="AB770" s="169"/>
      <c r="AC770" s="169"/>
      <c r="AD770" s="169"/>
      <c r="AE770" s="447" t="str">
        <f t="shared" si="29"/>
        <v/>
      </c>
      <c r="AF770" s="169"/>
      <c r="AG770" s="169"/>
    </row>
    <row r="771" spans="2:33" x14ac:dyDescent="0.25">
      <c r="B771" s="169"/>
      <c r="C771" s="170"/>
      <c r="D771" s="443"/>
      <c r="E771" s="169"/>
      <c r="F771" s="171"/>
      <c r="G771" s="169"/>
      <c r="H771" s="169"/>
      <c r="I771" s="172"/>
      <c r="J771" s="172"/>
      <c r="K771" s="173"/>
      <c r="L771" s="173"/>
      <c r="M771" s="173"/>
      <c r="N771" s="174"/>
      <c r="O771" s="444">
        <f t="shared" si="30"/>
        <v>0</v>
      </c>
      <c r="P771" s="169"/>
      <c r="Q771" s="436"/>
      <c r="R771" s="436"/>
      <c r="S771" s="445" t="str">
        <f>IFERROR(IF(R771="",VLOOKUP(Q771,DMKH_NCC!$C$7:$G$150,3,0),VLOOKUP(R771,DMKH_NCC!$C$7:$G$150,3,0)),"")</f>
        <v/>
      </c>
      <c r="T771" s="445" t="str">
        <f>IFERROR(IF(R771="",VLOOKUP(Q771,DMKH_NCC!$C$7:$G$150,4,0),VLOOKUP(R771,DMKH_NCC!$C$7:$G$150,4,0)),"")</f>
        <v/>
      </c>
      <c r="U771" s="446" t="str">
        <f>IFERROR(IF(R771="",VLOOKUP(Q771,DMKH_NCC!$C$7:$G$150,5,0),VLOOKUP(R771,DMKH_NCC!$C$7:$G$150,5,0)),"")</f>
        <v/>
      </c>
      <c r="V771" s="169"/>
      <c r="W771" s="169"/>
      <c r="X771" s="171"/>
      <c r="Y771" s="447" t="str">
        <f>IF($G771="","",IF(OR(MONTH($C771)=1,MONTH($C771)=2,MONTH($C771)=3),1,IF(OR(MONTH($C771)=4,MONTH($C771)=5,MONTH($C771)=6),2,IF(OR(MONTH($C771)=7,MONTH($C771)=8,MONTH($C771)=9),3,IF(OR(MONTH($C771)=10,MONTH($C771)=11,MONTH($C771)=12),4)))))</f>
        <v/>
      </c>
      <c r="Z771" s="447" t="str">
        <f>IF(C771="","","Ngày  "&amp;DAY(C771)&amp; "  "&amp;"Tháng  "&amp;MONTH(C771) &amp;"  "&amp;"Năm"&amp;"  " &amp;YEAR(C771))</f>
        <v/>
      </c>
      <c r="AA771" s="169"/>
      <c r="AB771" s="169"/>
      <c r="AC771" s="169"/>
      <c r="AD771" s="169"/>
      <c r="AE771" s="447" t="str">
        <f t="shared" si="29"/>
        <v/>
      </c>
      <c r="AF771" s="169"/>
      <c r="AG771" s="169"/>
    </row>
    <row r="772" spans="2:33" x14ac:dyDescent="0.25">
      <c r="B772" s="169"/>
      <c r="C772" s="170"/>
      <c r="D772" s="443"/>
      <c r="E772" s="169"/>
      <c r="F772" s="171"/>
      <c r="G772" s="169"/>
      <c r="H772" s="169"/>
      <c r="I772" s="172"/>
      <c r="J772" s="172"/>
      <c r="K772" s="173"/>
      <c r="L772" s="173"/>
      <c r="M772" s="173"/>
      <c r="N772" s="174"/>
      <c r="O772" s="444">
        <f t="shared" si="30"/>
        <v>0</v>
      </c>
      <c r="P772" s="169"/>
      <c r="Q772" s="436"/>
      <c r="R772" s="436"/>
      <c r="S772" s="445" t="str">
        <f>IFERROR(IF(R772="",VLOOKUP(Q772,DMKH_NCC!$C$7:$G$150,3,0),VLOOKUP(R772,DMKH_NCC!$C$7:$G$150,3,0)),"")</f>
        <v/>
      </c>
      <c r="T772" s="445" t="str">
        <f>IFERROR(IF(R772="",VLOOKUP(Q772,DMKH_NCC!$C$7:$G$150,4,0),VLOOKUP(R772,DMKH_NCC!$C$7:$G$150,4,0)),"")</f>
        <v/>
      </c>
      <c r="U772" s="446" t="str">
        <f>IFERROR(IF(R772="",VLOOKUP(Q772,DMKH_NCC!$C$7:$G$150,5,0),VLOOKUP(R772,DMKH_NCC!$C$7:$G$150,5,0)),"")</f>
        <v/>
      </c>
      <c r="V772" s="169"/>
      <c r="W772" s="169"/>
      <c r="X772" s="171"/>
      <c r="Y772" s="447" t="str">
        <f>IF($G772="","",IF(OR(MONTH($C772)=1,MONTH($C772)=2,MONTH($C772)=3),1,IF(OR(MONTH($C772)=4,MONTH($C772)=5,MONTH($C772)=6),2,IF(OR(MONTH($C772)=7,MONTH($C772)=8,MONTH($C772)=9),3,IF(OR(MONTH($C772)=10,MONTH($C772)=11,MONTH($C772)=12),4)))))</f>
        <v/>
      </c>
      <c r="Z772" s="447" t="str">
        <f>IF(C772="","","Ngày  "&amp;DAY(C772)&amp; "  "&amp;"Tháng  "&amp;MONTH(C772) &amp;"  "&amp;"Năm"&amp;"  " &amp;YEAR(C772))</f>
        <v/>
      </c>
      <c r="AA772" s="169"/>
      <c r="AB772" s="169"/>
      <c r="AC772" s="169"/>
      <c r="AD772" s="169"/>
      <c r="AE772" s="447" t="str">
        <f t="shared" si="29"/>
        <v/>
      </c>
      <c r="AF772" s="169"/>
      <c r="AG772" s="169"/>
    </row>
    <row r="773" spans="2:33" x14ac:dyDescent="0.25">
      <c r="B773" s="169"/>
      <c r="C773" s="170"/>
      <c r="D773" s="443"/>
      <c r="E773" s="169"/>
      <c r="F773" s="171"/>
      <c r="G773" s="169"/>
      <c r="H773" s="169"/>
      <c r="I773" s="172"/>
      <c r="J773" s="172"/>
      <c r="K773" s="173"/>
      <c r="L773" s="173"/>
      <c r="M773" s="173"/>
      <c r="N773" s="174"/>
      <c r="O773" s="444">
        <f t="shared" si="30"/>
        <v>0</v>
      </c>
      <c r="P773" s="169"/>
      <c r="Q773" s="436"/>
      <c r="R773" s="436"/>
      <c r="S773" s="445" t="str">
        <f>IFERROR(IF(R773="",VLOOKUP(Q773,DMKH_NCC!$C$7:$G$150,3,0),VLOOKUP(R773,DMKH_NCC!$C$7:$G$150,3,0)),"")</f>
        <v/>
      </c>
      <c r="T773" s="445" t="str">
        <f>IFERROR(IF(R773="",VLOOKUP(Q773,DMKH_NCC!$C$7:$G$150,4,0),VLOOKUP(R773,DMKH_NCC!$C$7:$G$150,4,0)),"")</f>
        <v/>
      </c>
      <c r="U773" s="446" t="str">
        <f>IFERROR(IF(R773="",VLOOKUP(Q773,DMKH_NCC!$C$7:$G$150,5,0),VLOOKUP(R773,DMKH_NCC!$C$7:$G$150,5,0)),"")</f>
        <v/>
      </c>
      <c r="V773" s="169"/>
      <c r="W773" s="169"/>
      <c r="X773" s="171"/>
      <c r="Y773" s="447" t="str">
        <f>IF($G773="","",IF(OR(MONTH($C773)=1,MONTH($C773)=2,MONTH($C773)=3),1,IF(OR(MONTH($C773)=4,MONTH($C773)=5,MONTH($C773)=6),2,IF(OR(MONTH($C773)=7,MONTH($C773)=8,MONTH($C773)=9),3,IF(OR(MONTH($C773)=10,MONTH($C773)=11,MONTH($C773)=12),4)))))</f>
        <v/>
      </c>
      <c r="Z773" s="447" t="str">
        <f>IF(C773="","","Ngày  "&amp;DAY(C773)&amp; "  "&amp;"Tháng  "&amp;MONTH(C773) &amp;"  "&amp;"Năm"&amp;"  " &amp;YEAR(C773))</f>
        <v/>
      </c>
      <c r="AA773" s="169"/>
      <c r="AB773" s="169"/>
      <c r="AC773" s="169"/>
      <c r="AD773" s="169"/>
      <c r="AE773" s="447" t="str">
        <f t="shared" ref="AE773:AE836" si="31">IF(G773="","",IF(G773="MV",G773&amp;Y773,IF(G773="BR",G773&amp;N773&amp;Y773)))</f>
        <v/>
      </c>
      <c r="AF773" s="169"/>
      <c r="AG773" s="169"/>
    </row>
    <row r="774" spans="2:33" x14ac:dyDescent="0.25">
      <c r="B774" s="169"/>
      <c r="C774" s="170"/>
      <c r="D774" s="443"/>
      <c r="E774" s="169"/>
      <c r="F774" s="171"/>
      <c r="G774" s="169"/>
      <c r="H774" s="169"/>
      <c r="I774" s="172"/>
      <c r="J774" s="172"/>
      <c r="K774" s="173"/>
      <c r="L774" s="173"/>
      <c r="M774" s="173"/>
      <c r="N774" s="174"/>
      <c r="O774" s="444">
        <f t="shared" ref="O774:O837" si="32">N774*K774</f>
        <v>0</v>
      </c>
      <c r="P774" s="169"/>
      <c r="Q774" s="436"/>
      <c r="R774" s="436"/>
      <c r="S774" s="445" t="str">
        <f>IFERROR(IF(R774="",VLOOKUP(Q774,DMKH_NCC!$C$7:$G$150,3,0),VLOOKUP(R774,DMKH_NCC!$C$7:$G$150,3,0)),"")</f>
        <v/>
      </c>
      <c r="T774" s="445" t="str">
        <f>IFERROR(IF(R774="",VLOOKUP(Q774,DMKH_NCC!$C$7:$G$150,4,0),VLOOKUP(R774,DMKH_NCC!$C$7:$G$150,4,0)),"")</f>
        <v/>
      </c>
      <c r="U774" s="446" t="str">
        <f>IFERROR(IF(R774="",VLOOKUP(Q774,DMKH_NCC!$C$7:$G$150,5,0),VLOOKUP(R774,DMKH_NCC!$C$7:$G$150,5,0)),"")</f>
        <v/>
      </c>
      <c r="V774" s="169"/>
      <c r="W774" s="169"/>
      <c r="X774" s="171"/>
      <c r="Y774" s="447" t="str">
        <f>IF($G774="","",IF(OR(MONTH($C774)=1,MONTH($C774)=2,MONTH($C774)=3),1,IF(OR(MONTH($C774)=4,MONTH($C774)=5,MONTH($C774)=6),2,IF(OR(MONTH($C774)=7,MONTH($C774)=8,MONTH($C774)=9),3,IF(OR(MONTH($C774)=10,MONTH($C774)=11,MONTH($C774)=12),4)))))</f>
        <v/>
      </c>
      <c r="Z774" s="447" t="str">
        <f>IF(C774="","","Ngày  "&amp;DAY(C774)&amp; "  "&amp;"Tháng  "&amp;MONTH(C774) &amp;"  "&amp;"Năm"&amp;"  " &amp;YEAR(C774))</f>
        <v/>
      </c>
      <c r="AA774" s="169"/>
      <c r="AB774" s="169"/>
      <c r="AC774" s="169"/>
      <c r="AD774" s="169"/>
      <c r="AE774" s="447" t="str">
        <f t="shared" si="31"/>
        <v/>
      </c>
      <c r="AF774" s="169"/>
      <c r="AG774" s="169"/>
    </row>
    <row r="775" spans="2:33" x14ac:dyDescent="0.25">
      <c r="B775" s="169"/>
      <c r="C775" s="170"/>
      <c r="D775" s="443"/>
      <c r="E775" s="169"/>
      <c r="F775" s="171"/>
      <c r="G775" s="169"/>
      <c r="H775" s="169"/>
      <c r="I775" s="172"/>
      <c r="J775" s="172"/>
      <c r="K775" s="173"/>
      <c r="L775" s="173"/>
      <c r="M775" s="173"/>
      <c r="N775" s="174"/>
      <c r="O775" s="444">
        <f t="shared" si="32"/>
        <v>0</v>
      </c>
      <c r="P775" s="169"/>
      <c r="Q775" s="436"/>
      <c r="R775" s="436"/>
      <c r="S775" s="445" t="str">
        <f>IFERROR(IF(R775="",VLOOKUP(Q775,DMKH_NCC!$C$7:$G$150,3,0),VLOOKUP(R775,DMKH_NCC!$C$7:$G$150,3,0)),"")</f>
        <v/>
      </c>
      <c r="T775" s="445" t="str">
        <f>IFERROR(IF(R775="",VLOOKUP(Q775,DMKH_NCC!$C$7:$G$150,4,0),VLOOKUP(R775,DMKH_NCC!$C$7:$G$150,4,0)),"")</f>
        <v/>
      </c>
      <c r="U775" s="446" t="str">
        <f>IFERROR(IF(R775="",VLOOKUP(Q775,DMKH_NCC!$C$7:$G$150,5,0),VLOOKUP(R775,DMKH_NCC!$C$7:$G$150,5,0)),"")</f>
        <v/>
      </c>
      <c r="V775" s="169"/>
      <c r="W775" s="169"/>
      <c r="X775" s="171"/>
      <c r="Y775" s="447" t="str">
        <f>IF($G775="","",IF(OR(MONTH($C775)=1,MONTH($C775)=2,MONTH($C775)=3),1,IF(OR(MONTH($C775)=4,MONTH($C775)=5,MONTH($C775)=6),2,IF(OR(MONTH($C775)=7,MONTH($C775)=8,MONTH($C775)=9),3,IF(OR(MONTH($C775)=10,MONTH($C775)=11,MONTH($C775)=12),4)))))</f>
        <v/>
      </c>
      <c r="Z775" s="447" t="str">
        <f>IF(C775="","","Ngày  "&amp;DAY(C775)&amp; "  "&amp;"Tháng  "&amp;MONTH(C775) &amp;"  "&amp;"Năm"&amp;"  " &amp;YEAR(C775))</f>
        <v/>
      </c>
      <c r="AA775" s="169"/>
      <c r="AB775" s="169"/>
      <c r="AC775" s="169"/>
      <c r="AD775" s="169"/>
      <c r="AE775" s="447" t="str">
        <f t="shared" si="31"/>
        <v/>
      </c>
      <c r="AF775" s="169"/>
      <c r="AG775" s="169"/>
    </row>
    <row r="776" spans="2:33" x14ac:dyDescent="0.25">
      <c r="B776" s="169"/>
      <c r="C776" s="170"/>
      <c r="D776" s="443"/>
      <c r="E776" s="169"/>
      <c r="F776" s="171"/>
      <c r="G776" s="169"/>
      <c r="H776" s="169"/>
      <c r="I776" s="172"/>
      <c r="J776" s="172"/>
      <c r="K776" s="173"/>
      <c r="L776" s="173"/>
      <c r="M776" s="173"/>
      <c r="N776" s="174"/>
      <c r="O776" s="444">
        <f t="shared" si="32"/>
        <v>0</v>
      </c>
      <c r="P776" s="169"/>
      <c r="Q776" s="436"/>
      <c r="R776" s="436"/>
      <c r="S776" s="445" t="str">
        <f>IFERROR(IF(R776="",VLOOKUP(Q776,DMKH_NCC!$C$7:$G$150,3,0),VLOOKUP(R776,DMKH_NCC!$C$7:$G$150,3,0)),"")</f>
        <v/>
      </c>
      <c r="T776" s="445" t="str">
        <f>IFERROR(IF(R776="",VLOOKUP(Q776,DMKH_NCC!$C$7:$G$150,4,0),VLOOKUP(R776,DMKH_NCC!$C$7:$G$150,4,0)),"")</f>
        <v/>
      </c>
      <c r="U776" s="446" t="str">
        <f>IFERROR(IF(R776="",VLOOKUP(Q776,DMKH_NCC!$C$7:$G$150,5,0),VLOOKUP(R776,DMKH_NCC!$C$7:$G$150,5,0)),"")</f>
        <v/>
      </c>
      <c r="V776" s="169"/>
      <c r="W776" s="169"/>
      <c r="X776" s="171"/>
      <c r="Y776" s="447" t="str">
        <f>IF($G776="","",IF(OR(MONTH($C776)=1,MONTH($C776)=2,MONTH($C776)=3),1,IF(OR(MONTH($C776)=4,MONTH($C776)=5,MONTH($C776)=6),2,IF(OR(MONTH($C776)=7,MONTH($C776)=8,MONTH($C776)=9),3,IF(OR(MONTH($C776)=10,MONTH($C776)=11,MONTH($C776)=12),4)))))</f>
        <v/>
      </c>
      <c r="Z776" s="447" t="str">
        <f>IF(C776="","","Ngày  "&amp;DAY(C776)&amp; "  "&amp;"Tháng  "&amp;MONTH(C776) &amp;"  "&amp;"Năm"&amp;"  " &amp;YEAR(C776))</f>
        <v/>
      </c>
      <c r="AA776" s="169"/>
      <c r="AB776" s="169"/>
      <c r="AC776" s="169"/>
      <c r="AD776" s="169"/>
      <c r="AE776" s="447" t="str">
        <f t="shared" si="31"/>
        <v/>
      </c>
      <c r="AF776" s="169"/>
      <c r="AG776" s="169"/>
    </row>
    <row r="777" spans="2:33" x14ac:dyDescent="0.25">
      <c r="B777" s="169"/>
      <c r="C777" s="170"/>
      <c r="D777" s="443"/>
      <c r="E777" s="169"/>
      <c r="F777" s="171"/>
      <c r="G777" s="169"/>
      <c r="H777" s="169"/>
      <c r="I777" s="172"/>
      <c r="J777" s="172"/>
      <c r="K777" s="173"/>
      <c r="L777" s="173"/>
      <c r="M777" s="173"/>
      <c r="N777" s="174"/>
      <c r="O777" s="444">
        <f t="shared" si="32"/>
        <v>0</v>
      </c>
      <c r="P777" s="169"/>
      <c r="Q777" s="436"/>
      <c r="R777" s="436"/>
      <c r="S777" s="445" t="str">
        <f>IFERROR(IF(R777="",VLOOKUP(Q777,DMKH_NCC!$C$7:$G$150,3,0),VLOOKUP(R777,DMKH_NCC!$C$7:$G$150,3,0)),"")</f>
        <v/>
      </c>
      <c r="T777" s="445" t="str">
        <f>IFERROR(IF(R777="",VLOOKUP(Q777,DMKH_NCC!$C$7:$G$150,4,0),VLOOKUP(R777,DMKH_NCC!$C$7:$G$150,4,0)),"")</f>
        <v/>
      </c>
      <c r="U777" s="446" t="str">
        <f>IFERROR(IF(R777="",VLOOKUP(Q777,DMKH_NCC!$C$7:$G$150,5,0),VLOOKUP(R777,DMKH_NCC!$C$7:$G$150,5,0)),"")</f>
        <v/>
      </c>
      <c r="V777" s="169"/>
      <c r="W777" s="169"/>
      <c r="X777" s="171"/>
      <c r="Y777" s="447" t="str">
        <f>IF($G777="","",IF(OR(MONTH($C777)=1,MONTH($C777)=2,MONTH($C777)=3),1,IF(OR(MONTH($C777)=4,MONTH($C777)=5,MONTH($C777)=6),2,IF(OR(MONTH($C777)=7,MONTH($C777)=8,MONTH($C777)=9),3,IF(OR(MONTH($C777)=10,MONTH($C777)=11,MONTH($C777)=12),4)))))</f>
        <v/>
      </c>
      <c r="Z777" s="447" t="str">
        <f>IF(C777="","","Ngày  "&amp;DAY(C777)&amp; "  "&amp;"Tháng  "&amp;MONTH(C777) &amp;"  "&amp;"Năm"&amp;"  " &amp;YEAR(C777))</f>
        <v/>
      </c>
      <c r="AA777" s="169"/>
      <c r="AB777" s="169"/>
      <c r="AC777" s="169"/>
      <c r="AD777" s="169"/>
      <c r="AE777" s="447" t="str">
        <f t="shared" si="31"/>
        <v/>
      </c>
      <c r="AF777" s="169"/>
      <c r="AG777" s="169"/>
    </row>
    <row r="778" spans="2:33" x14ac:dyDescent="0.25">
      <c r="B778" s="169"/>
      <c r="C778" s="170"/>
      <c r="D778" s="443"/>
      <c r="E778" s="169"/>
      <c r="F778" s="171"/>
      <c r="G778" s="169"/>
      <c r="H778" s="169"/>
      <c r="I778" s="172"/>
      <c r="J778" s="172"/>
      <c r="K778" s="173"/>
      <c r="L778" s="173"/>
      <c r="M778" s="173"/>
      <c r="N778" s="174"/>
      <c r="O778" s="444">
        <f t="shared" si="32"/>
        <v>0</v>
      </c>
      <c r="P778" s="169"/>
      <c r="Q778" s="436"/>
      <c r="R778" s="436"/>
      <c r="S778" s="445" t="str">
        <f>IFERROR(IF(R778="",VLOOKUP(Q778,DMKH_NCC!$C$7:$G$150,3,0),VLOOKUP(R778,DMKH_NCC!$C$7:$G$150,3,0)),"")</f>
        <v/>
      </c>
      <c r="T778" s="445" t="str">
        <f>IFERROR(IF(R778="",VLOOKUP(Q778,DMKH_NCC!$C$7:$G$150,4,0),VLOOKUP(R778,DMKH_NCC!$C$7:$G$150,4,0)),"")</f>
        <v/>
      </c>
      <c r="U778" s="446" t="str">
        <f>IFERROR(IF(R778="",VLOOKUP(Q778,DMKH_NCC!$C$7:$G$150,5,0),VLOOKUP(R778,DMKH_NCC!$C$7:$G$150,5,0)),"")</f>
        <v/>
      </c>
      <c r="V778" s="169"/>
      <c r="W778" s="169"/>
      <c r="X778" s="171"/>
      <c r="Y778" s="447" t="str">
        <f>IF($G778="","",IF(OR(MONTH($C778)=1,MONTH($C778)=2,MONTH($C778)=3),1,IF(OR(MONTH($C778)=4,MONTH($C778)=5,MONTH($C778)=6),2,IF(OR(MONTH($C778)=7,MONTH($C778)=8,MONTH($C778)=9),3,IF(OR(MONTH($C778)=10,MONTH($C778)=11,MONTH($C778)=12),4)))))</f>
        <v/>
      </c>
      <c r="Z778" s="447" t="str">
        <f>IF(C778="","","Ngày  "&amp;DAY(C778)&amp; "  "&amp;"Tháng  "&amp;MONTH(C778) &amp;"  "&amp;"Năm"&amp;"  " &amp;YEAR(C778))</f>
        <v/>
      </c>
      <c r="AA778" s="169"/>
      <c r="AB778" s="169"/>
      <c r="AC778" s="169"/>
      <c r="AD778" s="169"/>
      <c r="AE778" s="447" t="str">
        <f t="shared" si="31"/>
        <v/>
      </c>
      <c r="AF778" s="169"/>
      <c r="AG778" s="169"/>
    </row>
    <row r="779" spans="2:33" x14ac:dyDescent="0.25">
      <c r="B779" s="169"/>
      <c r="C779" s="170"/>
      <c r="D779" s="443"/>
      <c r="E779" s="169"/>
      <c r="F779" s="171"/>
      <c r="G779" s="169"/>
      <c r="H779" s="169"/>
      <c r="I779" s="172"/>
      <c r="J779" s="172"/>
      <c r="K779" s="173"/>
      <c r="L779" s="173"/>
      <c r="M779" s="173"/>
      <c r="N779" s="174"/>
      <c r="O779" s="444">
        <f t="shared" si="32"/>
        <v>0</v>
      </c>
      <c r="P779" s="169"/>
      <c r="Q779" s="436"/>
      <c r="R779" s="436"/>
      <c r="S779" s="445" t="str">
        <f>IFERROR(IF(R779="",VLOOKUP(Q779,DMKH_NCC!$C$7:$G$150,3,0),VLOOKUP(R779,DMKH_NCC!$C$7:$G$150,3,0)),"")</f>
        <v/>
      </c>
      <c r="T779" s="445" t="str">
        <f>IFERROR(IF(R779="",VLOOKUP(Q779,DMKH_NCC!$C$7:$G$150,4,0),VLOOKUP(R779,DMKH_NCC!$C$7:$G$150,4,0)),"")</f>
        <v/>
      </c>
      <c r="U779" s="446" t="str">
        <f>IFERROR(IF(R779="",VLOOKUP(Q779,DMKH_NCC!$C$7:$G$150,5,0),VLOOKUP(R779,DMKH_NCC!$C$7:$G$150,5,0)),"")</f>
        <v/>
      </c>
      <c r="V779" s="169"/>
      <c r="W779" s="169"/>
      <c r="X779" s="171"/>
      <c r="Y779" s="447" t="str">
        <f>IF($G779="","",IF(OR(MONTH($C779)=1,MONTH($C779)=2,MONTH($C779)=3),1,IF(OR(MONTH($C779)=4,MONTH($C779)=5,MONTH($C779)=6),2,IF(OR(MONTH($C779)=7,MONTH($C779)=8,MONTH($C779)=9),3,IF(OR(MONTH($C779)=10,MONTH($C779)=11,MONTH($C779)=12),4)))))</f>
        <v/>
      </c>
      <c r="Z779" s="447" t="str">
        <f>IF(C779="","","Ngày  "&amp;DAY(C779)&amp; "  "&amp;"Tháng  "&amp;MONTH(C779) &amp;"  "&amp;"Năm"&amp;"  " &amp;YEAR(C779))</f>
        <v/>
      </c>
      <c r="AA779" s="169"/>
      <c r="AB779" s="169"/>
      <c r="AC779" s="169"/>
      <c r="AD779" s="169"/>
      <c r="AE779" s="447" t="str">
        <f t="shared" si="31"/>
        <v/>
      </c>
      <c r="AF779" s="169"/>
      <c r="AG779" s="169"/>
    </row>
    <row r="780" spans="2:33" x14ac:dyDescent="0.25">
      <c r="B780" s="169"/>
      <c r="C780" s="170"/>
      <c r="D780" s="443"/>
      <c r="E780" s="169"/>
      <c r="F780" s="171"/>
      <c r="G780" s="169"/>
      <c r="H780" s="169"/>
      <c r="I780" s="172"/>
      <c r="J780" s="172"/>
      <c r="K780" s="173"/>
      <c r="L780" s="173"/>
      <c r="M780" s="173"/>
      <c r="N780" s="174"/>
      <c r="O780" s="444">
        <f t="shared" si="32"/>
        <v>0</v>
      </c>
      <c r="P780" s="169"/>
      <c r="Q780" s="436"/>
      <c r="R780" s="436"/>
      <c r="S780" s="445" t="str">
        <f>IFERROR(IF(R780="",VLOOKUP(Q780,DMKH_NCC!$C$7:$G$150,3,0),VLOOKUP(R780,DMKH_NCC!$C$7:$G$150,3,0)),"")</f>
        <v/>
      </c>
      <c r="T780" s="445" t="str">
        <f>IFERROR(IF(R780="",VLOOKUP(Q780,DMKH_NCC!$C$7:$G$150,4,0),VLOOKUP(R780,DMKH_NCC!$C$7:$G$150,4,0)),"")</f>
        <v/>
      </c>
      <c r="U780" s="446" t="str">
        <f>IFERROR(IF(R780="",VLOOKUP(Q780,DMKH_NCC!$C$7:$G$150,5,0),VLOOKUP(R780,DMKH_NCC!$C$7:$G$150,5,0)),"")</f>
        <v/>
      </c>
      <c r="V780" s="169"/>
      <c r="W780" s="169"/>
      <c r="X780" s="171"/>
      <c r="Y780" s="447" t="str">
        <f>IF($G780="","",IF(OR(MONTH($C780)=1,MONTH($C780)=2,MONTH($C780)=3),1,IF(OR(MONTH($C780)=4,MONTH($C780)=5,MONTH($C780)=6),2,IF(OR(MONTH($C780)=7,MONTH($C780)=8,MONTH($C780)=9),3,IF(OR(MONTH($C780)=10,MONTH($C780)=11,MONTH($C780)=12),4)))))</f>
        <v/>
      </c>
      <c r="Z780" s="447" t="str">
        <f>IF(C780="","","Ngày  "&amp;DAY(C780)&amp; "  "&amp;"Tháng  "&amp;MONTH(C780) &amp;"  "&amp;"Năm"&amp;"  " &amp;YEAR(C780))</f>
        <v/>
      </c>
      <c r="AA780" s="169"/>
      <c r="AB780" s="169"/>
      <c r="AC780" s="169"/>
      <c r="AD780" s="169"/>
      <c r="AE780" s="447" t="str">
        <f t="shared" si="31"/>
        <v/>
      </c>
      <c r="AF780" s="169"/>
      <c r="AG780" s="169"/>
    </row>
    <row r="781" spans="2:33" x14ac:dyDescent="0.25">
      <c r="B781" s="169"/>
      <c r="C781" s="170"/>
      <c r="D781" s="443"/>
      <c r="E781" s="169"/>
      <c r="F781" s="171"/>
      <c r="G781" s="169"/>
      <c r="H781" s="169"/>
      <c r="I781" s="172"/>
      <c r="J781" s="172"/>
      <c r="K781" s="173"/>
      <c r="L781" s="173"/>
      <c r="M781" s="173"/>
      <c r="N781" s="174"/>
      <c r="O781" s="444">
        <f t="shared" si="32"/>
        <v>0</v>
      </c>
      <c r="P781" s="169"/>
      <c r="Q781" s="436"/>
      <c r="R781" s="436"/>
      <c r="S781" s="445" t="str">
        <f>IFERROR(IF(R781="",VLOOKUP(Q781,DMKH_NCC!$C$7:$G$150,3,0),VLOOKUP(R781,DMKH_NCC!$C$7:$G$150,3,0)),"")</f>
        <v/>
      </c>
      <c r="T781" s="445" t="str">
        <f>IFERROR(IF(R781="",VLOOKUP(Q781,DMKH_NCC!$C$7:$G$150,4,0),VLOOKUP(R781,DMKH_NCC!$C$7:$G$150,4,0)),"")</f>
        <v/>
      </c>
      <c r="U781" s="446" t="str">
        <f>IFERROR(IF(R781="",VLOOKUP(Q781,DMKH_NCC!$C$7:$G$150,5,0),VLOOKUP(R781,DMKH_NCC!$C$7:$G$150,5,0)),"")</f>
        <v/>
      </c>
      <c r="V781" s="169"/>
      <c r="W781" s="169"/>
      <c r="X781" s="171"/>
      <c r="Y781" s="447" t="str">
        <f>IF($G781="","",IF(OR(MONTH($C781)=1,MONTH($C781)=2,MONTH($C781)=3),1,IF(OR(MONTH($C781)=4,MONTH($C781)=5,MONTH($C781)=6),2,IF(OR(MONTH($C781)=7,MONTH($C781)=8,MONTH($C781)=9),3,IF(OR(MONTH($C781)=10,MONTH($C781)=11,MONTH($C781)=12),4)))))</f>
        <v/>
      </c>
      <c r="Z781" s="447" t="str">
        <f>IF(C781="","","Ngày  "&amp;DAY(C781)&amp; "  "&amp;"Tháng  "&amp;MONTH(C781) &amp;"  "&amp;"Năm"&amp;"  " &amp;YEAR(C781))</f>
        <v/>
      </c>
      <c r="AA781" s="169"/>
      <c r="AB781" s="169"/>
      <c r="AC781" s="169"/>
      <c r="AD781" s="169"/>
      <c r="AE781" s="447" t="str">
        <f t="shared" si="31"/>
        <v/>
      </c>
      <c r="AF781" s="169"/>
      <c r="AG781" s="169"/>
    </row>
    <row r="782" spans="2:33" x14ac:dyDescent="0.25">
      <c r="B782" s="169"/>
      <c r="C782" s="170"/>
      <c r="D782" s="443"/>
      <c r="E782" s="169"/>
      <c r="F782" s="171"/>
      <c r="G782" s="169"/>
      <c r="H782" s="169"/>
      <c r="I782" s="172"/>
      <c r="J782" s="172"/>
      <c r="K782" s="173"/>
      <c r="L782" s="173"/>
      <c r="M782" s="173"/>
      <c r="N782" s="174"/>
      <c r="O782" s="444">
        <f t="shared" si="32"/>
        <v>0</v>
      </c>
      <c r="P782" s="169"/>
      <c r="Q782" s="436"/>
      <c r="R782" s="436"/>
      <c r="S782" s="445" t="str">
        <f>IFERROR(IF(R782="",VLOOKUP(Q782,DMKH_NCC!$C$7:$G$150,3,0),VLOOKUP(R782,DMKH_NCC!$C$7:$G$150,3,0)),"")</f>
        <v/>
      </c>
      <c r="T782" s="445" t="str">
        <f>IFERROR(IF(R782="",VLOOKUP(Q782,DMKH_NCC!$C$7:$G$150,4,0),VLOOKUP(R782,DMKH_NCC!$C$7:$G$150,4,0)),"")</f>
        <v/>
      </c>
      <c r="U782" s="446" t="str">
        <f>IFERROR(IF(R782="",VLOOKUP(Q782,DMKH_NCC!$C$7:$G$150,5,0),VLOOKUP(R782,DMKH_NCC!$C$7:$G$150,5,0)),"")</f>
        <v/>
      </c>
      <c r="V782" s="169"/>
      <c r="W782" s="169"/>
      <c r="X782" s="171"/>
      <c r="Y782" s="447" t="str">
        <f>IF($G782="","",IF(OR(MONTH($C782)=1,MONTH($C782)=2,MONTH($C782)=3),1,IF(OR(MONTH($C782)=4,MONTH($C782)=5,MONTH($C782)=6),2,IF(OR(MONTH($C782)=7,MONTH($C782)=8,MONTH($C782)=9),3,IF(OR(MONTH($C782)=10,MONTH($C782)=11,MONTH($C782)=12),4)))))</f>
        <v/>
      </c>
      <c r="Z782" s="447" t="str">
        <f>IF(C782="","","Ngày  "&amp;DAY(C782)&amp; "  "&amp;"Tháng  "&amp;MONTH(C782) &amp;"  "&amp;"Năm"&amp;"  " &amp;YEAR(C782))</f>
        <v/>
      </c>
      <c r="AA782" s="169"/>
      <c r="AB782" s="169"/>
      <c r="AC782" s="169"/>
      <c r="AD782" s="169"/>
      <c r="AE782" s="447" t="str">
        <f t="shared" si="31"/>
        <v/>
      </c>
      <c r="AF782" s="169"/>
      <c r="AG782" s="169"/>
    </row>
    <row r="783" spans="2:33" x14ac:dyDescent="0.25">
      <c r="B783" s="169"/>
      <c r="C783" s="170"/>
      <c r="D783" s="443"/>
      <c r="E783" s="169"/>
      <c r="F783" s="171"/>
      <c r="G783" s="169"/>
      <c r="H783" s="169"/>
      <c r="I783" s="172"/>
      <c r="J783" s="172"/>
      <c r="K783" s="173"/>
      <c r="L783" s="173"/>
      <c r="M783" s="173"/>
      <c r="N783" s="174"/>
      <c r="O783" s="444">
        <f t="shared" si="32"/>
        <v>0</v>
      </c>
      <c r="P783" s="169"/>
      <c r="Q783" s="436"/>
      <c r="R783" s="436"/>
      <c r="S783" s="445" t="str">
        <f>IFERROR(IF(R783="",VLOOKUP(Q783,DMKH_NCC!$C$7:$G$150,3,0),VLOOKUP(R783,DMKH_NCC!$C$7:$G$150,3,0)),"")</f>
        <v/>
      </c>
      <c r="T783" s="445" t="str">
        <f>IFERROR(IF(R783="",VLOOKUP(Q783,DMKH_NCC!$C$7:$G$150,4,0),VLOOKUP(R783,DMKH_NCC!$C$7:$G$150,4,0)),"")</f>
        <v/>
      </c>
      <c r="U783" s="446" t="str">
        <f>IFERROR(IF(R783="",VLOOKUP(Q783,DMKH_NCC!$C$7:$G$150,5,0),VLOOKUP(R783,DMKH_NCC!$C$7:$G$150,5,0)),"")</f>
        <v/>
      </c>
      <c r="V783" s="169"/>
      <c r="W783" s="169"/>
      <c r="X783" s="171"/>
      <c r="Y783" s="447" t="str">
        <f>IF($G783="","",IF(OR(MONTH($C783)=1,MONTH($C783)=2,MONTH($C783)=3),1,IF(OR(MONTH($C783)=4,MONTH($C783)=5,MONTH($C783)=6),2,IF(OR(MONTH($C783)=7,MONTH($C783)=8,MONTH($C783)=9),3,IF(OR(MONTH($C783)=10,MONTH($C783)=11,MONTH($C783)=12),4)))))</f>
        <v/>
      </c>
      <c r="Z783" s="447" t="str">
        <f>IF(C783="","","Ngày  "&amp;DAY(C783)&amp; "  "&amp;"Tháng  "&amp;MONTH(C783) &amp;"  "&amp;"Năm"&amp;"  " &amp;YEAR(C783))</f>
        <v/>
      </c>
      <c r="AA783" s="169"/>
      <c r="AB783" s="169"/>
      <c r="AC783" s="169"/>
      <c r="AD783" s="169"/>
      <c r="AE783" s="447" t="str">
        <f t="shared" si="31"/>
        <v/>
      </c>
      <c r="AF783" s="169"/>
      <c r="AG783" s="169"/>
    </row>
    <row r="784" spans="2:33" x14ac:dyDescent="0.25">
      <c r="B784" s="169"/>
      <c r="C784" s="170"/>
      <c r="D784" s="443"/>
      <c r="E784" s="169"/>
      <c r="F784" s="171"/>
      <c r="G784" s="169"/>
      <c r="H784" s="169"/>
      <c r="I784" s="172"/>
      <c r="J784" s="172"/>
      <c r="K784" s="173"/>
      <c r="L784" s="173"/>
      <c r="M784" s="173"/>
      <c r="N784" s="174"/>
      <c r="O784" s="444">
        <f t="shared" si="32"/>
        <v>0</v>
      </c>
      <c r="P784" s="169"/>
      <c r="Q784" s="436"/>
      <c r="R784" s="436"/>
      <c r="S784" s="445" t="str">
        <f>IFERROR(IF(R784="",VLOOKUP(Q784,DMKH_NCC!$C$7:$G$150,3,0),VLOOKUP(R784,DMKH_NCC!$C$7:$G$150,3,0)),"")</f>
        <v/>
      </c>
      <c r="T784" s="445" t="str">
        <f>IFERROR(IF(R784="",VLOOKUP(Q784,DMKH_NCC!$C$7:$G$150,4,0),VLOOKUP(R784,DMKH_NCC!$C$7:$G$150,4,0)),"")</f>
        <v/>
      </c>
      <c r="U784" s="446" t="str">
        <f>IFERROR(IF(R784="",VLOOKUP(Q784,DMKH_NCC!$C$7:$G$150,5,0),VLOOKUP(R784,DMKH_NCC!$C$7:$G$150,5,0)),"")</f>
        <v/>
      </c>
      <c r="V784" s="169"/>
      <c r="W784" s="169"/>
      <c r="X784" s="171"/>
      <c r="Y784" s="447" t="str">
        <f>IF($G784="","",IF(OR(MONTH($C784)=1,MONTH($C784)=2,MONTH($C784)=3),1,IF(OR(MONTH($C784)=4,MONTH($C784)=5,MONTH($C784)=6),2,IF(OR(MONTH($C784)=7,MONTH($C784)=8,MONTH($C784)=9),3,IF(OR(MONTH($C784)=10,MONTH($C784)=11,MONTH($C784)=12),4)))))</f>
        <v/>
      </c>
      <c r="Z784" s="447" t="str">
        <f>IF(C784="","","Ngày  "&amp;DAY(C784)&amp; "  "&amp;"Tháng  "&amp;MONTH(C784) &amp;"  "&amp;"Năm"&amp;"  " &amp;YEAR(C784))</f>
        <v/>
      </c>
      <c r="AA784" s="169"/>
      <c r="AB784" s="169"/>
      <c r="AC784" s="169"/>
      <c r="AD784" s="169"/>
      <c r="AE784" s="447" t="str">
        <f t="shared" si="31"/>
        <v/>
      </c>
      <c r="AF784" s="169"/>
      <c r="AG784" s="169"/>
    </row>
    <row r="785" spans="2:33" x14ac:dyDescent="0.25">
      <c r="B785" s="169"/>
      <c r="C785" s="170"/>
      <c r="D785" s="443"/>
      <c r="E785" s="169"/>
      <c r="F785" s="171"/>
      <c r="G785" s="169"/>
      <c r="H785" s="169"/>
      <c r="I785" s="172"/>
      <c r="J785" s="172"/>
      <c r="K785" s="173"/>
      <c r="L785" s="173"/>
      <c r="M785" s="173"/>
      <c r="N785" s="174"/>
      <c r="O785" s="444">
        <f t="shared" si="32"/>
        <v>0</v>
      </c>
      <c r="P785" s="169"/>
      <c r="Q785" s="436"/>
      <c r="R785" s="436"/>
      <c r="S785" s="445" t="str">
        <f>IFERROR(IF(R785="",VLOOKUP(Q785,DMKH_NCC!$C$7:$G$150,3,0),VLOOKUP(R785,DMKH_NCC!$C$7:$G$150,3,0)),"")</f>
        <v/>
      </c>
      <c r="T785" s="445" t="str">
        <f>IFERROR(IF(R785="",VLOOKUP(Q785,DMKH_NCC!$C$7:$G$150,4,0),VLOOKUP(R785,DMKH_NCC!$C$7:$G$150,4,0)),"")</f>
        <v/>
      </c>
      <c r="U785" s="446" t="str">
        <f>IFERROR(IF(R785="",VLOOKUP(Q785,DMKH_NCC!$C$7:$G$150,5,0),VLOOKUP(R785,DMKH_NCC!$C$7:$G$150,5,0)),"")</f>
        <v/>
      </c>
      <c r="V785" s="169"/>
      <c r="W785" s="169"/>
      <c r="X785" s="171"/>
      <c r="Y785" s="447" t="str">
        <f>IF($G785="","",IF(OR(MONTH($C785)=1,MONTH($C785)=2,MONTH($C785)=3),1,IF(OR(MONTH($C785)=4,MONTH($C785)=5,MONTH($C785)=6),2,IF(OR(MONTH($C785)=7,MONTH($C785)=8,MONTH($C785)=9),3,IF(OR(MONTH($C785)=10,MONTH($C785)=11,MONTH($C785)=12),4)))))</f>
        <v/>
      </c>
      <c r="Z785" s="447" t="str">
        <f>IF(C785="","","Ngày  "&amp;DAY(C785)&amp; "  "&amp;"Tháng  "&amp;MONTH(C785) &amp;"  "&amp;"Năm"&amp;"  " &amp;YEAR(C785))</f>
        <v/>
      </c>
      <c r="AA785" s="169"/>
      <c r="AB785" s="169"/>
      <c r="AC785" s="169"/>
      <c r="AD785" s="169"/>
      <c r="AE785" s="447" t="str">
        <f t="shared" si="31"/>
        <v/>
      </c>
      <c r="AF785" s="169"/>
      <c r="AG785" s="169"/>
    </row>
    <row r="786" spans="2:33" x14ac:dyDescent="0.25">
      <c r="B786" s="169"/>
      <c r="C786" s="170"/>
      <c r="D786" s="443"/>
      <c r="E786" s="169"/>
      <c r="F786" s="171"/>
      <c r="G786" s="169"/>
      <c r="H786" s="169"/>
      <c r="I786" s="172"/>
      <c r="J786" s="172"/>
      <c r="K786" s="173"/>
      <c r="L786" s="173"/>
      <c r="M786" s="173"/>
      <c r="N786" s="174"/>
      <c r="O786" s="444">
        <f t="shared" si="32"/>
        <v>0</v>
      </c>
      <c r="P786" s="169"/>
      <c r="Q786" s="436"/>
      <c r="R786" s="436"/>
      <c r="S786" s="445" t="str">
        <f>IFERROR(IF(R786="",VLOOKUP(Q786,DMKH_NCC!$C$7:$G$150,3,0),VLOOKUP(R786,DMKH_NCC!$C$7:$G$150,3,0)),"")</f>
        <v/>
      </c>
      <c r="T786" s="445" t="str">
        <f>IFERROR(IF(R786="",VLOOKUP(Q786,DMKH_NCC!$C$7:$G$150,4,0),VLOOKUP(R786,DMKH_NCC!$C$7:$G$150,4,0)),"")</f>
        <v/>
      </c>
      <c r="U786" s="446" t="str">
        <f>IFERROR(IF(R786="",VLOOKUP(Q786,DMKH_NCC!$C$7:$G$150,5,0),VLOOKUP(R786,DMKH_NCC!$C$7:$G$150,5,0)),"")</f>
        <v/>
      </c>
      <c r="V786" s="169"/>
      <c r="W786" s="169"/>
      <c r="X786" s="171"/>
      <c r="Y786" s="447" t="str">
        <f>IF($G786="","",IF(OR(MONTH($C786)=1,MONTH($C786)=2,MONTH($C786)=3),1,IF(OR(MONTH($C786)=4,MONTH($C786)=5,MONTH($C786)=6),2,IF(OR(MONTH($C786)=7,MONTH($C786)=8,MONTH($C786)=9),3,IF(OR(MONTH($C786)=10,MONTH($C786)=11,MONTH($C786)=12),4)))))</f>
        <v/>
      </c>
      <c r="Z786" s="447" t="str">
        <f>IF(C786="","","Ngày  "&amp;DAY(C786)&amp; "  "&amp;"Tháng  "&amp;MONTH(C786) &amp;"  "&amp;"Năm"&amp;"  " &amp;YEAR(C786))</f>
        <v/>
      </c>
      <c r="AA786" s="169"/>
      <c r="AB786" s="169"/>
      <c r="AC786" s="169"/>
      <c r="AD786" s="169"/>
      <c r="AE786" s="447" t="str">
        <f t="shared" si="31"/>
        <v/>
      </c>
      <c r="AF786" s="169"/>
      <c r="AG786" s="169"/>
    </row>
    <row r="787" spans="2:33" x14ac:dyDescent="0.25">
      <c r="B787" s="169"/>
      <c r="C787" s="170"/>
      <c r="D787" s="443"/>
      <c r="E787" s="169"/>
      <c r="F787" s="171"/>
      <c r="G787" s="169"/>
      <c r="H787" s="169"/>
      <c r="I787" s="172"/>
      <c r="J787" s="172"/>
      <c r="K787" s="173"/>
      <c r="L787" s="173"/>
      <c r="M787" s="173"/>
      <c r="N787" s="174"/>
      <c r="O787" s="444">
        <f t="shared" si="32"/>
        <v>0</v>
      </c>
      <c r="P787" s="169"/>
      <c r="Q787" s="436"/>
      <c r="R787" s="436"/>
      <c r="S787" s="445" t="str">
        <f>IFERROR(IF(R787="",VLOOKUP(Q787,DMKH_NCC!$C$7:$G$150,3,0),VLOOKUP(R787,DMKH_NCC!$C$7:$G$150,3,0)),"")</f>
        <v/>
      </c>
      <c r="T787" s="445" t="str">
        <f>IFERROR(IF(R787="",VLOOKUP(Q787,DMKH_NCC!$C$7:$G$150,4,0),VLOOKUP(R787,DMKH_NCC!$C$7:$G$150,4,0)),"")</f>
        <v/>
      </c>
      <c r="U787" s="446" t="str">
        <f>IFERROR(IF(R787="",VLOOKUP(Q787,DMKH_NCC!$C$7:$G$150,5,0),VLOOKUP(R787,DMKH_NCC!$C$7:$G$150,5,0)),"")</f>
        <v/>
      </c>
      <c r="V787" s="169"/>
      <c r="W787" s="169"/>
      <c r="X787" s="171"/>
      <c r="Y787" s="447" t="str">
        <f>IF($G787="","",IF(OR(MONTH($C787)=1,MONTH($C787)=2,MONTH($C787)=3),1,IF(OR(MONTH($C787)=4,MONTH($C787)=5,MONTH($C787)=6),2,IF(OR(MONTH($C787)=7,MONTH($C787)=8,MONTH($C787)=9),3,IF(OR(MONTH($C787)=10,MONTH($C787)=11,MONTH($C787)=12),4)))))</f>
        <v/>
      </c>
      <c r="Z787" s="447" t="str">
        <f>IF(C787="","","Ngày  "&amp;DAY(C787)&amp; "  "&amp;"Tháng  "&amp;MONTH(C787) &amp;"  "&amp;"Năm"&amp;"  " &amp;YEAR(C787))</f>
        <v/>
      </c>
      <c r="AA787" s="169"/>
      <c r="AB787" s="169"/>
      <c r="AC787" s="169"/>
      <c r="AD787" s="169"/>
      <c r="AE787" s="447" t="str">
        <f t="shared" si="31"/>
        <v/>
      </c>
      <c r="AF787" s="169"/>
      <c r="AG787" s="169"/>
    </row>
    <row r="788" spans="2:33" x14ac:dyDescent="0.25">
      <c r="B788" s="169"/>
      <c r="C788" s="170"/>
      <c r="D788" s="443"/>
      <c r="E788" s="169"/>
      <c r="F788" s="171"/>
      <c r="G788" s="169"/>
      <c r="H788" s="169"/>
      <c r="I788" s="172"/>
      <c r="J788" s="172"/>
      <c r="K788" s="173"/>
      <c r="L788" s="173"/>
      <c r="M788" s="173"/>
      <c r="N788" s="174"/>
      <c r="O788" s="444">
        <f t="shared" si="32"/>
        <v>0</v>
      </c>
      <c r="P788" s="169"/>
      <c r="Q788" s="436"/>
      <c r="R788" s="436"/>
      <c r="S788" s="445" t="str">
        <f>IFERROR(IF(R788="",VLOOKUP(Q788,DMKH_NCC!$C$7:$G$150,3,0),VLOOKUP(R788,DMKH_NCC!$C$7:$G$150,3,0)),"")</f>
        <v/>
      </c>
      <c r="T788" s="445" t="str">
        <f>IFERROR(IF(R788="",VLOOKUP(Q788,DMKH_NCC!$C$7:$G$150,4,0),VLOOKUP(R788,DMKH_NCC!$C$7:$G$150,4,0)),"")</f>
        <v/>
      </c>
      <c r="U788" s="446" t="str">
        <f>IFERROR(IF(R788="",VLOOKUP(Q788,DMKH_NCC!$C$7:$G$150,5,0),VLOOKUP(R788,DMKH_NCC!$C$7:$G$150,5,0)),"")</f>
        <v/>
      </c>
      <c r="V788" s="169"/>
      <c r="W788" s="169"/>
      <c r="X788" s="171"/>
      <c r="Y788" s="447" t="str">
        <f>IF($G788="","",IF(OR(MONTH($C788)=1,MONTH($C788)=2,MONTH($C788)=3),1,IF(OR(MONTH($C788)=4,MONTH($C788)=5,MONTH($C788)=6),2,IF(OR(MONTH($C788)=7,MONTH($C788)=8,MONTH($C788)=9),3,IF(OR(MONTH($C788)=10,MONTH($C788)=11,MONTH($C788)=12),4)))))</f>
        <v/>
      </c>
      <c r="Z788" s="447" t="str">
        <f>IF(C788="","","Ngày  "&amp;DAY(C788)&amp; "  "&amp;"Tháng  "&amp;MONTH(C788) &amp;"  "&amp;"Năm"&amp;"  " &amp;YEAR(C788))</f>
        <v/>
      </c>
      <c r="AA788" s="169"/>
      <c r="AB788" s="169"/>
      <c r="AC788" s="169"/>
      <c r="AD788" s="169"/>
      <c r="AE788" s="447" t="str">
        <f t="shared" si="31"/>
        <v/>
      </c>
      <c r="AF788" s="169"/>
      <c r="AG788" s="169"/>
    </row>
    <row r="789" spans="2:33" x14ac:dyDescent="0.25">
      <c r="B789" s="169"/>
      <c r="C789" s="170"/>
      <c r="D789" s="443"/>
      <c r="E789" s="169"/>
      <c r="F789" s="171"/>
      <c r="G789" s="169"/>
      <c r="H789" s="169"/>
      <c r="I789" s="172"/>
      <c r="J789" s="172"/>
      <c r="K789" s="173"/>
      <c r="L789" s="173"/>
      <c r="M789" s="173"/>
      <c r="N789" s="174"/>
      <c r="O789" s="444">
        <f t="shared" si="32"/>
        <v>0</v>
      </c>
      <c r="P789" s="169"/>
      <c r="Q789" s="436"/>
      <c r="R789" s="436"/>
      <c r="S789" s="445" t="str">
        <f>IFERROR(IF(R789="",VLOOKUP(Q789,DMKH_NCC!$C$7:$G$150,3,0),VLOOKUP(R789,DMKH_NCC!$C$7:$G$150,3,0)),"")</f>
        <v/>
      </c>
      <c r="T789" s="445" t="str">
        <f>IFERROR(IF(R789="",VLOOKUP(Q789,DMKH_NCC!$C$7:$G$150,4,0),VLOOKUP(R789,DMKH_NCC!$C$7:$G$150,4,0)),"")</f>
        <v/>
      </c>
      <c r="U789" s="446" t="str">
        <f>IFERROR(IF(R789="",VLOOKUP(Q789,DMKH_NCC!$C$7:$G$150,5,0),VLOOKUP(R789,DMKH_NCC!$C$7:$G$150,5,0)),"")</f>
        <v/>
      </c>
      <c r="V789" s="169"/>
      <c r="W789" s="169"/>
      <c r="X789" s="171"/>
      <c r="Y789" s="447" t="str">
        <f>IF($G789="","",IF(OR(MONTH($C789)=1,MONTH($C789)=2,MONTH($C789)=3),1,IF(OR(MONTH($C789)=4,MONTH($C789)=5,MONTH($C789)=6),2,IF(OR(MONTH($C789)=7,MONTH($C789)=8,MONTH($C789)=9),3,IF(OR(MONTH($C789)=10,MONTH($C789)=11,MONTH($C789)=12),4)))))</f>
        <v/>
      </c>
      <c r="Z789" s="447" t="str">
        <f>IF(C789="","","Ngày  "&amp;DAY(C789)&amp; "  "&amp;"Tháng  "&amp;MONTH(C789) &amp;"  "&amp;"Năm"&amp;"  " &amp;YEAR(C789))</f>
        <v/>
      </c>
      <c r="AA789" s="169"/>
      <c r="AB789" s="169"/>
      <c r="AC789" s="169"/>
      <c r="AD789" s="169"/>
      <c r="AE789" s="447" t="str">
        <f t="shared" si="31"/>
        <v/>
      </c>
      <c r="AF789" s="169"/>
      <c r="AG789" s="169"/>
    </row>
    <row r="790" spans="2:33" x14ac:dyDescent="0.25">
      <c r="B790" s="169"/>
      <c r="C790" s="170"/>
      <c r="D790" s="443"/>
      <c r="E790" s="169"/>
      <c r="F790" s="171"/>
      <c r="G790" s="169"/>
      <c r="H790" s="169"/>
      <c r="I790" s="172"/>
      <c r="J790" s="172"/>
      <c r="K790" s="173"/>
      <c r="L790" s="173"/>
      <c r="M790" s="173"/>
      <c r="N790" s="174"/>
      <c r="O790" s="444">
        <f t="shared" si="32"/>
        <v>0</v>
      </c>
      <c r="P790" s="169"/>
      <c r="Q790" s="436"/>
      <c r="R790" s="436"/>
      <c r="S790" s="445" t="str">
        <f>IFERROR(IF(R790="",VLOOKUP(Q790,DMKH_NCC!$C$7:$G$150,3,0),VLOOKUP(R790,DMKH_NCC!$C$7:$G$150,3,0)),"")</f>
        <v/>
      </c>
      <c r="T790" s="445" t="str">
        <f>IFERROR(IF(R790="",VLOOKUP(Q790,DMKH_NCC!$C$7:$G$150,4,0),VLOOKUP(R790,DMKH_NCC!$C$7:$G$150,4,0)),"")</f>
        <v/>
      </c>
      <c r="U790" s="446" t="str">
        <f>IFERROR(IF(R790="",VLOOKUP(Q790,DMKH_NCC!$C$7:$G$150,5,0),VLOOKUP(R790,DMKH_NCC!$C$7:$G$150,5,0)),"")</f>
        <v/>
      </c>
      <c r="V790" s="169"/>
      <c r="W790" s="169"/>
      <c r="X790" s="171"/>
      <c r="Y790" s="447" t="str">
        <f>IF($G790="","",IF(OR(MONTH($C790)=1,MONTH($C790)=2,MONTH($C790)=3),1,IF(OR(MONTH($C790)=4,MONTH($C790)=5,MONTH($C790)=6),2,IF(OR(MONTH($C790)=7,MONTH($C790)=8,MONTH($C790)=9),3,IF(OR(MONTH($C790)=10,MONTH($C790)=11,MONTH($C790)=12),4)))))</f>
        <v/>
      </c>
      <c r="Z790" s="447" t="str">
        <f>IF(C790="","","Ngày  "&amp;DAY(C790)&amp; "  "&amp;"Tháng  "&amp;MONTH(C790) &amp;"  "&amp;"Năm"&amp;"  " &amp;YEAR(C790))</f>
        <v/>
      </c>
      <c r="AA790" s="169"/>
      <c r="AB790" s="169"/>
      <c r="AC790" s="169"/>
      <c r="AD790" s="169"/>
      <c r="AE790" s="447" t="str">
        <f t="shared" si="31"/>
        <v/>
      </c>
      <c r="AF790" s="169"/>
      <c r="AG790" s="169"/>
    </row>
    <row r="791" spans="2:33" x14ac:dyDescent="0.25">
      <c r="B791" s="169"/>
      <c r="C791" s="170"/>
      <c r="D791" s="443"/>
      <c r="E791" s="169"/>
      <c r="F791" s="171"/>
      <c r="G791" s="169"/>
      <c r="H791" s="169"/>
      <c r="I791" s="172"/>
      <c r="J791" s="172"/>
      <c r="K791" s="173"/>
      <c r="L791" s="173"/>
      <c r="M791" s="173"/>
      <c r="N791" s="174"/>
      <c r="O791" s="444">
        <f t="shared" si="32"/>
        <v>0</v>
      </c>
      <c r="P791" s="169"/>
      <c r="Q791" s="436"/>
      <c r="R791" s="436"/>
      <c r="S791" s="445" t="str">
        <f>IFERROR(IF(R791="",VLOOKUP(Q791,DMKH_NCC!$C$7:$G$150,3,0),VLOOKUP(R791,DMKH_NCC!$C$7:$G$150,3,0)),"")</f>
        <v/>
      </c>
      <c r="T791" s="445" t="str">
        <f>IFERROR(IF(R791="",VLOOKUP(Q791,DMKH_NCC!$C$7:$G$150,4,0),VLOOKUP(R791,DMKH_NCC!$C$7:$G$150,4,0)),"")</f>
        <v/>
      </c>
      <c r="U791" s="446" t="str">
        <f>IFERROR(IF(R791="",VLOOKUP(Q791,DMKH_NCC!$C$7:$G$150,5,0),VLOOKUP(R791,DMKH_NCC!$C$7:$G$150,5,0)),"")</f>
        <v/>
      </c>
      <c r="V791" s="169"/>
      <c r="W791" s="169"/>
      <c r="X791" s="171"/>
      <c r="Y791" s="447" t="str">
        <f>IF($G791="","",IF(OR(MONTH($C791)=1,MONTH($C791)=2,MONTH($C791)=3),1,IF(OR(MONTH($C791)=4,MONTH($C791)=5,MONTH($C791)=6),2,IF(OR(MONTH($C791)=7,MONTH($C791)=8,MONTH($C791)=9),3,IF(OR(MONTH($C791)=10,MONTH($C791)=11,MONTH($C791)=12),4)))))</f>
        <v/>
      </c>
      <c r="Z791" s="447" t="str">
        <f>IF(C791="","","Ngày  "&amp;DAY(C791)&amp; "  "&amp;"Tháng  "&amp;MONTH(C791) &amp;"  "&amp;"Năm"&amp;"  " &amp;YEAR(C791))</f>
        <v/>
      </c>
      <c r="AA791" s="169"/>
      <c r="AB791" s="169"/>
      <c r="AC791" s="169"/>
      <c r="AD791" s="169"/>
      <c r="AE791" s="447" t="str">
        <f t="shared" si="31"/>
        <v/>
      </c>
      <c r="AF791" s="169"/>
      <c r="AG791" s="169"/>
    </row>
    <row r="792" spans="2:33" x14ac:dyDescent="0.25">
      <c r="B792" s="169"/>
      <c r="C792" s="170"/>
      <c r="D792" s="443"/>
      <c r="E792" s="169"/>
      <c r="F792" s="171"/>
      <c r="G792" s="169"/>
      <c r="H792" s="169"/>
      <c r="I792" s="172"/>
      <c r="J792" s="172"/>
      <c r="K792" s="173"/>
      <c r="L792" s="173"/>
      <c r="M792" s="173"/>
      <c r="N792" s="174"/>
      <c r="O792" s="444">
        <f t="shared" si="32"/>
        <v>0</v>
      </c>
      <c r="P792" s="169"/>
      <c r="Q792" s="436"/>
      <c r="R792" s="436"/>
      <c r="S792" s="445" t="str">
        <f>IFERROR(IF(R792="",VLOOKUP(Q792,DMKH_NCC!$C$7:$G$150,3,0),VLOOKUP(R792,DMKH_NCC!$C$7:$G$150,3,0)),"")</f>
        <v/>
      </c>
      <c r="T792" s="445" t="str">
        <f>IFERROR(IF(R792="",VLOOKUP(Q792,DMKH_NCC!$C$7:$G$150,4,0),VLOOKUP(R792,DMKH_NCC!$C$7:$G$150,4,0)),"")</f>
        <v/>
      </c>
      <c r="U792" s="446" t="str">
        <f>IFERROR(IF(R792="",VLOOKUP(Q792,DMKH_NCC!$C$7:$G$150,5,0),VLOOKUP(R792,DMKH_NCC!$C$7:$G$150,5,0)),"")</f>
        <v/>
      </c>
      <c r="V792" s="169"/>
      <c r="W792" s="169"/>
      <c r="X792" s="171"/>
      <c r="Y792" s="447" t="str">
        <f>IF($G792="","",IF(OR(MONTH($C792)=1,MONTH($C792)=2,MONTH($C792)=3),1,IF(OR(MONTH($C792)=4,MONTH($C792)=5,MONTH($C792)=6),2,IF(OR(MONTH($C792)=7,MONTH($C792)=8,MONTH($C792)=9),3,IF(OR(MONTH($C792)=10,MONTH($C792)=11,MONTH($C792)=12),4)))))</f>
        <v/>
      </c>
      <c r="Z792" s="447" t="str">
        <f>IF(C792="","","Ngày  "&amp;DAY(C792)&amp; "  "&amp;"Tháng  "&amp;MONTH(C792) &amp;"  "&amp;"Năm"&amp;"  " &amp;YEAR(C792))</f>
        <v/>
      </c>
      <c r="AA792" s="169"/>
      <c r="AB792" s="169"/>
      <c r="AC792" s="169"/>
      <c r="AD792" s="169"/>
      <c r="AE792" s="447" t="str">
        <f t="shared" si="31"/>
        <v/>
      </c>
      <c r="AF792" s="169"/>
      <c r="AG792" s="169"/>
    </row>
    <row r="793" spans="2:33" x14ac:dyDescent="0.25">
      <c r="B793" s="169"/>
      <c r="C793" s="170"/>
      <c r="D793" s="443"/>
      <c r="E793" s="169"/>
      <c r="F793" s="171"/>
      <c r="G793" s="169"/>
      <c r="H793" s="169"/>
      <c r="I793" s="172"/>
      <c r="J793" s="172"/>
      <c r="K793" s="173"/>
      <c r="L793" s="173"/>
      <c r="M793" s="173"/>
      <c r="N793" s="174"/>
      <c r="O793" s="444">
        <f t="shared" si="32"/>
        <v>0</v>
      </c>
      <c r="P793" s="169"/>
      <c r="Q793" s="436"/>
      <c r="R793" s="436"/>
      <c r="S793" s="445" t="str">
        <f>IFERROR(IF(R793="",VLOOKUP(Q793,DMKH_NCC!$C$7:$G$150,3,0),VLOOKUP(R793,DMKH_NCC!$C$7:$G$150,3,0)),"")</f>
        <v/>
      </c>
      <c r="T793" s="445" t="str">
        <f>IFERROR(IF(R793="",VLOOKUP(Q793,DMKH_NCC!$C$7:$G$150,4,0),VLOOKUP(R793,DMKH_NCC!$C$7:$G$150,4,0)),"")</f>
        <v/>
      </c>
      <c r="U793" s="446" t="str">
        <f>IFERROR(IF(R793="",VLOOKUP(Q793,DMKH_NCC!$C$7:$G$150,5,0),VLOOKUP(R793,DMKH_NCC!$C$7:$G$150,5,0)),"")</f>
        <v/>
      </c>
      <c r="V793" s="169"/>
      <c r="W793" s="169"/>
      <c r="X793" s="171"/>
      <c r="Y793" s="447" t="str">
        <f>IF($G793="","",IF(OR(MONTH($C793)=1,MONTH($C793)=2,MONTH($C793)=3),1,IF(OR(MONTH($C793)=4,MONTH($C793)=5,MONTH($C793)=6),2,IF(OR(MONTH($C793)=7,MONTH($C793)=8,MONTH($C793)=9),3,IF(OR(MONTH($C793)=10,MONTH($C793)=11,MONTH($C793)=12),4)))))</f>
        <v/>
      </c>
      <c r="Z793" s="447" t="str">
        <f>IF(C793="","","Ngày  "&amp;DAY(C793)&amp; "  "&amp;"Tháng  "&amp;MONTH(C793) &amp;"  "&amp;"Năm"&amp;"  " &amp;YEAR(C793))</f>
        <v/>
      </c>
      <c r="AA793" s="169"/>
      <c r="AB793" s="169"/>
      <c r="AC793" s="169"/>
      <c r="AD793" s="169"/>
      <c r="AE793" s="447" t="str">
        <f t="shared" si="31"/>
        <v/>
      </c>
      <c r="AF793" s="169"/>
      <c r="AG793" s="169"/>
    </row>
    <row r="794" spans="2:33" x14ac:dyDescent="0.25">
      <c r="B794" s="169"/>
      <c r="C794" s="170"/>
      <c r="D794" s="443"/>
      <c r="E794" s="169"/>
      <c r="F794" s="171"/>
      <c r="G794" s="169"/>
      <c r="H794" s="169"/>
      <c r="I794" s="172"/>
      <c r="J794" s="172"/>
      <c r="K794" s="173"/>
      <c r="L794" s="173"/>
      <c r="M794" s="173"/>
      <c r="N794" s="174"/>
      <c r="O794" s="444">
        <f t="shared" si="32"/>
        <v>0</v>
      </c>
      <c r="P794" s="169"/>
      <c r="Q794" s="436"/>
      <c r="R794" s="436"/>
      <c r="S794" s="445" t="str">
        <f>IFERROR(IF(R794="",VLOOKUP(Q794,DMKH_NCC!$C$7:$G$150,3,0),VLOOKUP(R794,DMKH_NCC!$C$7:$G$150,3,0)),"")</f>
        <v/>
      </c>
      <c r="T794" s="445" t="str">
        <f>IFERROR(IF(R794="",VLOOKUP(Q794,DMKH_NCC!$C$7:$G$150,4,0),VLOOKUP(R794,DMKH_NCC!$C$7:$G$150,4,0)),"")</f>
        <v/>
      </c>
      <c r="U794" s="446" t="str">
        <f>IFERROR(IF(R794="",VLOOKUP(Q794,DMKH_NCC!$C$7:$G$150,5,0),VLOOKUP(R794,DMKH_NCC!$C$7:$G$150,5,0)),"")</f>
        <v/>
      </c>
      <c r="V794" s="169"/>
      <c r="W794" s="169"/>
      <c r="X794" s="171"/>
      <c r="Y794" s="447" t="str">
        <f>IF($G794="","",IF(OR(MONTH($C794)=1,MONTH($C794)=2,MONTH($C794)=3),1,IF(OR(MONTH($C794)=4,MONTH($C794)=5,MONTH($C794)=6),2,IF(OR(MONTH($C794)=7,MONTH($C794)=8,MONTH($C794)=9),3,IF(OR(MONTH($C794)=10,MONTH($C794)=11,MONTH($C794)=12),4)))))</f>
        <v/>
      </c>
      <c r="Z794" s="447" t="str">
        <f>IF(C794="","","Ngày  "&amp;DAY(C794)&amp; "  "&amp;"Tháng  "&amp;MONTH(C794) &amp;"  "&amp;"Năm"&amp;"  " &amp;YEAR(C794))</f>
        <v/>
      </c>
      <c r="AA794" s="169"/>
      <c r="AB794" s="169"/>
      <c r="AC794" s="169"/>
      <c r="AD794" s="169"/>
      <c r="AE794" s="447" t="str">
        <f t="shared" si="31"/>
        <v/>
      </c>
      <c r="AF794" s="169"/>
      <c r="AG794" s="169"/>
    </row>
    <row r="795" spans="2:33" x14ac:dyDescent="0.25">
      <c r="B795" s="169"/>
      <c r="C795" s="170"/>
      <c r="D795" s="443"/>
      <c r="E795" s="169"/>
      <c r="F795" s="171"/>
      <c r="G795" s="169"/>
      <c r="H795" s="169"/>
      <c r="I795" s="172"/>
      <c r="J795" s="172"/>
      <c r="K795" s="173"/>
      <c r="L795" s="173"/>
      <c r="M795" s="173"/>
      <c r="N795" s="174"/>
      <c r="O795" s="444">
        <f t="shared" si="32"/>
        <v>0</v>
      </c>
      <c r="P795" s="169"/>
      <c r="Q795" s="436"/>
      <c r="R795" s="436"/>
      <c r="S795" s="445" t="str">
        <f>IFERROR(IF(R795="",VLOOKUP(Q795,DMKH_NCC!$C$7:$G$150,3,0),VLOOKUP(R795,DMKH_NCC!$C$7:$G$150,3,0)),"")</f>
        <v/>
      </c>
      <c r="T795" s="445" t="str">
        <f>IFERROR(IF(R795="",VLOOKUP(Q795,DMKH_NCC!$C$7:$G$150,4,0),VLOOKUP(R795,DMKH_NCC!$C$7:$G$150,4,0)),"")</f>
        <v/>
      </c>
      <c r="U795" s="446" t="str">
        <f>IFERROR(IF(R795="",VLOOKUP(Q795,DMKH_NCC!$C$7:$G$150,5,0),VLOOKUP(R795,DMKH_NCC!$C$7:$G$150,5,0)),"")</f>
        <v/>
      </c>
      <c r="V795" s="169"/>
      <c r="W795" s="169"/>
      <c r="X795" s="171"/>
      <c r="Y795" s="447" t="str">
        <f>IF($G795="","",IF(OR(MONTH($C795)=1,MONTH($C795)=2,MONTH($C795)=3),1,IF(OR(MONTH($C795)=4,MONTH($C795)=5,MONTH($C795)=6),2,IF(OR(MONTH($C795)=7,MONTH($C795)=8,MONTH($C795)=9),3,IF(OR(MONTH($C795)=10,MONTH($C795)=11,MONTH($C795)=12),4)))))</f>
        <v/>
      </c>
      <c r="Z795" s="447" t="str">
        <f>IF(C795="","","Ngày  "&amp;DAY(C795)&amp; "  "&amp;"Tháng  "&amp;MONTH(C795) &amp;"  "&amp;"Năm"&amp;"  " &amp;YEAR(C795))</f>
        <v/>
      </c>
      <c r="AA795" s="169"/>
      <c r="AB795" s="169"/>
      <c r="AC795" s="169"/>
      <c r="AD795" s="169"/>
      <c r="AE795" s="447" t="str">
        <f t="shared" si="31"/>
        <v/>
      </c>
      <c r="AF795" s="169"/>
      <c r="AG795" s="169"/>
    </row>
    <row r="796" spans="2:33" x14ac:dyDescent="0.25">
      <c r="B796" s="169"/>
      <c r="C796" s="170"/>
      <c r="D796" s="443"/>
      <c r="E796" s="169"/>
      <c r="F796" s="171"/>
      <c r="G796" s="169"/>
      <c r="H796" s="169"/>
      <c r="I796" s="172"/>
      <c r="J796" s="172"/>
      <c r="K796" s="173"/>
      <c r="L796" s="173"/>
      <c r="M796" s="173"/>
      <c r="N796" s="174"/>
      <c r="O796" s="444">
        <f t="shared" si="32"/>
        <v>0</v>
      </c>
      <c r="P796" s="169"/>
      <c r="Q796" s="436"/>
      <c r="R796" s="436"/>
      <c r="S796" s="445" t="str">
        <f>IFERROR(IF(R796="",VLOOKUP(Q796,DMKH_NCC!$C$7:$G$150,3,0),VLOOKUP(R796,DMKH_NCC!$C$7:$G$150,3,0)),"")</f>
        <v/>
      </c>
      <c r="T796" s="445" t="str">
        <f>IFERROR(IF(R796="",VLOOKUP(Q796,DMKH_NCC!$C$7:$G$150,4,0),VLOOKUP(R796,DMKH_NCC!$C$7:$G$150,4,0)),"")</f>
        <v/>
      </c>
      <c r="U796" s="446" t="str">
        <f>IFERROR(IF(R796="",VLOOKUP(Q796,DMKH_NCC!$C$7:$G$150,5,0),VLOOKUP(R796,DMKH_NCC!$C$7:$G$150,5,0)),"")</f>
        <v/>
      </c>
      <c r="V796" s="169"/>
      <c r="W796" s="169"/>
      <c r="X796" s="171"/>
      <c r="Y796" s="447" t="str">
        <f>IF($G796="","",IF(OR(MONTH($C796)=1,MONTH($C796)=2,MONTH($C796)=3),1,IF(OR(MONTH($C796)=4,MONTH($C796)=5,MONTH($C796)=6),2,IF(OR(MONTH($C796)=7,MONTH($C796)=8,MONTH($C796)=9),3,IF(OR(MONTH($C796)=10,MONTH($C796)=11,MONTH($C796)=12),4)))))</f>
        <v/>
      </c>
      <c r="Z796" s="447" t="str">
        <f>IF(C796="","","Ngày  "&amp;DAY(C796)&amp; "  "&amp;"Tháng  "&amp;MONTH(C796) &amp;"  "&amp;"Năm"&amp;"  " &amp;YEAR(C796))</f>
        <v/>
      </c>
      <c r="AA796" s="169"/>
      <c r="AB796" s="169"/>
      <c r="AC796" s="169"/>
      <c r="AD796" s="169"/>
      <c r="AE796" s="447" t="str">
        <f t="shared" si="31"/>
        <v/>
      </c>
      <c r="AF796" s="169"/>
      <c r="AG796" s="169"/>
    </row>
    <row r="797" spans="2:33" x14ac:dyDescent="0.25">
      <c r="B797" s="169"/>
      <c r="C797" s="170"/>
      <c r="D797" s="443"/>
      <c r="E797" s="169"/>
      <c r="F797" s="171"/>
      <c r="G797" s="169"/>
      <c r="H797" s="169"/>
      <c r="I797" s="172"/>
      <c r="J797" s="172"/>
      <c r="K797" s="173"/>
      <c r="L797" s="173"/>
      <c r="M797" s="173"/>
      <c r="N797" s="174"/>
      <c r="O797" s="444">
        <f t="shared" si="32"/>
        <v>0</v>
      </c>
      <c r="P797" s="169"/>
      <c r="Q797" s="436"/>
      <c r="R797" s="436"/>
      <c r="S797" s="445" t="str">
        <f>IFERROR(IF(R797="",VLOOKUP(Q797,DMKH_NCC!$C$7:$G$150,3,0),VLOOKUP(R797,DMKH_NCC!$C$7:$G$150,3,0)),"")</f>
        <v/>
      </c>
      <c r="T797" s="445" t="str">
        <f>IFERROR(IF(R797="",VLOOKUP(Q797,DMKH_NCC!$C$7:$G$150,4,0),VLOOKUP(R797,DMKH_NCC!$C$7:$G$150,4,0)),"")</f>
        <v/>
      </c>
      <c r="U797" s="446" t="str">
        <f>IFERROR(IF(R797="",VLOOKUP(Q797,DMKH_NCC!$C$7:$G$150,5,0),VLOOKUP(R797,DMKH_NCC!$C$7:$G$150,5,0)),"")</f>
        <v/>
      </c>
      <c r="V797" s="169"/>
      <c r="W797" s="169"/>
      <c r="X797" s="171"/>
      <c r="Y797" s="447" t="str">
        <f>IF($G797="","",IF(OR(MONTH($C797)=1,MONTH($C797)=2,MONTH($C797)=3),1,IF(OR(MONTH($C797)=4,MONTH($C797)=5,MONTH($C797)=6),2,IF(OR(MONTH($C797)=7,MONTH($C797)=8,MONTH($C797)=9),3,IF(OR(MONTH($C797)=10,MONTH($C797)=11,MONTH($C797)=12),4)))))</f>
        <v/>
      </c>
      <c r="Z797" s="447" t="str">
        <f>IF(C797="","","Ngày  "&amp;DAY(C797)&amp; "  "&amp;"Tháng  "&amp;MONTH(C797) &amp;"  "&amp;"Năm"&amp;"  " &amp;YEAR(C797))</f>
        <v/>
      </c>
      <c r="AA797" s="169"/>
      <c r="AB797" s="169"/>
      <c r="AC797" s="169"/>
      <c r="AD797" s="169"/>
      <c r="AE797" s="447" t="str">
        <f t="shared" si="31"/>
        <v/>
      </c>
      <c r="AF797" s="169"/>
      <c r="AG797" s="169"/>
    </row>
    <row r="798" spans="2:33" x14ac:dyDescent="0.25">
      <c r="B798" s="169"/>
      <c r="C798" s="170"/>
      <c r="D798" s="443"/>
      <c r="E798" s="169"/>
      <c r="F798" s="171"/>
      <c r="G798" s="169"/>
      <c r="H798" s="169"/>
      <c r="I798" s="172"/>
      <c r="J798" s="172"/>
      <c r="K798" s="173"/>
      <c r="L798" s="173"/>
      <c r="M798" s="173"/>
      <c r="N798" s="174"/>
      <c r="O798" s="444">
        <f t="shared" si="32"/>
        <v>0</v>
      </c>
      <c r="P798" s="169"/>
      <c r="Q798" s="436"/>
      <c r="R798" s="436"/>
      <c r="S798" s="445" t="str">
        <f>IFERROR(IF(R798="",VLOOKUP(Q798,DMKH_NCC!$C$7:$G$150,3,0),VLOOKUP(R798,DMKH_NCC!$C$7:$G$150,3,0)),"")</f>
        <v/>
      </c>
      <c r="T798" s="445" t="str">
        <f>IFERROR(IF(R798="",VLOOKUP(Q798,DMKH_NCC!$C$7:$G$150,4,0),VLOOKUP(R798,DMKH_NCC!$C$7:$G$150,4,0)),"")</f>
        <v/>
      </c>
      <c r="U798" s="446" t="str">
        <f>IFERROR(IF(R798="",VLOOKUP(Q798,DMKH_NCC!$C$7:$G$150,5,0),VLOOKUP(R798,DMKH_NCC!$C$7:$G$150,5,0)),"")</f>
        <v/>
      </c>
      <c r="V798" s="169"/>
      <c r="W798" s="169"/>
      <c r="X798" s="171"/>
      <c r="Y798" s="447" t="str">
        <f>IF($G798="","",IF(OR(MONTH($C798)=1,MONTH($C798)=2,MONTH($C798)=3),1,IF(OR(MONTH($C798)=4,MONTH($C798)=5,MONTH($C798)=6),2,IF(OR(MONTH($C798)=7,MONTH($C798)=8,MONTH($C798)=9),3,IF(OR(MONTH($C798)=10,MONTH($C798)=11,MONTH($C798)=12),4)))))</f>
        <v/>
      </c>
      <c r="Z798" s="447" t="str">
        <f>IF(C798="","","Ngày  "&amp;DAY(C798)&amp; "  "&amp;"Tháng  "&amp;MONTH(C798) &amp;"  "&amp;"Năm"&amp;"  " &amp;YEAR(C798))</f>
        <v/>
      </c>
      <c r="AA798" s="169"/>
      <c r="AB798" s="169"/>
      <c r="AC798" s="169"/>
      <c r="AD798" s="169"/>
      <c r="AE798" s="447" t="str">
        <f t="shared" si="31"/>
        <v/>
      </c>
      <c r="AF798" s="169"/>
      <c r="AG798" s="169"/>
    </row>
    <row r="799" spans="2:33" x14ac:dyDescent="0.25">
      <c r="B799" s="169"/>
      <c r="C799" s="170"/>
      <c r="D799" s="443"/>
      <c r="E799" s="169"/>
      <c r="F799" s="171"/>
      <c r="G799" s="169"/>
      <c r="H799" s="169"/>
      <c r="I799" s="172"/>
      <c r="J799" s="172"/>
      <c r="K799" s="173"/>
      <c r="L799" s="173"/>
      <c r="M799" s="173"/>
      <c r="N799" s="174"/>
      <c r="O799" s="444">
        <f t="shared" si="32"/>
        <v>0</v>
      </c>
      <c r="P799" s="169"/>
      <c r="Q799" s="436"/>
      <c r="R799" s="436"/>
      <c r="S799" s="445" t="str">
        <f>IFERROR(IF(R799="",VLOOKUP(Q799,DMKH_NCC!$C$7:$G$150,3,0),VLOOKUP(R799,DMKH_NCC!$C$7:$G$150,3,0)),"")</f>
        <v/>
      </c>
      <c r="T799" s="445" t="str">
        <f>IFERROR(IF(R799="",VLOOKUP(Q799,DMKH_NCC!$C$7:$G$150,4,0),VLOOKUP(R799,DMKH_NCC!$C$7:$G$150,4,0)),"")</f>
        <v/>
      </c>
      <c r="U799" s="446" t="str">
        <f>IFERROR(IF(R799="",VLOOKUP(Q799,DMKH_NCC!$C$7:$G$150,5,0),VLOOKUP(R799,DMKH_NCC!$C$7:$G$150,5,0)),"")</f>
        <v/>
      </c>
      <c r="V799" s="169"/>
      <c r="W799" s="169"/>
      <c r="X799" s="171"/>
      <c r="Y799" s="447" t="str">
        <f>IF($G799="","",IF(OR(MONTH($C799)=1,MONTH($C799)=2,MONTH($C799)=3),1,IF(OR(MONTH($C799)=4,MONTH($C799)=5,MONTH($C799)=6),2,IF(OR(MONTH($C799)=7,MONTH($C799)=8,MONTH($C799)=9),3,IF(OR(MONTH($C799)=10,MONTH($C799)=11,MONTH($C799)=12),4)))))</f>
        <v/>
      </c>
      <c r="Z799" s="447" t="str">
        <f>IF(C799="","","Ngày  "&amp;DAY(C799)&amp; "  "&amp;"Tháng  "&amp;MONTH(C799) &amp;"  "&amp;"Năm"&amp;"  " &amp;YEAR(C799))</f>
        <v/>
      </c>
      <c r="AA799" s="169"/>
      <c r="AB799" s="169"/>
      <c r="AC799" s="169"/>
      <c r="AD799" s="169"/>
      <c r="AE799" s="447" t="str">
        <f t="shared" si="31"/>
        <v/>
      </c>
      <c r="AF799" s="169"/>
      <c r="AG799" s="169"/>
    </row>
    <row r="800" spans="2:33" x14ac:dyDescent="0.25">
      <c r="B800" s="169"/>
      <c r="C800" s="170"/>
      <c r="D800" s="443"/>
      <c r="E800" s="169"/>
      <c r="F800" s="171"/>
      <c r="G800" s="169"/>
      <c r="H800" s="169"/>
      <c r="I800" s="172"/>
      <c r="J800" s="172"/>
      <c r="K800" s="173"/>
      <c r="L800" s="173"/>
      <c r="M800" s="173"/>
      <c r="N800" s="174"/>
      <c r="O800" s="444">
        <f t="shared" si="32"/>
        <v>0</v>
      </c>
      <c r="P800" s="169"/>
      <c r="Q800" s="436"/>
      <c r="R800" s="436"/>
      <c r="S800" s="445" t="str">
        <f>IFERROR(IF(R800="",VLOOKUP(Q800,DMKH_NCC!$C$7:$G$150,3,0),VLOOKUP(R800,DMKH_NCC!$C$7:$G$150,3,0)),"")</f>
        <v/>
      </c>
      <c r="T800" s="445" t="str">
        <f>IFERROR(IF(R800="",VLOOKUP(Q800,DMKH_NCC!$C$7:$G$150,4,0),VLOOKUP(R800,DMKH_NCC!$C$7:$G$150,4,0)),"")</f>
        <v/>
      </c>
      <c r="U800" s="446" t="str">
        <f>IFERROR(IF(R800="",VLOOKUP(Q800,DMKH_NCC!$C$7:$G$150,5,0),VLOOKUP(R800,DMKH_NCC!$C$7:$G$150,5,0)),"")</f>
        <v/>
      </c>
      <c r="V800" s="169"/>
      <c r="W800" s="169"/>
      <c r="X800" s="171"/>
      <c r="Y800" s="447" t="str">
        <f>IF($G800="","",IF(OR(MONTH($C800)=1,MONTH($C800)=2,MONTH($C800)=3),1,IF(OR(MONTH($C800)=4,MONTH($C800)=5,MONTH($C800)=6),2,IF(OR(MONTH($C800)=7,MONTH($C800)=8,MONTH($C800)=9),3,IF(OR(MONTH($C800)=10,MONTH($C800)=11,MONTH($C800)=12),4)))))</f>
        <v/>
      </c>
      <c r="Z800" s="447" t="str">
        <f>IF(C800="","","Ngày  "&amp;DAY(C800)&amp; "  "&amp;"Tháng  "&amp;MONTH(C800) &amp;"  "&amp;"Năm"&amp;"  " &amp;YEAR(C800))</f>
        <v/>
      </c>
      <c r="AA800" s="169"/>
      <c r="AB800" s="169"/>
      <c r="AC800" s="169"/>
      <c r="AD800" s="169"/>
      <c r="AE800" s="447" t="str">
        <f t="shared" si="31"/>
        <v/>
      </c>
      <c r="AF800" s="169"/>
      <c r="AG800" s="169"/>
    </row>
    <row r="801" spans="2:33" x14ac:dyDescent="0.25">
      <c r="B801" s="169"/>
      <c r="C801" s="170"/>
      <c r="D801" s="443"/>
      <c r="E801" s="169"/>
      <c r="F801" s="171"/>
      <c r="G801" s="169"/>
      <c r="H801" s="169"/>
      <c r="I801" s="172"/>
      <c r="J801" s="172"/>
      <c r="K801" s="173"/>
      <c r="L801" s="173"/>
      <c r="M801" s="173"/>
      <c r="N801" s="174"/>
      <c r="O801" s="444">
        <f t="shared" si="32"/>
        <v>0</v>
      </c>
      <c r="P801" s="169"/>
      <c r="Q801" s="436"/>
      <c r="R801" s="436"/>
      <c r="S801" s="445" t="str">
        <f>IFERROR(IF(R801="",VLOOKUP(Q801,DMKH_NCC!$C$7:$G$150,3,0),VLOOKUP(R801,DMKH_NCC!$C$7:$G$150,3,0)),"")</f>
        <v/>
      </c>
      <c r="T801" s="445" t="str">
        <f>IFERROR(IF(R801="",VLOOKUP(Q801,DMKH_NCC!$C$7:$G$150,4,0),VLOOKUP(R801,DMKH_NCC!$C$7:$G$150,4,0)),"")</f>
        <v/>
      </c>
      <c r="U801" s="446" t="str">
        <f>IFERROR(IF(R801="",VLOOKUP(Q801,DMKH_NCC!$C$7:$G$150,5,0),VLOOKUP(R801,DMKH_NCC!$C$7:$G$150,5,0)),"")</f>
        <v/>
      </c>
      <c r="V801" s="169"/>
      <c r="W801" s="169"/>
      <c r="X801" s="171"/>
      <c r="Y801" s="447" t="str">
        <f>IF($G801="","",IF(OR(MONTH($C801)=1,MONTH($C801)=2,MONTH($C801)=3),1,IF(OR(MONTH($C801)=4,MONTH($C801)=5,MONTH($C801)=6),2,IF(OR(MONTH($C801)=7,MONTH($C801)=8,MONTH($C801)=9),3,IF(OR(MONTH($C801)=10,MONTH($C801)=11,MONTH($C801)=12),4)))))</f>
        <v/>
      </c>
      <c r="Z801" s="447" t="str">
        <f>IF(C801="","","Ngày  "&amp;DAY(C801)&amp; "  "&amp;"Tháng  "&amp;MONTH(C801) &amp;"  "&amp;"Năm"&amp;"  " &amp;YEAR(C801))</f>
        <v/>
      </c>
      <c r="AA801" s="169"/>
      <c r="AB801" s="169"/>
      <c r="AC801" s="169"/>
      <c r="AD801" s="169"/>
      <c r="AE801" s="447" t="str">
        <f t="shared" si="31"/>
        <v/>
      </c>
      <c r="AF801" s="169"/>
      <c r="AG801" s="169"/>
    </row>
    <row r="802" spans="2:33" x14ac:dyDescent="0.25">
      <c r="B802" s="169"/>
      <c r="C802" s="170"/>
      <c r="D802" s="443"/>
      <c r="E802" s="169"/>
      <c r="F802" s="171"/>
      <c r="G802" s="169"/>
      <c r="H802" s="169"/>
      <c r="I802" s="172"/>
      <c r="J802" s="172"/>
      <c r="K802" s="173"/>
      <c r="L802" s="173"/>
      <c r="M802" s="173"/>
      <c r="N802" s="174"/>
      <c r="O802" s="444">
        <f t="shared" si="32"/>
        <v>0</v>
      </c>
      <c r="P802" s="169"/>
      <c r="Q802" s="436"/>
      <c r="R802" s="436"/>
      <c r="S802" s="445" t="str">
        <f>IFERROR(IF(R802="",VLOOKUP(Q802,DMKH_NCC!$C$7:$G$150,3,0),VLOOKUP(R802,DMKH_NCC!$C$7:$G$150,3,0)),"")</f>
        <v/>
      </c>
      <c r="T802" s="445" t="str">
        <f>IFERROR(IF(R802="",VLOOKUP(Q802,DMKH_NCC!$C$7:$G$150,4,0),VLOOKUP(R802,DMKH_NCC!$C$7:$G$150,4,0)),"")</f>
        <v/>
      </c>
      <c r="U802" s="446" t="str">
        <f>IFERROR(IF(R802="",VLOOKUP(Q802,DMKH_NCC!$C$7:$G$150,5,0),VLOOKUP(R802,DMKH_NCC!$C$7:$G$150,5,0)),"")</f>
        <v/>
      </c>
      <c r="V802" s="169"/>
      <c r="W802" s="169"/>
      <c r="X802" s="171"/>
      <c r="Y802" s="447" t="str">
        <f>IF($G802="","",IF(OR(MONTH($C802)=1,MONTH($C802)=2,MONTH($C802)=3),1,IF(OR(MONTH($C802)=4,MONTH($C802)=5,MONTH($C802)=6),2,IF(OR(MONTH($C802)=7,MONTH($C802)=8,MONTH($C802)=9),3,IF(OR(MONTH($C802)=10,MONTH($C802)=11,MONTH($C802)=12),4)))))</f>
        <v/>
      </c>
      <c r="Z802" s="447" t="str">
        <f>IF(C802="","","Ngày  "&amp;DAY(C802)&amp; "  "&amp;"Tháng  "&amp;MONTH(C802) &amp;"  "&amp;"Năm"&amp;"  " &amp;YEAR(C802))</f>
        <v/>
      </c>
      <c r="AA802" s="169"/>
      <c r="AB802" s="169"/>
      <c r="AC802" s="169"/>
      <c r="AD802" s="169"/>
      <c r="AE802" s="447" t="str">
        <f t="shared" si="31"/>
        <v/>
      </c>
      <c r="AF802" s="169"/>
      <c r="AG802" s="169"/>
    </row>
    <row r="803" spans="2:33" x14ac:dyDescent="0.25">
      <c r="B803" s="169"/>
      <c r="C803" s="170"/>
      <c r="D803" s="443"/>
      <c r="E803" s="169"/>
      <c r="F803" s="171"/>
      <c r="G803" s="169"/>
      <c r="H803" s="169"/>
      <c r="I803" s="172"/>
      <c r="J803" s="172"/>
      <c r="K803" s="173"/>
      <c r="L803" s="173"/>
      <c r="M803" s="173"/>
      <c r="N803" s="174"/>
      <c r="O803" s="444">
        <f t="shared" si="32"/>
        <v>0</v>
      </c>
      <c r="P803" s="169"/>
      <c r="Q803" s="436"/>
      <c r="R803" s="436"/>
      <c r="S803" s="445" t="str">
        <f>IFERROR(IF(R803="",VLOOKUP(Q803,DMKH_NCC!$C$7:$G$150,3,0),VLOOKUP(R803,DMKH_NCC!$C$7:$G$150,3,0)),"")</f>
        <v/>
      </c>
      <c r="T803" s="445" t="str">
        <f>IFERROR(IF(R803="",VLOOKUP(Q803,DMKH_NCC!$C$7:$G$150,4,0),VLOOKUP(R803,DMKH_NCC!$C$7:$G$150,4,0)),"")</f>
        <v/>
      </c>
      <c r="U803" s="446" t="str">
        <f>IFERROR(IF(R803="",VLOOKUP(Q803,DMKH_NCC!$C$7:$G$150,5,0),VLOOKUP(R803,DMKH_NCC!$C$7:$G$150,5,0)),"")</f>
        <v/>
      </c>
      <c r="V803" s="169"/>
      <c r="W803" s="169"/>
      <c r="X803" s="171"/>
      <c r="Y803" s="447" t="str">
        <f>IF($G803="","",IF(OR(MONTH($C803)=1,MONTH($C803)=2,MONTH($C803)=3),1,IF(OR(MONTH($C803)=4,MONTH($C803)=5,MONTH($C803)=6),2,IF(OR(MONTH($C803)=7,MONTH($C803)=8,MONTH($C803)=9),3,IF(OR(MONTH($C803)=10,MONTH($C803)=11,MONTH($C803)=12),4)))))</f>
        <v/>
      </c>
      <c r="Z803" s="447" t="str">
        <f>IF(C803="","","Ngày  "&amp;DAY(C803)&amp; "  "&amp;"Tháng  "&amp;MONTH(C803) &amp;"  "&amp;"Năm"&amp;"  " &amp;YEAR(C803))</f>
        <v/>
      </c>
      <c r="AA803" s="169"/>
      <c r="AB803" s="169"/>
      <c r="AC803" s="169"/>
      <c r="AD803" s="169"/>
      <c r="AE803" s="447" t="str">
        <f t="shared" si="31"/>
        <v/>
      </c>
      <c r="AF803" s="169"/>
      <c r="AG803" s="169"/>
    </row>
    <row r="804" spans="2:33" x14ac:dyDescent="0.25">
      <c r="B804" s="169"/>
      <c r="C804" s="170"/>
      <c r="D804" s="443"/>
      <c r="E804" s="169"/>
      <c r="F804" s="171"/>
      <c r="G804" s="169"/>
      <c r="H804" s="169"/>
      <c r="I804" s="172"/>
      <c r="J804" s="172"/>
      <c r="K804" s="173"/>
      <c r="L804" s="173"/>
      <c r="M804" s="173"/>
      <c r="N804" s="174"/>
      <c r="O804" s="444">
        <f t="shared" si="32"/>
        <v>0</v>
      </c>
      <c r="P804" s="169"/>
      <c r="Q804" s="436"/>
      <c r="R804" s="436"/>
      <c r="S804" s="445" t="str">
        <f>IFERROR(IF(R804="",VLOOKUP(Q804,DMKH_NCC!$C$7:$G$150,3,0),VLOOKUP(R804,DMKH_NCC!$C$7:$G$150,3,0)),"")</f>
        <v/>
      </c>
      <c r="T804" s="445" t="str">
        <f>IFERROR(IF(R804="",VLOOKUP(Q804,DMKH_NCC!$C$7:$G$150,4,0),VLOOKUP(R804,DMKH_NCC!$C$7:$G$150,4,0)),"")</f>
        <v/>
      </c>
      <c r="U804" s="446" t="str">
        <f>IFERROR(IF(R804="",VLOOKUP(Q804,DMKH_NCC!$C$7:$G$150,5,0),VLOOKUP(R804,DMKH_NCC!$C$7:$G$150,5,0)),"")</f>
        <v/>
      </c>
      <c r="V804" s="169"/>
      <c r="W804" s="169"/>
      <c r="X804" s="171"/>
      <c r="Y804" s="447" t="str">
        <f>IF($G804="","",IF(OR(MONTH($C804)=1,MONTH($C804)=2,MONTH($C804)=3),1,IF(OR(MONTH($C804)=4,MONTH($C804)=5,MONTH($C804)=6),2,IF(OR(MONTH($C804)=7,MONTH($C804)=8,MONTH($C804)=9),3,IF(OR(MONTH($C804)=10,MONTH($C804)=11,MONTH($C804)=12),4)))))</f>
        <v/>
      </c>
      <c r="Z804" s="447" t="str">
        <f>IF(C804="","","Ngày  "&amp;DAY(C804)&amp; "  "&amp;"Tháng  "&amp;MONTH(C804) &amp;"  "&amp;"Năm"&amp;"  " &amp;YEAR(C804))</f>
        <v/>
      </c>
      <c r="AA804" s="169"/>
      <c r="AB804" s="169"/>
      <c r="AC804" s="169"/>
      <c r="AD804" s="169"/>
      <c r="AE804" s="447" t="str">
        <f t="shared" si="31"/>
        <v/>
      </c>
      <c r="AF804" s="169"/>
      <c r="AG804" s="169"/>
    </row>
    <row r="805" spans="2:33" x14ac:dyDescent="0.25">
      <c r="B805" s="169"/>
      <c r="C805" s="170"/>
      <c r="D805" s="443"/>
      <c r="E805" s="169"/>
      <c r="F805" s="171"/>
      <c r="G805" s="169"/>
      <c r="H805" s="169"/>
      <c r="I805" s="172"/>
      <c r="J805" s="172"/>
      <c r="K805" s="173"/>
      <c r="L805" s="173"/>
      <c r="M805" s="173"/>
      <c r="N805" s="174"/>
      <c r="O805" s="444">
        <f t="shared" si="32"/>
        <v>0</v>
      </c>
      <c r="P805" s="169"/>
      <c r="Q805" s="436"/>
      <c r="R805" s="436"/>
      <c r="S805" s="445" t="str">
        <f>IFERROR(IF(R805="",VLOOKUP(Q805,DMKH_NCC!$C$7:$G$150,3,0),VLOOKUP(R805,DMKH_NCC!$C$7:$G$150,3,0)),"")</f>
        <v/>
      </c>
      <c r="T805" s="445" t="str">
        <f>IFERROR(IF(R805="",VLOOKUP(Q805,DMKH_NCC!$C$7:$G$150,4,0),VLOOKUP(R805,DMKH_NCC!$C$7:$G$150,4,0)),"")</f>
        <v/>
      </c>
      <c r="U805" s="446" t="str">
        <f>IFERROR(IF(R805="",VLOOKUP(Q805,DMKH_NCC!$C$7:$G$150,5,0),VLOOKUP(R805,DMKH_NCC!$C$7:$G$150,5,0)),"")</f>
        <v/>
      </c>
      <c r="V805" s="169"/>
      <c r="W805" s="169"/>
      <c r="X805" s="171"/>
      <c r="Y805" s="447" t="str">
        <f>IF($G805="","",IF(OR(MONTH($C805)=1,MONTH($C805)=2,MONTH($C805)=3),1,IF(OR(MONTH($C805)=4,MONTH($C805)=5,MONTH($C805)=6),2,IF(OR(MONTH($C805)=7,MONTH($C805)=8,MONTH($C805)=9),3,IF(OR(MONTH($C805)=10,MONTH($C805)=11,MONTH($C805)=12),4)))))</f>
        <v/>
      </c>
      <c r="Z805" s="447" t="str">
        <f>IF(C805="","","Ngày  "&amp;DAY(C805)&amp; "  "&amp;"Tháng  "&amp;MONTH(C805) &amp;"  "&amp;"Năm"&amp;"  " &amp;YEAR(C805))</f>
        <v/>
      </c>
      <c r="AA805" s="169"/>
      <c r="AB805" s="169"/>
      <c r="AC805" s="169"/>
      <c r="AD805" s="169"/>
      <c r="AE805" s="447" t="str">
        <f t="shared" si="31"/>
        <v/>
      </c>
      <c r="AF805" s="169"/>
      <c r="AG805" s="169"/>
    </row>
    <row r="806" spans="2:33" x14ac:dyDescent="0.25">
      <c r="B806" s="169"/>
      <c r="C806" s="170"/>
      <c r="D806" s="443"/>
      <c r="E806" s="169"/>
      <c r="F806" s="171"/>
      <c r="G806" s="169"/>
      <c r="H806" s="169"/>
      <c r="I806" s="172"/>
      <c r="J806" s="172"/>
      <c r="K806" s="173"/>
      <c r="L806" s="173"/>
      <c r="M806" s="173"/>
      <c r="N806" s="174"/>
      <c r="O806" s="444">
        <f t="shared" si="32"/>
        <v>0</v>
      </c>
      <c r="P806" s="169"/>
      <c r="Q806" s="436"/>
      <c r="R806" s="436"/>
      <c r="S806" s="445" t="str">
        <f>IFERROR(IF(R806="",VLOOKUP(Q806,DMKH_NCC!$C$7:$G$150,3,0),VLOOKUP(R806,DMKH_NCC!$C$7:$G$150,3,0)),"")</f>
        <v/>
      </c>
      <c r="T806" s="445" t="str">
        <f>IFERROR(IF(R806="",VLOOKUP(Q806,DMKH_NCC!$C$7:$G$150,4,0),VLOOKUP(R806,DMKH_NCC!$C$7:$G$150,4,0)),"")</f>
        <v/>
      </c>
      <c r="U806" s="446" t="str">
        <f>IFERROR(IF(R806="",VLOOKUP(Q806,DMKH_NCC!$C$7:$G$150,5,0),VLOOKUP(R806,DMKH_NCC!$C$7:$G$150,5,0)),"")</f>
        <v/>
      </c>
      <c r="V806" s="169"/>
      <c r="W806" s="169"/>
      <c r="X806" s="171"/>
      <c r="Y806" s="447" t="str">
        <f>IF($G806="","",IF(OR(MONTH($C806)=1,MONTH($C806)=2,MONTH($C806)=3),1,IF(OR(MONTH($C806)=4,MONTH($C806)=5,MONTH($C806)=6),2,IF(OR(MONTH($C806)=7,MONTH($C806)=8,MONTH($C806)=9),3,IF(OR(MONTH($C806)=10,MONTH($C806)=11,MONTH($C806)=12),4)))))</f>
        <v/>
      </c>
      <c r="Z806" s="447" t="str">
        <f>IF(C806="","","Ngày  "&amp;DAY(C806)&amp; "  "&amp;"Tháng  "&amp;MONTH(C806) &amp;"  "&amp;"Năm"&amp;"  " &amp;YEAR(C806))</f>
        <v/>
      </c>
      <c r="AA806" s="169"/>
      <c r="AB806" s="169"/>
      <c r="AC806" s="169"/>
      <c r="AD806" s="169"/>
      <c r="AE806" s="447" t="str">
        <f t="shared" si="31"/>
        <v/>
      </c>
      <c r="AF806" s="169"/>
      <c r="AG806" s="169"/>
    </row>
    <row r="807" spans="2:33" x14ac:dyDescent="0.25">
      <c r="B807" s="169"/>
      <c r="C807" s="170"/>
      <c r="D807" s="443"/>
      <c r="E807" s="169"/>
      <c r="F807" s="171"/>
      <c r="G807" s="169"/>
      <c r="H807" s="169"/>
      <c r="I807" s="172"/>
      <c r="J807" s="172"/>
      <c r="K807" s="173"/>
      <c r="L807" s="173"/>
      <c r="M807" s="173"/>
      <c r="N807" s="174"/>
      <c r="O807" s="444">
        <f t="shared" si="32"/>
        <v>0</v>
      </c>
      <c r="P807" s="169"/>
      <c r="Q807" s="436"/>
      <c r="R807" s="436"/>
      <c r="S807" s="445" t="str">
        <f>IFERROR(IF(R807="",VLOOKUP(Q807,DMKH_NCC!$C$7:$G$150,3,0),VLOOKUP(R807,DMKH_NCC!$C$7:$G$150,3,0)),"")</f>
        <v/>
      </c>
      <c r="T807" s="445" t="str">
        <f>IFERROR(IF(R807="",VLOOKUP(Q807,DMKH_NCC!$C$7:$G$150,4,0),VLOOKUP(R807,DMKH_NCC!$C$7:$G$150,4,0)),"")</f>
        <v/>
      </c>
      <c r="U807" s="446" t="str">
        <f>IFERROR(IF(R807="",VLOOKUP(Q807,DMKH_NCC!$C$7:$G$150,5,0),VLOOKUP(R807,DMKH_NCC!$C$7:$G$150,5,0)),"")</f>
        <v/>
      </c>
      <c r="V807" s="169"/>
      <c r="W807" s="169"/>
      <c r="X807" s="171"/>
      <c r="Y807" s="447" t="str">
        <f>IF($G807="","",IF(OR(MONTH($C807)=1,MONTH($C807)=2,MONTH($C807)=3),1,IF(OR(MONTH($C807)=4,MONTH($C807)=5,MONTH($C807)=6),2,IF(OR(MONTH($C807)=7,MONTH($C807)=8,MONTH($C807)=9),3,IF(OR(MONTH($C807)=10,MONTH($C807)=11,MONTH($C807)=12),4)))))</f>
        <v/>
      </c>
      <c r="Z807" s="447" t="str">
        <f>IF(C807="","","Ngày  "&amp;DAY(C807)&amp; "  "&amp;"Tháng  "&amp;MONTH(C807) &amp;"  "&amp;"Năm"&amp;"  " &amp;YEAR(C807))</f>
        <v/>
      </c>
      <c r="AA807" s="169"/>
      <c r="AB807" s="169"/>
      <c r="AC807" s="169"/>
      <c r="AD807" s="169"/>
      <c r="AE807" s="447" t="str">
        <f t="shared" si="31"/>
        <v/>
      </c>
      <c r="AF807" s="169"/>
      <c r="AG807" s="169"/>
    </row>
    <row r="808" spans="2:33" x14ac:dyDescent="0.25">
      <c r="B808" s="169"/>
      <c r="C808" s="170"/>
      <c r="D808" s="443"/>
      <c r="E808" s="169"/>
      <c r="F808" s="171"/>
      <c r="G808" s="169"/>
      <c r="H808" s="169"/>
      <c r="I808" s="172"/>
      <c r="J808" s="172"/>
      <c r="K808" s="173"/>
      <c r="L808" s="173"/>
      <c r="M808" s="173"/>
      <c r="N808" s="174"/>
      <c r="O808" s="444">
        <f t="shared" si="32"/>
        <v>0</v>
      </c>
      <c r="P808" s="169"/>
      <c r="Q808" s="436"/>
      <c r="R808" s="436"/>
      <c r="S808" s="445" t="str">
        <f>IFERROR(IF(R808="",VLOOKUP(Q808,DMKH_NCC!$C$7:$G$150,3,0),VLOOKUP(R808,DMKH_NCC!$C$7:$G$150,3,0)),"")</f>
        <v/>
      </c>
      <c r="T808" s="445" t="str">
        <f>IFERROR(IF(R808="",VLOOKUP(Q808,DMKH_NCC!$C$7:$G$150,4,0),VLOOKUP(R808,DMKH_NCC!$C$7:$G$150,4,0)),"")</f>
        <v/>
      </c>
      <c r="U808" s="446" t="str">
        <f>IFERROR(IF(R808="",VLOOKUP(Q808,DMKH_NCC!$C$7:$G$150,5,0),VLOOKUP(R808,DMKH_NCC!$C$7:$G$150,5,0)),"")</f>
        <v/>
      </c>
      <c r="V808" s="169"/>
      <c r="W808" s="169"/>
      <c r="X808" s="171"/>
      <c r="Y808" s="447" t="str">
        <f>IF($G808="","",IF(OR(MONTH($C808)=1,MONTH($C808)=2,MONTH($C808)=3),1,IF(OR(MONTH($C808)=4,MONTH($C808)=5,MONTH($C808)=6),2,IF(OR(MONTH($C808)=7,MONTH($C808)=8,MONTH($C808)=9),3,IF(OR(MONTH($C808)=10,MONTH($C808)=11,MONTH($C808)=12),4)))))</f>
        <v/>
      </c>
      <c r="Z808" s="447" t="str">
        <f>IF(C808="","","Ngày  "&amp;DAY(C808)&amp; "  "&amp;"Tháng  "&amp;MONTH(C808) &amp;"  "&amp;"Năm"&amp;"  " &amp;YEAR(C808))</f>
        <v/>
      </c>
      <c r="AA808" s="169"/>
      <c r="AB808" s="169"/>
      <c r="AC808" s="169"/>
      <c r="AD808" s="169"/>
      <c r="AE808" s="447" t="str">
        <f t="shared" si="31"/>
        <v/>
      </c>
      <c r="AF808" s="169"/>
      <c r="AG808" s="169"/>
    </row>
    <row r="809" spans="2:33" x14ac:dyDescent="0.25">
      <c r="B809" s="169"/>
      <c r="C809" s="170"/>
      <c r="D809" s="443"/>
      <c r="E809" s="169"/>
      <c r="F809" s="171"/>
      <c r="G809" s="169"/>
      <c r="H809" s="169"/>
      <c r="I809" s="172"/>
      <c r="J809" s="172"/>
      <c r="K809" s="173"/>
      <c r="L809" s="173"/>
      <c r="M809" s="173"/>
      <c r="N809" s="174"/>
      <c r="O809" s="444">
        <f t="shared" si="32"/>
        <v>0</v>
      </c>
      <c r="P809" s="169"/>
      <c r="Q809" s="436"/>
      <c r="R809" s="436"/>
      <c r="S809" s="445" t="str">
        <f>IFERROR(IF(R809="",VLOOKUP(Q809,DMKH_NCC!$C$7:$G$150,3,0),VLOOKUP(R809,DMKH_NCC!$C$7:$G$150,3,0)),"")</f>
        <v/>
      </c>
      <c r="T809" s="445" t="str">
        <f>IFERROR(IF(R809="",VLOOKUP(Q809,DMKH_NCC!$C$7:$G$150,4,0),VLOOKUP(R809,DMKH_NCC!$C$7:$G$150,4,0)),"")</f>
        <v/>
      </c>
      <c r="U809" s="446" t="str">
        <f>IFERROR(IF(R809="",VLOOKUP(Q809,DMKH_NCC!$C$7:$G$150,5,0),VLOOKUP(R809,DMKH_NCC!$C$7:$G$150,5,0)),"")</f>
        <v/>
      </c>
      <c r="V809" s="169"/>
      <c r="W809" s="169"/>
      <c r="X809" s="171"/>
      <c r="Y809" s="447" t="str">
        <f>IF($G809="","",IF(OR(MONTH($C809)=1,MONTH($C809)=2,MONTH($C809)=3),1,IF(OR(MONTH($C809)=4,MONTH($C809)=5,MONTH($C809)=6),2,IF(OR(MONTH($C809)=7,MONTH($C809)=8,MONTH($C809)=9),3,IF(OR(MONTH($C809)=10,MONTH($C809)=11,MONTH($C809)=12),4)))))</f>
        <v/>
      </c>
      <c r="Z809" s="447" t="str">
        <f>IF(C809="","","Ngày  "&amp;DAY(C809)&amp; "  "&amp;"Tháng  "&amp;MONTH(C809) &amp;"  "&amp;"Năm"&amp;"  " &amp;YEAR(C809))</f>
        <v/>
      </c>
      <c r="AA809" s="169"/>
      <c r="AB809" s="169"/>
      <c r="AC809" s="169"/>
      <c r="AD809" s="169"/>
      <c r="AE809" s="447" t="str">
        <f t="shared" si="31"/>
        <v/>
      </c>
      <c r="AF809" s="169"/>
      <c r="AG809" s="169"/>
    </row>
    <row r="810" spans="2:33" x14ac:dyDescent="0.25">
      <c r="B810" s="169"/>
      <c r="C810" s="170"/>
      <c r="D810" s="443"/>
      <c r="E810" s="169"/>
      <c r="F810" s="171"/>
      <c r="G810" s="169"/>
      <c r="H810" s="169"/>
      <c r="I810" s="172"/>
      <c r="J810" s="172"/>
      <c r="K810" s="173"/>
      <c r="L810" s="173"/>
      <c r="M810" s="173"/>
      <c r="N810" s="174"/>
      <c r="O810" s="444">
        <f t="shared" si="32"/>
        <v>0</v>
      </c>
      <c r="P810" s="169"/>
      <c r="Q810" s="436"/>
      <c r="R810" s="436"/>
      <c r="S810" s="445" t="str">
        <f>IFERROR(IF(R810="",VLOOKUP(Q810,DMKH_NCC!$C$7:$G$150,3,0),VLOOKUP(R810,DMKH_NCC!$C$7:$G$150,3,0)),"")</f>
        <v/>
      </c>
      <c r="T810" s="445" t="str">
        <f>IFERROR(IF(R810="",VLOOKUP(Q810,DMKH_NCC!$C$7:$G$150,4,0),VLOOKUP(R810,DMKH_NCC!$C$7:$G$150,4,0)),"")</f>
        <v/>
      </c>
      <c r="U810" s="446" t="str">
        <f>IFERROR(IF(R810="",VLOOKUP(Q810,DMKH_NCC!$C$7:$G$150,5,0),VLOOKUP(R810,DMKH_NCC!$C$7:$G$150,5,0)),"")</f>
        <v/>
      </c>
      <c r="V810" s="169"/>
      <c r="W810" s="169"/>
      <c r="X810" s="171"/>
      <c r="Y810" s="447" t="str">
        <f>IF($G810="","",IF(OR(MONTH($C810)=1,MONTH($C810)=2,MONTH($C810)=3),1,IF(OR(MONTH($C810)=4,MONTH($C810)=5,MONTH($C810)=6),2,IF(OR(MONTH($C810)=7,MONTH($C810)=8,MONTH($C810)=9),3,IF(OR(MONTH($C810)=10,MONTH($C810)=11,MONTH($C810)=12),4)))))</f>
        <v/>
      </c>
      <c r="Z810" s="447" t="str">
        <f>IF(C810="","","Ngày  "&amp;DAY(C810)&amp; "  "&amp;"Tháng  "&amp;MONTH(C810) &amp;"  "&amp;"Năm"&amp;"  " &amp;YEAR(C810))</f>
        <v/>
      </c>
      <c r="AA810" s="169"/>
      <c r="AB810" s="169"/>
      <c r="AC810" s="169"/>
      <c r="AD810" s="169"/>
      <c r="AE810" s="447" t="str">
        <f t="shared" si="31"/>
        <v/>
      </c>
      <c r="AF810" s="169"/>
      <c r="AG810" s="169"/>
    </row>
    <row r="811" spans="2:33" x14ac:dyDescent="0.25">
      <c r="B811" s="169"/>
      <c r="C811" s="170"/>
      <c r="D811" s="443"/>
      <c r="E811" s="169"/>
      <c r="F811" s="171"/>
      <c r="G811" s="169"/>
      <c r="H811" s="169"/>
      <c r="I811" s="172"/>
      <c r="J811" s="172"/>
      <c r="K811" s="173"/>
      <c r="L811" s="173"/>
      <c r="M811" s="173"/>
      <c r="N811" s="174"/>
      <c r="O811" s="444">
        <f t="shared" si="32"/>
        <v>0</v>
      </c>
      <c r="P811" s="169"/>
      <c r="Q811" s="436"/>
      <c r="R811" s="436"/>
      <c r="S811" s="445" t="str">
        <f>IFERROR(IF(R811="",VLOOKUP(Q811,DMKH_NCC!$C$7:$G$150,3,0),VLOOKUP(R811,DMKH_NCC!$C$7:$G$150,3,0)),"")</f>
        <v/>
      </c>
      <c r="T811" s="445" t="str">
        <f>IFERROR(IF(R811="",VLOOKUP(Q811,DMKH_NCC!$C$7:$G$150,4,0),VLOOKUP(R811,DMKH_NCC!$C$7:$G$150,4,0)),"")</f>
        <v/>
      </c>
      <c r="U811" s="446" t="str">
        <f>IFERROR(IF(R811="",VLOOKUP(Q811,DMKH_NCC!$C$7:$G$150,5,0),VLOOKUP(R811,DMKH_NCC!$C$7:$G$150,5,0)),"")</f>
        <v/>
      </c>
      <c r="V811" s="169"/>
      <c r="W811" s="169"/>
      <c r="X811" s="171"/>
      <c r="Y811" s="447" t="str">
        <f>IF($G811="","",IF(OR(MONTH($C811)=1,MONTH($C811)=2,MONTH($C811)=3),1,IF(OR(MONTH($C811)=4,MONTH($C811)=5,MONTH($C811)=6),2,IF(OR(MONTH($C811)=7,MONTH($C811)=8,MONTH($C811)=9),3,IF(OR(MONTH($C811)=10,MONTH($C811)=11,MONTH($C811)=12),4)))))</f>
        <v/>
      </c>
      <c r="Z811" s="447" t="str">
        <f>IF(C811="","","Ngày  "&amp;DAY(C811)&amp; "  "&amp;"Tháng  "&amp;MONTH(C811) &amp;"  "&amp;"Năm"&amp;"  " &amp;YEAR(C811))</f>
        <v/>
      </c>
      <c r="AA811" s="169"/>
      <c r="AB811" s="169"/>
      <c r="AC811" s="169"/>
      <c r="AD811" s="169"/>
      <c r="AE811" s="447" t="str">
        <f t="shared" si="31"/>
        <v/>
      </c>
      <c r="AF811" s="169"/>
      <c r="AG811" s="169"/>
    </row>
    <row r="812" spans="2:33" x14ac:dyDescent="0.25">
      <c r="B812" s="169"/>
      <c r="C812" s="170"/>
      <c r="D812" s="443"/>
      <c r="E812" s="169"/>
      <c r="F812" s="171"/>
      <c r="G812" s="169"/>
      <c r="H812" s="169"/>
      <c r="I812" s="172"/>
      <c r="J812" s="172"/>
      <c r="K812" s="173"/>
      <c r="L812" s="173"/>
      <c r="M812" s="173"/>
      <c r="N812" s="174"/>
      <c r="O812" s="444">
        <f t="shared" si="32"/>
        <v>0</v>
      </c>
      <c r="P812" s="169"/>
      <c r="Q812" s="436"/>
      <c r="R812" s="436"/>
      <c r="S812" s="445" t="str">
        <f>IFERROR(IF(R812="",VLOOKUP(Q812,DMKH_NCC!$C$7:$G$150,3,0),VLOOKUP(R812,DMKH_NCC!$C$7:$G$150,3,0)),"")</f>
        <v/>
      </c>
      <c r="T812" s="445" t="str">
        <f>IFERROR(IF(R812="",VLOOKUP(Q812,DMKH_NCC!$C$7:$G$150,4,0),VLOOKUP(R812,DMKH_NCC!$C$7:$G$150,4,0)),"")</f>
        <v/>
      </c>
      <c r="U812" s="446" t="str">
        <f>IFERROR(IF(R812="",VLOOKUP(Q812,DMKH_NCC!$C$7:$G$150,5,0),VLOOKUP(R812,DMKH_NCC!$C$7:$G$150,5,0)),"")</f>
        <v/>
      </c>
      <c r="V812" s="169"/>
      <c r="W812" s="169"/>
      <c r="X812" s="171"/>
      <c r="Y812" s="447" t="str">
        <f>IF($G812="","",IF(OR(MONTH($C812)=1,MONTH($C812)=2,MONTH($C812)=3),1,IF(OR(MONTH($C812)=4,MONTH($C812)=5,MONTH($C812)=6),2,IF(OR(MONTH($C812)=7,MONTH($C812)=8,MONTH($C812)=9),3,IF(OR(MONTH($C812)=10,MONTH($C812)=11,MONTH($C812)=12),4)))))</f>
        <v/>
      </c>
      <c r="Z812" s="447" t="str">
        <f>IF(C812="","","Ngày  "&amp;DAY(C812)&amp; "  "&amp;"Tháng  "&amp;MONTH(C812) &amp;"  "&amp;"Năm"&amp;"  " &amp;YEAR(C812))</f>
        <v/>
      </c>
      <c r="AA812" s="169"/>
      <c r="AB812" s="169"/>
      <c r="AC812" s="169"/>
      <c r="AD812" s="169"/>
      <c r="AE812" s="447" t="str">
        <f t="shared" si="31"/>
        <v/>
      </c>
      <c r="AF812" s="169"/>
      <c r="AG812" s="169"/>
    </row>
    <row r="813" spans="2:33" x14ac:dyDescent="0.25">
      <c r="B813" s="169"/>
      <c r="C813" s="170"/>
      <c r="D813" s="443"/>
      <c r="E813" s="169"/>
      <c r="F813" s="171"/>
      <c r="G813" s="169"/>
      <c r="H813" s="169"/>
      <c r="I813" s="172"/>
      <c r="J813" s="172"/>
      <c r="K813" s="173"/>
      <c r="L813" s="173"/>
      <c r="M813" s="173"/>
      <c r="N813" s="174"/>
      <c r="O813" s="444">
        <f t="shared" si="32"/>
        <v>0</v>
      </c>
      <c r="P813" s="169"/>
      <c r="Q813" s="436"/>
      <c r="R813" s="436"/>
      <c r="S813" s="445" t="str">
        <f>IFERROR(IF(R813="",VLOOKUP(Q813,DMKH_NCC!$C$7:$G$150,3,0),VLOOKUP(R813,DMKH_NCC!$C$7:$G$150,3,0)),"")</f>
        <v/>
      </c>
      <c r="T813" s="445" t="str">
        <f>IFERROR(IF(R813="",VLOOKUP(Q813,DMKH_NCC!$C$7:$G$150,4,0),VLOOKUP(R813,DMKH_NCC!$C$7:$G$150,4,0)),"")</f>
        <v/>
      </c>
      <c r="U813" s="446" t="str">
        <f>IFERROR(IF(R813="",VLOOKUP(Q813,DMKH_NCC!$C$7:$G$150,5,0),VLOOKUP(R813,DMKH_NCC!$C$7:$G$150,5,0)),"")</f>
        <v/>
      </c>
      <c r="V813" s="169"/>
      <c r="W813" s="169"/>
      <c r="X813" s="171"/>
      <c r="Y813" s="447" t="str">
        <f>IF($G813="","",IF(OR(MONTH($C813)=1,MONTH($C813)=2,MONTH($C813)=3),1,IF(OR(MONTH($C813)=4,MONTH($C813)=5,MONTH($C813)=6),2,IF(OR(MONTH($C813)=7,MONTH($C813)=8,MONTH($C813)=9),3,IF(OR(MONTH($C813)=10,MONTH($C813)=11,MONTH($C813)=12),4)))))</f>
        <v/>
      </c>
      <c r="Z813" s="447" t="str">
        <f>IF(C813="","","Ngày  "&amp;DAY(C813)&amp; "  "&amp;"Tháng  "&amp;MONTH(C813) &amp;"  "&amp;"Năm"&amp;"  " &amp;YEAR(C813))</f>
        <v/>
      </c>
      <c r="AA813" s="169"/>
      <c r="AB813" s="169"/>
      <c r="AC813" s="169"/>
      <c r="AD813" s="169"/>
      <c r="AE813" s="447" t="str">
        <f t="shared" si="31"/>
        <v/>
      </c>
      <c r="AF813" s="169"/>
      <c r="AG813" s="169"/>
    </row>
    <row r="814" spans="2:33" x14ac:dyDescent="0.25">
      <c r="B814" s="169"/>
      <c r="C814" s="170"/>
      <c r="D814" s="443"/>
      <c r="E814" s="169"/>
      <c r="F814" s="171"/>
      <c r="G814" s="169"/>
      <c r="H814" s="169"/>
      <c r="I814" s="172"/>
      <c r="J814" s="172"/>
      <c r="K814" s="173"/>
      <c r="L814" s="173"/>
      <c r="M814" s="173"/>
      <c r="N814" s="174"/>
      <c r="O814" s="444">
        <f t="shared" si="32"/>
        <v>0</v>
      </c>
      <c r="P814" s="169"/>
      <c r="Q814" s="436"/>
      <c r="R814" s="436"/>
      <c r="S814" s="445" t="str">
        <f>IFERROR(IF(R814="",VLOOKUP(Q814,DMKH_NCC!$C$7:$G$150,3,0),VLOOKUP(R814,DMKH_NCC!$C$7:$G$150,3,0)),"")</f>
        <v/>
      </c>
      <c r="T814" s="445" t="str">
        <f>IFERROR(IF(R814="",VLOOKUP(Q814,DMKH_NCC!$C$7:$G$150,4,0),VLOOKUP(R814,DMKH_NCC!$C$7:$G$150,4,0)),"")</f>
        <v/>
      </c>
      <c r="U814" s="446" t="str">
        <f>IFERROR(IF(R814="",VLOOKUP(Q814,DMKH_NCC!$C$7:$G$150,5,0),VLOOKUP(R814,DMKH_NCC!$C$7:$G$150,5,0)),"")</f>
        <v/>
      </c>
      <c r="V814" s="169"/>
      <c r="W814" s="169"/>
      <c r="X814" s="171"/>
      <c r="Y814" s="447" t="str">
        <f>IF($G814="","",IF(OR(MONTH($C814)=1,MONTH($C814)=2,MONTH($C814)=3),1,IF(OR(MONTH($C814)=4,MONTH($C814)=5,MONTH($C814)=6),2,IF(OR(MONTH($C814)=7,MONTH($C814)=8,MONTH($C814)=9),3,IF(OR(MONTH($C814)=10,MONTH($C814)=11,MONTH($C814)=12),4)))))</f>
        <v/>
      </c>
      <c r="Z814" s="447" t="str">
        <f>IF(C814="","","Ngày  "&amp;DAY(C814)&amp; "  "&amp;"Tháng  "&amp;MONTH(C814) &amp;"  "&amp;"Năm"&amp;"  " &amp;YEAR(C814))</f>
        <v/>
      </c>
      <c r="AA814" s="169"/>
      <c r="AB814" s="169"/>
      <c r="AC814" s="169"/>
      <c r="AD814" s="169"/>
      <c r="AE814" s="447" t="str">
        <f t="shared" si="31"/>
        <v/>
      </c>
      <c r="AF814" s="169"/>
      <c r="AG814" s="169"/>
    </row>
    <row r="815" spans="2:33" x14ac:dyDescent="0.25">
      <c r="B815" s="169"/>
      <c r="C815" s="170"/>
      <c r="D815" s="443"/>
      <c r="E815" s="169"/>
      <c r="F815" s="171"/>
      <c r="G815" s="169"/>
      <c r="H815" s="169"/>
      <c r="I815" s="172"/>
      <c r="J815" s="172"/>
      <c r="K815" s="173"/>
      <c r="L815" s="173"/>
      <c r="M815" s="173"/>
      <c r="N815" s="174"/>
      <c r="O815" s="444">
        <f t="shared" si="32"/>
        <v>0</v>
      </c>
      <c r="P815" s="169"/>
      <c r="Q815" s="436"/>
      <c r="R815" s="436"/>
      <c r="S815" s="445" t="str">
        <f>IFERROR(IF(R815="",VLOOKUP(Q815,DMKH_NCC!$C$7:$G$150,3,0),VLOOKUP(R815,DMKH_NCC!$C$7:$G$150,3,0)),"")</f>
        <v/>
      </c>
      <c r="T815" s="445" t="str">
        <f>IFERROR(IF(R815="",VLOOKUP(Q815,DMKH_NCC!$C$7:$G$150,4,0),VLOOKUP(R815,DMKH_NCC!$C$7:$G$150,4,0)),"")</f>
        <v/>
      </c>
      <c r="U815" s="446" t="str">
        <f>IFERROR(IF(R815="",VLOOKUP(Q815,DMKH_NCC!$C$7:$G$150,5,0),VLOOKUP(R815,DMKH_NCC!$C$7:$G$150,5,0)),"")</f>
        <v/>
      </c>
      <c r="V815" s="169"/>
      <c r="W815" s="169"/>
      <c r="X815" s="171"/>
      <c r="Y815" s="447" t="str">
        <f>IF($G815="","",IF(OR(MONTH($C815)=1,MONTH($C815)=2,MONTH($C815)=3),1,IF(OR(MONTH($C815)=4,MONTH($C815)=5,MONTH($C815)=6),2,IF(OR(MONTH($C815)=7,MONTH($C815)=8,MONTH($C815)=9),3,IF(OR(MONTH($C815)=10,MONTH($C815)=11,MONTH($C815)=12),4)))))</f>
        <v/>
      </c>
      <c r="Z815" s="447" t="str">
        <f>IF(C815="","","Ngày  "&amp;DAY(C815)&amp; "  "&amp;"Tháng  "&amp;MONTH(C815) &amp;"  "&amp;"Năm"&amp;"  " &amp;YEAR(C815))</f>
        <v/>
      </c>
      <c r="AA815" s="169"/>
      <c r="AB815" s="169"/>
      <c r="AC815" s="169"/>
      <c r="AD815" s="169"/>
      <c r="AE815" s="447" t="str">
        <f t="shared" si="31"/>
        <v/>
      </c>
      <c r="AF815" s="169"/>
      <c r="AG815" s="169"/>
    </row>
    <row r="816" spans="2:33" x14ac:dyDescent="0.25">
      <c r="B816" s="169"/>
      <c r="C816" s="170"/>
      <c r="D816" s="443"/>
      <c r="E816" s="169"/>
      <c r="F816" s="171"/>
      <c r="G816" s="169"/>
      <c r="H816" s="169"/>
      <c r="I816" s="172"/>
      <c r="J816" s="172"/>
      <c r="K816" s="173"/>
      <c r="L816" s="173"/>
      <c r="M816" s="173"/>
      <c r="N816" s="174"/>
      <c r="O816" s="444">
        <f t="shared" si="32"/>
        <v>0</v>
      </c>
      <c r="P816" s="169"/>
      <c r="Q816" s="436"/>
      <c r="R816" s="436"/>
      <c r="S816" s="445" t="str">
        <f>IFERROR(IF(R816="",VLOOKUP(Q816,DMKH_NCC!$C$7:$G$150,3,0),VLOOKUP(R816,DMKH_NCC!$C$7:$G$150,3,0)),"")</f>
        <v/>
      </c>
      <c r="T816" s="445" t="str">
        <f>IFERROR(IF(R816="",VLOOKUP(Q816,DMKH_NCC!$C$7:$G$150,4,0),VLOOKUP(R816,DMKH_NCC!$C$7:$G$150,4,0)),"")</f>
        <v/>
      </c>
      <c r="U816" s="446" t="str">
        <f>IFERROR(IF(R816="",VLOOKUP(Q816,DMKH_NCC!$C$7:$G$150,5,0),VLOOKUP(R816,DMKH_NCC!$C$7:$G$150,5,0)),"")</f>
        <v/>
      </c>
      <c r="V816" s="169"/>
      <c r="W816" s="169"/>
      <c r="X816" s="171"/>
      <c r="Y816" s="447" t="str">
        <f>IF($G816="","",IF(OR(MONTH($C816)=1,MONTH($C816)=2,MONTH($C816)=3),1,IF(OR(MONTH($C816)=4,MONTH($C816)=5,MONTH($C816)=6),2,IF(OR(MONTH($C816)=7,MONTH($C816)=8,MONTH($C816)=9),3,IF(OR(MONTH($C816)=10,MONTH($C816)=11,MONTH($C816)=12),4)))))</f>
        <v/>
      </c>
      <c r="Z816" s="447" t="str">
        <f>IF(C816="","","Ngày  "&amp;DAY(C816)&amp; "  "&amp;"Tháng  "&amp;MONTH(C816) &amp;"  "&amp;"Năm"&amp;"  " &amp;YEAR(C816))</f>
        <v/>
      </c>
      <c r="AA816" s="169"/>
      <c r="AB816" s="169"/>
      <c r="AC816" s="169"/>
      <c r="AD816" s="169"/>
      <c r="AE816" s="447" t="str">
        <f t="shared" si="31"/>
        <v/>
      </c>
      <c r="AF816" s="169"/>
      <c r="AG816" s="169"/>
    </row>
    <row r="817" spans="2:33" x14ac:dyDescent="0.25">
      <c r="B817" s="169"/>
      <c r="C817" s="170"/>
      <c r="D817" s="443"/>
      <c r="E817" s="169"/>
      <c r="F817" s="171"/>
      <c r="G817" s="169"/>
      <c r="H817" s="169"/>
      <c r="I817" s="172"/>
      <c r="J817" s="172"/>
      <c r="K817" s="173"/>
      <c r="L817" s="173"/>
      <c r="M817" s="173"/>
      <c r="N817" s="174"/>
      <c r="O817" s="444">
        <f t="shared" si="32"/>
        <v>0</v>
      </c>
      <c r="P817" s="169"/>
      <c r="Q817" s="436"/>
      <c r="R817" s="436"/>
      <c r="S817" s="445" t="str">
        <f>IFERROR(IF(R817="",VLOOKUP(Q817,DMKH_NCC!$C$7:$G$150,3,0),VLOOKUP(R817,DMKH_NCC!$C$7:$G$150,3,0)),"")</f>
        <v/>
      </c>
      <c r="T817" s="445" t="str">
        <f>IFERROR(IF(R817="",VLOOKUP(Q817,DMKH_NCC!$C$7:$G$150,4,0),VLOOKUP(R817,DMKH_NCC!$C$7:$G$150,4,0)),"")</f>
        <v/>
      </c>
      <c r="U817" s="446" t="str">
        <f>IFERROR(IF(R817="",VLOOKUP(Q817,DMKH_NCC!$C$7:$G$150,5,0),VLOOKUP(R817,DMKH_NCC!$C$7:$G$150,5,0)),"")</f>
        <v/>
      </c>
      <c r="V817" s="169"/>
      <c r="W817" s="169"/>
      <c r="X817" s="171"/>
      <c r="Y817" s="447" t="str">
        <f>IF($G817="","",IF(OR(MONTH($C817)=1,MONTH($C817)=2,MONTH($C817)=3),1,IF(OR(MONTH($C817)=4,MONTH($C817)=5,MONTH($C817)=6),2,IF(OR(MONTH($C817)=7,MONTH($C817)=8,MONTH($C817)=9),3,IF(OR(MONTH($C817)=10,MONTH($C817)=11,MONTH($C817)=12),4)))))</f>
        <v/>
      </c>
      <c r="Z817" s="447" t="str">
        <f>IF(C817="","","Ngày  "&amp;DAY(C817)&amp; "  "&amp;"Tháng  "&amp;MONTH(C817) &amp;"  "&amp;"Năm"&amp;"  " &amp;YEAR(C817))</f>
        <v/>
      </c>
      <c r="AA817" s="169"/>
      <c r="AB817" s="169"/>
      <c r="AC817" s="169"/>
      <c r="AD817" s="169"/>
      <c r="AE817" s="447" t="str">
        <f t="shared" si="31"/>
        <v/>
      </c>
      <c r="AF817" s="169"/>
      <c r="AG817" s="169"/>
    </row>
    <row r="818" spans="2:33" x14ac:dyDescent="0.25">
      <c r="B818" s="169"/>
      <c r="C818" s="170"/>
      <c r="D818" s="443"/>
      <c r="E818" s="169"/>
      <c r="F818" s="171"/>
      <c r="G818" s="169"/>
      <c r="H818" s="169"/>
      <c r="I818" s="172"/>
      <c r="J818" s="172"/>
      <c r="K818" s="173"/>
      <c r="L818" s="173"/>
      <c r="M818" s="173"/>
      <c r="N818" s="174"/>
      <c r="O818" s="444">
        <f t="shared" si="32"/>
        <v>0</v>
      </c>
      <c r="P818" s="169"/>
      <c r="Q818" s="436"/>
      <c r="R818" s="436"/>
      <c r="S818" s="445" t="str">
        <f>IFERROR(IF(R818="",VLOOKUP(Q818,DMKH_NCC!$C$7:$G$150,3,0),VLOOKUP(R818,DMKH_NCC!$C$7:$G$150,3,0)),"")</f>
        <v/>
      </c>
      <c r="T818" s="445" t="str">
        <f>IFERROR(IF(R818="",VLOOKUP(Q818,DMKH_NCC!$C$7:$G$150,4,0),VLOOKUP(R818,DMKH_NCC!$C$7:$G$150,4,0)),"")</f>
        <v/>
      </c>
      <c r="U818" s="446" t="str">
        <f>IFERROR(IF(R818="",VLOOKUP(Q818,DMKH_NCC!$C$7:$G$150,5,0),VLOOKUP(R818,DMKH_NCC!$C$7:$G$150,5,0)),"")</f>
        <v/>
      </c>
      <c r="V818" s="169"/>
      <c r="W818" s="169"/>
      <c r="X818" s="171"/>
      <c r="Y818" s="447" t="str">
        <f>IF($G818="","",IF(OR(MONTH($C818)=1,MONTH($C818)=2,MONTH($C818)=3),1,IF(OR(MONTH($C818)=4,MONTH($C818)=5,MONTH($C818)=6),2,IF(OR(MONTH($C818)=7,MONTH($C818)=8,MONTH($C818)=9),3,IF(OR(MONTH($C818)=10,MONTH($C818)=11,MONTH($C818)=12),4)))))</f>
        <v/>
      </c>
      <c r="Z818" s="447" t="str">
        <f>IF(C818="","","Ngày  "&amp;DAY(C818)&amp; "  "&amp;"Tháng  "&amp;MONTH(C818) &amp;"  "&amp;"Năm"&amp;"  " &amp;YEAR(C818))</f>
        <v/>
      </c>
      <c r="AA818" s="169"/>
      <c r="AB818" s="169"/>
      <c r="AC818" s="169"/>
      <c r="AD818" s="169"/>
      <c r="AE818" s="447" t="str">
        <f t="shared" si="31"/>
        <v/>
      </c>
      <c r="AF818" s="169"/>
      <c r="AG818" s="169"/>
    </row>
    <row r="819" spans="2:33" x14ac:dyDescent="0.25">
      <c r="B819" s="169"/>
      <c r="C819" s="170"/>
      <c r="D819" s="443"/>
      <c r="E819" s="169"/>
      <c r="F819" s="171"/>
      <c r="G819" s="169"/>
      <c r="H819" s="169"/>
      <c r="I819" s="172"/>
      <c r="J819" s="172"/>
      <c r="K819" s="173"/>
      <c r="L819" s="173"/>
      <c r="M819" s="173"/>
      <c r="N819" s="174"/>
      <c r="O819" s="444">
        <f t="shared" si="32"/>
        <v>0</v>
      </c>
      <c r="P819" s="169"/>
      <c r="Q819" s="436"/>
      <c r="R819" s="436"/>
      <c r="S819" s="445" t="str">
        <f>IFERROR(IF(R819="",VLOOKUP(Q819,DMKH_NCC!$C$7:$G$150,3,0),VLOOKUP(R819,DMKH_NCC!$C$7:$G$150,3,0)),"")</f>
        <v/>
      </c>
      <c r="T819" s="445" t="str">
        <f>IFERROR(IF(R819="",VLOOKUP(Q819,DMKH_NCC!$C$7:$G$150,4,0),VLOOKUP(R819,DMKH_NCC!$C$7:$G$150,4,0)),"")</f>
        <v/>
      </c>
      <c r="U819" s="446" t="str">
        <f>IFERROR(IF(R819="",VLOOKUP(Q819,DMKH_NCC!$C$7:$G$150,5,0),VLOOKUP(R819,DMKH_NCC!$C$7:$G$150,5,0)),"")</f>
        <v/>
      </c>
      <c r="V819" s="169"/>
      <c r="W819" s="169"/>
      <c r="X819" s="171"/>
      <c r="Y819" s="447" t="str">
        <f>IF($G819="","",IF(OR(MONTH($C819)=1,MONTH($C819)=2,MONTH($C819)=3),1,IF(OR(MONTH($C819)=4,MONTH($C819)=5,MONTH($C819)=6),2,IF(OR(MONTH($C819)=7,MONTH($C819)=8,MONTH($C819)=9),3,IF(OR(MONTH($C819)=10,MONTH($C819)=11,MONTH($C819)=12),4)))))</f>
        <v/>
      </c>
      <c r="Z819" s="447" t="str">
        <f>IF(C819="","","Ngày  "&amp;DAY(C819)&amp; "  "&amp;"Tháng  "&amp;MONTH(C819) &amp;"  "&amp;"Năm"&amp;"  " &amp;YEAR(C819))</f>
        <v/>
      </c>
      <c r="AA819" s="169"/>
      <c r="AB819" s="169"/>
      <c r="AC819" s="169"/>
      <c r="AD819" s="169"/>
      <c r="AE819" s="447" t="str">
        <f t="shared" si="31"/>
        <v/>
      </c>
      <c r="AF819" s="169"/>
      <c r="AG819" s="169"/>
    </row>
    <row r="820" spans="2:33" x14ac:dyDescent="0.25">
      <c r="B820" s="169"/>
      <c r="C820" s="170"/>
      <c r="D820" s="443"/>
      <c r="E820" s="169"/>
      <c r="F820" s="171"/>
      <c r="G820" s="169"/>
      <c r="H820" s="169"/>
      <c r="I820" s="172"/>
      <c r="J820" s="172"/>
      <c r="K820" s="173"/>
      <c r="L820" s="173"/>
      <c r="M820" s="173"/>
      <c r="N820" s="174"/>
      <c r="O820" s="444">
        <f t="shared" si="32"/>
        <v>0</v>
      </c>
      <c r="P820" s="169"/>
      <c r="Q820" s="436"/>
      <c r="R820" s="436"/>
      <c r="S820" s="445" t="str">
        <f>IFERROR(IF(R820="",VLOOKUP(Q820,DMKH_NCC!$C$7:$G$150,3,0),VLOOKUP(R820,DMKH_NCC!$C$7:$G$150,3,0)),"")</f>
        <v/>
      </c>
      <c r="T820" s="445" t="str">
        <f>IFERROR(IF(R820="",VLOOKUP(Q820,DMKH_NCC!$C$7:$G$150,4,0),VLOOKUP(R820,DMKH_NCC!$C$7:$G$150,4,0)),"")</f>
        <v/>
      </c>
      <c r="U820" s="446" t="str">
        <f>IFERROR(IF(R820="",VLOOKUP(Q820,DMKH_NCC!$C$7:$G$150,5,0),VLOOKUP(R820,DMKH_NCC!$C$7:$G$150,5,0)),"")</f>
        <v/>
      </c>
      <c r="V820" s="169"/>
      <c r="W820" s="169"/>
      <c r="X820" s="171"/>
      <c r="Y820" s="447" t="str">
        <f>IF($G820="","",IF(OR(MONTH($C820)=1,MONTH($C820)=2,MONTH($C820)=3),1,IF(OR(MONTH($C820)=4,MONTH($C820)=5,MONTH($C820)=6),2,IF(OR(MONTH($C820)=7,MONTH($C820)=8,MONTH($C820)=9),3,IF(OR(MONTH($C820)=10,MONTH($C820)=11,MONTH($C820)=12),4)))))</f>
        <v/>
      </c>
      <c r="Z820" s="447" t="str">
        <f>IF(C820="","","Ngày  "&amp;DAY(C820)&amp; "  "&amp;"Tháng  "&amp;MONTH(C820) &amp;"  "&amp;"Năm"&amp;"  " &amp;YEAR(C820))</f>
        <v/>
      </c>
      <c r="AA820" s="169"/>
      <c r="AB820" s="169"/>
      <c r="AC820" s="169"/>
      <c r="AD820" s="169"/>
      <c r="AE820" s="447" t="str">
        <f t="shared" si="31"/>
        <v/>
      </c>
      <c r="AF820" s="169"/>
      <c r="AG820" s="169"/>
    </row>
    <row r="821" spans="2:33" x14ac:dyDescent="0.25">
      <c r="B821" s="169"/>
      <c r="C821" s="170"/>
      <c r="D821" s="443"/>
      <c r="E821" s="169"/>
      <c r="F821" s="171"/>
      <c r="G821" s="169"/>
      <c r="H821" s="169"/>
      <c r="I821" s="172"/>
      <c r="J821" s="172"/>
      <c r="K821" s="173"/>
      <c r="L821" s="173"/>
      <c r="M821" s="173"/>
      <c r="N821" s="174"/>
      <c r="O821" s="444">
        <f t="shared" si="32"/>
        <v>0</v>
      </c>
      <c r="P821" s="169"/>
      <c r="Q821" s="436"/>
      <c r="R821" s="436"/>
      <c r="S821" s="445" t="str">
        <f>IFERROR(IF(R821="",VLOOKUP(Q821,DMKH_NCC!$C$7:$G$150,3,0),VLOOKUP(R821,DMKH_NCC!$C$7:$G$150,3,0)),"")</f>
        <v/>
      </c>
      <c r="T821" s="445" t="str">
        <f>IFERROR(IF(R821="",VLOOKUP(Q821,DMKH_NCC!$C$7:$G$150,4,0),VLOOKUP(R821,DMKH_NCC!$C$7:$G$150,4,0)),"")</f>
        <v/>
      </c>
      <c r="U821" s="446" t="str">
        <f>IFERROR(IF(R821="",VLOOKUP(Q821,DMKH_NCC!$C$7:$G$150,5,0),VLOOKUP(R821,DMKH_NCC!$C$7:$G$150,5,0)),"")</f>
        <v/>
      </c>
      <c r="V821" s="169"/>
      <c r="W821" s="169"/>
      <c r="X821" s="171"/>
      <c r="Y821" s="447" t="str">
        <f>IF($G821="","",IF(OR(MONTH($C821)=1,MONTH($C821)=2,MONTH($C821)=3),1,IF(OR(MONTH($C821)=4,MONTH($C821)=5,MONTH($C821)=6),2,IF(OR(MONTH($C821)=7,MONTH($C821)=8,MONTH($C821)=9),3,IF(OR(MONTH($C821)=10,MONTH($C821)=11,MONTH($C821)=12),4)))))</f>
        <v/>
      </c>
      <c r="Z821" s="447" t="str">
        <f>IF(C821="","","Ngày  "&amp;DAY(C821)&amp; "  "&amp;"Tháng  "&amp;MONTH(C821) &amp;"  "&amp;"Năm"&amp;"  " &amp;YEAR(C821))</f>
        <v/>
      </c>
      <c r="AA821" s="169"/>
      <c r="AB821" s="169"/>
      <c r="AC821" s="169"/>
      <c r="AD821" s="169"/>
      <c r="AE821" s="447" t="str">
        <f t="shared" si="31"/>
        <v/>
      </c>
      <c r="AF821" s="169"/>
      <c r="AG821" s="169"/>
    </row>
    <row r="822" spans="2:33" x14ac:dyDescent="0.25">
      <c r="B822" s="169"/>
      <c r="C822" s="170"/>
      <c r="D822" s="443"/>
      <c r="E822" s="169"/>
      <c r="F822" s="171"/>
      <c r="G822" s="169"/>
      <c r="H822" s="169"/>
      <c r="I822" s="172"/>
      <c r="J822" s="172"/>
      <c r="K822" s="173"/>
      <c r="L822" s="173"/>
      <c r="M822" s="173"/>
      <c r="N822" s="174"/>
      <c r="O822" s="444">
        <f t="shared" si="32"/>
        <v>0</v>
      </c>
      <c r="P822" s="169"/>
      <c r="Q822" s="436"/>
      <c r="R822" s="436"/>
      <c r="S822" s="445" t="str">
        <f>IFERROR(IF(R822="",VLOOKUP(Q822,DMKH_NCC!$C$7:$G$150,3,0),VLOOKUP(R822,DMKH_NCC!$C$7:$G$150,3,0)),"")</f>
        <v/>
      </c>
      <c r="T822" s="445" t="str">
        <f>IFERROR(IF(R822="",VLOOKUP(Q822,DMKH_NCC!$C$7:$G$150,4,0),VLOOKUP(R822,DMKH_NCC!$C$7:$G$150,4,0)),"")</f>
        <v/>
      </c>
      <c r="U822" s="446" t="str">
        <f>IFERROR(IF(R822="",VLOOKUP(Q822,DMKH_NCC!$C$7:$G$150,5,0),VLOOKUP(R822,DMKH_NCC!$C$7:$G$150,5,0)),"")</f>
        <v/>
      </c>
      <c r="V822" s="169"/>
      <c r="W822" s="169"/>
      <c r="X822" s="171"/>
      <c r="Y822" s="447" t="str">
        <f>IF($G822="","",IF(OR(MONTH($C822)=1,MONTH($C822)=2,MONTH($C822)=3),1,IF(OR(MONTH($C822)=4,MONTH($C822)=5,MONTH($C822)=6),2,IF(OR(MONTH($C822)=7,MONTH($C822)=8,MONTH($C822)=9),3,IF(OR(MONTH($C822)=10,MONTH($C822)=11,MONTH($C822)=12),4)))))</f>
        <v/>
      </c>
      <c r="Z822" s="447" t="str">
        <f>IF(C822="","","Ngày  "&amp;DAY(C822)&amp; "  "&amp;"Tháng  "&amp;MONTH(C822) &amp;"  "&amp;"Năm"&amp;"  " &amp;YEAR(C822))</f>
        <v/>
      </c>
      <c r="AA822" s="169"/>
      <c r="AB822" s="169"/>
      <c r="AC822" s="169"/>
      <c r="AD822" s="169"/>
      <c r="AE822" s="447" t="str">
        <f t="shared" si="31"/>
        <v/>
      </c>
      <c r="AF822" s="169"/>
      <c r="AG822" s="169"/>
    </row>
    <row r="823" spans="2:33" x14ac:dyDescent="0.25">
      <c r="B823" s="169"/>
      <c r="C823" s="170"/>
      <c r="D823" s="443"/>
      <c r="E823" s="169"/>
      <c r="F823" s="171"/>
      <c r="G823" s="169"/>
      <c r="H823" s="169"/>
      <c r="I823" s="172"/>
      <c r="J823" s="172"/>
      <c r="K823" s="173"/>
      <c r="L823" s="173"/>
      <c r="M823" s="173"/>
      <c r="N823" s="174"/>
      <c r="O823" s="444">
        <f t="shared" si="32"/>
        <v>0</v>
      </c>
      <c r="P823" s="169"/>
      <c r="Q823" s="436"/>
      <c r="R823" s="436"/>
      <c r="S823" s="445" t="str">
        <f>IFERROR(IF(R823="",VLOOKUP(Q823,DMKH_NCC!$C$7:$G$150,3,0),VLOOKUP(R823,DMKH_NCC!$C$7:$G$150,3,0)),"")</f>
        <v/>
      </c>
      <c r="T823" s="445" t="str">
        <f>IFERROR(IF(R823="",VLOOKUP(Q823,DMKH_NCC!$C$7:$G$150,4,0),VLOOKUP(R823,DMKH_NCC!$C$7:$G$150,4,0)),"")</f>
        <v/>
      </c>
      <c r="U823" s="446" t="str">
        <f>IFERROR(IF(R823="",VLOOKUP(Q823,DMKH_NCC!$C$7:$G$150,5,0),VLOOKUP(R823,DMKH_NCC!$C$7:$G$150,5,0)),"")</f>
        <v/>
      </c>
      <c r="V823" s="169"/>
      <c r="W823" s="169"/>
      <c r="X823" s="171"/>
      <c r="Y823" s="447" t="str">
        <f>IF($G823="","",IF(OR(MONTH($C823)=1,MONTH($C823)=2,MONTH($C823)=3),1,IF(OR(MONTH($C823)=4,MONTH($C823)=5,MONTH($C823)=6),2,IF(OR(MONTH($C823)=7,MONTH($C823)=8,MONTH($C823)=9),3,IF(OR(MONTH($C823)=10,MONTH($C823)=11,MONTH($C823)=12),4)))))</f>
        <v/>
      </c>
      <c r="Z823" s="447" t="str">
        <f>IF(C823="","","Ngày  "&amp;DAY(C823)&amp; "  "&amp;"Tháng  "&amp;MONTH(C823) &amp;"  "&amp;"Năm"&amp;"  " &amp;YEAR(C823))</f>
        <v/>
      </c>
      <c r="AA823" s="169"/>
      <c r="AB823" s="169"/>
      <c r="AC823" s="169"/>
      <c r="AD823" s="169"/>
      <c r="AE823" s="447" t="str">
        <f t="shared" si="31"/>
        <v/>
      </c>
      <c r="AF823" s="169"/>
      <c r="AG823" s="169"/>
    </row>
    <row r="824" spans="2:33" x14ac:dyDescent="0.25">
      <c r="B824" s="169"/>
      <c r="C824" s="170"/>
      <c r="D824" s="443"/>
      <c r="E824" s="169"/>
      <c r="F824" s="171"/>
      <c r="G824" s="169"/>
      <c r="H824" s="169"/>
      <c r="I824" s="172"/>
      <c r="J824" s="172"/>
      <c r="K824" s="173"/>
      <c r="L824" s="173"/>
      <c r="M824" s="173"/>
      <c r="N824" s="174"/>
      <c r="O824" s="444">
        <f t="shared" si="32"/>
        <v>0</v>
      </c>
      <c r="P824" s="169"/>
      <c r="Q824" s="436"/>
      <c r="R824" s="436"/>
      <c r="S824" s="445" t="str">
        <f>IFERROR(IF(R824="",VLOOKUP(Q824,DMKH_NCC!$C$7:$G$150,3,0),VLOOKUP(R824,DMKH_NCC!$C$7:$G$150,3,0)),"")</f>
        <v/>
      </c>
      <c r="T824" s="445" t="str">
        <f>IFERROR(IF(R824="",VLOOKUP(Q824,DMKH_NCC!$C$7:$G$150,4,0),VLOOKUP(R824,DMKH_NCC!$C$7:$G$150,4,0)),"")</f>
        <v/>
      </c>
      <c r="U824" s="446" t="str">
        <f>IFERROR(IF(R824="",VLOOKUP(Q824,DMKH_NCC!$C$7:$G$150,5,0),VLOOKUP(R824,DMKH_NCC!$C$7:$G$150,5,0)),"")</f>
        <v/>
      </c>
      <c r="V824" s="169"/>
      <c r="W824" s="169"/>
      <c r="X824" s="171"/>
      <c r="Y824" s="447" t="str">
        <f>IF($G824="","",IF(OR(MONTH($C824)=1,MONTH($C824)=2,MONTH($C824)=3),1,IF(OR(MONTH($C824)=4,MONTH($C824)=5,MONTH($C824)=6),2,IF(OR(MONTH($C824)=7,MONTH($C824)=8,MONTH($C824)=9),3,IF(OR(MONTH($C824)=10,MONTH($C824)=11,MONTH($C824)=12),4)))))</f>
        <v/>
      </c>
      <c r="Z824" s="447" t="str">
        <f>IF(C824="","","Ngày  "&amp;DAY(C824)&amp; "  "&amp;"Tháng  "&amp;MONTH(C824) &amp;"  "&amp;"Năm"&amp;"  " &amp;YEAR(C824))</f>
        <v/>
      </c>
      <c r="AA824" s="169"/>
      <c r="AB824" s="169"/>
      <c r="AC824" s="169"/>
      <c r="AD824" s="169"/>
      <c r="AE824" s="447" t="str">
        <f t="shared" si="31"/>
        <v/>
      </c>
      <c r="AF824" s="169"/>
      <c r="AG824" s="169"/>
    </row>
    <row r="825" spans="2:33" x14ac:dyDescent="0.25">
      <c r="B825" s="169"/>
      <c r="C825" s="170"/>
      <c r="D825" s="443"/>
      <c r="E825" s="169"/>
      <c r="F825" s="171"/>
      <c r="G825" s="169"/>
      <c r="H825" s="169"/>
      <c r="I825" s="172"/>
      <c r="J825" s="172"/>
      <c r="K825" s="173"/>
      <c r="L825" s="173"/>
      <c r="M825" s="173"/>
      <c r="N825" s="174"/>
      <c r="O825" s="444">
        <f t="shared" si="32"/>
        <v>0</v>
      </c>
      <c r="P825" s="169"/>
      <c r="Q825" s="436"/>
      <c r="R825" s="436"/>
      <c r="S825" s="445" t="str">
        <f>IFERROR(IF(R825="",VLOOKUP(Q825,DMKH_NCC!$C$7:$G$150,3,0),VLOOKUP(R825,DMKH_NCC!$C$7:$G$150,3,0)),"")</f>
        <v/>
      </c>
      <c r="T825" s="445" t="str">
        <f>IFERROR(IF(R825="",VLOOKUP(Q825,DMKH_NCC!$C$7:$G$150,4,0),VLOOKUP(R825,DMKH_NCC!$C$7:$G$150,4,0)),"")</f>
        <v/>
      </c>
      <c r="U825" s="446" t="str">
        <f>IFERROR(IF(R825="",VLOOKUP(Q825,DMKH_NCC!$C$7:$G$150,5,0),VLOOKUP(R825,DMKH_NCC!$C$7:$G$150,5,0)),"")</f>
        <v/>
      </c>
      <c r="V825" s="169"/>
      <c r="W825" s="169"/>
      <c r="X825" s="171"/>
      <c r="Y825" s="447" t="str">
        <f>IF($G825="","",IF(OR(MONTH($C825)=1,MONTH($C825)=2,MONTH($C825)=3),1,IF(OR(MONTH($C825)=4,MONTH($C825)=5,MONTH($C825)=6),2,IF(OR(MONTH($C825)=7,MONTH($C825)=8,MONTH($C825)=9),3,IF(OR(MONTH($C825)=10,MONTH($C825)=11,MONTH($C825)=12),4)))))</f>
        <v/>
      </c>
      <c r="Z825" s="447" t="str">
        <f>IF(C825="","","Ngày  "&amp;DAY(C825)&amp; "  "&amp;"Tháng  "&amp;MONTH(C825) &amp;"  "&amp;"Năm"&amp;"  " &amp;YEAR(C825))</f>
        <v/>
      </c>
      <c r="AA825" s="169"/>
      <c r="AB825" s="169"/>
      <c r="AC825" s="169"/>
      <c r="AD825" s="169"/>
      <c r="AE825" s="447" t="str">
        <f t="shared" si="31"/>
        <v/>
      </c>
      <c r="AF825" s="169"/>
      <c r="AG825" s="169"/>
    </row>
    <row r="826" spans="2:33" x14ac:dyDescent="0.25">
      <c r="B826" s="169"/>
      <c r="C826" s="170"/>
      <c r="D826" s="443"/>
      <c r="E826" s="169"/>
      <c r="F826" s="171"/>
      <c r="G826" s="169"/>
      <c r="H826" s="169"/>
      <c r="I826" s="172"/>
      <c r="J826" s="172"/>
      <c r="K826" s="173"/>
      <c r="L826" s="173"/>
      <c r="M826" s="173"/>
      <c r="N826" s="174"/>
      <c r="O826" s="444">
        <f t="shared" si="32"/>
        <v>0</v>
      </c>
      <c r="P826" s="169"/>
      <c r="Q826" s="436"/>
      <c r="R826" s="436"/>
      <c r="S826" s="445" t="str">
        <f>IFERROR(IF(R826="",VLOOKUP(Q826,DMKH_NCC!$C$7:$G$150,3,0),VLOOKUP(R826,DMKH_NCC!$C$7:$G$150,3,0)),"")</f>
        <v/>
      </c>
      <c r="T826" s="445" t="str">
        <f>IFERROR(IF(R826="",VLOOKUP(Q826,DMKH_NCC!$C$7:$G$150,4,0),VLOOKUP(R826,DMKH_NCC!$C$7:$G$150,4,0)),"")</f>
        <v/>
      </c>
      <c r="U826" s="446" t="str">
        <f>IFERROR(IF(R826="",VLOOKUP(Q826,DMKH_NCC!$C$7:$G$150,5,0),VLOOKUP(R826,DMKH_NCC!$C$7:$G$150,5,0)),"")</f>
        <v/>
      </c>
      <c r="V826" s="169"/>
      <c r="W826" s="169"/>
      <c r="X826" s="171"/>
      <c r="Y826" s="447" t="str">
        <f>IF($G826="","",IF(OR(MONTH($C826)=1,MONTH($C826)=2,MONTH($C826)=3),1,IF(OR(MONTH($C826)=4,MONTH($C826)=5,MONTH($C826)=6),2,IF(OR(MONTH($C826)=7,MONTH($C826)=8,MONTH($C826)=9),3,IF(OR(MONTH($C826)=10,MONTH($C826)=11,MONTH($C826)=12),4)))))</f>
        <v/>
      </c>
      <c r="Z826" s="447" t="str">
        <f>IF(C826="","","Ngày  "&amp;DAY(C826)&amp; "  "&amp;"Tháng  "&amp;MONTH(C826) &amp;"  "&amp;"Năm"&amp;"  " &amp;YEAR(C826))</f>
        <v/>
      </c>
      <c r="AA826" s="169"/>
      <c r="AB826" s="169"/>
      <c r="AC826" s="169"/>
      <c r="AD826" s="169"/>
      <c r="AE826" s="447" t="str">
        <f t="shared" si="31"/>
        <v/>
      </c>
      <c r="AF826" s="169"/>
      <c r="AG826" s="169"/>
    </row>
    <row r="827" spans="2:33" x14ac:dyDescent="0.25">
      <c r="B827" s="169"/>
      <c r="C827" s="170"/>
      <c r="D827" s="443"/>
      <c r="E827" s="169"/>
      <c r="F827" s="171"/>
      <c r="G827" s="169"/>
      <c r="H827" s="169"/>
      <c r="I827" s="172"/>
      <c r="J827" s="172"/>
      <c r="K827" s="173"/>
      <c r="L827" s="173"/>
      <c r="M827" s="173"/>
      <c r="N827" s="174"/>
      <c r="O827" s="444">
        <f t="shared" si="32"/>
        <v>0</v>
      </c>
      <c r="P827" s="169"/>
      <c r="Q827" s="436"/>
      <c r="R827" s="436"/>
      <c r="S827" s="445" t="str">
        <f>IFERROR(IF(R827="",VLOOKUP(Q827,DMKH_NCC!$C$7:$G$150,3,0),VLOOKUP(R827,DMKH_NCC!$C$7:$G$150,3,0)),"")</f>
        <v/>
      </c>
      <c r="T827" s="445" t="str">
        <f>IFERROR(IF(R827="",VLOOKUP(Q827,DMKH_NCC!$C$7:$G$150,4,0),VLOOKUP(R827,DMKH_NCC!$C$7:$G$150,4,0)),"")</f>
        <v/>
      </c>
      <c r="U827" s="446" t="str">
        <f>IFERROR(IF(R827="",VLOOKUP(Q827,DMKH_NCC!$C$7:$G$150,5,0),VLOOKUP(R827,DMKH_NCC!$C$7:$G$150,5,0)),"")</f>
        <v/>
      </c>
      <c r="V827" s="169"/>
      <c r="W827" s="169"/>
      <c r="X827" s="171"/>
      <c r="Y827" s="447" t="str">
        <f>IF($G827="","",IF(OR(MONTH($C827)=1,MONTH($C827)=2,MONTH($C827)=3),1,IF(OR(MONTH($C827)=4,MONTH($C827)=5,MONTH($C827)=6),2,IF(OR(MONTH($C827)=7,MONTH($C827)=8,MONTH($C827)=9),3,IF(OR(MONTH($C827)=10,MONTH($C827)=11,MONTH($C827)=12),4)))))</f>
        <v/>
      </c>
      <c r="Z827" s="447" t="str">
        <f>IF(C827="","","Ngày  "&amp;DAY(C827)&amp; "  "&amp;"Tháng  "&amp;MONTH(C827) &amp;"  "&amp;"Năm"&amp;"  " &amp;YEAR(C827))</f>
        <v/>
      </c>
      <c r="AA827" s="169"/>
      <c r="AB827" s="169"/>
      <c r="AC827" s="169"/>
      <c r="AD827" s="169"/>
      <c r="AE827" s="447" t="str">
        <f t="shared" si="31"/>
        <v/>
      </c>
      <c r="AF827" s="169"/>
      <c r="AG827" s="169"/>
    </row>
    <row r="828" spans="2:33" x14ac:dyDescent="0.25">
      <c r="B828" s="169"/>
      <c r="C828" s="170"/>
      <c r="D828" s="443"/>
      <c r="E828" s="169"/>
      <c r="F828" s="171"/>
      <c r="G828" s="169"/>
      <c r="H828" s="169"/>
      <c r="I828" s="172"/>
      <c r="J828" s="172"/>
      <c r="K828" s="173"/>
      <c r="L828" s="173"/>
      <c r="M828" s="173"/>
      <c r="N828" s="174"/>
      <c r="O828" s="444">
        <f t="shared" si="32"/>
        <v>0</v>
      </c>
      <c r="P828" s="169"/>
      <c r="Q828" s="436"/>
      <c r="R828" s="436"/>
      <c r="S828" s="445" t="str">
        <f>IFERROR(IF(R828="",VLOOKUP(Q828,DMKH_NCC!$C$7:$G$150,3,0),VLOOKUP(R828,DMKH_NCC!$C$7:$G$150,3,0)),"")</f>
        <v/>
      </c>
      <c r="T828" s="445" t="str">
        <f>IFERROR(IF(R828="",VLOOKUP(Q828,DMKH_NCC!$C$7:$G$150,4,0),VLOOKUP(R828,DMKH_NCC!$C$7:$G$150,4,0)),"")</f>
        <v/>
      </c>
      <c r="U828" s="446" t="str">
        <f>IFERROR(IF(R828="",VLOOKUP(Q828,DMKH_NCC!$C$7:$G$150,5,0),VLOOKUP(R828,DMKH_NCC!$C$7:$G$150,5,0)),"")</f>
        <v/>
      </c>
      <c r="V828" s="169"/>
      <c r="W828" s="169"/>
      <c r="X828" s="171"/>
      <c r="Y828" s="447" t="str">
        <f>IF($G828="","",IF(OR(MONTH($C828)=1,MONTH($C828)=2,MONTH($C828)=3),1,IF(OR(MONTH($C828)=4,MONTH($C828)=5,MONTH($C828)=6),2,IF(OR(MONTH($C828)=7,MONTH($C828)=8,MONTH($C828)=9),3,IF(OR(MONTH($C828)=10,MONTH($C828)=11,MONTH($C828)=12),4)))))</f>
        <v/>
      </c>
      <c r="Z828" s="447" t="str">
        <f>IF(C828="","","Ngày  "&amp;DAY(C828)&amp; "  "&amp;"Tháng  "&amp;MONTH(C828) &amp;"  "&amp;"Năm"&amp;"  " &amp;YEAR(C828))</f>
        <v/>
      </c>
      <c r="AA828" s="169"/>
      <c r="AB828" s="169"/>
      <c r="AC828" s="169"/>
      <c r="AD828" s="169"/>
      <c r="AE828" s="447" t="str">
        <f t="shared" si="31"/>
        <v/>
      </c>
      <c r="AF828" s="169"/>
      <c r="AG828" s="169"/>
    </row>
    <row r="829" spans="2:33" x14ac:dyDescent="0.25">
      <c r="B829" s="169"/>
      <c r="C829" s="170"/>
      <c r="D829" s="443"/>
      <c r="E829" s="169"/>
      <c r="F829" s="171"/>
      <c r="G829" s="169"/>
      <c r="H829" s="169"/>
      <c r="I829" s="172"/>
      <c r="J829" s="172"/>
      <c r="K829" s="173"/>
      <c r="L829" s="173"/>
      <c r="M829" s="173"/>
      <c r="N829" s="174"/>
      <c r="O829" s="444">
        <f t="shared" si="32"/>
        <v>0</v>
      </c>
      <c r="P829" s="169"/>
      <c r="Q829" s="436"/>
      <c r="R829" s="436"/>
      <c r="S829" s="445" t="str">
        <f>IFERROR(IF(R829="",VLOOKUP(Q829,DMKH_NCC!$C$7:$G$150,3,0),VLOOKUP(R829,DMKH_NCC!$C$7:$G$150,3,0)),"")</f>
        <v/>
      </c>
      <c r="T829" s="445" t="str">
        <f>IFERROR(IF(R829="",VLOOKUP(Q829,DMKH_NCC!$C$7:$G$150,4,0),VLOOKUP(R829,DMKH_NCC!$C$7:$G$150,4,0)),"")</f>
        <v/>
      </c>
      <c r="U829" s="446" t="str">
        <f>IFERROR(IF(R829="",VLOOKUP(Q829,DMKH_NCC!$C$7:$G$150,5,0),VLOOKUP(R829,DMKH_NCC!$C$7:$G$150,5,0)),"")</f>
        <v/>
      </c>
      <c r="V829" s="169"/>
      <c r="W829" s="169"/>
      <c r="X829" s="171"/>
      <c r="Y829" s="447" t="str">
        <f>IF($G829="","",IF(OR(MONTH($C829)=1,MONTH($C829)=2,MONTH($C829)=3),1,IF(OR(MONTH($C829)=4,MONTH($C829)=5,MONTH($C829)=6),2,IF(OR(MONTH($C829)=7,MONTH($C829)=8,MONTH($C829)=9),3,IF(OR(MONTH($C829)=10,MONTH($C829)=11,MONTH($C829)=12),4)))))</f>
        <v/>
      </c>
      <c r="Z829" s="447" t="str">
        <f>IF(C829="","","Ngày  "&amp;DAY(C829)&amp; "  "&amp;"Tháng  "&amp;MONTH(C829) &amp;"  "&amp;"Năm"&amp;"  " &amp;YEAR(C829))</f>
        <v/>
      </c>
      <c r="AA829" s="169"/>
      <c r="AB829" s="169"/>
      <c r="AC829" s="169"/>
      <c r="AD829" s="169"/>
      <c r="AE829" s="447" t="str">
        <f t="shared" si="31"/>
        <v/>
      </c>
      <c r="AF829" s="169"/>
      <c r="AG829" s="169"/>
    </row>
    <row r="830" spans="2:33" x14ac:dyDescent="0.25">
      <c r="B830" s="169"/>
      <c r="C830" s="170"/>
      <c r="D830" s="443"/>
      <c r="E830" s="169"/>
      <c r="F830" s="171"/>
      <c r="G830" s="169"/>
      <c r="H830" s="169"/>
      <c r="I830" s="172"/>
      <c r="J830" s="172"/>
      <c r="K830" s="173"/>
      <c r="L830" s="173"/>
      <c r="M830" s="173"/>
      <c r="N830" s="174"/>
      <c r="O830" s="444">
        <f t="shared" si="32"/>
        <v>0</v>
      </c>
      <c r="P830" s="169"/>
      <c r="Q830" s="436"/>
      <c r="R830" s="436"/>
      <c r="S830" s="445" t="str">
        <f>IFERROR(IF(R830="",VLOOKUP(Q830,DMKH_NCC!$C$7:$G$150,3,0),VLOOKUP(R830,DMKH_NCC!$C$7:$G$150,3,0)),"")</f>
        <v/>
      </c>
      <c r="T830" s="445" t="str">
        <f>IFERROR(IF(R830="",VLOOKUP(Q830,DMKH_NCC!$C$7:$G$150,4,0),VLOOKUP(R830,DMKH_NCC!$C$7:$G$150,4,0)),"")</f>
        <v/>
      </c>
      <c r="U830" s="446" t="str">
        <f>IFERROR(IF(R830="",VLOOKUP(Q830,DMKH_NCC!$C$7:$G$150,5,0),VLOOKUP(R830,DMKH_NCC!$C$7:$G$150,5,0)),"")</f>
        <v/>
      </c>
      <c r="V830" s="169"/>
      <c r="W830" s="169"/>
      <c r="X830" s="171"/>
      <c r="Y830" s="447" t="str">
        <f>IF($G830="","",IF(OR(MONTH($C830)=1,MONTH($C830)=2,MONTH($C830)=3),1,IF(OR(MONTH($C830)=4,MONTH($C830)=5,MONTH($C830)=6),2,IF(OR(MONTH($C830)=7,MONTH($C830)=8,MONTH($C830)=9),3,IF(OR(MONTH($C830)=10,MONTH($C830)=11,MONTH($C830)=12),4)))))</f>
        <v/>
      </c>
      <c r="Z830" s="447" t="str">
        <f>IF(C830="","","Ngày  "&amp;DAY(C830)&amp; "  "&amp;"Tháng  "&amp;MONTH(C830) &amp;"  "&amp;"Năm"&amp;"  " &amp;YEAR(C830))</f>
        <v/>
      </c>
      <c r="AA830" s="169"/>
      <c r="AB830" s="169"/>
      <c r="AC830" s="169"/>
      <c r="AD830" s="169"/>
      <c r="AE830" s="447" t="str">
        <f t="shared" si="31"/>
        <v/>
      </c>
      <c r="AF830" s="169"/>
      <c r="AG830" s="169"/>
    </row>
    <row r="831" spans="2:33" x14ac:dyDescent="0.25">
      <c r="B831" s="169"/>
      <c r="C831" s="170"/>
      <c r="D831" s="443"/>
      <c r="E831" s="169"/>
      <c r="F831" s="171"/>
      <c r="G831" s="169"/>
      <c r="H831" s="169"/>
      <c r="I831" s="172"/>
      <c r="J831" s="172"/>
      <c r="K831" s="173"/>
      <c r="L831" s="173"/>
      <c r="M831" s="173"/>
      <c r="N831" s="174"/>
      <c r="O831" s="444">
        <f t="shared" si="32"/>
        <v>0</v>
      </c>
      <c r="P831" s="169"/>
      <c r="Q831" s="436"/>
      <c r="R831" s="436"/>
      <c r="S831" s="445" t="str">
        <f>IFERROR(IF(R831="",VLOOKUP(Q831,DMKH_NCC!$C$7:$G$150,3,0),VLOOKUP(R831,DMKH_NCC!$C$7:$G$150,3,0)),"")</f>
        <v/>
      </c>
      <c r="T831" s="445" t="str">
        <f>IFERROR(IF(R831="",VLOOKUP(Q831,DMKH_NCC!$C$7:$G$150,4,0),VLOOKUP(R831,DMKH_NCC!$C$7:$G$150,4,0)),"")</f>
        <v/>
      </c>
      <c r="U831" s="446" t="str">
        <f>IFERROR(IF(R831="",VLOOKUP(Q831,DMKH_NCC!$C$7:$G$150,5,0),VLOOKUP(R831,DMKH_NCC!$C$7:$G$150,5,0)),"")</f>
        <v/>
      </c>
      <c r="V831" s="169"/>
      <c r="W831" s="169"/>
      <c r="X831" s="171"/>
      <c r="Y831" s="447" t="str">
        <f>IF($G831="","",IF(OR(MONTH($C831)=1,MONTH($C831)=2,MONTH($C831)=3),1,IF(OR(MONTH($C831)=4,MONTH($C831)=5,MONTH($C831)=6),2,IF(OR(MONTH($C831)=7,MONTH($C831)=8,MONTH($C831)=9),3,IF(OR(MONTH($C831)=10,MONTH($C831)=11,MONTH($C831)=12),4)))))</f>
        <v/>
      </c>
      <c r="Z831" s="447" t="str">
        <f>IF(C831="","","Ngày  "&amp;DAY(C831)&amp; "  "&amp;"Tháng  "&amp;MONTH(C831) &amp;"  "&amp;"Năm"&amp;"  " &amp;YEAR(C831))</f>
        <v/>
      </c>
      <c r="AA831" s="169"/>
      <c r="AB831" s="169"/>
      <c r="AC831" s="169"/>
      <c r="AD831" s="169"/>
      <c r="AE831" s="447" t="str">
        <f t="shared" si="31"/>
        <v/>
      </c>
      <c r="AF831" s="169"/>
      <c r="AG831" s="169"/>
    </row>
    <row r="832" spans="2:33" x14ac:dyDescent="0.25">
      <c r="B832" s="169"/>
      <c r="C832" s="170"/>
      <c r="D832" s="443"/>
      <c r="E832" s="169"/>
      <c r="F832" s="171"/>
      <c r="G832" s="169"/>
      <c r="H832" s="169"/>
      <c r="I832" s="172"/>
      <c r="J832" s="172"/>
      <c r="K832" s="173"/>
      <c r="L832" s="173"/>
      <c r="M832" s="173"/>
      <c r="N832" s="174"/>
      <c r="O832" s="444">
        <f t="shared" si="32"/>
        <v>0</v>
      </c>
      <c r="P832" s="169"/>
      <c r="Q832" s="436"/>
      <c r="R832" s="436"/>
      <c r="S832" s="445" t="str">
        <f>IFERROR(IF(R832="",VLOOKUP(Q832,DMKH_NCC!$C$7:$G$150,3,0),VLOOKUP(R832,DMKH_NCC!$C$7:$G$150,3,0)),"")</f>
        <v/>
      </c>
      <c r="T832" s="445" t="str">
        <f>IFERROR(IF(R832="",VLOOKUP(Q832,DMKH_NCC!$C$7:$G$150,4,0),VLOOKUP(R832,DMKH_NCC!$C$7:$G$150,4,0)),"")</f>
        <v/>
      </c>
      <c r="U832" s="446" t="str">
        <f>IFERROR(IF(R832="",VLOOKUP(Q832,DMKH_NCC!$C$7:$G$150,5,0),VLOOKUP(R832,DMKH_NCC!$C$7:$G$150,5,0)),"")</f>
        <v/>
      </c>
      <c r="V832" s="169"/>
      <c r="W832" s="169"/>
      <c r="X832" s="171"/>
      <c r="Y832" s="447" t="str">
        <f>IF($G832="","",IF(OR(MONTH($C832)=1,MONTH($C832)=2,MONTH($C832)=3),1,IF(OR(MONTH($C832)=4,MONTH($C832)=5,MONTH($C832)=6),2,IF(OR(MONTH($C832)=7,MONTH($C832)=8,MONTH($C832)=9),3,IF(OR(MONTH($C832)=10,MONTH($C832)=11,MONTH($C832)=12),4)))))</f>
        <v/>
      </c>
      <c r="Z832" s="447" t="str">
        <f>IF(C832="","","Ngày  "&amp;DAY(C832)&amp; "  "&amp;"Tháng  "&amp;MONTH(C832) &amp;"  "&amp;"Năm"&amp;"  " &amp;YEAR(C832))</f>
        <v/>
      </c>
      <c r="AA832" s="169"/>
      <c r="AB832" s="169"/>
      <c r="AC832" s="169"/>
      <c r="AD832" s="169"/>
      <c r="AE832" s="447" t="str">
        <f t="shared" si="31"/>
        <v/>
      </c>
      <c r="AF832" s="169"/>
      <c r="AG832" s="169"/>
    </row>
    <row r="833" spans="2:33" x14ac:dyDescent="0.25">
      <c r="B833" s="169"/>
      <c r="C833" s="170"/>
      <c r="D833" s="443"/>
      <c r="E833" s="169"/>
      <c r="F833" s="171"/>
      <c r="G833" s="169"/>
      <c r="H833" s="169"/>
      <c r="I833" s="172"/>
      <c r="J833" s="172"/>
      <c r="K833" s="173"/>
      <c r="L833" s="173"/>
      <c r="M833" s="173"/>
      <c r="N833" s="174"/>
      <c r="O833" s="444">
        <f t="shared" si="32"/>
        <v>0</v>
      </c>
      <c r="P833" s="169"/>
      <c r="Q833" s="436"/>
      <c r="R833" s="436"/>
      <c r="S833" s="445" t="str">
        <f>IFERROR(IF(R833="",VLOOKUP(Q833,DMKH_NCC!$C$7:$G$150,3,0),VLOOKUP(R833,DMKH_NCC!$C$7:$G$150,3,0)),"")</f>
        <v/>
      </c>
      <c r="T833" s="445" t="str">
        <f>IFERROR(IF(R833="",VLOOKUP(Q833,DMKH_NCC!$C$7:$G$150,4,0),VLOOKUP(R833,DMKH_NCC!$C$7:$G$150,4,0)),"")</f>
        <v/>
      </c>
      <c r="U833" s="446" t="str">
        <f>IFERROR(IF(R833="",VLOOKUP(Q833,DMKH_NCC!$C$7:$G$150,5,0),VLOOKUP(R833,DMKH_NCC!$C$7:$G$150,5,0)),"")</f>
        <v/>
      </c>
      <c r="V833" s="169"/>
      <c r="W833" s="169"/>
      <c r="X833" s="171"/>
      <c r="Y833" s="447" t="str">
        <f>IF($G833="","",IF(OR(MONTH($C833)=1,MONTH($C833)=2,MONTH($C833)=3),1,IF(OR(MONTH($C833)=4,MONTH($C833)=5,MONTH($C833)=6),2,IF(OR(MONTH($C833)=7,MONTH($C833)=8,MONTH($C833)=9),3,IF(OR(MONTH($C833)=10,MONTH($C833)=11,MONTH($C833)=12),4)))))</f>
        <v/>
      </c>
      <c r="Z833" s="447" t="str">
        <f>IF(C833="","","Ngày  "&amp;DAY(C833)&amp; "  "&amp;"Tháng  "&amp;MONTH(C833) &amp;"  "&amp;"Năm"&amp;"  " &amp;YEAR(C833))</f>
        <v/>
      </c>
      <c r="AA833" s="169"/>
      <c r="AB833" s="169"/>
      <c r="AC833" s="169"/>
      <c r="AD833" s="169"/>
      <c r="AE833" s="447" t="str">
        <f t="shared" si="31"/>
        <v/>
      </c>
      <c r="AF833" s="169"/>
      <c r="AG833" s="169"/>
    </row>
    <row r="834" spans="2:33" x14ac:dyDescent="0.25">
      <c r="B834" s="169"/>
      <c r="C834" s="170"/>
      <c r="D834" s="443"/>
      <c r="E834" s="169"/>
      <c r="F834" s="171"/>
      <c r="G834" s="169"/>
      <c r="H834" s="169"/>
      <c r="I834" s="172"/>
      <c r="J834" s="172"/>
      <c r="K834" s="173"/>
      <c r="L834" s="173"/>
      <c r="M834" s="173"/>
      <c r="N834" s="174"/>
      <c r="O834" s="444">
        <f t="shared" si="32"/>
        <v>0</v>
      </c>
      <c r="P834" s="169"/>
      <c r="Q834" s="436"/>
      <c r="R834" s="436"/>
      <c r="S834" s="445" t="str">
        <f>IFERROR(IF(R834="",VLOOKUP(Q834,DMKH_NCC!$C$7:$G$150,3,0),VLOOKUP(R834,DMKH_NCC!$C$7:$G$150,3,0)),"")</f>
        <v/>
      </c>
      <c r="T834" s="445" t="str">
        <f>IFERROR(IF(R834="",VLOOKUP(Q834,DMKH_NCC!$C$7:$G$150,4,0),VLOOKUP(R834,DMKH_NCC!$C$7:$G$150,4,0)),"")</f>
        <v/>
      </c>
      <c r="U834" s="446" t="str">
        <f>IFERROR(IF(R834="",VLOOKUP(Q834,DMKH_NCC!$C$7:$G$150,5,0),VLOOKUP(R834,DMKH_NCC!$C$7:$G$150,5,0)),"")</f>
        <v/>
      </c>
      <c r="V834" s="169"/>
      <c r="W834" s="169"/>
      <c r="X834" s="171"/>
      <c r="Y834" s="447" t="str">
        <f>IF($G834="","",IF(OR(MONTH($C834)=1,MONTH($C834)=2,MONTH($C834)=3),1,IF(OR(MONTH($C834)=4,MONTH($C834)=5,MONTH($C834)=6),2,IF(OR(MONTH($C834)=7,MONTH($C834)=8,MONTH($C834)=9),3,IF(OR(MONTH($C834)=10,MONTH($C834)=11,MONTH($C834)=12),4)))))</f>
        <v/>
      </c>
      <c r="Z834" s="447" t="str">
        <f>IF(C834="","","Ngày  "&amp;DAY(C834)&amp; "  "&amp;"Tháng  "&amp;MONTH(C834) &amp;"  "&amp;"Năm"&amp;"  " &amp;YEAR(C834))</f>
        <v/>
      </c>
      <c r="AA834" s="169"/>
      <c r="AB834" s="169"/>
      <c r="AC834" s="169"/>
      <c r="AD834" s="169"/>
      <c r="AE834" s="447" t="str">
        <f t="shared" si="31"/>
        <v/>
      </c>
      <c r="AF834" s="169"/>
      <c r="AG834" s="169"/>
    </row>
    <row r="835" spans="2:33" x14ac:dyDescent="0.25">
      <c r="B835" s="169"/>
      <c r="C835" s="170"/>
      <c r="D835" s="443"/>
      <c r="E835" s="169"/>
      <c r="F835" s="171"/>
      <c r="G835" s="169"/>
      <c r="H835" s="169"/>
      <c r="I835" s="172"/>
      <c r="J835" s="172"/>
      <c r="K835" s="173"/>
      <c r="L835" s="173"/>
      <c r="M835" s="173"/>
      <c r="N835" s="174"/>
      <c r="O835" s="444">
        <f t="shared" si="32"/>
        <v>0</v>
      </c>
      <c r="P835" s="169"/>
      <c r="Q835" s="436"/>
      <c r="R835" s="436"/>
      <c r="S835" s="445" t="str">
        <f>IFERROR(IF(R835="",VLOOKUP(Q835,DMKH_NCC!$C$7:$G$150,3,0),VLOOKUP(R835,DMKH_NCC!$C$7:$G$150,3,0)),"")</f>
        <v/>
      </c>
      <c r="T835" s="445" t="str">
        <f>IFERROR(IF(R835="",VLOOKUP(Q835,DMKH_NCC!$C$7:$G$150,4,0),VLOOKUP(R835,DMKH_NCC!$C$7:$G$150,4,0)),"")</f>
        <v/>
      </c>
      <c r="U835" s="446" t="str">
        <f>IFERROR(IF(R835="",VLOOKUP(Q835,DMKH_NCC!$C$7:$G$150,5,0),VLOOKUP(R835,DMKH_NCC!$C$7:$G$150,5,0)),"")</f>
        <v/>
      </c>
      <c r="V835" s="169"/>
      <c r="W835" s="169"/>
      <c r="X835" s="171"/>
      <c r="Y835" s="447" t="str">
        <f>IF($G835="","",IF(OR(MONTH($C835)=1,MONTH($C835)=2,MONTH($C835)=3),1,IF(OR(MONTH($C835)=4,MONTH($C835)=5,MONTH($C835)=6),2,IF(OR(MONTH($C835)=7,MONTH($C835)=8,MONTH($C835)=9),3,IF(OR(MONTH($C835)=10,MONTH($C835)=11,MONTH($C835)=12),4)))))</f>
        <v/>
      </c>
      <c r="Z835" s="447" t="str">
        <f>IF(C835="","","Ngày  "&amp;DAY(C835)&amp; "  "&amp;"Tháng  "&amp;MONTH(C835) &amp;"  "&amp;"Năm"&amp;"  " &amp;YEAR(C835))</f>
        <v/>
      </c>
      <c r="AA835" s="169"/>
      <c r="AB835" s="169"/>
      <c r="AC835" s="169"/>
      <c r="AD835" s="169"/>
      <c r="AE835" s="447" t="str">
        <f t="shared" si="31"/>
        <v/>
      </c>
      <c r="AF835" s="169"/>
      <c r="AG835" s="169"/>
    </row>
    <row r="836" spans="2:33" x14ac:dyDescent="0.25">
      <c r="B836" s="169"/>
      <c r="C836" s="170"/>
      <c r="D836" s="443"/>
      <c r="E836" s="169"/>
      <c r="F836" s="171"/>
      <c r="G836" s="169"/>
      <c r="H836" s="169"/>
      <c r="I836" s="172"/>
      <c r="J836" s="172"/>
      <c r="K836" s="173"/>
      <c r="L836" s="173"/>
      <c r="M836" s="173"/>
      <c r="N836" s="174"/>
      <c r="O836" s="444">
        <f t="shared" si="32"/>
        <v>0</v>
      </c>
      <c r="P836" s="169"/>
      <c r="Q836" s="436"/>
      <c r="R836" s="436"/>
      <c r="S836" s="445" t="str">
        <f>IFERROR(IF(R836="",VLOOKUP(Q836,DMKH_NCC!$C$7:$G$150,3,0),VLOOKUP(R836,DMKH_NCC!$C$7:$G$150,3,0)),"")</f>
        <v/>
      </c>
      <c r="T836" s="445" t="str">
        <f>IFERROR(IF(R836="",VLOOKUP(Q836,DMKH_NCC!$C$7:$G$150,4,0),VLOOKUP(R836,DMKH_NCC!$C$7:$G$150,4,0)),"")</f>
        <v/>
      </c>
      <c r="U836" s="446" t="str">
        <f>IFERROR(IF(R836="",VLOOKUP(Q836,DMKH_NCC!$C$7:$G$150,5,0),VLOOKUP(R836,DMKH_NCC!$C$7:$G$150,5,0)),"")</f>
        <v/>
      </c>
      <c r="V836" s="169"/>
      <c r="W836" s="169"/>
      <c r="X836" s="171"/>
      <c r="Y836" s="447" t="str">
        <f>IF($G836="","",IF(OR(MONTH($C836)=1,MONTH($C836)=2,MONTH($C836)=3),1,IF(OR(MONTH($C836)=4,MONTH($C836)=5,MONTH($C836)=6),2,IF(OR(MONTH($C836)=7,MONTH($C836)=8,MONTH($C836)=9),3,IF(OR(MONTH($C836)=10,MONTH($C836)=11,MONTH($C836)=12),4)))))</f>
        <v/>
      </c>
      <c r="Z836" s="447" t="str">
        <f>IF(C836="","","Ngày  "&amp;DAY(C836)&amp; "  "&amp;"Tháng  "&amp;MONTH(C836) &amp;"  "&amp;"Năm"&amp;"  " &amp;YEAR(C836))</f>
        <v/>
      </c>
      <c r="AA836" s="169"/>
      <c r="AB836" s="169"/>
      <c r="AC836" s="169"/>
      <c r="AD836" s="169"/>
      <c r="AE836" s="447" t="str">
        <f t="shared" si="31"/>
        <v/>
      </c>
      <c r="AF836" s="169"/>
      <c r="AG836" s="169"/>
    </row>
    <row r="837" spans="2:33" x14ac:dyDescent="0.25">
      <c r="B837" s="169"/>
      <c r="C837" s="170"/>
      <c r="D837" s="443"/>
      <c r="E837" s="169"/>
      <c r="F837" s="171"/>
      <c r="G837" s="169"/>
      <c r="H837" s="169"/>
      <c r="I837" s="172"/>
      <c r="J837" s="172"/>
      <c r="K837" s="173"/>
      <c r="L837" s="173"/>
      <c r="M837" s="173"/>
      <c r="N837" s="174"/>
      <c r="O837" s="444">
        <f t="shared" si="32"/>
        <v>0</v>
      </c>
      <c r="P837" s="169"/>
      <c r="Q837" s="436"/>
      <c r="R837" s="436"/>
      <c r="S837" s="445" t="str">
        <f>IFERROR(IF(R837="",VLOOKUP(Q837,DMKH_NCC!$C$7:$G$150,3,0),VLOOKUP(R837,DMKH_NCC!$C$7:$G$150,3,0)),"")</f>
        <v/>
      </c>
      <c r="T837" s="445" t="str">
        <f>IFERROR(IF(R837="",VLOOKUP(Q837,DMKH_NCC!$C$7:$G$150,4,0),VLOOKUP(R837,DMKH_NCC!$C$7:$G$150,4,0)),"")</f>
        <v/>
      </c>
      <c r="U837" s="446" t="str">
        <f>IFERROR(IF(R837="",VLOOKUP(Q837,DMKH_NCC!$C$7:$G$150,5,0),VLOOKUP(R837,DMKH_NCC!$C$7:$G$150,5,0)),"")</f>
        <v/>
      </c>
      <c r="V837" s="169"/>
      <c r="W837" s="169"/>
      <c r="X837" s="171"/>
      <c r="Y837" s="447" t="str">
        <f>IF($G837="","",IF(OR(MONTH($C837)=1,MONTH($C837)=2,MONTH($C837)=3),1,IF(OR(MONTH($C837)=4,MONTH($C837)=5,MONTH($C837)=6),2,IF(OR(MONTH($C837)=7,MONTH($C837)=8,MONTH($C837)=9),3,IF(OR(MONTH($C837)=10,MONTH($C837)=11,MONTH($C837)=12),4)))))</f>
        <v/>
      </c>
      <c r="Z837" s="447" t="str">
        <f>IF(C837="","","Ngày  "&amp;DAY(C837)&amp; "  "&amp;"Tháng  "&amp;MONTH(C837) &amp;"  "&amp;"Năm"&amp;"  " &amp;YEAR(C837))</f>
        <v/>
      </c>
      <c r="AA837" s="169"/>
      <c r="AB837" s="169"/>
      <c r="AC837" s="169"/>
      <c r="AD837" s="169"/>
      <c r="AE837" s="447" t="str">
        <f t="shared" ref="AE837:AE900" si="33">IF(G837="","",IF(G837="MV",G837&amp;Y837,IF(G837="BR",G837&amp;N837&amp;Y837)))</f>
        <v/>
      </c>
      <c r="AF837" s="169"/>
      <c r="AG837" s="169"/>
    </row>
    <row r="838" spans="2:33" x14ac:dyDescent="0.25">
      <c r="B838" s="169"/>
      <c r="C838" s="170"/>
      <c r="D838" s="443"/>
      <c r="E838" s="169"/>
      <c r="F838" s="171"/>
      <c r="G838" s="169"/>
      <c r="H838" s="169"/>
      <c r="I838" s="172"/>
      <c r="J838" s="172"/>
      <c r="K838" s="173"/>
      <c r="L838" s="173"/>
      <c r="M838" s="173"/>
      <c r="N838" s="174"/>
      <c r="O838" s="444">
        <f t="shared" ref="O838:O901" si="34">N838*K838</f>
        <v>0</v>
      </c>
      <c r="P838" s="169"/>
      <c r="Q838" s="436"/>
      <c r="R838" s="436"/>
      <c r="S838" s="445" t="str">
        <f>IFERROR(IF(R838="",VLOOKUP(Q838,DMKH_NCC!$C$7:$G$150,3,0),VLOOKUP(R838,DMKH_NCC!$C$7:$G$150,3,0)),"")</f>
        <v/>
      </c>
      <c r="T838" s="445" t="str">
        <f>IFERROR(IF(R838="",VLOOKUP(Q838,DMKH_NCC!$C$7:$G$150,4,0),VLOOKUP(R838,DMKH_NCC!$C$7:$G$150,4,0)),"")</f>
        <v/>
      </c>
      <c r="U838" s="446" t="str">
        <f>IFERROR(IF(R838="",VLOOKUP(Q838,DMKH_NCC!$C$7:$G$150,5,0),VLOOKUP(R838,DMKH_NCC!$C$7:$G$150,5,0)),"")</f>
        <v/>
      </c>
      <c r="V838" s="169"/>
      <c r="W838" s="169"/>
      <c r="X838" s="171"/>
      <c r="Y838" s="447" t="str">
        <f>IF($G838="","",IF(OR(MONTH($C838)=1,MONTH($C838)=2,MONTH($C838)=3),1,IF(OR(MONTH($C838)=4,MONTH($C838)=5,MONTH($C838)=6),2,IF(OR(MONTH($C838)=7,MONTH($C838)=8,MONTH($C838)=9),3,IF(OR(MONTH($C838)=10,MONTH($C838)=11,MONTH($C838)=12),4)))))</f>
        <v/>
      </c>
      <c r="Z838" s="447" t="str">
        <f>IF(C838="","","Ngày  "&amp;DAY(C838)&amp; "  "&amp;"Tháng  "&amp;MONTH(C838) &amp;"  "&amp;"Năm"&amp;"  " &amp;YEAR(C838))</f>
        <v/>
      </c>
      <c r="AA838" s="169"/>
      <c r="AB838" s="169"/>
      <c r="AC838" s="169"/>
      <c r="AD838" s="169"/>
      <c r="AE838" s="447" t="str">
        <f t="shared" si="33"/>
        <v/>
      </c>
      <c r="AF838" s="169"/>
      <c r="AG838" s="169"/>
    </row>
    <row r="839" spans="2:33" x14ac:dyDescent="0.25">
      <c r="B839" s="169"/>
      <c r="C839" s="170"/>
      <c r="D839" s="443"/>
      <c r="E839" s="169"/>
      <c r="F839" s="171"/>
      <c r="G839" s="169"/>
      <c r="H839" s="169"/>
      <c r="I839" s="172"/>
      <c r="J839" s="172"/>
      <c r="K839" s="173"/>
      <c r="L839" s="173"/>
      <c r="M839" s="173"/>
      <c r="N839" s="174"/>
      <c r="O839" s="444">
        <f t="shared" si="34"/>
        <v>0</v>
      </c>
      <c r="P839" s="169"/>
      <c r="Q839" s="436"/>
      <c r="R839" s="436"/>
      <c r="S839" s="445" t="str">
        <f>IFERROR(IF(R839="",VLOOKUP(Q839,DMKH_NCC!$C$7:$G$150,3,0),VLOOKUP(R839,DMKH_NCC!$C$7:$G$150,3,0)),"")</f>
        <v/>
      </c>
      <c r="T839" s="445" t="str">
        <f>IFERROR(IF(R839="",VLOOKUP(Q839,DMKH_NCC!$C$7:$G$150,4,0),VLOOKUP(R839,DMKH_NCC!$C$7:$G$150,4,0)),"")</f>
        <v/>
      </c>
      <c r="U839" s="446" t="str">
        <f>IFERROR(IF(R839="",VLOOKUP(Q839,DMKH_NCC!$C$7:$G$150,5,0),VLOOKUP(R839,DMKH_NCC!$C$7:$G$150,5,0)),"")</f>
        <v/>
      </c>
      <c r="V839" s="169"/>
      <c r="W839" s="169"/>
      <c r="X839" s="171"/>
      <c r="Y839" s="447" t="str">
        <f>IF($G839="","",IF(OR(MONTH($C839)=1,MONTH($C839)=2,MONTH($C839)=3),1,IF(OR(MONTH($C839)=4,MONTH($C839)=5,MONTH($C839)=6),2,IF(OR(MONTH($C839)=7,MONTH($C839)=8,MONTH($C839)=9),3,IF(OR(MONTH($C839)=10,MONTH($C839)=11,MONTH($C839)=12),4)))))</f>
        <v/>
      </c>
      <c r="Z839" s="447" t="str">
        <f>IF(C839="","","Ngày  "&amp;DAY(C839)&amp; "  "&amp;"Tháng  "&amp;MONTH(C839) &amp;"  "&amp;"Năm"&amp;"  " &amp;YEAR(C839))</f>
        <v/>
      </c>
      <c r="AA839" s="169"/>
      <c r="AB839" s="169"/>
      <c r="AC839" s="169"/>
      <c r="AD839" s="169"/>
      <c r="AE839" s="447" t="str">
        <f t="shared" si="33"/>
        <v/>
      </c>
      <c r="AF839" s="169"/>
      <c r="AG839" s="169"/>
    </row>
    <row r="840" spans="2:33" x14ac:dyDescent="0.25">
      <c r="B840" s="169"/>
      <c r="C840" s="170"/>
      <c r="D840" s="443"/>
      <c r="E840" s="169"/>
      <c r="F840" s="171"/>
      <c r="G840" s="169"/>
      <c r="H840" s="169"/>
      <c r="I840" s="172"/>
      <c r="J840" s="172"/>
      <c r="K840" s="173"/>
      <c r="L840" s="173"/>
      <c r="M840" s="173"/>
      <c r="N840" s="174"/>
      <c r="O840" s="444">
        <f t="shared" si="34"/>
        <v>0</v>
      </c>
      <c r="P840" s="169"/>
      <c r="Q840" s="436"/>
      <c r="R840" s="436"/>
      <c r="S840" s="445" t="str">
        <f>IFERROR(IF(R840="",VLOOKUP(Q840,DMKH_NCC!$C$7:$G$150,3,0),VLOOKUP(R840,DMKH_NCC!$C$7:$G$150,3,0)),"")</f>
        <v/>
      </c>
      <c r="T840" s="445" t="str">
        <f>IFERROR(IF(R840="",VLOOKUP(Q840,DMKH_NCC!$C$7:$G$150,4,0),VLOOKUP(R840,DMKH_NCC!$C$7:$G$150,4,0)),"")</f>
        <v/>
      </c>
      <c r="U840" s="446" t="str">
        <f>IFERROR(IF(R840="",VLOOKUP(Q840,DMKH_NCC!$C$7:$G$150,5,0),VLOOKUP(R840,DMKH_NCC!$C$7:$G$150,5,0)),"")</f>
        <v/>
      </c>
      <c r="V840" s="169"/>
      <c r="W840" s="169"/>
      <c r="X840" s="171"/>
      <c r="Y840" s="447" t="str">
        <f>IF($G840="","",IF(OR(MONTH($C840)=1,MONTH($C840)=2,MONTH($C840)=3),1,IF(OR(MONTH($C840)=4,MONTH($C840)=5,MONTH($C840)=6),2,IF(OR(MONTH($C840)=7,MONTH($C840)=8,MONTH($C840)=9),3,IF(OR(MONTH($C840)=10,MONTH($C840)=11,MONTH($C840)=12),4)))))</f>
        <v/>
      </c>
      <c r="Z840" s="447" t="str">
        <f>IF(C840="","","Ngày  "&amp;DAY(C840)&amp; "  "&amp;"Tháng  "&amp;MONTH(C840) &amp;"  "&amp;"Năm"&amp;"  " &amp;YEAR(C840))</f>
        <v/>
      </c>
      <c r="AA840" s="169"/>
      <c r="AB840" s="169"/>
      <c r="AC840" s="169"/>
      <c r="AD840" s="169"/>
      <c r="AE840" s="447" t="str">
        <f t="shared" si="33"/>
        <v/>
      </c>
      <c r="AF840" s="169"/>
      <c r="AG840" s="169"/>
    </row>
    <row r="841" spans="2:33" x14ac:dyDescent="0.25">
      <c r="B841" s="169"/>
      <c r="C841" s="170"/>
      <c r="D841" s="443"/>
      <c r="E841" s="169"/>
      <c r="F841" s="171"/>
      <c r="G841" s="169"/>
      <c r="H841" s="169"/>
      <c r="I841" s="172"/>
      <c r="J841" s="172"/>
      <c r="K841" s="173"/>
      <c r="L841" s="173"/>
      <c r="M841" s="173"/>
      <c r="N841" s="174"/>
      <c r="O841" s="444">
        <f t="shared" si="34"/>
        <v>0</v>
      </c>
      <c r="P841" s="169"/>
      <c r="Q841" s="436"/>
      <c r="R841" s="436"/>
      <c r="S841" s="445" t="str">
        <f>IFERROR(IF(R841="",VLOOKUP(Q841,DMKH_NCC!$C$7:$G$150,3,0),VLOOKUP(R841,DMKH_NCC!$C$7:$G$150,3,0)),"")</f>
        <v/>
      </c>
      <c r="T841" s="445" t="str">
        <f>IFERROR(IF(R841="",VLOOKUP(Q841,DMKH_NCC!$C$7:$G$150,4,0),VLOOKUP(R841,DMKH_NCC!$C$7:$G$150,4,0)),"")</f>
        <v/>
      </c>
      <c r="U841" s="446" t="str">
        <f>IFERROR(IF(R841="",VLOOKUP(Q841,DMKH_NCC!$C$7:$G$150,5,0),VLOOKUP(R841,DMKH_NCC!$C$7:$G$150,5,0)),"")</f>
        <v/>
      </c>
      <c r="V841" s="169"/>
      <c r="W841" s="169"/>
      <c r="X841" s="171"/>
      <c r="Y841" s="447" t="str">
        <f>IF($G841="","",IF(OR(MONTH($C841)=1,MONTH($C841)=2,MONTH($C841)=3),1,IF(OR(MONTH($C841)=4,MONTH($C841)=5,MONTH($C841)=6),2,IF(OR(MONTH($C841)=7,MONTH($C841)=8,MONTH($C841)=9),3,IF(OR(MONTH($C841)=10,MONTH($C841)=11,MONTH($C841)=12),4)))))</f>
        <v/>
      </c>
      <c r="Z841" s="447" t="str">
        <f>IF(C841="","","Ngày  "&amp;DAY(C841)&amp; "  "&amp;"Tháng  "&amp;MONTH(C841) &amp;"  "&amp;"Năm"&amp;"  " &amp;YEAR(C841))</f>
        <v/>
      </c>
      <c r="AA841" s="169"/>
      <c r="AB841" s="169"/>
      <c r="AC841" s="169"/>
      <c r="AD841" s="169"/>
      <c r="AE841" s="447" t="str">
        <f t="shared" si="33"/>
        <v/>
      </c>
      <c r="AF841" s="169"/>
      <c r="AG841" s="169"/>
    </row>
    <row r="842" spans="2:33" x14ac:dyDescent="0.25">
      <c r="B842" s="169"/>
      <c r="C842" s="170"/>
      <c r="D842" s="443"/>
      <c r="E842" s="169"/>
      <c r="F842" s="171"/>
      <c r="G842" s="169"/>
      <c r="H842" s="169"/>
      <c r="I842" s="172"/>
      <c r="J842" s="172"/>
      <c r="K842" s="173"/>
      <c r="L842" s="173"/>
      <c r="M842" s="173"/>
      <c r="N842" s="174"/>
      <c r="O842" s="444">
        <f t="shared" si="34"/>
        <v>0</v>
      </c>
      <c r="P842" s="169"/>
      <c r="Q842" s="436"/>
      <c r="R842" s="436"/>
      <c r="S842" s="445" t="str">
        <f>IFERROR(IF(R842="",VLOOKUP(Q842,DMKH_NCC!$C$7:$G$150,3,0),VLOOKUP(R842,DMKH_NCC!$C$7:$G$150,3,0)),"")</f>
        <v/>
      </c>
      <c r="T842" s="445" t="str">
        <f>IFERROR(IF(R842="",VLOOKUP(Q842,DMKH_NCC!$C$7:$G$150,4,0),VLOOKUP(R842,DMKH_NCC!$C$7:$G$150,4,0)),"")</f>
        <v/>
      </c>
      <c r="U842" s="446" t="str">
        <f>IFERROR(IF(R842="",VLOOKUP(Q842,DMKH_NCC!$C$7:$G$150,5,0),VLOOKUP(R842,DMKH_NCC!$C$7:$G$150,5,0)),"")</f>
        <v/>
      </c>
      <c r="V842" s="169"/>
      <c r="W842" s="169"/>
      <c r="X842" s="171"/>
      <c r="Y842" s="447" t="str">
        <f>IF($G842="","",IF(OR(MONTH($C842)=1,MONTH($C842)=2,MONTH($C842)=3),1,IF(OR(MONTH($C842)=4,MONTH($C842)=5,MONTH($C842)=6),2,IF(OR(MONTH($C842)=7,MONTH($C842)=8,MONTH($C842)=9),3,IF(OR(MONTH($C842)=10,MONTH($C842)=11,MONTH($C842)=12),4)))))</f>
        <v/>
      </c>
      <c r="Z842" s="447" t="str">
        <f>IF(C842="","","Ngày  "&amp;DAY(C842)&amp; "  "&amp;"Tháng  "&amp;MONTH(C842) &amp;"  "&amp;"Năm"&amp;"  " &amp;YEAR(C842))</f>
        <v/>
      </c>
      <c r="AA842" s="169"/>
      <c r="AB842" s="169"/>
      <c r="AC842" s="169"/>
      <c r="AD842" s="169"/>
      <c r="AE842" s="447" t="str">
        <f t="shared" si="33"/>
        <v/>
      </c>
      <c r="AF842" s="169"/>
      <c r="AG842" s="169"/>
    </row>
    <row r="843" spans="2:33" x14ac:dyDescent="0.25">
      <c r="B843" s="169"/>
      <c r="C843" s="170"/>
      <c r="D843" s="443"/>
      <c r="E843" s="169"/>
      <c r="F843" s="171"/>
      <c r="G843" s="169"/>
      <c r="H843" s="169"/>
      <c r="I843" s="172"/>
      <c r="J843" s="172"/>
      <c r="K843" s="173"/>
      <c r="L843" s="173"/>
      <c r="M843" s="173"/>
      <c r="N843" s="174"/>
      <c r="O843" s="444">
        <f t="shared" si="34"/>
        <v>0</v>
      </c>
      <c r="P843" s="169"/>
      <c r="Q843" s="436"/>
      <c r="R843" s="436"/>
      <c r="S843" s="445" t="str">
        <f>IFERROR(IF(R843="",VLOOKUP(Q843,DMKH_NCC!$C$7:$G$150,3,0),VLOOKUP(R843,DMKH_NCC!$C$7:$G$150,3,0)),"")</f>
        <v/>
      </c>
      <c r="T843" s="445" t="str">
        <f>IFERROR(IF(R843="",VLOOKUP(Q843,DMKH_NCC!$C$7:$G$150,4,0),VLOOKUP(R843,DMKH_NCC!$C$7:$G$150,4,0)),"")</f>
        <v/>
      </c>
      <c r="U843" s="446" t="str">
        <f>IFERROR(IF(R843="",VLOOKUP(Q843,DMKH_NCC!$C$7:$G$150,5,0),VLOOKUP(R843,DMKH_NCC!$C$7:$G$150,5,0)),"")</f>
        <v/>
      </c>
      <c r="V843" s="169"/>
      <c r="W843" s="169"/>
      <c r="X843" s="171"/>
      <c r="Y843" s="447" t="str">
        <f>IF($G843="","",IF(OR(MONTH($C843)=1,MONTH($C843)=2,MONTH($C843)=3),1,IF(OR(MONTH($C843)=4,MONTH($C843)=5,MONTH($C843)=6),2,IF(OR(MONTH($C843)=7,MONTH($C843)=8,MONTH($C843)=9),3,IF(OR(MONTH($C843)=10,MONTH($C843)=11,MONTH($C843)=12),4)))))</f>
        <v/>
      </c>
      <c r="Z843" s="447" t="str">
        <f>IF(C843="","","Ngày  "&amp;DAY(C843)&amp; "  "&amp;"Tháng  "&amp;MONTH(C843) &amp;"  "&amp;"Năm"&amp;"  " &amp;YEAR(C843))</f>
        <v/>
      </c>
      <c r="AA843" s="169"/>
      <c r="AB843" s="169"/>
      <c r="AC843" s="169"/>
      <c r="AD843" s="169"/>
      <c r="AE843" s="447" t="str">
        <f t="shared" si="33"/>
        <v/>
      </c>
      <c r="AF843" s="169"/>
      <c r="AG843" s="169"/>
    </row>
    <row r="844" spans="2:33" x14ac:dyDescent="0.25">
      <c r="B844" s="169"/>
      <c r="C844" s="170"/>
      <c r="D844" s="443"/>
      <c r="E844" s="169"/>
      <c r="F844" s="171"/>
      <c r="G844" s="169"/>
      <c r="H844" s="169"/>
      <c r="I844" s="172"/>
      <c r="J844" s="172"/>
      <c r="K844" s="173"/>
      <c r="L844" s="173"/>
      <c r="M844" s="173"/>
      <c r="N844" s="174"/>
      <c r="O844" s="444">
        <f t="shared" si="34"/>
        <v>0</v>
      </c>
      <c r="P844" s="169"/>
      <c r="Q844" s="436"/>
      <c r="R844" s="436"/>
      <c r="S844" s="445" t="str">
        <f>IFERROR(IF(R844="",VLOOKUP(Q844,DMKH_NCC!$C$7:$G$150,3,0),VLOOKUP(R844,DMKH_NCC!$C$7:$G$150,3,0)),"")</f>
        <v/>
      </c>
      <c r="T844" s="445" t="str">
        <f>IFERROR(IF(R844="",VLOOKUP(Q844,DMKH_NCC!$C$7:$G$150,4,0),VLOOKUP(R844,DMKH_NCC!$C$7:$G$150,4,0)),"")</f>
        <v/>
      </c>
      <c r="U844" s="446" t="str">
        <f>IFERROR(IF(R844="",VLOOKUP(Q844,DMKH_NCC!$C$7:$G$150,5,0),VLOOKUP(R844,DMKH_NCC!$C$7:$G$150,5,0)),"")</f>
        <v/>
      </c>
      <c r="V844" s="169"/>
      <c r="W844" s="169"/>
      <c r="X844" s="171"/>
      <c r="Y844" s="447" t="str">
        <f>IF($G844="","",IF(OR(MONTH($C844)=1,MONTH($C844)=2,MONTH($C844)=3),1,IF(OR(MONTH($C844)=4,MONTH($C844)=5,MONTH($C844)=6),2,IF(OR(MONTH($C844)=7,MONTH($C844)=8,MONTH($C844)=9),3,IF(OR(MONTH($C844)=10,MONTH($C844)=11,MONTH($C844)=12),4)))))</f>
        <v/>
      </c>
      <c r="Z844" s="447" t="str">
        <f>IF(C844="","","Ngày  "&amp;DAY(C844)&amp; "  "&amp;"Tháng  "&amp;MONTH(C844) &amp;"  "&amp;"Năm"&amp;"  " &amp;YEAR(C844))</f>
        <v/>
      </c>
      <c r="AA844" s="169"/>
      <c r="AB844" s="169"/>
      <c r="AC844" s="169"/>
      <c r="AD844" s="169"/>
      <c r="AE844" s="447" t="str">
        <f t="shared" si="33"/>
        <v/>
      </c>
      <c r="AF844" s="169"/>
      <c r="AG844" s="169"/>
    </row>
    <row r="845" spans="2:33" x14ac:dyDescent="0.25">
      <c r="B845" s="169"/>
      <c r="C845" s="170"/>
      <c r="D845" s="443"/>
      <c r="E845" s="169"/>
      <c r="F845" s="171"/>
      <c r="G845" s="169"/>
      <c r="H845" s="169"/>
      <c r="I845" s="172"/>
      <c r="J845" s="172"/>
      <c r="K845" s="173"/>
      <c r="L845" s="173"/>
      <c r="M845" s="173"/>
      <c r="N845" s="174"/>
      <c r="O845" s="444">
        <f t="shared" si="34"/>
        <v>0</v>
      </c>
      <c r="P845" s="169"/>
      <c r="Q845" s="436"/>
      <c r="R845" s="436"/>
      <c r="S845" s="445" t="str">
        <f>IFERROR(IF(R845="",VLOOKUP(Q845,DMKH_NCC!$C$7:$G$150,3,0),VLOOKUP(R845,DMKH_NCC!$C$7:$G$150,3,0)),"")</f>
        <v/>
      </c>
      <c r="T845" s="445" t="str">
        <f>IFERROR(IF(R845="",VLOOKUP(Q845,DMKH_NCC!$C$7:$G$150,4,0),VLOOKUP(R845,DMKH_NCC!$C$7:$G$150,4,0)),"")</f>
        <v/>
      </c>
      <c r="U845" s="446" t="str">
        <f>IFERROR(IF(R845="",VLOOKUP(Q845,DMKH_NCC!$C$7:$G$150,5,0),VLOOKUP(R845,DMKH_NCC!$C$7:$G$150,5,0)),"")</f>
        <v/>
      </c>
      <c r="V845" s="169"/>
      <c r="W845" s="169"/>
      <c r="X845" s="171"/>
      <c r="Y845" s="447" t="str">
        <f>IF($G845="","",IF(OR(MONTH($C845)=1,MONTH($C845)=2,MONTH($C845)=3),1,IF(OR(MONTH($C845)=4,MONTH($C845)=5,MONTH($C845)=6),2,IF(OR(MONTH($C845)=7,MONTH($C845)=8,MONTH($C845)=9),3,IF(OR(MONTH($C845)=10,MONTH($C845)=11,MONTH($C845)=12),4)))))</f>
        <v/>
      </c>
      <c r="Z845" s="447" t="str">
        <f>IF(C845="","","Ngày  "&amp;DAY(C845)&amp; "  "&amp;"Tháng  "&amp;MONTH(C845) &amp;"  "&amp;"Năm"&amp;"  " &amp;YEAR(C845))</f>
        <v/>
      </c>
      <c r="AA845" s="169"/>
      <c r="AB845" s="169"/>
      <c r="AC845" s="169"/>
      <c r="AD845" s="169"/>
      <c r="AE845" s="447" t="str">
        <f t="shared" si="33"/>
        <v/>
      </c>
      <c r="AF845" s="169"/>
      <c r="AG845" s="169"/>
    </row>
    <row r="846" spans="2:33" x14ac:dyDescent="0.25">
      <c r="B846" s="169"/>
      <c r="C846" s="170"/>
      <c r="D846" s="443"/>
      <c r="E846" s="169"/>
      <c r="F846" s="171"/>
      <c r="G846" s="169"/>
      <c r="H846" s="169"/>
      <c r="I846" s="172"/>
      <c r="J846" s="172"/>
      <c r="K846" s="173"/>
      <c r="L846" s="173"/>
      <c r="M846" s="173"/>
      <c r="N846" s="174"/>
      <c r="O846" s="444">
        <f t="shared" si="34"/>
        <v>0</v>
      </c>
      <c r="P846" s="169"/>
      <c r="Q846" s="436"/>
      <c r="R846" s="436"/>
      <c r="S846" s="445" t="str">
        <f>IFERROR(IF(R846="",VLOOKUP(Q846,DMKH_NCC!$C$7:$G$150,3,0),VLOOKUP(R846,DMKH_NCC!$C$7:$G$150,3,0)),"")</f>
        <v/>
      </c>
      <c r="T846" s="445" t="str">
        <f>IFERROR(IF(R846="",VLOOKUP(Q846,DMKH_NCC!$C$7:$G$150,4,0),VLOOKUP(R846,DMKH_NCC!$C$7:$G$150,4,0)),"")</f>
        <v/>
      </c>
      <c r="U846" s="446" t="str">
        <f>IFERROR(IF(R846="",VLOOKUP(Q846,DMKH_NCC!$C$7:$G$150,5,0),VLOOKUP(R846,DMKH_NCC!$C$7:$G$150,5,0)),"")</f>
        <v/>
      </c>
      <c r="V846" s="169"/>
      <c r="W846" s="169"/>
      <c r="X846" s="171"/>
      <c r="Y846" s="447" t="str">
        <f>IF($G846="","",IF(OR(MONTH($C846)=1,MONTH($C846)=2,MONTH($C846)=3),1,IF(OR(MONTH($C846)=4,MONTH($C846)=5,MONTH($C846)=6),2,IF(OR(MONTH($C846)=7,MONTH($C846)=8,MONTH($C846)=9),3,IF(OR(MONTH($C846)=10,MONTH($C846)=11,MONTH($C846)=12),4)))))</f>
        <v/>
      </c>
      <c r="Z846" s="447" t="str">
        <f>IF(C846="","","Ngày  "&amp;DAY(C846)&amp; "  "&amp;"Tháng  "&amp;MONTH(C846) &amp;"  "&amp;"Năm"&amp;"  " &amp;YEAR(C846))</f>
        <v/>
      </c>
      <c r="AA846" s="169"/>
      <c r="AB846" s="169"/>
      <c r="AC846" s="169"/>
      <c r="AD846" s="169"/>
      <c r="AE846" s="447" t="str">
        <f t="shared" si="33"/>
        <v/>
      </c>
      <c r="AF846" s="169"/>
      <c r="AG846" s="169"/>
    </row>
    <row r="847" spans="2:33" x14ac:dyDescent="0.25">
      <c r="B847" s="169"/>
      <c r="C847" s="170"/>
      <c r="D847" s="443"/>
      <c r="E847" s="169"/>
      <c r="F847" s="171"/>
      <c r="G847" s="169"/>
      <c r="H847" s="169"/>
      <c r="I847" s="172"/>
      <c r="J847" s="172"/>
      <c r="K847" s="173"/>
      <c r="L847" s="173"/>
      <c r="M847" s="173"/>
      <c r="N847" s="174"/>
      <c r="O847" s="444">
        <f t="shared" si="34"/>
        <v>0</v>
      </c>
      <c r="P847" s="169"/>
      <c r="Q847" s="436"/>
      <c r="R847" s="436"/>
      <c r="S847" s="445" t="str">
        <f>IFERROR(IF(R847="",VLOOKUP(Q847,DMKH_NCC!$C$7:$G$150,3,0),VLOOKUP(R847,DMKH_NCC!$C$7:$G$150,3,0)),"")</f>
        <v/>
      </c>
      <c r="T847" s="445" t="str">
        <f>IFERROR(IF(R847="",VLOOKUP(Q847,DMKH_NCC!$C$7:$G$150,4,0),VLOOKUP(R847,DMKH_NCC!$C$7:$G$150,4,0)),"")</f>
        <v/>
      </c>
      <c r="U847" s="446" t="str">
        <f>IFERROR(IF(R847="",VLOOKUP(Q847,DMKH_NCC!$C$7:$G$150,5,0),VLOOKUP(R847,DMKH_NCC!$C$7:$G$150,5,0)),"")</f>
        <v/>
      </c>
      <c r="V847" s="169"/>
      <c r="W847" s="169"/>
      <c r="X847" s="171"/>
      <c r="Y847" s="447" t="str">
        <f>IF($G847="","",IF(OR(MONTH($C847)=1,MONTH($C847)=2,MONTH($C847)=3),1,IF(OR(MONTH($C847)=4,MONTH($C847)=5,MONTH($C847)=6),2,IF(OR(MONTH($C847)=7,MONTH($C847)=8,MONTH($C847)=9),3,IF(OR(MONTH($C847)=10,MONTH($C847)=11,MONTH($C847)=12),4)))))</f>
        <v/>
      </c>
      <c r="Z847" s="447" t="str">
        <f>IF(C847="","","Ngày  "&amp;DAY(C847)&amp; "  "&amp;"Tháng  "&amp;MONTH(C847) &amp;"  "&amp;"Năm"&amp;"  " &amp;YEAR(C847))</f>
        <v/>
      </c>
      <c r="AA847" s="169"/>
      <c r="AB847" s="169"/>
      <c r="AC847" s="169"/>
      <c r="AD847" s="169"/>
      <c r="AE847" s="447" t="str">
        <f t="shared" si="33"/>
        <v/>
      </c>
      <c r="AF847" s="169"/>
      <c r="AG847" s="169"/>
    </row>
    <row r="848" spans="2:33" x14ac:dyDescent="0.25">
      <c r="B848" s="169"/>
      <c r="C848" s="170"/>
      <c r="D848" s="443"/>
      <c r="E848" s="169"/>
      <c r="F848" s="171"/>
      <c r="G848" s="169"/>
      <c r="H848" s="169"/>
      <c r="I848" s="172"/>
      <c r="J848" s="172"/>
      <c r="K848" s="173"/>
      <c r="L848" s="173"/>
      <c r="M848" s="173"/>
      <c r="N848" s="174"/>
      <c r="O848" s="444">
        <f t="shared" si="34"/>
        <v>0</v>
      </c>
      <c r="P848" s="169"/>
      <c r="Q848" s="436"/>
      <c r="R848" s="436"/>
      <c r="S848" s="445" t="str">
        <f>IFERROR(IF(R848="",VLOOKUP(Q848,DMKH_NCC!$C$7:$G$150,3,0),VLOOKUP(R848,DMKH_NCC!$C$7:$G$150,3,0)),"")</f>
        <v/>
      </c>
      <c r="T848" s="445" t="str">
        <f>IFERROR(IF(R848="",VLOOKUP(Q848,DMKH_NCC!$C$7:$G$150,4,0),VLOOKUP(R848,DMKH_NCC!$C$7:$G$150,4,0)),"")</f>
        <v/>
      </c>
      <c r="U848" s="446" t="str">
        <f>IFERROR(IF(R848="",VLOOKUP(Q848,DMKH_NCC!$C$7:$G$150,5,0),VLOOKUP(R848,DMKH_NCC!$C$7:$G$150,5,0)),"")</f>
        <v/>
      </c>
      <c r="V848" s="169"/>
      <c r="W848" s="169"/>
      <c r="X848" s="171"/>
      <c r="Y848" s="447" t="str">
        <f>IF($G848="","",IF(OR(MONTH($C848)=1,MONTH($C848)=2,MONTH($C848)=3),1,IF(OR(MONTH($C848)=4,MONTH($C848)=5,MONTH($C848)=6),2,IF(OR(MONTH($C848)=7,MONTH($C848)=8,MONTH($C848)=9),3,IF(OR(MONTH($C848)=10,MONTH($C848)=11,MONTH($C848)=12),4)))))</f>
        <v/>
      </c>
      <c r="Z848" s="447" t="str">
        <f>IF(C848="","","Ngày  "&amp;DAY(C848)&amp; "  "&amp;"Tháng  "&amp;MONTH(C848) &amp;"  "&amp;"Năm"&amp;"  " &amp;YEAR(C848))</f>
        <v/>
      </c>
      <c r="AA848" s="169"/>
      <c r="AB848" s="169"/>
      <c r="AC848" s="169"/>
      <c r="AD848" s="169"/>
      <c r="AE848" s="447" t="str">
        <f t="shared" si="33"/>
        <v/>
      </c>
      <c r="AF848" s="169"/>
      <c r="AG848" s="169"/>
    </row>
    <row r="849" spans="2:33" x14ac:dyDescent="0.25">
      <c r="B849" s="169"/>
      <c r="C849" s="170"/>
      <c r="D849" s="443"/>
      <c r="E849" s="169"/>
      <c r="F849" s="171"/>
      <c r="G849" s="169"/>
      <c r="H849" s="169"/>
      <c r="I849" s="172"/>
      <c r="J849" s="172"/>
      <c r="K849" s="173"/>
      <c r="L849" s="173"/>
      <c r="M849" s="173"/>
      <c r="N849" s="174"/>
      <c r="O849" s="444">
        <f t="shared" si="34"/>
        <v>0</v>
      </c>
      <c r="P849" s="169"/>
      <c r="Q849" s="436"/>
      <c r="R849" s="436"/>
      <c r="S849" s="445" t="str">
        <f>IFERROR(IF(R849="",VLOOKUP(Q849,DMKH_NCC!$C$7:$G$150,3,0),VLOOKUP(R849,DMKH_NCC!$C$7:$G$150,3,0)),"")</f>
        <v/>
      </c>
      <c r="T849" s="445" t="str">
        <f>IFERROR(IF(R849="",VLOOKUP(Q849,DMKH_NCC!$C$7:$G$150,4,0),VLOOKUP(R849,DMKH_NCC!$C$7:$G$150,4,0)),"")</f>
        <v/>
      </c>
      <c r="U849" s="446" t="str">
        <f>IFERROR(IF(R849="",VLOOKUP(Q849,DMKH_NCC!$C$7:$G$150,5,0),VLOOKUP(R849,DMKH_NCC!$C$7:$G$150,5,0)),"")</f>
        <v/>
      </c>
      <c r="V849" s="169"/>
      <c r="W849" s="169"/>
      <c r="X849" s="171"/>
      <c r="Y849" s="447" t="str">
        <f>IF($G849="","",IF(OR(MONTH($C849)=1,MONTH($C849)=2,MONTH($C849)=3),1,IF(OR(MONTH($C849)=4,MONTH($C849)=5,MONTH($C849)=6),2,IF(OR(MONTH($C849)=7,MONTH($C849)=8,MONTH($C849)=9),3,IF(OR(MONTH($C849)=10,MONTH($C849)=11,MONTH($C849)=12),4)))))</f>
        <v/>
      </c>
      <c r="Z849" s="447" t="str">
        <f>IF(C849="","","Ngày  "&amp;DAY(C849)&amp; "  "&amp;"Tháng  "&amp;MONTH(C849) &amp;"  "&amp;"Năm"&amp;"  " &amp;YEAR(C849))</f>
        <v/>
      </c>
      <c r="AA849" s="169"/>
      <c r="AB849" s="169"/>
      <c r="AC849" s="169"/>
      <c r="AD849" s="169"/>
      <c r="AE849" s="447" t="str">
        <f t="shared" si="33"/>
        <v/>
      </c>
      <c r="AF849" s="169"/>
      <c r="AG849" s="169"/>
    </row>
    <row r="850" spans="2:33" x14ac:dyDescent="0.25">
      <c r="B850" s="169"/>
      <c r="C850" s="170"/>
      <c r="D850" s="443"/>
      <c r="E850" s="169"/>
      <c r="F850" s="171"/>
      <c r="G850" s="169"/>
      <c r="H850" s="169"/>
      <c r="I850" s="172"/>
      <c r="J850" s="172"/>
      <c r="K850" s="173"/>
      <c r="L850" s="173"/>
      <c r="M850" s="173"/>
      <c r="N850" s="174"/>
      <c r="O850" s="444">
        <f t="shared" si="34"/>
        <v>0</v>
      </c>
      <c r="P850" s="169"/>
      <c r="Q850" s="436"/>
      <c r="R850" s="436"/>
      <c r="S850" s="445" t="str">
        <f>IFERROR(IF(R850="",VLOOKUP(Q850,DMKH_NCC!$C$7:$G$150,3,0),VLOOKUP(R850,DMKH_NCC!$C$7:$G$150,3,0)),"")</f>
        <v/>
      </c>
      <c r="T850" s="445" t="str">
        <f>IFERROR(IF(R850="",VLOOKUP(Q850,DMKH_NCC!$C$7:$G$150,4,0),VLOOKUP(R850,DMKH_NCC!$C$7:$G$150,4,0)),"")</f>
        <v/>
      </c>
      <c r="U850" s="446" t="str">
        <f>IFERROR(IF(R850="",VLOOKUP(Q850,DMKH_NCC!$C$7:$G$150,5,0),VLOOKUP(R850,DMKH_NCC!$C$7:$G$150,5,0)),"")</f>
        <v/>
      </c>
      <c r="V850" s="169"/>
      <c r="W850" s="169"/>
      <c r="X850" s="171"/>
      <c r="Y850" s="447" t="str">
        <f>IF($G850="","",IF(OR(MONTH($C850)=1,MONTH($C850)=2,MONTH($C850)=3),1,IF(OR(MONTH($C850)=4,MONTH($C850)=5,MONTH($C850)=6),2,IF(OR(MONTH($C850)=7,MONTH($C850)=8,MONTH($C850)=9),3,IF(OR(MONTH($C850)=10,MONTH($C850)=11,MONTH($C850)=12),4)))))</f>
        <v/>
      </c>
      <c r="Z850" s="447" t="str">
        <f>IF(C850="","","Ngày  "&amp;DAY(C850)&amp; "  "&amp;"Tháng  "&amp;MONTH(C850) &amp;"  "&amp;"Năm"&amp;"  " &amp;YEAR(C850))</f>
        <v/>
      </c>
      <c r="AA850" s="169"/>
      <c r="AB850" s="169"/>
      <c r="AC850" s="169"/>
      <c r="AD850" s="169"/>
      <c r="AE850" s="447" t="str">
        <f t="shared" si="33"/>
        <v/>
      </c>
      <c r="AF850" s="169"/>
      <c r="AG850" s="169"/>
    </row>
    <row r="851" spans="2:33" x14ac:dyDescent="0.25">
      <c r="B851" s="169"/>
      <c r="C851" s="170"/>
      <c r="D851" s="443"/>
      <c r="E851" s="169"/>
      <c r="F851" s="171"/>
      <c r="G851" s="169"/>
      <c r="H851" s="169"/>
      <c r="I851" s="172"/>
      <c r="J851" s="172"/>
      <c r="K851" s="173"/>
      <c r="L851" s="173"/>
      <c r="M851" s="173"/>
      <c r="N851" s="174"/>
      <c r="O851" s="444">
        <f t="shared" si="34"/>
        <v>0</v>
      </c>
      <c r="P851" s="169"/>
      <c r="Q851" s="436"/>
      <c r="R851" s="436"/>
      <c r="S851" s="445" t="str">
        <f>IFERROR(IF(R851="",VLOOKUP(Q851,DMKH_NCC!$C$7:$G$150,3,0),VLOOKUP(R851,DMKH_NCC!$C$7:$G$150,3,0)),"")</f>
        <v/>
      </c>
      <c r="T851" s="445" t="str">
        <f>IFERROR(IF(R851="",VLOOKUP(Q851,DMKH_NCC!$C$7:$G$150,4,0),VLOOKUP(R851,DMKH_NCC!$C$7:$G$150,4,0)),"")</f>
        <v/>
      </c>
      <c r="U851" s="446" t="str">
        <f>IFERROR(IF(R851="",VLOOKUP(Q851,DMKH_NCC!$C$7:$G$150,5,0),VLOOKUP(R851,DMKH_NCC!$C$7:$G$150,5,0)),"")</f>
        <v/>
      </c>
      <c r="V851" s="169"/>
      <c r="W851" s="169"/>
      <c r="X851" s="171"/>
      <c r="Y851" s="447" t="str">
        <f>IF($G851="","",IF(OR(MONTH($C851)=1,MONTH($C851)=2,MONTH($C851)=3),1,IF(OR(MONTH($C851)=4,MONTH($C851)=5,MONTH($C851)=6),2,IF(OR(MONTH($C851)=7,MONTH($C851)=8,MONTH($C851)=9),3,IF(OR(MONTH($C851)=10,MONTH($C851)=11,MONTH($C851)=12),4)))))</f>
        <v/>
      </c>
      <c r="Z851" s="447" t="str">
        <f>IF(C851="","","Ngày  "&amp;DAY(C851)&amp; "  "&amp;"Tháng  "&amp;MONTH(C851) &amp;"  "&amp;"Năm"&amp;"  " &amp;YEAR(C851))</f>
        <v/>
      </c>
      <c r="AA851" s="169"/>
      <c r="AB851" s="169"/>
      <c r="AC851" s="169"/>
      <c r="AD851" s="169"/>
      <c r="AE851" s="447" t="str">
        <f t="shared" si="33"/>
        <v/>
      </c>
      <c r="AF851" s="169"/>
      <c r="AG851" s="169"/>
    </row>
    <row r="852" spans="2:33" x14ac:dyDescent="0.25">
      <c r="B852" s="169"/>
      <c r="C852" s="170"/>
      <c r="D852" s="443"/>
      <c r="E852" s="169"/>
      <c r="F852" s="171"/>
      <c r="G852" s="169"/>
      <c r="H852" s="169"/>
      <c r="I852" s="172"/>
      <c r="J852" s="172"/>
      <c r="K852" s="173"/>
      <c r="L852" s="173"/>
      <c r="M852" s="173"/>
      <c r="N852" s="174"/>
      <c r="O852" s="444">
        <f t="shared" si="34"/>
        <v>0</v>
      </c>
      <c r="P852" s="169"/>
      <c r="Q852" s="436"/>
      <c r="R852" s="436"/>
      <c r="S852" s="445" t="str">
        <f>IFERROR(IF(R852="",VLOOKUP(Q852,DMKH_NCC!$C$7:$G$150,3,0),VLOOKUP(R852,DMKH_NCC!$C$7:$G$150,3,0)),"")</f>
        <v/>
      </c>
      <c r="T852" s="445" t="str">
        <f>IFERROR(IF(R852="",VLOOKUP(Q852,DMKH_NCC!$C$7:$G$150,4,0),VLOOKUP(R852,DMKH_NCC!$C$7:$G$150,4,0)),"")</f>
        <v/>
      </c>
      <c r="U852" s="446" t="str">
        <f>IFERROR(IF(R852="",VLOOKUP(Q852,DMKH_NCC!$C$7:$G$150,5,0),VLOOKUP(R852,DMKH_NCC!$C$7:$G$150,5,0)),"")</f>
        <v/>
      </c>
      <c r="V852" s="169"/>
      <c r="W852" s="169"/>
      <c r="X852" s="171"/>
      <c r="Y852" s="447" t="str">
        <f>IF($G852="","",IF(OR(MONTH($C852)=1,MONTH($C852)=2,MONTH($C852)=3),1,IF(OR(MONTH($C852)=4,MONTH($C852)=5,MONTH($C852)=6),2,IF(OR(MONTH($C852)=7,MONTH($C852)=8,MONTH($C852)=9),3,IF(OR(MONTH($C852)=10,MONTH($C852)=11,MONTH($C852)=12),4)))))</f>
        <v/>
      </c>
      <c r="Z852" s="447" t="str">
        <f>IF(C852="","","Ngày  "&amp;DAY(C852)&amp; "  "&amp;"Tháng  "&amp;MONTH(C852) &amp;"  "&amp;"Năm"&amp;"  " &amp;YEAR(C852))</f>
        <v/>
      </c>
      <c r="AA852" s="169"/>
      <c r="AB852" s="169"/>
      <c r="AC852" s="169"/>
      <c r="AD852" s="169"/>
      <c r="AE852" s="447" t="str">
        <f t="shared" si="33"/>
        <v/>
      </c>
      <c r="AF852" s="169"/>
      <c r="AG852" s="169"/>
    </row>
    <row r="853" spans="2:33" x14ac:dyDescent="0.25">
      <c r="B853" s="169"/>
      <c r="C853" s="170"/>
      <c r="D853" s="443"/>
      <c r="E853" s="169"/>
      <c r="F853" s="171"/>
      <c r="G853" s="169"/>
      <c r="H853" s="169"/>
      <c r="I853" s="172"/>
      <c r="J853" s="172"/>
      <c r="K853" s="173"/>
      <c r="L853" s="173"/>
      <c r="M853" s="173"/>
      <c r="N853" s="174"/>
      <c r="O853" s="444">
        <f t="shared" si="34"/>
        <v>0</v>
      </c>
      <c r="P853" s="169"/>
      <c r="Q853" s="436"/>
      <c r="R853" s="436"/>
      <c r="S853" s="445" t="str">
        <f>IFERROR(IF(R853="",VLOOKUP(Q853,DMKH_NCC!$C$7:$G$150,3,0),VLOOKUP(R853,DMKH_NCC!$C$7:$G$150,3,0)),"")</f>
        <v/>
      </c>
      <c r="T853" s="445" t="str">
        <f>IFERROR(IF(R853="",VLOOKUP(Q853,DMKH_NCC!$C$7:$G$150,4,0),VLOOKUP(R853,DMKH_NCC!$C$7:$G$150,4,0)),"")</f>
        <v/>
      </c>
      <c r="U853" s="446" t="str">
        <f>IFERROR(IF(R853="",VLOOKUP(Q853,DMKH_NCC!$C$7:$G$150,5,0),VLOOKUP(R853,DMKH_NCC!$C$7:$G$150,5,0)),"")</f>
        <v/>
      </c>
      <c r="V853" s="169"/>
      <c r="W853" s="169"/>
      <c r="X853" s="171"/>
      <c r="Y853" s="447" t="str">
        <f>IF($G853="","",IF(OR(MONTH($C853)=1,MONTH($C853)=2,MONTH($C853)=3),1,IF(OR(MONTH($C853)=4,MONTH($C853)=5,MONTH($C853)=6),2,IF(OR(MONTH($C853)=7,MONTH($C853)=8,MONTH($C853)=9),3,IF(OR(MONTH($C853)=10,MONTH($C853)=11,MONTH($C853)=12),4)))))</f>
        <v/>
      </c>
      <c r="Z853" s="447" t="str">
        <f>IF(C853="","","Ngày  "&amp;DAY(C853)&amp; "  "&amp;"Tháng  "&amp;MONTH(C853) &amp;"  "&amp;"Năm"&amp;"  " &amp;YEAR(C853))</f>
        <v/>
      </c>
      <c r="AA853" s="169"/>
      <c r="AB853" s="169"/>
      <c r="AC853" s="169"/>
      <c r="AD853" s="169"/>
      <c r="AE853" s="447" t="str">
        <f t="shared" si="33"/>
        <v/>
      </c>
      <c r="AF853" s="169"/>
      <c r="AG853" s="169"/>
    </row>
    <row r="854" spans="2:33" x14ac:dyDescent="0.25">
      <c r="B854" s="169"/>
      <c r="C854" s="170"/>
      <c r="D854" s="443"/>
      <c r="E854" s="169"/>
      <c r="F854" s="171"/>
      <c r="G854" s="169"/>
      <c r="H854" s="169"/>
      <c r="I854" s="172"/>
      <c r="J854" s="172"/>
      <c r="K854" s="173"/>
      <c r="L854" s="173"/>
      <c r="M854" s="173"/>
      <c r="N854" s="174"/>
      <c r="O854" s="444">
        <f t="shared" si="34"/>
        <v>0</v>
      </c>
      <c r="P854" s="169"/>
      <c r="Q854" s="436"/>
      <c r="R854" s="436"/>
      <c r="S854" s="445" t="str">
        <f>IFERROR(IF(R854="",VLOOKUP(Q854,DMKH_NCC!$C$7:$G$150,3,0),VLOOKUP(R854,DMKH_NCC!$C$7:$G$150,3,0)),"")</f>
        <v/>
      </c>
      <c r="T854" s="445" t="str">
        <f>IFERROR(IF(R854="",VLOOKUP(Q854,DMKH_NCC!$C$7:$G$150,4,0),VLOOKUP(R854,DMKH_NCC!$C$7:$G$150,4,0)),"")</f>
        <v/>
      </c>
      <c r="U854" s="446" t="str">
        <f>IFERROR(IF(R854="",VLOOKUP(Q854,DMKH_NCC!$C$7:$G$150,5,0),VLOOKUP(R854,DMKH_NCC!$C$7:$G$150,5,0)),"")</f>
        <v/>
      </c>
      <c r="V854" s="169"/>
      <c r="W854" s="169"/>
      <c r="X854" s="171"/>
      <c r="Y854" s="447" t="str">
        <f>IF($G854="","",IF(OR(MONTH($C854)=1,MONTH($C854)=2,MONTH($C854)=3),1,IF(OR(MONTH($C854)=4,MONTH($C854)=5,MONTH($C854)=6),2,IF(OR(MONTH($C854)=7,MONTH($C854)=8,MONTH($C854)=9),3,IF(OR(MONTH($C854)=10,MONTH($C854)=11,MONTH($C854)=12),4)))))</f>
        <v/>
      </c>
      <c r="Z854" s="447" t="str">
        <f>IF(C854="","","Ngày  "&amp;DAY(C854)&amp; "  "&amp;"Tháng  "&amp;MONTH(C854) &amp;"  "&amp;"Năm"&amp;"  " &amp;YEAR(C854))</f>
        <v/>
      </c>
      <c r="AA854" s="169"/>
      <c r="AB854" s="169"/>
      <c r="AC854" s="169"/>
      <c r="AD854" s="169"/>
      <c r="AE854" s="447" t="str">
        <f t="shared" si="33"/>
        <v/>
      </c>
      <c r="AF854" s="169"/>
      <c r="AG854" s="169"/>
    </row>
    <row r="855" spans="2:33" x14ac:dyDescent="0.25">
      <c r="B855" s="169"/>
      <c r="C855" s="170"/>
      <c r="D855" s="443"/>
      <c r="E855" s="169"/>
      <c r="F855" s="171"/>
      <c r="G855" s="169"/>
      <c r="H855" s="169"/>
      <c r="I855" s="172"/>
      <c r="J855" s="172"/>
      <c r="K855" s="173"/>
      <c r="L855" s="173"/>
      <c r="M855" s="173"/>
      <c r="N855" s="174"/>
      <c r="O855" s="444">
        <f t="shared" si="34"/>
        <v>0</v>
      </c>
      <c r="P855" s="169"/>
      <c r="Q855" s="436"/>
      <c r="R855" s="436"/>
      <c r="S855" s="445" t="str">
        <f>IFERROR(IF(R855="",VLOOKUP(Q855,DMKH_NCC!$C$7:$G$150,3,0),VLOOKUP(R855,DMKH_NCC!$C$7:$G$150,3,0)),"")</f>
        <v/>
      </c>
      <c r="T855" s="445" t="str">
        <f>IFERROR(IF(R855="",VLOOKUP(Q855,DMKH_NCC!$C$7:$G$150,4,0),VLOOKUP(R855,DMKH_NCC!$C$7:$G$150,4,0)),"")</f>
        <v/>
      </c>
      <c r="U855" s="446" t="str">
        <f>IFERROR(IF(R855="",VLOOKUP(Q855,DMKH_NCC!$C$7:$G$150,5,0),VLOOKUP(R855,DMKH_NCC!$C$7:$G$150,5,0)),"")</f>
        <v/>
      </c>
      <c r="V855" s="169"/>
      <c r="W855" s="169"/>
      <c r="X855" s="171"/>
      <c r="Y855" s="447" t="str">
        <f>IF($G855="","",IF(OR(MONTH($C855)=1,MONTH($C855)=2,MONTH($C855)=3),1,IF(OR(MONTH($C855)=4,MONTH($C855)=5,MONTH($C855)=6),2,IF(OR(MONTH($C855)=7,MONTH($C855)=8,MONTH($C855)=9),3,IF(OR(MONTH($C855)=10,MONTH($C855)=11,MONTH($C855)=12),4)))))</f>
        <v/>
      </c>
      <c r="Z855" s="447" t="str">
        <f>IF(C855="","","Ngày  "&amp;DAY(C855)&amp; "  "&amp;"Tháng  "&amp;MONTH(C855) &amp;"  "&amp;"Năm"&amp;"  " &amp;YEAR(C855))</f>
        <v/>
      </c>
      <c r="AA855" s="169"/>
      <c r="AB855" s="169"/>
      <c r="AC855" s="169"/>
      <c r="AD855" s="169"/>
      <c r="AE855" s="447" t="str">
        <f t="shared" si="33"/>
        <v/>
      </c>
      <c r="AF855" s="169"/>
      <c r="AG855" s="169"/>
    </row>
    <row r="856" spans="2:33" x14ac:dyDescent="0.25">
      <c r="B856" s="169"/>
      <c r="C856" s="170"/>
      <c r="D856" s="443"/>
      <c r="E856" s="169"/>
      <c r="F856" s="171"/>
      <c r="G856" s="169"/>
      <c r="H856" s="169"/>
      <c r="I856" s="172"/>
      <c r="J856" s="172"/>
      <c r="K856" s="173"/>
      <c r="L856" s="173"/>
      <c r="M856" s="173"/>
      <c r="N856" s="174"/>
      <c r="O856" s="444">
        <f t="shared" si="34"/>
        <v>0</v>
      </c>
      <c r="P856" s="169"/>
      <c r="Q856" s="436"/>
      <c r="R856" s="436"/>
      <c r="S856" s="445" t="str">
        <f>IFERROR(IF(R856="",VLOOKUP(Q856,DMKH_NCC!$C$7:$G$150,3,0),VLOOKUP(R856,DMKH_NCC!$C$7:$G$150,3,0)),"")</f>
        <v/>
      </c>
      <c r="T856" s="445" t="str">
        <f>IFERROR(IF(R856="",VLOOKUP(Q856,DMKH_NCC!$C$7:$G$150,4,0),VLOOKUP(R856,DMKH_NCC!$C$7:$G$150,4,0)),"")</f>
        <v/>
      </c>
      <c r="U856" s="446" t="str">
        <f>IFERROR(IF(R856="",VLOOKUP(Q856,DMKH_NCC!$C$7:$G$150,5,0),VLOOKUP(R856,DMKH_NCC!$C$7:$G$150,5,0)),"")</f>
        <v/>
      </c>
      <c r="V856" s="169"/>
      <c r="W856" s="169"/>
      <c r="X856" s="171"/>
      <c r="Y856" s="447" t="str">
        <f>IF($G856="","",IF(OR(MONTH($C856)=1,MONTH($C856)=2,MONTH($C856)=3),1,IF(OR(MONTH($C856)=4,MONTH($C856)=5,MONTH($C856)=6),2,IF(OR(MONTH($C856)=7,MONTH($C856)=8,MONTH($C856)=9),3,IF(OR(MONTH($C856)=10,MONTH($C856)=11,MONTH($C856)=12),4)))))</f>
        <v/>
      </c>
      <c r="Z856" s="447" t="str">
        <f>IF(C856="","","Ngày  "&amp;DAY(C856)&amp; "  "&amp;"Tháng  "&amp;MONTH(C856) &amp;"  "&amp;"Năm"&amp;"  " &amp;YEAR(C856))</f>
        <v/>
      </c>
      <c r="AA856" s="169"/>
      <c r="AB856" s="169"/>
      <c r="AC856" s="169"/>
      <c r="AD856" s="169"/>
      <c r="AE856" s="447" t="str">
        <f t="shared" si="33"/>
        <v/>
      </c>
      <c r="AF856" s="169"/>
      <c r="AG856" s="169"/>
    </row>
    <row r="857" spans="2:33" x14ac:dyDescent="0.25">
      <c r="B857" s="169"/>
      <c r="C857" s="170"/>
      <c r="D857" s="443"/>
      <c r="E857" s="169"/>
      <c r="F857" s="171"/>
      <c r="G857" s="169"/>
      <c r="H857" s="169"/>
      <c r="I857" s="172"/>
      <c r="J857" s="172"/>
      <c r="K857" s="173"/>
      <c r="L857" s="173"/>
      <c r="M857" s="173"/>
      <c r="N857" s="174"/>
      <c r="O857" s="444">
        <f t="shared" si="34"/>
        <v>0</v>
      </c>
      <c r="P857" s="169"/>
      <c r="Q857" s="436"/>
      <c r="R857" s="436"/>
      <c r="S857" s="445" t="str">
        <f>IFERROR(IF(R857="",VLOOKUP(Q857,DMKH_NCC!$C$7:$G$150,3,0),VLOOKUP(R857,DMKH_NCC!$C$7:$G$150,3,0)),"")</f>
        <v/>
      </c>
      <c r="T857" s="445" t="str">
        <f>IFERROR(IF(R857="",VLOOKUP(Q857,DMKH_NCC!$C$7:$G$150,4,0),VLOOKUP(R857,DMKH_NCC!$C$7:$G$150,4,0)),"")</f>
        <v/>
      </c>
      <c r="U857" s="446" t="str">
        <f>IFERROR(IF(R857="",VLOOKUP(Q857,DMKH_NCC!$C$7:$G$150,5,0),VLOOKUP(R857,DMKH_NCC!$C$7:$G$150,5,0)),"")</f>
        <v/>
      </c>
      <c r="V857" s="169"/>
      <c r="W857" s="169"/>
      <c r="X857" s="171"/>
      <c r="Y857" s="447" t="str">
        <f>IF($G857="","",IF(OR(MONTH($C857)=1,MONTH($C857)=2,MONTH($C857)=3),1,IF(OR(MONTH($C857)=4,MONTH($C857)=5,MONTH($C857)=6),2,IF(OR(MONTH($C857)=7,MONTH($C857)=8,MONTH($C857)=9),3,IF(OR(MONTH($C857)=10,MONTH($C857)=11,MONTH($C857)=12),4)))))</f>
        <v/>
      </c>
      <c r="Z857" s="447" t="str">
        <f>IF(C857="","","Ngày  "&amp;DAY(C857)&amp; "  "&amp;"Tháng  "&amp;MONTH(C857) &amp;"  "&amp;"Năm"&amp;"  " &amp;YEAR(C857))</f>
        <v/>
      </c>
      <c r="AA857" s="169"/>
      <c r="AB857" s="169"/>
      <c r="AC857" s="169"/>
      <c r="AD857" s="169"/>
      <c r="AE857" s="447" t="str">
        <f t="shared" si="33"/>
        <v/>
      </c>
      <c r="AF857" s="169"/>
      <c r="AG857" s="169"/>
    </row>
    <row r="858" spans="2:33" x14ac:dyDescent="0.25">
      <c r="B858" s="169"/>
      <c r="C858" s="170"/>
      <c r="D858" s="443"/>
      <c r="E858" s="169"/>
      <c r="F858" s="171"/>
      <c r="G858" s="169"/>
      <c r="H858" s="169"/>
      <c r="I858" s="172"/>
      <c r="J858" s="172"/>
      <c r="K858" s="173"/>
      <c r="L858" s="173"/>
      <c r="M858" s="173"/>
      <c r="N858" s="174"/>
      <c r="O858" s="444">
        <f t="shared" si="34"/>
        <v>0</v>
      </c>
      <c r="P858" s="169"/>
      <c r="Q858" s="436"/>
      <c r="R858" s="436"/>
      <c r="S858" s="445" t="str">
        <f>IFERROR(IF(R858="",VLOOKUP(Q858,DMKH_NCC!$C$7:$G$150,3,0),VLOOKUP(R858,DMKH_NCC!$C$7:$G$150,3,0)),"")</f>
        <v/>
      </c>
      <c r="T858" s="445" t="str">
        <f>IFERROR(IF(R858="",VLOOKUP(Q858,DMKH_NCC!$C$7:$G$150,4,0),VLOOKUP(R858,DMKH_NCC!$C$7:$G$150,4,0)),"")</f>
        <v/>
      </c>
      <c r="U858" s="446" t="str">
        <f>IFERROR(IF(R858="",VLOOKUP(Q858,DMKH_NCC!$C$7:$G$150,5,0),VLOOKUP(R858,DMKH_NCC!$C$7:$G$150,5,0)),"")</f>
        <v/>
      </c>
      <c r="V858" s="169"/>
      <c r="W858" s="169"/>
      <c r="X858" s="171"/>
      <c r="Y858" s="447" t="str">
        <f>IF($G858="","",IF(OR(MONTH($C858)=1,MONTH($C858)=2,MONTH($C858)=3),1,IF(OR(MONTH($C858)=4,MONTH($C858)=5,MONTH($C858)=6),2,IF(OR(MONTH($C858)=7,MONTH($C858)=8,MONTH($C858)=9),3,IF(OR(MONTH($C858)=10,MONTH($C858)=11,MONTH($C858)=12),4)))))</f>
        <v/>
      </c>
      <c r="Z858" s="447" t="str">
        <f>IF(C858="","","Ngày  "&amp;DAY(C858)&amp; "  "&amp;"Tháng  "&amp;MONTH(C858) &amp;"  "&amp;"Năm"&amp;"  " &amp;YEAR(C858))</f>
        <v/>
      </c>
      <c r="AA858" s="169"/>
      <c r="AB858" s="169"/>
      <c r="AC858" s="169"/>
      <c r="AD858" s="169"/>
      <c r="AE858" s="447" t="str">
        <f t="shared" si="33"/>
        <v/>
      </c>
      <c r="AF858" s="169"/>
      <c r="AG858" s="169"/>
    </row>
    <row r="859" spans="2:33" x14ac:dyDescent="0.25">
      <c r="B859" s="169"/>
      <c r="C859" s="170"/>
      <c r="D859" s="443"/>
      <c r="E859" s="169"/>
      <c r="F859" s="171"/>
      <c r="G859" s="169"/>
      <c r="H859" s="169"/>
      <c r="I859" s="172"/>
      <c r="J859" s="172"/>
      <c r="K859" s="173"/>
      <c r="L859" s="173"/>
      <c r="M859" s="173"/>
      <c r="N859" s="174"/>
      <c r="O859" s="444">
        <f t="shared" si="34"/>
        <v>0</v>
      </c>
      <c r="P859" s="169"/>
      <c r="Q859" s="436"/>
      <c r="R859" s="436"/>
      <c r="S859" s="445" t="str">
        <f>IFERROR(IF(R859="",VLOOKUP(Q859,DMKH_NCC!$C$7:$G$150,3,0),VLOOKUP(R859,DMKH_NCC!$C$7:$G$150,3,0)),"")</f>
        <v/>
      </c>
      <c r="T859" s="445" t="str">
        <f>IFERROR(IF(R859="",VLOOKUP(Q859,DMKH_NCC!$C$7:$G$150,4,0),VLOOKUP(R859,DMKH_NCC!$C$7:$G$150,4,0)),"")</f>
        <v/>
      </c>
      <c r="U859" s="446" t="str">
        <f>IFERROR(IF(R859="",VLOOKUP(Q859,DMKH_NCC!$C$7:$G$150,5,0),VLOOKUP(R859,DMKH_NCC!$C$7:$G$150,5,0)),"")</f>
        <v/>
      </c>
      <c r="V859" s="169"/>
      <c r="W859" s="169"/>
      <c r="X859" s="171"/>
      <c r="Y859" s="447" t="str">
        <f>IF($G859="","",IF(OR(MONTH($C859)=1,MONTH($C859)=2,MONTH($C859)=3),1,IF(OR(MONTH($C859)=4,MONTH($C859)=5,MONTH($C859)=6),2,IF(OR(MONTH($C859)=7,MONTH($C859)=8,MONTH($C859)=9),3,IF(OR(MONTH($C859)=10,MONTH($C859)=11,MONTH($C859)=12),4)))))</f>
        <v/>
      </c>
      <c r="Z859" s="447" t="str">
        <f>IF(C859="","","Ngày  "&amp;DAY(C859)&amp; "  "&amp;"Tháng  "&amp;MONTH(C859) &amp;"  "&amp;"Năm"&amp;"  " &amp;YEAR(C859))</f>
        <v/>
      </c>
      <c r="AA859" s="169"/>
      <c r="AB859" s="169"/>
      <c r="AC859" s="169"/>
      <c r="AD859" s="169"/>
      <c r="AE859" s="447" t="str">
        <f t="shared" si="33"/>
        <v/>
      </c>
      <c r="AF859" s="169"/>
      <c r="AG859" s="169"/>
    </row>
    <row r="860" spans="2:33" x14ac:dyDescent="0.25">
      <c r="B860" s="169"/>
      <c r="C860" s="170"/>
      <c r="D860" s="443"/>
      <c r="E860" s="169"/>
      <c r="F860" s="171"/>
      <c r="G860" s="169"/>
      <c r="H860" s="169"/>
      <c r="I860" s="172"/>
      <c r="J860" s="172"/>
      <c r="K860" s="173"/>
      <c r="L860" s="173"/>
      <c r="M860" s="173"/>
      <c r="N860" s="174"/>
      <c r="O860" s="444">
        <f t="shared" si="34"/>
        <v>0</v>
      </c>
      <c r="P860" s="169"/>
      <c r="Q860" s="436"/>
      <c r="R860" s="436"/>
      <c r="S860" s="445" t="str">
        <f>IFERROR(IF(R860="",VLOOKUP(Q860,DMKH_NCC!$C$7:$G$150,3,0),VLOOKUP(R860,DMKH_NCC!$C$7:$G$150,3,0)),"")</f>
        <v/>
      </c>
      <c r="T860" s="445" t="str">
        <f>IFERROR(IF(R860="",VLOOKUP(Q860,DMKH_NCC!$C$7:$G$150,4,0),VLOOKUP(R860,DMKH_NCC!$C$7:$G$150,4,0)),"")</f>
        <v/>
      </c>
      <c r="U860" s="446" t="str">
        <f>IFERROR(IF(R860="",VLOOKUP(Q860,DMKH_NCC!$C$7:$G$150,5,0),VLOOKUP(R860,DMKH_NCC!$C$7:$G$150,5,0)),"")</f>
        <v/>
      </c>
      <c r="V860" s="169"/>
      <c r="W860" s="169"/>
      <c r="X860" s="171"/>
      <c r="Y860" s="447" t="str">
        <f>IF($G860="","",IF(OR(MONTH($C860)=1,MONTH($C860)=2,MONTH($C860)=3),1,IF(OR(MONTH($C860)=4,MONTH($C860)=5,MONTH($C860)=6),2,IF(OR(MONTH($C860)=7,MONTH($C860)=8,MONTH($C860)=9),3,IF(OR(MONTH($C860)=10,MONTH($C860)=11,MONTH($C860)=12),4)))))</f>
        <v/>
      </c>
      <c r="Z860" s="447" t="str">
        <f>IF(C860="","","Ngày  "&amp;DAY(C860)&amp; "  "&amp;"Tháng  "&amp;MONTH(C860) &amp;"  "&amp;"Năm"&amp;"  " &amp;YEAR(C860))</f>
        <v/>
      </c>
      <c r="AA860" s="169"/>
      <c r="AB860" s="169"/>
      <c r="AC860" s="169"/>
      <c r="AD860" s="169"/>
      <c r="AE860" s="447" t="str">
        <f t="shared" si="33"/>
        <v/>
      </c>
      <c r="AF860" s="169"/>
      <c r="AG860" s="169"/>
    </row>
    <row r="861" spans="2:33" x14ac:dyDescent="0.25">
      <c r="B861" s="169"/>
      <c r="C861" s="170"/>
      <c r="D861" s="443"/>
      <c r="E861" s="169"/>
      <c r="F861" s="171"/>
      <c r="G861" s="169"/>
      <c r="H861" s="169"/>
      <c r="I861" s="172"/>
      <c r="J861" s="172"/>
      <c r="K861" s="173"/>
      <c r="L861" s="173"/>
      <c r="M861" s="173"/>
      <c r="N861" s="174"/>
      <c r="O861" s="444">
        <f t="shared" si="34"/>
        <v>0</v>
      </c>
      <c r="P861" s="169"/>
      <c r="Q861" s="436"/>
      <c r="R861" s="436"/>
      <c r="S861" s="445" t="str">
        <f>IFERROR(IF(R861="",VLOOKUP(Q861,DMKH_NCC!$C$7:$G$150,3,0),VLOOKUP(R861,DMKH_NCC!$C$7:$G$150,3,0)),"")</f>
        <v/>
      </c>
      <c r="T861" s="445" t="str">
        <f>IFERROR(IF(R861="",VLOOKUP(Q861,DMKH_NCC!$C$7:$G$150,4,0),VLOOKUP(R861,DMKH_NCC!$C$7:$G$150,4,0)),"")</f>
        <v/>
      </c>
      <c r="U861" s="446" t="str">
        <f>IFERROR(IF(R861="",VLOOKUP(Q861,DMKH_NCC!$C$7:$G$150,5,0),VLOOKUP(R861,DMKH_NCC!$C$7:$G$150,5,0)),"")</f>
        <v/>
      </c>
      <c r="V861" s="169"/>
      <c r="W861" s="169"/>
      <c r="X861" s="171"/>
      <c r="Y861" s="447" t="str">
        <f>IF($G861="","",IF(OR(MONTH($C861)=1,MONTH($C861)=2,MONTH($C861)=3),1,IF(OR(MONTH($C861)=4,MONTH($C861)=5,MONTH($C861)=6),2,IF(OR(MONTH($C861)=7,MONTH($C861)=8,MONTH($C861)=9),3,IF(OR(MONTH($C861)=10,MONTH($C861)=11,MONTH($C861)=12),4)))))</f>
        <v/>
      </c>
      <c r="Z861" s="447" t="str">
        <f>IF(C861="","","Ngày  "&amp;DAY(C861)&amp; "  "&amp;"Tháng  "&amp;MONTH(C861) &amp;"  "&amp;"Năm"&amp;"  " &amp;YEAR(C861))</f>
        <v/>
      </c>
      <c r="AA861" s="169"/>
      <c r="AB861" s="169"/>
      <c r="AC861" s="169"/>
      <c r="AD861" s="169"/>
      <c r="AE861" s="447" t="str">
        <f t="shared" si="33"/>
        <v/>
      </c>
      <c r="AF861" s="169"/>
      <c r="AG861" s="169"/>
    </row>
    <row r="862" spans="2:33" x14ac:dyDescent="0.25">
      <c r="B862" s="169"/>
      <c r="C862" s="170"/>
      <c r="D862" s="443"/>
      <c r="E862" s="169"/>
      <c r="F862" s="171"/>
      <c r="G862" s="169"/>
      <c r="H862" s="169"/>
      <c r="I862" s="172"/>
      <c r="J862" s="172"/>
      <c r="K862" s="173"/>
      <c r="L862" s="173"/>
      <c r="M862" s="173"/>
      <c r="N862" s="174"/>
      <c r="O862" s="444">
        <f t="shared" si="34"/>
        <v>0</v>
      </c>
      <c r="P862" s="169"/>
      <c r="Q862" s="436"/>
      <c r="R862" s="436"/>
      <c r="S862" s="445" t="str">
        <f>IFERROR(IF(R862="",VLOOKUP(Q862,DMKH_NCC!$C$7:$G$150,3,0),VLOOKUP(R862,DMKH_NCC!$C$7:$G$150,3,0)),"")</f>
        <v/>
      </c>
      <c r="T862" s="445" t="str">
        <f>IFERROR(IF(R862="",VLOOKUP(Q862,DMKH_NCC!$C$7:$G$150,4,0),VLOOKUP(R862,DMKH_NCC!$C$7:$G$150,4,0)),"")</f>
        <v/>
      </c>
      <c r="U862" s="446" t="str">
        <f>IFERROR(IF(R862="",VLOOKUP(Q862,DMKH_NCC!$C$7:$G$150,5,0),VLOOKUP(R862,DMKH_NCC!$C$7:$G$150,5,0)),"")</f>
        <v/>
      </c>
      <c r="V862" s="169"/>
      <c r="W862" s="169"/>
      <c r="X862" s="171"/>
      <c r="Y862" s="447" t="str">
        <f>IF($G862="","",IF(OR(MONTH($C862)=1,MONTH($C862)=2,MONTH($C862)=3),1,IF(OR(MONTH($C862)=4,MONTH($C862)=5,MONTH($C862)=6),2,IF(OR(MONTH($C862)=7,MONTH($C862)=8,MONTH($C862)=9),3,IF(OR(MONTH($C862)=10,MONTH($C862)=11,MONTH($C862)=12),4)))))</f>
        <v/>
      </c>
      <c r="Z862" s="447" t="str">
        <f>IF(C862="","","Ngày  "&amp;DAY(C862)&amp; "  "&amp;"Tháng  "&amp;MONTH(C862) &amp;"  "&amp;"Năm"&amp;"  " &amp;YEAR(C862))</f>
        <v/>
      </c>
      <c r="AA862" s="169"/>
      <c r="AB862" s="169"/>
      <c r="AC862" s="169"/>
      <c r="AD862" s="169"/>
      <c r="AE862" s="447" t="str">
        <f t="shared" si="33"/>
        <v/>
      </c>
      <c r="AF862" s="169"/>
      <c r="AG862" s="169"/>
    </row>
    <row r="863" spans="2:33" x14ac:dyDescent="0.25">
      <c r="B863" s="169"/>
      <c r="C863" s="170"/>
      <c r="D863" s="443"/>
      <c r="E863" s="169"/>
      <c r="F863" s="171"/>
      <c r="G863" s="169"/>
      <c r="H863" s="169"/>
      <c r="I863" s="172"/>
      <c r="J863" s="172"/>
      <c r="K863" s="173"/>
      <c r="L863" s="173"/>
      <c r="M863" s="173"/>
      <c r="N863" s="174"/>
      <c r="O863" s="444">
        <f t="shared" si="34"/>
        <v>0</v>
      </c>
      <c r="P863" s="169"/>
      <c r="Q863" s="436"/>
      <c r="R863" s="436"/>
      <c r="S863" s="445" t="str">
        <f>IFERROR(IF(R863="",VLOOKUP(Q863,DMKH_NCC!$C$7:$G$150,3,0),VLOOKUP(R863,DMKH_NCC!$C$7:$G$150,3,0)),"")</f>
        <v/>
      </c>
      <c r="T863" s="445" t="str">
        <f>IFERROR(IF(R863="",VLOOKUP(Q863,DMKH_NCC!$C$7:$G$150,4,0),VLOOKUP(R863,DMKH_NCC!$C$7:$G$150,4,0)),"")</f>
        <v/>
      </c>
      <c r="U863" s="446" t="str">
        <f>IFERROR(IF(R863="",VLOOKUP(Q863,DMKH_NCC!$C$7:$G$150,5,0),VLOOKUP(R863,DMKH_NCC!$C$7:$G$150,5,0)),"")</f>
        <v/>
      </c>
      <c r="V863" s="169"/>
      <c r="W863" s="169"/>
      <c r="X863" s="171"/>
      <c r="Y863" s="447" t="str">
        <f>IF($G863="","",IF(OR(MONTH($C863)=1,MONTH($C863)=2,MONTH($C863)=3),1,IF(OR(MONTH($C863)=4,MONTH($C863)=5,MONTH($C863)=6),2,IF(OR(MONTH($C863)=7,MONTH($C863)=8,MONTH($C863)=9),3,IF(OR(MONTH($C863)=10,MONTH($C863)=11,MONTH($C863)=12),4)))))</f>
        <v/>
      </c>
      <c r="Z863" s="447" t="str">
        <f>IF(C863="","","Ngày  "&amp;DAY(C863)&amp; "  "&amp;"Tháng  "&amp;MONTH(C863) &amp;"  "&amp;"Năm"&amp;"  " &amp;YEAR(C863))</f>
        <v/>
      </c>
      <c r="AA863" s="169"/>
      <c r="AB863" s="169"/>
      <c r="AC863" s="169"/>
      <c r="AD863" s="169"/>
      <c r="AE863" s="447" t="str">
        <f t="shared" si="33"/>
        <v/>
      </c>
      <c r="AF863" s="169"/>
      <c r="AG863" s="169"/>
    </row>
    <row r="864" spans="2:33" x14ac:dyDescent="0.25">
      <c r="B864" s="169"/>
      <c r="C864" s="170"/>
      <c r="D864" s="443"/>
      <c r="E864" s="169"/>
      <c r="F864" s="171"/>
      <c r="G864" s="169"/>
      <c r="H864" s="169"/>
      <c r="I864" s="172"/>
      <c r="J864" s="172"/>
      <c r="K864" s="173"/>
      <c r="L864" s="173"/>
      <c r="M864" s="173"/>
      <c r="N864" s="174"/>
      <c r="O864" s="444">
        <f t="shared" si="34"/>
        <v>0</v>
      </c>
      <c r="P864" s="169"/>
      <c r="Q864" s="436"/>
      <c r="R864" s="436"/>
      <c r="S864" s="445" t="str">
        <f>IFERROR(IF(R864="",VLOOKUP(Q864,DMKH_NCC!$C$7:$G$150,3,0),VLOOKUP(R864,DMKH_NCC!$C$7:$G$150,3,0)),"")</f>
        <v/>
      </c>
      <c r="T864" s="445" t="str">
        <f>IFERROR(IF(R864="",VLOOKUP(Q864,DMKH_NCC!$C$7:$G$150,4,0),VLOOKUP(R864,DMKH_NCC!$C$7:$G$150,4,0)),"")</f>
        <v/>
      </c>
      <c r="U864" s="446" t="str">
        <f>IFERROR(IF(R864="",VLOOKUP(Q864,DMKH_NCC!$C$7:$G$150,5,0),VLOOKUP(R864,DMKH_NCC!$C$7:$G$150,5,0)),"")</f>
        <v/>
      </c>
      <c r="V864" s="169"/>
      <c r="W864" s="169"/>
      <c r="X864" s="171"/>
      <c r="Y864" s="447" t="str">
        <f>IF($G864="","",IF(OR(MONTH($C864)=1,MONTH($C864)=2,MONTH($C864)=3),1,IF(OR(MONTH($C864)=4,MONTH($C864)=5,MONTH($C864)=6),2,IF(OR(MONTH($C864)=7,MONTH($C864)=8,MONTH($C864)=9),3,IF(OR(MONTH($C864)=10,MONTH($C864)=11,MONTH($C864)=12),4)))))</f>
        <v/>
      </c>
      <c r="Z864" s="447" t="str">
        <f>IF(C864="","","Ngày  "&amp;DAY(C864)&amp; "  "&amp;"Tháng  "&amp;MONTH(C864) &amp;"  "&amp;"Năm"&amp;"  " &amp;YEAR(C864))</f>
        <v/>
      </c>
      <c r="AA864" s="169"/>
      <c r="AB864" s="169"/>
      <c r="AC864" s="169"/>
      <c r="AD864" s="169"/>
      <c r="AE864" s="447" t="str">
        <f t="shared" si="33"/>
        <v/>
      </c>
      <c r="AF864" s="169"/>
      <c r="AG864" s="169"/>
    </row>
    <row r="865" spans="2:33" x14ac:dyDescent="0.25">
      <c r="B865" s="169"/>
      <c r="C865" s="170"/>
      <c r="D865" s="443"/>
      <c r="E865" s="169"/>
      <c r="F865" s="171"/>
      <c r="G865" s="169"/>
      <c r="H865" s="169"/>
      <c r="I865" s="172"/>
      <c r="J865" s="172"/>
      <c r="K865" s="173"/>
      <c r="L865" s="173"/>
      <c r="M865" s="173"/>
      <c r="N865" s="174"/>
      <c r="O865" s="444">
        <f t="shared" si="34"/>
        <v>0</v>
      </c>
      <c r="P865" s="169"/>
      <c r="Q865" s="436"/>
      <c r="R865" s="436"/>
      <c r="S865" s="445" t="str">
        <f>IFERROR(IF(R865="",VLOOKUP(Q865,DMKH_NCC!$C$7:$G$150,3,0),VLOOKUP(R865,DMKH_NCC!$C$7:$G$150,3,0)),"")</f>
        <v/>
      </c>
      <c r="T865" s="445" t="str">
        <f>IFERROR(IF(R865="",VLOOKUP(Q865,DMKH_NCC!$C$7:$G$150,4,0),VLOOKUP(R865,DMKH_NCC!$C$7:$G$150,4,0)),"")</f>
        <v/>
      </c>
      <c r="U865" s="446" t="str">
        <f>IFERROR(IF(R865="",VLOOKUP(Q865,DMKH_NCC!$C$7:$G$150,5,0),VLOOKUP(R865,DMKH_NCC!$C$7:$G$150,5,0)),"")</f>
        <v/>
      </c>
      <c r="V865" s="169"/>
      <c r="W865" s="169"/>
      <c r="X865" s="171"/>
      <c r="Y865" s="447" t="str">
        <f>IF($G865="","",IF(OR(MONTH($C865)=1,MONTH($C865)=2,MONTH($C865)=3),1,IF(OR(MONTH($C865)=4,MONTH($C865)=5,MONTH($C865)=6),2,IF(OR(MONTH($C865)=7,MONTH($C865)=8,MONTH($C865)=9),3,IF(OR(MONTH($C865)=10,MONTH($C865)=11,MONTH($C865)=12),4)))))</f>
        <v/>
      </c>
      <c r="Z865" s="447" t="str">
        <f>IF(C865="","","Ngày  "&amp;DAY(C865)&amp; "  "&amp;"Tháng  "&amp;MONTH(C865) &amp;"  "&amp;"Năm"&amp;"  " &amp;YEAR(C865))</f>
        <v/>
      </c>
      <c r="AA865" s="169"/>
      <c r="AB865" s="169"/>
      <c r="AC865" s="169"/>
      <c r="AD865" s="169"/>
      <c r="AE865" s="447" t="str">
        <f t="shared" si="33"/>
        <v/>
      </c>
      <c r="AF865" s="169"/>
      <c r="AG865" s="169"/>
    </row>
    <row r="866" spans="2:33" x14ac:dyDescent="0.25">
      <c r="B866" s="169"/>
      <c r="C866" s="170"/>
      <c r="D866" s="443"/>
      <c r="E866" s="169"/>
      <c r="F866" s="171"/>
      <c r="G866" s="169"/>
      <c r="H866" s="169"/>
      <c r="I866" s="172"/>
      <c r="J866" s="172"/>
      <c r="K866" s="173"/>
      <c r="L866" s="173"/>
      <c r="M866" s="173"/>
      <c r="N866" s="174"/>
      <c r="O866" s="444">
        <f t="shared" si="34"/>
        <v>0</v>
      </c>
      <c r="P866" s="169"/>
      <c r="Q866" s="436"/>
      <c r="R866" s="436"/>
      <c r="S866" s="445" t="str">
        <f>IFERROR(IF(R866="",VLOOKUP(Q866,DMKH_NCC!$C$7:$G$150,3,0),VLOOKUP(R866,DMKH_NCC!$C$7:$G$150,3,0)),"")</f>
        <v/>
      </c>
      <c r="T866" s="445" t="str">
        <f>IFERROR(IF(R866="",VLOOKUP(Q866,DMKH_NCC!$C$7:$G$150,4,0),VLOOKUP(R866,DMKH_NCC!$C$7:$G$150,4,0)),"")</f>
        <v/>
      </c>
      <c r="U866" s="446" t="str">
        <f>IFERROR(IF(R866="",VLOOKUP(Q866,DMKH_NCC!$C$7:$G$150,5,0),VLOOKUP(R866,DMKH_NCC!$C$7:$G$150,5,0)),"")</f>
        <v/>
      </c>
      <c r="V866" s="169"/>
      <c r="W866" s="169"/>
      <c r="X866" s="171"/>
      <c r="Y866" s="447" t="str">
        <f>IF($G866="","",IF(OR(MONTH($C866)=1,MONTH($C866)=2,MONTH($C866)=3),1,IF(OR(MONTH($C866)=4,MONTH($C866)=5,MONTH($C866)=6),2,IF(OR(MONTH($C866)=7,MONTH($C866)=8,MONTH($C866)=9),3,IF(OR(MONTH($C866)=10,MONTH($C866)=11,MONTH($C866)=12),4)))))</f>
        <v/>
      </c>
      <c r="Z866" s="447" t="str">
        <f>IF(C866="","","Ngày  "&amp;DAY(C866)&amp; "  "&amp;"Tháng  "&amp;MONTH(C866) &amp;"  "&amp;"Năm"&amp;"  " &amp;YEAR(C866))</f>
        <v/>
      </c>
      <c r="AA866" s="169"/>
      <c r="AB866" s="169"/>
      <c r="AC866" s="169"/>
      <c r="AD866" s="169"/>
      <c r="AE866" s="447" t="str">
        <f t="shared" si="33"/>
        <v/>
      </c>
      <c r="AF866" s="169"/>
      <c r="AG866" s="169"/>
    </row>
    <row r="867" spans="2:33" x14ac:dyDescent="0.25">
      <c r="B867" s="169"/>
      <c r="C867" s="170"/>
      <c r="D867" s="443"/>
      <c r="E867" s="169"/>
      <c r="F867" s="171"/>
      <c r="G867" s="169"/>
      <c r="H867" s="169"/>
      <c r="I867" s="172"/>
      <c r="J867" s="172"/>
      <c r="K867" s="173"/>
      <c r="L867" s="173"/>
      <c r="M867" s="173"/>
      <c r="N867" s="174"/>
      <c r="O867" s="444">
        <f t="shared" si="34"/>
        <v>0</v>
      </c>
      <c r="P867" s="169"/>
      <c r="Q867" s="436"/>
      <c r="R867" s="436"/>
      <c r="S867" s="445" t="str">
        <f>IFERROR(IF(R867="",VLOOKUP(Q867,DMKH_NCC!$C$7:$G$150,3,0),VLOOKUP(R867,DMKH_NCC!$C$7:$G$150,3,0)),"")</f>
        <v/>
      </c>
      <c r="T867" s="445" t="str">
        <f>IFERROR(IF(R867="",VLOOKUP(Q867,DMKH_NCC!$C$7:$G$150,4,0),VLOOKUP(R867,DMKH_NCC!$C$7:$G$150,4,0)),"")</f>
        <v/>
      </c>
      <c r="U867" s="446" t="str">
        <f>IFERROR(IF(R867="",VLOOKUP(Q867,DMKH_NCC!$C$7:$G$150,5,0),VLOOKUP(R867,DMKH_NCC!$C$7:$G$150,5,0)),"")</f>
        <v/>
      </c>
      <c r="V867" s="169"/>
      <c r="W867" s="169"/>
      <c r="X867" s="171"/>
      <c r="Y867" s="447" t="str">
        <f>IF($G867="","",IF(OR(MONTH($C867)=1,MONTH($C867)=2,MONTH($C867)=3),1,IF(OR(MONTH($C867)=4,MONTH($C867)=5,MONTH($C867)=6),2,IF(OR(MONTH($C867)=7,MONTH($C867)=8,MONTH($C867)=9),3,IF(OR(MONTH($C867)=10,MONTH($C867)=11,MONTH($C867)=12),4)))))</f>
        <v/>
      </c>
      <c r="Z867" s="447" t="str">
        <f>IF(C867="","","Ngày  "&amp;DAY(C867)&amp; "  "&amp;"Tháng  "&amp;MONTH(C867) &amp;"  "&amp;"Năm"&amp;"  " &amp;YEAR(C867))</f>
        <v/>
      </c>
      <c r="AA867" s="169"/>
      <c r="AB867" s="169"/>
      <c r="AC867" s="169"/>
      <c r="AD867" s="169"/>
      <c r="AE867" s="447" t="str">
        <f t="shared" si="33"/>
        <v/>
      </c>
      <c r="AF867" s="169"/>
      <c r="AG867" s="169"/>
    </row>
    <row r="868" spans="2:33" x14ac:dyDescent="0.25">
      <c r="B868" s="169"/>
      <c r="C868" s="170"/>
      <c r="D868" s="443"/>
      <c r="E868" s="169"/>
      <c r="F868" s="171"/>
      <c r="G868" s="169"/>
      <c r="H868" s="169"/>
      <c r="I868" s="172"/>
      <c r="J868" s="172"/>
      <c r="K868" s="173"/>
      <c r="L868" s="173"/>
      <c r="M868" s="173"/>
      <c r="N868" s="174"/>
      <c r="O868" s="444">
        <f t="shared" si="34"/>
        <v>0</v>
      </c>
      <c r="P868" s="169"/>
      <c r="Q868" s="436"/>
      <c r="R868" s="436"/>
      <c r="S868" s="445" t="str">
        <f>IFERROR(IF(R868="",VLOOKUP(Q868,DMKH_NCC!$C$7:$G$150,3,0),VLOOKUP(R868,DMKH_NCC!$C$7:$G$150,3,0)),"")</f>
        <v/>
      </c>
      <c r="T868" s="445" t="str">
        <f>IFERROR(IF(R868="",VLOOKUP(Q868,DMKH_NCC!$C$7:$G$150,4,0),VLOOKUP(R868,DMKH_NCC!$C$7:$G$150,4,0)),"")</f>
        <v/>
      </c>
      <c r="U868" s="446" t="str">
        <f>IFERROR(IF(R868="",VLOOKUP(Q868,DMKH_NCC!$C$7:$G$150,5,0),VLOOKUP(R868,DMKH_NCC!$C$7:$G$150,5,0)),"")</f>
        <v/>
      </c>
      <c r="V868" s="169"/>
      <c r="W868" s="169"/>
      <c r="X868" s="171"/>
      <c r="Y868" s="447" t="str">
        <f>IF($G868="","",IF(OR(MONTH($C868)=1,MONTH($C868)=2,MONTH($C868)=3),1,IF(OR(MONTH($C868)=4,MONTH($C868)=5,MONTH($C868)=6),2,IF(OR(MONTH($C868)=7,MONTH($C868)=8,MONTH($C868)=9),3,IF(OR(MONTH($C868)=10,MONTH($C868)=11,MONTH($C868)=12),4)))))</f>
        <v/>
      </c>
      <c r="Z868" s="447" t="str">
        <f>IF(C868="","","Ngày  "&amp;DAY(C868)&amp; "  "&amp;"Tháng  "&amp;MONTH(C868) &amp;"  "&amp;"Năm"&amp;"  " &amp;YEAR(C868))</f>
        <v/>
      </c>
      <c r="AA868" s="169"/>
      <c r="AB868" s="169"/>
      <c r="AC868" s="169"/>
      <c r="AD868" s="169"/>
      <c r="AE868" s="447" t="str">
        <f t="shared" si="33"/>
        <v/>
      </c>
      <c r="AF868" s="169"/>
      <c r="AG868" s="169"/>
    </row>
    <row r="869" spans="2:33" x14ac:dyDescent="0.25">
      <c r="B869" s="169"/>
      <c r="C869" s="170"/>
      <c r="D869" s="443"/>
      <c r="E869" s="169"/>
      <c r="F869" s="171"/>
      <c r="G869" s="169"/>
      <c r="H869" s="169"/>
      <c r="I869" s="172"/>
      <c r="J869" s="172"/>
      <c r="K869" s="173"/>
      <c r="L869" s="173"/>
      <c r="M869" s="173"/>
      <c r="N869" s="174"/>
      <c r="O869" s="444">
        <f t="shared" si="34"/>
        <v>0</v>
      </c>
      <c r="P869" s="169"/>
      <c r="Q869" s="436"/>
      <c r="R869" s="436"/>
      <c r="S869" s="445" t="str">
        <f>IFERROR(IF(R869="",VLOOKUP(Q869,DMKH_NCC!$C$7:$G$150,3,0),VLOOKUP(R869,DMKH_NCC!$C$7:$G$150,3,0)),"")</f>
        <v/>
      </c>
      <c r="T869" s="445" t="str">
        <f>IFERROR(IF(R869="",VLOOKUP(Q869,DMKH_NCC!$C$7:$G$150,4,0),VLOOKUP(R869,DMKH_NCC!$C$7:$G$150,4,0)),"")</f>
        <v/>
      </c>
      <c r="U869" s="446" t="str">
        <f>IFERROR(IF(R869="",VLOOKUP(Q869,DMKH_NCC!$C$7:$G$150,5,0),VLOOKUP(R869,DMKH_NCC!$C$7:$G$150,5,0)),"")</f>
        <v/>
      </c>
      <c r="V869" s="169"/>
      <c r="W869" s="169"/>
      <c r="X869" s="171"/>
      <c r="Y869" s="447" t="str">
        <f>IF($G869="","",IF(OR(MONTH($C869)=1,MONTH($C869)=2,MONTH($C869)=3),1,IF(OR(MONTH($C869)=4,MONTH($C869)=5,MONTH($C869)=6),2,IF(OR(MONTH($C869)=7,MONTH($C869)=8,MONTH($C869)=9),3,IF(OR(MONTH($C869)=10,MONTH($C869)=11,MONTH($C869)=12),4)))))</f>
        <v/>
      </c>
      <c r="Z869" s="447" t="str">
        <f>IF(C869="","","Ngày  "&amp;DAY(C869)&amp; "  "&amp;"Tháng  "&amp;MONTH(C869) &amp;"  "&amp;"Năm"&amp;"  " &amp;YEAR(C869))</f>
        <v/>
      </c>
      <c r="AA869" s="169"/>
      <c r="AB869" s="169"/>
      <c r="AC869" s="169"/>
      <c r="AD869" s="169"/>
      <c r="AE869" s="447" t="str">
        <f t="shared" si="33"/>
        <v/>
      </c>
      <c r="AF869" s="169"/>
      <c r="AG869" s="169"/>
    </row>
    <row r="870" spans="2:33" x14ac:dyDescent="0.25">
      <c r="B870" s="169"/>
      <c r="C870" s="170"/>
      <c r="D870" s="443"/>
      <c r="E870" s="169"/>
      <c r="F870" s="171"/>
      <c r="G870" s="169"/>
      <c r="H870" s="169"/>
      <c r="I870" s="172"/>
      <c r="J870" s="172"/>
      <c r="K870" s="173"/>
      <c r="L870" s="173"/>
      <c r="M870" s="173"/>
      <c r="N870" s="174"/>
      <c r="O870" s="444">
        <f t="shared" si="34"/>
        <v>0</v>
      </c>
      <c r="P870" s="169"/>
      <c r="Q870" s="436"/>
      <c r="R870" s="436"/>
      <c r="S870" s="445" t="str">
        <f>IFERROR(IF(R870="",VLOOKUP(Q870,DMKH_NCC!$C$7:$G$150,3,0),VLOOKUP(R870,DMKH_NCC!$C$7:$G$150,3,0)),"")</f>
        <v/>
      </c>
      <c r="T870" s="445" t="str">
        <f>IFERROR(IF(R870="",VLOOKUP(Q870,DMKH_NCC!$C$7:$G$150,4,0),VLOOKUP(R870,DMKH_NCC!$C$7:$G$150,4,0)),"")</f>
        <v/>
      </c>
      <c r="U870" s="446" t="str">
        <f>IFERROR(IF(R870="",VLOOKUP(Q870,DMKH_NCC!$C$7:$G$150,5,0),VLOOKUP(R870,DMKH_NCC!$C$7:$G$150,5,0)),"")</f>
        <v/>
      </c>
      <c r="V870" s="169"/>
      <c r="W870" s="169"/>
      <c r="X870" s="171"/>
      <c r="Y870" s="447" t="str">
        <f>IF($G870="","",IF(OR(MONTH($C870)=1,MONTH($C870)=2,MONTH($C870)=3),1,IF(OR(MONTH($C870)=4,MONTH($C870)=5,MONTH($C870)=6),2,IF(OR(MONTH($C870)=7,MONTH($C870)=8,MONTH($C870)=9),3,IF(OR(MONTH($C870)=10,MONTH($C870)=11,MONTH($C870)=12),4)))))</f>
        <v/>
      </c>
      <c r="Z870" s="447" t="str">
        <f>IF(C870="","","Ngày  "&amp;DAY(C870)&amp; "  "&amp;"Tháng  "&amp;MONTH(C870) &amp;"  "&amp;"Năm"&amp;"  " &amp;YEAR(C870))</f>
        <v/>
      </c>
      <c r="AA870" s="169"/>
      <c r="AB870" s="169"/>
      <c r="AC870" s="169"/>
      <c r="AD870" s="169"/>
      <c r="AE870" s="447" t="str">
        <f t="shared" si="33"/>
        <v/>
      </c>
      <c r="AF870" s="169"/>
      <c r="AG870" s="169"/>
    </row>
    <row r="871" spans="2:33" x14ac:dyDescent="0.25">
      <c r="B871" s="169"/>
      <c r="C871" s="170"/>
      <c r="D871" s="443"/>
      <c r="E871" s="169"/>
      <c r="F871" s="171"/>
      <c r="G871" s="169"/>
      <c r="H871" s="169"/>
      <c r="I871" s="172"/>
      <c r="J871" s="172"/>
      <c r="K871" s="173"/>
      <c r="L871" s="173"/>
      <c r="M871" s="173"/>
      <c r="N871" s="174"/>
      <c r="O871" s="444">
        <f t="shared" si="34"/>
        <v>0</v>
      </c>
      <c r="P871" s="169"/>
      <c r="Q871" s="436"/>
      <c r="R871" s="436"/>
      <c r="S871" s="445" t="str">
        <f>IFERROR(IF(R871="",VLOOKUP(Q871,DMKH_NCC!$C$7:$G$150,3,0),VLOOKUP(R871,DMKH_NCC!$C$7:$G$150,3,0)),"")</f>
        <v/>
      </c>
      <c r="T871" s="445" t="str">
        <f>IFERROR(IF(R871="",VLOOKUP(Q871,DMKH_NCC!$C$7:$G$150,4,0),VLOOKUP(R871,DMKH_NCC!$C$7:$G$150,4,0)),"")</f>
        <v/>
      </c>
      <c r="U871" s="446" t="str">
        <f>IFERROR(IF(R871="",VLOOKUP(Q871,DMKH_NCC!$C$7:$G$150,5,0),VLOOKUP(R871,DMKH_NCC!$C$7:$G$150,5,0)),"")</f>
        <v/>
      </c>
      <c r="V871" s="169"/>
      <c r="W871" s="169"/>
      <c r="X871" s="171"/>
      <c r="Y871" s="447" t="str">
        <f>IF($G871="","",IF(OR(MONTH($C871)=1,MONTH($C871)=2,MONTH($C871)=3),1,IF(OR(MONTH($C871)=4,MONTH($C871)=5,MONTH($C871)=6),2,IF(OR(MONTH($C871)=7,MONTH($C871)=8,MONTH($C871)=9),3,IF(OR(MONTH($C871)=10,MONTH($C871)=11,MONTH($C871)=12),4)))))</f>
        <v/>
      </c>
      <c r="Z871" s="447" t="str">
        <f>IF(C871="","","Ngày  "&amp;DAY(C871)&amp; "  "&amp;"Tháng  "&amp;MONTH(C871) &amp;"  "&amp;"Năm"&amp;"  " &amp;YEAR(C871))</f>
        <v/>
      </c>
      <c r="AA871" s="169"/>
      <c r="AB871" s="169"/>
      <c r="AC871" s="169"/>
      <c r="AD871" s="169"/>
      <c r="AE871" s="447" t="str">
        <f t="shared" si="33"/>
        <v/>
      </c>
      <c r="AF871" s="169"/>
      <c r="AG871" s="169"/>
    </row>
    <row r="872" spans="2:33" x14ac:dyDescent="0.25">
      <c r="B872" s="169"/>
      <c r="C872" s="170"/>
      <c r="D872" s="443"/>
      <c r="E872" s="169"/>
      <c r="F872" s="171"/>
      <c r="G872" s="169"/>
      <c r="H872" s="169"/>
      <c r="I872" s="172"/>
      <c r="J872" s="172"/>
      <c r="K872" s="173"/>
      <c r="L872" s="173"/>
      <c r="M872" s="173"/>
      <c r="N872" s="174"/>
      <c r="O872" s="444">
        <f t="shared" si="34"/>
        <v>0</v>
      </c>
      <c r="P872" s="169"/>
      <c r="Q872" s="436"/>
      <c r="R872" s="436"/>
      <c r="S872" s="445" t="str">
        <f>IFERROR(IF(R872="",VLOOKUP(Q872,DMKH_NCC!$C$7:$G$150,3,0),VLOOKUP(R872,DMKH_NCC!$C$7:$G$150,3,0)),"")</f>
        <v/>
      </c>
      <c r="T872" s="445" t="str">
        <f>IFERROR(IF(R872="",VLOOKUP(Q872,DMKH_NCC!$C$7:$G$150,4,0),VLOOKUP(R872,DMKH_NCC!$C$7:$G$150,4,0)),"")</f>
        <v/>
      </c>
      <c r="U872" s="446" t="str">
        <f>IFERROR(IF(R872="",VLOOKUP(Q872,DMKH_NCC!$C$7:$G$150,5,0),VLOOKUP(R872,DMKH_NCC!$C$7:$G$150,5,0)),"")</f>
        <v/>
      </c>
      <c r="V872" s="169"/>
      <c r="W872" s="169"/>
      <c r="X872" s="171"/>
      <c r="Y872" s="447" t="str">
        <f>IF($G872="","",IF(OR(MONTH($C872)=1,MONTH($C872)=2,MONTH($C872)=3),1,IF(OR(MONTH($C872)=4,MONTH($C872)=5,MONTH($C872)=6),2,IF(OR(MONTH($C872)=7,MONTH($C872)=8,MONTH($C872)=9),3,IF(OR(MONTH($C872)=10,MONTH($C872)=11,MONTH($C872)=12),4)))))</f>
        <v/>
      </c>
      <c r="Z872" s="447" t="str">
        <f>IF(C872="","","Ngày  "&amp;DAY(C872)&amp; "  "&amp;"Tháng  "&amp;MONTH(C872) &amp;"  "&amp;"Năm"&amp;"  " &amp;YEAR(C872))</f>
        <v/>
      </c>
      <c r="AA872" s="169"/>
      <c r="AB872" s="169"/>
      <c r="AC872" s="169"/>
      <c r="AD872" s="169"/>
      <c r="AE872" s="447" t="str">
        <f t="shared" si="33"/>
        <v/>
      </c>
      <c r="AF872" s="169"/>
      <c r="AG872" s="169"/>
    </row>
    <row r="873" spans="2:33" x14ac:dyDescent="0.25">
      <c r="B873" s="169"/>
      <c r="C873" s="170"/>
      <c r="D873" s="443"/>
      <c r="E873" s="169"/>
      <c r="F873" s="171"/>
      <c r="G873" s="169"/>
      <c r="H873" s="169"/>
      <c r="I873" s="172"/>
      <c r="J873" s="172"/>
      <c r="K873" s="173"/>
      <c r="L873" s="173"/>
      <c r="M873" s="173"/>
      <c r="N873" s="174"/>
      <c r="O873" s="444">
        <f t="shared" si="34"/>
        <v>0</v>
      </c>
      <c r="P873" s="169"/>
      <c r="Q873" s="436"/>
      <c r="R873" s="436"/>
      <c r="S873" s="445" t="str">
        <f>IFERROR(IF(R873="",VLOOKUP(Q873,DMKH_NCC!$C$7:$G$150,3,0),VLOOKUP(R873,DMKH_NCC!$C$7:$G$150,3,0)),"")</f>
        <v/>
      </c>
      <c r="T873" s="445" t="str">
        <f>IFERROR(IF(R873="",VLOOKUP(Q873,DMKH_NCC!$C$7:$G$150,4,0),VLOOKUP(R873,DMKH_NCC!$C$7:$G$150,4,0)),"")</f>
        <v/>
      </c>
      <c r="U873" s="446" t="str">
        <f>IFERROR(IF(R873="",VLOOKUP(Q873,DMKH_NCC!$C$7:$G$150,5,0),VLOOKUP(R873,DMKH_NCC!$C$7:$G$150,5,0)),"")</f>
        <v/>
      </c>
      <c r="V873" s="169"/>
      <c r="W873" s="169"/>
      <c r="X873" s="171"/>
      <c r="Y873" s="447" t="str">
        <f>IF($G873="","",IF(OR(MONTH($C873)=1,MONTH($C873)=2,MONTH($C873)=3),1,IF(OR(MONTH($C873)=4,MONTH($C873)=5,MONTH($C873)=6),2,IF(OR(MONTH($C873)=7,MONTH($C873)=8,MONTH($C873)=9),3,IF(OR(MONTH($C873)=10,MONTH($C873)=11,MONTH($C873)=12),4)))))</f>
        <v/>
      </c>
      <c r="Z873" s="447" t="str">
        <f>IF(C873="","","Ngày  "&amp;DAY(C873)&amp; "  "&amp;"Tháng  "&amp;MONTH(C873) &amp;"  "&amp;"Năm"&amp;"  " &amp;YEAR(C873))</f>
        <v/>
      </c>
      <c r="AA873" s="169"/>
      <c r="AB873" s="169"/>
      <c r="AC873" s="169"/>
      <c r="AD873" s="169"/>
      <c r="AE873" s="447" t="str">
        <f t="shared" si="33"/>
        <v/>
      </c>
      <c r="AF873" s="169"/>
      <c r="AG873" s="169"/>
    </row>
    <row r="874" spans="2:33" x14ac:dyDescent="0.25">
      <c r="B874" s="169"/>
      <c r="C874" s="170"/>
      <c r="D874" s="443"/>
      <c r="E874" s="169"/>
      <c r="F874" s="171"/>
      <c r="G874" s="169"/>
      <c r="H874" s="169"/>
      <c r="I874" s="172"/>
      <c r="J874" s="172"/>
      <c r="K874" s="173"/>
      <c r="L874" s="173"/>
      <c r="M874" s="173"/>
      <c r="N874" s="174"/>
      <c r="O874" s="444">
        <f t="shared" si="34"/>
        <v>0</v>
      </c>
      <c r="P874" s="169"/>
      <c r="Q874" s="436"/>
      <c r="R874" s="436"/>
      <c r="S874" s="445" t="str">
        <f>IFERROR(IF(R874="",VLOOKUP(Q874,DMKH_NCC!$C$7:$G$150,3,0),VLOOKUP(R874,DMKH_NCC!$C$7:$G$150,3,0)),"")</f>
        <v/>
      </c>
      <c r="T874" s="445" t="str">
        <f>IFERROR(IF(R874="",VLOOKUP(Q874,DMKH_NCC!$C$7:$G$150,4,0),VLOOKUP(R874,DMKH_NCC!$C$7:$G$150,4,0)),"")</f>
        <v/>
      </c>
      <c r="U874" s="446" t="str">
        <f>IFERROR(IF(R874="",VLOOKUP(Q874,DMKH_NCC!$C$7:$G$150,5,0),VLOOKUP(R874,DMKH_NCC!$C$7:$G$150,5,0)),"")</f>
        <v/>
      </c>
      <c r="V874" s="169"/>
      <c r="W874" s="169"/>
      <c r="X874" s="171"/>
      <c r="Y874" s="447" t="str">
        <f>IF($G874="","",IF(OR(MONTH($C874)=1,MONTH($C874)=2,MONTH($C874)=3),1,IF(OR(MONTH($C874)=4,MONTH($C874)=5,MONTH($C874)=6),2,IF(OR(MONTH($C874)=7,MONTH($C874)=8,MONTH($C874)=9),3,IF(OR(MONTH($C874)=10,MONTH($C874)=11,MONTH($C874)=12),4)))))</f>
        <v/>
      </c>
      <c r="Z874" s="447" t="str">
        <f>IF(C874="","","Ngày  "&amp;DAY(C874)&amp; "  "&amp;"Tháng  "&amp;MONTH(C874) &amp;"  "&amp;"Năm"&amp;"  " &amp;YEAR(C874))</f>
        <v/>
      </c>
      <c r="AA874" s="169"/>
      <c r="AB874" s="169"/>
      <c r="AC874" s="169"/>
      <c r="AD874" s="169"/>
      <c r="AE874" s="447" t="str">
        <f t="shared" si="33"/>
        <v/>
      </c>
      <c r="AF874" s="169"/>
      <c r="AG874" s="169"/>
    </row>
    <row r="875" spans="2:33" x14ac:dyDescent="0.25">
      <c r="B875" s="169"/>
      <c r="C875" s="170"/>
      <c r="D875" s="443"/>
      <c r="E875" s="169"/>
      <c r="F875" s="171"/>
      <c r="G875" s="169"/>
      <c r="H875" s="169"/>
      <c r="I875" s="172"/>
      <c r="J875" s="172"/>
      <c r="K875" s="173"/>
      <c r="L875" s="173"/>
      <c r="M875" s="173"/>
      <c r="N875" s="174"/>
      <c r="O875" s="444">
        <f t="shared" si="34"/>
        <v>0</v>
      </c>
      <c r="P875" s="169"/>
      <c r="Q875" s="436"/>
      <c r="R875" s="436"/>
      <c r="S875" s="445" t="str">
        <f>IFERROR(IF(R875="",VLOOKUP(Q875,DMKH_NCC!$C$7:$G$150,3,0),VLOOKUP(R875,DMKH_NCC!$C$7:$G$150,3,0)),"")</f>
        <v/>
      </c>
      <c r="T875" s="445" t="str">
        <f>IFERROR(IF(R875="",VLOOKUP(Q875,DMKH_NCC!$C$7:$G$150,4,0),VLOOKUP(R875,DMKH_NCC!$C$7:$G$150,4,0)),"")</f>
        <v/>
      </c>
      <c r="U875" s="446" t="str">
        <f>IFERROR(IF(R875="",VLOOKUP(Q875,DMKH_NCC!$C$7:$G$150,5,0),VLOOKUP(R875,DMKH_NCC!$C$7:$G$150,5,0)),"")</f>
        <v/>
      </c>
      <c r="V875" s="169"/>
      <c r="W875" s="169"/>
      <c r="X875" s="171"/>
      <c r="Y875" s="447" t="str">
        <f>IF($G875="","",IF(OR(MONTH($C875)=1,MONTH($C875)=2,MONTH($C875)=3),1,IF(OR(MONTH($C875)=4,MONTH($C875)=5,MONTH($C875)=6),2,IF(OR(MONTH($C875)=7,MONTH($C875)=8,MONTH($C875)=9),3,IF(OR(MONTH($C875)=10,MONTH($C875)=11,MONTH($C875)=12),4)))))</f>
        <v/>
      </c>
      <c r="Z875" s="447" t="str">
        <f>IF(C875="","","Ngày  "&amp;DAY(C875)&amp; "  "&amp;"Tháng  "&amp;MONTH(C875) &amp;"  "&amp;"Năm"&amp;"  " &amp;YEAR(C875))</f>
        <v/>
      </c>
      <c r="AA875" s="169"/>
      <c r="AB875" s="169"/>
      <c r="AC875" s="169"/>
      <c r="AD875" s="169"/>
      <c r="AE875" s="447" t="str">
        <f t="shared" si="33"/>
        <v/>
      </c>
      <c r="AF875" s="169"/>
      <c r="AG875" s="169"/>
    </row>
    <row r="876" spans="2:33" x14ac:dyDescent="0.25">
      <c r="B876" s="169"/>
      <c r="C876" s="170"/>
      <c r="D876" s="443"/>
      <c r="E876" s="169"/>
      <c r="F876" s="171"/>
      <c r="G876" s="169"/>
      <c r="H876" s="169"/>
      <c r="I876" s="172"/>
      <c r="J876" s="172"/>
      <c r="K876" s="173"/>
      <c r="L876" s="173"/>
      <c r="M876" s="173"/>
      <c r="N876" s="174"/>
      <c r="O876" s="444">
        <f t="shared" si="34"/>
        <v>0</v>
      </c>
      <c r="P876" s="169"/>
      <c r="Q876" s="436"/>
      <c r="R876" s="436"/>
      <c r="S876" s="445" t="str">
        <f>IFERROR(IF(R876="",VLOOKUP(Q876,DMKH_NCC!$C$7:$G$150,3,0),VLOOKUP(R876,DMKH_NCC!$C$7:$G$150,3,0)),"")</f>
        <v/>
      </c>
      <c r="T876" s="445" t="str">
        <f>IFERROR(IF(R876="",VLOOKUP(Q876,DMKH_NCC!$C$7:$G$150,4,0),VLOOKUP(R876,DMKH_NCC!$C$7:$G$150,4,0)),"")</f>
        <v/>
      </c>
      <c r="U876" s="446" t="str">
        <f>IFERROR(IF(R876="",VLOOKUP(Q876,DMKH_NCC!$C$7:$G$150,5,0),VLOOKUP(R876,DMKH_NCC!$C$7:$G$150,5,0)),"")</f>
        <v/>
      </c>
      <c r="V876" s="169"/>
      <c r="W876" s="169"/>
      <c r="X876" s="171"/>
      <c r="Y876" s="447" t="str">
        <f>IF($G876="","",IF(OR(MONTH($C876)=1,MONTH($C876)=2,MONTH($C876)=3),1,IF(OR(MONTH($C876)=4,MONTH($C876)=5,MONTH($C876)=6),2,IF(OR(MONTH($C876)=7,MONTH($C876)=8,MONTH($C876)=9),3,IF(OR(MONTH($C876)=10,MONTH($C876)=11,MONTH($C876)=12),4)))))</f>
        <v/>
      </c>
      <c r="Z876" s="447" t="str">
        <f>IF(C876="","","Ngày  "&amp;DAY(C876)&amp; "  "&amp;"Tháng  "&amp;MONTH(C876) &amp;"  "&amp;"Năm"&amp;"  " &amp;YEAR(C876))</f>
        <v/>
      </c>
      <c r="AA876" s="169"/>
      <c r="AB876" s="169"/>
      <c r="AC876" s="169"/>
      <c r="AD876" s="169"/>
      <c r="AE876" s="447" t="str">
        <f t="shared" si="33"/>
        <v/>
      </c>
      <c r="AF876" s="169"/>
      <c r="AG876" s="169"/>
    </row>
    <row r="877" spans="2:33" x14ac:dyDescent="0.25">
      <c r="B877" s="169"/>
      <c r="C877" s="170"/>
      <c r="D877" s="443"/>
      <c r="E877" s="169"/>
      <c r="F877" s="171"/>
      <c r="G877" s="169"/>
      <c r="H877" s="169"/>
      <c r="I877" s="172"/>
      <c r="J877" s="172"/>
      <c r="K877" s="173"/>
      <c r="L877" s="173"/>
      <c r="M877" s="173"/>
      <c r="N877" s="174"/>
      <c r="O877" s="444">
        <f t="shared" si="34"/>
        <v>0</v>
      </c>
      <c r="P877" s="169"/>
      <c r="Q877" s="436"/>
      <c r="R877" s="436"/>
      <c r="S877" s="445" t="str">
        <f>IFERROR(IF(R877="",VLOOKUP(Q877,DMKH_NCC!$C$7:$G$150,3,0),VLOOKUP(R877,DMKH_NCC!$C$7:$G$150,3,0)),"")</f>
        <v/>
      </c>
      <c r="T877" s="445" t="str">
        <f>IFERROR(IF(R877="",VLOOKUP(Q877,DMKH_NCC!$C$7:$G$150,4,0),VLOOKUP(R877,DMKH_NCC!$C$7:$G$150,4,0)),"")</f>
        <v/>
      </c>
      <c r="U877" s="446" t="str">
        <f>IFERROR(IF(R877="",VLOOKUP(Q877,DMKH_NCC!$C$7:$G$150,5,0),VLOOKUP(R877,DMKH_NCC!$C$7:$G$150,5,0)),"")</f>
        <v/>
      </c>
      <c r="V877" s="169"/>
      <c r="W877" s="169"/>
      <c r="X877" s="171"/>
      <c r="Y877" s="447" t="str">
        <f>IF($G877="","",IF(OR(MONTH($C877)=1,MONTH($C877)=2,MONTH($C877)=3),1,IF(OR(MONTH($C877)=4,MONTH($C877)=5,MONTH($C877)=6),2,IF(OR(MONTH($C877)=7,MONTH($C877)=8,MONTH($C877)=9),3,IF(OR(MONTH($C877)=10,MONTH($C877)=11,MONTH($C877)=12),4)))))</f>
        <v/>
      </c>
      <c r="Z877" s="447" t="str">
        <f>IF(C877="","","Ngày  "&amp;DAY(C877)&amp; "  "&amp;"Tháng  "&amp;MONTH(C877) &amp;"  "&amp;"Năm"&amp;"  " &amp;YEAR(C877))</f>
        <v/>
      </c>
      <c r="AA877" s="169"/>
      <c r="AB877" s="169"/>
      <c r="AC877" s="169"/>
      <c r="AD877" s="169"/>
      <c r="AE877" s="447" t="str">
        <f t="shared" si="33"/>
        <v/>
      </c>
      <c r="AF877" s="169"/>
      <c r="AG877" s="169"/>
    </row>
    <row r="878" spans="2:33" x14ac:dyDescent="0.25">
      <c r="B878" s="169"/>
      <c r="C878" s="170"/>
      <c r="D878" s="443"/>
      <c r="E878" s="169"/>
      <c r="F878" s="171"/>
      <c r="G878" s="169"/>
      <c r="H878" s="169"/>
      <c r="I878" s="172"/>
      <c r="J878" s="172"/>
      <c r="K878" s="173"/>
      <c r="L878" s="173"/>
      <c r="M878" s="173"/>
      <c r="N878" s="174"/>
      <c r="O878" s="444">
        <f t="shared" si="34"/>
        <v>0</v>
      </c>
      <c r="P878" s="169"/>
      <c r="Q878" s="436"/>
      <c r="R878" s="436"/>
      <c r="S878" s="445" t="str">
        <f>IFERROR(IF(R878="",VLOOKUP(Q878,DMKH_NCC!$C$7:$G$150,3,0),VLOOKUP(R878,DMKH_NCC!$C$7:$G$150,3,0)),"")</f>
        <v/>
      </c>
      <c r="T878" s="445" t="str">
        <f>IFERROR(IF(R878="",VLOOKUP(Q878,DMKH_NCC!$C$7:$G$150,4,0),VLOOKUP(R878,DMKH_NCC!$C$7:$G$150,4,0)),"")</f>
        <v/>
      </c>
      <c r="U878" s="446" t="str">
        <f>IFERROR(IF(R878="",VLOOKUP(Q878,DMKH_NCC!$C$7:$G$150,5,0),VLOOKUP(R878,DMKH_NCC!$C$7:$G$150,5,0)),"")</f>
        <v/>
      </c>
      <c r="V878" s="169"/>
      <c r="W878" s="169"/>
      <c r="X878" s="171"/>
      <c r="Y878" s="447" t="str">
        <f>IF($G878="","",IF(OR(MONTH($C878)=1,MONTH($C878)=2,MONTH($C878)=3),1,IF(OR(MONTH($C878)=4,MONTH($C878)=5,MONTH($C878)=6),2,IF(OR(MONTH($C878)=7,MONTH($C878)=8,MONTH($C878)=9),3,IF(OR(MONTH($C878)=10,MONTH($C878)=11,MONTH($C878)=12),4)))))</f>
        <v/>
      </c>
      <c r="Z878" s="447" t="str">
        <f>IF(C878="","","Ngày  "&amp;DAY(C878)&amp; "  "&amp;"Tháng  "&amp;MONTH(C878) &amp;"  "&amp;"Năm"&amp;"  " &amp;YEAR(C878))</f>
        <v/>
      </c>
      <c r="AA878" s="169"/>
      <c r="AB878" s="169"/>
      <c r="AC878" s="169"/>
      <c r="AD878" s="169"/>
      <c r="AE878" s="447" t="str">
        <f t="shared" si="33"/>
        <v/>
      </c>
      <c r="AF878" s="169"/>
      <c r="AG878" s="169"/>
    </row>
    <row r="879" spans="2:33" x14ac:dyDescent="0.25">
      <c r="B879" s="169"/>
      <c r="C879" s="170"/>
      <c r="D879" s="443"/>
      <c r="E879" s="169"/>
      <c r="F879" s="171"/>
      <c r="G879" s="169"/>
      <c r="H879" s="169"/>
      <c r="I879" s="172"/>
      <c r="J879" s="172"/>
      <c r="K879" s="173"/>
      <c r="L879" s="173"/>
      <c r="M879" s="173"/>
      <c r="N879" s="174"/>
      <c r="O879" s="444">
        <f t="shared" si="34"/>
        <v>0</v>
      </c>
      <c r="P879" s="169"/>
      <c r="Q879" s="436"/>
      <c r="R879" s="436"/>
      <c r="S879" s="445" t="str">
        <f>IFERROR(IF(R879="",VLOOKUP(Q879,DMKH_NCC!$C$7:$G$150,3,0),VLOOKUP(R879,DMKH_NCC!$C$7:$G$150,3,0)),"")</f>
        <v/>
      </c>
      <c r="T879" s="445" t="str">
        <f>IFERROR(IF(R879="",VLOOKUP(Q879,DMKH_NCC!$C$7:$G$150,4,0),VLOOKUP(R879,DMKH_NCC!$C$7:$G$150,4,0)),"")</f>
        <v/>
      </c>
      <c r="U879" s="446" t="str">
        <f>IFERROR(IF(R879="",VLOOKUP(Q879,DMKH_NCC!$C$7:$G$150,5,0),VLOOKUP(R879,DMKH_NCC!$C$7:$G$150,5,0)),"")</f>
        <v/>
      </c>
      <c r="V879" s="169"/>
      <c r="W879" s="169"/>
      <c r="X879" s="171"/>
      <c r="Y879" s="447" t="str">
        <f>IF($G879="","",IF(OR(MONTH($C879)=1,MONTH($C879)=2,MONTH($C879)=3),1,IF(OR(MONTH($C879)=4,MONTH($C879)=5,MONTH($C879)=6),2,IF(OR(MONTH($C879)=7,MONTH($C879)=8,MONTH($C879)=9),3,IF(OR(MONTH($C879)=10,MONTH($C879)=11,MONTH($C879)=12),4)))))</f>
        <v/>
      </c>
      <c r="Z879" s="447" t="str">
        <f>IF(C879="","","Ngày  "&amp;DAY(C879)&amp; "  "&amp;"Tháng  "&amp;MONTH(C879) &amp;"  "&amp;"Năm"&amp;"  " &amp;YEAR(C879))</f>
        <v/>
      </c>
      <c r="AA879" s="169"/>
      <c r="AB879" s="169"/>
      <c r="AC879" s="169"/>
      <c r="AD879" s="169"/>
      <c r="AE879" s="447" t="str">
        <f t="shared" si="33"/>
        <v/>
      </c>
      <c r="AF879" s="169"/>
      <c r="AG879" s="169"/>
    </row>
    <row r="880" spans="2:33" x14ac:dyDescent="0.25">
      <c r="B880" s="169"/>
      <c r="C880" s="170"/>
      <c r="D880" s="443"/>
      <c r="E880" s="169"/>
      <c r="F880" s="171"/>
      <c r="G880" s="169"/>
      <c r="H880" s="169"/>
      <c r="I880" s="172"/>
      <c r="J880" s="172"/>
      <c r="K880" s="173"/>
      <c r="L880" s="173"/>
      <c r="M880" s="173"/>
      <c r="N880" s="174"/>
      <c r="O880" s="444">
        <f t="shared" si="34"/>
        <v>0</v>
      </c>
      <c r="P880" s="169"/>
      <c r="Q880" s="436"/>
      <c r="R880" s="436"/>
      <c r="S880" s="445" t="str">
        <f>IFERROR(IF(R880="",VLOOKUP(Q880,DMKH_NCC!$C$7:$G$150,3,0),VLOOKUP(R880,DMKH_NCC!$C$7:$G$150,3,0)),"")</f>
        <v/>
      </c>
      <c r="T880" s="445" t="str">
        <f>IFERROR(IF(R880="",VLOOKUP(Q880,DMKH_NCC!$C$7:$G$150,4,0),VLOOKUP(R880,DMKH_NCC!$C$7:$G$150,4,0)),"")</f>
        <v/>
      </c>
      <c r="U880" s="446" t="str">
        <f>IFERROR(IF(R880="",VLOOKUP(Q880,DMKH_NCC!$C$7:$G$150,5,0),VLOOKUP(R880,DMKH_NCC!$C$7:$G$150,5,0)),"")</f>
        <v/>
      </c>
      <c r="V880" s="169"/>
      <c r="W880" s="169"/>
      <c r="X880" s="171"/>
      <c r="Y880" s="447" t="str">
        <f>IF($G880="","",IF(OR(MONTH($C880)=1,MONTH($C880)=2,MONTH($C880)=3),1,IF(OR(MONTH($C880)=4,MONTH($C880)=5,MONTH($C880)=6),2,IF(OR(MONTH($C880)=7,MONTH($C880)=8,MONTH($C880)=9),3,IF(OR(MONTH($C880)=10,MONTH($C880)=11,MONTH($C880)=12),4)))))</f>
        <v/>
      </c>
      <c r="Z880" s="447" t="str">
        <f>IF(C880="","","Ngày  "&amp;DAY(C880)&amp; "  "&amp;"Tháng  "&amp;MONTH(C880) &amp;"  "&amp;"Năm"&amp;"  " &amp;YEAR(C880))</f>
        <v/>
      </c>
      <c r="AA880" s="169"/>
      <c r="AB880" s="169"/>
      <c r="AC880" s="169"/>
      <c r="AD880" s="169"/>
      <c r="AE880" s="447" t="str">
        <f t="shared" si="33"/>
        <v/>
      </c>
      <c r="AF880" s="169"/>
      <c r="AG880" s="169"/>
    </row>
    <row r="881" spans="2:33" x14ac:dyDescent="0.25">
      <c r="B881" s="169"/>
      <c r="C881" s="170"/>
      <c r="D881" s="443"/>
      <c r="E881" s="169"/>
      <c r="F881" s="171"/>
      <c r="G881" s="169"/>
      <c r="H881" s="169"/>
      <c r="I881" s="172"/>
      <c r="J881" s="172"/>
      <c r="K881" s="173"/>
      <c r="L881" s="173"/>
      <c r="M881" s="173"/>
      <c r="N881" s="174"/>
      <c r="O881" s="444">
        <f t="shared" si="34"/>
        <v>0</v>
      </c>
      <c r="P881" s="169"/>
      <c r="Q881" s="436"/>
      <c r="R881" s="436"/>
      <c r="S881" s="445" t="str">
        <f>IFERROR(IF(R881="",VLOOKUP(Q881,DMKH_NCC!$C$7:$G$150,3,0),VLOOKUP(R881,DMKH_NCC!$C$7:$G$150,3,0)),"")</f>
        <v/>
      </c>
      <c r="T881" s="445" t="str">
        <f>IFERROR(IF(R881="",VLOOKUP(Q881,DMKH_NCC!$C$7:$G$150,4,0),VLOOKUP(R881,DMKH_NCC!$C$7:$G$150,4,0)),"")</f>
        <v/>
      </c>
      <c r="U881" s="446" t="str">
        <f>IFERROR(IF(R881="",VLOOKUP(Q881,DMKH_NCC!$C$7:$G$150,5,0),VLOOKUP(R881,DMKH_NCC!$C$7:$G$150,5,0)),"")</f>
        <v/>
      </c>
      <c r="V881" s="169"/>
      <c r="W881" s="169"/>
      <c r="X881" s="171"/>
      <c r="Y881" s="447" t="str">
        <f>IF($G881="","",IF(OR(MONTH($C881)=1,MONTH($C881)=2,MONTH($C881)=3),1,IF(OR(MONTH($C881)=4,MONTH($C881)=5,MONTH($C881)=6),2,IF(OR(MONTH($C881)=7,MONTH($C881)=8,MONTH($C881)=9),3,IF(OR(MONTH($C881)=10,MONTH($C881)=11,MONTH($C881)=12),4)))))</f>
        <v/>
      </c>
      <c r="Z881" s="447" t="str">
        <f>IF(C881="","","Ngày  "&amp;DAY(C881)&amp; "  "&amp;"Tháng  "&amp;MONTH(C881) &amp;"  "&amp;"Năm"&amp;"  " &amp;YEAR(C881))</f>
        <v/>
      </c>
      <c r="AA881" s="169"/>
      <c r="AB881" s="169"/>
      <c r="AC881" s="169"/>
      <c r="AD881" s="169"/>
      <c r="AE881" s="447" t="str">
        <f t="shared" si="33"/>
        <v/>
      </c>
      <c r="AF881" s="169"/>
      <c r="AG881" s="169"/>
    </row>
    <row r="882" spans="2:33" x14ac:dyDescent="0.25">
      <c r="B882" s="169"/>
      <c r="C882" s="170"/>
      <c r="D882" s="443"/>
      <c r="E882" s="169"/>
      <c r="F882" s="171"/>
      <c r="G882" s="169"/>
      <c r="H882" s="169"/>
      <c r="I882" s="172"/>
      <c r="J882" s="172"/>
      <c r="K882" s="173"/>
      <c r="L882" s="173"/>
      <c r="M882" s="173"/>
      <c r="N882" s="174"/>
      <c r="O882" s="444">
        <f t="shared" si="34"/>
        <v>0</v>
      </c>
      <c r="P882" s="169"/>
      <c r="Q882" s="436"/>
      <c r="R882" s="436"/>
      <c r="S882" s="445" t="str">
        <f>IFERROR(IF(R882="",VLOOKUP(Q882,DMKH_NCC!$C$7:$G$150,3,0),VLOOKUP(R882,DMKH_NCC!$C$7:$G$150,3,0)),"")</f>
        <v/>
      </c>
      <c r="T882" s="445" t="str">
        <f>IFERROR(IF(R882="",VLOOKUP(Q882,DMKH_NCC!$C$7:$G$150,4,0),VLOOKUP(R882,DMKH_NCC!$C$7:$G$150,4,0)),"")</f>
        <v/>
      </c>
      <c r="U882" s="446" t="str">
        <f>IFERROR(IF(R882="",VLOOKUP(Q882,DMKH_NCC!$C$7:$G$150,5,0),VLOOKUP(R882,DMKH_NCC!$C$7:$G$150,5,0)),"")</f>
        <v/>
      </c>
      <c r="V882" s="169"/>
      <c r="W882" s="169"/>
      <c r="X882" s="171"/>
      <c r="Y882" s="447" t="str">
        <f>IF($G882="","",IF(OR(MONTH($C882)=1,MONTH($C882)=2,MONTH($C882)=3),1,IF(OR(MONTH($C882)=4,MONTH($C882)=5,MONTH($C882)=6),2,IF(OR(MONTH($C882)=7,MONTH($C882)=8,MONTH($C882)=9),3,IF(OR(MONTH($C882)=10,MONTH($C882)=11,MONTH($C882)=12),4)))))</f>
        <v/>
      </c>
      <c r="Z882" s="447" t="str">
        <f>IF(C882="","","Ngày  "&amp;DAY(C882)&amp; "  "&amp;"Tháng  "&amp;MONTH(C882) &amp;"  "&amp;"Năm"&amp;"  " &amp;YEAR(C882))</f>
        <v/>
      </c>
      <c r="AA882" s="169"/>
      <c r="AB882" s="169"/>
      <c r="AC882" s="169"/>
      <c r="AD882" s="169"/>
      <c r="AE882" s="447" t="str">
        <f t="shared" si="33"/>
        <v/>
      </c>
      <c r="AF882" s="169"/>
      <c r="AG882" s="169"/>
    </row>
    <row r="883" spans="2:33" x14ac:dyDescent="0.25">
      <c r="B883" s="169"/>
      <c r="C883" s="170"/>
      <c r="D883" s="443"/>
      <c r="E883" s="169"/>
      <c r="F883" s="171"/>
      <c r="G883" s="169"/>
      <c r="H883" s="169"/>
      <c r="I883" s="172"/>
      <c r="J883" s="172"/>
      <c r="K883" s="173"/>
      <c r="L883" s="173"/>
      <c r="M883" s="173"/>
      <c r="N883" s="174"/>
      <c r="O883" s="444">
        <f t="shared" si="34"/>
        <v>0</v>
      </c>
      <c r="P883" s="169"/>
      <c r="Q883" s="436"/>
      <c r="R883" s="436"/>
      <c r="S883" s="445" t="str">
        <f>IFERROR(IF(R883="",VLOOKUP(Q883,DMKH_NCC!$C$7:$G$150,3,0),VLOOKUP(R883,DMKH_NCC!$C$7:$G$150,3,0)),"")</f>
        <v/>
      </c>
      <c r="T883" s="445" t="str">
        <f>IFERROR(IF(R883="",VLOOKUP(Q883,DMKH_NCC!$C$7:$G$150,4,0),VLOOKUP(R883,DMKH_NCC!$C$7:$G$150,4,0)),"")</f>
        <v/>
      </c>
      <c r="U883" s="446" t="str">
        <f>IFERROR(IF(R883="",VLOOKUP(Q883,DMKH_NCC!$C$7:$G$150,5,0),VLOOKUP(R883,DMKH_NCC!$C$7:$G$150,5,0)),"")</f>
        <v/>
      </c>
      <c r="V883" s="169"/>
      <c r="W883" s="169"/>
      <c r="X883" s="171"/>
      <c r="Y883" s="447" t="str">
        <f>IF($G883="","",IF(OR(MONTH($C883)=1,MONTH($C883)=2,MONTH($C883)=3),1,IF(OR(MONTH($C883)=4,MONTH($C883)=5,MONTH($C883)=6),2,IF(OR(MONTH($C883)=7,MONTH($C883)=8,MONTH($C883)=9),3,IF(OR(MONTH($C883)=10,MONTH($C883)=11,MONTH($C883)=12),4)))))</f>
        <v/>
      </c>
      <c r="Z883" s="447" t="str">
        <f>IF(C883="","","Ngày  "&amp;DAY(C883)&amp; "  "&amp;"Tháng  "&amp;MONTH(C883) &amp;"  "&amp;"Năm"&amp;"  " &amp;YEAR(C883))</f>
        <v/>
      </c>
      <c r="AA883" s="169"/>
      <c r="AB883" s="169"/>
      <c r="AC883" s="169"/>
      <c r="AD883" s="169"/>
      <c r="AE883" s="447" t="str">
        <f t="shared" si="33"/>
        <v/>
      </c>
      <c r="AF883" s="169"/>
      <c r="AG883" s="169"/>
    </row>
    <row r="884" spans="2:33" x14ac:dyDescent="0.25">
      <c r="B884" s="169"/>
      <c r="C884" s="170"/>
      <c r="D884" s="443"/>
      <c r="E884" s="169"/>
      <c r="F884" s="171"/>
      <c r="G884" s="169"/>
      <c r="H884" s="169"/>
      <c r="I884" s="172"/>
      <c r="J884" s="172"/>
      <c r="K884" s="173"/>
      <c r="L884" s="173"/>
      <c r="M884" s="173"/>
      <c r="N884" s="174"/>
      <c r="O884" s="444">
        <f t="shared" si="34"/>
        <v>0</v>
      </c>
      <c r="P884" s="169"/>
      <c r="Q884" s="436"/>
      <c r="R884" s="436"/>
      <c r="S884" s="445" t="str">
        <f>IFERROR(IF(R884="",VLOOKUP(Q884,DMKH_NCC!$C$7:$G$150,3,0),VLOOKUP(R884,DMKH_NCC!$C$7:$G$150,3,0)),"")</f>
        <v/>
      </c>
      <c r="T884" s="445" t="str">
        <f>IFERROR(IF(R884="",VLOOKUP(Q884,DMKH_NCC!$C$7:$G$150,4,0),VLOOKUP(R884,DMKH_NCC!$C$7:$G$150,4,0)),"")</f>
        <v/>
      </c>
      <c r="U884" s="446" t="str">
        <f>IFERROR(IF(R884="",VLOOKUP(Q884,DMKH_NCC!$C$7:$G$150,5,0),VLOOKUP(R884,DMKH_NCC!$C$7:$G$150,5,0)),"")</f>
        <v/>
      </c>
      <c r="V884" s="169"/>
      <c r="W884" s="169"/>
      <c r="X884" s="171"/>
      <c r="Y884" s="447" t="str">
        <f>IF($G884="","",IF(OR(MONTH($C884)=1,MONTH($C884)=2,MONTH($C884)=3),1,IF(OR(MONTH($C884)=4,MONTH($C884)=5,MONTH($C884)=6),2,IF(OR(MONTH($C884)=7,MONTH($C884)=8,MONTH($C884)=9),3,IF(OR(MONTH($C884)=10,MONTH($C884)=11,MONTH($C884)=12),4)))))</f>
        <v/>
      </c>
      <c r="Z884" s="447" t="str">
        <f>IF(C884="","","Ngày  "&amp;DAY(C884)&amp; "  "&amp;"Tháng  "&amp;MONTH(C884) &amp;"  "&amp;"Năm"&amp;"  " &amp;YEAR(C884))</f>
        <v/>
      </c>
      <c r="AA884" s="169"/>
      <c r="AB884" s="169"/>
      <c r="AC884" s="169"/>
      <c r="AD884" s="169"/>
      <c r="AE884" s="447" t="str">
        <f t="shared" si="33"/>
        <v/>
      </c>
      <c r="AF884" s="169"/>
      <c r="AG884" s="169"/>
    </row>
    <row r="885" spans="2:33" x14ac:dyDescent="0.25">
      <c r="B885" s="169"/>
      <c r="C885" s="170"/>
      <c r="D885" s="443"/>
      <c r="E885" s="169"/>
      <c r="F885" s="171"/>
      <c r="G885" s="169"/>
      <c r="H885" s="169"/>
      <c r="I885" s="172"/>
      <c r="J885" s="172"/>
      <c r="K885" s="173"/>
      <c r="L885" s="173"/>
      <c r="M885" s="173"/>
      <c r="N885" s="174"/>
      <c r="O885" s="444">
        <f t="shared" si="34"/>
        <v>0</v>
      </c>
      <c r="P885" s="169"/>
      <c r="Q885" s="436"/>
      <c r="R885" s="436"/>
      <c r="S885" s="445" t="str">
        <f>IFERROR(IF(R885="",VLOOKUP(Q885,DMKH_NCC!$C$7:$G$150,3,0),VLOOKUP(R885,DMKH_NCC!$C$7:$G$150,3,0)),"")</f>
        <v/>
      </c>
      <c r="T885" s="445" t="str">
        <f>IFERROR(IF(R885="",VLOOKUP(Q885,DMKH_NCC!$C$7:$G$150,4,0),VLOOKUP(R885,DMKH_NCC!$C$7:$G$150,4,0)),"")</f>
        <v/>
      </c>
      <c r="U885" s="446" t="str">
        <f>IFERROR(IF(R885="",VLOOKUP(Q885,DMKH_NCC!$C$7:$G$150,5,0),VLOOKUP(R885,DMKH_NCC!$C$7:$G$150,5,0)),"")</f>
        <v/>
      </c>
      <c r="V885" s="169"/>
      <c r="W885" s="169"/>
      <c r="X885" s="171"/>
      <c r="Y885" s="447" t="str">
        <f>IF($G885="","",IF(OR(MONTH($C885)=1,MONTH($C885)=2,MONTH($C885)=3),1,IF(OR(MONTH($C885)=4,MONTH($C885)=5,MONTH($C885)=6),2,IF(OR(MONTH($C885)=7,MONTH($C885)=8,MONTH($C885)=9),3,IF(OR(MONTH($C885)=10,MONTH($C885)=11,MONTH($C885)=12),4)))))</f>
        <v/>
      </c>
      <c r="Z885" s="447" t="str">
        <f>IF(C885="","","Ngày  "&amp;DAY(C885)&amp; "  "&amp;"Tháng  "&amp;MONTH(C885) &amp;"  "&amp;"Năm"&amp;"  " &amp;YEAR(C885))</f>
        <v/>
      </c>
      <c r="AA885" s="169"/>
      <c r="AB885" s="169"/>
      <c r="AC885" s="169"/>
      <c r="AD885" s="169"/>
      <c r="AE885" s="447" t="str">
        <f t="shared" si="33"/>
        <v/>
      </c>
      <c r="AF885" s="169"/>
      <c r="AG885" s="169"/>
    </row>
    <row r="886" spans="2:33" x14ac:dyDescent="0.25">
      <c r="B886" s="169"/>
      <c r="C886" s="170"/>
      <c r="D886" s="443"/>
      <c r="E886" s="169"/>
      <c r="F886" s="171"/>
      <c r="G886" s="169"/>
      <c r="H886" s="169"/>
      <c r="I886" s="172"/>
      <c r="J886" s="172"/>
      <c r="K886" s="173"/>
      <c r="L886" s="173"/>
      <c r="M886" s="173"/>
      <c r="N886" s="174"/>
      <c r="O886" s="444">
        <f t="shared" si="34"/>
        <v>0</v>
      </c>
      <c r="P886" s="169"/>
      <c r="Q886" s="436"/>
      <c r="R886" s="436"/>
      <c r="S886" s="445" t="str">
        <f>IFERROR(IF(R886="",VLOOKUP(Q886,DMKH_NCC!$C$7:$G$150,3,0),VLOOKUP(R886,DMKH_NCC!$C$7:$G$150,3,0)),"")</f>
        <v/>
      </c>
      <c r="T886" s="445" t="str">
        <f>IFERROR(IF(R886="",VLOOKUP(Q886,DMKH_NCC!$C$7:$G$150,4,0),VLOOKUP(R886,DMKH_NCC!$C$7:$G$150,4,0)),"")</f>
        <v/>
      </c>
      <c r="U886" s="446" t="str">
        <f>IFERROR(IF(R886="",VLOOKUP(Q886,DMKH_NCC!$C$7:$G$150,5,0),VLOOKUP(R886,DMKH_NCC!$C$7:$G$150,5,0)),"")</f>
        <v/>
      </c>
      <c r="V886" s="169"/>
      <c r="W886" s="169"/>
      <c r="X886" s="171"/>
      <c r="Y886" s="447" t="str">
        <f>IF($G886="","",IF(OR(MONTH($C886)=1,MONTH($C886)=2,MONTH($C886)=3),1,IF(OR(MONTH($C886)=4,MONTH($C886)=5,MONTH($C886)=6),2,IF(OR(MONTH($C886)=7,MONTH($C886)=8,MONTH($C886)=9),3,IF(OR(MONTH($C886)=10,MONTH($C886)=11,MONTH($C886)=12),4)))))</f>
        <v/>
      </c>
      <c r="Z886" s="447" t="str">
        <f>IF(C886="","","Ngày  "&amp;DAY(C886)&amp; "  "&amp;"Tháng  "&amp;MONTH(C886) &amp;"  "&amp;"Năm"&amp;"  " &amp;YEAR(C886))</f>
        <v/>
      </c>
      <c r="AA886" s="169"/>
      <c r="AB886" s="169"/>
      <c r="AC886" s="169"/>
      <c r="AD886" s="169"/>
      <c r="AE886" s="447" t="str">
        <f t="shared" si="33"/>
        <v/>
      </c>
      <c r="AF886" s="169"/>
      <c r="AG886" s="169"/>
    </row>
    <row r="887" spans="2:33" x14ac:dyDescent="0.25">
      <c r="B887" s="169"/>
      <c r="C887" s="170"/>
      <c r="D887" s="443"/>
      <c r="E887" s="169"/>
      <c r="F887" s="171"/>
      <c r="G887" s="169"/>
      <c r="H887" s="169"/>
      <c r="I887" s="172"/>
      <c r="J887" s="172"/>
      <c r="K887" s="173"/>
      <c r="L887" s="173"/>
      <c r="M887" s="173"/>
      <c r="N887" s="174"/>
      <c r="O887" s="444">
        <f t="shared" si="34"/>
        <v>0</v>
      </c>
      <c r="P887" s="169"/>
      <c r="Q887" s="436"/>
      <c r="R887" s="436"/>
      <c r="S887" s="445" t="str">
        <f>IFERROR(IF(R887="",VLOOKUP(Q887,DMKH_NCC!$C$7:$G$150,3,0),VLOOKUP(R887,DMKH_NCC!$C$7:$G$150,3,0)),"")</f>
        <v/>
      </c>
      <c r="T887" s="445" t="str">
        <f>IFERROR(IF(R887="",VLOOKUP(Q887,DMKH_NCC!$C$7:$G$150,4,0),VLOOKUP(R887,DMKH_NCC!$C$7:$G$150,4,0)),"")</f>
        <v/>
      </c>
      <c r="U887" s="446" t="str">
        <f>IFERROR(IF(R887="",VLOOKUP(Q887,DMKH_NCC!$C$7:$G$150,5,0),VLOOKUP(R887,DMKH_NCC!$C$7:$G$150,5,0)),"")</f>
        <v/>
      </c>
      <c r="V887" s="169"/>
      <c r="W887" s="169"/>
      <c r="X887" s="171"/>
      <c r="Y887" s="447" t="str">
        <f>IF($G887="","",IF(OR(MONTH($C887)=1,MONTH($C887)=2,MONTH($C887)=3),1,IF(OR(MONTH($C887)=4,MONTH($C887)=5,MONTH($C887)=6),2,IF(OR(MONTH($C887)=7,MONTH($C887)=8,MONTH($C887)=9),3,IF(OR(MONTH($C887)=10,MONTH($C887)=11,MONTH($C887)=12),4)))))</f>
        <v/>
      </c>
      <c r="Z887" s="447" t="str">
        <f>IF(C887="","","Ngày  "&amp;DAY(C887)&amp; "  "&amp;"Tháng  "&amp;MONTH(C887) &amp;"  "&amp;"Năm"&amp;"  " &amp;YEAR(C887))</f>
        <v/>
      </c>
      <c r="AA887" s="169"/>
      <c r="AB887" s="169"/>
      <c r="AC887" s="169"/>
      <c r="AD887" s="169"/>
      <c r="AE887" s="447" t="str">
        <f t="shared" si="33"/>
        <v/>
      </c>
      <c r="AF887" s="169"/>
      <c r="AG887" s="169"/>
    </row>
    <row r="888" spans="2:33" x14ac:dyDescent="0.25">
      <c r="B888" s="169"/>
      <c r="C888" s="170"/>
      <c r="D888" s="443"/>
      <c r="E888" s="169"/>
      <c r="F888" s="171"/>
      <c r="G888" s="169"/>
      <c r="H888" s="169"/>
      <c r="I888" s="172"/>
      <c r="J888" s="172"/>
      <c r="K888" s="173"/>
      <c r="L888" s="173"/>
      <c r="M888" s="173"/>
      <c r="N888" s="174"/>
      <c r="O888" s="444">
        <f t="shared" si="34"/>
        <v>0</v>
      </c>
      <c r="P888" s="169"/>
      <c r="Q888" s="436"/>
      <c r="R888" s="436"/>
      <c r="S888" s="445" t="str">
        <f>IFERROR(IF(R888="",VLOOKUP(Q888,DMKH_NCC!$C$7:$G$150,3,0),VLOOKUP(R888,DMKH_NCC!$C$7:$G$150,3,0)),"")</f>
        <v/>
      </c>
      <c r="T888" s="445" t="str">
        <f>IFERROR(IF(R888="",VLOOKUP(Q888,DMKH_NCC!$C$7:$G$150,4,0),VLOOKUP(R888,DMKH_NCC!$C$7:$G$150,4,0)),"")</f>
        <v/>
      </c>
      <c r="U888" s="446" t="str">
        <f>IFERROR(IF(R888="",VLOOKUP(Q888,DMKH_NCC!$C$7:$G$150,5,0),VLOOKUP(R888,DMKH_NCC!$C$7:$G$150,5,0)),"")</f>
        <v/>
      </c>
      <c r="V888" s="169"/>
      <c r="W888" s="169"/>
      <c r="X888" s="171"/>
      <c r="Y888" s="447" t="str">
        <f>IF($G888="","",IF(OR(MONTH($C888)=1,MONTH($C888)=2,MONTH($C888)=3),1,IF(OR(MONTH($C888)=4,MONTH($C888)=5,MONTH($C888)=6),2,IF(OR(MONTH($C888)=7,MONTH($C888)=8,MONTH($C888)=9),3,IF(OR(MONTH($C888)=10,MONTH($C888)=11,MONTH($C888)=12),4)))))</f>
        <v/>
      </c>
      <c r="Z888" s="447" t="str">
        <f>IF(C888="","","Ngày  "&amp;DAY(C888)&amp; "  "&amp;"Tháng  "&amp;MONTH(C888) &amp;"  "&amp;"Năm"&amp;"  " &amp;YEAR(C888))</f>
        <v/>
      </c>
      <c r="AA888" s="169"/>
      <c r="AB888" s="169"/>
      <c r="AC888" s="169"/>
      <c r="AD888" s="169"/>
      <c r="AE888" s="447" t="str">
        <f t="shared" si="33"/>
        <v/>
      </c>
      <c r="AF888" s="169"/>
      <c r="AG888" s="169"/>
    </row>
    <row r="889" spans="2:33" x14ac:dyDescent="0.25">
      <c r="B889" s="169"/>
      <c r="C889" s="170"/>
      <c r="D889" s="443"/>
      <c r="E889" s="169"/>
      <c r="F889" s="171"/>
      <c r="G889" s="169"/>
      <c r="H889" s="169"/>
      <c r="I889" s="172"/>
      <c r="J889" s="172"/>
      <c r="K889" s="173"/>
      <c r="L889" s="173"/>
      <c r="M889" s="173"/>
      <c r="N889" s="174"/>
      <c r="O889" s="444">
        <f t="shared" si="34"/>
        <v>0</v>
      </c>
      <c r="P889" s="169"/>
      <c r="Q889" s="436"/>
      <c r="R889" s="436"/>
      <c r="S889" s="445" t="str">
        <f>IFERROR(IF(R889="",VLOOKUP(Q889,DMKH_NCC!$C$7:$G$150,3,0),VLOOKUP(R889,DMKH_NCC!$C$7:$G$150,3,0)),"")</f>
        <v/>
      </c>
      <c r="T889" s="445" t="str">
        <f>IFERROR(IF(R889="",VLOOKUP(Q889,DMKH_NCC!$C$7:$G$150,4,0),VLOOKUP(R889,DMKH_NCC!$C$7:$G$150,4,0)),"")</f>
        <v/>
      </c>
      <c r="U889" s="446" t="str">
        <f>IFERROR(IF(R889="",VLOOKUP(Q889,DMKH_NCC!$C$7:$G$150,5,0),VLOOKUP(R889,DMKH_NCC!$C$7:$G$150,5,0)),"")</f>
        <v/>
      </c>
      <c r="V889" s="169"/>
      <c r="W889" s="169"/>
      <c r="X889" s="171"/>
      <c r="Y889" s="447" t="str">
        <f>IF($G889="","",IF(OR(MONTH($C889)=1,MONTH($C889)=2,MONTH($C889)=3),1,IF(OR(MONTH($C889)=4,MONTH($C889)=5,MONTH($C889)=6),2,IF(OR(MONTH($C889)=7,MONTH($C889)=8,MONTH($C889)=9),3,IF(OR(MONTH($C889)=10,MONTH($C889)=11,MONTH($C889)=12),4)))))</f>
        <v/>
      </c>
      <c r="Z889" s="447" t="str">
        <f>IF(C889="","","Ngày  "&amp;DAY(C889)&amp; "  "&amp;"Tháng  "&amp;MONTH(C889) &amp;"  "&amp;"Năm"&amp;"  " &amp;YEAR(C889))</f>
        <v/>
      </c>
      <c r="AA889" s="169"/>
      <c r="AB889" s="169"/>
      <c r="AC889" s="169"/>
      <c r="AD889" s="169"/>
      <c r="AE889" s="447" t="str">
        <f t="shared" si="33"/>
        <v/>
      </c>
      <c r="AF889" s="169"/>
      <c r="AG889" s="169"/>
    </row>
    <row r="890" spans="2:33" x14ac:dyDescent="0.25">
      <c r="B890" s="169"/>
      <c r="C890" s="170"/>
      <c r="D890" s="443"/>
      <c r="E890" s="169"/>
      <c r="F890" s="171"/>
      <c r="G890" s="169"/>
      <c r="H890" s="169"/>
      <c r="I890" s="172"/>
      <c r="J890" s="172"/>
      <c r="K890" s="173"/>
      <c r="L890" s="173"/>
      <c r="M890" s="173"/>
      <c r="N890" s="174"/>
      <c r="O890" s="444">
        <f t="shared" si="34"/>
        <v>0</v>
      </c>
      <c r="P890" s="169"/>
      <c r="Q890" s="436"/>
      <c r="R890" s="436"/>
      <c r="S890" s="445" t="str">
        <f>IFERROR(IF(R890="",VLOOKUP(Q890,DMKH_NCC!$C$7:$G$150,3,0),VLOOKUP(R890,DMKH_NCC!$C$7:$G$150,3,0)),"")</f>
        <v/>
      </c>
      <c r="T890" s="445" t="str">
        <f>IFERROR(IF(R890="",VLOOKUP(Q890,DMKH_NCC!$C$7:$G$150,4,0),VLOOKUP(R890,DMKH_NCC!$C$7:$G$150,4,0)),"")</f>
        <v/>
      </c>
      <c r="U890" s="446" t="str">
        <f>IFERROR(IF(R890="",VLOOKUP(Q890,DMKH_NCC!$C$7:$G$150,5,0),VLOOKUP(R890,DMKH_NCC!$C$7:$G$150,5,0)),"")</f>
        <v/>
      </c>
      <c r="V890" s="169"/>
      <c r="W890" s="169"/>
      <c r="X890" s="171"/>
      <c r="Y890" s="447" t="str">
        <f>IF($G890="","",IF(OR(MONTH($C890)=1,MONTH($C890)=2,MONTH($C890)=3),1,IF(OR(MONTH($C890)=4,MONTH($C890)=5,MONTH($C890)=6),2,IF(OR(MONTH($C890)=7,MONTH($C890)=8,MONTH($C890)=9),3,IF(OR(MONTH($C890)=10,MONTH($C890)=11,MONTH($C890)=12),4)))))</f>
        <v/>
      </c>
      <c r="Z890" s="447" t="str">
        <f>IF(C890="","","Ngày  "&amp;DAY(C890)&amp; "  "&amp;"Tháng  "&amp;MONTH(C890) &amp;"  "&amp;"Năm"&amp;"  " &amp;YEAR(C890))</f>
        <v/>
      </c>
      <c r="AA890" s="169"/>
      <c r="AB890" s="169"/>
      <c r="AC890" s="169"/>
      <c r="AD890" s="169"/>
      <c r="AE890" s="447" t="str">
        <f t="shared" si="33"/>
        <v/>
      </c>
      <c r="AF890" s="169"/>
      <c r="AG890" s="169"/>
    </row>
    <row r="891" spans="2:33" x14ac:dyDescent="0.25">
      <c r="B891" s="169"/>
      <c r="C891" s="170"/>
      <c r="D891" s="443"/>
      <c r="E891" s="169"/>
      <c r="F891" s="171"/>
      <c r="G891" s="169"/>
      <c r="H891" s="169"/>
      <c r="I891" s="172"/>
      <c r="J891" s="172"/>
      <c r="K891" s="173"/>
      <c r="L891" s="173"/>
      <c r="M891" s="173"/>
      <c r="N891" s="174"/>
      <c r="O891" s="444">
        <f t="shared" si="34"/>
        <v>0</v>
      </c>
      <c r="P891" s="169"/>
      <c r="Q891" s="436"/>
      <c r="R891" s="436"/>
      <c r="S891" s="445" t="str">
        <f>IFERROR(IF(R891="",VLOOKUP(Q891,DMKH_NCC!$C$7:$G$150,3,0),VLOOKUP(R891,DMKH_NCC!$C$7:$G$150,3,0)),"")</f>
        <v/>
      </c>
      <c r="T891" s="445" t="str">
        <f>IFERROR(IF(R891="",VLOOKUP(Q891,DMKH_NCC!$C$7:$G$150,4,0),VLOOKUP(R891,DMKH_NCC!$C$7:$G$150,4,0)),"")</f>
        <v/>
      </c>
      <c r="U891" s="446" t="str">
        <f>IFERROR(IF(R891="",VLOOKUP(Q891,DMKH_NCC!$C$7:$G$150,5,0),VLOOKUP(R891,DMKH_NCC!$C$7:$G$150,5,0)),"")</f>
        <v/>
      </c>
      <c r="V891" s="169"/>
      <c r="W891" s="169"/>
      <c r="X891" s="171"/>
      <c r="Y891" s="447" t="str">
        <f>IF($G891="","",IF(OR(MONTH($C891)=1,MONTH($C891)=2,MONTH($C891)=3),1,IF(OR(MONTH($C891)=4,MONTH($C891)=5,MONTH($C891)=6),2,IF(OR(MONTH($C891)=7,MONTH($C891)=8,MONTH($C891)=9),3,IF(OR(MONTH($C891)=10,MONTH($C891)=11,MONTH($C891)=12),4)))))</f>
        <v/>
      </c>
      <c r="Z891" s="447" t="str">
        <f>IF(C891="","","Ngày  "&amp;DAY(C891)&amp; "  "&amp;"Tháng  "&amp;MONTH(C891) &amp;"  "&amp;"Năm"&amp;"  " &amp;YEAR(C891))</f>
        <v/>
      </c>
      <c r="AA891" s="169"/>
      <c r="AB891" s="169"/>
      <c r="AC891" s="169"/>
      <c r="AD891" s="169"/>
      <c r="AE891" s="447" t="str">
        <f t="shared" si="33"/>
        <v/>
      </c>
      <c r="AF891" s="169"/>
      <c r="AG891" s="169"/>
    </row>
    <row r="892" spans="2:33" x14ac:dyDescent="0.25">
      <c r="B892" s="169"/>
      <c r="C892" s="170"/>
      <c r="D892" s="443"/>
      <c r="E892" s="169"/>
      <c r="F892" s="171"/>
      <c r="G892" s="169"/>
      <c r="H892" s="169"/>
      <c r="I892" s="172"/>
      <c r="J892" s="172"/>
      <c r="K892" s="173"/>
      <c r="L892" s="173"/>
      <c r="M892" s="173"/>
      <c r="N892" s="174"/>
      <c r="O892" s="444">
        <f t="shared" si="34"/>
        <v>0</v>
      </c>
      <c r="P892" s="169"/>
      <c r="Q892" s="436"/>
      <c r="R892" s="436"/>
      <c r="S892" s="445" t="str">
        <f>IFERROR(IF(R892="",VLOOKUP(Q892,DMKH_NCC!$C$7:$G$150,3,0),VLOOKUP(R892,DMKH_NCC!$C$7:$G$150,3,0)),"")</f>
        <v/>
      </c>
      <c r="T892" s="445" t="str">
        <f>IFERROR(IF(R892="",VLOOKUP(Q892,DMKH_NCC!$C$7:$G$150,4,0),VLOOKUP(R892,DMKH_NCC!$C$7:$G$150,4,0)),"")</f>
        <v/>
      </c>
      <c r="U892" s="446" t="str">
        <f>IFERROR(IF(R892="",VLOOKUP(Q892,DMKH_NCC!$C$7:$G$150,5,0),VLOOKUP(R892,DMKH_NCC!$C$7:$G$150,5,0)),"")</f>
        <v/>
      </c>
      <c r="V892" s="169"/>
      <c r="W892" s="169"/>
      <c r="X892" s="171"/>
      <c r="Y892" s="447" t="str">
        <f>IF($G892="","",IF(OR(MONTH($C892)=1,MONTH($C892)=2,MONTH($C892)=3),1,IF(OR(MONTH($C892)=4,MONTH($C892)=5,MONTH($C892)=6),2,IF(OR(MONTH($C892)=7,MONTH($C892)=8,MONTH($C892)=9),3,IF(OR(MONTH($C892)=10,MONTH($C892)=11,MONTH($C892)=12),4)))))</f>
        <v/>
      </c>
      <c r="Z892" s="447" t="str">
        <f>IF(C892="","","Ngày  "&amp;DAY(C892)&amp; "  "&amp;"Tháng  "&amp;MONTH(C892) &amp;"  "&amp;"Năm"&amp;"  " &amp;YEAR(C892))</f>
        <v/>
      </c>
      <c r="AA892" s="169"/>
      <c r="AB892" s="169"/>
      <c r="AC892" s="169"/>
      <c r="AD892" s="169"/>
      <c r="AE892" s="447" t="str">
        <f t="shared" si="33"/>
        <v/>
      </c>
      <c r="AF892" s="169"/>
      <c r="AG892" s="169"/>
    </row>
    <row r="893" spans="2:33" x14ac:dyDescent="0.25">
      <c r="B893" s="169"/>
      <c r="C893" s="170"/>
      <c r="D893" s="443"/>
      <c r="E893" s="169"/>
      <c r="F893" s="171"/>
      <c r="G893" s="169"/>
      <c r="H893" s="169"/>
      <c r="I893" s="172"/>
      <c r="J893" s="172"/>
      <c r="K893" s="173"/>
      <c r="L893" s="173"/>
      <c r="M893" s="173"/>
      <c r="N893" s="174"/>
      <c r="O893" s="444">
        <f t="shared" si="34"/>
        <v>0</v>
      </c>
      <c r="P893" s="169"/>
      <c r="Q893" s="436"/>
      <c r="R893" s="436"/>
      <c r="S893" s="445" t="str">
        <f>IFERROR(IF(R893="",VLOOKUP(Q893,DMKH_NCC!$C$7:$G$150,3,0),VLOOKUP(R893,DMKH_NCC!$C$7:$G$150,3,0)),"")</f>
        <v/>
      </c>
      <c r="T893" s="445" t="str">
        <f>IFERROR(IF(R893="",VLOOKUP(Q893,DMKH_NCC!$C$7:$G$150,4,0),VLOOKUP(R893,DMKH_NCC!$C$7:$G$150,4,0)),"")</f>
        <v/>
      </c>
      <c r="U893" s="446" t="str">
        <f>IFERROR(IF(R893="",VLOOKUP(Q893,DMKH_NCC!$C$7:$G$150,5,0),VLOOKUP(R893,DMKH_NCC!$C$7:$G$150,5,0)),"")</f>
        <v/>
      </c>
      <c r="V893" s="169"/>
      <c r="W893" s="169"/>
      <c r="X893" s="171"/>
      <c r="Y893" s="447" t="str">
        <f>IF($G893="","",IF(OR(MONTH($C893)=1,MONTH($C893)=2,MONTH($C893)=3),1,IF(OR(MONTH($C893)=4,MONTH($C893)=5,MONTH($C893)=6),2,IF(OR(MONTH($C893)=7,MONTH($C893)=8,MONTH($C893)=9),3,IF(OR(MONTH($C893)=10,MONTH($C893)=11,MONTH($C893)=12),4)))))</f>
        <v/>
      </c>
      <c r="Z893" s="447" t="str">
        <f>IF(C893="","","Ngày  "&amp;DAY(C893)&amp; "  "&amp;"Tháng  "&amp;MONTH(C893) &amp;"  "&amp;"Năm"&amp;"  " &amp;YEAR(C893))</f>
        <v/>
      </c>
      <c r="AA893" s="169"/>
      <c r="AB893" s="169"/>
      <c r="AC893" s="169"/>
      <c r="AD893" s="169"/>
      <c r="AE893" s="447" t="str">
        <f t="shared" si="33"/>
        <v/>
      </c>
      <c r="AF893" s="169"/>
      <c r="AG893" s="169"/>
    </row>
    <row r="894" spans="2:33" x14ac:dyDescent="0.25">
      <c r="B894" s="169"/>
      <c r="C894" s="170"/>
      <c r="D894" s="443"/>
      <c r="E894" s="169"/>
      <c r="F894" s="171"/>
      <c r="G894" s="169"/>
      <c r="H894" s="169"/>
      <c r="I894" s="172"/>
      <c r="J894" s="172"/>
      <c r="K894" s="173"/>
      <c r="L894" s="173"/>
      <c r="M894" s="173"/>
      <c r="N894" s="174"/>
      <c r="O894" s="444">
        <f t="shared" si="34"/>
        <v>0</v>
      </c>
      <c r="P894" s="169"/>
      <c r="Q894" s="436"/>
      <c r="R894" s="436"/>
      <c r="S894" s="445" t="str">
        <f>IFERROR(IF(R894="",VLOOKUP(Q894,DMKH_NCC!$C$7:$G$150,3,0),VLOOKUP(R894,DMKH_NCC!$C$7:$G$150,3,0)),"")</f>
        <v/>
      </c>
      <c r="T894" s="445" t="str">
        <f>IFERROR(IF(R894="",VLOOKUP(Q894,DMKH_NCC!$C$7:$G$150,4,0),VLOOKUP(R894,DMKH_NCC!$C$7:$G$150,4,0)),"")</f>
        <v/>
      </c>
      <c r="U894" s="446" t="str">
        <f>IFERROR(IF(R894="",VLOOKUP(Q894,DMKH_NCC!$C$7:$G$150,5,0),VLOOKUP(R894,DMKH_NCC!$C$7:$G$150,5,0)),"")</f>
        <v/>
      </c>
      <c r="V894" s="169"/>
      <c r="W894" s="169"/>
      <c r="X894" s="171"/>
      <c r="Y894" s="447" t="str">
        <f>IF($G894="","",IF(OR(MONTH($C894)=1,MONTH($C894)=2,MONTH($C894)=3),1,IF(OR(MONTH($C894)=4,MONTH($C894)=5,MONTH($C894)=6),2,IF(OR(MONTH($C894)=7,MONTH($C894)=8,MONTH($C894)=9),3,IF(OR(MONTH($C894)=10,MONTH($C894)=11,MONTH($C894)=12),4)))))</f>
        <v/>
      </c>
      <c r="Z894" s="447" t="str">
        <f>IF(C894="","","Ngày  "&amp;DAY(C894)&amp; "  "&amp;"Tháng  "&amp;MONTH(C894) &amp;"  "&amp;"Năm"&amp;"  " &amp;YEAR(C894))</f>
        <v/>
      </c>
      <c r="AA894" s="169"/>
      <c r="AB894" s="169"/>
      <c r="AC894" s="169"/>
      <c r="AD894" s="169"/>
      <c r="AE894" s="447" t="str">
        <f t="shared" si="33"/>
        <v/>
      </c>
      <c r="AF894" s="169"/>
      <c r="AG894" s="169"/>
    </row>
    <row r="895" spans="2:33" x14ac:dyDescent="0.25">
      <c r="B895" s="169"/>
      <c r="C895" s="170"/>
      <c r="D895" s="443"/>
      <c r="E895" s="169"/>
      <c r="F895" s="171"/>
      <c r="G895" s="169"/>
      <c r="H895" s="169"/>
      <c r="I895" s="172"/>
      <c r="J895" s="172"/>
      <c r="K895" s="173"/>
      <c r="L895" s="173"/>
      <c r="M895" s="173"/>
      <c r="N895" s="174"/>
      <c r="O895" s="444">
        <f t="shared" si="34"/>
        <v>0</v>
      </c>
      <c r="P895" s="169"/>
      <c r="Q895" s="436"/>
      <c r="R895" s="436"/>
      <c r="S895" s="445" t="str">
        <f>IFERROR(IF(R895="",VLOOKUP(Q895,DMKH_NCC!$C$7:$G$150,3,0),VLOOKUP(R895,DMKH_NCC!$C$7:$G$150,3,0)),"")</f>
        <v/>
      </c>
      <c r="T895" s="445" t="str">
        <f>IFERROR(IF(R895="",VLOOKUP(Q895,DMKH_NCC!$C$7:$G$150,4,0),VLOOKUP(R895,DMKH_NCC!$C$7:$G$150,4,0)),"")</f>
        <v/>
      </c>
      <c r="U895" s="446" t="str">
        <f>IFERROR(IF(R895="",VLOOKUP(Q895,DMKH_NCC!$C$7:$G$150,5,0),VLOOKUP(R895,DMKH_NCC!$C$7:$G$150,5,0)),"")</f>
        <v/>
      </c>
      <c r="V895" s="169"/>
      <c r="W895" s="169"/>
      <c r="X895" s="171"/>
      <c r="Y895" s="447" t="str">
        <f>IF($G895="","",IF(OR(MONTH($C895)=1,MONTH($C895)=2,MONTH($C895)=3),1,IF(OR(MONTH($C895)=4,MONTH($C895)=5,MONTH($C895)=6),2,IF(OR(MONTH($C895)=7,MONTH($C895)=8,MONTH($C895)=9),3,IF(OR(MONTH($C895)=10,MONTH($C895)=11,MONTH($C895)=12),4)))))</f>
        <v/>
      </c>
      <c r="Z895" s="447" t="str">
        <f>IF(C895="","","Ngày  "&amp;DAY(C895)&amp; "  "&amp;"Tháng  "&amp;MONTH(C895) &amp;"  "&amp;"Năm"&amp;"  " &amp;YEAR(C895))</f>
        <v/>
      </c>
      <c r="AA895" s="169"/>
      <c r="AB895" s="169"/>
      <c r="AC895" s="169"/>
      <c r="AD895" s="169"/>
      <c r="AE895" s="447" t="str">
        <f t="shared" si="33"/>
        <v/>
      </c>
      <c r="AF895" s="169"/>
      <c r="AG895" s="169"/>
    </row>
    <row r="896" spans="2:33" x14ac:dyDescent="0.25">
      <c r="B896" s="169"/>
      <c r="C896" s="170"/>
      <c r="D896" s="443"/>
      <c r="E896" s="169"/>
      <c r="F896" s="171"/>
      <c r="G896" s="169"/>
      <c r="H896" s="169"/>
      <c r="I896" s="172"/>
      <c r="J896" s="172"/>
      <c r="K896" s="173"/>
      <c r="L896" s="173"/>
      <c r="M896" s="173"/>
      <c r="N896" s="174"/>
      <c r="O896" s="444">
        <f t="shared" si="34"/>
        <v>0</v>
      </c>
      <c r="P896" s="169"/>
      <c r="Q896" s="436"/>
      <c r="R896" s="436"/>
      <c r="S896" s="445" t="str">
        <f>IFERROR(IF(R896="",VLOOKUP(Q896,DMKH_NCC!$C$7:$G$150,3,0),VLOOKUP(R896,DMKH_NCC!$C$7:$G$150,3,0)),"")</f>
        <v/>
      </c>
      <c r="T896" s="445" t="str">
        <f>IFERROR(IF(R896="",VLOOKUP(Q896,DMKH_NCC!$C$7:$G$150,4,0),VLOOKUP(R896,DMKH_NCC!$C$7:$G$150,4,0)),"")</f>
        <v/>
      </c>
      <c r="U896" s="446" t="str">
        <f>IFERROR(IF(R896="",VLOOKUP(Q896,DMKH_NCC!$C$7:$G$150,5,0),VLOOKUP(R896,DMKH_NCC!$C$7:$G$150,5,0)),"")</f>
        <v/>
      </c>
      <c r="V896" s="169"/>
      <c r="W896" s="169"/>
      <c r="X896" s="171"/>
      <c r="Y896" s="447" t="str">
        <f>IF($G896="","",IF(OR(MONTH($C896)=1,MONTH($C896)=2,MONTH($C896)=3),1,IF(OR(MONTH($C896)=4,MONTH($C896)=5,MONTH($C896)=6),2,IF(OR(MONTH($C896)=7,MONTH($C896)=8,MONTH($C896)=9),3,IF(OR(MONTH($C896)=10,MONTH($C896)=11,MONTH($C896)=12),4)))))</f>
        <v/>
      </c>
      <c r="Z896" s="447" t="str">
        <f>IF(C896="","","Ngày  "&amp;DAY(C896)&amp; "  "&amp;"Tháng  "&amp;MONTH(C896) &amp;"  "&amp;"Năm"&amp;"  " &amp;YEAR(C896))</f>
        <v/>
      </c>
      <c r="AA896" s="169"/>
      <c r="AB896" s="169"/>
      <c r="AC896" s="169"/>
      <c r="AD896" s="169"/>
      <c r="AE896" s="447" t="str">
        <f t="shared" si="33"/>
        <v/>
      </c>
      <c r="AF896" s="169"/>
      <c r="AG896" s="169"/>
    </row>
    <row r="897" spans="2:33" x14ac:dyDescent="0.25">
      <c r="B897" s="169"/>
      <c r="C897" s="170"/>
      <c r="D897" s="443"/>
      <c r="E897" s="169"/>
      <c r="F897" s="171"/>
      <c r="G897" s="169"/>
      <c r="H897" s="169"/>
      <c r="I897" s="172"/>
      <c r="J897" s="172"/>
      <c r="K897" s="173"/>
      <c r="L897" s="173"/>
      <c r="M897" s="173"/>
      <c r="N897" s="174"/>
      <c r="O897" s="444">
        <f t="shared" si="34"/>
        <v>0</v>
      </c>
      <c r="P897" s="169"/>
      <c r="Q897" s="436"/>
      <c r="R897" s="436"/>
      <c r="S897" s="445" t="str">
        <f>IFERROR(IF(R897="",VLOOKUP(Q897,DMKH_NCC!$C$7:$G$150,3,0),VLOOKUP(R897,DMKH_NCC!$C$7:$G$150,3,0)),"")</f>
        <v/>
      </c>
      <c r="T897" s="445" t="str">
        <f>IFERROR(IF(R897="",VLOOKUP(Q897,DMKH_NCC!$C$7:$G$150,4,0),VLOOKUP(R897,DMKH_NCC!$C$7:$G$150,4,0)),"")</f>
        <v/>
      </c>
      <c r="U897" s="446" t="str">
        <f>IFERROR(IF(R897="",VLOOKUP(Q897,DMKH_NCC!$C$7:$G$150,5,0),VLOOKUP(R897,DMKH_NCC!$C$7:$G$150,5,0)),"")</f>
        <v/>
      </c>
      <c r="V897" s="169"/>
      <c r="W897" s="169"/>
      <c r="X897" s="171"/>
      <c r="Y897" s="447" t="str">
        <f>IF($G897="","",IF(OR(MONTH($C897)=1,MONTH($C897)=2,MONTH($C897)=3),1,IF(OR(MONTH($C897)=4,MONTH($C897)=5,MONTH($C897)=6),2,IF(OR(MONTH($C897)=7,MONTH($C897)=8,MONTH($C897)=9),3,IF(OR(MONTH($C897)=10,MONTH($C897)=11,MONTH($C897)=12),4)))))</f>
        <v/>
      </c>
      <c r="Z897" s="447" t="str">
        <f>IF(C897="","","Ngày  "&amp;DAY(C897)&amp; "  "&amp;"Tháng  "&amp;MONTH(C897) &amp;"  "&amp;"Năm"&amp;"  " &amp;YEAR(C897))</f>
        <v/>
      </c>
      <c r="AA897" s="169"/>
      <c r="AB897" s="169"/>
      <c r="AC897" s="169"/>
      <c r="AD897" s="169"/>
      <c r="AE897" s="447" t="str">
        <f t="shared" si="33"/>
        <v/>
      </c>
      <c r="AF897" s="169"/>
      <c r="AG897" s="169"/>
    </row>
    <row r="898" spans="2:33" x14ac:dyDescent="0.25">
      <c r="B898" s="169"/>
      <c r="C898" s="170"/>
      <c r="D898" s="443"/>
      <c r="E898" s="169"/>
      <c r="F898" s="171"/>
      <c r="G898" s="169"/>
      <c r="H898" s="169"/>
      <c r="I898" s="172"/>
      <c r="J898" s="172"/>
      <c r="K898" s="173"/>
      <c r="L898" s="173"/>
      <c r="M898" s="173"/>
      <c r="N898" s="174"/>
      <c r="O898" s="444">
        <f t="shared" si="34"/>
        <v>0</v>
      </c>
      <c r="P898" s="169"/>
      <c r="Q898" s="436"/>
      <c r="R898" s="436"/>
      <c r="S898" s="445" t="str">
        <f>IFERROR(IF(R898="",VLOOKUP(Q898,DMKH_NCC!$C$7:$G$150,3,0),VLOOKUP(R898,DMKH_NCC!$C$7:$G$150,3,0)),"")</f>
        <v/>
      </c>
      <c r="T898" s="445" t="str">
        <f>IFERROR(IF(R898="",VLOOKUP(Q898,DMKH_NCC!$C$7:$G$150,4,0),VLOOKUP(R898,DMKH_NCC!$C$7:$G$150,4,0)),"")</f>
        <v/>
      </c>
      <c r="U898" s="446" t="str">
        <f>IFERROR(IF(R898="",VLOOKUP(Q898,DMKH_NCC!$C$7:$G$150,5,0),VLOOKUP(R898,DMKH_NCC!$C$7:$G$150,5,0)),"")</f>
        <v/>
      </c>
      <c r="V898" s="169"/>
      <c r="W898" s="169"/>
      <c r="X898" s="171"/>
      <c r="Y898" s="447" t="str">
        <f>IF($G898="","",IF(OR(MONTH($C898)=1,MONTH($C898)=2,MONTH($C898)=3),1,IF(OR(MONTH($C898)=4,MONTH($C898)=5,MONTH($C898)=6),2,IF(OR(MONTH($C898)=7,MONTH($C898)=8,MONTH($C898)=9),3,IF(OR(MONTH($C898)=10,MONTH($C898)=11,MONTH($C898)=12),4)))))</f>
        <v/>
      </c>
      <c r="Z898" s="447" t="str">
        <f>IF(C898="","","Ngày  "&amp;DAY(C898)&amp; "  "&amp;"Tháng  "&amp;MONTH(C898) &amp;"  "&amp;"Năm"&amp;"  " &amp;YEAR(C898))</f>
        <v/>
      </c>
      <c r="AA898" s="169"/>
      <c r="AB898" s="169"/>
      <c r="AC898" s="169"/>
      <c r="AD898" s="169"/>
      <c r="AE898" s="447" t="str">
        <f t="shared" si="33"/>
        <v/>
      </c>
      <c r="AF898" s="169"/>
      <c r="AG898" s="169"/>
    </row>
    <row r="899" spans="2:33" x14ac:dyDescent="0.25">
      <c r="B899" s="169"/>
      <c r="C899" s="170"/>
      <c r="D899" s="443"/>
      <c r="E899" s="169"/>
      <c r="F899" s="171"/>
      <c r="G899" s="169"/>
      <c r="H899" s="169"/>
      <c r="I899" s="172"/>
      <c r="J899" s="172"/>
      <c r="K899" s="173"/>
      <c r="L899" s="173"/>
      <c r="M899" s="173"/>
      <c r="N899" s="174"/>
      <c r="O899" s="444">
        <f t="shared" si="34"/>
        <v>0</v>
      </c>
      <c r="P899" s="169"/>
      <c r="Q899" s="436"/>
      <c r="R899" s="436"/>
      <c r="S899" s="445" t="str">
        <f>IFERROR(IF(R899="",VLOOKUP(Q899,DMKH_NCC!$C$7:$G$150,3,0),VLOOKUP(R899,DMKH_NCC!$C$7:$G$150,3,0)),"")</f>
        <v/>
      </c>
      <c r="T899" s="445" t="str">
        <f>IFERROR(IF(R899="",VLOOKUP(Q899,DMKH_NCC!$C$7:$G$150,4,0),VLOOKUP(R899,DMKH_NCC!$C$7:$G$150,4,0)),"")</f>
        <v/>
      </c>
      <c r="U899" s="446" t="str">
        <f>IFERROR(IF(R899="",VLOOKUP(Q899,DMKH_NCC!$C$7:$G$150,5,0),VLOOKUP(R899,DMKH_NCC!$C$7:$G$150,5,0)),"")</f>
        <v/>
      </c>
      <c r="V899" s="169"/>
      <c r="W899" s="169"/>
      <c r="X899" s="171"/>
      <c r="Y899" s="447" t="str">
        <f>IF($G899="","",IF(OR(MONTH($C899)=1,MONTH($C899)=2,MONTH($C899)=3),1,IF(OR(MONTH($C899)=4,MONTH($C899)=5,MONTH($C899)=6),2,IF(OR(MONTH($C899)=7,MONTH($C899)=8,MONTH($C899)=9),3,IF(OR(MONTH($C899)=10,MONTH($C899)=11,MONTH($C899)=12),4)))))</f>
        <v/>
      </c>
      <c r="Z899" s="447" t="str">
        <f>IF(C899="","","Ngày  "&amp;DAY(C899)&amp; "  "&amp;"Tháng  "&amp;MONTH(C899) &amp;"  "&amp;"Năm"&amp;"  " &amp;YEAR(C899))</f>
        <v/>
      </c>
      <c r="AA899" s="169"/>
      <c r="AB899" s="169"/>
      <c r="AC899" s="169"/>
      <c r="AD899" s="169"/>
      <c r="AE899" s="447" t="str">
        <f t="shared" si="33"/>
        <v/>
      </c>
      <c r="AF899" s="169"/>
      <c r="AG899" s="169"/>
    </row>
    <row r="900" spans="2:33" x14ac:dyDescent="0.25">
      <c r="B900" s="169"/>
      <c r="C900" s="170"/>
      <c r="D900" s="443"/>
      <c r="E900" s="169"/>
      <c r="F900" s="171"/>
      <c r="G900" s="169"/>
      <c r="H900" s="169"/>
      <c r="I900" s="172"/>
      <c r="J900" s="172"/>
      <c r="K900" s="173"/>
      <c r="L900" s="173"/>
      <c r="M900" s="173"/>
      <c r="N900" s="174"/>
      <c r="O900" s="444">
        <f t="shared" si="34"/>
        <v>0</v>
      </c>
      <c r="P900" s="169"/>
      <c r="Q900" s="436"/>
      <c r="R900" s="436"/>
      <c r="S900" s="445" t="str">
        <f>IFERROR(IF(R900="",VLOOKUP(Q900,DMKH_NCC!$C$7:$G$150,3,0),VLOOKUP(R900,DMKH_NCC!$C$7:$G$150,3,0)),"")</f>
        <v/>
      </c>
      <c r="T900" s="445" t="str">
        <f>IFERROR(IF(R900="",VLOOKUP(Q900,DMKH_NCC!$C$7:$G$150,4,0),VLOOKUP(R900,DMKH_NCC!$C$7:$G$150,4,0)),"")</f>
        <v/>
      </c>
      <c r="U900" s="446" t="str">
        <f>IFERROR(IF(R900="",VLOOKUP(Q900,DMKH_NCC!$C$7:$G$150,5,0),VLOOKUP(R900,DMKH_NCC!$C$7:$G$150,5,0)),"")</f>
        <v/>
      </c>
      <c r="V900" s="169"/>
      <c r="W900" s="169"/>
      <c r="X900" s="171"/>
      <c r="Y900" s="447" t="str">
        <f>IF($G900="","",IF(OR(MONTH($C900)=1,MONTH($C900)=2,MONTH($C900)=3),1,IF(OR(MONTH($C900)=4,MONTH($C900)=5,MONTH($C900)=6),2,IF(OR(MONTH($C900)=7,MONTH($C900)=8,MONTH($C900)=9),3,IF(OR(MONTH($C900)=10,MONTH($C900)=11,MONTH($C900)=12),4)))))</f>
        <v/>
      </c>
      <c r="Z900" s="447" t="str">
        <f>IF(C900="","","Ngày  "&amp;DAY(C900)&amp; "  "&amp;"Tháng  "&amp;MONTH(C900) &amp;"  "&amp;"Năm"&amp;"  " &amp;YEAR(C900))</f>
        <v/>
      </c>
      <c r="AA900" s="169"/>
      <c r="AB900" s="169"/>
      <c r="AC900" s="169"/>
      <c r="AD900" s="169"/>
      <c r="AE900" s="447" t="str">
        <f t="shared" si="33"/>
        <v/>
      </c>
      <c r="AF900" s="169"/>
      <c r="AG900" s="169"/>
    </row>
    <row r="901" spans="2:33" x14ac:dyDescent="0.25">
      <c r="B901" s="169"/>
      <c r="C901" s="170"/>
      <c r="D901" s="443"/>
      <c r="E901" s="169"/>
      <c r="F901" s="171"/>
      <c r="G901" s="169"/>
      <c r="H901" s="169"/>
      <c r="I901" s="172"/>
      <c r="J901" s="172"/>
      <c r="K901" s="173"/>
      <c r="L901" s="173"/>
      <c r="M901" s="173"/>
      <c r="N901" s="174"/>
      <c r="O901" s="444">
        <f t="shared" si="34"/>
        <v>0</v>
      </c>
      <c r="P901" s="169"/>
      <c r="Q901" s="436"/>
      <c r="R901" s="436"/>
      <c r="S901" s="445" t="str">
        <f>IFERROR(IF(R901="",VLOOKUP(Q901,DMKH_NCC!$C$7:$G$150,3,0),VLOOKUP(R901,DMKH_NCC!$C$7:$G$150,3,0)),"")</f>
        <v/>
      </c>
      <c r="T901" s="445" t="str">
        <f>IFERROR(IF(R901="",VLOOKUP(Q901,DMKH_NCC!$C$7:$G$150,4,0),VLOOKUP(R901,DMKH_NCC!$C$7:$G$150,4,0)),"")</f>
        <v/>
      </c>
      <c r="U901" s="446" t="str">
        <f>IFERROR(IF(R901="",VLOOKUP(Q901,DMKH_NCC!$C$7:$G$150,5,0),VLOOKUP(R901,DMKH_NCC!$C$7:$G$150,5,0)),"")</f>
        <v/>
      </c>
      <c r="V901" s="169"/>
      <c r="W901" s="169"/>
      <c r="X901" s="171"/>
      <c r="Y901" s="447" t="str">
        <f>IF($G901="","",IF(OR(MONTH($C901)=1,MONTH($C901)=2,MONTH($C901)=3),1,IF(OR(MONTH($C901)=4,MONTH($C901)=5,MONTH($C901)=6),2,IF(OR(MONTH($C901)=7,MONTH($C901)=8,MONTH($C901)=9),3,IF(OR(MONTH($C901)=10,MONTH($C901)=11,MONTH($C901)=12),4)))))</f>
        <v/>
      </c>
      <c r="Z901" s="447" t="str">
        <f>IF(C901="","","Ngày  "&amp;DAY(C901)&amp; "  "&amp;"Tháng  "&amp;MONTH(C901) &amp;"  "&amp;"Năm"&amp;"  " &amp;YEAR(C901))</f>
        <v/>
      </c>
      <c r="AA901" s="169"/>
      <c r="AB901" s="169"/>
      <c r="AC901" s="169"/>
      <c r="AD901" s="169"/>
      <c r="AE901" s="447" t="str">
        <f t="shared" ref="AE901:AE964" si="35">IF(G901="","",IF(G901="MV",G901&amp;Y901,IF(G901="BR",G901&amp;N901&amp;Y901)))</f>
        <v/>
      </c>
      <c r="AF901" s="169"/>
      <c r="AG901" s="169"/>
    </row>
    <row r="902" spans="2:33" x14ac:dyDescent="0.25">
      <c r="B902" s="169"/>
      <c r="C902" s="170"/>
      <c r="D902" s="443"/>
      <c r="E902" s="169"/>
      <c r="F902" s="171"/>
      <c r="G902" s="169"/>
      <c r="H902" s="169"/>
      <c r="I902" s="172"/>
      <c r="J902" s="172"/>
      <c r="K902" s="173"/>
      <c r="L902" s="173"/>
      <c r="M902" s="173"/>
      <c r="N902" s="174"/>
      <c r="O902" s="444">
        <f t="shared" ref="O902:O965" si="36">N902*K902</f>
        <v>0</v>
      </c>
      <c r="P902" s="169"/>
      <c r="Q902" s="436"/>
      <c r="R902" s="436"/>
      <c r="S902" s="445" t="str">
        <f>IFERROR(IF(R902="",VLOOKUP(Q902,DMKH_NCC!$C$7:$G$150,3,0),VLOOKUP(R902,DMKH_NCC!$C$7:$G$150,3,0)),"")</f>
        <v/>
      </c>
      <c r="T902" s="445" t="str">
        <f>IFERROR(IF(R902="",VLOOKUP(Q902,DMKH_NCC!$C$7:$G$150,4,0),VLOOKUP(R902,DMKH_NCC!$C$7:$G$150,4,0)),"")</f>
        <v/>
      </c>
      <c r="U902" s="446" t="str">
        <f>IFERROR(IF(R902="",VLOOKUP(Q902,DMKH_NCC!$C$7:$G$150,5,0),VLOOKUP(R902,DMKH_NCC!$C$7:$G$150,5,0)),"")</f>
        <v/>
      </c>
      <c r="V902" s="169"/>
      <c r="W902" s="169"/>
      <c r="X902" s="171"/>
      <c r="Y902" s="447" t="str">
        <f>IF($G902="","",IF(OR(MONTH($C902)=1,MONTH($C902)=2,MONTH($C902)=3),1,IF(OR(MONTH($C902)=4,MONTH($C902)=5,MONTH($C902)=6),2,IF(OR(MONTH($C902)=7,MONTH($C902)=8,MONTH($C902)=9),3,IF(OR(MONTH($C902)=10,MONTH($C902)=11,MONTH($C902)=12),4)))))</f>
        <v/>
      </c>
      <c r="Z902" s="447" t="str">
        <f>IF(C902="","","Ngày  "&amp;DAY(C902)&amp; "  "&amp;"Tháng  "&amp;MONTH(C902) &amp;"  "&amp;"Năm"&amp;"  " &amp;YEAR(C902))</f>
        <v/>
      </c>
      <c r="AA902" s="169"/>
      <c r="AB902" s="169"/>
      <c r="AC902" s="169"/>
      <c r="AD902" s="169"/>
      <c r="AE902" s="447" t="str">
        <f t="shared" si="35"/>
        <v/>
      </c>
      <c r="AF902" s="169"/>
      <c r="AG902" s="169"/>
    </row>
    <row r="903" spans="2:33" x14ac:dyDescent="0.25">
      <c r="B903" s="169"/>
      <c r="C903" s="170"/>
      <c r="D903" s="443"/>
      <c r="E903" s="169"/>
      <c r="F903" s="171"/>
      <c r="G903" s="169"/>
      <c r="H903" s="169"/>
      <c r="I903" s="172"/>
      <c r="J903" s="172"/>
      <c r="K903" s="173"/>
      <c r="L903" s="173"/>
      <c r="M903" s="173"/>
      <c r="N903" s="174"/>
      <c r="O903" s="444">
        <f t="shared" si="36"/>
        <v>0</v>
      </c>
      <c r="P903" s="169"/>
      <c r="Q903" s="436"/>
      <c r="R903" s="436"/>
      <c r="S903" s="445" t="str">
        <f>IFERROR(IF(R903="",VLOOKUP(Q903,DMKH_NCC!$C$7:$G$150,3,0),VLOOKUP(R903,DMKH_NCC!$C$7:$G$150,3,0)),"")</f>
        <v/>
      </c>
      <c r="T903" s="445" t="str">
        <f>IFERROR(IF(R903="",VLOOKUP(Q903,DMKH_NCC!$C$7:$G$150,4,0),VLOOKUP(R903,DMKH_NCC!$C$7:$G$150,4,0)),"")</f>
        <v/>
      </c>
      <c r="U903" s="446" t="str">
        <f>IFERROR(IF(R903="",VLOOKUP(Q903,DMKH_NCC!$C$7:$G$150,5,0),VLOOKUP(R903,DMKH_NCC!$C$7:$G$150,5,0)),"")</f>
        <v/>
      </c>
      <c r="V903" s="169"/>
      <c r="W903" s="169"/>
      <c r="X903" s="171"/>
      <c r="Y903" s="447" t="str">
        <f>IF($G903="","",IF(OR(MONTH($C903)=1,MONTH($C903)=2,MONTH($C903)=3),1,IF(OR(MONTH($C903)=4,MONTH($C903)=5,MONTH($C903)=6),2,IF(OR(MONTH($C903)=7,MONTH($C903)=8,MONTH($C903)=9),3,IF(OR(MONTH($C903)=10,MONTH($C903)=11,MONTH($C903)=12),4)))))</f>
        <v/>
      </c>
      <c r="Z903" s="447" t="str">
        <f>IF(C903="","","Ngày  "&amp;DAY(C903)&amp; "  "&amp;"Tháng  "&amp;MONTH(C903) &amp;"  "&amp;"Năm"&amp;"  " &amp;YEAR(C903))</f>
        <v/>
      </c>
      <c r="AA903" s="169"/>
      <c r="AB903" s="169"/>
      <c r="AC903" s="169"/>
      <c r="AD903" s="169"/>
      <c r="AE903" s="447" t="str">
        <f t="shared" si="35"/>
        <v/>
      </c>
      <c r="AF903" s="169"/>
      <c r="AG903" s="169"/>
    </row>
    <row r="904" spans="2:33" x14ac:dyDescent="0.25">
      <c r="B904" s="169"/>
      <c r="C904" s="170"/>
      <c r="D904" s="443"/>
      <c r="E904" s="169"/>
      <c r="F904" s="171"/>
      <c r="G904" s="169"/>
      <c r="H904" s="169"/>
      <c r="I904" s="172"/>
      <c r="J904" s="172"/>
      <c r="K904" s="173"/>
      <c r="L904" s="173"/>
      <c r="M904" s="173"/>
      <c r="N904" s="174"/>
      <c r="O904" s="444">
        <f t="shared" si="36"/>
        <v>0</v>
      </c>
      <c r="P904" s="169"/>
      <c r="Q904" s="436"/>
      <c r="R904" s="436"/>
      <c r="S904" s="445" t="str">
        <f>IFERROR(IF(R904="",VLOOKUP(Q904,DMKH_NCC!$C$7:$G$150,3,0),VLOOKUP(R904,DMKH_NCC!$C$7:$G$150,3,0)),"")</f>
        <v/>
      </c>
      <c r="T904" s="445" t="str">
        <f>IFERROR(IF(R904="",VLOOKUP(Q904,DMKH_NCC!$C$7:$G$150,4,0),VLOOKUP(R904,DMKH_NCC!$C$7:$G$150,4,0)),"")</f>
        <v/>
      </c>
      <c r="U904" s="446" t="str">
        <f>IFERROR(IF(R904="",VLOOKUP(Q904,DMKH_NCC!$C$7:$G$150,5,0),VLOOKUP(R904,DMKH_NCC!$C$7:$G$150,5,0)),"")</f>
        <v/>
      </c>
      <c r="V904" s="169"/>
      <c r="W904" s="169"/>
      <c r="X904" s="171"/>
      <c r="Y904" s="447" t="str">
        <f>IF($G904="","",IF(OR(MONTH($C904)=1,MONTH($C904)=2,MONTH($C904)=3),1,IF(OR(MONTH($C904)=4,MONTH($C904)=5,MONTH($C904)=6),2,IF(OR(MONTH($C904)=7,MONTH($C904)=8,MONTH($C904)=9),3,IF(OR(MONTH($C904)=10,MONTH($C904)=11,MONTH($C904)=12),4)))))</f>
        <v/>
      </c>
      <c r="Z904" s="447" t="str">
        <f>IF(C904="","","Ngày  "&amp;DAY(C904)&amp; "  "&amp;"Tháng  "&amp;MONTH(C904) &amp;"  "&amp;"Năm"&amp;"  " &amp;YEAR(C904))</f>
        <v/>
      </c>
      <c r="AA904" s="169"/>
      <c r="AB904" s="169"/>
      <c r="AC904" s="169"/>
      <c r="AD904" s="169"/>
      <c r="AE904" s="447" t="str">
        <f t="shared" si="35"/>
        <v/>
      </c>
      <c r="AF904" s="169"/>
      <c r="AG904" s="169"/>
    </row>
    <row r="905" spans="2:33" x14ac:dyDescent="0.25">
      <c r="B905" s="169"/>
      <c r="C905" s="170"/>
      <c r="D905" s="443"/>
      <c r="E905" s="169"/>
      <c r="F905" s="171"/>
      <c r="G905" s="169"/>
      <c r="H905" s="169"/>
      <c r="I905" s="172"/>
      <c r="J905" s="172"/>
      <c r="K905" s="173"/>
      <c r="L905" s="173"/>
      <c r="M905" s="173"/>
      <c r="N905" s="174"/>
      <c r="O905" s="444">
        <f t="shared" si="36"/>
        <v>0</v>
      </c>
      <c r="P905" s="169"/>
      <c r="Q905" s="436"/>
      <c r="R905" s="436"/>
      <c r="S905" s="445" t="str">
        <f>IFERROR(IF(R905="",VLOOKUP(Q905,DMKH_NCC!$C$7:$G$150,3,0),VLOOKUP(R905,DMKH_NCC!$C$7:$G$150,3,0)),"")</f>
        <v/>
      </c>
      <c r="T905" s="445" t="str">
        <f>IFERROR(IF(R905="",VLOOKUP(Q905,DMKH_NCC!$C$7:$G$150,4,0),VLOOKUP(R905,DMKH_NCC!$C$7:$G$150,4,0)),"")</f>
        <v/>
      </c>
      <c r="U905" s="446" t="str">
        <f>IFERROR(IF(R905="",VLOOKUP(Q905,DMKH_NCC!$C$7:$G$150,5,0),VLOOKUP(R905,DMKH_NCC!$C$7:$G$150,5,0)),"")</f>
        <v/>
      </c>
      <c r="V905" s="169"/>
      <c r="W905" s="169"/>
      <c r="X905" s="171"/>
      <c r="Y905" s="447" t="str">
        <f>IF($G905="","",IF(OR(MONTH($C905)=1,MONTH($C905)=2,MONTH($C905)=3),1,IF(OR(MONTH($C905)=4,MONTH($C905)=5,MONTH($C905)=6),2,IF(OR(MONTH($C905)=7,MONTH($C905)=8,MONTH($C905)=9),3,IF(OR(MONTH($C905)=10,MONTH($C905)=11,MONTH($C905)=12),4)))))</f>
        <v/>
      </c>
      <c r="Z905" s="447" t="str">
        <f>IF(C905="","","Ngày  "&amp;DAY(C905)&amp; "  "&amp;"Tháng  "&amp;MONTH(C905) &amp;"  "&amp;"Năm"&amp;"  " &amp;YEAR(C905))</f>
        <v/>
      </c>
      <c r="AA905" s="169"/>
      <c r="AB905" s="169"/>
      <c r="AC905" s="169"/>
      <c r="AD905" s="169"/>
      <c r="AE905" s="447" t="str">
        <f t="shared" si="35"/>
        <v/>
      </c>
      <c r="AF905" s="169"/>
      <c r="AG905" s="169"/>
    </row>
    <row r="906" spans="2:33" x14ac:dyDescent="0.25">
      <c r="B906" s="169"/>
      <c r="C906" s="170"/>
      <c r="D906" s="443"/>
      <c r="E906" s="169"/>
      <c r="F906" s="171"/>
      <c r="G906" s="169"/>
      <c r="H906" s="169"/>
      <c r="I906" s="172"/>
      <c r="J906" s="172"/>
      <c r="K906" s="173"/>
      <c r="L906" s="173"/>
      <c r="M906" s="173"/>
      <c r="N906" s="174"/>
      <c r="O906" s="444">
        <f t="shared" si="36"/>
        <v>0</v>
      </c>
      <c r="P906" s="169"/>
      <c r="Q906" s="436"/>
      <c r="R906" s="436"/>
      <c r="S906" s="445" t="str">
        <f>IFERROR(IF(R906="",VLOOKUP(Q906,DMKH_NCC!$C$7:$G$150,3,0),VLOOKUP(R906,DMKH_NCC!$C$7:$G$150,3,0)),"")</f>
        <v/>
      </c>
      <c r="T906" s="445" t="str">
        <f>IFERROR(IF(R906="",VLOOKUP(Q906,DMKH_NCC!$C$7:$G$150,4,0),VLOOKUP(R906,DMKH_NCC!$C$7:$G$150,4,0)),"")</f>
        <v/>
      </c>
      <c r="U906" s="446" t="str">
        <f>IFERROR(IF(R906="",VLOOKUP(Q906,DMKH_NCC!$C$7:$G$150,5,0),VLOOKUP(R906,DMKH_NCC!$C$7:$G$150,5,0)),"")</f>
        <v/>
      </c>
      <c r="V906" s="169"/>
      <c r="W906" s="169"/>
      <c r="X906" s="171"/>
      <c r="Y906" s="447" t="str">
        <f>IF($G906="","",IF(OR(MONTH($C906)=1,MONTH($C906)=2,MONTH($C906)=3),1,IF(OR(MONTH($C906)=4,MONTH($C906)=5,MONTH($C906)=6),2,IF(OR(MONTH($C906)=7,MONTH($C906)=8,MONTH($C906)=9),3,IF(OR(MONTH($C906)=10,MONTH($C906)=11,MONTH($C906)=12),4)))))</f>
        <v/>
      </c>
      <c r="Z906" s="447" t="str">
        <f>IF(C906="","","Ngày  "&amp;DAY(C906)&amp; "  "&amp;"Tháng  "&amp;MONTH(C906) &amp;"  "&amp;"Năm"&amp;"  " &amp;YEAR(C906))</f>
        <v/>
      </c>
      <c r="AA906" s="169"/>
      <c r="AB906" s="169"/>
      <c r="AC906" s="169"/>
      <c r="AD906" s="169"/>
      <c r="AE906" s="447" t="str">
        <f t="shared" si="35"/>
        <v/>
      </c>
      <c r="AF906" s="169"/>
      <c r="AG906" s="169"/>
    </row>
    <row r="907" spans="2:33" x14ac:dyDescent="0.25">
      <c r="B907" s="169"/>
      <c r="C907" s="170"/>
      <c r="D907" s="443"/>
      <c r="E907" s="169"/>
      <c r="F907" s="171"/>
      <c r="G907" s="169"/>
      <c r="H907" s="169"/>
      <c r="I907" s="172"/>
      <c r="J907" s="172"/>
      <c r="K907" s="173"/>
      <c r="L907" s="173"/>
      <c r="M907" s="173"/>
      <c r="N907" s="174"/>
      <c r="O907" s="444">
        <f t="shared" si="36"/>
        <v>0</v>
      </c>
      <c r="P907" s="169"/>
      <c r="Q907" s="436"/>
      <c r="R907" s="436"/>
      <c r="S907" s="445" t="str">
        <f>IFERROR(IF(R907="",VLOOKUP(Q907,DMKH_NCC!$C$7:$G$150,3,0),VLOOKUP(R907,DMKH_NCC!$C$7:$G$150,3,0)),"")</f>
        <v/>
      </c>
      <c r="T907" s="445" t="str">
        <f>IFERROR(IF(R907="",VLOOKUP(Q907,DMKH_NCC!$C$7:$G$150,4,0),VLOOKUP(R907,DMKH_NCC!$C$7:$G$150,4,0)),"")</f>
        <v/>
      </c>
      <c r="U907" s="446" t="str">
        <f>IFERROR(IF(R907="",VLOOKUP(Q907,DMKH_NCC!$C$7:$G$150,5,0),VLOOKUP(R907,DMKH_NCC!$C$7:$G$150,5,0)),"")</f>
        <v/>
      </c>
      <c r="V907" s="169"/>
      <c r="W907" s="169"/>
      <c r="X907" s="171"/>
      <c r="Y907" s="447" t="str">
        <f>IF($G907="","",IF(OR(MONTH($C907)=1,MONTH($C907)=2,MONTH($C907)=3),1,IF(OR(MONTH($C907)=4,MONTH($C907)=5,MONTH($C907)=6),2,IF(OR(MONTH($C907)=7,MONTH($C907)=8,MONTH($C907)=9),3,IF(OR(MONTH($C907)=10,MONTH($C907)=11,MONTH($C907)=12),4)))))</f>
        <v/>
      </c>
      <c r="Z907" s="447" t="str">
        <f>IF(C907="","","Ngày  "&amp;DAY(C907)&amp; "  "&amp;"Tháng  "&amp;MONTH(C907) &amp;"  "&amp;"Năm"&amp;"  " &amp;YEAR(C907))</f>
        <v/>
      </c>
      <c r="AA907" s="169"/>
      <c r="AB907" s="169"/>
      <c r="AC907" s="169"/>
      <c r="AD907" s="169"/>
      <c r="AE907" s="447" t="str">
        <f t="shared" si="35"/>
        <v/>
      </c>
      <c r="AF907" s="169"/>
      <c r="AG907" s="169"/>
    </row>
    <row r="908" spans="2:33" x14ac:dyDescent="0.25">
      <c r="B908" s="169"/>
      <c r="C908" s="170"/>
      <c r="D908" s="443"/>
      <c r="E908" s="169"/>
      <c r="F908" s="171"/>
      <c r="G908" s="169"/>
      <c r="H908" s="169"/>
      <c r="I908" s="172"/>
      <c r="J908" s="172"/>
      <c r="K908" s="173"/>
      <c r="L908" s="173"/>
      <c r="M908" s="173"/>
      <c r="N908" s="174"/>
      <c r="O908" s="444">
        <f t="shared" si="36"/>
        <v>0</v>
      </c>
      <c r="P908" s="169"/>
      <c r="Q908" s="436"/>
      <c r="R908" s="436"/>
      <c r="S908" s="445" t="str">
        <f>IFERROR(IF(R908="",VLOOKUP(Q908,DMKH_NCC!$C$7:$G$150,3,0),VLOOKUP(R908,DMKH_NCC!$C$7:$G$150,3,0)),"")</f>
        <v/>
      </c>
      <c r="T908" s="445" t="str">
        <f>IFERROR(IF(R908="",VLOOKUP(Q908,DMKH_NCC!$C$7:$G$150,4,0),VLOOKUP(R908,DMKH_NCC!$C$7:$G$150,4,0)),"")</f>
        <v/>
      </c>
      <c r="U908" s="446" t="str">
        <f>IFERROR(IF(R908="",VLOOKUP(Q908,DMKH_NCC!$C$7:$G$150,5,0),VLOOKUP(R908,DMKH_NCC!$C$7:$G$150,5,0)),"")</f>
        <v/>
      </c>
      <c r="V908" s="169"/>
      <c r="W908" s="169"/>
      <c r="X908" s="171"/>
      <c r="Y908" s="447" t="str">
        <f>IF($G908="","",IF(OR(MONTH($C908)=1,MONTH($C908)=2,MONTH($C908)=3),1,IF(OR(MONTH($C908)=4,MONTH($C908)=5,MONTH($C908)=6),2,IF(OR(MONTH($C908)=7,MONTH($C908)=8,MONTH($C908)=9),3,IF(OR(MONTH($C908)=10,MONTH($C908)=11,MONTH($C908)=12),4)))))</f>
        <v/>
      </c>
      <c r="Z908" s="447" t="str">
        <f>IF(C908="","","Ngày  "&amp;DAY(C908)&amp; "  "&amp;"Tháng  "&amp;MONTH(C908) &amp;"  "&amp;"Năm"&amp;"  " &amp;YEAR(C908))</f>
        <v/>
      </c>
      <c r="AA908" s="169"/>
      <c r="AB908" s="169"/>
      <c r="AC908" s="169"/>
      <c r="AD908" s="169"/>
      <c r="AE908" s="447" t="str">
        <f t="shared" si="35"/>
        <v/>
      </c>
      <c r="AF908" s="169"/>
      <c r="AG908" s="169"/>
    </row>
    <row r="909" spans="2:33" x14ac:dyDescent="0.25">
      <c r="B909" s="169"/>
      <c r="C909" s="170"/>
      <c r="D909" s="443"/>
      <c r="E909" s="169"/>
      <c r="F909" s="171"/>
      <c r="G909" s="169"/>
      <c r="H909" s="169"/>
      <c r="I909" s="172"/>
      <c r="J909" s="172"/>
      <c r="K909" s="173"/>
      <c r="L909" s="173"/>
      <c r="M909" s="173"/>
      <c r="N909" s="174"/>
      <c r="O909" s="444">
        <f t="shared" si="36"/>
        <v>0</v>
      </c>
      <c r="P909" s="169"/>
      <c r="Q909" s="436"/>
      <c r="R909" s="436"/>
      <c r="S909" s="445" t="str">
        <f>IFERROR(IF(R909="",VLOOKUP(Q909,DMKH_NCC!$C$7:$G$150,3,0),VLOOKUP(R909,DMKH_NCC!$C$7:$G$150,3,0)),"")</f>
        <v/>
      </c>
      <c r="T909" s="445" t="str">
        <f>IFERROR(IF(R909="",VLOOKUP(Q909,DMKH_NCC!$C$7:$G$150,4,0),VLOOKUP(R909,DMKH_NCC!$C$7:$G$150,4,0)),"")</f>
        <v/>
      </c>
      <c r="U909" s="446" t="str">
        <f>IFERROR(IF(R909="",VLOOKUP(Q909,DMKH_NCC!$C$7:$G$150,5,0),VLOOKUP(R909,DMKH_NCC!$C$7:$G$150,5,0)),"")</f>
        <v/>
      </c>
      <c r="V909" s="169"/>
      <c r="W909" s="169"/>
      <c r="X909" s="171"/>
      <c r="Y909" s="447" t="str">
        <f>IF($G909="","",IF(OR(MONTH($C909)=1,MONTH($C909)=2,MONTH($C909)=3),1,IF(OR(MONTH($C909)=4,MONTH($C909)=5,MONTH($C909)=6),2,IF(OR(MONTH($C909)=7,MONTH($C909)=8,MONTH($C909)=9),3,IF(OR(MONTH($C909)=10,MONTH($C909)=11,MONTH($C909)=12),4)))))</f>
        <v/>
      </c>
      <c r="Z909" s="447" t="str">
        <f>IF(C909="","","Ngày  "&amp;DAY(C909)&amp; "  "&amp;"Tháng  "&amp;MONTH(C909) &amp;"  "&amp;"Năm"&amp;"  " &amp;YEAR(C909))</f>
        <v/>
      </c>
      <c r="AA909" s="169"/>
      <c r="AB909" s="169"/>
      <c r="AC909" s="169"/>
      <c r="AD909" s="169"/>
      <c r="AE909" s="447" t="str">
        <f t="shared" si="35"/>
        <v/>
      </c>
      <c r="AF909" s="169"/>
      <c r="AG909" s="169"/>
    </row>
    <row r="910" spans="2:33" x14ac:dyDescent="0.25">
      <c r="B910" s="169"/>
      <c r="C910" s="170"/>
      <c r="D910" s="443"/>
      <c r="E910" s="169"/>
      <c r="F910" s="171"/>
      <c r="G910" s="169"/>
      <c r="H910" s="169"/>
      <c r="I910" s="172"/>
      <c r="J910" s="172"/>
      <c r="K910" s="173"/>
      <c r="L910" s="173"/>
      <c r="M910" s="173"/>
      <c r="N910" s="174"/>
      <c r="O910" s="444">
        <f t="shared" si="36"/>
        <v>0</v>
      </c>
      <c r="P910" s="169"/>
      <c r="Q910" s="436"/>
      <c r="R910" s="436"/>
      <c r="S910" s="445" t="str">
        <f>IFERROR(IF(R910="",VLOOKUP(Q910,DMKH_NCC!$C$7:$G$150,3,0),VLOOKUP(R910,DMKH_NCC!$C$7:$G$150,3,0)),"")</f>
        <v/>
      </c>
      <c r="T910" s="445" t="str">
        <f>IFERROR(IF(R910="",VLOOKUP(Q910,DMKH_NCC!$C$7:$G$150,4,0),VLOOKUP(R910,DMKH_NCC!$C$7:$G$150,4,0)),"")</f>
        <v/>
      </c>
      <c r="U910" s="446" t="str">
        <f>IFERROR(IF(R910="",VLOOKUP(Q910,DMKH_NCC!$C$7:$G$150,5,0),VLOOKUP(R910,DMKH_NCC!$C$7:$G$150,5,0)),"")</f>
        <v/>
      </c>
      <c r="V910" s="169"/>
      <c r="W910" s="169"/>
      <c r="X910" s="171"/>
      <c r="Y910" s="447" t="str">
        <f>IF($G910="","",IF(OR(MONTH($C910)=1,MONTH($C910)=2,MONTH($C910)=3),1,IF(OR(MONTH($C910)=4,MONTH($C910)=5,MONTH($C910)=6),2,IF(OR(MONTH($C910)=7,MONTH($C910)=8,MONTH($C910)=9),3,IF(OR(MONTH($C910)=10,MONTH($C910)=11,MONTH($C910)=12),4)))))</f>
        <v/>
      </c>
      <c r="Z910" s="447" t="str">
        <f>IF(C910="","","Ngày  "&amp;DAY(C910)&amp; "  "&amp;"Tháng  "&amp;MONTH(C910) &amp;"  "&amp;"Năm"&amp;"  " &amp;YEAR(C910))</f>
        <v/>
      </c>
      <c r="AA910" s="169"/>
      <c r="AB910" s="169"/>
      <c r="AC910" s="169"/>
      <c r="AD910" s="169"/>
      <c r="AE910" s="447" t="str">
        <f t="shared" si="35"/>
        <v/>
      </c>
      <c r="AF910" s="169"/>
      <c r="AG910" s="169"/>
    </row>
    <row r="911" spans="2:33" x14ac:dyDescent="0.25">
      <c r="B911" s="169"/>
      <c r="C911" s="170"/>
      <c r="D911" s="443"/>
      <c r="E911" s="169"/>
      <c r="F911" s="171"/>
      <c r="G911" s="169"/>
      <c r="H911" s="169"/>
      <c r="I911" s="172"/>
      <c r="J911" s="172"/>
      <c r="K911" s="173"/>
      <c r="L911" s="173"/>
      <c r="M911" s="173"/>
      <c r="N911" s="174"/>
      <c r="O911" s="444">
        <f t="shared" si="36"/>
        <v>0</v>
      </c>
      <c r="P911" s="169"/>
      <c r="Q911" s="436"/>
      <c r="R911" s="436"/>
      <c r="S911" s="445" t="str">
        <f>IFERROR(IF(R911="",VLOOKUP(Q911,DMKH_NCC!$C$7:$G$150,3,0),VLOOKUP(R911,DMKH_NCC!$C$7:$G$150,3,0)),"")</f>
        <v/>
      </c>
      <c r="T911" s="445" t="str">
        <f>IFERROR(IF(R911="",VLOOKUP(Q911,DMKH_NCC!$C$7:$G$150,4,0),VLOOKUP(R911,DMKH_NCC!$C$7:$G$150,4,0)),"")</f>
        <v/>
      </c>
      <c r="U911" s="446" t="str">
        <f>IFERROR(IF(R911="",VLOOKUP(Q911,DMKH_NCC!$C$7:$G$150,5,0),VLOOKUP(R911,DMKH_NCC!$C$7:$G$150,5,0)),"")</f>
        <v/>
      </c>
      <c r="V911" s="169"/>
      <c r="W911" s="169"/>
      <c r="X911" s="171"/>
      <c r="Y911" s="447" t="str">
        <f>IF($G911="","",IF(OR(MONTH($C911)=1,MONTH($C911)=2,MONTH($C911)=3),1,IF(OR(MONTH($C911)=4,MONTH($C911)=5,MONTH($C911)=6),2,IF(OR(MONTH($C911)=7,MONTH($C911)=8,MONTH($C911)=9),3,IF(OR(MONTH($C911)=10,MONTH($C911)=11,MONTH($C911)=12),4)))))</f>
        <v/>
      </c>
      <c r="Z911" s="447" t="str">
        <f>IF(C911="","","Ngày  "&amp;DAY(C911)&amp; "  "&amp;"Tháng  "&amp;MONTH(C911) &amp;"  "&amp;"Năm"&amp;"  " &amp;YEAR(C911))</f>
        <v/>
      </c>
      <c r="AA911" s="169"/>
      <c r="AB911" s="169"/>
      <c r="AC911" s="169"/>
      <c r="AD911" s="169"/>
      <c r="AE911" s="447" t="str">
        <f t="shared" si="35"/>
        <v/>
      </c>
      <c r="AF911" s="169"/>
      <c r="AG911" s="169"/>
    </row>
    <row r="912" spans="2:33" x14ac:dyDescent="0.25">
      <c r="B912" s="169"/>
      <c r="C912" s="170"/>
      <c r="D912" s="443"/>
      <c r="E912" s="169"/>
      <c r="F912" s="171"/>
      <c r="G912" s="169"/>
      <c r="H912" s="169"/>
      <c r="I912" s="172"/>
      <c r="J912" s="172"/>
      <c r="K912" s="173"/>
      <c r="L912" s="173"/>
      <c r="M912" s="173"/>
      <c r="N912" s="174"/>
      <c r="O912" s="444">
        <f t="shared" si="36"/>
        <v>0</v>
      </c>
      <c r="P912" s="169"/>
      <c r="Q912" s="436"/>
      <c r="R912" s="436"/>
      <c r="S912" s="445" t="str">
        <f>IFERROR(IF(R912="",VLOOKUP(Q912,DMKH_NCC!$C$7:$G$150,3,0),VLOOKUP(R912,DMKH_NCC!$C$7:$G$150,3,0)),"")</f>
        <v/>
      </c>
      <c r="T912" s="445" t="str">
        <f>IFERROR(IF(R912="",VLOOKUP(Q912,DMKH_NCC!$C$7:$G$150,4,0),VLOOKUP(R912,DMKH_NCC!$C$7:$G$150,4,0)),"")</f>
        <v/>
      </c>
      <c r="U912" s="446" t="str">
        <f>IFERROR(IF(R912="",VLOOKUP(Q912,DMKH_NCC!$C$7:$G$150,5,0),VLOOKUP(R912,DMKH_NCC!$C$7:$G$150,5,0)),"")</f>
        <v/>
      </c>
      <c r="V912" s="169"/>
      <c r="W912" s="169"/>
      <c r="X912" s="171"/>
      <c r="Y912" s="447" t="str">
        <f>IF($G912="","",IF(OR(MONTH($C912)=1,MONTH($C912)=2,MONTH($C912)=3),1,IF(OR(MONTH($C912)=4,MONTH($C912)=5,MONTH($C912)=6),2,IF(OR(MONTH($C912)=7,MONTH($C912)=8,MONTH($C912)=9),3,IF(OR(MONTH($C912)=10,MONTH($C912)=11,MONTH($C912)=12),4)))))</f>
        <v/>
      </c>
      <c r="Z912" s="447" t="str">
        <f>IF(C912="","","Ngày  "&amp;DAY(C912)&amp; "  "&amp;"Tháng  "&amp;MONTH(C912) &amp;"  "&amp;"Năm"&amp;"  " &amp;YEAR(C912))</f>
        <v/>
      </c>
      <c r="AA912" s="169"/>
      <c r="AB912" s="169"/>
      <c r="AC912" s="169"/>
      <c r="AD912" s="169"/>
      <c r="AE912" s="447" t="str">
        <f t="shared" si="35"/>
        <v/>
      </c>
      <c r="AF912" s="169"/>
      <c r="AG912" s="169"/>
    </row>
    <row r="913" spans="2:33" x14ac:dyDescent="0.25">
      <c r="B913" s="169"/>
      <c r="C913" s="170"/>
      <c r="D913" s="443"/>
      <c r="E913" s="169"/>
      <c r="F913" s="171"/>
      <c r="G913" s="169"/>
      <c r="H913" s="169"/>
      <c r="I913" s="172"/>
      <c r="J913" s="172"/>
      <c r="K913" s="173"/>
      <c r="L913" s="173"/>
      <c r="M913" s="173"/>
      <c r="N913" s="174"/>
      <c r="O913" s="444">
        <f t="shared" si="36"/>
        <v>0</v>
      </c>
      <c r="P913" s="169"/>
      <c r="Q913" s="436"/>
      <c r="R913" s="436"/>
      <c r="S913" s="445" t="str">
        <f>IFERROR(IF(R913="",VLOOKUP(Q913,DMKH_NCC!$C$7:$G$150,3,0),VLOOKUP(R913,DMKH_NCC!$C$7:$G$150,3,0)),"")</f>
        <v/>
      </c>
      <c r="T913" s="445" t="str">
        <f>IFERROR(IF(R913="",VLOOKUP(Q913,DMKH_NCC!$C$7:$G$150,4,0),VLOOKUP(R913,DMKH_NCC!$C$7:$G$150,4,0)),"")</f>
        <v/>
      </c>
      <c r="U913" s="446" t="str">
        <f>IFERROR(IF(R913="",VLOOKUP(Q913,DMKH_NCC!$C$7:$G$150,5,0),VLOOKUP(R913,DMKH_NCC!$C$7:$G$150,5,0)),"")</f>
        <v/>
      </c>
      <c r="V913" s="169"/>
      <c r="W913" s="169"/>
      <c r="X913" s="171"/>
      <c r="Y913" s="447" t="str">
        <f>IF($G913="","",IF(OR(MONTH($C913)=1,MONTH($C913)=2,MONTH($C913)=3),1,IF(OR(MONTH($C913)=4,MONTH($C913)=5,MONTH($C913)=6),2,IF(OR(MONTH($C913)=7,MONTH($C913)=8,MONTH($C913)=9),3,IF(OR(MONTH($C913)=10,MONTH($C913)=11,MONTH($C913)=12),4)))))</f>
        <v/>
      </c>
      <c r="Z913" s="447" t="str">
        <f>IF(C913="","","Ngày  "&amp;DAY(C913)&amp; "  "&amp;"Tháng  "&amp;MONTH(C913) &amp;"  "&amp;"Năm"&amp;"  " &amp;YEAR(C913))</f>
        <v/>
      </c>
      <c r="AA913" s="169"/>
      <c r="AB913" s="169"/>
      <c r="AC913" s="169"/>
      <c r="AD913" s="169"/>
      <c r="AE913" s="447" t="str">
        <f t="shared" si="35"/>
        <v/>
      </c>
      <c r="AF913" s="169"/>
      <c r="AG913" s="169"/>
    </row>
    <row r="914" spans="2:33" x14ac:dyDescent="0.25">
      <c r="B914" s="169"/>
      <c r="C914" s="170"/>
      <c r="D914" s="443"/>
      <c r="E914" s="169"/>
      <c r="F914" s="171"/>
      <c r="G914" s="169"/>
      <c r="H914" s="169"/>
      <c r="I914" s="172"/>
      <c r="J914" s="172"/>
      <c r="K914" s="173"/>
      <c r="L914" s="173"/>
      <c r="M914" s="173"/>
      <c r="N914" s="174"/>
      <c r="O914" s="444">
        <f t="shared" si="36"/>
        <v>0</v>
      </c>
      <c r="P914" s="169"/>
      <c r="Q914" s="436"/>
      <c r="R914" s="436"/>
      <c r="S914" s="445" t="str">
        <f>IFERROR(IF(R914="",VLOOKUP(Q914,DMKH_NCC!$C$7:$G$150,3,0),VLOOKUP(R914,DMKH_NCC!$C$7:$G$150,3,0)),"")</f>
        <v/>
      </c>
      <c r="T914" s="445" t="str">
        <f>IFERROR(IF(R914="",VLOOKUP(Q914,DMKH_NCC!$C$7:$G$150,4,0),VLOOKUP(R914,DMKH_NCC!$C$7:$G$150,4,0)),"")</f>
        <v/>
      </c>
      <c r="U914" s="446" t="str">
        <f>IFERROR(IF(R914="",VLOOKUP(Q914,DMKH_NCC!$C$7:$G$150,5,0),VLOOKUP(R914,DMKH_NCC!$C$7:$G$150,5,0)),"")</f>
        <v/>
      </c>
      <c r="V914" s="169"/>
      <c r="W914" s="169"/>
      <c r="X914" s="171"/>
      <c r="Y914" s="447" t="str">
        <f>IF($G914="","",IF(OR(MONTH($C914)=1,MONTH($C914)=2,MONTH($C914)=3),1,IF(OR(MONTH($C914)=4,MONTH($C914)=5,MONTH($C914)=6),2,IF(OR(MONTH($C914)=7,MONTH($C914)=8,MONTH($C914)=9),3,IF(OR(MONTH($C914)=10,MONTH($C914)=11,MONTH($C914)=12),4)))))</f>
        <v/>
      </c>
      <c r="Z914" s="447" t="str">
        <f>IF(C914="","","Ngày  "&amp;DAY(C914)&amp; "  "&amp;"Tháng  "&amp;MONTH(C914) &amp;"  "&amp;"Năm"&amp;"  " &amp;YEAR(C914))</f>
        <v/>
      </c>
      <c r="AA914" s="169"/>
      <c r="AB914" s="169"/>
      <c r="AC914" s="169"/>
      <c r="AD914" s="169"/>
      <c r="AE914" s="447" t="str">
        <f t="shared" si="35"/>
        <v/>
      </c>
      <c r="AF914" s="169"/>
      <c r="AG914" s="169"/>
    </row>
    <row r="915" spans="2:33" x14ac:dyDescent="0.25">
      <c r="B915" s="169"/>
      <c r="C915" s="170"/>
      <c r="D915" s="443"/>
      <c r="E915" s="169"/>
      <c r="F915" s="171"/>
      <c r="G915" s="169"/>
      <c r="H915" s="169"/>
      <c r="I915" s="172"/>
      <c r="J915" s="172"/>
      <c r="K915" s="173"/>
      <c r="L915" s="173"/>
      <c r="M915" s="173"/>
      <c r="N915" s="174"/>
      <c r="O915" s="444">
        <f t="shared" si="36"/>
        <v>0</v>
      </c>
      <c r="P915" s="169"/>
      <c r="Q915" s="436"/>
      <c r="R915" s="436"/>
      <c r="S915" s="445" t="str">
        <f>IFERROR(IF(R915="",VLOOKUP(Q915,DMKH_NCC!$C$7:$G$150,3,0),VLOOKUP(R915,DMKH_NCC!$C$7:$G$150,3,0)),"")</f>
        <v/>
      </c>
      <c r="T915" s="445" t="str">
        <f>IFERROR(IF(R915="",VLOOKUP(Q915,DMKH_NCC!$C$7:$G$150,4,0),VLOOKUP(R915,DMKH_NCC!$C$7:$G$150,4,0)),"")</f>
        <v/>
      </c>
      <c r="U915" s="446" t="str">
        <f>IFERROR(IF(R915="",VLOOKUP(Q915,DMKH_NCC!$C$7:$G$150,5,0),VLOOKUP(R915,DMKH_NCC!$C$7:$G$150,5,0)),"")</f>
        <v/>
      </c>
      <c r="V915" s="169"/>
      <c r="W915" s="169"/>
      <c r="X915" s="171"/>
      <c r="Y915" s="447" t="str">
        <f>IF($G915="","",IF(OR(MONTH($C915)=1,MONTH($C915)=2,MONTH($C915)=3),1,IF(OR(MONTH($C915)=4,MONTH($C915)=5,MONTH($C915)=6),2,IF(OR(MONTH($C915)=7,MONTH($C915)=8,MONTH($C915)=9),3,IF(OR(MONTH($C915)=10,MONTH($C915)=11,MONTH($C915)=12),4)))))</f>
        <v/>
      </c>
      <c r="Z915" s="447" t="str">
        <f>IF(C915="","","Ngày  "&amp;DAY(C915)&amp; "  "&amp;"Tháng  "&amp;MONTH(C915) &amp;"  "&amp;"Năm"&amp;"  " &amp;YEAR(C915))</f>
        <v/>
      </c>
      <c r="AA915" s="169"/>
      <c r="AB915" s="169"/>
      <c r="AC915" s="169"/>
      <c r="AD915" s="169"/>
      <c r="AE915" s="447" t="str">
        <f t="shared" si="35"/>
        <v/>
      </c>
      <c r="AF915" s="169"/>
      <c r="AG915" s="169"/>
    </row>
    <row r="916" spans="2:33" x14ac:dyDescent="0.25">
      <c r="B916" s="169"/>
      <c r="C916" s="170"/>
      <c r="D916" s="443"/>
      <c r="E916" s="169"/>
      <c r="F916" s="171"/>
      <c r="G916" s="169"/>
      <c r="H916" s="169"/>
      <c r="I916" s="172"/>
      <c r="J916" s="172"/>
      <c r="K916" s="173"/>
      <c r="L916" s="173"/>
      <c r="M916" s="173"/>
      <c r="N916" s="174"/>
      <c r="O916" s="444">
        <f t="shared" si="36"/>
        <v>0</v>
      </c>
      <c r="P916" s="169"/>
      <c r="Q916" s="436"/>
      <c r="R916" s="436"/>
      <c r="S916" s="445" t="str">
        <f>IFERROR(IF(R916="",VLOOKUP(Q916,DMKH_NCC!$C$7:$G$150,3,0),VLOOKUP(R916,DMKH_NCC!$C$7:$G$150,3,0)),"")</f>
        <v/>
      </c>
      <c r="T916" s="445" t="str">
        <f>IFERROR(IF(R916="",VLOOKUP(Q916,DMKH_NCC!$C$7:$G$150,4,0),VLOOKUP(R916,DMKH_NCC!$C$7:$G$150,4,0)),"")</f>
        <v/>
      </c>
      <c r="U916" s="446" t="str">
        <f>IFERROR(IF(R916="",VLOOKUP(Q916,DMKH_NCC!$C$7:$G$150,5,0),VLOOKUP(R916,DMKH_NCC!$C$7:$G$150,5,0)),"")</f>
        <v/>
      </c>
      <c r="V916" s="169"/>
      <c r="W916" s="169"/>
      <c r="X916" s="171"/>
      <c r="Y916" s="447" t="str">
        <f>IF($G916="","",IF(OR(MONTH($C916)=1,MONTH($C916)=2,MONTH($C916)=3),1,IF(OR(MONTH($C916)=4,MONTH($C916)=5,MONTH($C916)=6),2,IF(OR(MONTH($C916)=7,MONTH($C916)=8,MONTH($C916)=9),3,IF(OR(MONTH($C916)=10,MONTH($C916)=11,MONTH($C916)=12),4)))))</f>
        <v/>
      </c>
      <c r="Z916" s="447" t="str">
        <f>IF(C916="","","Ngày  "&amp;DAY(C916)&amp; "  "&amp;"Tháng  "&amp;MONTH(C916) &amp;"  "&amp;"Năm"&amp;"  " &amp;YEAR(C916))</f>
        <v/>
      </c>
      <c r="AA916" s="169"/>
      <c r="AB916" s="169"/>
      <c r="AC916" s="169"/>
      <c r="AD916" s="169"/>
      <c r="AE916" s="447" t="str">
        <f t="shared" si="35"/>
        <v/>
      </c>
      <c r="AF916" s="169"/>
      <c r="AG916" s="169"/>
    </row>
    <row r="917" spans="2:33" x14ac:dyDescent="0.25">
      <c r="B917" s="169"/>
      <c r="C917" s="170"/>
      <c r="D917" s="443"/>
      <c r="E917" s="169"/>
      <c r="F917" s="171"/>
      <c r="G917" s="169"/>
      <c r="H917" s="169"/>
      <c r="I917" s="172"/>
      <c r="J917" s="172"/>
      <c r="K917" s="173"/>
      <c r="L917" s="173"/>
      <c r="M917" s="173"/>
      <c r="N917" s="174"/>
      <c r="O917" s="444">
        <f t="shared" si="36"/>
        <v>0</v>
      </c>
      <c r="P917" s="169"/>
      <c r="Q917" s="436"/>
      <c r="R917" s="436"/>
      <c r="S917" s="445" t="str">
        <f>IFERROR(IF(R917="",VLOOKUP(Q917,DMKH_NCC!$C$7:$G$150,3,0),VLOOKUP(R917,DMKH_NCC!$C$7:$G$150,3,0)),"")</f>
        <v/>
      </c>
      <c r="T917" s="445" t="str">
        <f>IFERROR(IF(R917="",VLOOKUP(Q917,DMKH_NCC!$C$7:$G$150,4,0),VLOOKUP(R917,DMKH_NCC!$C$7:$G$150,4,0)),"")</f>
        <v/>
      </c>
      <c r="U917" s="446" t="str">
        <f>IFERROR(IF(R917="",VLOOKUP(Q917,DMKH_NCC!$C$7:$G$150,5,0),VLOOKUP(R917,DMKH_NCC!$C$7:$G$150,5,0)),"")</f>
        <v/>
      </c>
      <c r="V917" s="169"/>
      <c r="W917" s="169"/>
      <c r="X917" s="171"/>
      <c r="Y917" s="447" t="str">
        <f>IF($G917="","",IF(OR(MONTH($C917)=1,MONTH($C917)=2,MONTH($C917)=3),1,IF(OR(MONTH($C917)=4,MONTH($C917)=5,MONTH($C917)=6),2,IF(OR(MONTH($C917)=7,MONTH($C917)=8,MONTH($C917)=9),3,IF(OR(MONTH($C917)=10,MONTH($C917)=11,MONTH($C917)=12),4)))))</f>
        <v/>
      </c>
      <c r="Z917" s="447" t="str">
        <f>IF(C917="","","Ngày  "&amp;DAY(C917)&amp; "  "&amp;"Tháng  "&amp;MONTH(C917) &amp;"  "&amp;"Năm"&amp;"  " &amp;YEAR(C917))</f>
        <v/>
      </c>
      <c r="AA917" s="169"/>
      <c r="AB917" s="169"/>
      <c r="AC917" s="169"/>
      <c r="AD917" s="169"/>
      <c r="AE917" s="447" t="str">
        <f t="shared" si="35"/>
        <v/>
      </c>
      <c r="AF917" s="169"/>
      <c r="AG917" s="169"/>
    </row>
    <row r="918" spans="2:33" x14ac:dyDescent="0.25">
      <c r="B918" s="169"/>
      <c r="C918" s="170"/>
      <c r="D918" s="443"/>
      <c r="E918" s="169"/>
      <c r="F918" s="171"/>
      <c r="G918" s="169"/>
      <c r="H918" s="169"/>
      <c r="I918" s="172"/>
      <c r="J918" s="172"/>
      <c r="K918" s="173"/>
      <c r="L918" s="173"/>
      <c r="M918" s="173"/>
      <c r="N918" s="174"/>
      <c r="O918" s="444">
        <f t="shared" si="36"/>
        <v>0</v>
      </c>
      <c r="P918" s="169"/>
      <c r="Q918" s="436"/>
      <c r="R918" s="436"/>
      <c r="S918" s="445" t="str">
        <f>IFERROR(IF(R918="",VLOOKUP(Q918,DMKH_NCC!$C$7:$G$150,3,0),VLOOKUP(R918,DMKH_NCC!$C$7:$G$150,3,0)),"")</f>
        <v/>
      </c>
      <c r="T918" s="445" t="str">
        <f>IFERROR(IF(R918="",VLOOKUP(Q918,DMKH_NCC!$C$7:$G$150,4,0),VLOOKUP(R918,DMKH_NCC!$C$7:$G$150,4,0)),"")</f>
        <v/>
      </c>
      <c r="U918" s="446" t="str">
        <f>IFERROR(IF(R918="",VLOOKUP(Q918,DMKH_NCC!$C$7:$G$150,5,0),VLOOKUP(R918,DMKH_NCC!$C$7:$G$150,5,0)),"")</f>
        <v/>
      </c>
      <c r="V918" s="169"/>
      <c r="W918" s="169"/>
      <c r="X918" s="171"/>
      <c r="Y918" s="447" t="str">
        <f>IF($G918="","",IF(OR(MONTH($C918)=1,MONTH($C918)=2,MONTH($C918)=3),1,IF(OR(MONTH($C918)=4,MONTH($C918)=5,MONTH($C918)=6),2,IF(OR(MONTH($C918)=7,MONTH($C918)=8,MONTH($C918)=9),3,IF(OR(MONTH($C918)=10,MONTH($C918)=11,MONTH($C918)=12),4)))))</f>
        <v/>
      </c>
      <c r="Z918" s="447" t="str">
        <f>IF(C918="","","Ngày  "&amp;DAY(C918)&amp; "  "&amp;"Tháng  "&amp;MONTH(C918) &amp;"  "&amp;"Năm"&amp;"  " &amp;YEAR(C918))</f>
        <v/>
      </c>
      <c r="AA918" s="169"/>
      <c r="AB918" s="169"/>
      <c r="AC918" s="169"/>
      <c r="AD918" s="169"/>
      <c r="AE918" s="447" t="str">
        <f t="shared" si="35"/>
        <v/>
      </c>
      <c r="AF918" s="169"/>
      <c r="AG918" s="169"/>
    </row>
    <row r="919" spans="2:33" x14ac:dyDescent="0.25">
      <c r="B919" s="169"/>
      <c r="C919" s="170"/>
      <c r="D919" s="443"/>
      <c r="E919" s="169"/>
      <c r="F919" s="171"/>
      <c r="G919" s="169"/>
      <c r="H919" s="169"/>
      <c r="I919" s="172"/>
      <c r="J919" s="172"/>
      <c r="K919" s="173"/>
      <c r="L919" s="173"/>
      <c r="M919" s="173"/>
      <c r="N919" s="174"/>
      <c r="O919" s="444">
        <f t="shared" si="36"/>
        <v>0</v>
      </c>
      <c r="P919" s="169"/>
      <c r="Q919" s="436"/>
      <c r="R919" s="436"/>
      <c r="S919" s="445" t="str">
        <f>IFERROR(IF(R919="",VLOOKUP(Q919,DMKH_NCC!$C$7:$G$150,3,0),VLOOKUP(R919,DMKH_NCC!$C$7:$G$150,3,0)),"")</f>
        <v/>
      </c>
      <c r="T919" s="445" t="str">
        <f>IFERROR(IF(R919="",VLOOKUP(Q919,DMKH_NCC!$C$7:$G$150,4,0),VLOOKUP(R919,DMKH_NCC!$C$7:$G$150,4,0)),"")</f>
        <v/>
      </c>
      <c r="U919" s="446" t="str">
        <f>IFERROR(IF(R919="",VLOOKUP(Q919,DMKH_NCC!$C$7:$G$150,5,0),VLOOKUP(R919,DMKH_NCC!$C$7:$G$150,5,0)),"")</f>
        <v/>
      </c>
      <c r="V919" s="169"/>
      <c r="W919" s="169"/>
      <c r="X919" s="171"/>
      <c r="Y919" s="447" t="str">
        <f>IF($G919="","",IF(OR(MONTH($C919)=1,MONTH($C919)=2,MONTH($C919)=3),1,IF(OR(MONTH($C919)=4,MONTH($C919)=5,MONTH($C919)=6),2,IF(OR(MONTH($C919)=7,MONTH($C919)=8,MONTH($C919)=9),3,IF(OR(MONTH($C919)=10,MONTH($C919)=11,MONTH($C919)=12),4)))))</f>
        <v/>
      </c>
      <c r="Z919" s="447" t="str">
        <f>IF(C919="","","Ngày  "&amp;DAY(C919)&amp; "  "&amp;"Tháng  "&amp;MONTH(C919) &amp;"  "&amp;"Năm"&amp;"  " &amp;YEAR(C919))</f>
        <v/>
      </c>
      <c r="AA919" s="169"/>
      <c r="AB919" s="169"/>
      <c r="AC919" s="169"/>
      <c r="AD919" s="169"/>
      <c r="AE919" s="447" t="str">
        <f t="shared" si="35"/>
        <v/>
      </c>
      <c r="AF919" s="169"/>
      <c r="AG919" s="169"/>
    </row>
    <row r="920" spans="2:33" x14ac:dyDescent="0.25">
      <c r="B920" s="169"/>
      <c r="C920" s="170"/>
      <c r="D920" s="443"/>
      <c r="E920" s="169"/>
      <c r="F920" s="171"/>
      <c r="G920" s="169"/>
      <c r="H920" s="169"/>
      <c r="I920" s="172"/>
      <c r="J920" s="172"/>
      <c r="K920" s="173"/>
      <c r="L920" s="173"/>
      <c r="M920" s="173"/>
      <c r="N920" s="174"/>
      <c r="O920" s="444">
        <f t="shared" si="36"/>
        <v>0</v>
      </c>
      <c r="P920" s="169"/>
      <c r="Q920" s="436"/>
      <c r="R920" s="436"/>
      <c r="S920" s="445" t="str">
        <f>IFERROR(IF(R920="",VLOOKUP(Q920,DMKH_NCC!$C$7:$G$150,3,0),VLOOKUP(R920,DMKH_NCC!$C$7:$G$150,3,0)),"")</f>
        <v/>
      </c>
      <c r="T920" s="445" t="str">
        <f>IFERROR(IF(R920="",VLOOKUP(Q920,DMKH_NCC!$C$7:$G$150,4,0),VLOOKUP(R920,DMKH_NCC!$C$7:$G$150,4,0)),"")</f>
        <v/>
      </c>
      <c r="U920" s="446" t="str">
        <f>IFERROR(IF(R920="",VLOOKUP(Q920,DMKH_NCC!$C$7:$G$150,5,0),VLOOKUP(R920,DMKH_NCC!$C$7:$G$150,5,0)),"")</f>
        <v/>
      </c>
      <c r="V920" s="169"/>
      <c r="W920" s="169"/>
      <c r="X920" s="171"/>
      <c r="Y920" s="447" t="str">
        <f>IF($G920="","",IF(OR(MONTH($C920)=1,MONTH($C920)=2,MONTH($C920)=3),1,IF(OR(MONTH($C920)=4,MONTH($C920)=5,MONTH($C920)=6),2,IF(OR(MONTH($C920)=7,MONTH($C920)=8,MONTH($C920)=9),3,IF(OR(MONTH($C920)=10,MONTH($C920)=11,MONTH($C920)=12),4)))))</f>
        <v/>
      </c>
      <c r="Z920" s="447" t="str">
        <f>IF(C920="","","Ngày  "&amp;DAY(C920)&amp; "  "&amp;"Tháng  "&amp;MONTH(C920) &amp;"  "&amp;"Năm"&amp;"  " &amp;YEAR(C920))</f>
        <v/>
      </c>
      <c r="AA920" s="169"/>
      <c r="AB920" s="169"/>
      <c r="AC920" s="169"/>
      <c r="AD920" s="169"/>
      <c r="AE920" s="447" t="str">
        <f t="shared" si="35"/>
        <v/>
      </c>
      <c r="AF920" s="169"/>
      <c r="AG920" s="169"/>
    </row>
    <row r="921" spans="2:33" x14ac:dyDescent="0.25">
      <c r="B921" s="169"/>
      <c r="C921" s="170"/>
      <c r="D921" s="443"/>
      <c r="E921" s="169"/>
      <c r="F921" s="171"/>
      <c r="G921" s="169"/>
      <c r="H921" s="169"/>
      <c r="I921" s="172"/>
      <c r="J921" s="172"/>
      <c r="K921" s="173"/>
      <c r="L921" s="173"/>
      <c r="M921" s="173"/>
      <c r="N921" s="174"/>
      <c r="O921" s="444">
        <f t="shared" si="36"/>
        <v>0</v>
      </c>
      <c r="P921" s="169"/>
      <c r="Q921" s="436"/>
      <c r="R921" s="436"/>
      <c r="S921" s="445" t="str">
        <f>IFERROR(IF(R921="",VLOOKUP(Q921,DMKH_NCC!$C$7:$G$150,3,0),VLOOKUP(R921,DMKH_NCC!$C$7:$G$150,3,0)),"")</f>
        <v/>
      </c>
      <c r="T921" s="445" t="str">
        <f>IFERROR(IF(R921="",VLOOKUP(Q921,DMKH_NCC!$C$7:$G$150,4,0),VLOOKUP(R921,DMKH_NCC!$C$7:$G$150,4,0)),"")</f>
        <v/>
      </c>
      <c r="U921" s="446" t="str">
        <f>IFERROR(IF(R921="",VLOOKUP(Q921,DMKH_NCC!$C$7:$G$150,5,0),VLOOKUP(R921,DMKH_NCC!$C$7:$G$150,5,0)),"")</f>
        <v/>
      </c>
      <c r="V921" s="169"/>
      <c r="W921" s="169"/>
      <c r="X921" s="171"/>
      <c r="Y921" s="447" t="str">
        <f>IF($G921="","",IF(OR(MONTH($C921)=1,MONTH($C921)=2,MONTH($C921)=3),1,IF(OR(MONTH($C921)=4,MONTH($C921)=5,MONTH($C921)=6),2,IF(OR(MONTH($C921)=7,MONTH($C921)=8,MONTH($C921)=9),3,IF(OR(MONTH($C921)=10,MONTH($C921)=11,MONTH($C921)=12),4)))))</f>
        <v/>
      </c>
      <c r="Z921" s="447" t="str">
        <f>IF(C921="","","Ngày  "&amp;DAY(C921)&amp; "  "&amp;"Tháng  "&amp;MONTH(C921) &amp;"  "&amp;"Năm"&amp;"  " &amp;YEAR(C921))</f>
        <v/>
      </c>
      <c r="AA921" s="169"/>
      <c r="AB921" s="169"/>
      <c r="AC921" s="169"/>
      <c r="AD921" s="169"/>
      <c r="AE921" s="447" t="str">
        <f t="shared" si="35"/>
        <v/>
      </c>
      <c r="AF921" s="169"/>
      <c r="AG921" s="169"/>
    </row>
    <row r="922" spans="2:33" x14ac:dyDescent="0.25">
      <c r="B922" s="169"/>
      <c r="C922" s="170"/>
      <c r="D922" s="443"/>
      <c r="E922" s="169"/>
      <c r="F922" s="171"/>
      <c r="G922" s="169"/>
      <c r="H922" s="169"/>
      <c r="I922" s="172"/>
      <c r="J922" s="172"/>
      <c r="K922" s="173"/>
      <c r="L922" s="173"/>
      <c r="M922" s="173"/>
      <c r="N922" s="174"/>
      <c r="O922" s="444">
        <f t="shared" si="36"/>
        <v>0</v>
      </c>
      <c r="P922" s="169"/>
      <c r="Q922" s="436"/>
      <c r="R922" s="436"/>
      <c r="S922" s="445" t="str">
        <f>IFERROR(IF(R922="",VLOOKUP(Q922,DMKH_NCC!$C$7:$G$150,3,0),VLOOKUP(R922,DMKH_NCC!$C$7:$G$150,3,0)),"")</f>
        <v/>
      </c>
      <c r="T922" s="445" t="str">
        <f>IFERROR(IF(R922="",VLOOKUP(Q922,DMKH_NCC!$C$7:$G$150,4,0),VLOOKUP(R922,DMKH_NCC!$C$7:$G$150,4,0)),"")</f>
        <v/>
      </c>
      <c r="U922" s="446" t="str">
        <f>IFERROR(IF(R922="",VLOOKUP(Q922,DMKH_NCC!$C$7:$G$150,5,0),VLOOKUP(R922,DMKH_NCC!$C$7:$G$150,5,0)),"")</f>
        <v/>
      </c>
      <c r="V922" s="169"/>
      <c r="W922" s="169"/>
      <c r="X922" s="171"/>
      <c r="Y922" s="447" t="str">
        <f>IF($G922="","",IF(OR(MONTH($C922)=1,MONTH($C922)=2,MONTH($C922)=3),1,IF(OR(MONTH($C922)=4,MONTH($C922)=5,MONTH($C922)=6),2,IF(OR(MONTH($C922)=7,MONTH($C922)=8,MONTH($C922)=9),3,IF(OR(MONTH($C922)=10,MONTH($C922)=11,MONTH($C922)=12),4)))))</f>
        <v/>
      </c>
      <c r="Z922" s="447" t="str">
        <f>IF(C922="","","Ngày  "&amp;DAY(C922)&amp; "  "&amp;"Tháng  "&amp;MONTH(C922) &amp;"  "&amp;"Năm"&amp;"  " &amp;YEAR(C922))</f>
        <v/>
      </c>
      <c r="AA922" s="169"/>
      <c r="AB922" s="169"/>
      <c r="AC922" s="169"/>
      <c r="AD922" s="169"/>
      <c r="AE922" s="447" t="str">
        <f t="shared" si="35"/>
        <v/>
      </c>
      <c r="AF922" s="169"/>
      <c r="AG922" s="169"/>
    </row>
    <row r="923" spans="2:33" x14ac:dyDescent="0.25">
      <c r="B923" s="169"/>
      <c r="C923" s="170"/>
      <c r="D923" s="443"/>
      <c r="E923" s="169"/>
      <c r="F923" s="171"/>
      <c r="G923" s="169"/>
      <c r="H923" s="169"/>
      <c r="I923" s="172"/>
      <c r="J923" s="172"/>
      <c r="K923" s="173"/>
      <c r="L923" s="173"/>
      <c r="M923" s="173"/>
      <c r="N923" s="174"/>
      <c r="O923" s="444">
        <f t="shared" si="36"/>
        <v>0</v>
      </c>
      <c r="P923" s="169"/>
      <c r="Q923" s="436"/>
      <c r="R923" s="436"/>
      <c r="S923" s="445" t="str">
        <f>IFERROR(IF(R923="",VLOOKUP(Q923,DMKH_NCC!$C$7:$G$150,3,0),VLOOKUP(R923,DMKH_NCC!$C$7:$G$150,3,0)),"")</f>
        <v/>
      </c>
      <c r="T923" s="445" t="str">
        <f>IFERROR(IF(R923="",VLOOKUP(Q923,DMKH_NCC!$C$7:$G$150,4,0),VLOOKUP(R923,DMKH_NCC!$C$7:$G$150,4,0)),"")</f>
        <v/>
      </c>
      <c r="U923" s="446" t="str">
        <f>IFERROR(IF(R923="",VLOOKUP(Q923,DMKH_NCC!$C$7:$G$150,5,0),VLOOKUP(R923,DMKH_NCC!$C$7:$G$150,5,0)),"")</f>
        <v/>
      </c>
      <c r="V923" s="169"/>
      <c r="W923" s="169"/>
      <c r="X923" s="171"/>
      <c r="Y923" s="447" t="str">
        <f>IF($G923="","",IF(OR(MONTH($C923)=1,MONTH($C923)=2,MONTH($C923)=3),1,IF(OR(MONTH($C923)=4,MONTH($C923)=5,MONTH($C923)=6),2,IF(OR(MONTH($C923)=7,MONTH($C923)=8,MONTH($C923)=9),3,IF(OR(MONTH($C923)=10,MONTH($C923)=11,MONTH($C923)=12),4)))))</f>
        <v/>
      </c>
      <c r="Z923" s="447" t="str">
        <f>IF(C923="","","Ngày  "&amp;DAY(C923)&amp; "  "&amp;"Tháng  "&amp;MONTH(C923) &amp;"  "&amp;"Năm"&amp;"  " &amp;YEAR(C923))</f>
        <v/>
      </c>
      <c r="AA923" s="169"/>
      <c r="AB923" s="169"/>
      <c r="AC923" s="169"/>
      <c r="AD923" s="169"/>
      <c r="AE923" s="447" t="str">
        <f t="shared" si="35"/>
        <v/>
      </c>
      <c r="AF923" s="169"/>
      <c r="AG923" s="169"/>
    </row>
    <row r="924" spans="2:33" x14ac:dyDescent="0.25">
      <c r="B924" s="169"/>
      <c r="C924" s="170"/>
      <c r="D924" s="443"/>
      <c r="E924" s="169"/>
      <c r="F924" s="171"/>
      <c r="G924" s="169"/>
      <c r="H924" s="169"/>
      <c r="I924" s="172"/>
      <c r="J924" s="172"/>
      <c r="K924" s="173"/>
      <c r="L924" s="173"/>
      <c r="M924" s="173"/>
      <c r="N924" s="174"/>
      <c r="O924" s="444">
        <f t="shared" si="36"/>
        <v>0</v>
      </c>
      <c r="P924" s="169"/>
      <c r="Q924" s="436"/>
      <c r="R924" s="436"/>
      <c r="S924" s="445" t="str">
        <f>IFERROR(IF(R924="",VLOOKUP(Q924,DMKH_NCC!$C$7:$G$150,3,0),VLOOKUP(R924,DMKH_NCC!$C$7:$G$150,3,0)),"")</f>
        <v/>
      </c>
      <c r="T924" s="445" t="str">
        <f>IFERROR(IF(R924="",VLOOKUP(Q924,DMKH_NCC!$C$7:$G$150,4,0),VLOOKUP(R924,DMKH_NCC!$C$7:$G$150,4,0)),"")</f>
        <v/>
      </c>
      <c r="U924" s="446" t="str">
        <f>IFERROR(IF(R924="",VLOOKUP(Q924,DMKH_NCC!$C$7:$G$150,5,0),VLOOKUP(R924,DMKH_NCC!$C$7:$G$150,5,0)),"")</f>
        <v/>
      </c>
      <c r="V924" s="169"/>
      <c r="W924" s="169"/>
      <c r="X924" s="171"/>
      <c r="Y924" s="447" t="str">
        <f>IF($G924="","",IF(OR(MONTH($C924)=1,MONTH($C924)=2,MONTH($C924)=3),1,IF(OR(MONTH($C924)=4,MONTH($C924)=5,MONTH($C924)=6),2,IF(OR(MONTH($C924)=7,MONTH($C924)=8,MONTH($C924)=9),3,IF(OR(MONTH($C924)=10,MONTH($C924)=11,MONTH($C924)=12),4)))))</f>
        <v/>
      </c>
      <c r="Z924" s="447" t="str">
        <f>IF(C924="","","Ngày  "&amp;DAY(C924)&amp; "  "&amp;"Tháng  "&amp;MONTH(C924) &amp;"  "&amp;"Năm"&amp;"  " &amp;YEAR(C924))</f>
        <v/>
      </c>
      <c r="AA924" s="169"/>
      <c r="AB924" s="169"/>
      <c r="AC924" s="169"/>
      <c r="AD924" s="169"/>
      <c r="AE924" s="447" t="str">
        <f t="shared" si="35"/>
        <v/>
      </c>
      <c r="AF924" s="169"/>
      <c r="AG924" s="169"/>
    </row>
    <row r="925" spans="2:33" x14ac:dyDescent="0.25">
      <c r="B925" s="169"/>
      <c r="C925" s="170"/>
      <c r="D925" s="443"/>
      <c r="E925" s="169"/>
      <c r="F925" s="171"/>
      <c r="G925" s="169"/>
      <c r="H925" s="169"/>
      <c r="I925" s="172"/>
      <c r="J925" s="172"/>
      <c r="K925" s="173"/>
      <c r="L925" s="173"/>
      <c r="M925" s="173"/>
      <c r="N925" s="174"/>
      <c r="O925" s="444">
        <f t="shared" si="36"/>
        <v>0</v>
      </c>
      <c r="P925" s="169"/>
      <c r="Q925" s="436"/>
      <c r="R925" s="436"/>
      <c r="S925" s="445" t="str">
        <f>IFERROR(IF(R925="",VLOOKUP(Q925,DMKH_NCC!$C$7:$G$150,3,0),VLOOKUP(R925,DMKH_NCC!$C$7:$G$150,3,0)),"")</f>
        <v/>
      </c>
      <c r="T925" s="445" t="str">
        <f>IFERROR(IF(R925="",VLOOKUP(Q925,DMKH_NCC!$C$7:$G$150,4,0),VLOOKUP(R925,DMKH_NCC!$C$7:$G$150,4,0)),"")</f>
        <v/>
      </c>
      <c r="U925" s="446" t="str">
        <f>IFERROR(IF(R925="",VLOOKUP(Q925,DMKH_NCC!$C$7:$G$150,5,0),VLOOKUP(R925,DMKH_NCC!$C$7:$G$150,5,0)),"")</f>
        <v/>
      </c>
      <c r="V925" s="169"/>
      <c r="W925" s="169"/>
      <c r="X925" s="171"/>
      <c r="Y925" s="447" t="str">
        <f>IF($G925="","",IF(OR(MONTH($C925)=1,MONTH($C925)=2,MONTH($C925)=3),1,IF(OR(MONTH($C925)=4,MONTH($C925)=5,MONTH($C925)=6),2,IF(OR(MONTH($C925)=7,MONTH($C925)=8,MONTH($C925)=9),3,IF(OR(MONTH($C925)=10,MONTH($C925)=11,MONTH($C925)=12),4)))))</f>
        <v/>
      </c>
      <c r="Z925" s="447" t="str">
        <f>IF(C925="","","Ngày  "&amp;DAY(C925)&amp; "  "&amp;"Tháng  "&amp;MONTH(C925) &amp;"  "&amp;"Năm"&amp;"  " &amp;YEAR(C925))</f>
        <v/>
      </c>
      <c r="AA925" s="169"/>
      <c r="AB925" s="169"/>
      <c r="AC925" s="169"/>
      <c r="AD925" s="169"/>
      <c r="AE925" s="447" t="str">
        <f t="shared" si="35"/>
        <v/>
      </c>
      <c r="AF925" s="169"/>
      <c r="AG925" s="169"/>
    </row>
    <row r="926" spans="2:33" x14ac:dyDescent="0.25">
      <c r="B926" s="169"/>
      <c r="C926" s="170"/>
      <c r="D926" s="443"/>
      <c r="E926" s="169"/>
      <c r="F926" s="171"/>
      <c r="G926" s="169"/>
      <c r="H926" s="169"/>
      <c r="I926" s="172"/>
      <c r="J926" s="172"/>
      <c r="K926" s="173"/>
      <c r="L926" s="173"/>
      <c r="M926" s="173"/>
      <c r="N926" s="174"/>
      <c r="O926" s="444">
        <f t="shared" si="36"/>
        <v>0</v>
      </c>
      <c r="P926" s="169"/>
      <c r="Q926" s="436"/>
      <c r="R926" s="436"/>
      <c r="S926" s="445" t="str">
        <f>IFERROR(IF(R926="",VLOOKUP(Q926,DMKH_NCC!$C$7:$G$150,3,0),VLOOKUP(R926,DMKH_NCC!$C$7:$G$150,3,0)),"")</f>
        <v/>
      </c>
      <c r="T926" s="445" t="str">
        <f>IFERROR(IF(R926="",VLOOKUP(Q926,DMKH_NCC!$C$7:$G$150,4,0),VLOOKUP(R926,DMKH_NCC!$C$7:$G$150,4,0)),"")</f>
        <v/>
      </c>
      <c r="U926" s="446" t="str">
        <f>IFERROR(IF(R926="",VLOOKUP(Q926,DMKH_NCC!$C$7:$G$150,5,0),VLOOKUP(R926,DMKH_NCC!$C$7:$G$150,5,0)),"")</f>
        <v/>
      </c>
      <c r="V926" s="169"/>
      <c r="W926" s="169"/>
      <c r="X926" s="171"/>
      <c r="Y926" s="447" t="str">
        <f>IF($G926="","",IF(OR(MONTH($C926)=1,MONTH($C926)=2,MONTH($C926)=3),1,IF(OR(MONTH($C926)=4,MONTH($C926)=5,MONTH($C926)=6),2,IF(OR(MONTH($C926)=7,MONTH($C926)=8,MONTH($C926)=9),3,IF(OR(MONTH($C926)=10,MONTH($C926)=11,MONTH($C926)=12),4)))))</f>
        <v/>
      </c>
      <c r="Z926" s="447" t="str">
        <f>IF(C926="","","Ngày  "&amp;DAY(C926)&amp; "  "&amp;"Tháng  "&amp;MONTH(C926) &amp;"  "&amp;"Năm"&amp;"  " &amp;YEAR(C926))</f>
        <v/>
      </c>
      <c r="AA926" s="169"/>
      <c r="AB926" s="169"/>
      <c r="AC926" s="169"/>
      <c r="AD926" s="169"/>
      <c r="AE926" s="447" t="str">
        <f t="shared" si="35"/>
        <v/>
      </c>
      <c r="AF926" s="169"/>
      <c r="AG926" s="169"/>
    </row>
    <row r="927" spans="2:33" x14ac:dyDescent="0.25">
      <c r="B927" s="169"/>
      <c r="C927" s="170"/>
      <c r="D927" s="443"/>
      <c r="E927" s="169"/>
      <c r="F927" s="171"/>
      <c r="G927" s="169"/>
      <c r="H927" s="169"/>
      <c r="I927" s="172"/>
      <c r="J927" s="172"/>
      <c r="K927" s="173"/>
      <c r="L927" s="173"/>
      <c r="M927" s="173"/>
      <c r="N927" s="174"/>
      <c r="O927" s="444">
        <f t="shared" si="36"/>
        <v>0</v>
      </c>
      <c r="P927" s="169"/>
      <c r="Q927" s="436"/>
      <c r="R927" s="436"/>
      <c r="S927" s="445" t="str">
        <f>IFERROR(IF(R927="",VLOOKUP(Q927,DMKH_NCC!$C$7:$G$150,3,0),VLOOKUP(R927,DMKH_NCC!$C$7:$G$150,3,0)),"")</f>
        <v/>
      </c>
      <c r="T927" s="445" t="str">
        <f>IFERROR(IF(R927="",VLOOKUP(Q927,DMKH_NCC!$C$7:$G$150,4,0),VLOOKUP(R927,DMKH_NCC!$C$7:$G$150,4,0)),"")</f>
        <v/>
      </c>
      <c r="U927" s="446" t="str">
        <f>IFERROR(IF(R927="",VLOOKUP(Q927,DMKH_NCC!$C$7:$G$150,5,0),VLOOKUP(R927,DMKH_NCC!$C$7:$G$150,5,0)),"")</f>
        <v/>
      </c>
      <c r="V927" s="169"/>
      <c r="W927" s="169"/>
      <c r="X927" s="171"/>
      <c r="Y927" s="447" t="str">
        <f>IF($G927="","",IF(OR(MONTH($C927)=1,MONTH($C927)=2,MONTH($C927)=3),1,IF(OR(MONTH($C927)=4,MONTH($C927)=5,MONTH($C927)=6),2,IF(OR(MONTH($C927)=7,MONTH($C927)=8,MONTH($C927)=9),3,IF(OR(MONTH($C927)=10,MONTH($C927)=11,MONTH($C927)=12),4)))))</f>
        <v/>
      </c>
      <c r="Z927" s="447" t="str">
        <f>IF(C927="","","Ngày  "&amp;DAY(C927)&amp; "  "&amp;"Tháng  "&amp;MONTH(C927) &amp;"  "&amp;"Năm"&amp;"  " &amp;YEAR(C927))</f>
        <v/>
      </c>
      <c r="AA927" s="169"/>
      <c r="AB927" s="169"/>
      <c r="AC927" s="169"/>
      <c r="AD927" s="169"/>
      <c r="AE927" s="447" t="str">
        <f t="shared" si="35"/>
        <v/>
      </c>
      <c r="AF927" s="169"/>
      <c r="AG927" s="169"/>
    </row>
    <row r="928" spans="2:33" x14ac:dyDescent="0.25">
      <c r="B928" s="169"/>
      <c r="C928" s="170"/>
      <c r="D928" s="443"/>
      <c r="E928" s="169"/>
      <c r="F928" s="171"/>
      <c r="G928" s="169"/>
      <c r="H928" s="169"/>
      <c r="I928" s="172"/>
      <c r="J928" s="172"/>
      <c r="K928" s="173"/>
      <c r="L928" s="173"/>
      <c r="M928" s="173"/>
      <c r="N928" s="174"/>
      <c r="O928" s="444">
        <f t="shared" si="36"/>
        <v>0</v>
      </c>
      <c r="P928" s="169"/>
      <c r="Q928" s="436"/>
      <c r="R928" s="436"/>
      <c r="S928" s="445" t="str">
        <f>IFERROR(IF(R928="",VLOOKUP(Q928,DMKH_NCC!$C$7:$G$150,3,0),VLOOKUP(R928,DMKH_NCC!$C$7:$G$150,3,0)),"")</f>
        <v/>
      </c>
      <c r="T928" s="445" t="str">
        <f>IFERROR(IF(R928="",VLOOKUP(Q928,DMKH_NCC!$C$7:$G$150,4,0),VLOOKUP(R928,DMKH_NCC!$C$7:$G$150,4,0)),"")</f>
        <v/>
      </c>
      <c r="U928" s="446" t="str">
        <f>IFERROR(IF(R928="",VLOOKUP(Q928,DMKH_NCC!$C$7:$G$150,5,0),VLOOKUP(R928,DMKH_NCC!$C$7:$G$150,5,0)),"")</f>
        <v/>
      </c>
      <c r="V928" s="169"/>
      <c r="W928" s="169"/>
      <c r="X928" s="171"/>
      <c r="Y928" s="447" t="str">
        <f>IF($G928="","",IF(OR(MONTH($C928)=1,MONTH($C928)=2,MONTH($C928)=3),1,IF(OR(MONTH($C928)=4,MONTH($C928)=5,MONTH($C928)=6),2,IF(OR(MONTH($C928)=7,MONTH($C928)=8,MONTH($C928)=9),3,IF(OR(MONTH($C928)=10,MONTH($C928)=11,MONTH($C928)=12),4)))))</f>
        <v/>
      </c>
      <c r="Z928" s="447" t="str">
        <f>IF(C928="","","Ngày  "&amp;DAY(C928)&amp; "  "&amp;"Tháng  "&amp;MONTH(C928) &amp;"  "&amp;"Năm"&amp;"  " &amp;YEAR(C928))</f>
        <v/>
      </c>
      <c r="AA928" s="169"/>
      <c r="AB928" s="169"/>
      <c r="AC928" s="169"/>
      <c r="AD928" s="169"/>
      <c r="AE928" s="447" t="str">
        <f t="shared" si="35"/>
        <v/>
      </c>
      <c r="AF928" s="169"/>
      <c r="AG928" s="169"/>
    </row>
    <row r="929" spans="2:33" x14ac:dyDescent="0.25">
      <c r="B929" s="169"/>
      <c r="C929" s="170"/>
      <c r="D929" s="443"/>
      <c r="E929" s="169"/>
      <c r="F929" s="171"/>
      <c r="G929" s="169"/>
      <c r="H929" s="169"/>
      <c r="I929" s="172"/>
      <c r="J929" s="172"/>
      <c r="K929" s="173"/>
      <c r="L929" s="173"/>
      <c r="M929" s="173"/>
      <c r="N929" s="174"/>
      <c r="O929" s="444">
        <f t="shared" si="36"/>
        <v>0</v>
      </c>
      <c r="P929" s="169"/>
      <c r="Q929" s="436"/>
      <c r="R929" s="436"/>
      <c r="S929" s="445" t="str">
        <f>IFERROR(IF(R929="",VLOOKUP(Q929,DMKH_NCC!$C$7:$G$150,3,0),VLOOKUP(R929,DMKH_NCC!$C$7:$G$150,3,0)),"")</f>
        <v/>
      </c>
      <c r="T929" s="445" t="str">
        <f>IFERROR(IF(R929="",VLOOKUP(Q929,DMKH_NCC!$C$7:$G$150,4,0),VLOOKUP(R929,DMKH_NCC!$C$7:$G$150,4,0)),"")</f>
        <v/>
      </c>
      <c r="U929" s="446" t="str">
        <f>IFERROR(IF(R929="",VLOOKUP(Q929,DMKH_NCC!$C$7:$G$150,5,0),VLOOKUP(R929,DMKH_NCC!$C$7:$G$150,5,0)),"")</f>
        <v/>
      </c>
      <c r="V929" s="169"/>
      <c r="W929" s="169"/>
      <c r="X929" s="171"/>
      <c r="Y929" s="447" t="str">
        <f>IF($G929="","",IF(OR(MONTH($C929)=1,MONTH($C929)=2,MONTH($C929)=3),1,IF(OR(MONTH($C929)=4,MONTH($C929)=5,MONTH($C929)=6),2,IF(OR(MONTH($C929)=7,MONTH($C929)=8,MONTH($C929)=9),3,IF(OR(MONTH($C929)=10,MONTH($C929)=11,MONTH($C929)=12),4)))))</f>
        <v/>
      </c>
      <c r="Z929" s="447" t="str">
        <f>IF(C929="","","Ngày  "&amp;DAY(C929)&amp; "  "&amp;"Tháng  "&amp;MONTH(C929) &amp;"  "&amp;"Năm"&amp;"  " &amp;YEAR(C929))</f>
        <v/>
      </c>
      <c r="AA929" s="169"/>
      <c r="AB929" s="169"/>
      <c r="AC929" s="169"/>
      <c r="AD929" s="169"/>
      <c r="AE929" s="447" t="str">
        <f t="shared" si="35"/>
        <v/>
      </c>
      <c r="AF929" s="169"/>
      <c r="AG929" s="169"/>
    </row>
    <row r="930" spans="2:33" x14ac:dyDescent="0.25">
      <c r="B930" s="169"/>
      <c r="C930" s="170"/>
      <c r="D930" s="443"/>
      <c r="E930" s="169"/>
      <c r="F930" s="171"/>
      <c r="G930" s="169"/>
      <c r="H930" s="169"/>
      <c r="I930" s="172"/>
      <c r="J930" s="172"/>
      <c r="K930" s="173"/>
      <c r="L930" s="173"/>
      <c r="M930" s="173"/>
      <c r="N930" s="174"/>
      <c r="O930" s="444">
        <f t="shared" si="36"/>
        <v>0</v>
      </c>
      <c r="P930" s="169"/>
      <c r="Q930" s="436"/>
      <c r="R930" s="436"/>
      <c r="S930" s="445" t="str">
        <f>IFERROR(IF(R930="",VLOOKUP(Q930,DMKH_NCC!$C$7:$G$150,3,0),VLOOKUP(R930,DMKH_NCC!$C$7:$G$150,3,0)),"")</f>
        <v/>
      </c>
      <c r="T930" s="445" t="str">
        <f>IFERROR(IF(R930="",VLOOKUP(Q930,DMKH_NCC!$C$7:$G$150,4,0),VLOOKUP(R930,DMKH_NCC!$C$7:$G$150,4,0)),"")</f>
        <v/>
      </c>
      <c r="U930" s="446" t="str">
        <f>IFERROR(IF(R930="",VLOOKUP(Q930,DMKH_NCC!$C$7:$G$150,5,0),VLOOKUP(R930,DMKH_NCC!$C$7:$G$150,5,0)),"")</f>
        <v/>
      </c>
      <c r="V930" s="169"/>
      <c r="W930" s="169"/>
      <c r="X930" s="171"/>
      <c r="Y930" s="447" t="str">
        <f>IF($G930="","",IF(OR(MONTH($C930)=1,MONTH($C930)=2,MONTH($C930)=3),1,IF(OR(MONTH($C930)=4,MONTH($C930)=5,MONTH($C930)=6),2,IF(OR(MONTH($C930)=7,MONTH($C930)=8,MONTH($C930)=9),3,IF(OR(MONTH($C930)=10,MONTH($C930)=11,MONTH($C930)=12),4)))))</f>
        <v/>
      </c>
      <c r="Z930" s="447" t="str">
        <f>IF(C930="","","Ngày  "&amp;DAY(C930)&amp; "  "&amp;"Tháng  "&amp;MONTH(C930) &amp;"  "&amp;"Năm"&amp;"  " &amp;YEAR(C930))</f>
        <v/>
      </c>
      <c r="AA930" s="169"/>
      <c r="AB930" s="169"/>
      <c r="AC930" s="169"/>
      <c r="AD930" s="169"/>
      <c r="AE930" s="447" t="str">
        <f t="shared" si="35"/>
        <v/>
      </c>
      <c r="AF930" s="169"/>
      <c r="AG930" s="169"/>
    </row>
    <row r="931" spans="2:33" x14ac:dyDescent="0.25">
      <c r="B931" s="169"/>
      <c r="C931" s="170"/>
      <c r="D931" s="443"/>
      <c r="E931" s="169"/>
      <c r="F931" s="171"/>
      <c r="G931" s="169"/>
      <c r="H931" s="169"/>
      <c r="I931" s="172"/>
      <c r="J931" s="172"/>
      <c r="K931" s="173"/>
      <c r="L931" s="173"/>
      <c r="M931" s="173"/>
      <c r="N931" s="174"/>
      <c r="O931" s="444">
        <f t="shared" si="36"/>
        <v>0</v>
      </c>
      <c r="P931" s="169"/>
      <c r="Q931" s="436"/>
      <c r="R931" s="436"/>
      <c r="S931" s="445" t="str">
        <f>IFERROR(IF(R931="",VLOOKUP(Q931,DMKH_NCC!$C$7:$G$150,3,0),VLOOKUP(R931,DMKH_NCC!$C$7:$G$150,3,0)),"")</f>
        <v/>
      </c>
      <c r="T931" s="445" t="str">
        <f>IFERROR(IF(R931="",VLOOKUP(Q931,DMKH_NCC!$C$7:$G$150,4,0),VLOOKUP(R931,DMKH_NCC!$C$7:$G$150,4,0)),"")</f>
        <v/>
      </c>
      <c r="U931" s="446" t="str">
        <f>IFERROR(IF(R931="",VLOOKUP(Q931,DMKH_NCC!$C$7:$G$150,5,0),VLOOKUP(R931,DMKH_NCC!$C$7:$G$150,5,0)),"")</f>
        <v/>
      </c>
      <c r="V931" s="169"/>
      <c r="W931" s="169"/>
      <c r="X931" s="171"/>
      <c r="Y931" s="447" t="str">
        <f>IF($G931="","",IF(OR(MONTH($C931)=1,MONTH($C931)=2,MONTH($C931)=3),1,IF(OR(MONTH($C931)=4,MONTH($C931)=5,MONTH($C931)=6),2,IF(OR(MONTH($C931)=7,MONTH($C931)=8,MONTH($C931)=9),3,IF(OR(MONTH($C931)=10,MONTH($C931)=11,MONTH($C931)=12),4)))))</f>
        <v/>
      </c>
      <c r="Z931" s="447" t="str">
        <f>IF(C931="","","Ngày  "&amp;DAY(C931)&amp; "  "&amp;"Tháng  "&amp;MONTH(C931) &amp;"  "&amp;"Năm"&amp;"  " &amp;YEAR(C931))</f>
        <v/>
      </c>
      <c r="AA931" s="169"/>
      <c r="AB931" s="169"/>
      <c r="AC931" s="169"/>
      <c r="AD931" s="169"/>
      <c r="AE931" s="447" t="str">
        <f t="shared" si="35"/>
        <v/>
      </c>
      <c r="AF931" s="169"/>
      <c r="AG931" s="169"/>
    </row>
    <row r="932" spans="2:33" x14ac:dyDescent="0.25">
      <c r="B932" s="169"/>
      <c r="C932" s="170"/>
      <c r="D932" s="443"/>
      <c r="E932" s="169"/>
      <c r="F932" s="171"/>
      <c r="G932" s="169"/>
      <c r="H932" s="169"/>
      <c r="I932" s="172"/>
      <c r="J932" s="172"/>
      <c r="K932" s="173"/>
      <c r="L932" s="173"/>
      <c r="M932" s="173"/>
      <c r="N932" s="174"/>
      <c r="O932" s="444">
        <f t="shared" si="36"/>
        <v>0</v>
      </c>
      <c r="P932" s="169"/>
      <c r="Q932" s="436"/>
      <c r="R932" s="436"/>
      <c r="S932" s="445" t="str">
        <f>IFERROR(IF(R932="",VLOOKUP(Q932,DMKH_NCC!$C$7:$G$150,3,0),VLOOKUP(R932,DMKH_NCC!$C$7:$G$150,3,0)),"")</f>
        <v/>
      </c>
      <c r="T932" s="445" t="str">
        <f>IFERROR(IF(R932="",VLOOKUP(Q932,DMKH_NCC!$C$7:$G$150,4,0),VLOOKUP(R932,DMKH_NCC!$C$7:$G$150,4,0)),"")</f>
        <v/>
      </c>
      <c r="U932" s="446" t="str">
        <f>IFERROR(IF(R932="",VLOOKUP(Q932,DMKH_NCC!$C$7:$G$150,5,0),VLOOKUP(R932,DMKH_NCC!$C$7:$G$150,5,0)),"")</f>
        <v/>
      </c>
      <c r="V932" s="169"/>
      <c r="W932" s="169"/>
      <c r="X932" s="171"/>
      <c r="Y932" s="447" t="str">
        <f>IF($G932="","",IF(OR(MONTH($C932)=1,MONTH($C932)=2,MONTH($C932)=3),1,IF(OR(MONTH($C932)=4,MONTH($C932)=5,MONTH($C932)=6),2,IF(OR(MONTH($C932)=7,MONTH($C932)=8,MONTH($C932)=9),3,IF(OR(MONTH($C932)=10,MONTH($C932)=11,MONTH($C932)=12),4)))))</f>
        <v/>
      </c>
      <c r="Z932" s="447" t="str">
        <f>IF(C932="","","Ngày  "&amp;DAY(C932)&amp; "  "&amp;"Tháng  "&amp;MONTH(C932) &amp;"  "&amp;"Năm"&amp;"  " &amp;YEAR(C932))</f>
        <v/>
      </c>
      <c r="AA932" s="169"/>
      <c r="AB932" s="169"/>
      <c r="AC932" s="169"/>
      <c r="AD932" s="169"/>
      <c r="AE932" s="447" t="str">
        <f t="shared" si="35"/>
        <v/>
      </c>
      <c r="AF932" s="169"/>
      <c r="AG932" s="169"/>
    </row>
    <row r="933" spans="2:33" x14ac:dyDescent="0.25">
      <c r="B933" s="169"/>
      <c r="C933" s="170"/>
      <c r="D933" s="443"/>
      <c r="E933" s="169"/>
      <c r="F933" s="171"/>
      <c r="G933" s="169"/>
      <c r="H933" s="169"/>
      <c r="I933" s="172"/>
      <c r="J933" s="172"/>
      <c r="K933" s="173"/>
      <c r="L933" s="173"/>
      <c r="M933" s="173"/>
      <c r="N933" s="174"/>
      <c r="O933" s="444">
        <f t="shared" si="36"/>
        <v>0</v>
      </c>
      <c r="P933" s="169"/>
      <c r="Q933" s="436"/>
      <c r="R933" s="436"/>
      <c r="S933" s="445" t="str">
        <f>IFERROR(IF(R933="",VLOOKUP(Q933,DMKH_NCC!$C$7:$G$150,3,0),VLOOKUP(R933,DMKH_NCC!$C$7:$G$150,3,0)),"")</f>
        <v/>
      </c>
      <c r="T933" s="445" t="str">
        <f>IFERROR(IF(R933="",VLOOKUP(Q933,DMKH_NCC!$C$7:$G$150,4,0),VLOOKUP(R933,DMKH_NCC!$C$7:$G$150,4,0)),"")</f>
        <v/>
      </c>
      <c r="U933" s="446" t="str">
        <f>IFERROR(IF(R933="",VLOOKUP(Q933,DMKH_NCC!$C$7:$G$150,5,0),VLOOKUP(R933,DMKH_NCC!$C$7:$G$150,5,0)),"")</f>
        <v/>
      </c>
      <c r="V933" s="169"/>
      <c r="W933" s="169"/>
      <c r="X933" s="171"/>
      <c r="Y933" s="447" t="str">
        <f>IF($G933="","",IF(OR(MONTH($C933)=1,MONTH($C933)=2,MONTH($C933)=3),1,IF(OR(MONTH($C933)=4,MONTH($C933)=5,MONTH($C933)=6),2,IF(OR(MONTH($C933)=7,MONTH($C933)=8,MONTH($C933)=9),3,IF(OR(MONTH($C933)=10,MONTH($C933)=11,MONTH($C933)=12),4)))))</f>
        <v/>
      </c>
      <c r="Z933" s="447" t="str">
        <f>IF(C933="","","Ngày  "&amp;DAY(C933)&amp; "  "&amp;"Tháng  "&amp;MONTH(C933) &amp;"  "&amp;"Năm"&amp;"  " &amp;YEAR(C933))</f>
        <v/>
      </c>
      <c r="AA933" s="169"/>
      <c r="AB933" s="169"/>
      <c r="AC933" s="169"/>
      <c r="AD933" s="169"/>
      <c r="AE933" s="447" t="str">
        <f t="shared" si="35"/>
        <v/>
      </c>
      <c r="AF933" s="169"/>
      <c r="AG933" s="169"/>
    </row>
    <row r="934" spans="2:33" x14ac:dyDescent="0.25">
      <c r="B934" s="169"/>
      <c r="C934" s="170"/>
      <c r="D934" s="443"/>
      <c r="E934" s="169"/>
      <c r="F934" s="171"/>
      <c r="G934" s="169"/>
      <c r="H934" s="169"/>
      <c r="I934" s="172"/>
      <c r="J934" s="172"/>
      <c r="K934" s="173"/>
      <c r="L934" s="173"/>
      <c r="M934" s="173"/>
      <c r="N934" s="174"/>
      <c r="O934" s="444">
        <f t="shared" si="36"/>
        <v>0</v>
      </c>
      <c r="P934" s="169"/>
      <c r="Q934" s="436"/>
      <c r="R934" s="436"/>
      <c r="S934" s="445" t="str">
        <f>IFERROR(IF(R934="",VLOOKUP(Q934,DMKH_NCC!$C$7:$G$150,3,0),VLOOKUP(R934,DMKH_NCC!$C$7:$G$150,3,0)),"")</f>
        <v/>
      </c>
      <c r="T934" s="445" t="str">
        <f>IFERROR(IF(R934="",VLOOKUP(Q934,DMKH_NCC!$C$7:$G$150,4,0),VLOOKUP(R934,DMKH_NCC!$C$7:$G$150,4,0)),"")</f>
        <v/>
      </c>
      <c r="U934" s="446" t="str">
        <f>IFERROR(IF(R934="",VLOOKUP(Q934,DMKH_NCC!$C$7:$G$150,5,0),VLOOKUP(R934,DMKH_NCC!$C$7:$G$150,5,0)),"")</f>
        <v/>
      </c>
      <c r="V934" s="169"/>
      <c r="W934" s="169"/>
      <c r="X934" s="171"/>
      <c r="Y934" s="447" t="str">
        <f>IF($G934="","",IF(OR(MONTH($C934)=1,MONTH($C934)=2,MONTH($C934)=3),1,IF(OR(MONTH($C934)=4,MONTH($C934)=5,MONTH($C934)=6),2,IF(OR(MONTH($C934)=7,MONTH($C934)=8,MONTH($C934)=9),3,IF(OR(MONTH($C934)=10,MONTH($C934)=11,MONTH($C934)=12),4)))))</f>
        <v/>
      </c>
      <c r="Z934" s="447" t="str">
        <f>IF(C934="","","Ngày  "&amp;DAY(C934)&amp; "  "&amp;"Tháng  "&amp;MONTH(C934) &amp;"  "&amp;"Năm"&amp;"  " &amp;YEAR(C934))</f>
        <v/>
      </c>
      <c r="AA934" s="169"/>
      <c r="AB934" s="169"/>
      <c r="AC934" s="169"/>
      <c r="AD934" s="169"/>
      <c r="AE934" s="447" t="str">
        <f t="shared" si="35"/>
        <v/>
      </c>
      <c r="AF934" s="169"/>
      <c r="AG934" s="169"/>
    </row>
    <row r="935" spans="2:33" x14ac:dyDescent="0.25">
      <c r="B935" s="169"/>
      <c r="C935" s="170"/>
      <c r="D935" s="443"/>
      <c r="E935" s="169"/>
      <c r="F935" s="171"/>
      <c r="G935" s="169"/>
      <c r="H935" s="169"/>
      <c r="I935" s="172"/>
      <c r="J935" s="172"/>
      <c r="K935" s="173"/>
      <c r="L935" s="173"/>
      <c r="M935" s="173"/>
      <c r="N935" s="174"/>
      <c r="O935" s="444">
        <f t="shared" si="36"/>
        <v>0</v>
      </c>
      <c r="P935" s="169"/>
      <c r="Q935" s="436"/>
      <c r="R935" s="436"/>
      <c r="S935" s="445" t="str">
        <f>IFERROR(IF(R935="",VLOOKUP(Q935,DMKH_NCC!$C$7:$G$150,3,0),VLOOKUP(R935,DMKH_NCC!$C$7:$G$150,3,0)),"")</f>
        <v/>
      </c>
      <c r="T935" s="445" t="str">
        <f>IFERROR(IF(R935="",VLOOKUP(Q935,DMKH_NCC!$C$7:$G$150,4,0),VLOOKUP(R935,DMKH_NCC!$C$7:$G$150,4,0)),"")</f>
        <v/>
      </c>
      <c r="U935" s="446" t="str">
        <f>IFERROR(IF(R935="",VLOOKUP(Q935,DMKH_NCC!$C$7:$G$150,5,0),VLOOKUP(R935,DMKH_NCC!$C$7:$G$150,5,0)),"")</f>
        <v/>
      </c>
      <c r="V935" s="169"/>
      <c r="W935" s="169"/>
      <c r="X935" s="171"/>
      <c r="Y935" s="447" t="str">
        <f>IF($G935="","",IF(OR(MONTH($C935)=1,MONTH($C935)=2,MONTH($C935)=3),1,IF(OR(MONTH($C935)=4,MONTH($C935)=5,MONTH($C935)=6),2,IF(OR(MONTH($C935)=7,MONTH($C935)=8,MONTH($C935)=9),3,IF(OR(MONTH($C935)=10,MONTH($C935)=11,MONTH($C935)=12),4)))))</f>
        <v/>
      </c>
      <c r="Z935" s="447" t="str">
        <f>IF(C935="","","Ngày  "&amp;DAY(C935)&amp; "  "&amp;"Tháng  "&amp;MONTH(C935) &amp;"  "&amp;"Năm"&amp;"  " &amp;YEAR(C935))</f>
        <v/>
      </c>
      <c r="AA935" s="169"/>
      <c r="AB935" s="169"/>
      <c r="AC935" s="169"/>
      <c r="AD935" s="169"/>
      <c r="AE935" s="447" t="str">
        <f t="shared" si="35"/>
        <v/>
      </c>
      <c r="AF935" s="169"/>
      <c r="AG935" s="169"/>
    </row>
    <row r="936" spans="2:33" x14ac:dyDescent="0.25">
      <c r="B936" s="169"/>
      <c r="C936" s="170"/>
      <c r="D936" s="443"/>
      <c r="E936" s="169"/>
      <c r="F936" s="171"/>
      <c r="G936" s="169"/>
      <c r="H936" s="169"/>
      <c r="I936" s="172"/>
      <c r="J936" s="172"/>
      <c r="K936" s="173"/>
      <c r="L936" s="173"/>
      <c r="M936" s="173"/>
      <c r="N936" s="174"/>
      <c r="O936" s="444">
        <f t="shared" si="36"/>
        <v>0</v>
      </c>
      <c r="P936" s="169"/>
      <c r="Q936" s="436"/>
      <c r="R936" s="436"/>
      <c r="S936" s="445" t="str">
        <f>IFERROR(IF(R936="",VLOOKUP(Q936,DMKH_NCC!$C$7:$G$150,3,0),VLOOKUP(R936,DMKH_NCC!$C$7:$G$150,3,0)),"")</f>
        <v/>
      </c>
      <c r="T936" s="445" t="str">
        <f>IFERROR(IF(R936="",VLOOKUP(Q936,DMKH_NCC!$C$7:$G$150,4,0),VLOOKUP(R936,DMKH_NCC!$C$7:$G$150,4,0)),"")</f>
        <v/>
      </c>
      <c r="U936" s="446" t="str">
        <f>IFERROR(IF(R936="",VLOOKUP(Q936,DMKH_NCC!$C$7:$G$150,5,0),VLOOKUP(R936,DMKH_NCC!$C$7:$G$150,5,0)),"")</f>
        <v/>
      </c>
      <c r="V936" s="169"/>
      <c r="W936" s="169"/>
      <c r="X936" s="171"/>
      <c r="Y936" s="447" t="str">
        <f>IF($G936="","",IF(OR(MONTH($C936)=1,MONTH($C936)=2,MONTH($C936)=3),1,IF(OR(MONTH($C936)=4,MONTH($C936)=5,MONTH($C936)=6),2,IF(OR(MONTH($C936)=7,MONTH($C936)=8,MONTH($C936)=9),3,IF(OR(MONTH($C936)=10,MONTH($C936)=11,MONTH($C936)=12),4)))))</f>
        <v/>
      </c>
      <c r="Z936" s="447" t="str">
        <f>IF(C936="","","Ngày  "&amp;DAY(C936)&amp; "  "&amp;"Tháng  "&amp;MONTH(C936) &amp;"  "&amp;"Năm"&amp;"  " &amp;YEAR(C936))</f>
        <v/>
      </c>
      <c r="AA936" s="169"/>
      <c r="AB936" s="169"/>
      <c r="AC936" s="169"/>
      <c r="AD936" s="169"/>
      <c r="AE936" s="447" t="str">
        <f t="shared" si="35"/>
        <v/>
      </c>
      <c r="AF936" s="169"/>
      <c r="AG936" s="169"/>
    </row>
    <row r="937" spans="2:33" x14ac:dyDescent="0.25">
      <c r="B937" s="169"/>
      <c r="C937" s="170"/>
      <c r="D937" s="443"/>
      <c r="E937" s="169"/>
      <c r="F937" s="171"/>
      <c r="G937" s="169"/>
      <c r="H937" s="169"/>
      <c r="I937" s="172"/>
      <c r="J937" s="172"/>
      <c r="K937" s="173"/>
      <c r="L937" s="173"/>
      <c r="M937" s="173"/>
      <c r="N937" s="174"/>
      <c r="O937" s="444">
        <f t="shared" si="36"/>
        <v>0</v>
      </c>
      <c r="P937" s="169"/>
      <c r="Q937" s="436"/>
      <c r="R937" s="436"/>
      <c r="S937" s="445" t="str">
        <f>IFERROR(IF(R937="",VLOOKUP(Q937,DMKH_NCC!$C$7:$G$150,3,0),VLOOKUP(R937,DMKH_NCC!$C$7:$G$150,3,0)),"")</f>
        <v/>
      </c>
      <c r="T937" s="445" t="str">
        <f>IFERROR(IF(R937="",VLOOKUP(Q937,DMKH_NCC!$C$7:$G$150,4,0),VLOOKUP(R937,DMKH_NCC!$C$7:$G$150,4,0)),"")</f>
        <v/>
      </c>
      <c r="U937" s="446" t="str">
        <f>IFERROR(IF(R937="",VLOOKUP(Q937,DMKH_NCC!$C$7:$G$150,5,0),VLOOKUP(R937,DMKH_NCC!$C$7:$G$150,5,0)),"")</f>
        <v/>
      </c>
      <c r="V937" s="169"/>
      <c r="W937" s="169"/>
      <c r="X937" s="171"/>
      <c r="Y937" s="447" t="str">
        <f>IF($G937="","",IF(OR(MONTH($C937)=1,MONTH($C937)=2,MONTH($C937)=3),1,IF(OR(MONTH($C937)=4,MONTH($C937)=5,MONTH($C937)=6),2,IF(OR(MONTH($C937)=7,MONTH($C937)=8,MONTH($C937)=9),3,IF(OR(MONTH($C937)=10,MONTH($C937)=11,MONTH($C937)=12),4)))))</f>
        <v/>
      </c>
      <c r="Z937" s="447" t="str">
        <f>IF(C937="","","Ngày  "&amp;DAY(C937)&amp; "  "&amp;"Tháng  "&amp;MONTH(C937) &amp;"  "&amp;"Năm"&amp;"  " &amp;YEAR(C937))</f>
        <v/>
      </c>
      <c r="AA937" s="169"/>
      <c r="AB937" s="169"/>
      <c r="AC937" s="169"/>
      <c r="AD937" s="169"/>
      <c r="AE937" s="447" t="str">
        <f t="shared" si="35"/>
        <v/>
      </c>
      <c r="AF937" s="169"/>
      <c r="AG937" s="169"/>
    </row>
    <row r="938" spans="2:33" x14ac:dyDescent="0.25">
      <c r="B938" s="169"/>
      <c r="C938" s="170"/>
      <c r="D938" s="443"/>
      <c r="E938" s="169"/>
      <c r="F938" s="171"/>
      <c r="G938" s="169"/>
      <c r="H938" s="169"/>
      <c r="I938" s="172"/>
      <c r="J938" s="172"/>
      <c r="K938" s="173"/>
      <c r="L938" s="173"/>
      <c r="M938" s="173"/>
      <c r="N938" s="174"/>
      <c r="O938" s="444">
        <f t="shared" si="36"/>
        <v>0</v>
      </c>
      <c r="P938" s="169"/>
      <c r="Q938" s="436"/>
      <c r="R938" s="436"/>
      <c r="S938" s="445" t="str">
        <f>IFERROR(IF(R938="",VLOOKUP(Q938,DMKH_NCC!$C$7:$G$150,3,0),VLOOKUP(R938,DMKH_NCC!$C$7:$G$150,3,0)),"")</f>
        <v/>
      </c>
      <c r="T938" s="445" t="str">
        <f>IFERROR(IF(R938="",VLOOKUP(Q938,DMKH_NCC!$C$7:$G$150,4,0),VLOOKUP(R938,DMKH_NCC!$C$7:$G$150,4,0)),"")</f>
        <v/>
      </c>
      <c r="U938" s="446" t="str">
        <f>IFERROR(IF(R938="",VLOOKUP(Q938,DMKH_NCC!$C$7:$G$150,5,0),VLOOKUP(R938,DMKH_NCC!$C$7:$G$150,5,0)),"")</f>
        <v/>
      </c>
      <c r="V938" s="169"/>
      <c r="W938" s="169"/>
      <c r="X938" s="171"/>
      <c r="Y938" s="447" t="str">
        <f>IF($G938="","",IF(OR(MONTH($C938)=1,MONTH($C938)=2,MONTH($C938)=3),1,IF(OR(MONTH($C938)=4,MONTH($C938)=5,MONTH($C938)=6),2,IF(OR(MONTH($C938)=7,MONTH($C938)=8,MONTH($C938)=9),3,IF(OR(MONTH($C938)=10,MONTH($C938)=11,MONTH($C938)=12),4)))))</f>
        <v/>
      </c>
      <c r="Z938" s="447" t="str">
        <f>IF(C938="","","Ngày  "&amp;DAY(C938)&amp; "  "&amp;"Tháng  "&amp;MONTH(C938) &amp;"  "&amp;"Năm"&amp;"  " &amp;YEAR(C938))</f>
        <v/>
      </c>
      <c r="AA938" s="169"/>
      <c r="AB938" s="169"/>
      <c r="AC938" s="169"/>
      <c r="AD938" s="169"/>
      <c r="AE938" s="447" t="str">
        <f t="shared" si="35"/>
        <v/>
      </c>
      <c r="AF938" s="169"/>
      <c r="AG938" s="169"/>
    </row>
    <row r="939" spans="2:33" x14ac:dyDescent="0.25">
      <c r="B939" s="169"/>
      <c r="C939" s="170"/>
      <c r="D939" s="443"/>
      <c r="E939" s="169"/>
      <c r="F939" s="171"/>
      <c r="G939" s="169"/>
      <c r="H939" s="169"/>
      <c r="I939" s="172"/>
      <c r="J939" s="172"/>
      <c r="K939" s="173"/>
      <c r="L939" s="173"/>
      <c r="M939" s="173"/>
      <c r="N939" s="174"/>
      <c r="O939" s="444">
        <f t="shared" si="36"/>
        <v>0</v>
      </c>
      <c r="P939" s="169"/>
      <c r="Q939" s="436"/>
      <c r="R939" s="436"/>
      <c r="S939" s="445" t="str">
        <f>IFERROR(IF(R939="",VLOOKUP(Q939,DMKH_NCC!$C$7:$G$150,3,0),VLOOKUP(R939,DMKH_NCC!$C$7:$G$150,3,0)),"")</f>
        <v/>
      </c>
      <c r="T939" s="445" t="str">
        <f>IFERROR(IF(R939="",VLOOKUP(Q939,DMKH_NCC!$C$7:$G$150,4,0),VLOOKUP(R939,DMKH_NCC!$C$7:$G$150,4,0)),"")</f>
        <v/>
      </c>
      <c r="U939" s="446" t="str">
        <f>IFERROR(IF(R939="",VLOOKUP(Q939,DMKH_NCC!$C$7:$G$150,5,0),VLOOKUP(R939,DMKH_NCC!$C$7:$G$150,5,0)),"")</f>
        <v/>
      </c>
      <c r="V939" s="169"/>
      <c r="W939" s="169"/>
      <c r="X939" s="171"/>
      <c r="Y939" s="447" t="str">
        <f>IF($G939="","",IF(OR(MONTH($C939)=1,MONTH($C939)=2,MONTH($C939)=3),1,IF(OR(MONTH($C939)=4,MONTH($C939)=5,MONTH($C939)=6),2,IF(OR(MONTH($C939)=7,MONTH($C939)=8,MONTH($C939)=9),3,IF(OR(MONTH($C939)=10,MONTH($C939)=11,MONTH($C939)=12),4)))))</f>
        <v/>
      </c>
      <c r="Z939" s="447" t="str">
        <f>IF(C939="","","Ngày  "&amp;DAY(C939)&amp; "  "&amp;"Tháng  "&amp;MONTH(C939) &amp;"  "&amp;"Năm"&amp;"  " &amp;YEAR(C939))</f>
        <v/>
      </c>
      <c r="AA939" s="169"/>
      <c r="AB939" s="169"/>
      <c r="AC939" s="169"/>
      <c r="AD939" s="169"/>
      <c r="AE939" s="447" t="str">
        <f t="shared" si="35"/>
        <v/>
      </c>
      <c r="AF939" s="169"/>
      <c r="AG939" s="169"/>
    </row>
    <row r="940" spans="2:33" x14ac:dyDescent="0.25">
      <c r="B940" s="169"/>
      <c r="C940" s="170"/>
      <c r="D940" s="443"/>
      <c r="E940" s="169"/>
      <c r="F940" s="171"/>
      <c r="G940" s="169"/>
      <c r="H940" s="169"/>
      <c r="I940" s="172"/>
      <c r="J940" s="172"/>
      <c r="K940" s="173"/>
      <c r="L940" s="173"/>
      <c r="M940" s="173"/>
      <c r="N940" s="174"/>
      <c r="O940" s="444">
        <f t="shared" si="36"/>
        <v>0</v>
      </c>
      <c r="P940" s="169"/>
      <c r="Q940" s="436"/>
      <c r="R940" s="436"/>
      <c r="S940" s="445" t="str">
        <f>IFERROR(IF(R940="",VLOOKUP(Q940,DMKH_NCC!$C$7:$G$150,3,0),VLOOKUP(R940,DMKH_NCC!$C$7:$G$150,3,0)),"")</f>
        <v/>
      </c>
      <c r="T940" s="445" t="str">
        <f>IFERROR(IF(R940="",VLOOKUP(Q940,DMKH_NCC!$C$7:$G$150,4,0),VLOOKUP(R940,DMKH_NCC!$C$7:$G$150,4,0)),"")</f>
        <v/>
      </c>
      <c r="U940" s="446" t="str">
        <f>IFERROR(IF(R940="",VLOOKUP(Q940,DMKH_NCC!$C$7:$G$150,5,0),VLOOKUP(R940,DMKH_NCC!$C$7:$G$150,5,0)),"")</f>
        <v/>
      </c>
      <c r="V940" s="169"/>
      <c r="W940" s="169"/>
      <c r="X940" s="171"/>
      <c r="Y940" s="447" t="str">
        <f>IF($G940="","",IF(OR(MONTH($C940)=1,MONTH($C940)=2,MONTH($C940)=3),1,IF(OR(MONTH($C940)=4,MONTH($C940)=5,MONTH($C940)=6),2,IF(OR(MONTH($C940)=7,MONTH($C940)=8,MONTH($C940)=9),3,IF(OR(MONTH($C940)=10,MONTH($C940)=11,MONTH($C940)=12),4)))))</f>
        <v/>
      </c>
      <c r="Z940" s="447" t="str">
        <f>IF(C940="","","Ngày  "&amp;DAY(C940)&amp; "  "&amp;"Tháng  "&amp;MONTH(C940) &amp;"  "&amp;"Năm"&amp;"  " &amp;YEAR(C940))</f>
        <v/>
      </c>
      <c r="AA940" s="169"/>
      <c r="AB940" s="169"/>
      <c r="AC940" s="169"/>
      <c r="AD940" s="169"/>
      <c r="AE940" s="447" t="str">
        <f t="shared" si="35"/>
        <v/>
      </c>
      <c r="AF940" s="169"/>
      <c r="AG940" s="169"/>
    </row>
    <row r="941" spans="2:33" x14ac:dyDescent="0.25">
      <c r="B941" s="169"/>
      <c r="C941" s="170"/>
      <c r="D941" s="443"/>
      <c r="E941" s="169"/>
      <c r="F941" s="171"/>
      <c r="G941" s="169"/>
      <c r="H941" s="169"/>
      <c r="I941" s="172"/>
      <c r="J941" s="172"/>
      <c r="K941" s="173"/>
      <c r="L941" s="173"/>
      <c r="M941" s="173"/>
      <c r="N941" s="174"/>
      <c r="O941" s="444">
        <f t="shared" si="36"/>
        <v>0</v>
      </c>
      <c r="P941" s="169"/>
      <c r="Q941" s="436"/>
      <c r="R941" s="436"/>
      <c r="S941" s="445" t="str">
        <f>IFERROR(IF(R941="",VLOOKUP(Q941,DMKH_NCC!$C$7:$G$150,3,0),VLOOKUP(R941,DMKH_NCC!$C$7:$G$150,3,0)),"")</f>
        <v/>
      </c>
      <c r="T941" s="445" t="str">
        <f>IFERROR(IF(R941="",VLOOKUP(Q941,DMKH_NCC!$C$7:$G$150,4,0),VLOOKUP(R941,DMKH_NCC!$C$7:$G$150,4,0)),"")</f>
        <v/>
      </c>
      <c r="U941" s="446" t="str">
        <f>IFERROR(IF(R941="",VLOOKUP(Q941,DMKH_NCC!$C$7:$G$150,5,0),VLOOKUP(R941,DMKH_NCC!$C$7:$G$150,5,0)),"")</f>
        <v/>
      </c>
      <c r="V941" s="169"/>
      <c r="W941" s="169"/>
      <c r="X941" s="171"/>
      <c r="Y941" s="447" t="str">
        <f>IF($G941="","",IF(OR(MONTH($C941)=1,MONTH($C941)=2,MONTH($C941)=3),1,IF(OR(MONTH($C941)=4,MONTH($C941)=5,MONTH($C941)=6),2,IF(OR(MONTH($C941)=7,MONTH($C941)=8,MONTH($C941)=9),3,IF(OR(MONTH($C941)=10,MONTH($C941)=11,MONTH($C941)=12),4)))))</f>
        <v/>
      </c>
      <c r="Z941" s="447" t="str">
        <f>IF(C941="","","Ngày  "&amp;DAY(C941)&amp; "  "&amp;"Tháng  "&amp;MONTH(C941) &amp;"  "&amp;"Năm"&amp;"  " &amp;YEAR(C941))</f>
        <v/>
      </c>
      <c r="AA941" s="169"/>
      <c r="AB941" s="169"/>
      <c r="AC941" s="169"/>
      <c r="AD941" s="169"/>
      <c r="AE941" s="447" t="str">
        <f t="shared" si="35"/>
        <v/>
      </c>
      <c r="AF941" s="169"/>
      <c r="AG941" s="169"/>
    </row>
    <row r="942" spans="2:33" x14ac:dyDescent="0.25">
      <c r="B942" s="169"/>
      <c r="C942" s="170"/>
      <c r="D942" s="443"/>
      <c r="E942" s="169"/>
      <c r="F942" s="171"/>
      <c r="G942" s="169"/>
      <c r="H942" s="169"/>
      <c r="I942" s="172"/>
      <c r="J942" s="172"/>
      <c r="K942" s="173"/>
      <c r="L942" s="173"/>
      <c r="M942" s="173"/>
      <c r="N942" s="174"/>
      <c r="O942" s="444">
        <f t="shared" si="36"/>
        <v>0</v>
      </c>
      <c r="P942" s="169"/>
      <c r="Q942" s="436"/>
      <c r="R942" s="436"/>
      <c r="S942" s="445" t="str">
        <f>IFERROR(IF(R942="",VLOOKUP(Q942,DMKH_NCC!$C$7:$G$150,3,0),VLOOKUP(R942,DMKH_NCC!$C$7:$G$150,3,0)),"")</f>
        <v/>
      </c>
      <c r="T942" s="445" t="str">
        <f>IFERROR(IF(R942="",VLOOKUP(Q942,DMKH_NCC!$C$7:$G$150,4,0),VLOOKUP(R942,DMKH_NCC!$C$7:$G$150,4,0)),"")</f>
        <v/>
      </c>
      <c r="U942" s="446" t="str">
        <f>IFERROR(IF(R942="",VLOOKUP(Q942,DMKH_NCC!$C$7:$G$150,5,0),VLOOKUP(R942,DMKH_NCC!$C$7:$G$150,5,0)),"")</f>
        <v/>
      </c>
      <c r="V942" s="169"/>
      <c r="W942" s="169"/>
      <c r="X942" s="171"/>
      <c r="Y942" s="447" t="str">
        <f>IF($G942="","",IF(OR(MONTH($C942)=1,MONTH($C942)=2,MONTH($C942)=3),1,IF(OR(MONTH($C942)=4,MONTH($C942)=5,MONTH($C942)=6),2,IF(OR(MONTH($C942)=7,MONTH($C942)=8,MONTH($C942)=9),3,IF(OR(MONTH($C942)=10,MONTH($C942)=11,MONTH($C942)=12),4)))))</f>
        <v/>
      </c>
      <c r="Z942" s="447" t="str">
        <f>IF(C942="","","Ngày  "&amp;DAY(C942)&amp; "  "&amp;"Tháng  "&amp;MONTH(C942) &amp;"  "&amp;"Năm"&amp;"  " &amp;YEAR(C942))</f>
        <v/>
      </c>
      <c r="AA942" s="169"/>
      <c r="AB942" s="169"/>
      <c r="AC942" s="169"/>
      <c r="AD942" s="169"/>
      <c r="AE942" s="447" t="str">
        <f t="shared" si="35"/>
        <v/>
      </c>
      <c r="AF942" s="169"/>
      <c r="AG942" s="169"/>
    </row>
    <row r="943" spans="2:33" x14ac:dyDescent="0.25">
      <c r="B943" s="169"/>
      <c r="C943" s="170"/>
      <c r="D943" s="443"/>
      <c r="E943" s="169"/>
      <c r="F943" s="171"/>
      <c r="G943" s="169"/>
      <c r="H943" s="169"/>
      <c r="I943" s="172"/>
      <c r="J943" s="172"/>
      <c r="K943" s="173"/>
      <c r="L943" s="173"/>
      <c r="M943" s="173"/>
      <c r="N943" s="174"/>
      <c r="O943" s="444">
        <f t="shared" si="36"/>
        <v>0</v>
      </c>
      <c r="P943" s="169"/>
      <c r="Q943" s="436"/>
      <c r="R943" s="436"/>
      <c r="S943" s="445" t="str">
        <f>IFERROR(IF(R943="",VLOOKUP(Q943,DMKH_NCC!$C$7:$G$150,3,0),VLOOKUP(R943,DMKH_NCC!$C$7:$G$150,3,0)),"")</f>
        <v/>
      </c>
      <c r="T943" s="445" t="str">
        <f>IFERROR(IF(R943="",VLOOKUP(Q943,DMKH_NCC!$C$7:$G$150,4,0),VLOOKUP(R943,DMKH_NCC!$C$7:$G$150,4,0)),"")</f>
        <v/>
      </c>
      <c r="U943" s="446" t="str">
        <f>IFERROR(IF(R943="",VLOOKUP(Q943,DMKH_NCC!$C$7:$G$150,5,0),VLOOKUP(R943,DMKH_NCC!$C$7:$G$150,5,0)),"")</f>
        <v/>
      </c>
      <c r="V943" s="169"/>
      <c r="W943" s="169"/>
      <c r="X943" s="171"/>
      <c r="Y943" s="447" t="str">
        <f>IF($G943="","",IF(OR(MONTH($C943)=1,MONTH($C943)=2,MONTH($C943)=3),1,IF(OR(MONTH($C943)=4,MONTH($C943)=5,MONTH($C943)=6),2,IF(OR(MONTH($C943)=7,MONTH($C943)=8,MONTH($C943)=9),3,IF(OR(MONTH($C943)=10,MONTH($C943)=11,MONTH($C943)=12),4)))))</f>
        <v/>
      </c>
      <c r="Z943" s="447" t="str">
        <f>IF(C943="","","Ngày  "&amp;DAY(C943)&amp; "  "&amp;"Tháng  "&amp;MONTH(C943) &amp;"  "&amp;"Năm"&amp;"  " &amp;YEAR(C943))</f>
        <v/>
      </c>
      <c r="AA943" s="169"/>
      <c r="AB943" s="169"/>
      <c r="AC943" s="169"/>
      <c r="AD943" s="169"/>
      <c r="AE943" s="447" t="str">
        <f t="shared" si="35"/>
        <v/>
      </c>
      <c r="AF943" s="169"/>
      <c r="AG943" s="169"/>
    </row>
    <row r="944" spans="2:33" x14ac:dyDescent="0.25">
      <c r="B944" s="169"/>
      <c r="C944" s="170"/>
      <c r="D944" s="443"/>
      <c r="E944" s="169"/>
      <c r="F944" s="171"/>
      <c r="G944" s="169"/>
      <c r="H944" s="169"/>
      <c r="I944" s="172"/>
      <c r="J944" s="172"/>
      <c r="K944" s="173"/>
      <c r="L944" s="173"/>
      <c r="M944" s="173"/>
      <c r="N944" s="174"/>
      <c r="O944" s="444">
        <f t="shared" si="36"/>
        <v>0</v>
      </c>
      <c r="P944" s="169"/>
      <c r="Q944" s="436"/>
      <c r="R944" s="436"/>
      <c r="S944" s="445" t="str">
        <f>IFERROR(IF(R944="",VLOOKUP(Q944,DMKH_NCC!$C$7:$G$150,3,0),VLOOKUP(R944,DMKH_NCC!$C$7:$G$150,3,0)),"")</f>
        <v/>
      </c>
      <c r="T944" s="445" t="str">
        <f>IFERROR(IF(R944="",VLOOKUP(Q944,DMKH_NCC!$C$7:$G$150,4,0),VLOOKUP(R944,DMKH_NCC!$C$7:$G$150,4,0)),"")</f>
        <v/>
      </c>
      <c r="U944" s="446" t="str">
        <f>IFERROR(IF(R944="",VLOOKUP(Q944,DMKH_NCC!$C$7:$G$150,5,0),VLOOKUP(R944,DMKH_NCC!$C$7:$G$150,5,0)),"")</f>
        <v/>
      </c>
      <c r="V944" s="169"/>
      <c r="W944" s="169"/>
      <c r="X944" s="171"/>
      <c r="Y944" s="447" t="str">
        <f>IF($G944="","",IF(OR(MONTH($C944)=1,MONTH($C944)=2,MONTH($C944)=3),1,IF(OR(MONTH($C944)=4,MONTH($C944)=5,MONTH($C944)=6),2,IF(OR(MONTH($C944)=7,MONTH($C944)=8,MONTH($C944)=9),3,IF(OR(MONTH($C944)=10,MONTH($C944)=11,MONTH($C944)=12),4)))))</f>
        <v/>
      </c>
      <c r="Z944" s="447" t="str">
        <f>IF(C944="","","Ngày  "&amp;DAY(C944)&amp; "  "&amp;"Tháng  "&amp;MONTH(C944) &amp;"  "&amp;"Năm"&amp;"  " &amp;YEAR(C944))</f>
        <v/>
      </c>
      <c r="AA944" s="169"/>
      <c r="AB944" s="169"/>
      <c r="AC944" s="169"/>
      <c r="AD944" s="169"/>
      <c r="AE944" s="447" t="str">
        <f t="shared" si="35"/>
        <v/>
      </c>
      <c r="AF944" s="169"/>
      <c r="AG944" s="169"/>
    </row>
    <row r="945" spans="2:33" x14ac:dyDescent="0.25">
      <c r="B945" s="169"/>
      <c r="C945" s="170"/>
      <c r="D945" s="443"/>
      <c r="E945" s="169"/>
      <c r="F945" s="171"/>
      <c r="G945" s="169"/>
      <c r="H945" s="169"/>
      <c r="I945" s="172"/>
      <c r="J945" s="172"/>
      <c r="K945" s="173"/>
      <c r="L945" s="173"/>
      <c r="M945" s="173"/>
      <c r="N945" s="174"/>
      <c r="O945" s="444">
        <f t="shared" si="36"/>
        <v>0</v>
      </c>
      <c r="P945" s="169"/>
      <c r="Q945" s="436"/>
      <c r="R945" s="436"/>
      <c r="S945" s="445" t="str">
        <f>IFERROR(IF(R945="",VLOOKUP(Q945,DMKH_NCC!$C$7:$G$150,3,0),VLOOKUP(R945,DMKH_NCC!$C$7:$G$150,3,0)),"")</f>
        <v/>
      </c>
      <c r="T945" s="445" t="str">
        <f>IFERROR(IF(R945="",VLOOKUP(Q945,DMKH_NCC!$C$7:$G$150,4,0),VLOOKUP(R945,DMKH_NCC!$C$7:$G$150,4,0)),"")</f>
        <v/>
      </c>
      <c r="U945" s="446" t="str">
        <f>IFERROR(IF(R945="",VLOOKUP(Q945,DMKH_NCC!$C$7:$G$150,5,0),VLOOKUP(R945,DMKH_NCC!$C$7:$G$150,5,0)),"")</f>
        <v/>
      </c>
      <c r="V945" s="169"/>
      <c r="W945" s="169"/>
      <c r="X945" s="171"/>
      <c r="Y945" s="447" t="str">
        <f>IF($G945="","",IF(OR(MONTH($C945)=1,MONTH($C945)=2,MONTH($C945)=3),1,IF(OR(MONTH($C945)=4,MONTH($C945)=5,MONTH($C945)=6),2,IF(OR(MONTH($C945)=7,MONTH($C945)=8,MONTH($C945)=9),3,IF(OR(MONTH($C945)=10,MONTH($C945)=11,MONTH($C945)=12),4)))))</f>
        <v/>
      </c>
      <c r="Z945" s="447" t="str">
        <f>IF(C945="","","Ngày  "&amp;DAY(C945)&amp; "  "&amp;"Tháng  "&amp;MONTH(C945) &amp;"  "&amp;"Năm"&amp;"  " &amp;YEAR(C945))</f>
        <v/>
      </c>
      <c r="AA945" s="169"/>
      <c r="AB945" s="169"/>
      <c r="AC945" s="169"/>
      <c r="AD945" s="169"/>
      <c r="AE945" s="447" t="str">
        <f t="shared" si="35"/>
        <v/>
      </c>
      <c r="AF945" s="169"/>
      <c r="AG945" s="169"/>
    </row>
    <row r="946" spans="2:33" x14ac:dyDescent="0.25">
      <c r="B946" s="169"/>
      <c r="C946" s="170"/>
      <c r="D946" s="443"/>
      <c r="E946" s="169"/>
      <c r="F946" s="171"/>
      <c r="G946" s="169"/>
      <c r="H946" s="169"/>
      <c r="I946" s="172"/>
      <c r="J946" s="172"/>
      <c r="K946" s="173"/>
      <c r="L946" s="173"/>
      <c r="M946" s="173"/>
      <c r="N946" s="174"/>
      <c r="O946" s="444">
        <f t="shared" si="36"/>
        <v>0</v>
      </c>
      <c r="P946" s="169"/>
      <c r="Q946" s="436"/>
      <c r="R946" s="436"/>
      <c r="S946" s="445" t="str">
        <f>IFERROR(IF(R946="",VLOOKUP(Q946,DMKH_NCC!$C$7:$G$150,3,0),VLOOKUP(R946,DMKH_NCC!$C$7:$G$150,3,0)),"")</f>
        <v/>
      </c>
      <c r="T946" s="445" t="str">
        <f>IFERROR(IF(R946="",VLOOKUP(Q946,DMKH_NCC!$C$7:$G$150,4,0),VLOOKUP(R946,DMKH_NCC!$C$7:$G$150,4,0)),"")</f>
        <v/>
      </c>
      <c r="U946" s="446" t="str">
        <f>IFERROR(IF(R946="",VLOOKUP(Q946,DMKH_NCC!$C$7:$G$150,5,0),VLOOKUP(R946,DMKH_NCC!$C$7:$G$150,5,0)),"")</f>
        <v/>
      </c>
      <c r="V946" s="169"/>
      <c r="W946" s="169"/>
      <c r="X946" s="171"/>
      <c r="Y946" s="447" t="str">
        <f>IF($G946="","",IF(OR(MONTH($C946)=1,MONTH($C946)=2,MONTH($C946)=3),1,IF(OR(MONTH($C946)=4,MONTH($C946)=5,MONTH($C946)=6),2,IF(OR(MONTH($C946)=7,MONTH($C946)=8,MONTH($C946)=9),3,IF(OR(MONTH($C946)=10,MONTH($C946)=11,MONTH($C946)=12),4)))))</f>
        <v/>
      </c>
      <c r="Z946" s="447" t="str">
        <f>IF(C946="","","Ngày  "&amp;DAY(C946)&amp; "  "&amp;"Tháng  "&amp;MONTH(C946) &amp;"  "&amp;"Năm"&amp;"  " &amp;YEAR(C946))</f>
        <v/>
      </c>
      <c r="AA946" s="169"/>
      <c r="AB946" s="169"/>
      <c r="AC946" s="169"/>
      <c r="AD946" s="169"/>
      <c r="AE946" s="447" t="str">
        <f t="shared" si="35"/>
        <v/>
      </c>
      <c r="AF946" s="169"/>
      <c r="AG946" s="169"/>
    </row>
    <row r="947" spans="2:33" x14ac:dyDescent="0.25">
      <c r="B947" s="169"/>
      <c r="C947" s="170"/>
      <c r="D947" s="443"/>
      <c r="E947" s="169"/>
      <c r="F947" s="171"/>
      <c r="G947" s="169"/>
      <c r="H947" s="169"/>
      <c r="I947" s="172"/>
      <c r="J947" s="172"/>
      <c r="K947" s="173"/>
      <c r="L947" s="173"/>
      <c r="M947" s="173"/>
      <c r="N947" s="174"/>
      <c r="O947" s="444">
        <f t="shared" si="36"/>
        <v>0</v>
      </c>
      <c r="P947" s="169"/>
      <c r="Q947" s="436"/>
      <c r="R947" s="436"/>
      <c r="S947" s="445" t="str">
        <f>IFERROR(IF(R947="",VLOOKUP(Q947,DMKH_NCC!$C$7:$G$150,3,0),VLOOKUP(R947,DMKH_NCC!$C$7:$G$150,3,0)),"")</f>
        <v/>
      </c>
      <c r="T947" s="445" t="str">
        <f>IFERROR(IF(R947="",VLOOKUP(Q947,DMKH_NCC!$C$7:$G$150,4,0),VLOOKUP(R947,DMKH_NCC!$C$7:$G$150,4,0)),"")</f>
        <v/>
      </c>
      <c r="U947" s="446" t="str">
        <f>IFERROR(IF(R947="",VLOOKUP(Q947,DMKH_NCC!$C$7:$G$150,5,0),VLOOKUP(R947,DMKH_NCC!$C$7:$G$150,5,0)),"")</f>
        <v/>
      </c>
      <c r="V947" s="169"/>
      <c r="W947" s="169"/>
      <c r="X947" s="171"/>
      <c r="Y947" s="447" t="str">
        <f>IF($G947="","",IF(OR(MONTH($C947)=1,MONTH($C947)=2,MONTH($C947)=3),1,IF(OR(MONTH($C947)=4,MONTH($C947)=5,MONTH($C947)=6),2,IF(OR(MONTH($C947)=7,MONTH($C947)=8,MONTH($C947)=9),3,IF(OR(MONTH($C947)=10,MONTH($C947)=11,MONTH($C947)=12),4)))))</f>
        <v/>
      </c>
      <c r="Z947" s="447" t="str">
        <f>IF(C947="","","Ngày  "&amp;DAY(C947)&amp; "  "&amp;"Tháng  "&amp;MONTH(C947) &amp;"  "&amp;"Năm"&amp;"  " &amp;YEAR(C947))</f>
        <v/>
      </c>
      <c r="AA947" s="169"/>
      <c r="AB947" s="169"/>
      <c r="AC947" s="169"/>
      <c r="AD947" s="169"/>
      <c r="AE947" s="447" t="str">
        <f t="shared" si="35"/>
        <v/>
      </c>
      <c r="AF947" s="169"/>
      <c r="AG947" s="169"/>
    </row>
    <row r="948" spans="2:33" x14ac:dyDescent="0.25">
      <c r="B948" s="169"/>
      <c r="C948" s="170"/>
      <c r="D948" s="443"/>
      <c r="E948" s="169"/>
      <c r="F948" s="171"/>
      <c r="G948" s="169"/>
      <c r="H948" s="169"/>
      <c r="I948" s="172"/>
      <c r="J948" s="172"/>
      <c r="K948" s="173"/>
      <c r="L948" s="173"/>
      <c r="M948" s="173"/>
      <c r="N948" s="174"/>
      <c r="O948" s="444">
        <f t="shared" si="36"/>
        <v>0</v>
      </c>
      <c r="P948" s="169"/>
      <c r="Q948" s="436"/>
      <c r="R948" s="436"/>
      <c r="S948" s="445" t="str">
        <f>IFERROR(IF(R948="",VLOOKUP(Q948,DMKH_NCC!$C$7:$G$150,3,0),VLOOKUP(R948,DMKH_NCC!$C$7:$G$150,3,0)),"")</f>
        <v/>
      </c>
      <c r="T948" s="445" t="str">
        <f>IFERROR(IF(R948="",VLOOKUP(Q948,DMKH_NCC!$C$7:$G$150,4,0),VLOOKUP(R948,DMKH_NCC!$C$7:$G$150,4,0)),"")</f>
        <v/>
      </c>
      <c r="U948" s="446" t="str">
        <f>IFERROR(IF(R948="",VLOOKUP(Q948,DMKH_NCC!$C$7:$G$150,5,0),VLOOKUP(R948,DMKH_NCC!$C$7:$G$150,5,0)),"")</f>
        <v/>
      </c>
      <c r="V948" s="169"/>
      <c r="W948" s="169"/>
      <c r="X948" s="171"/>
      <c r="Y948" s="447" t="str">
        <f>IF($G948="","",IF(OR(MONTH($C948)=1,MONTH($C948)=2,MONTH($C948)=3),1,IF(OR(MONTH($C948)=4,MONTH($C948)=5,MONTH($C948)=6),2,IF(OR(MONTH($C948)=7,MONTH($C948)=8,MONTH($C948)=9),3,IF(OR(MONTH($C948)=10,MONTH($C948)=11,MONTH($C948)=12),4)))))</f>
        <v/>
      </c>
      <c r="Z948" s="447" t="str">
        <f>IF(C948="","","Ngày  "&amp;DAY(C948)&amp; "  "&amp;"Tháng  "&amp;MONTH(C948) &amp;"  "&amp;"Năm"&amp;"  " &amp;YEAR(C948))</f>
        <v/>
      </c>
      <c r="AA948" s="169"/>
      <c r="AB948" s="169"/>
      <c r="AC948" s="169"/>
      <c r="AD948" s="169"/>
      <c r="AE948" s="447" t="str">
        <f t="shared" si="35"/>
        <v/>
      </c>
      <c r="AF948" s="169"/>
      <c r="AG948" s="169"/>
    </row>
    <row r="949" spans="2:33" x14ac:dyDescent="0.25">
      <c r="B949" s="169"/>
      <c r="C949" s="170"/>
      <c r="D949" s="443"/>
      <c r="E949" s="169"/>
      <c r="F949" s="171"/>
      <c r="G949" s="169"/>
      <c r="H949" s="169"/>
      <c r="I949" s="172"/>
      <c r="J949" s="172"/>
      <c r="K949" s="173"/>
      <c r="L949" s="173"/>
      <c r="M949" s="173"/>
      <c r="N949" s="174"/>
      <c r="O949" s="444">
        <f t="shared" si="36"/>
        <v>0</v>
      </c>
      <c r="P949" s="169"/>
      <c r="Q949" s="436"/>
      <c r="R949" s="436"/>
      <c r="S949" s="445" t="str">
        <f>IFERROR(IF(R949="",VLOOKUP(Q949,DMKH_NCC!$C$7:$G$150,3,0),VLOOKUP(R949,DMKH_NCC!$C$7:$G$150,3,0)),"")</f>
        <v/>
      </c>
      <c r="T949" s="445" t="str">
        <f>IFERROR(IF(R949="",VLOOKUP(Q949,DMKH_NCC!$C$7:$G$150,4,0),VLOOKUP(R949,DMKH_NCC!$C$7:$G$150,4,0)),"")</f>
        <v/>
      </c>
      <c r="U949" s="446" t="str">
        <f>IFERROR(IF(R949="",VLOOKUP(Q949,DMKH_NCC!$C$7:$G$150,5,0),VLOOKUP(R949,DMKH_NCC!$C$7:$G$150,5,0)),"")</f>
        <v/>
      </c>
      <c r="V949" s="169"/>
      <c r="W949" s="169"/>
      <c r="X949" s="171"/>
      <c r="Y949" s="447" t="str">
        <f>IF($G949="","",IF(OR(MONTH($C949)=1,MONTH($C949)=2,MONTH($C949)=3),1,IF(OR(MONTH($C949)=4,MONTH($C949)=5,MONTH($C949)=6),2,IF(OR(MONTH($C949)=7,MONTH($C949)=8,MONTH($C949)=9),3,IF(OR(MONTH($C949)=10,MONTH($C949)=11,MONTH($C949)=12),4)))))</f>
        <v/>
      </c>
      <c r="Z949" s="447" t="str">
        <f>IF(C949="","","Ngày  "&amp;DAY(C949)&amp; "  "&amp;"Tháng  "&amp;MONTH(C949) &amp;"  "&amp;"Năm"&amp;"  " &amp;YEAR(C949))</f>
        <v/>
      </c>
      <c r="AA949" s="169"/>
      <c r="AB949" s="169"/>
      <c r="AC949" s="169"/>
      <c r="AD949" s="169"/>
      <c r="AE949" s="447" t="str">
        <f t="shared" si="35"/>
        <v/>
      </c>
      <c r="AF949" s="169"/>
      <c r="AG949" s="169"/>
    </row>
    <row r="950" spans="2:33" x14ac:dyDescent="0.25">
      <c r="B950" s="169"/>
      <c r="C950" s="170"/>
      <c r="D950" s="443"/>
      <c r="E950" s="169"/>
      <c r="F950" s="171"/>
      <c r="G950" s="169"/>
      <c r="H950" s="169"/>
      <c r="I950" s="172"/>
      <c r="J950" s="172"/>
      <c r="K950" s="173"/>
      <c r="L950" s="173"/>
      <c r="M950" s="173"/>
      <c r="N950" s="174"/>
      <c r="O950" s="444">
        <f t="shared" si="36"/>
        <v>0</v>
      </c>
      <c r="P950" s="169"/>
      <c r="Q950" s="436"/>
      <c r="R950" s="436"/>
      <c r="S950" s="445" t="str">
        <f>IFERROR(IF(R950="",VLOOKUP(Q950,DMKH_NCC!$C$7:$G$150,3,0),VLOOKUP(R950,DMKH_NCC!$C$7:$G$150,3,0)),"")</f>
        <v/>
      </c>
      <c r="T950" s="445" t="str">
        <f>IFERROR(IF(R950="",VLOOKUP(Q950,DMKH_NCC!$C$7:$G$150,4,0),VLOOKUP(R950,DMKH_NCC!$C$7:$G$150,4,0)),"")</f>
        <v/>
      </c>
      <c r="U950" s="446" t="str">
        <f>IFERROR(IF(R950="",VLOOKUP(Q950,DMKH_NCC!$C$7:$G$150,5,0),VLOOKUP(R950,DMKH_NCC!$C$7:$G$150,5,0)),"")</f>
        <v/>
      </c>
      <c r="V950" s="169"/>
      <c r="W950" s="169"/>
      <c r="X950" s="171"/>
      <c r="Y950" s="447" t="str">
        <f>IF($G950="","",IF(OR(MONTH($C950)=1,MONTH($C950)=2,MONTH($C950)=3),1,IF(OR(MONTH($C950)=4,MONTH($C950)=5,MONTH($C950)=6),2,IF(OR(MONTH($C950)=7,MONTH($C950)=8,MONTH($C950)=9),3,IF(OR(MONTH($C950)=10,MONTH($C950)=11,MONTH($C950)=12),4)))))</f>
        <v/>
      </c>
      <c r="Z950" s="447" t="str">
        <f>IF(C950="","","Ngày  "&amp;DAY(C950)&amp; "  "&amp;"Tháng  "&amp;MONTH(C950) &amp;"  "&amp;"Năm"&amp;"  " &amp;YEAR(C950))</f>
        <v/>
      </c>
      <c r="AA950" s="169"/>
      <c r="AB950" s="169"/>
      <c r="AC950" s="169"/>
      <c r="AD950" s="169"/>
      <c r="AE950" s="447" t="str">
        <f t="shared" si="35"/>
        <v/>
      </c>
      <c r="AF950" s="169"/>
      <c r="AG950" s="169"/>
    </row>
    <row r="951" spans="2:33" x14ac:dyDescent="0.25">
      <c r="B951" s="169"/>
      <c r="C951" s="170"/>
      <c r="D951" s="443"/>
      <c r="E951" s="169"/>
      <c r="F951" s="171"/>
      <c r="G951" s="169"/>
      <c r="H951" s="169"/>
      <c r="I951" s="172"/>
      <c r="J951" s="172"/>
      <c r="K951" s="173"/>
      <c r="L951" s="173"/>
      <c r="M951" s="173"/>
      <c r="N951" s="174"/>
      <c r="O951" s="444">
        <f t="shared" si="36"/>
        <v>0</v>
      </c>
      <c r="P951" s="169"/>
      <c r="Q951" s="436"/>
      <c r="R951" s="436"/>
      <c r="S951" s="445" t="str">
        <f>IFERROR(IF(R951="",VLOOKUP(Q951,DMKH_NCC!$C$7:$G$150,3,0),VLOOKUP(R951,DMKH_NCC!$C$7:$G$150,3,0)),"")</f>
        <v/>
      </c>
      <c r="T951" s="445" t="str">
        <f>IFERROR(IF(R951="",VLOOKUP(Q951,DMKH_NCC!$C$7:$G$150,4,0),VLOOKUP(R951,DMKH_NCC!$C$7:$G$150,4,0)),"")</f>
        <v/>
      </c>
      <c r="U951" s="446" t="str">
        <f>IFERROR(IF(R951="",VLOOKUP(Q951,DMKH_NCC!$C$7:$G$150,5,0),VLOOKUP(R951,DMKH_NCC!$C$7:$G$150,5,0)),"")</f>
        <v/>
      </c>
      <c r="V951" s="169"/>
      <c r="W951" s="169"/>
      <c r="X951" s="171"/>
      <c r="Y951" s="447" t="str">
        <f>IF($G951="","",IF(OR(MONTH($C951)=1,MONTH($C951)=2,MONTH($C951)=3),1,IF(OR(MONTH($C951)=4,MONTH($C951)=5,MONTH($C951)=6),2,IF(OR(MONTH($C951)=7,MONTH($C951)=8,MONTH($C951)=9),3,IF(OR(MONTH($C951)=10,MONTH($C951)=11,MONTH($C951)=12),4)))))</f>
        <v/>
      </c>
      <c r="Z951" s="447" t="str">
        <f>IF(C951="","","Ngày  "&amp;DAY(C951)&amp; "  "&amp;"Tháng  "&amp;MONTH(C951) &amp;"  "&amp;"Năm"&amp;"  " &amp;YEAR(C951))</f>
        <v/>
      </c>
      <c r="AA951" s="169"/>
      <c r="AB951" s="169"/>
      <c r="AC951" s="169"/>
      <c r="AD951" s="169"/>
      <c r="AE951" s="447" t="str">
        <f t="shared" si="35"/>
        <v/>
      </c>
      <c r="AF951" s="169"/>
      <c r="AG951" s="169"/>
    </row>
    <row r="952" spans="2:33" x14ac:dyDescent="0.25">
      <c r="B952" s="169"/>
      <c r="C952" s="170"/>
      <c r="D952" s="443"/>
      <c r="E952" s="169"/>
      <c r="F952" s="171"/>
      <c r="G952" s="169"/>
      <c r="H952" s="169"/>
      <c r="I952" s="172"/>
      <c r="J952" s="172"/>
      <c r="K952" s="173"/>
      <c r="L952" s="173"/>
      <c r="M952" s="173"/>
      <c r="N952" s="174"/>
      <c r="O952" s="444">
        <f t="shared" si="36"/>
        <v>0</v>
      </c>
      <c r="P952" s="169"/>
      <c r="Q952" s="436"/>
      <c r="R952" s="436"/>
      <c r="S952" s="445" t="str">
        <f>IFERROR(IF(R952="",VLOOKUP(Q952,DMKH_NCC!$C$7:$G$150,3,0),VLOOKUP(R952,DMKH_NCC!$C$7:$G$150,3,0)),"")</f>
        <v/>
      </c>
      <c r="T952" s="445" t="str">
        <f>IFERROR(IF(R952="",VLOOKUP(Q952,DMKH_NCC!$C$7:$G$150,4,0),VLOOKUP(R952,DMKH_NCC!$C$7:$G$150,4,0)),"")</f>
        <v/>
      </c>
      <c r="U952" s="446" t="str">
        <f>IFERROR(IF(R952="",VLOOKUP(Q952,DMKH_NCC!$C$7:$G$150,5,0),VLOOKUP(R952,DMKH_NCC!$C$7:$G$150,5,0)),"")</f>
        <v/>
      </c>
      <c r="V952" s="169"/>
      <c r="W952" s="169"/>
      <c r="X952" s="171"/>
      <c r="Y952" s="447" t="str">
        <f>IF($G952="","",IF(OR(MONTH($C952)=1,MONTH($C952)=2,MONTH($C952)=3),1,IF(OR(MONTH($C952)=4,MONTH($C952)=5,MONTH($C952)=6),2,IF(OR(MONTH($C952)=7,MONTH($C952)=8,MONTH($C952)=9),3,IF(OR(MONTH($C952)=10,MONTH($C952)=11,MONTH($C952)=12),4)))))</f>
        <v/>
      </c>
      <c r="Z952" s="447" t="str">
        <f>IF(C952="","","Ngày  "&amp;DAY(C952)&amp; "  "&amp;"Tháng  "&amp;MONTH(C952) &amp;"  "&amp;"Năm"&amp;"  " &amp;YEAR(C952))</f>
        <v/>
      </c>
      <c r="AA952" s="169"/>
      <c r="AB952" s="169"/>
      <c r="AC952" s="169"/>
      <c r="AD952" s="169"/>
      <c r="AE952" s="447" t="str">
        <f t="shared" si="35"/>
        <v/>
      </c>
      <c r="AF952" s="169"/>
      <c r="AG952" s="169"/>
    </row>
    <row r="953" spans="2:33" x14ac:dyDescent="0.25">
      <c r="B953" s="169"/>
      <c r="C953" s="170"/>
      <c r="D953" s="443"/>
      <c r="E953" s="169"/>
      <c r="F953" s="171"/>
      <c r="G953" s="169"/>
      <c r="H953" s="169"/>
      <c r="I953" s="172"/>
      <c r="J953" s="172"/>
      <c r="K953" s="173"/>
      <c r="L953" s="173"/>
      <c r="M953" s="173"/>
      <c r="N953" s="174"/>
      <c r="O953" s="444">
        <f t="shared" si="36"/>
        <v>0</v>
      </c>
      <c r="P953" s="169"/>
      <c r="Q953" s="436"/>
      <c r="R953" s="436"/>
      <c r="S953" s="445" t="str">
        <f>IFERROR(IF(R953="",VLOOKUP(Q953,DMKH_NCC!$C$7:$G$150,3,0),VLOOKUP(R953,DMKH_NCC!$C$7:$G$150,3,0)),"")</f>
        <v/>
      </c>
      <c r="T953" s="445" t="str">
        <f>IFERROR(IF(R953="",VLOOKUP(Q953,DMKH_NCC!$C$7:$G$150,4,0),VLOOKUP(R953,DMKH_NCC!$C$7:$G$150,4,0)),"")</f>
        <v/>
      </c>
      <c r="U953" s="446" t="str">
        <f>IFERROR(IF(R953="",VLOOKUP(Q953,DMKH_NCC!$C$7:$G$150,5,0),VLOOKUP(R953,DMKH_NCC!$C$7:$G$150,5,0)),"")</f>
        <v/>
      </c>
      <c r="V953" s="169"/>
      <c r="W953" s="169"/>
      <c r="X953" s="171"/>
      <c r="Y953" s="447" t="str">
        <f>IF($G953="","",IF(OR(MONTH($C953)=1,MONTH($C953)=2,MONTH($C953)=3),1,IF(OR(MONTH($C953)=4,MONTH($C953)=5,MONTH($C953)=6),2,IF(OR(MONTH($C953)=7,MONTH($C953)=8,MONTH($C953)=9),3,IF(OR(MONTH($C953)=10,MONTH($C953)=11,MONTH($C953)=12),4)))))</f>
        <v/>
      </c>
      <c r="Z953" s="447" t="str">
        <f>IF(C953="","","Ngày  "&amp;DAY(C953)&amp; "  "&amp;"Tháng  "&amp;MONTH(C953) &amp;"  "&amp;"Năm"&amp;"  " &amp;YEAR(C953))</f>
        <v/>
      </c>
      <c r="AA953" s="169"/>
      <c r="AB953" s="169"/>
      <c r="AC953" s="169"/>
      <c r="AD953" s="169"/>
      <c r="AE953" s="447" t="str">
        <f t="shared" si="35"/>
        <v/>
      </c>
      <c r="AF953" s="169"/>
      <c r="AG953" s="169"/>
    </row>
    <row r="954" spans="2:33" x14ac:dyDescent="0.25">
      <c r="B954" s="169"/>
      <c r="C954" s="170"/>
      <c r="D954" s="443"/>
      <c r="E954" s="169"/>
      <c r="F954" s="171"/>
      <c r="G954" s="169"/>
      <c r="H954" s="169"/>
      <c r="I954" s="172"/>
      <c r="J954" s="172"/>
      <c r="K954" s="173"/>
      <c r="L954" s="173"/>
      <c r="M954" s="173"/>
      <c r="N954" s="174"/>
      <c r="O954" s="444">
        <f t="shared" si="36"/>
        <v>0</v>
      </c>
      <c r="P954" s="169"/>
      <c r="Q954" s="436"/>
      <c r="R954" s="436"/>
      <c r="S954" s="445" t="str">
        <f>IFERROR(IF(R954="",VLOOKUP(Q954,DMKH_NCC!$C$7:$G$150,3,0),VLOOKUP(R954,DMKH_NCC!$C$7:$G$150,3,0)),"")</f>
        <v/>
      </c>
      <c r="T954" s="445" t="str">
        <f>IFERROR(IF(R954="",VLOOKUP(Q954,DMKH_NCC!$C$7:$G$150,4,0),VLOOKUP(R954,DMKH_NCC!$C$7:$G$150,4,0)),"")</f>
        <v/>
      </c>
      <c r="U954" s="446" t="str">
        <f>IFERROR(IF(R954="",VLOOKUP(Q954,DMKH_NCC!$C$7:$G$150,5,0),VLOOKUP(R954,DMKH_NCC!$C$7:$G$150,5,0)),"")</f>
        <v/>
      </c>
      <c r="V954" s="169"/>
      <c r="W954" s="169"/>
      <c r="X954" s="171"/>
      <c r="Y954" s="447" t="str">
        <f>IF($G954="","",IF(OR(MONTH($C954)=1,MONTH($C954)=2,MONTH($C954)=3),1,IF(OR(MONTH($C954)=4,MONTH($C954)=5,MONTH($C954)=6),2,IF(OR(MONTH($C954)=7,MONTH($C954)=8,MONTH($C954)=9),3,IF(OR(MONTH($C954)=10,MONTH($C954)=11,MONTH($C954)=12),4)))))</f>
        <v/>
      </c>
      <c r="Z954" s="447" t="str">
        <f>IF(C954="","","Ngày  "&amp;DAY(C954)&amp; "  "&amp;"Tháng  "&amp;MONTH(C954) &amp;"  "&amp;"Năm"&amp;"  " &amp;YEAR(C954))</f>
        <v/>
      </c>
      <c r="AA954" s="169"/>
      <c r="AB954" s="169"/>
      <c r="AC954" s="169"/>
      <c r="AD954" s="169"/>
      <c r="AE954" s="447" t="str">
        <f t="shared" si="35"/>
        <v/>
      </c>
      <c r="AF954" s="169"/>
      <c r="AG954" s="169"/>
    </row>
    <row r="955" spans="2:33" x14ac:dyDescent="0.25">
      <c r="B955" s="169"/>
      <c r="C955" s="170"/>
      <c r="D955" s="443"/>
      <c r="E955" s="169"/>
      <c r="F955" s="171"/>
      <c r="G955" s="169"/>
      <c r="H955" s="169"/>
      <c r="I955" s="172"/>
      <c r="J955" s="172"/>
      <c r="K955" s="173"/>
      <c r="L955" s="173"/>
      <c r="M955" s="173"/>
      <c r="N955" s="174"/>
      <c r="O955" s="444">
        <f t="shared" si="36"/>
        <v>0</v>
      </c>
      <c r="P955" s="169"/>
      <c r="Q955" s="436"/>
      <c r="R955" s="436"/>
      <c r="S955" s="445" t="str">
        <f>IFERROR(IF(R955="",VLOOKUP(Q955,DMKH_NCC!$C$7:$G$150,3,0),VLOOKUP(R955,DMKH_NCC!$C$7:$G$150,3,0)),"")</f>
        <v/>
      </c>
      <c r="T955" s="445" t="str">
        <f>IFERROR(IF(R955="",VLOOKUP(Q955,DMKH_NCC!$C$7:$G$150,4,0),VLOOKUP(R955,DMKH_NCC!$C$7:$G$150,4,0)),"")</f>
        <v/>
      </c>
      <c r="U955" s="446" t="str">
        <f>IFERROR(IF(R955="",VLOOKUP(Q955,DMKH_NCC!$C$7:$G$150,5,0),VLOOKUP(R955,DMKH_NCC!$C$7:$G$150,5,0)),"")</f>
        <v/>
      </c>
      <c r="V955" s="169"/>
      <c r="W955" s="169"/>
      <c r="X955" s="171"/>
      <c r="Y955" s="447" t="str">
        <f>IF($G955="","",IF(OR(MONTH($C955)=1,MONTH($C955)=2,MONTH($C955)=3),1,IF(OR(MONTH($C955)=4,MONTH($C955)=5,MONTH($C955)=6),2,IF(OR(MONTH($C955)=7,MONTH($C955)=8,MONTH($C955)=9),3,IF(OR(MONTH($C955)=10,MONTH($C955)=11,MONTH($C955)=12),4)))))</f>
        <v/>
      </c>
      <c r="Z955" s="447" t="str">
        <f>IF(C955="","","Ngày  "&amp;DAY(C955)&amp; "  "&amp;"Tháng  "&amp;MONTH(C955) &amp;"  "&amp;"Năm"&amp;"  " &amp;YEAR(C955))</f>
        <v/>
      </c>
      <c r="AA955" s="169"/>
      <c r="AB955" s="169"/>
      <c r="AC955" s="169"/>
      <c r="AD955" s="169"/>
      <c r="AE955" s="447" t="str">
        <f t="shared" si="35"/>
        <v/>
      </c>
      <c r="AF955" s="169"/>
      <c r="AG955" s="169"/>
    </row>
    <row r="956" spans="2:33" x14ac:dyDescent="0.25">
      <c r="B956" s="169"/>
      <c r="C956" s="170"/>
      <c r="D956" s="443"/>
      <c r="E956" s="169"/>
      <c r="F956" s="171"/>
      <c r="G956" s="169"/>
      <c r="H956" s="169"/>
      <c r="I956" s="172"/>
      <c r="J956" s="172"/>
      <c r="K956" s="173"/>
      <c r="L956" s="173"/>
      <c r="M956" s="173"/>
      <c r="N956" s="174"/>
      <c r="O956" s="444">
        <f t="shared" si="36"/>
        <v>0</v>
      </c>
      <c r="P956" s="169"/>
      <c r="Q956" s="436"/>
      <c r="R956" s="436"/>
      <c r="S956" s="445" t="str">
        <f>IFERROR(IF(R956="",VLOOKUP(Q956,DMKH_NCC!$C$7:$G$150,3,0),VLOOKUP(R956,DMKH_NCC!$C$7:$G$150,3,0)),"")</f>
        <v/>
      </c>
      <c r="T956" s="445" t="str">
        <f>IFERROR(IF(R956="",VLOOKUP(Q956,DMKH_NCC!$C$7:$G$150,4,0),VLOOKUP(R956,DMKH_NCC!$C$7:$G$150,4,0)),"")</f>
        <v/>
      </c>
      <c r="U956" s="446" t="str">
        <f>IFERROR(IF(R956="",VLOOKUP(Q956,DMKH_NCC!$C$7:$G$150,5,0),VLOOKUP(R956,DMKH_NCC!$C$7:$G$150,5,0)),"")</f>
        <v/>
      </c>
      <c r="V956" s="169"/>
      <c r="W956" s="169"/>
      <c r="X956" s="171"/>
      <c r="Y956" s="447" t="str">
        <f>IF($G956="","",IF(OR(MONTH($C956)=1,MONTH($C956)=2,MONTH($C956)=3),1,IF(OR(MONTH($C956)=4,MONTH($C956)=5,MONTH($C956)=6),2,IF(OR(MONTH($C956)=7,MONTH($C956)=8,MONTH($C956)=9),3,IF(OR(MONTH($C956)=10,MONTH($C956)=11,MONTH($C956)=12),4)))))</f>
        <v/>
      </c>
      <c r="Z956" s="447" t="str">
        <f>IF(C956="","","Ngày  "&amp;DAY(C956)&amp; "  "&amp;"Tháng  "&amp;MONTH(C956) &amp;"  "&amp;"Năm"&amp;"  " &amp;YEAR(C956))</f>
        <v/>
      </c>
      <c r="AA956" s="169"/>
      <c r="AB956" s="169"/>
      <c r="AC956" s="169"/>
      <c r="AD956" s="169"/>
      <c r="AE956" s="447" t="str">
        <f t="shared" si="35"/>
        <v/>
      </c>
      <c r="AF956" s="169"/>
      <c r="AG956" s="169"/>
    </row>
    <row r="957" spans="2:33" x14ac:dyDescent="0.25">
      <c r="B957" s="169"/>
      <c r="C957" s="170"/>
      <c r="D957" s="443"/>
      <c r="E957" s="169"/>
      <c r="F957" s="171"/>
      <c r="G957" s="169"/>
      <c r="H957" s="169"/>
      <c r="I957" s="172"/>
      <c r="J957" s="172"/>
      <c r="K957" s="173"/>
      <c r="L957" s="173"/>
      <c r="M957" s="173"/>
      <c r="N957" s="174"/>
      <c r="O957" s="444">
        <f t="shared" si="36"/>
        <v>0</v>
      </c>
      <c r="P957" s="169"/>
      <c r="Q957" s="436"/>
      <c r="R957" s="436"/>
      <c r="S957" s="445" t="str">
        <f>IFERROR(IF(R957="",VLOOKUP(Q957,DMKH_NCC!$C$7:$G$150,3,0),VLOOKUP(R957,DMKH_NCC!$C$7:$G$150,3,0)),"")</f>
        <v/>
      </c>
      <c r="T957" s="445" t="str">
        <f>IFERROR(IF(R957="",VLOOKUP(Q957,DMKH_NCC!$C$7:$G$150,4,0),VLOOKUP(R957,DMKH_NCC!$C$7:$G$150,4,0)),"")</f>
        <v/>
      </c>
      <c r="U957" s="446" t="str">
        <f>IFERROR(IF(R957="",VLOOKUP(Q957,DMKH_NCC!$C$7:$G$150,5,0),VLOOKUP(R957,DMKH_NCC!$C$7:$G$150,5,0)),"")</f>
        <v/>
      </c>
      <c r="V957" s="169"/>
      <c r="W957" s="169"/>
      <c r="X957" s="171"/>
      <c r="Y957" s="447" t="str">
        <f>IF($G957="","",IF(OR(MONTH($C957)=1,MONTH($C957)=2,MONTH($C957)=3),1,IF(OR(MONTH($C957)=4,MONTH($C957)=5,MONTH($C957)=6),2,IF(OR(MONTH($C957)=7,MONTH($C957)=8,MONTH($C957)=9),3,IF(OR(MONTH($C957)=10,MONTH($C957)=11,MONTH($C957)=12),4)))))</f>
        <v/>
      </c>
      <c r="Z957" s="447" t="str">
        <f>IF(C957="","","Ngày  "&amp;DAY(C957)&amp; "  "&amp;"Tháng  "&amp;MONTH(C957) &amp;"  "&amp;"Năm"&amp;"  " &amp;YEAR(C957))</f>
        <v/>
      </c>
      <c r="AA957" s="169"/>
      <c r="AB957" s="169"/>
      <c r="AC957" s="169"/>
      <c r="AD957" s="169"/>
      <c r="AE957" s="447" t="str">
        <f t="shared" si="35"/>
        <v/>
      </c>
      <c r="AF957" s="169"/>
      <c r="AG957" s="169"/>
    </row>
    <row r="958" spans="2:33" x14ac:dyDescent="0.25">
      <c r="B958" s="169"/>
      <c r="C958" s="170"/>
      <c r="D958" s="443"/>
      <c r="E958" s="169"/>
      <c r="F958" s="171"/>
      <c r="G958" s="169"/>
      <c r="H958" s="169"/>
      <c r="I958" s="172"/>
      <c r="J958" s="172"/>
      <c r="K958" s="173"/>
      <c r="L958" s="173"/>
      <c r="M958" s="173"/>
      <c r="N958" s="174"/>
      <c r="O958" s="444">
        <f t="shared" si="36"/>
        <v>0</v>
      </c>
      <c r="P958" s="169"/>
      <c r="Q958" s="436"/>
      <c r="R958" s="436"/>
      <c r="S958" s="445" t="str">
        <f>IFERROR(IF(R958="",VLOOKUP(Q958,DMKH_NCC!$C$7:$G$150,3,0),VLOOKUP(R958,DMKH_NCC!$C$7:$G$150,3,0)),"")</f>
        <v/>
      </c>
      <c r="T958" s="445" t="str">
        <f>IFERROR(IF(R958="",VLOOKUP(Q958,DMKH_NCC!$C$7:$G$150,4,0),VLOOKUP(R958,DMKH_NCC!$C$7:$G$150,4,0)),"")</f>
        <v/>
      </c>
      <c r="U958" s="446" t="str">
        <f>IFERROR(IF(R958="",VLOOKUP(Q958,DMKH_NCC!$C$7:$G$150,5,0),VLOOKUP(R958,DMKH_NCC!$C$7:$G$150,5,0)),"")</f>
        <v/>
      </c>
      <c r="V958" s="169"/>
      <c r="W958" s="169"/>
      <c r="X958" s="171"/>
      <c r="Y958" s="447" t="str">
        <f>IF($G958="","",IF(OR(MONTH($C958)=1,MONTH($C958)=2,MONTH($C958)=3),1,IF(OR(MONTH($C958)=4,MONTH($C958)=5,MONTH($C958)=6),2,IF(OR(MONTH($C958)=7,MONTH($C958)=8,MONTH($C958)=9),3,IF(OR(MONTH($C958)=10,MONTH($C958)=11,MONTH($C958)=12),4)))))</f>
        <v/>
      </c>
      <c r="Z958" s="447" t="str">
        <f>IF(C958="","","Ngày  "&amp;DAY(C958)&amp; "  "&amp;"Tháng  "&amp;MONTH(C958) &amp;"  "&amp;"Năm"&amp;"  " &amp;YEAR(C958))</f>
        <v/>
      </c>
      <c r="AA958" s="169"/>
      <c r="AB958" s="169"/>
      <c r="AC958" s="169"/>
      <c r="AD958" s="169"/>
      <c r="AE958" s="447" t="str">
        <f t="shared" si="35"/>
        <v/>
      </c>
      <c r="AF958" s="169"/>
      <c r="AG958" s="169"/>
    </row>
    <row r="959" spans="2:33" x14ac:dyDescent="0.25">
      <c r="B959" s="169"/>
      <c r="C959" s="170"/>
      <c r="D959" s="443"/>
      <c r="E959" s="169"/>
      <c r="F959" s="171"/>
      <c r="G959" s="169"/>
      <c r="H959" s="169"/>
      <c r="I959" s="172"/>
      <c r="J959" s="172"/>
      <c r="K959" s="173"/>
      <c r="L959" s="173"/>
      <c r="M959" s="173"/>
      <c r="N959" s="174"/>
      <c r="O959" s="444">
        <f t="shared" si="36"/>
        <v>0</v>
      </c>
      <c r="P959" s="169"/>
      <c r="Q959" s="436"/>
      <c r="R959" s="436"/>
      <c r="S959" s="445" t="str">
        <f>IFERROR(IF(R959="",VLOOKUP(Q959,DMKH_NCC!$C$7:$G$150,3,0),VLOOKUP(R959,DMKH_NCC!$C$7:$G$150,3,0)),"")</f>
        <v/>
      </c>
      <c r="T959" s="445" t="str">
        <f>IFERROR(IF(R959="",VLOOKUP(Q959,DMKH_NCC!$C$7:$G$150,4,0),VLOOKUP(R959,DMKH_NCC!$C$7:$G$150,4,0)),"")</f>
        <v/>
      </c>
      <c r="U959" s="446" t="str">
        <f>IFERROR(IF(R959="",VLOOKUP(Q959,DMKH_NCC!$C$7:$G$150,5,0),VLOOKUP(R959,DMKH_NCC!$C$7:$G$150,5,0)),"")</f>
        <v/>
      </c>
      <c r="V959" s="169"/>
      <c r="W959" s="169"/>
      <c r="X959" s="171"/>
      <c r="Y959" s="447" t="str">
        <f>IF($G959="","",IF(OR(MONTH($C959)=1,MONTH($C959)=2,MONTH($C959)=3),1,IF(OR(MONTH($C959)=4,MONTH($C959)=5,MONTH($C959)=6),2,IF(OR(MONTH($C959)=7,MONTH($C959)=8,MONTH($C959)=9),3,IF(OR(MONTH($C959)=10,MONTH($C959)=11,MONTH($C959)=12),4)))))</f>
        <v/>
      </c>
      <c r="Z959" s="447" t="str">
        <f>IF(C959="","","Ngày  "&amp;DAY(C959)&amp; "  "&amp;"Tháng  "&amp;MONTH(C959) &amp;"  "&amp;"Năm"&amp;"  " &amp;YEAR(C959))</f>
        <v/>
      </c>
      <c r="AA959" s="169"/>
      <c r="AB959" s="169"/>
      <c r="AC959" s="169"/>
      <c r="AD959" s="169"/>
      <c r="AE959" s="447" t="str">
        <f t="shared" si="35"/>
        <v/>
      </c>
      <c r="AF959" s="169"/>
      <c r="AG959" s="169"/>
    </row>
    <row r="960" spans="2:33" x14ac:dyDescent="0.25">
      <c r="B960" s="169"/>
      <c r="C960" s="170"/>
      <c r="D960" s="443"/>
      <c r="E960" s="169"/>
      <c r="F960" s="171"/>
      <c r="G960" s="169"/>
      <c r="H960" s="169"/>
      <c r="I960" s="172"/>
      <c r="J960" s="172"/>
      <c r="K960" s="173"/>
      <c r="L960" s="173"/>
      <c r="M960" s="173"/>
      <c r="N960" s="174"/>
      <c r="O960" s="444">
        <f t="shared" si="36"/>
        <v>0</v>
      </c>
      <c r="P960" s="169"/>
      <c r="Q960" s="436"/>
      <c r="R960" s="436"/>
      <c r="S960" s="445" t="str">
        <f>IFERROR(IF(R960="",VLOOKUP(Q960,DMKH_NCC!$C$7:$G$150,3,0),VLOOKUP(R960,DMKH_NCC!$C$7:$G$150,3,0)),"")</f>
        <v/>
      </c>
      <c r="T960" s="445" t="str">
        <f>IFERROR(IF(R960="",VLOOKUP(Q960,DMKH_NCC!$C$7:$G$150,4,0),VLOOKUP(R960,DMKH_NCC!$C$7:$G$150,4,0)),"")</f>
        <v/>
      </c>
      <c r="U960" s="446" t="str">
        <f>IFERROR(IF(R960="",VLOOKUP(Q960,DMKH_NCC!$C$7:$G$150,5,0),VLOOKUP(R960,DMKH_NCC!$C$7:$G$150,5,0)),"")</f>
        <v/>
      </c>
      <c r="V960" s="169"/>
      <c r="W960" s="169"/>
      <c r="X960" s="171"/>
      <c r="Y960" s="447" t="str">
        <f>IF($G960="","",IF(OR(MONTH($C960)=1,MONTH($C960)=2,MONTH($C960)=3),1,IF(OR(MONTH($C960)=4,MONTH($C960)=5,MONTH($C960)=6),2,IF(OR(MONTH($C960)=7,MONTH($C960)=8,MONTH($C960)=9),3,IF(OR(MONTH($C960)=10,MONTH($C960)=11,MONTH($C960)=12),4)))))</f>
        <v/>
      </c>
      <c r="Z960" s="447" t="str">
        <f>IF(C960="","","Ngày  "&amp;DAY(C960)&amp; "  "&amp;"Tháng  "&amp;MONTH(C960) &amp;"  "&amp;"Năm"&amp;"  " &amp;YEAR(C960))</f>
        <v/>
      </c>
      <c r="AA960" s="169"/>
      <c r="AB960" s="169"/>
      <c r="AC960" s="169"/>
      <c r="AD960" s="169"/>
      <c r="AE960" s="447" t="str">
        <f t="shared" si="35"/>
        <v/>
      </c>
      <c r="AF960" s="169"/>
      <c r="AG960" s="169"/>
    </row>
    <row r="961" spans="2:33" x14ac:dyDescent="0.25">
      <c r="B961" s="169"/>
      <c r="C961" s="170"/>
      <c r="D961" s="443"/>
      <c r="E961" s="169"/>
      <c r="F961" s="171"/>
      <c r="G961" s="169"/>
      <c r="H961" s="169"/>
      <c r="I961" s="172"/>
      <c r="J961" s="172"/>
      <c r="K961" s="173"/>
      <c r="L961" s="173"/>
      <c r="M961" s="173"/>
      <c r="N961" s="174"/>
      <c r="O961" s="444">
        <f t="shared" si="36"/>
        <v>0</v>
      </c>
      <c r="P961" s="169"/>
      <c r="Q961" s="436"/>
      <c r="R961" s="436"/>
      <c r="S961" s="445" t="str">
        <f>IFERROR(IF(R961="",VLOOKUP(Q961,DMKH_NCC!$C$7:$G$150,3,0),VLOOKUP(R961,DMKH_NCC!$C$7:$G$150,3,0)),"")</f>
        <v/>
      </c>
      <c r="T961" s="445" t="str">
        <f>IFERROR(IF(R961="",VLOOKUP(Q961,DMKH_NCC!$C$7:$G$150,4,0),VLOOKUP(R961,DMKH_NCC!$C$7:$G$150,4,0)),"")</f>
        <v/>
      </c>
      <c r="U961" s="446" t="str">
        <f>IFERROR(IF(R961="",VLOOKUP(Q961,DMKH_NCC!$C$7:$G$150,5,0),VLOOKUP(R961,DMKH_NCC!$C$7:$G$150,5,0)),"")</f>
        <v/>
      </c>
      <c r="V961" s="169"/>
      <c r="W961" s="169"/>
      <c r="X961" s="171"/>
      <c r="Y961" s="447" t="str">
        <f>IF($G961="","",IF(OR(MONTH($C961)=1,MONTH($C961)=2,MONTH($C961)=3),1,IF(OR(MONTH($C961)=4,MONTH($C961)=5,MONTH($C961)=6),2,IF(OR(MONTH($C961)=7,MONTH($C961)=8,MONTH($C961)=9),3,IF(OR(MONTH($C961)=10,MONTH($C961)=11,MONTH($C961)=12),4)))))</f>
        <v/>
      </c>
      <c r="Z961" s="447" t="str">
        <f>IF(C961="","","Ngày  "&amp;DAY(C961)&amp; "  "&amp;"Tháng  "&amp;MONTH(C961) &amp;"  "&amp;"Năm"&amp;"  " &amp;YEAR(C961))</f>
        <v/>
      </c>
      <c r="AA961" s="169"/>
      <c r="AB961" s="169"/>
      <c r="AC961" s="169"/>
      <c r="AD961" s="169"/>
      <c r="AE961" s="447" t="str">
        <f t="shared" si="35"/>
        <v/>
      </c>
      <c r="AF961" s="169"/>
      <c r="AG961" s="169"/>
    </row>
    <row r="962" spans="2:33" x14ac:dyDescent="0.25">
      <c r="B962" s="169"/>
      <c r="C962" s="170"/>
      <c r="D962" s="443"/>
      <c r="E962" s="169"/>
      <c r="F962" s="171"/>
      <c r="G962" s="169"/>
      <c r="H962" s="169"/>
      <c r="I962" s="172"/>
      <c r="J962" s="172"/>
      <c r="K962" s="173"/>
      <c r="L962" s="173"/>
      <c r="M962" s="173"/>
      <c r="N962" s="174"/>
      <c r="O962" s="444">
        <f t="shared" si="36"/>
        <v>0</v>
      </c>
      <c r="P962" s="169"/>
      <c r="Q962" s="436"/>
      <c r="R962" s="436"/>
      <c r="S962" s="445" t="str">
        <f>IFERROR(IF(R962="",VLOOKUP(Q962,DMKH_NCC!$C$7:$G$150,3,0),VLOOKUP(R962,DMKH_NCC!$C$7:$G$150,3,0)),"")</f>
        <v/>
      </c>
      <c r="T962" s="445" t="str">
        <f>IFERROR(IF(R962="",VLOOKUP(Q962,DMKH_NCC!$C$7:$G$150,4,0),VLOOKUP(R962,DMKH_NCC!$C$7:$G$150,4,0)),"")</f>
        <v/>
      </c>
      <c r="U962" s="446" t="str">
        <f>IFERROR(IF(R962="",VLOOKUP(Q962,DMKH_NCC!$C$7:$G$150,5,0),VLOOKUP(R962,DMKH_NCC!$C$7:$G$150,5,0)),"")</f>
        <v/>
      </c>
      <c r="V962" s="169"/>
      <c r="W962" s="169"/>
      <c r="X962" s="171"/>
      <c r="Y962" s="447" t="str">
        <f>IF($G962="","",IF(OR(MONTH($C962)=1,MONTH($C962)=2,MONTH($C962)=3),1,IF(OR(MONTH($C962)=4,MONTH($C962)=5,MONTH($C962)=6),2,IF(OR(MONTH($C962)=7,MONTH($C962)=8,MONTH($C962)=9),3,IF(OR(MONTH($C962)=10,MONTH($C962)=11,MONTH($C962)=12),4)))))</f>
        <v/>
      </c>
      <c r="Z962" s="447" t="str">
        <f>IF(C962="","","Ngày  "&amp;DAY(C962)&amp; "  "&amp;"Tháng  "&amp;MONTH(C962) &amp;"  "&amp;"Năm"&amp;"  " &amp;YEAR(C962))</f>
        <v/>
      </c>
      <c r="AA962" s="169"/>
      <c r="AB962" s="169"/>
      <c r="AC962" s="169"/>
      <c r="AD962" s="169"/>
      <c r="AE962" s="447" t="str">
        <f t="shared" si="35"/>
        <v/>
      </c>
      <c r="AF962" s="169"/>
      <c r="AG962" s="169"/>
    </row>
    <row r="963" spans="2:33" x14ac:dyDescent="0.25">
      <c r="B963" s="169"/>
      <c r="C963" s="170"/>
      <c r="D963" s="443"/>
      <c r="E963" s="169"/>
      <c r="F963" s="171"/>
      <c r="G963" s="169"/>
      <c r="H963" s="169"/>
      <c r="I963" s="172"/>
      <c r="J963" s="172"/>
      <c r="K963" s="173"/>
      <c r="L963" s="173"/>
      <c r="M963" s="173"/>
      <c r="N963" s="174"/>
      <c r="O963" s="444">
        <f t="shared" si="36"/>
        <v>0</v>
      </c>
      <c r="P963" s="169"/>
      <c r="Q963" s="436"/>
      <c r="R963" s="436"/>
      <c r="S963" s="445" t="str">
        <f>IFERROR(IF(R963="",VLOOKUP(Q963,DMKH_NCC!$C$7:$G$150,3,0),VLOOKUP(R963,DMKH_NCC!$C$7:$G$150,3,0)),"")</f>
        <v/>
      </c>
      <c r="T963" s="445" t="str">
        <f>IFERROR(IF(R963="",VLOOKUP(Q963,DMKH_NCC!$C$7:$G$150,4,0),VLOOKUP(R963,DMKH_NCC!$C$7:$G$150,4,0)),"")</f>
        <v/>
      </c>
      <c r="U963" s="446" t="str">
        <f>IFERROR(IF(R963="",VLOOKUP(Q963,DMKH_NCC!$C$7:$G$150,5,0),VLOOKUP(R963,DMKH_NCC!$C$7:$G$150,5,0)),"")</f>
        <v/>
      </c>
      <c r="V963" s="169"/>
      <c r="W963" s="169"/>
      <c r="X963" s="171"/>
      <c r="Y963" s="447" t="str">
        <f>IF($G963="","",IF(OR(MONTH($C963)=1,MONTH($C963)=2,MONTH($C963)=3),1,IF(OR(MONTH($C963)=4,MONTH($C963)=5,MONTH($C963)=6),2,IF(OR(MONTH($C963)=7,MONTH($C963)=8,MONTH($C963)=9),3,IF(OR(MONTH($C963)=10,MONTH($C963)=11,MONTH($C963)=12),4)))))</f>
        <v/>
      </c>
      <c r="Z963" s="447" t="str">
        <f>IF(C963="","","Ngày  "&amp;DAY(C963)&amp; "  "&amp;"Tháng  "&amp;MONTH(C963) &amp;"  "&amp;"Năm"&amp;"  " &amp;YEAR(C963))</f>
        <v/>
      </c>
      <c r="AA963" s="169"/>
      <c r="AB963" s="169"/>
      <c r="AC963" s="169"/>
      <c r="AD963" s="169"/>
      <c r="AE963" s="447" t="str">
        <f t="shared" si="35"/>
        <v/>
      </c>
      <c r="AF963" s="169"/>
      <c r="AG963" s="169"/>
    </row>
    <row r="964" spans="2:33" x14ac:dyDescent="0.25">
      <c r="B964" s="169"/>
      <c r="C964" s="170"/>
      <c r="D964" s="443"/>
      <c r="E964" s="169"/>
      <c r="F964" s="171"/>
      <c r="G964" s="169"/>
      <c r="H964" s="169"/>
      <c r="I964" s="172"/>
      <c r="J964" s="172"/>
      <c r="K964" s="173"/>
      <c r="L964" s="173"/>
      <c r="M964" s="173"/>
      <c r="N964" s="174"/>
      <c r="O964" s="444">
        <f t="shared" si="36"/>
        <v>0</v>
      </c>
      <c r="P964" s="169"/>
      <c r="Q964" s="436"/>
      <c r="R964" s="436"/>
      <c r="S964" s="445" t="str">
        <f>IFERROR(IF(R964="",VLOOKUP(Q964,DMKH_NCC!$C$7:$G$150,3,0),VLOOKUP(R964,DMKH_NCC!$C$7:$G$150,3,0)),"")</f>
        <v/>
      </c>
      <c r="T964" s="445" t="str">
        <f>IFERROR(IF(R964="",VLOOKUP(Q964,DMKH_NCC!$C$7:$G$150,4,0),VLOOKUP(R964,DMKH_NCC!$C$7:$G$150,4,0)),"")</f>
        <v/>
      </c>
      <c r="U964" s="446" t="str">
        <f>IFERROR(IF(R964="",VLOOKUP(Q964,DMKH_NCC!$C$7:$G$150,5,0),VLOOKUP(R964,DMKH_NCC!$C$7:$G$150,5,0)),"")</f>
        <v/>
      </c>
      <c r="V964" s="169"/>
      <c r="W964" s="169"/>
      <c r="X964" s="171"/>
      <c r="Y964" s="447" t="str">
        <f>IF($G964="","",IF(OR(MONTH($C964)=1,MONTH($C964)=2,MONTH($C964)=3),1,IF(OR(MONTH($C964)=4,MONTH($C964)=5,MONTH($C964)=6),2,IF(OR(MONTH($C964)=7,MONTH($C964)=8,MONTH($C964)=9),3,IF(OR(MONTH($C964)=10,MONTH($C964)=11,MONTH($C964)=12),4)))))</f>
        <v/>
      </c>
      <c r="Z964" s="447" t="str">
        <f>IF(C964="","","Ngày  "&amp;DAY(C964)&amp; "  "&amp;"Tháng  "&amp;MONTH(C964) &amp;"  "&amp;"Năm"&amp;"  " &amp;YEAR(C964))</f>
        <v/>
      </c>
      <c r="AA964" s="169"/>
      <c r="AB964" s="169"/>
      <c r="AC964" s="169"/>
      <c r="AD964" s="169"/>
      <c r="AE964" s="447" t="str">
        <f t="shared" si="35"/>
        <v/>
      </c>
      <c r="AF964" s="169"/>
      <c r="AG964" s="169"/>
    </row>
    <row r="965" spans="2:33" x14ac:dyDescent="0.25">
      <c r="B965" s="169"/>
      <c r="C965" s="170"/>
      <c r="D965" s="443"/>
      <c r="E965" s="169"/>
      <c r="F965" s="171"/>
      <c r="G965" s="169"/>
      <c r="H965" s="169"/>
      <c r="I965" s="172"/>
      <c r="J965" s="172"/>
      <c r="K965" s="173"/>
      <c r="L965" s="173"/>
      <c r="M965" s="173"/>
      <c r="N965" s="174"/>
      <c r="O965" s="444">
        <f t="shared" si="36"/>
        <v>0</v>
      </c>
      <c r="P965" s="169"/>
      <c r="Q965" s="436"/>
      <c r="R965" s="436"/>
      <c r="S965" s="445" t="str">
        <f>IFERROR(IF(R965="",VLOOKUP(Q965,DMKH_NCC!$C$7:$G$150,3,0),VLOOKUP(R965,DMKH_NCC!$C$7:$G$150,3,0)),"")</f>
        <v/>
      </c>
      <c r="T965" s="445" t="str">
        <f>IFERROR(IF(R965="",VLOOKUP(Q965,DMKH_NCC!$C$7:$G$150,4,0),VLOOKUP(R965,DMKH_NCC!$C$7:$G$150,4,0)),"")</f>
        <v/>
      </c>
      <c r="U965" s="446" t="str">
        <f>IFERROR(IF(R965="",VLOOKUP(Q965,DMKH_NCC!$C$7:$G$150,5,0),VLOOKUP(R965,DMKH_NCC!$C$7:$G$150,5,0)),"")</f>
        <v/>
      </c>
      <c r="V965" s="169"/>
      <c r="W965" s="169"/>
      <c r="X965" s="171"/>
      <c r="Y965" s="447" t="str">
        <f>IF($G965="","",IF(OR(MONTH($C965)=1,MONTH($C965)=2,MONTH($C965)=3),1,IF(OR(MONTH($C965)=4,MONTH($C965)=5,MONTH($C965)=6),2,IF(OR(MONTH($C965)=7,MONTH($C965)=8,MONTH($C965)=9),3,IF(OR(MONTH($C965)=10,MONTH($C965)=11,MONTH($C965)=12),4)))))</f>
        <v/>
      </c>
      <c r="Z965" s="447" t="str">
        <f>IF(C965="","","Ngày  "&amp;DAY(C965)&amp; "  "&amp;"Tháng  "&amp;MONTH(C965) &amp;"  "&amp;"Năm"&amp;"  " &amp;YEAR(C965))</f>
        <v/>
      </c>
      <c r="AA965" s="169"/>
      <c r="AB965" s="169"/>
      <c r="AC965" s="169"/>
      <c r="AD965" s="169"/>
      <c r="AE965" s="447" t="str">
        <f t="shared" ref="AE965:AE998" si="37">IF(G965="","",IF(G965="MV",G965&amp;Y965,IF(G965="BR",G965&amp;N965&amp;Y965)))</f>
        <v/>
      </c>
      <c r="AF965" s="169"/>
      <c r="AG965" s="169"/>
    </row>
    <row r="966" spans="2:33" x14ac:dyDescent="0.25">
      <c r="B966" s="169"/>
      <c r="C966" s="170"/>
      <c r="D966" s="443"/>
      <c r="E966" s="169"/>
      <c r="F966" s="171"/>
      <c r="G966" s="169"/>
      <c r="H966" s="169"/>
      <c r="I966" s="172"/>
      <c r="J966" s="172"/>
      <c r="K966" s="173"/>
      <c r="L966" s="173"/>
      <c r="M966" s="173"/>
      <c r="N966" s="174"/>
      <c r="O966" s="444">
        <f t="shared" ref="O966:O998" si="38">N966*K966</f>
        <v>0</v>
      </c>
      <c r="P966" s="169"/>
      <c r="Q966" s="436"/>
      <c r="R966" s="436"/>
      <c r="S966" s="445" t="str">
        <f>IFERROR(IF(R966="",VLOOKUP(Q966,DMKH_NCC!$C$7:$G$150,3,0),VLOOKUP(R966,DMKH_NCC!$C$7:$G$150,3,0)),"")</f>
        <v/>
      </c>
      <c r="T966" s="445" t="str">
        <f>IFERROR(IF(R966="",VLOOKUP(Q966,DMKH_NCC!$C$7:$G$150,4,0),VLOOKUP(R966,DMKH_NCC!$C$7:$G$150,4,0)),"")</f>
        <v/>
      </c>
      <c r="U966" s="446" t="str">
        <f>IFERROR(IF(R966="",VLOOKUP(Q966,DMKH_NCC!$C$7:$G$150,5,0),VLOOKUP(R966,DMKH_NCC!$C$7:$G$150,5,0)),"")</f>
        <v/>
      </c>
      <c r="V966" s="169"/>
      <c r="W966" s="169"/>
      <c r="X966" s="171"/>
      <c r="Y966" s="447" t="str">
        <f>IF($G966="","",IF(OR(MONTH($C966)=1,MONTH($C966)=2,MONTH($C966)=3),1,IF(OR(MONTH($C966)=4,MONTH($C966)=5,MONTH($C966)=6),2,IF(OR(MONTH($C966)=7,MONTH($C966)=8,MONTH($C966)=9),3,IF(OR(MONTH($C966)=10,MONTH($C966)=11,MONTH($C966)=12),4)))))</f>
        <v/>
      </c>
      <c r="Z966" s="447" t="str">
        <f>IF(C966="","","Ngày  "&amp;DAY(C966)&amp; "  "&amp;"Tháng  "&amp;MONTH(C966) &amp;"  "&amp;"Năm"&amp;"  " &amp;YEAR(C966))</f>
        <v/>
      </c>
      <c r="AA966" s="169"/>
      <c r="AB966" s="169"/>
      <c r="AC966" s="169"/>
      <c r="AD966" s="169"/>
      <c r="AE966" s="447" t="str">
        <f t="shared" si="37"/>
        <v/>
      </c>
      <c r="AF966" s="169"/>
      <c r="AG966" s="169"/>
    </row>
    <row r="967" spans="2:33" x14ac:dyDescent="0.25">
      <c r="B967" s="169"/>
      <c r="C967" s="170"/>
      <c r="D967" s="443"/>
      <c r="E967" s="169"/>
      <c r="F967" s="171"/>
      <c r="G967" s="169"/>
      <c r="H967" s="169"/>
      <c r="I967" s="172"/>
      <c r="J967" s="172"/>
      <c r="K967" s="173"/>
      <c r="L967" s="173"/>
      <c r="M967" s="173"/>
      <c r="N967" s="174"/>
      <c r="O967" s="444">
        <f t="shared" si="38"/>
        <v>0</v>
      </c>
      <c r="P967" s="169"/>
      <c r="Q967" s="436"/>
      <c r="R967" s="436"/>
      <c r="S967" s="445" t="str">
        <f>IFERROR(IF(R967="",VLOOKUP(Q967,DMKH_NCC!$C$7:$G$150,3,0),VLOOKUP(R967,DMKH_NCC!$C$7:$G$150,3,0)),"")</f>
        <v/>
      </c>
      <c r="T967" s="445" t="str">
        <f>IFERROR(IF(R967="",VLOOKUP(Q967,DMKH_NCC!$C$7:$G$150,4,0),VLOOKUP(R967,DMKH_NCC!$C$7:$G$150,4,0)),"")</f>
        <v/>
      </c>
      <c r="U967" s="446" t="str">
        <f>IFERROR(IF(R967="",VLOOKUP(Q967,DMKH_NCC!$C$7:$G$150,5,0),VLOOKUP(R967,DMKH_NCC!$C$7:$G$150,5,0)),"")</f>
        <v/>
      </c>
      <c r="V967" s="169"/>
      <c r="W967" s="169"/>
      <c r="X967" s="171"/>
      <c r="Y967" s="447" t="str">
        <f>IF($G967="","",IF(OR(MONTH($C967)=1,MONTH($C967)=2,MONTH($C967)=3),1,IF(OR(MONTH($C967)=4,MONTH($C967)=5,MONTH($C967)=6),2,IF(OR(MONTH($C967)=7,MONTH($C967)=8,MONTH($C967)=9),3,IF(OR(MONTH($C967)=10,MONTH($C967)=11,MONTH($C967)=12),4)))))</f>
        <v/>
      </c>
      <c r="Z967" s="447" t="str">
        <f>IF(C967="","","Ngày  "&amp;DAY(C967)&amp; "  "&amp;"Tháng  "&amp;MONTH(C967) &amp;"  "&amp;"Năm"&amp;"  " &amp;YEAR(C967))</f>
        <v/>
      </c>
      <c r="AA967" s="169"/>
      <c r="AB967" s="169"/>
      <c r="AC967" s="169"/>
      <c r="AD967" s="169"/>
      <c r="AE967" s="447" t="str">
        <f t="shared" si="37"/>
        <v/>
      </c>
      <c r="AF967" s="169"/>
      <c r="AG967" s="169"/>
    </row>
    <row r="968" spans="2:33" x14ac:dyDescent="0.25">
      <c r="B968" s="169"/>
      <c r="C968" s="170"/>
      <c r="D968" s="443"/>
      <c r="E968" s="169"/>
      <c r="F968" s="171"/>
      <c r="G968" s="169"/>
      <c r="H968" s="169"/>
      <c r="I968" s="172"/>
      <c r="J968" s="172"/>
      <c r="K968" s="173"/>
      <c r="L968" s="173"/>
      <c r="M968" s="173"/>
      <c r="N968" s="174"/>
      <c r="O968" s="444">
        <f t="shared" si="38"/>
        <v>0</v>
      </c>
      <c r="P968" s="169"/>
      <c r="Q968" s="436"/>
      <c r="R968" s="436"/>
      <c r="S968" s="445" t="str">
        <f>IFERROR(IF(R968="",VLOOKUP(Q968,DMKH_NCC!$C$7:$G$150,3,0),VLOOKUP(R968,DMKH_NCC!$C$7:$G$150,3,0)),"")</f>
        <v/>
      </c>
      <c r="T968" s="445" t="str">
        <f>IFERROR(IF(R968="",VLOOKUP(Q968,DMKH_NCC!$C$7:$G$150,4,0),VLOOKUP(R968,DMKH_NCC!$C$7:$G$150,4,0)),"")</f>
        <v/>
      </c>
      <c r="U968" s="446" t="str">
        <f>IFERROR(IF(R968="",VLOOKUP(Q968,DMKH_NCC!$C$7:$G$150,5,0),VLOOKUP(R968,DMKH_NCC!$C$7:$G$150,5,0)),"")</f>
        <v/>
      </c>
      <c r="V968" s="169"/>
      <c r="W968" s="169"/>
      <c r="X968" s="171"/>
      <c r="Y968" s="447" t="str">
        <f>IF($G968="","",IF(OR(MONTH($C968)=1,MONTH($C968)=2,MONTH($C968)=3),1,IF(OR(MONTH($C968)=4,MONTH($C968)=5,MONTH($C968)=6),2,IF(OR(MONTH($C968)=7,MONTH($C968)=8,MONTH($C968)=9),3,IF(OR(MONTH($C968)=10,MONTH($C968)=11,MONTH($C968)=12),4)))))</f>
        <v/>
      </c>
      <c r="Z968" s="447" t="str">
        <f>IF(C968="","","Ngày  "&amp;DAY(C968)&amp; "  "&amp;"Tháng  "&amp;MONTH(C968) &amp;"  "&amp;"Năm"&amp;"  " &amp;YEAR(C968))</f>
        <v/>
      </c>
      <c r="AA968" s="169"/>
      <c r="AB968" s="169"/>
      <c r="AC968" s="169"/>
      <c r="AD968" s="169"/>
      <c r="AE968" s="447" t="str">
        <f t="shared" si="37"/>
        <v/>
      </c>
      <c r="AF968" s="169"/>
      <c r="AG968" s="169"/>
    </row>
    <row r="969" spans="2:33" x14ac:dyDescent="0.25">
      <c r="B969" s="169"/>
      <c r="C969" s="170"/>
      <c r="D969" s="443"/>
      <c r="E969" s="169"/>
      <c r="F969" s="171"/>
      <c r="G969" s="169"/>
      <c r="H969" s="169"/>
      <c r="I969" s="172"/>
      <c r="J969" s="172"/>
      <c r="K969" s="173"/>
      <c r="L969" s="173"/>
      <c r="M969" s="173"/>
      <c r="N969" s="174"/>
      <c r="O969" s="444">
        <f t="shared" si="38"/>
        <v>0</v>
      </c>
      <c r="P969" s="169"/>
      <c r="Q969" s="436"/>
      <c r="R969" s="436"/>
      <c r="S969" s="445" t="str">
        <f>IFERROR(IF(R969="",VLOOKUP(Q969,DMKH_NCC!$C$7:$G$150,3,0),VLOOKUP(R969,DMKH_NCC!$C$7:$G$150,3,0)),"")</f>
        <v/>
      </c>
      <c r="T969" s="445" t="str">
        <f>IFERROR(IF(R969="",VLOOKUP(Q969,DMKH_NCC!$C$7:$G$150,4,0),VLOOKUP(R969,DMKH_NCC!$C$7:$G$150,4,0)),"")</f>
        <v/>
      </c>
      <c r="U969" s="446" t="str">
        <f>IFERROR(IF(R969="",VLOOKUP(Q969,DMKH_NCC!$C$7:$G$150,5,0),VLOOKUP(R969,DMKH_NCC!$C$7:$G$150,5,0)),"")</f>
        <v/>
      </c>
      <c r="V969" s="169"/>
      <c r="W969" s="169"/>
      <c r="X969" s="171"/>
      <c r="Y969" s="447" t="str">
        <f>IF($G969="","",IF(OR(MONTH($C969)=1,MONTH($C969)=2,MONTH($C969)=3),1,IF(OR(MONTH($C969)=4,MONTH($C969)=5,MONTH($C969)=6),2,IF(OR(MONTH($C969)=7,MONTH($C969)=8,MONTH($C969)=9),3,IF(OR(MONTH($C969)=10,MONTH($C969)=11,MONTH($C969)=12),4)))))</f>
        <v/>
      </c>
      <c r="Z969" s="447" t="str">
        <f>IF(C969="","","Ngày  "&amp;DAY(C969)&amp; "  "&amp;"Tháng  "&amp;MONTH(C969) &amp;"  "&amp;"Năm"&amp;"  " &amp;YEAR(C969))</f>
        <v/>
      </c>
      <c r="AA969" s="169"/>
      <c r="AB969" s="169"/>
      <c r="AC969" s="169"/>
      <c r="AD969" s="169"/>
      <c r="AE969" s="447" t="str">
        <f t="shared" si="37"/>
        <v/>
      </c>
      <c r="AF969" s="169"/>
      <c r="AG969" s="169"/>
    </row>
    <row r="970" spans="2:33" x14ac:dyDescent="0.25">
      <c r="B970" s="169"/>
      <c r="C970" s="170"/>
      <c r="D970" s="443"/>
      <c r="E970" s="169"/>
      <c r="F970" s="171"/>
      <c r="G970" s="169"/>
      <c r="H970" s="169"/>
      <c r="I970" s="172"/>
      <c r="J970" s="172"/>
      <c r="K970" s="173"/>
      <c r="L970" s="173"/>
      <c r="M970" s="173"/>
      <c r="N970" s="174"/>
      <c r="O970" s="444">
        <f t="shared" si="38"/>
        <v>0</v>
      </c>
      <c r="P970" s="169"/>
      <c r="Q970" s="436"/>
      <c r="R970" s="436"/>
      <c r="S970" s="445" t="str">
        <f>IFERROR(IF(R970="",VLOOKUP(Q970,DMKH_NCC!$C$7:$G$150,3,0),VLOOKUP(R970,DMKH_NCC!$C$7:$G$150,3,0)),"")</f>
        <v/>
      </c>
      <c r="T970" s="445" t="str">
        <f>IFERROR(IF(R970="",VLOOKUP(Q970,DMKH_NCC!$C$7:$G$150,4,0),VLOOKUP(R970,DMKH_NCC!$C$7:$G$150,4,0)),"")</f>
        <v/>
      </c>
      <c r="U970" s="446" t="str">
        <f>IFERROR(IF(R970="",VLOOKUP(Q970,DMKH_NCC!$C$7:$G$150,5,0),VLOOKUP(R970,DMKH_NCC!$C$7:$G$150,5,0)),"")</f>
        <v/>
      </c>
      <c r="V970" s="169"/>
      <c r="W970" s="169"/>
      <c r="X970" s="171"/>
      <c r="Y970" s="447" t="str">
        <f>IF($G970="","",IF(OR(MONTH($C970)=1,MONTH($C970)=2,MONTH($C970)=3),1,IF(OR(MONTH($C970)=4,MONTH($C970)=5,MONTH($C970)=6),2,IF(OR(MONTH($C970)=7,MONTH($C970)=8,MONTH($C970)=9),3,IF(OR(MONTH($C970)=10,MONTH($C970)=11,MONTH($C970)=12),4)))))</f>
        <v/>
      </c>
      <c r="Z970" s="447" t="str">
        <f>IF(C970="","","Ngày  "&amp;DAY(C970)&amp; "  "&amp;"Tháng  "&amp;MONTH(C970) &amp;"  "&amp;"Năm"&amp;"  " &amp;YEAR(C970))</f>
        <v/>
      </c>
      <c r="AA970" s="169"/>
      <c r="AB970" s="169"/>
      <c r="AC970" s="169"/>
      <c r="AD970" s="169"/>
      <c r="AE970" s="447" t="str">
        <f t="shared" si="37"/>
        <v/>
      </c>
      <c r="AF970" s="169"/>
      <c r="AG970" s="169"/>
    </row>
    <row r="971" spans="2:33" x14ac:dyDescent="0.25">
      <c r="B971" s="169"/>
      <c r="C971" s="170"/>
      <c r="D971" s="443"/>
      <c r="E971" s="169"/>
      <c r="F971" s="171"/>
      <c r="G971" s="169"/>
      <c r="H971" s="169"/>
      <c r="I971" s="172"/>
      <c r="J971" s="172"/>
      <c r="K971" s="173"/>
      <c r="L971" s="173"/>
      <c r="M971" s="173"/>
      <c r="N971" s="174"/>
      <c r="O971" s="444">
        <f t="shared" si="38"/>
        <v>0</v>
      </c>
      <c r="P971" s="169"/>
      <c r="Q971" s="436"/>
      <c r="R971" s="436"/>
      <c r="S971" s="445" t="str">
        <f>IFERROR(IF(R971="",VLOOKUP(Q971,DMKH_NCC!$C$7:$G$150,3,0),VLOOKUP(R971,DMKH_NCC!$C$7:$G$150,3,0)),"")</f>
        <v/>
      </c>
      <c r="T971" s="445" t="str">
        <f>IFERROR(IF(R971="",VLOOKUP(Q971,DMKH_NCC!$C$7:$G$150,4,0),VLOOKUP(R971,DMKH_NCC!$C$7:$G$150,4,0)),"")</f>
        <v/>
      </c>
      <c r="U971" s="446" t="str">
        <f>IFERROR(IF(R971="",VLOOKUP(Q971,DMKH_NCC!$C$7:$G$150,5,0),VLOOKUP(R971,DMKH_NCC!$C$7:$G$150,5,0)),"")</f>
        <v/>
      </c>
      <c r="V971" s="169"/>
      <c r="W971" s="169"/>
      <c r="X971" s="171"/>
      <c r="Y971" s="447" t="str">
        <f>IF($G971="","",IF(OR(MONTH($C971)=1,MONTH($C971)=2,MONTH($C971)=3),1,IF(OR(MONTH($C971)=4,MONTH($C971)=5,MONTH($C971)=6),2,IF(OR(MONTH($C971)=7,MONTH($C971)=8,MONTH($C971)=9),3,IF(OR(MONTH($C971)=10,MONTH($C971)=11,MONTH($C971)=12),4)))))</f>
        <v/>
      </c>
      <c r="Z971" s="447" t="str">
        <f>IF(C971="","","Ngày  "&amp;DAY(C971)&amp; "  "&amp;"Tháng  "&amp;MONTH(C971) &amp;"  "&amp;"Năm"&amp;"  " &amp;YEAR(C971))</f>
        <v/>
      </c>
      <c r="AA971" s="169"/>
      <c r="AB971" s="169"/>
      <c r="AC971" s="169"/>
      <c r="AD971" s="169"/>
      <c r="AE971" s="447" t="str">
        <f t="shared" si="37"/>
        <v/>
      </c>
      <c r="AF971" s="169"/>
      <c r="AG971" s="169"/>
    </row>
    <row r="972" spans="2:33" x14ac:dyDescent="0.25">
      <c r="B972" s="169"/>
      <c r="C972" s="170"/>
      <c r="D972" s="443"/>
      <c r="E972" s="169"/>
      <c r="F972" s="171"/>
      <c r="G972" s="169"/>
      <c r="H972" s="169"/>
      <c r="I972" s="172"/>
      <c r="J972" s="172"/>
      <c r="K972" s="173"/>
      <c r="L972" s="173"/>
      <c r="M972" s="173"/>
      <c r="N972" s="174"/>
      <c r="O972" s="444">
        <f t="shared" si="38"/>
        <v>0</v>
      </c>
      <c r="P972" s="169"/>
      <c r="Q972" s="436"/>
      <c r="R972" s="436"/>
      <c r="S972" s="445" t="str">
        <f>IFERROR(IF(R972="",VLOOKUP(Q972,DMKH_NCC!$C$7:$G$150,3,0),VLOOKUP(R972,DMKH_NCC!$C$7:$G$150,3,0)),"")</f>
        <v/>
      </c>
      <c r="T972" s="445" t="str">
        <f>IFERROR(IF(R972="",VLOOKUP(Q972,DMKH_NCC!$C$7:$G$150,4,0),VLOOKUP(R972,DMKH_NCC!$C$7:$G$150,4,0)),"")</f>
        <v/>
      </c>
      <c r="U972" s="446" t="str">
        <f>IFERROR(IF(R972="",VLOOKUP(Q972,DMKH_NCC!$C$7:$G$150,5,0),VLOOKUP(R972,DMKH_NCC!$C$7:$G$150,5,0)),"")</f>
        <v/>
      </c>
      <c r="V972" s="169"/>
      <c r="W972" s="169"/>
      <c r="X972" s="171"/>
      <c r="Y972" s="447" t="str">
        <f>IF($G972="","",IF(OR(MONTH($C972)=1,MONTH($C972)=2,MONTH($C972)=3),1,IF(OR(MONTH($C972)=4,MONTH($C972)=5,MONTH($C972)=6),2,IF(OR(MONTH($C972)=7,MONTH($C972)=8,MONTH($C972)=9),3,IF(OR(MONTH($C972)=10,MONTH($C972)=11,MONTH($C972)=12),4)))))</f>
        <v/>
      </c>
      <c r="Z972" s="447" t="str">
        <f>IF(C972="","","Ngày  "&amp;DAY(C972)&amp; "  "&amp;"Tháng  "&amp;MONTH(C972) &amp;"  "&amp;"Năm"&amp;"  " &amp;YEAR(C972))</f>
        <v/>
      </c>
      <c r="AA972" s="169"/>
      <c r="AB972" s="169"/>
      <c r="AC972" s="169"/>
      <c r="AD972" s="169"/>
      <c r="AE972" s="447" t="str">
        <f t="shared" si="37"/>
        <v/>
      </c>
      <c r="AF972" s="169"/>
      <c r="AG972" s="169"/>
    </row>
    <row r="973" spans="2:33" x14ac:dyDescent="0.25">
      <c r="B973" s="169"/>
      <c r="C973" s="170"/>
      <c r="D973" s="443"/>
      <c r="E973" s="169"/>
      <c r="F973" s="171"/>
      <c r="G973" s="169"/>
      <c r="H973" s="169"/>
      <c r="I973" s="172"/>
      <c r="J973" s="172"/>
      <c r="K973" s="173"/>
      <c r="L973" s="173"/>
      <c r="M973" s="173"/>
      <c r="N973" s="174"/>
      <c r="O973" s="444">
        <f t="shared" si="38"/>
        <v>0</v>
      </c>
      <c r="P973" s="169"/>
      <c r="Q973" s="436"/>
      <c r="R973" s="436"/>
      <c r="S973" s="445" t="str">
        <f>IFERROR(IF(R973="",VLOOKUP(Q973,DMKH_NCC!$C$7:$G$150,3,0),VLOOKUP(R973,DMKH_NCC!$C$7:$G$150,3,0)),"")</f>
        <v/>
      </c>
      <c r="T973" s="445" t="str">
        <f>IFERROR(IF(R973="",VLOOKUP(Q973,DMKH_NCC!$C$7:$G$150,4,0),VLOOKUP(R973,DMKH_NCC!$C$7:$G$150,4,0)),"")</f>
        <v/>
      </c>
      <c r="U973" s="446" t="str">
        <f>IFERROR(IF(R973="",VLOOKUP(Q973,DMKH_NCC!$C$7:$G$150,5,0),VLOOKUP(R973,DMKH_NCC!$C$7:$G$150,5,0)),"")</f>
        <v/>
      </c>
      <c r="V973" s="169"/>
      <c r="W973" s="169"/>
      <c r="X973" s="171"/>
      <c r="Y973" s="447" t="str">
        <f>IF($G973="","",IF(OR(MONTH($C973)=1,MONTH($C973)=2,MONTH($C973)=3),1,IF(OR(MONTH($C973)=4,MONTH($C973)=5,MONTH($C973)=6),2,IF(OR(MONTH($C973)=7,MONTH($C973)=8,MONTH($C973)=9),3,IF(OR(MONTH($C973)=10,MONTH($C973)=11,MONTH($C973)=12),4)))))</f>
        <v/>
      </c>
      <c r="Z973" s="447" t="str">
        <f>IF(C973="","","Ngày  "&amp;DAY(C973)&amp; "  "&amp;"Tháng  "&amp;MONTH(C973) &amp;"  "&amp;"Năm"&amp;"  " &amp;YEAR(C973))</f>
        <v/>
      </c>
      <c r="AA973" s="169"/>
      <c r="AB973" s="169"/>
      <c r="AC973" s="169"/>
      <c r="AD973" s="169"/>
      <c r="AE973" s="447" t="str">
        <f t="shared" si="37"/>
        <v/>
      </c>
      <c r="AF973" s="169"/>
      <c r="AG973" s="169"/>
    </row>
    <row r="974" spans="2:33" x14ac:dyDescent="0.25">
      <c r="B974" s="169"/>
      <c r="C974" s="170"/>
      <c r="D974" s="443"/>
      <c r="E974" s="169"/>
      <c r="F974" s="171"/>
      <c r="G974" s="169"/>
      <c r="H974" s="169"/>
      <c r="I974" s="172"/>
      <c r="J974" s="172"/>
      <c r="K974" s="173"/>
      <c r="L974" s="173"/>
      <c r="M974" s="173"/>
      <c r="N974" s="174"/>
      <c r="O974" s="444">
        <f t="shared" si="38"/>
        <v>0</v>
      </c>
      <c r="P974" s="169"/>
      <c r="Q974" s="436"/>
      <c r="R974" s="436"/>
      <c r="S974" s="445" t="str">
        <f>IFERROR(IF(R974="",VLOOKUP(Q974,DMKH_NCC!$C$7:$G$150,3,0),VLOOKUP(R974,DMKH_NCC!$C$7:$G$150,3,0)),"")</f>
        <v/>
      </c>
      <c r="T974" s="445" t="str">
        <f>IFERROR(IF(R974="",VLOOKUP(Q974,DMKH_NCC!$C$7:$G$150,4,0),VLOOKUP(R974,DMKH_NCC!$C$7:$G$150,4,0)),"")</f>
        <v/>
      </c>
      <c r="U974" s="446" t="str">
        <f>IFERROR(IF(R974="",VLOOKUP(Q974,DMKH_NCC!$C$7:$G$150,5,0),VLOOKUP(R974,DMKH_NCC!$C$7:$G$150,5,0)),"")</f>
        <v/>
      </c>
      <c r="V974" s="169"/>
      <c r="W974" s="169"/>
      <c r="X974" s="171"/>
      <c r="Y974" s="447" t="str">
        <f>IF($G974="","",IF(OR(MONTH($C974)=1,MONTH($C974)=2,MONTH($C974)=3),1,IF(OR(MONTH($C974)=4,MONTH($C974)=5,MONTH($C974)=6),2,IF(OR(MONTH($C974)=7,MONTH($C974)=8,MONTH($C974)=9),3,IF(OR(MONTH($C974)=10,MONTH($C974)=11,MONTH($C974)=12),4)))))</f>
        <v/>
      </c>
      <c r="Z974" s="447" t="str">
        <f>IF(C974="","","Ngày  "&amp;DAY(C974)&amp; "  "&amp;"Tháng  "&amp;MONTH(C974) &amp;"  "&amp;"Năm"&amp;"  " &amp;YEAR(C974))</f>
        <v/>
      </c>
      <c r="AA974" s="169"/>
      <c r="AB974" s="169"/>
      <c r="AC974" s="169"/>
      <c r="AD974" s="169"/>
      <c r="AE974" s="447" t="str">
        <f t="shared" si="37"/>
        <v/>
      </c>
      <c r="AF974" s="169"/>
      <c r="AG974" s="169"/>
    </row>
    <row r="975" spans="2:33" x14ac:dyDescent="0.25">
      <c r="B975" s="169"/>
      <c r="C975" s="170"/>
      <c r="D975" s="443"/>
      <c r="E975" s="169"/>
      <c r="F975" s="171"/>
      <c r="G975" s="169"/>
      <c r="H975" s="169"/>
      <c r="I975" s="172"/>
      <c r="J975" s="172"/>
      <c r="K975" s="173"/>
      <c r="L975" s="173"/>
      <c r="M975" s="173"/>
      <c r="N975" s="174"/>
      <c r="O975" s="444">
        <f t="shared" si="38"/>
        <v>0</v>
      </c>
      <c r="P975" s="169"/>
      <c r="Q975" s="436"/>
      <c r="R975" s="436"/>
      <c r="S975" s="445" t="str">
        <f>IFERROR(IF(R975="",VLOOKUP(Q975,DMKH_NCC!$C$7:$G$150,3,0),VLOOKUP(R975,DMKH_NCC!$C$7:$G$150,3,0)),"")</f>
        <v/>
      </c>
      <c r="T975" s="445" t="str">
        <f>IFERROR(IF(R975="",VLOOKUP(Q975,DMKH_NCC!$C$7:$G$150,4,0),VLOOKUP(R975,DMKH_NCC!$C$7:$G$150,4,0)),"")</f>
        <v/>
      </c>
      <c r="U975" s="446" t="str">
        <f>IFERROR(IF(R975="",VLOOKUP(Q975,DMKH_NCC!$C$7:$G$150,5,0),VLOOKUP(R975,DMKH_NCC!$C$7:$G$150,5,0)),"")</f>
        <v/>
      </c>
      <c r="V975" s="169"/>
      <c r="W975" s="169"/>
      <c r="X975" s="171"/>
      <c r="Y975" s="447" t="str">
        <f>IF($G975="","",IF(OR(MONTH($C975)=1,MONTH($C975)=2,MONTH($C975)=3),1,IF(OR(MONTH($C975)=4,MONTH($C975)=5,MONTH($C975)=6),2,IF(OR(MONTH($C975)=7,MONTH($C975)=8,MONTH($C975)=9),3,IF(OR(MONTH($C975)=10,MONTH($C975)=11,MONTH($C975)=12),4)))))</f>
        <v/>
      </c>
      <c r="Z975" s="447" t="str">
        <f>IF(C975="","","Ngày  "&amp;DAY(C975)&amp; "  "&amp;"Tháng  "&amp;MONTH(C975) &amp;"  "&amp;"Năm"&amp;"  " &amp;YEAR(C975))</f>
        <v/>
      </c>
      <c r="AA975" s="169"/>
      <c r="AB975" s="169"/>
      <c r="AC975" s="169"/>
      <c r="AD975" s="169"/>
      <c r="AE975" s="447" t="str">
        <f t="shared" si="37"/>
        <v/>
      </c>
      <c r="AF975" s="169"/>
      <c r="AG975" s="169"/>
    </row>
    <row r="976" spans="2:33" x14ac:dyDescent="0.25">
      <c r="B976" s="169"/>
      <c r="C976" s="170"/>
      <c r="D976" s="443"/>
      <c r="E976" s="169"/>
      <c r="F976" s="171"/>
      <c r="G976" s="169"/>
      <c r="H976" s="169"/>
      <c r="I976" s="172"/>
      <c r="J976" s="172"/>
      <c r="K976" s="173"/>
      <c r="L976" s="173"/>
      <c r="M976" s="173"/>
      <c r="N976" s="174"/>
      <c r="O976" s="444">
        <f t="shared" si="38"/>
        <v>0</v>
      </c>
      <c r="P976" s="169"/>
      <c r="Q976" s="436"/>
      <c r="R976" s="436"/>
      <c r="S976" s="445" t="str">
        <f>IFERROR(IF(R976="",VLOOKUP(Q976,DMKH_NCC!$C$7:$G$150,3,0),VLOOKUP(R976,DMKH_NCC!$C$7:$G$150,3,0)),"")</f>
        <v/>
      </c>
      <c r="T976" s="445" t="str">
        <f>IFERROR(IF(R976="",VLOOKUP(Q976,DMKH_NCC!$C$7:$G$150,4,0),VLOOKUP(R976,DMKH_NCC!$C$7:$G$150,4,0)),"")</f>
        <v/>
      </c>
      <c r="U976" s="446" t="str">
        <f>IFERROR(IF(R976="",VLOOKUP(Q976,DMKH_NCC!$C$7:$G$150,5,0),VLOOKUP(R976,DMKH_NCC!$C$7:$G$150,5,0)),"")</f>
        <v/>
      </c>
      <c r="V976" s="169"/>
      <c r="W976" s="169"/>
      <c r="X976" s="171"/>
      <c r="Y976" s="447" t="str">
        <f>IF($G976="","",IF(OR(MONTH($C976)=1,MONTH($C976)=2,MONTH($C976)=3),1,IF(OR(MONTH($C976)=4,MONTH($C976)=5,MONTH($C976)=6),2,IF(OR(MONTH($C976)=7,MONTH($C976)=8,MONTH($C976)=9),3,IF(OR(MONTH($C976)=10,MONTH($C976)=11,MONTH($C976)=12),4)))))</f>
        <v/>
      </c>
      <c r="Z976" s="447" t="str">
        <f>IF(C976="","","Ngày  "&amp;DAY(C976)&amp; "  "&amp;"Tháng  "&amp;MONTH(C976) &amp;"  "&amp;"Năm"&amp;"  " &amp;YEAR(C976))</f>
        <v/>
      </c>
      <c r="AA976" s="169"/>
      <c r="AB976" s="169"/>
      <c r="AC976" s="169"/>
      <c r="AD976" s="169"/>
      <c r="AE976" s="447" t="str">
        <f t="shared" si="37"/>
        <v/>
      </c>
      <c r="AF976" s="169"/>
      <c r="AG976" s="169"/>
    </row>
    <row r="977" spans="2:33" x14ac:dyDescent="0.25">
      <c r="B977" s="169"/>
      <c r="C977" s="170"/>
      <c r="D977" s="443"/>
      <c r="E977" s="169"/>
      <c r="F977" s="171"/>
      <c r="G977" s="169"/>
      <c r="H977" s="169"/>
      <c r="I977" s="172"/>
      <c r="J977" s="172"/>
      <c r="K977" s="173"/>
      <c r="L977" s="173"/>
      <c r="M977" s="173"/>
      <c r="N977" s="174"/>
      <c r="O977" s="444">
        <f t="shared" si="38"/>
        <v>0</v>
      </c>
      <c r="P977" s="169"/>
      <c r="Q977" s="436"/>
      <c r="R977" s="436"/>
      <c r="S977" s="445" t="str">
        <f>IFERROR(IF(R977="",VLOOKUP(Q977,DMKH_NCC!$C$7:$G$150,3,0),VLOOKUP(R977,DMKH_NCC!$C$7:$G$150,3,0)),"")</f>
        <v/>
      </c>
      <c r="T977" s="445" t="str">
        <f>IFERROR(IF(R977="",VLOOKUP(Q977,DMKH_NCC!$C$7:$G$150,4,0),VLOOKUP(R977,DMKH_NCC!$C$7:$G$150,4,0)),"")</f>
        <v/>
      </c>
      <c r="U977" s="446" t="str">
        <f>IFERROR(IF(R977="",VLOOKUP(Q977,DMKH_NCC!$C$7:$G$150,5,0),VLOOKUP(R977,DMKH_NCC!$C$7:$G$150,5,0)),"")</f>
        <v/>
      </c>
      <c r="V977" s="169"/>
      <c r="W977" s="169"/>
      <c r="X977" s="171"/>
      <c r="Y977" s="447" t="str">
        <f>IF($G977="","",IF(OR(MONTH($C977)=1,MONTH($C977)=2,MONTH($C977)=3),1,IF(OR(MONTH($C977)=4,MONTH($C977)=5,MONTH($C977)=6),2,IF(OR(MONTH($C977)=7,MONTH($C977)=8,MONTH($C977)=9),3,IF(OR(MONTH($C977)=10,MONTH($C977)=11,MONTH($C977)=12),4)))))</f>
        <v/>
      </c>
      <c r="Z977" s="447" t="str">
        <f>IF(C977="","","Ngày  "&amp;DAY(C977)&amp; "  "&amp;"Tháng  "&amp;MONTH(C977) &amp;"  "&amp;"Năm"&amp;"  " &amp;YEAR(C977))</f>
        <v/>
      </c>
      <c r="AA977" s="169"/>
      <c r="AB977" s="169"/>
      <c r="AC977" s="169"/>
      <c r="AD977" s="169"/>
      <c r="AE977" s="447" t="str">
        <f t="shared" si="37"/>
        <v/>
      </c>
      <c r="AF977" s="169"/>
      <c r="AG977" s="169"/>
    </row>
    <row r="978" spans="2:33" x14ac:dyDescent="0.25">
      <c r="B978" s="169"/>
      <c r="C978" s="170"/>
      <c r="D978" s="443"/>
      <c r="E978" s="169"/>
      <c r="F978" s="171"/>
      <c r="G978" s="169"/>
      <c r="H978" s="169"/>
      <c r="I978" s="172"/>
      <c r="J978" s="172"/>
      <c r="K978" s="173"/>
      <c r="L978" s="173"/>
      <c r="M978" s="173"/>
      <c r="N978" s="174"/>
      <c r="O978" s="444">
        <f t="shared" si="38"/>
        <v>0</v>
      </c>
      <c r="P978" s="169"/>
      <c r="Q978" s="436"/>
      <c r="R978" s="436"/>
      <c r="S978" s="445" t="str">
        <f>IFERROR(IF(R978="",VLOOKUP(Q978,DMKH_NCC!$C$7:$G$150,3,0),VLOOKUP(R978,DMKH_NCC!$C$7:$G$150,3,0)),"")</f>
        <v/>
      </c>
      <c r="T978" s="445" t="str">
        <f>IFERROR(IF(R978="",VLOOKUP(Q978,DMKH_NCC!$C$7:$G$150,4,0),VLOOKUP(R978,DMKH_NCC!$C$7:$G$150,4,0)),"")</f>
        <v/>
      </c>
      <c r="U978" s="446" t="str">
        <f>IFERROR(IF(R978="",VLOOKUP(Q978,DMKH_NCC!$C$7:$G$150,5,0),VLOOKUP(R978,DMKH_NCC!$C$7:$G$150,5,0)),"")</f>
        <v/>
      </c>
      <c r="V978" s="169"/>
      <c r="W978" s="169"/>
      <c r="X978" s="171"/>
      <c r="Y978" s="447" t="str">
        <f>IF($G978="","",IF(OR(MONTH($C978)=1,MONTH($C978)=2,MONTH($C978)=3),1,IF(OR(MONTH($C978)=4,MONTH($C978)=5,MONTH($C978)=6),2,IF(OR(MONTH($C978)=7,MONTH($C978)=8,MONTH($C978)=9),3,IF(OR(MONTH($C978)=10,MONTH($C978)=11,MONTH($C978)=12),4)))))</f>
        <v/>
      </c>
      <c r="Z978" s="447" t="str">
        <f>IF(C978="","","Ngày  "&amp;DAY(C978)&amp; "  "&amp;"Tháng  "&amp;MONTH(C978) &amp;"  "&amp;"Năm"&amp;"  " &amp;YEAR(C978))</f>
        <v/>
      </c>
      <c r="AA978" s="169"/>
      <c r="AB978" s="169"/>
      <c r="AC978" s="169"/>
      <c r="AD978" s="169"/>
      <c r="AE978" s="447" t="str">
        <f t="shared" si="37"/>
        <v/>
      </c>
      <c r="AF978" s="169"/>
      <c r="AG978" s="169"/>
    </row>
    <row r="979" spans="2:33" x14ac:dyDescent="0.25">
      <c r="B979" s="169"/>
      <c r="C979" s="170"/>
      <c r="D979" s="443"/>
      <c r="E979" s="169"/>
      <c r="F979" s="171"/>
      <c r="G979" s="169"/>
      <c r="H979" s="169"/>
      <c r="I979" s="172"/>
      <c r="J979" s="172"/>
      <c r="K979" s="173"/>
      <c r="L979" s="173"/>
      <c r="M979" s="173"/>
      <c r="N979" s="174"/>
      <c r="O979" s="444">
        <f t="shared" si="38"/>
        <v>0</v>
      </c>
      <c r="P979" s="169"/>
      <c r="Q979" s="436"/>
      <c r="R979" s="436"/>
      <c r="S979" s="445" t="str">
        <f>IFERROR(IF(R979="",VLOOKUP(Q979,DMKH_NCC!$C$7:$G$150,3,0),VLOOKUP(R979,DMKH_NCC!$C$7:$G$150,3,0)),"")</f>
        <v/>
      </c>
      <c r="T979" s="445" t="str">
        <f>IFERROR(IF(R979="",VLOOKUP(Q979,DMKH_NCC!$C$7:$G$150,4,0),VLOOKUP(R979,DMKH_NCC!$C$7:$G$150,4,0)),"")</f>
        <v/>
      </c>
      <c r="U979" s="446" t="str">
        <f>IFERROR(IF(R979="",VLOOKUP(Q979,DMKH_NCC!$C$7:$G$150,5,0),VLOOKUP(R979,DMKH_NCC!$C$7:$G$150,5,0)),"")</f>
        <v/>
      </c>
      <c r="V979" s="169"/>
      <c r="W979" s="169"/>
      <c r="X979" s="171"/>
      <c r="Y979" s="447" t="str">
        <f>IF($G979="","",IF(OR(MONTH($C979)=1,MONTH($C979)=2,MONTH($C979)=3),1,IF(OR(MONTH($C979)=4,MONTH($C979)=5,MONTH($C979)=6),2,IF(OR(MONTH($C979)=7,MONTH($C979)=8,MONTH($C979)=9),3,IF(OR(MONTH($C979)=10,MONTH($C979)=11,MONTH($C979)=12),4)))))</f>
        <v/>
      </c>
      <c r="Z979" s="447" t="str">
        <f>IF(C979="","","Ngày  "&amp;DAY(C979)&amp; "  "&amp;"Tháng  "&amp;MONTH(C979) &amp;"  "&amp;"Năm"&amp;"  " &amp;YEAR(C979))</f>
        <v/>
      </c>
      <c r="AA979" s="169"/>
      <c r="AB979" s="169"/>
      <c r="AC979" s="169"/>
      <c r="AD979" s="169"/>
      <c r="AE979" s="447" t="str">
        <f t="shared" si="37"/>
        <v/>
      </c>
      <c r="AF979" s="169"/>
      <c r="AG979" s="169"/>
    </row>
    <row r="980" spans="2:33" x14ac:dyDescent="0.25">
      <c r="B980" s="169"/>
      <c r="C980" s="170"/>
      <c r="D980" s="443"/>
      <c r="E980" s="169"/>
      <c r="F980" s="171"/>
      <c r="G980" s="169"/>
      <c r="H980" s="169"/>
      <c r="I980" s="172"/>
      <c r="J980" s="172"/>
      <c r="K980" s="173"/>
      <c r="L980" s="173"/>
      <c r="M980" s="173"/>
      <c r="N980" s="174"/>
      <c r="O980" s="444">
        <f t="shared" si="38"/>
        <v>0</v>
      </c>
      <c r="P980" s="169"/>
      <c r="Q980" s="436"/>
      <c r="R980" s="436"/>
      <c r="S980" s="445" t="str">
        <f>IFERROR(IF(R980="",VLOOKUP(Q980,DMKH_NCC!$C$7:$G$150,3,0),VLOOKUP(R980,DMKH_NCC!$C$7:$G$150,3,0)),"")</f>
        <v/>
      </c>
      <c r="T980" s="445" t="str">
        <f>IFERROR(IF(R980="",VLOOKUP(Q980,DMKH_NCC!$C$7:$G$150,4,0),VLOOKUP(R980,DMKH_NCC!$C$7:$G$150,4,0)),"")</f>
        <v/>
      </c>
      <c r="U980" s="446" t="str">
        <f>IFERROR(IF(R980="",VLOOKUP(Q980,DMKH_NCC!$C$7:$G$150,5,0),VLOOKUP(R980,DMKH_NCC!$C$7:$G$150,5,0)),"")</f>
        <v/>
      </c>
      <c r="V980" s="169"/>
      <c r="W980" s="169"/>
      <c r="X980" s="171"/>
      <c r="Y980" s="447" t="str">
        <f>IF($G980="","",IF(OR(MONTH($C980)=1,MONTH($C980)=2,MONTH($C980)=3),1,IF(OR(MONTH($C980)=4,MONTH($C980)=5,MONTH($C980)=6),2,IF(OR(MONTH($C980)=7,MONTH($C980)=8,MONTH($C980)=9),3,IF(OR(MONTH($C980)=10,MONTH($C980)=11,MONTH($C980)=12),4)))))</f>
        <v/>
      </c>
      <c r="Z980" s="447" t="str">
        <f>IF(C980="","","Ngày  "&amp;DAY(C980)&amp; "  "&amp;"Tháng  "&amp;MONTH(C980) &amp;"  "&amp;"Năm"&amp;"  " &amp;YEAR(C980))</f>
        <v/>
      </c>
      <c r="AA980" s="169"/>
      <c r="AB980" s="169"/>
      <c r="AC980" s="169"/>
      <c r="AD980" s="169"/>
      <c r="AE980" s="447" t="str">
        <f t="shared" si="37"/>
        <v/>
      </c>
      <c r="AF980" s="169"/>
      <c r="AG980" s="169"/>
    </row>
    <row r="981" spans="2:33" x14ac:dyDescent="0.25">
      <c r="B981" s="169"/>
      <c r="C981" s="170"/>
      <c r="D981" s="443"/>
      <c r="E981" s="169"/>
      <c r="F981" s="171"/>
      <c r="G981" s="169"/>
      <c r="H981" s="169"/>
      <c r="I981" s="172"/>
      <c r="J981" s="172"/>
      <c r="K981" s="173"/>
      <c r="L981" s="173"/>
      <c r="M981" s="173"/>
      <c r="N981" s="174"/>
      <c r="O981" s="444">
        <f t="shared" si="38"/>
        <v>0</v>
      </c>
      <c r="P981" s="169"/>
      <c r="Q981" s="436"/>
      <c r="R981" s="436"/>
      <c r="S981" s="445" t="str">
        <f>IFERROR(IF(R981="",VLOOKUP(Q981,DMKH_NCC!$C$7:$G$150,3,0),VLOOKUP(R981,DMKH_NCC!$C$7:$G$150,3,0)),"")</f>
        <v/>
      </c>
      <c r="T981" s="445" t="str">
        <f>IFERROR(IF(R981="",VLOOKUP(Q981,DMKH_NCC!$C$7:$G$150,4,0),VLOOKUP(R981,DMKH_NCC!$C$7:$G$150,4,0)),"")</f>
        <v/>
      </c>
      <c r="U981" s="446" t="str">
        <f>IFERROR(IF(R981="",VLOOKUP(Q981,DMKH_NCC!$C$7:$G$150,5,0),VLOOKUP(R981,DMKH_NCC!$C$7:$G$150,5,0)),"")</f>
        <v/>
      </c>
      <c r="V981" s="169"/>
      <c r="W981" s="169"/>
      <c r="X981" s="171"/>
      <c r="Y981" s="447" t="str">
        <f>IF($G981="","",IF(OR(MONTH($C981)=1,MONTH($C981)=2,MONTH($C981)=3),1,IF(OR(MONTH($C981)=4,MONTH($C981)=5,MONTH($C981)=6),2,IF(OR(MONTH($C981)=7,MONTH($C981)=8,MONTH($C981)=9),3,IF(OR(MONTH($C981)=10,MONTH($C981)=11,MONTH($C981)=12),4)))))</f>
        <v/>
      </c>
      <c r="Z981" s="447" t="str">
        <f>IF(C981="","","Ngày  "&amp;DAY(C981)&amp; "  "&amp;"Tháng  "&amp;MONTH(C981) &amp;"  "&amp;"Năm"&amp;"  " &amp;YEAR(C981))</f>
        <v/>
      </c>
      <c r="AA981" s="169"/>
      <c r="AB981" s="169"/>
      <c r="AC981" s="169"/>
      <c r="AD981" s="169"/>
      <c r="AE981" s="447" t="str">
        <f t="shared" si="37"/>
        <v/>
      </c>
      <c r="AF981" s="169"/>
      <c r="AG981" s="169"/>
    </row>
    <row r="982" spans="2:33" x14ac:dyDescent="0.25">
      <c r="B982" s="169"/>
      <c r="C982" s="170"/>
      <c r="D982" s="443"/>
      <c r="E982" s="169"/>
      <c r="F982" s="171"/>
      <c r="G982" s="169"/>
      <c r="H982" s="169"/>
      <c r="I982" s="172"/>
      <c r="J982" s="172"/>
      <c r="K982" s="173"/>
      <c r="L982" s="173"/>
      <c r="M982" s="173"/>
      <c r="N982" s="174"/>
      <c r="O982" s="444">
        <f t="shared" si="38"/>
        <v>0</v>
      </c>
      <c r="P982" s="169"/>
      <c r="Q982" s="436"/>
      <c r="R982" s="436"/>
      <c r="S982" s="445" t="str">
        <f>IFERROR(IF(R982="",VLOOKUP(Q982,DMKH_NCC!$C$7:$G$150,3,0),VLOOKUP(R982,DMKH_NCC!$C$7:$G$150,3,0)),"")</f>
        <v/>
      </c>
      <c r="T982" s="445" t="str">
        <f>IFERROR(IF(R982="",VLOOKUP(Q982,DMKH_NCC!$C$7:$G$150,4,0),VLOOKUP(R982,DMKH_NCC!$C$7:$G$150,4,0)),"")</f>
        <v/>
      </c>
      <c r="U982" s="446" t="str">
        <f>IFERROR(IF(R982="",VLOOKUP(Q982,DMKH_NCC!$C$7:$G$150,5,0),VLOOKUP(R982,DMKH_NCC!$C$7:$G$150,5,0)),"")</f>
        <v/>
      </c>
      <c r="V982" s="169"/>
      <c r="W982" s="169"/>
      <c r="X982" s="171"/>
      <c r="Y982" s="447" t="str">
        <f>IF($G982="","",IF(OR(MONTH($C982)=1,MONTH($C982)=2,MONTH($C982)=3),1,IF(OR(MONTH($C982)=4,MONTH($C982)=5,MONTH($C982)=6),2,IF(OR(MONTH($C982)=7,MONTH($C982)=8,MONTH($C982)=9),3,IF(OR(MONTH($C982)=10,MONTH($C982)=11,MONTH($C982)=12),4)))))</f>
        <v/>
      </c>
      <c r="Z982" s="447" t="str">
        <f>IF(C982="","","Ngày  "&amp;DAY(C982)&amp; "  "&amp;"Tháng  "&amp;MONTH(C982) &amp;"  "&amp;"Năm"&amp;"  " &amp;YEAR(C982))</f>
        <v/>
      </c>
      <c r="AA982" s="169"/>
      <c r="AB982" s="169"/>
      <c r="AC982" s="169"/>
      <c r="AD982" s="169"/>
      <c r="AE982" s="447" t="str">
        <f t="shared" si="37"/>
        <v/>
      </c>
      <c r="AF982" s="169"/>
      <c r="AG982" s="169"/>
    </row>
    <row r="983" spans="2:33" x14ac:dyDescent="0.25">
      <c r="B983" s="169"/>
      <c r="C983" s="170"/>
      <c r="D983" s="443"/>
      <c r="E983" s="169"/>
      <c r="F983" s="171"/>
      <c r="G983" s="169"/>
      <c r="H983" s="169"/>
      <c r="I983" s="172"/>
      <c r="J983" s="172"/>
      <c r="K983" s="173"/>
      <c r="L983" s="173"/>
      <c r="M983" s="173"/>
      <c r="N983" s="174"/>
      <c r="O983" s="444">
        <f t="shared" si="38"/>
        <v>0</v>
      </c>
      <c r="P983" s="169"/>
      <c r="Q983" s="436"/>
      <c r="R983" s="436"/>
      <c r="S983" s="445" t="str">
        <f>IFERROR(IF(R983="",VLOOKUP(Q983,DMKH_NCC!$C$7:$G$150,3,0),VLOOKUP(R983,DMKH_NCC!$C$7:$G$150,3,0)),"")</f>
        <v/>
      </c>
      <c r="T983" s="445" t="str">
        <f>IFERROR(IF(R983="",VLOOKUP(Q983,DMKH_NCC!$C$7:$G$150,4,0),VLOOKUP(R983,DMKH_NCC!$C$7:$G$150,4,0)),"")</f>
        <v/>
      </c>
      <c r="U983" s="446" t="str">
        <f>IFERROR(IF(R983="",VLOOKUP(Q983,DMKH_NCC!$C$7:$G$150,5,0),VLOOKUP(R983,DMKH_NCC!$C$7:$G$150,5,0)),"")</f>
        <v/>
      </c>
      <c r="V983" s="169"/>
      <c r="W983" s="169"/>
      <c r="X983" s="171"/>
      <c r="Y983" s="447" t="str">
        <f>IF($G983="","",IF(OR(MONTH($C983)=1,MONTH($C983)=2,MONTH($C983)=3),1,IF(OR(MONTH($C983)=4,MONTH($C983)=5,MONTH($C983)=6),2,IF(OR(MONTH($C983)=7,MONTH($C983)=8,MONTH($C983)=9),3,IF(OR(MONTH($C983)=10,MONTH($C983)=11,MONTH($C983)=12),4)))))</f>
        <v/>
      </c>
      <c r="Z983" s="447" t="str">
        <f>IF(C983="","","Ngày  "&amp;DAY(C983)&amp; "  "&amp;"Tháng  "&amp;MONTH(C983) &amp;"  "&amp;"Năm"&amp;"  " &amp;YEAR(C983))</f>
        <v/>
      </c>
      <c r="AA983" s="169"/>
      <c r="AB983" s="169"/>
      <c r="AC983" s="169"/>
      <c r="AD983" s="169"/>
      <c r="AE983" s="447" t="str">
        <f t="shared" si="37"/>
        <v/>
      </c>
      <c r="AF983" s="169"/>
      <c r="AG983" s="169"/>
    </row>
    <row r="984" spans="2:33" x14ac:dyDescent="0.25">
      <c r="B984" s="169"/>
      <c r="C984" s="170"/>
      <c r="D984" s="443"/>
      <c r="E984" s="169"/>
      <c r="F984" s="171"/>
      <c r="G984" s="169"/>
      <c r="H984" s="169"/>
      <c r="I984" s="172"/>
      <c r="J984" s="172"/>
      <c r="K984" s="173"/>
      <c r="L984" s="173"/>
      <c r="M984" s="173"/>
      <c r="N984" s="174"/>
      <c r="O984" s="444">
        <f t="shared" si="38"/>
        <v>0</v>
      </c>
      <c r="P984" s="169"/>
      <c r="Q984" s="436"/>
      <c r="R984" s="436"/>
      <c r="S984" s="445" t="str">
        <f>IFERROR(IF(R984="",VLOOKUP(Q984,DMKH_NCC!$C$7:$G$150,3,0),VLOOKUP(R984,DMKH_NCC!$C$7:$G$150,3,0)),"")</f>
        <v/>
      </c>
      <c r="T984" s="445" t="str">
        <f>IFERROR(IF(R984="",VLOOKUP(Q984,DMKH_NCC!$C$7:$G$150,4,0),VLOOKUP(R984,DMKH_NCC!$C$7:$G$150,4,0)),"")</f>
        <v/>
      </c>
      <c r="U984" s="446" t="str">
        <f>IFERROR(IF(R984="",VLOOKUP(Q984,DMKH_NCC!$C$7:$G$150,5,0),VLOOKUP(R984,DMKH_NCC!$C$7:$G$150,5,0)),"")</f>
        <v/>
      </c>
      <c r="V984" s="169"/>
      <c r="W984" s="169"/>
      <c r="X984" s="171"/>
      <c r="Y984" s="447" t="str">
        <f>IF($G984="","",IF(OR(MONTH($C984)=1,MONTH($C984)=2,MONTH($C984)=3),1,IF(OR(MONTH($C984)=4,MONTH($C984)=5,MONTH($C984)=6),2,IF(OR(MONTH($C984)=7,MONTH($C984)=8,MONTH($C984)=9),3,IF(OR(MONTH($C984)=10,MONTH($C984)=11,MONTH($C984)=12),4)))))</f>
        <v/>
      </c>
      <c r="Z984" s="447" t="str">
        <f>IF(C984="","","Ngày  "&amp;DAY(C984)&amp; "  "&amp;"Tháng  "&amp;MONTH(C984) &amp;"  "&amp;"Năm"&amp;"  " &amp;YEAR(C984))</f>
        <v/>
      </c>
      <c r="AA984" s="169"/>
      <c r="AB984" s="169"/>
      <c r="AC984" s="169"/>
      <c r="AD984" s="169"/>
      <c r="AE984" s="447" t="str">
        <f t="shared" si="37"/>
        <v/>
      </c>
      <c r="AF984" s="169"/>
      <c r="AG984" s="169"/>
    </row>
    <row r="985" spans="2:33" x14ac:dyDescent="0.25">
      <c r="B985" s="169"/>
      <c r="C985" s="170"/>
      <c r="D985" s="443"/>
      <c r="E985" s="169"/>
      <c r="F985" s="171"/>
      <c r="G985" s="169"/>
      <c r="H985" s="169"/>
      <c r="I985" s="172"/>
      <c r="J985" s="172"/>
      <c r="K985" s="173"/>
      <c r="L985" s="173"/>
      <c r="M985" s="173"/>
      <c r="N985" s="174"/>
      <c r="O985" s="444">
        <f t="shared" si="38"/>
        <v>0</v>
      </c>
      <c r="P985" s="169"/>
      <c r="Q985" s="436"/>
      <c r="R985" s="436"/>
      <c r="S985" s="445" t="str">
        <f>IFERROR(IF(R985="",VLOOKUP(Q985,DMKH_NCC!$C$7:$G$150,3,0),VLOOKUP(R985,DMKH_NCC!$C$7:$G$150,3,0)),"")</f>
        <v/>
      </c>
      <c r="T985" s="445" t="str">
        <f>IFERROR(IF(R985="",VLOOKUP(Q985,DMKH_NCC!$C$7:$G$150,4,0),VLOOKUP(R985,DMKH_NCC!$C$7:$G$150,4,0)),"")</f>
        <v/>
      </c>
      <c r="U985" s="446" t="str">
        <f>IFERROR(IF(R985="",VLOOKUP(Q985,DMKH_NCC!$C$7:$G$150,5,0),VLOOKUP(R985,DMKH_NCC!$C$7:$G$150,5,0)),"")</f>
        <v/>
      </c>
      <c r="V985" s="169"/>
      <c r="W985" s="169"/>
      <c r="X985" s="171"/>
      <c r="Y985" s="447" t="str">
        <f>IF($G985="","",IF(OR(MONTH($C985)=1,MONTH($C985)=2,MONTH($C985)=3),1,IF(OR(MONTH($C985)=4,MONTH($C985)=5,MONTH($C985)=6),2,IF(OR(MONTH($C985)=7,MONTH($C985)=8,MONTH($C985)=9),3,IF(OR(MONTH($C985)=10,MONTH($C985)=11,MONTH($C985)=12),4)))))</f>
        <v/>
      </c>
      <c r="Z985" s="447" t="str">
        <f>IF(C985="","","Ngày  "&amp;DAY(C985)&amp; "  "&amp;"Tháng  "&amp;MONTH(C985) &amp;"  "&amp;"Năm"&amp;"  " &amp;YEAR(C985))</f>
        <v/>
      </c>
      <c r="AA985" s="169"/>
      <c r="AB985" s="169"/>
      <c r="AC985" s="169"/>
      <c r="AD985" s="169"/>
      <c r="AE985" s="447" t="str">
        <f t="shared" si="37"/>
        <v/>
      </c>
      <c r="AF985" s="169"/>
      <c r="AG985" s="169"/>
    </row>
    <row r="986" spans="2:33" x14ac:dyDescent="0.25">
      <c r="B986" s="169"/>
      <c r="C986" s="170"/>
      <c r="D986" s="443"/>
      <c r="E986" s="169"/>
      <c r="F986" s="171"/>
      <c r="G986" s="169"/>
      <c r="H986" s="169"/>
      <c r="I986" s="172"/>
      <c r="J986" s="172"/>
      <c r="K986" s="173"/>
      <c r="L986" s="173"/>
      <c r="M986" s="173"/>
      <c r="N986" s="174"/>
      <c r="O986" s="444">
        <f t="shared" si="38"/>
        <v>0</v>
      </c>
      <c r="P986" s="169"/>
      <c r="Q986" s="436"/>
      <c r="R986" s="436"/>
      <c r="S986" s="445" t="str">
        <f>IFERROR(IF(R986="",VLOOKUP(Q986,DMKH_NCC!$C$7:$G$150,3,0),VLOOKUP(R986,DMKH_NCC!$C$7:$G$150,3,0)),"")</f>
        <v/>
      </c>
      <c r="T986" s="445" t="str">
        <f>IFERROR(IF(R986="",VLOOKUP(Q986,DMKH_NCC!$C$7:$G$150,4,0),VLOOKUP(R986,DMKH_NCC!$C$7:$G$150,4,0)),"")</f>
        <v/>
      </c>
      <c r="U986" s="446" t="str">
        <f>IFERROR(IF(R986="",VLOOKUP(Q986,DMKH_NCC!$C$7:$G$150,5,0),VLOOKUP(R986,DMKH_NCC!$C$7:$G$150,5,0)),"")</f>
        <v/>
      </c>
      <c r="V986" s="169"/>
      <c r="W986" s="169"/>
      <c r="X986" s="171"/>
      <c r="Y986" s="447" t="str">
        <f>IF($G986="","",IF(OR(MONTH($C986)=1,MONTH($C986)=2,MONTH($C986)=3),1,IF(OR(MONTH($C986)=4,MONTH($C986)=5,MONTH($C986)=6),2,IF(OR(MONTH($C986)=7,MONTH($C986)=8,MONTH($C986)=9),3,IF(OR(MONTH($C986)=10,MONTH($C986)=11,MONTH($C986)=12),4)))))</f>
        <v/>
      </c>
      <c r="Z986" s="447" t="str">
        <f>IF(C986="","","Ngày  "&amp;DAY(C986)&amp; "  "&amp;"Tháng  "&amp;MONTH(C986) &amp;"  "&amp;"Năm"&amp;"  " &amp;YEAR(C986))</f>
        <v/>
      </c>
      <c r="AA986" s="169"/>
      <c r="AB986" s="169"/>
      <c r="AC986" s="169"/>
      <c r="AD986" s="169"/>
      <c r="AE986" s="447" t="str">
        <f t="shared" si="37"/>
        <v/>
      </c>
      <c r="AF986" s="169"/>
      <c r="AG986" s="169"/>
    </row>
    <row r="987" spans="2:33" x14ac:dyDescent="0.25">
      <c r="B987" s="169"/>
      <c r="C987" s="170"/>
      <c r="D987" s="443"/>
      <c r="E987" s="169"/>
      <c r="F987" s="171"/>
      <c r="G987" s="169"/>
      <c r="H987" s="169"/>
      <c r="I987" s="172"/>
      <c r="J987" s="172"/>
      <c r="K987" s="173"/>
      <c r="L987" s="173"/>
      <c r="M987" s="173"/>
      <c r="N987" s="174"/>
      <c r="O987" s="444">
        <f t="shared" si="38"/>
        <v>0</v>
      </c>
      <c r="P987" s="169"/>
      <c r="Q987" s="436"/>
      <c r="R987" s="436"/>
      <c r="S987" s="445" t="str">
        <f>IFERROR(IF(R987="",VLOOKUP(Q987,DMKH_NCC!$C$7:$G$150,3,0),VLOOKUP(R987,DMKH_NCC!$C$7:$G$150,3,0)),"")</f>
        <v/>
      </c>
      <c r="T987" s="445" t="str">
        <f>IFERROR(IF(R987="",VLOOKUP(Q987,DMKH_NCC!$C$7:$G$150,4,0),VLOOKUP(R987,DMKH_NCC!$C$7:$G$150,4,0)),"")</f>
        <v/>
      </c>
      <c r="U987" s="446" t="str">
        <f>IFERROR(IF(R987="",VLOOKUP(Q987,DMKH_NCC!$C$7:$G$150,5,0),VLOOKUP(R987,DMKH_NCC!$C$7:$G$150,5,0)),"")</f>
        <v/>
      </c>
      <c r="V987" s="169"/>
      <c r="W987" s="169"/>
      <c r="X987" s="171"/>
      <c r="Y987" s="447" t="str">
        <f>IF($G987="","",IF(OR(MONTH($C987)=1,MONTH($C987)=2,MONTH($C987)=3),1,IF(OR(MONTH($C987)=4,MONTH($C987)=5,MONTH($C987)=6),2,IF(OR(MONTH($C987)=7,MONTH($C987)=8,MONTH($C987)=9),3,IF(OR(MONTH($C987)=10,MONTH($C987)=11,MONTH($C987)=12),4)))))</f>
        <v/>
      </c>
      <c r="Z987" s="447" t="str">
        <f>IF(C987="","","Ngày  "&amp;DAY(C987)&amp; "  "&amp;"Tháng  "&amp;MONTH(C987) &amp;"  "&amp;"Năm"&amp;"  " &amp;YEAR(C987))</f>
        <v/>
      </c>
      <c r="AA987" s="169"/>
      <c r="AB987" s="169"/>
      <c r="AC987" s="169"/>
      <c r="AD987" s="169"/>
      <c r="AE987" s="447" t="str">
        <f t="shared" si="37"/>
        <v/>
      </c>
      <c r="AF987" s="169"/>
      <c r="AG987" s="169"/>
    </row>
    <row r="988" spans="2:33" x14ac:dyDescent="0.25">
      <c r="B988" s="169"/>
      <c r="C988" s="170"/>
      <c r="D988" s="443"/>
      <c r="E988" s="169"/>
      <c r="F988" s="171"/>
      <c r="G988" s="169"/>
      <c r="H988" s="169"/>
      <c r="I988" s="172"/>
      <c r="J988" s="172"/>
      <c r="K988" s="173"/>
      <c r="L988" s="173"/>
      <c r="M988" s="173"/>
      <c r="N988" s="174"/>
      <c r="O988" s="444">
        <f t="shared" si="38"/>
        <v>0</v>
      </c>
      <c r="P988" s="169"/>
      <c r="Q988" s="436"/>
      <c r="R988" s="436"/>
      <c r="S988" s="445" t="str">
        <f>IFERROR(IF(R988="",VLOOKUP(Q988,DMKH_NCC!$C$7:$G$150,3,0),VLOOKUP(R988,DMKH_NCC!$C$7:$G$150,3,0)),"")</f>
        <v/>
      </c>
      <c r="T988" s="445" t="str">
        <f>IFERROR(IF(R988="",VLOOKUP(Q988,DMKH_NCC!$C$7:$G$150,4,0),VLOOKUP(R988,DMKH_NCC!$C$7:$G$150,4,0)),"")</f>
        <v/>
      </c>
      <c r="U988" s="446" t="str">
        <f>IFERROR(IF(R988="",VLOOKUP(Q988,DMKH_NCC!$C$7:$G$150,5,0),VLOOKUP(R988,DMKH_NCC!$C$7:$G$150,5,0)),"")</f>
        <v/>
      </c>
      <c r="V988" s="169"/>
      <c r="W988" s="169"/>
      <c r="X988" s="171"/>
      <c r="Y988" s="447" t="str">
        <f>IF($G988="","",IF(OR(MONTH($C988)=1,MONTH($C988)=2,MONTH($C988)=3),1,IF(OR(MONTH($C988)=4,MONTH($C988)=5,MONTH($C988)=6),2,IF(OR(MONTH($C988)=7,MONTH($C988)=8,MONTH($C988)=9),3,IF(OR(MONTH($C988)=10,MONTH($C988)=11,MONTH($C988)=12),4)))))</f>
        <v/>
      </c>
      <c r="Z988" s="447" t="str">
        <f>IF(C988="","","Ngày  "&amp;DAY(C988)&amp; "  "&amp;"Tháng  "&amp;MONTH(C988) &amp;"  "&amp;"Năm"&amp;"  " &amp;YEAR(C988))</f>
        <v/>
      </c>
      <c r="AA988" s="169"/>
      <c r="AB988" s="169"/>
      <c r="AC988" s="169"/>
      <c r="AD988" s="169"/>
      <c r="AE988" s="447" t="str">
        <f t="shared" si="37"/>
        <v/>
      </c>
      <c r="AF988" s="169"/>
      <c r="AG988" s="169"/>
    </row>
    <row r="989" spans="2:33" x14ac:dyDescent="0.25">
      <c r="B989" s="169"/>
      <c r="C989" s="170"/>
      <c r="D989" s="443"/>
      <c r="E989" s="169"/>
      <c r="F989" s="171"/>
      <c r="G989" s="169"/>
      <c r="H989" s="169"/>
      <c r="I989" s="172"/>
      <c r="J989" s="172"/>
      <c r="K989" s="173"/>
      <c r="L989" s="173"/>
      <c r="M989" s="173"/>
      <c r="N989" s="174"/>
      <c r="O989" s="444">
        <f t="shared" si="38"/>
        <v>0</v>
      </c>
      <c r="P989" s="169"/>
      <c r="Q989" s="436"/>
      <c r="R989" s="436"/>
      <c r="S989" s="445" t="str">
        <f>IFERROR(IF(R989="",VLOOKUP(Q989,DMKH_NCC!$C$7:$G$150,3,0),VLOOKUP(R989,DMKH_NCC!$C$7:$G$150,3,0)),"")</f>
        <v/>
      </c>
      <c r="T989" s="445" t="str">
        <f>IFERROR(IF(R989="",VLOOKUP(Q989,DMKH_NCC!$C$7:$G$150,4,0),VLOOKUP(R989,DMKH_NCC!$C$7:$G$150,4,0)),"")</f>
        <v/>
      </c>
      <c r="U989" s="446" t="str">
        <f>IFERROR(IF(R989="",VLOOKUP(Q989,DMKH_NCC!$C$7:$G$150,5,0),VLOOKUP(R989,DMKH_NCC!$C$7:$G$150,5,0)),"")</f>
        <v/>
      </c>
      <c r="V989" s="169"/>
      <c r="W989" s="169"/>
      <c r="X989" s="171"/>
      <c r="Y989" s="447" t="str">
        <f>IF($G989="","",IF(OR(MONTH($C989)=1,MONTH($C989)=2,MONTH($C989)=3),1,IF(OR(MONTH($C989)=4,MONTH($C989)=5,MONTH($C989)=6),2,IF(OR(MONTH($C989)=7,MONTH($C989)=8,MONTH($C989)=9),3,IF(OR(MONTH($C989)=10,MONTH($C989)=11,MONTH($C989)=12),4)))))</f>
        <v/>
      </c>
      <c r="Z989" s="447" t="str">
        <f>IF(C989="","","Ngày  "&amp;DAY(C989)&amp; "  "&amp;"Tháng  "&amp;MONTH(C989) &amp;"  "&amp;"Năm"&amp;"  " &amp;YEAR(C989))</f>
        <v/>
      </c>
      <c r="AA989" s="169"/>
      <c r="AB989" s="169"/>
      <c r="AC989" s="169"/>
      <c r="AD989" s="169"/>
      <c r="AE989" s="447" t="str">
        <f t="shared" si="37"/>
        <v/>
      </c>
      <c r="AF989" s="169"/>
      <c r="AG989" s="169"/>
    </row>
    <row r="990" spans="2:33" x14ac:dyDescent="0.25">
      <c r="B990" s="169"/>
      <c r="C990" s="170"/>
      <c r="D990" s="443"/>
      <c r="E990" s="169"/>
      <c r="F990" s="171"/>
      <c r="G990" s="169"/>
      <c r="H990" s="169"/>
      <c r="I990" s="172"/>
      <c r="J990" s="172"/>
      <c r="K990" s="173"/>
      <c r="L990" s="173"/>
      <c r="M990" s="173"/>
      <c r="N990" s="174"/>
      <c r="O990" s="444">
        <f t="shared" si="38"/>
        <v>0</v>
      </c>
      <c r="P990" s="169"/>
      <c r="Q990" s="436"/>
      <c r="R990" s="436"/>
      <c r="S990" s="445" t="str">
        <f>IFERROR(IF(R990="",VLOOKUP(Q990,DMKH_NCC!$C$7:$G$150,3,0),VLOOKUP(R990,DMKH_NCC!$C$7:$G$150,3,0)),"")</f>
        <v/>
      </c>
      <c r="T990" s="445" t="str">
        <f>IFERROR(IF(R990="",VLOOKUP(Q990,DMKH_NCC!$C$7:$G$150,4,0),VLOOKUP(R990,DMKH_NCC!$C$7:$G$150,4,0)),"")</f>
        <v/>
      </c>
      <c r="U990" s="446" t="str">
        <f>IFERROR(IF(R990="",VLOOKUP(Q990,DMKH_NCC!$C$7:$G$150,5,0),VLOOKUP(R990,DMKH_NCC!$C$7:$G$150,5,0)),"")</f>
        <v/>
      </c>
      <c r="V990" s="169"/>
      <c r="W990" s="169"/>
      <c r="X990" s="171"/>
      <c r="Y990" s="447" t="str">
        <f>IF($G990="","",IF(OR(MONTH($C990)=1,MONTH($C990)=2,MONTH($C990)=3),1,IF(OR(MONTH($C990)=4,MONTH($C990)=5,MONTH($C990)=6),2,IF(OR(MONTH($C990)=7,MONTH($C990)=8,MONTH($C990)=9),3,IF(OR(MONTH($C990)=10,MONTH($C990)=11,MONTH($C990)=12),4)))))</f>
        <v/>
      </c>
      <c r="Z990" s="447" t="str">
        <f>IF(C990="","","Ngày  "&amp;DAY(C990)&amp; "  "&amp;"Tháng  "&amp;MONTH(C990) &amp;"  "&amp;"Năm"&amp;"  " &amp;YEAR(C990))</f>
        <v/>
      </c>
      <c r="AA990" s="169"/>
      <c r="AB990" s="169"/>
      <c r="AC990" s="169"/>
      <c r="AD990" s="169"/>
      <c r="AE990" s="447" t="str">
        <f t="shared" si="37"/>
        <v/>
      </c>
      <c r="AF990" s="169"/>
      <c r="AG990" s="169"/>
    </row>
    <row r="991" spans="2:33" x14ac:dyDescent="0.25">
      <c r="B991" s="169"/>
      <c r="C991" s="170"/>
      <c r="D991" s="443"/>
      <c r="E991" s="169"/>
      <c r="F991" s="171"/>
      <c r="G991" s="169"/>
      <c r="H991" s="169"/>
      <c r="I991" s="172"/>
      <c r="J991" s="172"/>
      <c r="K991" s="173"/>
      <c r="L991" s="173"/>
      <c r="M991" s="173"/>
      <c r="N991" s="174"/>
      <c r="O991" s="444">
        <f t="shared" si="38"/>
        <v>0</v>
      </c>
      <c r="P991" s="169"/>
      <c r="Q991" s="436"/>
      <c r="R991" s="436"/>
      <c r="S991" s="445" t="str">
        <f>IFERROR(IF(R991="",VLOOKUP(Q991,DMKH_NCC!$C$7:$G$150,3,0),VLOOKUP(R991,DMKH_NCC!$C$7:$G$150,3,0)),"")</f>
        <v/>
      </c>
      <c r="T991" s="445" t="str">
        <f>IFERROR(IF(R991="",VLOOKUP(Q991,DMKH_NCC!$C$7:$G$150,4,0),VLOOKUP(R991,DMKH_NCC!$C$7:$G$150,4,0)),"")</f>
        <v/>
      </c>
      <c r="U991" s="446" t="str">
        <f>IFERROR(IF(R991="",VLOOKUP(Q991,DMKH_NCC!$C$7:$G$150,5,0),VLOOKUP(R991,DMKH_NCC!$C$7:$G$150,5,0)),"")</f>
        <v/>
      </c>
      <c r="V991" s="169"/>
      <c r="W991" s="169"/>
      <c r="X991" s="171"/>
      <c r="Y991" s="447" t="str">
        <f>IF($G991="","",IF(OR(MONTH($C991)=1,MONTH($C991)=2,MONTH($C991)=3),1,IF(OR(MONTH($C991)=4,MONTH($C991)=5,MONTH($C991)=6),2,IF(OR(MONTH($C991)=7,MONTH($C991)=8,MONTH($C991)=9),3,IF(OR(MONTH($C991)=10,MONTH($C991)=11,MONTH($C991)=12),4)))))</f>
        <v/>
      </c>
      <c r="Z991" s="447" t="str">
        <f>IF(C991="","","Ngày  "&amp;DAY(C991)&amp; "  "&amp;"Tháng  "&amp;MONTH(C991) &amp;"  "&amp;"Năm"&amp;"  " &amp;YEAR(C991))</f>
        <v/>
      </c>
      <c r="AA991" s="169"/>
      <c r="AB991" s="169"/>
      <c r="AC991" s="169"/>
      <c r="AD991" s="169"/>
      <c r="AE991" s="447" t="str">
        <f t="shared" si="37"/>
        <v/>
      </c>
      <c r="AF991" s="169"/>
      <c r="AG991" s="169"/>
    </row>
    <row r="992" spans="2:33" x14ac:dyDescent="0.25">
      <c r="B992" s="169"/>
      <c r="C992" s="170"/>
      <c r="D992" s="443"/>
      <c r="E992" s="169"/>
      <c r="F992" s="171"/>
      <c r="G992" s="169"/>
      <c r="H992" s="169"/>
      <c r="I992" s="172"/>
      <c r="J992" s="172"/>
      <c r="K992" s="173"/>
      <c r="L992" s="173"/>
      <c r="M992" s="173"/>
      <c r="N992" s="174"/>
      <c r="O992" s="444">
        <f t="shared" si="38"/>
        <v>0</v>
      </c>
      <c r="P992" s="169"/>
      <c r="Q992" s="436"/>
      <c r="R992" s="436"/>
      <c r="S992" s="445" t="str">
        <f>IFERROR(IF(R992="",VLOOKUP(Q992,DMKH_NCC!$C$7:$G$150,3,0),VLOOKUP(R992,DMKH_NCC!$C$7:$G$150,3,0)),"")</f>
        <v/>
      </c>
      <c r="T992" s="445" t="str">
        <f>IFERROR(IF(R992="",VLOOKUP(Q992,DMKH_NCC!$C$7:$G$150,4,0),VLOOKUP(R992,DMKH_NCC!$C$7:$G$150,4,0)),"")</f>
        <v/>
      </c>
      <c r="U992" s="446" t="str">
        <f>IFERROR(IF(R992="",VLOOKUP(Q992,DMKH_NCC!$C$7:$G$150,5,0),VLOOKUP(R992,DMKH_NCC!$C$7:$G$150,5,0)),"")</f>
        <v/>
      </c>
      <c r="V992" s="169"/>
      <c r="W992" s="169"/>
      <c r="X992" s="171"/>
      <c r="Y992" s="447" t="str">
        <f>IF($G992="","",IF(OR(MONTH($C992)=1,MONTH($C992)=2,MONTH($C992)=3),1,IF(OR(MONTH($C992)=4,MONTH($C992)=5,MONTH($C992)=6),2,IF(OR(MONTH($C992)=7,MONTH($C992)=8,MONTH($C992)=9),3,IF(OR(MONTH($C992)=10,MONTH($C992)=11,MONTH($C992)=12),4)))))</f>
        <v/>
      </c>
      <c r="Z992" s="447" t="str">
        <f>IF(C992="","","Ngày  "&amp;DAY(C992)&amp; "  "&amp;"Tháng  "&amp;MONTH(C992) &amp;"  "&amp;"Năm"&amp;"  " &amp;YEAR(C992))</f>
        <v/>
      </c>
      <c r="AA992" s="169"/>
      <c r="AB992" s="169"/>
      <c r="AC992" s="169"/>
      <c r="AD992" s="169"/>
      <c r="AE992" s="447" t="str">
        <f t="shared" si="37"/>
        <v/>
      </c>
      <c r="AF992" s="169"/>
      <c r="AG992" s="169"/>
    </row>
    <row r="993" spans="2:33" x14ac:dyDescent="0.25">
      <c r="B993" s="169"/>
      <c r="C993" s="170"/>
      <c r="D993" s="443"/>
      <c r="E993" s="169"/>
      <c r="F993" s="171"/>
      <c r="G993" s="169"/>
      <c r="H993" s="169"/>
      <c r="I993" s="172"/>
      <c r="J993" s="172"/>
      <c r="K993" s="173"/>
      <c r="L993" s="173"/>
      <c r="M993" s="173"/>
      <c r="N993" s="174"/>
      <c r="O993" s="444">
        <f t="shared" si="38"/>
        <v>0</v>
      </c>
      <c r="P993" s="169"/>
      <c r="Q993" s="436"/>
      <c r="R993" s="436"/>
      <c r="S993" s="445" t="str">
        <f>IFERROR(IF(R993="",VLOOKUP(Q993,DMKH_NCC!$C$7:$G$150,3,0),VLOOKUP(R993,DMKH_NCC!$C$7:$G$150,3,0)),"")</f>
        <v/>
      </c>
      <c r="T993" s="445" t="str">
        <f>IFERROR(IF(R993="",VLOOKUP(Q993,DMKH_NCC!$C$7:$G$150,4,0),VLOOKUP(R993,DMKH_NCC!$C$7:$G$150,4,0)),"")</f>
        <v/>
      </c>
      <c r="U993" s="446" t="str">
        <f>IFERROR(IF(R993="",VLOOKUP(Q993,DMKH_NCC!$C$7:$G$150,5,0),VLOOKUP(R993,DMKH_NCC!$C$7:$G$150,5,0)),"")</f>
        <v/>
      </c>
      <c r="V993" s="169"/>
      <c r="W993" s="169"/>
      <c r="X993" s="171"/>
      <c r="Y993" s="447" t="str">
        <f>IF($G993="","",IF(OR(MONTH($C993)=1,MONTH($C993)=2,MONTH($C993)=3),1,IF(OR(MONTH($C993)=4,MONTH($C993)=5,MONTH($C993)=6),2,IF(OR(MONTH($C993)=7,MONTH($C993)=8,MONTH($C993)=9),3,IF(OR(MONTH($C993)=10,MONTH($C993)=11,MONTH($C993)=12),4)))))</f>
        <v/>
      </c>
      <c r="Z993" s="447" t="str">
        <f>IF(C993="","","Ngày  "&amp;DAY(C993)&amp; "  "&amp;"Tháng  "&amp;MONTH(C993) &amp;"  "&amp;"Năm"&amp;"  " &amp;YEAR(C993))</f>
        <v/>
      </c>
      <c r="AA993" s="169"/>
      <c r="AB993" s="169"/>
      <c r="AC993" s="169"/>
      <c r="AD993" s="169"/>
      <c r="AE993" s="447" t="str">
        <f t="shared" si="37"/>
        <v/>
      </c>
      <c r="AF993" s="169"/>
      <c r="AG993" s="169"/>
    </row>
    <row r="994" spans="2:33" x14ac:dyDescent="0.25">
      <c r="B994" s="169"/>
      <c r="C994" s="170"/>
      <c r="D994" s="443"/>
      <c r="E994" s="169"/>
      <c r="F994" s="171"/>
      <c r="G994" s="169"/>
      <c r="H994" s="169"/>
      <c r="I994" s="172"/>
      <c r="J994" s="172"/>
      <c r="K994" s="173"/>
      <c r="L994" s="173"/>
      <c r="M994" s="173"/>
      <c r="N994" s="174"/>
      <c r="O994" s="444">
        <f t="shared" si="38"/>
        <v>0</v>
      </c>
      <c r="P994" s="169"/>
      <c r="Q994" s="436"/>
      <c r="R994" s="436"/>
      <c r="S994" s="445" t="str">
        <f>IFERROR(IF(R994="",VLOOKUP(Q994,DMKH_NCC!$C$7:$G$150,3,0),VLOOKUP(R994,DMKH_NCC!$C$7:$G$150,3,0)),"")</f>
        <v/>
      </c>
      <c r="T994" s="445" t="str">
        <f>IFERROR(IF(R994="",VLOOKUP(Q994,DMKH_NCC!$C$7:$G$150,4,0),VLOOKUP(R994,DMKH_NCC!$C$7:$G$150,4,0)),"")</f>
        <v/>
      </c>
      <c r="U994" s="446" t="str">
        <f>IFERROR(IF(R994="",VLOOKUP(Q994,DMKH_NCC!$C$7:$G$150,5,0),VLOOKUP(R994,DMKH_NCC!$C$7:$G$150,5,0)),"")</f>
        <v/>
      </c>
      <c r="V994" s="169"/>
      <c r="W994" s="169"/>
      <c r="X994" s="171"/>
      <c r="Y994" s="447" t="str">
        <f>IF($G994="","",IF(OR(MONTH($C994)=1,MONTH($C994)=2,MONTH($C994)=3),1,IF(OR(MONTH($C994)=4,MONTH($C994)=5,MONTH($C994)=6),2,IF(OR(MONTH($C994)=7,MONTH($C994)=8,MONTH($C994)=9),3,IF(OR(MONTH($C994)=10,MONTH($C994)=11,MONTH($C994)=12),4)))))</f>
        <v/>
      </c>
      <c r="Z994" s="447" t="str">
        <f>IF(C994="","","Ngày  "&amp;DAY(C994)&amp; "  "&amp;"Tháng  "&amp;MONTH(C994) &amp;"  "&amp;"Năm"&amp;"  " &amp;YEAR(C994))</f>
        <v/>
      </c>
      <c r="AA994" s="169"/>
      <c r="AB994" s="169"/>
      <c r="AC994" s="169"/>
      <c r="AD994" s="169"/>
      <c r="AE994" s="447" t="str">
        <f t="shared" si="37"/>
        <v/>
      </c>
      <c r="AF994" s="169"/>
      <c r="AG994" s="169"/>
    </row>
    <row r="995" spans="2:33" x14ac:dyDescent="0.25">
      <c r="B995" s="169"/>
      <c r="C995" s="170"/>
      <c r="D995" s="443"/>
      <c r="E995" s="169"/>
      <c r="F995" s="171"/>
      <c r="G995" s="169"/>
      <c r="H995" s="169"/>
      <c r="I995" s="172"/>
      <c r="J995" s="172"/>
      <c r="K995" s="173"/>
      <c r="L995" s="173"/>
      <c r="M995" s="173"/>
      <c r="N995" s="174"/>
      <c r="O995" s="444">
        <f t="shared" si="38"/>
        <v>0</v>
      </c>
      <c r="P995" s="169"/>
      <c r="Q995" s="436"/>
      <c r="R995" s="436"/>
      <c r="S995" s="445" t="str">
        <f>IFERROR(IF(R995="",VLOOKUP(Q995,DMKH_NCC!$C$7:$G$150,3,0),VLOOKUP(R995,DMKH_NCC!$C$7:$G$150,3,0)),"")</f>
        <v/>
      </c>
      <c r="T995" s="445" t="str">
        <f>IFERROR(IF(R995="",VLOOKUP(Q995,DMKH_NCC!$C$7:$G$150,4,0),VLOOKUP(R995,DMKH_NCC!$C$7:$G$150,4,0)),"")</f>
        <v/>
      </c>
      <c r="U995" s="446" t="str">
        <f>IFERROR(IF(R995="",VLOOKUP(Q995,DMKH_NCC!$C$7:$G$150,5,0),VLOOKUP(R995,DMKH_NCC!$C$7:$G$150,5,0)),"")</f>
        <v/>
      </c>
      <c r="V995" s="169"/>
      <c r="W995" s="169"/>
      <c r="X995" s="171"/>
      <c r="Y995" s="447" t="str">
        <f>IF($G995="","",IF(OR(MONTH($C995)=1,MONTH($C995)=2,MONTH($C995)=3),1,IF(OR(MONTH($C995)=4,MONTH($C995)=5,MONTH($C995)=6),2,IF(OR(MONTH($C995)=7,MONTH($C995)=8,MONTH($C995)=9),3,IF(OR(MONTH($C995)=10,MONTH($C995)=11,MONTH($C995)=12),4)))))</f>
        <v/>
      </c>
      <c r="Z995" s="447" t="str">
        <f>IF(C995="","","Ngày  "&amp;DAY(C995)&amp; "  "&amp;"Tháng  "&amp;MONTH(C995) &amp;"  "&amp;"Năm"&amp;"  " &amp;YEAR(C995))</f>
        <v/>
      </c>
      <c r="AA995" s="169"/>
      <c r="AB995" s="169"/>
      <c r="AC995" s="169"/>
      <c r="AD995" s="169"/>
      <c r="AE995" s="447" t="str">
        <f t="shared" si="37"/>
        <v/>
      </c>
      <c r="AF995" s="169"/>
      <c r="AG995" s="169"/>
    </row>
    <row r="996" spans="2:33" x14ac:dyDescent="0.25">
      <c r="B996" s="169"/>
      <c r="C996" s="170"/>
      <c r="D996" s="443"/>
      <c r="E996" s="169"/>
      <c r="F996" s="171"/>
      <c r="G996" s="169"/>
      <c r="H996" s="169"/>
      <c r="I996" s="172"/>
      <c r="J996" s="172"/>
      <c r="K996" s="173"/>
      <c r="L996" s="173"/>
      <c r="M996" s="173"/>
      <c r="N996" s="174"/>
      <c r="O996" s="444">
        <f t="shared" si="38"/>
        <v>0</v>
      </c>
      <c r="P996" s="169"/>
      <c r="Q996" s="436"/>
      <c r="R996" s="436"/>
      <c r="S996" s="445" t="str">
        <f>IFERROR(IF(R996="",VLOOKUP(Q996,DMKH_NCC!$C$7:$G$150,3,0),VLOOKUP(R996,DMKH_NCC!$C$7:$G$150,3,0)),"")</f>
        <v/>
      </c>
      <c r="T996" s="445" t="str">
        <f>IFERROR(IF(R996="",VLOOKUP(Q996,DMKH_NCC!$C$7:$G$150,4,0),VLOOKUP(R996,DMKH_NCC!$C$7:$G$150,4,0)),"")</f>
        <v/>
      </c>
      <c r="U996" s="446" t="str">
        <f>IFERROR(IF(R996="",VLOOKUP(Q996,DMKH_NCC!$C$7:$G$150,5,0),VLOOKUP(R996,DMKH_NCC!$C$7:$G$150,5,0)),"")</f>
        <v/>
      </c>
      <c r="V996" s="169"/>
      <c r="W996" s="169"/>
      <c r="X996" s="171"/>
      <c r="Y996" s="447" t="str">
        <f>IF($G996="","",IF(OR(MONTH($C996)=1,MONTH($C996)=2,MONTH($C996)=3),1,IF(OR(MONTH($C996)=4,MONTH($C996)=5,MONTH($C996)=6),2,IF(OR(MONTH($C996)=7,MONTH($C996)=8,MONTH($C996)=9),3,IF(OR(MONTH($C996)=10,MONTH($C996)=11,MONTH($C996)=12),4)))))</f>
        <v/>
      </c>
      <c r="Z996" s="447" t="str">
        <f>IF(C996="","","Ngày  "&amp;DAY(C996)&amp; "  "&amp;"Tháng  "&amp;MONTH(C996) &amp;"  "&amp;"Năm"&amp;"  " &amp;YEAR(C996))</f>
        <v/>
      </c>
      <c r="AA996" s="169"/>
      <c r="AB996" s="169"/>
      <c r="AC996" s="169"/>
      <c r="AD996" s="169"/>
      <c r="AE996" s="447" t="str">
        <f t="shared" si="37"/>
        <v/>
      </c>
      <c r="AF996" s="169"/>
      <c r="AG996" s="169"/>
    </row>
    <row r="997" spans="2:33" x14ac:dyDescent="0.25">
      <c r="B997" s="169"/>
      <c r="C997" s="170"/>
      <c r="D997" s="443"/>
      <c r="E997" s="169"/>
      <c r="F997" s="171"/>
      <c r="G997" s="169"/>
      <c r="H997" s="169"/>
      <c r="I997" s="172"/>
      <c r="J997" s="172"/>
      <c r="K997" s="173"/>
      <c r="L997" s="173"/>
      <c r="M997" s="173"/>
      <c r="N997" s="174"/>
      <c r="O997" s="444">
        <f t="shared" si="38"/>
        <v>0</v>
      </c>
      <c r="P997" s="169"/>
      <c r="Q997" s="436"/>
      <c r="R997" s="436"/>
      <c r="S997" s="445" t="str">
        <f>IFERROR(IF(R997="",VLOOKUP(Q997,DMKH_NCC!$C$7:$G$150,3,0),VLOOKUP(R997,DMKH_NCC!$C$7:$G$150,3,0)),"")</f>
        <v/>
      </c>
      <c r="T997" s="445" t="str">
        <f>IFERROR(IF(R997="",VLOOKUP(Q997,DMKH_NCC!$C$7:$G$150,4,0),VLOOKUP(R997,DMKH_NCC!$C$7:$G$150,4,0)),"")</f>
        <v/>
      </c>
      <c r="U997" s="446" t="str">
        <f>IFERROR(IF(R997="",VLOOKUP(Q997,DMKH_NCC!$C$7:$G$150,5,0),VLOOKUP(R997,DMKH_NCC!$C$7:$G$150,5,0)),"")</f>
        <v/>
      </c>
      <c r="V997" s="169"/>
      <c r="W997" s="169"/>
      <c r="X997" s="171"/>
      <c r="Y997" s="447" t="str">
        <f>IF($G997="","",IF(OR(MONTH($C997)=1,MONTH($C997)=2,MONTH($C997)=3),1,IF(OR(MONTH($C997)=4,MONTH($C997)=5,MONTH($C997)=6),2,IF(OR(MONTH($C997)=7,MONTH($C997)=8,MONTH($C997)=9),3,IF(OR(MONTH($C997)=10,MONTH($C997)=11,MONTH($C997)=12),4)))))</f>
        <v/>
      </c>
      <c r="Z997" s="447" t="str">
        <f>IF(C997="","","Ngày  "&amp;DAY(C997)&amp; "  "&amp;"Tháng  "&amp;MONTH(C997) &amp;"  "&amp;"Năm"&amp;"  " &amp;YEAR(C997))</f>
        <v/>
      </c>
      <c r="AA997" s="169"/>
      <c r="AB997" s="169"/>
      <c r="AC997" s="169"/>
      <c r="AD997" s="169"/>
      <c r="AE997" s="447" t="str">
        <f t="shared" si="37"/>
        <v/>
      </c>
      <c r="AF997" s="169"/>
      <c r="AG997" s="169"/>
    </row>
    <row r="998" spans="2:33" x14ac:dyDescent="0.25">
      <c r="B998" s="169"/>
      <c r="C998" s="170"/>
      <c r="D998" s="443"/>
      <c r="E998" s="169"/>
      <c r="F998" s="171"/>
      <c r="G998" s="169"/>
      <c r="H998" s="169"/>
      <c r="I998" s="172"/>
      <c r="J998" s="172"/>
      <c r="K998" s="173"/>
      <c r="L998" s="173"/>
      <c r="M998" s="173"/>
      <c r="N998" s="174"/>
      <c r="O998" s="444">
        <f t="shared" si="38"/>
        <v>0</v>
      </c>
      <c r="P998" s="169"/>
      <c r="Q998" s="436"/>
      <c r="R998" s="436"/>
      <c r="S998" s="445" t="str">
        <f>IFERROR(IF(R998="",VLOOKUP(Q998,DMKH_NCC!$C$7:$G$150,3,0),VLOOKUP(R998,DMKH_NCC!$C$7:$G$150,3,0)),"")</f>
        <v/>
      </c>
      <c r="T998" s="445" t="str">
        <f>IFERROR(IF(R998="",VLOOKUP(Q998,DMKH_NCC!$C$7:$G$150,4,0),VLOOKUP(R998,DMKH_NCC!$C$7:$G$150,4,0)),"")</f>
        <v/>
      </c>
      <c r="U998" s="446" t="str">
        <f>IFERROR(IF(R998="",VLOOKUP(Q998,DMKH_NCC!$C$7:$G$150,5,0),VLOOKUP(R998,DMKH_NCC!$C$7:$G$150,5,0)),"")</f>
        <v/>
      </c>
      <c r="V998" s="169"/>
      <c r="W998" s="169"/>
      <c r="X998" s="171"/>
      <c r="Y998" s="447" t="str">
        <f>IF($G998="","",IF(OR(MONTH($C998)=1,MONTH($C998)=2,MONTH($C998)=3),1,IF(OR(MONTH($C998)=4,MONTH($C998)=5,MONTH($C998)=6),2,IF(OR(MONTH($C998)=7,MONTH($C998)=8,MONTH($C998)=9),3,IF(OR(MONTH($C998)=10,MONTH($C998)=11,MONTH($C998)=12),4)))))</f>
        <v/>
      </c>
      <c r="Z998" s="447" t="str">
        <f>IF(C998="","","Ngày  "&amp;DAY(C998)&amp; "  "&amp;"Tháng  "&amp;MONTH(C998) &amp;"  "&amp;"Năm"&amp;"  " &amp;YEAR(C998))</f>
        <v/>
      </c>
      <c r="AA998" s="169"/>
      <c r="AB998" s="169"/>
      <c r="AC998" s="169"/>
      <c r="AD998" s="169"/>
      <c r="AE998" s="447" t="str">
        <f t="shared" si="37"/>
        <v/>
      </c>
      <c r="AF998" s="169"/>
      <c r="AG998" s="169"/>
    </row>
  </sheetData>
  <autoFilter ref="B6:AE998"/>
  <mergeCells count="1">
    <mergeCell ref="B2:N2"/>
  </mergeCells>
  <dataValidations count="6">
    <dataValidation type="list" allowBlank="1" showInputMessage="1" showErrorMessage="1" sqref="AG999:AG1998 AC7:AC1998">
      <formula1>dmct</formula1>
    </dataValidation>
    <dataValidation type="list" allowBlank="1" showInputMessage="1" showErrorMessage="1" sqref="P7:R1998">
      <formula1>dmkhncc</formula1>
    </dataValidation>
    <dataValidation type="list" allowBlank="1" showInputMessage="1" showErrorMessage="1" sqref="AA7:AA1998">
      <formula1>kmcp</formula1>
    </dataValidation>
    <dataValidation type="list" allowBlank="1" showInputMessage="1" showErrorMessage="1" sqref="I7:J998">
      <formula1>dmtk</formula1>
    </dataValidation>
    <dataValidation type="list" allowBlank="1" showInputMessage="1" showErrorMessage="1" sqref="G7:G998">
      <formula1>mvbr</formula1>
    </dataValidation>
    <dataValidation type="list" allowBlank="1" showInputMessage="1" showErrorMessage="1" sqref="AG7:AG998">
      <formula1>malctt</formula1>
    </dataValidation>
  </dataValidation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H16"/>
  <sheetViews>
    <sheetView showGridLines="0" showRowColHeaders="0" zoomScaleNormal="100" workbookViewId="0"/>
  </sheetViews>
  <sheetFormatPr defaultRowHeight="15.75" x14ac:dyDescent="0.25"/>
  <cols>
    <col min="1" max="1" width="27" style="152" customWidth="1"/>
    <col min="2" max="6" width="16" style="152" customWidth="1"/>
    <col min="7" max="7" width="18.7109375" style="152" customWidth="1"/>
    <col min="8" max="8" width="16" style="152" customWidth="1"/>
    <col min="9" max="256" width="9.140625" style="152"/>
    <col min="257" max="257" width="27" style="152" customWidth="1"/>
    <col min="258" max="262" width="16" style="152" customWidth="1"/>
    <col min="263" max="263" width="18.7109375" style="152" customWidth="1"/>
    <col min="264" max="264" width="16" style="152" customWidth="1"/>
    <col min="265" max="512" width="9.140625" style="152"/>
    <col min="513" max="513" width="27" style="152" customWidth="1"/>
    <col min="514" max="518" width="16" style="152" customWidth="1"/>
    <col min="519" max="519" width="18.7109375" style="152" customWidth="1"/>
    <col min="520" max="520" width="16" style="152" customWidth="1"/>
    <col min="521" max="768" width="9.140625" style="152"/>
    <col min="769" max="769" width="27" style="152" customWidth="1"/>
    <col min="770" max="774" width="16" style="152" customWidth="1"/>
    <col min="775" max="775" width="18.7109375" style="152" customWidth="1"/>
    <col min="776" max="776" width="16" style="152" customWidth="1"/>
    <col min="777" max="1024" width="9.140625" style="152"/>
    <col min="1025" max="1025" width="27" style="152" customWidth="1"/>
    <col min="1026" max="1030" width="16" style="152" customWidth="1"/>
    <col min="1031" max="1031" width="18.7109375" style="152" customWidth="1"/>
    <col min="1032" max="1032" width="16" style="152" customWidth="1"/>
    <col min="1033" max="1280" width="9.140625" style="152"/>
    <col min="1281" max="1281" width="27" style="152" customWidth="1"/>
    <col min="1282" max="1286" width="16" style="152" customWidth="1"/>
    <col min="1287" max="1287" width="18.7109375" style="152" customWidth="1"/>
    <col min="1288" max="1288" width="16" style="152" customWidth="1"/>
    <col min="1289" max="1536" width="9.140625" style="152"/>
    <col min="1537" max="1537" width="27" style="152" customWidth="1"/>
    <col min="1538" max="1542" width="16" style="152" customWidth="1"/>
    <col min="1543" max="1543" width="18.7109375" style="152" customWidth="1"/>
    <col min="1544" max="1544" width="16" style="152" customWidth="1"/>
    <col min="1545" max="1792" width="9.140625" style="152"/>
    <col min="1793" max="1793" width="27" style="152" customWidth="1"/>
    <col min="1794" max="1798" width="16" style="152" customWidth="1"/>
    <col min="1799" max="1799" width="18.7109375" style="152" customWidth="1"/>
    <col min="1800" max="1800" width="16" style="152" customWidth="1"/>
    <col min="1801" max="2048" width="9.140625" style="152"/>
    <col min="2049" max="2049" width="27" style="152" customWidth="1"/>
    <col min="2050" max="2054" width="16" style="152" customWidth="1"/>
    <col min="2055" max="2055" width="18.7109375" style="152" customWidth="1"/>
    <col min="2056" max="2056" width="16" style="152" customWidth="1"/>
    <col min="2057" max="2304" width="9.140625" style="152"/>
    <col min="2305" max="2305" width="27" style="152" customWidth="1"/>
    <col min="2306" max="2310" width="16" style="152" customWidth="1"/>
    <col min="2311" max="2311" width="18.7109375" style="152" customWidth="1"/>
    <col min="2312" max="2312" width="16" style="152" customWidth="1"/>
    <col min="2313" max="2560" width="9.140625" style="152"/>
    <col min="2561" max="2561" width="27" style="152" customWidth="1"/>
    <col min="2562" max="2566" width="16" style="152" customWidth="1"/>
    <col min="2567" max="2567" width="18.7109375" style="152" customWidth="1"/>
    <col min="2568" max="2568" width="16" style="152" customWidth="1"/>
    <col min="2569" max="2816" width="9.140625" style="152"/>
    <col min="2817" max="2817" width="27" style="152" customWidth="1"/>
    <col min="2818" max="2822" width="16" style="152" customWidth="1"/>
    <col min="2823" max="2823" width="18.7109375" style="152" customWidth="1"/>
    <col min="2824" max="2824" width="16" style="152" customWidth="1"/>
    <col min="2825" max="3072" width="9.140625" style="152"/>
    <col min="3073" max="3073" width="27" style="152" customWidth="1"/>
    <col min="3074" max="3078" width="16" style="152" customWidth="1"/>
    <col min="3079" max="3079" width="18.7109375" style="152" customWidth="1"/>
    <col min="3080" max="3080" width="16" style="152" customWidth="1"/>
    <col min="3081" max="3328" width="9.140625" style="152"/>
    <col min="3329" max="3329" width="27" style="152" customWidth="1"/>
    <col min="3330" max="3334" width="16" style="152" customWidth="1"/>
    <col min="3335" max="3335" width="18.7109375" style="152" customWidth="1"/>
    <col min="3336" max="3336" width="16" style="152" customWidth="1"/>
    <col min="3337" max="3584" width="9.140625" style="152"/>
    <col min="3585" max="3585" width="27" style="152" customWidth="1"/>
    <col min="3586" max="3590" width="16" style="152" customWidth="1"/>
    <col min="3591" max="3591" width="18.7109375" style="152" customWidth="1"/>
    <col min="3592" max="3592" width="16" style="152" customWidth="1"/>
    <col min="3593" max="3840" width="9.140625" style="152"/>
    <col min="3841" max="3841" width="27" style="152" customWidth="1"/>
    <col min="3842" max="3846" width="16" style="152" customWidth="1"/>
    <col min="3847" max="3847" width="18.7109375" style="152" customWidth="1"/>
    <col min="3848" max="3848" width="16" style="152" customWidth="1"/>
    <col min="3849" max="4096" width="9.140625" style="152"/>
    <col min="4097" max="4097" width="27" style="152" customWidth="1"/>
    <col min="4098" max="4102" width="16" style="152" customWidth="1"/>
    <col min="4103" max="4103" width="18.7109375" style="152" customWidth="1"/>
    <col min="4104" max="4104" width="16" style="152" customWidth="1"/>
    <col min="4105" max="4352" width="9.140625" style="152"/>
    <col min="4353" max="4353" width="27" style="152" customWidth="1"/>
    <col min="4354" max="4358" width="16" style="152" customWidth="1"/>
    <col min="4359" max="4359" width="18.7109375" style="152" customWidth="1"/>
    <col min="4360" max="4360" width="16" style="152" customWidth="1"/>
    <col min="4361" max="4608" width="9.140625" style="152"/>
    <col min="4609" max="4609" width="27" style="152" customWidth="1"/>
    <col min="4610" max="4614" width="16" style="152" customWidth="1"/>
    <col min="4615" max="4615" width="18.7109375" style="152" customWidth="1"/>
    <col min="4616" max="4616" width="16" style="152" customWidth="1"/>
    <col min="4617" max="4864" width="9.140625" style="152"/>
    <col min="4865" max="4865" width="27" style="152" customWidth="1"/>
    <col min="4866" max="4870" width="16" style="152" customWidth="1"/>
    <col min="4871" max="4871" width="18.7109375" style="152" customWidth="1"/>
    <col min="4872" max="4872" width="16" style="152" customWidth="1"/>
    <col min="4873" max="5120" width="9.140625" style="152"/>
    <col min="5121" max="5121" width="27" style="152" customWidth="1"/>
    <col min="5122" max="5126" width="16" style="152" customWidth="1"/>
    <col min="5127" max="5127" width="18.7109375" style="152" customWidth="1"/>
    <col min="5128" max="5128" width="16" style="152" customWidth="1"/>
    <col min="5129" max="5376" width="9.140625" style="152"/>
    <col min="5377" max="5377" width="27" style="152" customWidth="1"/>
    <col min="5378" max="5382" width="16" style="152" customWidth="1"/>
    <col min="5383" max="5383" width="18.7109375" style="152" customWidth="1"/>
    <col min="5384" max="5384" width="16" style="152" customWidth="1"/>
    <col min="5385" max="5632" width="9.140625" style="152"/>
    <col min="5633" max="5633" width="27" style="152" customWidth="1"/>
    <col min="5634" max="5638" width="16" style="152" customWidth="1"/>
    <col min="5639" max="5639" width="18.7109375" style="152" customWidth="1"/>
    <col min="5640" max="5640" width="16" style="152" customWidth="1"/>
    <col min="5641" max="5888" width="9.140625" style="152"/>
    <col min="5889" max="5889" width="27" style="152" customWidth="1"/>
    <col min="5890" max="5894" width="16" style="152" customWidth="1"/>
    <col min="5895" max="5895" width="18.7109375" style="152" customWidth="1"/>
    <col min="5896" max="5896" width="16" style="152" customWidth="1"/>
    <col min="5897" max="6144" width="9.140625" style="152"/>
    <col min="6145" max="6145" width="27" style="152" customWidth="1"/>
    <col min="6146" max="6150" width="16" style="152" customWidth="1"/>
    <col min="6151" max="6151" width="18.7109375" style="152" customWidth="1"/>
    <col min="6152" max="6152" width="16" style="152" customWidth="1"/>
    <col min="6153" max="6400" width="9.140625" style="152"/>
    <col min="6401" max="6401" width="27" style="152" customWidth="1"/>
    <col min="6402" max="6406" width="16" style="152" customWidth="1"/>
    <col min="6407" max="6407" width="18.7109375" style="152" customWidth="1"/>
    <col min="6408" max="6408" width="16" style="152" customWidth="1"/>
    <col min="6409" max="6656" width="9.140625" style="152"/>
    <col min="6657" max="6657" width="27" style="152" customWidth="1"/>
    <col min="6658" max="6662" width="16" style="152" customWidth="1"/>
    <col min="6663" max="6663" width="18.7109375" style="152" customWidth="1"/>
    <col min="6664" max="6664" width="16" style="152" customWidth="1"/>
    <col min="6665" max="6912" width="9.140625" style="152"/>
    <col min="6913" max="6913" width="27" style="152" customWidth="1"/>
    <col min="6914" max="6918" width="16" style="152" customWidth="1"/>
    <col min="6919" max="6919" width="18.7109375" style="152" customWidth="1"/>
    <col min="6920" max="6920" width="16" style="152" customWidth="1"/>
    <col min="6921" max="7168" width="9.140625" style="152"/>
    <col min="7169" max="7169" width="27" style="152" customWidth="1"/>
    <col min="7170" max="7174" width="16" style="152" customWidth="1"/>
    <col min="7175" max="7175" width="18.7109375" style="152" customWidth="1"/>
    <col min="7176" max="7176" width="16" style="152" customWidth="1"/>
    <col min="7177" max="7424" width="9.140625" style="152"/>
    <col min="7425" max="7425" width="27" style="152" customWidth="1"/>
    <col min="7426" max="7430" width="16" style="152" customWidth="1"/>
    <col min="7431" max="7431" width="18.7109375" style="152" customWidth="1"/>
    <col min="7432" max="7432" width="16" style="152" customWidth="1"/>
    <col min="7433" max="7680" width="9.140625" style="152"/>
    <col min="7681" max="7681" width="27" style="152" customWidth="1"/>
    <col min="7682" max="7686" width="16" style="152" customWidth="1"/>
    <col min="7687" max="7687" width="18.7109375" style="152" customWidth="1"/>
    <col min="7688" max="7688" width="16" style="152" customWidth="1"/>
    <col min="7689" max="7936" width="9.140625" style="152"/>
    <col min="7937" max="7937" width="27" style="152" customWidth="1"/>
    <col min="7938" max="7942" width="16" style="152" customWidth="1"/>
    <col min="7943" max="7943" width="18.7109375" style="152" customWidth="1"/>
    <col min="7944" max="7944" width="16" style="152" customWidth="1"/>
    <col min="7945" max="8192" width="9.140625" style="152"/>
    <col min="8193" max="8193" width="27" style="152" customWidth="1"/>
    <col min="8194" max="8198" width="16" style="152" customWidth="1"/>
    <col min="8199" max="8199" width="18.7109375" style="152" customWidth="1"/>
    <col min="8200" max="8200" width="16" style="152" customWidth="1"/>
    <col min="8201" max="8448" width="9.140625" style="152"/>
    <col min="8449" max="8449" width="27" style="152" customWidth="1"/>
    <col min="8450" max="8454" width="16" style="152" customWidth="1"/>
    <col min="8455" max="8455" width="18.7109375" style="152" customWidth="1"/>
    <col min="8456" max="8456" width="16" style="152" customWidth="1"/>
    <col min="8457" max="8704" width="9.140625" style="152"/>
    <col min="8705" max="8705" width="27" style="152" customWidth="1"/>
    <col min="8706" max="8710" width="16" style="152" customWidth="1"/>
    <col min="8711" max="8711" width="18.7109375" style="152" customWidth="1"/>
    <col min="8712" max="8712" width="16" style="152" customWidth="1"/>
    <col min="8713" max="8960" width="9.140625" style="152"/>
    <col min="8961" max="8961" width="27" style="152" customWidth="1"/>
    <col min="8962" max="8966" width="16" style="152" customWidth="1"/>
    <col min="8967" max="8967" width="18.7109375" style="152" customWidth="1"/>
    <col min="8968" max="8968" width="16" style="152" customWidth="1"/>
    <col min="8969" max="9216" width="9.140625" style="152"/>
    <col min="9217" max="9217" width="27" style="152" customWidth="1"/>
    <col min="9218" max="9222" width="16" style="152" customWidth="1"/>
    <col min="9223" max="9223" width="18.7109375" style="152" customWidth="1"/>
    <col min="9224" max="9224" width="16" style="152" customWidth="1"/>
    <col min="9225" max="9472" width="9.140625" style="152"/>
    <col min="9473" max="9473" width="27" style="152" customWidth="1"/>
    <col min="9474" max="9478" width="16" style="152" customWidth="1"/>
    <col min="9479" max="9479" width="18.7109375" style="152" customWidth="1"/>
    <col min="9480" max="9480" width="16" style="152" customWidth="1"/>
    <col min="9481" max="9728" width="9.140625" style="152"/>
    <col min="9729" max="9729" width="27" style="152" customWidth="1"/>
    <col min="9730" max="9734" width="16" style="152" customWidth="1"/>
    <col min="9735" max="9735" width="18.7109375" style="152" customWidth="1"/>
    <col min="9736" max="9736" width="16" style="152" customWidth="1"/>
    <col min="9737" max="9984" width="9.140625" style="152"/>
    <col min="9985" max="9985" width="27" style="152" customWidth="1"/>
    <col min="9986" max="9990" width="16" style="152" customWidth="1"/>
    <col min="9991" max="9991" width="18.7109375" style="152" customWidth="1"/>
    <col min="9992" max="9992" width="16" style="152" customWidth="1"/>
    <col min="9993" max="10240" width="9.140625" style="152"/>
    <col min="10241" max="10241" width="27" style="152" customWidth="1"/>
    <col min="10242" max="10246" width="16" style="152" customWidth="1"/>
    <col min="10247" max="10247" width="18.7109375" style="152" customWidth="1"/>
    <col min="10248" max="10248" width="16" style="152" customWidth="1"/>
    <col min="10249" max="10496" width="9.140625" style="152"/>
    <col min="10497" max="10497" width="27" style="152" customWidth="1"/>
    <col min="10498" max="10502" width="16" style="152" customWidth="1"/>
    <col min="10503" max="10503" width="18.7109375" style="152" customWidth="1"/>
    <col min="10504" max="10504" width="16" style="152" customWidth="1"/>
    <col min="10505" max="10752" width="9.140625" style="152"/>
    <col min="10753" max="10753" width="27" style="152" customWidth="1"/>
    <col min="10754" max="10758" width="16" style="152" customWidth="1"/>
    <col min="10759" max="10759" width="18.7109375" style="152" customWidth="1"/>
    <col min="10760" max="10760" width="16" style="152" customWidth="1"/>
    <col min="10761" max="11008" width="9.140625" style="152"/>
    <col min="11009" max="11009" width="27" style="152" customWidth="1"/>
    <col min="11010" max="11014" width="16" style="152" customWidth="1"/>
    <col min="11015" max="11015" width="18.7109375" style="152" customWidth="1"/>
    <col min="11016" max="11016" width="16" style="152" customWidth="1"/>
    <col min="11017" max="11264" width="9.140625" style="152"/>
    <col min="11265" max="11265" width="27" style="152" customWidth="1"/>
    <col min="11266" max="11270" width="16" style="152" customWidth="1"/>
    <col min="11271" max="11271" width="18.7109375" style="152" customWidth="1"/>
    <col min="11272" max="11272" width="16" style="152" customWidth="1"/>
    <col min="11273" max="11520" width="9.140625" style="152"/>
    <col min="11521" max="11521" width="27" style="152" customWidth="1"/>
    <col min="11522" max="11526" width="16" style="152" customWidth="1"/>
    <col min="11527" max="11527" width="18.7109375" style="152" customWidth="1"/>
    <col min="11528" max="11528" width="16" style="152" customWidth="1"/>
    <col min="11529" max="11776" width="9.140625" style="152"/>
    <col min="11777" max="11777" width="27" style="152" customWidth="1"/>
    <col min="11778" max="11782" width="16" style="152" customWidth="1"/>
    <col min="11783" max="11783" width="18.7109375" style="152" customWidth="1"/>
    <col min="11784" max="11784" width="16" style="152" customWidth="1"/>
    <col min="11785" max="12032" width="9.140625" style="152"/>
    <col min="12033" max="12033" width="27" style="152" customWidth="1"/>
    <col min="12034" max="12038" width="16" style="152" customWidth="1"/>
    <col min="12039" max="12039" width="18.7109375" style="152" customWidth="1"/>
    <col min="12040" max="12040" width="16" style="152" customWidth="1"/>
    <col min="12041" max="12288" width="9.140625" style="152"/>
    <col min="12289" max="12289" width="27" style="152" customWidth="1"/>
    <col min="12290" max="12294" width="16" style="152" customWidth="1"/>
    <col min="12295" max="12295" width="18.7109375" style="152" customWidth="1"/>
    <col min="12296" max="12296" width="16" style="152" customWidth="1"/>
    <col min="12297" max="12544" width="9.140625" style="152"/>
    <col min="12545" max="12545" width="27" style="152" customWidth="1"/>
    <col min="12546" max="12550" width="16" style="152" customWidth="1"/>
    <col min="12551" max="12551" width="18.7109375" style="152" customWidth="1"/>
    <col min="12552" max="12552" width="16" style="152" customWidth="1"/>
    <col min="12553" max="12800" width="9.140625" style="152"/>
    <col min="12801" max="12801" width="27" style="152" customWidth="1"/>
    <col min="12802" max="12806" width="16" style="152" customWidth="1"/>
    <col min="12807" max="12807" width="18.7109375" style="152" customWidth="1"/>
    <col min="12808" max="12808" width="16" style="152" customWidth="1"/>
    <col min="12809" max="13056" width="9.140625" style="152"/>
    <col min="13057" max="13057" width="27" style="152" customWidth="1"/>
    <col min="13058" max="13062" width="16" style="152" customWidth="1"/>
    <col min="13063" max="13063" width="18.7109375" style="152" customWidth="1"/>
    <col min="13064" max="13064" width="16" style="152" customWidth="1"/>
    <col min="13065" max="13312" width="9.140625" style="152"/>
    <col min="13313" max="13313" width="27" style="152" customWidth="1"/>
    <col min="13314" max="13318" width="16" style="152" customWidth="1"/>
    <col min="13319" max="13319" width="18.7109375" style="152" customWidth="1"/>
    <col min="13320" max="13320" width="16" style="152" customWidth="1"/>
    <col min="13321" max="13568" width="9.140625" style="152"/>
    <col min="13569" max="13569" width="27" style="152" customWidth="1"/>
    <col min="13570" max="13574" width="16" style="152" customWidth="1"/>
    <col min="13575" max="13575" width="18.7109375" style="152" customWidth="1"/>
    <col min="13576" max="13576" width="16" style="152" customWidth="1"/>
    <col min="13577" max="13824" width="9.140625" style="152"/>
    <col min="13825" max="13825" width="27" style="152" customWidth="1"/>
    <col min="13826" max="13830" width="16" style="152" customWidth="1"/>
    <col min="13831" max="13831" width="18.7109375" style="152" customWidth="1"/>
    <col min="13832" max="13832" width="16" style="152" customWidth="1"/>
    <col min="13833" max="14080" width="9.140625" style="152"/>
    <col min="14081" max="14081" width="27" style="152" customWidth="1"/>
    <col min="14082" max="14086" width="16" style="152" customWidth="1"/>
    <col min="14087" max="14087" width="18.7109375" style="152" customWidth="1"/>
    <col min="14088" max="14088" width="16" style="152" customWidth="1"/>
    <col min="14089" max="14336" width="9.140625" style="152"/>
    <col min="14337" max="14337" width="27" style="152" customWidth="1"/>
    <col min="14338" max="14342" width="16" style="152" customWidth="1"/>
    <col min="14343" max="14343" width="18.7109375" style="152" customWidth="1"/>
    <col min="14344" max="14344" width="16" style="152" customWidth="1"/>
    <col min="14345" max="14592" width="9.140625" style="152"/>
    <col min="14593" max="14593" width="27" style="152" customWidth="1"/>
    <col min="14594" max="14598" width="16" style="152" customWidth="1"/>
    <col min="14599" max="14599" width="18.7109375" style="152" customWidth="1"/>
    <col min="14600" max="14600" width="16" style="152" customWidth="1"/>
    <col min="14601" max="14848" width="9.140625" style="152"/>
    <col min="14849" max="14849" width="27" style="152" customWidth="1"/>
    <col min="14850" max="14854" width="16" style="152" customWidth="1"/>
    <col min="14855" max="14855" width="18.7109375" style="152" customWidth="1"/>
    <col min="14856" max="14856" width="16" style="152" customWidth="1"/>
    <col min="14857" max="15104" width="9.140625" style="152"/>
    <col min="15105" max="15105" width="27" style="152" customWidth="1"/>
    <col min="15106" max="15110" width="16" style="152" customWidth="1"/>
    <col min="15111" max="15111" width="18.7109375" style="152" customWidth="1"/>
    <col min="15112" max="15112" width="16" style="152" customWidth="1"/>
    <col min="15113" max="15360" width="9.140625" style="152"/>
    <col min="15361" max="15361" width="27" style="152" customWidth="1"/>
    <col min="15362" max="15366" width="16" style="152" customWidth="1"/>
    <col min="15367" max="15367" width="18.7109375" style="152" customWidth="1"/>
    <col min="15368" max="15368" width="16" style="152" customWidth="1"/>
    <col min="15369" max="15616" width="9.140625" style="152"/>
    <col min="15617" max="15617" width="27" style="152" customWidth="1"/>
    <col min="15618" max="15622" width="16" style="152" customWidth="1"/>
    <col min="15623" max="15623" width="18.7109375" style="152" customWidth="1"/>
    <col min="15624" max="15624" width="16" style="152" customWidth="1"/>
    <col min="15625" max="15872" width="9.140625" style="152"/>
    <col min="15873" max="15873" width="27" style="152" customWidth="1"/>
    <col min="15874" max="15878" width="16" style="152" customWidth="1"/>
    <col min="15879" max="15879" width="18.7109375" style="152" customWidth="1"/>
    <col min="15880" max="15880" width="16" style="152" customWidth="1"/>
    <col min="15881" max="16128" width="9.140625" style="152"/>
    <col min="16129" max="16129" width="27" style="152" customWidth="1"/>
    <col min="16130" max="16134" width="16" style="152" customWidth="1"/>
    <col min="16135" max="16135" width="18.7109375" style="152" customWidth="1"/>
    <col min="16136" max="16136" width="16" style="152" customWidth="1"/>
    <col min="16137" max="16384" width="9.140625" style="152"/>
  </cols>
  <sheetData>
    <row r="2" spans="2:8" ht="33" customHeight="1" x14ac:dyDescent="0.25">
      <c r="B2" s="404"/>
      <c r="C2" s="404"/>
      <c r="D2" s="404"/>
      <c r="E2" s="404"/>
      <c r="F2" s="404"/>
      <c r="G2" s="405" t="s">
        <v>998</v>
      </c>
      <c r="H2" s="406" t="s">
        <v>689</v>
      </c>
    </row>
    <row r="3" spans="2:8" ht="8.25" customHeight="1" x14ac:dyDescent="0.25"/>
    <row r="4" spans="2:8" ht="34.5" customHeight="1" x14ac:dyDescent="0.25">
      <c r="B4" s="1535" t="s">
        <v>593</v>
      </c>
      <c r="C4" s="1535"/>
      <c r="D4" s="1535"/>
      <c r="E4" s="1535"/>
    </row>
    <row r="5" spans="2:8" x14ac:dyDescent="0.25">
      <c r="B5" s="407" t="s">
        <v>595</v>
      </c>
    </row>
    <row r="6" spans="2:8" x14ac:dyDescent="0.25">
      <c r="F6" s="385"/>
    </row>
    <row r="7" spans="2:8" x14ac:dyDescent="0.25">
      <c r="G7" s="152" t="str">
        <f>"Số: " &amp;H2</f>
        <v>Số: PT001</v>
      </c>
    </row>
    <row r="8" spans="2:8" x14ac:dyDescent="0.25">
      <c r="G8" s="408">
        <f>IFERROR(IF(LEFT(H2,2)="PT",IF($H$2="","","     Nợ TK:"&amp;" "&amp;VLOOKUP($H$2,NHAPLIEU!$E$7:$AE$1998,5,0)),IF($H$2="","","Nợ TK:"&amp;" "&amp;VLOOKUP($H$2,NHAPLIEU!$E$7:$AE$1998,5,0))&amp;IF(COUNTIF(NHAPLIEU!$E$7:$AE$1998,$H$2)&gt;1,"-1331","")),0)</f>
        <v>0</v>
      </c>
    </row>
    <row r="9" spans="2:8" x14ac:dyDescent="0.25">
      <c r="D9" s="1536">
        <f>IFERROR(IF(OR(LEFT(H2,2)="PT",LEFT(H2,2)="PC"),VLOOKUP($H$2,NHAPLIEU!$E$7:$AE$1998,22,0),""),0)</f>
        <v>0</v>
      </c>
      <c r="E9" s="1536"/>
      <c r="F9" s="1536"/>
      <c r="G9" s="408">
        <f>IFERROR(IF(LEFT(H2,2)="PT",IF(H2="","","     Có TK:"&amp;" "&amp;VLOOKUP($H$2,NHAPLIEU!$E$7:$AE$1998,6,0)&amp;IF(COUNTIF(NHAPLIEU!$E$7:$AE$1998,$H$2)&gt;1,"-33311","")),IF($H$2="","","     Có TK:"&amp;" "&amp;VLOOKUP($H$2,NHAPLIEU!$E$7:$AE$1998,6,0))),0)</f>
        <v>0</v>
      </c>
    </row>
    <row r="10" spans="2:8" ht="9" customHeight="1" x14ac:dyDescent="0.25">
      <c r="D10" s="409"/>
      <c r="E10" s="409"/>
      <c r="F10" s="409"/>
    </row>
    <row r="11" spans="2:8" x14ac:dyDescent="0.25">
      <c r="B11" s="152" t="str">
        <f>IFERROR("Họ và tên người nộp tiền: "&amp;VLOOKUP($H$2,NHAPLIEU!$E$7:$X$1997,12,0)&amp; " - "&amp;VLOOKUP($H$2,NHAPLIEU!$E$7:$X$1997,15,0),"")</f>
        <v/>
      </c>
    </row>
    <row r="12" spans="2:8" x14ac:dyDescent="0.25">
      <c r="B12" s="152" t="str">
        <f>IFERROR("Địa chỉ: "&amp;VLOOKUP($H$2,NHAPLIEU!$E$7:$Z$1997,16,0),"")</f>
        <v/>
      </c>
    </row>
    <row r="13" spans="2:8" x14ac:dyDescent="0.25">
      <c r="B13" s="152" t="str">
        <f>IFERROR("Lý do thu: "&amp;VLOOKUP($H$2,NHAPLIEU!$E$7:$X$1997,4,0),"")</f>
        <v/>
      </c>
    </row>
    <row r="14" spans="2:8" x14ac:dyDescent="0.25">
      <c r="B14" s="152" t="s">
        <v>1005</v>
      </c>
      <c r="C14" s="410">
        <f>SUMIF(NHAPLIEU!$E$7:$E$1997,$H$2,NHAPLIEU!$K$7:$K$1997)</f>
        <v>0</v>
      </c>
    </row>
    <row r="15" spans="2:8" x14ac:dyDescent="0.25">
      <c r="B15" s="152" t="s">
        <v>1006</v>
      </c>
    </row>
    <row r="16" spans="2:8" x14ac:dyDescent="0.25">
      <c r="B16" s="411" t="s">
        <v>1007</v>
      </c>
    </row>
  </sheetData>
  <mergeCells count="2">
    <mergeCell ref="B4:E4"/>
    <mergeCell ref="D9:F9"/>
  </mergeCells>
  <pageMargins left="0.7" right="0.7" top="0.75" bottom="0.75" header="0.3" footer="0.3"/>
  <pageSetup paperSize="13" scale="88"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H16"/>
  <sheetViews>
    <sheetView showGridLines="0" showRowColHeaders="0" zoomScaleNormal="100" workbookViewId="0">
      <selection activeCell="K7" sqref="K7"/>
    </sheetView>
  </sheetViews>
  <sheetFormatPr defaultRowHeight="15.75" x14ac:dyDescent="0.25"/>
  <cols>
    <col min="1" max="1" width="27" style="152" customWidth="1"/>
    <col min="2" max="6" width="16" style="152" customWidth="1"/>
    <col min="7" max="7" width="18.7109375" style="152" customWidth="1"/>
    <col min="8" max="8" width="16" style="152" customWidth="1"/>
    <col min="9" max="256" width="9.140625" style="152"/>
    <col min="257" max="257" width="27" style="152" customWidth="1"/>
    <col min="258" max="262" width="16" style="152" customWidth="1"/>
    <col min="263" max="263" width="18.7109375" style="152" customWidth="1"/>
    <col min="264" max="264" width="16" style="152" customWidth="1"/>
    <col min="265" max="512" width="9.140625" style="152"/>
    <col min="513" max="513" width="27" style="152" customWidth="1"/>
    <col min="514" max="518" width="16" style="152" customWidth="1"/>
    <col min="519" max="519" width="18.7109375" style="152" customWidth="1"/>
    <col min="520" max="520" width="16" style="152" customWidth="1"/>
    <col min="521" max="768" width="9.140625" style="152"/>
    <col min="769" max="769" width="27" style="152" customWidth="1"/>
    <col min="770" max="774" width="16" style="152" customWidth="1"/>
    <col min="775" max="775" width="18.7109375" style="152" customWidth="1"/>
    <col min="776" max="776" width="16" style="152" customWidth="1"/>
    <col min="777" max="1024" width="9.140625" style="152"/>
    <col min="1025" max="1025" width="27" style="152" customWidth="1"/>
    <col min="1026" max="1030" width="16" style="152" customWidth="1"/>
    <col min="1031" max="1031" width="18.7109375" style="152" customWidth="1"/>
    <col min="1032" max="1032" width="16" style="152" customWidth="1"/>
    <col min="1033" max="1280" width="9.140625" style="152"/>
    <col min="1281" max="1281" width="27" style="152" customWidth="1"/>
    <col min="1282" max="1286" width="16" style="152" customWidth="1"/>
    <col min="1287" max="1287" width="18.7109375" style="152" customWidth="1"/>
    <col min="1288" max="1288" width="16" style="152" customWidth="1"/>
    <col min="1289" max="1536" width="9.140625" style="152"/>
    <col min="1537" max="1537" width="27" style="152" customWidth="1"/>
    <col min="1538" max="1542" width="16" style="152" customWidth="1"/>
    <col min="1543" max="1543" width="18.7109375" style="152" customWidth="1"/>
    <col min="1544" max="1544" width="16" style="152" customWidth="1"/>
    <col min="1545" max="1792" width="9.140625" style="152"/>
    <col min="1793" max="1793" width="27" style="152" customWidth="1"/>
    <col min="1794" max="1798" width="16" style="152" customWidth="1"/>
    <col min="1799" max="1799" width="18.7109375" style="152" customWidth="1"/>
    <col min="1800" max="1800" width="16" style="152" customWidth="1"/>
    <col min="1801" max="2048" width="9.140625" style="152"/>
    <col min="2049" max="2049" width="27" style="152" customWidth="1"/>
    <col min="2050" max="2054" width="16" style="152" customWidth="1"/>
    <col min="2055" max="2055" width="18.7109375" style="152" customWidth="1"/>
    <col min="2056" max="2056" width="16" style="152" customWidth="1"/>
    <col min="2057" max="2304" width="9.140625" style="152"/>
    <col min="2305" max="2305" width="27" style="152" customWidth="1"/>
    <col min="2306" max="2310" width="16" style="152" customWidth="1"/>
    <col min="2311" max="2311" width="18.7109375" style="152" customWidth="1"/>
    <col min="2312" max="2312" width="16" style="152" customWidth="1"/>
    <col min="2313" max="2560" width="9.140625" style="152"/>
    <col min="2561" max="2561" width="27" style="152" customWidth="1"/>
    <col min="2562" max="2566" width="16" style="152" customWidth="1"/>
    <col min="2567" max="2567" width="18.7109375" style="152" customWidth="1"/>
    <col min="2568" max="2568" width="16" style="152" customWidth="1"/>
    <col min="2569" max="2816" width="9.140625" style="152"/>
    <col min="2817" max="2817" width="27" style="152" customWidth="1"/>
    <col min="2818" max="2822" width="16" style="152" customWidth="1"/>
    <col min="2823" max="2823" width="18.7109375" style="152" customWidth="1"/>
    <col min="2824" max="2824" width="16" style="152" customWidth="1"/>
    <col min="2825" max="3072" width="9.140625" style="152"/>
    <col min="3073" max="3073" width="27" style="152" customWidth="1"/>
    <col min="3074" max="3078" width="16" style="152" customWidth="1"/>
    <col min="3079" max="3079" width="18.7109375" style="152" customWidth="1"/>
    <col min="3080" max="3080" width="16" style="152" customWidth="1"/>
    <col min="3081" max="3328" width="9.140625" style="152"/>
    <col min="3329" max="3329" width="27" style="152" customWidth="1"/>
    <col min="3330" max="3334" width="16" style="152" customWidth="1"/>
    <col min="3335" max="3335" width="18.7109375" style="152" customWidth="1"/>
    <col min="3336" max="3336" width="16" style="152" customWidth="1"/>
    <col min="3337" max="3584" width="9.140625" style="152"/>
    <col min="3585" max="3585" width="27" style="152" customWidth="1"/>
    <col min="3586" max="3590" width="16" style="152" customWidth="1"/>
    <col min="3591" max="3591" width="18.7109375" style="152" customWidth="1"/>
    <col min="3592" max="3592" width="16" style="152" customWidth="1"/>
    <col min="3593" max="3840" width="9.140625" style="152"/>
    <col min="3841" max="3841" width="27" style="152" customWidth="1"/>
    <col min="3842" max="3846" width="16" style="152" customWidth="1"/>
    <col min="3847" max="3847" width="18.7109375" style="152" customWidth="1"/>
    <col min="3848" max="3848" width="16" style="152" customWidth="1"/>
    <col min="3849" max="4096" width="9.140625" style="152"/>
    <col min="4097" max="4097" width="27" style="152" customWidth="1"/>
    <col min="4098" max="4102" width="16" style="152" customWidth="1"/>
    <col min="4103" max="4103" width="18.7109375" style="152" customWidth="1"/>
    <col min="4104" max="4104" width="16" style="152" customWidth="1"/>
    <col min="4105" max="4352" width="9.140625" style="152"/>
    <col min="4353" max="4353" width="27" style="152" customWidth="1"/>
    <col min="4354" max="4358" width="16" style="152" customWidth="1"/>
    <col min="4359" max="4359" width="18.7109375" style="152" customWidth="1"/>
    <col min="4360" max="4360" width="16" style="152" customWidth="1"/>
    <col min="4361" max="4608" width="9.140625" style="152"/>
    <col min="4609" max="4609" width="27" style="152" customWidth="1"/>
    <col min="4610" max="4614" width="16" style="152" customWidth="1"/>
    <col min="4615" max="4615" width="18.7109375" style="152" customWidth="1"/>
    <col min="4616" max="4616" width="16" style="152" customWidth="1"/>
    <col min="4617" max="4864" width="9.140625" style="152"/>
    <col min="4865" max="4865" width="27" style="152" customWidth="1"/>
    <col min="4866" max="4870" width="16" style="152" customWidth="1"/>
    <col min="4871" max="4871" width="18.7109375" style="152" customWidth="1"/>
    <col min="4872" max="4872" width="16" style="152" customWidth="1"/>
    <col min="4873" max="5120" width="9.140625" style="152"/>
    <col min="5121" max="5121" width="27" style="152" customWidth="1"/>
    <col min="5122" max="5126" width="16" style="152" customWidth="1"/>
    <col min="5127" max="5127" width="18.7109375" style="152" customWidth="1"/>
    <col min="5128" max="5128" width="16" style="152" customWidth="1"/>
    <col min="5129" max="5376" width="9.140625" style="152"/>
    <col min="5377" max="5377" width="27" style="152" customWidth="1"/>
    <col min="5378" max="5382" width="16" style="152" customWidth="1"/>
    <col min="5383" max="5383" width="18.7109375" style="152" customWidth="1"/>
    <col min="5384" max="5384" width="16" style="152" customWidth="1"/>
    <col min="5385" max="5632" width="9.140625" style="152"/>
    <col min="5633" max="5633" width="27" style="152" customWidth="1"/>
    <col min="5634" max="5638" width="16" style="152" customWidth="1"/>
    <col min="5639" max="5639" width="18.7109375" style="152" customWidth="1"/>
    <col min="5640" max="5640" width="16" style="152" customWidth="1"/>
    <col min="5641" max="5888" width="9.140625" style="152"/>
    <col min="5889" max="5889" width="27" style="152" customWidth="1"/>
    <col min="5890" max="5894" width="16" style="152" customWidth="1"/>
    <col min="5895" max="5895" width="18.7109375" style="152" customWidth="1"/>
    <col min="5896" max="5896" width="16" style="152" customWidth="1"/>
    <col min="5897" max="6144" width="9.140625" style="152"/>
    <col min="6145" max="6145" width="27" style="152" customWidth="1"/>
    <col min="6146" max="6150" width="16" style="152" customWidth="1"/>
    <col min="6151" max="6151" width="18.7109375" style="152" customWidth="1"/>
    <col min="6152" max="6152" width="16" style="152" customWidth="1"/>
    <col min="6153" max="6400" width="9.140625" style="152"/>
    <col min="6401" max="6401" width="27" style="152" customWidth="1"/>
    <col min="6402" max="6406" width="16" style="152" customWidth="1"/>
    <col min="6407" max="6407" width="18.7109375" style="152" customWidth="1"/>
    <col min="6408" max="6408" width="16" style="152" customWidth="1"/>
    <col min="6409" max="6656" width="9.140625" style="152"/>
    <col min="6657" max="6657" width="27" style="152" customWidth="1"/>
    <col min="6658" max="6662" width="16" style="152" customWidth="1"/>
    <col min="6663" max="6663" width="18.7109375" style="152" customWidth="1"/>
    <col min="6664" max="6664" width="16" style="152" customWidth="1"/>
    <col min="6665" max="6912" width="9.140625" style="152"/>
    <col min="6913" max="6913" width="27" style="152" customWidth="1"/>
    <col min="6914" max="6918" width="16" style="152" customWidth="1"/>
    <col min="6919" max="6919" width="18.7109375" style="152" customWidth="1"/>
    <col min="6920" max="6920" width="16" style="152" customWidth="1"/>
    <col min="6921" max="7168" width="9.140625" style="152"/>
    <col min="7169" max="7169" width="27" style="152" customWidth="1"/>
    <col min="7170" max="7174" width="16" style="152" customWidth="1"/>
    <col min="7175" max="7175" width="18.7109375" style="152" customWidth="1"/>
    <col min="7176" max="7176" width="16" style="152" customWidth="1"/>
    <col min="7177" max="7424" width="9.140625" style="152"/>
    <col min="7425" max="7425" width="27" style="152" customWidth="1"/>
    <col min="7426" max="7430" width="16" style="152" customWidth="1"/>
    <col min="7431" max="7431" width="18.7109375" style="152" customWidth="1"/>
    <col min="7432" max="7432" width="16" style="152" customWidth="1"/>
    <col min="7433" max="7680" width="9.140625" style="152"/>
    <col min="7681" max="7681" width="27" style="152" customWidth="1"/>
    <col min="7682" max="7686" width="16" style="152" customWidth="1"/>
    <col min="7687" max="7687" width="18.7109375" style="152" customWidth="1"/>
    <col min="7688" max="7688" width="16" style="152" customWidth="1"/>
    <col min="7689" max="7936" width="9.140625" style="152"/>
    <col min="7937" max="7937" width="27" style="152" customWidth="1"/>
    <col min="7938" max="7942" width="16" style="152" customWidth="1"/>
    <col min="7943" max="7943" width="18.7109375" style="152" customWidth="1"/>
    <col min="7944" max="7944" width="16" style="152" customWidth="1"/>
    <col min="7945" max="8192" width="9.140625" style="152"/>
    <col min="8193" max="8193" width="27" style="152" customWidth="1"/>
    <col min="8194" max="8198" width="16" style="152" customWidth="1"/>
    <col min="8199" max="8199" width="18.7109375" style="152" customWidth="1"/>
    <col min="8200" max="8200" width="16" style="152" customWidth="1"/>
    <col min="8201" max="8448" width="9.140625" style="152"/>
    <col min="8449" max="8449" width="27" style="152" customWidth="1"/>
    <col min="8450" max="8454" width="16" style="152" customWidth="1"/>
    <col min="8455" max="8455" width="18.7109375" style="152" customWidth="1"/>
    <col min="8456" max="8456" width="16" style="152" customWidth="1"/>
    <col min="8457" max="8704" width="9.140625" style="152"/>
    <col min="8705" max="8705" width="27" style="152" customWidth="1"/>
    <col min="8706" max="8710" width="16" style="152" customWidth="1"/>
    <col min="8711" max="8711" width="18.7109375" style="152" customWidth="1"/>
    <col min="8712" max="8712" width="16" style="152" customWidth="1"/>
    <col min="8713" max="8960" width="9.140625" style="152"/>
    <col min="8961" max="8961" width="27" style="152" customWidth="1"/>
    <col min="8962" max="8966" width="16" style="152" customWidth="1"/>
    <col min="8967" max="8967" width="18.7109375" style="152" customWidth="1"/>
    <col min="8968" max="8968" width="16" style="152" customWidth="1"/>
    <col min="8969" max="9216" width="9.140625" style="152"/>
    <col min="9217" max="9217" width="27" style="152" customWidth="1"/>
    <col min="9218" max="9222" width="16" style="152" customWidth="1"/>
    <col min="9223" max="9223" width="18.7109375" style="152" customWidth="1"/>
    <col min="9224" max="9224" width="16" style="152" customWidth="1"/>
    <col min="9225" max="9472" width="9.140625" style="152"/>
    <col min="9473" max="9473" width="27" style="152" customWidth="1"/>
    <col min="9474" max="9478" width="16" style="152" customWidth="1"/>
    <col min="9479" max="9479" width="18.7109375" style="152" customWidth="1"/>
    <col min="9480" max="9480" width="16" style="152" customWidth="1"/>
    <col min="9481" max="9728" width="9.140625" style="152"/>
    <col min="9729" max="9729" width="27" style="152" customWidth="1"/>
    <col min="9730" max="9734" width="16" style="152" customWidth="1"/>
    <col min="9735" max="9735" width="18.7109375" style="152" customWidth="1"/>
    <col min="9736" max="9736" width="16" style="152" customWidth="1"/>
    <col min="9737" max="9984" width="9.140625" style="152"/>
    <col min="9985" max="9985" width="27" style="152" customWidth="1"/>
    <col min="9986" max="9990" width="16" style="152" customWidth="1"/>
    <col min="9991" max="9991" width="18.7109375" style="152" customWidth="1"/>
    <col min="9992" max="9992" width="16" style="152" customWidth="1"/>
    <col min="9993" max="10240" width="9.140625" style="152"/>
    <col min="10241" max="10241" width="27" style="152" customWidth="1"/>
    <col min="10242" max="10246" width="16" style="152" customWidth="1"/>
    <col min="10247" max="10247" width="18.7109375" style="152" customWidth="1"/>
    <col min="10248" max="10248" width="16" style="152" customWidth="1"/>
    <col min="10249" max="10496" width="9.140625" style="152"/>
    <col min="10497" max="10497" width="27" style="152" customWidth="1"/>
    <col min="10498" max="10502" width="16" style="152" customWidth="1"/>
    <col min="10503" max="10503" width="18.7109375" style="152" customWidth="1"/>
    <col min="10504" max="10504" width="16" style="152" customWidth="1"/>
    <col min="10505" max="10752" width="9.140625" style="152"/>
    <col min="10753" max="10753" width="27" style="152" customWidth="1"/>
    <col min="10754" max="10758" width="16" style="152" customWidth="1"/>
    <col min="10759" max="10759" width="18.7109375" style="152" customWidth="1"/>
    <col min="10760" max="10760" width="16" style="152" customWidth="1"/>
    <col min="10761" max="11008" width="9.140625" style="152"/>
    <col min="11009" max="11009" width="27" style="152" customWidth="1"/>
    <col min="11010" max="11014" width="16" style="152" customWidth="1"/>
    <col min="11015" max="11015" width="18.7109375" style="152" customWidth="1"/>
    <col min="11016" max="11016" width="16" style="152" customWidth="1"/>
    <col min="11017" max="11264" width="9.140625" style="152"/>
    <col min="11265" max="11265" width="27" style="152" customWidth="1"/>
    <col min="11266" max="11270" width="16" style="152" customWidth="1"/>
    <col min="11271" max="11271" width="18.7109375" style="152" customWidth="1"/>
    <col min="11272" max="11272" width="16" style="152" customWidth="1"/>
    <col min="11273" max="11520" width="9.140625" style="152"/>
    <col min="11521" max="11521" width="27" style="152" customWidth="1"/>
    <col min="11522" max="11526" width="16" style="152" customWidth="1"/>
    <col min="11527" max="11527" width="18.7109375" style="152" customWidth="1"/>
    <col min="11528" max="11528" width="16" style="152" customWidth="1"/>
    <col min="11529" max="11776" width="9.140625" style="152"/>
    <col min="11777" max="11777" width="27" style="152" customWidth="1"/>
    <col min="11778" max="11782" width="16" style="152" customWidth="1"/>
    <col min="11783" max="11783" width="18.7109375" style="152" customWidth="1"/>
    <col min="11784" max="11784" width="16" style="152" customWidth="1"/>
    <col min="11785" max="12032" width="9.140625" style="152"/>
    <col min="12033" max="12033" width="27" style="152" customWidth="1"/>
    <col min="12034" max="12038" width="16" style="152" customWidth="1"/>
    <col min="12039" max="12039" width="18.7109375" style="152" customWidth="1"/>
    <col min="12040" max="12040" width="16" style="152" customWidth="1"/>
    <col min="12041" max="12288" width="9.140625" style="152"/>
    <col min="12289" max="12289" width="27" style="152" customWidth="1"/>
    <col min="12290" max="12294" width="16" style="152" customWidth="1"/>
    <col min="12295" max="12295" width="18.7109375" style="152" customWidth="1"/>
    <col min="12296" max="12296" width="16" style="152" customWidth="1"/>
    <col min="12297" max="12544" width="9.140625" style="152"/>
    <col min="12545" max="12545" width="27" style="152" customWidth="1"/>
    <col min="12546" max="12550" width="16" style="152" customWidth="1"/>
    <col min="12551" max="12551" width="18.7109375" style="152" customWidth="1"/>
    <col min="12552" max="12552" width="16" style="152" customWidth="1"/>
    <col min="12553" max="12800" width="9.140625" style="152"/>
    <col min="12801" max="12801" width="27" style="152" customWidth="1"/>
    <col min="12802" max="12806" width="16" style="152" customWidth="1"/>
    <col min="12807" max="12807" width="18.7109375" style="152" customWidth="1"/>
    <col min="12808" max="12808" width="16" style="152" customWidth="1"/>
    <col min="12809" max="13056" width="9.140625" style="152"/>
    <col min="13057" max="13057" width="27" style="152" customWidth="1"/>
    <col min="13058" max="13062" width="16" style="152" customWidth="1"/>
    <col min="13063" max="13063" width="18.7109375" style="152" customWidth="1"/>
    <col min="13064" max="13064" width="16" style="152" customWidth="1"/>
    <col min="13065" max="13312" width="9.140625" style="152"/>
    <col min="13313" max="13313" width="27" style="152" customWidth="1"/>
    <col min="13314" max="13318" width="16" style="152" customWidth="1"/>
    <col min="13319" max="13319" width="18.7109375" style="152" customWidth="1"/>
    <col min="13320" max="13320" width="16" style="152" customWidth="1"/>
    <col min="13321" max="13568" width="9.140625" style="152"/>
    <col min="13569" max="13569" width="27" style="152" customWidth="1"/>
    <col min="13570" max="13574" width="16" style="152" customWidth="1"/>
    <col min="13575" max="13575" width="18.7109375" style="152" customWidth="1"/>
    <col min="13576" max="13576" width="16" style="152" customWidth="1"/>
    <col min="13577" max="13824" width="9.140625" style="152"/>
    <col min="13825" max="13825" width="27" style="152" customWidth="1"/>
    <col min="13826" max="13830" width="16" style="152" customWidth="1"/>
    <col min="13831" max="13831" width="18.7109375" style="152" customWidth="1"/>
    <col min="13832" max="13832" width="16" style="152" customWidth="1"/>
    <col min="13833" max="14080" width="9.140625" style="152"/>
    <col min="14081" max="14081" width="27" style="152" customWidth="1"/>
    <col min="14082" max="14086" width="16" style="152" customWidth="1"/>
    <col min="14087" max="14087" width="18.7109375" style="152" customWidth="1"/>
    <col min="14088" max="14088" width="16" style="152" customWidth="1"/>
    <col min="14089" max="14336" width="9.140625" style="152"/>
    <col min="14337" max="14337" width="27" style="152" customWidth="1"/>
    <col min="14338" max="14342" width="16" style="152" customWidth="1"/>
    <col min="14343" max="14343" width="18.7109375" style="152" customWidth="1"/>
    <col min="14344" max="14344" width="16" style="152" customWidth="1"/>
    <col min="14345" max="14592" width="9.140625" style="152"/>
    <col min="14593" max="14593" width="27" style="152" customWidth="1"/>
    <col min="14594" max="14598" width="16" style="152" customWidth="1"/>
    <col min="14599" max="14599" width="18.7109375" style="152" customWidth="1"/>
    <col min="14600" max="14600" width="16" style="152" customWidth="1"/>
    <col min="14601" max="14848" width="9.140625" style="152"/>
    <col min="14849" max="14849" width="27" style="152" customWidth="1"/>
    <col min="14850" max="14854" width="16" style="152" customWidth="1"/>
    <col min="14855" max="14855" width="18.7109375" style="152" customWidth="1"/>
    <col min="14856" max="14856" width="16" style="152" customWidth="1"/>
    <col min="14857" max="15104" width="9.140625" style="152"/>
    <col min="15105" max="15105" width="27" style="152" customWidth="1"/>
    <col min="15106" max="15110" width="16" style="152" customWidth="1"/>
    <col min="15111" max="15111" width="18.7109375" style="152" customWidth="1"/>
    <col min="15112" max="15112" width="16" style="152" customWidth="1"/>
    <col min="15113" max="15360" width="9.140625" style="152"/>
    <col min="15361" max="15361" width="27" style="152" customWidth="1"/>
    <col min="15362" max="15366" width="16" style="152" customWidth="1"/>
    <col min="15367" max="15367" width="18.7109375" style="152" customWidth="1"/>
    <col min="15368" max="15368" width="16" style="152" customWidth="1"/>
    <col min="15369" max="15616" width="9.140625" style="152"/>
    <col min="15617" max="15617" width="27" style="152" customWidth="1"/>
    <col min="15618" max="15622" width="16" style="152" customWidth="1"/>
    <col min="15623" max="15623" width="18.7109375" style="152" customWidth="1"/>
    <col min="15624" max="15624" width="16" style="152" customWidth="1"/>
    <col min="15625" max="15872" width="9.140625" style="152"/>
    <col min="15873" max="15873" width="27" style="152" customWidth="1"/>
    <col min="15874" max="15878" width="16" style="152" customWidth="1"/>
    <col min="15879" max="15879" width="18.7109375" style="152" customWidth="1"/>
    <col min="15880" max="15880" width="16" style="152" customWidth="1"/>
    <col min="15881" max="16128" width="9.140625" style="152"/>
    <col min="16129" max="16129" width="27" style="152" customWidth="1"/>
    <col min="16130" max="16134" width="16" style="152" customWidth="1"/>
    <col min="16135" max="16135" width="18.7109375" style="152" customWidth="1"/>
    <col min="16136" max="16136" width="16" style="152" customWidth="1"/>
    <col min="16137" max="16384" width="9.140625" style="152"/>
  </cols>
  <sheetData>
    <row r="2" spans="2:8" ht="33" customHeight="1" x14ac:dyDescent="0.25">
      <c r="B2" s="404"/>
      <c r="C2" s="404"/>
      <c r="D2" s="404"/>
      <c r="E2" s="404"/>
      <c r="F2" s="404"/>
      <c r="G2" s="405" t="s">
        <v>998</v>
      </c>
      <c r="H2" s="406" t="s">
        <v>2109</v>
      </c>
    </row>
    <row r="3" spans="2:8" ht="8.25" customHeight="1" x14ac:dyDescent="0.25"/>
    <row r="4" spans="2:8" ht="34.5" customHeight="1" x14ac:dyDescent="0.25">
      <c r="B4" s="1537" t="s">
        <v>2060</v>
      </c>
      <c r="C4" s="1537"/>
      <c r="D4" s="1537"/>
      <c r="E4" s="1537"/>
    </row>
    <row r="5" spans="2:8" x14ac:dyDescent="0.25">
      <c r="B5" s="1481" t="s">
        <v>2061</v>
      </c>
    </row>
    <row r="6" spans="2:8" x14ac:dyDescent="0.25">
      <c r="F6" s="385"/>
    </row>
    <row r="7" spans="2:8" x14ac:dyDescent="0.25">
      <c r="G7" s="152" t="str">
        <f>"Số: " &amp;H2</f>
        <v>Số: PC03-2021</v>
      </c>
    </row>
    <row r="8" spans="2:8" x14ac:dyDescent="0.25">
      <c r="G8" s="408" t="str">
        <f>IFERROR(IF(LEFT(H2,2)="PT",IF($H$2="","","     Nợ TK:"&amp;" "&amp;VLOOKUP($H$2,NHAPLIEU!$E$7:$AE$1998,5,0)),IF($H$2="","","Nợ TK:"&amp;" "&amp;VLOOKUP($H$2,NHAPLIEU!$E$7:$AE$1998,5,0))&amp;IF(COUNTIF(NHAPLIEU!$E$7:$AE$1998,$H$2)&gt;1,"-1331","")),0)</f>
        <v>Nợ TK: 3338</v>
      </c>
    </row>
    <row r="9" spans="2:8" x14ac:dyDescent="0.25">
      <c r="D9" s="1536" t="str">
        <f>IFERROR(IF(OR(LEFT(H2,2)="PT",LEFT(H2,2)="PC"),VLOOKUP($H$2,NHAPLIEU!$E$7:$AE$1998,22,0),""),0)</f>
        <v>Ngày  11  Tháng  1  Năm  2021</v>
      </c>
      <c r="E9" s="1536"/>
      <c r="F9" s="1536"/>
      <c r="G9" s="408" t="str">
        <f>IFERROR(IF(LEFT(H2,2)="PT",IF(H2="","","     Có TK:"&amp;" "&amp;VLOOKUP($H$2,NHAPLIEU!$E$7:$AE$1998,6,0)&amp;IF(COUNTIF(NHAPLIEU!$E$7:$AE$1998,$H$2)&gt;1,"-33311","")),IF($H$2="","","     Có TK:"&amp;" "&amp;VLOOKUP($H$2,NHAPLIEU!$E$7:$AE$1998,6,0))),0)</f>
        <v xml:space="preserve">     Có TK: 1111</v>
      </c>
    </row>
    <row r="10" spans="2:8" ht="9" customHeight="1" x14ac:dyDescent="0.25">
      <c r="D10" s="412"/>
      <c r="E10" s="412"/>
      <c r="F10" s="412"/>
    </row>
    <row r="11" spans="2:8" x14ac:dyDescent="0.25">
      <c r="B11" s="152" t="str">
        <f>IFERROR("Họ và tên người nhận tiền: "&amp;VLOOKUP($H$2,NHAPLIEU!$E$7:$X$1997,12,0)&amp; " - "&amp;VLOOKUP($H$2,NHAPLIEU!$E$7:$X$1997,15,0),"")</f>
        <v xml:space="preserve">Họ và tên người nhận tiền: Lưu Thị Vân Anh - </v>
      </c>
    </row>
    <row r="12" spans="2:8" x14ac:dyDescent="0.25">
      <c r="B12" s="152" t="str">
        <f>IFERROR("Địa chỉ: "&amp;VLOOKUP($H$2,NHAPLIEU!$E$7:$Z$1997,16,0),"")</f>
        <v xml:space="preserve">Địa chỉ: </v>
      </c>
    </row>
    <row r="13" spans="2:8" x14ac:dyDescent="0.25">
      <c r="B13" s="152" t="str">
        <f>IFERROR("Lý do chi: "&amp;VLOOKUP($H$2,NHAPLIEU!$E$7:$X$1997,4,0),"")</f>
        <v>Lý do chi: Nộp thuế môn bài năm 2021</v>
      </c>
    </row>
    <row r="14" spans="2:8" x14ac:dyDescent="0.25">
      <c r="B14" s="152" t="s">
        <v>1005</v>
      </c>
      <c r="C14" s="410">
        <f>SUMIF(NHAPLIEU!$E$7:$E$1997,$H$2,NHAPLIEU!$K$7:$K$1997)</f>
        <v>2000000</v>
      </c>
    </row>
    <row r="15" spans="2:8" x14ac:dyDescent="0.25">
      <c r="B15" s="152" t="s">
        <v>1006</v>
      </c>
    </row>
    <row r="16" spans="2:8" x14ac:dyDescent="0.25">
      <c r="B16" s="411" t="s">
        <v>1007</v>
      </c>
    </row>
  </sheetData>
  <mergeCells count="2">
    <mergeCell ref="B4:E4"/>
    <mergeCell ref="D9:F9"/>
  </mergeCells>
  <pageMargins left="0.7" right="0.7" top="0.75" bottom="0.75" header="0.3" footer="0.3"/>
  <pageSetup paperSize="13" scale="88"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filterMode="1"/>
  <dimension ref="B1:O115"/>
  <sheetViews>
    <sheetView showGridLines="0" zoomScaleNormal="100" workbookViewId="0"/>
  </sheetViews>
  <sheetFormatPr defaultRowHeight="15" x14ac:dyDescent="0.25"/>
  <cols>
    <col min="1" max="1" width="8.140625" style="513" customWidth="1"/>
    <col min="2" max="2" width="14.140625" style="536" customWidth="1"/>
    <col min="3" max="3" width="14.28515625" style="513" customWidth="1"/>
    <col min="4" max="4" width="13.7109375" style="537" customWidth="1"/>
    <col min="5" max="5" width="14.28515625" style="537" customWidth="1"/>
    <col min="6" max="6" width="32.5703125" style="513" customWidth="1"/>
    <col min="7" max="7" width="11.28515625" style="513" customWidth="1"/>
    <col min="8" max="8" width="12.28515625" style="513" customWidth="1"/>
    <col min="9" max="10" width="17.7109375" style="513" customWidth="1"/>
    <col min="11" max="11" width="16.85546875" style="513" customWidth="1"/>
    <col min="12" max="12" width="18.140625" style="513" customWidth="1"/>
    <col min="13" max="13" width="9.140625" style="545" hidden="1" customWidth="1"/>
    <col min="14" max="256" width="9.140625" style="513"/>
    <col min="257" max="257" width="8.140625" style="513" customWidth="1"/>
    <col min="258" max="258" width="14.140625" style="513" customWidth="1"/>
    <col min="259" max="259" width="14.28515625" style="513" customWidth="1"/>
    <col min="260" max="260" width="17.28515625" style="513" customWidth="1"/>
    <col min="261" max="261" width="14.28515625" style="513" customWidth="1"/>
    <col min="262" max="262" width="32.5703125" style="513" customWidth="1"/>
    <col min="263" max="263" width="11.28515625" style="513" customWidth="1"/>
    <col min="264" max="264" width="12.28515625" style="513" customWidth="1"/>
    <col min="265" max="266" width="17.7109375" style="513" customWidth="1"/>
    <col min="267" max="267" width="16.85546875" style="513" customWidth="1"/>
    <col min="268" max="268" width="18.140625" style="513" customWidth="1"/>
    <col min="269" max="512" width="9.140625" style="513"/>
    <col min="513" max="513" width="8.140625" style="513" customWidth="1"/>
    <col min="514" max="514" width="14.140625" style="513" customWidth="1"/>
    <col min="515" max="515" width="14.28515625" style="513" customWidth="1"/>
    <col min="516" max="516" width="17.28515625" style="513" customWidth="1"/>
    <col min="517" max="517" width="14.28515625" style="513" customWidth="1"/>
    <col min="518" max="518" width="32.5703125" style="513" customWidth="1"/>
    <col min="519" max="519" width="11.28515625" style="513" customWidth="1"/>
    <col min="520" max="520" width="12.28515625" style="513" customWidth="1"/>
    <col min="521" max="522" width="17.7109375" style="513" customWidth="1"/>
    <col min="523" max="523" width="16.85546875" style="513" customWidth="1"/>
    <col min="524" max="524" width="18.140625" style="513" customWidth="1"/>
    <col min="525" max="768" width="9.140625" style="513"/>
    <col min="769" max="769" width="8.140625" style="513" customWidth="1"/>
    <col min="770" max="770" width="14.140625" style="513" customWidth="1"/>
    <col min="771" max="771" width="14.28515625" style="513" customWidth="1"/>
    <col min="772" max="772" width="17.28515625" style="513" customWidth="1"/>
    <col min="773" max="773" width="14.28515625" style="513" customWidth="1"/>
    <col min="774" max="774" width="32.5703125" style="513" customWidth="1"/>
    <col min="775" max="775" width="11.28515625" style="513" customWidth="1"/>
    <col min="776" max="776" width="12.28515625" style="513" customWidth="1"/>
    <col min="777" max="778" width="17.7109375" style="513" customWidth="1"/>
    <col min="779" max="779" width="16.85546875" style="513" customWidth="1"/>
    <col min="780" max="780" width="18.140625" style="513" customWidth="1"/>
    <col min="781" max="1024" width="9.140625" style="513"/>
    <col min="1025" max="1025" width="8.140625" style="513" customWidth="1"/>
    <col min="1026" max="1026" width="14.140625" style="513" customWidth="1"/>
    <col min="1027" max="1027" width="14.28515625" style="513" customWidth="1"/>
    <col min="1028" max="1028" width="17.28515625" style="513" customWidth="1"/>
    <col min="1029" max="1029" width="14.28515625" style="513" customWidth="1"/>
    <col min="1030" max="1030" width="32.5703125" style="513" customWidth="1"/>
    <col min="1031" max="1031" width="11.28515625" style="513" customWidth="1"/>
    <col min="1032" max="1032" width="12.28515625" style="513" customWidth="1"/>
    <col min="1033" max="1034" width="17.7109375" style="513" customWidth="1"/>
    <col min="1035" max="1035" width="16.85546875" style="513" customWidth="1"/>
    <col min="1036" max="1036" width="18.140625" style="513" customWidth="1"/>
    <col min="1037" max="1280" width="9.140625" style="513"/>
    <col min="1281" max="1281" width="8.140625" style="513" customWidth="1"/>
    <col min="1282" max="1282" width="14.140625" style="513" customWidth="1"/>
    <col min="1283" max="1283" width="14.28515625" style="513" customWidth="1"/>
    <col min="1284" max="1284" width="17.28515625" style="513" customWidth="1"/>
    <col min="1285" max="1285" width="14.28515625" style="513" customWidth="1"/>
    <col min="1286" max="1286" width="32.5703125" style="513" customWidth="1"/>
    <col min="1287" max="1287" width="11.28515625" style="513" customWidth="1"/>
    <col min="1288" max="1288" width="12.28515625" style="513" customWidth="1"/>
    <col min="1289" max="1290" width="17.7109375" style="513" customWidth="1"/>
    <col min="1291" max="1291" width="16.85546875" style="513" customWidth="1"/>
    <col min="1292" max="1292" width="18.140625" style="513" customWidth="1"/>
    <col min="1293" max="1536" width="9.140625" style="513"/>
    <col min="1537" max="1537" width="8.140625" style="513" customWidth="1"/>
    <col min="1538" max="1538" width="14.140625" style="513" customWidth="1"/>
    <col min="1539" max="1539" width="14.28515625" style="513" customWidth="1"/>
    <col min="1540" max="1540" width="17.28515625" style="513" customWidth="1"/>
    <col min="1541" max="1541" width="14.28515625" style="513" customWidth="1"/>
    <col min="1542" max="1542" width="32.5703125" style="513" customWidth="1"/>
    <col min="1543" max="1543" width="11.28515625" style="513" customWidth="1"/>
    <col min="1544" max="1544" width="12.28515625" style="513" customWidth="1"/>
    <col min="1545" max="1546" width="17.7109375" style="513" customWidth="1"/>
    <col min="1547" max="1547" width="16.85546875" style="513" customWidth="1"/>
    <col min="1548" max="1548" width="18.140625" style="513" customWidth="1"/>
    <col min="1549" max="1792" width="9.140625" style="513"/>
    <col min="1793" max="1793" width="8.140625" style="513" customWidth="1"/>
    <col min="1794" max="1794" width="14.140625" style="513" customWidth="1"/>
    <col min="1795" max="1795" width="14.28515625" style="513" customWidth="1"/>
    <col min="1796" max="1796" width="17.28515625" style="513" customWidth="1"/>
    <col min="1797" max="1797" width="14.28515625" style="513" customWidth="1"/>
    <col min="1798" max="1798" width="32.5703125" style="513" customWidth="1"/>
    <col min="1799" max="1799" width="11.28515625" style="513" customWidth="1"/>
    <col min="1800" max="1800" width="12.28515625" style="513" customWidth="1"/>
    <col min="1801" max="1802" width="17.7109375" style="513" customWidth="1"/>
    <col min="1803" max="1803" width="16.85546875" style="513" customWidth="1"/>
    <col min="1804" max="1804" width="18.140625" style="513" customWidth="1"/>
    <col min="1805" max="2048" width="9.140625" style="513"/>
    <col min="2049" max="2049" width="8.140625" style="513" customWidth="1"/>
    <col min="2050" max="2050" width="14.140625" style="513" customWidth="1"/>
    <col min="2051" max="2051" width="14.28515625" style="513" customWidth="1"/>
    <col min="2052" max="2052" width="17.28515625" style="513" customWidth="1"/>
    <col min="2053" max="2053" width="14.28515625" style="513" customWidth="1"/>
    <col min="2054" max="2054" width="32.5703125" style="513" customWidth="1"/>
    <col min="2055" max="2055" width="11.28515625" style="513" customWidth="1"/>
    <col min="2056" max="2056" width="12.28515625" style="513" customWidth="1"/>
    <col min="2057" max="2058" width="17.7109375" style="513" customWidth="1"/>
    <col min="2059" max="2059" width="16.85546875" style="513" customWidth="1"/>
    <col min="2060" max="2060" width="18.140625" style="513" customWidth="1"/>
    <col min="2061" max="2304" width="9.140625" style="513"/>
    <col min="2305" max="2305" width="8.140625" style="513" customWidth="1"/>
    <col min="2306" max="2306" width="14.140625" style="513" customWidth="1"/>
    <col min="2307" max="2307" width="14.28515625" style="513" customWidth="1"/>
    <col min="2308" max="2308" width="17.28515625" style="513" customWidth="1"/>
    <col min="2309" max="2309" width="14.28515625" style="513" customWidth="1"/>
    <col min="2310" max="2310" width="32.5703125" style="513" customWidth="1"/>
    <col min="2311" max="2311" width="11.28515625" style="513" customWidth="1"/>
    <col min="2312" max="2312" width="12.28515625" style="513" customWidth="1"/>
    <col min="2313" max="2314" width="17.7109375" style="513" customWidth="1"/>
    <col min="2315" max="2315" width="16.85546875" style="513" customWidth="1"/>
    <col min="2316" max="2316" width="18.140625" style="513" customWidth="1"/>
    <col min="2317" max="2560" width="9.140625" style="513"/>
    <col min="2561" max="2561" width="8.140625" style="513" customWidth="1"/>
    <col min="2562" max="2562" width="14.140625" style="513" customWidth="1"/>
    <col min="2563" max="2563" width="14.28515625" style="513" customWidth="1"/>
    <col min="2564" max="2564" width="17.28515625" style="513" customWidth="1"/>
    <col min="2565" max="2565" width="14.28515625" style="513" customWidth="1"/>
    <col min="2566" max="2566" width="32.5703125" style="513" customWidth="1"/>
    <col min="2567" max="2567" width="11.28515625" style="513" customWidth="1"/>
    <col min="2568" max="2568" width="12.28515625" style="513" customWidth="1"/>
    <col min="2569" max="2570" width="17.7109375" style="513" customWidth="1"/>
    <col min="2571" max="2571" width="16.85546875" style="513" customWidth="1"/>
    <col min="2572" max="2572" width="18.140625" style="513" customWidth="1"/>
    <col min="2573" max="2816" width="9.140625" style="513"/>
    <col min="2817" max="2817" width="8.140625" style="513" customWidth="1"/>
    <col min="2818" max="2818" width="14.140625" style="513" customWidth="1"/>
    <col min="2819" max="2819" width="14.28515625" style="513" customWidth="1"/>
    <col min="2820" max="2820" width="17.28515625" style="513" customWidth="1"/>
    <col min="2821" max="2821" width="14.28515625" style="513" customWidth="1"/>
    <col min="2822" max="2822" width="32.5703125" style="513" customWidth="1"/>
    <col min="2823" max="2823" width="11.28515625" style="513" customWidth="1"/>
    <col min="2824" max="2824" width="12.28515625" style="513" customWidth="1"/>
    <col min="2825" max="2826" width="17.7109375" style="513" customWidth="1"/>
    <col min="2827" max="2827" width="16.85546875" style="513" customWidth="1"/>
    <col min="2828" max="2828" width="18.140625" style="513" customWidth="1"/>
    <col min="2829" max="3072" width="9.140625" style="513"/>
    <col min="3073" max="3073" width="8.140625" style="513" customWidth="1"/>
    <col min="3074" max="3074" width="14.140625" style="513" customWidth="1"/>
    <col min="3075" max="3075" width="14.28515625" style="513" customWidth="1"/>
    <col min="3076" max="3076" width="17.28515625" style="513" customWidth="1"/>
    <col min="3077" max="3077" width="14.28515625" style="513" customWidth="1"/>
    <col min="3078" max="3078" width="32.5703125" style="513" customWidth="1"/>
    <col min="3079" max="3079" width="11.28515625" style="513" customWidth="1"/>
    <col min="3080" max="3080" width="12.28515625" style="513" customWidth="1"/>
    <col min="3081" max="3082" width="17.7109375" style="513" customWidth="1"/>
    <col min="3083" max="3083" width="16.85546875" style="513" customWidth="1"/>
    <col min="3084" max="3084" width="18.140625" style="513" customWidth="1"/>
    <col min="3085" max="3328" width="9.140625" style="513"/>
    <col min="3329" max="3329" width="8.140625" style="513" customWidth="1"/>
    <col min="3330" max="3330" width="14.140625" style="513" customWidth="1"/>
    <col min="3331" max="3331" width="14.28515625" style="513" customWidth="1"/>
    <col min="3332" max="3332" width="17.28515625" style="513" customWidth="1"/>
    <col min="3333" max="3333" width="14.28515625" style="513" customWidth="1"/>
    <col min="3334" max="3334" width="32.5703125" style="513" customWidth="1"/>
    <col min="3335" max="3335" width="11.28515625" style="513" customWidth="1"/>
    <col min="3336" max="3336" width="12.28515625" style="513" customWidth="1"/>
    <col min="3337" max="3338" width="17.7109375" style="513" customWidth="1"/>
    <col min="3339" max="3339" width="16.85546875" style="513" customWidth="1"/>
    <col min="3340" max="3340" width="18.140625" style="513" customWidth="1"/>
    <col min="3341" max="3584" width="9.140625" style="513"/>
    <col min="3585" max="3585" width="8.140625" style="513" customWidth="1"/>
    <col min="3586" max="3586" width="14.140625" style="513" customWidth="1"/>
    <col min="3587" max="3587" width="14.28515625" style="513" customWidth="1"/>
    <col min="3588" max="3588" width="17.28515625" style="513" customWidth="1"/>
    <col min="3589" max="3589" width="14.28515625" style="513" customWidth="1"/>
    <col min="3590" max="3590" width="32.5703125" style="513" customWidth="1"/>
    <col min="3591" max="3591" width="11.28515625" style="513" customWidth="1"/>
    <col min="3592" max="3592" width="12.28515625" style="513" customWidth="1"/>
    <col min="3593" max="3594" width="17.7109375" style="513" customWidth="1"/>
    <col min="3595" max="3595" width="16.85546875" style="513" customWidth="1"/>
    <col min="3596" max="3596" width="18.140625" style="513" customWidth="1"/>
    <col min="3597" max="3840" width="9.140625" style="513"/>
    <col min="3841" max="3841" width="8.140625" style="513" customWidth="1"/>
    <col min="3842" max="3842" width="14.140625" style="513" customWidth="1"/>
    <col min="3843" max="3843" width="14.28515625" style="513" customWidth="1"/>
    <col min="3844" max="3844" width="17.28515625" style="513" customWidth="1"/>
    <col min="3845" max="3845" width="14.28515625" style="513" customWidth="1"/>
    <col min="3846" max="3846" width="32.5703125" style="513" customWidth="1"/>
    <col min="3847" max="3847" width="11.28515625" style="513" customWidth="1"/>
    <col min="3848" max="3848" width="12.28515625" style="513" customWidth="1"/>
    <col min="3849" max="3850" width="17.7109375" style="513" customWidth="1"/>
    <col min="3851" max="3851" width="16.85546875" style="513" customWidth="1"/>
    <col min="3852" max="3852" width="18.140625" style="513" customWidth="1"/>
    <col min="3853" max="4096" width="9.140625" style="513"/>
    <col min="4097" max="4097" width="8.140625" style="513" customWidth="1"/>
    <col min="4098" max="4098" width="14.140625" style="513" customWidth="1"/>
    <col min="4099" max="4099" width="14.28515625" style="513" customWidth="1"/>
    <col min="4100" max="4100" width="17.28515625" style="513" customWidth="1"/>
    <col min="4101" max="4101" width="14.28515625" style="513" customWidth="1"/>
    <col min="4102" max="4102" width="32.5703125" style="513" customWidth="1"/>
    <col min="4103" max="4103" width="11.28515625" style="513" customWidth="1"/>
    <col min="4104" max="4104" width="12.28515625" style="513" customWidth="1"/>
    <col min="4105" max="4106" width="17.7109375" style="513" customWidth="1"/>
    <col min="4107" max="4107" width="16.85546875" style="513" customWidth="1"/>
    <col min="4108" max="4108" width="18.140625" style="513" customWidth="1"/>
    <col min="4109" max="4352" width="9.140625" style="513"/>
    <col min="4353" max="4353" width="8.140625" style="513" customWidth="1"/>
    <col min="4354" max="4354" width="14.140625" style="513" customWidth="1"/>
    <col min="4355" max="4355" width="14.28515625" style="513" customWidth="1"/>
    <col min="4356" max="4356" width="17.28515625" style="513" customWidth="1"/>
    <col min="4357" max="4357" width="14.28515625" style="513" customWidth="1"/>
    <col min="4358" max="4358" width="32.5703125" style="513" customWidth="1"/>
    <col min="4359" max="4359" width="11.28515625" style="513" customWidth="1"/>
    <col min="4360" max="4360" width="12.28515625" style="513" customWidth="1"/>
    <col min="4361" max="4362" width="17.7109375" style="513" customWidth="1"/>
    <col min="4363" max="4363" width="16.85546875" style="513" customWidth="1"/>
    <col min="4364" max="4364" width="18.140625" style="513" customWidth="1"/>
    <col min="4365" max="4608" width="9.140625" style="513"/>
    <col min="4609" max="4609" width="8.140625" style="513" customWidth="1"/>
    <col min="4610" max="4610" width="14.140625" style="513" customWidth="1"/>
    <col min="4611" max="4611" width="14.28515625" style="513" customWidth="1"/>
    <col min="4612" max="4612" width="17.28515625" style="513" customWidth="1"/>
    <col min="4613" max="4613" width="14.28515625" style="513" customWidth="1"/>
    <col min="4614" max="4614" width="32.5703125" style="513" customWidth="1"/>
    <col min="4615" max="4615" width="11.28515625" style="513" customWidth="1"/>
    <col min="4616" max="4616" width="12.28515625" style="513" customWidth="1"/>
    <col min="4617" max="4618" width="17.7109375" style="513" customWidth="1"/>
    <col min="4619" max="4619" width="16.85546875" style="513" customWidth="1"/>
    <col min="4620" max="4620" width="18.140625" style="513" customWidth="1"/>
    <col min="4621" max="4864" width="9.140625" style="513"/>
    <col min="4865" max="4865" width="8.140625" style="513" customWidth="1"/>
    <col min="4866" max="4866" width="14.140625" style="513" customWidth="1"/>
    <col min="4867" max="4867" width="14.28515625" style="513" customWidth="1"/>
    <col min="4868" max="4868" width="17.28515625" style="513" customWidth="1"/>
    <col min="4869" max="4869" width="14.28515625" style="513" customWidth="1"/>
    <col min="4870" max="4870" width="32.5703125" style="513" customWidth="1"/>
    <col min="4871" max="4871" width="11.28515625" style="513" customWidth="1"/>
    <col min="4872" max="4872" width="12.28515625" style="513" customWidth="1"/>
    <col min="4873" max="4874" width="17.7109375" style="513" customWidth="1"/>
    <col min="4875" max="4875" width="16.85546875" style="513" customWidth="1"/>
    <col min="4876" max="4876" width="18.140625" style="513" customWidth="1"/>
    <col min="4877" max="5120" width="9.140625" style="513"/>
    <col min="5121" max="5121" width="8.140625" style="513" customWidth="1"/>
    <col min="5122" max="5122" width="14.140625" style="513" customWidth="1"/>
    <col min="5123" max="5123" width="14.28515625" style="513" customWidth="1"/>
    <col min="5124" max="5124" width="17.28515625" style="513" customWidth="1"/>
    <col min="5125" max="5125" width="14.28515625" style="513" customWidth="1"/>
    <col min="5126" max="5126" width="32.5703125" style="513" customWidth="1"/>
    <col min="5127" max="5127" width="11.28515625" style="513" customWidth="1"/>
    <col min="5128" max="5128" width="12.28515625" style="513" customWidth="1"/>
    <col min="5129" max="5130" width="17.7109375" style="513" customWidth="1"/>
    <col min="5131" max="5131" width="16.85546875" style="513" customWidth="1"/>
    <col min="5132" max="5132" width="18.140625" style="513" customWidth="1"/>
    <col min="5133" max="5376" width="9.140625" style="513"/>
    <col min="5377" max="5377" width="8.140625" style="513" customWidth="1"/>
    <col min="5378" max="5378" width="14.140625" style="513" customWidth="1"/>
    <col min="5379" max="5379" width="14.28515625" style="513" customWidth="1"/>
    <col min="5380" max="5380" width="17.28515625" style="513" customWidth="1"/>
    <col min="5381" max="5381" width="14.28515625" style="513" customWidth="1"/>
    <col min="5382" max="5382" width="32.5703125" style="513" customWidth="1"/>
    <col min="5383" max="5383" width="11.28515625" style="513" customWidth="1"/>
    <col min="5384" max="5384" width="12.28515625" style="513" customWidth="1"/>
    <col min="5385" max="5386" width="17.7109375" style="513" customWidth="1"/>
    <col min="5387" max="5387" width="16.85546875" style="513" customWidth="1"/>
    <col min="5388" max="5388" width="18.140625" style="513" customWidth="1"/>
    <col min="5389" max="5632" width="9.140625" style="513"/>
    <col min="5633" max="5633" width="8.140625" style="513" customWidth="1"/>
    <col min="5634" max="5634" width="14.140625" style="513" customWidth="1"/>
    <col min="5635" max="5635" width="14.28515625" style="513" customWidth="1"/>
    <col min="5636" max="5636" width="17.28515625" style="513" customWidth="1"/>
    <col min="5637" max="5637" width="14.28515625" style="513" customWidth="1"/>
    <col min="5638" max="5638" width="32.5703125" style="513" customWidth="1"/>
    <col min="5639" max="5639" width="11.28515625" style="513" customWidth="1"/>
    <col min="5640" max="5640" width="12.28515625" style="513" customWidth="1"/>
    <col min="5641" max="5642" width="17.7109375" style="513" customWidth="1"/>
    <col min="5643" max="5643" width="16.85546875" style="513" customWidth="1"/>
    <col min="5644" max="5644" width="18.140625" style="513" customWidth="1"/>
    <col min="5645" max="5888" width="9.140625" style="513"/>
    <col min="5889" max="5889" width="8.140625" style="513" customWidth="1"/>
    <col min="5890" max="5890" width="14.140625" style="513" customWidth="1"/>
    <col min="5891" max="5891" width="14.28515625" style="513" customWidth="1"/>
    <col min="5892" max="5892" width="17.28515625" style="513" customWidth="1"/>
    <col min="5893" max="5893" width="14.28515625" style="513" customWidth="1"/>
    <col min="5894" max="5894" width="32.5703125" style="513" customWidth="1"/>
    <col min="5895" max="5895" width="11.28515625" style="513" customWidth="1"/>
    <col min="5896" max="5896" width="12.28515625" style="513" customWidth="1"/>
    <col min="5897" max="5898" width="17.7109375" style="513" customWidth="1"/>
    <col min="5899" max="5899" width="16.85546875" style="513" customWidth="1"/>
    <col min="5900" max="5900" width="18.140625" style="513" customWidth="1"/>
    <col min="5901" max="6144" width="9.140625" style="513"/>
    <col min="6145" max="6145" width="8.140625" style="513" customWidth="1"/>
    <col min="6146" max="6146" width="14.140625" style="513" customWidth="1"/>
    <col min="6147" max="6147" width="14.28515625" style="513" customWidth="1"/>
    <col min="6148" max="6148" width="17.28515625" style="513" customWidth="1"/>
    <col min="6149" max="6149" width="14.28515625" style="513" customWidth="1"/>
    <col min="6150" max="6150" width="32.5703125" style="513" customWidth="1"/>
    <col min="6151" max="6151" width="11.28515625" style="513" customWidth="1"/>
    <col min="6152" max="6152" width="12.28515625" style="513" customWidth="1"/>
    <col min="6153" max="6154" width="17.7109375" style="513" customWidth="1"/>
    <col min="6155" max="6155" width="16.85546875" style="513" customWidth="1"/>
    <col min="6156" max="6156" width="18.140625" style="513" customWidth="1"/>
    <col min="6157" max="6400" width="9.140625" style="513"/>
    <col min="6401" max="6401" width="8.140625" style="513" customWidth="1"/>
    <col min="6402" max="6402" width="14.140625" style="513" customWidth="1"/>
    <col min="6403" max="6403" width="14.28515625" style="513" customWidth="1"/>
    <col min="6404" max="6404" width="17.28515625" style="513" customWidth="1"/>
    <col min="6405" max="6405" width="14.28515625" style="513" customWidth="1"/>
    <col min="6406" max="6406" width="32.5703125" style="513" customWidth="1"/>
    <col min="6407" max="6407" width="11.28515625" style="513" customWidth="1"/>
    <col min="6408" max="6408" width="12.28515625" style="513" customWidth="1"/>
    <col min="6409" max="6410" width="17.7109375" style="513" customWidth="1"/>
    <col min="6411" max="6411" width="16.85546875" style="513" customWidth="1"/>
    <col min="6412" max="6412" width="18.140625" style="513" customWidth="1"/>
    <col min="6413" max="6656" width="9.140625" style="513"/>
    <col min="6657" max="6657" width="8.140625" style="513" customWidth="1"/>
    <col min="6658" max="6658" width="14.140625" style="513" customWidth="1"/>
    <col min="6659" max="6659" width="14.28515625" style="513" customWidth="1"/>
    <col min="6660" max="6660" width="17.28515625" style="513" customWidth="1"/>
    <col min="6661" max="6661" width="14.28515625" style="513" customWidth="1"/>
    <col min="6662" max="6662" width="32.5703125" style="513" customWidth="1"/>
    <col min="6663" max="6663" width="11.28515625" style="513" customWidth="1"/>
    <col min="6664" max="6664" width="12.28515625" style="513" customWidth="1"/>
    <col min="6665" max="6666" width="17.7109375" style="513" customWidth="1"/>
    <col min="6667" max="6667" width="16.85546875" style="513" customWidth="1"/>
    <col min="6668" max="6668" width="18.140625" style="513" customWidth="1"/>
    <col min="6669" max="6912" width="9.140625" style="513"/>
    <col min="6913" max="6913" width="8.140625" style="513" customWidth="1"/>
    <col min="6914" max="6914" width="14.140625" style="513" customWidth="1"/>
    <col min="6915" max="6915" width="14.28515625" style="513" customWidth="1"/>
    <col min="6916" max="6916" width="17.28515625" style="513" customWidth="1"/>
    <col min="6917" max="6917" width="14.28515625" style="513" customWidth="1"/>
    <col min="6918" max="6918" width="32.5703125" style="513" customWidth="1"/>
    <col min="6919" max="6919" width="11.28515625" style="513" customWidth="1"/>
    <col min="6920" max="6920" width="12.28515625" style="513" customWidth="1"/>
    <col min="6921" max="6922" width="17.7109375" style="513" customWidth="1"/>
    <col min="6923" max="6923" width="16.85546875" style="513" customWidth="1"/>
    <col min="6924" max="6924" width="18.140625" style="513" customWidth="1"/>
    <col min="6925" max="7168" width="9.140625" style="513"/>
    <col min="7169" max="7169" width="8.140625" style="513" customWidth="1"/>
    <col min="7170" max="7170" width="14.140625" style="513" customWidth="1"/>
    <col min="7171" max="7171" width="14.28515625" style="513" customWidth="1"/>
    <col min="7172" max="7172" width="17.28515625" style="513" customWidth="1"/>
    <col min="7173" max="7173" width="14.28515625" style="513" customWidth="1"/>
    <col min="7174" max="7174" width="32.5703125" style="513" customWidth="1"/>
    <col min="7175" max="7175" width="11.28515625" style="513" customWidth="1"/>
    <col min="7176" max="7176" width="12.28515625" style="513" customWidth="1"/>
    <col min="7177" max="7178" width="17.7109375" style="513" customWidth="1"/>
    <col min="7179" max="7179" width="16.85546875" style="513" customWidth="1"/>
    <col min="7180" max="7180" width="18.140625" style="513" customWidth="1"/>
    <col min="7181" max="7424" width="9.140625" style="513"/>
    <col min="7425" max="7425" width="8.140625" style="513" customWidth="1"/>
    <col min="7426" max="7426" width="14.140625" style="513" customWidth="1"/>
    <col min="7427" max="7427" width="14.28515625" style="513" customWidth="1"/>
    <col min="7428" max="7428" width="17.28515625" style="513" customWidth="1"/>
    <col min="7429" max="7429" width="14.28515625" style="513" customWidth="1"/>
    <col min="7430" max="7430" width="32.5703125" style="513" customWidth="1"/>
    <col min="7431" max="7431" width="11.28515625" style="513" customWidth="1"/>
    <col min="7432" max="7432" width="12.28515625" style="513" customWidth="1"/>
    <col min="7433" max="7434" width="17.7109375" style="513" customWidth="1"/>
    <col min="7435" max="7435" width="16.85546875" style="513" customWidth="1"/>
    <col min="7436" max="7436" width="18.140625" style="513" customWidth="1"/>
    <col min="7437" max="7680" width="9.140625" style="513"/>
    <col min="7681" max="7681" width="8.140625" style="513" customWidth="1"/>
    <col min="7682" max="7682" width="14.140625" style="513" customWidth="1"/>
    <col min="7683" max="7683" width="14.28515625" style="513" customWidth="1"/>
    <col min="7684" max="7684" width="17.28515625" style="513" customWidth="1"/>
    <col min="7685" max="7685" width="14.28515625" style="513" customWidth="1"/>
    <col min="7686" max="7686" width="32.5703125" style="513" customWidth="1"/>
    <col min="7687" max="7687" width="11.28515625" style="513" customWidth="1"/>
    <col min="7688" max="7688" width="12.28515625" style="513" customWidth="1"/>
    <col min="7689" max="7690" width="17.7109375" style="513" customWidth="1"/>
    <col min="7691" max="7691" width="16.85546875" style="513" customWidth="1"/>
    <col min="7692" max="7692" width="18.140625" style="513" customWidth="1"/>
    <col min="7693" max="7936" width="9.140625" style="513"/>
    <col min="7937" max="7937" width="8.140625" style="513" customWidth="1"/>
    <col min="7938" max="7938" width="14.140625" style="513" customWidth="1"/>
    <col min="7939" max="7939" width="14.28515625" style="513" customWidth="1"/>
    <col min="7940" max="7940" width="17.28515625" style="513" customWidth="1"/>
    <col min="7941" max="7941" width="14.28515625" style="513" customWidth="1"/>
    <col min="7942" max="7942" width="32.5703125" style="513" customWidth="1"/>
    <col min="7943" max="7943" width="11.28515625" style="513" customWidth="1"/>
    <col min="7944" max="7944" width="12.28515625" style="513" customWidth="1"/>
    <col min="7945" max="7946" width="17.7109375" style="513" customWidth="1"/>
    <col min="7947" max="7947" width="16.85546875" style="513" customWidth="1"/>
    <col min="7948" max="7948" width="18.140625" style="513" customWidth="1"/>
    <col min="7949" max="8192" width="9.140625" style="513"/>
    <col min="8193" max="8193" width="8.140625" style="513" customWidth="1"/>
    <col min="8194" max="8194" width="14.140625" style="513" customWidth="1"/>
    <col min="8195" max="8195" width="14.28515625" style="513" customWidth="1"/>
    <col min="8196" max="8196" width="17.28515625" style="513" customWidth="1"/>
    <col min="8197" max="8197" width="14.28515625" style="513" customWidth="1"/>
    <col min="8198" max="8198" width="32.5703125" style="513" customWidth="1"/>
    <col min="8199" max="8199" width="11.28515625" style="513" customWidth="1"/>
    <col min="8200" max="8200" width="12.28515625" style="513" customWidth="1"/>
    <col min="8201" max="8202" width="17.7109375" style="513" customWidth="1"/>
    <col min="8203" max="8203" width="16.85546875" style="513" customWidth="1"/>
    <col min="8204" max="8204" width="18.140625" style="513" customWidth="1"/>
    <col min="8205" max="8448" width="9.140625" style="513"/>
    <col min="8449" max="8449" width="8.140625" style="513" customWidth="1"/>
    <col min="8450" max="8450" width="14.140625" style="513" customWidth="1"/>
    <col min="8451" max="8451" width="14.28515625" style="513" customWidth="1"/>
    <col min="8452" max="8452" width="17.28515625" style="513" customWidth="1"/>
    <col min="8453" max="8453" width="14.28515625" style="513" customWidth="1"/>
    <col min="8454" max="8454" width="32.5703125" style="513" customWidth="1"/>
    <col min="8455" max="8455" width="11.28515625" style="513" customWidth="1"/>
    <col min="8456" max="8456" width="12.28515625" style="513" customWidth="1"/>
    <col min="8457" max="8458" width="17.7109375" style="513" customWidth="1"/>
    <col min="8459" max="8459" width="16.85546875" style="513" customWidth="1"/>
    <col min="8460" max="8460" width="18.140625" style="513" customWidth="1"/>
    <col min="8461" max="8704" width="9.140625" style="513"/>
    <col min="8705" max="8705" width="8.140625" style="513" customWidth="1"/>
    <col min="8706" max="8706" width="14.140625" style="513" customWidth="1"/>
    <col min="8707" max="8707" width="14.28515625" style="513" customWidth="1"/>
    <col min="8708" max="8708" width="17.28515625" style="513" customWidth="1"/>
    <col min="8709" max="8709" width="14.28515625" style="513" customWidth="1"/>
    <col min="8710" max="8710" width="32.5703125" style="513" customWidth="1"/>
    <col min="8711" max="8711" width="11.28515625" style="513" customWidth="1"/>
    <col min="8712" max="8712" width="12.28515625" style="513" customWidth="1"/>
    <col min="8713" max="8714" width="17.7109375" style="513" customWidth="1"/>
    <col min="8715" max="8715" width="16.85546875" style="513" customWidth="1"/>
    <col min="8716" max="8716" width="18.140625" style="513" customWidth="1"/>
    <col min="8717" max="8960" width="9.140625" style="513"/>
    <col min="8961" max="8961" width="8.140625" style="513" customWidth="1"/>
    <col min="8962" max="8962" width="14.140625" style="513" customWidth="1"/>
    <col min="8963" max="8963" width="14.28515625" style="513" customWidth="1"/>
    <col min="8964" max="8964" width="17.28515625" style="513" customWidth="1"/>
    <col min="8965" max="8965" width="14.28515625" style="513" customWidth="1"/>
    <col min="8966" max="8966" width="32.5703125" style="513" customWidth="1"/>
    <col min="8967" max="8967" width="11.28515625" style="513" customWidth="1"/>
    <col min="8968" max="8968" width="12.28515625" style="513" customWidth="1"/>
    <col min="8969" max="8970" width="17.7109375" style="513" customWidth="1"/>
    <col min="8971" max="8971" width="16.85546875" style="513" customWidth="1"/>
    <col min="8972" max="8972" width="18.140625" style="513" customWidth="1"/>
    <col min="8973" max="9216" width="9.140625" style="513"/>
    <col min="9217" max="9217" width="8.140625" style="513" customWidth="1"/>
    <col min="9218" max="9218" width="14.140625" style="513" customWidth="1"/>
    <col min="9219" max="9219" width="14.28515625" style="513" customWidth="1"/>
    <col min="9220" max="9220" width="17.28515625" style="513" customWidth="1"/>
    <col min="9221" max="9221" width="14.28515625" style="513" customWidth="1"/>
    <col min="9222" max="9222" width="32.5703125" style="513" customWidth="1"/>
    <col min="9223" max="9223" width="11.28515625" style="513" customWidth="1"/>
    <col min="9224" max="9224" width="12.28515625" style="513" customWidth="1"/>
    <col min="9225" max="9226" width="17.7109375" style="513" customWidth="1"/>
    <col min="9227" max="9227" width="16.85546875" style="513" customWidth="1"/>
    <col min="9228" max="9228" width="18.140625" style="513" customWidth="1"/>
    <col min="9229" max="9472" width="9.140625" style="513"/>
    <col min="9473" max="9473" width="8.140625" style="513" customWidth="1"/>
    <col min="9474" max="9474" width="14.140625" style="513" customWidth="1"/>
    <col min="9475" max="9475" width="14.28515625" style="513" customWidth="1"/>
    <col min="9476" max="9476" width="17.28515625" style="513" customWidth="1"/>
    <col min="9477" max="9477" width="14.28515625" style="513" customWidth="1"/>
    <col min="9478" max="9478" width="32.5703125" style="513" customWidth="1"/>
    <col min="9479" max="9479" width="11.28515625" style="513" customWidth="1"/>
    <col min="9480" max="9480" width="12.28515625" style="513" customWidth="1"/>
    <col min="9481" max="9482" width="17.7109375" style="513" customWidth="1"/>
    <col min="9483" max="9483" width="16.85546875" style="513" customWidth="1"/>
    <col min="9484" max="9484" width="18.140625" style="513" customWidth="1"/>
    <col min="9485" max="9728" width="9.140625" style="513"/>
    <col min="9729" max="9729" width="8.140625" style="513" customWidth="1"/>
    <col min="9730" max="9730" width="14.140625" style="513" customWidth="1"/>
    <col min="9731" max="9731" width="14.28515625" style="513" customWidth="1"/>
    <col min="9732" max="9732" width="17.28515625" style="513" customWidth="1"/>
    <col min="9733" max="9733" width="14.28515625" style="513" customWidth="1"/>
    <col min="9734" max="9734" width="32.5703125" style="513" customWidth="1"/>
    <col min="9735" max="9735" width="11.28515625" style="513" customWidth="1"/>
    <col min="9736" max="9736" width="12.28515625" style="513" customWidth="1"/>
    <col min="9737" max="9738" width="17.7109375" style="513" customWidth="1"/>
    <col min="9739" max="9739" width="16.85546875" style="513" customWidth="1"/>
    <col min="9740" max="9740" width="18.140625" style="513" customWidth="1"/>
    <col min="9741" max="9984" width="9.140625" style="513"/>
    <col min="9985" max="9985" width="8.140625" style="513" customWidth="1"/>
    <col min="9986" max="9986" width="14.140625" style="513" customWidth="1"/>
    <col min="9987" max="9987" width="14.28515625" style="513" customWidth="1"/>
    <col min="9988" max="9988" width="17.28515625" style="513" customWidth="1"/>
    <col min="9989" max="9989" width="14.28515625" style="513" customWidth="1"/>
    <col min="9990" max="9990" width="32.5703125" style="513" customWidth="1"/>
    <col min="9991" max="9991" width="11.28515625" style="513" customWidth="1"/>
    <col min="9992" max="9992" width="12.28515625" style="513" customWidth="1"/>
    <col min="9993" max="9994" width="17.7109375" style="513" customWidth="1"/>
    <col min="9995" max="9995" width="16.85546875" style="513" customWidth="1"/>
    <col min="9996" max="9996" width="18.140625" style="513" customWidth="1"/>
    <col min="9997" max="10240" width="9.140625" style="513"/>
    <col min="10241" max="10241" width="8.140625" style="513" customWidth="1"/>
    <col min="10242" max="10242" width="14.140625" style="513" customWidth="1"/>
    <col min="10243" max="10243" width="14.28515625" style="513" customWidth="1"/>
    <col min="10244" max="10244" width="17.28515625" style="513" customWidth="1"/>
    <col min="10245" max="10245" width="14.28515625" style="513" customWidth="1"/>
    <col min="10246" max="10246" width="32.5703125" style="513" customWidth="1"/>
    <col min="10247" max="10247" width="11.28515625" style="513" customWidth="1"/>
    <col min="10248" max="10248" width="12.28515625" style="513" customWidth="1"/>
    <col min="10249" max="10250" width="17.7109375" style="513" customWidth="1"/>
    <col min="10251" max="10251" width="16.85546875" style="513" customWidth="1"/>
    <col min="10252" max="10252" width="18.140625" style="513" customWidth="1"/>
    <col min="10253" max="10496" width="9.140625" style="513"/>
    <col min="10497" max="10497" width="8.140625" style="513" customWidth="1"/>
    <col min="10498" max="10498" width="14.140625" style="513" customWidth="1"/>
    <col min="10499" max="10499" width="14.28515625" style="513" customWidth="1"/>
    <col min="10500" max="10500" width="17.28515625" style="513" customWidth="1"/>
    <col min="10501" max="10501" width="14.28515625" style="513" customWidth="1"/>
    <col min="10502" max="10502" width="32.5703125" style="513" customWidth="1"/>
    <col min="10503" max="10503" width="11.28515625" style="513" customWidth="1"/>
    <col min="10504" max="10504" width="12.28515625" style="513" customWidth="1"/>
    <col min="10505" max="10506" width="17.7109375" style="513" customWidth="1"/>
    <col min="10507" max="10507" width="16.85546875" style="513" customWidth="1"/>
    <col min="10508" max="10508" width="18.140625" style="513" customWidth="1"/>
    <col min="10509" max="10752" width="9.140625" style="513"/>
    <col min="10753" max="10753" width="8.140625" style="513" customWidth="1"/>
    <col min="10754" max="10754" width="14.140625" style="513" customWidth="1"/>
    <col min="10755" max="10755" width="14.28515625" style="513" customWidth="1"/>
    <col min="10756" max="10756" width="17.28515625" style="513" customWidth="1"/>
    <col min="10757" max="10757" width="14.28515625" style="513" customWidth="1"/>
    <col min="10758" max="10758" width="32.5703125" style="513" customWidth="1"/>
    <col min="10759" max="10759" width="11.28515625" style="513" customWidth="1"/>
    <col min="10760" max="10760" width="12.28515625" style="513" customWidth="1"/>
    <col min="10761" max="10762" width="17.7109375" style="513" customWidth="1"/>
    <col min="10763" max="10763" width="16.85546875" style="513" customWidth="1"/>
    <col min="10764" max="10764" width="18.140625" style="513" customWidth="1"/>
    <col min="10765" max="11008" width="9.140625" style="513"/>
    <col min="11009" max="11009" width="8.140625" style="513" customWidth="1"/>
    <col min="11010" max="11010" width="14.140625" style="513" customWidth="1"/>
    <col min="11011" max="11011" width="14.28515625" style="513" customWidth="1"/>
    <col min="11012" max="11012" width="17.28515625" style="513" customWidth="1"/>
    <col min="11013" max="11013" width="14.28515625" style="513" customWidth="1"/>
    <col min="11014" max="11014" width="32.5703125" style="513" customWidth="1"/>
    <col min="11015" max="11015" width="11.28515625" style="513" customWidth="1"/>
    <col min="11016" max="11016" width="12.28515625" style="513" customWidth="1"/>
    <col min="11017" max="11018" width="17.7109375" style="513" customWidth="1"/>
    <col min="11019" max="11019" width="16.85546875" style="513" customWidth="1"/>
    <col min="11020" max="11020" width="18.140625" style="513" customWidth="1"/>
    <col min="11021" max="11264" width="9.140625" style="513"/>
    <col min="11265" max="11265" width="8.140625" style="513" customWidth="1"/>
    <col min="11266" max="11266" width="14.140625" style="513" customWidth="1"/>
    <col min="11267" max="11267" width="14.28515625" style="513" customWidth="1"/>
    <col min="11268" max="11268" width="17.28515625" style="513" customWidth="1"/>
    <col min="11269" max="11269" width="14.28515625" style="513" customWidth="1"/>
    <col min="11270" max="11270" width="32.5703125" style="513" customWidth="1"/>
    <col min="11271" max="11271" width="11.28515625" style="513" customWidth="1"/>
    <col min="11272" max="11272" width="12.28515625" style="513" customWidth="1"/>
    <col min="11273" max="11274" width="17.7109375" style="513" customWidth="1"/>
    <col min="11275" max="11275" width="16.85546875" style="513" customWidth="1"/>
    <col min="11276" max="11276" width="18.140625" style="513" customWidth="1"/>
    <col min="11277" max="11520" width="9.140625" style="513"/>
    <col min="11521" max="11521" width="8.140625" style="513" customWidth="1"/>
    <col min="11522" max="11522" width="14.140625" style="513" customWidth="1"/>
    <col min="11523" max="11523" width="14.28515625" style="513" customWidth="1"/>
    <col min="11524" max="11524" width="17.28515625" style="513" customWidth="1"/>
    <col min="11525" max="11525" width="14.28515625" style="513" customWidth="1"/>
    <col min="11526" max="11526" width="32.5703125" style="513" customWidth="1"/>
    <col min="11527" max="11527" width="11.28515625" style="513" customWidth="1"/>
    <col min="11528" max="11528" width="12.28515625" style="513" customWidth="1"/>
    <col min="11529" max="11530" width="17.7109375" style="513" customWidth="1"/>
    <col min="11531" max="11531" width="16.85546875" style="513" customWidth="1"/>
    <col min="11532" max="11532" width="18.140625" style="513" customWidth="1"/>
    <col min="11533" max="11776" width="9.140625" style="513"/>
    <col min="11777" max="11777" width="8.140625" style="513" customWidth="1"/>
    <col min="11778" max="11778" width="14.140625" style="513" customWidth="1"/>
    <col min="11779" max="11779" width="14.28515625" style="513" customWidth="1"/>
    <col min="11780" max="11780" width="17.28515625" style="513" customWidth="1"/>
    <col min="11781" max="11781" width="14.28515625" style="513" customWidth="1"/>
    <col min="11782" max="11782" width="32.5703125" style="513" customWidth="1"/>
    <col min="11783" max="11783" width="11.28515625" style="513" customWidth="1"/>
    <col min="11784" max="11784" width="12.28515625" style="513" customWidth="1"/>
    <col min="11785" max="11786" width="17.7109375" style="513" customWidth="1"/>
    <col min="11787" max="11787" width="16.85546875" style="513" customWidth="1"/>
    <col min="11788" max="11788" width="18.140625" style="513" customWidth="1"/>
    <col min="11789" max="12032" width="9.140625" style="513"/>
    <col min="12033" max="12033" width="8.140625" style="513" customWidth="1"/>
    <col min="12034" max="12034" width="14.140625" style="513" customWidth="1"/>
    <col min="12035" max="12035" width="14.28515625" style="513" customWidth="1"/>
    <col min="12036" max="12036" width="17.28515625" style="513" customWidth="1"/>
    <col min="12037" max="12037" width="14.28515625" style="513" customWidth="1"/>
    <col min="12038" max="12038" width="32.5703125" style="513" customWidth="1"/>
    <col min="12039" max="12039" width="11.28515625" style="513" customWidth="1"/>
    <col min="12040" max="12040" width="12.28515625" style="513" customWidth="1"/>
    <col min="12041" max="12042" width="17.7109375" style="513" customWidth="1"/>
    <col min="12043" max="12043" width="16.85546875" style="513" customWidth="1"/>
    <col min="12044" max="12044" width="18.140625" style="513" customWidth="1"/>
    <col min="12045" max="12288" width="9.140625" style="513"/>
    <col min="12289" max="12289" width="8.140625" style="513" customWidth="1"/>
    <col min="12290" max="12290" width="14.140625" style="513" customWidth="1"/>
    <col min="12291" max="12291" width="14.28515625" style="513" customWidth="1"/>
    <col min="12292" max="12292" width="17.28515625" style="513" customWidth="1"/>
    <col min="12293" max="12293" width="14.28515625" style="513" customWidth="1"/>
    <col min="12294" max="12294" width="32.5703125" style="513" customWidth="1"/>
    <col min="12295" max="12295" width="11.28515625" style="513" customWidth="1"/>
    <col min="12296" max="12296" width="12.28515625" style="513" customWidth="1"/>
    <col min="12297" max="12298" width="17.7109375" style="513" customWidth="1"/>
    <col min="12299" max="12299" width="16.85546875" style="513" customWidth="1"/>
    <col min="12300" max="12300" width="18.140625" style="513" customWidth="1"/>
    <col min="12301" max="12544" width="9.140625" style="513"/>
    <col min="12545" max="12545" width="8.140625" style="513" customWidth="1"/>
    <col min="12546" max="12546" width="14.140625" style="513" customWidth="1"/>
    <col min="12547" max="12547" width="14.28515625" style="513" customWidth="1"/>
    <col min="12548" max="12548" width="17.28515625" style="513" customWidth="1"/>
    <col min="12549" max="12549" width="14.28515625" style="513" customWidth="1"/>
    <col min="12550" max="12550" width="32.5703125" style="513" customWidth="1"/>
    <col min="12551" max="12551" width="11.28515625" style="513" customWidth="1"/>
    <col min="12552" max="12552" width="12.28515625" style="513" customWidth="1"/>
    <col min="12553" max="12554" width="17.7109375" style="513" customWidth="1"/>
    <col min="12555" max="12555" width="16.85546875" style="513" customWidth="1"/>
    <col min="12556" max="12556" width="18.140625" style="513" customWidth="1"/>
    <col min="12557" max="12800" width="9.140625" style="513"/>
    <col min="12801" max="12801" width="8.140625" style="513" customWidth="1"/>
    <col min="12802" max="12802" width="14.140625" style="513" customWidth="1"/>
    <col min="12803" max="12803" width="14.28515625" style="513" customWidth="1"/>
    <col min="12804" max="12804" width="17.28515625" style="513" customWidth="1"/>
    <col min="12805" max="12805" width="14.28515625" style="513" customWidth="1"/>
    <col min="12806" max="12806" width="32.5703125" style="513" customWidth="1"/>
    <col min="12807" max="12807" width="11.28515625" style="513" customWidth="1"/>
    <col min="12808" max="12808" width="12.28515625" style="513" customWidth="1"/>
    <col min="12809" max="12810" width="17.7109375" style="513" customWidth="1"/>
    <col min="12811" max="12811" width="16.85546875" style="513" customWidth="1"/>
    <col min="12812" max="12812" width="18.140625" style="513" customWidth="1"/>
    <col min="12813" max="13056" width="9.140625" style="513"/>
    <col min="13057" max="13057" width="8.140625" style="513" customWidth="1"/>
    <col min="13058" max="13058" width="14.140625" style="513" customWidth="1"/>
    <col min="13059" max="13059" width="14.28515625" style="513" customWidth="1"/>
    <col min="13060" max="13060" width="17.28515625" style="513" customWidth="1"/>
    <col min="13061" max="13061" width="14.28515625" style="513" customWidth="1"/>
    <col min="13062" max="13062" width="32.5703125" style="513" customWidth="1"/>
    <col min="13063" max="13063" width="11.28515625" style="513" customWidth="1"/>
    <col min="13064" max="13064" width="12.28515625" style="513" customWidth="1"/>
    <col min="13065" max="13066" width="17.7109375" style="513" customWidth="1"/>
    <col min="13067" max="13067" width="16.85546875" style="513" customWidth="1"/>
    <col min="13068" max="13068" width="18.140625" style="513" customWidth="1"/>
    <col min="13069" max="13312" width="9.140625" style="513"/>
    <col min="13313" max="13313" width="8.140625" style="513" customWidth="1"/>
    <col min="13314" max="13314" width="14.140625" style="513" customWidth="1"/>
    <col min="13315" max="13315" width="14.28515625" style="513" customWidth="1"/>
    <col min="13316" max="13316" width="17.28515625" style="513" customWidth="1"/>
    <col min="13317" max="13317" width="14.28515625" style="513" customWidth="1"/>
    <col min="13318" max="13318" width="32.5703125" style="513" customWidth="1"/>
    <col min="13319" max="13319" width="11.28515625" style="513" customWidth="1"/>
    <col min="13320" max="13320" width="12.28515625" style="513" customWidth="1"/>
    <col min="13321" max="13322" width="17.7109375" style="513" customWidth="1"/>
    <col min="13323" max="13323" width="16.85546875" style="513" customWidth="1"/>
    <col min="13324" max="13324" width="18.140625" style="513" customWidth="1"/>
    <col min="13325" max="13568" width="9.140625" style="513"/>
    <col min="13569" max="13569" width="8.140625" style="513" customWidth="1"/>
    <col min="13570" max="13570" width="14.140625" style="513" customWidth="1"/>
    <col min="13571" max="13571" width="14.28515625" style="513" customWidth="1"/>
    <col min="13572" max="13572" width="17.28515625" style="513" customWidth="1"/>
    <col min="13573" max="13573" width="14.28515625" style="513" customWidth="1"/>
    <col min="13574" max="13574" width="32.5703125" style="513" customWidth="1"/>
    <col min="13575" max="13575" width="11.28515625" style="513" customWidth="1"/>
    <col min="13576" max="13576" width="12.28515625" style="513" customWidth="1"/>
    <col min="13577" max="13578" width="17.7109375" style="513" customWidth="1"/>
    <col min="13579" max="13579" width="16.85546875" style="513" customWidth="1"/>
    <col min="13580" max="13580" width="18.140625" style="513" customWidth="1"/>
    <col min="13581" max="13824" width="9.140625" style="513"/>
    <col min="13825" max="13825" width="8.140625" style="513" customWidth="1"/>
    <col min="13826" max="13826" width="14.140625" style="513" customWidth="1"/>
    <col min="13827" max="13827" width="14.28515625" style="513" customWidth="1"/>
    <col min="13828" max="13828" width="17.28515625" style="513" customWidth="1"/>
    <col min="13829" max="13829" width="14.28515625" style="513" customWidth="1"/>
    <col min="13830" max="13830" width="32.5703125" style="513" customWidth="1"/>
    <col min="13831" max="13831" width="11.28515625" style="513" customWidth="1"/>
    <col min="13832" max="13832" width="12.28515625" style="513" customWidth="1"/>
    <col min="13833" max="13834" width="17.7109375" style="513" customWidth="1"/>
    <col min="13835" max="13835" width="16.85546875" style="513" customWidth="1"/>
    <col min="13836" max="13836" width="18.140625" style="513" customWidth="1"/>
    <col min="13837" max="14080" width="9.140625" style="513"/>
    <col min="14081" max="14081" width="8.140625" style="513" customWidth="1"/>
    <col min="14082" max="14082" width="14.140625" style="513" customWidth="1"/>
    <col min="14083" max="14083" width="14.28515625" style="513" customWidth="1"/>
    <col min="14084" max="14084" width="17.28515625" style="513" customWidth="1"/>
    <col min="14085" max="14085" width="14.28515625" style="513" customWidth="1"/>
    <col min="14086" max="14086" width="32.5703125" style="513" customWidth="1"/>
    <col min="14087" max="14087" width="11.28515625" style="513" customWidth="1"/>
    <col min="14088" max="14088" width="12.28515625" style="513" customWidth="1"/>
    <col min="14089" max="14090" width="17.7109375" style="513" customWidth="1"/>
    <col min="14091" max="14091" width="16.85546875" style="513" customWidth="1"/>
    <col min="14092" max="14092" width="18.140625" style="513" customWidth="1"/>
    <col min="14093" max="14336" width="9.140625" style="513"/>
    <col min="14337" max="14337" width="8.140625" style="513" customWidth="1"/>
    <col min="14338" max="14338" width="14.140625" style="513" customWidth="1"/>
    <col min="14339" max="14339" width="14.28515625" style="513" customWidth="1"/>
    <col min="14340" max="14340" width="17.28515625" style="513" customWidth="1"/>
    <col min="14341" max="14341" width="14.28515625" style="513" customWidth="1"/>
    <col min="14342" max="14342" width="32.5703125" style="513" customWidth="1"/>
    <col min="14343" max="14343" width="11.28515625" style="513" customWidth="1"/>
    <col min="14344" max="14344" width="12.28515625" style="513" customWidth="1"/>
    <col min="14345" max="14346" width="17.7109375" style="513" customWidth="1"/>
    <col min="14347" max="14347" width="16.85546875" style="513" customWidth="1"/>
    <col min="14348" max="14348" width="18.140625" style="513" customWidth="1"/>
    <col min="14349" max="14592" width="9.140625" style="513"/>
    <col min="14593" max="14593" width="8.140625" style="513" customWidth="1"/>
    <col min="14594" max="14594" width="14.140625" style="513" customWidth="1"/>
    <col min="14595" max="14595" width="14.28515625" style="513" customWidth="1"/>
    <col min="14596" max="14596" width="17.28515625" style="513" customWidth="1"/>
    <col min="14597" max="14597" width="14.28515625" style="513" customWidth="1"/>
    <col min="14598" max="14598" width="32.5703125" style="513" customWidth="1"/>
    <col min="14599" max="14599" width="11.28515625" style="513" customWidth="1"/>
    <col min="14600" max="14600" width="12.28515625" style="513" customWidth="1"/>
    <col min="14601" max="14602" width="17.7109375" style="513" customWidth="1"/>
    <col min="14603" max="14603" width="16.85546875" style="513" customWidth="1"/>
    <col min="14604" max="14604" width="18.140625" style="513" customWidth="1"/>
    <col min="14605" max="14848" width="9.140625" style="513"/>
    <col min="14849" max="14849" width="8.140625" style="513" customWidth="1"/>
    <col min="14850" max="14850" width="14.140625" style="513" customWidth="1"/>
    <col min="14851" max="14851" width="14.28515625" style="513" customWidth="1"/>
    <col min="14852" max="14852" width="17.28515625" style="513" customWidth="1"/>
    <col min="14853" max="14853" width="14.28515625" style="513" customWidth="1"/>
    <col min="14854" max="14854" width="32.5703125" style="513" customWidth="1"/>
    <col min="14855" max="14855" width="11.28515625" style="513" customWidth="1"/>
    <col min="14856" max="14856" width="12.28515625" style="513" customWidth="1"/>
    <col min="14857" max="14858" width="17.7109375" style="513" customWidth="1"/>
    <col min="14859" max="14859" width="16.85546875" style="513" customWidth="1"/>
    <col min="14860" max="14860" width="18.140625" style="513" customWidth="1"/>
    <col min="14861" max="15104" width="9.140625" style="513"/>
    <col min="15105" max="15105" width="8.140625" style="513" customWidth="1"/>
    <col min="15106" max="15106" width="14.140625" style="513" customWidth="1"/>
    <col min="15107" max="15107" width="14.28515625" style="513" customWidth="1"/>
    <col min="15108" max="15108" width="17.28515625" style="513" customWidth="1"/>
    <col min="15109" max="15109" width="14.28515625" style="513" customWidth="1"/>
    <col min="15110" max="15110" width="32.5703125" style="513" customWidth="1"/>
    <col min="15111" max="15111" width="11.28515625" style="513" customWidth="1"/>
    <col min="15112" max="15112" width="12.28515625" style="513" customWidth="1"/>
    <col min="15113" max="15114" width="17.7109375" style="513" customWidth="1"/>
    <col min="15115" max="15115" width="16.85546875" style="513" customWidth="1"/>
    <col min="15116" max="15116" width="18.140625" style="513" customWidth="1"/>
    <col min="15117" max="15360" width="9.140625" style="513"/>
    <col min="15361" max="15361" width="8.140625" style="513" customWidth="1"/>
    <col min="15362" max="15362" width="14.140625" style="513" customWidth="1"/>
    <col min="15363" max="15363" width="14.28515625" style="513" customWidth="1"/>
    <col min="15364" max="15364" width="17.28515625" style="513" customWidth="1"/>
    <col min="15365" max="15365" width="14.28515625" style="513" customWidth="1"/>
    <col min="15366" max="15366" width="32.5703125" style="513" customWidth="1"/>
    <col min="15367" max="15367" width="11.28515625" style="513" customWidth="1"/>
    <col min="15368" max="15368" width="12.28515625" style="513" customWidth="1"/>
    <col min="15369" max="15370" width="17.7109375" style="513" customWidth="1"/>
    <col min="15371" max="15371" width="16.85546875" style="513" customWidth="1"/>
    <col min="15372" max="15372" width="18.140625" style="513" customWidth="1"/>
    <col min="15373" max="15616" width="9.140625" style="513"/>
    <col min="15617" max="15617" width="8.140625" style="513" customWidth="1"/>
    <col min="15618" max="15618" width="14.140625" style="513" customWidth="1"/>
    <col min="15619" max="15619" width="14.28515625" style="513" customWidth="1"/>
    <col min="15620" max="15620" width="17.28515625" style="513" customWidth="1"/>
    <col min="15621" max="15621" width="14.28515625" style="513" customWidth="1"/>
    <col min="15622" max="15622" width="32.5703125" style="513" customWidth="1"/>
    <col min="15623" max="15623" width="11.28515625" style="513" customWidth="1"/>
    <col min="15624" max="15624" width="12.28515625" style="513" customWidth="1"/>
    <col min="15625" max="15626" width="17.7109375" style="513" customWidth="1"/>
    <col min="15627" max="15627" width="16.85546875" style="513" customWidth="1"/>
    <col min="15628" max="15628" width="18.140625" style="513" customWidth="1"/>
    <col min="15629" max="15872" width="9.140625" style="513"/>
    <col min="15873" max="15873" width="8.140625" style="513" customWidth="1"/>
    <col min="15874" max="15874" width="14.140625" style="513" customWidth="1"/>
    <col min="15875" max="15875" width="14.28515625" style="513" customWidth="1"/>
    <col min="15876" max="15876" width="17.28515625" style="513" customWidth="1"/>
    <col min="15877" max="15877" width="14.28515625" style="513" customWidth="1"/>
    <col min="15878" max="15878" width="32.5703125" style="513" customWidth="1"/>
    <col min="15879" max="15879" width="11.28515625" style="513" customWidth="1"/>
    <col min="15880" max="15880" width="12.28515625" style="513" customWidth="1"/>
    <col min="15881" max="15882" width="17.7109375" style="513" customWidth="1"/>
    <col min="15883" max="15883" width="16.85546875" style="513" customWidth="1"/>
    <col min="15884" max="15884" width="18.140625" style="513" customWidth="1"/>
    <col min="15885" max="16128" width="9.140625" style="513"/>
    <col min="16129" max="16129" width="8.140625" style="513" customWidth="1"/>
    <col min="16130" max="16130" width="14.140625" style="513" customWidth="1"/>
    <col min="16131" max="16131" width="14.28515625" style="513" customWidth="1"/>
    <col min="16132" max="16132" width="17.28515625" style="513" customWidth="1"/>
    <col min="16133" max="16133" width="14.28515625" style="513" customWidth="1"/>
    <col min="16134" max="16134" width="32.5703125" style="513" customWidth="1"/>
    <col min="16135" max="16135" width="11.28515625" style="513" customWidth="1"/>
    <col min="16136" max="16136" width="12.28515625" style="513" customWidth="1"/>
    <col min="16137" max="16138" width="17.7109375" style="513" customWidth="1"/>
    <col min="16139" max="16139" width="16.85546875" style="513" customWidth="1"/>
    <col min="16140" max="16140" width="18.140625" style="513" customWidth="1"/>
    <col min="16141" max="16384" width="9.140625" style="513"/>
  </cols>
  <sheetData>
    <row r="1" spans="2:14" s="500" customFormat="1" ht="12.75" x14ac:dyDescent="0.2">
      <c r="B1" s="499"/>
      <c r="D1" s="501"/>
      <c r="E1" s="501"/>
      <c r="M1" s="538"/>
    </row>
    <row r="2" spans="2:14" s="506" customFormat="1" ht="31.5" customHeight="1" x14ac:dyDescent="0.2">
      <c r="B2" s="502"/>
      <c r="C2" s="503"/>
      <c r="D2" s="503"/>
      <c r="E2" s="503"/>
      <c r="F2" s="503"/>
      <c r="G2" s="503"/>
      <c r="H2" s="504" t="s">
        <v>507</v>
      </c>
      <c r="I2" s="505">
        <v>43466</v>
      </c>
      <c r="J2" s="504" t="s">
        <v>976</v>
      </c>
      <c r="K2" s="505">
        <v>43830</v>
      </c>
      <c r="L2" s="503"/>
      <c r="M2" s="539"/>
    </row>
    <row r="3" spans="2:14" s="500" customFormat="1" ht="12.75" x14ac:dyDescent="0.2">
      <c r="B3" s="499"/>
      <c r="D3" s="501"/>
      <c r="E3" s="501"/>
      <c r="M3" s="538"/>
    </row>
    <row r="4" spans="2:14" s="507" customFormat="1" ht="2.85" customHeight="1" x14ac:dyDescent="0.25">
      <c r="B4" s="1540" t="s">
        <v>593</v>
      </c>
      <c r="C4" s="1540"/>
      <c r="D4" s="1540"/>
      <c r="E4" s="1540"/>
      <c r="F4" s="1540"/>
      <c r="G4" s="1540"/>
      <c r="H4" s="1540"/>
      <c r="I4" s="1540"/>
      <c r="J4" s="1541"/>
      <c r="K4" s="1541"/>
      <c r="L4" s="1541"/>
      <c r="M4" s="540"/>
    </row>
    <row r="5" spans="2:14" s="507" customFormat="1" ht="15" customHeight="1" x14ac:dyDescent="0.25">
      <c r="B5" s="1540"/>
      <c r="C5" s="1540"/>
      <c r="D5" s="1540"/>
      <c r="E5" s="1540"/>
      <c r="F5" s="1540"/>
      <c r="G5" s="1540"/>
      <c r="H5" s="1540"/>
      <c r="I5" s="1540"/>
      <c r="J5" s="1542"/>
      <c r="K5" s="1542"/>
      <c r="L5" s="1542"/>
      <c r="M5" s="540"/>
    </row>
    <row r="6" spans="2:14" s="507" customFormat="1" ht="14.65" customHeight="1" x14ac:dyDescent="0.25">
      <c r="B6" s="1543" t="s">
        <v>595</v>
      </c>
      <c r="C6" s="1543"/>
      <c r="D6" s="1543"/>
      <c r="E6" s="1543"/>
      <c r="F6" s="1543"/>
      <c r="G6" s="1543"/>
      <c r="H6" s="1543"/>
      <c r="I6" s="1543"/>
      <c r="J6" s="1542"/>
      <c r="K6" s="1542"/>
      <c r="L6" s="1542"/>
      <c r="M6" s="540"/>
    </row>
    <row r="7" spans="2:14" s="507" customFormat="1" ht="13.5" customHeight="1" x14ac:dyDescent="0.25">
      <c r="B7" s="508"/>
      <c r="D7" s="509"/>
      <c r="E7" s="509"/>
      <c r="J7" s="1542"/>
      <c r="K7" s="1542"/>
      <c r="L7" s="1542"/>
      <c r="M7" s="540"/>
    </row>
    <row r="8" spans="2:14" s="507" customFormat="1" ht="22.9" customHeight="1" x14ac:dyDescent="0.25">
      <c r="B8" s="1544" t="s">
        <v>1008</v>
      </c>
      <c r="C8" s="1544"/>
      <c r="D8" s="1544"/>
      <c r="E8" s="1544"/>
      <c r="F8" s="1544"/>
      <c r="G8" s="1544"/>
      <c r="H8" s="1544"/>
      <c r="I8" s="1544"/>
      <c r="J8" s="1544"/>
      <c r="K8" s="1544"/>
      <c r="L8" s="1544"/>
      <c r="M8" s="540"/>
    </row>
    <row r="9" spans="2:14" s="507" customFormat="1" ht="17.649999999999999" customHeight="1" x14ac:dyDescent="0.25">
      <c r="B9" s="1539" t="s">
        <v>1009</v>
      </c>
      <c r="C9" s="1539"/>
      <c r="D9" s="1539"/>
      <c r="E9" s="1539"/>
      <c r="F9" s="1539"/>
      <c r="G9" s="1539"/>
      <c r="H9" s="1539"/>
      <c r="I9" s="1539"/>
      <c r="J9" s="1539"/>
      <c r="K9" s="1539"/>
      <c r="L9" s="1539"/>
      <c r="M9" s="540"/>
    </row>
    <row r="10" spans="2:14" s="507" customFormat="1" ht="17.649999999999999" customHeight="1" x14ac:dyDescent="0.25">
      <c r="B10" s="1545" t="str">
        <f>"Từ ngày "&amp;TEXT(VALUE($I$2),"dd/mm/yyyy")&amp;" đến ngày "&amp;TEXT(VALUE($K$2),"dd/mm/yyyy")</f>
        <v>Từ ngày 01/01/2019 đến ngày 31/12/2019</v>
      </c>
      <c r="C10" s="1545"/>
      <c r="D10" s="1545"/>
      <c r="E10" s="1545"/>
      <c r="F10" s="1545"/>
      <c r="G10" s="1545"/>
      <c r="H10" s="1545"/>
      <c r="I10" s="1545"/>
      <c r="J10" s="1545"/>
      <c r="K10" s="1545"/>
      <c r="L10" s="1545"/>
      <c r="M10" s="540"/>
    </row>
    <row r="11" spans="2:14" s="507" customFormat="1" ht="9.75" customHeight="1" x14ac:dyDescent="0.25">
      <c r="B11" s="510"/>
      <c r="C11" s="511"/>
      <c r="D11" s="512"/>
      <c r="E11" s="512"/>
      <c r="F11" s="511"/>
      <c r="G11" s="511"/>
      <c r="H11" s="511"/>
      <c r="I11" s="511"/>
      <c r="J11" s="511"/>
      <c r="K11" s="511"/>
      <c r="L11" s="511"/>
      <c r="M11" s="540"/>
    </row>
    <row r="12" spans="2:14" ht="17.649999999999999" customHeight="1" x14ac:dyDescent="0.25">
      <c r="B12" s="1546" t="s">
        <v>713</v>
      </c>
      <c r="C12" s="1547" t="s">
        <v>714</v>
      </c>
      <c r="D12" s="1547" t="s">
        <v>1010</v>
      </c>
      <c r="E12" s="1547" t="s">
        <v>1011</v>
      </c>
      <c r="F12" s="1547" t="s">
        <v>664</v>
      </c>
      <c r="G12" s="1547" t="s">
        <v>716</v>
      </c>
      <c r="H12" s="1547" t="s">
        <v>717</v>
      </c>
      <c r="I12" s="1547" t="s">
        <v>922</v>
      </c>
      <c r="J12" s="1547"/>
      <c r="K12" s="1547" t="s">
        <v>1012</v>
      </c>
      <c r="L12" s="1547" t="s">
        <v>1013</v>
      </c>
      <c r="M12" s="1548" t="s">
        <v>923</v>
      </c>
      <c r="N12" s="1547" t="s">
        <v>1019</v>
      </c>
    </row>
    <row r="13" spans="2:14" ht="23.25" customHeight="1" x14ac:dyDescent="0.25">
      <c r="B13" s="1546"/>
      <c r="C13" s="1547"/>
      <c r="D13" s="1547"/>
      <c r="E13" s="1547"/>
      <c r="F13" s="1547"/>
      <c r="G13" s="1547"/>
      <c r="H13" s="1547"/>
      <c r="I13" s="1192" t="s">
        <v>132</v>
      </c>
      <c r="J13" s="1192" t="s">
        <v>133</v>
      </c>
      <c r="K13" s="1547"/>
      <c r="L13" s="1547"/>
      <c r="M13" s="1548"/>
      <c r="N13" s="1547"/>
    </row>
    <row r="14" spans="2:14" ht="19.5" customHeight="1" x14ac:dyDescent="0.25">
      <c r="B14" s="514"/>
      <c r="C14" s="515"/>
      <c r="D14" s="515"/>
      <c r="E14" s="515"/>
      <c r="F14" s="515"/>
      <c r="G14" s="515"/>
      <c r="H14" s="515"/>
      <c r="I14" s="515"/>
      <c r="J14" s="515"/>
      <c r="K14" s="515"/>
      <c r="L14" s="515"/>
      <c r="M14" s="541"/>
      <c r="N14" s="516"/>
    </row>
    <row r="15" spans="2:14" ht="17.649999999999999" customHeight="1" x14ac:dyDescent="0.25">
      <c r="B15" s="517" t="s">
        <v>7</v>
      </c>
      <c r="C15" s="518"/>
      <c r="D15" s="519"/>
      <c r="E15" s="519"/>
      <c r="F15" s="520" t="s">
        <v>788</v>
      </c>
      <c r="G15" s="521" t="s">
        <v>140</v>
      </c>
      <c r="H15" s="520"/>
      <c r="I15" s="522">
        <v>0</v>
      </c>
      <c r="J15" s="522">
        <v>0</v>
      </c>
      <c r="K15" s="1247">
        <f>BCĐTK!$R$44</f>
        <v>879268837</v>
      </c>
      <c r="L15" s="520"/>
      <c r="M15" s="542"/>
      <c r="N15" s="523" t="s">
        <v>590</v>
      </c>
    </row>
    <row r="16" spans="2:14" ht="17.649999999999999" customHeight="1" x14ac:dyDescent="0.25">
      <c r="B16" s="1237">
        <f>IF($M16="","",INDEX(ngaygs,$M16))</f>
        <v>44201</v>
      </c>
      <c r="C16" s="1237">
        <f t="shared" ref="C16:C47" si="0">IF($M16="","",INDEX(ngayct,$M16))</f>
        <v>44201</v>
      </c>
      <c r="D16" s="1248" t="str">
        <f t="shared" ref="D16:D47" si="1">IF($M16="","",IF(INDEX(tkno,$M16)=$G$15,INDEX(soct,$M16),""))</f>
        <v/>
      </c>
      <c r="E16" s="1248" t="str">
        <f t="shared" ref="E16:E47" si="2">IF($M16="","",IF(INDEX(tkco,$M16)=$G$15,INDEX(soct,$M16),""))</f>
        <v>pc01-2021</v>
      </c>
      <c r="F16" s="1249" t="str">
        <f t="shared" ref="F16:F47" si="3">IF($M16="","",INDEX(diengiai,$M16))</f>
        <v>Thanh toán tiền cước cpn tháng 12/2020 cho Viettel post</v>
      </c>
      <c r="G16" s="1249" t="str">
        <f>IF($M16="","",$G$15)</f>
        <v>1111</v>
      </c>
      <c r="H16" s="1249" t="str">
        <f t="shared" ref="H16:H47" si="4">IF($M16="","",IF(INDEX(tkno,$M16)=$G$15,INDEX(tkco,$M16),INDEX(tkno,$M16)))</f>
        <v>6427</v>
      </c>
      <c r="I16" s="1250" t="str">
        <f t="shared" ref="I16:I47" si="5">IF($M16="","",IF(INDEX(tkno,$M16)=$G$15,INDEX(sotien,$M16),""))</f>
        <v/>
      </c>
      <c r="J16" s="1250">
        <f t="shared" ref="J16:J47" si="6">IF($M16="","",IF(INDEX(tkco,$M16)=$G$15,INDEX(sotien,$M16),""))</f>
        <v>127076</v>
      </c>
      <c r="K16" s="1251">
        <f>IF(SUM(I16:J16)=0,0,$K$15+SUM($I$16:I16)-SUM($J$16:J16))</f>
        <v>879141761</v>
      </c>
      <c r="L16" s="526"/>
      <c r="M16" s="543">
        <f t="array" ref="M16">IFERROR(SMALL(IF((tkno=$G$15)+(tkco=$G$15),ROW(tkno)-6),ROWS($M$15:M15)),"")</f>
        <v>1</v>
      </c>
      <c r="N16" s="1253" t="str">
        <f>IF(M16&lt;&gt;"","x","")</f>
        <v>x</v>
      </c>
    </row>
    <row r="17" spans="2:14" ht="16.899999999999999" customHeight="1" x14ac:dyDescent="0.25">
      <c r="B17" s="1237">
        <f t="shared" ref="B17:B48" si="7">IF(M17="","",INDEX(ngaygs,M17))</f>
        <v>44201</v>
      </c>
      <c r="C17" s="1237">
        <f t="shared" si="0"/>
        <v>44201</v>
      </c>
      <c r="D17" s="1248" t="str">
        <f t="shared" si="1"/>
        <v/>
      </c>
      <c r="E17" s="1248" t="str">
        <f t="shared" si="2"/>
        <v>PC02-2021</v>
      </c>
      <c r="F17" s="1249" t="str">
        <f t="shared" si="3"/>
        <v>thanh toán mua vpp</v>
      </c>
      <c r="G17" s="1249" t="str">
        <f t="shared" ref="G17:G80" si="8">IF($M17="","",$G$15)</f>
        <v>1111</v>
      </c>
      <c r="H17" s="1249" t="str">
        <f t="shared" si="4"/>
        <v>6423</v>
      </c>
      <c r="I17" s="1250" t="str">
        <f t="shared" si="5"/>
        <v/>
      </c>
      <c r="J17" s="1250">
        <f t="shared" si="6"/>
        <v>1568000</v>
      </c>
      <c r="K17" s="1251">
        <f>IF(SUM(I17:J17)=0,0,$K$15+SUM($I$16:I17)-SUM($J$16:J17))</f>
        <v>877573761</v>
      </c>
      <c r="L17" s="526"/>
      <c r="M17" s="543">
        <f t="array" ref="M17">IFERROR(SMALL(IF((tkno=$G$15)+(tkco=$G$15),ROW(tkno)-6),ROWS($M$15:M16)),"")</f>
        <v>2</v>
      </c>
      <c r="N17" s="1253" t="str">
        <f t="shared" ref="N17:N80" si="9">IF(M17&lt;&gt;"","x","")</f>
        <v>x</v>
      </c>
    </row>
    <row r="18" spans="2:14" ht="24" customHeight="1" x14ac:dyDescent="0.25">
      <c r="B18" s="1237">
        <f t="shared" si="7"/>
        <v>44206</v>
      </c>
      <c r="C18" s="1237">
        <f t="shared" si="0"/>
        <v>44206</v>
      </c>
      <c r="D18" s="1248" t="str">
        <f t="shared" si="1"/>
        <v/>
      </c>
      <c r="E18" s="1248">
        <f t="shared" si="2"/>
        <v>0</v>
      </c>
      <c r="F18" s="1249" t="str">
        <f t="shared" si="3"/>
        <v>thanh toán lương nhân viên tháng 12/2020</v>
      </c>
      <c r="G18" s="1249" t="str">
        <f t="shared" si="8"/>
        <v>1111</v>
      </c>
      <c r="H18" s="1249" t="str">
        <f t="shared" si="4"/>
        <v>3341</v>
      </c>
      <c r="I18" s="1250" t="str">
        <f t="shared" si="5"/>
        <v/>
      </c>
      <c r="J18" s="1250">
        <f>IF($M18="","",IF(INDEX(tkco,$M18)=$G$15,INDEX(sotien,$M18),""))</f>
        <v>59599833</v>
      </c>
      <c r="K18" s="1251">
        <f>IF(SUM(I18:J18)=0,0,$K$15+SUM($I$16:I18)-SUM($J$16:J18))</f>
        <v>817973928</v>
      </c>
      <c r="L18" s="526"/>
      <c r="M18" s="543">
        <f t="array" ref="M18">IFERROR(SMALL(IF((tkno=$G$15)+(tkco=$G$15),ROW(tkno)-6),ROWS($M$15:M17)),"")</f>
        <v>3</v>
      </c>
      <c r="N18" s="1253" t="str">
        <f t="shared" si="9"/>
        <v>x</v>
      </c>
    </row>
    <row r="19" spans="2:14" ht="24" customHeight="1" x14ac:dyDescent="0.25">
      <c r="B19" s="1237">
        <f t="shared" si="7"/>
        <v>44207</v>
      </c>
      <c r="C19" s="1237">
        <f t="shared" si="0"/>
        <v>44207</v>
      </c>
      <c r="D19" s="1248" t="str">
        <f t="shared" si="1"/>
        <v/>
      </c>
      <c r="E19" s="1248" t="str">
        <f t="shared" si="2"/>
        <v>PC03-2021</v>
      </c>
      <c r="F19" s="1249" t="str">
        <f t="shared" si="3"/>
        <v>Nộp thuế môn bài năm 2021</v>
      </c>
      <c r="G19" s="1249" t="str">
        <f t="shared" si="8"/>
        <v>1111</v>
      </c>
      <c r="H19" s="1249" t="str">
        <f t="shared" si="4"/>
        <v>3338</v>
      </c>
      <c r="I19" s="1250" t="str">
        <f t="shared" si="5"/>
        <v/>
      </c>
      <c r="J19" s="1250">
        <f t="shared" si="6"/>
        <v>2000000</v>
      </c>
      <c r="K19" s="1251">
        <f>IF(SUM(I19:J19)=0,0,$K$15+SUM($I$16:I19)-SUM($J$16:J19))</f>
        <v>815973928</v>
      </c>
      <c r="L19" s="526"/>
      <c r="M19" s="543">
        <f t="array" ref="M19">IFERROR(SMALL(IF((tkno=$G$15)+(tkco=$G$15),ROW(tkno)-6),ROWS($M$15:M18)),"")</f>
        <v>4</v>
      </c>
      <c r="N19" s="1253" t="str">
        <f t="shared" si="9"/>
        <v>x</v>
      </c>
    </row>
    <row r="20" spans="2:14" ht="17.649999999999999" customHeight="1" x14ac:dyDescent="0.25">
      <c r="B20" s="1237">
        <f t="shared" si="7"/>
        <v>44210</v>
      </c>
      <c r="C20" s="1237">
        <f t="shared" si="0"/>
        <v>44210</v>
      </c>
      <c r="D20" s="1248" t="str">
        <f t="shared" si="1"/>
        <v/>
      </c>
      <c r="E20" s="1248" t="str">
        <f t="shared" si="2"/>
        <v>PC04-2021</v>
      </c>
      <c r="F20" s="1249" t="str">
        <f t="shared" si="3"/>
        <v>Công chứng giấy tờ</v>
      </c>
      <c r="G20" s="1249" t="str">
        <f t="shared" si="8"/>
        <v>1111</v>
      </c>
      <c r="H20" s="1249" t="str">
        <f t="shared" si="4"/>
        <v>6428</v>
      </c>
      <c r="I20" s="1250" t="str">
        <f t="shared" si="5"/>
        <v/>
      </c>
      <c r="J20" s="1250">
        <f t="shared" si="6"/>
        <v>51000</v>
      </c>
      <c r="K20" s="1251">
        <f>IF(SUM(I20:J20)=0,0,$K$15+SUM($I$16:I20)-SUM($J$16:J20))</f>
        <v>815922928</v>
      </c>
      <c r="L20" s="526"/>
      <c r="M20" s="543">
        <f t="array" ref="M20">IFERROR(SMALL(IF((tkno=$G$15)+(tkco=$G$15),ROW(tkno)-6),ROWS($M$15:M19)),"")</f>
        <v>5</v>
      </c>
      <c r="N20" s="1253" t="str">
        <f t="shared" si="9"/>
        <v>x</v>
      </c>
    </row>
    <row r="21" spans="2:14" ht="17.649999999999999" customHeight="1" x14ac:dyDescent="0.25">
      <c r="B21" s="1237">
        <f t="shared" si="7"/>
        <v>44214</v>
      </c>
      <c r="C21" s="1237">
        <f t="shared" si="0"/>
        <v>44214</v>
      </c>
      <c r="D21" s="1248" t="str">
        <f t="shared" si="1"/>
        <v/>
      </c>
      <c r="E21" s="1248" t="str">
        <f t="shared" si="2"/>
        <v>PC05-2021</v>
      </c>
      <c r="F21" s="1249" t="str">
        <f t="shared" si="3"/>
        <v>Thanh toán tiền nước tháng 12/2020</v>
      </c>
      <c r="G21" s="1249" t="str">
        <f t="shared" si="8"/>
        <v>1111</v>
      </c>
      <c r="H21" s="1249" t="str">
        <f t="shared" si="4"/>
        <v>6427</v>
      </c>
      <c r="I21" s="1250" t="str">
        <f t="shared" si="5"/>
        <v/>
      </c>
      <c r="J21" s="1250">
        <f t="shared" si="6"/>
        <v>1232500</v>
      </c>
      <c r="K21" s="1251">
        <f>IF(SUM(I21:J21)=0,0,$K$15+SUM($I$16:I21)-SUM($J$16:J21))</f>
        <v>814690428</v>
      </c>
      <c r="L21" s="526"/>
      <c r="M21" s="543">
        <f t="array" ref="M21">IFERROR(SMALL(IF((tkno=$G$15)+(tkco=$G$15),ROW(tkno)-6),ROWS($M$15:M20)),"")</f>
        <v>6</v>
      </c>
      <c r="N21" s="1253" t="str">
        <f t="shared" si="9"/>
        <v>x</v>
      </c>
    </row>
    <row r="22" spans="2:14" ht="16.899999999999999" customHeight="1" x14ac:dyDescent="0.25">
      <c r="B22" s="1237">
        <f t="shared" si="7"/>
        <v>44214</v>
      </c>
      <c r="C22" s="1237">
        <f t="shared" si="0"/>
        <v>44214</v>
      </c>
      <c r="D22" s="1248" t="str">
        <f t="shared" si="1"/>
        <v/>
      </c>
      <c r="E22" s="1248" t="str">
        <f t="shared" si="2"/>
        <v>PC05-2021</v>
      </c>
      <c r="F22" s="1249" t="str">
        <f t="shared" si="3"/>
        <v>Thanh toán tiền dịch vụ thoát nước</v>
      </c>
      <c r="G22" s="1249" t="str">
        <f t="shared" si="8"/>
        <v>1111</v>
      </c>
      <c r="H22" s="1249" t="str">
        <f t="shared" si="4"/>
        <v>6427</v>
      </c>
      <c r="I22" s="1250" t="str">
        <f t="shared" si="5"/>
        <v/>
      </c>
      <c r="J22" s="1250">
        <f t="shared" si="6"/>
        <v>221000</v>
      </c>
      <c r="K22" s="1251">
        <f>IF(SUM(I22:J22)=0,0,$K$15+SUM($I$16:I22)-SUM($J$16:J22))</f>
        <v>814469428</v>
      </c>
      <c r="L22" s="526"/>
      <c r="M22" s="543">
        <f t="array" ref="M22">IFERROR(SMALL(IF((tkno=$G$15)+(tkco=$G$15),ROW(tkno)-6),ROWS($M$15:M21)),"")</f>
        <v>7</v>
      </c>
      <c r="N22" s="1253" t="str">
        <f t="shared" si="9"/>
        <v>x</v>
      </c>
    </row>
    <row r="23" spans="2:14" ht="17.649999999999999" customHeight="1" x14ac:dyDescent="0.25">
      <c r="B23" s="1237">
        <f t="shared" si="7"/>
        <v>44221</v>
      </c>
      <c r="C23" s="1237">
        <f t="shared" si="0"/>
        <v>44221</v>
      </c>
      <c r="D23" s="1248" t="str">
        <f t="shared" si="1"/>
        <v/>
      </c>
      <c r="E23" s="1248" t="str">
        <f t="shared" si="2"/>
        <v>PC06-2021</v>
      </c>
      <c r="F23" s="1249" t="str">
        <f t="shared" si="3"/>
        <v>phí thay đổi thông tin doanh nghiệp</v>
      </c>
      <c r="G23" s="1249" t="str">
        <f t="shared" si="8"/>
        <v>1111</v>
      </c>
      <c r="H23" s="1249" t="str">
        <f t="shared" si="4"/>
        <v>6428</v>
      </c>
      <c r="I23" s="1250" t="str">
        <f t="shared" si="5"/>
        <v/>
      </c>
      <c r="J23" s="1250">
        <f t="shared" si="6"/>
        <v>150000</v>
      </c>
      <c r="K23" s="1251">
        <f>IF(SUM(I23:J23)=0,0,$K$15+SUM($I$16:I23)-SUM($J$16:J23))</f>
        <v>814319428</v>
      </c>
      <c r="L23" s="526"/>
      <c r="M23" s="543">
        <f t="array" ref="M23">IFERROR(SMALL(IF((tkno=$G$15)+(tkco=$G$15),ROW(tkno)-6),ROWS($M$15:M22)),"")</f>
        <v>8</v>
      </c>
      <c r="N23" s="1253" t="str">
        <f t="shared" si="9"/>
        <v>x</v>
      </c>
    </row>
    <row r="24" spans="2:14" ht="17.649999999999999" customHeight="1" x14ac:dyDescent="0.25">
      <c r="B24" s="1237">
        <f t="shared" si="7"/>
        <v>44224</v>
      </c>
      <c r="C24" s="1237">
        <f t="shared" si="0"/>
        <v>44224</v>
      </c>
      <c r="D24" s="1248" t="str">
        <f t="shared" si="1"/>
        <v/>
      </c>
      <c r="E24" s="1248" t="str">
        <f t="shared" si="2"/>
        <v>PC07-2021</v>
      </c>
      <c r="F24" s="1249" t="str">
        <f t="shared" si="3"/>
        <v>Phí sửa chữa bảo dưỡng máy in</v>
      </c>
      <c r="G24" s="1249" t="str">
        <f t="shared" si="8"/>
        <v>1111</v>
      </c>
      <c r="H24" s="1249" t="str">
        <f t="shared" si="4"/>
        <v>6427</v>
      </c>
      <c r="I24" s="1250" t="str">
        <f t="shared" si="5"/>
        <v/>
      </c>
      <c r="J24" s="1250">
        <f t="shared" si="6"/>
        <v>2018271</v>
      </c>
      <c r="K24" s="1251">
        <f>IF(SUM(I24:J24)=0,0,$K$15+SUM($I$16:I24)-SUM($J$16:J24))</f>
        <v>812301157</v>
      </c>
      <c r="L24" s="526"/>
      <c r="M24" s="543">
        <f t="array" ref="M24">IFERROR(SMALL(IF((tkno=$G$15)+(tkco=$G$15),ROW(tkno)-6),ROWS($M$15:M23)),"")</f>
        <v>9</v>
      </c>
      <c r="N24" s="1253" t="str">
        <f t="shared" si="9"/>
        <v>x</v>
      </c>
    </row>
    <row r="25" spans="2:14" ht="26.25" customHeight="1" x14ac:dyDescent="0.25">
      <c r="B25" s="1237">
        <f t="shared" si="7"/>
        <v>44225</v>
      </c>
      <c r="C25" s="1237">
        <f t="shared" si="0"/>
        <v>44225</v>
      </c>
      <c r="D25" s="1248" t="str">
        <f t="shared" si="1"/>
        <v/>
      </c>
      <c r="E25" s="1248" t="str">
        <f t="shared" si="2"/>
        <v>PC08-2021</v>
      </c>
      <c r="F25" s="1249" t="str">
        <f t="shared" si="3"/>
        <v xml:space="preserve">Chi tiền liên hoan công ty </v>
      </c>
      <c r="G25" s="1249" t="str">
        <f t="shared" si="8"/>
        <v>1111</v>
      </c>
      <c r="H25" s="1249" t="str">
        <f t="shared" si="4"/>
        <v>6427</v>
      </c>
      <c r="I25" s="1250" t="str">
        <f t="shared" si="5"/>
        <v/>
      </c>
      <c r="J25" s="1250">
        <f t="shared" si="6"/>
        <v>3500000</v>
      </c>
      <c r="K25" s="1251">
        <f>IF(SUM(I25:J25)=0,0,$K$15+SUM($I$16:I25)-SUM($J$16:J25))</f>
        <v>808801157</v>
      </c>
      <c r="L25" s="526"/>
      <c r="M25" s="543">
        <f t="array" ref="M25">IFERROR(SMALL(IF((tkno=$G$15)+(tkco=$G$15),ROW(tkno)-6),ROWS($M$15:M24)),"")</f>
        <v>10</v>
      </c>
      <c r="N25" s="1253" t="str">
        <f t="shared" si="9"/>
        <v>x</v>
      </c>
    </row>
    <row r="26" spans="2:14" ht="17.649999999999999" customHeight="1" x14ac:dyDescent="0.25">
      <c r="B26" s="1237">
        <f t="shared" si="7"/>
        <v>44226</v>
      </c>
      <c r="C26" s="1237">
        <f t="shared" si="0"/>
        <v>44226</v>
      </c>
      <c r="D26" s="1248" t="str">
        <f t="shared" si="1"/>
        <v/>
      </c>
      <c r="E26" s="1248" t="str">
        <f t="shared" si="2"/>
        <v>PC09-2021</v>
      </c>
      <c r="F26" s="1249" t="str">
        <f t="shared" si="3"/>
        <v>Thanh toán cước cpn tháng 1/2021 cho công ty PCS</v>
      </c>
      <c r="G26" s="1249" t="str">
        <f t="shared" si="8"/>
        <v>1111</v>
      </c>
      <c r="H26" s="1249" t="str">
        <f t="shared" si="4"/>
        <v>6427</v>
      </c>
      <c r="I26" s="1250" t="str">
        <f t="shared" si="5"/>
        <v/>
      </c>
      <c r="J26" s="1250">
        <f t="shared" si="6"/>
        <v>1383991</v>
      </c>
      <c r="K26" s="1251">
        <f>IF(SUM(I26:J26)=0,0,$K$15+SUM($I$16:I26)-SUM($J$16:J26))</f>
        <v>807417166</v>
      </c>
      <c r="L26" s="526"/>
      <c r="M26" s="543">
        <f t="array" ref="M26">IFERROR(SMALL(IF((tkno=$G$15)+(tkco=$G$15),ROW(tkno)-6),ROWS($M$15:M25)),"")</f>
        <v>11</v>
      </c>
      <c r="N26" s="1253" t="str">
        <f t="shared" si="9"/>
        <v>x</v>
      </c>
    </row>
    <row r="27" spans="2:14" ht="24.95" hidden="1" customHeight="1" x14ac:dyDescent="0.25">
      <c r="B27" s="524">
        <f t="shared" si="7"/>
        <v>44227</v>
      </c>
      <c r="C27" s="524">
        <f t="shared" si="0"/>
        <v>44227</v>
      </c>
      <c r="D27" s="525" t="str">
        <f t="shared" si="1"/>
        <v/>
      </c>
      <c r="E27" s="525" t="str">
        <f t="shared" si="2"/>
        <v>PC10-2021</v>
      </c>
      <c r="F27" s="526" t="str">
        <f>IF($M27="","",INDEX(diengiai,$M27))</f>
        <v>Thanh toán cước cpn tháng 1/2021 cho Viettel post</v>
      </c>
      <c r="G27" s="526" t="str">
        <f t="shared" si="8"/>
        <v>1111</v>
      </c>
      <c r="H27" s="526" t="str">
        <f t="shared" si="4"/>
        <v>6427</v>
      </c>
      <c r="I27" s="527" t="str">
        <f t="shared" si="5"/>
        <v/>
      </c>
      <c r="J27" s="527">
        <f t="shared" si="6"/>
        <v>87401</v>
      </c>
      <c r="K27" s="528">
        <f>IF(SUM(I27:J27)=0,0,$K$15+SUM($I$16:I27)-SUM($J$16:J27))</f>
        <v>807329765</v>
      </c>
      <c r="L27" s="526"/>
      <c r="M27" s="543">
        <f t="array" ref="M27">IFERROR(SMALL(IF((tkno=$G$15)+(tkco=$G$15),ROW(tkno)-6),ROWS($M$15:M26)),"")</f>
        <v>12</v>
      </c>
      <c r="N27" s="529" t="str">
        <f t="shared" si="9"/>
        <v>x</v>
      </c>
    </row>
    <row r="28" spans="2:14" ht="17.649999999999999" hidden="1" customHeight="1" x14ac:dyDescent="0.25">
      <c r="B28" s="524">
        <f t="shared" si="7"/>
        <v>44228</v>
      </c>
      <c r="C28" s="524">
        <f t="shared" si="0"/>
        <v>44228</v>
      </c>
      <c r="D28" s="525" t="str">
        <f t="shared" si="1"/>
        <v/>
      </c>
      <c r="E28" s="525" t="str">
        <f t="shared" si="2"/>
        <v>PC11-2021</v>
      </c>
      <c r="F28" s="526" t="str">
        <f t="shared" si="3"/>
        <v>thanh toán tiền nước tháng 1/2021</v>
      </c>
      <c r="G28" s="526" t="str">
        <f t="shared" si="8"/>
        <v>1111</v>
      </c>
      <c r="H28" s="526" t="str">
        <f t="shared" si="4"/>
        <v>6427</v>
      </c>
      <c r="I28" s="527" t="str">
        <f t="shared" si="5"/>
        <v/>
      </c>
      <c r="J28" s="527">
        <f t="shared" si="6"/>
        <v>957000</v>
      </c>
      <c r="K28" s="528">
        <f>IF(SUM(I28:J28)=0,0,$K$15+SUM($I$16:I28)-SUM($J$16:J28))</f>
        <v>806372765</v>
      </c>
      <c r="L28" s="526"/>
      <c r="M28" s="543">
        <f t="array" ref="M28">IFERROR(SMALL(IF((tkno=$G$15)+(tkco=$G$15),ROW(tkno)-6),ROWS($M$15:M27)),"")</f>
        <v>13</v>
      </c>
      <c r="N28" s="529" t="str">
        <f t="shared" si="9"/>
        <v>x</v>
      </c>
    </row>
    <row r="29" spans="2:14" ht="16.899999999999999" hidden="1" customHeight="1" x14ac:dyDescent="0.25">
      <c r="B29" s="524">
        <f t="shared" si="7"/>
        <v>44228</v>
      </c>
      <c r="C29" s="524">
        <f t="shared" si="0"/>
        <v>44228</v>
      </c>
      <c r="D29" s="525" t="str">
        <f t="shared" si="1"/>
        <v/>
      </c>
      <c r="E29" s="525" t="str">
        <f t="shared" si="2"/>
        <v>PC11-2021</v>
      </c>
      <c r="F29" s="526" t="str">
        <f t="shared" si="3"/>
        <v>Thanh toán tiền dịch vụ thoát nước</v>
      </c>
      <c r="G29" s="526" t="str">
        <f t="shared" si="8"/>
        <v>1111</v>
      </c>
      <c r="H29" s="526" t="str">
        <f t="shared" si="4"/>
        <v>6427</v>
      </c>
      <c r="I29" s="527" t="str">
        <f t="shared" si="5"/>
        <v/>
      </c>
      <c r="J29" s="527">
        <f t="shared" si="6"/>
        <v>171600</v>
      </c>
      <c r="K29" s="528">
        <f>IF(SUM(I29:J29)=0,0,$K$15+SUM($I$16:I29)-SUM($J$16:J29))</f>
        <v>806201165</v>
      </c>
      <c r="L29" s="526"/>
      <c r="M29" s="543">
        <f t="array" ref="M29">IFERROR(SMALL(IF((tkno=$G$15)+(tkco=$G$15),ROW(tkno)-6),ROWS($M$15:M28)),"")</f>
        <v>14</v>
      </c>
      <c r="N29" s="529" t="str">
        <f t="shared" si="9"/>
        <v>x</v>
      </c>
    </row>
    <row r="30" spans="2:14" ht="17.649999999999999" hidden="1" customHeight="1" x14ac:dyDescent="0.25">
      <c r="B30" s="524">
        <f t="shared" si="7"/>
        <v>44254</v>
      </c>
      <c r="C30" s="524">
        <f t="shared" si="0"/>
        <v>44254</v>
      </c>
      <c r="D30" s="525" t="str">
        <f t="shared" si="1"/>
        <v/>
      </c>
      <c r="E30" s="525" t="str">
        <f t="shared" si="2"/>
        <v>PC12-2021</v>
      </c>
      <c r="F30" s="526" t="str">
        <f t="shared" si="3"/>
        <v>Thanh toán cước cpn tháng 2/2021 của PCS</v>
      </c>
      <c r="G30" s="526" t="str">
        <f t="shared" si="8"/>
        <v>1111</v>
      </c>
      <c r="H30" s="526" t="str">
        <f t="shared" si="4"/>
        <v>6427</v>
      </c>
      <c r="I30" s="527" t="str">
        <f t="shared" si="5"/>
        <v/>
      </c>
      <c r="J30" s="527">
        <f t="shared" si="6"/>
        <v>412639</v>
      </c>
      <c r="K30" s="528">
        <f>IF(SUM(I30:J30)=0,0,$K$15+SUM($I$16:I30)-SUM($J$16:J30))</f>
        <v>805788526</v>
      </c>
      <c r="L30" s="526"/>
      <c r="M30" s="543">
        <f t="array" ref="M30">IFERROR(SMALL(IF((tkno=$G$15)+(tkco=$G$15),ROW(tkno)-6),ROWS($M$15:M29)),"")</f>
        <v>15</v>
      </c>
      <c r="N30" s="529" t="str">
        <f t="shared" si="9"/>
        <v>x</v>
      </c>
    </row>
    <row r="31" spans="2:14" ht="17.649999999999999" hidden="1" customHeight="1" x14ac:dyDescent="0.25">
      <c r="B31" s="524">
        <f t="shared" si="7"/>
        <v>44255</v>
      </c>
      <c r="C31" s="524">
        <f t="shared" si="0"/>
        <v>44255</v>
      </c>
      <c r="D31" s="525" t="str">
        <f t="shared" si="1"/>
        <v/>
      </c>
      <c r="E31" s="525" t="str">
        <f t="shared" si="2"/>
        <v>PC13-2021</v>
      </c>
      <c r="F31" s="526" t="str">
        <f t="shared" si="3"/>
        <v>Thanh toán cước chuyển phát Viettel Post tháng 2/2021</v>
      </c>
      <c r="G31" s="526" t="str">
        <f t="shared" si="8"/>
        <v>1111</v>
      </c>
      <c r="H31" s="526" t="str">
        <f t="shared" si="4"/>
        <v>6427</v>
      </c>
      <c r="I31" s="527" t="str">
        <f t="shared" si="5"/>
        <v/>
      </c>
      <c r="J31" s="527">
        <f t="shared" si="6"/>
        <v>39790</v>
      </c>
      <c r="K31" s="528">
        <f>IF(SUM(I31:J31)=0,0,$K$15+SUM($I$16:I31)-SUM($J$16:J31))</f>
        <v>805748736</v>
      </c>
      <c r="L31" s="526"/>
      <c r="M31" s="543">
        <f t="array" ref="M31">IFERROR(SMALL(IF((tkno=$G$15)+(tkco=$G$15),ROW(tkno)-6),ROWS($M$15:M30)),"")</f>
        <v>16</v>
      </c>
      <c r="N31" s="529" t="str">
        <f t="shared" si="9"/>
        <v>x</v>
      </c>
    </row>
    <row r="32" spans="2:14" ht="16.899999999999999" hidden="1" customHeight="1" x14ac:dyDescent="0.25">
      <c r="B32" s="524">
        <f t="shared" si="7"/>
        <v>44260</v>
      </c>
      <c r="C32" s="524">
        <f t="shared" si="0"/>
        <v>44260</v>
      </c>
      <c r="D32" s="525" t="str">
        <f t="shared" si="1"/>
        <v/>
      </c>
      <c r="E32" s="525">
        <f t="shared" si="2"/>
        <v>0</v>
      </c>
      <c r="F32" s="526" t="str">
        <f t="shared" si="3"/>
        <v>Thanh toán tiền nước tháng 2</v>
      </c>
      <c r="G32" s="526" t="str">
        <f t="shared" si="8"/>
        <v>1111</v>
      </c>
      <c r="H32" s="526" t="str">
        <f t="shared" si="4"/>
        <v>6427</v>
      </c>
      <c r="I32" s="527" t="str">
        <f t="shared" si="5"/>
        <v/>
      </c>
      <c r="J32" s="527">
        <f t="shared" si="6"/>
        <v>159500</v>
      </c>
      <c r="K32" s="528">
        <f>IF(SUM(I32:J32)=0,0,$K$15+SUM($I$16:I32)-SUM($J$16:J32))</f>
        <v>805589236</v>
      </c>
      <c r="L32" s="526"/>
      <c r="M32" s="543">
        <f t="array" ref="M32">IFERROR(SMALL(IF((tkno=$G$15)+(tkco=$G$15),ROW(tkno)-6),ROWS($M$15:M31)),"")</f>
        <v>17</v>
      </c>
      <c r="N32" s="529" t="str">
        <f t="shared" si="9"/>
        <v>x</v>
      </c>
    </row>
    <row r="33" spans="2:14" ht="17.649999999999999" hidden="1" customHeight="1" x14ac:dyDescent="0.25">
      <c r="B33" s="524">
        <f t="shared" si="7"/>
        <v>44260</v>
      </c>
      <c r="C33" s="524">
        <f t="shared" si="0"/>
        <v>44260</v>
      </c>
      <c r="D33" s="525" t="str">
        <f t="shared" si="1"/>
        <v/>
      </c>
      <c r="E33" s="525">
        <f t="shared" si="2"/>
        <v>0</v>
      </c>
      <c r="F33" s="526" t="str">
        <f t="shared" si="3"/>
        <v>Thanh toán tiền dịch vụ thoát nước</v>
      </c>
      <c r="G33" s="526" t="str">
        <f t="shared" si="8"/>
        <v>1111</v>
      </c>
      <c r="H33" s="526" t="str">
        <f t="shared" si="4"/>
        <v>6427</v>
      </c>
      <c r="I33" s="527" t="str">
        <f t="shared" si="5"/>
        <v/>
      </c>
      <c r="J33" s="527">
        <f t="shared" si="6"/>
        <v>28600</v>
      </c>
      <c r="K33" s="528">
        <f>IF(SUM(I33:J33)=0,0,$K$15+SUM($I$16:I33)-SUM($J$16:J33))</f>
        <v>805560636</v>
      </c>
      <c r="L33" s="526"/>
      <c r="M33" s="543">
        <f t="array" ref="M33">IFERROR(SMALL(IF((tkno=$G$15)+(tkco=$G$15),ROW(tkno)-6),ROWS($M$15:M32)),"")</f>
        <v>18</v>
      </c>
      <c r="N33" s="529" t="str">
        <f t="shared" si="9"/>
        <v>x</v>
      </c>
    </row>
    <row r="34" spans="2:14" ht="16.899999999999999" hidden="1" customHeight="1" x14ac:dyDescent="0.25">
      <c r="B34" s="524">
        <f t="shared" si="7"/>
        <v>44272</v>
      </c>
      <c r="C34" s="524">
        <f t="shared" si="0"/>
        <v>44272</v>
      </c>
      <c r="D34" s="525" t="str">
        <f t="shared" si="1"/>
        <v/>
      </c>
      <c r="E34" s="525">
        <f t="shared" si="2"/>
        <v>0</v>
      </c>
      <c r="F34" s="526" t="str">
        <f t="shared" si="3"/>
        <v>chi mua tủ tài liệu 6 cánh</v>
      </c>
      <c r="G34" s="526" t="str">
        <f t="shared" si="8"/>
        <v>1111</v>
      </c>
      <c r="H34" s="526" t="str">
        <f t="shared" si="4"/>
        <v>24202</v>
      </c>
      <c r="I34" s="527" t="str">
        <f t="shared" si="5"/>
        <v/>
      </c>
      <c r="J34" s="527">
        <f t="shared" si="6"/>
        <v>4909092</v>
      </c>
      <c r="K34" s="528">
        <f>IF(SUM(I34:J34)=0,0,$K$15+SUM($I$16:I34)-SUM($J$16:J34))</f>
        <v>800651544</v>
      </c>
      <c r="L34" s="526"/>
      <c r="M34" s="543">
        <f t="array" ref="M34">IFERROR(SMALL(IF((tkno=$G$15)+(tkco=$G$15),ROW(tkno)-6),ROWS($M$15:M33)),"")</f>
        <v>19</v>
      </c>
      <c r="N34" s="529" t="str">
        <f t="shared" si="9"/>
        <v>x</v>
      </c>
    </row>
    <row r="35" spans="2:14" ht="17.649999999999999" hidden="1" customHeight="1" x14ac:dyDescent="0.25">
      <c r="B35" s="524">
        <f t="shared" si="7"/>
        <v>44276</v>
      </c>
      <c r="C35" s="524">
        <f t="shared" si="0"/>
        <v>44276</v>
      </c>
      <c r="D35" s="525" t="str">
        <f t="shared" si="1"/>
        <v/>
      </c>
      <c r="E35" s="525">
        <f t="shared" si="2"/>
        <v>0</v>
      </c>
      <c r="F35" s="526" t="str">
        <f t="shared" si="3"/>
        <v>chi mua vpp</v>
      </c>
      <c r="G35" s="526" t="str">
        <f t="shared" si="8"/>
        <v>1111</v>
      </c>
      <c r="H35" s="526" t="str">
        <f t="shared" si="4"/>
        <v>6423</v>
      </c>
      <c r="I35" s="527" t="str">
        <f t="shared" si="5"/>
        <v/>
      </c>
      <c r="J35" s="527">
        <f t="shared" si="6"/>
        <v>1324000</v>
      </c>
      <c r="K35" s="528">
        <f>IF(SUM(I35:J35)=0,0,$K$15+SUM($I$16:I35)-SUM($J$16:J35))</f>
        <v>799327544</v>
      </c>
      <c r="L35" s="526"/>
      <c r="M35" s="543">
        <f t="array" ref="M35">IFERROR(SMALL(IF((tkno=$G$15)+(tkco=$G$15),ROW(tkno)-6),ROWS($M$15:M34)),"")</f>
        <v>20</v>
      </c>
      <c r="N35" s="529" t="str">
        <f t="shared" si="9"/>
        <v>x</v>
      </c>
    </row>
    <row r="36" spans="2:14" ht="17.649999999999999" hidden="1" customHeight="1" x14ac:dyDescent="0.25">
      <c r="B36" s="524">
        <f t="shared" si="7"/>
        <v>44286</v>
      </c>
      <c r="C36" s="524">
        <f t="shared" si="0"/>
        <v>44286</v>
      </c>
      <c r="D36" s="525" t="str">
        <f t="shared" si="1"/>
        <v/>
      </c>
      <c r="E36" s="525">
        <f t="shared" si="2"/>
        <v>0</v>
      </c>
      <c r="F36" s="526" t="str">
        <f t="shared" si="3"/>
        <v>thanh toán cước cpn tháng 3 cho PCS</v>
      </c>
      <c r="G36" s="526" t="str">
        <f t="shared" si="8"/>
        <v>1111</v>
      </c>
      <c r="H36" s="526" t="str">
        <f t="shared" si="4"/>
        <v>6427</v>
      </c>
      <c r="I36" s="527" t="str">
        <f t="shared" si="5"/>
        <v/>
      </c>
      <c r="J36" s="527">
        <f t="shared" si="6"/>
        <v>4926561</v>
      </c>
      <c r="K36" s="528">
        <f>IF(SUM(I36:J36)=0,0,$K$15+SUM($I$16:I36)-SUM($J$16:J36))</f>
        <v>794400983</v>
      </c>
      <c r="L36" s="526"/>
      <c r="M36" s="543">
        <f t="array" ref="M36">IFERROR(SMALL(IF((tkno=$G$15)+(tkco=$G$15),ROW(tkno)-6),ROWS($M$15:M35)),"")</f>
        <v>23</v>
      </c>
      <c r="N36" s="529" t="str">
        <f t="shared" si="9"/>
        <v>x</v>
      </c>
    </row>
    <row r="37" spans="2:14" ht="16.899999999999999" hidden="1" customHeight="1" x14ac:dyDescent="0.25">
      <c r="B37" s="524">
        <f t="shared" si="7"/>
        <v>44286</v>
      </c>
      <c r="C37" s="524">
        <f t="shared" si="0"/>
        <v>44286</v>
      </c>
      <c r="D37" s="525" t="str">
        <f t="shared" si="1"/>
        <v/>
      </c>
      <c r="E37" s="525">
        <f t="shared" si="2"/>
        <v>0</v>
      </c>
      <c r="F37" s="526" t="str">
        <f t="shared" si="3"/>
        <v>thanh toán tiền cước CP viettel post tháng 3</v>
      </c>
      <c r="G37" s="526" t="str">
        <f t="shared" si="8"/>
        <v>1111</v>
      </c>
      <c r="H37" s="526" t="str">
        <f t="shared" si="4"/>
        <v>6427</v>
      </c>
      <c r="I37" s="527" t="str">
        <f t="shared" si="5"/>
        <v/>
      </c>
      <c r="J37" s="527">
        <f t="shared" si="6"/>
        <v>113586</v>
      </c>
      <c r="K37" s="528">
        <f>IF(SUM(I37:J37)=0,0,$K$15+SUM($I$16:I37)-SUM($J$16:J37))</f>
        <v>794287397</v>
      </c>
      <c r="L37" s="526"/>
      <c r="M37" s="543">
        <f t="array" ref="M37">IFERROR(SMALL(IF((tkno=$G$15)+(tkco=$G$15),ROW(tkno)-6),ROWS($M$15:M36)),"")</f>
        <v>24</v>
      </c>
      <c r="N37" s="529" t="str">
        <f t="shared" si="9"/>
        <v>x</v>
      </c>
    </row>
    <row r="38" spans="2:14" ht="17.649999999999999" hidden="1" customHeight="1" x14ac:dyDescent="0.25">
      <c r="B38" s="524">
        <f t="shared" si="7"/>
        <v>44289</v>
      </c>
      <c r="C38" s="524">
        <f t="shared" si="0"/>
        <v>44289</v>
      </c>
      <c r="D38" s="525" t="str">
        <f t="shared" si="1"/>
        <v/>
      </c>
      <c r="E38" s="525">
        <f t="shared" si="2"/>
        <v>0</v>
      </c>
      <c r="F38" s="526" t="str">
        <f t="shared" si="3"/>
        <v>Chi mua tủ tài liệu 6 cánh + giường tầng ktx</v>
      </c>
      <c r="G38" s="526" t="str">
        <f t="shared" si="8"/>
        <v>1111</v>
      </c>
      <c r="H38" s="526" t="str">
        <f t="shared" si="4"/>
        <v>24202</v>
      </c>
      <c r="I38" s="527" t="str">
        <f t="shared" si="5"/>
        <v/>
      </c>
      <c r="J38" s="527">
        <f t="shared" si="6"/>
        <v>12181818</v>
      </c>
      <c r="K38" s="528">
        <f>IF(SUM(I38:J38)=0,0,$K$15+SUM($I$16:I38)-SUM($J$16:J38))</f>
        <v>782105579</v>
      </c>
      <c r="L38" s="526"/>
      <c r="M38" s="543">
        <f t="array" ref="M38">IFERROR(SMALL(IF((tkno=$G$15)+(tkco=$G$15),ROW(tkno)-6),ROWS($M$15:M37)),"")</f>
        <v>25</v>
      </c>
      <c r="N38" s="529" t="str">
        <f t="shared" si="9"/>
        <v>x</v>
      </c>
    </row>
    <row r="39" spans="2:14" ht="17.649999999999999" hidden="1" customHeight="1" x14ac:dyDescent="0.25">
      <c r="B39" s="524">
        <f t="shared" si="7"/>
        <v>44291</v>
      </c>
      <c r="C39" s="524">
        <f t="shared" si="0"/>
        <v>44291</v>
      </c>
      <c r="D39" s="525" t="str">
        <f t="shared" si="1"/>
        <v/>
      </c>
      <c r="E39" s="525">
        <f t="shared" si="2"/>
        <v>0</v>
      </c>
      <c r="F39" s="526" t="str">
        <f t="shared" si="3"/>
        <v>chi thanh toán tiền nước tháng 3</v>
      </c>
      <c r="G39" s="526" t="str">
        <f t="shared" si="8"/>
        <v>1111</v>
      </c>
      <c r="H39" s="526" t="str">
        <f t="shared" si="4"/>
        <v>6427</v>
      </c>
      <c r="I39" s="527" t="str">
        <f t="shared" si="5"/>
        <v/>
      </c>
      <c r="J39" s="527">
        <f t="shared" si="6"/>
        <v>217500</v>
      </c>
      <c r="K39" s="528">
        <f>IF(SUM(I39:J39)=0,0,$K$15+SUM($I$16:I39)-SUM($J$16:J39))</f>
        <v>781888079</v>
      </c>
      <c r="L39" s="526"/>
      <c r="M39" s="543">
        <f t="array" ref="M39">IFERROR(SMALL(IF((tkno=$G$15)+(tkco=$G$15),ROW(tkno)-6),ROWS($M$15:M38)),"")</f>
        <v>26</v>
      </c>
      <c r="N39" s="529" t="str">
        <f t="shared" si="9"/>
        <v>x</v>
      </c>
    </row>
    <row r="40" spans="2:14" ht="17.649999999999999" hidden="1" customHeight="1" x14ac:dyDescent="0.25">
      <c r="B40" s="524">
        <f t="shared" si="7"/>
        <v>44291</v>
      </c>
      <c r="C40" s="524">
        <f t="shared" si="0"/>
        <v>44291</v>
      </c>
      <c r="D40" s="525" t="str">
        <f t="shared" si="1"/>
        <v/>
      </c>
      <c r="E40" s="525">
        <f t="shared" si="2"/>
        <v>0</v>
      </c>
      <c r="F40" s="526" t="str">
        <f t="shared" si="3"/>
        <v>chi thanh toán dịch vụ thoát nước</v>
      </c>
      <c r="G40" s="526" t="str">
        <f t="shared" si="8"/>
        <v>1111</v>
      </c>
      <c r="H40" s="526" t="str">
        <f t="shared" si="4"/>
        <v>6427</v>
      </c>
      <c r="I40" s="527" t="str">
        <f t="shared" si="5"/>
        <v/>
      </c>
      <c r="J40" s="527">
        <f t="shared" si="6"/>
        <v>39000</v>
      </c>
      <c r="K40" s="528">
        <f>IF(SUM(I40:J40)=0,0,$K$15+SUM($I$16:I40)-SUM($J$16:J40))</f>
        <v>781849079</v>
      </c>
      <c r="L40" s="526"/>
      <c r="M40" s="543">
        <f t="array" ref="M40">IFERROR(SMALL(IF((tkno=$G$15)+(tkco=$G$15),ROW(tkno)-6),ROWS($M$15:M39)),"")</f>
        <v>27</v>
      </c>
      <c r="N40" s="529" t="str">
        <f t="shared" si="9"/>
        <v>x</v>
      </c>
    </row>
    <row r="41" spans="2:14" ht="16.899999999999999" hidden="1" customHeight="1" x14ac:dyDescent="0.25">
      <c r="B41" s="524">
        <f t="shared" si="7"/>
        <v>44295</v>
      </c>
      <c r="C41" s="524">
        <f t="shared" si="0"/>
        <v>44295</v>
      </c>
      <c r="D41" s="525" t="str">
        <f t="shared" si="1"/>
        <v/>
      </c>
      <c r="E41" s="525">
        <f t="shared" si="2"/>
        <v>0</v>
      </c>
      <c r="F41" s="526" t="str">
        <f t="shared" si="3"/>
        <v>Chi tiền đổ mực, sửa chữa máy in</v>
      </c>
      <c r="G41" s="526" t="str">
        <f t="shared" si="8"/>
        <v>1111</v>
      </c>
      <c r="H41" s="526" t="str">
        <f t="shared" si="4"/>
        <v>6423</v>
      </c>
      <c r="I41" s="527" t="str">
        <f t="shared" si="5"/>
        <v/>
      </c>
      <c r="J41" s="527">
        <f t="shared" si="6"/>
        <v>1372727</v>
      </c>
      <c r="K41" s="528">
        <f>IF(SUM(I41:J41)=0,0,$K$15+SUM($I$16:I41)-SUM($J$16:J41))</f>
        <v>780476352</v>
      </c>
      <c r="L41" s="526"/>
      <c r="M41" s="543">
        <f t="array" ref="M41">IFERROR(SMALL(IF((tkno=$G$15)+(tkco=$G$15),ROW(tkno)-6),ROWS($M$15:M40)),"")</f>
        <v>28</v>
      </c>
      <c r="N41" s="529" t="str">
        <f t="shared" si="9"/>
        <v>x</v>
      </c>
    </row>
    <row r="42" spans="2:14" ht="17.649999999999999" hidden="1" customHeight="1" x14ac:dyDescent="0.25">
      <c r="B42" s="524">
        <f t="shared" si="7"/>
        <v>44316</v>
      </c>
      <c r="C42" s="524">
        <f t="shared" si="0"/>
        <v>44316</v>
      </c>
      <c r="D42" s="525" t="str">
        <f t="shared" si="1"/>
        <v/>
      </c>
      <c r="E42" s="525">
        <f t="shared" si="2"/>
        <v>0</v>
      </c>
      <c r="F42" s="526" t="str">
        <f t="shared" si="3"/>
        <v>chi mua vpp</v>
      </c>
      <c r="G42" s="526" t="str">
        <f t="shared" si="8"/>
        <v>1111</v>
      </c>
      <c r="H42" s="526" t="str">
        <f t="shared" si="4"/>
        <v>6423</v>
      </c>
      <c r="I42" s="527" t="str">
        <f t="shared" si="5"/>
        <v/>
      </c>
      <c r="J42" s="527">
        <f t="shared" si="6"/>
        <v>3745000</v>
      </c>
      <c r="K42" s="528">
        <f>IF(SUM(I42:J42)=0,0,$K$15+SUM($I$16:I42)-SUM($J$16:J42))</f>
        <v>776731352</v>
      </c>
      <c r="L42" s="526"/>
      <c r="M42" s="543">
        <f t="array" ref="M42">IFERROR(SMALL(IF((tkno=$G$15)+(tkco=$G$15),ROW(tkno)-6),ROWS($M$15:M41)),"")</f>
        <v>29</v>
      </c>
      <c r="N42" s="529" t="str">
        <f t="shared" si="9"/>
        <v>x</v>
      </c>
    </row>
    <row r="43" spans="2:14" ht="17.649999999999999" hidden="1" customHeight="1" x14ac:dyDescent="0.25">
      <c r="B43" s="524" t="str">
        <f t="shared" si="7"/>
        <v/>
      </c>
      <c r="C43" s="524" t="str">
        <f t="shared" si="0"/>
        <v/>
      </c>
      <c r="D43" s="525" t="str">
        <f t="shared" si="1"/>
        <v/>
      </c>
      <c r="E43" s="525" t="str">
        <f t="shared" si="2"/>
        <v/>
      </c>
      <c r="F43" s="526" t="str">
        <f t="shared" si="3"/>
        <v/>
      </c>
      <c r="G43" s="526" t="str">
        <f t="shared" si="8"/>
        <v/>
      </c>
      <c r="H43" s="526" t="str">
        <f t="shared" si="4"/>
        <v/>
      </c>
      <c r="I43" s="527" t="str">
        <f t="shared" si="5"/>
        <v/>
      </c>
      <c r="J43" s="527" t="str">
        <f t="shared" si="6"/>
        <v/>
      </c>
      <c r="K43" s="528">
        <f>IF(SUM(I43:J43)=0,0,$K$15+SUM($I$16:I43)-SUM($J$16:J43))</f>
        <v>0</v>
      </c>
      <c r="L43" s="526"/>
      <c r="M43" s="543" t="str">
        <f t="array" ref="M43">IFERROR(SMALL(IF((tkno=$G$15)+(tkco=$G$15),ROW(tkno)-6),ROWS($M$15:M42)),"")</f>
        <v/>
      </c>
      <c r="N43" s="529" t="str">
        <f t="shared" si="9"/>
        <v/>
      </c>
    </row>
    <row r="44" spans="2:14" ht="16.899999999999999" hidden="1" customHeight="1" x14ac:dyDescent="0.25">
      <c r="B44" s="524" t="str">
        <f t="shared" si="7"/>
        <v/>
      </c>
      <c r="C44" s="524" t="str">
        <f t="shared" si="0"/>
        <v/>
      </c>
      <c r="D44" s="525" t="str">
        <f t="shared" si="1"/>
        <v/>
      </c>
      <c r="E44" s="525" t="str">
        <f t="shared" si="2"/>
        <v/>
      </c>
      <c r="F44" s="526" t="str">
        <f t="shared" si="3"/>
        <v/>
      </c>
      <c r="G44" s="526" t="str">
        <f t="shared" si="8"/>
        <v/>
      </c>
      <c r="H44" s="526" t="str">
        <f t="shared" si="4"/>
        <v/>
      </c>
      <c r="I44" s="527" t="str">
        <f t="shared" si="5"/>
        <v/>
      </c>
      <c r="J44" s="527" t="str">
        <f t="shared" si="6"/>
        <v/>
      </c>
      <c r="K44" s="528">
        <f>IF(SUM(I44:J44)=0,0,$K$15+SUM($I$16:I44)-SUM($J$16:J44))</f>
        <v>0</v>
      </c>
      <c r="L44" s="526"/>
      <c r="M44" s="543" t="str">
        <f t="array" ref="M44">IFERROR(SMALL(IF((tkno=$G$15)+(tkco=$G$15),ROW(tkno)-6),ROWS($M$15:M43)),"")</f>
        <v/>
      </c>
      <c r="N44" s="529" t="str">
        <f t="shared" si="9"/>
        <v/>
      </c>
    </row>
    <row r="45" spans="2:14" ht="17.649999999999999" hidden="1" customHeight="1" x14ac:dyDescent="0.25">
      <c r="B45" s="524" t="str">
        <f t="shared" si="7"/>
        <v/>
      </c>
      <c r="C45" s="524" t="str">
        <f t="shared" si="0"/>
        <v/>
      </c>
      <c r="D45" s="525" t="str">
        <f t="shared" si="1"/>
        <v/>
      </c>
      <c r="E45" s="525" t="str">
        <f t="shared" si="2"/>
        <v/>
      </c>
      <c r="F45" s="526" t="str">
        <f t="shared" si="3"/>
        <v/>
      </c>
      <c r="G45" s="526" t="str">
        <f t="shared" si="8"/>
        <v/>
      </c>
      <c r="H45" s="526" t="str">
        <f t="shared" si="4"/>
        <v/>
      </c>
      <c r="I45" s="527" t="str">
        <f t="shared" si="5"/>
        <v/>
      </c>
      <c r="J45" s="527" t="str">
        <f t="shared" si="6"/>
        <v/>
      </c>
      <c r="K45" s="528">
        <f>IF(SUM(I45:J45)=0,0,$K$15+SUM($I$16:I45)-SUM($J$16:J45))</f>
        <v>0</v>
      </c>
      <c r="L45" s="526"/>
      <c r="M45" s="543" t="str">
        <f t="array" ref="M45">IFERROR(SMALL(IF((tkno=$G$15)+(tkco=$G$15),ROW(tkno)-6),ROWS($M$15:M44)),"")</f>
        <v/>
      </c>
      <c r="N45" s="529" t="str">
        <f t="shared" si="9"/>
        <v/>
      </c>
    </row>
    <row r="46" spans="2:14" ht="16.899999999999999" hidden="1" customHeight="1" x14ac:dyDescent="0.25">
      <c r="B46" s="524" t="str">
        <f t="shared" si="7"/>
        <v/>
      </c>
      <c r="C46" s="524" t="str">
        <f t="shared" si="0"/>
        <v/>
      </c>
      <c r="D46" s="525" t="str">
        <f t="shared" si="1"/>
        <v/>
      </c>
      <c r="E46" s="525" t="str">
        <f t="shared" si="2"/>
        <v/>
      </c>
      <c r="F46" s="526" t="str">
        <f t="shared" si="3"/>
        <v/>
      </c>
      <c r="G46" s="526" t="str">
        <f t="shared" si="8"/>
        <v/>
      </c>
      <c r="H46" s="526" t="str">
        <f t="shared" si="4"/>
        <v/>
      </c>
      <c r="I46" s="527" t="str">
        <f t="shared" si="5"/>
        <v/>
      </c>
      <c r="J46" s="527" t="str">
        <f t="shared" si="6"/>
        <v/>
      </c>
      <c r="K46" s="528">
        <f>IF(SUM(I46:J46)=0,0,$K$15+SUM($I$16:I46)-SUM($J$16:J46))</f>
        <v>0</v>
      </c>
      <c r="L46" s="526"/>
      <c r="M46" s="543" t="str">
        <f t="array" ref="M46">IFERROR(SMALL(IF((tkno=$G$15)+(tkco=$G$15),ROW(tkno)-6),ROWS($M$15:M45)),"")</f>
        <v/>
      </c>
      <c r="N46" s="529" t="str">
        <f t="shared" si="9"/>
        <v/>
      </c>
    </row>
    <row r="47" spans="2:14" ht="25.7" hidden="1" customHeight="1" x14ac:dyDescent="0.25">
      <c r="B47" s="524" t="str">
        <f t="shared" si="7"/>
        <v/>
      </c>
      <c r="C47" s="524" t="str">
        <f t="shared" si="0"/>
        <v/>
      </c>
      <c r="D47" s="525" t="str">
        <f t="shared" si="1"/>
        <v/>
      </c>
      <c r="E47" s="525" t="str">
        <f t="shared" si="2"/>
        <v/>
      </c>
      <c r="F47" s="526" t="str">
        <f t="shared" si="3"/>
        <v/>
      </c>
      <c r="G47" s="526" t="str">
        <f t="shared" si="8"/>
        <v/>
      </c>
      <c r="H47" s="526" t="str">
        <f t="shared" si="4"/>
        <v/>
      </c>
      <c r="I47" s="527" t="str">
        <f t="shared" si="5"/>
        <v/>
      </c>
      <c r="J47" s="527" t="str">
        <f t="shared" si="6"/>
        <v/>
      </c>
      <c r="K47" s="528">
        <f>IF(SUM(I47:J47)=0,0,$K$15+SUM($I$16:I47)-SUM($J$16:J47))</f>
        <v>0</v>
      </c>
      <c r="L47" s="526"/>
      <c r="M47" s="543" t="str">
        <f t="array" ref="M47">IFERROR(SMALL(IF((tkno=$G$15)+(tkco=$G$15),ROW(tkno)-6),ROWS($M$15:M46)),"")</f>
        <v/>
      </c>
      <c r="N47" s="529" t="str">
        <f t="shared" si="9"/>
        <v/>
      </c>
    </row>
    <row r="48" spans="2:14" ht="24.95" hidden="1" customHeight="1" x14ac:dyDescent="0.25">
      <c r="B48" s="524" t="str">
        <f t="shared" si="7"/>
        <v/>
      </c>
      <c r="C48" s="524" t="str">
        <f t="shared" ref="C48:C79" si="10">IF($M48="","",INDEX(ngayct,$M48))</f>
        <v/>
      </c>
      <c r="D48" s="525" t="str">
        <f t="shared" ref="D48:D79" si="11">IF($M48="","",IF(INDEX(tkno,$M48)=$G$15,INDEX(soct,$M48),""))</f>
        <v/>
      </c>
      <c r="E48" s="525" t="str">
        <f t="shared" ref="E48:E79" si="12">IF($M48="","",IF(INDEX(tkco,$M48)=$G$15,INDEX(soct,$M48),""))</f>
        <v/>
      </c>
      <c r="F48" s="526" t="str">
        <f t="shared" ref="F48:F79" si="13">IF($M48="","",INDEX(diengiai,$M48))</f>
        <v/>
      </c>
      <c r="G48" s="526" t="str">
        <f t="shared" si="8"/>
        <v/>
      </c>
      <c r="H48" s="526" t="str">
        <f t="shared" ref="H48:H79" si="14">IF($M48="","",IF(INDEX(tkno,$M48)=$G$15,INDEX(tkco,$M48),INDEX(tkno,$M48)))</f>
        <v/>
      </c>
      <c r="I48" s="527" t="str">
        <f t="shared" ref="I48:I79" si="15">IF($M48="","",IF(INDEX(tkno,$M48)=$G$15,INDEX(sotien,$M48),""))</f>
        <v/>
      </c>
      <c r="J48" s="527" t="str">
        <f t="shared" ref="J48:J79" si="16">IF($M48="","",IF(INDEX(tkco,$M48)=$G$15,INDEX(sotien,$M48),""))</f>
        <v/>
      </c>
      <c r="K48" s="528">
        <f>IF(SUM(I48:J48)=0,0,$K$15+SUM($I$16:I48)-SUM($J$16:J48))</f>
        <v>0</v>
      </c>
      <c r="L48" s="526"/>
      <c r="M48" s="543" t="str">
        <f t="array" ref="M48">IFERROR(SMALL(IF((tkno=$G$15)+(tkco=$G$15),ROW(tkno)-6),ROWS($M$15:M47)),"")</f>
        <v/>
      </c>
      <c r="N48" s="529" t="str">
        <f t="shared" si="9"/>
        <v/>
      </c>
    </row>
    <row r="49" spans="2:14" ht="24.95" hidden="1" customHeight="1" x14ac:dyDescent="0.25">
      <c r="B49" s="524" t="str">
        <f t="shared" ref="B49:B80" si="17">IF(M49="","",INDEX(ngaygs,M49))</f>
        <v/>
      </c>
      <c r="C49" s="524" t="str">
        <f t="shared" si="10"/>
        <v/>
      </c>
      <c r="D49" s="525" t="str">
        <f t="shared" si="11"/>
        <v/>
      </c>
      <c r="E49" s="525" t="str">
        <f t="shared" si="12"/>
        <v/>
      </c>
      <c r="F49" s="526" t="str">
        <f t="shared" si="13"/>
        <v/>
      </c>
      <c r="G49" s="526" t="str">
        <f t="shared" si="8"/>
        <v/>
      </c>
      <c r="H49" s="526" t="str">
        <f t="shared" si="14"/>
        <v/>
      </c>
      <c r="I49" s="527" t="str">
        <f t="shared" si="15"/>
        <v/>
      </c>
      <c r="J49" s="527" t="str">
        <f t="shared" si="16"/>
        <v/>
      </c>
      <c r="K49" s="528">
        <f>IF(SUM(I49:J49)=0,0,$K$15+SUM($I$16:I49)-SUM($J$16:J49))</f>
        <v>0</v>
      </c>
      <c r="L49" s="526"/>
      <c r="M49" s="543" t="str">
        <f t="array" ref="M49">IFERROR(SMALL(IF((tkno=$G$15)+(tkco=$G$15),ROW(tkno)-6),ROWS($M$15:M48)),"")</f>
        <v/>
      </c>
      <c r="N49" s="529" t="str">
        <f t="shared" si="9"/>
        <v/>
      </c>
    </row>
    <row r="50" spans="2:14" ht="25.7" hidden="1" customHeight="1" x14ac:dyDescent="0.25">
      <c r="B50" s="524" t="str">
        <f t="shared" si="17"/>
        <v/>
      </c>
      <c r="C50" s="524" t="str">
        <f t="shared" si="10"/>
        <v/>
      </c>
      <c r="D50" s="525" t="str">
        <f t="shared" si="11"/>
        <v/>
      </c>
      <c r="E50" s="525" t="str">
        <f t="shared" si="12"/>
        <v/>
      </c>
      <c r="F50" s="526" t="str">
        <f t="shared" si="13"/>
        <v/>
      </c>
      <c r="G50" s="526" t="str">
        <f t="shared" si="8"/>
        <v/>
      </c>
      <c r="H50" s="526" t="str">
        <f t="shared" si="14"/>
        <v/>
      </c>
      <c r="I50" s="527" t="str">
        <f t="shared" si="15"/>
        <v/>
      </c>
      <c r="J50" s="527" t="str">
        <f t="shared" si="16"/>
        <v/>
      </c>
      <c r="K50" s="528">
        <f>IF(SUM(I50:J50)=0,0,$K$15+SUM($I$16:I50)-SUM($J$16:J50))</f>
        <v>0</v>
      </c>
      <c r="L50" s="526"/>
      <c r="M50" s="543" t="str">
        <f t="array" ref="M50">IFERROR(SMALL(IF((tkno=$G$15)+(tkco=$G$15),ROW(tkno)-6),ROWS($M$15:M49)),"")</f>
        <v/>
      </c>
      <c r="N50" s="529" t="str">
        <f t="shared" si="9"/>
        <v/>
      </c>
    </row>
    <row r="51" spans="2:14" ht="16.899999999999999" hidden="1" customHeight="1" x14ac:dyDescent="0.25">
      <c r="B51" s="524" t="str">
        <f t="shared" si="17"/>
        <v/>
      </c>
      <c r="C51" s="524" t="str">
        <f t="shared" si="10"/>
        <v/>
      </c>
      <c r="D51" s="525" t="str">
        <f t="shared" si="11"/>
        <v/>
      </c>
      <c r="E51" s="525" t="str">
        <f t="shared" si="12"/>
        <v/>
      </c>
      <c r="F51" s="526" t="str">
        <f t="shared" si="13"/>
        <v/>
      </c>
      <c r="G51" s="526" t="str">
        <f t="shared" si="8"/>
        <v/>
      </c>
      <c r="H51" s="526" t="str">
        <f t="shared" si="14"/>
        <v/>
      </c>
      <c r="I51" s="527" t="str">
        <f t="shared" si="15"/>
        <v/>
      </c>
      <c r="J51" s="527" t="str">
        <f t="shared" si="16"/>
        <v/>
      </c>
      <c r="K51" s="528">
        <f>IF(SUM(I51:J51)=0,0,$K$15+SUM($I$16:I51)-SUM($J$16:J51))</f>
        <v>0</v>
      </c>
      <c r="L51" s="526"/>
      <c r="M51" s="543" t="str">
        <f t="array" ref="M51">IFERROR(SMALL(IF((tkno=$G$15)+(tkco=$G$15),ROW(tkno)-6),ROWS($M$15:M50)),"")</f>
        <v/>
      </c>
      <c r="N51" s="529" t="str">
        <f t="shared" si="9"/>
        <v/>
      </c>
    </row>
    <row r="52" spans="2:14" ht="25.7" hidden="1" customHeight="1" x14ac:dyDescent="0.25">
      <c r="B52" s="524" t="str">
        <f t="shared" si="17"/>
        <v/>
      </c>
      <c r="C52" s="524" t="str">
        <f t="shared" si="10"/>
        <v/>
      </c>
      <c r="D52" s="525" t="str">
        <f t="shared" si="11"/>
        <v/>
      </c>
      <c r="E52" s="525" t="str">
        <f t="shared" si="12"/>
        <v/>
      </c>
      <c r="F52" s="526" t="str">
        <f t="shared" si="13"/>
        <v/>
      </c>
      <c r="G52" s="526" t="str">
        <f t="shared" si="8"/>
        <v/>
      </c>
      <c r="H52" s="526" t="str">
        <f t="shared" si="14"/>
        <v/>
      </c>
      <c r="I52" s="527" t="str">
        <f t="shared" si="15"/>
        <v/>
      </c>
      <c r="J52" s="527" t="str">
        <f t="shared" si="16"/>
        <v/>
      </c>
      <c r="K52" s="528">
        <f>IF(SUM(I52:J52)=0,0,$K$15+SUM($I$16:I52)-SUM($J$16:J52))</f>
        <v>0</v>
      </c>
      <c r="L52" s="526"/>
      <c r="M52" s="543" t="str">
        <f t="array" ref="M52">IFERROR(SMALL(IF((tkno=$G$15)+(tkco=$G$15),ROW(tkno)-6),ROWS($M$15:M51)),"")</f>
        <v/>
      </c>
      <c r="N52" s="529" t="str">
        <f t="shared" si="9"/>
        <v/>
      </c>
    </row>
    <row r="53" spans="2:14" ht="24.95" hidden="1" customHeight="1" x14ac:dyDescent="0.25">
      <c r="B53" s="524" t="str">
        <f t="shared" si="17"/>
        <v/>
      </c>
      <c r="C53" s="524" t="str">
        <f t="shared" si="10"/>
        <v/>
      </c>
      <c r="D53" s="525" t="str">
        <f t="shared" si="11"/>
        <v/>
      </c>
      <c r="E53" s="525" t="str">
        <f t="shared" si="12"/>
        <v/>
      </c>
      <c r="F53" s="526" t="str">
        <f t="shared" si="13"/>
        <v/>
      </c>
      <c r="G53" s="526" t="str">
        <f t="shared" si="8"/>
        <v/>
      </c>
      <c r="H53" s="526" t="str">
        <f t="shared" si="14"/>
        <v/>
      </c>
      <c r="I53" s="527" t="str">
        <f t="shared" si="15"/>
        <v/>
      </c>
      <c r="J53" s="527" t="str">
        <f t="shared" si="16"/>
        <v/>
      </c>
      <c r="K53" s="528">
        <f>IF(SUM(I53:J53)=0,0,$K$15+SUM($I$16:I53)-SUM($J$16:J53))</f>
        <v>0</v>
      </c>
      <c r="L53" s="526"/>
      <c r="M53" s="543" t="str">
        <f t="array" ref="M53">IFERROR(SMALL(IF((tkno=$G$15)+(tkco=$G$15),ROW(tkno)-6),ROWS($M$15:M52)),"")</f>
        <v/>
      </c>
      <c r="N53" s="529" t="str">
        <f t="shared" si="9"/>
        <v/>
      </c>
    </row>
    <row r="54" spans="2:14" ht="24.95" hidden="1" customHeight="1" x14ac:dyDescent="0.25">
      <c r="B54" s="524" t="str">
        <f t="shared" si="17"/>
        <v/>
      </c>
      <c r="C54" s="524" t="str">
        <f t="shared" si="10"/>
        <v/>
      </c>
      <c r="D54" s="525" t="str">
        <f t="shared" si="11"/>
        <v/>
      </c>
      <c r="E54" s="525" t="str">
        <f t="shared" si="12"/>
        <v/>
      </c>
      <c r="F54" s="526" t="str">
        <f t="shared" si="13"/>
        <v/>
      </c>
      <c r="G54" s="526" t="str">
        <f t="shared" si="8"/>
        <v/>
      </c>
      <c r="H54" s="526" t="str">
        <f t="shared" si="14"/>
        <v/>
      </c>
      <c r="I54" s="527" t="str">
        <f t="shared" si="15"/>
        <v/>
      </c>
      <c r="J54" s="527" t="str">
        <f t="shared" si="16"/>
        <v/>
      </c>
      <c r="K54" s="528">
        <f>IF(SUM(I54:J54)=0,0,$K$15+SUM($I$16:I54)-SUM($J$16:J54))</f>
        <v>0</v>
      </c>
      <c r="L54" s="526"/>
      <c r="M54" s="543" t="str">
        <f t="array" ref="M54">IFERROR(SMALL(IF((tkno=$G$15)+(tkco=$G$15),ROW(tkno)-6),ROWS($M$15:M53)),"")</f>
        <v/>
      </c>
      <c r="N54" s="529" t="str">
        <f t="shared" si="9"/>
        <v/>
      </c>
    </row>
    <row r="55" spans="2:14" ht="17.649999999999999" hidden="1" customHeight="1" x14ac:dyDescent="0.25">
      <c r="B55" s="524" t="str">
        <f t="shared" si="17"/>
        <v/>
      </c>
      <c r="C55" s="524" t="str">
        <f t="shared" si="10"/>
        <v/>
      </c>
      <c r="D55" s="525" t="str">
        <f t="shared" si="11"/>
        <v/>
      </c>
      <c r="E55" s="525" t="str">
        <f t="shared" si="12"/>
        <v/>
      </c>
      <c r="F55" s="526" t="str">
        <f t="shared" si="13"/>
        <v/>
      </c>
      <c r="G55" s="526" t="str">
        <f t="shared" si="8"/>
        <v/>
      </c>
      <c r="H55" s="526" t="str">
        <f t="shared" si="14"/>
        <v/>
      </c>
      <c r="I55" s="527" t="str">
        <f t="shared" si="15"/>
        <v/>
      </c>
      <c r="J55" s="527" t="str">
        <f t="shared" si="16"/>
        <v/>
      </c>
      <c r="K55" s="528">
        <f>IF(SUM(I55:J55)=0,0,$K$15+SUM($I$16:I55)-SUM($J$16:J55))</f>
        <v>0</v>
      </c>
      <c r="L55" s="526"/>
      <c r="M55" s="543" t="str">
        <f t="array" ref="M55">IFERROR(SMALL(IF((tkno=$G$15)+(tkco=$G$15),ROW(tkno)-6),ROWS($M$15:M54)),"")</f>
        <v/>
      </c>
      <c r="N55" s="529" t="str">
        <f t="shared" si="9"/>
        <v/>
      </c>
    </row>
    <row r="56" spans="2:14" ht="16.899999999999999" hidden="1" customHeight="1" x14ac:dyDescent="0.25">
      <c r="B56" s="524" t="str">
        <f t="shared" si="17"/>
        <v/>
      </c>
      <c r="C56" s="524" t="str">
        <f t="shared" si="10"/>
        <v/>
      </c>
      <c r="D56" s="525" t="str">
        <f t="shared" si="11"/>
        <v/>
      </c>
      <c r="E56" s="525" t="str">
        <f t="shared" si="12"/>
        <v/>
      </c>
      <c r="F56" s="526" t="str">
        <f t="shared" si="13"/>
        <v/>
      </c>
      <c r="G56" s="526" t="str">
        <f t="shared" si="8"/>
        <v/>
      </c>
      <c r="H56" s="526" t="str">
        <f t="shared" si="14"/>
        <v/>
      </c>
      <c r="I56" s="527" t="str">
        <f t="shared" si="15"/>
        <v/>
      </c>
      <c r="J56" s="527" t="str">
        <f t="shared" si="16"/>
        <v/>
      </c>
      <c r="K56" s="528">
        <f>IF(SUM(I56:J56)=0,0,$K$15+SUM($I$16:I56)-SUM($J$16:J56))</f>
        <v>0</v>
      </c>
      <c r="L56" s="526"/>
      <c r="M56" s="543" t="str">
        <f t="array" ref="M56">IFERROR(SMALL(IF((tkno=$G$15)+(tkco=$G$15),ROW(tkno)-6),ROWS($M$15:M55)),"")</f>
        <v/>
      </c>
      <c r="N56" s="529" t="str">
        <f t="shared" si="9"/>
        <v/>
      </c>
    </row>
    <row r="57" spans="2:14" ht="17.649999999999999" hidden="1" customHeight="1" x14ac:dyDescent="0.25">
      <c r="B57" s="524" t="str">
        <f t="shared" si="17"/>
        <v/>
      </c>
      <c r="C57" s="524" t="str">
        <f t="shared" si="10"/>
        <v/>
      </c>
      <c r="D57" s="525" t="str">
        <f t="shared" si="11"/>
        <v/>
      </c>
      <c r="E57" s="525" t="str">
        <f t="shared" si="12"/>
        <v/>
      </c>
      <c r="F57" s="526" t="str">
        <f t="shared" si="13"/>
        <v/>
      </c>
      <c r="G57" s="526" t="str">
        <f t="shared" si="8"/>
        <v/>
      </c>
      <c r="H57" s="526" t="str">
        <f t="shared" si="14"/>
        <v/>
      </c>
      <c r="I57" s="527" t="str">
        <f t="shared" si="15"/>
        <v/>
      </c>
      <c r="J57" s="527" t="str">
        <f t="shared" si="16"/>
        <v/>
      </c>
      <c r="K57" s="528">
        <f>IF(SUM(I57:J57)=0,0,$K$15+SUM($I$16:I57)-SUM($J$16:J57))</f>
        <v>0</v>
      </c>
      <c r="L57" s="526"/>
      <c r="M57" s="543" t="str">
        <f t="array" ref="M57">IFERROR(SMALL(IF((tkno=$G$15)+(tkco=$G$15),ROW(tkno)-6),ROWS($M$15:M56)),"")</f>
        <v/>
      </c>
      <c r="N57" s="529" t="str">
        <f t="shared" si="9"/>
        <v/>
      </c>
    </row>
    <row r="58" spans="2:14" ht="17.649999999999999" hidden="1" customHeight="1" x14ac:dyDescent="0.25">
      <c r="B58" s="524" t="str">
        <f t="shared" si="17"/>
        <v/>
      </c>
      <c r="C58" s="524" t="str">
        <f t="shared" si="10"/>
        <v/>
      </c>
      <c r="D58" s="525" t="str">
        <f t="shared" si="11"/>
        <v/>
      </c>
      <c r="E58" s="525" t="str">
        <f t="shared" si="12"/>
        <v/>
      </c>
      <c r="F58" s="526" t="str">
        <f t="shared" si="13"/>
        <v/>
      </c>
      <c r="G58" s="526" t="str">
        <f t="shared" si="8"/>
        <v/>
      </c>
      <c r="H58" s="526" t="str">
        <f t="shared" si="14"/>
        <v/>
      </c>
      <c r="I58" s="527" t="str">
        <f t="shared" si="15"/>
        <v/>
      </c>
      <c r="J58" s="527" t="str">
        <f t="shared" si="16"/>
        <v/>
      </c>
      <c r="K58" s="528">
        <f>IF(SUM(I58:J58)=0,0,$K$15+SUM($I$16:I58)-SUM($J$16:J58))</f>
        <v>0</v>
      </c>
      <c r="L58" s="526"/>
      <c r="M58" s="543" t="str">
        <f t="array" ref="M58">IFERROR(SMALL(IF((tkno=$G$15)+(tkco=$G$15),ROW(tkno)-6),ROWS($M$15:M57)),"")</f>
        <v/>
      </c>
      <c r="N58" s="529" t="str">
        <f t="shared" si="9"/>
        <v/>
      </c>
    </row>
    <row r="59" spans="2:14" ht="16.899999999999999" hidden="1" customHeight="1" x14ac:dyDescent="0.25">
      <c r="B59" s="524" t="str">
        <f t="shared" si="17"/>
        <v/>
      </c>
      <c r="C59" s="524" t="str">
        <f t="shared" si="10"/>
        <v/>
      </c>
      <c r="D59" s="525" t="str">
        <f t="shared" si="11"/>
        <v/>
      </c>
      <c r="E59" s="525" t="str">
        <f t="shared" si="12"/>
        <v/>
      </c>
      <c r="F59" s="526" t="str">
        <f t="shared" si="13"/>
        <v/>
      </c>
      <c r="G59" s="526" t="str">
        <f t="shared" si="8"/>
        <v/>
      </c>
      <c r="H59" s="526" t="str">
        <f t="shared" si="14"/>
        <v/>
      </c>
      <c r="I59" s="527" t="str">
        <f t="shared" si="15"/>
        <v/>
      </c>
      <c r="J59" s="527" t="str">
        <f t="shared" si="16"/>
        <v/>
      </c>
      <c r="K59" s="528">
        <f>IF(SUM(I59:J59)=0,0,$K$15+SUM($I$16:I59)-SUM($J$16:J59))</f>
        <v>0</v>
      </c>
      <c r="L59" s="526"/>
      <c r="M59" s="543" t="str">
        <f t="array" ref="M59">IFERROR(SMALL(IF((tkno=$G$15)+(tkco=$G$15),ROW(tkno)-6),ROWS($M$15:M58)),"")</f>
        <v/>
      </c>
      <c r="N59" s="529" t="str">
        <f t="shared" si="9"/>
        <v/>
      </c>
    </row>
    <row r="60" spans="2:14" ht="24.95" hidden="1" customHeight="1" x14ac:dyDescent="0.25">
      <c r="B60" s="524" t="str">
        <f t="shared" si="17"/>
        <v/>
      </c>
      <c r="C60" s="524" t="str">
        <f t="shared" si="10"/>
        <v/>
      </c>
      <c r="D60" s="525" t="str">
        <f t="shared" si="11"/>
        <v/>
      </c>
      <c r="E60" s="525" t="str">
        <f t="shared" si="12"/>
        <v/>
      </c>
      <c r="F60" s="526" t="str">
        <f t="shared" si="13"/>
        <v/>
      </c>
      <c r="G60" s="526" t="str">
        <f t="shared" si="8"/>
        <v/>
      </c>
      <c r="H60" s="526" t="str">
        <f t="shared" si="14"/>
        <v/>
      </c>
      <c r="I60" s="527" t="str">
        <f t="shared" si="15"/>
        <v/>
      </c>
      <c r="J60" s="527" t="str">
        <f t="shared" si="16"/>
        <v/>
      </c>
      <c r="K60" s="528">
        <f>IF(SUM(I60:J60)=0,0,$K$15+SUM($I$16:I60)-SUM($J$16:J60))</f>
        <v>0</v>
      </c>
      <c r="L60" s="526"/>
      <c r="M60" s="543" t="str">
        <f t="array" ref="M60">IFERROR(SMALL(IF((tkno=$G$15)+(tkco=$G$15),ROW(tkno)-6),ROWS($M$15:M59)),"")</f>
        <v/>
      </c>
      <c r="N60" s="529" t="str">
        <f t="shared" si="9"/>
        <v/>
      </c>
    </row>
    <row r="61" spans="2:14" ht="17.649999999999999" hidden="1" customHeight="1" x14ac:dyDescent="0.25">
      <c r="B61" s="524" t="str">
        <f t="shared" si="17"/>
        <v/>
      </c>
      <c r="C61" s="524" t="str">
        <f t="shared" si="10"/>
        <v/>
      </c>
      <c r="D61" s="525" t="str">
        <f t="shared" si="11"/>
        <v/>
      </c>
      <c r="E61" s="525" t="str">
        <f t="shared" si="12"/>
        <v/>
      </c>
      <c r="F61" s="526" t="str">
        <f t="shared" si="13"/>
        <v/>
      </c>
      <c r="G61" s="526" t="str">
        <f t="shared" si="8"/>
        <v/>
      </c>
      <c r="H61" s="526" t="str">
        <f t="shared" si="14"/>
        <v/>
      </c>
      <c r="I61" s="527" t="str">
        <f t="shared" si="15"/>
        <v/>
      </c>
      <c r="J61" s="527" t="str">
        <f t="shared" si="16"/>
        <v/>
      </c>
      <c r="K61" s="528">
        <f>IF(SUM(I61:J61)=0,0,$K$15+SUM($I$16:I61)-SUM($J$16:J61))</f>
        <v>0</v>
      </c>
      <c r="L61" s="526"/>
      <c r="M61" s="543" t="str">
        <f t="array" ref="M61">IFERROR(SMALL(IF((tkno=$G$15)+(tkco=$G$15),ROW(tkno)-6),ROWS($M$15:M60)),"")</f>
        <v/>
      </c>
      <c r="N61" s="529" t="str">
        <f t="shared" si="9"/>
        <v/>
      </c>
    </row>
    <row r="62" spans="2:14" ht="17.649999999999999" hidden="1" customHeight="1" x14ac:dyDescent="0.25">
      <c r="B62" s="524" t="str">
        <f t="shared" si="17"/>
        <v/>
      </c>
      <c r="C62" s="524" t="str">
        <f t="shared" si="10"/>
        <v/>
      </c>
      <c r="D62" s="525" t="str">
        <f t="shared" si="11"/>
        <v/>
      </c>
      <c r="E62" s="525" t="str">
        <f t="shared" si="12"/>
        <v/>
      </c>
      <c r="F62" s="526" t="str">
        <f t="shared" si="13"/>
        <v/>
      </c>
      <c r="G62" s="526" t="str">
        <f t="shared" si="8"/>
        <v/>
      </c>
      <c r="H62" s="526" t="str">
        <f t="shared" si="14"/>
        <v/>
      </c>
      <c r="I62" s="527" t="str">
        <f t="shared" si="15"/>
        <v/>
      </c>
      <c r="J62" s="527" t="str">
        <f t="shared" si="16"/>
        <v/>
      </c>
      <c r="K62" s="528">
        <f>IF(SUM(I62:J62)=0,0,$K$15+SUM($I$16:I62)-SUM($J$16:J62))</f>
        <v>0</v>
      </c>
      <c r="L62" s="526"/>
      <c r="M62" s="543" t="str">
        <f t="array" ref="M62">IFERROR(SMALL(IF((tkno=$G$15)+(tkco=$G$15),ROW(tkno)-6),ROWS($M$15:M61)),"")</f>
        <v/>
      </c>
      <c r="N62" s="529" t="str">
        <f t="shared" si="9"/>
        <v/>
      </c>
    </row>
    <row r="63" spans="2:14" ht="16.899999999999999" hidden="1" customHeight="1" x14ac:dyDescent="0.25">
      <c r="B63" s="524" t="str">
        <f t="shared" si="17"/>
        <v/>
      </c>
      <c r="C63" s="524" t="str">
        <f t="shared" si="10"/>
        <v/>
      </c>
      <c r="D63" s="525" t="str">
        <f t="shared" si="11"/>
        <v/>
      </c>
      <c r="E63" s="525" t="str">
        <f t="shared" si="12"/>
        <v/>
      </c>
      <c r="F63" s="526" t="str">
        <f t="shared" si="13"/>
        <v/>
      </c>
      <c r="G63" s="526" t="str">
        <f t="shared" si="8"/>
        <v/>
      </c>
      <c r="H63" s="526" t="str">
        <f t="shared" si="14"/>
        <v/>
      </c>
      <c r="I63" s="527" t="str">
        <f t="shared" si="15"/>
        <v/>
      </c>
      <c r="J63" s="527" t="str">
        <f t="shared" si="16"/>
        <v/>
      </c>
      <c r="K63" s="528">
        <f>IF(SUM(I63:J63)=0,0,$K$15+SUM($I$16:I63)-SUM($J$16:J63))</f>
        <v>0</v>
      </c>
      <c r="L63" s="526"/>
      <c r="M63" s="543" t="str">
        <f t="array" ref="M63">IFERROR(SMALL(IF((tkno=$G$15)+(tkco=$G$15),ROW(tkno)-6),ROWS($M$15:M62)),"")</f>
        <v/>
      </c>
      <c r="N63" s="529" t="str">
        <f t="shared" si="9"/>
        <v/>
      </c>
    </row>
    <row r="64" spans="2:14" ht="24.95" hidden="1" customHeight="1" x14ac:dyDescent="0.25">
      <c r="B64" s="524" t="str">
        <f t="shared" si="17"/>
        <v/>
      </c>
      <c r="C64" s="524" t="str">
        <f t="shared" si="10"/>
        <v/>
      </c>
      <c r="D64" s="525" t="str">
        <f t="shared" si="11"/>
        <v/>
      </c>
      <c r="E64" s="525" t="str">
        <f t="shared" si="12"/>
        <v/>
      </c>
      <c r="F64" s="526" t="str">
        <f t="shared" si="13"/>
        <v/>
      </c>
      <c r="G64" s="526" t="str">
        <f t="shared" si="8"/>
        <v/>
      </c>
      <c r="H64" s="526" t="str">
        <f t="shared" si="14"/>
        <v/>
      </c>
      <c r="I64" s="527" t="str">
        <f t="shared" si="15"/>
        <v/>
      </c>
      <c r="J64" s="527" t="str">
        <f t="shared" si="16"/>
        <v/>
      </c>
      <c r="K64" s="528">
        <f>IF(SUM(I64:J64)=0,0,$K$15+SUM($I$16:I64)-SUM($J$16:J64))</f>
        <v>0</v>
      </c>
      <c r="L64" s="526"/>
      <c r="M64" s="543" t="str">
        <f t="array" ref="M64">IFERROR(SMALL(IF((tkno=$G$15)+(tkco=$G$15),ROW(tkno)-6),ROWS($M$15:M63)),"")</f>
        <v/>
      </c>
      <c r="N64" s="529" t="str">
        <f t="shared" si="9"/>
        <v/>
      </c>
    </row>
    <row r="65" spans="2:14" ht="17.649999999999999" hidden="1" customHeight="1" x14ac:dyDescent="0.25">
      <c r="B65" s="524" t="str">
        <f t="shared" si="17"/>
        <v/>
      </c>
      <c r="C65" s="524" t="str">
        <f t="shared" si="10"/>
        <v/>
      </c>
      <c r="D65" s="525" t="str">
        <f t="shared" si="11"/>
        <v/>
      </c>
      <c r="E65" s="525" t="str">
        <f t="shared" si="12"/>
        <v/>
      </c>
      <c r="F65" s="526" t="str">
        <f t="shared" si="13"/>
        <v/>
      </c>
      <c r="G65" s="526" t="str">
        <f t="shared" si="8"/>
        <v/>
      </c>
      <c r="H65" s="526" t="str">
        <f t="shared" si="14"/>
        <v/>
      </c>
      <c r="I65" s="527" t="str">
        <f t="shared" si="15"/>
        <v/>
      </c>
      <c r="J65" s="527" t="str">
        <f t="shared" si="16"/>
        <v/>
      </c>
      <c r="K65" s="528">
        <f>IF(SUM(I65:J65)=0,0,$K$15+SUM($I$16:I65)-SUM($J$16:J65))</f>
        <v>0</v>
      </c>
      <c r="L65" s="526"/>
      <c r="M65" s="543" t="str">
        <f t="array" ref="M65">IFERROR(SMALL(IF((tkno=$G$15)+(tkco=$G$15),ROW(tkno)-6),ROWS($M$15:M64)),"")</f>
        <v/>
      </c>
      <c r="N65" s="529" t="str">
        <f t="shared" si="9"/>
        <v/>
      </c>
    </row>
    <row r="66" spans="2:14" ht="24.95" hidden="1" customHeight="1" x14ac:dyDescent="0.25">
      <c r="B66" s="524" t="str">
        <f t="shared" si="17"/>
        <v/>
      </c>
      <c r="C66" s="524" t="str">
        <f t="shared" si="10"/>
        <v/>
      </c>
      <c r="D66" s="525" t="str">
        <f t="shared" si="11"/>
        <v/>
      </c>
      <c r="E66" s="525" t="str">
        <f t="shared" si="12"/>
        <v/>
      </c>
      <c r="F66" s="526" t="str">
        <f t="shared" si="13"/>
        <v/>
      </c>
      <c r="G66" s="526" t="str">
        <f t="shared" si="8"/>
        <v/>
      </c>
      <c r="H66" s="526" t="str">
        <f t="shared" si="14"/>
        <v/>
      </c>
      <c r="I66" s="527" t="str">
        <f t="shared" si="15"/>
        <v/>
      </c>
      <c r="J66" s="527" t="str">
        <f t="shared" si="16"/>
        <v/>
      </c>
      <c r="K66" s="528">
        <f>IF(SUM(I66:J66)=0,0,$K$15+SUM($I$16:I66)-SUM($J$16:J66))</f>
        <v>0</v>
      </c>
      <c r="L66" s="526"/>
      <c r="M66" s="543" t="str">
        <f t="array" ref="M66">IFERROR(SMALL(IF((tkno=$G$15)+(tkco=$G$15),ROW(tkno)-6),ROWS($M$15:M65)),"")</f>
        <v/>
      </c>
      <c r="N66" s="529" t="str">
        <f t="shared" si="9"/>
        <v/>
      </c>
    </row>
    <row r="67" spans="2:14" ht="17.649999999999999" hidden="1" customHeight="1" x14ac:dyDescent="0.25">
      <c r="B67" s="524" t="str">
        <f t="shared" si="17"/>
        <v/>
      </c>
      <c r="C67" s="524" t="str">
        <f t="shared" si="10"/>
        <v/>
      </c>
      <c r="D67" s="525" t="str">
        <f t="shared" si="11"/>
        <v/>
      </c>
      <c r="E67" s="525" t="str">
        <f t="shared" si="12"/>
        <v/>
      </c>
      <c r="F67" s="526" t="str">
        <f t="shared" si="13"/>
        <v/>
      </c>
      <c r="G67" s="526" t="str">
        <f t="shared" si="8"/>
        <v/>
      </c>
      <c r="H67" s="526" t="str">
        <f t="shared" si="14"/>
        <v/>
      </c>
      <c r="I67" s="527" t="str">
        <f t="shared" si="15"/>
        <v/>
      </c>
      <c r="J67" s="527" t="str">
        <f t="shared" si="16"/>
        <v/>
      </c>
      <c r="K67" s="528">
        <f>IF(SUM(I67:J67)=0,0,$K$15+SUM($I$16:I67)-SUM($J$16:J67))</f>
        <v>0</v>
      </c>
      <c r="L67" s="526"/>
      <c r="M67" s="543" t="str">
        <f t="array" ref="M67">IFERROR(SMALL(IF((tkno=$G$15)+(tkco=$G$15),ROW(tkno)-6),ROWS($M$15:M66)),"")</f>
        <v/>
      </c>
      <c r="N67" s="529" t="str">
        <f t="shared" si="9"/>
        <v/>
      </c>
    </row>
    <row r="68" spans="2:14" ht="24.95" hidden="1" customHeight="1" x14ac:dyDescent="0.25">
      <c r="B68" s="524" t="str">
        <f t="shared" si="17"/>
        <v/>
      </c>
      <c r="C68" s="524" t="str">
        <f t="shared" si="10"/>
        <v/>
      </c>
      <c r="D68" s="525" t="str">
        <f t="shared" si="11"/>
        <v/>
      </c>
      <c r="E68" s="525" t="str">
        <f t="shared" si="12"/>
        <v/>
      </c>
      <c r="F68" s="526" t="str">
        <f t="shared" si="13"/>
        <v/>
      </c>
      <c r="G68" s="526" t="str">
        <f t="shared" si="8"/>
        <v/>
      </c>
      <c r="H68" s="526" t="str">
        <f t="shared" si="14"/>
        <v/>
      </c>
      <c r="I68" s="527" t="str">
        <f t="shared" si="15"/>
        <v/>
      </c>
      <c r="J68" s="527" t="str">
        <f t="shared" si="16"/>
        <v/>
      </c>
      <c r="K68" s="528">
        <f>IF(SUM(I68:J68)=0,0,$K$15+SUM($I$16:I68)-SUM($J$16:J68))</f>
        <v>0</v>
      </c>
      <c r="L68" s="526"/>
      <c r="M68" s="543" t="str">
        <f t="array" ref="M68">IFERROR(SMALL(IF((tkno=$G$15)+(tkco=$G$15),ROW(tkno)-6),ROWS($M$15:M67)),"")</f>
        <v/>
      </c>
      <c r="N68" s="529" t="str">
        <f t="shared" si="9"/>
        <v/>
      </c>
    </row>
    <row r="69" spans="2:14" ht="17.649999999999999" hidden="1" customHeight="1" x14ac:dyDescent="0.25">
      <c r="B69" s="524" t="str">
        <f t="shared" si="17"/>
        <v/>
      </c>
      <c r="C69" s="524" t="str">
        <f t="shared" si="10"/>
        <v/>
      </c>
      <c r="D69" s="525" t="str">
        <f t="shared" si="11"/>
        <v/>
      </c>
      <c r="E69" s="525" t="str">
        <f t="shared" si="12"/>
        <v/>
      </c>
      <c r="F69" s="526" t="str">
        <f t="shared" si="13"/>
        <v/>
      </c>
      <c r="G69" s="526" t="str">
        <f t="shared" si="8"/>
        <v/>
      </c>
      <c r="H69" s="526" t="str">
        <f t="shared" si="14"/>
        <v/>
      </c>
      <c r="I69" s="527" t="str">
        <f t="shared" si="15"/>
        <v/>
      </c>
      <c r="J69" s="527" t="str">
        <f t="shared" si="16"/>
        <v/>
      </c>
      <c r="K69" s="528">
        <f>IF(SUM(I69:J69)=0,0,$K$15+SUM($I$16:I69)-SUM($J$16:J69))</f>
        <v>0</v>
      </c>
      <c r="L69" s="526"/>
      <c r="M69" s="543" t="str">
        <f t="array" ref="M69">IFERROR(SMALL(IF((tkno=$G$15)+(tkco=$G$15),ROW(tkno)-6),ROWS($M$15:M68)),"")</f>
        <v/>
      </c>
      <c r="N69" s="529" t="str">
        <f t="shared" si="9"/>
        <v/>
      </c>
    </row>
    <row r="70" spans="2:14" ht="16.899999999999999" hidden="1" customHeight="1" x14ac:dyDescent="0.25">
      <c r="B70" s="524" t="str">
        <f t="shared" si="17"/>
        <v/>
      </c>
      <c r="C70" s="524" t="str">
        <f t="shared" si="10"/>
        <v/>
      </c>
      <c r="D70" s="525" t="str">
        <f t="shared" si="11"/>
        <v/>
      </c>
      <c r="E70" s="525" t="str">
        <f t="shared" si="12"/>
        <v/>
      </c>
      <c r="F70" s="526" t="str">
        <f t="shared" si="13"/>
        <v/>
      </c>
      <c r="G70" s="526" t="str">
        <f t="shared" si="8"/>
        <v/>
      </c>
      <c r="H70" s="526" t="str">
        <f t="shared" si="14"/>
        <v/>
      </c>
      <c r="I70" s="527" t="str">
        <f t="shared" si="15"/>
        <v/>
      </c>
      <c r="J70" s="527" t="str">
        <f t="shared" si="16"/>
        <v/>
      </c>
      <c r="K70" s="528">
        <f>IF(SUM(I70:J70)=0,0,$K$15+SUM($I$16:I70)-SUM($J$16:J70))</f>
        <v>0</v>
      </c>
      <c r="L70" s="526"/>
      <c r="M70" s="543" t="str">
        <f t="array" ref="M70">IFERROR(SMALL(IF((tkno=$G$15)+(tkco=$G$15),ROW(tkno)-6),ROWS($M$15:M69)),"")</f>
        <v/>
      </c>
      <c r="N70" s="529" t="str">
        <f t="shared" si="9"/>
        <v/>
      </c>
    </row>
    <row r="71" spans="2:14" ht="25.7" hidden="1" customHeight="1" x14ac:dyDescent="0.25">
      <c r="B71" s="524" t="str">
        <f t="shared" si="17"/>
        <v/>
      </c>
      <c r="C71" s="524" t="str">
        <f t="shared" si="10"/>
        <v/>
      </c>
      <c r="D71" s="525" t="str">
        <f t="shared" si="11"/>
        <v/>
      </c>
      <c r="E71" s="525" t="str">
        <f t="shared" si="12"/>
        <v/>
      </c>
      <c r="F71" s="526" t="str">
        <f t="shared" si="13"/>
        <v/>
      </c>
      <c r="G71" s="526" t="str">
        <f t="shared" si="8"/>
        <v/>
      </c>
      <c r="H71" s="526" t="str">
        <f t="shared" si="14"/>
        <v/>
      </c>
      <c r="I71" s="527" t="str">
        <f t="shared" si="15"/>
        <v/>
      </c>
      <c r="J71" s="527" t="str">
        <f t="shared" si="16"/>
        <v/>
      </c>
      <c r="K71" s="528">
        <f>IF(SUM(I71:J71)=0,0,$K$15+SUM($I$16:I71)-SUM($J$16:J71))</f>
        <v>0</v>
      </c>
      <c r="L71" s="526"/>
      <c r="M71" s="543" t="str">
        <f t="array" ref="M71">IFERROR(SMALL(IF((tkno=$G$15)+(tkco=$G$15),ROW(tkno)-6),ROWS($M$15:M70)),"")</f>
        <v/>
      </c>
      <c r="N71" s="529" t="str">
        <f t="shared" si="9"/>
        <v/>
      </c>
    </row>
    <row r="72" spans="2:14" ht="16.899999999999999" hidden="1" customHeight="1" x14ac:dyDescent="0.25">
      <c r="B72" s="524" t="str">
        <f t="shared" si="17"/>
        <v/>
      </c>
      <c r="C72" s="524" t="str">
        <f t="shared" si="10"/>
        <v/>
      </c>
      <c r="D72" s="525" t="str">
        <f t="shared" si="11"/>
        <v/>
      </c>
      <c r="E72" s="525" t="str">
        <f t="shared" si="12"/>
        <v/>
      </c>
      <c r="F72" s="526" t="str">
        <f t="shared" si="13"/>
        <v/>
      </c>
      <c r="G72" s="526" t="str">
        <f t="shared" si="8"/>
        <v/>
      </c>
      <c r="H72" s="526" t="str">
        <f t="shared" si="14"/>
        <v/>
      </c>
      <c r="I72" s="527" t="str">
        <f t="shared" si="15"/>
        <v/>
      </c>
      <c r="J72" s="527" t="str">
        <f t="shared" si="16"/>
        <v/>
      </c>
      <c r="K72" s="528">
        <f>IF(SUM(I72:J72)=0,0,$K$15+SUM($I$16:I72)-SUM($J$16:J72))</f>
        <v>0</v>
      </c>
      <c r="L72" s="526"/>
      <c r="M72" s="543" t="str">
        <f t="array" ref="M72">IFERROR(SMALL(IF((tkno=$G$15)+(tkco=$G$15),ROW(tkno)-6),ROWS($M$15:M71)),"")</f>
        <v/>
      </c>
      <c r="N72" s="529" t="str">
        <f t="shared" si="9"/>
        <v/>
      </c>
    </row>
    <row r="73" spans="2:14" ht="24.95" hidden="1" customHeight="1" x14ac:dyDescent="0.25">
      <c r="B73" s="524" t="str">
        <f t="shared" si="17"/>
        <v/>
      </c>
      <c r="C73" s="524" t="str">
        <f t="shared" si="10"/>
        <v/>
      </c>
      <c r="D73" s="525" t="str">
        <f t="shared" si="11"/>
        <v/>
      </c>
      <c r="E73" s="525" t="str">
        <f t="shared" si="12"/>
        <v/>
      </c>
      <c r="F73" s="526" t="str">
        <f t="shared" si="13"/>
        <v/>
      </c>
      <c r="G73" s="526" t="str">
        <f t="shared" si="8"/>
        <v/>
      </c>
      <c r="H73" s="526" t="str">
        <f t="shared" si="14"/>
        <v/>
      </c>
      <c r="I73" s="527" t="str">
        <f t="shared" si="15"/>
        <v/>
      </c>
      <c r="J73" s="527" t="str">
        <f t="shared" si="16"/>
        <v/>
      </c>
      <c r="K73" s="528">
        <f>IF(SUM(I73:J73)=0,0,$K$15+SUM($I$16:I73)-SUM($J$16:J73))</f>
        <v>0</v>
      </c>
      <c r="L73" s="526"/>
      <c r="M73" s="543" t="str">
        <f t="array" ref="M73">IFERROR(SMALL(IF((tkno=$G$15)+(tkco=$G$15),ROW(tkno)-6),ROWS($M$15:M72)),"")</f>
        <v/>
      </c>
      <c r="N73" s="529" t="str">
        <f t="shared" si="9"/>
        <v/>
      </c>
    </row>
    <row r="74" spans="2:14" ht="17.649999999999999" hidden="1" customHeight="1" x14ac:dyDescent="0.25">
      <c r="B74" s="524" t="str">
        <f t="shared" si="17"/>
        <v/>
      </c>
      <c r="C74" s="524" t="str">
        <f t="shared" si="10"/>
        <v/>
      </c>
      <c r="D74" s="525" t="str">
        <f t="shared" si="11"/>
        <v/>
      </c>
      <c r="E74" s="525" t="str">
        <f t="shared" si="12"/>
        <v/>
      </c>
      <c r="F74" s="526" t="str">
        <f t="shared" si="13"/>
        <v/>
      </c>
      <c r="G74" s="526" t="str">
        <f t="shared" si="8"/>
        <v/>
      </c>
      <c r="H74" s="526" t="str">
        <f t="shared" si="14"/>
        <v/>
      </c>
      <c r="I74" s="527" t="str">
        <f t="shared" si="15"/>
        <v/>
      </c>
      <c r="J74" s="527" t="str">
        <f t="shared" si="16"/>
        <v/>
      </c>
      <c r="K74" s="528">
        <f>IF(SUM(I74:J74)=0,0,$K$15+SUM($I$16:I74)-SUM($J$16:J74))</f>
        <v>0</v>
      </c>
      <c r="L74" s="526"/>
      <c r="M74" s="543" t="str">
        <f t="array" ref="M74">IFERROR(SMALL(IF((tkno=$G$15)+(tkco=$G$15),ROW(tkno)-6),ROWS($M$15:M73)),"")</f>
        <v/>
      </c>
      <c r="N74" s="529" t="str">
        <f t="shared" si="9"/>
        <v/>
      </c>
    </row>
    <row r="75" spans="2:14" ht="17.649999999999999" hidden="1" customHeight="1" x14ac:dyDescent="0.25">
      <c r="B75" s="524" t="str">
        <f t="shared" si="17"/>
        <v/>
      </c>
      <c r="C75" s="524" t="str">
        <f t="shared" si="10"/>
        <v/>
      </c>
      <c r="D75" s="525" t="str">
        <f t="shared" si="11"/>
        <v/>
      </c>
      <c r="E75" s="525" t="str">
        <f t="shared" si="12"/>
        <v/>
      </c>
      <c r="F75" s="526" t="str">
        <f t="shared" si="13"/>
        <v/>
      </c>
      <c r="G75" s="526" t="str">
        <f t="shared" si="8"/>
        <v/>
      </c>
      <c r="H75" s="526" t="str">
        <f t="shared" si="14"/>
        <v/>
      </c>
      <c r="I75" s="527" t="str">
        <f t="shared" si="15"/>
        <v/>
      </c>
      <c r="J75" s="527" t="str">
        <f t="shared" si="16"/>
        <v/>
      </c>
      <c r="K75" s="528">
        <f>IF(SUM(I75:J75)=0,0,$K$15+SUM($I$16:I75)-SUM($J$16:J75))</f>
        <v>0</v>
      </c>
      <c r="L75" s="526"/>
      <c r="M75" s="543" t="str">
        <f t="array" ref="M75">IFERROR(SMALL(IF((tkno=$G$15)+(tkco=$G$15),ROW(tkno)-6),ROWS($M$15:M74)),"")</f>
        <v/>
      </c>
      <c r="N75" s="529" t="str">
        <f t="shared" si="9"/>
        <v/>
      </c>
    </row>
    <row r="76" spans="2:14" ht="16.899999999999999" hidden="1" customHeight="1" x14ac:dyDescent="0.25">
      <c r="B76" s="524" t="str">
        <f t="shared" si="17"/>
        <v/>
      </c>
      <c r="C76" s="524" t="str">
        <f t="shared" si="10"/>
        <v/>
      </c>
      <c r="D76" s="525" t="str">
        <f t="shared" si="11"/>
        <v/>
      </c>
      <c r="E76" s="525" t="str">
        <f t="shared" si="12"/>
        <v/>
      </c>
      <c r="F76" s="526" t="str">
        <f t="shared" si="13"/>
        <v/>
      </c>
      <c r="G76" s="526" t="str">
        <f t="shared" si="8"/>
        <v/>
      </c>
      <c r="H76" s="526" t="str">
        <f t="shared" si="14"/>
        <v/>
      </c>
      <c r="I76" s="527" t="str">
        <f t="shared" si="15"/>
        <v/>
      </c>
      <c r="J76" s="527" t="str">
        <f t="shared" si="16"/>
        <v/>
      </c>
      <c r="K76" s="528">
        <f>IF(SUM(I76:J76)=0,0,$K$15+SUM($I$16:I76)-SUM($J$16:J76))</f>
        <v>0</v>
      </c>
      <c r="L76" s="526"/>
      <c r="M76" s="543" t="str">
        <f t="array" ref="M76">IFERROR(SMALL(IF((tkno=$G$15)+(tkco=$G$15),ROW(tkno)-6),ROWS($M$15:M75)),"")</f>
        <v/>
      </c>
      <c r="N76" s="529" t="str">
        <f t="shared" si="9"/>
        <v/>
      </c>
    </row>
    <row r="77" spans="2:14" ht="25.7" hidden="1" customHeight="1" x14ac:dyDescent="0.25">
      <c r="B77" s="524" t="str">
        <f t="shared" si="17"/>
        <v/>
      </c>
      <c r="C77" s="524" t="str">
        <f t="shared" si="10"/>
        <v/>
      </c>
      <c r="D77" s="525" t="str">
        <f t="shared" si="11"/>
        <v/>
      </c>
      <c r="E77" s="525" t="str">
        <f t="shared" si="12"/>
        <v/>
      </c>
      <c r="F77" s="526" t="str">
        <f t="shared" si="13"/>
        <v/>
      </c>
      <c r="G77" s="526" t="str">
        <f t="shared" si="8"/>
        <v/>
      </c>
      <c r="H77" s="526" t="str">
        <f t="shared" si="14"/>
        <v/>
      </c>
      <c r="I77" s="527" t="str">
        <f t="shared" si="15"/>
        <v/>
      </c>
      <c r="J77" s="527" t="str">
        <f t="shared" si="16"/>
        <v/>
      </c>
      <c r="K77" s="528">
        <f>IF(SUM(I77:J77)=0,0,$K$15+SUM($I$16:I77)-SUM($J$16:J77))</f>
        <v>0</v>
      </c>
      <c r="L77" s="526"/>
      <c r="M77" s="543" t="str">
        <f t="array" ref="M77">IFERROR(SMALL(IF((tkno=$G$15)+(tkco=$G$15),ROW(tkno)-6),ROWS($M$15:M76)),"")</f>
        <v/>
      </c>
      <c r="N77" s="529" t="str">
        <f t="shared" si="9"/>
        <v/>
      </c>
    </row>
    <row r="78" spans="2:14" ht="16.899999999999999" hidden="1" customHeight="1" x14ac:dyDescent="0.25">
      <c r="B78" s="524" t="str">
        <f t="shared" si="17"/>
        <v/>
      </c>
      <c r="C78" s="524" t="str">
        <f t="shared" si="10"/>
        <v/>
      </c>
      <c r="D78" s="525" t="str">
        <f t="shared" si="11"/>
        <v/>
      </c>
      <c r="E78" s="525" t="str">
        <f t="shared" si="12"/>
        <v/>
      </c>
      <c r="F78" s="526" t="str">
        <f t="shared" si="13"/>
        <v/>
      </c>
      <c r="G78" s="526" t="str">
        <f t="shared" si="8"/>
        <v/>
      </c>
      <c r="H78" s="526" t="str">
        <f t="shared" si="14"/>
        <v/>
      </c>
      <c r="I78" s="527" t="str">
        <f t="shared" si="15"/>
        <v/>
      </c>
      <c r="J78" s="527" t="str">
        <f t="shared" si="16"/>
        <v/>
      </c>
      <c r="K78" s="528">
        <f>IF(SUM(I78:J78)=0,0,$K$15+SUM($I$16:I78)-SUM($J$16:J78))</f>
        <v>0</v>
      </c>
      <c r="L78" s="526"/>
      <c r="M78" s="543" t="str">
        <f t="array" ref="M78">IFERROR(SMALL(IF((tkno=$G$15)+(tkco=$G$15),ROW(tkno)-6),ROWS($M$15:M77)),"")</f>
        <v/>
      </c>
      <c r="N78" s="529" t="str">
        <f t="shared" si="9"/>
        <v/>
      </c>
    </row>
    <row r="79" spans="2:14" ht="24.95" hidden="1" customHeight="1" x14ac:dyDescent="0.25">
      <c r="B79" s="524" t="str">
        <f t="shared" si="17"/>
        <v/>
      </c>
      <c r="C79" s="524" t="str">
        <f t="shared" si="10"/>
        <v/>
      </c>
      <c r="D79" s="525" t="str">
        <f t="shared" si="11"/>
        <v/>
      </c>
      <c r="E79" s="525" t="str">
        <f t="shared" si="12"/>
        <v/>
      </c>
      <c r="F79" s="526" t="str">
        <f t="shared" si="13"/>
        <v/>
      </c>
      <c r="G79" s="526" t="str">
        <f t="shared" si="8"/>
        <v/>
      </c>
      <c r="H79" s="526" t="str">
        <f t="shared" si="14"/>
        <v/>
      </c>
      <c r="I79" s="527" t="str">
        <f t="shared" si="15"/>
        <v/>
      </c>
      <c r="J79" s="527" t="str">
        <f t="shared" si="16"/>
        <v/>
      </c>
      <c r="K79" s="528">
        <f>IF(SUM(I79:J79)=0,0,$K$15+SUM($I$16:I79)-SUM($J$16:J79))</f>
        <v>0</v>
      </c>
      <c r="L79" s="526"/>
      <c r="M79" s="543" t="str">
        <f t="array" ref="M79">IFERROR(SMALL(IF((tkno=$G$15)+(tkco=$G$15),ROW(tkno)-6),ROWS($M$15:M78)),"")</f>
        <v/>
      </c>
      <c r="N79" s="529" t="str">
        <f t="shared" si="9"/>
        <v/>
      </c>
    </row>
    <row r="80" spans="2:14" ht="25.7" hidden="1" customHeight="1" x14ac:dyDescent="0.25">
      <c r="B80" s="524" t="str">
        <f t="shared" si="17"/>
        <v/>
      </c>
      <c r="C80" s="524" t="str">
        <f t="shared" ref="C80:C99" si="18">IF($M80="","",INDEX(ngayct,$M80))</f>
        <v/>
      </c>
      <c r="D80" s="525" t="str">
        <f t="shared" ref="D80:D99" si="19">IF($M80="","",IF(INDEX(tkno,$M80)=$G$15,INDEX(soct,$M80),""))</f>
        <v/>
      </c>
      <c r="E80" s="525" t="str">
        <f t="shared" ref="E80:E99" si="20">IF($M80="","",IF(INDEX(tkco,$M80)=$G$15,INDEX(soct,$M80),""))</f>
        <v/>
      </c>
      <c r="F80" s="526" t="str">
        <f t="shared" ref="F80:F99" si="21">IF($M80="","",INDEX(diengiai,$M80))</f>
        <v/>
      </c>
      <c r="G80" s="526" t="str">
        <f t="shared" si="8"/>
        <v/>
      </c>
      <c r="H80" s="526" t="str">
        <f t="shared" ref="H80:H99" si="22">IF($M80="","",IF(INDEX(tkno,$M80)=$G$15,INDEX(tkco,$M80),INDEX(tkno,$M80)))</f>
        <v/>
      </c>
      <c r="I80" s="527" t="str">
        <f t="shared" ref="I80:I99" si="23">IF($M80="","",IF(INDEX(tkno,$M80)=$G$15,INDEX(sotien,$M80),""))</f>
        <v/>
      </c>
      <c r="J80" s="527" t="str">
        <f t="shared" ref="J80:J99" si="24">IF($M80="","",IF(INDEX(tkco,$M80)=$G$15,INDEX(sotien,$M80),""))</f>
        <v/>
      </c>
      <c r="K80" s="528">
        <f>IF(SUM(I80:J80)=0,0,$K$15+SUM($I$16:I80)-SUM($J$16:J80))</f>
        <v>0</v>
      </c>
      <c r="L80" s="526"/>
      <c r="M80" s="543" t="str">
        <f t="array" ref="M80">IFERROR(SMALL(IF((tkno=$G$15)+(tkco=$G$15),ROW(tkno)-6),ROWS($M$15:M79)),"")</f>
        <v/>
      </c>
      <c r="N80" s="529" t="str">
        <f t="shared" si="9"/>
        <v/>
      </c>
    </row>
    <row r="81" spans="2:14" ht="24.95" hidden="1" customHeight="1" x14ac:dyDescent="0.25">
      <c r="B81" s="524" t="str">
        <f t="shared" ref="B81:B99" si="25">IF(M81="","",INDEX(ngaygs,M81))</f>
        <v/>
      </c>
      <c r="C81" s="524" t="str">
        <f t="shared" si="18"/>
        <v/>
      </c>
      <c r="D81" s="525" t="str">
        <f t="shared" si="19"/>
        <v/>
      </c>
      <c r="E81" s="525" t="str">
        <f t="shared" si="20"/>
        <v/>
      </c>
      <c r="F81" s="526" t="str">
        <f t="shared" si="21"/>
        <v/>
      </c>
      <c r="G81" s="526" t="str">
        <f t="shared" ref="G81:G99" si="26">IF($M81="","",$G$15)</f>
        <v/>
      </c>
      <c r="H81" s="526" t="str">
        <f t="shared" si="22"/>
        <v/>
      </c>
      <c r="I81" s="527" t="str">
        <f t="shared" si="23"/>
        <v/>
      </c>
      <c r="J81" s="527" t="str">
        <f t="shared" si="24"/>
        <v/>
      </c>
      <c r="K81" s="528">
        <f>IF(SUM(I81:J81)=0,0,$K$15+SUM($I$16:I81)-SUM($J$16:J81))</f>
        <v>0</v>
      </c>
      <c r="L81" s="526"/>
      <c r="M81" s="543" t="str">
        <f t="array" ref="M81">IFERROR(SMALL(IF((tkno=$G$15)+(tkco=$G$15),ROW(tkno)-6),ROWS($M$15:M80)),"")</f>
        <v/>
      </c>
      <c r="N81" s="529" t="str">
        <f t="shared" ref="N81:N99" si="27">IF(M81&lt;&gt;"","x","")</f>
        <v/>
      </c>
    </row>
    <row r="82" spans="2:14" ht="24.95" hidden="1" customHeight="1" x14ac:dyDescent="0.25">
      <c r="B82" s="524" t="str">
        <f t="shared" si="25"/>
        <v/>
      </c>
      <c r="C82" s="524" t="str">
        <f t="shared" si="18"/>
        <v/>
      </c>
      <c r="D82" s="525" t="str">
        <f t="shared" si="19"/>
        <v/>
      </c>
      <c r="E82" s="525" t="str">
        <f t="shared" si="20"/>
        <v/>
      </c>
      <c r="F82" s="526" t="str">
        <f t="shared" si="21"/>
        <v/>
      </c>
      <c r="G82" s="526" t="str">
        <f t="shared" si="26"/>
        <v/>
      </c>
      <c r="H82" s="526" t="str">
        <f t="shared" si="22"/>
        <v/>
      </c>
      <c r="I82" s="527" t="str">
        <f t="shared" si="23"/>
        <v/>
      </c>
      <c r="J82" s="527" t="str">
        <f t="shared" si="24"/>
        <v/>
      </c>
      <c r="K82" s="528">
        <f>IF(SUM(I82:J82)=0,0,$K$15+SUM($I$16:I82)-SUM($J$16:J82))</f>
        <v>0</v>
      </c>
      <c r="L82" s="526"/>
      <c r="M82" s="543" t="str">
        <f t="array" ref="M82">IFERROR(SMALL(IF((tkno=$G$15)+(tkco=$G$15),ROW(tkno)-6),ROWS($M$15:M81)),"")</f>
        <v/>
      </c>
      <c r="N82" s="529" t="str">
        <f t="shared" si="27"/>
        <v/>
      </c>
    </row>
    <row r="83" spans="2:14" ht="25.7" hidden="1" customHeight="1" x14ac:dyDescent="0.25">
      <c r="B83" s="524" t="str">
        <f t="shared" si="25"/>
        <v/>
      </c>
      <c r="C83" s="524" t="str">
        <f t="shared" si="18"/>
        <v/>
      </c>
      <c r="D83" s="525" t="str">
        <f t="shared" si="19"/>
        <v/>
      </c>
      <c r="E83" s="525" t="str">
        <f t="shared" si="20"/>
        <v/>
      </c>
      <c r="F83" s="526" t="str">
        <f t="shared" si="21"/>
        <v/>
      </c>
      <c r="G83" s="526" t="str">
        <f t="shared" si="26"/>
        <v/>
      </c>
      <c r="H83" s="526" t="str">
        <f t="shared" si="22"/>
        <v/>
      </c>
      <c r="I83" s="527" t="str">
        <f t="shared" si="23"/>
        <v/>
      </c>
      <c r="J83" s="527" t="str">
        <f t="shared" si="24"/>
        <v/>
      </c>
      <c r="K83" s="528">
        <f>IF(SUM(I83:J83)=0,0,$K$15+SUM($I$16:I83)-SUM($J$16:J83))</f>
        <v>0</v>
      </c>
      <c r="L83" s="526"/>
      <c r="M83" s="543" t="str">
        <f t="array" ref="M83">IFERROR(SMALL(IF((tkno=$G$15)+(tkco=$G$15),ROW(tkno)-6),ROWS($M$15:M82)),"")</f>
        <v/>
      </c>
      <c r="N83" s="529" t="str">
        <f t="shared" si="27"/>
        <v/>
      </c>
    </row>
    <row r="84" spans="2:14" ht="16.899999999999999" hidden="1" customHeight="1" x14ac:dyDescent="0.25">
      <c r="B84" s="524" t="str">
        <f t="shared" si="25"/>
        <v/>
      </c>
      <c r="C84" s="524" t="str">
        <f t="shared" si="18"/>
        <v/>
      </c>
      <c r="D84" s="525" t="str">
        <f t="shared" si="19"/>
        <v/>
      </c>
      <c r="E84" s="525" t="str">
        <f t="shared" si="20"/>
        <v/>
      </c>
      <c r="F84" s="526" t="str">
        <f t="shared" si="21"/>
        <v/>
      </c>
      <c r="G84" s="526" t="str">
        <f t="shared" si="26"/>
        <v/>
      </c>
      <c r="H84" s="526" t="str">
        <f t="shared" si="22"/>
        <v/>
      </c>
      <c r="I84" s="527" t="str">
        <f t="shared" si="23"/>
        <v/>
      </c>
      <c r="J84" s="527" t="str">
        <f t="shared" si="24"/>
        <v/>
      </c>
      <c r="K84" s="528">
        <f>IF(SUM(I84:J84)=0,0,$K$15+SUM($I$16:I84)-SUM($J$16:J84))</f>
        <v>0</v>
      </c>
      <c r="L84" s="526"/>
      <c r="M84" s="543" t="str">
        <f t="array" ref="M84">IFERROR(SMALL(IF((tkno=$G$15)+(tkco=$G$15),ROW(tkno)-6),ROWS($M$15:M83)),"")</f>
        <v/>
      </c>
      <c r="N84" s="529" t="str">
        <f t="shared" si="27"/>
        <v/>
      </c>
    </row>
    <row r="85" spans="2:14" ht="25.7" hidden="1" customHeight="1" x14ac:dyDescent="0.25">
      <c r="B85" s="524" t="str">
        <f t="shared" si="25"/>
        <v/>
      </c>
      <c r="C85" s="524" t="str">
        <f t="shared" si="18"/>
        <v/>
      </c>
      <c r="D85" s="525" t="str">
        <f t="shared" si="19"/>
        <v/>
      </c>
      <c r="E85" s="525" t="str">
        <f t="shared" si="20"/>
        <v/>
      </c>
      <c r="F85" s="526" t="str">
        <f t="shared" si="21"/>
        <v/>
      </c>
      <c r="G85" s="526" t="str">
        <f t="shared" si="26"/>
        <v/>
      </c>
      <c r="H85" s="526" t="str">
        <f t="shared" si="22"/>
        <v/>
      </c>
      <c r="I85" s="527" t="str">
        <f t="shared" si="23"/>
        <v/>
      </c>
      <c r="J85" s="527" t="str">
        <f t="shared" si="24"/>
        <v/>
      </c>
      <c r="K85" s="528">
        <f>IF(SUM(I85:J85)=0,0,$K$15+SUM($I$16:I85)-SUM($J$16:J85))</f>
        <v>0</v>
      </c>
      <c r="L85" s="526"/>
      <c r="M85" s="543" t="str">
        <f t="array" ref="M85">IFERROR(SMALL(IF((tkno=$G$15)+(tkco=$G$15),ROW(tkno)-6),ROWS($M$15:M84)),"")</f>
        <v/>
      </c>
      <c r="N85" s="529" t="str">
        <f t="shared" si="27"/>
        <v/>
      </c>
    </row>
    <row r="86" spans="2:14" ht="16.899999999999999" hidden="1" customHeight="1" x14ac:dyDescent="0.25">
      <c r="B86" s="524" t="str">
        <f t="shared" si="25"/>
        <v/>
      </c>
      <c r="C86" s="524" t="str">
        <f t="shared" si="18"/>
        <v/>
      </c>
      <c r="D86" s="525" t="str">
        <f t="shared" si="19"/>
        <v/>
      </c>
      <c r="E86" s="525" t="str">
        <f t="shared" si="20"/>
        <v/>
      </c>
      <c r="F86" s="526" t="str">
        <f t="shared" si="21"/>
        <v/>
      </c>
      <c r="G86" s="526" t="str">
        <f t="shared" si="26"/>
        <v/>
      </c>
      <c r="H86" s="526" t="str">
        <f t="shared" si="22"/>
        <v/>
      </c>
      <c r="I86" s="527" t="str">
        <f t="shared" si="23"/>
        <v/>
      </c>
      <c r="J86" s="527" t="str">
        <f t="shared" si="24"/>
        <v/>
      </c>
      <c r="K86" s="528">
        <f>IF(SUM(I86:J86)=0,0,$K$15+SUM($I$16:I86)-SUM($J$16:J86))</f>
        <v>0</v>
      </c>
      <c r="L86" s="526"/>
      <c r="M86" s="543" t="str">
        <f t="array" ref="M86">IFERROR(SMALL(IF((tkno=$G$15)+(tkco=$G$15),ROW(tkno)-6),ROWS($M$15:M85)),"")</f>
        <v/>
      </c>
      <c r="N86" s="529" t="str">
        <f t="shared" si="27"/>
        <v/>
      </c>
    </row>
    <row r="87" spans="2:14" ht="25.7" hidden="1" customHeight="1" x14ac:dyDescent="0.25">
      <c r="B87" s="524" t="str">
        <f t="shared" si="25"/>
        <v/>
      </c>
      <c r="C87" s="524" t="str">
        <f t="shared" si="18"/>
        <v/>
      </c>
      <c r="D87" s="525" t="str">
        <f t="shared" si="19"/>
        <v/>
      </c>
      <c r="E87" s="525" t="str">
        <f t="shared" si="20"/>
        <v/>
      </c>
      <c r="F87" s="526" t="str">
        <f t="shared" si="21"/>
        <v/>
      </c>
      <c r="G87" s="526" t="str">
        <f t="shared" si="26"/>
        <v/>
      </c>
      <c r="H87" s="526" t="str">
        <f t="shared" si="22"/>
        <v/>
      </c>
      <c r="I87" s="527" t="str">
        <f t="shared" si="23"/>
        <v/>
      </c>
      <c r="J87" s="527" t="str">
        <f t="shared" si="24"/>
        <v/>
      </c>
      <c r="K87" s="528">
        <f>IF(SUM(I87:J87)=0,0,$K$15+SUM($I$16:I87)-SUM($J$16:J87))</f>
        <v>0</v>
      </c>
      <c r="L87" s="526"/>
      <c r="M87" s="543" t="str">
        <f t="array" ref="M87">IFERROR(SMALL(IF((tkno=$G$15)+(tkco=$G$15),ROW(tkno)-6),ROWS($M$15:M86)),"")</f>
        <v/>
      </c>
      <c r="N87" s="529" t="str">
        <f t="shared" si="27"/>
        <v/>
      </c>
    </row>
    <row r="88" spans="2:14" ht="24.95" hidden="1" customHeight="1" x14ac:dyDescent="0.25">
      <c r="B88" s="524" t="str">
        <f t="shared" si="25"/>
        <v/>
      </c>
      <c r="C88" s="524" t="str">
        <f t="shared" si="18"/>
        <v/>
      </c>
      <c r="D88" s="525" t="str">
        <f t="shared" si="19"/>
        <v/>
      </c>
      <c r="E88" s="525" t="str">
        <f t="shared" si="20"/>
        <v/>
      </c>
      <c r="F88" s="526" t="str">
        <f t="shared" si="21"/>
        <v/>
      </c>
      <c r="G88" s="526" t="str">
        <f t="shared" si="26"/>
        <v/>
      </c>
      <c r="H88" s="526" t="str">
        <f t="shared" si="22"/>
        <v/>
      </c>
      <c r="I88" s="527" t="str">
        <f t="shared" si="23"/>
        <v/>
      </c>
      <c r="J88" s="527" t="str">
        <f t="shared" si="24"/>
        <v/>
      </c>
      <c r="K88" s="528">
        <f>IF(SUM(I88:J88)=0,0,$K$15+SUM($I$16:I88)-SUM($J$16:J88))</f>
        <v>0</v>
      </c>
      <c r="L88" s="526"/>
      <c r="M88" s="543" t="str">
        <f t="array" ref="M88">IFERROR(SMALL(IF((tkno=$G$15)+(tkco=$G$15),ROW(tkno)-6),ROWS($M$15:M87)),"")</f>
        <v/>
      </c>
      <c r="N88" s="529" t="str">
        <f t="shared" si="27"/>
        <v/>
      </c>
    </row>
    <row r="89" spans="2:14" ht="16.899999999999999" hidden="1" customHeight="1" x14ac:dyDescent="0.25">
      <c r="B89" s="524" t="str">
        <f t="shared" si="25"/>
        <v/>
      </c>
      <c r="C89" s="524" t="str">
        <f t="shared" si="18"/>
        <v/>
      </c>
      <c r="D89" s="525" t="str">
        <f t="shared" si="19"/>
        <v/>
      </c>
      <c r="E89" s="525" t="str">
        <f t="shared" si="20"/>
        <v/>
      </c>
      <c r="F89" s="526" t="str">
        <f t="shared" si="21"/>
        <v/>
      </c>
      <c r="G89" s="526" t="str">
        <f t="shared" si="26"/>
        <v/>
      </c>
      <c r="H89" s="526" t="str">
        <f t="shared" si="22"/>
        <v/>
      </c>
      <c r="I89" s="527" t="str">
        <f t="shared" si="23"/>
        <v/>
      </c>
      <c r="J89" s="527" t="str">
        <f t="shared" si="24"/>
        <v/>
      </c>
      <c r="K89" s="528">
        <f>IF(SUM(I89:J89)=0,0,$K$15+SUM($I$16:I89)-SUM($J$16:J89))</f>
        <v>0</v>
      </c>
      <c r="L89" s="526"/>
      <c r="M89" s="543" t="str">
        <f t="array" ref="M89">IFERROR(SMALL(IF((tkno=$G$15)+(tkco=$G$15),ROW(tkno)-6),ROWS($M$15:M88)),"")</f>
        <v/>
      </c>
      <c r="N89" s="529" t="str">
        <f t="shared" si="27"/>
        <v/>
      </c>
    </row>
    <row r="90" spans="2:14" ht="25.7" hidden="1" customHeight="1" x14ac:dyDescent="0.25">
      <c r="B90" s="524" t="str">
        <f t="shared" si="25"/>
        <v/>
      </c>
      <c r="C90" s="524" t="str">
        <f t="shared" si="18"/>
        <v/>
      </c>
      <c r="D90" s="525" t="str">
        <f t="shared" si="19"/>
        <v/>
      </c>
      <c r="E90" s="525" t="str">
        <f t="shared" si="20"/>
        <v/>
      </c>
      <c r="F90" s="526" t="str">
        <f t="shared" si="21"/>
        <v/>
      </c>
      <c r="G90" s="526" t="str">
        <f t="shared" si="26"/>
        <v/>
      </c>
      <c r="H90" s="526" t="str">
        <f t="shared" si="22"/>
        <v/>
      </c>
      <c r="I90" s="527" t="str">
        <f t="shared" si="23"/>
        <v/>
      </c>
      <c r="J90" s="527" t="str">
        <f t="shared" si="24"/>
        <v/>
      </c>
      <c r="K90" s="528">
        <f>IF(SUM(I90:J90)=0,0,$K$15+SUM($I$16:I90)-SUM($J$16:J90))</f>
        <v>0</v>
      </c>
      <c r="L90" s="526"/>
      <c r="M90" s="543" t="str">
        <f t="array" ref="M90">IFERROR(SMALL(IF((tkno=$G$15)+(tkco=$G$15),ROW(tkno)-6),ROWS($M$15:M89)),"")</f>
        <v/>
      </c>
      <c r="N90" s="529" t="str">
        <f t="shared" si="27"/>
        <v/>
      </c>
    </row>
    <row r="91" spans="2:14" ht="16.899999999999999" hidden="1" customHeight="1" x14ac:dyDescent="0.25">
      <c r="B91" s="524" t="str">
        <f t="shared" si="25"/>
        <v/>
      </c>
      <c r="C91" s="524" t="str">
        <f t="shared" si="18"/>
        <v/>
      </c>
      <c r="D91" s="525" t="str">
        <f t="shared" si="19"/>
        <v/>
      </c>
      <c r="E91" s="525" t="str">
        <f t="shared" si="20"/>
        <v/>
      </c>
      <c r="F91" s="526" t="str">
        <f t="shared" si="21"/>
        <v/>
      </c>
      <c r="G91" s="526" t="str">
        <f t="shared" si="26"/>
        <v/>
      </c>
      <c r="H91" s="526" t="str">
        <f t="shared" si="22"/>
        <v/>
      </c>
      <c r="I91" s="527" t="str">
        <f t="shared" si="23"/>
        <v/>
      </c>
      <c r="J91" s="527" t="str">
        <f t="shared" si="24"/>
        <v/>
      </c>
      <c r="K91" s="528">
        <f>IF(SUM(I91:J91)=0,0,$K$15+SUM($I$16:I91)-SUM($J$16:J91))</f>
        <v>0</v>
      </c>
      <c r="L91" s="526"/>
      <c r="M91" s="543" t="str">
        <f t="array" ref="M91">IFERROR(SMALL(IF((tkno=$G$15)+(tkco=$G$15),ROW(tkno)-6),ROWS($M$15:M90)),"")</f>
        <v/>
      </c>
      <c r="N91" s="529" t="str">
        <f t="shared" si="27"/>
        <v/>
      </c>
    </row>
    <row r="92" spans="2:14" ht="16.899999999999999" hidden="1" customHeight="1" x14ac:dyDescent="0.25">
      <c r="B92" s="524" t="str">
        <f t="shared" si="25"/>
        <v/>
      </c>
      <c r="C92" s="524" t="str">
        <f t="shared" si="18"/>
        <v/>
      </c>
      <c r="D92" s="525" t="str">
        <f t="shared" si="19"/>
        <v/>
      </c>
      <c r="E92" s="525" t="str">
        <f t="shared" si="20"/>
        <v/>
      </c>
      <c r="F92" s="526" t="str">
        <f t="shared" si="21"/>
        <v/>
      </c>
      <c r="G92" s="526" t="str">
        <f t="shared" si="26"/>
        <v/>
      </c>
      <c r="H92" s="526" t="str">
        <f t="shared" si="22"/>
        <v/>
      </c>
      <c r="I92" s="527" t="str">
        <f t="shared" si="23"/>
        <v/>
      </c>
      <c r="J92" s="527" t="str">
        <f t="shared" si="24"/>
        <v/>
      </c>
      <c r="K92" s="528">
        <f>IF(SUM(I92:J92)=0,0,$K$15+SUM($I$16:I92)-SUM($J$16:J92))</f>
        <v>0</v>
      </c>
      <c r="L92" s="526"/>
      <c r="M92" s="543" t="str">
        <f t="array" ref="M92">IFERROR(SMALL(IF((tkno=$G$15)+(tkco=$G$15),ROW(tkno)-6),ROWS($M$15:M91)),"")</f>
        <v/>
      </c>
      <c r="N92" s="529" t="str">
        <f t="shared" si="27"/>
        <v/>
      </c>
    </row>
    <row r="93" spans="2:14" ht="16.899999999999999" hidden="1" customHeight="1" x14ac:dyDescent="0.25">
      <c r="B93" s="524" t="str">
        <f t="shared" si="25"/>
        <v/>
      </c>
      <c r="C93" s="524" t="str">
        <f t="shared" si="18"/>
        <v/>
      </c>
      <c r="D93" s="525" t="str">
        <f t="shared" si="19"/>
        <v/>
      </c>
      <c r="E93" s="525" t="str">
        <f t="shared" si="20"/>
        <v/>
      </c>
      <c r="F93" s="526" t="str">
        <f t="shared" si="21"/>
        <v/>
      </c>
      <c r="G93" s="526" t="str">
        <f t="shared" si="26"/>
        <v/>
      </c>
      <c r="H93" s="526" t="str">
        <f t="shared" si="22"/>
        <v/>
      </c>
      <c r="I93" s="527" t="str">
        <f t="shared" si="23"/>
        <v/>
      </c>
      <c r="J93" s="527" t="str">
        <f t="shared" si="24"/>
        <v/>
      </c>
      <c r="K93" s="528">
        <f>IF(SUM(I93:J93)=0,0,$K$15+SUM($I$16:I93)-SUM($J$16:J93))</f>
        <v>0</v>
      </c>
      <c r="L93" s="526"/>
      <c r="M93" s="543" t="str">
        <f t="array" ref="M93">IFERROR(SMALL(IF((tkno=$G$15)+(tkco=$G$15),ROW(tkno)-6),ROWS($M$15:M92)),"")</f>
        <v/>
      </c>
      <c r="N93" s="529" t="str">
        <f t="shared" si="27"/>
        <v/>
      </c>
    </row>
    <row r="94" spans="2:14" ht="16.899999999999999" hidden="1" customHeight="1" x14ac:dyDescent="0.25">
      <c r="B94" s="524" t="str">
        <f t="shared" si="25"/>
        <v/>
      </c>
      <c r="C94" s="524" t="str">
        <f t="shared" si="18"/>
        <v/>
      </c>
      <c r="D94" s="525" t="str">
        <f t="shared" si="19"/>
        <v/>
      </c>
      <c r="E94" s="525" t="str">
        <f t="shared" si="20"/>
        <v/>
      </c>
      <c r="F94" s="526" t="str">
        <f t="shared" si="21"/>
        <v/>
      </c>
      <c r="G94" s="526" t="str">
        <f t="shared" si="26"/>
        <v/>
      </c>
      <c r="H94" s="526" t="str">
        <f t="shared" si="22"/>
        <v/>
      </c>
      <c r="I94" s="527" t="str">
        <f t="shared" si="23"/>
        <v/>
      </c>
      <c r="J94" s="527" t="str">
        <f t="shared" si="24"/>
        <v/>
      </c>
      <c r="K94" s="528">
        <f>IF(SUM(I94:J94)=0,0,$K$15+SUM($I$16:I94)-SUM($J$16:J94))</f>
        <v>0</v>
      </c>
      <c r="L94" s="526"/>
      <c r="M94" s="543" t="str">
        <f t="array" ref="M94">IFERROR(SMALL(IF((tkno=$G$15)+(tkco=$G$15),ROW(tkno)-6),ROWS($M$15:M93)),"")</f>
        <v/>
      </c>
      <c r="N94" s="529" t="str">
        <f t="shared" si="27"/>
        <v/>
      </c>
    </row>
    <row r="95" spans="2:14" ht="16.899999999999999" hidden="1" customHeight="1" x14ac:dyDescent="0.25">
      <c r="B95" s="524" t="str">
        <f t="shared" si="25"/>
        <v/>
      </c>
      <c r="C95" s="524" t="str">
        <f t="shared" si="18"/>
        <v/>
      </c>
      <c r="D95" s="525" t="str">
        <f t="shared" si="19"/>
        <v/>
      </c>
      <c r="E95" s="525" t="str">
        <f t="shared" si="20"/>
        <v/>
      </c>
      <c r="F95" s="526" t="str">
        <f t="shared" si="21"/>
        <v/>
      </c>
      <c r="G95" s="526" t="str">
        <f t="shared" si="26"/>
        <v/>
      </c>
      <c r="H95" s="526" t="str">
        <f t="shared" si="22"/>
        <v/>
      </c>
      <c r="I95" s="527" t="str">
        <f t="shared" si="23"/>
        <v/>
      </c>
      <c r="J95" s="527" t="str">
        <f t="shared" si="24"/>
        <v/>
      </c>
      <c r="K95" s="528">
        <f>IF(SUM(I95:J95)=0,0,$K$15+SUM($I$16:I95)-SUM($J$16:J95))</f>
        <v>0</v>
      </c>
      <c r="L95" s="526"/>
      <c r="M95" s="543" t="str">
        <f t="array" ref="M95">IFERROR(SMALL(IF((tkno=$G$15)+(tkco=$G$15),ROW(tkno)-6),ROWS($M$15:M94)),"")</f>
        <v/>
      </c>
      <c r="N95" s="529" t="str">
        <f t="shared" si="27"/>
        <v/>
      </c>
    </row>
    <row r="96" spans="2:14" ht="16.899999999999999" hidden="1" customHeight="1" x14ac:dyDescent="0.25">
      <c r="B96" s="524" t="str">
        <f t="shared" si="25"/>
        <v/>
      </c>
      <c r="C96" s="524" t="str">
        <f t="shared" si="18"/>
        <v/>
      </c>
      <c r="D96" s="525" t="str">
        <f t="shared" si="19"/>
        <v/>
      </c>
      <c r="E96" s="525" t="str">
        <f t="shared" si="20"/>
        <v/>
      </c>
      <c r="F96" s="526" t="str">
        <f t="shared" si="21"/>
        <v/>
      </c>
      <c r="G96" s="526" t="str">
        <f t="shared" si="26"/>
        <v/>
      </c>
      <c r="H96" s="526" t="str">
        <f t="shared" si="22"/>
        <v/>
      </c>
      <c r="I96" s="527" t="str">
        <f t="shared" si="23"/>
        <v/>
      </c>
      <c r="J96" s="527" t="str">
        <f t="shared" si="24"/>
        <v/>
      </c>
      <c r="K96" s="528">
        <f>IF(SUM(I96:J96)=0,0,$K$15+SUM($I$16:I96)-SUM($J$16:J96))</f>
        <v>0</v>
      </c>
      <c r="L96" s="526"/>
      <c r="M96" s="543" t="str">
        <f t="array" ref="M96">IFERROR(SMALL(IF((tkno=$G$15)+(tkco=$G$15),ROW(tkno)-6),ROWS($M$15:M95)),"")</f>
        <v/>
      </c>
      <c r="N96" s="529" t="str">
        <f t="shared" si="27"/>
        <v/>
      </c>
    </row>
    <row r="97" spans="2:15" ht="16.899999999999999" hidden="1" customHeight="1" x14ac:dyDescent="0.25">
      <c r="B97" s="524" t="str">
        <f t="shared" si="25"/>
        <v/>
      </c>
      <c r="C97" s="524" t="str">
        <f t="shared" si="18"/>
        <v/>
      </c>
      <c r="D97" s="525" t="str">
        <f t="shared" si="19"/>
        <v/>
      </c>
      <c r="E97" s="525" t="str">
        <f t="shared" si="20"/>
        <v/>
      </c>
      <c r="F97" s="526" t="str">
        <f t="shared" si="21"/>
        <v/>
      </c>
      <c r="G97" s="526" t="str">
        <f t="shared" si="26"/>
        <v/>
      </c>
      <c r="H97" s="526" t="str">
        <f t="shared" si="22"/>
        <v/>
      </c>
      <c r="I97" s="527" t="str">
        <f t="shared" si="23"/>
        <v/>
      </c>
      <c r="J97" s="527" t="str">
        <f t="shared" si="24"/>
        <v/>
      </c>
      <c r="K97" s="528">
        <f>IF(SUM(I97:J97)=0,0,$K$15+SUM($I$16:I97)-SUM($J$16:J97))</f>
        <v>0</v>
      </c>
      <c r="L97" s="526"/>
      <c r="M97" s="543" t="str">
        <f t="array" ref="M97">IFERROR(SMALL(IF((tkno=$G$15)+(tkco=$G$15),ROW(tkno)-6),ROWS($M$15:M96)),"")</f>
        <v/>
      </c>
      <c r="N97" s="529" t="str">
        <f t="shared" si="27"/>
        <v/>
      </c>
    </row>
    <row r="98" spans="2:15" ht="16.899999999999999" hidden="1" customHeight="1" x14ac:dyDescent="0.25">
      <c r="B98" s="524" t="str">
        <f t="shared" si="25"/>
        <v/>
      </c>
      <c r="C98" s="524" t="str">
        <f t="shared" si="18"/>
        <v/>
      </c>
      <c r="D98" s="525" t="str">
        <f t="shared" si="19"/>
        <v/>
      </c>
      <c r="E98" s="525" t="str">
        <f t="shared" si="20"/>
        <v/>
      </c>
      <c r="F98" s="526" t="str">
        <f t="shared" si="21"/>
        <v/>
      </c>
      <c r="G98" s="526" t="str">
        <f t="shared" si="26"/>
        <v/>
      </c>
      <c r="H98" s="526" t="str">
        <f t="shared" si="22"/>
        <v/>
      </c>
      <c r="I98" s="527" t="str">
        <f t="shared" si="23"/>
        <v/>
      </c>
      <c r="J98" s="527" t="str">
        <f t="shared" si="24"/>
        <v/>
      </c>
      <c r="K98" s="528">
        <f>IF(SUM(I98:J98)=0,0,$K$15+SUM($I$16:I98)-SUM($J$16:J98))</f>
        <v>0</v>
      </c>
      <c r="L98" s="526"/>
      <c r="M98" s="543" t="str">
        <f t="array" ref="M98">IFERROR(SMALL(IF((tkno=$G$15)+(tkco=$G$15),ROW(tkno)-6),ROWS($M$15:M97)),"")</f>
        <v/>
      </c>
      <c r="N98" s="529" t="str">
        <f t="shared" si="27"/>
        <v/>
      </c>
    </row>
    <row r="99" spans="2:15" ht="16.899999999999999" hidden="1" customHeight="1" x14ac:dyDescent="0.25">
      <c r="B99" s="524" t="str">
        <f t="shared" si="25"/>
        <v/>
      </c>
      <c r="C99" s="524" t="str">
        <f t="shared" si="18"/>
        <v/>
      </c>
      <c r="D99" s="525" t="str">
        <f t="shared" si="19"/>
        <v/>
      </c>
      <c r="E99" s="525" t="str">
        <f t="shared" si="20"/>
        <v/>
      </c>
      <c r="F99" s="526" t="str">
        <f t="shared" si="21"/>
        <v/>
      </c>
      <c r="G99" s="526" t="str">
        <f t="shared" si="26"/>
        <v/>
      </c>
      <c r="H99" s="526" t="str">
        <f t="shared" si="22"/>
        <v/>
      </c>
      <c r="I99" s="527" t="str">
        <f t="shared" si="23"/>
        <v/>
      </c>
      <c r="J99" s="527" t="str">
        <f t="shared" si="24"/>
        <v/>
      </c>
      <c r="K99" s="528">
        <f>IF(SUM(I99:J99)=0,0,$K$15+SUM($I$16:I99)-SUM($J$16:J99))</f>
        <v>0</v>
      </c>
      <c r="L99" s="526"/>
      <c r="M99" s="543" t="str">
        <f t="array" ref="M99">IFERROR(SMALL(IF((tkno=$G$15)+(tkco=$G$15),ROW(tkno)-6),ROWS($M$15:M98)),"")</f>
        <v/>
      </c>
      <c r="N99" s="529" t="str">
        <f t="shared" si="27"/>
        <v/>
      </c>
    </row>
    <row r="100" spans="2:15" ht="17.649999999999999" customHeight="1" x14ac:dyDescent="0.25">
      <c r="B100" s="1550" t="s">
        <v>382</v>
      </c>
      <c r="C100" s="1550"/>
      <c r="D100" s="1550"/>
      <c r="E100" s="1550"/>
      <c r="F100" s="1550"/>
      <c r="G100" s="1550"/>
      <c r="H100" s="1550"/>
      <c r="I100" s="1252">
        <f>SUM(I15:I99)</f>
        <v>0</v>
      </c>
      <c r="J100" s="1252">
        <f t="shared" ref="J100" si="28">SUM(J15:J99)</f>
        <v>102537485</v>
      </c>
      <c r="K100" s="1252">
        <f>K15+I100-J100</f>
        <v>776731352</v>
      </c>
      <c r="L100" s="530"/>
      <c r="M100" s="544"/>
      <c r="N100" s="531" t="s">
        <v>590</v>
      </c>
    </row>
    <row r="101" spans="2:15" ht="5.85" customHeight="1" x14ac:dyDescent="0.25">
      <c r="B101" s="532"/>
      <c r="C101" s="533"/>
      <c r="D101" s="534"/>
      <c r="E101" s="534"/>
      <c r="F101" s="533"/>
      <c r="G101" s="533"/>
      <c r="H101" s="533"/>
      <c r="I101" s="533"/>
      <c r="J101" s="533"/>
      <c r="K101" s="533"/>
      <c r="L101" s="533"/>
    </row>
    <row r="102" spans="2:15" ht="16.899999999999999" customHeight="1" x14ac:dyDescent="0.25">
      <c r="B102" s="1551" t="s">
        <v>1014</v>
      </c>
      <c r="C102" s="1551"/>
      <c r="D102" s="1551"/>
      <c r="E102" s="1551"/>
      <c r="F102" s="1551"/>
      <c r="G102" s="1551"/>
      <c r="H102" s="1551"/>
      <c r="I102" s="1551"/>
      <c r="J102" s="1551"/>
      <c r="K102" s="1551"/>
      <c r="L102" s="1551"/>
      <c r="N102" s="535" t="s">
        <v>590</v>
      </c>
      <c r="O102" s="535"/>
    </row>
    <row r="103" spans="2:15" ht="17.649999999999999" customHeight="1" x14ac:dyDescent="0.25">
      <c r="B103" s="1552" t="s">
        <v>1015</v>
      </c>
      <c r="C103" s="1552"/>
      <c r="D103" s="1552"/>
      <c r="E103" s="1552"/>
      <c r="F103" s="1552"/>
      <c r="G103" s="1552"/>
      <c r="H103" s="1552"/>
      <c r="I103" s="1552"/>
      <c r="J103" s="1552"/>
      <c r="K103" s="1552"/>
      <c r="L103" s="1552"/>
      <c r="N103" s="535" t="s">
        <v>590</v>
      </c>
      <c r="O103" s="535"/>
    </row>
    <row r="104" spans="2:15" ht="17.649999999999999" customHeight="1" x14ac:dyDescent="0.25">
      <c r="J104" s="1538"/>
      <c r="K104" s="1538"/>
      <c r="L104" s="1538"/>
      <c r="N104" s="535" t="s">
        <v>590</v>
      </c>
      <c r="O104" s="535"/>
    </row>
    <row r="105" spans="2:15" ht="16.899999999999999" customHeight="1" x14ac:dyDescent="0.25">
      <c r="I105" s="1553">
        <f>K2</f>
        <v>43830</v>
      </c>
      <c r="J105" s="1553"/>
      <c r="K105" s="1553"/>
      <c r="L105" s="1553"/>
      <c r="N105" s="535" t="s">
        <v>590</v>
      </c>
      <c r="O105" s="535"/>
    </row>
    <row r="106" spans="2:15" ht="17.649999999999999" customHeight="1" x14ac:dyDescent="0.25">
      <c r="B106" s="1549" t="s">
        <v>33</v>
      </c>
      <c r="C106" s="1549"/>
      <c r="D106" s="1549"/>
      <c r="E106" s="1549"/>
      <c r="F106" s="1549" t="s">
        <v>35</v>
      </c>
      <c r="G106" s="1549"/>
      <c r="H106" s="1549"/>
      <c r="I106" s="1549" t="s">
        <v>606</v>
      </c>
      <c r="J106" s="1549"/>
      <c r="K106" s="1549"/>
      <c r="L106" s="1549"/>
      <c r="N106" s="535" t="s">
        <v>590</v>
      </c>
      <c r="O106" s="535"/>
    </row>
    <row r="107" spans="2:15" x14ac:dyDescent="0.25">
      <c r="B107" s="1538" t="s">
        <v>509</v>
      </c>
      <c r="C107" s="1538"/>
      <c r="D107" s="1538"/>
      <c r="E107" s="1538"/>
      <c r="F107" s="1538" t="s">
        <v>509</v>
      </c>
      <c r="G107" s="1538"/>
      <c r="H107" s="1538"/>
      <c r="I107" s="1538" t="s">
        <v>508</v>
      </c>
      <c r="J107" s="1538"/>
      <c r="K107" s="1538"/>
      <c r="L107" s="1538"/>
      <c r="N107" s="535" t="s">
        <v>590</v>
      </c>
      <c r="O107" s="535"/>
    </row>
    <row r="108" spans="2:15" x14ac:dyDescent="0.25">
      <c r="N108" s="535" t="s">
        <v>590</v>
      </c>
      <c r="O108" s="535"/>
    </row>
    <row r="109" spans="2:15" x14ac:dyDescent="0.25">
      <c r="N109" s="535" t="s">
        <v>590</v>
      </c>
      <c r="O109" s="535"/>
    </row>
    <row r="110" spans="2:15" x14ac:dyDescent="0.25">
      <c r="N110" s="535" t="s">
        <v>590</v>
      </c>
      <c r="O110" s="535"/>
    </row>
    <row r="111" spans="2:15" x14ac:dyDescent="0.25">
      <c r="N111" s="535" t="s">
        <v>590</v>
      </c>
      <c r="O111" s="535"/>
    </row>
    <row r="112" spans="2:15" x14ac:dyDescent="0.25">
      <c r="N112" s="535" t="s">
        <v>590</v>
      </c>
      <c r="O112" s="535"/>
    </row>
    <row r="113" spans="14:15" x14ac:dyDescent="0.25">
      <c r="N113" s="535" t="s">
        <v>590</v>
      </c>
      <c r="O113" s="535"/>
    </row>
    <row r="114" spans="14:15" x14ac:dyDescent="0.25">
      <c r="N114" s="535" t="s">
        <v>590</v>
      </c>
      <c r="O114" s="535"/>
    </row>
    <row r="115" spans="14:15" x14ac:dyDescent="0.25">
      <c r="N115" s="535"/>
      <c r="O115" s="535"/>
    </row>
  </sheetData>
  <sheetProtection formatCells="0" formatColumns="0" formatRows="0" insertColumns="0" insertRows="0" autoFilter="0"/>
  <autoFilter ref="B14:N100">
    <filterColumn colId="12">
      <customFilters>
        <customFilter operator="notEqual" val=" "/>
      </customFilters>
    </filterColumn>
  </autoFilter>
  <mergeCells count="30">
    <mergeCell ref="B106:E106"/>
    <mergeCell ref="F106:H106"/>
    <mergeCell ref="I106:L106"/>
    <mergeCell ref="B100:H100"/>
    <mergeCell ref="B102:L102"/>
    <mergeCell ref="B103:L103"/>
    <mergeCell ref="J104:L104"/>
    <mergeCell ref="I105:L105"/>
    <mergeCell ref="H12:H13"/>
    <mergeCell ref="I12:J12"/>
    <mergeCell ref="K12:K13"/>
    <mergeCell ref="L12:L13"/>
    <mergeCell ref="N12:N13"/>
    <mergeCell ref="M12:M13"/>
    <mergeCell ref="B107:E107"/>
    <mergeCell ref="F107:H107"/>
    <mergeCell ref="I107:L107"/>
    <mergeCell ref="B9:L9"/>
    <mergeCell ref="B4:I5"/>
    <mergeCell ref="J4:L4"/>
    <mergeCell ref="J5:L7"/>
    <mergeCell ref="B6:I6"/>
    <mergeCell ref="B8:L8"/>
    <mergeCell ref="B10:L10"/>
    <mergeCell ref="B12:B13"/>
    <mergeCell ref="C12:C13"/>
    <mergeCell ref="D12:D13"/>
    <mergeCell ref="E12:E13"/>
    <mergeCell ref="F12:F13"/>
    <mergeCell ref="G12:G13"/>
  </mergeCells>
  <pageMargins left="0.59055118110236227" right="0.39370078740157483" top="0.19685039370078741" bottom="0.19685039370078741" header="0" footer="0"/>
  <pageSetup paperSize="9" scale="76" orientation="landscape" verticalDpi="0" r:id="rId1"/>
  <headerFooter alignWithMargins="0"/>
  <colBreaks count="1" manualBreakCount="1">
    <brk id="12" min="4" max="113"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N115"/>
  <sheetViews>
    <sheetView showGridLines="0" zoomScaleNormal="100" workbookViewId="0">
      <selection activeCell="K15" sqref="K15"/>
    </sheetView>
  </sheetViews>
  <sheetFormatPr defaultRowHeight="15" x14ac:dyDescent="0.25"/>
  <cols>
    <col min="1" max="1" width="8.140625" style="513" customWidth="1"/>
    <col min="2" max="2" width="14.140625" style="536" customWidth="1"/>
    <col min="3" max="3" width="14.28515625" style="513" customWidth="1"/>
    <col min="4" max="4" width="12.85546875" style="537" customWidth="1"/>
    <col min="5" max="5" width="14.28515625" style="537" customWidth="1"/>
    <col min="6" max="6" width="32.5703125" style="513" customWidth="1"/>
    <col min="7" max="7" width="11.28515625" style="513" customWidth="1"/>
    <col min="8" max="8" width="12.28515625" style="513" customWidth="1"/>
    <col min="9" max="10" width="17.7109375" style="513" customWidth="1"/>
    <col min="11" max="11" width="16.85546875" style="513" customWidth="1"/>
    <col min="12" max="12" width="18.140625" style="513" customWidth="1"/>
    <col min="13" max="13" width="9.140625" style="513" hidden="1" customWidth="1"/>
    <col min="14" max="256" width="9.140625" style="513"/>
    <col min="257" max="257" width="8.140625" style="513" customWidth="1"/>
    <col min="258" max="258" width="14.140625" style="513" customWidth="1"/>
    <col min="259" max="259" width="14.28515625" style="513" customWidth="1"/>
    <col min="260" max="260" width="17.28515625" style="513" customWidth="1"/>
    <col min="261" max="261" width="14.28515625" style="513" customWidth="1"/>
    <col min="262" max="262" width="32.5703125" style="513" customWidth="1"/>
    <col min="263" max="263" width="11.28515625" style="513" customWidth="1"/>
    <col min="264" max="264" width="12.28515625" style="513" customWidth="1"/>
    <col min="265" max="266" width="17.7109375" style="513" customWidth="1"/>
    <col min="267" max="267" width="16.85546875" style="513" customWidth="1"/>
    <col min="268" max="268" width="18.140625" style="513" customWidth="1"/>
    <col min="269" max="512" width="9.140625" style="513"/>
    <col min="513" max="513" width="8.140625" style="513" customWidth="1"/>
    <col min="514" max="514" width="14.140625" style="513" customWidth="1"/>
    <col min="515" max="515" width="14.28515625" style="513" customWidth="1"/>
    <col min="516" max="516" width="17.28515625" style="513" customWidth="1"/>
    <col min="517" max="517" width="14.28515625" style="513" customWidth="1"/>
    <col min="518" max="518" width="32.5703125" style="513" customWidth="1"/>
    <col min="519" max="519" width="11.28515625" style="513" customWidth="1"/>
    <col min="520" max="520" width="12.28515625" style="513" customWidth="1"/>
    <col min="521" max="522" width="17.7109375" style="513" customWidth="1"/>
    <col min="523" max="523" width="16.85546875" style="513" customWidth="1"/>
    <col min="524" max="524" width="18.140625" style="513" customWidth="1"/>
    <col min="525" max="768" width="9.140625" style="513"/>
    <col min="769" max="769" width="8.140625" style="513" customWidth="1"/>
    <col min="770" max="770" width="14.140625" style="513" customWidth="1"/>
    <col min="771" max="771" width="14.28515625" style="513" customWidth="1"/>
    <col min="772" max="772" width="17.28515625" style="513" customWidth="1"/>
    <col min="773" max="773" width="14.28515625" style="513" customWidth="1"/>
    <col min="774" max="774" width="32.5703125" style="513" customWidth="1"/>
    <col min="775" max="775" width="11.28515625" style="513" customWidth="1"/>
    <col min="776" max="776" width="12.28515625" style="513" customWidth="1"/>
    <col min="777" max="778" width="17.7109375" style="513" customWidth="1"/>
    <col min="779" max="779" width="16.85546875" style="513" customWidth="1"/>
    <col min="780" max="780" width="18.140625" style="513" customWidth="1"/>
    <col min="781" max="1024" width="9.140625" style="513"/>
    <col min="1025" max="1025" width="8.140625" style="513" customWidth="1"/>
    <col min="1026" max="1026" width="14.140625" style="513" customWidth="1"/>
    <col min="1027" max="1027" width="14.28515625" style="513" customWidth="1"/>
    <col min="1028" max="1028" width="17.28515625" style="513" customWidth="1"/>
    <col min="1029" max="1029" width="14.28515625" style="513" customWidth="1"/>
    <col min="1030" max="1030" width="32.5703125" style="513" customWidth="1"/>
    <col min="1031" max="1031" width="11.28515625" style="513" customWidth="1"/>
    <col min="1032" max="1032" width="12.28515625" style="513" customWidth="1"/>
    <col min="1033" max="1034" width="17.7109375" style="513" customWidth="1"/>
    <col min="1035" max="1035" width="16.85546875" style="513" customWidth="1"/>
    <col min="1036" max="1036" width="18.140625" style="513" customWidth="1"/>
    <col min="1037" max="1280" width="9.140625" style="513"/>
    <col min="1281" max="1281" width="8.140625" style="513" customWidth="1"/>
    <col min="1282" max="1282" width="14.140625" style="513" customWidth="1"/>
    <col min="1283" max="1283" width="14.28515625" style="513" customWidth="1"/>
    <col min="1284" max="1284" width="17.28515625" style="513" customWidth="1"/>
    <col min="1285" max="1285" width="14.28515625" style="513" customWidth="1"/>
    <col min="1286" max="1286" width="32.5703125" style="513" customWidth="1"/>
    <col min="1287" max="1287" width="11.28515625" style="513" customWidth="1"/>
    <col min="1288" max="1288" width="12.28515625" style="513" customWidth="1"/>
    <col min="1289" max="1290" width="17.7109375" style="513" customWidth="1"/>
    <col min="1291" max="1291" width="16.85546875" style="513" customWidth="1"/>
    <col min="1292" max="1292" width="18.140625" style="513" customWidth="1"/>
    <col min="1293" max="1536" width="9.140625" style="513"/>
    <col min="1537" max="1537" width="8.140625" style="513" customWidth="1"/>
    <col min="1538" max="1538" width="14.140625" style="513" customWidth="1"/>
    <col min="1539" max="1539" width="14.28515625" style="513" customWidth="1"/>
    <col min="1540" max="1540" width="17.28515625" style="513" customWidth="1"/>
    <col min="1541" max="1541" width="14.28515625" style="513" customWidth="1"/>
    <col min="1542" max="1542" width="32.5703125" style="513" customWidth="1"/>
    <col min="1543" max="1543" width="11.28515625" style="513" customWidth="1"/>
    <col min="1544" max="1544" width="12.28515625" style="513" customWidth="1"/>
    <col min="1545" max="1546" width="17.7109375" style="513" customWidth="1"/>
    <col min="1547" max="1547" width="16.85546875" style="513" customWidth="1"/>
    <col min="1548" max="1548" width="18.140625" style="513" customWidth="1"/>
    <col min="1549" max="1792" width="9.140625" style="513"/>
    <col min="1793" max="1793" width="8.140625" style="513" customWidth="1"/>
    <col min="1794" max="1794" width="14.140625" style="513" customWidth="1"/>
    <col min="1795" max="1795" width="14.28515625" style="513" customWidth="1"/>
    <col min="1796" max="1796" width="17.28515625" style="513" customWidth="1"/>
    <col min="1797" max="1797" width="14.28515625" style="513" customWidth="1"/>
    <col min="1798" max="1798" width="32.5703125" style="513" customWidth="1"/>
    <col min="1799" max="1799" width="11.28515625" style="513" customWidth="1"/>
    <col min="1800" max="1800" width="12.28515625" style="513" customWidth="1"/>
    <col min="1801" max="1802" width="17.7109375" style="513" customWidth="1"/>
    <col min="1803" max="1803" width="16.85546875" style="513" customWidth="1"/>
    <col min="1804" max="1804" width="18.140625" style="513" customWidth="1"/>
    <col min="1805" max="2048" width="9.140625" style="513"/>
    <col min="2049" max="2049" width="8.140625" style="513" customWidth="1"/>
    <col min="2050" max="2050" width="14.140625" style="513" customWidth="1"/>
    <col min="2051" max="2051" width="14.28515625" style="513" customWidth="1"/>
    <col min="2052" max="2052" width="17.28515625" style="513" customWidth="1"/>
    <col min="2053" max="2053" width="14.28515625" style="513" customWidth="1"/>
    <col min="2054" max="2054" width="32.5703125" style="513" customWidth="1"/>
    <col min="2055" max="2055" width="11.28515625" style="513" customWidth="1"/>
    <col min="2056" max="2056" width="12.28515625" style="513" customWidth="1"/>
    <col min="2057" max="2058" width="17.7109375" style="513" customWidth="1"/>
    <col min="2059" max="2059" width="16.85546875" style="513" customWidth="1"/>
    <col min="2060" max="2060" width="18.140625" style="513" customWidth="1"/>
    <col min="2061" max="2304" width="9.140625" style="513"/>
    <col min="2305" max="2305" width="8.140625" style="513" customWidth="1"/>
    <col min="2306" max="2306" width="14.140625" style="513" customWidth="1"/>
    <col min="2307" max="2307" width="14.28515625" style="513" customWidth="1"/>
    <col min="2308" max="2308" width="17.28515625" style="513" customWidth="1"/>
    <col min="2309" max="2309" width="14.28515625" style="513" customWidth="1"/>
    <col min="2310" max="2310" width="32.5703125" style="513" customWidth="1"/>
    <col min="2311" max="2311" width="11.28515625" style="513" customWidth="1"/>
    <col min="2312" max="2312" width="12.28515625" style="513" customWidth="1"/>
    <col min="2313" max="2314" width="17.7109375" style="513" customWidth="1"/>
    <col min="2315" max="2315" width="16.85546875" style="513" customWidth="1"/>
    <col min="2316" max="2316" width="18.140625" style="513" customWidth="1"/>
    <col min="2317" max="2560" width="9.140625" style="513"/>
    <col min="2561" max="2561" width="8.140625" style="513" customWidth="1"/>
    <col min="2562" max="2562" width="14.140625" style="513" customWidth="1"/>
    <col min="2563" max="2563" width="14.28515625" style="513" customWidth="1"/>
    <col min="2564" max="2564" width="17.28515625" style="513" customWidth="1"/>
    <col min="2565" max="2565" width="14.28515625" style="513" customWidth="1"/>
    <col min="2566" max="2566" width="32.5703125" style="513" customWidth="1"/>
    <col min="2567" max="2567" width="11.28515625" style="513" customWidth="1"/>
    <col min="2568" max="2568" width="12.28515625" style="513" customWidth="1"/>
    <col min="2569" max="2570" width="17.7109375" style="513" customWidth="1"/>
    <col min="2571" max="2571" width="16.85546875" style="513" customWidth="1"/>
    <col min="2572" max="2572" width="18.140625" style="513" customWidth="1"/>
    <col min="2573" max="2816" width="9.140625" style="513"/>
    <col min="2817" max="2817" width="8.140625" style="513" customWidth="1"/>
    <col min="2818" max="2818" width="14.140625" style="513" customWidth="1"/>
    <col min="2819" max="2819" width="14.28515625" style="513" customWidth="1"/>
    <col min="2820" max="2820" width="17.28515625" style="513" customWidth="1"/>
    <col min="2821" max="2821" width="14.28515625" style="513" customWidth="1"/>
    <col min="2822" max="2822" width="32.5703125" style="513" customWidth="1"/>
    <col min="2823" max="2823" width="11.28515625" style="513" customWidth="1"/>
    <col min="2824" max="2824" width="12.28515625" style="513" customWidth="1"/>
    <col min="2825" max="2826" width="17.7109375" style="513" customWidth="1"/>
    <col min="2827" max="2827" width="16.85546875" style="513" customWidth="1"/>
    <col min="2828" max="2828" width="18.140625" style="513" customWidth="1"/>
    <col min="2829" max="3072" width="9.140625" style="513"/>
    <col min="3073" max="3073" width="8.140625" style="513" customWidth="1"/>
    <col min="3074" max="3074" width="14.140625" style="513" customWidth="1"/>
    <col min="3075" max="3075" width="14.28515625" style="513" customWidth="1"/>
    <col min="3076" max="3076" width="17.28515625" style="513" customWidth="1"/>
    <col min="3077" max="3077" width="14.28515625" style="513" customWidth="1"/>
    <col min="3078" max="3078" width="32.5703125" style="513" customWidth="1"/>
    <col min="3079" max="3079" width="11.28515625" style="513" customWidth="1"/>
    <col min="3080" max="3080" width="12.28515625" style="513" customWidth="1"/>
    <col min="3081" max="3082" width="17.7109375" style="513" customWidth="1"/>
    <col min="3083" max="3083" width="16.85546875" style="513" customWidth="1"/>
    <col min="3084" max="3084" width="18.140625" style="513" customWidth="1"/>
    <col min="3085" max="3328" width="9.140625" style="513"/>
    <col min="3329" max="3329" width="8.140625" style="513" customWidth="1"/>
    <col min="3330" max="3330" width="14.140625" style="513" customWidth="1"/>
    <col min="3331" max="3331" width="14.28515625" style="513" customWidth="1"/>
    <col min="3332" max="3332" width="17.28515625" style="513" customWidth="1"/>
    <col min="3333" max="3333" width="14.28515625" style="513" customWidth="1"/>
    <col min="3334" max="3334" width="32.5703125" style="513" customWidth="1"/>
    <col min="3335" max="3335" width="11.28515625" style="513" customWidth="1"/>
    <col min="3336" max="3336" width="12.28515625" style="513" customWidth="1"/>
    <col min="3337" max="3338" width="17.7109375" style="513" customWidth="1"/>
    <col min="3339" max="3339" width="16.85546875" style="513" customWidth="1"/>
    <col min="3340" max="3340" width="18.140625" style="513" customWidth="1"/>
    <col min="3341" max="3584" width="9.140625" style="513"/>
    <col min="3585" max="3585" width="8.140625" style="513" customWidth="1"/>
    <col min="3586" max="3586" width="14.140625" style="513" customWidth="1"/>
    <col min="3587" max="3587" width="14.28515625" style="513" customWidth="1"/>
    <col min="3588" max="3588" width="17.28515625" style="513" customWidth="1"/>
    <col min="3589" max="3589" width="14.28515625" style="513" customWidth="1"/>
    <col min="3590" max="3590" width="32.5703125" style="513" customWidth="1"/>
    <col min="3591" max="3591" width="11.28515625" style="513" customWidth="1"/>
    <col min="3592" max="3592" width="12.28515625" style="513" customWidth="1"/>
    <col min="3593" max="3594" width="17.7109375" style="513" customWidth="1"/>
    <col min="3595" max="3595" width="16.85546875" style="513" customWidth="1"/>
    <col min="3596" max="3596" width="18.140625" style="513" customWidth="1"/>
    <col min="3597" max="3840" width="9.140625" style="513"/>
    <col min="3841" max="3841" width="8.140625" style="513" customWidth="1"/>
    <col min="3842" max="3842" width="14.140625" style="513" customWidth="1"/>
    <col min="3843" max="3843" width="14.28515625" style="513" customWidth="1"/>
    <col min="3844" max="3844" width="17.28515625" style="513" customWidth="1"/>
    <col min="3845" max="3845" width="14.28515625" style="513" customWidth="1"/>
    <col min="3846" max="3846" width="32.5703125" style="513" customWidth="1"/>
    <col min="3847" max="3847" width="11.28515625" style="513" customWidth="1"/>
    <col min="3848" max="3848" width="12.28515625" style="513" customWidth="1"/>
    <col min="3849" max="3850" width="17.7109375" style="513" customWidth="1"/>
    <col min="3851" max="3851" width="16.85546875" style="513" customWidth="1"/>
    <col min="3852" max="3852" width="18.140625" style="513" customWidth="1"/>
    <col min="3853" max="4096" width="9.140625" style="513"/>
    <col min="4097" max="4097" width="8.140625" style="513" customWidth="1"/>
    <col min="4098" max="4098" width="14.140625" style="513" customWidth="1"/>
    <col min="4099" max="4099" width="14.28515625" style="513" customWidth="1"/>
    <col min="4100" max="4100" width="17.28515625" style="513" customWidth="1"/>
    <col min="4101" max="4101" width="14.28515625" style="513" customWidth="1"/>
    <col min="4102" max="4102" width="32.5703125" style="513" customWidth="1"/>
    <col min="4103" max="4103" width="11.28515625" style="513" customWidth="1"/>
    <col min="4104" max="4104" width="12.28515625" style="513" customWidth="1"/>
    <col min="4105" max="4106" width="17.7109375" style="513" customWidth="1"/>
    <col min="4107" max="4107" width="16.85546875" style="513" customWidth="1"/>
    <col min="4108" max="4108" width="18.140625" style="513" customWidth="1"/>
    <col min="4109" max="4352" width="9.140625" style="513"/>
    <col min="4353" max="4353" width="8.140625" style="513" customWidth="1"/>
    <col min="4354" max="4354" width="14.140625" style="513" customWidth="1"/>
    <col min="4355" max="4355" width="14.28515625" style="513" customWidth="1"/>
    <col min="4356" max="4356" width="17.28515625" style="513" customWidth="1"/>
    <col min="4357" max="4357" width="14.28515625" style="513" customWidth="1"/>
    <col min="4358" max="4358" width="32.5703125" style="513" customWidth="1"/>
    <col min="4359" max="4359" width="11.28515625" style="513" customWidth="1"/>
    <col min="4360" max="4360" width="12.28515625" style="513" customWidth="1"/>
    <col min="4361" max="4362" width="17.7109375" style="513" customWidth="1"/>
    <col min="4363" max="4363" width="16.85546875" style="513" customWidth="1"/>
    <col min="4364" max="4364" width="18.140625" style="513" customWidth="1"/>
    <col min="4365" max="4608" width="9.140625" style="513"/>
    <col min="4609" max="4609" width="8.140625" style="513" customWidth="1"/>
    <col min="4610" max="4610" width="14.140625" style="513" customWidth="1"/>
    <col min="4611" max="4611" width="14.28515625" style="513" customWidth="1"/>
    <col min="4612" max="4612" width="17.28515625" style="513" customWidth="1"/>
    <col min="4613" max="4613" width="14.28515625" style="513" customWidth="1"/>
    <col min="4614" max="4614" width="32.5703125" style="513" customWidth="1"/>
    <col min="4615" max="4615" width="11.28515625" style="513" customWidth="1"/>
    <col min="4616" max="4616" width="12.28515625" style="513" customWidth="1"/>
    <col min="4617" max="4618" width="17.7109375" style="513" customWidth="1"/>
    <col min="4619" max="4619" width="16.85546875" style="513" customWidth="1"/>
    <col min="4620" max="4620" width="18.140625" style="513" customWidth="1"/>
    <col min="4621" max="4864" width="9.140625" style="513"/>
    <col min="4865" max="4865" width="8.140625" style="513" customWidth="1"/>
    <col min="4866" max="4866" width="14.140625" style="513" customWidth="1"/>
    <col min="4867" max="4867" width="14.28515625" style="513" customWidth="1"/>
    <col min="4868" max="4868" width="17.28515625" style="513" customWidth="1"/>
    <col min="4869" max="4869" width="14.28515625" style="513" customWidth="1"/>
    <col min="4870" max="4870" width="32.5703125" style="513" customWidth="1"/>
    <col min="4871" max="4871" width="11.28515625" style="513" customWidth="1"/>
    <col min="4872" max="4872" width="12.28515625" style="513" customWidth="1"/>
    <col min="4873" max="4874" width="17.7109375" style="513" customWidth="1"/>
    <col min="4875" max="4875" width="16.85546875" style="513" customWidth="1"/>
    <col min="4876" max="4876" width="18.140625" style="513" customWidth="1"/>
    <col min="4877" max="5120" width="9.140625" style="513"/>
    <col min="5121" max="5121" width="8.140625" style="513" customWidth="1"/>
    <col min="5122" max="5122" width="14.140625" style="513" customWidth="1"/>
    <col min="5123" max="5123" width="14.28515625" style="513" customWidth="1"/>
    <col min="5124" max="5124" width="17.28515625" style="513" customWidth="1"/>
    <col min="5125" max="5125" width="14.28515625" style="513" customWidth="1"/>
    <col min="5126" max="5126" width="32.5703125" style="513" customWidth="1"/>
    <col min="5127" max="5127" width="11.28515625" style="513" customWidth="1"/>
    <col min="5128" max="5128" width="12.28515625" style="513" customWidth="1"/>
    <col min="5129" max="5130" width="17.7109375" style="513" customWidth="1"/>
    <col min="5131" max="5131" width="16.85546875" style="513" customWidth="1"/>
    <col min="5132" max="5132" width="18.140625" style="513" customWidth="1"/>
    <col min="5133" max="5376" width="9.140625" style="513"/>
    <col min="5377" max="5377" width="8.140625" style="513" customWidth="1"/>
    <col min="5378" max="5378" width="14.140625" style="513" customWidth="1"/>
    <col min="5379" max="5379" width="14.28515625" style="513" customWidth="1"/>
    <col min="5380" max="5380" width="17.28515625" style="513" customWidth="1"/>
    <col min="5381" max="5381" width="14.28515625" style="513" customWidth="1"/>
    <col min="5382" max="5382" width="32.5703125" style="513" customWidth="1"/>
    <col min="5383" max="5383" width="11.28515625" style="513" customWidth="1"/>
    <col min="5384" max="5384" width="12.28515625" style="513" customWidth="1"/>
    <col min="5385" max="5386" width="17.7109375" style="513" customWidth="1"/>
    <col min="5387" max="5387" width="16.85546875" style="513" customWidth="1"/>
    <col min="5388" max="5388" width="18.140625" style="513" customWidth="1"/>
    <col min="5389" max="5632" width="9.140625" style="513"/>
    <col min="5633" max="5633" width="8.140625" style="513" customWidth="1"/>
    <col min="5634" max="5634" width="14.140625" style="513" customWidth="1"/>
    <col min="5635" max="5635" width="14.28515625" style="513" customWidth="1"/>
    <col min="5636" max="5636" width="17.28515625" style="513" customWidth="1"/>
    <col min="5637" max="5637" width="14.28515625" style="513" customWidth="1"/>
    <col min="5638" max="5638" width="32.5703125" style="513" customWidth="1"/>
    <col min="5639" max="5639" width="11.28515625" style="513" customWidth="1"/>
    <col min="5640" max="5640" width="12.28515625" style="513" customWidth="1"/>
    <col min="5641" max="5642" width="17.7109375" style="513" customWidth="1"/>
    <col min="5643" max="5643" width="16.85546875" style="513" customWidth="1"/>
    <col min="5644" max="5644" width="18.140625" style="513" customWidth="1"/>
    <col min="5645" max="5888" width="9.140625" style="513"/>
    <col min="5889" max="5889" width="8.140625" style="513" customWidth="1"/>
    <col min="5890" max="5890" width="14.140625" style="513" customWidth="1"/>
    <col min="5891" max="5891" width="14.28515625" style="513" customWidth="1"/>
    <col min="5892" max="5892" width="17.28515625" style="513" customWidth="1"/>
    <col min="5893" max="5893" width="14.28515625" style="513" customWidth="1"/>
    <col min="5894" max="5894" width="32.5703125" style="513" customWidth="1"/>
    <col min="5895" max="5895" width="11.28515625" style="513" customWidth="1"/>
    <col min="5896" max="5896" width="12.28515625" style="513" customWidth="1"/>
    <col min="5897" max="5898" width="17.7109375" style="513" customWidth="1"/>
    <col min="5899" max="5899" width="16.85546875" style="513" customWidth="1"/>
    <col min="5900" max="5900" width="18.140625" style="513" customWidth="1"/>
    <col min="5901" max="6144" width="9.140625" style="513"/>
    <col min="6145" max="6145" width="8.140625" style="513" customWidth="1"/>
    <col min="6146" max="6146" width="14.140625" style="513" customWidth="1"/>
    <col min="6147" max="6147" width="14.28515625" style="513" customWidth="1"/>
    <col min="6148" max="6148" width="17.28515625" style="513" customWidth="1"/>
    <col min="6149" max="6149" width="14.28515625" style="513" customWidth="1"/>
    <col min="6150" max="6150" width="32.5703125" style="513" customWidth="1"/>
    <col min="6151" max="6151" width="11.28515625" style="513" customWidth="1"/>
    <col min="6152" max="6152" width="12.28515625" style="513" customWidth="1"/>
    <col min="6153" max="6154" width="17.7109375" style="513" customWidth="1"/>
    <col min="6155" max="6155" width="16.85546875" style="513" customWidth="1"/>
    <col min="6156" max="6156" width="18.140625" style="513" customWidth="1"/>
    <col min="6157" max="6400" width="9.140625" style="513"/>
    <col min="6401" max="6401" width="8.140625" style="513" customWidth="1"/>
    <col min="6402" max="6402" width="14.140625" style="513" customWidth="1"/>
    <col min="6403" max="6403" width="14.28515625" style="513" customWidth="1"/>
    <col min="6404" max="6404" width="17.28515625" style="513" customWidth="1"/>
    <col min="6405" max="6405" width="14.28515625" style="513" customWidth="1"/>
    <col min="6406" max="6406" width="32.5703125" style="513" customWidth="1"/>
    <col min="6407" max="6407" width="11.28515625" style="513" customWidth="1"/>
    <col min="6408" max="6408" width="12.28515625" style="513" customWidth="1"/>
    <col min="6409" max="6410" width="17.7109375" style="513" customWidth="1"/>
    <col min="6411" max="6411" width="16.85546875" style="513" customWidth="1"/>
    <col min="6412" max="6412" width="18.140625" style="513" customWidth="1"/>
    <col min="6413" max="6656" width="9.140625" style="513"/>
    <col min="6657" max="6657" width="8.140625" style="513" customWidth="1"/>
    <col min="6658" max="6658" width="14.140625" style="513" customWidth="1"/>
    <col min="6659" max="6659" width="14.28515625" style="513" customWidth="1"/>
    <col min="6660" max="6660" width="17.28515625" style="513" customWidth="1"/>
    <col min="6661" max="6661" width="14.28515625" style="513" customWidth="1"/>
    <col min="6662" max="6662" width="32.5703125" style="513" customWidth="1"/>
    <col min="6663" max="6663" width="11.28515625" style="513" customWidth="1"/>
    <col min="6664" max="6664" width="12.28515625" style="513" customWidth="1"/>
    <col min="6665" max="6666" width="17.7109375" style="513" customWidth="1"/>
    <col min="6667" max="6667" width="16.85546875" style="513" customWidth="1"/>
    <col min="6668" max="6668" width="18.140625" style="513" customWidth="1"/>
    <col min="6669" max="6912" width="9.140625" style="513"/>
    <col min="6913" max="6913" width="8.140625" style="513" customWidth="1"/>
    <col min="6914" max="6914" width="14.140625" style="513" customWidth="1"/>
    <col min="6915" max="6915" width="14.28515625" style="513" customWidth="1"/>
    <col min="6916" max="6916" width="17.28515625" style="513" customWidth="1"/>
    <col min="6917" max="6917" width="14.28515625" style="513" customWidth="1"/>
    <col min="6918" max="6918" width="32.5703125" style="513" customWidth="1"/>
    <col min="6919" max="6919" width="11.28515625" style="513" customWidth="1"/>
    <col min="6920" max="6920" width="12.28515625" style="513" customWidth="1"/>
    <col min="6921" max="6922" width="17.7109375" style="513" customWidth="1"/>
    <col min="6923" max="6923" width="16.85546875" style="513" customWidth="1"/>
    <col min="6924" max="6924" width="18.140625" style="513" customWidth="1"/>
    <col min="6925" max="7168" width="9.140625" style="513"/>
    <col min="7169" max="7169" width="8.140625" style="513" customWidth="1"/>
    <col min="7170" max="7170" width="14.140625" style="513" customWidth="1"/>
    <col min="7171" max="7171" width="14.28515625" style="513" customWidth="1"/>
    <col min="7172" max="7172" width="17.28515625" style="513" customWidth="1"/>
    <col min="7173" max="7173" width="14.28515625" style="513" customWidth="1"/>
    <col min="7174" max="7174" width="32.5703125" style="513" customWidth="1"/>
    <col min="7175" max="7175" width="11.28515625" style="513" customWidth="1"/>
    <col min="7176" max="7176" width="12.28515625" style="513" customWidth="1"/>
    <col min="7177" max="7178" width="17.7109375" style="513" customWidth="1"/>
    <col min="7179" max="7179" width="16.85546875" style="513" customWidth="1"/>
    <col min="7180" max="7180" width="18.140625" style="513" customWidth="1"/>
    <col min="7181" max="7424" width="9.140625" style="513"/>
    <col min="7425" max="7425" width="8.140625" style="513" customWidth="1"/>
    <col min="7426" max="7426" width="14.140625" style="513" customWidth="1"/>
    <col min="7427" max="7427" width="14.28515625" style="513" customWidth="1"/>
    <col min="7428" max="7428" width="17.28515625" style="513" customWidth="1"/>
    <col min="7429" max="7429" width="14.28515625" style="513" customWidth="1"/>
    <col min="7430" max="7430" width="32.5703125" style="513" customWidth="1"/>
    <col min="7431" max="7431" width="11.28515625" style="513" customWidth="1"/>
    <col min="7432" max="7432" width="12.28515625" style="513" customWidth="1"/>
    <col min="7433" max="7434" width="17.7109375" style="513" customWidth="1"/>
    <col min="7435" max="7435" width="16.85546875" style="513" customWidth="1"/>
    <col min="7436" max="7436" width="18.140625" style="513" customWidth="1"/>
    <col min="7437" max="7680" width="9.140625" style="513"/>
    <col min="7681" max="7681" width="8.140625" style="513" customWidth="1"/>
    <col min="7682" max="7682" width="14.140625" style="513" customWidth="1"/>
    <col min="7683" max="7683" width="14.28515625" style="513" customWidth="1"/>
    <col min="7684" max="7684" width="17.28515625" style="513" customWidth="1"/>
    <col min="7685" max="7685" width="14.28515625" style="513" customWidth="1"/>
    <col min="7686" max="7686" width="32.5703125" style="513" customWidth="1"/>
    <col min="7687" max="7687" width="11.28515625" style="513" customWidth="1"/>
    <col min="7688" max="7688" width="12.28515625" style="513" customWidth="1"/>
    <col min="7689" max="7690" width="17.7109375" style="513" customWidth="1"/>
    <col min="7691" max="7691" width="16.85546875" style="513" customWidth="1"/>
    <col min="7692" max="7692" width="18.140625" style="513" customWidth="1"/>
    <col min="7693" max="7936" width="9.140625" style="513"/>
    <col min="7937" max="7937" width="8.140625" style="513" customWidth="1"/>
    <col min="7938" max="7938" width="14.140625" style="513" customWidth="1"/>
    <col min="7939" max="7939" width="14.28515625" style="513" customWidth="1"/>
    <col min="7940" max="7940" width="17.28515625" style="513" customWidth="1"/>
    <col min="7941" max="7941" width="14.28515625" style="513" customWidth="1"/>
    <col min="7942" max="7942" width="32.5703125" style="513" customWidth="1"/>
    <col min="7943" max="7943" width="11.28515625" style="513" customWidth="1"/>
    <col min="7944" max="7944" width="12.28515625" style="513" customWidth="1"/>
    <col min="7945" max="7946" width="17.7109375" style="513" customWidth="1"/>
    <col min="7947" max="7947" width="16.85546875" style="513" customWidth="1"/>
    <col min="7948" max="7948" width="18.140625" style="513" customWidth="1"/>
    <col min="7949" max="8192" width="9.140625" style="513"/>
    <col min="8193" max="8193" width="8.140625" style="513" customWidth="1"/>
    <col min="8194" max="8194" width="14.140625" style="513" customWidth="1"/>
    <col min="8195" max="8195" width="14.28515625" style="513" customWidth="1"/>
    <col min="8196" max="8196" width="17.28515625" style="513" customWidth="1"/>
    <col min="8197" max="8197" width="14.28515625" style="513" customWidth="1"/>
    <col min="8198" max="8198" width="32.5703125" style="513" customWidth="1"/>
    <col min="8199" max="8199" width="11.28515625" style="513" customWidth="1"/>
    <col min="8200" max="8200" width="12.28515625" style="513" customWidth="1"/>
    <col min="8201" max="8202" width="17.7109375" style="513" customWidth="1"/>
    <col min="8203" max="8203" width="16.85546875" style="513" customWidth="1"/>
    <col min="8204" max="8204" width="18.140625" style="513" customWidth="1"/>
    <col min="8205" max="8448" width="9.140625" style="513"/>
    <col min="8449" max="8449" width="8.140625" style="513" customWidth="1"/>
    <col min="8450" max="8450" width="14.140625" style="513" customWidth="1"/>
    <col min="8451" max="8451" width="14.28515625" style="513" customWidth="1"/>
    <col min="8452" max="8452" width="17.28515625" style="513" customWidth="1"/>
    <col min="8453" max="8453" width="14.28515625" style="513" customWidth="1"/>
    <col min="8454" max="8454" width="32.5703125" style="513" customWidth="1"/>
    <col min="8455" max="8455" width="11.28515625" style="513" customWidth="1"/>
    <col min="8456" max="8456" width="12.28515625" style="513" customWidth="1"/>
    <col min="8457" max="8458" width="17.7109375" style="513" customWidth="1"/>
    <col min="8459" max="8459" width="16.85546875" style="513" customWidth="1"/>
    <col min="8460" max="8460" width="18.140625" style="513" customWidth="1"/>
    <col min="8461" max="8704" width="9.140625" style="513"/>
    <col min="8705" max="8705" width="8.140625" style="513" customWidth="1"/>
    <col min="8706" max="8706" width="14.140625" style="513" customWidth="1"/>
    <col min="8707" max="8707" width="14.28515625" style="513" customWidth="1"/>
    <col min="8708" max="8708" width="17.28515625" style="513" customWidth="1"/>
    <col min="8709" max="8709" width="14.28515625" style="513" customWidth="1"/>
    <col min="8710" max="8710" width="32.5703125" style="513" customWidth="1"/>
    <col min="8711" max="8711" width="11.28515625" style="513" customWidth="1"/>
    <col min="8712" max="8712" width="12.28515625" style="513" customWidth="1"/>
    <col min="8713" max="8714" width="17.7109375" style="513" customWidth="1"/>
    <col min="8715" max="8715" width="16.85546875" style="513" customWidth="1"/>
    <col min="8716" max="8716" width="18.140625" style="513" customWidth="1"/>
    <col min="8717" max="8960" width="9.140625" style="513"/>
    <col min="8961" max="8961" width="8.140625" style="513" customWidth="1"/>
    <col min="8962" max="8962" width="14.140625" style="513" customWidth="1"/>
    <col min="8963" max="8963" width="14.28515625" style="513" customWidth="1"/>
    <col min="8964" max="8964" width="17.28515625" style="513" customWidth="1"/>
    <col min="8965" max="8965" width="14.28515625" style="513" customWidth="1"/>
    <col min="8966" max="8966" width="32.5703125" style="513" customWidth="1"/>
    <col min="8967" max="8967" width="11.28515625" style="513" customWidth="1"/>
    <col min="8968" max="8968" width="12.28515625" style="513" customWidth="1"/>
    <col min="8969" max="8970" width="17.7109375" style="513" customWidth="1"/>
    <col min="8971" max="8971" width="16.85546875" style="513" customWidth="1"/>
    <col min="8972" max="8972" width="18.140625" style="513" customWidth="1"/>
    <col min="8973" max="9216" width="9.140625" style="513"/>
    <col min="9217" max="9217" width="8.140625" style="513" customWidth="1"/>
    <col min="9218" max="9218" width="14.140625" style="513" customWidth="1"/>
    <col min="9219" max="9219" width="14.28515625" style="513" customWidth="1"/>
    <col min="9220" max="9220" width="17.28515625" style="513" customWidth="1"/>
    <col min="9221" max="9221" width="14.28515625" style="513" customWidth="1"/>
    <col min="9222" max="9222" width="32.5703125" style="513" customWidth="1"/>
    <col min="9223" max="9223" width="11.28515625" style="513" customWidth="1"/>
    <col min="9224" max="9224" width="12.28515625" style="513" customWidth="1"/>
    <col min="9225" max="9226" width="17.7109375" style="513" customWidth="1"/>
    <col min="9227" max="9227" width="16.85546875" style="513" customWidth="1"/>
    <col min="9228" max="9228" width="18.140625" style="513" customWidth="1"/>
    <col min="9229" max="9472" width="9.140625" style="513"/>
    <col min="9473" max="9473" width="8.140625" style="513" customWidth="1"/>
    <col min="9474" max="9474" width="14.140625" style="513" customWidth="1"/>
    <col min="9475" max="9475" width="14.28515625" style="513" customWidth="1"/>
    <col min="9476" max="9476" width="17.28515625" style="513" customWidth="1"/>
    <col min="9477" max="9477" width="14.28515625" style="513" customWidth="1"/>
    <col min="9478" max="9478" width="32.5703125" style="513" customWidth="1"/>
    <col min="9479" max="9479" width="11.28515625" style="513" customWidth="1"/>
    <col min="9480" max="9480" width="12.28515625" style="513" customWidth="1"/>
    <col min="9481" max="9482" width="17.7109375" style="513" customWidth="1"/>
    <col min="9483" max="9483" width="16.85546875" style="513" customWidth="1"/>
    <col min="9484" max="9484" width="18.140625" style="513" customWidth="1"/>
    <col min="9485" max="9728" width="9.140625" style="513"/>
    <col min="9729" max="9729" width="8.140625" style="513" customWidth="1"/>
    <col min="9730" max="9730" width="14.140625" style="513" customWidth="1"/>
    <col min="9731" max="9731" width="14.28515625" style="513" customWidth="1"/>
    <col min="9732" max="9732" width="17.28515625" style="513" customWidth="1"/>
    <col min="9733" max="9733" width="14.28515625" style="513" customWidth="1"/>
    <col min="9734" max="9734" width="32.5703125" style="513" customWidth="1"/>
    <col min="9735" max="9735" width="11.28515625" style="513" customWidth="1"/>
    <col min="9736" max="9736" width="12.28515625" style="513" customWidth="1"/>
    <col min="9737" max="9738" width="17.7109375" style="513" customWidth="1"/>
    <col min="9739" max="9739" width="16.85546875" style="513" customWidth="1"/>
    <col min="9740" max="9740" width="18.140625" style="513" customWidth="1"/>
    <col min="9741" max="9984" width="9.140625" style="513"/>
    <col min="9985" max="9985" width="8.140625" style="513" customWidth="1"/>
    <col min="9986" max="9986" width="14.140625" style="513" customWidth="1"/>
    <col min="9987" max="9987" width="14.28515625" style="513" customWidth="1"/>
    <col min="9988" max="9988" width="17.28515625" style="513" customWidth="1"/>
    <col min="9989" max="9989" width="14.28515625" style="513" customWidth="1"/>
    <col min="9990" max="9990" width="32.5703125" style="513" customWidth="1"/>
    <col min="9991" max="9991" width="11.28515625" style="513" customWidth="1"/>
    <col min="9992" max="9992" width="12.28515625" style="513" customWidth="1"/>
    <col min="9993" max="9994" width="17.7109375" style="513" customWidth="1"/>
    <col min="9995" max="9995" width="16.85546875" style="513" customWidth="1"/>
    <col min="9996" max="9996" width="18.140625" style="513" customWidth="1"/>
    <col min="9997" max="10240" width="9.140625" style="513"/>
    <col min="10241" max="10241" width="8.140625" style="513" customWidth="1"/>
    <col min="10242" max="10242" width="14.140625" style="513" customWidth="1"/>
    <col min="10243" max="10243" width="14.28515625" style="513" customWidth="1"/>
    <col min="10244" max="10244" width="17.28515625" style="513" customWidth="1"/>
    <col min="10245" max="10245" width="14.28515625" style="513" customWidth="1"/>
    <col min="10246" max="10246" width="32.5703125" style="513" customWidth="1"/>
    <col min="10247" max="10247" width="11.28515625" style="513" customWidth="1"/>
    <col min="10248" max="10248" width="12.28515625" style="513" customWidth="1"/>
    <col min="10249" max="10250" width="17.7109375" style="513" customWidth="1"/>
    <col min="10251" max="10251" width="16.85546875" style="513" customWidth="1"/>
    <col min="10252" max="10252" width="18.140625" style="513" customWidth="1"/>
    <col min="10253" max="10496" width="9.140625" style="513"/>
    <col min="10497" max="10497" width="8.140625" style="513" customWidth="1"/>
    <col min="10498" max="10498" width="14.140625" style="513" customWidth="1"/>
    <col min="10499" max="10499" width="14.28515625" style="513" customWidth="1"/>
    <col min="10500" max="10500" width="17.28515625" style="513" customWidth="1"/>
    <col min="10501" max="10501" width="14.28515625" style="513" customWidth="1"/>
    <col min="10502" max="10502" width="32.5703125" style="513" customWidth="1"/>
    <col min="10503" max="10503" width="11.28515625" style="513" customWidth="1"/>
    <col min="10504" max="10504" width="12.28515625" style="513" customWidth="1"/>
    <col min="10505" max="10506" width="17.7109375" style="513" customWidth="1"/>
    <col min="10507" max="10507" width="16.85546875" style="513" customWidth="1"/>
    <col min="10508" max="10508" width="18.140625" style="513" customWidth="1"/>
    <col min="10509" max="10752" width="9.140625" style="513"/>
    <col min="10753" max="10753" width="8.140625" style="513" customWidth="1"/>
    <col min="10754" max="10754" width="14.140625" style="513" customWidth="1"/>
    <col min="10755" max="10755" width="14.28515625" style="513" customWidth="1"/>
    <col min="10756" max="10756" width="17.28515625" style="513" customWidth="1"/>
    <col min="10757" max="10757" width="14.28515625" style="513" customWidth="1"/>
    <col min="10758" max="10758" width="32.5703125" style="513" customWidth="1"/>
    <col min="10759" max="10759" width="11.28515625" style="513" customWidth="1"/>
    <col min="10760" max="10760" width="12.28515625" style="513" customWidth="1"/>
    <col min="10761" max="10762" width="17.7109375" style="513" customWidth="1"/>
    <col min="10763" max="10763" width="16.85546875" style="513" customWidth="1"/>
    <col min="10764" max="10764" width="18.140625" style="513" customWidth="1"/>
    <col min="10765" max="11008" width="9.140625" style="513"/>
    <col min="11009" max="11009" width="8.140625" style="513" customWidth="1"/>
    <col min="11010" max="11010" width="14.140625" style="513" customWidth="1"/>
    <col min="11011" max="11011" width="14.28515625" style="513" customWidth="1"/>
    <col min="11012" max="11012" width="17.28515625" style="513" customWidth="1"/>
    <col min="11013" max="11013" width="14.28515625" style="513" customWidth="1"/>
    <col min="11014" max="11014" width="32.5703125" style="513" customWidth="1"/>
    <col min="11015" max="11015" width="11.28515625" style="513" customWidth="1"/>
    <col min="11016" max="11016" width="12.28515625" style="513" customWidth="1"/>
    <col min="11017" max="11018" width="17.7109375" style="513" customWidth="1"/>
    <col min="11019" max="11019" width="16.85546875" style="513" customWidth="1"/>
    <col min="11020" max="11020" width="18.140625" style="513" customWidth="1"/>
    <col min="11021" max="11264" width="9.140625" style="513"/>
    <col min="11265" max="11265" width="8.140625" style="513" customWidth="1"/>
    <col min="11266" max="11266" width="14.140625" style="513" customWidth="1"/>
    <col min="11267" max="11267" width="14.28515625" style="513" customWidth="1"/>
    <col min="11268" max="11268" width="17.28515625" style="513" customWidth="1"/>
    <col min="11269" max="11269" width="14.28515625" style="513" customWidth="1"/>
    <col min="11270" max="11270" width="32.5703125" style="513" customWidth="1"/>
    <col min="11271" max="11271" width="11.28515625" style="513" customWidth="1"/>
    <col min="11272" max="11272" width="12.28515625" style="513" customWidth="1"/>
    <col min="11273" max="11274" width="17.7109375" style="513" customWidth="1"/>
    <col min="11275" max="11275" width="16.85546875" style="513" customWidth="1"/>
    <col min="11276" max="11276" width="18.140625" style="513" customWidth="1"/>
    <col min="11277" max="11520" width="9.140625" style="513"/>
    <col min="11521" max="11521" width="8.140625" style="513" customWidth="1"/>
    <col min="11522" max="11522" width="14.140625" style="513" customWidth="1"/>
    <col min="11523" max="11523" width="14.28515625" style="513" customWidth="1"/>
    <col min="11524" max="11524" width="17.28515625" style="513" customWidth="1"/>
    <col min="11525" max="11525" width="14.28515625" style="513" customWidth="1"/>
    <col min="11526" max="11526" width="32.5703125" style="513" customWidth="1"/>
    <col min="11527" max="11527" width="11.28515625" style="513" customWidth="1"/>
    <col min="11528" max="11528" width="12.28515625" style="513" customWidth="1"/>
    <col min="11529" max="11530" width="17.7109375" style="513" customWidth="1"/>
    <col min="11531" max="11531" width="16.85546875" style="513" customWidth="1"/>
    <col min="11532" max="11532" width="18.140625" style="513" customWidth="1"/>
    <col min="11533" max="11776" width="9.140625" style="513"/>
    <col min="11777" max="11777" width="8.140625" style="513" customWidth="1"/>
    <col min="11778" max="11778" width="14.140625" style="513" customWidth="1"/>
    <col min="11779" max="11779" width="14.28515625" style="513" customWidth="1"/>
    <col min="11780" max="11780" width="17.28515625" style="513" customWidth="1"/>
    <col min="11781" max="11781" width="14.28515625" style="513" customWidth="1"/>
    <col min="11782" max="11782" width="32.5703125" style="513" customWidth="1"/>
    <col min="11783" max="11783" width="11.28515625" style="513" customWidth="1"/>
    <col min="11784" max="11784" width="12.28515625" style="513" customWidth="1"/>
    <col min="11785" max="11786" width="17.7109375" style="513" customWidth="1"/>
    <col min="11787" max="11787" width="16.85546875" style="513" customWidth="1"/>
    <col min="11788" max="11788" width="18.140625" style="513" customWidth="1"/>
    <col min="11789" max="12032" width="9.140625" style="513"/>
    <col min="12033" max="12033" width="8.140625" style="513" customWidth="1"/>
    <col min="12034" max="12034" width="14.140625" style="513" customWidth="1"/>
    <col min="12035" max="12035" width="14.28515625" style="513" customWidth="1"/>
    <col min="12036" max="12036" width="17.28515625" style="513" customWidth="1"/>
    <col min="12037" max="12037" width="14.28515625" style="513" customWidth="1"/>
    <col min="12038" max="12038" width="32.5703125" style="513" customWidth="1"/>
    <col min="12039" max="12039" width="11.28515625" style="513" customWidth="1"/>
    <col min="12040" max="12040" width="12.28515625" style="513" customWidth="1"/>
    <col min="12041" max="12042" width="17.7109375" style="513" customWidth="1"/>
    <col min="12043" max="12043" width="16.85546875" style="513" customWidth="1"/>
    <col min="12044" max="12044" width="18.140625" style="513" customWidth="1"/>
    <col min="12045" max="12288" width="9.140625" style="513"/>
    <col min="12289" max="12289" width="8.140625" style="513" customWidth="1"/>
    <col min="12290" max="12290" width="14.140625" style="513" customWidth="1"/>
    <col min="12291" max="12291" width="14.28515625" style="513" customWidth="1"/>
    <col min="12292" max="12292" width="17.28515625" style="513" customWidth="1"/>
    <col min="12293" max="12293" width="14.28515625" style="513" customWidth="1"/>
    <col min="12294" max="12294" width="32.5703125" style="513" customWidth="1"/>
    <col min="12295" max="12295" width="11.28515625" style="513" customWidth="1"/>
    <col min="12296" max="12296" width="12.28515625" style="513" customWidth="1"/>
    <col min="12297" max="12298" width="17.7109375" style="513" customWidth="1"/>
    <col min="12299" max="12299" width="16.85546875" style="513" customWidth="1"/>
    <col min="12300" max="12300" width="18.140625" style="513" customWidth="1"/>
    <col min="12301" max="12544" width="9.140625" style="513"/>
    <col min="12545" max="12545" width="8.140625" style="513" customWidth="1"/>
    <col min="12546" max="12546" width="14.140625" style="513" customWidth="1"/>
    <col min="12547" max="12547" width="14.28515625" style="513" customWidth="1"/>
    <col min="12548" max="12548" width="17.28515625" style="513" customWidth="1"/>
    <col min="12549" max="12549" width="14.28515625" style="513" customWidth="1"/>
    <col min="12550" max="12550" width="32.5703125" style="513" customWidth="1"/>
    <col min="12551" max="12551" width="11.28515625" style="513" customWidth="1"/>
    <col min="12552" max="12552" width="12.28515625" style="513" customWidth="1"/>
    <col min="12553" max="12554" width="17.7109375" style="513" customWidth="1"/>
    <col min="12555" max="12555" width="16.85546875" style="513" customWidth="1"/>
    <col min="12556" max="12556" width="18.140625" style="513" customWidth="1"/>
    <col min="12557" max="12800" width="9.140625" style="513"/>
    <col min="12801" max="12801" width="8.140625" style="513" customWidth="1"/>
    <col min="12802" max="12802" width="14.140625" style="513" customWidth="1"/>
    <col min="12803" max="12803" width="14.28515625" style="513" customWidth="1"/>
    <col min="12804" max="12804" width="17.28515625" style="513" customWidth="1"/>
    <col min="12805" max="12805" width="14.28515625" style="513" customWidth="1"/>
    <col min="12806" max="12806" width="32.5703125" style="513" customWidth="1"/>
    <col min="12807" max="12807" width="11.28515625" style="513" customWidth="1"/>
    <col min="12808" max="12808" width="12.28515625" style="513" customWidth="1"/>
    <col min="12809" max="12810" width="17.7109375" style="513" customWidth="1"/>
    <col min="12811" max="12811" width="16.85546875" style="513" customWidth="1"/>
    <col min="12812" max="12812" width="18.140625" style="513" customWidth="1"/>
    <col min="12813" max="13056" width="9.140625" style="513"/>
    <col min="13057" max="13057" width="8.140625" style="513" customWidth="1"/>
    <col min="13058" max="13058" width="14.140625" style="513" customWidth="1"/>
    <col min="13059" max="13059" width="14.28515625" style="513" customWidth="1"/>
    <col min="13060" max="13060" width="17.28515625" style="513" customWidth="1"/>
    <col min="13061" max="13061" width="14.28515625" style="513" customWidth="1"/>
    <col min="13062" max="13062" width="32.5703125" style="513" customWidth="1"/>
    <col min="13063" max="13063" width="11.28515625" style="513" customWidth="1"/>
    <col min="13064" max="13064" width="12.28515625" style="513" customWidth="1"/>
    <col min="13065" max="13066" width="17.7109375" style="513" customWidth="1"/>
    <col min="13067" max="13067" width="16.85546875" style="513" customWidth="1"/>
    <col min="13068" max="13068" width="18.140625" style="513" customWidth="1"/>
    <col min="13069" max="13312" width="9.140625" style="513"/>
    <col min="13313" max="13313" width="8.140625" style="513" customWidth="1"/>
    <col min="13314" max="13314" width="14.140625" style="513" customWidth="1"/>
    <col min="13315" max="13315" width="14.28515625" style="513" customWidth="1"/>
    <col min="13316" max="13316" width="17.28515625" style="513" customWidth="1"/>
    <col min="13317" max="13317" width="14.28515625" style="513" customWidth="1"/>
    <col min="13318" max="13318" width="32.5703125" style="513" customWidth="1"/>
    <col min="13319" max="13319" width="11.28515625" style="513" customWidth="1"/>
    <col min="13320" max="13320" width="12.28515625" style="513" customWidth="1"/>
    <col min="13321" max="13322" width="17.7109375" style="513" customWidth="1"/>
    <col min="13323" max="13323" width="16.85546875" style="513" customWidth="1"/>
    <col min="13324" max="13324" width="18.140625" style="513" customWidth="1"/>
    <col min="13325" max="13568" width="9.140625" style="513"/>
    <col min="13569" max="13569" width="8.140625" style="513" customWidth="1"/>
    <col min="13570" max="13570" width="14.140625" style="513" customWidth="1"/>
    <col min="13571" max="13571" width="14.28515625" style="513" customWidth="1"/>
    <col min="13572" max="13572" width="17.28515625" style="513" customWidth="1"/>
    <col min="13573" max="13573" width="14.28515625" style="513" customWidth="1"/>
    <col min="13574" max="13574" width="32.5703125" style="513" customWidth="1"/>
    <col min="13575" max="13575" width="11.28515625" style="513" customWidth="1"/>
    <col min="13576" max="13576" width="12.28515625" style="513" customWidth="1"/>
    <col min="13577" max="13578" width="17.7109375" style="513" customWidth="1"/>
    <col min="13579" max="13579" width="16.85546875" style="513" customWidth="1"/>
    <col min="13580" max="13580" width="18.140625" style="513" customWidth="1"/>
    <col min="13581" max="13824" width="9.140625" style="513"/>
    <col min="13825" max="13825" width="8.140625" style="513" customWidth="1"/>
    <col min="13826" max="13826" width="14.140625" style="513" customWidth="1"/>
    <col min="13827" max="13827" width="14.28515625" style="513" customWidth="1"/>
    <col min="13828" max="13828" width="17.28515625" style="513" customWidth="1"/>
    <col min="13829" max="13829" width="14.28515625" style="513" customWidth="1"/>
    <col min="13830" max="13830" width="32.5703125" style="513" customWidth="1"/>
    <col min="13831" max="13831" width="11.28515625" style="513" customWidth="1"/>
    <col min="13832" max="13832" width="12.28515625" style="513" customWidth="1"/>
    <col min="13833" max="13834" width="17.7109375" style="513" customWidth="1"/>
    <col min="13835" max="13835" width="16.85546875" style="513" customWidth="1"/>
    <col min="13836" max="13836" width="18.140625" style="513" customWidth="1"/>
    <col min="13837" max="14080" width="9.140625" style="513"/>
    <col min="14081" max="14081" width="8.140625" style="513" customWidth="1"/>
    <col min="14082" max="14082" width="14.140625" style="513" customWidth="1"/>
    <col min="14083" max="14083" width="14.28515625" style="513" customWidth="1"/>
    <col min="14084" max="14084" width="17.28515625" style="513" customWidth="1"/>
    <col min="14085" max="14085" width="14.28515625" style="513" customWidth="1"/>
    <col min="14086" max="14086" width="32.5703125" style="513" customWidth="1"/>
    <col min="14087" max="14087" width="11.28515625" style="513" customWidth="1"/>
    <col min="14088" max="14088" width="12.28515625" style="513" customWidth="1"/>
    <col min="14089" max="14090" width="17.7109375" style="513" customWidth="1"/>
    <col min="14091" max="14091" width="16.85546875" style="513" customWidth="1"/>
    <col min="14092" max="14092" width="18.140625" style="513" customWidth="1"/>
    <col min="14093" max="14336" width="9.140625" style="513"/>
    <col min="14337" max="14337" width="8.140625" style="513" customWidth="1"/>
    <col min="14338" max="14338" width="14.140625" style="513" customWidth="1"/>
    <col min="14339" max="14339" width="14.28515625" style="513" customWidth="1"/>
    <col min="14340" max="14340" width="17.28515625" style="513" customWidth="1"/>
    <col min="14341" max="14341" width="14.28515625" style="513" customWidth="1"/>
    <col min="14342" max="14342" width="32.5703125" style="513" customWidth="1"/>
    <col min="14343" max="14343" width="11.28515625" style="513" customWidth="1"/>
    <col min="14344" max="14344" width="12.28515625" style="513" customWidth="1"/>
    <col min="14345" max="14346" width="17.7109375" style="513" customWidth="1"/>
    <col min="14347" max="14347" width="16.85546875" style="513" customWidth="1"/>
    <col min="14348" max="14348" width="18.140625" style="513" customWidth="1"/>
    <col min="14349" max="14592" width="9.140625" style="513"/>
    <col min="14593" max="14593" width="8.140625" style="513" customWidth="1"/>
    <col min="14594" max="14594" width="14.140625" style="513" customWidth="1"/>
    <col min="14595" max="14595" width="14.28515625" style="513" customWidth="1"/>
    <col min="14596" max="14596" width="17.28515625" style="513" customWidth="1"/>
    <col min="14597" max="14597" width="14.28515625" style="513" customWidth="1"/>
    <col min="14598" max="14598" width="32.5703125" style="513" customWidth="1"/>
    <col min="14599" max="14599" width="11.28515625" style="513" customWidth="1"/>
    <col min="14600" max="14600" width="12.28515625" style="513" customWidth="1"/>
    <col min="14601" max="14602" width="17.7109375" style="513" customWidth="1"/>
    <col min="14603" max="14603" width="16.85546875" style="513" customWidth="1"/>
    <col min="14604" max="14604" width="18.140625" style="513" customWidth="1"/>
    <col min="14605" max="14848" width="9.140625" style="513"/>
    <col min="14849" max="14849" width="8.140625" style="513" customWidth="1"/>
    <col min="14850" max="14850" width="14.140625" style="513" customWidth="1"/>
    <col min="14851" max="14851" width="14.28515625" style="513" customWidth="1"/>
    <col min="14852" max="14852" width="17.28515625" style="513" customWidth="1"/>
    <col min="14853" max="14853" width="14.28515625" style="513" customWidth="1"/>
    <col min="14854" max="14854" width="32.5703125" style="513" customWidth="1"/>
    <col min="14855" max="14855" width="11.28515625" style="513" customWidth="1"/>
    <col min="14856" max="14856" width="12.28515625" style="513" customWidth="1"/>
    <col min="14857" max="14858" width="17.7109375" style="513" customWidth="1"/>
    <col min="14859" max="14859" width="16.85546875" style="513" customWidth="1"/>
    <col min="14860" max="14860" width="18.140625" style="513" customWidth="1"/>
    <col min="14861" max="15104" width="9.140625" style="513"/>
    <col min="15105" max="15105" width="8.140625" style="513" customWidth="1"/>
    <col min="15106" max="15106" width="14.140625" style="513" customWidth="1"/>
    <col min="15107" max="15107" width="14.28515625" style="513" customWidth="1"/>
    <col min="15108" max="15108" width="17.28515625" style="513" customWidth="1"/>
    <col min="15109" max="15109" width="14.28515625" style="513" customWidth="1"/>
    <col min="15110" max="15110" width="32.5703125" style="513" customWidth="1"/>
    <col min="15111" max="15111" width="11.28515625" style="513" customWidth="1"/>
    <col min="15112" max="15112" width="12.28515625" style="513" customWidth="1"/>
    <col min="15113" max="15114" width="17.7109375" style="513" customWidth="1"/>
    <col min="15115" max="15115" width="16.85546875" style="513" customWidth="1"/>
    <col min="15116" max="15116" width="18.140625" style="513" customWidth="1"/>
    <col min="15117" max="15360" width="9.140625" style="513"/>
    <col min="15361" max="15361" width="8.140625" style="513" customWidth="1"/>
    <col min="15362" max="15362" width="14.140625" style="513" customWidth="1"/>
    <col min="15363" max="15363" width="14.28515625" style="513" customWidth="1"/>
    <col min="15364" max="15364" width="17.28515625" style="513" customWidth="1"/>
    <col min="15365" max="15365" width="14.28515625" style="513" customWidth="1"/>
    <col min="15366" max="15366" width="32.5703125" style="513" customWidth="1"/>
    <col min="15367" max="15367" width="11.28515625" style="513" customWidth="1"/>
    <col min="15368" max="15368" width="12.28515625" style="513" customWidth="1"/>
    <col min="15369" max="15370" width="17.7109375" style="513" customWidth="1"/>
    <col min="15371" max="15371" width="16.85546875" style="513" customWidth="1"/>
    <col min="15372" max="15372" width="18.140625" style="513" customWidth="1"/>
    <col min="15373" max="15616" width="9.140625" style="513"/>
    <col min="15617" max="15617" width="8.140625" style="513" customWidth="1"/>
    <col min="15618" max="15618" width="14.140625" style="513" customWidth="1"/>
    <col min="15619" max="15619" width="14.28515625" style="513" customWidth="1"/>
    <col min="15620" max="15620" width="17.28515625" style="513" customWidth="1"/>
    <col min="15621" max="15621" width="14.28515625" style="513" customWidth="1"/>
    <col min="15622" max="15622" width="32.5703125" style="513" customWidth="1"/>
    <col min="15623" max="15623" width="11.28515625" style="513" customWidth="1"/>
    <col min="15624" max="15624" width="12.28515625" style="513" customWidth="1"/>
    <col min="15625" max="15626" width="17.7109375" style="513" customWidth="1"/>
    <col min="15627" max="15627" width="16.85546875" style="513" customWidth="1"/>
    <col min="15628" max="15628" width="18.140625" style="513" customWidth="1"/>
    <col min="15629" max="15872" width="9.140625" style="513"/>
    <col min="15873" max="15873" width="8.140625" style="513" customWidth="1"/>
    <col min="15874" max="15874" width="14.140625" style="513" customWidth="1"/>
    <col min="15875" max="15875" width="14.28515625" style="513" customWidth="1"/>
    <col min="15876" max="15876" width="17.28515625" style="513" customWidth="1"/>
    <col min="15877" max="15877" width="14.28515625" style="513" customWidth="1"/>
    <col min="15878" max="15878" width="32.5703125" style="513" customWidth="1"/>
    <col min="15879" max="15879" width="11.28515625" style="513" customWidth="1"/>
    <col min="15880" max="15880" width="12.28515625" style="513" customWidth="1"/>
    <col min="15881" max="15882" width="17.7109375" style="513" customWidth="1"/>
    <col min="15883" max="15883" width="16.85546875" style="513" customWidth="1"/>
    <col min="15884" max="15884" width="18.140625" style="513" customWidth="1"/>
    <col min="15885" max="16128" width="9.140625" style="513"/>
    <col min="16129" max="16129" width="8.140625" style="513" customWidth="1"/>
    <col min="16130" max="16130" width="14.140625" style="513" customWidth="1"/>
    <col min="16131" max="16131" width="14.28515625" style="513" customWidth="1"/>
    <col min="16132" max="16132" width="17.28515625" style="513" customWidth="1"/>
    <col min="16133" max="16133" width="14.28515625" style="513" customWidth="1"/>
    <col min="16134" max="16134" width="32.5703125" style="513" customWidth="1"/>
    <col min="16135" max="16135" width="11.28515625" style="513" customWidth="1"/>
    <col min="16136" max="16136" width="12.28515625" style="513" customWidth="1"/>
    <col min="16137" max="16138" width="17.7109375" style="513" customWidth="1"/>
    <col min="16139" max="16139" width="16.85546875" style="513" customWidth="1"/>
    <col min="16140" max="16140" width="18.140625" style="513" customWidth="1"/>
    <col min="16141" max="16384" width="9.140625" style="513"/>
  </cols>
  <sheetData>
    <row r="1" spans="2:14" s="500" customFormat="1" ht="12.75" x14ac:dyDescent="0.2">
      <c r="B1" s="499"/>
      <c r="D1" s="501"/>
      <c r="E1" s="501"/>
    </row>
    <row r="2" spans="2:14" s="506" customFormat="1" ht="31.5" customHeight="1" x14ac:dyDescent="0.2">
      <c r="B2" s="502"/>
      <c r="C2" s="503"/>
      <c r="D2" s="503"/>
      <c r="E2" s="503"/>
      <c r="F2" s="503"/>
      <c r="G2" s="503"/>
      <c r="H2" s="504" t="s">
        <v>507</v>
      </c>
      <c r="I2" s="505">
        <v>43466</v>
      </c>
      <c r="J2" s="504" t="s">
        <v>976</v>
      </c>
      <c r="K2" s="505">
        <v>43830</v>
      </c>
      <c r="L2" s="503"/>
    </row>
    <row r="3" spans="2:14" s="500" customFormat="1" ht="12.75" x14ac:dyDescent="0.2">
      <c r="B3" s="499"/>
      <c r="D3" s="501"/>
      <c r="E3" s="501"/>
    </row>
    <row r="4" spans="2:14" s="507" customFormat="1" ht="2.85" customHeight="1" x14ac:dyDescent="0.25">
      <c r="B4" s="1540" t="s">
        <v>593</v>
      </c>
      <c r="C4" s="1540"/>
      <c r="D4" s="1554"/>
      <c r="E4" s="1554"/>
      <c r="F4" s="1540"/>
      <c r="G4" s="1540"/>
      <c r="H4" s="1540"/>
      <c r="I4" s="1540"/>
      <c r="J4" s="1541"/>
      <c r="K4" s="1541"/>
      <c r="L4" s="1541"/>
    </row>
    <row r="5" spans="2:14" s="507" customFormat="1" ht="15" customHeight="1" x14ac:dyDescent="0.25">
      <c r="B5" s="1540"/>
      <c r="C5" s="1540"/>
      <c r="D5" s="1554"/>
      <c r="E5" s="1554"/>
      <c r="F5" s="1540"/>
      <c r="G5" s="1540"/>
      <c r="H5" s="1540"/>
      <c r="I5" s="1540"/>
      <c r="J5" s="1542"/>
      <c r="K5" s="1542"/>
      <c r="L5" s="1542"/>
    </row>
    <row r="6" spans="2:14" s="507" customFormat="1" ht="14.65" customHeight="1" x14ac:dyDescent="0.25">
      <c r="B6" s="1543" t="s">
        <v>595</v>
      </c>
      <c r="C6" s="1543"/>
      <c r="D6" s="1555"/>
      <c r="E6" s="1555"/>
      <c r="F6" s="1543"/>
      <c r="G6" s="1543"/>
      <c r="H6" s="1543"/>
      <c r="I6" s="1543"/>
      <c r="J6" s="1542"/>
      <c r="K6" s="1542"/>
      <c r="L6" s="1542"/>
    </row>
    <row r="7" spans="2:14" s="507" customFormat="1" ht="13.5" customHeight="1" x14ac:dyDescent="0.25">
      <c r="B7" s="508"/>
      <c r="D7" s="509"/>
      <c r="E7" s="509"/>
      <c r="J7" s="1542"/>
      <c r="K7" s="1542"/>
      <c r="L7" s="1542"/>
    </row>
    <row r="8" spans="2:14" s="507" customFormat="1" ht="22.9" customHeight="1" x14ac:dyDescent="0.25">
      <c r="B8" s="1544" t="s">
        <v>1008</v>
      </c>
      <c r="C8" s="1544"/>
      <c r="D8" s="1544"/>
      <c r="E8" s="1544"/>
      <c r="F8" s="1544"/>
      <c r="G8" s="1544"/>
      <c r="H8" s="1544"/>
      <c r="I8" s="1544"/>
      <c r="J8" s="1544"/>
      <c r="K8" s="1544"/>
      <c r="L8" s="1544"/>
    </row>
    <row r="9" spans="2:14" s="507" customFormat="1" ht="17.649999999999999" customHeight="1" x14ac:dyDescent="0.25">
      <c r="B9" s="1545" t="str">
        <f>"Tài khoản: "&amp;G15</f>
        <v>Tài khoản: 11211</v>
      </c>
      <c r="C9" s="1545"/>
      <c r="D9" s="1545"/>
      <c r="E9" s="1545"/>
      <c r="F9" s="1545"/>
      <c r="G9" s="1545"/>
      <c r="H9" s="1545"/>
      <c r="I9" s="1545"/>
      <c r="J9" s="1545"/>
      <c r="K9" s="1545"/>
      <c r="L9" s="1545"/>
    </row>
    <row r="10" spans="2:14" s="507" customFormat="1" ht="17.649999999999999" customHeight="1" x14ac:dyDescent="0.25">
      <c r="B10" s="1545" t="str">
        <f>"Từ ngày "&amp;TEXT(VALUE($I$2),"dd/mm/yyyy")&amp;" đến ngày "&amp;TEXT(VALUE($K$2),"dd/mm/yyyy")</f>
        <v>Từ ngày 01/01/2019 đến ngày 31/12/2019</v>
      </c>
      <c r="C10" s="1545"/>
      <c r="D10" s="1545"/>
      <c r="E10" s="1545"/>
      <c r="F10" s="1545"/>
      <c r="G10" s="1545"/>
      <c r="H10" s="1545"/>
      <c r="I10" s="1545"/>
      <c r="J10" s="1545"/>
      <c r="K10" s="1545"/>
      <c r="L10" s="1545"/>
    </row>
    <row r="11" spans="2:14" s="507" customFormat="1" ht="9.75" customHeight="1" x14ac:dyDescent="0.25">
      <c r="B11" s="510"/>
      <c r="C11" s="511"/>
      <c r="D11" s="512"/>
      <c r="E11" s="512"/>
      <c r="F11" s="511"/>
      <c r="G11" s="511"/>
      <c r="H11" s="511"/>
      <c r="I11" s="511"/>
      <c r="J11" s="511"/>
      <c r="K11" s="511"/>
      <c r="L11" s="511"/>
    </row>
    <row r="12" spans="2:14" ht="17.649999999999999" customHeight="1" x14ac:dyDescent="0.25">
      <c r="B12" s="1546" t="s">
        <v>713</v>
      </c>
      <c r="C12" s="1547" t="s">
        <v>714</v>
      </c>
      <c r="D12" s="1547" t="s">
        <v>1010</v>
      </c>
      <c r="E12" s="1547" t="s">
        <v>1011</v>
      </c>
      <c r="F12" s="1547" t="s">
        <v>664</v>
      </c>
      <c r="G12" s="1547" t="s">
        <v>716</v>
      </c>
      <c r="H12" s="1547" t="s">
        <v>717</v>
      </c>
      <c r="I12" s="1547" t="s">
        <v>922</v>
      </c>
      <c r="J12" s="1547"/>
      <c r="K12" s="1547" t="s">
        <v>1012</v>
      </c>
      <c r="L12" s="1547" t="s">
        <v>1013</v>
      </c>
      <c r="M12" s="1547" t="s">
        <v>923</v>
      </c>
      <c r="N12" s="1547" t="s">
        <v>1019</v>
      </c>
    </row>
    <row r="13" spans="2:14" ht="23.25" customHeight="1" x14ac:dyDescent="0.25">
      <c r="B13" s="1546"/>
      <c r="C13" s="1547"/>
      <c r="D13" s="1547"/>
      <c r="E13" s="1547"/>
      <c r="F13" s="1547"/>
      <c r="G13" s="1547"/>
      <c r="H13" s="1547"/>
      <c r="I13" s="1192" t="s">
        <v>132</v>
      </c>
      <c r="J13" s="1192" t="s">
        <v>133</v>
      </c>
      <c r="K13" s="1547"/>
      <c r="L13" s="1547"/>
      <c r="M13" s="1547"/>
      <c r="N13" s="1547"/>
    </row>
    <row r="14" spans="2:14" ht="19.5" customHeight="1" x14ac:dyDescent="0.25">
      <c r="B14" s="514"/>
      <c r="C14" s="515"/>
      <c r="D14" s="515"/>
      <c r="E14" s="515"/>
      <c r="F14" s="515"/>
      <c r="G14" s="515"/>
      <c r="H14" s="515"/>
      <c r="I14" s="515"/>
      <c r="J14" s="515"/>
      <c r="K14" s="515"/>
      <c r="L14" s="515"/>
      <c r="M14" s="516"/>
      <c r="N14" s="516"/>
    </row>
    <row r="15" spans="2:14" ht="17.649999999999999" customHeight="1" x14ac:dyDescent="0.25">
      <c r="B15" s="517" t="s">
        <v>7</v>
      </c>
      <c r="C15" s="518"/>
      <c r="D15" s="519"/>
      <c r="E15" s="519"/>
      <c r="F15" s="520" t="s">
        <v>788</v>
      </c>
      <c r="G15" s="521" t="s">
        <v>620</v>
      </c>
      <c r="H15" s="520"/>
      <c r="I15" s="522">
        <v>0</v>
      </c>
      <c r="J15" s="522">
        <v>0</v>
      </c>
      <c r="K15" s="1247">
        <f>BCĐTK!R47</f>
        <v>172646</v>
      </c>
      <c r="L15" s="520"/>
      <c r="M15" s="1254"/>
      <c r="N15" s="523" t="s">
        <v>590</v>
      </c>
    </row>
    <row r="16" spans="2:14" ht="17.649999999999999" customHeight="1" x14ac:dyDescent="0.25">
      <c r="B16" s="1237" t="str">
        <f>IF($M16="","",INDEX(ngaygs,$M16))</f>
        <v/>
      </c>
      <c r="C16" s="1237" t="str">
        <f t="shared" ref="C16:C47" si="0">IF($M16="","",INDEX(ngayct,$M16))</f>
        <v/>
      </c>
      <c r="D16" s="1248" t="str">
        <f t="shared" ref="D16:D47" si="1">IF($M16="","",IF(INDEX(tkno,$M16)=$G$15,INDEX(soct,$M16),""))</f>
        <v/>
      </c>
      <c r="E16" s="1248" t="str">
        <f t="shared" ref="E16:E47" si="2">IF($M16="","",IF(INDEX(tkco,$M16)=$G$15,INDEX(soct,$M16),""))</f>
        <v/>
      </c>
      <c r="F16" s="1249" t="str">
        <f t="shared" ref="F16:F47" si="3">IF($M16="","",INDEX(diengiai,$M16))</f>
        <v/>
      </c>
      <c r="G16" s="1249" t="str">
        <f>IF($M16="","",$G$15)</f>
        <v/>
      </c>
      <c r="H16" s="1249" t="str">
        <f t="shared" ref="H16:H47" si="4">IF($M16="","",IF(INDEX(tkno,$M16)=$G$15,INDEX(tkco,$M16),INDEX(tkno,$M16)))</f>
        <v/>
      </c>
      <c r="I16" s="1250" t="str">
        <f t="shared" ref="I16:I47" si="5">IF($M16="","",IF(INDEX(tkno,$M16)=$G$15,INDEX(sotien,$M16),""))</f>
        <v/>
      </c>
      <c r="J16" s="1250" t="str">
        <f t="shared" ref="J16:J47" si="6">IF($M16="","",IF(INDEX(tkco,$M16)=$G$15,INDEX(sotien,$M16),""))</f>
        <v/>
      </c>
      <c r="K16" s="1251">
        <f>IF(SUM(I16:J16)=0,0,$K$15+SUM($I$16:I16)-SUM($J$16:J16))</f>
        <v>0</v>
      </c>
      <c r="L16" s="526"/>
      <c r="M16" s="543" t="str">
        <f t="array" ref="M16">IFERROR(SMALL(IF((tkno=$G$15)+(tkco=$G$15),ROW(tkno)-6),ROWS($M$15:M15)),"")</f>
        <v/>
      </c>
      <c r="N16" s="1253" t="str">
        <f>IF(M16&lt;&gt;"","x","")</f>
        <v/>
      </c>
    </row>
    <row r="17" spans="2:14" ht="24.75" customHeight="1" x14ac:dyDescent="0.25">
      <c r="B17" s="1237" t="str">
        <f t="shared" ref="B17:B48" si="7">IF(M17="","",INDEX(ngaygs,M17))</f>
        <v/>
      </c>
      <c r="C17" s="1237" t="str">
        <f t="shared" si="0"/>
        <v/>
      </c>
      <c r="D17" s="1248" t="str">
        <f t="shared" si="1"/>
        <v/>
      </c>
      <c r="E17" s="1248" t="str">
        <f t="shared" si="2"/>
        <v/>
      </c>
      <c r="F17" s="1249" t="str">
        <f t="shared" si="3"/>
        <v/>
      </c>
      <c r="G17" s="1249" t="str">
        <f t="shared" ref="G17:G80" si="8">IF($M17="","",$G$15)</f>
        <v/>
      </c>
      <c r="H17" s="1249" t="str">
        <f t="shared" si="4"/>
        <v/>
      </c>
      <c r="I17" s="1250" t="str">
        <f t="shared" si="5"/>
        <v/>
      </c>
      <c r="J17" s="1250" t="str">
        <f t="shared" si="6"/>
        <v/>
      </c>
      <c r="K17" s="1251">
        <f>IF(SUM(I17:J17)=0,0,$K$15+SUM($I$16:I17)-SUM($J$16:J17))</f>
        <v>0</v>
      </c>
      <c r="L17" s="526"/>
      <c r="M17" s="543" t="str">
        <f t="array" ref="M17">IFERROR(SMALL(IF((tkno=$G$15)+(tkco=$G$15),ROW(tkno)-6),ROWS($M$15:M16)),"")</f>
        <v/>
      </c>
      <c r="N17" s="1253" t="str">
        <f t="shared" ref="N17:N80" si="9">IF(M17&lt;&gt;"","x","")</f>
        <v/>
      </c>
    </row>
    <row r="18" spans="2:14" ht="17.649999999999999" customHeight="1" x14ac:dyDescent="0.25">
      <c r="B18" s="1237" t="str">
        <f t="shared" si="7"/>
        <v/>
      </c>
      <c r="C18" s="1237" t="str">
        <f t="shared" si="0"/>
        <v/>
      </c>
      <c r="D18" s="1248" t="str">
        <f t="shared" si="1"/>
        <v/>
      </c>
      <c r="E18" s="1248" t="str">
        <f t="shared" si="2"/>
        <v/>
      </c>
      <c r="F18" s="1249" t="str">
        <f t="shared" si="3"/>
        <v/>
      </c>
      <c r="G18" s="1249" t="str">
        <f t="shared" si="8"/>
        <v/>
      </c>
      <c r="H18" s="1249" t="str">
        <f t="shared" si="4"/>
        <v/>
      </c>
      <c r="I18" s="1250" t="str">
        <f t="shared" si="5"/>
        <v/>
      </c>
      <c r="J18" s="1250" t="str">
        <f t="shared" si="6"/>
        <v/>
      </c>
      <c r="K18" s="1251">
        <f>IF(SUM(I18:J18)=0,0,$K$15+SUM($I$16:I18)-SUM($J$16:J18))</f>
        <v>0</v>
      </c>
      <c r="L18" s="526"/>
      <c r="M18" s="543" t="str">
        <f t="array" ref="M18">IFERROR(SMALL(IF((tkno=$G$15)+(tkco=$G$15),ROW(tkno)-6),ROWS($M$15:M17)),"")</f>
        <v/>
      </c>
      <c r="N18" s="1253" t="str">
        <f t="shared" si="9"/>
        <v/>
      </c>
    </row>
    <row r="19" spans="2:14" ht="18.75" customHeight="1" x14ac:dyDescent="0.25">
      <c r="B19" s="1237" t="str">
        <f t="shared" si="7"/>
        <v/>
      </c>
      <c r="C19" s="1237" t="str">
        <f t="shared" si="0"/>
        <v/>
      </c>
      <c r="D19" s="1248" t="str">
        <f t="shared" si="1"/>
        <v/>
      </c>
      <c r="E19" s="1248" t="str">
        <f t="shared" si="2"/>
        <v/>
      </c>
      <c r="F19" s="1249" t="str">
        <f t="shared" si="3"/>
        <v/>
      </c>
      <c r="G19" s="1249" t="str">
        <f t="shared" si="8"/>
        <v/>
      </c>
      <c r="H19" s="1249" t="str">
        <f t="shared" si="4"/>
        <v/>
      </c>
      <c r="I19" s="1250" t="str">
        <f t="shared" si="5"/>
        <v/>
      </c>
      <c r="J19" s="1250" t="str">
        <f t="shared" si="6"/>
        <v/>
      </c>
      <c r="K19" s="1251">
        <f>IF(SUM(I19:J19)=0,0,$K$15+SUM($I$16:I19)-SUM($J$16:J19))</f>
        <v>0</v>
      </c>
      <c r="L19" s="526"/>
      <c r="M19" s="543" t="str">
        <f t="array" ref="M19">IFERROR(SMALL(IF((tkno=$G$15)+(tkco=$G$15),ROW(tkno)-6),ROWS($M$15:M18)),"")</f>
        <v/>
      </c>
      <c r="N19" s="1253" t="str">
        <f t="shared" si="9"/>
        <v/>
      </c>
    </row>
    <row r="20" spans="2:14" ht="27.75" customHeight="1" x14ac:dyDescent="0.25">
      <c r="B20" s="1237" t="str">
        <f t="shared" si="7"/>
        <v/>
      </c>
      <c r="C20" s="1237" t="str">
        <f t="shared" si="0"/>
        <v/>
      </c>
      <c r="D20" s="1248" t="str">
        <f t="shared" si="1"/>
        <v/>
      </c>
      <c r="E20" s="1248" t="str">
        <f t="shared" si="2"/>
        <v/>
      </c>
      <c r="F20" s="1249" t="str">
        <f t="shared" si="3"/>
        <v/>
      </c>
      <c r="G20" s="1249" t="str">
        <f t="shared" si="8"/>
        <v/>
      </c>
      <c r="H20" s="1249" t="str">
        <f t="shared" si="4"/>
        <v/>
      </c>
      <c r="I20" s="1250" t="str">
        <f t="shared" si="5"/>
        <v/>
      </c>
      <c r="J20" s="1250" t="str">
        <f t="shared" si="6"/>
        <v/>
      </c>
      <c r="K20" s="1251">
        <f>IF(SUM(I20:J20)=0,0,$K$15+SUM($I$16:I20)-SUM($J$16:J20))</f>
        <v>0</v>
      </c>
      <c r="L20" s="526"/>
      <c r="M20" s="543" t="str">
        <f t="array" ref="M20">IFERROR(SMALL(IF((tkno=$G$15)+(tkco=$G$15),ROW(tkno)-6),ROWS($M$15:M19)),"")</f>
        <v/>
      </c>
      <c r="N20" s="1253" t="str">
        <f t="shared" si="9"/>
        <v/>
      </c>
    </row>
    <row r="21" spans="2:14" ht="17.649999999999999" customHeight="1" x14ac:dyDescent="0.25">
      <c r="B21" s="1237" t="str">
        <f t="shared" si="7"/>
        <v/>
      </c>
      <c r="C21" s="1237" t="str">
        <f t="shared" si="0"/>
        <v/>
      </c>
      <c r="D21" s="1248" t="str">
        <f t="shared" si="1"/>
        <v/>
      </c>
      <c r="E21" s="1248" t="str">
        <f t="shared" si="2"/>
        <v/>
      </c>
      <c r="F21" s="1249" t="str">
        <f t="shared" si="3"/>
        <v/>
      </c>
      <c r="G21" s="1249" t="str">
        <f t="shared" si="8"/>
        <v/>
      </c>
      <c r="H21" s="1249" t="str">
        <f t="shared" si="4"/>
        <v/>
      </c>
      <c r="I21" s="1250" t="str">
        <f t="shared" si="5"/>
        <v/>
      </c>
      <c r="J21" s="1250" t="str">
        <f t="shared" si="6"/>
        <v/>
      </c>
      <c r="K21" s="1251">
        <f>IF(SUM(I21:J21)=0,0,$K$15+SUM($I$16:I21)-SUM($J$16:J21))</f>
        <v>0</v>
      </c>
      <c r="L21" s="526"/>
      <c r="M21" s="543" t="str">
        <f t="array" ref="M21">IFERROR(SMALL(IF((tkno=$G$15)+(tkco=$G$15),ROW(tkno)-6),ROWS($M$15:M20)),"")</f>
        <v/>
      </c>
      <c r="N21" s="1253" t="str">
        <f t="shared" si="9"/>
        <v/>
      </c>
    </row>
    <row r="22" spans="2:14" ht="16.899999999999999" customHeight="1" x14ac:dyDescent="0.25">
      <c r="B22" s="1237" t="str">
        <f t="shared" si="7"/>
        <v/>
      </c>
      <c r="C22" s="1237" t="str">
        <f t="shared" si="0"/>
        <v/>
      </c>
      <c r="D22" s="1248" t="str">
        <f t="shared" si="1"/>
        <v/>
      </c>
      <c r="E22" s="1248" t="str">
        <f t="shared" si="2"/>
        <v/>
      </c>
      <c r="F22" s="1249" t="str">
        <f t="shared" si="3"/>
        <v/>
      </c>
      <c r="G22" s="1249" t="str">
        <f t="shared" si="8"/>
        <v/>
      </c>
      <c r="H22" s="1249" t="str">
        <f t="shared" si="4"/>
        <v/>
      </c>
      <c r="I22" s="1250" t="str">
        <f t="shared" si="5"/>
        <v/>
      </c>
      <c r="J22" s="1250" t="str">
        <f t="shared" si="6"/>
        <v/>
      </c>
      <c r="K22" s="1251">
        <f>IF(SUM(I22:J22)=0,0,$K$15+SUM($I$16:I22)-SUM($J$16:J22))</f>
        <v>0</v>
      </c>
      <c r="L22" s="526"/>
      <c r="M22" s="543" t="str">
        <f t="array" ref="M22">IFERROR(SMALL(IF((tkno=$G$15)+(tkco=$G$15),ROW(tkno)-6),ROWS($M$15:M21)),"")</f>
        <v/>
      </c>
      <c r="N22" s="1253" t="str">
        <f t="shared" si="9"/>
        <v/>
      </c>
    </row>
    <row r="23" spans="2:14" ht="17.649999999999999" customHeight="1" x14ac:dyDescent="0.25">
      <c r="B23" s="1237" t="str">
        <f t="shared" si="7"/>
        <v/>
      </c>
      <c r="C23" s="1237" t="str">
        <f t="shared" si="0"/>
        <v/>
      </c>
      <c r="D23" s="1248" t="str">
        <f t="shared" si="1"/>
        <v/>
      </c>
      <c r="E23" s="1248" t="str">
        <f t="shared" si="2"/>
        <v/>
      </c>
      <c r="F23" s="1249" t="str">
        <f t="shared" si="3"/>
        <v/>
      </c>
      <c r="G23" s="1249" t="str">
        <f t="shared" si="8"/>
        <v/>
      </c>
      <c r="H23" s="1249" t="str">
        <f t="shared" si="4"/>
        <v/>
      </c>
      <c r="I23" s="1250" t="str">
        <f t="shared" si="5"/>
        <v/>
      </c>
      <c r="J23" s="1250" t="str">
        <f t="shared" si="6"/>
        <v/>
      </c>
      <c r="K23" s="1251">
        <f>IF(SUM(I23:J23)=0,0,$K$15+SUM($I$16:I23)-SUM($J$16:J23))</f>
        <v>0</v>
      </c>
      <c r="L23" s="526"/>
      <c r="M23" s="543" t="str">
        <f t="array" ref="M23">IFERROR(SMALL(IF((tkno=$G$15)+(tkco=$G$15),ROW(tkno)-6),ROWS($M$15:M22)),"")</f>
        <v/>
      </c>
      <c r="N23" s="1253" t="str">
        <f t="shared" si="9"/>
        <v/>
      </c>
    </row>
    <row r="24" spans="2:14" ht="17.649999999999999" customHeight="1" x14ac:dyDescent="0.25">
      <c r="B24" s="1237" t="str">
        <f t="shared" si="7"/>
        <v/>
      </c>
      <c r="C24" s="1237" t="str">
        <f t="shared" si="0"/>
        <v/>
      </c>
      <c r="D24" s="1248" t="str">
        <f t="shared" si="1"/>
        <v/>
      </c>
      <c r="E24" s="1248" t="str">
        <f t="shared" si="2"/>
        <v/>
      </c>
      <c r="F24" s="1249" t="str">
        <f t="shared" si="3"/>
        <v/>
      </c>
      <c r="G24" s="1249" t="str">
        <f t="shared" si="8"/>
        <v/>
      </c>
      <c r="H24" s="1249" t="str">
        <f t="shared" si="4"/>
        <v/>
      </c>
      <c r="I24" s="1250" t="str">
        <f t="shared" si="5"/>
        <v/>
      </c>
      <c r="J24" s="1250" t="str">
        <f t="shared" si="6"/>
        <v/>
      </c>
      <c r="K24" s="1251">
        <f>IF(SUM(I24:J24)=0,0,$K$15+SUM($I$16:I24)-SUM($J$16:J24))</f>
        <v>0</v>
      </c>
      <c r="L24" s="526"/>
      <c r="M24" s="543" t="str">
        <f t="array" ref="M24">IFERROR(SMALL(IF((tkno=$G$15)+(tkco=$G$15),ROW(tkno)-6),ROWS($M$15:M23)),"")</f>
        <v/>
      </c>
      <c r="N24" s="1253" t="str">
        <f t="shared" si="9"/>
        <v/>
      </c>
    </row>
    <row r="25" spans="2:14" ht="30" customHeight="1" x14ac:dyDescent="0.25">
      <c r="B25" s="1237" t="str">
        <f t="shared" si="7"/>
        <v/>
      </c>
      <c r="C25" s="1237" t="str">
        <f t="shared" si="0"/>
        <v/>
      </c>
      <c r="D25" s="1248" t="str">
        <f t="shared" si="1"/>
        <v/>
      </c>
      <c r="E25" s="1248" t="str">
        <f t="shared" si="2"/>
        <v/>
      </c>
      <c r="F25" s="1249" t="str">
        <f t="shared" si="3"/>
        <v/>
      </c>
      <c r="G25" s="1249" t="str">
        <f t="shared" si="8"/>
        <v/>
      </c>
      <c r="H25" s="1249" t="str">
        <f t="shared" si="4"/>
        <v/>
      </c>
      <c r="I25" s="1250" t="str">
        <f t="shared" si="5"/>
        <v/>
      </c>
      <c r="J25" s="1250" t="str">
        <f t="shared" si="6"/>
        <v/>
      </c>
      <c r="K25" s="1251">
        <f>IF(SUM(I25:J25)=0,0,$K$15+SUM($I$16:I25)-SUM($J$16:J25))</f>
        <v>0</v>
      </c>
      <c r="L25" s="526"/>
      <c r="M25" s="543" t="str">
        <f t="array" ref="M25">IFERROR(SMALL(IF((tkno=$G$15)+(tkco=$G$15),ROW(tkno)-6),ROWS($M$15:M24)),"")</f>
        <v/>
      </c>
      <c r="N25" s="1253" t="str">
        <f t="shared" si="9"/>
        <v/>
      </c>
    </row>
    <row r="26" spans="2:14" ht="17.649999999999999" customHeight="1" x14ac:dyDescent="0.25">
      <c r="B26" s="1237" t="str">
        <f t="shared" si="7"/>
        <v/>
      </c>
      <c r="C26" s="1237" t="str">
        <f t="shared" si="0"/>
        <v/>
      </c>
      <c r="D26" s="1248" t="str">
        <f t="shared" si="1"/>
        <v/>
      </c>
      <c r="E26" s="1248" t="str">
        <f t="shared" si="2"/>
        <v/>
      </c>
      <c r="F26" s="1249" t="str">
        <f t="shared" si="3"/>
        <v/>
      </c>
      <c r="G26" s="1249" t="str">
        <f t="shared" si="8"/>
        <v/>
      </c>
      <c r="H26" s="1249" t="str">
        <f t="shared" si="4"/>
        <v/>
      </c>
      <c r="I26" s="1250" t="str">
        <f t="shared" si="5"/>
        <v/>
      </c>
      <c r="J26" s="1250" t="str">
        <f t="shared" si="6"/>
        <v/>
      </c>
      <c r="K26" s="1251">
        <f>IF(SUM(I26:J26)=0,0,$K$15+SUM($I$16:I26)-SUM($J$16:J26))</f>
        <v>0</v>
      </c>
      <c r="L26" s="526"/>
      <c r="M26" s="543" t="str">
        <f t="array" ref="M26">IFERROR(SMALL(IF((tkno=$G$15)+(tkco=$G$15),ROW(tkno)-6),ROWS($M$15:M25)),"")</f>
        <v/>
      </c>
      <c r="N26" s="1253" t="str">
        <f t="shared" si="9"/>
        <v/>
      </c>
    </row>
    <row r="27" spans="2:14" ht="24.95" customHeight="1" x14ac:dyDescent="0.25">
      <c r="B27" s="1237" t="str">
        <f t="shared" si="7"/>
        <v/>
      </c>
      <c r="C27" s="1237" t="str">
        <f t="shared" si="0"/>
        <v/>
      </c>
      <c r="D27" s="1248" t="str">
        <f t="shared" si="1"/>
        <v/>
      </c>
      <c r="E27" s="1248" t="str">
        <f t="shared" si="2"/>
        <v/>
      </c>
      <c r="F27" s="1249" t="str">
        <f t="shared" si="3"/>
        <v/>
      </c>
      <c r="G27" s="1249" t="str">
        <f t="shared" si="8"/>
        <v/>
      </c>
      <c r="H27" s="1249" t="str">
        <f t="shared" si="4"/>
        <v/>
      </c>
      <c r="I27" s="1250" t="str">
        <f t="shared" si="5"/>
        <v/>
      </c>
      <c r="J27" s="1250" t="str">
        <f t="shared" si="6"/>
        <v/>
      </c>
      <c r="K27" s="1251">
        <f>IF(SUM(I27:J27)=0,0,$K$15+SUM($I$16:I27)-SUM($J$16:J27))</f>
        <v>0</v>
      </c>
      <c r="L27" s="526"/>
      <c r="M27" s="543" t="str">
        <f t="array" ref="M27">IFERROR(SMALL(IF((tkno=$G$15)+(tkco=$G$15),ROW(tkno)-6),ROWS($M$15:M26)),"")</f>
        <v/>
      </c>
      <c r="N27" s="1253" t="str">
        <f t="shared" si="9"/>
        <v/>
      </c>
    </row>
    <row r="28" spans="2:14" ht="17.649999999999999" customHeight="1" x14ac:dyDescent="0.25">
      <c r="B28" s="1237" t="str">
        <f t="shared" si="7"/>
        <v/>
      </c>
      <c r="C28" s="1237" t="str">
        <f t="shared" si="0"/>
        <v/>
      </c>
      <c r="D28" s="1248" t="str">
        <f t="shared" si="1"/>
        <v/>
      </c>
      <c r="E28" s="1248" t="str">
        <f t="shared" si="2"/>
        <v/>
      </c>
      <c r="F28" s="1249" t="str">
        <f t="shared" si="3"/>
        <v/>
      </c>
      <c r="G28" s="1249" t="str">
        <f t="shared" si="8"/>
        <v/>
      </c>
      <c r="H28" s="1249" t="str">
        <f t="shared" si="4"/>
        <v/>
      </c>
      <c r="I28" s="1250" t="str">
        <f t="shared" si="5"/>
        <v/>
      </c>
      <c r="J28" s="1250" t="str">
        <f t="shared" si="6"/>
        <v/>
      </c>
      <c r="K28" s="1251">
        <f>IF(SUM(I28:J28)=0,0,$K$15+SUM($I$16:I28)-SUM($J$16:J28))</f>
        <v>0</v>
      </c>
      <c r="L28" s="526"/>
      <c r="M28" s="543" t="str">
        <f t="array" ref="M28">IFERROR(SMALL(IF((tkno=$G$15)+(tkco=$G$15),ROW(tkno)-6),ROWS($M$15:M27)),"")</f>
        <v/>
      </c>
      <c r="N28" s="1253" t="str">
        <f t="shared" si="9"/>
        <v/>
      </c>
    </row>
    <row r="29" spans="2:14" ht="16.899999999999999" customHeight="1" x14ac:dyDescent="0.25">
      <c r="B29" s="1237" t="str">
        <f t="shared" si="7"/>
        <v/>
      </c>
      <c r="C29" s="1237" t="str">
        <f t="shared" si="0"/>
        <v/>
      </c>
      <c r="D29" s="1256" t="str">
        <f t="shared" si="1"/>
        <v/>
      </c>
      <c r="E29" s="1256" t="str">
        <f t="shared" si="2"/>
        <v/>
      </c>
      <c r="F29" s="1249" t="str">
        <f t="shared" si="3"/>
        <v/>
      </c>
      <c r="G29" s="1249" t="str">
        <f t="shared" si="8"/>
        <v/>
      </c>
      <c r="H29" s="1249" t="str">
        <f t="shared" si="4"/>
        <v/>
      </c>
      <c r="I29" s="1250" t="str">
        <f t="shared" si="5"/>
        <v/>
      </c>
      <c r="J29" s="1250" t="str">
        <f t="shared" si="6"/>
        <v/>
      </c>
      <c r="K29" s="1251">
        <f>IF(SUM(I29:J29)=0,0,$K$15+SUM($I$16:I29)-SUM($J$16:J29))</f>
        <v>0</v>
      </c>
      <c r="L29" s="526"/>
      <c r="M29" s="543" t="str">
        <f t="array" ref="M29">IFERROR(SMALL(IF((tkno=$G$15)+(tkco=$G$15),ROW(tkno)-6),ROWS($M$15:M28)),"")</f>
        <v/>
      </c>
      <c r="N29" s="1253" t="str">
        <f t="shared" si="9"/>
        <v/>
      </c>
    </row>
    <row r="30" spans="2:14" ht="17.649999999999999" customHeight="1" x14ac:dyDescent="0.25">
      <c r="B30" s="1237" t="str">
        <f t="shared" si="7"/>
        <v/>
      </c>
      <c r="C30" s="1237" t="str">
        <f t="shared" si="0"/>
        <v/>
      </c>
      <c r="D30" s="1256" t="str">
        <f t="shared" si="1"/>
        <v/>
      </c>
      <c r="E30" s="1256" t="str">
        <f t="shared" si="2"/>
        <v/>
      </c>
      <c r="F30" s="1249" t="str">
        <f t="shared" si="3"/>
        <v/>
      </c>
      <c r="G30" s="1249" t="str">
        <f t="shared" si="8"/>
        <v/>
      </c>
      <c r="H30" s="1249" t="str">
        <f t="shared" si="4"/>
        <v/>
      </c>
      <c r="I30" s="1250" t="str">
        <f t="shared" si="5"/>
        <v/>
      </c>
      <c r="J30" s="1250" t="str">
        <f t="shared" si="6"/>
        <v/>
      </c>
      <c r="K30" s="1251">
        <f>IF(SUM(I30:J30)=0,0,$K$15+SUM($I$16:I30)-SUM($J$16:J30))</f>
        <v>0</v>
      </c>
      <c r="L30" s="526"/>
      <c r="M30" s="543" t="str">
        <f t="array" ref="M30">IFERROR(SMALL(IF((tkno=$G$15)+(tkco=$G$15),ROW(tkno)-6),ROWS($M$15:M29)),"")</f>
        <v/>
      </c>
      <c r="N30" s="1253" t="str">
        <f t="shared" si="9"/>
        <v/>
      </c>
    </row>
    <row r="31" spans="2:14" ht="17.649999999999999" customHeight="1" x14ac:dyDescent="0.25">
      <c r="B31" s="1237" t="str">
        <f t="shared" si="7"/>
        <v/>
      </c>
      <c r="C31" s="1237" t="str">
        <f t="shared" si="0"/>
        <v/>
      </c>
      <c r="D31" s="1256" t="str">
        <f t="shared" si="1"/>
        <v/>
      </c>
      <c r="E31" s="1256" t="str">
        <f t="shared" si="2"/>
        <v/>
      </c>
      <c r="F31" s="1249" t="str">
        <f t="shared" si="3"/>
        <v/>
      </c>
      <c r="G31" s="1249" t="str">
        <f t="shared" si="8"/>
        <v/>
      </c>
      <c r="H31" s="1249" t="str">
        <f t="shared" si="4"/>
        <v/>
      </c>
      <c r="I31" s="1250" t="str">
        <f t="shared" si="5"/>
        <v/>
      </c>
      <c r="J31" s="1250" t="str">
        <f t="shared" si="6"/>
        <v/>
      </c>
      <c r="K31" s="1251">
        <f>IF(SUM(I31:J31)=0,0,$K$15+SUM($I$16:I31)-SUM($J$16:J31))</f>
        <v>0</v>
      </c>
      <c r="L31" s="526"/>
      <c r="M31" s="543" t="str">
        <f t="array" ref="M31">IFERROR(SMALL(IF((tkno=$G$15)+(tkco=$G$15),ROW(tkno)-6),ROWS($M$15:M30)),"")</f>
        <v/>
      </c>
      <c r="N31" s="1253" t="str">
        <f t="shared" si="9"/>
        <v/>
      </c>
    </row>
    <row r="32" spans="2:14" ht="16.899999999999999" customHeight="1" x14ac:dyDescent="0.25">
      <c r="B32" s="1237" t="str">
        <f t="shared" si="7"/>
        <v/>
      </c>
      <c r="C32" s="1237" t="str">
        <f t="shared" si="0"/>
        <v/>
      </c>
      <c r="D32" s="1256" t="str">
        <f t="shared" si="1"/>
        <v/>
      </c>
      <c r="E32" s="1256" t="str">
        <f t="shared" si="2"/>
        <v/>
      </c>
      <c r="F32" s="1249" t="str">
        <f t="shared" si="3"/>
        <v/>
      </c>
      <c r="G32" s="1249" t="str">
        <f t="shared" si="8"/>
        <v/>
      </c>
      <c r="H32" s="1249" t="str">
        <f t="shared" si="4"/>
        <v/>
      </c>
      <c r="I32" s="1250" t="str">
        <f t="shared" si="5"/>
        <v/>
      </c>
      <c r="J32" s="1250" t="str">
        <f t="shared" si="6"/>
        <v/>
      </c>
      <c r="K32" s="1251">
        <f>IF(SUM(I32:J32)=0,0,$K$15+SUM($I$16:I32)-SUM($J$16:J32))</f>
        <v>0</v>
      </c>
      <c r="L32" s="526"/>
      <c r="M32" s="543" t="str">
        <f t="array" ref="M32">IFERROR(SMALL(IF((tkno=$G$15)+(tkco=$G$15),ROW(tkno)-6),ROWS($M$15:M31)),"")</f>
        <v/>
      </c>
      <c r="N32" s="1253" t="str">
        <f t="shared" si="9"/>
        <v/>
      </c>
    </row>
    <row r="33" spans="2:14" ht="17.649999999999999" customHeight="1" x14ac:dyDescent="0.25">
      <c r="B33" s="1237" t="str">
        <f t="shared" si="7"/>
        <v/>
      </c>
      <c r="C33" s="1237" t="str">
        <f t="shared" si="0"/>
        <v/>
      </c>
      <c r="D33" s="1256" t="str">
        <f t="shared" si="1"/>
        <v/>
      </c>
      <c r="E33" s="1256" t="str">
        <f t="shared" si="2"/>
        <v/>
      </c>
      <c r="F33" s="1249" t="str">
        <f t="shared" si="3"/>
        <v/>
      </c>
      <c r="G33" s="1249" t="str">
        <f t="shared" si="8"/>
        <v/>
      </c>
      <c r="H33" s="1249" t="str">
        <f t="shared" si="4"/>
        <v/>
      </c>
      <c r="I33" s="1250" t="str">
        <f t="shared" si="5"/>
        <v/>
      </c>
      <c r="J33" s="1250" t="str">
        <f t="shared" si="6"/>
        <v/>
      </c>
      <c r="K33" s="1251">
        <f>IF(SUM(I33:J33)=0,0,$K$15+SUM($I$16:I33)-SUM($J$16:J33))</f>
        <v>0</v>
      </c>
      <c r="L33" s="526"/>
      <c r="M33" s="543" t="str">
        <f t="array" ref="M33">IFERROR(SMALL(IF((tkno=$G$15)+(tkco=$G$15),ROW(tkno)-6),ROWS($M$15:M32)),"")</f>
        <v/>
      </c>
      <c r="N33" s="1253" t="str">
        <f t="shared" si="9"/>
        <v/>
      </c>
    </row>
    <row r="34" spans="2:14" ht="16.899999999999999" customHeight="1" x14ac:dyDescent="0.25">
      <c r="B34" s="1237" t="str">
        <f t="shared" si="7"/>
        <v/>
      </c>
      <c r="C34" s="1237" t="str">
        <f t="shared" si="0"/>
        <v/>
      </c>
      <c r="D34" s="1256" t="str">
        <f t="shared" si="1"/>
        <v/>
      </c>
      <c r="E34" s="1256" t="str">
        <f t="shared" si="2"/>
        <v/>
      </c>
      <c r="F34" s="1249" t="str">
        <f t="shared" si="3"/>
        <v/>
      </c>
      <c r="G34" s="1249" t="str">
        <f t="shared" si="8"/>
        <v/>
      </c>
      <c r="H34" s="1249" t="str">
        <f t="shared" si="4"/>
        <v/>
      </c>
      <c r="I34" s="1250" t="str">
        <f t="shared" si="5"/>
        <v/>
      </c>
      <c r="J34" s="1250" t="str">
        <f t="shared" si="6"/>
        <v/>
      </c>
      <c r="K34" s="1251">
        <f>IF(SUM(I34:J34)=0,0,$K$15+SUM($I$16:I34)-SUM($J$16:J34))</f>
        <v>0</v>
      </c>
      <c r="L34" s="526"/>
      <c r="M34" s="543" t="str">
        <f t="array" ref="M34">IFERROR(SMALL(IF((tkno=$G$15)+(tkco=$G$15),ROW(tkno)-6),ROWS($M$15:M33)),"")</f>
        <v/>
      </c>
      <c r="N34" s="1253" t="str">
        <f t="shared" si="9"/>
        <v/>
      </c>
    </row>
    <row r="35" spans="2:14" ht="17.649999999999999" customHeight="1" x14ac:dyDescent="0.25">
      <c r="B35" s="1237" t="str">
        <f t="shared" si="7"/>
        <v/>
      </c>
      <c r="C35" s="1237" t="str">
        <f t="shared" si="0"/>
        <v/>
      </c>
      <c r="D35" s="1256" t="str">
        <f t="shared" si="1"/>
        <v/>
      </c>
      <c r="E35" s="1256" t="str">
        <f t="shared" si="2"/>
        <v/>
      </c>
      <c r="F35" s="1249" t="str">
        <f t="shared" si="3"/>
        <v/>
      </c>
      <c r="G35" s="1249" t="str">
        <f t="shared" si="8"/>
        <v/>
      </c>
      <c r="H35" s="1249" t="str">
        <f t="shared" si="4"/>
        <v/>
      </c>
      <c r="I35" s="1250" t="str">
        <f t="shared" si="5"/>
        <v/>
      </c>
      <c r="J35" s="1250" t="str">
        <f t="shared" si="6"/>
        <v/>
      </c>
      <c r="K35" s="1251">
        <f>IF(SUM(I35:J35)=0,0,$K$15+SUM($I$16:I35)-SUM($J$16:J35))</f>
        <v>0</v>
      </c>
      <c r="L35" s="526"/>
      <c r="M35" s="543" t="str">
        <f t="array" ref="M35">IFERROR(SMALL(IF((tkno=$G$15)+(tkco=$G$15),ROW(tkno)-6),ROWS($M$15:M34)),"")</f>
        <v/>
      </c>
      <c r="N35" s="1253" t="str">
        <f t="shared" si="9"/>
        <v/>
      </c>
    </row>
    <row r="36" spans="2:14" ht="17.649999999999999" customHeight="1" x14ac:dyDescent="0.25">
      <c r="B36" s="1237" t="str">
        <f t="shared" si="7"/>
        <v/>
      </c>
      <c r="C36" s="1237" t="str">
        <f t="shared" si="0"/>
        <v/>
      </c>
      <c r="D36" s="1256" t="str">
        <f t="shared" si="1"/>
        <v/>
      </c>
      <c r="E36" s="1256" t="str">
        <f t="shared" si="2"/>
        <v/>
      </c>
      <c r="F36" s="1249" t="str">
        <f t="shared" si="3"/>
        <v/>
      </c>
      <c r="G36" s="1249" t="str">
        <f t="shared" si="8"/>
        <v/>
      </c>
      <c r="H36" s="1249" t="str">
        <f t="shared" si="4"/>
        <v/>
      </c>
      <c r="I36" s="1250" t="str">
        <f t="shared" si="5"/>
        <v/>
      </c>
      <c r="J36" s="1250" t="str">
        <f t="shared" si="6"/>
        <v/>
      </c>
      <c r="K36" s="1251">
        <f>IF(SUM(I36:J36)=0,0,$K$15+SUM($I$16:I36)-SUM($J$16:J36))</f>
        <v>0</v>
      </c>
      <c r="L36" s="526"/>
      <c r="M36" s="543" t="str">
        <f t="array" ref="M36">IFERROR(SMALL(IF((tkno=$G$15)+(tkco=$G$15),ROW(tkno)-6),ROWS($M$15:M35)),"")</f>
        <v/>
      </c>
      <c r="N36" s="1253" t="str">
        <f t="shared" si="9"/>
        <v/>
      </c>
    </row>
    <row r="37" spans="2:14" ht="16.899999999999999" customHeight="1" x14ac:dyDescent="0.25">
      <c r="B37" s="1237" t="str">
        <f t="shared" si="7"/>
        <v/>
      </c>
      <c r="C37" s="1237" t="str">
        <f t="shared" si="0"/>
        <v/>
      </c>
      <c r="D37" s="1256" t="str">
        <f t="shared" si="1"/>
        <v/>
      </c>
      <c r="E37" s="1256" t="str">
        <f t="shared" si="2"/>
        <v/>
      </c>
      <c r="F37" s="1249" t="str">
        <f t="shared" si="3"/>
        <v/>
      </c>
      <c r="G37" s="1249" t="str">
        <f t="shared" si="8"/>
        <v/>
      </c>
      <c r="H37" s="1249" t="str">
        <f t="shared" si="4"/>
        <v/>
      </c>
      <c r="I37" s="1250" t="str">
        <f t="shared" si="5"/>
        <v/>
      </c>
      <c r="J37" s="1250" t="str">
        <f t="shared" si="6"/>
        <v/>
      </c>
      <c r="K37" s="1251">
        <f>IF(SUM(I37:J37)=0,0,$K$15+SUM($I$16:I37)-SUM($J$16:J37))</f>
        <v>0</v>
      </c>
      <c r="L37" s="526"/>
      <c r="M37" s="543" t="str">
        <f t="array" ref="M37">IFERROR(SMALL(IF((tkno=$G$15)+(tkco=$G$15),ROW(tkno)-6),ROWS($M$15:M36)),"")</f>
        <v/>
      </c>
      <c r="N37" s="1253" t="str">
        <f t="shared" si="9"/>
        <v/>
      </c>
    </row>
    <row r="38" spans="2:14" ht="17.649999999999999" customHeight="1" x14ac:dyDescent="0.25">
      <c r="B38" s="1237" t="str">
        <f t="shared" si="7"/>
        <v/>
      </c>
      <c r="C38" s="1237" t="str">
        <f t="shared" si="0"/>
        <v/>
      </c>
      <c r="D38" s="1256" t="str">
        <f t="shared" si="1"/>
        <v/>
      </c>
      <c r="E38" s="1256" t="str">
        <f t="shared" si="2"/>
        <v/>
      </c>
      <c r="F38" s="1249" t="str">
        <f t="shared" si="3"/>
        <v/>
      </c>
      <c r="G38" s="1249" t="str">
        <f t="shared" si="8"/>
        <v/>
      </c>
      <c r="H38" s="1249" t="str">
        <f t="shared" si="4"/>
        <v/>
      </c>
      <c r="I38" s="1250" t="str">
        <f t="shared" si="5"/>
        <v/>
      </c>
      <c r="J38" s="1250" t="str">
        <f t="shared" si="6"/>
        <v/>
      </c>
      <c r="K38" s="1251">
        <f>IF(SUM(I38:J38)=0,0,$K$15+SUM($I$16:I38)-SUM($J$16:J38))</f>
        <v>0</v>
      </c>
      <c r="L38" s="526"/>
      <c r="M38" s="543" t="str">
        <f t="array" ref="M38">IFERROR(SMALL(IF((tkno=$G$15)+(tkco=$G$15),ROW(tkno)-6),ROWS($M$15:M37)),"")</f>
        <v/>
      </c>
      <c r="N38" s="1253" t="str">
        <f t="shared" si="9"/>
        <v/>
      </c>
    </row>
    <row r="39" spans="2:14" ht="17.649999999999999" customHeight="1" x14ac:dyDescent="0.25">
      <c r="B39" s="1237" t="str">
        <f t="shared" si="7"/>
        <v/>
      </c>
      <c r="C39" s="1237" t="str">
        <f t="shared" si="0"/>
        <v/>
      </c>
      <c r="D39" s="1256" t="str">
        <f t="shared" si="1"/>
        <v/>
      </c>
      <c r="E39" s="1256" t="str">
        <f t="shared" si="2"/>
        <v/>
      </c>
      <c r="F39" s="1249" t="str">
        <f t="shared" si="3"/>
        <v/>
      </c>
      <c r="G39" s="1249" t="str">
        <f t="shared" si="8"/>
        <v/>
      </c>
      <c r="H39" s="1249" t="str">
        <f t="shared" si="4"/>
        <v/>
      </c>
      <c r="I39" s="1250" t="str">
        <f t="shared" si="5"/>
        <v/>
      </c>
      <c r="J39" s="1250" t="str">
        <f t="shared" si="6"/>
        <v/>
      </c>
      <c r="K39" s="1251">
        <f>IF(SUM(I39:J39)=0,0,$K$15+SUM($I$16:I39)-SUM($J$16:J39))</f>
        <v>0</v>
      </c>
      <c r="L39" s="526"/>
      <c r="M39" s="543" t="str">
        <f t="array" ref="M39">IFERROR(SMALL(IF((tkno=$G$15)+(tkco=$G$15),ROW(tkno)-6),ROWS($M$15:M38)),"")</f>
        <v/>
      </c>
      <c r="N39" s="1253" t="str">
        <f t="shared" si="9"/>
        <v/>
      </c>
    </row>
    <row r="40" spans="2:14" ht="17.649999999999999" customHeight="1" x14ac:dyDescent="0.25">
      <c r="B40" s="1237" t="str">
        <f t="shared" si="7"/>
        <v/>
      </c>
      <c r="C40" s="1237" t="str">
        <f t="shared" si="0"/>
        <v/>
      </c>
      <c r="D40" s="1256" t="str">
        <f t="shared" si="1"/>
        <v/>
      </c>
      <c r="E40" s="1256" t="str">
        <f t="shared" si="2"/>
        <v/>
      </c>
      <c r="F40" s="1249" t="str">
        <f t="shared" si="3"/>
        <v/>
      </c>
      <c r="G40" s="1249" t="str">
        <f t="shared" si="8"/>
        <v/>
      </c>
      <c r="H40" s="1249" t="str">
        <f t="shared" si="4"/>
        <v/>
      </c>
      <c r="I40" s="1250" t="str">
        <f t="shared" si="5"/>
        <v/>
      </c>
      <c r="J40" s="1250" t="str">
        <f t="shared" si="6"/>
        <v/>
      </c>
      <c r="K40" s="1251">
        <f>IF(SUM(I40:J40)=0,0,$K$15+SUM($I$16:I40)-SUM($J$16:J40))</f>
        <v>0</v>
      </c>
      <c r="L40" s="526"/>
      <c r="M40" s="543" t="str">
        <f t="array" ref="M40">IFERROR(SMALL(IF((tkno=$G$15)+(tkco=$G$15),ROW(tkno)-6),ROWS($M$15:M39)),"")</f>
        <v/>
      </c>
      <c r="N40" s="1253" t="str">
        <f t="shared" si="9"/>
        <v/>
      </c>
    </row>
    <row r="41" spans="2:14" ht="16.899999999999999" customHeight="1" x14ac:dyDescent="0.25">
      <c r="B41" s="1237" t="str">
        <f t="shared" si="7"/>
        <v/>
      </c>
      <c r="C41" s="1237" t="str">
        <f t="shared" si="0"/>
        <v/>
      </c>
      <c r="D41" s="1256" t="str">
        <f t="shared" si="1"/>
        <v/>
      </c>
      <c r="E41" s="1256" t="str">
        <f t="shared" si="2"/>
        <v/>
      </c>
      <c r="F41" s="1249" t="str">
        <f t="shared" si="3"/>
        <v/>
      </c>
      <c r="G41" s="1249" t="str">
        <f t="shared" si="8"/>
        <v/>
      </c>
      <c r="H41" s="1249" t="str">
        <f t="shared" si="4"/>
        <v/>
      </c>
      <c r="I41" s="1250" t="str">
        <f t="shared" si="5"/>
        <v/>
      </c>
      <c r="J41" s="1250" t="str">
        <f t="shared" si="6"/>
        <v/>
      </c>
      <c r="K41" s="1251">
        <f>IF(SUM(I41:J41)=0,0,$K$15+SUM($I$16:I41)-SUM($J$16:J41))</f>
        <v>0</v>
      </c>
      <c r="L41" s="526"/>
      <c r="M41" s="543" t="str">
        <f t="array" ref="M41">IFERROR(SMALL(IF((tkno=$G$15)+(tkco=$G$15),ROW(tkno)-6),ROWS($M$15:M40)),"")</f>
        <v/>
      </c>
      <c r="N41" s="1253" t="str">
        <f t="shared" si="9"/>
        <v/>
      </c>
    </row>
    <row r="42" spans="2:14" ht="17.649999999999999" customHeight="1" x14ac:dyDescent="0.25">
      <c r="B42" s="1237" t="str">
        <f t="shared" si="7"/>
        <v/>
      </c>
      <c r="C42" s="1237" t="str">
        <f t="shared" si="0"/>
        <v/>
      </c>
      <c r="D42" s="1256" t="str">
        <f t="shared" si="1"/>
        <v/>
      </c>
      <c r="E42" s="1256" t="str">
        <f t="shared" si="2"/>
        <v/>
      </c>
      <c r="F42" s="1249" t="str">
        <f t="shared" si="3"/>
        <v/>
      </c>
      <c r="G42" s="1249" t="str">
        <f t="shared" si="8"/>
        <v/>
      </c>
      <c r="H42" s="1249" t="str">
        <f t="shared" si="4"/>
        <v/>
      </c>
      <c r="I42" s="1250" t="str">
        <f t="shared" si="5"/>
        <v/>
      </c>
      <c r="J42" s="1250" t="str">
        <f t="shared" si="6"/>
        <v/>
      </c>
      <c r="K42" s="1251">
        <f>IF(SUM(I42:J42)=0,0,$K$15+SUM($I$16:I42)-SUM($J$16:J42))</f>
        <v>0</v>
      </c>
      <c r="L42" s="526"/>
      <c r="M42" s="543" t="str">
        <f t="array" ref="M42">IFERROR(SMALL(IF((tkno=$G$15)+(tkco=$G$15),ROW(tkno)-6),ROWS($M$15:M41)),"")</f>
        <v/>
      </c>
      <c r="N42" s="1253" t="str">
        <f t="shared" si="9"/>
        <v/>
      </c>
    </row>
    <row r="43" spans="2:14" ht="17.649999999999999" customHeight="1" x14ac:dyDescent="0.25">
      <c r="B43" s="1237" t="str">
        <f t="shared" si="7"/>
        <v/>
      </c>
      <c r="C43" s="1237" t="str">
        <f t="shared" si="0"/>
        <v/>
      </c>
      <c r="D43" s="1256" t="str">
        <f t="shared" si="1"/>
        <v/>
      </c>
      <c r="E43" s="1256" t="str">
        <f t="shared" si="2"/>
        <v/>
      </c>
      <c r="F43" s="1249" t="str">
        <f t="shared" si="3"/>
        <v/>
      </c>
      <c r="G43" s="1249" t="str">
        <f t="shared" si="8"/>
        <v/>
      </c>
      <c r="H43" s="1249" t="str">
        <f t="shared" si="4"/>
        <v/>
      </c>
      <c r="I43" s="1250" t="str">
        <f t="shared" si="5"/>
        <v/>
      </c>
      <c r="J43" s="1250" t="str">
        <f t="shared" si="6"/>
        <v/>
      </c>
      <c r="K43" s="1251">
        <f>IF(SUM(I43:J43)=0,0,$K$15+SUM($I$16:I43)-SUM($J$16:J43))</f>
        <v>0</v>
      </c>
      <c r="L43" s="526"/>
      <c r="M43" s="543" t="str">
        <f t="array" ref="M43">IFERROR(SMALL(IF((tkno=$G$15)+(tkco=$G$15),ROW(tkno)-6),ROWS($M$15:M42)),"")</f>
        <v/>
      </c>
      <c r="N43" s="1253" t="str">
        <f t="shared" si="9"/>
        <v/>
      </c>
    </row>
    <row r="44" spans="2:14" ht="16.899999999999999" customHeight="1" x14ac:dyDescent="0.25">
      <c r="B44" s="1237" t="str">
        <f t="shared" si="7"/>
        <v/>
      </c>
      <c r="C44" s="1237" t="str">
        <f t="shared" si="0"/>
        <v/>
      </c>
      <c r="D44" s="1256" t="str">
        <f t="shared" si="1"/>
        <v/>
      </c>
      <c r="E44" s="1256" t="str">
        <f t="shared" si="2"/>
        <v/>
      </c>
      <c r="F44" s="1249" t="str">
        <f t="shared" si="3"/>
        <v/>
      </c>
      <c r="G44" s="1249" t="str">
        <f t="shared" si="8"/>
        <v/>
      </c>
      <c r="H44" s="1249" t="str">
        <f t="shared" si="4"/>
        <v/>
      </c>
      <c r="I44" s="1250" t="str">
        <f t="shared" si="5"/>
        <v/>
      </c>
      <c r="J44" s="1250" t="str">
        <f t="shared" si="6"/>
        <v/>
      </c>
      <c r="K44" s="1251">
        <f>IF(SUM(I44:J44)=0,0,$K$15+SUM($I$16:I44)-SUM($J$16:J44))</f>
        <v>0</v>
      </c>
      <c r="L44" s="526"/>
      <c r="M44" s="543" t="str">
        <f t="array" ref="M44">IFERROR(SMALL(IF((tkno=$G$15)+(tkco=$G$15),ROW(tkno)-6),ROWS($M$15:M43)),"")</f>
        <v/>
      </c>
      <c r="N44" s="1253" t="str">
        <f t="shared" si="9"/>
        <v/>
      </c>
    </row>
    <row r="45" spans="2:14" ht="17.649999999999999" customHeight="1" x14ac:dyDescent="0.25">
      <c r="B45" s="1237" t="str">
        <f t="shared" si="7"/>
        <v/>
      </c>
      <c r="C45" s="1237" t="str">
        <f t="shared" si="0"/>
        <v/>
      </c>
      <c r="D45" s="1256" t="str">
        <f t="shared" si="1"/>
        <v/>
      </c>
      <c r="E45" s="1256" t="str">
        <f t="shared" si="2"/>
        <v/>
      </c>
      <c r="F45" s="1249" t="str">
        <f t="shared" si="3"/>
        <v/>
      </c>
      <c r="G45" s="1249" t="str">
        <f t="shared" si="8"/>
        <v/>
      </c>
      <c r="H45" s="1249" t="str">
        <f t="shared" si="4"/>
        <v/>
      </c>
      <c r="I45" s="1250" t="str">
        <f t="shared" si="5"/>
        <v/>
      </c>
      <c r="J45" s="1250" t="str">
        <f t="shared" si="6"/>
        <v/>
      </c>
      <c r="K45" s="1251">
        <f>IF(SUM(I45:J45)=0,0,$K$15+SUM($I$16:I45)-SUM($J$16:J45))</f>
        <v>0</v>
      </c>
      <c r="L45" s="526"/>
      <c r="M45" s="543" t="str">
        <f t="array" ref="M45">IFERROR(SMALL(IF((tkno=$G$15)+(tkco=$G$15),ROW(tkno)-6),ROWS($M$15:M44)),"")</f>
        <v/>
      </c>
      <c r="N45" s="1253" t="str">
        <f t="shared" si="9"/>
        <v/>
      </c>
    </row>
    <row r="46" spans="2:14" ht="16.899999999999999" customHeight="1" x14ac:dyDescent="0.25">
      <c r="B46" s="1237" t="str">
        <f t="shared" si="7"/>
        <v/>
      </c>
      <c r="C46" s="1237" t="str">
        <f t="shared" si="0"/>
        <v/>
      </c>
      <c r="D46" s="1256" t="str">
        <f t="shared" si="1"/>
        <v/>
      </c>
      <c r="E46" s="1256" t="str">
        <f t="shared" si="2"/>
        <v/>
      </c>
      <c r="F46" s="1249" t="str">
        <f t="shared" si="3"/>
        <v/>
      </c>
      <c r="G46" s="1249" t="str">
        <f t="shared" si="8"/>
        <v/>
      </c>
      <c r="H46" s="1249" t="str">
        <f t="shared" si="4"/>
        <v/>
      </c>
      <c r="I46" s="1250" t="str">
        <f t="shared" si="5"/>
        <v/>
      </c>
      <c r="J46" s="1250" t="str">
        <f t="shared" si="6"/>
        <v/>
      </c>
      <c r="K46" s="1251">
        <f>IF(SUM(I46:J46)=0,0,$K$15+SUM($I$16:I46)-SUM($J$16:J46))</f>
        <v>0</v>
      </c>
      <c r="L46" s="526"/>
      <c r="M46" s="543" t="str">
        <f t="array" ref="M46">IFERROR(SMALL(IF((tkno=$G$15)+(tkco=$G$15),ROW(tkno)-6),ROWS($M$15:M45)),"")</f>
        <v/>
      </c>
      <c r="N46" s="1253" t="str">
        <f t="shared" si="9"/>
        <v/>
      </c>
    </row>
    <row r="47" spans="2:14" ht="25.7" customHeight="1" x14ac:dyDescent="0.25">
      <c r="B47" s="1237" t="str">
        <f t="shared" si="7"/>
        <v/>
      </c>
      <c r="C47" s="1237" t="str">
        <f t="shared" si="0"/>
        <v/>
      </c>
      <c r="D47" s="1256" t="str">
        <f t="shared" si="1"/>
        <v/>
      </c>
      <c r="E47" s="1256" t="str">
        <f t="shared" si="2"/>
        <v/>
      </c>
      <c r="F47" s="1249" t="str">
        <f t="shared" si="3"/>
        <v/>
      </c>
      <c r="G47" s="1249" t="str">
        <f t="shared" si="8"/>
        <v/>
      </c>
      <c r="H47" s="1249" t="str">
        <f t="shared" si="4"/>
        <v/>
      </c>
      <c r="I47" s="1250" t="str">
        <f t="shared" si="5"/>
        <v/>
      </c>
      <c r="J47" s="1250" t="str">
        <f t="shared" si="6"/>
        <v/>
      </c>
      <c r="K47" s="1251">
        <f>IF(SUM(I47:J47)=0,0,$K$15+SUM($I$16:I47)-SUM($J$16:J47))</f>
        <v>0</v>
      </c>
      <c r="L47" s="526"/>
      <c r="M47" s="543" t="str">
        <f t="array" ref="M47">IFERROR(SMALL(IF((tkno=$G$15)+(tkco=$G$15),ROW(tkno)-6),ROWS($M$15:M46)),"")</f>
        <v/>
      </c>
      <c r="N47" s="1253" t="str">
        <f t="shared" si="9"/>
        <v/>
      </c>
    </row>
    <row r="48" spans="2:14" ht="24.95" customHeight="1" x14ac:dyDescent="0.25">
      <c r="B48" s="1237" t="str">
        <f t="shared" si="7"/>
        <v/>
      </c>
      <c r="C48" s="1237" t="str">
        <f t="shared" ref="C48:C79" si="10">IF($M48="","",INDEX(ngayct,$M48))</f>
        <v/>
      </c>
      <c r="D48" s="1256" t="str">
        <f t="shared" ref="D48:D79" si="11">IF($M48="","",IF(INDEX(tkno,$M48)=$G$15,INDEX(soct,$M48),""))</f>
        <v/>
      </c>
      <c r="E48" s="1256" t="str">
        <f t="shared" ref="E48:E79" si="12">IF($M48="","",IF(INDEX(tkco,$M48)=$G$15,INDEX(soct,$M48),""))</f>
        <v/>
      </c>
      <c r="F48" s="1249" t="str">
        <f t="shared" ref="F48:F79" si="13">IF($M48="","",INDEX(diengiai,$M48))</f>
        <v/>
      </c>
      <c r="G48" s="1249" t="str">
        <f t="shared" si="8"/>
        <v/>
      </c>
      <c r="H48" s="1249" t="str">
        <f t="shared" ref="H48:H79" si="14">IF($M48="","",IF(INDEX(tkno,$M48)=$G$15,INDEX(tkco,$M48),INDEX(tkno,$M48)))</f>
        <v/>
      </c>
      <c r="I48" s="1250" t="str">
        <f t="shared" ref="I48:I79" si="15">IF($M48="","",IF(INDEX(tkno,$M48)=$G$15,INDEX(sotien,$M48),""))</f>
        <v/>
      </c>
      <c r="J48" s="1250" t="str">
        <f t="shared" ref="J48:J79" si="16">IF($M48="","",IF(INDEX(tkco,$M48)=$G$15,INDEX(sotien,$M48),""))</f>
        <v/>
      </c>
      <c r="K48" s="1251">
        <f>IF(SUM(I48:J48)=0,0,$K$15+SUM($I$16:I48)-SUM($J$16:J48))</f>
        <v>0</v>
      </c>
      <c r="L48" s="526"/>
      <c r="M48" s="543" t="str">
        <f t="array" ref="M48">IFERROR(SMALL(IF((tkno=$G$15)+(tkco=$G$15),ROW(tkno)-6),ROWS($M$15:M47)),"")</f>
        <v/>
      </c>
      <c r="N48" s="1253" t="str">
        <f t="shared" si="9"/>
        <v/>
      </c>
    </row>
    <row r="49" spans="2:14" ht="24.95" customHeight="1" x14ac:dyDescent="0.25">
      <c r="B49" s="1237" t="str">
        <f t="shared" ref="B49:B80" si="17">IF(M49="","",INDEX(ngaygs,M49))</f>
        <v/>
      </c>
      <c r="C49" s="1237" t="str">
        <f t="shared" si="10"/>
        <v/>
      </c>
      <c r="D49" s="1256" t="str">
        <f t="shared" si="11"/>
        <v/>
      </c>
      <c r="E49" s="1256" t="str">
        <f t="shared" si="12"/>
        <v/>
      </c>
      <c r="F49" s="1249" t="str">
        <f t="shared" si="13"/>
        <v/>
      </c>
      <c r="G49" s="1249" t="str">
        <f t="shared" si="8"/>
        <v/>
      </c>
      <c r="H49" s="1249" t="str">
        <f t="shared" si="14"/>
        <v/>
      </c>
      <c r="I49" s="1250" t="str">
        <f t="shared" si="15"/>
        <v/>
      </c>
      <c r="J49" s="1250" t="str">
        <f t="shared" si="16"/>
        <v/>
      </c>
      <c r="K49" s="1251">
        <f>IF(SUM(I49:J49)=0,0,$K$15+SUM($I$16:I49)-SUM($J$16:J49))</f>
        <v>0</v>
      </c>
      <c r="L49" s="526"/>
      <c r="M49" s="543" t="str">
        <f t="array" ref="M49">IFERROR(SMALL(IF((tkno=$G$15)+(tkco=$G$15),ROW(tkno)-6),ROWS($M$15:M48)),"")</f>
        <v/>
      </c>
      <c r="N49" s="1253" t="str">
        <f t="shared" si="9"/>
        <v/>
      </c>
    </row>
    <row r="50" spans="2:14" ht="25.7" customHeight="1" x14ac:dyDescent="0.25">
      <c r="B50" s="1237" t="str">
        <f t="shared" si="17"/>
        <v/>
      </c>
      <c r="C50" s="1237" t="str">
        <f t="shared" si="10"/>
        <v/>
      </c>
      <c r="D50" s="1256" t="str">
        <f t="shared" si="11"/>
        <v/>
      </c>
      <c r="E50" s="1256" t="str">
        <f t="shared" si="12"/>
        <v/>
      </c>
      <c r="F50" s="1249" t="str">
        <f t="shared" si="13"/>
        <v/>
      </c>
      <c r="G50" s="1249" t="str">
        <f t="shared" si="8"/>
        <v/>
      </c>
      <c r="H50" s="1249" t="str">
        <f t="shared" si="14"/>
        <v/>
      </c>
      <c r="I50" s="1250" t="str">
        <f t="shared" si="15"/>
        <v/>
      </c>
      <c r="J50" s="1250" t="str">
        <f t="shared" si="16"/>
        <v/>
      </c>
      <c r="K50" s="1251">
        <f>IF(SUM(I50:J50)=0,0,$K$15+SUM($I$16:I50)-SUM($J$16:J50))</f>
        <v>0</v>
      </c>
      <c r="L50" s="526"/>
      <c r="M50" s="543" t="str">
        <f t="array" ref="M50">IFERROR(SMALL(IF((tkno=$G$15)+(tkco=$G$15),ROW(tkno)-6),ROWS($M$15:M49)),"")</f>
        <v/>
      </c>
      <c r="N50" s="1253" t="str">
        <f t="shared" si="9"/>
        <v/>
      </c>
    </row>
    <row r="51" spans="2:14" ht="16.899999999999999" customHeight="1" x14ac:dyDescent="0.25">
      <c r="B51" s="1237" t="str">
        <f t="shared" si="17"/>
        <v/>
      </c>
      <c r="C51" s="1237" t="str">
        <f t="shared" si="10"/>
        <v/>
      </c>
      <c r="D51" s="1256" t="str">
        <f t="shared" si="11"/>
        <v/>
      </c>
      <c r="E51" s="1256" t="str">
        <f t="shared" si="12"/>
        <v/>
      </c>
      <c r="F51" s="1249" t="str">
        <f t="shared" si="13"/>
        <v/>
      </c>
      <c r="G51" s="1249" t="str">
        <f t="shared" si="8"/>
        <v/>
      </c>
      <c r="H51" s="1249" t="str">
        <f t="shared" si="14"/>
        <v/>
      </c>
      <c r="I51" s="1250" t="str">
        <f t="shared" si="15"/>
        <v/>
      </c>
      <c r="J51" s="1250" t="str">
        <f t="shared" si="16"/>
        <v/>
      </c>
      <c r="K51" s="1251">
        <f>IF(SUM(I51:J51)=0,0,$K$15+SUM($I$16:I51)-SUM($J$16:J51))</f>
        <v>0</v>
      </c>
      <c r="L51" s="526"/>
      <c r="M51" s="543" t="str">
        <f t="array" ref="M51">IFERROR(SMALL(IF((tkno=$G$15)+(tkco=$G$15),ROW(tkno)-6),ROWS($M$15:M50)),"")</f>
        <v/>
      </c>
      <c r="N51" s="1253" t="str">
        <f t="shared" si="9"/>
        <v/>
      </c>
    </row>
    <row r="52" spans="2:14" ht="25.7" customHeight="1" x14ac:dyDescent="0.25">
      <c r="B52" s="1237" t="str">
        <f t="shared" si="17"/>
        <v/>
      </c>
      <c r="C52" s="1237" t="str">
        <f t="shared" si="10"/>
        <v/>
      </c>
      <c r="D52" s="1256" t="str">
        <f t="shared" si="11"/>
        <v/>
      </c>
      <c r="E52" s="1256" t="str">
        <f t="shared" si="12"/>
        <v/>
      </c>
      <c r="F52" s="1249" t="str">
        <f t="shared" si="13"/>
        <v/>
      </c>
      <c r="G52" s="1249" t="str">
        <f t="shared" si="8"/>
        <v/>
      </c>
      <c r="H52" s="1249" t="str">
        <f t="shared" si="14"/>
        <v/>
      </c>
      <c r="I52" s="1250" t="str">
        <f t="shared" si="15"/>
        <v/>
      </c>
      <c r="J52" s="1250" t="str">
        <f t="shared" si="16"/>
        <v/>
      </c>
      <c r="K52" s="1251">
        <f>IF(SUM(I52:J52)=0,0,$K$15+SUM($I$16:I52)-SUM($J$16:J52))</f>
        <v>0</v>
      </c>
      <c r="L52" s="526"/>
      <c r="M52" s="543" t="str">
        <f t="array" ref="M52">IFERROR(SMALL(IF((tkno=$G$15)+(tkco=$G$15),ROW(tkno)-6),ROWS($M$15:M51)),"")</f>
        <v/>
      </c>
      <c r="N52" s="1253" t="str">
        <f t="shared" si="9"/>
        <v/>
      </c>
    </row>
    <row r="53" spans="2:14" ht="24.95" customHeight="1" x14ac:dyDescent="0.25">
      <c r="B53" s="1237" t="str">
        <f t="shared" si="17"/>
        <v/>
      </c>
      <c r="C53" s="1237" t="str">
        <f t="shared" si="10"/>
        <v/>
      </c>
      <c r="D53" s="1256" t="str">
        <f t="shared" si="11"/>
        <v/>
      </c>
      <c r="E53" s="1256" t="str">
        <f t="shared" si="12"/>
        <v/>
      </c>
      <c r="F53" s="1249" t="str">
        <f t="shared" si="13"/>
        <v/>
      </c>
      <c r="G53" s="1249" t="str">
        <f t="shared" si="8"/>
        <v/>
      </c>
      <c r="H53" s="1249" t="str">
        <f t="shared" si="14"/>
        <v/>
      </c>
      <c r="I53" s="1250" t="str">
        <f t="shared" si="15"/>
        <v/>
      </c>
      <c r="J53" s="1250" t="str">
        <f t="shared" si="16"/>
        <v/>
      </c>
      <c r="K53" s="1251">
        <f>IF(SUM(I53:J53)=0,0,$K$15+SUM($I$16:I53)-SUM($J$16:J53))</f>
        <v>0</v>
      </c>
      <c r="L53" s="526"/>
      <c r="M53" s="543" t="str">
        <f t="array" ref="M53">IFERROR(SMALL(IF((tkno=$G$15)+(tkco=$G$15),ROW(tkno)-6),ROWS($M$15:M52)),"")</f>
        <v/>
      </c>
      <c r="N53" s="1253" t="str">
        <f t="shared" si="9"/>
        <v/>
      </c>
    </row>
    <row r="54" spans="2:14" ht="24.95" customHeight="1" x14ac:dyDescent="0.25">
      <c r="B54" s="1237" t="str">
        <f t="shared" si="17"/>
        <v/>
      </c>
      <c r="C54" s="1237" t="str">
        <f t="shared" si="10"/>
        <v/>
      </c>
      <c r="D54" s="1256" t="str">
        <f t="shared" si="11"/>
        <v/>
      </c>
      <c r="E54" s="1256" t="str">
        <f t="shared" si="12"/>
        <v/>
      </c>
      <c r="F54" s="1249" t="str">
        <f t="shared" si="13"/>
        <v/>
      </c>
      <c r="G54" s="1249" t="str">
        <f t="shared" si="8"/>
        <v/>
      </c>
      <c r="H54" s="1249" t="str">
        <f t="shared" si="14"/>
        <v/>
      </c>
      <c r="I54" s="1250" t="str">
        <f t="shared" si="15"/>
        <v/>
      </c>
      <c r="J54" s="1250" t="str">
        <f t="shared" si="16"/>
        <v/>
      </c>
      <c r="K54" s="1251">
        <f>IF(SUM(I54:J54)=0,0,$K$15+SUM($I$16:I54)-SUM($J$16:J54))</f>
        <v>0</v>
      </c>
      <c r="L54" s="526"/>
      <c r="M54" s="543" t="str">
        <f t="array" ref="M54">IFERROR(SMALL(IF((tkno=$G$15)+(tkco=$G$15),ROW(tkno)-6),ROWS($M$15:M53)),"")</f>
        <v/>
      </c>
      <c r="N54" s="1253" t="str">
        <f t="shared" si="9"/>
        <v/>
      </c>
    </row>
    <row r="55" spans="2:14" ht="17.649999999999999" customHeight="1" x14ac:dyDescent="0.25">
      <c r="B55" s="1237" t="str">
        <f t="shared" si="17"/>
        <v/>
      </c>
      <c r="C55" s="1237" t="str">
        <f t="shared" si="10"/>
        <v/>
      </c>
      <c r="D55" s="1256" t="str">
        <f t="shared" si="11"/>
        <v/>
      </c>
      <c r="E55" s="1256" t="str">
        <f t="shared" si="12"/>
        <v/>
      </c>
      <c r="F55" s="1249" t="str">
        <f t="shared" si="13"/>
        <v/>
      </c>
      <c r="G55" s="1249" t="str">
        <f t="shared" si="8"/>
        <v/>
      </c>
      <c r="H55" s="1249" t="str">
        <f t="shared" si="14"/>
        <v/>
      </c>
      <c r="I55" s="1250" t="str">
        <f t="shared" si="15"/>
        <v/>
      </c>
      <c r="J55" s="1250" t="str">
        <f t="shared" si="16"/>
        <v/>
      </c>
      <c r="K55" s="1251">
        <f>IF(SUM(I55:J55)=0,0,$K$15+SUM($I$16:I55)-SUM($J$16:J55))</f>
        <v>0</v>
      </c>
      <c r="L55" s="526"/>
      <c r="M55" s="543" t="str">
        <f t="array" ref="M55">IFERROR(SMALL(IF((tkno=$G$15)+(tkco=$G$15),ROW(tkno)-6),ROWS($M$15:M54)),"")</f>
        <v/>
      </c>
      <c r="N55" s="1253" t="str">
        <f t="shared" si="9"/>
        <v/>
      </c>
    </row>
    <row r="56" spans="2:14" ht="16.899999999999999" customHeight="1" x14ac:dyDescent="0.25">
      <c r="B56" s="1237" t="str">
        <f t="shared" si="17"/>
        <v/>
      </c>
      <c r="C56" s="1237" t="str">
        <f t="shared" si="10"/>
        <v/>
      </c>
      <c r="D56" s="1256" t="str">
        <f t="shared" si="11"/>
        <v/>
      </c>
      <c r="E56" s="1256" t="str">
        <f t="shared" si="12"/>
        <v/>
      </c>
      <c r="F56" s="1249" t="str">
        <f t="shared" si="13"/>
        <v/>
      </c>
      <c r="G56" s="1249" t="str">
        <f t="shared" si="8"/>
        <v/>
      </c>
      <c r="H56" s="1249" t="str">
        <f t="shared" si="14"/>
        <v/>
      </c>
      <c r="I56" s="1250" t="str">
        <f t="shared" si="15"/>
        <v/>
      </c>
      <c r="J56" s="1250" t="str">
        <f t="shared" si="16"/>
        <v/>
      </c>
      <c r="K56" s="1251">
        <f>IF(SUM(I56:J56)=0,0,$K$15+SUM($I$16:I56)-SUM($J$16:J56))</f>
        <v>0</v>
      </c>
      <c r="L56" s="526"/>
      <c r="M56" s="543" t="str">
        <f t="array" ref="M56">IFERROR(SMALL(IF((tkno=$G$15)+(tkco=$G$15),ROW(tkno)-6),ROWS($M$15:M55)),"")</f>
        <v/>
      </c>
      <c r="N56" s="1253" t="str">
        <f t="shared" si="9"/>
        <v/>
      </c>
    </row>
    <row r="57" spans="2:14" ht="17.649999999999999" customHeight="1" x14ac:dyDescent="0.25">
      <c r="B57" s="1237" t="str">
        <f t="shared" si="17"/>
        <v/>
      </c>
      <c r="C57" s="1237" t="str">
        <f t="shared" si="10"/>
        <v/>
      </c>
      <c r="D57" s="1256" t="str">
        <f t="shared" si="11"/>
        <v/>
      </c>
      <c r="E57" s="1256" t="str">
        <f t="shared" si="12"/>
        <v/>
      </c>
      <c r="F57" s="1249" t="str">
        <f t="shared" si="13"/>
        <v/>
      </c>
      <c r="G57" s="1249" t="str">
        <f t="shared" si="8"/>
        <v/>
      </c>
      <c r="H57" s="1249" t="str">
        <f t="shared" si="14"/>
        <v/>
      </c>
      <c r="I57" s="1250" t="str">
        <f t="shared" si="15"/>
        <v/>
      </c>
      <c r="J57" s="1250" t="str">
        <f t="shared" si="16"/>
        <v/>
      </c>
      <c r="K57" s="1251">
        <f>IF(SUM(I57:J57)=0,0,$K$15+SUM($I$16:I57)-SUM($J$16:J57))</f>
        <v>0</v>
      </c>
      <c r="L57" s="526"/>
      <c r="M57" s="543" t="str">
        <f t="array" ref="M57">IFERROR(SMALL(IF((tkno=$G$15)+(tkco=$G$15),ROW(tkno)-6),ROWS($M$15:M56)),"")</f>
        <v/>
      </c>
      <c r="N57" s="1253" t="str">
        <f t="shared" si="9"/>
        <v/>
      </c>
    </row>
    <row r="58" spans="2:14" ht="17.649999999999999" customHeight="1" x14ac:dyDescent="0.25">
      <c r="B58" s="1237" t="str">
        <f t="shared" si="17"/>
        <v/>
      </c>
      <c r="C58" s="1237" t="str">
        <f t="shared" si="10"/>
        <v/>
      </c>
      <c r="D58" s="1256" t="str">
        <f t="shared" si="11"/>
        <v/>
      </c>
      <c r="E58" s="1256" t="str">
        <f t="shared" si="12"/>
        <v/>
      </c>
      <c r="F58" s="1249" t="str">
        <f t="shared" si="13"/>
        <v/>
      </c>
      <c r="G58" s="1249" t="str">
        <f t="shared" si="8"/>
        <v/>
      </c>
      <c r="H58" s="1249" t="str">
        <f t="shared" si="14"/>
        <v/>
      </c>
      <c r="I58" s="1250" t="str">
        <f t="shared" si="15"/>
        <v/>
      </c>
      <c r="J58" s="1250" t="str">
        <f t="shared" si="16"/>
        <v/>
      </c>
      <c r="K58" s="1251">
        <f>IF(SUM(I58:J58)=0,0,$K$15+SUM($I$16:I58)-SUM($J$16:J58))</f>
        <v>0</v>
      </c>
      <c r="L58" s="526"/>
      <c r="M58" s="543" t="str">
        <f t="array" ref="M58">IFERROR(SMALL(IF((tkno=$G$15)+(tkco=$G$15),ROW(tkno)-6),ROWS($M$15:M57)),"")</f>
        <v/>
      </c>
      <c r="N58" s="1253" t="str">
        <f t="shared" si="9"/>
        <v/>
      </c>
    </row>
    <row r="59" spans="2:14" ht="16.899999999999999" customHeight="1" x14ac:dyDescent="0.25">
      <c r="B59" s="1237" t="str">
        <f t="shared" si="17"/>
        <v/>
      </c>
      <c r="C59" s="1237" t="str">
        <f t="shared" si="10"/>
        <v/>
      </c>
      <c r="D59" s="1256" t="str">
        <f t="shared" si="11"/>
        <v/>
      </c>
      <c r="E59" s="1256" t="str">
        <f t="shared" si="12"/>
        <v/>
      </c>
      <c r="F59" s="1249" t="str">
        <f t="shared" si="13"/>
        <v/>
      </c>
      <c r="G59" s="1249" t="str">
        <f t="shared" si="8"/>
        <v/>
      </c>
      <c r="H59" s="1249" t="str">
        <f t="shared" si="14"/>
        <v/>
      </c>
      <c r="I59" s="1250" t="str">
        <f t="shared" si="15"/>
        <v/>
      </c>
      <c r="J59" s="1250" t="str">
        <f t="shared" si="16"/>
        <v/>
      </c>
      <c r="K59" s="1251">
        <f>IF(SUM(I59:J59)=0,0,$K$15+SUM($I$16:I59)-SUM($J$16:J59))</f>
        <v>0</v>
      </c>
      <c r="L59" s="526"/>
      <c r="M59" s="543" t="str">
        <f t="array" ref="M59">IFERROR(SMALL(IF((tkno=$G$15)+(tkco=$G$15),ROW(tkno)-6),ROWS($M$15:M58)),"")</f>
        <v/>
      </c>
      <c r="N59" s="1253" t="str">
        <f t="shared" si="9"/>
        <v/>
      </c>
    </row>
    <row r="60" spans="2:14" ht="24.95" customHeight="1" x14ac:dyDescent="0.25">
      <c r="B60" s="1237" t="str">
        <f t="shared" si="17"/>
        <v/>
      </c>
      <c r="C60" s="1237" t="str">
        <f t="shared" si="10"/>
        <v/>
      </c>
      <c r="D60" s="1256" t="str">
        <f t="shared" si="11"/>
        <v/>
      </c>
      <c r="E60" s="1256" t="str">
        <f t="shared" si="12"/>
        <v/>
      </c>
      <c r="F60" s="1249" t="str">
        <f t="shared" si="13"/>
        <v/>
      </c>
      <c r="G60" s="1249" t="str">
        <f t="shared" si="8"/>
        <v/>
      </c>
      <c r="H60" s="1249" t="str">
        <f t="shared" si="14"/>
        <v/>
      </c>
      <c r="I60" s="1250" t="str">
        <f t="shared" si="15"/>
        <v/>
      </c>
      <c r="J60" s="1250" t="str">
        <f t="shared" si="16"/>
        <v/>
      </c>
      <c r="K60" s="1251">
        <f>IF(SUM(I60:J60)=0,0,$K$15+SUM($I$16:I60)-SUM($J$16:J60))</f>
        <v>0</v>
      </c>
      <c r="L60" s="526"/>
      <c r="M60" s="543" t="str">
        <f t="array" ref="M60">IFERROR(SMALL(IF((tkno=$G$15)+(tkco=$G$15),ROW(tkno)-6),ROWS($M$15:M59)),"")</f>
        <v/>
      </c>
      <c r="N60" s="1253" t="str">
        <f t="shared" si="9"/>
        <v/>
      </c>
    </row>
    <row r="61" spans="2:14" ht="17.649999999999999" customHeight="1" x14ac:dyDescent="0.25">
      <c r="B61" s="1237" t="str">
        <f t="shared" si="17"/>
        <v/>
      </c>
      <c r="C61" s="1237" t="str">
        <f t="shared" si="10"/>
        <v/>
      </c>
      <c r="D61" s="1256" t="str">
        <f t="shared" si="11"/>
        <v/>
      </c>
      <c r="E61" s="1256" t="str">
        <f t="shared" si="12"/>
        <v/>
      </c>
      <c r="F61" s="1249" t="str">
        <f t="shared" si="13"/>
        <v/>
      </c>
      <c r="G61" s="1249" t="str">
        <f t="shared" si="8"/>
        <v/>
      </c>
      <c r="H61" s="1249" t="str">
        <f t="shared" si="14"/>
        <v/>
      </c>
      <c r="I61" s="1250" t="str">
        <f t="shared" si="15"/>
        <v/>
      </c>
      <c r="J61" s="1250" t="str">
        <f t="shared" si="16"/>
        <v/>
      </c>
      <c r="K61" s="1251">
        <f>IF(SUM(I61:J61)=0,0,$K$15+SUM($I$16:I61)-SUM($J$16:J61))</f>
        <v>0</v>
      </c>
      <c r="L61" s="526"/>
      <c r="M61" s="543" t="str">
        <f t="array" ref="M61">IFERROR(SMALL(IF((tkno=$G$15)+(tkco=$G$15),ROW(tkno)-6),ROWS($M$15:M60)),"")</f>
        <v/>
      </c>
      <c r="N61" s="1253" t="str">
        <f t="shared" si="9"/>
        <v/>
      </c>
    </row>
    <row r="62" spans="2:14" ht="17.649999999999999" customHeight="1" x14ac:dyDescent="0.25">
      <c r="B62" s="1237" t="str">
        <f t="shared" si="17"/>
        <v/>
      </c>
      <c r="C62" s="1237" t="str">
        <f t="shared" si="10"/>
        <v/>
      </c>
      <c r="D62" s="1256" t="str">
        <f t="shared" si="11"/>
        <v/>
      </c>
      <c r="E62" s="1256" t="str">
        <f t="shared" si="12"/>
        <v/>
      </c>
      <c r="F62" s="1249" t="str">
        <f t="shared" si="13"/>
        <v/>
      </c>
      <c r="G62" s="1249" t="str">
        <f t="shared" si="8"/>
        <v/>
      </c>
      <c r="H62" s="1249" t="str">
        <f t="shared" si="14"/>
        <v/>
      </c>
      <c r="I62" s="1250" t="str">
        <f t="shared" si="15"/>
        <v/>
      </c>
      <c r="J62" s="1250" t="str">
        <f t="shared" si="16"/>
        <v/>
      </c>
      <c r="K62" s="1251">
        <f>IF(SUM(I62:J62)=0,0,$K$15+SUM($I$16:I62)-SUM($J$16:J62))</f>
        <v>0</v>
      </c>
      <c r="L62" s="526"/>
      <c r="M62" s="543" t="str">
        <f t="array" ref="M62">IFERROR(SMALL(IF((tkno=$G$15)+(tkco=$G$15),ROW(tkno)-6),ROWS($M$15:M61)),"")</f>
        <v/>
      </c>
      <c r="N62" s="1253" t="str">
        <f t="shared" si="9"/>
        <v/>
      </c>
    </row>
    <row r="63" spans="2:14" ht="16.899999999999999" customHeight="1" x14ac:dyDescent="0.25">
      <c r="B63" s="1237" t="str">
        <f t="shared" si="17"/>
        <v/>
      </c>
      <c r="C63" s="1237" t="str">
        <f t="shared" si="10"/>
        <v/>
      </c>
      <c r="D63" s="1256" t="str">
        <f t="shared" si="11"/>
        <v/>
      </c>
      <c r="E63" s="1256" t="str">
        <f t="shared" si="12"/>
        <v/>
      </c>
      <c r="F63" s="1249" t="str">
        <f t="shared" si="13"/>
        <v/>
      </c>
      <c r="G63" s="1249" t="str">
        <f t="shared" si="8"/>
        <v/>
      </c>
      <c r="H63" s="1249" t="str">
        <f t="shared" si="14"/>
        <v/>
      </c>
      <c r="I63" s="1250" t="str">
        <f t="shared" si="15"/>
        <v/>
      </c>
      <c r="J63" s="1250" t="str">
        <f t="shared" si="16"/>
        <v/>
      </c>
      <c r="K63" s="1251">
        <f>IF(SUM(I63:J63)=0,0,$K$15+SUM($I$16:I63)-SUM($J$16:J63))</f>
        <v>0</v>
      </c>
      <c r="L63" s="526"/>
      <c r="M63" s="543" t="str">
        <f t="array" ref="M63">IFERROR(SMALL(IF((tkno=$G$15)+(tkco=$G$15),ROW(tkno)-6),ROWS($M$15:M62)),"")</f>
        <v/>
      </c>
      <c r="N63" s="1253" t="str">
        <f t="shared" si="9"/>
        <v/>
      </c>
    </row>
    <row r="64" spans="2:14" ht="24.95" customHeight="1" x14ac:dyDescent="0.25">
      <c r="B64" s="1237" t="str">
        <f t="shared" si="17"/>
        <v/>
      </c>
      <c r="C64" s="1237" t="str">
        <f t="shared" si="10"/>
        <v/>
      </c>
      <c r="D64" s="1256" t="str">
        <f t="shared" si="11"/>
        <v/>
      </c>
      <c r="E64" s="1256" t="str">
        <f t="shared" si="12"/>
        <v/>
      </c>
      <c r="F64" s="1249" t="str">
        <f t="shared" si="13"/>
        <v/>
      </c>
      <c r="G64" s="1249" t="str">
        <f t="shared" si="8"/>
        <v/>
      </c>
      <c r="H64" s="1249" t="str">
        <f t="shared" si="14"/>
        <v/>
      </c>
      <c r="I64" s="1250" t="str">
        <f t="shared" si="15"/>
        <v/>
      </c>
      <c r="J64" s="1250" t="str">
        <f t="shared" si="16"/>
        <v/>
      </c>
      <c r="K64" s="1251">
        <f>IF(SUM(I64:J64)=0,0,$K$15+SUM($I$16:I64)-SUM($J$16:J64))</f>
        <v>0</v>
      </c>
      <c r="L64" s="526"/>
      <c r="M64" s="543" t="str">
        <f t="array" ref="M64">IFERROR(SMALL(IF((tkno=$G$15)+(tkco=$G$15),ROW(tkno)-6),ROWS($M$15:M63)),"")</f>
        <v/>
      </c>
      <c r="N64" s="1253" t="str">
        <f t="shared" si="9"/>
        <v/>
      </c>
    </row>
    <row r="65" spans="2:14" ht="17.649999999999999" customHeight="1" x14ac:dyDescent="0.25">
      <c r="B65" s="1237" t="str">
        <f t="shared" si="17"/>
        <v/>
      </c>
      <c r="C65" s="1237" t="str">
        <f t="shared" si="10"/>
        <v/>
      </c>
      <c r="D65" s="1256" t="str">
        <f t="shared" si="11"/>
        <v/>
      </c>
      <c r="E65" s="1256" t="str">
        <f t="shared" si="12"/>
        <v/>
      </c>
      <c r="F65" s="1249" t="str">
        <f t="shared" si="13"/>
        <v/>
      </c>
      <c r="G65" s="1249" t="str">
        <f t="shared" si="8"/>
        <v/>
      </c>
      <c r="H65" s="1249" t="str">
        <f t="shared" si="14"/>
        <v/>
      </c>
      <c r="I65" s="1250" t="str">
        <f t="shared" si="15"/>
        <v/>
      </c>
      <c r="J65" s="1250" t="str">
        <f t="shared" si="16"/>
        <v/>
      </c>
      <c r="K65" s="1251">
        <f>IF(SUM(I65:J65)=0,0,$K$15+SUM($I$16:I65)-SUM($J$16:J65))</f>
        <v>0</v>
      </c>
      <c r="L65" s="526"/>
      <c r="M65" s="543" t="str">
        <f t="array" ref="M65">IFERROR(SMALL(IF((tkno=$G$15)+(tkco=$G$15),ROW(tkno)-6),ROWS($M$15:M64)),"")</f>
        <v/>
      </c>
      <c r="N65" s="1253" t="str">
        <f t="shared" si="9"/>
        <v/>
      </c>
    </row>
    <row r="66" spans="2:14" ht="24.95" customHeight="1" x14ac:dyDescent="0.25">
      <c r="B66" s="1237" t="str">
        <f t="shared" si="17"/>
        <v/>
      </c>
      <c r="C66" s="1237" t="str">
        <f t="shared" si="10"/>
        <v/>
      </c>
      <c r="D66" s="1256" t="str">
        <f t="shared" si="11"/>
        <v/>
      </c>
      <c r="E66" s="1256" t="str">
        <f t="shared" si="12"/>
        <v/>
      </c>
      <c r="F66" s="1249" t="str">
        <f t="shared" si="13"/>
        <v/>
      </c>
      <c r="G66" s="1249" t="str">
        <f t="shared" si="8"/>
        <v/>
      </c>
      <c r="H66" s="1249" t="str">
        <f t="shared" si="14"/>
        <v/>
      </c>
      <c r="I66" s="1250" t="str">
        <f t="shared" si="15"/>
        <v/>
      </c>
      <c r="J66" s="1250" t="str">
        <f t="shared" si="16"/>
        <v/>
      </c>
      <c r="K66" s="1251">
        <f>IF(SUM(I66:J66)=0,0,$K$15+SUM($I$16:I66)-SUM($J$16:J66))</f>
        <v>0</v>
      </c>
      <c r="L66" s="526"/>
      <c r="M66" s="543" t="str">
        <f t="array" ref="M66">IFERROR(SMALL(IF((tkno=$G$15)+(tkco=$G$15),ROW(tkno)-6),ROWS($M$15:M65)),"")</f>
        <v/>
      </c>
      <c r="N66" s="1253" t="str">
        <f t="shared" si="9"/>
        <v/>
      </c>
    </row>
    <row r="67" spans="2:14" ht="17.649999999999999" customHeight="1" x14ac:dyDescent="0.25">
      <c r="B67" s="1237" t="str">
        <f t="shared" si="17"/>
        <v/>
      </c>
      <c r="C67" s="1237" t="str">
        <f t="shared" si="10"/>
        <v/>
      </c>
      <c r="D67" s="1256" t="str">
        <f t="shared" si="11"/>
        <v/>
      </c>
      <c r="E67" s="1256" t="str">
        <f t="shared" si="12"/>
        <v/>
      </c>
      <c r="F67" s="1249" t="str">
        <f t="shared" si="13"/>
        <v/>
      </c>
      <c r="G67" s="1249" t="str">
        <f t="shared" si="8"/>
        <v/>
      </c>
      <c r="H67" s="1249" t="str">
        <f t="shared" si="14"/>
        <v/>
      </c>
      <c r="I67" s="1250" t="str">
        <f t="shared" si="15"/>
        <v/>
      </c>
      <c r="J67" s="1250" t="str">
        <f t="shared" si="16"/>
        <v/>
      </c>
      <c r="K67" s="1251">
        <f>IF(SUM(I67:J67)=0,0,$K$15+SUM($I$16:I67)-SUM($J$16:J67))</f>
        <v>0</v>
      </c>
      <c r="L67" s="526"/>
      <c r="M67" s="543" t="str">
        <f t="array" ref="M67">IFERROR(SMALL(IF((tkno=$G$15)+(tkco=$G$15),ROW(tkno)-6),ROWS($M$15:M66)),"")</f>
        <v/>
      </c>
      <c r="N67" s="1253" t="str">
        <f t="shared" si="9"/>
        <v/>
      </c>
    </row>
    <row r="68" spans="2:14" ht="24.95" customHeight="1" x14ac:dyDescent="0.25">
      <c r="B68" s="1237" t="str">
        <f t="shared" si="17"/>
        <v/>
      </c>
      <c r="C68" s="1237" t="str">
        <f t="shared" si="10"/>
        <v/>
      </c>
      <c r="D68" s="1256" t="str">
        <f t="shared" si="11"/>
        <v/>
      </c>
      <c r="E68" s="1256" t="str">
        <f t="shared" si="12"/>
        <v/>
      </c>
      <c r="F68" s="1249" t="str">
        <f t="shared" si="13"/>
        <v/>
      </c>
      <c r="G68" s="1249" t="str">
        <f t="shared" si="8"/>
        <v/>
      </c>
      <c r="H68" s="1249" t="str">
        <f t="shared" si="14"/>
        <v/>
      </c>
      <c r="I68" s="1250" t="str">
        <f t="shared" si="15"/>
        <v/>
      </c>
      <c r="J68" s="1250" t="str">
        <f t="shared" si="16"/>
        <v/>
      </c>
      <c r="K68" s="1251">
        <f>IF(SUM(I68:J68)=0,0,$K$15+SUM($I$16:I68)-SUM($J$16:J68))</f>
        <v>0</v>
      </c>
      <c r="L68" s="526"/>
      <c r="M68" s="543" t="str">
        <f t="array" ref="M68">IFERROR(SMALL(IF((tkno=$G$15)+(tkco=$G$15),ROW(tkno)-6),ROWS($M$15:M67)),"")</f>
        <v/>
      </c>
      <c r="N68" s="1253" t="str">
        <f t="shared" si="9"/>
        <v/>
      </c>
    </row>
    <row r="69" spans="2:14" ht="17.649999999999999" customHeight="1" x14ac:dyDescent="0.25">
      <c r="B69" s="1237" t="str">
        <f t="shared" si="17"/>
        <v/>
      </c>
      <c r="C69" s="1237" t="str">
        <f t="shared" si="10"/>
        <v/>
      </c>
      <c r="D69" s="1256" t="str">
        <f t="shared" si="11"/>
        <v/>
      </c>
      <c r="E69" s="1256" t="str">
        <f t="shared" si="12"/>
        <v/>
      </c>
      <c r="F69" s="1249" t="str">
        <f t="shared" si="13"/>
        <v/>
      </c>
      <c r="G69" s="1249" t="str">
        <f t="shared" si="8"/>
        <v/>
      </c>
      <c r="H69" s="1249" t="str">
        <f t="shared" si="14"/>
        <v/>
      </c>
      <c r="I69" s="1250" t="str">
        <f t="shared" si="15"/>
        <v/>
      </c>
      <c r="J69" s="1250" t="str">
        <f t="shared" si="16"/>
        <v/>
      </c>
      <c r="K69" s="1251">
        <f>IF(SUM(I69:J69)=0,0,$K$15+SUM($I$16:I69)-SUM($J$16:J69))</f>
        <v>0</v>
      </c>
      <c r="L69" s="526"/>
      <c r="M69" s="543" t="str">
        <f t="array" ref="M69">IFERROR(SMALL(IF((tkno=$G$15)+(tkco=$G$15),ROW(tkno)-6),ROWS($M$15:M68)),"")</f>
        <v/>
      </c>
      <c r="N69" s="1253" t="str">
        <f t="shared" si="9"/>
        <v/>
      </c>
    </row>
    <row r="70" spans="2:14" ht="16.899999999999999" customHeight="1" x14ac:dyDescent="0.25">
      <c r="B70" s="1237" t="str">
        <f t="shared" si="17"/>
        <v/>
      </c>
      <c r="C70" s="1237" t="str">
        <f t="shared" si="10"/>
        <v/>
      </c>
      <c r="D70" s="1256" t="str">
        <f t="shared" si="11"/>
        <v/>
      </c>
      <c r="E70" s="1256" t="str">
        <f t="shared" si="12"/>
        <v/>
      </c>
      <c r="F70" s="1249" t="str">
        <f t="shared" si="13"/>
        <v/>
      </c>
      <c r="G70" s="1249" t="str">
        <f t="shared" si="8"/>
        <v/>
      </c>
      <c r="H70" s="1249" t="str">
        <f t="shared" si="14"/>
        <v/>
      </c>
      <c r="I70" s="1250" t="str">
        <f t="shared" si="15"/>
        <v/>
      </c>
      <c r="J70" s="1250" t="str">
        <f t="shared" si="16"/>
        <v/>
      </c>
      <c r="K70" s="1251">
        <f>IF(SUM(I70:J70)=0,0,$K$15+SUM($I$16:I70)-SUM($J$16:J70))</f>
        <v>0</v>
      </c>
      <c r="L70" s="526"/>
      <c r="M70" s="543" t="str">
        <f t="array" ref="M70">IFERROR(SMALL(IF((tkno=$G$15)+(tkco=$G$15),ROW(tkno)-6),ROWS($M$15:M69)),"")</f>
        <v/>
      </c>
      <c r="N70" s="1253" t="str">
        <f t="shared" si="9"/>
        <v/>
      </c>
    </row>
    <row r="71" spans="2:14" ht="25.7" customHeight="1" x14ac:dyDescent="0.25">
      <c r="B71" s="1237" t="str">
        <f t="shared" si="17"/>
        <v/>
      </c>
      <c r="C71" s="1237" t="str">
        <f t="shared" si="10"/>
        <v/>
      </c>
      <c r="D71" s="1256" t="str">
        <f t="shared" si="11"/>
        <v/>
      </c>
      <c r="E71" s="1256" t="str">
        <f t="shared" si="12"/>
        <v/>
      </c>
      <c r="F71" s="1249" t="str">
        <f t="shared" si="13"/>
        <v/>
      </c>
      <c r="G71" s="1249" t="str">
        <f t="shared" si="8"/>
        <v/>
      </c>
      <c r="H71" s="1249" t="str">
        <f t="shared" si="14"/>
        <v/>
      </c>
      <c r="I71" s="1250" t="str">
        <f t="shared" si="15"/>
        <v/>
      </c>
      <c r="J71" s="1250" t="str">
        <f t="shared" si="16"/>
        <v/>
      </c>
      <c r="K71" s="1251">
        <f>IF(SUM(I71:J71)=0,0,$K$15+SUM($I$16:I71)-SUM($J$16:J71))</f>
        <v>0</v>
      </c>
      <c r="L71" s="526"/>
      <c r="M71" s="543" t="str">
        <f t="array" ref="M71">IFERROR(SMALL(IF((tkno=$G$15)+(tkco=$G$15),ROW(tkno)-6),ROWS($M$15:M70)),"")</f>
        <v/>
      </c>
      <c r="N71" s="1253" t="str">
        <f t="shared" si="9"/>
        <v/>
      </c>
    </row>
    <row r="72" spans="2:14" ht="16.899999999999999" customHeight="1" x14ac:dyDescent="0.25">
      <c r="B72" s="1237" t="str">
        <f t="shared" si="17"/>
        <v/>
      </c>
      <c r="C72" s="1237" t="str">
        <f t="shared" si="10"/>
        <v/>
      </c>
      <c r="D72" s="1256" t="str">
        <f t="shared" si="11"/>
        <v/>
      </c>
      <c r="E72" s="1256" t="str">
        <f t="shared" si="12"/>
        <v/>
      </c>
      <c r="F72" s="1249" t="str">
        <f t="shared" si="13"/>
        <v/>
      </c>
      <c r="G72" s="1249" t="str">
        <f t="shared" si="8"/>
        <v/>
      </c>
      <c r="H72" s="1249" t="str">
        <f t="shared" si="14"/>
        <v/>
      </c>
      <c r="I72" s="1250" t="str">
        <f t="shared" si="15"/>
        <v/>
      </c>
      <c r="J72" s="1250" t="str">
        <f t="shared" si="16"/>
        <v/>
      </c>
      <c r="K72" s="1251">
        <f>IF(SUM(I72:J72)=0,0,$K$15+SUM($I$16:I72)-SUM($J$16:J72))</f>
        <v>0</v>
      </c>
      <c r="L72" s="526"/>
      <c r="M72" s="543" t="str">
        <f t="array" ref="M72">IFERROR(SMALL(IF((tkno=$G$15)+(tkco=$G$15),ROW(tkno)-6),ROWS($M$15:M71)),"")</f>
        <v/>
      </c>
      <c r="N72" s="1253" t="str">
        <f t="shared" si="9"/>
        <v/>
      </c>
    </row>
    <row r="73" spans="2:14" ht="24.95" customHeight="1" x14ac:dyDescent="0.25">
      <c r="B73" s="1237" t="str">
        <f t="shared" si="17"/>
        <v/>
      </c>
      <c r="C73" s="1237" t="str">
        <f t="shared" si="10"/>
        <v/>
      </c>
      <c r="D73" s="1256" t="str">
        <f t="shared" si="11"/>
        <v/>
      </c>
      <c r="E73" s="1256" t="str">
        <f t="shared" si="12"/>
        <v/>
      </c>
      <c r="F73" s="1249" t="str">
        <f t="shared" si="13"/>
        <v/>
      </c>
      <c r="G73" s="1249" t="str">
        <f t="shared" si="8"/>
        <v/>
      </c>
      <c r="H73" s="1249" t="str">
        <f t="shared" si="14"/>
        <v/>
      </c>
      <c r="I73" s="1250" t="str">
        <f t="shared" si="15"/>
        <v/>
      </c>
      <c r="J73" s="1250" t="str">
        <f t="shared" si="16"/>
        <v/>
      </c>
      <c r="K73" s="1251">
        <f>IF(SUM(I73:J73)=0,0,$K$15+SUM($I$16:I73)-SUM($J$16:J73))</f>
        <v>0</v>
      </c>
      <c r="L73" s="526"/>
      <c r="M73" s="543" t="str">
        <f t="array" ref="M73">IFERROR(SMALL(IF((tkno=$G$15)+(tkco=$G$15),ROW(tkno)-6),ROWS($M$15:M72)),"")</f>
        <v/>
      </c>
      <c r="N73" s="1253" t="str">
        <f t="shared" si="9"/>
        <v/>
      </c>
    </row>
    <row r="74" spans="2:14" ht="17.649999999999999" customHeight="1" x14ac:dyDescent="0.25">
      <c r="B74" s="1237" t="str">
        <f t="shared" si="17"/>
        <v/>
      </c>
      <c r="C74" s="1237" t="str">
        <f t="shared" si="10"/>
        <v/>
      </c>
      <c r="D74" s="1256" t="str">
        <f t="shared" si="11"/>
        <v/>
      </c>
      <c r="E74" s="1256" t="str">
        <f t="shared" si="12"/>
        <v/>
      </c>
      <c r="F74" s="1249" t="str">
        <f t="shared" si="13"/>
        <v/>
      </c>
      <c r="G74" s="1249" t="str">
        <f t="shared" si="8"/>
        <v/>
      </c>
      <c r="H74" s="1249" t="str">
        <f t="shared" si="14"/>
        <v/>
      </c>
      <c r="I74" s="1250" t="str">
        <f t="shared" si="15"/>
        <v/>
      </c>
      <c r="J74" s="1250" t="str">
        <f t="shared" si="16"/>
        <v/>
      </c>
      <c r="K74" s="1251">
        <f>IF(SUM(I74:J74)=0,0,$K$15+SUM($I$16:I74)-SUM($J$16:J74))</f>
        <v>0</v>
      </c>
      <c r="L74" s="526"/>
      <c r="M74" s="543" t="str">
        <f t="array" ref="M74">IFERROR(SMALL(IF((tkno=$G$15)+(tkco=$G$15),ROW(tkno)-6),ROWS($M$15:M73)),"")</f>
        <v/>
      </c>
      <c r="N74" s="1253" t="str">
        <f t="shared" si="9"/>
        <v/>
      </c>
    </row>
    <row r="75" spans="2:14" ht="17.649999999999999" customHeight="1" x14ac:dyDescent="0.25">
      <c r="B75" s="1237" t="str">
        <f t="shared" si="17"/>
        <v/>
      </c>
      <c r="C75" s="1237" t="str">
        <f t="shared" si="10"/>
        <v/>
      </c>
      <c r="D75" s="1256" t="str">
        <f t="shared" si="11"/>
        <v/>
      </c>
      <c r="E75" s="1256" t="str">
        <f t="shared" si="12"/>
        <v/>
      </c>
      <c r="F75" s="1249" t="str">
        <f t="shared" si="13"/>
        <v/>
      </c>
      <c r="G75" s="1249" t="str">
        <f t="shared" si="8"/>
        <v/>
      </c>
      <c r="H75" s="1249" t="str">
        <f t="shared" si="14"/>
        <v/>
      </c>
      <c r="I75" s="1250" t="str">
        <f t="shared" si="15"/>
        <v/>
      </c>
      <c r="J75" s="1250" t="str">
        <f t="shared" si="16"/>
        <v/>
      </c>
      <c r="K75" s="1251">
        <f>IF(SUM(I75:J75)=0,0,$K$15+SUM($I$16:I75)-SUM($J$16:J75))</f>
        <v>0</v>
      </c>
      <c r="L75" s="526"/>
      <c r="M75" s="543" t="str">
        <f t="array" ref="M75">IFERROR(SMALL(IF((tkno=$G$15)+(tkco=$G$15),ROW(tkno)-6),ROWS($M$15:M74)),"")</f>
        <v/>
      </c>
      <c r="N75" s="1253" t="str">
        <f t="shared" si="9"/>
        <v/>
      </c>
    </row>
    <row r="76" spans="2:14" ht="16.899999999999999" customHeight="1" x14ac:dyDescent="0.25">
      <c r="B76" s="1237" t="str">
        <f t="shared" si="17"/>
        <v/>
      </c>
      <c r="C76" s="1237" t="str">
        <f t="shared" si="10"/>
        <v/>
      </c>
      <c r="D76" s="1256" t="str">
        <f t="shared" si="11"/>
        <v/>
      </c>
      <c r="E76" s="1256" t="str">
        <f t="shared" si="12"/>
        <v/>
      </c>
      <c r="F76" s="1249" t="str">
        <f t="shared" si="13"/>
        <v/>
      </c>
      <c r="G76" s="1249" t="str">
        <f t="shared" si="8"/>
        <v/>
      </c>
      <c r="H76" s="1249" t="str">
        <f t="shared" si="14"/>
        <v/>
      </c>
      <c r="I76" s="1250" t="str">
        <f t="shared" si="15"/>
        <v/>
      </c>
      <c r="J76" s="1250" t="str">
        <f t="shared" si="16"/>
        <v/>
      </c>
      <c r="K76" s="1251">
        <f>IF(SUM(I76:J76)=0,0,$K$15+SUM($I$16:I76)-SUM($J$16:J76))</f>
        <v>0</v>
      </c>
      <c r="L76" s="526"/>
      <c r="M76" s="543" t="str">
        <f t="array" ref="M76">IFERROR(SMALL(IF((tkno=$G$15)+(tkco=$G$15),ROW(tkno)-6),ROWS($M$15:M75)),"")</f>
        <v/>
      </c>
      <c r="N76" s="1253" t="str">
        <f t="shared" si="9"/>
        <v/>
      </c>
    </row>
    <row r="77" spans="2:14" ht="25.7" customHeight="1" x14ac:dyDescent="0.25">
      <c r="B77" s="1237" t="str">
        <f t="shared" si="17"/>
        <v/>
      </c>
      <c r="C77" s="1237" t="str">
        <f t="shared" si="10"/>
        <v/>
      </c>
      <c r="D77" s="1256" t="str">
        <f t="shared" si="11"/>
        <v/>
      </c>
      <c r="E77" s="1256" t="str">
        <f t="shared" si="12"/>
        <v/>
      </c>
      <c r="F77" s="1249" t="str">
        <f t="shared" si="13"/>
        <v/>
      </c>
      <c r="G77" s="1249" t="str">
        <f t="shared" si="8"/>
        <v/>
      </c>
      <c r="H77" s="1249" t="str">
        <f t="shared" si="14"/>
        <v/>
      </c>
      <c r="I77" s="1250" t="str">
        <f t="shared" si="15"/>
        <v/>
      </c>
      <c r="J77" s="1250" t="str">
        <f t="shared" si="16"/>
        <v/>
      </c>
      <c r="K77" s="1251">
        <f>IF(SUM(I77:J77)=0,0,$K$15+SUM($I$16:I77)-SUM($J$16:J77))</f>
        <v>0</v>
      </c>
      <c r="L77" s="526"/>
      <c r="M77" s="543" t="str">
        <f t="array" ref="M77">IFERROR(SMALL(IF((tkno=$G$15)+(tkco=$G$15),ROW(tkno)-6),ROWS($M$15:M76)),"")</f>
        <v/>
      </c>
      <c r="N77" s="1253" t="str">
        <f t="shared" si="9"/>
        <v/>
      </c>
    </row>
    <row r="78" spans="2:14" ht="16.899999999999999" customHeight="1" x14ac:dyDescent="0.25">
      <c r="B78" s="1237" t="str">
        <f t="shared" si="17"/>
        <v/>
      </c>
      <c r="C78" s="1237" t="str">
        <f t="shared" si="10"/>
        <v/>
      </c>
      <c r="D78" s="1256" t="str">
        <f t="shared" si="11"/>
        <v/>
      </c>
      <c r="E78" s="1256" t="str">
        <f t="shared" si="12"/>
        <v/>
      </c>
      <c r="F78" s="1249" t="str">
        <f t="shared" si="13"/>
        <v/>
      </c>
      <c r="G78" s="1249" t="str">
        <f t="shared" si="8"/>
        <v/>
      </c>
      <c r="H78" s="1249" t="str">
        <f t="shared" si="14"/>
        <v/>
      </c>
      <c r="I78" s="1250" t="str">
        <f t="shared" si="15"/>
        <v/>
      </c>
      <c r="J78" s="1250" t="str">
        <f t="shared" si="16"/>
        <v/>
      </c>
      <c r="K78" s="1251">
        <f>IF(SUM(I78:J78)=0,0,$K$15+SUM($I$16:I78)-SUM($J$16:J78))</f>
        <v>0</v>
      </c>
      <c r="L78" s="526"/>
      <c r="M78" s="543" t="str">
        <f t="array" ref="M78">IFERROR(SMALL(IF((tkno=$G$15)+(tkco=$G$15),ROW(tkno)-6),ROWS($M$15:M77)),"")</f>
        <v/>
      </c>
      <c r="N78" s="1253" t="str">
        <f t="shared" si="9"/>
        <v/>
      </c>
    </row>
    <row r="79" spans="2:14" ht="24.95" customHeight="1" x14ac:dyDescent="0.25">
      <c r="B79" s="1237" t="str">
        <f t="shared" si="17"/>
        <v/>
      </c>
      <c r="C79" s="1237" t="str">
        <f t="shared" si="10"/>
        <v/>
      </c>
      <c r="D79" s="1256" t="str">
        <f t="shared" si="11"/>
        <v/>
      </c>
      <c r="E79" s="1256" t="str">
        <f t="shared" si="12"/>
        <v/>
      </c>
      <c r="F79" s="1249" t="str">
        <f t="shared" si="13"/>
        <v/>
      </c>
      <c r="G79" s="1249" t="str">
        <f t="shared" si="8"/>
        <v/>
      </c>
      <c r="H79" s="1249" t="str">
        <f t="shared" si="14"/>
        <v/>
      </c>
      <c r="I79" s="1250" t="str">
        <f t="shared" si="15"/>
        <v/>
      </c>
      <c r="J79" s="1250" t="str">
        <f t="shared" si="16"/>
        <v/>
      </c>
      <c r="K79" s="1251">
        <f>IF(SUM(I79:J79)=0,0,$K$15+SUM($I$16:I79)-SUM($J$16:J79))</f>
        <v>0</v>
      </c>
      <c r="L79" s="526"/>
      <c r="M79" s="543" t="str">
        <f t="array" ref="M79">IFERROR(SMALL(IF((tkno=$G$15)+(tkco=$G$15),ROW(tkno)-6),ROWS($M$15:M78)),"")</f>
        <v/>
      </c>
      <c r="N79" s="1253" t="str">
        <f t="shared" si="9"/>
        <v/>
      </c>
    </row>
    <row r="80" spans="2:14" ht="25.7" customHeight="1" x14ac:dyDescent="0.25">
      <c r="B80" s="1237" t="str">
        <f t="shared" si="17"/>
        <v/>
      </c>
      <c r="C80" s="1237" t="str">
        <f t="shared" ref="C80:C99" si="18">IF($M80="","",INDEX(ngayct,$M80))</f>
        <v/>
      </c>
      <c r="D80" s="1256" t="str">
        <f t="shared" ref="D80:D99" si="19">IF($M80="","",IF(INDEX(tkno,$M80)=$G$15,INDEX(soct,$M80),""))</f>
        <v/>
      </c>
      <c r="E80" s="1256" t="str">
        <f t="shared" ref="E80:E99" si="20">IF($M80="","",IF(INDEX(tkco,$M80)=$G$15,INDEX(soct,$M80),""))</f>
        <v/>
      </c>
      <c r="F80" s="1249" t="str">
        <f t="shared" ref="F80:F99" si="21">IF($M80="","",INDEX(diengiai,$M80))</f>
        <v/>
      </c>
      <c r="G80" s="1249" t="str">
        <f t="shared" si="8"/>
        <v/>
      </c>
      <c r="H80" s="1249" t="str">
        <f t="shared" ref="H80:H99" si="22">IF($M80="","",IF(INDEX(tkno,$M80)=$G$15,INDEX(tkco,$M80),INDEX(tkno,$M80)))</f>
        <v/>
      </c>
      <c r="I80" s="1250" t="str">
        <f t="shared" ref="I80:I99" si="23">IF($M80="","",IF(INDEX(tkno,$M80)=$G$15,INDEX(sotien,$M80),""))</f>
        <v/>
      </c>
      <c r="J80" s="1250" t="str">
        <f t="shared" ref="J80:J99" si="24">IF($M80="","",IF(INDEX(tkco,$M80)=$G$15,INDEX(sotien,$M80),""))</f>
        <v/>
      </c>
      <c r="K80" s="1251">
        <f>IF(SUM(I80:J80)=0,0,$K$15+SUM($I$16:I80)-SUM($J$16:J80))</f>
        <v>0</v>
      </c>
      <c r="L80" s="526"/>
      <c r="M80" s="543" t="str">
        <f t="array" ref="M80">IFERROR(SMALL(IF((tkno=$G$15)+(tkco=$G$15),ROW(tkno)-6),ROWS($M$15:M79)),"")</f>
        <v/>
      </c>
      <c r="N80" s="1253" t="str">
        <f t="shared" si="9"/>
        <v/>
      </c>
    </row>
    <row r="81" spans="2:14" ht="24.95" customHeight="1" x14ac:dyDescent="0.25">
      <c r="B81" s="1237" t="str">
        <f t="shared" ref="B81:B99" si="25">IF(M81="","",INDEX(ngaygs,M81))</f>
        <v/>
      </c>
      <c r="C81" s="1237" t="str">
        <f t="shared" si="18"/>
        <v/>
      </c>
      <c r="D81" s="1256" t="str">
        <f t="shared" si="19"/>
        <v/>
      </c>
      <c r="E81" s="1256" t="str">
        <f t="shared" si="20"/>
        <v/>
      </c>
      <c r="F81" s="1249" t="str">
        <f t="shared" si="21"/>
        <v/>
      </c>
      <c r="G81" s="1249" t="str">
        <f t="shared" ref="G81:G99" si="26">IF($M81="","",$G$15)</f>
        <v/>
      </c>
      <c r="H81" s="1249" t="str">
        <f t="shared" si="22"/>
        <v/>
      </c>
      <c r="I81" s="1250" t="str">
        <f t="shared" si="23"/>
        <v/>
      </c>
      <c r="J81" s="1250" t="str">
        <f t="shared" si="24"/>
        <v/>
      </c>
      <c r="K81" s="1251">
        <f>IF(SUM(I81:J81)=0,0,$K$15+SUM($I$16:I81)-SUM($J$16:J81))</f>
        <v>0</v>
      </c>
      <c r="L81" s="526"/>
      <c r="M81" s="543" t="str">
        <f t="array" ref="M81">IFERROR(SMALL(IF((tkno=$G$15)+(tkco=$G$15),ROW(tkno)-6),ROWS($M$15:M80)),"")</f>
        <v/>
      </c>
      <c r="N81" s="1253" t="str">
        <f t="shared" ref="N81:N99" si="27">IF(M81&lt;&gt;"","x","")</f>
        <v/>
      </c>
    </row>
    <row r="82" spans="2:14" ht="24.95" customHeight="1" x14ac:dyDescent="0.25">
      <c r="B82" s="1237" t="str">
        <f t="shared" si="25"/>
        <v/>
      </c>
      <c r="C82" s="1237" t="str">
        <f t="shared" si="18"/>
        <v/>
      </c>
      <c r="D82" s="1256" t="str">
        <f t="shared" si="19"/>
        <v/>
      </c>
      <c r="E82" s="1256" t="str">
        <f t="shared" si="20"/>
        <v/>
      </c>
      <c r="F82" s="1249" t="str">
        <f t="shared" si="21"/>
        <v/>
      </c>
      <c r="G82" s="1249" t="str">
        <f t="shared" si="26"/>
        <v/>
      </c>
      <c r="H82" s="1249" t="str">
        <f t="shared" si="22"/>
        <v/>
      </c>
      <c r="I82" s="1250" t="str">
        <f t="shared" si="23"/>
        <v/>
      </c>
      <c r="J82" s="1250" t="str">
        <f t="shared" si="24"/>
        <v/>
      </c>
      <c r="K82" s="1251">
        <f>IF(SUM(I82:J82)=0,0,$K$15+SUM($I$16:I82)-SUM($J$16:J82))</f>
        <v>0</v>
      </c>
      <c r="L82" s="526"/>
      <c r="M82" s="543" t="str">
        <f t="array" ref="M82">IFERROR(SMALL(IF((tkno=$G$15)+(tkco=$G$15),ROW(tkno)-6),ROWS($M$15:M81)),"")</f>
        <v/>
      </c>
      <c r="N82" s="1253" t="str">
        <f t="shared" si="27"/>
        <v/>
      </c>
    </row>
    <row r="83" spans="2:14" ht="25.7" customHeight="1" x14ac:dyDescent="0.25">
      <c r="B83" s="1237" t="str">
        <f t="shared" si="25"/>
        <v/>
      </c>
      <c r="C83" s="1237" t="str">
        <f t="shared" si="18"/>
        <v/>
      </c>
      <c r="D83" s="1256" t="str">
        <f t="shared" si="19"/>
        <v/>
      </c>
      <c r="E83" s="1256" t="str">
        <f t="shared" si="20"/>
        <v/>
      </c>
      <c r="F83" s="1249" t="str">
        <f t="shared" si="21"/>
        <v/>
      </c>
      <c r="G83" s="1249" t="str">
        <f t="shared" si="26"/>
        <v/>
      </c>
      <c r="H83" s="1249" t="str">
        <f t="shared" si="22"/>
        <v/>
      </c>
      <c r="I83" s="1250" t="str">
        <f t="shared" si="23"/>
        <v/>
      </c>
      <c r="J83" s="1250" t="str">
        <f t="shared" si="24"/>
        <v/>
      </c>
      <c r="K83" s="1251">
        <f>IF(SUM(I83:J83)=0,0,$K$15+SUM($I$16:I83)-SUM($J$16:J83))</f>
        <v>0</v>
      </c>
      <c r="L83" s="526"/>
      <c r="M83" s="543" t="str">
        <f t="array" ref="M83">IFERROR(SMALL(IF((tkno=$G$15)+(tkco=$G$15),ROW(tkno)-6),ROWS($M$15:M82)),"")</f>
        <v/>
      </c>
      <c r="N83" s="1253" t="str">
        <f t="shared" si="27"/>
        <v/>
      </c>
    </row>
    <row r="84" spans="2:14" ht="16.899999999999999" customHeight="1" x14ac:dyDescent="0.25">
      <c r="B84" s="1237" t="str">
        <f t="shared" si="25"/>
        <v/>
      </c>
      <c r="C84" s="1237" t="str">
        <f t="shared" si="18"/>
        <v/>
      </c>
      <c r="D84" s="1256" t="str">
        <f t="shared" si="19"/>
        <v/>
      </c>
      <c r="E84" s="1256" t="str">
        <f t="shared" si="20"/>
        <v/>
      </c>
      <c r="F84" s="1249" t="str">
        <f t="shared" si="21"/>
        <v/>
      </c>
      <c r="G84" s="1249" t="str">
        <f t="shared" si="26"/>
        <v/>
      </c>
      <c r="H84" s="1249" t="str">
        <f t="shared" si="22"/>
        <v/>
      </c>
      <c r="I84" s="1250" t="str">
        <f t="shared" si="23"/>
        <v/>
      </c>
      <c r="J84" s="1250" t="str">
        <f t="shared" si="24"/>
        <v/>
      </c>
      <c r="K84" s="1251">
        <f>IF(SUM(I84:J84)=0,0,$K$15+SUM($I$16:I84)-SUM($J$16:J84))</f>
        <v>0</v>
      </c>
      <c r="L84" s="526"/>
      <c r="M84" s="543" t="str">
        <f t="array" ref="M84">IFERROR(SMALL(IF((tkno=$G$15)+(tkco=$G$15),ROW(tkno)-6),ROWS($M$15:M83)),"")</f>
        <v/>
      </c>
      <c r="N84" s="1253" t="str">
        <f t="shared" si="27"/>
        <v/>
      </c>
    </row>
    <row r="85" spans="2:14" ht="25.7" customHeight="1" x14ac:dyDescent="0.25">
      <c r="B85" s="1237" t="str">
        <f t="shared" si="25"/>
        <v/>
      </c>
      <c r="C85" s="1237" t="str">
        <f t="shared" si="18"/>
        <v/>
      </c>
      <c r="D85" s="1256" t="str">
        <f t="shared" si="19"/>
        <v/>
      </c>
      <c r="E85" s="1256" t="str">
        <f t="shared" si="20"/>
        <v/>
      </c>
      <c r="F85" s="1249" t="str">
        <f t="shared" si="21"/>
        <v/>
      </c>
      <c r="G85" s="1249" t="str">
        <f t="shared" si="26"/>
        <v/>
      </c>
      <c r="H85" s="1249" t="str">
        <f t="shared" si="22"/>
        <v/>
      </c>
      <c r="I85" s="1250" t="str">
        <f t="shared" si="23"/>
        <v/>
      </c>
      <c r="J85" s="1250" t="str">
        <f t="shared" si="24"/>
        <v/>
      </c>
      <c r="K85" s="1251">
        <f>IF(SUM(I85:J85)=0,0,$K$15+SUM($I$16:I85)-SUM($J$16:J85))</f>
        <v>0</v>
      </c>
      <c r="L85" s="526"/>
      <c r="M85" s="543" t="str">
        <f t="array" ref="M85">IFERROR(SMALL(IF((tkno=$G$15)+(tkco=$G$15),ROW(tkno)-6),ROWS($M$15:M84)),"")</f>
        <v/>
      </c>
      <c r="N85" s="1253" t="str">
        <f t="shared" si="27"/>
        <v/>
      </c>
    </row>
    <row r="86" spans="2:14" ht="16.899999999999999" customHeight="1" x14ac:dyDescent="0.25">
      <c r="B86" s="1237" t="str">
        <f t="shared" si="25"/>
        <v/>
      </c>
      <c r="C86" s="1237" t="str">
        <f t="shared" si="18"/>
        <v/>
      </c>
      <c r="D86" s="1256" t="str">
        <f t="shared" si="19"/>
        <v/>
      </c>
      <c r="E86" s="1256" t="str">
        <f t="shared" si="20"/>
        <v/>
      </c>
      <c r="F86" s="1249" t="str">
        <f t="shared" si="21"/>
        <v/>
      </c>
      <c r="G86" s="1249" t="str">
        <f t="shared" si="26"/>
        <v/>
      </c>
      <c r="H86" s="1249" t="str">
        <f t="shared" si="22"/>
        <v/>
      </c>
      <c r="I86" s="1250" t="str">
        <f t="shared" si="23"/>
        <v/>
      </c>
      <c r="J86" s="1250" t="str">
        <f t="shared" si="24"/>
        <v/>
      </c>
      <c r="K86" s="1251">
        <f>IF(SUM(I86:J86)=0,0,$K$15+SUM($I$16:I86)-SUM($J$16:J86))</f>
        <v>0</v>
      </c>
      <c r="L86" s="526"/>
      <c r="M86" s="543" t="str">
        <f t="array" ref="M86">IFERROR(SMALL(IF((tkno=$G$15)+(tkco=$G$15),ROW(tkno)-6),ROWS($M$15:M85)),"")</f>
        <v/>
      </c>
      <c r="N86" s="1253" t="str">
        <f t="shared" si="27"/>
        <v/>
      </c>
    </row>
    <row r="87" spans="2:14" ht="25.7" customHeight="1" x14ac:dyDescent="0.25">
      <c r="B87" s="1237" t="str">
        <f t="shared" si="25"/>
        <v/>
      </c>
      <c r="C87" s="1237" t="str">
        <f t="shared" si="18"/>
        <v/>
      </c>
      <c r="D87" s="1256" t="str">
        <f t="shared" si="19"/>
        <v/>
      </c>
      <c r="E87" s="1256" t="str">
        <f t="shared" si="20"/>
        <v/>
      </c>
      <c r="F87" s="1249" t="str">
        <f t="shared" si="21"/>
        <v/>
      </c>
      <c r="G87" s="1249" t="str">
        <f t="shared" si="26"/>
        <v/>
      </c>
      <c r="H87" s="1249" t="str">
        <f t="shared" si="22"/>
        <v/>
      </c>
      <c r="I87" s="1250" t="str">
        <f t="shared" si="23"/>
        <v/>
      </c>
      <c r="J87" s="1250" t="str">
        <f t="shared" si="24"/>
        <v/>
      </c>
      <c r="K87" s="1251">
        <f>IF(SUM(I87:J87)=0,0,$K$15+SUM($I$16:I87)-SUM($J$16:J87))</f>
        <v>0</v>
      </c>
      <c r="L87" s="526"/>
      <c r="M87" s="543" t="str">
        <f t="array" ref="M87">IFERROR(SMALL(IF((tkno=$G$15)+(tkco=$G$15),ROW(tkno)-6),ROWS($M$15:M86)),"")</f>
        <v/>
      </c>
      <c r="N87" s="1253" t="str">
        <f t="shared" si="27"/>
        <v/>
      </c>
    </row>
    <row r="88" spans="2:14" ht="24.95" customHeight="1" x14ac:dyDescent="0.25">
      <c r="B88" s="1237" t="str">
        <f t="shared" si="25"/>
        <v/>
      </c>
      <c r="C88" s="1237" t="str">
        <f t="shared" si="18"/>
        <v/>
      </c>
      <c r="D88" s="1256" t="str">
        <f t="shared" si="19"/>
        <v/>
      </c>
      <c r="E88" s="1256" t="str">
        <f t="shared" si="20"/>
        <v/>
      </c>
      <c r="F88" s="1249" t="str">
        <f t="shared" si="21"/>
        <v/>
      </c>
      <c r="G88" s="1249" t="str">
        <f t="shared" si="26"/>
        <v/>
      </c>
      <c r="H88" s="1249" t="str">
        <f t="shared" si="22"/>
        <v/>
      </c>
      <c r="I88" s="1250" t="str">
        <f t="shared" si="23"/>
        <v/>
      </c>
      <c r="J88" s="1250" t="str">
        <f t="shared" si="24"/>
        <v/>
      </c>
      <c r="K88" s="1251">
        <f>IF(SUM(I88:J88)=0,0,$K$15+SUM($I$16:I88)-SUM($J$16:J88))</f>
        <v>0</v>
      </c>
      <c r="L88" s="526"/>
      <c r="M88" s="543" t="str">
        <f t="array" ref="M88">IFERROR(SMALL(IF((tkno=$G$15)+(tkco=$G$15),ROW(tkno)-6),ROWS($M$15:M87)),"")</f>
        <v/>
      </c>
      <c r="N88" s="1253" t="str">
        <f t="shared" si="27"/>
        <v/>
      </c>
    </row>
    <row r="89" spans="2:14" ht="16.899999999999999" customHeight="1" x14ac:dyDescent="0.25">
      <c r="B89" s="1237" t="str">
        <f t="shared" si="25"/>
        <v/>
      </c>
      <c r="C89" s="1237" t="str">
        <f t="shared" si="18"/>
        <v/>
      </c>
      <c r="D89" s="1256" t="str">
        <f t="shared" si="19"/>
        <v/>
      </c>
      <c r="E89" s="1256" t="str">
        <f t="shared" si="20"/>
        <v/>
      </c>
      <c r="F89" s="1249" t="str">
        <f t="shared" si="21"/>
        <v/>
      </c>
      <c r="G89" s="1249" t="str">
        <f t="shared" si="26"/>
        <v/>
      </c>
      <c r="H89" s="1249" t="str">
        <f t="shared" si="22"/>
        <v/>
      </c>
      <c r="I89" s="1250" t="str">
        <f t="shared" si="23"/>
        <v/>
      </c>
      <c r="J89" s="1250" t="str">
        <f t="shared" si="24"/>
        <v/>
      </c>
      <c r="K89" s="1251">
        <f>IF(SUM(I89:J89)=0,0,$K$15+SUM($I$16:I89)-SUM($J$16:J89))</f>
        <v>0</v>
      </c>
      <c r="L89" s="526"/>
      <c r="M89" s="543" t="str">
        <f t="array" ref="M89">IFERROR(SMALL(IF((tkno=$G$15)+(tkco=$G$15),ROW(tkno)-6),ROWS($M$15:M88)),"")</f>
        <v/>
      </c>
      <c r="N89" s="1253" t="str">
        <f t="shared" si="27"/>
        <v/>
      </c>
    </row>
    <row r="90" spans="2:14" ht="25.7" customHeight="1" x14ac:dyDescent="0.25">
      <c r="B90" s="1237" t="str">
        <f t="shared" si="25"/>
        <v/>
      </c>
      <c r="C90" s="1237" t="str">
        <f t="shared" si="18"/>
        <v/>
      </c>
      <c r="D90" s="1256" t="str">
        <f t="shared" si="19"/>
        <v/>
      </c>
      <c r="E90" s="1256" t="str">
        <f t="shared" si="20"/>
        <v/>
      </c>
      <c r="F90" s="1249" t="str">
        <f t="shared" si="21"/>
        <v/>
      </c>
      <c r="G90" s="1249" t="str">
        <f t="shared" si="26"/>
        <v/>
      </c>
      <c r="H90" s="1249" t="str">
        <f t="shared" si="22"/>
        <v/>
      </c>
      <c r="I90" s="1250" t="str">
        <f t="shared" si="23"/>
        <v/>
      </c>
      <c r="J90" s="1250" t="str">
        <f t="shared" si="24"/>
        <v/>
      </c>
      <c r="K90" s="1251">
        <f>IF(SUM(I90:J90)=0,0,$K$15+SUM($I$16:I90)-SUM($J$16:J90))</f>
        <v>0</v>
      </c>
      <c r="L90" s="526"/>
      <c r="M90" s="543" t="str">
        <f t="array" ref="M90">IFERROR(SMALL(IF((tkno=$G$15)+(tkco=$G$15),ROW(tkno)-6),ROWS($M$15:M89)),"")</f>
        <v/>
      </c>
      <c r="N90" s="1253" t="str">
        <f t="shared" si="27"/>
        <v/>
      </c>
    </row>
    <row r="91" spans="2:14" ht="16.899999999999999" customHeight="1" x14ac:dyDescent="0.25">
      <c r="B91" s="1237" t="str">
        <f t="shared" si="25"/>
        <v/>
      </c>
      <c r="C91" s="1237" t="str">
        <f t="shared" si="18"/>
        <v/>
      </c>
      <c r="D91" s="1256" t="str">
        <f t="shared" si="19"/>
        <v/>
      </c>
      <c r="E91" s="1256" t="str">
        <f t="shared" si="20"/>
        <v/>
      </c>
      <c r="F91" s="1249" t="str">
        <f t="shared" si="21"/>
        <v/>
      </c>
      <c r="G91" s="1249" t="str">
        <f t="shared" si="26"/>
        <v/>
      </c>
      <c r="H91" s="1249" t="str">
        <f t="shared" si="22"/>
        <v/>
      </c>
      <c r="I91" s="1250" t="str">
        <f t="shared" si="23"/>
        <v/>
      </c>
      <c r="J91" s="1250" t="str">
        <f t="shared" si="24"/>
        <v/>
      </c>
      <c r="K91" s="1251">
        <f>IF(SUM(I91:J91)=0,0,$K$15+SUM($I$16:I91)-SUM($J$16:J91))</f>
        <v>0</v>
      </c>
      <c r="L91" s="526"/>
      <c r="M91" s="543" t="str">
        <f t="array" ref="M91">IFERROR(SMALL(IF((tkno=$G$15)+(tkco=$G$15),ROW(tkno)-6),ROWS($M$15:M90)),"")</f>
        <v/>
      </c>
      <c r="N91" s="1253" t="str">
        <f t="shared" si="27"/>
        <v/>
      </c>
    </row>
    <row r="92" spans="2:14" ht="16.899999999999999" customHeight="1" x14ac:dyDescent="0.25">
      <c r="B92" s="1237" t="str">
        <f t="shared" si="25"/>
        <v/>
      </c>
      <c r="C92" s="1237" t="str">
        <f t="shared" si="18"/>
        <v/>
      </c>
      <c r="D92" s="1256" t="str">
        <f t="shared" si="19"/>
        <v/>
      </c>
      <c r="E92" s="1256" t="str">
        <f t="shared" si="20"/>
        <v/>
      </c>
      <c r="F92" s="1249" t="str">
        <f t="shared" si="21"/>
        <v/>
      </c>
      <c r="G92" s="1249" t="str">
        <f t="shared" si="26"/>
        <v/>
      </c>
      <c r="H92" s="1249" t="str">
        <f t="shared" si="22"/>
        <v/>
      </c>
      <c r="I92" s="1250" t="str">
        <f t="shared" si="23"/>
        <v/>
      </c>
      <c r="J92" s="1250" t="str">
        <f t="shared" si="24"/>
        <v/>
      </c>
      <c r="K92" s="1251">
        <f>IF(SUM(I92:J92)=0,0,$K$15+SUM($I$16:I92)-SUM($J$16:J92))</f>
        <v>0</v>
      </c>
      <c r="L92" s="526"/>
      <c r="M92" s="543" t="str">
        <f t="array" ref="M92">IFERROR(SMALL(IF((tkno=$G$15)+(tkco=$G$15),ROW(tkno)-6),ROWS($M$15:M91)),"")</f>
        <v/>
      </c>
      <c r="N92" s="1253" t="str">
        <f t="shared" si="27"/>
        <v/>
      </c>
    </row>
    <row r="93" spans="2:14" ht="16.899999999999999" customHeight="1" x14ac:dyDescent="0.25">
      <c r="B93" s="1237" t="str">
        <f t="shared" si="25"/>
        <v/>
      </c>
      <c r="C93" s="1237" t="str">
        <f t="shared" si="18"/>
        <v/>
      </c>
      <c r="D93" s="1256" t="str">
        <f t="shared" si="19"/>
        <v/>
      </c>
      <c r="E93" s="1256" t="str">
        <f t="shared" si="20"/>
        <v/>
      </c>
      <c r="F93" s="1249" t="str">
        <f t="shared" si="21"/>
        <v/>
      </c>
      <c r="G93" s="1249" t="str">
        <f t="shared" si="26"/>
        <v/>
      </c>
      <c r="H93" s="1249" t="str">
        <f t="shared" si="22"/>
        <v/>
      </c>
      <c r="I93" s="1250" t="str">
        <f t="shared" si="23"/>
        <v/>
      </c>
      <c r="J93" s="1250" t="str">
        <f t="shared" si="24"/>
        <v/>
      </c>
      <c r="K93" s="1251">
        <f>IF(SUM(I93:J93)=0,0,$K$15+SUM($I$16:I93)-SUM($J$16:J93))</f>
        <v>0</v>
      </c>
      <c r="L93" s="526"/>
      <c r="M93" s="543" t="str">
        <f t="array" ref="M93">IFERROR(SMALL(IF((tkno=$G$15)+(tkco=$G$15),ROW(tkno)-6),ROWS($M$15:M92)),"")</f>
        <v/>
      </c>
      <c r="N93" s="1253" t="str">
        <f t="shared" si="27"/>
        <v/>
      </c>
    </row>
    <row r="94" spans="2:14" ht="16.899999999999999" customHeight="1" x14ac:dyDescent="0.25">
      <c r="B94" s="1237" t="str">
        <f t="shared" si="25"/>
        <v/>
      </c>
      <c r="C94" s="1237" t="str">
        <f t="shared" si="18"/>
        <v/>
      </c>
      <c r="D94" s="1256" t="str">
        <f t="shared" si="19"/>
        <v/>
      </c>
      <c r="E94" s="1256" t="str">
        <f t="shared" si="20"/>
        <v/>
      </c>
      <c r="F94" s="1249" t="str">
        <f t="shared" si="21"/>
        <v/>
      </c>
      <c r="G94" s="1249" t="str">
        <f t="shared" si="26"/>
        <v/>
      </c>
      <c r="H94" s="1249" t="str">
        <f t="shared" si="22"/>
        <v/>
      </c>
      <c r="I94" s="1250" t="str">
        <f t="shared" si="23"/>
        <v/>
      </c>
      <c r="J94" s="1250" t="str">
        <f t="shared" si="24"/>
        <v/>
      </c>
      <c r="K94" s="1251">
        <f>IF(SUM(I94:J94)=0,0,$K$15+SUM($I$16:I94)-SUM($J$16:J94))</f>
        <v>0</v>
      </c>
      <c r="L94" s="526"/>
      <c r="M94" s="543" t="str">
        <f t="array" ref="M94">IFERROR(SMALL(IF((tkno=$G$15)+(tkco=$G$15),ROW(tkno)-6),ROWS($M$15:M93)),"")</f>
        <v/>
      </c>
      <c r="N94" s="1253" t="str">
        <f t="shared" si="27"/>
        <v/>
      </c>
    </row>
    <row r="95" spans="2:14" ht="16.899999999999999" customHeight="1" x14ac:dyDescent="0.25">
      <c r="B95" s="1237" t="str">
        <f t="shared" si="25"/>
        <v/>
      </c>
      <c r="C95" s="1237" t="str">
        <f t="shared" si="18"/>
        <v/>
      </c>
      <c r="D95" s="1256" t="str">
        <f t="shared" si="19"/>
        <v/>
      </c>
      <c r="E95" s="1256" t="str">
        <f t="shared" si="20"/>
        <v/>
      </c>
      <c r="F95" s="1249" t="str">
        <f t="shared" si="21"/>
        <v/>
      </c>
      <c r="G95" s="1249" t="str">
        <f t="shared" si="26"/>
        <v/>
      </c>
      <c r="H95" s="1249" t="str">
        <f t="shared" si="22"/>
        <v/>
      </c>
      <c r="I95" s="1250" t="str">
        <f t="shared" si="23"/>
        <v/>
      </c>
      <c r="J95" s="1250" t="str">
        <f t="shared" si="24"/>
        <v/>
      </c>
      <c r="K95" s="1251">
        <f>IF(SUM(I95:J95)=0,0,$K$15+SUM($I$16:I95)-SUM($J$16:J95))</f>
        <v>0</v>
      </c>
      <c r="L95" s="526"/>
      <c r="M95" s="543" t="str">
        <f t="array" ref="M95">IFERROR(SMALL(IF((tkno=$G$15)+(tkco=$G$15),ROW(tkno)-6),ROWS($M$15:M94)),"")</f>
        <v/>
      </c>
      <c r="N95" s="1253" t="str">
        <f t="shared" si="27"/>
        <v/>
      </c>
    </row>
    <row r="96" spans="2:14" ht="16.899999999999999" customHeight="1" x14ac:dyDescent="0.25">
      <c r="B96" s="1237" t="str">
        <f t="shared" si="25"/>
        <v/>
      </c>
      <c r="C96" s="1237" t="str">
        <f t="shared" si="18"/>
        <v/>
      </c>
      <c r="D96" s="1256" t="str">
        <f t="shared" si="19"/>
        <v/>
      </c>
      <c r="E96" s="1256" t="str">
        <f t="shared" si="20"/>
        <v/>
      </c>
      <c r="F96" s="1249" t="str">
        <f t="shared" si="21"/>
        <v/>
      </c>
      <c r="G96" s="1249" t="str">
        <f t="shared" si="26"/>
        <v/>
      </c>
      <c r="H96" s="1249" t="str">
        <f t="shared" si="22"/>
        <v/>
      </c>
      <c r="I96" s="1250" t="str">
        <f t="shared" si="23"/>
        <v/>
      </c>
      <c r="J96" s="1250" t="str">
        <f t="shared" si="24"/>
        <v/>
      </c>
      <c r="K96" s="1251">
        <f>IF(SUM(I96:J96)=0,0,$K$15+SUM($I$16:I96)-SUM($J$16:J96))</f>
        <v>0</v>
      </c>
      <c r="L96" s="526"/>
      <c r="M96" s="543" t="str">
        <f t="array" ref="M96">IFERROR(SMALL(IF((tkno=$G$15)+(tkco=$G$15),ROW(tkno)-6),ROWS($M$15:M95)),"")</f>
        <v/>
      </c>
      <c r="N96" s="1253" t="str">
        <f t="shared" si="27"/>
        <v/>
      </c>
    </row>
    <row r="97" spans="2:14" ht="16.899999999999999" customHeight="1" x14ac:dyDescent="0.25">
      <c r="B97" s="1237" t="str">
        <f t="shared" si="25"/>
        <v/>
      </c>
      <c r="C97" s="1237" t="str">
        <f t="shared" si="18"/>
        <v/>
      </c>
      <c r="D97" s="1256" t="str">
        <f t="shared" si="19"/>
        <v/>
      </c>
      <c r="E97" s="1256" t="str">
        <f t="shared" si="20"/>
        <v/>
      </c>
      <c r="F97" s="1249" t="str">
        <f t="shared" si="21"/>
        <v/>
      </c>
      <c r="G97" s="1249" t="str">
        <f t="shared" si="26"/>
        <v/>
      </c>
      <c r="H97" s="1249" t="str">
        <f t="shared" si="22"/>
        <v/>
      </c>
      <c r="I97" s="1250" t="str">
        <f t="shared" si="23"/>
        <v/>
      </c>
      <c r="J97" s="1250" t="str">
        <f t="shared" si="24"/>
        <v/>
      </c>
      <c r="K97" s="1251">
        <f>IF(SUM(I97:J97)=0,0,$K$15+SUM($I$16:I97)-SUM($J$16:J97))</f>
        <v>0</v>
      </c>
      <c r="L97" s="526"/>
      <c r="M97" s="543" t="str">
        <f t="array" ref="M97">IFERROR(SMALL(IF((tkno=$G$15)+(tkco=$G$15),ROW(tkno)-6),ROWS($M$15:M96)),"")</f>
        <v/>
      </c>
      <c r="N97" s="1253" t="str">
        <f t="shared" si="27"/>
        <v/>
      </c>
    </row>
    <row r="98" spans="2:14" ht="16.899999999999999" customHeight="1" x14ac:dyDescent="0.25">
      <c r="B98" s="1237" t="str">
        <f t="shared" si="25"/>
        <v/>
      </c>
      <c r="C98" s="1237" t="str">
        <f t="shared" si="18"/>
        <v/>
      </c>
      <c r="D98" s="1256" t="str">
        <f t="shared" si="19"/>
        <v/>
      </c>
      <c r="E98" s="1256" t="str">
        <f t="shared" si="20"/>
        <v/>
      </c>
      <c r="F98" s="1249" t="str">
        <f t="shared" si="21"/>
        <v/>
      </c>
      <c r="G98" s="1249" t="str">
        <f t="shared" si="26"/>
        <v/>
      </c>
      <c r="H98" s="1249" t="str">
        <f t="shared" si="22"/>
        <v/>
      </c>
      <c r="I98" s="1250" t="str">
        <f t="shared" si="23"/>
        <v/>
      </c>
      <c r="J98" s="1250" t="str">
        <f t="shared" si="24"/>
        <v/>
      </c>
      <c r="K98" s="1251">
        <f>IF(SUM(I98:J98)=0,0,$K$15+SUM($I$16:I98)-SUM($J$16:J98))</f>
        <v>0</v>
      </c>
      <c r="L98" s="526"/>
      <c r="M98" s="543" t="str">
        <f t="array" ref="M98">IFERROR(SMALL(IF((tkno=$G$15)+(tkco=$G$15),ROW(tkno)-6),ROWS($M$15:M97)),"")</f>
        <v/>
      </c>
      <c r="N98" s="1253" t="str">
        <f t="shared" si="27"/>
        <v/>
      </c>
    </row>
    <row r="99" spans="2:14" ht="16.899999999999999" customHeight="1" x14ac:dyDescent="0.25">
      <c r="B99" s="1237" t="str">
        <f t="shared" si="25"/>
        <v/>
      </c>
      <c r="C99" s="1237" t="str">
        <f t="shared" si="18"/>
        <v/>
      </c>
      <c r="D99" s="1256" t="str">
        <f t="shared" si="19"/>
        <v/>
      </c>
      <c r="E99" s="1256" t="str">
        <f t="shared" si="20"/>
        <v/>
      </c>
      <c r="F99" s="1249" t="str">
        <f t="shared" si="21"/>
        <v/>
      </c>
      <c r="G99" s="1249" t="str">
        <f t="shared" si="26"/>
        <v/>
      </c>
      <c r="H99" s="1249" t="str">
        <f t="shared" si="22"/>
        <v/>
      </c>
      <c r="I99" s="1250" t="str">
        <f t="shared" si="23"/>
        <v/>
      </c>
      <c r="J99" s="1250" t="str">
        <f t="shared" si="24"/>
        <v/>
      </c>
      <c r="K99" s="1251">
        <f>IF(SUM(I99:J99)=0,0,$K$15+SUM($I$16:I99)-SUM($J$16:J99))</f>
        <v>0</v>
      </c>
      <c r="L99" s="526"/>
      <c r="M99" s="543" t="str">
        <f t="array" ref="M99">IFERROR(SMALL(IF((tkno=$G$15)+(tkco=$G$15),ROW(tkno)-6),ROWS($M$15:M98)),"")</f>
        <v/>
      </c>
      <c r="N99" s="1253" t="str">
        <f t="shared" si="27"/>
        <v/>
      </c>
    </row>
    <row r="100" spans="2:14" ht="17.649999999999999" customHeight="1" x14ac:dyDescent="0.25">
      <c r="B100" s="1550" t="s">
        <v>382</v>
      </c>
      <c r="C100" s="1550"/>
      <c r="D100" s="1556"/>
      <c r="E100" s="1556"/>
      <c r="F100" s="1550"/>
      <c r="G100" s="1550"/>
      <c r="H100" s="1550"/>
      <c r="I100" s="1252">
        <f>SUM(I15:I99)</f>
        <v>0</v>
      </c>
      <c r="J100" s="1252">
        <f t="shared" ref="J100" si="28">SUM(J15:J99)</f>
        <v>0</v>
      </c>
      <c r="K100" s="1252">
        <f>K15+I100-J100</f>
        <v>172646</v>
      </c>
      <c r="L100" s="530"/>
      <c r="M100" s="1255"/>
      <c r="N100" s="531" t="s">
        <v>590</v>
      </c>
    </row>
    <row r="101" spans="2:14" ht="5.85" customHeight="1" x14ac:dyDescent="0.25">
      <c r="B101" s="532"/>
      <c r="C101" s="533"/>
      <c r="D101" s="534"/>
      <c r="E101" s="534"/>
      <c r="F101" s="533"/>
      <c r="G101" s="533"/>
      <c r="H101" s="533"/>
      <c r="I101" s="533"/>
      <c r="J101" s="533"/>
      <c r="K101" s="533"/>
      <c r="L101" s="533"/>
    </row>
    <row r="102" spans="2:14" ht="16.899999999999999" customHeight="1" x14ac:dyDescent="0.25">
      <c r="B102" s="1551" t="s">
        <v>1014</v>
      </c>
      <c r="C102" s="1551"/>
      <c r="D102" s="1557"/>
      <c r="E102" s="1557"/>
      <c r="F102" s="1551"/>
      <c r="G102" s="1551"/>
      <c r="H102" s="1551"/>
      <c r="I102" s="1551"/>
      <c r="J102" s="1551"/>
      <c r="K102" s="1551"/>
      <c r="L102" s="1551"/>
      <c r="N102" s="535" t="s">
        <v>590</v>
      </c>
    </row>
    <row r="103" spans="2:14" ht="17.649999999999999" customHeight="1" x14ac:dyDescent="0.25">
      <c r="B103" s="1552" t="s">
        <v>1015</v>
      </c>
      <c r="C103" s="1552"/>
      <c r="D103" s="1558"/>
      <c r="E103" s="1558"/>
      <c r="F103" s="1552"/>
      <c r="G103" s="1552"/>
      <c r="H103" s="1552"/>
      <c r="I103" s="1552"/>
      <c r="J103" s="1552"/>
      <c r="K103" s="1552"/>
      <c r="L103" s="1552"/>
      <c r="N103" s="535" t="s">
        <v>590</v>
      </c>
    </row>
    <row r="104" spans="2:14" ht="17.649999999999999" customHeight="1" x14ac:dyDescent="0.25">
      <c r="I104" s="1553">
        <f>K2</f>
        <v>43830</v>
      </c>
      <c r="J104" s="1553"/>
      <c r="K104" s="1553"/>
      <c r="L104" s="1553"/>
      <c r="N104" s="535" t="s">
        <v>590</v>
      </c>
    </row>
    <row r="105" spans="2:14" ht="16.899999999999999" customHeight="1" x14ac:dyDescent="0.25">
      <c r="B105" s="1549" t="s">
        <v>33</v>
      </c>
      <c r="C105" s="1549"/>
      <c r="D105" s="1549"/>
      <c r="E105" s="1549"/>
      <c r="F105" s="1549" t="s">
        <v>35</v>
      </c>
      <c r="G105" s="1549"/>
      <c r="H105" s="1549"/>
      <c r="I105" s="1549" t="s">
        <v>606</v>
      </c>
      <c r="J105" s="1549"/>
      <c r="K105" s="1549"/>
      <c r="L105" s="1549"/>
      <c r="N105" s="535" t="s">
        <v>590</v>
      </c>
    </row>
    <row r="106" spans="2:14" ht="17.649999999999999" customHeight="1" x14ac:dyDescent="0.25">
      <c r="B106" s="1538" t="s">
        <v>509</v>
      </c>
      <c r="C106" s="1538"/>
      <c r="D106" s="1538"/>
      <c r="E106" s="1538"/>
      <c r="F106" s="1538" t="s">
        <v>509</v>
      </c>
      <c r="G106" s="1538"/>
      <c r="H106" s="1538"/>
      <c r="I106" s="1538" t="s">
        <v>508</v>
      </c>
      <c r="J106" s="1538"/>
      <c r="K106" s="1538"/>
      <c r="L106" s="1538"/>
      <c r="N106" s="535" t="s">
        <v>590</v>
      </c>
    </row>
    <row r="107" spans="2:14" x14ac:dyDescent="0.25">
      <c r="N107" s="535" t="s">
        <v>590</v>
      </c>
    </row>
    <row r="108" spans="2:14" x14ac:dyDescent="0.25">
      <c r="N108" s="535" t="s">
        <v>590</v>
      </c>
    </row>
    <row r="109" spans="2:14" x14ac:dyDescent="0.25">
      <c r="N109" s="535" t="s">
        <v>590</v>
      </c>
    </row>
    <row r="110" spans="2:14" x14ac:dyDescent="0.25">
      <c r="N110" s="535" t="s">
        <v>590</v>
      </c>
    </row>
    <row r="111" spans="2:14" x14ac:dyDescent="0.25">
      <c r="N111" s="535" t="s">
        <v>590</v>
      </c>
    </row>
    <row r="112" spans="2:14" x14ac:dyDescent="0.25">
      <c r="N112" s="535" t="s">
        <v>590</v>
      </c>
    </row>
    <row r="113" spans="14:14" x14ac:dyDescent="0.25">
      <c r="N113" s="535" t="s">
        <v>590</v>
      </c>
    </row>
    <row r="114" spans="14:14" x14ac:dyDescent="0.25">
      <c r="N114" s="535" t="s">
        <v>590</v>
      </c>
    </row>
    <row r="115" spans="14:14" x14ac:dyDescent="0.25">
      <c r="N115" s="535"/>
    </row>
  </sheetData>
  <sheetProtection formatCells="0" formatColumns="0" formatRows="0" insertColumns="0" insertRows="0" autoFilter="0"/>
  <protectedRanges>
    <protectedRange sqref="B1:L1048576" name="Range1"/>
  </protectedRanges>
  <autoFilter ref="B14:N100"/>
  <mergeCells count="29">
    <mergeCell ref="B105:E105"/>
    <mergeCell ref="B106:E106"/>
    <mergeCell ref="F105:H105"/>
    <mergeCell ref="N12:N13"/>
    <mergeCell ref="L12:L13"/>
    <mergeCell ref="M12:M13"/>
    <mergeCell ref="B100:H100"/>
    <mergeCell ref="B102:L102"/>
    <mergeCell ref="F106:H106"/>
    <mergeCell ref="I104:L104"/>
    <mergeCell ref="I106:L106"/>
    <mergeCell ref="I105:L105"/>
    <mergeCell ref="B103:L103"/>
    <mergeCell ref="B4:I5"/>
    <mergeCell ref="J4:L4"/>
    <mergeCell ref="J5:L7"/>
    <mergeCell ref="B6:I6"/>
    <mergeCell ref="B8:L8"/>
    <mergeCell ref="B9:L9"/>
    <mergeCell ref="B10:L10"/>
    <mergeCell ref="B12:B13"/>
    <mergeCell ref="C12:C13"/>
    <mergeCell ref="D12:D13"/>
    <mergeCell ref="E12:E13"/>
    <mergeCell ref="F12:F13"/>
    <mergeCell ref="G12:G13"/>
    <mergeCell ref="H12:H13"/>
    <mergeCell ref="I12:J12"/>
    <mergeCell ref="K12:K13"/>
  </mergeCells>
  <pageMargins left="0.59055118110236227" right="0.39370078740157483" top="0.19685039370078741" bottom="0.19685039370078741" header="0" footer="0"/>
  <pageSetup paperSize="9" scale="76" orientation="landscape" verticalDpi="0" r:id="rId1"/>
  <headerFooter alignWithMargins="0"/>
  <colBreaks count="1" manualBreakCount="1">
    <brk id="12" min="4" max="11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C3:G13"/>
  <sheetViews>
    <sheetView showGridLines="0" showRowColHeaders="0" workbookViewId="0"/>
  </sheetViews>
  <sheetFormatPr defaultColWidth="12.7109375" defaultRowHeight="15.75" x14ac:dyDescent="0.25"/>
  <cols>
    <col min="1" max="1" width="12.7109375" style="351"/>
    <col min="2" max="2" width="26.28515625" style="351" customWidth="1"/>
    <col min="3" max="3" width="12.7109375" style="351"/>
    <col min="4" max="4" width="15.85546875" style="351" customWidth="1"/>
    <col min="5" max="5" width="39" style="351" customWidth="1"/>
    <col min="6" max="6" width="24.28515625" style="361" customWidth="1"/>
    <col min="7" max="7" width="25.7109375" style="361" customWidth="1"/>
    <col min="8" max="16384" width="12.7109375" style="351"/>
  </cols>
  <sheetData>
    <row r="3" spans="3:7" ht="39.75" customHeight="1" x14ac:dyDescent="0.25">
      <c r="C3" s="1559" t="s">
        <v>931</v>
      </c>
      <c r="D3" s="1559"/>
      <c r="E3" s="1559"/>
      <c r="F3" s="1559"/>
      <c r="G3" s="1559"/>
    </row>
    <row r="5" spans="3:7" s="354" customFormat="1" ht="46.5" customHeight="1" x14ac:dyDescent="0.2">
      <c r="C5" s="352" t="s">
        <v>12</v>
      </c>
      <c r="D5" s="352" t="s">
        <v>932</v>
      </c>
      <c r="E5" s="352" t="s">
        <v>933</v>
      </c>
      <c r="F5" s="353" t="s">
        <v>132</v>
      </c>
      <c r="G5" s="353" t="s">
        <v>133</v>
      </c>
    </row>
    <row r="6" spans="3:7" x14ac:dyDescent="0.25">
      <c r="C6" s="355"/>
      <c r="D6" s="355"/>
      <c r="E6" s="355"/>
      <c r="F6" s="356"/>
      <c r="G6" s="356"/>
    </row>
    <row r="7" spans="3:7" x14ac:dyDescent="0.25">
      <c r="C7" s="357">
        <v>1</v>
      </c>
      <c r="D7" s="357" t="s">
        <v>934</v>
      </c>
      <c r="E7" s="357" t="s">
        <v>190</v>
      </c>
      <c r="F7" s="358"/>
      <c r="G7" s="358"/>
    </row>
    <row r="8" spans="3:7" x14ac:dyDescent="0.25">
      <c r="C8" s="357">
        <v>2</v>
      </c>
      <c r="D8" s="357" t="s">
        <v>935</v>
      </c>
      <c r="E8" s="357" t="s">
        <v>936</v>
      </c>
      <c r="F8" s="358"/>
      <c r="G8" s="358"/>
    </row>
    <row r="9" spans="3:7" x14ac:dyDescent="0.25">
      <c r="C9" s="357">
        <v>3</v>
      </c>
      <c r="D9" s="357" t="s">
        <v>722</v>
      </c>
      <c r="E9" s="357" t="s">
        <v>937</v>
      </c>
      <c r="F9" s="358"/>
      <c r="G9" s="358"/>
    </row>
    <row r="10" spans="3:7" x14ac:dyDescent="0.25">
      <c r="C10" s="357">
        <v>4</v>
      </c>
      <c r="D10" s="357" t="s">
        <v>938</v>
      </c>
      <c r="E10" s="357" t="s">
        <v>188</v>
      </c>
      <c r="F10" s="358"/>
      <c r="G10" s="358"/>
    </row>
    <row r="11" spans="3:7" x14ac:dyDescent="0.25">
      <c r="C11" s="357"/>
      <c r="D11" s="357"/>
      <c r="E11" s="357"/>
      <c r="F11" s="358"/>
      <c r="G11" s="358"/>
    </row>
    <row r="12" spans="3:7" x14ac:dyDescent="0.25">
      <c r="C12" s="357"/>
      <c r="D12" s="357"/>
      <c r="E12" s="357"/>
      <c r="F12" s="358"/>
      <c r="G12" s="358"/>
    </row>
    <row r="13" spans="3:7" x14ac:dyDescent="0.25">
      <c r="C13" s="359"/>
      <c r="D13" s="359"/>
      <c r="E13" s="359"/>
      <c r="F13" s="360"/>
      <c r="G13" s="360"/>
    </row>
  </sheetData>
  <mergeCells count="1">
    <mergeCell ref="C3:G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C3:I399"/>
  <sheetViews>
    <sheetView showGridLines="0" showRowColHeaders="0" workbookViewId="0">
      <selection activeCell="G21" sqref="G21:G22"/>
    </sheetView>
  </sheetViews>
  <sheetFormatPr defaultColWidth="12.7109375" defaultRowHeight="15.75" x14ac:dyDescent="0.25"/>
  <cols>
    <col min="1" max="3" width="12.7109375" style="351"/>
    <col min="4" max="4" width="15.85546875" style="351" customWidth="1"/>
    <col min="5" max="5" width="39" style="351" customWidth="1"/>
    <col min="6" max="6" width="13.85546875" style="351" customWidth="1"/>
    <col min="7" max="7" width="24.42578125" style="366" customWidth="1"/>
    <col min="8" max="8" width="20.5703125" style="361" customWidth="1"/>
    <col min="9" max="9" width="27.28515625" style="361" customWidth="1"/>
    <col min="10" max="16384" width="12.7109375" style="351"/>
  </cols>
  <sheetData>
    <row r="3" spans="3:9" ht="39.75" customHeight="1" x14ac:dyDescent="0.25">
      <c r="C3" s="1559" t="s">
        <v>942</v>
      </c>
      <c r="D3" s="1559"/>
      <c r="E3" s="1559"/>
      <c r="F3" s="1559"/>
      <c r="G3" s="1559"/>
      <c r="H3" s="1559"/>
      <c r="I3" s="1559"/>
    </row>
    <row r="5" spans="3:9" s="354" customFormat="1" ht="46.5" customHeight="1" x14ac:dyDescent="0.2">
      <c r="C5" s="352" t="s">
        <v>12</v>
      </c>
      <c r="D5" s="352" t="s">
        <v>943</v>
      </c>
      <c r="E5" s="352" t="s">
        <v>944</v>
      </c>
      <c r="F5" s="352" t="s">
        <v>945</v>
      </c>
      <c r="G5" s="362" t="s">
        <v>946</v>
      </c>
      <c r="H5" s="353" t="s">
        <v>947</v>
      </c>
      <c r="I5" s="353" t="s">
        <v>948</v>
      </c>
    </row>
    <row r="6" spans="3:9" x14ac:dyDescent="0.25">
      <c r="C6" s="355"/>
      <c r="D6" s="355"/>
      <c r="E6" s="355"/>
      <c r="F6" s="355"/>
      <c r="G6" s="363"/>
      <c r="H6" s="356"/>
      <c r="I6" s="356"/>
    </row>
    <row r="7" spans="3:9" x14ac:dyDescent="0.25">
      <c r="C7" s="357"/>
      <c r="D7" s="357"/>
      <c r="E7" s="357"/>
      <c r="F7" s="357"/>
      <c r="G7" s="364"/>
      <c r="H7" s="358"/>
      <c r="I7" s="358"/>
    </row>
    <row r="8" spans="3:9" x14ac:dyDescent="0.25">
      <c r="C8" s="357"/>
      <c r="D8" s="357"/>
      <c r="E8" s="357"/>
      <c r="F8" s="357"/>
      <c r="G8" s="364"/>
      <c r="H8" s="358"/>
      <c r="I8" s="358"/>
    </row>
    <row r="9" spans="3:9" x14ac:dyDescent="0.25">
      <c r="C9" s="357"/>
      <c r="D9" s="357"/>
      <c r="E9" s="357"/>
      <c r="F9" s="357"/>
      <c r="G9" s="364"/>
      <c r="H9" s="358"/>
      <c r="I9" s="358"/>
    </row>
    <row r="10" spans="3:9" x14ac:dyDescent="0.25">
      <c r="C10" s="357"/>
      <c r="D10" s="357"/>
      <c r="E10" s="357"/>
      <c r="F10" s="357"/>
      <c r="G10" s="364"/>
      <c r="H10" s="358"/>
      <c r="I10" s="358"/>
    </row>
    <row r="11" spans="3:9" x14ac:dyDescent="0.25">
      <c r="C11" s="357"/>
      <c r="D11" s="357"/>
      <c r="E11" s="357"/>
      <c r="F11" s="357"/>
      <c r="G11" s="364"/>
      <c r="H11" s="358"/>
      <c r="I11" s="358"/>
    </row>
    <row r="12" spans="3:9" x14ac:dyDescent="0.25">
      <c r="C12" s="357"/>
      <c r="D12" s="357"/>
      <c r="E12" s="357"/>
      <c r="F12" s="357"/>
      <c r="G12" s="364"/>
      <c r="H12" s="358"/>
      <c r="I12" s="358"/>
    </row>
    <row r="13" spans="3:9" x14ac:dyDescent="0.25">
      <c r="C13" s="357"/>
      <c r="D13" s="357"/>
      <c r="E13" s="357"/>
      <c r="F13" s="357"/>
      <c r="G13" s="364"/>
      <c r="H13" s="358"/>
      <c r="I13" s="358"/>
    </row>
    <row r="14" spans="3:9" x14ac:dyDescent="0.25">
      <c r="C14" s="357"/>
      <c r="D14" s="357"/>
      <c r="E14" s="357"/>
      <c r="F14" s="357"/>
      <c r="G14" s="364"/>
      <c r="H14" s="358"/>
      <c r="I14" s="358"/>
    </row>
    <row r="15" spans="3:9" x14ac:dyDescent="0.25">
      <c r="C15" s="357"/>
      <c r="D15" s="357"/>
      <c r="E15" s="357"/>
      <c r="F15" s="357"/>
      <c r="G15" s="364"/>
      <c r="H15" s="358"/>
      <c r="I15" s="358"/>
    </row>
    <row r="16" spans="3:9" x14ac:dyDescent="0.25">
      <c r="C16" s="357"/>
      <c r="D16" s="357"/>
      <c r="E16" s="357"/>
      <c r="F16" s="357"/>
      <c r="G16" s="364"/>
      <c r="H16" s="358"/>
      <c r="I16" s="358"/>
    </row>
    <row r="17" spans="3:9" x14ac:dyDescent="0.25">
      <c r="C17" s="357"/>
      <c r="D17" s="357"/>
      <c r="E17" s="357"/>
      <c r="F17" s="357"/>
      <c r="G17" s="364"/>
      <c r="H17" s="358"/>
      <c r="I17" s="358"/>
    </row>
    <row r="18" spans="3:9" x14ac:dyDescent="0.25">
      <c r="C18" s="357"/>
      <c r="D18" s="357"/>
      <c r="E18" s="357"/>
      <c r="F18" s="357"/>
      <c r="G18" s="364"/>
      <c r="H18" s="358"/>
      <c r="I18" s="358"/>
    </row>
    <row r="19" spans="3:9" x14ac:dyDescent="0.25">
      <c r="C19" s="357"/>
      <c r="D19" s="357"/>
      <c r="E19" s="357"/>
      <c r="F19" s="357"/>
      <c r="G19" s="364"/>
      <c r="H19" s="358"/>
      <c r="I19" s="358"/>
    </row>
    <row r="20" spans="3:9" x14ac:dyDescent="0.25">
      <c r="C20" s="357"/>
      <c r="D20" s="357"/>
      <c r="E20" s="357"/>
      <c r="F20" s="357"/>
      <c r="G20" s="364"/>
      <c r="H20" s="358"/>
      <c r="I20" s="358"/>
    </row>
    <row r="21" spans="3:9" x14ac:dyDescent="0.25">
      <c r="C21" s="357"/>
      <c r="D21" s="357"/>
      <c r="E21" s="357"/>
      <c r="F21" s="357"/>
      <c r="G21" s="364"/>
      <c r="H21" s="358"/>
      <c r="I21" s="358"/>
    </row>
    <row r="22" spans="3:9" x14ac:dyDescent="0.25">
      <c r="C22" s="357"/>
      <c r="D22" s="357"/>
      <c r="E22" s="357"/>
      <c r="F22" s="357"/>
      <c r="G22" s="364"/>
      <c r="H22" s="358"/>
      <c r="I22" s="358"/>
    </row>
    <row r="23" spans="3:9" x14ac:dyDescent="0.25">
      <c r="C23" s="357"/>
      <c r="D23" s="357"/>
      <c r="E23" s="357"/>
      <c r="F23" s="357"/>
      <c r="G23" s="364"/>
      <c r="H23" s="358"/>
      <c r="I23" s="358"/>
    </row>
    <row r="24" spans="3:9" x14ac:dyDescent="0.25">
      <c r="C24" s="357"/>
      <c r="D24" s="357"/>
      <c r="E24" s="357"/>
      <c r="F24" s="357"/>
      <c r="G24" s="364"/>
      <c r="H24" s="358"/>
      <c r="I24" s="358"/>
    </row>
    <row r="25" spans="3:9" x14ac:dyDescent="0.25">
      <c r="C25" s="357"/>
      <c r="D25" s="357"/>
      <c r="E25" s="357"/>
      <c r="F25" s="357"/>
      <c r="G25" s="364"/>
      <c r="H25" s="358"/>
      <c r="I25" s="358"/>
    </row>
    <row r="26" spans="3:9" x14ac:dyDescent="0.25">
      <c r="C26" s="357"/>
      <c r="D26" s="357"/>
      <c r="E26" s="357"/>
      <c r="F26" s="357"/>
      <c r="G26" s="364"/>
      <c r="H26" s="358"/>
      <c r="I26" s="358"/>
    </row>
    <row r="27" spans="3:9" x14ac:dyDescent="0.25">
      <c r="C27" s="357"/>
      <c r="D27" s="357"/>
      <c r="E27" s="357"/>
      <c r="F27" s="357"/>
      <c r="G27" s="364"/>
      <c r="H27" s="358"/>
      <c r="I27" s="358"/>
    </row>
    <row r="28" spans="3:9" x14ac:dyDescent="0.25">
      <c r="C28" s="357"/>
      <c r="D28" s="357"/>
      <c r="E28" s="357"/>
      <c r="F28" s="357"/>
      <c r="G28" s="364"/>
      <c r="H28" s="358"/>
      <c r="I28" s="358"/>
    </row>
    <row r="29" spans="3:9" x14ac:dyDescent="0.25">
      <c r="C29" s="357"/>
      <c r="D29" s="357"/>
      <c r="E29" s="357"/>
      <c r="F29" s="357"/>
      <c r="G29" s="364"/>
      <c r="H29" s="358"/>
      <c r="I29" s="358"/>
    </row>
    <row r="30" spans="3:9" x14ac:dyDescent="0.25">
      <c r="C30" s="357"/>
      <c r="D30" s="357"/>
      <c r="E30" s="357"/>
      <c r="F30" s="357"/>
      <c r="G30" s="364"/>
      <c r="H30" s="358"/>
      <c r="I30" s="358"/>
    </row>
    <row r="31" spans="3:9" x14ac:dyDescent="0.25">
      <c r="C31" s="357"/>
      <c r="D31" s="357"/>
      <c r="E31" s="357"/>
      <c r="F31" s="357"/>
      <c r="G31" s="364"/>
      <c r="H31" s="358"/>
      <c r="I31" s="358"/>
    </row>
    <row r="32" spans="3:9" x14ac:dyDescent="0.25">
      <c r="C32" s="357"/>
      <c r="D32" s="357"/>
      <c r="E32" s="357"/>
      <c r="F32" s="357"/>
      <c r="G32" s="364"/>
      <c r="H32" s="358"/>
      <c r="I32" s="358"/>
    </row>
    <row r="33" spans="3:9" x14ac:dyDescent="0.25">
      <c r="C33" s="357"/>
      <c r="D33" s="357"/>
      <c r="E33" s="357"/>
      <c r="F33" s="357"/>
      <c r="G33" s="364"/>
      <c r="H33" s="358"/>
      <c r="I33" s="358"/>
    </row>
    <row r="34" spans="3:9" x14ac:dyDescent="0.25">
      <c r="C34" s="357"/>
      <c r="D34" s="357"/>
      <c r="E34" s="357"/>
      <c r="F34" s="357"/>
      <c r="G34" s="364"/>
      <c r="H34" s="358"/>
      <c r="I34" s="358"/>
    </row>
    <row r="35" spans="3:9" x14ac:dyDescent="0.25">
      <c r="C35" s="357"/>
      <c r="D35" s="357"/>
      <c r="E35" s="357"/>
      <c r="F35" s="357"/>
      <c r="G35" s="364"/>
      <c r="H35" s="358"/>
      <c r="I35" s="358"/>
    </row>
    <row r="36" spans="3:9" x14ac:dyDescent="0.25">
      <c r="C36" s="357"/>
      <c r="D36" s="357"/>
      <c r="E36" s="357"/>
      <c r="F36" s="357"/>
      <c r="G36" s="364"/>
      <c r="H36" s="358"/>
      <c r="I36" s="358"/>
    </row>
    <row r="37" spans="3:9" x14ac:dyDescent="0.25">
      <c r="C37" s="357"/>
      <c r="D37" s="357"/>
      <c r="E37" s="357"/>
      <c r="F37" s="357"/>
      <c r="G37" s="364"/>
      <c r="H37" s="358"/>
      <c r="I37" s="358"/>
    </row>
    <row r="38" spans="3:9" x14ac:dyDescent="0.25">
      <c r="C38" s="357"/>
      <c r="D38" s="357"/>
      <c r="E38" s="357"/>
      <c r="F38" s="357"/>
      <c r="G38" s="364"/>
      <c r="H38" s="358"/>
      <c r="I38" s="358"/>
    </row>
    <row r="39" spans="3:9" x14ac:dyDescent="0.25">
      <c r="C39" s="357"/>
      <c r="D39" s="357"/>
      <c r="E39" s="357"/>
      <c r="F39" s="357"/>
      <c r="G39" s="364"/>
      <c r="H39" s="358"/>
      <c r="I39" s="358"/>
    </row>
    <row r="40" spans="3:9" x14ac:dyDescent="0.25">
      <c r="C40" s="357"/>
      <c r="D40" s="357"/>
      <c r="E40" s="357"/>
      <c r="F40" s="357"/>
      <c r="G40" s="364"/>
      <c r="H40" s="358"/>
      <c r="I40" s="358"/>
    </row>
    <row r="41" spans="3:9" x14ac:dyDescent="0.25">
      <c r="C41" s="357"/>
      <c r="D41" s="357"/>
      <c r="E41" s="357"/>
      <c r="F41" s="357"/>
      <c r="G41" s="364"/>
      <c r="H41" s="358"/>
      <c r="I41" s="358"/>
    </row>
    <row r="42" spans="3:9" x14ac:dyDescent="0.25">
      <c r="C42" s="357"/>
      <c r="D42" s="357"/>
      <c r="E42" s="357"/>
      <c r="F42" s="357"/>
      <c r="G42" s="364"/>
      <c r="H42" s="358"/>
      <c r="I42" s="358"/>
    </row>
    <row r="43" spans="3:9" x14ac:dyDescent="0.25">
      <c r="C43" s="357"/>
      <c r="D43" s="357"/>
      <c r="E43" s="357"/>
      <c r="F43" s="357"/>
      <c r="G43" s="364"/>
      <c r="H43" s="358"/>
      <c r="I43" s="358"/>
    </row>
    <row r="44" spans="3:9" x14ac:dyDescent="0.25">
      <c r="C44" s="357"/>
      <c r="D44" s="357"/>
      <c r="E44" s="357"/>
      <c r="F44" s="357"/>
      <c r="G44" s="364"/>
      <c r="H44" s="358"/>
      <c r="I44" s="358"/>
    </row>
    <row r="45" spans="3:9" x14ac:dyDescent="0.25">
      <c r="C45" s="357"/>
      <c r="D45" s="357"/>
      <c r="E45" s="357"/>
      <c r="F45" s="357"/>
      <c r="G45" s="364"/>
      <c r="H45" s="358"/>
      <c r="I45" s="358"/>
    </row>
    <row r="46" spans="3:9" x14ac:dyDescent="0.25">
      <c r="C46" s="357"/>
      <c r="D46" s="357"/>
      <c r="E46" s="357"/>
      <c r="F46" s="357"/>
      <c r="G46" s="364"/>
      <c r="H46" s="358"/>
      <c r="I46" s="358"/>
    </row>
    <row r="47" spans="3:9" x14ac:dyDescent="0.25">
      <c r="C47" s="357"/>
      <c r="D47" s="357"/>
      <c r="E47" s="357"/>
      <c r="F47" s="357"/>
      <c r="G47" s="364"/>
      <c r="H47" s="358"/>
      <c r="I47" s="358"/>
    </row>
    <row r="48" spans="3:9" x14ac:dyDescent="0.25">
      <c r="C48" s="357"/>
      <c r="D48" s="357"/>
      <c r="E48" s="357"/>
      <c r="F48" s="357"/>
      <c r="G48" s="364"/>
      <c r="H48" s="358"/>
      <c r="I48" s="358"/>
    </row>
    <row r="49" spans="3:9" x14ac:dyDescent="0.25">
      <c r="C49" s="357"/>
      <c r="D49" s="357"/>
      <c r="E49" s="357"/>
      <c r="F49" s="357"/>
      <c r="G49" s="364"/>
      <c r="H49" s="358"/>
      <c r="I49" s="358"/>
    </row>
    <row r="50" spans="3:9" x14ac:dyDescent="0.25">
      <c r="C50" s="357"/>
      <c r="D50" s="357"/>
      <c r="E50" s="357"/>
      <c r="F50" s="357"/>
      <c r="G50" s="364"/>
      <c r="H50" s="358"/>
      <c r="I50" s="358"/>
    </row>
    <row r="51" spans="3:9" x14ac:dyDescent="0.25">
      <c r="C51" s="357"/>
      <c r="D51" s="357"/>
      <c r="E51" s="357"/>
      <c r="F51" s="357"/>
      <c r="G51" s="364"/>
      <c r="H51" s="358"/>
      <c r="I51" s="358"/>
    </row>
    <row r="52" spans="3:9" x14ac:dyDescent="0.25">
      <c r="C52" s="357"/>
      <c r="D52" s="357"/>
      <c r="E52" s="357"/>
      <c r="F52" s="357"/>
      <c r="G52" s="364"/>
      <c r="H52" s="358"/>
      <c r="I52" s="358"/>
    </row>
    <row r="53" spans="3:9" x14ac:dyDescent="0.25">
      <c r="C53" s="357"/>
      <c r="D53" s="357"/>
      <c r="E53" s="357"/>
      <c r="F53" s="357"/>
      <c r="G53" s="364"/>
      <c r="H53" s="358"/>
      <c r="I53" s="358"/>
    </row>
    <row r="54" spans="3:9" x14ac:dyDescent="0.25">
      <c r="C54" s="357"/>
      <c r="D54" s="357"/>
      <c r="E54" s="357"/>
      <c r="F54" s="357"/>
      <c r="G54" s="364"/>
      <c r="H54" s="358"/>
      <c r="I54" s="358"/>
    </row>
    <row r="55" spans="3:9" x14ac:dyDescent="0.25">
      <c r="C55" s="357"/>
      <c r="D55" s="357"/>
      <c r="E55" s="357"/>
      <c r="F55" s="357"/>
      <c r="G55" s="364"/>
      <c r="H55" s="358"/>
      <c r="I55" s="358"/>
    </row>
    <row r="56" spans="3:9" x14ac:dyDescent="0.25">
      <c r="C56" s="357"/>
      <c r="D56" s="357"/>
      <c r="E56" s="357"/>
      <c r="F56" s="357"/>
      <c r="G56" s="364"/>
      <c r="H56" s="358"/>
      <c r="I56" s="358"/>
    </row>
    <row r="57" spans="3:9" x14ac:dyDescent="0.25">
      <c r="C57" s="357"/>
      <c r="D57" s="357"/>
      <c r="E57" s="357"/>
      <c r="F57" s="357"/>
      <c r="G57" s="364"/>
      <c r="H57" s="358"/>
      <c r="I57" s="358"/>
    </row>
    <row r="58" spans="3:9" x14ac:dyDescent="0.25">
      <c r="C58" s="357"/>
      <c r="D58" s="357"/>
      <c r="E58" s="357"/>
      <c r="F58" s="357"/>
      <c r="G58" s="364"/>
      <c r="H58" s="358"/>
      <c r="I58" s="358"/>
    </row>
    <row r="59" spans="3:9" x14ac:dyDescent="0.25">
      <c r="C59" s="357"/>
      <c r="D59" s="357"/>
      <c r="E59" s="357"/>
      <c r="F59" s="357"/>
      <c r="G59" s="364"/>
      <c r="H59" s="358"/>
      <c r="I59" s="358"/>
    </row>
    <row r="60" spans="3:9" x14ac:dyDescent="0.25">
      <c r="C60" s="357"/>
      <c r="D60" s="357"/>
      <c r="E60" s="357"/>
      <c r="F60" s="357"/>
      <c r="G60" s="364"/>
      <c r="H60" s="358"/>
      <c r="I60" s="358"/>
    </row>
    <row r="61" spans="3:9" x14ac:dyDescent="0.25">
      <c r="C61" s="357"/>
      <c r="D61" s="357"/>
      <c r="E61" s="357"/>
      <c r="F61" s="357"/>
      <c r="G61" s="364"/>
      <c r="H61" s="358"/>
      <c r="I61" s="358"/>
    </row>
    <row r="62" spans="3:9" x14ac:dyDescent="0.25">
      <c r="C62" s="357"/>
      <c r="D62" s="357"/>
      <c r="E62" s="357"/>
      <c r="F62" s="357"/>
      <c r="G62" s="364"/>
      <c r="H62" s="358"/>
      <c r="I62" s="358"/>
    </row>
    <row r="63" spans="3:9" x14ac:dyDescent="0.25">
      <c r="C63" s="357"/>
      <c r="D63" s="357"/>
      <c r="E63" s="357"/>
      <c r="F63" s="357"/>
      <c r="G63" s="364"/>
      <c r="H63" s="358"/>
      <c r="I63" s="358"/>
    </row>
    <row r="64" spans="3:9" x14ac:dyDescent="0.25">
      <c r="C64" s="357"/>
      <c r="D64" s="357"/>
      <c r="E64" s="357"/>
      <c r="F64" s="357"/>
      <c r="G64" s="364"/>
      <c r="H64" s="358"/>
      <c r="I64" s="358"/>
    </row>
    <row r="65" spans="3:9" x14ac:dyDescent="0.25">
      <c r="C65" s="357"/>
      <c r="D65" s="357"/>
      <c r="E65" s="357"/>
      <c r="F65" s="357"/>
      <c r="G65" s="364"/>
      <c r="H65" s="358"/>
      <c r="I65" s="358"/>
    </row>
    <row r="66" spans="3:9" x14ac:dyDescent="0.25">
      <c r="C66" s="357"/>
      <c r="D66" s="357"/>
      <c r="E66" s="357"/>
      <c r="F66" s="357"/>
      <c r="G66" s="364"/>
      <c r="H66" s="358"/>
      <c r="I66" s="358"/>
    </row>
    <row r="67" spans="3:9" x14ac:dyDescent="0.25">
      <c r="C67" s="357"/>
      <c r="D67" s="357"/>
      <c r="E67" s="357"/>
      <c r="F67" s="357"/>
      <c r="G67" s="364"/>
      <c r="H67" s="358"/>
      <c r="I67" s="358"/>
    </row>
    <row r="68" spans="3:9" x14ac:dyDescent="0.25">
      <c r="C68" s="357"/>
      <c r="D68" s="357"/>
      <c r="E68" s="357"/>
      <c r="F68" s="357"/>
      <c r="G68" s="364"/>
      <c r="H68" s="358"/>
      <c r="I68" s="358"/>
    </row>
    <row r="69" spans="3:9" x14ac:dyDescent="0.25">
      <c r="C69" s="357"/>
      <c r="D69" s="357"/>
      <c r="E69" s="357"/>
      <c r="F69" s="357"/>
      <c r="G69" s="364"/>
      <c r="H69" s="358"/>
      <c r="I69" s="358"/>
    </row>
    <row r="70" spans="3:9" x14ac:dyDescent="0.25">
      <c r="C70" s="357"/>
      <c r="D70" s="357"/>
      <c r="E70" s="357"/>
      <c r="F70" s="357"/>
      <c r="G70" s="364"/>
      <c r="H70" s="358"/>
      <c r="I70" s="358"/>
    </row>
    <row r="71" spans="3:9" x14ac:dyDescent="0.25">
      <c r="C71" s="357"/>
      <c r="D71" s="357"/>
      <c r="E71" s="357"/>
      <c r="F71" s="357"/>
      <c r="G71" s="364"/>
      <c r="H71" s="358"/>
      <c r="I71" s="358"/>
    </row>
    <row r="72" spans="3:9" x14ac:dyDescent="0.25">
      <c r="C72" s="357"/>
      <c r="D72" s="357"/>
      <c r="E72" s="357"/>
      <c r="F72" s="357"/>
      <c r="G72" s="364"/>
      <c r="H72" s="358"/>
      <c r="I72" s="358"/>
    </row>
    <row r="73" spans="3:9" x14ac:dyDescent="0.25">
      <c r="C73" s="357"/>
      <c r="D73" s="357"/>
      <c r="E73" s="357"/>
      <c r="F73" s="357"/>
      <c r="G73" s="364"/>
      <c r="H73" s="358"/>
      <c r="I73" s="358"/>
    </row>
    <row r="74" spans="3:9" x14ac:dyDescent="0.25">
      <c r="C74" s="357"/>
      <c r="D74" s="357"/>
      <c r="E74" s="357"/>
      <c r="F74" s="357"/>
      <c r="G74" s="364"/>
      <c r="H74" s="358"/>
      <c r="I74" s="358"/>
    </row>
    <row r="75" spans="3:9" x14ac:dyDescent="0.25">
      <c r="C75" s="357"/>
      <c r="D75" s="357"/>
      <c r="E75" s="357"/>
      <c r="F75" s="357"/>
      <c r="G75" s="364"/>
      <c r="H75" s="358"/>
      <c r="I75" s="358"/>
    </row>
    <row r="76" spans="3:9" x14ac:dyDescent="0.25">
      <c r="C76" s="357"/>
      <c r="D76" s="357"/>
      <c r="E76" s="357"/>
      <c r="F76" s="357"/>
      <c r="G76" s="364"/>
      <c r="H76" s="358"/>
      <c r="I76" s="358"/>
    </row>
    <row r="77" spans="3:9" x14ac:dyDescent="0.25">
      <c r="C77" s="357"/>
      <c r="D77" s="357"/>
      <c r="E77" s="357"/>
      <c r="F77" s="357"/>
      <c r="G77" s="364"/>
      <c r="H77" s="358"/>
      <c r="I77" s="358"/>
    </row>
    <row r="78" spans="3:9" x14ac:dyDescent="0.25">
      <c r="C78" s="357"/>
      <c r="D78" s="357"/>
      <c r="E78" s="357"/>
      <c r="F78" s="357"/>
      <c r="G78" s="364"/>
      <c r="H78" s="358"/>
      <c r="I78" s="358"/>
    </row>
    <row r="79" spans="3:9" x14ac:dyDescent="0.25">
      <c r="C79" s="357"/>
      <c r="D79" s="357"/>
      <c r="E79" s="357"/>
      <c r="F79" s="357"/>
      <c r="G79" s="364"/>
      <c r="H79" s="358"/>
      <c r="I79" s="358"/>
    </row>
    <row r="80" spans="3:9" x14ac:dyDescent="0.25">
      <c r="C80" s="357"/>
      <c r="D80" s="357"/>
      <c r="E80" s="357"/>
      <c r="F80" s="357"/>
      <c r="G80" s="364"/>
      <c r="H80" s="358"/>
      <c r="I80" s="358"/>
    </row>
    <row r="81" spans="3:9" x14ac:dyDescent="0.25">
      <c r="C81" s="357"/>
      <c r="D81" s="357"/>
      <c r="E81" s="357"/>
      <c r="F81" s="357"/>
      <c r="G81" s="364"/>
      <c r="H81" s="358"/>
      <c r="I81" s="358"/>
    </row>
    <row r="82" spans="3:9" x14ac:dyDescent="0.25">
      <c r="C82" s="357"/>
      <c r="D82" s="357"/>
      <c r="E82" s="357"/>
      <c r="F82" s="357"/>
      <c r="G82" s="364"/>
      <c r="H82" s="358"/>
      <c r="I82" s="358"/>
    </row>
    <row r="83" spans="3:9" x14ac:dyDescent="0.25">
      <c r="C83" s="357"/>
      <c r="D83" s="357"/>
      <c r="E83" s="357"/>
      <c r="F83" s="357"/>
      <c r="G83" s="364"/>
      <c r="H83" s="358"/>
      <c r="I83" s="358"/>
    </row>
    <row r="84" spans="3:9" x14ac:dyDescent="0.25">
      <c r="C84" s="357"/>
      <c r="D84" s="357"/>
      <c r="E84" s="357"/>
      <c r="F84" s="357"/>
      <c r="G84" s="364"/>
      <c r="H84" s="358"/>
      <c r="I84" s="358"/>
    </row>
    <row r="85" spans="3:9" x14ac:dyDescent="0.25">
      <c r="C85" s="357"/>
      <c r="D85" s="357"/>
      <c r="E85" s="357"/>
      <c r="F85" s="357"/>
      <c r="G85" s="364"/>
      <c r="H85" s="358"/>
      <c r="I85" s="358"/>
    </row>
    <row r="86" spans="3:9" x14ac:dyDescent="0.25">
      <c r="C86" s="357"/>
      <c r="D86" s="357"/>
      <c r="E86" s="357"/>
      <c r="F86" s="357"/>
      <c r="G86" s="364"/>
      <c r="H86" s="358"/>
      <c r="I86" s="358"/>
    </row>
    <row r="87" spans="3:9" x14ac:dyDescent="0.25">
      <c r="C87" s="357"/>
      <c r="D87" s="357"/>
      <c r="E87" s="357"/>
      <c r="F87" s="357"/>
      <c r="G87" s="364"/>
      <c r="H87" s="358"/>
      <c r="I87" s="358"/>
    </row>
    <row r="88" spans="3:9" x14ac:dyDescent="0.25">
      <c r="C88" s="357"/>
      <c r="D88" s="357"/>
      <c r="E88" s="357"/>
      <c r="F88" s="357"/>
      <c r="G88" s="364"/>
      <c r="H88" s="358"/>
      <c r="I88" s="358"/>
    </row>
    <row r="89" spans="3:9" x14ac:dyDescent="0.25">
      <c r="C89" s="357"/>
      <c r="D89" s="357"/>
      <c r="E89" s="357"/>
      <c r="F89" s="357"/>
      <c r="G89" s="364"/>
      <c r="H89" s="358"/>
      <c r="I89" s="358"/>
    </row>
    <row r="90" spans="3:9" x14ac:dyDescent="0.25">
      <c r="C90" s="357"/>
      <c r="D90" s="357"/>
      <c r="E90" s="357"/>
      <c r="F90" s="357"/>
      <c r="G90" s="364"/>
      <c r="H90" s="358"/>
      <c r="I90" s="358"/>
    </row>
    <row r="91" spans="3:9" x14ac:dyDescent="0.25">
      <c r="C91" s="357"/>
      <c r="D91" s="357"/>
      <c r="E91" s="357"/>
      <c r="F91" s="357"/>
      <c r="G91" s="364"/>
      <c r="H91" s="358"/>
      <c r="I91" s="358"/>
    </row>
    <row r="92" spans="3:9" x14ac:dyDescent="0.25">
      <c r="C92" s="357"/>
      <c r="D92" s="357"/>
      <c r="E92" s="357"/>
      <c r="F92" s="357"/>
      <c r="G92" s="364"/>
      <c r="H92" s="358"/>
      <c r="I92" s="358"/>
    </row>
    <row r="93" spans="3:9" x14ac:dyDescent="0.25">
      <c r="C93" s="357"/>
      <c r="D93" s="357"/>
      <c r="E93" s="357"/>
      <c r="F93" s="357"/>
      <c r="G93" s="364"/>
      <c r="H93" s="358"/>
      <c r="I93" s="358"/>
    </row>
    <row r="94" spans="3:9" x14ac:dyDescent="0.25">
      <c r="C94" s="357"/>
      <c r="D94" s="357"/>
      <c r="E94" s="357"/>
      <c r="F94" s="357"/>
      <c r="G94" s="364"/>
      <c r="H94" s="358"/>
      <c r="I94" s="358"/>
    </row>
    <row r="95" spans="3:9" x14ac:dyDescent="0.25">
      <c r="C95" s="357"/>
      <c r="D95" s="357"/>
      <c r="E95" s="357"/>
      <c r="F95" s="357"/>
      <c r="G95" s="364"/>
      <c r="H95" s="358"/>
      <c r="I95" s="358"/>
    </row>
    <row r="96" spans="3:9" x14ac:dyDescent="0.25">
      <c r="C96" s="357"/>
      <c r="D96" s="357"/>
      <c r="E96" s="357"/>
      <c r="F96" s="357"/>
      <c r="G96" s="364"/>
      <c r="H96" s="358"/>
      <c r="I96" s="358"/>
    </row>
    <row r="97" spans="3:9" x14ac:dyDescent="0.25">
      <c r="C97" s="357"/>
      <c r="D97" s="357"/>
      <c r="E97" s="357"/>
      <c r="F97" s="357"/>
      <c r="G97" s="364"/>
      <c r="H97" s="358"/>
      <c r="I97" s="358"/>
    </row>
    <row r="98" spans="3:9" x14ac:dyDescent="0.25">
      <c r="C98" s="357"/>
      <c r="D98" s="357"/>
      <c r="E98" s="357"/>
      <c r="F98" s="357"/>
      <c r="G98" s="364"/>
      <c r="H98" s="358"/>
      <c r="I98" s="358"/>
    </row>
    <row r="99" spans="3:9" x14ac:dyDescent="0.25">
      <c r="C99" s="357"/>
      <c r="D99" s="357"/>
      <c r="E99" s="357"/>
      <c r="F99" s="357"/>
      <c r="G99" s="364"/>
      <c r="H99" s="358"/>
      <c r="I99" s="358"/>
    </row>
    <row r="100" spans="3:9" x14ac:dyDescent="0.25">
      <c r="C100" s="357"/>
      <c r="D100" s="357"/>
      <c r="E100" s="357"/>
      <c r="F100" s="357"/>
      <c r="G100" s="364"/>
      <c r="H100" s="358"/>
      <c r="I100" s="358"/>
    </row>
    <row r="101" spans="3:9" x14ac:dyDescent="0.25">
      <c r="C101" s="357"/>
      <c r="D101" s="357"/>
      <c r="E101" s="357"/>
      <c r="F101" s="357"/>
      <c r="G101" s="364"/>
      <c r="H101" s="358"/>
      <c r="I101" s="358"/>
    </row>
    <row r="102" spans="3:9" x14ac:dyDescent="0.25">
      <c r="C102" s="357"/>
      <c r="D102" s="357"/>
      <c r="E102" s="357"/>
      <c r="F102" s="357"/>
      <c r="G102" s="364"/>
      <c r="H102" s="358"/>
      <c r="I102" s="358"/>
    </row>
    <row r="103" spans="3:9" x14ac:dyDescent="0.25">
      <c r="C103" s="357"/>
      <c r="D103" s="357"/>
      <c r="E103" s="357"/>
      <c r="F103" s="357"/>
      <c r="G103" s="364"/>
      <c r="H103" s="358"/>
      <c r="I103" s="358"/>
    </row>
    <row r="104" spans="3:9" x14ac:dyDescent="0.25">
      <c r="C104" s="357"/>
      <c r="D104" s="357"/>
      <c r="E104" s="357"/>
      <c r="F104" s="357"/>
      <c r="G104" s="364"/>
      <c r="H104" s="358"/>
      <c r="I104" s="358"/>
    </row>
    <row r="105" spans="3:9" x14ac:dyDescent="0.25">
      <c r="C105" s="357"/>
      <c r="D105" s="357"/>
      <c r="E105" s="357"/>
      <c r="F105" s="357"/>
      <c r="G105" s="364"/>
      <c r="H105" s="358"/>
      <c r="I105" s="358"/>
    </row>
    <row r="106" spans="3:9" x14ac:dyDescent="0.25">
      <c r="C106" s="357"/>
      <c r="D106" s="357"/>
      <c r="E106" s="357"/>
      <c r="F106" s="357"/>
      <c r="G106" s="364"/>
      <c r="H106" s="358"/>
      <c r="I106" s="358"/>
    </row>
    <row r="107" spans="3:9" x14ac:dyDescent="0.25">
      <c r="C107" s="357"/>
      <c r="D107" s="357"/>
      <c r="E107" s="357"/>
      <c r="F107" s="357"/>
      <c r="G107" s="364"/>
      <c r="H107" s="358"/>
      <c r="I107" s="358"/>
    </row>
    <row r="108" spans="3:9" x14ac:dyDescent="0.25">
      <c r="C108" s="357"/>
      <c r="D108" s="357"/>
      <c r="E108" s="357"/>
      <c r="F108" s="357"/>
      <c r="G108" s="364"/>
      <c r="H108" s="358"/>
      <c r="I108" s="358"/>
    </row>
    <row r="109" spans="3:9" x14ac:dyDescent="0.25">
      <c r="C109" s="357"/>
      <c r="D109" s="357"/>
      <c r="E109" s="357"/>
      <c r="F109" s="357"/>
      <c r="G109" s="364"/>
      <c r="H109" s="358"/>
      <c r="I109" s="358"/>
    </row>
    <row r="110" spans="3:9" x14ac:dyDescent="0.25">
      <c r="C110" s="357"/>
      <c r="D110" s="357"/>
      <c r="E110" s="357"/>
      <c r="F110" s="357"/>
      <c r="G110" s="364"/>
      <c r="H110" s="358"/>
      <c r="I110" s="358"/>
    </row>
    <row r="111" spans="3:9" x14ac:dyDescent="0.25">
      <c r="C111" s="357"/>
      <c r="D111" s="357"/>
      <c r="E111" s="357"/>
      <c r="F111" s="357"/>
      <c r="G111" s="364"/>
      <c r="H111" s="358"/>
      <c r="I111" s="358"/>
    </row>
    <row r="112" spans="3:9" x14ac:dyDescent="0.25">
      <c r="C112" s="357"/>
      <c r="D112" s="357"/>
      <c r="E112" s="357"/>
      <c r="F112" s="357"/>
      <c r="G112" s="364"/>
      <c r="H112" s="358"/>
      <c r="I112" s="358"/>
    </row>
    <row r="113" spans="3:9" x14ac:dyDescent="0.25">
      <c r="C113" s="357"/>
      <c r="D113" s="357"/>
      <c r="E113" s="357"/>
      <c r="F113" s="357"/>
      <c r="G113" s="364"/>
      <c r="H113" s="358"/>
      <c r="I113" s="358"/>
    </row>
    <row r="114" spans="3:9" x14ac:dyDescent="0.25">
      <c r="C114" s="357"/>
      <c r="D114" s="357"/>
      <c r="E114" s="357"/>
      <c r="F114" s="357"/>
      <c r="G114" s="364"/>
      <c r="H114" s="358"/>
      <c r="I114" s="358"/>
    </row>
    <row r="115" spans="3:9" x14ac:dyDescent="0.25">
      <c r="C115" s="357"/>
      <c r="D115" s="357"/>
      <c r="E115" s="357"/>
      <c r="F115" s="357"/>
      <c r="G115" s="364"/>
      <c r="H115" s="358"/>
      <c r="I115" s="358"/>
    </row>
    <row r="116" spans="3:9" x14ac:dyDescent="0.25">
      <c r="C116" s="357"/>
      <c r="D116" s="357"/>
      <c r="E116" s="357"/>
      <c r="F116" s="357"/>
      <c r="G116" s="364"/>
      <c r="H116" s="358"/>
      <c r="I116" s="358"/>
    </row>
    <row r="117" spans="3:9" x14ac:dyDescent="0.25">
      <c r="C117" s="357"/>
      <c r="D117" s="357"/>
      <c r="E117" s="357"/>
      <c r="F117" s="357"/>
      <c r="G117" s="364"/>
      <c r="H117" s="358"/>
      <c r="I117" s="358"/>
    </row>
    <row r="118" spans="3:9" x14ac:dyDescent="0.25">
      <c r="C118" s="357"/>
      <c r="D118" s="357"/>
      <c r="E118" s="357"/>
      <c r="F118" s="357"/>
      <c r="G118" s="364"/>
      <c r="H118" s="358"/>
      <c r="I118" s="358"/>
    </row>
    <row r="119" spans="3:9" x14ac:dyDescent="0.25">
      <c r="C119" s="357"/>
      <c r="D119" s="357"/>
      <c r="E119" s="357"/>
      <c r="F119" s="357"/>
      <c r="G119" s="364"/>
      <c r="H119" s="358"/>
      <c r="I119" s="358"/>
    </row>
    <row r="120" spans="3:9" x14ac:dyDescent="0.25">
      <c r="C120" s="357"/>
      <c r="D120" s="357"/>
      <c r="E120" s="357"/>
      <c r="F120" s="357"/>
      <c r="G120" s="364"/>
      <c r="H120" s="358"/>
      <c r="I120" s="358"/>
    </row>
    <row r="121" spans="3:9" x14ac:dyDescent="0.25">
      <c r="C121" s="357"/>
      <c r="D121" s="357"/>
      <c r="E121" s="357"/>
      <c r="F121" s="357"/>
      <c r="G121" s="364"/>
      <c r="H121" s="358"/>
      <c r="I121" s="358"/>
    </row>
    <row r="122" spans="3:9" x14ac:dyDescent="0.25">
      <c r="C122" s="357"/>
      <c r="D122" s="357"/>
      <c r="E122" s="357"/>
      <c r="F122" s="357"/>
      <c r="G122" s="364"/>
      <c r="H122" s="358"/>
      <c r="I122" s="358"/>
    </row>
    <row r="123" spans="3:9" x14ac:dyDescent="0.25">
      <c r="C123" s="357"/>
      <c r="D123" s="357"/>
      <c r="E123" s="357"/>
      <c r="F123" s="357"/>
      <c r="G123" s="364"/>
      <c r="H123" s="358"/>
      <c r="I123" s="358"/>
    </row>
    <row r="124" spans="3:9" x14ac:dyDescent="0.25">
      <c r="C124" s="357"/>
      <c r="D124" s="357"/>
      <c r="E124" s="357"/>
      <c r="F124" s="357"/>
      <c r="G124" s="364"/>
      <c r="H124" s="358"/>
      <c r="I124" s="358"/>
    </row>
    <row r="125" spans="3:9" x14ac:dyDescent="0.25">
      <c r="C125" s="357"/>
      <c r="D125" s="357"/>
      <c r="E125" s="357"/>
      <c r="F125" s="357"/>
      <c r="G125" s="364"/>
      <c r="H125" s="358"/>
      <c r="I125" s="358"/>
    </row>
    <row r="126" spans="3:9" x14ac:dyDescent="0.25">
      <c r="C126" s="357"/>
      <c r="D126" s="357"/>
      <c r="E126" s="357"/>
      <c r="F126" s="357"/>
      <c r="G126" s="364"/>
      <c r="H126" s="358"/>
      <c r="I126" s="358"/>
    </row>
    <row r="127" spans="3:9" x14ac:dyDescent="0.25">
      <c r="C127" s="357"/>
      <c r="D127" s="357"/>
      <c r="E127" s="357"/>
      <c r="F127" s="357"/>
      <c r="G127" s="364"/>
      <c r="H127" s="358"/>
      <c r="I127" s="358"/>
    </row>
    <row r="128" spans="3:9" x14ac:dyDescent="0.25">
      <c r="C128" s="357"/>
      <c r="D128" s="357"/>
      <c r="E128" s="357"/>
      <c r="F128" s="357"/>
      <c r="G128" s="364"/>
      <c r="H128" s="358"/>
      <c r="I128" s="358"/>
    </row>
    <row r="129" spans="3:9" x14ac:dyDescent="0.25">
      <c r="C129" s="357"/>
      <c r="D129" s="357"/>
      <c r="E129" s="357"/>
      <c r="F129" s="357"/>
      <c r="G129" s="364"/>
      <c r="H129" s="358"/>
      <c r="I129" s="358"/>
    </row>
    <row r="130" spans="3:9" x14ac:dyDescent="0.25">
      <c r="C130" s="357"/>
      <c r="D130" s="357"/>
      <c r="E130" s="357"/>
      <c r="F130" s="357"/>
      <c r="G130" s="364"/>
      <c r="H130" s="358"/>
      <c r="I130" s="358"/>
    </row>
    <row r="131" spans="3:9" x14ac:dyDescent="0.25">
      <c r="C131" s="357"/>
      <c r="D131" s="357"/>
      <c r="E131" s="357"/>
      <c r="F131" s="357"/>
      <c r="G131" s="364"/>
      <c r="H131" s="358"/>
      <c r="I131" s="358"/>
    </row>
    <row r="132" spans="3:9" x14ac:dyDescent="0.25">
      <c r="C132" s="357"/>
      <c r="D132" s="357"/>
      <c r="E132" s="357"/>
      <c r="F132" s="357"/>
      <c r="G132" s="364"/>
      <c r="H132" s="358"/>
      <c r="I132" s="358"/>
    </row>
    <row r="133" spans="3:9" x14ac:dyDescent="0.25">
      <c r="C133" s="357"/>
      <c r="D133" s="357"/>
      <c r="E133" s="357"/>
      <c r="F133" s="357"/>
      <c r="G133" s="364"/>
      <c r="H133" s="358"/>
      <c r="I133" s="358"/>
    </row>
    <row r="134" spans="3:9" x14ac:dyDescent="0.25">
      <c r="C134" s="357"/>
      <c r="D134" s="357"/>
      <c r="E134" s="357"/>
      <c r="F134" s="357"/>
      <c r="G134" s="364"/>
      <c r="H134" s="358"/>
      <c r="I134" s="358"/>
    </row>
    <row r="135" spans="3:9" x14ac:dyDescent="0.25">
      <c r="C135" s="357"/>
      <c r="D135" s="357"/>
      <c r="E135" s="357"/>
      <c r="F135" s="357"/>
      <c r="G135" s="364"/>
      <c r="H135" s="358"/>
      <c r="I135" s="358"/>
    </row>
    <row r="136" spans="3:9" x14ac:dyDescent="0.25">
      <c r="C136" s="357"/>
      <c r="D136" s="357"/>
      <c r="E136" s="357"/>
      <c r="F136" s="357"/>
      <c r="G136" s="364"/>
      <c r="H136" s="358"/>
      <c r="I136" s="358"/>
    </row>
    <row r="137" spans="3:9" x14ac:dyDescent="0.25">
      <c r="C137" s="357"/>
      <c r="D137" s="357"/>
      <c r="E137" s="357"/>
      <c r="F137" s="357"/>
      <c r="G137" s="364"/>
      <c r="H137" s="358"/>
      <c r="I137" s="358"/>
    </row>
    <row r="138" spans="3:9" x14ac:dyDescent="0.25">
      <c r="C138" s="357"/>
      <c r="D138" s="357"/>
      <c r="E138" s="357"/>
      <c r="F138" s="357"/>
      <c r="G138" s="364"/>
      <c r="H138" s="358"/>
      <c r="I138" s="358"/>
    </row>
    <row r="139" spans="3:9" x14ac:dyDescent="0.25">
      <c r="C139" s="357"/>
      <c r="D139" s="357"/>
      <c r="E139" s="357"/>
      <c r="F139" s="357"/>
      <c r="G139" s="364"/>
      <c r="H139" s="358"/>
      <c r="I139" s="358"/>
    </row>
    <row r="140" spans="3:9" x14ac:dyDescent="0.25">
      <c r="C140" s="357"/>
      <c r="D140" s="357"/>
      <c r="E140" s="357"/>
      <c r="F140" s="357"/>
      <c r="G140" s="364"/>
      <c r="H140" s="358"/>
      <c r="I140" s="358"/>
    </row>
    <row r="141" spans="3:9" x14ac:dyDescent="0.25">
      <c r="C141" s="357"/>
      <c r="D141" s="357"/>
      <c r="E141" s="357"/>
      <c r="F141" s="357"/>
      <c r="G141" s="364"/>
      <c r="H141" s="358"/>
      <c r="I141" s="358"/>
    </row>
    <row r="142" spans="3:9" x14ac:dyDescent="0.25">
      <c r="C142" s="357"/>
      <c r="D142" s="357"/>
      <c r="E142" s="357"/>
      <c r="F142" s="357"/>
      <c r="G142" s="364"/>
      <c r="H142" s="358"/>
      <c r="I142" s="358"/>
    </row>
    <row r="143" spans="3:9" x14ac:dyDescent="0.25">
      <c r="C143" s="357"/>
      <c r="D143" s="357"/>
      <c r="E143" s="357"/>
      <c r="F143" s="357"/>
      <c r="G143" s="364"/>
      <c r="H143" s="358"/>
      <c r="I143" s="358"/>
    </row>
    <row r="144" spans="3:9" x14ac:dyDescent="0.25">
      <c r="C144" s="357"/>
      <c r="D144" s="357"/>
      <c r="E144" s="357"/>
      <c r="F144" s="357"/>
      <c r="G144" s="364"/>
      <c r="H144" s="358"/>
      <c r="I144" s="358"/>
    </row>
    <row r="145" spans="3:9" x14ac:dyDescent="0.25">
      <c r="C145" s="357"/>
      <c r="D145" s="357"/>
      <c r="E145" s="357"/>
      <c r="F145" s="357"/>
      <c r="G145" s="364"/>
      <c r="H145" s="358"/>
      <c r="I145" s="358"/>
    </row>
    <row r="146" spans="3:9" x14ac:dyDescent="0.25">
      <c r="C146" s="357"/>
      <c r="D146" s="357"/>
      <c r="E146" s="357"/>
      <c r="F146" s="357"/>
      <c r="G146" s="364"/>
      <c r="H146" s="358"/>
      <c r="I146" s="358"/>
    </row>
    <row r="147" spans="3:9" x14ac:dyDescent="0.25">
      <c r="C147" s="357"/>
      <c r="D147" s="357"/>
      <c r="E147" s="357"/>
      <c r="F147" s="357"/>
      <c r="G147" s="364"/>
      <c r="H147" s="358"/>
      <c r="I147" s="358"/>
    </row>
    <row r="148" spans="3:9" x14ac:dyDescent="0.25">
      <c r="C148" s="357"/>
      <c r="D148" s="357"/>
      <c r="E148" s="357"/>
      <c r="F148" s="357"/>
      <c r="G148" s="364"/>
      <c r="H148" s="358"/>
      <c r="I148" s="358"/>
    </row>
    <row r="149" spans="3:9" x14ac:dyDescent="0.25">
      <c r="C149" s="357"/>
      <c r="D149" s="357"/>
      <c r="E149" s="357"/>
      <c r="F149" s="357"/>
      <c r="G149" s="364"/>
      <c r="H149" s="358"/>
      <c r="I149" s="358"/>
    </row>
    <row r="150" spans="3:9" x14ac:dyDescent="0.25">
      <c r="C150" s="357"/>
      <c r="D150" s="357"/>
      <c r="E150" s="357"/>
      <c r="F150" s="357"/>
      <c r="G150" s="364"/>
      <c r="H150" s="358"/>
      <c r="I150" s="358"/>
    </row>
    <row r="151" spans="3:9" x14ac:dyDescent="0.25">
      <c r="C151" s="357"/>
      <c r="D151" s="357"/>
      <c r="E151" s="357"/>
      <c r="F151" s="357"/>
      <c r="G151" s="364"/>
      <c r="H151" s="358"/>
      <c r="I151" s="358"/>
    </row>
    <row r="152" spans="3:9" x14ac:dyDescent="0.25">
      <c r="C152" s="357"/>
      <c r="D152" s="357"/>
      <c r="E152" s="357"/>
      <c r="F152" s="357"/>
      <c r="G152" s="364"/>
      <c r="H152" s="358"/>
      <c r="I152" s="358"/>
    </row>
    <row r="153" spans="3:9" x14ac:dyDescent="0.25">
      <c r="C153" s="357"/>
      <c r="D153" s="357"/>
      <c r="E153" s="357"/>
      <c r="F153" s="357"/>
      <c r="G153" s="364"/>
      <c r="H153" s="358"/>
      <c r="I153" s="358"/>
    </row>
    <row r="154" spans="3:9" x14ac:dyDescent="0.25">
      <c r="C154" s="357"/>
      <c r="D154" s="357"/>
      <c r="E154" s="357"/>
      <c r="F154" s="357"/>
      <c r="G154" s="364"/>
      <c r="H154" s="358"/>
      <c r="I154" s="358"/>
    </row>
    <row r="155" spans="3:9" x14ac:dyDescent="0.25">
      <c r="C155" s="357"/>
      <c r="D155" s="357"/>
      <c r="E155" s="357"/>
      <c r="F155" s="357"/>
      <c r="G155" s="364"/>
      <c r="H155" s="358"/>
      <c r="I155" s="358"/>
    </row>
    <row r="156" spans="3:9" x14ac:dyDescent="0.25">
      <c r="C156" s="357"/>
      <c r="D156" s="357"/>
      <c r="E156" s="357"/>
      <c r="F156" s="357"/>
      <c r="G156" s="364"/>
      <c r="H156" s="358"/>
      <c r="I156" s="358"/>
    </row>
    <row r="157" spans="3:9" x14ac:dyDescent="0.25">
      <c r="C157" s="357"/>
      <c r="D157" s="357"/>
      <c r="E157" s="357"/>
      <c r="F157" s="357"/>
      <c r="G157" s="364"/>
      <c r="H157" s="358"/>
      <c r="I157" s="358"/>
    </row>
    <row r="158" spans="3:9" x14ac:dyDescent="0.25">
      <c r="C158" s="357"/>
      <c r="D158" s="357"/>
      <c r="E158" s="357"/>
      <c r="F158" s="357"/>
      <c r="G158" s="364"/>
      <c r="H158" s="358"/>
      <c r="I158" s="358"/>
    </row>
    <row r="159" spans="3:9" x14ac:dyDescent="0.25">
      <c r="C159" s="357"/>
      <c r="D159" s="357"/>
      <c r="E159" s="357"/>
      <c r="F159" s="357"/>
      <c r="G159" s="364"/>
      <c r="H159" s="358"/>
      <c r="I159" s="358"/>
    </row>
    <row r="160" spans="3:9" x14ac:dyDescent="0.25">
      <c r="C160" s="357"/>
      <c r="D160" s="357"/>
      <c r="E160" s="357"/>
      <c r="F160" s="357"/>
      <c r="G160" s="364"/>
      <c r="H160" s="358"/>
      <c r="I160" s="358"/>
    </row>
    <row r="161" spans="3:9" x14ac:dyDescent="0.25">
      <c r="C161" s="357"/>
      <c r="D161" s="357"/>
      <c r="E161" s="357"/>
      <c r="F161" s="357"/>
      <c r="G161" s="364"/>
      <c r="H161" s="358"/>
      <c r="I161" s="358"/>
    </row>
    <row r="162" spans="3:9" x14ac:dyDescent="0.25">
      <c r="C162" s="357"/>
      <c r="D162" s="357"/>
      <c r="E162" s="357"/>
      <c r="F162" s="357"/>
      <c r="G162" s="364"/>
      <c r="H162" s="358"/>
      <c r="I162" s="358"/>
    </row>
    <row r="163" spans="3:9" x14ac:dyDescent="0.25">
      <c r="C163" s="357"/>
      <c r="D163" s="357"/>
      <c r="E163" s="357"/>
      <c r="F163" s="357"/>
      <c r="G163" s="364"/>
      <c r="H163" s="358"/>
      <c r="I163" s="358"/>
    </row>
    <row r="164" spans="3:9" x14ac:dyDescent="0.25">
      <c r="C164" s="357"/>
      <c r="D164" s="357"/>
      <c r="E164" s="357"/>
      <c r="F164" s="357"/>
      <c r="G164" s="364"/>
      <c r="H164" s="358"/>
      <c r="I164" s="358"/>
    </row>
    <row r="165" spans="3:9" x14ac:dyDescent="0.25">
      <c r="C165" s="357"/>
      <c r="D165" s="357"/>
      <c r="E165" s="357"/>
      <c r="F165" s="357"/>
      <c r="G165" s="364"/>
      <c r="H165" s="358"/>
      <c r="I165" s="358"/>
    </row>
    <row r="166" spans="3:9" x14ac:dyDescent="0.25">
      <c r="C166" s="357"/>
      <c r="D166" s="357"/>
      <c r="E166" s="357"/>
      <c r="F166" s="357"/>
      <c r="G166" s="364"/>
      <c r="H166" s="358"/>
      <c r="I166" s="358"/>
    </row>
    <row r="167" spans="3:9" x14ac:dyDescent="0.25">
      <c r="C167" s="357"/>
      <c r="D167" s="357"/>
      <c r="E167" s="357"/>
      <c r="F167" s="357"/>
      <c r="G167" s="364"/>
      <c r="H167" s="358"/>
      <c r="I167" s="358"/>
    </row>
    <row r="168" spans="3:9" x14ac:dyDescent="0.25">
      <c r="C168" s="357"/>
      <c r="D168" s="357"/>
      <c r="E168" s="357"/>
      <c r="F168" s="357"/>
      <c r="G168" s="364"/>
      <c r="H168" s="358"/>
      <c r="I168" s="358"/>
    </row>
    <row r="169" spans="3:9" x14ac:dyDescent="0.25">
      <c r="C169" s="357"/>
      <c r="D169" s="357"/>
      <c r="E169" s="357"/>
      <c r="F169" s="357"/>
      <c r="G169" s="364"/>
      <c r="H169" s="358"/>
      <c r="I169" s="358"/>
    </row>
    <row r="170" spans="3:9" x14ac:dyDescent="0.25">
      <c r="C170" s="357"/>
      <c r="D170" s="357"/>
      <c r="E170" s="357"/>
      <c r="F170" s="357"/>
      <c r="G170" s="364"/>
      <c r="H170" s="358"/>
      <c r="I170" s="358"/>
    </row>
    <row r="171" spans="3:9" x14ac:dyDescent="0.25">
      <c r="C171" s="357"/>
      <c r="D171" s="357"/>
      <c r="E171" s="357"/>
      <c r="F171" s="357"/>
      <c r="G171" s="364"/>
      <c r="H171" s="358"/>
      <c r="I171" s="358"/>
    </row>
    <row r="172" spans="3:9" x14ac:dyDescent="0.25">
      <c r="C172" s="357"/>
      <c r="D172" s="357"/>
      <c r="E172" s="357"/>
      <c r="F172" s="357"/>
      <c r="G172" s="364"/>
      <c r="H172" s="358"/>
      <c r="I172" s="358"/>
    </row>
    <row r="173" spans="3:9" x14ac:dyDescent="0.25">
      <c r="C173" s="357"/>
      <c r="D173" s="357"/>
      <c r="E173" s="357"/>
      <c r="F173" s="357"/>
      <c r="G173" s="364"/>
      <c r="H173" s="358"/>
      <c r="I173" s="358"/>
    </row>
    <row r="174" spans="3:9" x14ac:dyDescent="0.25">
      <c r="C174" s="357"/>
      <c r="D174" s="357"/>
      <c r="E174" s="357"/>
      <c r="F174" s="357"/>
      <c r="G174" s="364"/>
      <c r="H174" s="358"/>
      <c r="I174" s="358"/>
    </row>
    <row r="175" spans="3:9" x14ac:dyDescent="0.25">
      <c r="C175" s="357"/>
      <c r="D175" s="357"/>
      <c r="E175" s="357"/>
      <c r="F175" s="357"/>
      <c r="G175" s="364"/>
      <c r="H175" s="358"/>
      <c r="I175" s="358"/>
    </row>
    <row r="176" spans="3:9" x14ac:dyDescent="0.25">
      <c r="C176" s="357"/>
      <c r="D176" s="357"/>
      <c r="E176" s="357"/>
      <c r="F176" s="357"/>
      <c r="G176" s="364"/>
      <c r="H176" s="358"/>
      <c r="I176" s="358"/>
    </row>
    <row r="177" spans="3:9" x14ac:dyDescent="0.25">
      <c r="C177" s="357"/>
      <c r="D177" s="357"/>
      <c r="E177" s="357"/>
      <c r="F177" s="357"/>
      <c r="G177" s="364"/>
      <c r="H177" s="358"/>
      <c r="I177" s="358"/>
    </row>
    <row r="178" spans="3:9" x14ac:dyDescent="0.25">
      <c r="C178" s="357"/>
      <c r="D178" s="357"/>
      <c r="E178" s="357"/>
      <c r="F178" s="357"/>
      <c r="G178" s="364"/>
      <c r="H178" s="358"/>
      <c r="I178" s="358"/>
    </row>
    <row r="179" spans="3:9" x14ac:dyDescent="0.25">
      <c r="C179" s="357"/>
      <c r="D179" s="357"/>
      <c r="E179" s="357"/>
      <c r="F179" s="357"/>
      <c r="G179" s="364"/>
      <c r="H179" s="358"/>
      <c r="I179" s="358"/>
    </row>
    <row r="180" spans="3:9" x14ac:dyDescent="0.25">
      <c r="C180" s="357"/>
      <c r="D180" s="357"/>
      <c r="E180" s="357"/>
      <c r="F180" s="357"/>
      <c r="G180" s="364"/>
      <c r="H180" s="358"/>
      <c r="I180" s="358"/>
    </row>
    <row r="181" spans="3:9" x14ac:dyDescent="0.25">
      <c r="C181" s="357"/>
      <c r="D181" s="357"/>
      <c r="E181" s="357"/>
      <c r="F181" s="357"/>
      <c r="G181" s="364"/>
      <c r="H181" s="358"/>
      <c r="I181" s="358"/>
    </row>
    <row r="182" spans="3:9" x14ac:dyDescent="0.25">
      <c r="C182" s="357"/>
      <c r="D182" s="357"/>
      <c r="E182" s="357"/>
      <c r="F182" s="357"/>
      <c r="G182" s="364"/>
      <c r="H182" s="358"/>
      <c r="I182" s="358"/>
    </row>
    <row r="183" spans="3:9" x14ac:dyDescent="0.25">
      <c r="C183" s="357"/>
      <c r="D183" s="357"/>
      <c r="E183" s="357"/>
      <c r="F183" s="357"/>
      <c r="G183" s="364"/>
      <c r="H183" s="358"/>
      <c r="I183" s="358"/>
    </row>
    <row r="184" spans="3:9" x14ac:dyDescent="0.25">
      <c r="C184" s="357"/>
      <c r="D184" s="357"/>
      <c r="E184" s="357"/>
      <c r="F184" s="357"/>
      <c r="G184" s="364"/>
      <c r="H184" s="358"/>
      <c r="I184" s="358"/>
    </row>
    <row r="185" spans="3:9" x14ac:dyDescent="0.25">
      <c r="C185" s="357"/>
      <c r="D185" s="357"/>
      <c r="E185" s="357"/>
      <c r="F185" s="357"/>
      <c r="G185" s="364"/>
      <c r="H185" s="358"/>
      <c r="I185" s="358"/>
    </row>
    <row r="186" spans="3:9" x14ac:dyDescent="0.25">
      <c r="C186" s="357"/>
      <c r="D186" s="357"/>
      <c r="E186" s="357"/>
      <c r="F186" s="357"/>
      <c r="G186" s="364"/>
      <c r="H186" s="358"/>
      <c r="I186" s="358"/>
    </row>
    <row r="187" spans="3:9" x14ac:dyDescent="0.25">
      <c r="C187" s="357"/>
      <c r="D187" s="357"/>
      <c r="E187" s="357"/>
      <c r="F187" s="357"/>
      <c r="G187" s="364"/>
      <c r="H187" s="358"/>
      <c r="I187" s="358"/>
    </row>
    <row r="188" spans="3:9" x14ac:dyDescent="0.25">
      <c r="C188" s="357"/>
      <c r="D188" s="357"/>
      <c r="E188" s="357"/>
      <c r="F188" s="357"/>
      <c r="G188" s="364"/>
      <c r="H188" s="358"/>
      <c r="I188" s="358"/>
    </row>
    <row r="189" spans="3:9" x14ac:dyDescent="0.25">
      <c r="C189" s="357"/>
      <c r="D189" s="357"/>
      <c r="E189" s="357"/>
      <c r="F189" s="357"/>
      <c r="G189" s="364"/>
      <c r="H189" s="358"/>
      <c r="I189" s="358"/>
    </row>
    <row r="190" spans="3:9" x14ac:dyDescent="0.25">
      <c r="C190" s="357"/>
      <c r="D190" s="357"/>
      <c r="E190" s="357"/>
      <c r="F190" s="357"/>
      <c r="G190" s="364"/>
      <c r="H190" s="358"/>
      <c r="I190" s="358"/>
    </row>
    <row r="191" spans="3:9" x14ac:dyDescent="0.25">
      <c r="C191" s="357"/>
      <c r="D191" s="357"/>
      <c r="E191" s="357"/>
      <c r="F191" s="357"/>
      <c r="G191" s="364"/>
      <c r="H191" s="358"/>
      <c r="I191" s="358"/>
    </row>
    <row r="192" spans="3:9" x14ac:dyDescent="0.25">
      <c r="C192" s="357"/>
      <c r="D192" s="357"/>
      <c r="E192" s="357"/>
      <c r="F192" s="357"/>
      <c r="G192" s="364"/>
      <c r="H192" s="358"/>
      <c r="I192" s="358"/>
    </row>
    <row r="193" spans="3:9" x14ac:dyDescent="0.25">
      <c r="C193" s="357"/>
      <c r="D193" s="357"/>
      <c r="E193" s="357"/>
      <c r="F193" s="357"/>
      <c r="G193" s="364"/>
      <c r="H193" s="358"/>
      <c r="I193" s="358"/>
    </row>
    <row r="194" spans="3:9" x14ac:dyDescent="0.25">
      <c r="C194" s="357"/>
      <c r="D194" s="357"/>
      <c r="E194" s="357"/>
      <c r="F194" s="357"/>
      <c r="G194" s="364"/>
      <c r="H194" s="358"/>
      <c r="I194" s="358"/>
    </row>
    <row r="195" spans="3:9" x14ac:dyDescent="0.25">
      <c r="C195" s="357"/>
      <c r="D195" s="357"/>
      <c r="E195" s="357"/>
      <c r="F195" s="357"/>
      <c r="G195" s="364"/>
      <c r="H195" s="358"/>
      <c r="I195" s="358"/>
    </row>
    <row r="196" spans="3:9" x14ac:dyDescent="0.25">
      <c r="C196" s="357"/>
      <c r="D196" s="357"/>
      <c r="E196" s="357"/>
      <c r="F196" s="357"/>
      <c r="G196" s="364"/>
      <c r="H196" s="358"/>
      <c r="I196" s="358"/>
    </row>
    <row r="197" spans="3:9" x14ac:dyDescent="0.25">
      <c r="C197" s="357"/>
      <c r="D197" s="357"/>
      <c r="E197" s="357"/>
      <c r="F197" s="357"/>
      <c r="G197" s="364"/>
      <c r="H197" s="358"/>
      <c r="I197" s="358"/>
    </row>
    <row r="198" spans="3:9" x14ac:dyDescent="0.25">
      <c r="C198" s="357"/>
      <c r="D198" s="357"/>
      <c r="E198" s="357"/>
      <c r="F198" s="357"/>
      <c r="G198" s="364"/>
      <c r="H198" s="358"/>
      <c r="I198" s="358"/>
    </row>
    <row r="199" spans="3:9" x14ac:dyDescent="0.25">
      <c r="C199" s="357"/>
      <c r="D199" s="357"/>
      <c r="E199" s="357"/>
      <c r="F199" s="357"/>
      <c r="G199" s="364"/>
      <c r="H199" s="358"/>
      <c r="I199" s="358"/>
    </row>
    <row r="200" spans="3:9" x14ac:dyDescent="0.25">
      <c r="C200" s="357"/>
      <c r="D200" s="357"/>
      <c r="E200" s="357"/>
      <c r="F200" s="357"/>
      <c r="G200" s="364"/>
      <c r="H200" s="358"/>
      <c r="I200" s="358"/>
    </row>
    <row r="201" spans="3:9" x14ac:dyDescent="0.25">
      <c r="C201" s="357"/>
      <c r="D201" s="357"/>
      <c r="E201" s="357"/>
      <c r="F201" s="357"/>
      <c r="G201" s="364"/>
      <c r="H201" s="358"/>
      <c r="I201" s="358"/>
    </row>
    <row r="202" spans="3:9" x14ac:dyDescent="0.25">
      <c r="C202" s="357"/>
      <c r="D202" s="357"/>
      <c r="E202" s="357"/>
      <c r="F202" s="357"/>
      <c r="G202" s="364"/>
      <c r="H202" s="358"/>
      <c r="I202" s="358"/>
    </row>
    <row r="203" spans="3:9" x14ac:dyDescent="0.25">
      <c r="C203" s="357"/>
      <c r="D203" s="357"/>
      <c r="E203" s="357"/>
      <c r="F203" s="357"/>
      <c r="G203" s="364"/>
      <c r="H203" s="358"/>
      <c r="I203" s="358"/>
    </row>
    <row r="204" spans="3:9" x14ac:dyDescent="0.25">
      <c r="C204" s="357"/>
      <c r="D204" s="357"/>
      <c r="E204" s="357"/>
      <c r="F204" s="357"/>
      <c r="G204" s="364"/>
      <c r="H204" s="358"/>
      <c r="I204" s="358"/>
    </row>
    <row r="205" spans="3:9" x14ac:dyDescent="0.25">
      <c r="C205" s="357"/>
      <c r="D205" s="357"/>
      <c r="E205" s="357"/>
      <c r="F205" s="357"/>
      <c r="G205" s="364"/>
      <c r="H205" s="358"/>
      <c r="I205" s="358"/>
    </row>
    <row r="206" spans="3:9" x14ac:dyDescent="0.25">
      <c r="C206" s="357"/>
      <c r="D206" s="357"/>
      <c r="E206" s="357"/>
      <c r="F206" s="357"/>
      <c r="G206" s="364"/>
      <c r="H206" s="358"/>
      <c r="I206" s="358"/>
    </row>
    <row r="207" spans="3:9" x14ac:dyDescent="0.25">
      <c r="C207" s="357"/>
      <c r="D207" s="357"/>
      <c r="E207" s="357"/>
      <c r="F207" s="357"/>
      <c r="G207" s="364"/>
      <c r="H207" s="358"/>
      <c r="I207" s="358"/>
    </row>
    <row r="208" spans="3:9" x14ac:dyDescent="0.25">
      <c r="C208" s="357"/>
      <c r="D208" s="357"/>
      <c r="E208" s="357"/>
      <c r="F208" s="357"/>
      <c r="G208" s="364"/>
      <c r="H208" s="358"/>
      <c r="I208" s="358"/>
    </row>
    <row r="209" spans="3:9" x14ac:dyDescent="0.25">
      <c r="C209" s="357"/>
      <c r="D209" s="357"/>
      <c r="E209" s="357"/>
      <c r="F209" s="357"/>
      <c r="G209" s="364"/>
      <c r="H209" s="358"/>
      <c r="I209" s="358"/>
    </row>
    <row r="210" spans="3:9" x14ac:dyDescent="0.25">
      <c r="C210" s="357"/>
      <c r="D210" s="357"/>
      <c r="E210" s="357"/>
      <c r="F210" s="357"/>
      <c r="G210" s="364"/>
      <c r="H210" s="358"/>
      <c r="I210" s="358"/>
    </row>
    <row r="211" spans="3:9" x14ac:dyDescent="0.25">
      <c r="C211" s="357"/>
      <c r="D211" s="357"/>
      <c r="E211" s="357"/>
      <c r="F211" s="357"/>
      <c r="G211" s="364"/>
      <c r="H211" s="358"/>
      <c r="I211" s="358"/>
    </row>
    <row r="212" spans="3:9" x14ac:dyDescent="0.25">
      <c r="C212" s="357"/>
      <c r="D212" s="357"/>
      <c r="E212" s="357"/>
      <c r="F212" s="357"/>
      <c r="G212" s="364"/>
      <c r="H212" s="358"/>
      <c r="I212" s="358"/>
    </row>
    <row r="213" spans="3:9" x14ac:dyDescent="0.25">
      <c r="C213" s="357"/>
      <c r="D213" s="357"/>
      <c r="E213" s="357"/>
      <c r="F213" s="357"/>
      <c r="G213" s="364"/>
      <c r="H213" s="358"/>
      <c r="I213" s="358"/>
    </row>
    <row r="214" spans="3:9" x14ac:dyDescent="0.25">
      <c r="C214" s="357"/>
      <c r="D214" s="357"/>
      <c r="E214" s="357"/>
      <c r="F214" s="357"/>
      <c r="G214" s="364"/>
      <c r="H214" s="358"/>
      <c r="I214" s="358"/>
    </row>
    <row r="215" spans="3:9" x14ac:dyDescent="0.25">
      <c r="C215" s="357"/>
      <c r="D215" s="357"/>
      <c r="E215" s="357"/>
      <c r="F215" s="357"/>
      <c r="G215" s="364"/>
      <c r="H215" s="358"/>
      <c r="I215" s="358"/>
    </row>
    <row r="216" spans="3:9" x14ac:dyDescent="0.25">
      <c r="C216" s="357"/>
      <c r="D216" s="357"/>
      <c r="E216" s="357"/>
      <c r="F216" s="357"/>
      <c r="G216" s="364"/>
      <c r="H216" s="358"/>
      <c r="I216" s="358"/>
    </row>
    <row r="217" spans="3:9" x14ac:dyDescent="0.25">
      <c r="C217" s="357"/>
      <c r="D217" s="357"/>
      <c r="E217" s="357"/>
      <c r="F217" s="357"/>
      <c r="G217" s="364"/>
      <c r="H217" s="358"/>
      <c r="I217" s="358"/>
    </row>
    <row r="218" spans="3:9" x14ac:dyDescent="0.25">
      <c r="C218" s="357"/>
      <c r="D218" s="357"/>
      <c r="E218" s="357"/>
      <c r="F218" s="357"/>
      <c r="G218" s="364"/>
      <c r="H218" s="358"/>
      <c r="I218" s="358"/>
    </row>
    <row r="219" spans="3:9" x14ac:dyDescent="0.25">
      <c r="C219" s="357"/>
      <c r="D219" s="357"/>
      <c r="E219" s="357"/>
      <c r="F219" s="357"/>
      <c r="G219" s="364"/>
      <c r="H219" s="358"/>
      <c r="I219" s="358"/>
    </row>
    <row r="220" spans="3:9" x14ac:dyDescent="0.25">
      <c r="C220" s="357"/>
      <c r="D220" s="357"/>
      <c r="E220" s="357"/>
      <c r="F220" s="357"/>
      <c r="G220" s="364"/>
      <c r="H220" s="358"/>
      <c r="I220" s="358"/>
    </row>
    <row r="221" spans="3:9" x14ac:dyDescent="0.25">
      <c r="C221" s="357"/>
      <c r="D221" s="357"/>
      <c r="E221" s="357"/>
      <c r="F221" s="357"/>
      <c r="G221" s="364"/>
      <c r="H221" s="358"/>
      <c r="I221" s="358"/>
    </row>
    <row r="222" spans="3:9" x14ac:dyDescent="0.25">
      <c r="C222" s="357"/>
      <c r="D222" s="357"/>
      <c r="E222" s="357"/>
      <c r="F222" s="357"/>
      <c r="G222" s="364"/>
      <c r="H222" s="358"/>
      <c r="I222" s="358"/>
    </row>
    <row r="223" spans="3:9" x14ac:dyDescent="0.25">
      <c r="C223" s="357"/>
      <c r="D223" s="357"/>
      <c r="E223" s="357"/>
      <c r="F223" s="357"/>
      <c r="G223" s="364"/>
      <c r="H223" s="358"/>
      <c r="I223" s="358"/>
    </row>
    <row r="224" spans="3:9" x14ac:dyDescent="0.25">
      <c r="C224" s="357"/>
      <c r="D224" s="357"/>
      <c r="E224" s="357"/>
      <c r="F224" s="357"/>
      <c r="G224" s="364"/>
      <c r="H224" s="358"/>
      <c r="I224" s="358"/>
    </row>
    <row r="225" spans="3:9" x14ac:dyDescent="0.25">
      <c r="C225" s="357"/>
      <c r="D225" s="357"/>
      <c r="E225" s="357"/>
      <c r="F225" s="357"/>
      <c r="G225" s="364"/>
      <c r="H225" s="358"/>
      <c r="I225" s="358"/>
    </row>
    <row r="226" spans="3:9" x14ac:dyDescent="0.25">
      <c r="C226" s="357"/>
      <c r="D226" s="357"/>
      <c r="E226" s="357"/>
      <c r="F226" s="357"/>
      <c r="G226" s="364"/>
      <c r="H226" s="358"/>
      <c r="I226" s="358"/>
    </row>
    <row r="227" spans="3:9" x14ac:dyDescent="0.25">
      <c r="C227" s="357"/>
      <c r="D227" s="357"/>
      <c r="E227" s="357"/>
      <c r="F227" s="357"/>
      <c r="G227" s="364"/>
      <c r="H227" s="358"/>
      <c r="I227" s="358"/>
    </row>
    <row r="228" spans="3:9" x14ac:dyDescent="0.25">
      <c r="C228" s="357"/>
      <c r="D228" s="357"/>
      <c r="E228" s="357"/>
      <c r="F228" s="357"/>
      <c r="G228" s="364"/>
      <c r="H228" s="358"/>
      <c r="I228" s="358"/>
    </row>
    <row r="229" spans="3:9" x14ac:dyDescent="0.25">
      <c r="C229" s="357"/>
      <c r="D229" s="357"/>
      <c r="E229" s="357"/>
      <c r="F229" s="357"/>
      <c r="G229" s="364"/>
      <c r="H229" s="358"/>
      <c r="I229" s="358"/>
    </row>
    <row r="230" spans="3:9" x14ac:dyDescent="0.25">
      <c r="C230" s="357"/>
      <c r="D230" s="357"/>
      <c r="E230" s="357"/>
      <c r="F230" s="357"/>
      <c r="G230" s="364"/>
      <c r="H230" s="358"/>
      <c r="I230" s="358"/>
    </row>
    <row r="231" spans="3:9" x14ac:dyDescent="0.25">
      <c r="C231" s="357"/>
      <c r="D231" s="357"/>
      <c r="E231" s="357"/>
      <c r="F231" s="357"/>
      <c r="G231" s="364"/>
      <c r="H231" s="358"/>
      <c r="I231" s="358"/>
    </row>
    <row r="232" spans="3:9" x14ac:dyDescent="0.25">
      <c r="C232" s="357"/>
      <c r="D232" s="357"/>
      <c r="E232" s="357"/>
      <c r="F232" s="357"/>
      <c r="G232" s="364"/>
      <c r="H232" s="358"/>
      <c r="I232" s="358"/>
    </row>
    <row r="233" spans="3:9" x14ac:dyDescent="0.25">
      <c r="C233" s="357"/>
      <c r="D233" s="357"/>
      <c r="E233" s="357"/>
      <c r="F233" s="357"/>
      <c r="G233" s="364"/>
      <c r="H233" s="358"/>
      <c r="I233" s="358"/>
    </row>
    <row r="234" spans="3:9" x14ac:dyDescent="0.25">
      <c r="C234" s="357"/>
      <c r="D234" s="357"/>
      <c r="E234" s="357"/>
      <c r="F234" s="357"/>
      <c r="G234" s="364"/>
      <c r="H234" s="358"/>
      <c r="I234" s="358"/>
    </row>
    <row r="235" spans="3:9" x14ac:dyDescent="0.25">
      <c r="C235" s="357"/>
      <c r="D235" s="357"/>
      <c r="E235" s="357"/>
      <c r="F235" s="357"/>
      <c r="G235" s="364"/>
      <c r="H235" s="358"/>
      <c r="I235" s="358"/>
    </row>
    <row r="236" spans="3:9" x14ac:dyDescent="0.25">
      <c r="C236" s="357"/>
      <c r="D236" s="357"/>
      <c r="E236" s="357"/>
      <c r="F236" s="357"/>
      <c r="G236" s="364"/>
      <c r="H236" s="358"/>
      <c r="I236" s="358"/>
    </row>
    <row r="237" spans="3:9" x14ac:dyDescent="0.25">
      <c r="C237" s="357"/>
      <c r="D237" s="357"/>
      <c r="E237" s="357"/>
      <c r="F237" s="357"/>
      <c r="G237" s="364"/>
      <c r="H237" s="358"/>
      <c r="I237" s="358"/>
    </row>
    <row r="238" spans="3:9" x14ac:dyDescent="0.25">
      <c r="C238" s="357"/>
      <c r="D238" s="357"/>
      <c r="E238" s="357"/>
      <c r="F238" s="357"/>
      <c r="G238" s="364"/>
      <c r="H238" s="358"/>
      <c r="I238" s="358"/>
    </row>
    <row r="239" spans="3:9" x14ac:dyDescent="0.25">
      <c r="C239" s="357"/>
      <c r="D239" s="357"/>
      <c r="E239" s="357"/>
      <c r="F239" s="357"/>
      <c r="G239" s="364"/>
      <c r="H239" s="358"/>
      <c r="I239" s="358"/>
    </row>
    <row r="240" spans="3:9" x14ac:dyDescent="0.25">
      <c r="C240" s="357"/>
      <c r="D240" s="357"/>
      <c r="E240" s="357"/>
      <c r="F240" s="357"/>
      <c r="G240" s="364"/>
      <c r="H240" s="358"/>
      <c r="I240" s="358"/>
    </row>
    <row r="241" spans="3:9" x14ac:dyDescent="0.25">
      <c r="C241" s="357"/>
      <c r="D241" s="357"/>
      <c r="E241" s="357"/>
      <c r="F241" s="357"/>
      <c r="G241" s="364"/>
      <c r="H241" s="358"/>
      <c r="I241" s="358"/>
    </row>
    <row r="242" spans="3:9" x14ac:dyDescent="0.25">
      <c r="C242" s="357"/>
      <c r="D242" s="357"/>
      <c r="E242" s="357"/>
      <c r="F242" s="357"/>
      <c r="G242" s="364"/>
      <c r="H242" s="358"/>
      <c r="I242" s="358"/>
    </row>
    <row r="243" spans="3:9" x14ac:dyDescent="0.25">
      <c r="C243" s="357"/>
      <c r="D243" s="357"/>
      <c r="E243" s="357"/>
      <c r="F243" s="357"/>
      <c r="G243" s="364"/>
      <c r="H243" s="358"/>
      <c r="I243" s="358"/>
    </row>
    <row r="244" spans="3:9" x14ac:dyDescent="0.25">
      <c r="C244" s="357"/>
      <c r="D244" s="357"/>
      <c r="E244" s="357"/>
      <c r="F244" s="357"/>
      <c r="G244" s="364"/>
      <c r="H244" s="358"/>
      <c r="I244" s="358"/>
    </row>
    <row r="245" spans="3:9" x14ac:dyDescent="0.25">
      <c r="C245" s="357"/>
      <c r="D245" s="357"/>
      <c r="E245" s="357"/>
      <c r="F245" s="357"/>
      <c r="G245" s="364"/>
      <c r="H245" s="358"/>
      <c r="I245" s="358"/>
    </row>
    <row r="246" spans="3:9" x14ac:dyDescent="0.25">
      <c r="C246" s="357"/>
      <c r="D246" s="357"/>
      <c r="E246" s="357"/>
      <c r="F246" s="357"/>
      <c r="G246" s="364"/>
      <c r="H246" s="358"/>
      <c r="I246" s="358"/>
    </row>
    <row r="247" spans="3:9" x14ac:dyDescent="0.25">
      <c r="C247" s="357"/>
      <c r="D247" s="357"/>
      <c r="E247" s="357"/>
      <c r="F247" s="357"/>
      <c r="G247" s="364"/>
      <c r="H247" s="358"/>
      <c r="I247" s="358"/>
    </row>
    <row r="248" spans="3:9" x14ac:dyDescent="0.25">
      <c r="C248" s="357"/>
      <c r="D248" s="357"/>
      <c r="E248" s="357"/>
      <c r="F248" s="357"/>
      <c r="G248" s="364"/>
      <c r="H248" s="358"/>
      <c r="I248" s="358"/>
    </row>
    <row r="249" spans="3:9" x14ac:dyDescent="0.25">
      <c r="C249" s="357"/>
      <c r="D249" s="357"/>
      <c r="E249" s="357"/>
      <c r="F249" s="357"/>
      <c r="G249" s="364"/>
      <c r="H249" s="358"/>
      <c r="I249" s="358"/>
    </row>
    <row r="250" spans="3:9" x14ac:dyDescent="0.25">
      <c r="C250" s="357"/>
      <c r="D250" s="357"/>
      <c r="E250" s="357"/>
      <c r="F250" s="357"/>
      <c r="G250" s="364"/>
      <c r="H250" s="358"/>
      <c r="I250" s="358"/>
    </row>
    <row r="251" spans="3:9" x14ac:dyDescent="0.25">
      <c r="C251" s="357"/>
      <c r="D251" s="357"/>
      <c r="E251" s="357"/>
      <c r="F251" s="357"/>
      <c r="G251" s="364"/>
      <c r="H251" s="358"/>
      <c r="I251" s="358"/>
    </row>
    <row r="252" spans="3:9" x14ac:dyDescent="0.25">
      <c r="C252" s="357"/>
      <c r="D252" s="357"/>
      <c r="E252" s="357"/>
      <c r="F252" s="357"/>
      <c r="G252" s="364"/>
      <c r="H252" s="358"/>
      <c r="I252" s="358"/>
    </row>
    <row r="253" spans="3:9" x14ac:dyDescent="0.25">
      <c r="C253" s="357"/>
      <c r="D253" s="357"/>
      <c r="E253" s="357"/>
      <c r="F253" s="357"/>
      <c r="G253" s="364"/>
      <c r="H253" s="358"/>
      <c r="I253" s="358"/>
    </row>
    <row r="254" spans="3:9" x14ac:dyDescent="0.25">
      <c r="C254" s="357"/>
      <c r="D254" s="357"/>
      <c r="E254" s="357"/>
      <c r="F254" s="357"/>
      <c r="G254" s="364"/>
      <c r="H254" s="358"/>
      <c r="I254" s="358"/>
    </row>
    <row r="255" spans="3:9" x14ac:dyDescent="0.25">
      <c r="C255" s="357"/>
      <c r="D255" s="357"/>
      <c r="E255" s="357"/>
      <c r="F255" s="357"/>
      <c r="G255" s="364"/>
      <c r="H255" s="358"/>
      <c r="I255" s="358"/>
    </row>
    <row r="256" spans="3:9" x14ac:dyDescent="0.25">
      <c r="C256" s="357"/>
      <c r="D256" s="357"/>
      <c r="E256" s="357"/>
      <c r="F256" s="357"/>
      <c r="G256" s="364"/>
      <c r="H256" s="358"/>
      <c r="I256" s="358"/>
    </row>
    <row r="257" spans="3:9" x14ac:dyDescent="0.25">
      <c r="C257" s="357"/>
      <c r="D257" s="357"/>
      <c r="E257" s="357"/>
      <c r="F257" s="357"/>
      <c r="G257" s="364"/>
      <c r="H257" s="358"/>
      <c r="I257" s="358"/>
    </row>
    <row r="258" spans="3:9" x14ac:dyDescent="0.25">
      <c r="C258" s="357"/>
      <c r="D258" s="357"/>
      <c r="E258" s="357"/>
      <c r="F258" s="357"/>
      <c r="G258" s="364"/>
      <c r="H258" s="358"/>
      <c r="I258" s="358"/>
    </row>
    <row r="259" spans="3:9" x14ac:dyDescent="0.25">
      <c r="C259" s="357"/>
      <c r="D259" s="357"/>
      <c r="E259" s="357"/>
      <c r="F259" s="357"/>
      <c r="G259" s="364"/>
      <c r="H259" s="358"/>
      <c r="I259" s="358"/>
    </row>
    <row r="260" spans="3:9" x14ac:dyDescent="0.25">
      <c r="C260" s="357"/>
      <c r="D260" s="357"/>
      <c r="E260" s="357"/>
      <c r="F260" s="357"/>
      <c r="G260" s="364"/>
      <c r="H260" s="358"/>
      <c r="I260" s="358"/>
    </row>
    <row r="261" spans="3:9" x14ac:dyDescent="0.25">
      <c r="C261" s="357"/>
      <c r="D261" s="357"/>
      <c r="E261" s="357"/>
      <c r="F261" s="357"/>
      <c r="G261" s="364"/>
      <c r="H261" s="358"/>
      <c r="I261" s="358"/>
    </row>
    <row r="262" spans="3:9" x14ac:dyDescent="0.25">
      <c r="C262" s="357"/>
      <c r="D262" s="357"/>
      <c r="E262" s="357"/>
      <c r="F262" s="357"/>
      <c r="G262" s="364"/>
      <c r="H262" s="358"/>
      <c r="I262" s="358"/>
    </row>
    <row r="263" spans="3:9" x14ac:dyDescent="0.25">
      <c r="C263" s="357"/>
      <c r="D263" s="357"/>
      <c r="E263" s="357"/>
      <c r="F263" s="357"/>
      <c r="G263" s="364"/>
      <c r="H263" s="358"/>
      <c r="I263" s="358"/>
    </row>
    <row r="264" spans="3:9" x14ac:dyDescent="0.25">
      <c r="C264" s="357"/>
      <c r="D264" s="357"/>
      <c r="E264" s="357"/>
      <c r="F264" s="357"/>
      <c r="G264" s="364"/>
      <c r="H264" s="358"/>
      <c r="I264" s="358"/>
    </row>
    <row r="265" spans="3:9" x14ac:dyDescent="0.25">
      <c r="C265" s="357"/>
      <c r="D265" s="357"/>
      <c r="E265" s="357"/>
      <c r="F265" s="357"/>
      <c r="G265" s="364"/>
      <c r="H265" s="358"/>
      <c r="I265" s="358"/>
    </row>
    <row r="266" spans="3:9" x14ac:dyDescent="0.25">
      <c r="C266" s="357"/>
      <c r="D266" s="357"/>
      <c r="E266" s="357"/>
      <c r="F266" s="357"/>
      <c r="G266" s="364"/>
      <c r="H266" s="358"/>
      <c r="I266" s="358"/>
    </row>
    <row r="267" spans="3:9" x14ac:dyDescent="0.25">
      <c r="C267" s="357"/>
      <c r="D267" s="357"/>
      <c r="E267" s="357"/>
      <c r="F267" s="357"/>
      <c r="G267" s="364"/>
      <c r="H267" s="358"/>
      <c r="I267" s="358"/>
    </row>
    <row r="268" spans="3:9" x14ac:dyDescent="0.25">
      <c r="C268" s="357"/>
      <c r="D268" s="357"/>
      <c r="E268" s="357"/>
      <c r="F268" s="357"/>
      <c r="G268" s="364"/>
      <c r="H268" s="358"/>
      <c r="I268" s="358"/>
    </row>
    <row r="269" spans="3:9" x14ac:dyDescent="0.25">
      <c r="C269" s="357"/>
      <c r="D269" s="357"/>
      <c r="E269" s="357"/>
      <c r="F269" s="357"/>
      <c r="G269" s="364"/>
      <c r="H269" s="358"/>
      <c r="I269" s="358"/>
    </row>
    <row r="270" spans="3:9" x14ac:dyDescent="0.25">
      <c r="C270" s="357"/>
      <c r="D270" s="357"/>
      <c r="E270" s="357"/>
      <c r="F270" s="357"/>
      <c r="G270" s="364"/>
      <c r="H270" s="358"/>
      <c r="I270" s="358"/>
    </row>
    <row r="271" spans="3:9" x14ac:dyDescent="0.25">
      <c r="C271" s="357"/>
      <c r="D271" s="357"/>
      <c r="E271" s="357"/>
      <c r="F271" s="357"/>
      <c r="G271" s="364"/>
      <c r="H271" s="358"/>
      <c r="I271" s="358"/>
    </row>
    <row r="272" spans="3:9" x14ac:dyDescent="0.25">
      <c r="C272" s="357"/>
      <c r="D272" s="357"/>
      <c r="E272" s="357"/>
      <c r="F272" s="357"/>
      <c r="G272" s="364"/>
      <c r="H272" s="358"/>
      <c r="I272" s="358"/>
    </row>
    <row r="273" spans="3:9" x14ac:dyDescent="0.25">
      <c r="C273" s="357"/>
      <c r="D273" s="357"/>
      <c r="E273" s="357"/>
      <c r="F273" s="357"/>
      <c r="G273" s="364"/>
      <c r="H273" s="358"/>
      <c r="I273" s="358"/>
    </row>
    <row r="274" spans="3:9" x14ac:dyDescent="0.25">
      <c r="C274" s="357"/>
      <c r="D274" s="357"/>
      <c r="E274" s="357"/>
      <c r="F274" s="357"/>
      <c r="G274" s="364"/>
      <c r="H274" s="358"/>
      <c r="I274" s="358"/>
    </row>
    <row r="275" spans="3:9" x14ac:dyDescent="0.25">
      <c r="C275" s="357"/>
      <c r="D275" s="357"/>
      <c r="E275" s="357"/>
      <c r="F275" s="357"/>
      <c r="G275" s="364"/>
      <c r="H275" s="358"/>
      <c r="I275" s="358"/>
    </row>
    <row r="276" spans="3:9" x14ac:dyDescent="0.25">
      <c r="C276" s="357"/>
      <c r="D276" s="357"/>
      <c r="E276" s="357"/>
      <c r="F276" s="357"/>
      <c r="G276" s="364"/>
      <c r="H276" s="358"/>
      <c r="I276" s="358"/>
    </row>
    <row r="277" spans="3:9" x14ac:dyDescent="0.25">
      <c r="C277" s="357"/>
      <c r="D277" s="357"/>
      <c r="E277" s="357"/>
      <c r="F277" s="357"/>
      <c r="G277" s="364"/>
      <c r="H277" s="358"/>
      <c r="I277" s="358"/>
    </row>
    <row r="278" spans="3:9" x14ac:dyDescent="0.25">
      <c r="C278" s="357"/>
      <c r="D278" s="357"/>
      <c r="E278" s="357"/>
      <c r="F278" s="357"/>
      <c r="G278" s="364"/>
      <c r="H278" s="358"/>
      <c r="I278" s="358"/>
    </row>
    <row r="279" spans="3:9" x14ac:dyDescent="0.25">
      <c r="C279" s="357"/>
      <c r="D279" s="357"/>
      <c r="E279" s="357"/>
      <c r="F279" s="357"/>
      <c r="G279" s="364"/>
      <c r="H279" s="358"/>
      <c r="I279" s="358"/>
    </row>
    <row r="280" spans="3:9" x14ac:dyDescent="0.25">
      <c r="C280" s="357"/>
      <c r="D280" s="357"/>
      <c r="E280" s="357"/>
      <c r="F280" s="357"/>
      <c r="G280" s="364"/>
      <c r="H280" s="358"/>
      <c r="I280" s="358"/>
    </row>
    <row r="281" spans="3:9" x14ac:dyDescent="0.25">
      <c r="C281" s="357"/>
      <c r="D281" s="357"/>
      <c r="E281" s="357"/>
      <c r="F281" s="357"/>
      <c r="G281" s="364"/>
      <c r="H281" s="358"/>
      <c r="I281" s="358"/>
    </row>
    <row r="282" spans="3:9" x14ac:dyDescent="0.25">
      <c r="C282" s="357"/>
      <c r="D282" s="357"/>
      <c r="E282" s="357"/>
      <c r="F282" s="357"/>
      <c r="G282" s="364"/>
      <c r="H282" s="358"/>
      <c r="I282" s="358"/>
    </row>
    <row r="283" spans="3:9" x14ac:dyDescent="0.25">
      <c r="C283" s="357"/>
      <c r="D283" s="357"/>
      <c r="E283" s="357"/>
      <c r="F283" s="357"/>
      <c r="G283" s="364"/>
      <c r="H283" s="358"/>
      <c r="I283" s="358"/>
    </row>
    <row r="284" spans="3:9" x14ac:dyDescent="0.25">
      <c r="C284" s="357"/>
      <c r="D284" s="357"/>
      <c r="E284" s="357"/>
      <c r="F284" s="357"/>
      <c r="G284" s="364"/>
      <c r="H284" s="358"/>
      <c r="I284" s="358"/>
    </row>
    <row r="285" spans="3:9" x14ac:dyDescent="0.25">
      <c r="C285" s="357"/>
      <c r="D285" s="357"/>
      <c r="E285" s="357"/>
      <c r="F285" s="357"/>
      <c r="G285" s="364"/>
      <c r="H285" s="358"/>
      <c r="I285" s="358"/>
    </row>
    <row r="286" spans="3:9" x14ac:dyDescent="0.25">
      <c r="C286" s="357"/>
      <c r="D286" s="357"/>
      <c r="E286" s="357"/>
      <c r="F286" s="357"/>
      <c r="G286" s="364"/>
      <c r="H286" s="358"/>
      <c r="I286" s="358"/>
    </row>
    <row r="287" spans="3:9" x14ac:dyDescent="0.25">
      <c r="C287" s="357"/>
      <c r="D287" s="357"/>
      <c r="E287" s="357"/>
      <c r="F287" s="357"/>
      <c r="G287" s="364"/>
      <c r="H287" s="358"/>
      <c r="I287" s="358"/>
    </row>
    <row r="288" spans="3:9" x14ac:dyDescent="0.25">
      <c r="C288" s="357"/>
      <c r="D288" s="357"/>
      <c r="E288" s="357"/>
      <c r="F288" s="357"/>
      <c r="G288" s="364"/>
      <c r="H288" s="358"/>
      <c r="I288" s="358"/>
    </row>
    <row r="289" spans="3:9" x14ac:dyDescent="0.25">
      <c r="C289" s="357"/>
      <c r="D289" s="357"/>
      <c r="E289" s="357"/>
      <c r="F289" s="357"/>
      <c r="G289" s="364"/>
      <c r="H289" s="358"/>
      <c r="I289" s="358"/>
    </row>
    <row r="290" spans="3:9" x14ac:dyDescent="0.25">
      <c r="C290" s="357"/>
      <c r="D290" s="357"/>
      <c r="E290" s="357"/>
      <c r="F290" s="357"/>
      <c r="G290" s="364"/>
      <c r="H290" s="358"/>
      <c r="I290" s="358"/>
    </row>
    <row r="291" spans="3:9" x14ac:dyDescent="0.25">
      <c r="C291" s="357"/>
      <c r="D291" s="357"/>
      <c r="E291" s="357"/>
      <c r="F291" s="357"/>
      <c r="G291" s="364"/>
      <c r="H291" s="358"/>
      <c r="I291" s="358"/>
    </row>
    <row r="292" spans="3:9" x14ac:dyDescent="0.25">
      <c r="C292" s="357"/>
      <c r="D292" s="357"/>
      <c r="E292" s="357"/>
      <c r="F292" s="357"/>
      <c r="G292" s="364"/>
      <c r="H292" s="358"/>
      <c r="I292" s="358"/>
    </row>
    <row r="293" spans="3:9" x14ac:dyDescent="0.25">
      <c r="C293" s="357"/>
      <c r="D293" s="357"/>
      <c r="E293" s="357"/>
      <c r="F293" s="357"/>
      <c r="G293" s="364"/>
      <c r="H293" s="358"/>
      <c r="I293" s="358"/>
    </row>
    <row r="294" spans="3:9" x14ac:dyDescent="0.25">
      <c r="C294" s="357"/>
      <c r="D294" s="357"/>
      <c r="E294" s="357"/>
      <c r="F294" s="357"/>
      <c r="G294" s="364"/>
      <c r="H294" s="358"/>
      <c r="I294" s="358"/>
    </row>
    <row r="295" spans="3:9" x14ac:dyDescent="0.25">
      <c r="C295" s="357"/>
      <c r="D295" s="357"/>
      <c r="E295" s="357"/>
      <c r="F295" s="357"/>
      <c r="G295" s="364"/>
      <c r="H295" s="358"/>
      <c r="I295" s="358"/>
    </row>
    <row r="296" spans="3:9" x14ac:dyDescent="0.25">
      <c r="C296" s="357"/>
      <c r="D296" s="357"/>
      <c r="E296" s="357"/>
      <c r="F296" s="357"/>
      <c r="G296" s="364"/>
      <c r="H296" s="358"/>
      <c r="I296" s="358"/>
    </row>
    <row r="297" spans="3:9" x14ac:dyDescent="0.25">
      <c r="C297" s="357"/>
      <c r="D297" s="357"/>
      <c r="E297" s="357"/>
      <c r="F297" s="357"/>
      <c r="G297" s="364"/>
      <c r="H297" s="358"/>
      <c r="I297" s="358"/>
    </row>
    <row r="298" spans="3:9" x14ac:dyDescent="0.25">
      <c r="C298" s="357"/>
      <c r="D298" s="357"/>
      <c r="E298" s="357"/>
      <c r="F298" s="357"/>
      <c r="G298" s="364"/>
      <c r="H298" s="358"/>
      <c r="I298" s="358"/>
    </row>
    <row r="299" spans="3:9" x14ac:dyDescent="0.25">
      <c r="C299" s="357"/>
      <c r="D299" s="357"/>
      <c r="E299" s="357"/>
      <c r="F299" s="357"/>
      <c r="G299" s="364"/>
      <c r="H299" s="358"/>
      <c r="I299" s="358"/>
    </row>
    <row r="300" spans="3:9" x14ac:dyDescent="0.25">
      <c r="C300" s="357"/>
      <c r="D300" s="357"/>
      <c r="E300" s="357"/>
      <c r="F300" s="357"/>
      <c r="G300" s="364"/>
      <c r="H300" s="358"/>
      <c r="I300" s="358"/>
    </row>
    <row r="301" spans="3:9" x14ac:dyDescent="0.25">
      <c r="C301" s="357"/>
      <c r="D301" s="357"/>
      <c r="E301" s="357"/>
      <c r="F301" s="357"/>
      <c r="G301" s="364"/>
      <c r="H301" s="358"/>
      <c r="I301" s="358"/>
    </row>
    <row r="302" spans="3:9" x14ac:dyDescent="0.25">
      <c r="C302" s="357"/>
      <c r="D302" s="357"/>
      <c r="E302" s="357"/>
      <c r="F302" s="357"/>
      <c r="G302" s="364"/>
      <c r="H302" s="358"/>
      <c r="I302" s="358"/>
    </row>
    <row r="303" spans="3:9" x14ac:dyDescent="0.25">
      <c r="C303" s="357"/>
      <c r="D303" s="357"/>
      <c r="E303" s="357"/>
      <c r="F303" s="357"/>
      <c r="G303" s="364"/>
      <c r="H303" s="358"/>
      <c r="I303" s="358"/>
    </row>
    <row r="304" spans="3:9" x14ac:dyDescent="0.25">
      <c r="C304" s="357"/>
      <c r="D304" s="357"/>
      <c r="E304" s="357"/>
      <c r="F304" s="357"/>
      <c r="G304" s="364"/>
      <c r="H304" s="358"/>
      <c r="I304" s="358"/>
    </row>
    <row r="305" spans="3:9" x14ac:dyDescent="0.25">
      <c r="C305" s="357"/>
      <c r="D305" s="357"/>
      <c r="E305" s="357"/>
      <c r="F305" s="357"/>
      <c r="G305" s="364"/>
      <c r="H305" s="358"/>
      <c r="I305" s="358"/>
    </row>
    <row r="306" spans="3:9" x14ac:dyDescent="0.25">
      <c r="C306" s="357"/>
      <c r="D306" s="357"/>
      <c r="E306" s="357"/>
      <c r="F306" s="357"/>
      <c r="G306" s="364"/>
      <c r="H306" s="358"/>
      <c r="I306" s="358"/>
    </row>
    <row r="307" spans="3:9" x14ac:dyDescent="0.25">
      <c r="C307" s="357"/>
      <c r="D307" s="357"/>
      <c r="E307" s="357"/>
      <c r="F307" s="357"/>
      <c r="G307" s="364"/>
      <c r="H307" s="358"/>
      <c r="I307" s="358"/>
    </row>
    <row r="308" spans="3:9" x14ac:dyDescent="0.25">
      <c r="C308" s="357"/>
      <c r="D308" s="357"/>
      <c r="E308" s="357"/>
      <c r="F308" s="357"/>
      <c r="G308" s="364"/>
      <c r="H308" s="358"/>
      <c r="I308" s="358"/>
    </row>
    <row r="309" spans="3:9" x14ac:dyDescent="0.25">
      <c r="C309" s="357"/>
      <c r="D309" s="357"/>
      <c r="E309" s="357"/>
      <c r="F309" s="357"/>
      <c r="G309" s="364"/>
      <c r="H309" s="358"/>
      <c r="I309" s="358"/>
    </row>
    <row r="310" spans="3:9" x14ac:dyDescent="0.25">
      <c r="C310" s="357"/>
      <c r="D310" s="357"/>
      <c r="E310" s="357"/>
      <c r="F310" s="357"/>
      <c r="G310" s="364"/>
      <c r="H310" s="358"/>
      <c r="I310" s="358"/>
    </row>
    <row r="311" spans="3:9" x14ac:dyDescent="0.25">
      <c r="C311" s="357"/>
      <c r="D311" s="357"/>
      <c r="E311" s="357"/>
      <c r="F311" s="357"/>
      <c r="G311" s="364"/>
      <c r="H311" s="358"/>
      <c r="I311" s="358"/>
    </row>
    <row r="312" spans="3:9" x14ac:dyDescent="0.25">
      <c r="C312" s="357"/>
      <c r="D312" s="357"/>
      <c r="E312" s="357"/>
      <c r="F312" s="357"/>
      <c r="G312" s="364"/>
      <c r="H312" s="358"/>
      <c r="I312" s="358"/>
    </row>
    <row r="313" spans="3:9" x14ac:dyDescent="0.25">
      <c r="C313" s="357"/>
      <c r="D313" s="357"/>
      <c r="E313" s="357"/>
      <c r="F313" s="357"/>
      <c r="G313" s="364"/>
      <c r="H313" s="358"/>
      <c r="I313" s="358"/>
    </row>
    <row r="314" spans="3:9" x14ac:dyDescent="0.25">
      <c r="C314" s="357"/>
      <c r="D314" s="357"/>
      <c r="E314" s="357"/>
      <c r="F314" s="357"/>
      <c r="G314" s="364"/>
      <c r="H314" s="358"/>
      <c r="I314" s="358"/>
    </row>
    <row r="315" spans="3:9" x14ac:dyDescent="0.25">
      <c r="C315" s="357"/>
      <c r="D315" s="357"/>
      <c r="E315" s="357"/>
      <c r="F315" s="357"/>
      <c r="G315" s="364"/>
      <c r="H315" s="358"/>
      <c r="I315" s="358"/>
    </row>
    <row r="316" spans="3:9" x14ac:dyDescent="0.25">
      <c r="C316" s="357"/>
      <c r="D316" s="357"/>
      <c r="E316" s="357"/>
      <c r="F316" s="357"/>
      <c r="G316" s="364"/>
      <c r="H316" s="358"/>
      <c r="I316" s="358"/>
    </row>
    <row r="317" spans="3:9" x14ac:dyDescent="0.25">
      <c r="C317" s="357"/>
      <c r="D317" s="357"/>
      <c r="E317" s="357"/>
      <c r="F317" s="357"/>
      <c r="G317" s="364"/>
      <c r="H317" s="358"/>
      <c r="I317" s="358"/>
    </row>
    <row r="318" spans="3:9" x14ac:dyDescent="0.25">
      <c r="C318" s="357"/>
      <c r="D318" s="357"/>
      <c r="E318" s="357"/>
      <c r="F318" s="357"/>
      <c r="G318" s="364"/>
      <c r="H318" s="358"/>
      <c r="I318" s="358"/>
    </row>
    <row r="319" spans="3:9" x14ac:dyDescent="0.25">
      <c r="C319" s="357"/>
      <c r="D319" s="357"/>
      <c r="E319" s="357"/>
      <c r="F319" s="357"/>
      <c r="G319" s="364"/>
      <c r="H319" s="358"/>
      <c r="I319" s="358"/>
    </row>
    <row r="320" spans="3:9" x14ac:dyDescent="0.25">
      <c r="C320" s="357"/>
      <c r="D320" s="357"/>
      <c r="E320" s="357"/>
      <c r="F320" s="357"/>
      <c r="G320" s="364"/>
      <c r="H320" s="358"/>
      <c r="I320" s="358"/>
    </row>
    <row r="321" spans="3:9" x14ac:dyDescent="0.25">
      <c r="C321" s="357"/>
      <c r="D321" s="357"/>
      <c r="E321" s="357"/>
      <c r="F321" s="357"/>
      <c r="G321" s="364"/>
      <c r="H321" s="358"/>
      <c r="I321" s="358"/>
    </row>
    <row r="322" spans="3:9" x14ac:dyDescent="0.25">
      <c r="C322" s="357"/>
      <c r="D322" s="357"/>
      <c r="E322" s="357"/>
      <c r="F322" s="357"/>
      <c r="G322" s="364"/>
      <c r="H322" s="358"/>
      <c r="I322" s="358"/>
    </row>
    <row r="323" spans="3:9" x14ac:dyDescent="0.25">
      <c r="C323" s="357"/>
      <c r="D323" s="357"/>
      <c r="E323" s="357"/>
      <c r="F323" s="357"/>
      <c r="G323" s="364"/>
      <c r="H323" s="358"/>
      <c r="I323" s="358"/>
    </row>
    <row r="324" spans="3:9" x14ac:dyDescent="0.25">
      <c r="C324" s="357"/>
      <c r="D324" s="357"/>
      <c r="E324" s="357"/>
      <c r="F324" s="357"/>
      <c r="G324" s="364"/>
      <c r="H324" s="358"/>
      <c r="I324" s="358"/>
    </row>
    <row r="325" spans="3:9" x14ac:dyDescent="0.25">
      <c r="C325" s="357"/>
      <c r="D325" s="357"/>
      <c r="E325" s="357"/>
      <c r="F325" s="357"/>
      <c r="G325" s="364"/>
      <c r="H325" s="358"/>
      <c r="I325" s="358"/>
    </row>
    <row r="326" spans="3:9" x14ac:dyDescent="0.25">
      <c r="C326" s="357"/>
      <c r="D326" s="357"/>
      <c r="E326" s="357"/>
      <c r="F326" s="357"/>
      <c r="G326" s="364"/>
      <c r="H326" s="358"/>
      <c r="I326" s="358"/>
    </row>
    <row r="327" spans="3:9" x14ac:dyDescent="0.25">
      <c r="C327" s="357"/>
      <c r="D327" s="357"/>
      <c r="E327" s="357"/>
      <c r="F327" s="357"/>
      <c r="G327" s="364"/>
      <c r="H327" s="358"/>
      <c r="I327" s="358"/>
    </row>
    <row r="328" spans="3:9" x14ac:dyDescent="0.25">
      <c r="C328" s="357"/>
      <c r="D328" s="357"/>
      <c r="E328" s="357"/>
      <c r="F328" s="357"/>
      <c r="G328" s="364"/>
      <c r="H328" s="358"/>
      <c r="I328" s="358"/>
    </row>
    <row r="329" spans="3:9" x14ac:dyDescent="0.25">
      <c r="C329" s="357"/>
      <c r="D329" s="357"/>
      <c r="E329" s="357"/>
      <c r="F329" s="357"/>
      <c r="G329" s="364"/>
      <c r="H329" s="358"/>
      <c r="I329" s="358"/>
    </row>
    <row r="330" spans="3:9" x14ac:dyDescent="0.25">
      <c r="C330" s="357"/>
      <c r="D330" s="357"/>
      <c r="E330" s="357"/>
      <c r="F330" s="357"/>
      <c r="G330" s="364"/>
      <c r="H330" s="358"/>
      <c r="I330" s="358"/>
    </row>
    <row r="331" spans="3:9" x14ac:dyDescent="0.25">
      <c r="C331" s="357"/>
      <c r="D331" s="357"/>
      <c r="E331" s="357"/>
      <c r="F331" s="357"/>
      <c r="G331" s="364"/>
      <c r="H331" s="358"/>
      <c r="I331" s="358"/>
    </row>
    <row r="332" spans="3:9" x14ac:dyDescent="0.25">
      <c r="C332" s="357"/>
      <c r="D332" s="357"/>
      <c r="E332" s="357"/>
      <c r="F332" s="357"/>
      <c r="G332" s="364"/>
      <c r="H332" s="358"/>
      <c r="I332" s="358"/>
    </row>
    <row r="333" spans="3:9" x14ac:dyDescent="0.25">
      <c r="C333" s="357"/>
      <c r="D333" s="357"/>
      <c r="E333" s="357"/>
      <c r="F333" s="357"/>
      <c r="G333" s="364"/>
      <c r="H333" s="358"/>
      <c r="I333" s="358"/>
    </row>
    <row r="334" spans="3:9" x14ac:dyDescent="0.25">
      <c r="C334" s="357"/>
      <c r="D334" s="357"/>
      <c r="E334" s="357"/>
      <c r="F334" s="357"/>
      <c r="G334" s="364"/>
      <c r="H334" s="358"/>
      <c r="I334" s="358"/>
    </row>
    <row r="335" spans="3:9" x14ac:dyDescent="0.25">
      <c r="C335" s="357"/>
      <c r="D335" s="357"/>
      <c r="E335" s="357"/>
      <c r="F335" s="357"/>
      <c r="G335" s="364"/>
      <c r="H335" s="358"/>
      <c r="I335" s="358"/>
    </row>
    <row r="336" spans="3:9" x14ac:dyDescent="0.25">
      <c r="C336" s="357"/>
      <c r="D336" s="357"/>
      <c r="E336" s="357"/>
      <c r="F336" s="357"/>
      <c r="G336" s="364"/>
      <c r="H336" s="358"/>
      <c r="I336" s="358"/>
    </row>
    <row r="337" spans="3:9" x14ac:dyDescent="0.25">
      <c r="C337" s="357"/>
      <c r="D337" s="357"/>
      <c r="E337" s="357"/>
      <c r="F337" s="357"/>
      <c r="G337" s="364"/>
      <c r="H337" s="358"/>
      <c r="I337" s="358"/>
    </row>
    <row r="338" spans="3:9" x14ac:dyDescent="0.25">
      <c r="C338" s="357"/>
      <c r="D338" s="357"/>
      <c r="E338" s="357"/>
      <c r="F338" s="357"/>
      <c r="G338" s="364"/>
      <c r="H338" s="358"/>
      <c r="I338" s="358"/>
    </row>
    <row r="339" spans="3:9" x14ac:dyDescent="0.25">
      <c r="C339" s="357"/>
      <c r="D339" s="357"/>
      <c r="E339" s="357"/>
      <c r="F339" s="357"/>
      <c r="G339" s="364"/>
      <c r="H339" s="358"/>
      <c r="I339" s="358"/>
    </row>
    <row r="340" spans="3:9" x14ac:dyDescent="0.25">
      <c r="C340" s="357"/>
      <c r="D340" s="357"/>
      <c r="E340" s="357"/>
      <c r="F340" s="357"/>
      <c r="G340" s="364"/>
      <c r="H340" s="358"/>
      <c r="I340" s="358"/>
    </row>
    <row r="341" spans="3:9" x14ac:dyDescent="0.25">
      <c r="C341" s="357"/>
      <c r="D341" s="357"/>
      <c r="E341" s="357"/>
      <c r="F341" s="357"/>
      <c r="G341" s="364"/>
      <c r="H341" s="358"/>
      <c r="I341" s="358"/>
    </row>
    <row r="342" spans="3:9" x14ac:dyDescent="0.25">
      <c r="C342" s="357"/>
      <c r="D342" s="357"/>
      <c r="E342" s="357"/>
      <c r="F342" s="357"/>
      <c r="G342" s="364"/>
      <c r="H342" s="358"/>
      <c r="I342" s="358"/>
    </row>
    <row r="343" spans="3:9" x14ac:dyDescent="0.25">
      <c r="C343" s="357"/>
      <c r="D343" s="357"/>
      <c r="E343" s="357"/>
      <c r="F343" s="357"/>
      <c r="G343" s="364"/>
      <c r="H343" s="358"/>
      <c r="I343" s="358"/>
    </row>
    <row r="344" spans="3:9" x14ac:dyDescent="0.25">
      <c r="C344" s="357"/>
      <c r="D344" s="357"/>
      <c r="E344" s="357"/>
      <c r="F344" s="357"/>
      <c r="G344" s="364"/>
      <c r="H344" s="358"/>
      <c r="I344" s="358"/>
    </row>
    <row r="345" spans="3:9" x14ac:dyDescent="0.25">
      <c r="C345" s="357"/>
      <c r="D345" s="357"/>
      <c r="E345" s="357"/>
      <c r="F345" s="357"/>
      <c r="G345" s="364"/>
      <c r="H345" s="358"/>
      <c r="I345" s="358"/>
    </row>
    <row r="346" spans="3:9" x14ac:dyDescent="0.25">
      <c r="C346" s="357"/>
      <c r="D346" s="357"/>
      <c r="E346" s="357"/>
      <c r="F346" s="357"/>
      <c r="G346" s="364"/>
      <c r="H346" s="358"/>
      <c r="I346" s="358"/>
    </row>
    <row r="347" spans="3:9" x14ac:dyDescent="0.25">
      <c r="C347" s="357"/>
      <c r="D347" s="357"/>
      <c r="E347" s="357"/>
      <c r="F347" s="357"/>
      <c r="G347" s="364"/>
      <c r="H347" s="358"/>
      <c r="I347" s="358"/>
    </row>
    <row r="348" spans="3:9" x14ac:dyDescent="0.25">
      <c r="C348" s="357"/>
      <c r="D348" s="357"/>
      <c r="E348" s="357"/>
      <c r="F348" s="357"/>
      <c r="G348" s="364"/>
      <c r="H348" s="358"/>
      <c r="I348" s="358"/>
    </row>
    <row r="349" spans="3:9" x14ac:dyDescent="0.25">
      <c r="C349" s="357"/>
      <c r="D349" s="357"/>
      <c r="E349" s="357"/>
      <c r="F349" s="357"/>
      <c r="G349" s="364"/>
      <c r="H349" s="358"/>
      <c r="I349" s="358"/>
    </row>
    <row r="350" spans="3:9" x14ac:dyDescent="0.25">
      <c r="C350" s="357"/>
      <c r="D350" s="357"/>
      <c r="E350" s="357"/>
      <c r="F350" s="357"/>
      <c r="G350" s="364"/>
      <c r="H350" s="358"/>
      <c r="I350" s="358"/>
    </row>
    <row r="351" spans="3:9" x14ac:dyDescent="0.25">
      <c r="C351" s="357"/>
      <c r="D351" s="357"/>
      <c r="E351" s="357"/>
      <c r="F351" s="357"/>
      <c r="G351" s="364"/>
      <c r="H351" s="358"/>
      <c r="I351" s="358"/>
    </row>
    <row r="352" spans="3:9" x14ac:dyDescent="0.25">
      <c r="C352" s="357"/>
      <c r="D352" s="357"/>
      <c r="E352" s="357"/>
      <c r="F352" s="357"/>
      <c r="G352" s="364"/>
      <c r="H352" s="358"/>
      <c r="I352" s="358"/>
    </row>
    <row r="353" spans="3:9" x14ac:dyDescent="0.25">
      <c r="C353" s="357"/>
      <c r="D353" s="357"/>
      <c r="E353" s="357"/>
      <c r="F353" s="357"/>
      <c r="G353" s="364"/>
      <c r="H353" s="358"/>
      <c r="I353" s="358"/>
    </row>
    <row r="354" spans="3:9" x14ac:dyDescent="0.25">
      <c r="C354" s="357"/>
      <c r="D354" s="357"/>
      <c r="E354" s="357"/>
      <c r="F354" s="357"/>
      <c r="G354" s="364"/>
      <c r="H354" s="358"/>
      <c r="I354" s="358"/>
    </row>
    <row r="355" spans="3:9" x14ac:dyDescent="0.25">
      <c r="C355" s="357"/>
      <c r="D355" s="357"/>
      <c r="E355" s="357"/>
      <c r="F355" s="357"/>
      <c r="G355" s="364"/>
      <c r="H355" s="358"/>
      <c r="I355" s="358"/>
    </row>
    <row r="356" spans="3:9" x14ac:dyDescent="0.25">
      <c r="C356" s="357"/>
      <c r="D356" s="357"/>
      <c r="E356" s="357"/>
      <c r="F356" s="357"/>
      <c r="G356" s="364"/>
      <c r="H356" s="358"/>
      <c r="I356" s="358"/>
    </row>
    <row r="357" spans="3:9" x14ac:dyDescent="0.25">
      <c r="C357" s="357"/>
      <c r="D357" s="357"/>
      <c r="E357" s="357"/>
      <c r="F357" s="357"/>
      <c r="G357" s="364"/>
      <c r="H357" s="358"/>
      <c r="I357" s="358"/>
    </row>
    <row r="358" spans="3:9" x14ac:dyDescent="0.25">
      <c r="C358" s="357"/>
      <c r="D358" s="357"/>
      <c r="E358" s="357"/>
      <c r="F358" s="357"/>
      <c r="G358" s="364"/>
      <c r="H358" s="358"/>
      <c r="I358" s="358"/>
    </row>
    <row r="359" spans="3:9" x14ac:dyDescent="0.25">
      <c r="C359" s="357"/>
      <c r="D359" s="357"/>
      <c r="E359" s="357"/>
      <c r="F359" s="357"/>
      <c r="G359" s="364"/>
      <c r="H359" s="358"/>
      <c r="I359" s="358"/>
    </row>
    <row r="360" spans="3:9" x14ac:dyDescent="0.25">
      <c r="C360" s="357"/>
      <c r="D360" s="357"/>
      <c r="E360" s="357"/>
      <c r="F360" s="357"/>
      <c r="G360" s="364"/>
      <c r="H360" s="358"/>
      <c r="I360" s="358"/>
    </row>
    <row r="361" spans="3:9" x14ac:dyDescent="0.25">
      <c r="C361" s="357"/>
      <c r="D361" s="357"/>
      <c r="E361" s="357"/>
      <c r="F361" s="357"/>
      <c r="G361" s="364"/>
      <c r="H361" s="358"/>
      <c r="I361" s="358"/>
    </row>
    <row r="362" spans="3:9" x14ac:dyDescent="0.25">
      <c r="C362" s="357"/>
      <c r="D362" s="357"/>
      <c r="E362" s="357"/>
      <c r="F362" s="357"/>
      <c r="G362" s="364"/>
      <c r="H362" s="358"/>
      <c r="I362" s="358"/>
    </row>
    <row r="363" spans="3:9" x14ac:dyDescent="0.25">
      <c r="C363" s="357"/>
      <c r="D363" s="357"/>
      <c r="E363" s="357"/>
      <c r="F363" s="357"/>
      <c r="G363" s="364"/>
      <c r="H363" s="358"/>
      <c r="I363" s="358"/>
    </row>
    <row r="364" spans="3:9" x14ac:dyDescent="0.25">
      <c r="C364" s="357"/>
      <c r="D364" s="357"/>
      <c r="E364" s="357"/>
      <c r="F364" s="357"/>
      <c r="G364" s="364"/>
      <c r="H364" s="358"/>
      <c r="I364" s="358"/>
    </row>
    <row r="365" spans="3:9" x14ac:dyDescent="0.25">
      <c r="C365" s="357"/>
      <c r="D365" s="357"/>
      <c r="E365" s="357"/>
      <c r="F365" s="357"/>
      <c r="G365" s="364"/>
      <c r="H365" s="358"/>
      <c r="I365" s="358"/>
    </row>
    <row r="366" spans="3:9" x14ac:dyDescent="0.25">
      <c r="C366" s="357"/>
      <c r="D366" s="357"/>
      <c r="E366" s="357"/>
      <c r="F366" s="357"/>
      <c r="G366" s="364"/>
      <c r="H366" s="358"/>
      <c r="I366" s="358"/>
    </row>
    <row r="367" spans="3:9" x14ac:dyDescent="0.25">
      <c r="C367" s="357"/>
      <c r="D367" s="357"/>
      <c r="E367" s="357"/>
      <c r="F367" s="357"/>
      <c r="G367" s="364"/>
      <c r="H367" s="358"/>
      <c r="I367" s="358"/>
    </row>
    <row r="368" spans="3:9" x14ac:dyDescent="0.25">
      <c r="C368" s="357"/>
      <c r="D368" s="357"/>
      <c r="E368" s="357"/>
      <c r="F368" s="357"/>
      <c r="G368" s="364"/>
      <c r="H368" s="358"/>
      <c r="I368" s="358"/>
    </row>
    <row r="369" spans="3:9" x14ac:dyDescent="0.25">
      <c r="C369" s="357"/>
      <c r="D369" s="357"/>
      <c r="E369" s="357"/>
      <c r="F369" s="357"/>
      <c r="G369" s="364"/>
      <c r="H369" s="358"/>
      <c r="I369" s="358"/>
    </row>
    <row r="370" spans="3:9" x14ac:dyDescent="0.25">
      <c r="C370" s="357"/>
      <c r="D370" s="357"/>
      <c r="E370" s="357"/>
      <c r="F370" s="357"/>
      <c r="G370" s="364"/>
      <c r="H370" s="358"/>
      <c r="I370" s="358"/>
    </row>
    <row r="371" spans="3:9" x14ac:dyDescent="0.25">
      <c r="C371" s="357"/>
      <c r="D371" s="357"/>
      <c r="E371" s="357"/>
      <c r="F371" s="357"/>
      <c r="G371" s="364"/>
      <c r="H371" s="358"/>
      <c r="I371" s="358"/>
    </row>
    <row r="372" spans="3:9" x14ac:dyDescent="0.25">
      <c r="C372" s="357"/>
      <c r="D372" s="357"/>
      <c r="E372" s="357"/>
      <c r="F372" s="357"/>
      <c r="G372" s="364"/>
      <c r="H372" s="358"/>
      <c r="I372" s="358"/>
    </row>
    <row r="373" spans="3:9" x14ac:dyDescent="0.25">
      <c r="C373" s="357"/>
      <c r="D373" s="357"/>
      <c r="E373" s="357"/>
      <c r="F373" s="357"/>
      <c r="G373" s="364"/>
      <c r="H373" s="358"/>
      <c r="I373" s="358"/>
    </row>
    <row r="374" spans="3:9" x14ac:dyDescent="0.25">
      <c r="C374" s="357"/>
      <c r="D374" s="357"/>
      <c r="E374" s="357"/>
      <c r="F374" s="357"/>
      <c r="G374" s="364"/>
      <c r="H374" s="358"/>
      <c r="I374" s="358"/>
    </row>
    <row r="375" spans="3:9" x14ac:dyDescent="0.25">
      <c r="C375" s="357"/>
      <c r="D375" s="357"/>
      <c r="E375" s="357"/>
      <c r="F375" s="357"/>
      <c r="G375" s="364"/>
      <c r="H375" s="358"/>
      <c r="I375" s="358"/>
    </row>
    <row r="376" spans="3:9" x14ac:dyDescent="0.25">
      <c r="C376" s="357"/>
      <c r="D376" s="357"/>
      <c r="E376" s="357"/>
      <c r="F376" s="357"/>
      <c r="G376" s="364"/>
      <c r="H376" s="358"/>
      <c r="I376" s="358"/>
    </row>
    <row r="377" spans="3:9" x14ac:dyDescent="0.25">
      <c r="C377" s="357"/>
      <c r="D377" s="357"/>
      <c r="E377" s="357"/>
      <c r="F377" s="357"/>
      <c r="G377" s="364"/>
      <c r="H377" s="358"/>
      <c r="I377" s="358"/>
    </row>
    <row r="378" spans="3:9" x14ac:dyDescent="0.25">
      <c r="C378" s="357"/>
      <c r="D378" s="357"/>
      <c r="E378" s="357"/>
      <c r="F378" s="357"/>
      <c r="G378" s="364"/>
      <c r="H378" s="358"/>
      <c r="I378" s="358"/>
    </row>
    <row r="379" spans="3:9" x14ac:dyDescent="0.25">
      <c r="C379" s="357"/>
      <c r="D379" s="357"/>
      <c r="E379" s="357"/>
      <c r="F379" s="357"/>
      <c r="G379" s="364"/>
      <c r="H379" s="358"/>
      <c r="I379" s="358"/>
    </row>
    <row r="380" spans="3:9" x14ac:dyDescent="0.25">
      <c r="C380" s="357"/>
      <c r="D380" s="357"/>
      <c r="E380" s="357"/>
      <c r="F380" s="357"/>
      <c r="G380" s="364"/>
      <c r="H380" s="358"/>
      <c r="I380" s="358"/>
    </row>
    <row r="381" spans="3:9" x14ac:dyDescent="0.25">
      <c r="C381" s="357"/>
      <c r="D381" s="357"/>
      <c r="E381" s="357"/>
      <c r="F381" s="357"/>
      <c r="G381" s="364"/>
      <c r="H381" s="358"/>
      <c r="I381" s="358"/>
    </row>
    <row r="382" spans="3:9" x14ac:dyDescent="0.25">
      <c r="C382" s="357"/>
      <c r="D382" s="357"/>
      <c r="E382" s="357"/>
      <c r="F382" s="357"/>
      <c r="G382" s="364"/>
      <c r="H382" s="358"/>
      <c r="I382" s="358"/>
    </row>
    <row r="383" spans="3:9" x14ac:dyDescent="0.25">
      <c r="C383" s="357"/>
      <c r="D383" s="357"/>
      <c r="E383" s="357"/>
      <c r="F383" s="357"/>
      <c r="G383" s="364"/>
      <c r="H383" s="358"/>
      <c r="I383" s="358"/>
    </row>
    <row r="384" spans="3:9" x14ac:dyDescent="0.25">
      <c r="C384" s="357"/>
      <c r="D384" s="357"/>
      <c r="E384" s="357"/>
      <c r="F384" s="357"/>
      <c r="G384" s="364"/>
      <c r="H384" s="358"/>
      <c r="I384" s="358"/>
    </row>
    <row r="385" spans="3:9" x14ac:dyDescent="0.25">
      <c r="C385" s="357"/>
      <c r="D385" s="357"/>
      <c r="E385" s="357"/>
      <c r="F385" s="357"/>
      <c r="G385" s="364"/>
      <c r="H385" s="358"/>
      <c r="I385" s="358"/>
    </row>
    <row r="386" spans="3:9" x14ac:dyDescent="0.25">
      <c r="C386" s="357"/>
      <c r="D386" s="357"/>
      <c r="E386" s="357"/>
      <c r="F386" s="357"/>
      <c r="G386" s="364"/>
      <c r="H386" s="358"/>
      <c r="I386" s="358"/>
    </row>
    <row r="387" spans="3:9" x14ac:dyDescent="0.25">
      <c r="C387" s="357"/>
      <c r="D387" s="357"/>
      <c r="E387" s="357"/>
      <c r="F387" s="357"/>
      <c r="G387" s="364"/>
      <c r="H387" s="358"/>
      <c r="I387" s="358"/>
    </row>
    <row r="388" spans="3:9" x14ac:dyDescent="0.25">
      <c r="C388" s="357"/>
      <c r="D388" s="357"/>
      <c r="E388" s="357"/>
      <c r="F388" s="357"/>
      <c r="G388" s="364"/>
      <c r="H388" s="358"/>
      <c r="I388" s="358"/>
    </row>
    <row r="389" spans="3:9" x14ac:dyDescent="0.25">
      <c r="C389" s="357"/>
      <c r="D389" s="357"/>
      <c r="E389" s="357"/>
      <c r="F389" s="357"/>
      <c r="G389" s="364"/>
      <c r="H389" s="358"/>
      <c r="I389" s="358"/>
    </row>
    <row r="390" spans="3:9" x14ac:dyDescent="0.25">
      <c r="C390" s="357"/>
      <c r="D390" s="357"/>
      <c r="E390" s="357"/>
      <c r="F390" s="357"/>
      <c r="G390" s="364"/>
      <c r="H390" s="358"/>
      <c r="I390" s="358"/>
    </row>
    <row r="391" spans="3:9" x14ac:dyDescent="0.25">
      <c r="C391" s="357"/>
      <c r="D391" s="357"/>
      <c r="E391" s="357"/>
      <c r="F391" s="357"/>
      <c r="G391" s="364"/>
      <c r="H391" s="358"/>
      <c r="I391" s="358"/>
    </row>
    <row r="392" spans="3:9" x14ac:dyDescent="0.25">
      <c r="C392" s="357"/>
      <c r="D392" s="357"/>
      <c r="E392" s="357"/>
      <c r="F392" s="357"/>
      <c r="G392" s="364"/>
      <c r="H392" s="358"/>
      <c r="I392" s="358"/>
    </row>
    <row r="393" spans="3:9" x14ac:dyDescent="0.25">
      <c r="C393" s="357"/>
      <c r="D393" s="357"/>
      <c r="E393" s="357"/>
      <c r="F393" s="357"/>
      <c r="G393" s="364"/>
      <c r="H393" s="358"/>
      <c r="I393" s="358"/>
    </row>
    <row r="394" spans="3:9" x14ac:dyDescent="0.25">
      <c r="C394" s="357"/>
      <c r="D394" s="357"/>
      <c r="E394" s="357"/>
      <c r="F394" s="357"/>
      <c r="G394" s="364"/>
      <c r="H394" s="358"/>
      <c r="I394" s="358"/>
    </row>
    <row r="395" spans="3:9" x14ac:dyDescent="0.25">
      <c r="C395" s="357"/>
      <c r="D395" s="357"/>
      <c r="E395" s="357"/>
      <c r="F395" s="357"/>
      <c r="G395" s="364"/>
      <c r="H395" s="358"/>
      <c r="I395" s="358"/>
    </row>
    <row r="396" spans="3:9" x14ac:dyDescent="0.25">
      <c r="C396" s="357"/>
      <c r="D396" s="357"/>
      <c r="E396" s="357"/>
      <c r="F396" s="357"/>
      <c r="G396" s="364"/>
      <c r="H396" s="358"/>
      <c r="I396" s="358"/>
    </row>
    <row r="397" spans="3:9" x14ac:dyDescent="0.25">
      <c r="C397" s="357"/>
      <c r="D397" s="357"/>
      <c r="E397" s="357"/>
      <c r="F397" s="357"/>
      <c r="G397" s="364"/>
      <c r="H397" s="358"/>
      <c r="I397" s="358"/>
    </row>
    <row r="398" spans="3:9" x14ac:dyDescent="0.25">
      <c r="C398" s="357"/>
      <c r="D398" s="357"/>
      <c r="E398" s="357"/>
      <c r="F398" s="357"/>
      <c r="G398" s="364"/>
      <c r="H398" s="358"/>
      <c r="I398" s="358"/>
    </row>
    <row r="399" spans="3:9" x14ac:dyDescent="0.25">
      <c r="C399" s="359"/>
      <c r="D399" s="359"/>
      <c r="E399" s="359"/>
      <c r="F399" s="359"/>
      <c r="G399" s="365"/>
      <c r="H399" s="360"/>
      <c r="I399" s="360"/>
    </row>
  </sheetData>
  <mergeCells count="1">
    <mergeCell ref="C3:I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filterMode="1"/>
  <dimension ref="C2:K62"/>
  <sheetViews>
    <sheetView showGridLines="0" showRowColHeaders="0" zoomScaleNormal="100" workbookViewId="0">
      <selection activeCell="F51" sqref="F51"/>
    </sheetView>
  </sheetViews>
  <sheetFormatPr defaultColWidth="12.7109375" defaultRowHeight="15.75" x14ac:dyDescent="0.25"/>
  <cols>
    <col min="1" max="1" width="12.7109375" style="351"/>
    <col min="2" max="2" width="20.42578125" style="351" customWidth="1"/>
    <col min="3" max="3" width="8.140625" style="437" customWidth="1"/>
    <col min="4" max="4" width="33.140625" style="351" customWidth="1"/>
    <col min="5" max="5" width="14.5703125" style="437" customWidth="1"/>
    <col min="6" max="6" width="9.42578125" style="437" customWidth="1"/>
    <col min="7" max="7" width="10.28515625" style="437" customWidth="1"/>
    <col min="8" max="8" width="12.85546875" style="437" customWidth="1"/>
    <col min="9" max="9" width="16" style="351" customWidth="1"/>
    <col min="10" max="10" width="19.28515625" style="351" customWidth="1"/>
    <col min="11" max="11" width="6.5703125" style="351" customWidth="1"/>
    <col min="12" max="16384" width="12.7109375" style="351"/>
  </cols>
  <sheetData>
    <row r="2" spans="3:11" ht="39.75" customHeight="1" x14ac:dyDescent="0.25">
      <c r="C2" s="486"/>
      <c r="D2" s="386"/>
      <c r="E2" s="486"/>
      <c r="F2" s="486"/>
      <c r="G2" s="486"/>
      <c r="H2" s="387" t="s">
        <v>998</v>
      </c>
      <c r="I2" s="388" t="s">
        <v>973</v>
      </c>
      <c r="J2" s="386"/>
      <c r="K2" s="386"/>
    </row>
    <row r="4" spans="3:11" ht="33.75" customHeight="1" x14ac:dyDescent="0.25">
      <c r="C4" s="1560" t="s">
        <v>593</v>
      </c>
      <c r="D4" s="1560"/>
      <c r="E4" s="1560"/>
      <c r="F4" s="1560"/>
    </row>
    <row r="5" spans="3:11" x14ac:dyDescent="0.25">
      <c r="C5" s="1561" t="s">
        <v>595</v>
      </c>
      <c r="D5" s="1561"/>
      <c r="E5" s="1561"/>
      <c r="F5" s="1561"/>
    </row>
    <row r="8" spans="3:11" x14ac:dyDescent="0.25">
      <c r="I8" s="351" t="s">
        <v>999</v>
      </c>
      <c r="J8" s="389">
        <f>IFERROR(IF($I$2="","",VLOOKUP($I$2,ttnx,8,0)),0)</f>
        <v>0</v>
      </c>
    </row>
    <row r="9" spans="3:11" x14ac:dyDescent="0.25">
      <c r="E9" s="1562">
        <f>IFERROR(IF(OR(LEFT($I$2,2)="PN",LEFT($I$2,2)="PX"),VLOOKUP($I$2,NX!C8:AG2000,31,0),""),0)</f>
        <v>0</v>
      </c>
      <c r="F9" s="1562"/>
      <c r="G9" s="1562"/>
      <c r="H9" s="1562"/>
      <c r="I9" s="390" t="s">
        <v>1000</v>
      </c>
      <c r="J9" s="389">
        <f>IFERROR(IF($I$2="","",VLOOKUP($I$2,ttnx,9,0)),0)</f>
        <v>0</v>
      </c>
    </row>
    <row r="10" spans="3:11" x14ac:dyDescent="0.25">
      <c r="E10" s="1562"/>
      <c r="F10" s="1562"/>
      <c r="G10" s="1562"/>
      <c r="H10" s="1562"/>
    </row>
    <row r="12" spans="3:11" x14ac:dyDescent="0.25">
      <c r="C12" s="1563">
        <f>IFERROR("Đơn vị :"&amp;IF($I$2="","",VLOOKUP($I$2,ttnx,5,0)),0)</f>
        <v>0</v>
      </c>
      <c r="D12" s="1563"/>
      <c r="E12" s="1563"/>
      <c r="F12" s="1563"/>
      <c r="G12" s="1563"/>
      <c r="H12" s="1564" t="e">
        <f xml:space="preserve"> "Mã số thuế : "&amp;IF($I$2=""," ",VLOOKUP($I$2,ttnx,7,0))</f>
        <v>#N/A</v>
      </c>
      <c r="I12" s="1564"/>
    </row>
    <row r="13" spans="3:11" x14ac:dyDescent="0.25">
      <c r="C13" s="493">
        <f>IFERROR("Địa chỉ:   "&amp;IF($I$2="","",VLOOKUP($I$2,ttnx,6,0)),0)</f>
        <v>0</v>
      </c>
    </row>
    <row r="14" spans="3:11" x14ac:dyDescent="0.25">
      <c r="C14" s="493">
        <f>IFERROR("Nội dung  :   "&amp;IF($I$2="","",VLOOKUP($I$2,ttnx,10,0)),0)</f>
        <v>0</v>
      </c>
    </row>
    <row r="16" spans="3:11" s="354" customFormat="1" ht="20.25" customHeight="1" x14ac:dyDescent="0.2">
      <c r="C16" s="1565" t="s">
        <v>12</v>
      </c>
      <c r="D16" s="1570" t="s">
        <v>1001</v>
      </c>
      <c r="E16" s="1565" t="s">
        <v>943</v>
      </c>
      <c r="F16" s="1572" t="s">
        <v>945</v>
      </c>
      <c r="G16" s="1574" t="s">
        <v>533</v>
      </c>
      <c r="H16" s="1575"/>
      <c r="I16" s="1565" t="s">
        <v>966</v>
      </c>
      <c r="J16" s="1565" t="s">
        <v>967</v>
      </c>
      <c r="K16" s="1567" t="s">
        <v>923</v>
      </c>
    </row>
    <row r="17" spans="3:11" ht="56.25" customHeight="1" x14ac:dyDescent="0.25">
      <c r="C17" s="1566"/>
      <c r="D17" s="1571"/>
      <c r="E17" s="1566"/>
      <c r="F17" s="1573"/>
      <c r="G17" s="439" t="s">
        <v>1002</v>
      </c>
      <c r="H17" s="439" t="s">
        <v>1003</v>
      </c>
      <c r="I17" s="1566"/>
      <c r="J17" s="1566"/>
      <c r="K17" s="1567"/>
    </row>
    <row r="18" spans="3:11" x14ac:dyDescent="0.25">
      <c r="C18" s="489"/>
      <c r="D18" s="393"/>
      <c r="E18" s="487"/>
      <c r="F18" s="489"/>
      <c r="G18" s="489"/>
      <c r="H18" s="489"/>
      <c r="I18" s="392"/>
      <c r="J18" s="392"/>
      <c r="K18" s="392"/>
    </row>
    <row r="19" spans="3:11" s="397" customFormat="1" ht="17.25" customHeight="1" x14ac:dyDescent="0.25">
      <c r="C19" s="395" t="str">
        <f t="shared" ref="C19:C49" si="0">IF($K19="","",INDEX(sttnx,K19))</f>
        <v/>
      </c>
      <c r="D19" s="395" t="str">
        <f t="shared" ref="D19:D49" si="1">IF($K19="","",INDEX(tennx,K19))</f>
        <v/>
      </c>
      <c r="E19" s="488" t="str">
        <f t="shared" ref="E19:E49" si="2">IF($K19="","",INDEX(Mavtnx,K19))</f>
        <v/>
      </c>
      <c r="F19" s="395" t="str">
        <f t="shared" ref="F19:F49" si="3">IF($K19="","",INDEX(DVTNX,K19))</f>
        <v/>
      </c>
      <c r="G19" s="491" t="str">
        <f>H19</f>
        <v/>
      </c>
      <c r="H19" s="491" t="str">
        <f t="shared" ref="H19:H49" si="4">IF($K19="","",INDEX(slnhap,K19))</f>
        <v/>
      </c>
      <c r="I19" s="396" t="str">
        <f t="shared" ref="I19:I49" si="5">IF($K19="","",INDEX(DGN,K19))</f>
        <v/>
      </c>
      <c r="J19" s="396" t="str">
        <f t="shared" ref="J19:J49" si="6">IF($K19="","",INDEX(gtnhap,K19))</f>
        <v/>
      </c>
      <c r="K19" s="490" t="str">
        <f>IFERROR(MATCH($I$2,sophieunx,0),"")</f>
        <v/>
      </c>
    </row>
    <row r="20" spans="3:11" s="397" customFormat="1" ht="17.25" hidden="1" customHeight="1" x14ac:dyDescent="0.25">
      <c r="C20" s="395" t="str">
        <f t="shared" ca="1" si="0"/>
        <v/>
      </c>
      <c r="D20" s="395" t="str">
        <f t="shared" ca="1" si="1"/>
        <v/>
      </c>
      <c r="E20" s="488" t="str">
        <f t="shared" ca="1" si="2"/>
        <v/>
      </c>
      <c r="F20" s="395" t="str">
        <f t="shared" ca="1" si="3"/>
        <v/>
      </c>
      <c r="G20" s="491" t="str">
        <f ca="1">H20</f>
        <v/>
      </c>
      <c r="H20" s="491" t="str">
        <f t="shared" ca="1" si="4"/>
        <v/>
      </c>
      <c r="I20" s="396" t="str">
        <f t="shared" ca="1" si="5"/>
        <v/>
      </c>
      <c r="J20" s="396" t="str">
        <f t="shared" ca="1" si="6"/>
        <v/>
      </c>
      <c r="K20" s="490" t="str">
        <f ca="1">IFERROR(MATCH($I$2,OFFSET(NX!$C$8,K19,0):'NX'!$C$2000,0)+K19,"")</f>
        <v/>
      </c>
    </row>
    <row r="21" spans="3:11" s="397" customFormat="1" ht="17.25" hidden="1" customHeight="1" x14ac:dyDescent="0.25">
      <c r="C21" s="395" t="str">
        <f t="shared" ca="1" si="0"/>
        <v/>
      </c>
      <c r="D21" s="395" t="str">
        <f t="shared" ca="1" si="1"/>
        <v/>
      </c>
      <c r="E21" s="488" t="str">
        <f t="shared" ca="1" si="2"/>
        <v/>
      </c>
      <c r="F21" s="395" t="str">
        <f t="shared" ca="1" si="3"/>
        <v/>
      </c>
      <c r="G21" s="491" t="str">
        <f t="shared" ref="G21:G49" ca="1" si="7">H21</f>
        <v/>
      </c>
      <c r="H21" s="491" t="str">
        <f t="shared" ca="1" si="4"/>
        <v/>
      </c>
      <c r="I21" s="396" t="str">
        <f t="shared" ca="1" si="5"/>
        <v/>
      </c>
      <c r="J21" s="396" t="str">
        <f t="shared" ca="1" si="6"/>
        <v/>
      </c>
      <c r="K21" s="490" t="str">
        <f ca="1">IFERROR(MATCH($I$2,OFFSET(NX!$C$8,K20,0):'NX'!$C$2000,0)+K20,"")</f>
        <v/>
      </c>
    </row>
    <row r="22" spans="3:11" s="397" customFormat="1" ht="17.25" hidden="1" customHeight="1" x14ac:dyDescent="0.25">
      <c r="C22" s="395" t="str">
        <f t="shared" ca="1" si="0"/>
        <v/>
      </c>
      <c r="D22" s="395" t="str">
        <f t="shared" ca="1" si="1"/>
        <v/>
      </c>
      <c r="E22" s="488" t="str">
        <f t="shared" ca="1" si="2"/>
        <v/>
      </c>
      <c r="F22" s="395" t="str">
        <f t="shared" ca="1" si="3"/>
        <v/>
      </c>
      <c r="G22" s="491" t="str">
        <f t="shared" ca="1" si="7"/>
        <v/>
      </c>
      <c r="H22" s="491" t="str">
        <f t="shared" ca="1" si="4"/>
        <v/>
      </c>
      <c r="I22" s="396" t="str">
        <f t="shared" ca="1" si="5"/>
        <v/>
      </c>
      <c r="J22" s="396" t="str">
        <f t="shared" ca="1" si="6"/>
        <v/>
      </c>
      <c r="K22" s="490" t="str">
        <f ca="1">IFERROR(MATCH($I$2,OFFSET(NX!$C$8,K21,0):'NX'!$C$2000,0)+K21,"")</f>
        <v/>
      </c>
    </row>
    <row r="23" spans="3:11" s="397" customFormat="1" ht="17.25" hidden="1" customHeight="1" x14ac:dyDescent="0.25">
      <c r="C23" s="395" t="str">
        <f t="shared" ca="1" si="0"/>
        <v/>
      </c>
      <c r="D23" s="395" t="str">
        <f t="shared" ca="1" si="1"/>
        <v/>
      </c>
      <c r="E23" s="488" t="str">
        <f t="shared" ca="1" si="2"/>
        <v/>
      </c>
      <c r="F23" s="395" t="str">
        <f t="shared" ca="1" si="3"/>
        <v/>
      </c>
      <c r="G23" s="491" t="str">
        <f t="shared" ca="1" si="7"/>
        <v/>
      </c>
      <c r="H23" s="491" t="str">
        <f t="shared" ca="1" si="4"/>
        <v/>
      </c>
      <c r="I23" s="396" t="str">
        <f t="shared" ca="1" si="5"/>
        <v/>
      </c>
      <c r="J23" s="396" t="str">
        <f t="shared" ca="1" si="6"/>
        <v/>
      </c>
      <c r="K23" s="490" t="str">
        <f ca="1">IFERROR(MATCH($I$2,OFFSET(NX!$C$8,K22,0):'NX'!$C$2000,0)+K22,"")</f>
        <v/>
      </c>
    </row>
    <row r="24" spans="3:11" s="397" customFormat="1" ht="17.25" hidden="1" customHeight="1" x14ac:dyDescent="0.25">
      <c r="C24" s="395" t="str">
        <f t="shared" ca="1" si="0"/>
        <v/>
      </c>
      <c r="D24" s="395" t="str">
        <f t="shared" ca="1" si="1"/>
        <v/>
      </c>
      <c r="E24" s="488" t="str">
        <f t="shared" ca="1" si="2"/>
        <v/>
      </c>
      <c r="F24" s="395" t="str">
        <f t="shared" ca="1" si="3"/>
        <v/>
      </c>
      <c r="G24" s="491" t="str">
        <f t="shared" ca="1" si="7"/>
        <v/>
      </c>
      <c r="H24" s="491" t="str">
        <f t="shared" ca="1" si="4"/>
        <v/>
      </c>
      <c r="I24" s="396" t="str">
        <f t="shared" ca="1" si="5"/>
        <v/>
      </c>
      <c r="J24" s="396" t="str">
        <f t="shared" ca="1" si="6"/>
        <v/>
      </c>
      <c r="K24" s="490" t="str">
        <f ca="1">IFERROR(MATCH($I$2,OFFSET(NX!$C$8,K23,0):'NX'!$C$2000,0)+K23,"")</f>
        <v/>
      </c>
    </row>
    <row r="25" spans="3:11" s="397" customFormat="1" ht="17.25" hidden="1" customHeight="1" x14ac:dyDescent="0.25">
      <c r="C25" s="395" t="str">
        <f t="shared" ca="1" si="0"/>
        <v/>
      </c>
      <c r="D25" s="395" t="str">
        <f t="shared" ca="1" si="1"/>
        <v/>
      </c>
      <c r="E25" s="488" t="str">
        <f t="shared" ca="1" si="2"/>
        <v/>
      </c>
      <c r="F25" s="395" t="str">
        <f t="shared" ca="1" si="3"/>
        <v/>
      </c>
      <c r="G25" s="491" t="str">
        <f t="shared" ca="1" si="7"/>
        <v/>
      </c>
      <c r="H25" s="491" t="str">
        <f t="shared" ca="1" si="4"/>
        <v/>
      </c>
      <c r="I25" s="396" t="str">
        <f t="shared" ca="1" si="5"/>
        <v/>
      </c>
      <c r="J25" s="396" t="str">
        <f t="shared" ca="1" si="6"/>
        <v/>
      </c>
      <c r="K25" s="490" t="str">
        <f ca="1">IFERROR(MATCH($I$2,OFFSET(NX!$C$8,K24,0):'NX'!$C$2000,0)+K24,"")</f>
        <v/>
      </c>
    </row>
    <row r="26" spans="3:11" s="397" customFormat="1" ht="17.25" hidden="1" customHeight="1" x14ac:dyDescent="0.25">
      <c r="C26" s="395" t="str">
        <f t="shared" ca="1" si="0"/>
        <v/>
      </c>
      <c r="D26" s="395" t="str">
        <f t="shared" ca="1" si="1"/>
        <v/>
      </c>
      <c r="E26" s="488" t="str">
        <f t="shared" ca="1" si="2"/>
        <v/>
      </c>
      <c r="F26" s="395" t="str">
        <f t="shared" ca="1" si="3"/>
        <v/>
      </c>
      <c r="G26" s="491" t="str">
        <f t="shared" ca="1" si="7"/>
        <v/>
      </c>
      <c r="H26" s="491" t="str">
        <f t="shared" ca="1" si="4"/>
        <v/>
      </c>
      <c r="I26" s="396" t="str">
        <f t="shared" ca="1" si="5"/>
        <v/>
      </c>
      <c r="J26" s="396" t="str">
        <f t="shared" ca="1" si="6"/>
        <v/>
      </c>
      <c r="K26" s="490" t="str">
        <f ca="1">IFERROR(MATCH($I$2,OFFSET(NX!$C$8,K25,0):'NX'!$C$2000,0)+K25,"")</f>
        <v/>
      </c>
    </row>
    <row r="27" spans="3:11" s="397" customFormat="1" ht="17.25" hidden="1" customHeight="1" x14ac:dyDescent="0.25">
      <c r="C27" s="395" t="str">
        <f t="shared" ca="1" si="0"/>
        <v/>
      </c>
      <c r="D27" s="395" t="str">
        <f t="shared" ca="1" si="1"/>
        <v/>
      </c>
      <c r="E27" s="488" t="str">
        <f t="shared" ca="1" si="2"/>
        <v/>
      </c>
      <c r="F27" s="395" t="str">
        <f t="shared" ca="1" si="3"/>
        <v/>
      </c>
      <c r="G27" s="491" t="str">
        <f t="shared" ca="1" si="7"/>
        <v/>
      </c>
      <c r="H27" s="491" t="str">
        <f t="shared" ca="1" si="4"/>
        <v/>
      </c>
      <c r="I27" s="396" t="str">
        <f t="shared" ca="1" si="5"/>
        <v/>
      </c>
      <c r="J27" s="396" t="str">
        <f t="shared" ca="1" si="6"/>
        <v/>
      </c>
      <c r="K27" s="490" t="str">
        <f ca="1">IFERROR(MATCH($I$2,OFFSET(NX!$C$8,K26,0):'NX'!$C$2000,0)+K26,"")</f>
        <v/>
      </c>
    </row>
    <row r="28" spans="3:11" s="397" customFormat="1" ht="17.25" hidden="1" customHeight="1" x14ac:dyDescent="0.25">
      <c r="C28" s="395" t="str">
        <f t="shared" ca="1" si="0"/>
        <v/>
      </c>
      <c r="D28" s="395" t="str">
        <f t="shared" ca="1" si="1"/>
        <v/>
      </c>
      <c r="E28" s="488" t="str">
        <f t="shared" ca="1" si="2"/>
        <v/>
      </c>
      <c r="F28" s="395" t="str">
        <f t="shared" ca="1" si="3"/>
        <v/>
      </c>
      <c r="G28" s="491" t="str">
        <f t="shared" ca="1" si="7"/>
        <v/>
      </c>
      <c r="H28" s="491" t="str">
        <f t="shared" ca="1" si="4"/>
        <v/>
      </c>
      <c r="I28" s="396" t="str">
        <f t="shared" ca="1" si="5"/>
        <v/>
      </c>
      <c r="J28" s="396" t="str">
        <f t="shared" ca="1" si="6"/>
        <v/>
      </c>
      <c r="K28" s="490" t="str">
        <f ca="1">IFERROR(MATCH($I$2,OFFSET(NX!$C$8,K27,0):'NX'!$C$2000,0)+K27,"")</f>
        <v/>
      </c>
    </row>
    <row r="29" spans="3:11" s="397" customFormat="1" ht="17.25" hidden="1" customHeight="1" x14ac:dyDescent="0.25">
      <c r="C29" s="395" t="str">
        <f t="shared" ca="1" si="0"/>
        <v/>
      </c>
      <c r="D29" s="395" t="str">
        <f t="shared" ca="1" si="1"/>
        <v/>
      </c>
      <c r="E29" s="488" t="str">
        <f t="shared" ca="1" si="2"/>
        <v/>
      </c>
      <c r="F29" s="395" t="str">
        <f t="shared" ca="1" si="3"/>
        <v/>
      </c>
      <c r="G29" s="491" t="str">
        <f t="shared" ca="1" si="7"/>
        <v/>
      </c>
      <c r="H29" s="491" t="str">
        <f t="shared" ca="1" si="4"/>
        <v/>
      </c>
      <c r="I29" s="396" t="str">
        <f t="shared" ca="1" si="5"/>
        <v/>
      </c>
      <c r="J29" s="396" t="str">
        <f t="shared" ca="1" si="6"/>
        <v/>
      </c>
      <c r="K29" s="490" t="str">
        <f ca="1">IFERROR(MATCH($I$2,OFFSET(NX!$C$8,K28,0):'NX'!$C$2000,0)+K28,"")</f>
        <v/>
      </c>
    </row>
    <row r="30" spans="3:11" s="397" customFormat="1" ht="17.25" hidden="1" customHeight="1" x14ac:dyDescent="0.25">
      <c r="C30" s="395" t="str">
        <f t="shared" ca="1" si="0"/>
        <v/>
      </c>
      <c r="D30" s="395" t="str">
        <f t="shared" ca="1" si="1"/>
        <v/>
      </c>
      <c r="E30" s="488" t="str">
        <f t="shared" ca="1" si="2"/>
        <v/>
      </c>
      <c r="F30" s="395" t="str">
        <f t="shared" ca="1" si="3"/>
        <v/>
      </c>
      <c r="G30" s="491" t="str">
        <f t="shared" ca="1" si="7"/>
        <v/>
      </c>
      <c r="H30" s="491" t="str">
        <f t="shared" ca="1" si="4"/>
        <v/>
      </c>
      <c r="I30" s="396" t="str">
        <f t="shared" ca="1" si="5"/>
        <v/>
      </c>
      <c r="J30" s="396" t="str">
        <f t="shared" ca="1" si="6"/>
        <v/>
      </c>
      <c r="K30" s="490" t="str">
        <f ca="1">IFERROR(MATCH($I$2,OFFSET(NX!$C$8,K29,0):'NX'!$C$2000,0)+K29,"")</f>
        <v/>
      </c>
    </row>
    <row r="31" spans="3:11" s="397" customFormat="1" ht="17.25" hidden="1" customHeight="1" x14ac:dyDescent="0.25">
      <c r="C31" s="395" t="str">
        <f t="shared" ca="1" si="0"/>
        <v/>
      </c>
      <c r="D31" s="395" t="str">
        <f t="shared" ca="1" si="1"/>
        <v/>
      </c>
      <c r="E31" s="488" t="str">
        <f t="shared" ca="1" si="2"/>
        <v/>
      </c>
      <c r="F31" s="395" t="str">
        <f t="shared" ca="1" si="3"/>
        <v/>
      </c>
      <c r="G31" s="491" t="str">
        <f t="shared" ca="1" si="7"/>
        <v/>
      </c>
      <c r="H31" s="491" t="str">
        <f t="shared" ca="1" si="4"/>
        <v/>
      </c>
      <c r="I31" s="396" t="str">
        <f t="shared" ca="1" si="5"/>
        <v/>
      </c>
      <c r="J31" s="396" t="str">
        <f t="shared" ca="1" si="6"/>
        <v/>
      </c>
      <c r="K31" s="490" t="str">
        <f ca="1">IFERROR(MATCH($I$2,OFFSET(NX!$C$8,K30,0):'NX'!$C$2000,0)+K30,"")</f>
        <v/>
      </c>
    </row>
    <row r="32" spans="3:11" s="397" customFormat="1" ht="17.25" hidden="1" customHeight="1" x14ac:dyDescent="0.25">
      <c r="C32" s="395" t="str">
        <f t="shared" ca="1" si="0"/>
        <v/>
      </c>
      <c r="D32" s="395" t="str">
        <f t="shared" ca="1" si="1"/>
        <v/>
      </c>
      <c r="E32" s="488" t="str">
        <f t="shared" ca="1" si="2"/>
        <v/>
      </c>
      <c r="F32" s="395" t="str">
        <f t="shared" ca="1" si="3"/>
        <v/>
      </c>
      <c r="G32" s="491" t="str">
        <f t="shared" ca="1" si="7"/>
        <v/>
      </c>
      <c r="H32" s="491" t="str">
        <f t="shared" ca="1" si="4"/>
        <v/>
      </c>
      <c r="I32" s="396" t="str">
        <f t="shared" ca="1" si="5"/>
        <v/>
      </c>
      <c r="J32" s="396" t="str">
        <f t="shared" ca="1" si="6"/>
        <v/>
      </c>
      <c r="K32" s="490" t="str">
        <f ca="1">IFERROR(MATCH($I$2,OFFSET(NX!$C$8,K31,0):'NX'!$C$2000,0)+K31,"")</f>
        <v/>
      </c>
    </row>
    <row r="33" spans="3:11" s="397" customFormat="1" ht="17.25" hidden="1" customHeight="1" x14ac:dyDescent="0.25">
      <c r="C33" s="395" t="str">
        <f t="shared" ca="1" si="0"/>
        <v/>
      </c>
      <c r="D33" s="395" t="str">
        <f t="shared" ca="1" si="1"/>
        <v/>
      </c>
      <c r="E33" s="488" t="str">
        <f t="shared" ca="1" si="2"/>
        <v/>
      </c>
      <c r="F33" s="395" t="str">
        <f t="shared" ca="1" si="3"/>
        <v/>
      </c>
      <c r="G33" s="491" t="str">
        <f t="shared" ca="1" si="7"/>
        <v/>
      </c>
      <c r="H33" s="491" t="str">
        <f t="shared" ca="1" si="4"/>
        <v/>
      </c>
      <c r="I33" s="396" t="str">
        <f t="shared" ca="1" si="5"/>
        <v/>
      </c>
      <c r="J33" s="396" t="str">
        <f t="shared" ca="1" si="6"/>
        <v/>
      </c>
      <c r="K33" s="490" t="str">
        <f ca="1">IFERROR(MATCH($I$2,OFFSET(NX!$C$8,K32,0):'NX'!$C$2000,0)+K32,"")</f>
        <v/>
      </c>
    </row>
    <row r="34" spans="3:11" s="397" customFormat="1" ht="17.25" hidden="1" customHeight="1" x14ac:dyDescent="0.25">
      <c r="C34" s="395" t="str">
        <f t="shared" ca="1" si="0"/>
        <v/>
      </c>
      <c r="D34" s="395" t="str">
        <f t="shared" ca="1" si="1"/>
        <v/>
      </c>
      <c r="E34" s="488" t="str">
        <f t="shared" ca="1" si="2"/>
        <v/>
      </c>
      <c r="F34" s="395" t="str">
        <f t="shared" ca="1" si="3"/>
        <v/>
      </c>
      <c r="G34" s="491" t="str">
        <f t="shared" ca="1" si="7"/>
        <v/>
      </c>
      <c r="H34" s="491" t="str">
        <f t="shared" ca="1" si="4"/>
        <v/>
      </c>
      <c r="I34" s="396" t="str">
        <f t="shared" ca="1" si="5"/>
        <v/>
      </c>
      <c r="J34" s="396" t="str">
        <f t="shared" ca="1" si="6"/>
        <v/>
      </c>
      <c r="K34" s="490" t="str">
        <f ca="1">IFERROR(MATCH($I$2,OFFSET(NX!$C$8,K33,0):'NX'!$C$2000,0)+K33,"")</f>
        <v/>
      </c>
    </row>
    <row r="35" spans="3:11" s="397" customFormat="1" ht="17.25" hidden="1" customHeight="1" x14ac:dyDescent="0.25">
      <c r="C35" s="395" t="str">
        <f t="shared" ca="1" si="0"/>
        <v/>
      </c>
      <c r="D35" s="395" t="str">
        <f t="shared" ca="1" si="1"/>
        <v/>
      </c>
      <c r="E35" s="488" t="str">
        <f t="shared" ca="1" si="2"/>
        <v/>
      </c>
      <c r="F35" s="395" t="str">
        <f t="shared" ca="1" si="3"/>
        <v/>
      </c>
      <c r="G35" s="491" t="str">
        <f t="shared" ca="1" si="7"/>
        <v/>
      </c>
      <c r="H35" s="491" t="str">
        <f t="shared" ca="1" si="4"/>
        <v/>
      </c>
      <c r="I35" s="396" t="str">
        <f t="shared" ca="1" si="5"/>
        <v/>
      </c>
      <c r="J35" s="396" t="str">
        <f t="shared" ca="1" si="6"/>
        <v/>
      </c>
      <c r="K35" s="490" t="str">
        <f ca="1">IFERROR(MATCH($I$2,OFFSET(NX!$C$8,K34,0):'NX'!$C$2000,0)+K34,"")</f>
        <v/>
      </c>
    </row>
    <row r="36" spans="3:11" s="397" customFormat="1" ht="17.25" hidden="1" customHeight="1" x14ac:dyDescent="0.25">
      <c r="C36" s="395" t="str">
        <f t="shared" ca="1" si="0"/>
        <v/>
      </c>
      <c r="D36" s="395" t="str">
        <f t="shared" ca="1" si="1"/>
        <v/>
      </c>
      <c r="E36" s="488" t="str">
        <f t="shared" ca="1" si="2"/>
        <v/>
      </c>
      <c r="F36" s="395" t="str">
        <f t="shared" ca="1" si="3"/>
        <v/>
      </c>
      <c r="G36" s="491" t="str">
        <f t="shared" ca="1" si="7"/>
        <v/>
      </c>
      <c r="H36" s="491" t="str">
        <f t="shared" ca="1" si="4"/>
        <v/>
      </c>
      <c r="I36" s="396" t="str">
        <f t="shared" ca="1" si="5"/>
        <v/>
      </c>
      <c r="J36" s="396" t="str">
        <f t="shared" ca="1" si="6"/>
        <v/>
      </c>
      <c r="K36" s="490" t="str">
        <f ca="1">IFERROR(MATCH($I$2,OFFSET(NX!$C$8,K35,0):'NX'!$C$2000,0)+K35,"")</f>
        <v/>
      </c>
    </row>
    <row r="37" spans="3:11" s="397" customFormat="1" ht="17.25" hidden="1" customHeight="1" x14ac:dyDescent="0.25">
      <c r="C37" s="395" t="str">
        <f t="shared" ca="1" si="0"/>
        <v/>
      </c>
      <c r="D37" s="395" t="str">
        <f t="shared" ca="1" si="1"/>
        <v/>
      </c>
      <c r="E37" s="488" t="str">
        <f t="shared" ca="1" si="2"/>
        <v/>
      </c>
      <c r="F37" s="395" t="str">
        <f t="shared" ca="1" si="3"/>
        <v/>
      </c>
      <c r="G37" s="491" t="str">
        <f t="shared" ca="1" si="7"/>
        <v/>
      </c>
      <c r="H37" s="491" t="str">
        <f t="shared" ca="1" si="4"/>
        <v/>
      </c>
      <c r="I37" s="396" t="str">
        <f t="shared" ca="1" si="5"/>
        <v/>
      </c>
      <c r="J37" s="396" t="str">
        <f t="shared" ca="1" si="6"/>
        <v/>
      </c>
      <c r="K37" s="490" t="str">
        <f ca="1">IFERROR(MATCH($I$2,OFFSET(NX!$C$8,K36,0):'NX'!$C$2000,0)+K36,"")</f>
        <v/>
      </c>
    </row>
    <row r="38" spans="3:11" s="397" customFormat="1" ht="17.25" hidden="1" customHeight="1" x14ac:dyDescent="0.25">
      <c r="C38" s="395" t="str">
        <f t="shared" ca="1" si="0"/>
        <v/>
      </c>
      <c r="D38" s="395" t="str">
        <f t="shared" ca="1" si="1"/>
        <v/>
      </c>
      <c r="E38" s="488" t="str">
        <f t="shared" ca="1" si="2"/>
        <v/>
      </c>
      <c r="F38" s="395" t="str">
        <f t="shared" ca="1" si="3"/>
        <v/>
      </c>
      <c r="G38" s="491" t="str">
        <f t="shared" ca="1" si="7"/>
        <v/>
      </c>
      <c r="H38" s="491" t="str">
        <f t="shared" ca="1" si="4"/>
        <v/>
      </c>
      <c r="I38" s="396" t="str">
        <f t="shared" ca="1" si="5"/>
        <v/>
      </c>
      <c r="J38" s="396" t="str">
        <f t="shared" ca="1" si="6"/>
        <v/>
      </c>
      <c r="K38" s="490" t="str">
        <f ca="1">IFERROR(MATCH($I$2,OFFSET(NX!$C$8,K37,0):'NX'!$C$2000,0)+K37,"")</f>
        <v/>
      </c>
    </row>
    <row r="39" spans="3:11" s="397" customFormat="1" ht="17.25" hidden="1" customHeight="1" x14ac:dyDescent="0.25">
      <c r="C39" s="395" t="str">
        <f t="shared" ca="1" si="0"/>
        <v/>
      </c>
      <c r="D39" s="395" t="str">
        <f t="shared" ca="1" si="1"/>
        <v/>
      </c>
      <c r="E39" s="488" t="str">
        <f t="shared" ca="1" si="2"/>
        <v/>
      </c>
      <c r="F39" s="395" t="str">
        <f t="shared" ca="1" si="3"/>
        <v/>
      </c>
      <c r="G39" s="491" t="str">
        <f t="shared" ca="1" si="7"/>
        <v/>
      </c>
      <c r="H39" s="491" t="str">
        <f t="shared" ca="1" si="4"/>
        <v/>
      </c>
      <c r="I39" s="396" t="str">
        <f t="shared" ca="1" si="5"/>
        <v/>
      </c>
      <c r="J39" s="396" t="str">
        <f t="shared" ca="1" si="6"/>
        <v/>
      </c>
      <c r="K39" s="490" t="str">
        <f ca="1">IFERROR(MATCH($I$2,OFFSET(NX!$C$8,K38,0):'NX'!$C$2000,0)+K38,"")</f>
        <v/>
      </c>
    </row>
    <row r="40" spans="3:11" s="397" customFormat="1" ht="17.25" hidden="1" customHeight="1" x14ac:dyDescent="0.25">
      <c r="C40" s="395" t="str">
        <f t="shared" ca="1" si="0"/>
        <v/>
      </c>
      <c r="D40" s="395" t="str">
        <f t="shared" ca="1" si="1"/>
        <v/>
      </c>
      <c r="E40" s="488" t="str">
        <f t="shared" ca="1" si="2"/>
        <v/>
      </c>
      <c r="F40" s="395" t="str">
        <f t="shared" ca="1" si="3"/>
        <v/>
      </c>
      <c r="G40" s="491" t="str">
        <f t="shared" ca="1" si="7"/>
        <v/>
      </c>
      <c r="H40" s="491" t="str">
        <f t="shared" ca="1" si="4"/>
        <v/>
      </c>
      <c r="I40" s="396" t="str">
        <f t="shared" ca="1" si="5"/>
        <v/>
      </c>
      <c r="J40" s="396" t="str">
        <f t="shared" ca="1" si="6"/>
        <v/>
      </c>
      <c r="K40" s="490" t="str">
        <f ca="1">IFERROR(MATCH($I$2,OFFSET(NX!$C$8,K39,0):'NX'!$C$2000,0)+K39,"")</f>
        <v/>
      </c>
    </row>
    <row r="41" spans="3:11" s="397" customFormat="1" ht="17.25" hidden="1" customHeight="1" x14ac:dyDescent="0.25">
      <c r="C41" s="395" t="str">
        <f t="shared" ca="1" si="0"/>
        <v/>
      </c>
      <c r="D41" s="395" t="str">
        <f t="shared" ca="1" si="1"/>
        <v/>
      </c>
      <c r="E41" s="488" t="str">
        <f t="shared" ca="1" si="2"/>
        <v/>
      </c>
      <c r="F41" s="395" t="str">
        <f t="shared" ca="1" si="3"/>
        <v/>
      </c>
      <c r="G41" s="491" t="str">
        <f t="shared" ca="1" si="7"/>
        <v/>
      </c>
      <c r="H41" s="491" t="str">
        <f t="shared" ca="1" si="4"/>
        <v/>
      </c>
      <c r="I41" s="396" t="str">
        <f t="shared" ca="1" si="5"/>
        <v/>
      </c>
      <c r="J41" s="396" t="str">
        <f t="shared" ca="1" si="6"/>
        <v/>
      </c>
      <c r="K41" s="490" t="str">
        <f ca="1">IFERROR(MATCH($I$2,OFFSET(NX!$C$8,K40,0):'NX'!$C$2000,0)+K40,"")</f>
        <v/>
      </c>
    </row>
    <row r="42" spans="3:11" s="397" customFormat="1" ht="17.25" hidden="1" customHeight="1" x14ac:dyDescent="0.25">
      <c r="C42" s="395" t="str">
        <f t="shared" ca="1" si="0"/>
        <v/>
      </c>
      <c r="D42" s="395" t="str">
        <f t="shared" ca="1" si="1"/>
        <v/>
      </c>
      <c r="E42" s="488" t="str">
        <f t="shared" ca="1" si="2"/>
        <v/>
      </c>
      <c r="F42" s="395" t="str">
        <f t="shared" ca="1" si="3"/>
        <v/>
      </c>
      <c r="G42" s="491" t="str">
        <f t="shared" ca="1" si="7"/>
        <v/>
      </c>
      <c r="H42" s="491" t="str">
        <f t="shared" ca="1" si="4"/>
        <v/>
      </c>
      <c r="I42" s="396" t="str">
        <f t="shared" ca="1" si="5"/>
        <v/>
      </c>
      <c r="J42" s="396" t="str">
        <f t="shared" ca="1" si="6"/>
        <v/>
      </c>
      <c r="K42" s="490" t="str">
        <f ca="1">IFERROR(MATCH($I$2,OFFSET(NX!$C$8,K41,0):'NX'!$C$2000,0)+K41,"")</f>
        <v/>
      </c>
    </row>
    <row r="43" spans="3:11" s="397" customFormat="1" ht="17.25" hidden="1" customHeight="1" x14ac:dyDescent="0.25">
      <c r="C43" s="395" t="str">
        <f t="shared" ca="1" si="0"/>
        <v/>
      </c>
      <c r="D43" s="395" t="str">
        <f t="shared" ca="1" si="1"/>
        <v/>
      </c>
      <c r="E43" s="488" t="str">
        <f t="shared" ca="1" si="2"/>
        <v/>
      </c>
      <c r="F43" s="395" t="str">
        <f t="shared" ca="1" si="3"/>
        <v/>
      </c>
      <c r="G43" s="491" t="str">
        <f t="shared" ca="1" si="7"/>
        <v/>
      </c>
      <c r="H43" s="491" t="str">
        <f t="shared" ca="1" si="4"/>
        <v/>
      </c>
      <c r="I43" s="396" t="str">
        <f t="shared" ca="1" si="5"/>
        <v/>
      </c>
      <c r="J43" s="396" t="str">
        <f t="shared" ca="1" si="6"/>
        <v/>
      </c>
      <c r="K43" s="490" t="str">
        <f ca="1">IFERROR(MATCH($I$2,OFFSET(NX!$C$8,K42,0):'NX'!$C$2000,0)+K42,"")</f>
        <v/>
      </c>
    </row>
    <row r="44" spans="3:11" s="397" customFormat="1" ht="17.25" hidden="1" customHeight="1" x14ac:dyDescent="0.25">
      <c r="C44" s="395" t="str">
        <f t="shared" ca="1" si="0"/>
        <v/>
      </c>
      <c r="D44" s="395" t="str">
        <f t="shared" ca="1" si="1"/>
        <v/>
      </c>
      <c r="E44" s="488" t="str">
        <f t="shared" ca="1" si="2"/>
        <v/>
      </c>
      <c r="F44" s="395" t="str">
        <f t="shared" ca="1" si="3"/>
        <v/>
      </c>
      <c r="G44" s="491" t="str">
        <f t="shared" ca="1" si="7"/>
        <v/>
      </c>
      <c r="H44" s="491" t="str">
        <f t="shared" ca="1" si="4"/>
        <v/>
      </c>
      <c r="I44" s="396" t="str">
        <f t="shared" ca="1" si="5"/>
        <v/>
      </c>
      <c r="J44" s="396" t="str">
        <f t="shared" ca="1" si="6"/>
        <v/>
      </c>
      <c r="K44" s="490" t="str">
        <f ca="1">IFERROR(MATCH($I$2,OFFSET(NX!$C$8,K43,0):'NX'!$C$2000,0)+K43,"")</f>
        <v/>
      </c>
    </row>
    <row r="45" spans="3:11" s="397" customFormat="1" ht="17.25" hidden="1" customHeight="1" x14ac:dyDescent="0.25">
      <c r="C45" s="395" t="str">
        <f t="shared" ca="1" si="0"/>
        <v/>
      </c>
      <c r="D45" s="395" t="str">
        <f t="shared" ca="1" si="1"/>
        <v/>
      </c>
      <c r="E45" s="488" t="str">
        <f t="shared" ca="1" si="2"/>
        <v/>
      </c>
      <c r="F45" s="395" t="str">
        <f t="shared" ca="1" si="3"/>
        <v/>
      </c>
      <c r="G45" s="491" t="str">
        <f t="shared" ca="1" si="7"/>
        <v/>
      </c>
      <c r="H45" s="491" t="str">
        <f t="shared" ca="1" si="4"/>
        <v/>
      </c>
      <c r="I45" s="396" t="str">
        <f t="shared" ca="1" si="5"/>
        <v/>
      </c>
      <c r="J45" s="396" t="str">
        <f t="shared" ca="1" si="6"/>
        <v/>
      </c>
      <c r="K45" s="490" t="str">
        <f ca="1">IFERROR(MATCH($I$2,OFFSET(NX!$C$8,K44,0):'NX'!$C$2000,0)+K44,"")</f>
        <v/>
      </c>
    </row>
    <row r="46" spans="3:11" s="397" customFormat="1" ht="17.25" hidden="1" customHeight="1" x14ac:dyDescent="0.25">
      <c r="C46" s="395" t="str">
        <f t="shared" ca="1" si="0"/>
        <v/>
      </c>
      <c r="D46" s="395" t="str">
        <f t="shared" ca="1" si="1"/>
        <v/>
      </c>
      <c r="E46" s="488" t="str">
        <f t="shared" ca="1" si="2"/>
        <v/>
      </c>
      <c r="F46" s="395" t="str">
        <f t="shared" ca="1" si="3"/>
        <v/>
      </c>
      <c r="G46" s="491" t="str">
        <f t="shared" ca="1" si="7"/>
        <v/>
      </c>
      <c r="H46" s="491" t="str">
        <f t="shared" ca="1" si="4"/>
        <v/>
      </c>
      <c r="I46" s="396" t="str">
        <f t="shared" ca="1" si="5"/>
        <v/>
      </c>
      <c r="J46" s="396" t="str">
        <f t="shared" ca="1" si="6"/>
        <v/>
      </c>
      <c r="K46" s="490" t="str">
        <f ca="1">IFERROR(MATCH($I$2,OFFSET(NX!$C$8,K45,0):'NX'!$C$2000,0)+K45,"")</f>
        <v/>
      </c>
    </row>
    <row r="47" spans="3:11" s="397" customFormat="1" ht="17.25" hidden="1" customHeight="1" x14ac:dyDescent="0.25">
      <c r="C47" s="395" t="str">
        <f t="shared" ca="1" si="0"/>
        <v/>
      </c>
      <c r="D47" s="395" t="str">
        <f t="shared" ca="1" si="1"/>
        <v/>
      </c>
      <c r="E47" s="488" t="str">
        <f t="shared" ca="1" si="2"/>
        <v/>
      </c>
      <c r="F47" s="395" t="str">
        <f t="shared" ca="1" si="3"/>
        <v/>
      </c>
      <c r="G47" s="491" t="str">
        <f t="shared" ca="1" si="7"/>
        <v/>
      </c>
      <c r="H47" s="491" t="str">
        <f t="shared" ca="1" si="4"/>
        <v/>
      </c>
      <c r="I47" s="396" t="str">
        <f t="shared" ca="1" si="5"/>
        <v/>
      </c>
      <c r="J47" s="396" t="str">
        <f t="shared" ca="1" si="6"/>
        <v/>
      </c>
      <c r="K47" s="490" t="str">
        <f ca="1">IFERROR(MATCH($I$2,OFFSET(NX!$C$8,K46,0):'NX'!$C$2000,0)+K46,"")</f>
        <v/>
      </c>
    </row>
    <row r="48" spans="3:11" s="397" customFormat="1" ht="17.25" hidden="1" customHeight="1" x14ac:dyDescent="0.25">
      <c r="C48" s="395" t="str">
        <f t="shared" ca="1" si="0"/>
        <v/>
      </c>
      <c r="D48" s="395" t="str">
        <f t="shared" ca="1" si="1"/>
        <v/>
      </c>
      <c r="E48" s="488" t="str">
        <f t="shared" ca="1" si="2"/>
        <v/>
      </c>
      <c r="F48" s="395" t="str">
        <f t="shared" ca="1" si="3"/>
        <v/>
      </c>
      <c r="G48" s="491" t="str">
        <f t="shared" ca="1" si="7"/>
        <v/>
      </c>
      <c r="H48" s="491" t="str">
        <f t="shared" ca="1" si="4"/>
        <v/>
      </c>
      <c r="I48" s="396" t="str">
        <f t="shared" ca="1" si="5"/>
        <v/>
      </c>
      <c r="J48" s="396" t="str">
        <f t="shared" ca="1" si="6"/>
        <v/>
      </c>
      <c r="K48" s="490" t="str">
        <f ca="1">IFERROR(MATCH($I$2,OFFSET(NX!$C$8,K47,0):'NX'!$C$2000,0)+K47,"")</f>
        <v/>
      </c>
    </row>
    <row r="49" spans="3:11" s="397" customFormat="1" ht="17.25" hidden="1" customHeight="1" x14ac:dyDescent="0.25">
      <c r="C49" s="395" t="str">
        <f t="shared" ca="1" si="0"/>
        <v/>
      </c>
      <c r="D49" s="395" t="str">
        <f t="shared" ca="1" si="1"/>
        <v/>
      </c>
      <c r="E49" s="488" t="str">
        <f t="shared" ca="1" si="2"/>
        <v/>
      </c>
      <c r="F49" s="395" t="str">
        <f t="shared" ca="1" si="3"/>
        <v/>
      </c>
      <c r="G49" s="491" t="str">
        <f t="shared" ca="1" si="7"/>
        <v/>
      </c>
      <c r="H49" s="491" t="str">
        <f t="shared" ca="1" si="4"/>
        <v/>
      </c>
      <c r="I49" s="396" t="str">
        <f t="shared" ca="1" si="5"/>
        <v/>
      </c>
      <c r="J49" s="396" t="str">
        <f t="shared" ca="1" si="6"/>
        <v/>
      </c>
      <c r="K49" s="490" t="str">
        <f ca="1">IFERROR(MATCH($I$2,OFFSET(NX!$C$8,K48,0):'NX'!$C$2000,0)+K48,"")</f>
        <v/>
      </c>
    </row>
    <row r="50" spans="3:11" s="402" customFormat="1" ht="27.75" customHeight="1" x14ac:dyDescent="0.2">
      <c r="C50" s="438"/>
      <c r="D50" s="399" t="s">
        <v>746</v>
      </c>
      <c r="E50" s="438"/>
      <c r="F50" s="438"/>
      <c r="G50" s="492">
        <f ca="1">SUM(G19:G49)</f>
        <v>0</v>
      </c>
      <c r="H50" s="492">
        <f ca="1">SUM(H19:H49)</f>
        <v>0</v>
      </c>
      <c r="I50" s="400"/>
      <c r="J50" s="400">
        <f ca="1">SUM(J19:J49)</f>
        <v>0</v>
      </c>
      <c r="K50" s="401" t="s">
        <v>590</v>
      </c>
    </row>
    <row r="51" spans="3:11" x14ac:dyDescent="0.25">
      <c r="K51" s="403" t="s">
        <v>590</v>
      </c>
    </row>
    <row r="52" spans="3:11" x14ac:dyDescent="0.25">
      <c r="C52" s="1568" t="s">
        <v>1004</v>
      </c>
      <c r="D52" s="1568"/>
      <c r="E52" s="1568"/>
      <c r="F52" s="1568"/>
      <c r="G52" s="1568"/>
      <c r="H52" s="1568"/>
      <c r="I52" s="1569">
        <f>E9</f>
        <v>0</v>
      </c>
      <c r="J52" s="1569"/>
      <c r="K52" s="403" t="s">
        <v>590</v>
      </c>
    </row>
    <row r="53" spans="3:11" x14ac:dyDescent="0.25">
      <c r="C53" s="1568"/>
      <c r="D53" s="1568"/>
      <c r="E53" s="1568"/>
      <c r="F53" s="1568"/>
      <c r="G53" s="1568"/>
      <c r="H53" s="1568"/>
      <c r="K53" s="403" t="s">
        <v>590</v>
      </c>
    </row>
    <row r="54" spans="3:11" x14ac:dyDescent="0.25">
      <c r="K54" s="403" t="s">
        <v>590</v>
      </c>
    </row>
    <row r="55" spans="3:11" x14ac:dyDescent="0.25">
      <c r="K55" s="403" t="s">
        <v>590</v>
      </c>
    </row>
    <row r="56" spans="3:11" x14ac:dyDescent="0.25">
      <c r="K56" s="403" t="s">
        <v>590</v>
      </c>
    </row>
    <row r="57" spans="3:11" x14ac:dyDescent="0.25">
      <c r="K57" s="403" t="s">
        <v>590</v>
      </c>
    </row>
    <row r="58" spans="3:11" x14ac:dyDescent="0.25">
      <c r="K58" s="403" t="s">
        <v>590</v>
      </c>
    </row>
    <row r="59" spans="3:11" x14ac:dyDescent="0.25">
      <c r="K59" s="403" t="s">
        <v>590</v>
      </c>
    </row>
    <row r="60" spans="3:11" x14ac:dyDescent="0.25">
      <c r="K60" s="403" t="s">
        <v>590</v>
      </c>
    </row>
    <row r="61" spans="3:11" x14ac:dyDescent="0.25">
      <c r="K61" s="403" t="s">
        <v>590</v>
      </c>
    </row>
    <row r="62" spans="3:11" x14ac:dyDescent="0.25">
      <c r="K62" s="351" t="s">
        <v>590</v>
      </c>
    </row>
  </sheetData>
  <autoFilter ref="C18:K62">
    <filterColumn colId="8">
      <customFilters>
        <customFilter operator="notEqual" val=" "/>
      </customFilters>
    </filterColumn>
  </autoFilter>
  <mergeCells count="16">
    <mergeCell ref="I16:I17"/>
    <mergeCell ref="J16:J17"/>
    <mergeCell ref="K16:K17"/>
    <mergeCell ref="C52:H53"/>
    <mergeCell ref="I52:J52"/>
    <mergeCell ref="C16:C17"/>
    <mergeCell ref="D16:D17"/>
    <mergeCell ref="E16:E17"/>
    <mergeCell ref="F16:F17"/>
    <mergeCell ref="G16:H16"/>
    <mergeCell ref="C4:F4"/>
    <mergeCell ref="C5:F5"/>
    <mergeCell ref="E9:H9"/>
    <mergeCell ref="E10:H10"/>
    <mergeCell ref="C12:G12"/>
    <mergeCell ref="H12:I12"/>
  </mergeCells>
  <pageMargins left="0.70866141732283472" right="0.70866141732283472" top="0.74803149606299213" bottom="0.74803149606299213" header="0.31496062992125984" footer="0.31496062992125984"/>
  <pageSetup paperSize="9" scale="66" orientation="portrait" verticalDpi="0" r:id="rId1"/>
  <colBreaks count="1" manualBreakCount="1">
    <brk id="10" min="3" max="6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C1:S20"/>
  <sheetViews>
    <sheetView showGridLines="0" showRowColHeaders="0" zoomScale="130" zoomScaleNormal="130" workbookViewId="0"/>
  </sheetViews>
  <sheetFormatPr defaultRowHeight="18.75" x14ac:dyDescent="0.3"/>
  <cols>
    <col min="1" max="1" width="9.140625" style="85"/>
    <col min="2" max="2" width="3.28515625" style="85" customWidth="1"/>
    <col min="3" max="16384" width="9.140625" style="85"/>
  </cols>
  <sheetData>
    <row r="1" spans="3:19" x14ac:dyDescent="0.3">
      <c r="C1" s="104"/>
      <c r="D1" s="104"/>
      <c r="E1" s="104"/>
      <c r="F1" s="104"/>
      <c r="G1" s="104"/>
      <c r="H1" s="104"/>
      <c r="I1" s="104"/>
      <c r="J1" s="104"/>
      <c r="K1" s="104"/>
      <c r="L1" s="104"/>
      <c r="M1" s="104"/>
      <c r="N1" s="104"/>
      <c r="O1" s="104"/>
      <c r="P1" s="104"/>
      <c r="Q1" s="104"/>
      <c r="R1" s="104"/>
      <c r="S1" s="104"/>
    </row>
    <row r="2" spans="3:19" x14ac:dyDescent="0.3">
      <c r="C2" s="104"/>
      <c r="D2" s="104"/>
      <c r="E2" s="104"/>
      <c r="F2" s="104"/>
      <c r="G2" s="104"/>
      <c r="H2" s="104"/>
      <c r="I2" s="104"/>
      <c r="J2" s="104"/>
      <c r="K2" s="104"/>
      <c r="L2" s="104"/>
      <c r="M2" s="104"/>
      <c r="N2" s="104"/>
      <c r="O2" s="104"/>
      <c r="P2" s="104"/>
      <c r="Q2" s="104"/>
      <c r="R2" s="104"/>
      <c r="S2" s="104"/>
    </row>
    <row r="3" spans="3:19" x14ac:dyDescent="0.3">
      <c r="C3" s="104"/>
      <c r="D3" s="104"/>
      <c r="E3" s="104"/>
      <c r="F3" s="104"/>
      <c r="G3" s="104"/>
      <c r="H3" s="104"/>
      <c r="I3" s="104"/>
      <c r="J3" s="104"/>
      <c r="K3" s="104"/>
      <c r="L3" s="104"/>
      <c r="M3" s="104"/>
      <c r="N3" s="104"/>
      <c r="O3" s="104"/>
      <c r="P3" s="104"/>
      <c r="Q3" s="104"/>
      <c r="R3" s="104"/>
      <c r="S3" s="104"/>
    </row>
    <row r="4" spans="3:19" x14ac:dyDescent="0.3">
      <c r="C4" s="104"/>
      <c r="D4" s="104"/>
      <c r="E4" s="104"/>
      <c r="F4" s="104"/>
      <c r="G4" s="104"/>
      <c r="H4" s="104"/>
      <c r="I4" s="104"/>
      <c r="J4" s="104"/>
      <c r="K4" s="104"/>
      <c r="L4" s="104"/>
      <c r="M4" s="104"/>
      <c r="N4" s="104"/>
      <c r="O4" s="104"/>
      <c r="P4" s="104"/>
      <c r="Q4" s="104"/>
      <c r="R4" s="104"/>
      <c r="S4" s="104"/>
    </row>
    <row r="5" spans="3:19" x14ac:dyDescent="0.3">
      <c r="C5" s="104"/>
      <c r="D5" s="104"/>
      <c r="E5" s="104"/>
      <c r="F5" s="104"/>
      <c r="G5" s="104"/>
      <c r="H5" s="104"/>
      <c r="I5" s="104"/>
      <c r="J5" s="104"/>
      <c r="K5" s="104"/>
      <c r="L5" s="104"/>
      <c r="M5" s="104"/>
      <c r="N5" s="104"/>
      <c r="O5" s="104"/>
      <c r="P5" s="104"/>
      <c r="Q5" s="104"/>
      <c r="R5" s="104"/>
      <c r="S5" s="104"/>
    </row>
    <row r="6" spans="3:19" x14ac:dyDescent="0.3">
      <c r="C6" s="104"/>
      <c r="D6" s="104"/>
      <c r="E6" s="104"/>
      <c r="F6" s="104"/>
      <c r="G6" s="104"/>
      <c r="H6" s="104"/>
      <c r="I6" s="104"/>
      <c r="J6" s="104"/>
      <c r="K6" s="104"/>
      <c r="L6" s="104"/>
      <c r="M6" s="104"/>
      <c r="N6" s="104"/>
      <c r="O6" s="104"/>
      <c r="P6" s="104"/>
      <c r="Q6" s="104"/>
      <c r="R6" s="104"/>
      <c r="S6" s="104"/>
    </row>
    <row r="7" spans="3:19" x14ac:dyDescent="0.3">
      <c r="C7" s="104"/>
      <c r="D7" s="104"/>
      <c r="E7" s="104"/>
      <c r="F7" s="104"/>
      <c r="G7" s="104"/>
      <c r="H7" s="104"/>
      <c r="I7" s="104"/>
      <c r="J7" s="104"/>
      <c r="K7" s="104"/>
      <c r="L7" s="104"/>
      <c r="M7" s="104"/>
      <c r="N7" s="104"/>
      <c r="O7" s="104"/>
      <c r="P7" s="104"/>
      <c r="Q7" s="104"/>
      <c r="R7" s="104"/>
      <c r="S7" s="104"/>
    </row>
    <row r="8" spans="3:19" x14ac:dyDescent="0.3">
      <c r="C8" s="104"/>
      <c r="D8" s="104"/>
      <c r="E8" s="104"/>
      <c r="F8" s="104"/>
      <c r="G8" s="104"/>
      <c r="H8" s="104"/>
      <c r="I8" s="104"/>
      <c r="J8" s="104"/>
      <c r="K8" s="104"/>
      <c r="L8" s="104"/>
      <c r="M8" s="104"/>
      <c r="N8" s="104"/>
      <c r="O8" s="104"/>
      <c r="P8" s="104"/>
      <c r="Q8" s="104"/>
      <c r="R8" s="104"/>
      <c r="S8" s="104"/>
    </row>
    <row r="9" spans="3:19" x14ac:dyDescent="0.3">
      <c r="C9" s="104"/>
      <c r="D9" s="104"/>
      <c r="E9" s="104"/>
      <c r="F9" s="104"/>
      <c r="G9" s="104"/>
      <c r="H9" s="104"/>
      <c r="I9" s="104"/>
      <c r="J9" s="104"/>
      <c r="K9" s="104"/>
      <c r="L9" s="104"/>
      <c r="M9" s="104"/>
      <c r="N9" s="104"/>
      <c r="O9" s="104"/>
      <c r="P9" s="104"/>
      <c r="Q9" s="104"/>
      <c r="R9" s="104"/>
      <c r="S9" s="104"/>
    </row>
    <row r="10" spans="3:19" x14ac:dyDescent="0.3">
      <c r="C10" s="104"/>
      <c r="D10" s="104"/>
      <c r="E10" s="104"/>
      <c r="F10" s="104"/>
      <c r="G10" s="104"/>
      <c r="H10" s="104"/>
      <c r="I10" s="104"/>
      <c r="J10" s="104"/>
      <c r="K10" s="104"/>
      <c r="L10" s="104"/>
      <c r="M10" s="104"/>
      <c r="N10" s="104"/>
      <c r="O10" s="104"/>
      <c r="P10" s="104"/>
      <c r="Q10" s="104"/>
      <c r="R10" s="104"/>
      <c r="S10" s="104"/>
    </row>
    <row r="11" spans="3:19" x14ac:dyDescent="0.3">
      <c r="C11" s="104"/>
      <c r="D11" s="104"/>
      <c r="E11" s="104"/>
      <c r="F11" s="104"/>
      <c r="G11" s="104"/>
      <c r="H11" s="104"/>
      <c r="I11" s="104"/>
      <c r="J11" s="104"/>
      <c r="K11" s="104"/>
      <c r="L11" s="104"/>
      <c r="M11" s="104"/>
      <c r="N11" s="104"/>
      <c r="O11" s="104"/>
      <c r="P11" s="104"/>
      <c r="Q11" s="104"/>
      <c r="R11" s="104"/>
      <c r="S11" s="104"/>
    </row>
    <row r="12" spans="3:19" x14ac:dyDescent="0.3">
      <c r="C12" s="104"/>
      <c r="D12" s="104"/>
      <c r="E12" s="104"/>
      <c r="F12" s="104"/>
      <c r="G12" s="104"/>
      <c r="H12" s="104"/>
      <c r="I12" s="104"/>
      <c r="J12" s="104"/>
      <c r="K12" s="104"/>
      <c r="L12" s="104"/>
      <c r="M12" s="104"/>
      <c r="N12" s="104"/>
      <c r="O12" s="104"/>
      <c r="P12" s="104"/>
      <c r="Q12" s="104"/>
      <c r="R12" s="104"/>
      <c r="S12" s="104"/>
    </row>
    <row r="13" spans="3:19" x14ac:dyDescent="0.3">
      <c r="C13" s="104"/>
      <c r="D13" s="104"/>
      <c r="E13" s="104"/>
      <c r="F13" s="104"/>
      <c r="G13" s="104"/>
      <c r="H13" s="104"/>
      <c r="I13" s="104"/>
      <c r="J13" s="104"/>
      <c r="K13" s="104"/>
      <c r="L13" s="104"/>
      <c r="M13" s="104"/>
      <c r="N13" s="104"/>
      <c r="O13" s="104"/>
      <c r="P13" s="104"/>
      <c r="Q13" s="104"/>
      <c r="R13" s="104"/>
      <c r="S13" s="104"/>
    </row>
    <row r="14" spans="3:19" x14ac:dyDescent="0.3">
      <c r="C14" s="104"/>
      <c r="D14" s="104"/>
      <c r="E14" s="104"/>
      <c r="F14" s="104"/>
      <c r="G14" s="104"/>
      <c r="H14" s="104"/>
      <c r="I14" s="104"/>
      <c r="J14" s="104"/>
      <c r="K14" s="104"/>
      <c r="L14" s="104"/>
      <c r="M14" s="104"/>
      <c r="N14" s="104"/>
      <c r="O14" s="104"/>
      <c r="P14" s="104"/>
      <c r="Q14" s="104"/>
      <c r="R14" s="104"/>
      <c r="S14" s="104"/>
    </row>
    <row r="15" spans="3:19" x14ac:dyDescent="0.3">
      <c r="C15" s="104"/>
      <c r="D15" s="104"/>
      <c r="E15" s="104"/>
      <c r="F15" s="104"/>
      <c r="G15" s="104"/>
      <c r="H15" s="104"/>
      <c r="I15" s="104"/>
      <c r="J15" s="104"/>
      <c r="K15" s="104"/>
      <c r="L15" s="104"/>
      <c r="M15" s="104"/>
      <c r="N15" s="104"/>
      <c r="O15" s="104"/>
      <c r="P15" s="104"/>
      <c r="Q15" s="104"/>
      <c r="R15" s="104"/>
      <c r="S15" s="104"/>
    </row>
    <row r="16" spans="3:19" x14ac:dyDescent="0.3">
      <c r="C16" s="104"/>
      <c r="D16" s="104"/>
      <c r="E16" s="104"/>
      <c r="F16" s="104"/>
      <c r="G16" s="104"/>
      <c r="H16" s="104"/>
      <c r="I16" s="104"/>
      <c r="J16" s="104"/>
      <c r="K16" s="104"/>
      <c r="L16" s="104"/>
      <c r="M16" s="104"/>
      <c r="N16" s="104"/>
      <c r="O16" s="104"/>
      <c r="P16" s="104"/>
      <c r="Q16" s="104"/>
      <c r="R16" s="104"/>
      <c r="S16" s="104"/>
    </row>
    <row r="17" spans="3:19" x14ac:dyDescent="0.3">
      <c r="C17" s="104"/>
      <c r="D17" s="104"/>
      <c r="E17" s="104"/>
      <c r="F17" s="104"/>
      <c r="G17" s="104"/>
      <c r="H17" s="104"/>
      <c r="I17" s="104"/>
      <c r="J17" s="104"/>
      <c r="K17" s="104"/>
      <c r="L17" s="104"/>
      <c r="M17" s="104"/>
      <c r="N17" s="104"/>
      <c r="O17" s="104"/>
      <c r="P17" s="104"/>
      <c r="Q17" s="104"/>
      <c r="R17" s="104"/>
      <c r="S17" s="104"/>
    </row>
    <row r="18" spans="3:19" x14ac:dyDescent="0.3">
      <c r="C18" s="104"/>
      <c r="D18" s="104"/>
      <c r="E18" s="104"/>
      <c r="F18" s="104"/>
      <c r="G18" s="104"/>
      <c r="H18" s="104"/>
      <c r="I18" s="104"/>
      <c r="J18" s="104"/>
      <c r="K18" s="104"/>
      <c r="L18" s="104"/>
      <c r="M18" s="104"/>
      <c r="N18" s="104"/>
      <c r="O18" s="104"/>
      <c r="P18" s="104"/>
      <c r="Q18" s="104"/>
      <c r="R18" s="104"/>
      <c r="S18" s="104"/>
    </row>
    <row r="19" spans="3:19" x14ac:dyDescent="0.3">
      <c r="C19" s="104"/>
      <c r="D19" s="104"/>
      <c r="E19" s="104"/>
      <c r="F19" s="104"/>
      <c r="G19" s="104"/>
      <c r="H19" s="104"/>
      <c r="I19" s="104"/>
      <c r="J19" s="104"/>
      <c r="K19" s="104"/>
      <c r="L19" s="104"/>
      <c r="M19" s="104"/>
      <c r="N19" s="104"/>
      <c r="O19" s="104"/>
      <c r="P19" s="104"/>
      <c r="Q19" s="104"/>
      <c r="R19" s="104"/>
      <c r="S19" s="104"/>
    </row>
    <row r="20" spans="3:19" x14ac:dyDescent="0.3">
      <c r="C20" s="104"/>
      <c r="D20" s="104"/>
      <c r="E20" s="104"/>
      <c r="F20" s="104"/>
      <c r="G20" s="104"/>
      <c r="H20" s="104"/>
      <c r="I20" s="104"/>
      <c r="J20" s="104"/>
      <c r="K20" s="104"/>
      <c r="L20" s="104"/>
      <c r="M20" s="104"/>
      <c r="N20" s="104"/>
      <c r="O20" s="104"/>
      <c r="P20" s="104"/>
      <c r="Q20" s="104"/>
      <c r="R20" s="104"/>
      <c r="S20" s="104"/>
    </row>
  </sheetData>
  <sheetProtection algorithmName="SHA-512" hashValue="VpNPFF37132nfCW7tENhMmfFDmPezw8XrDh0gJ1k4DFO5ESK0x0hkdFrFYMPWQsuk1gutKaM7LvN7BEB4Sc/BA==" saltValue="YuWEtfyEUg4N6krm7de97g==" spinCount="100000" sheet="1" objects="1" scenarios="1"/>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filterMode="1"/>
  <dimension ref="C2:K60"/>
  <sheetViews>
    <sheetView showGridLines="0" showRowColHeaders="0" zoomScaleNormal="100" workbookViewId="0">
      <selection activeCell="J16" sqref="J16:J17"/>
    </sheetView>
  </sheetViews>
  <sheetFormatPr defaultColWidth="12.7109375" defaultRowHeight="15.75" x14ac:dyDescent="0.25"/>
  <cols>
    <col min="1" max="1" width="12.7109375" style="351"/>
    <col min="2" max="2" width="20.42578125" style="351" customWidth="1"/>
    <col min="3" max="3" width="6.85546875" style="351" customWidth="1"/>
    <col min="4" max="4" width="34.42578125" style="351" customWidth="1"/>
    <col min="5" max="5" width="14.5703125" style="437" customWidth="1"/>
    <col min="6" max="6" width="11" style="437" customWidth="1"/>
    <col min="7" max="8" width="10.28515625" style="351" customWidth="1"/>
    <col min="9" max="9" width="14" style="351" customWidth="1"/>
    <col min="10" max="10" width="16.42578125" style="351" customWidth="1"/>
    <col min="11" max="11" width="9.28515625" style="351" customWidth="1"/>
    <col min="12" max="16384" width="12.7109375" style="351"/>
  </cols>
  <sheetData>
    <row r="2" spans="3:11" ht="39.75" customHeight="1" x14ac:dyDescent="0.25">
      <c r="C2" s="386"/>
      <c r="D2" s="386"/>
      <c r="E2" s="486"/>
      <c r="F2" s="486"/>
      <c r="G2" s="386"/>
      <c r="H2" s="387" t="s">
        <v>998</v>
      </c>
      <c r="I2" s="388" t="s">
        <v>974</v>
      </c>
      <c r="J2" s="386"/>
      <c r="K2" s="386"/>
    </row>
    <row r="4" spans="3:11" ht="33.75" customHeight="1" x14ac:dyDescent="0.25">
      <c r="C4" s="1560" t="s">
        <v>593</v>
      </c>
      <c r="D4" s="1560"/>
      <c r="E4" s="1560"/>
      <c r="F4" s="1560"/>
    </row>
    <row r="5" spans="3:11" x14ac:dyDescent="0.25">
      <c r="C5" s="1561" t="s">
        <v>595</v>
      </c>
      <c r="D5" s="1561"/>
      <c r="E5" s="1561"/>
      <c r="F5" s="1561"/>
    </row>
    <row r="8" spans="3:11" x14ac:dyDescent="0.25">
      <c r="I8" s="351" t="s">
        <v>999</v>
      </c>
      <c r="J8" s="389">
        <f>IFERROR(IF($I$2="","",VLOOKUP($I$2,ttnx,8,0)),0)</f>
        <v>0</v>
      </c>
    </row>
    <row r="9" spans="3:11" x14ac:dyDescent="0.25">
      <c r="E9" s="1562">
        <f>IFERROR(IF(OR(LEFT($I$2,2)="PN",LEFT($I$2,2)="PX"),VLOOKUP($I$2,NX!C8:AG2000,31,0),""),0)</f>
        <v>0</v>
      </c>
      <c r="F9" s="1562"/>
      <c r="G9" s="1562"/>
      <c r="H9" s="1562"/>
      <c r="I9" s="390" t="s">
        <v>1000</v>
      </c>
      <c r="J9" s="389">
        <f>IFERROR(IF($I$2="","",VLOOKUP($I$2,ttnx,9,0)),0)</f>
        <v>0</v>
      </c>
    </row>
    <row r="10" spans="3:11" x14ac:dyDescent="0.25">
      <c r="E10" s="1562"/>
      <c r="F10" s="1562"/>
      <c r="G10" s="1562"/>
      <c r="H10" s="1562"/>
    </row>
    <row r="12" spans="3:11" x14ac:dyDescent="0.25">
      <c r="C12" s="1563">
        <f>IFERROR("Đơn vị :"&amp;IF($I$2="","",VLOOKUP($I$2,ttnx,5,0)),0)</f>
        <v>0</v>
      </c>
      <c r="D12" s="1563"/>
      <c r="E12" s="1563"/>
      <c r="F12" s="1563"/>
      <c r="G12" s="1563"/>
      <c r="H12" s="351">
        <f>IFERROR( "Mã số thuế : "&amp;IF($I$2=""," ",VLOOKUP($I$2,ttnx,7,0)),0)</f>
        <v>0</v>
      </c>
    </row>
    <row r="13" spans="3:11" x14ac:dyDescent="0.25">
      <c r="C13" s="351">
        <f>IFERROR("Địa chỉ:   "&amp;IF($I$2="","",VLOOKUP($I$2,ttnx,6,0)),0)</f>
        <v>0</v>
      </c>
    </row>
    <row r="14" spans="3:11" x14ac:dyDescent="0.25">
      <c r="C14" s="351">
        <f>IFERROR("Nội dung  :   "&amp;IF($I$2="","",VLOOKUP($I$2,ttnx,10,0)),0)</f>
        <v>0</v>
      </c>
    </row>
    <row r="16" spans="3:11" s="354" customFormat="1" ht="20.25" customHeight="1" x14ac:dyDescent="0.2">
      <c r="C16" s="1565" t="s">
        <v>12</v>
      </c>
      <c r="D16" s="1570" t="s">
        <v>1001</v>
      </c>
      <c r="E16" s="1565" t="s">
        <v>943</v>
      </c>
      <c r="F16" s="1572" t="s">
        <v>945</v>
      </c>
      <c r="G16" s="1574" t="s">
        <v>533</v>
      </c>
      <c r="H16" s="1575"/>
      <c r="I16" s="1565" t="s">
        <v>966</v>
      </c>
      <c r="J16" s="1565" t="s">
        <v>967</v>
      </c>
      <c r="K16" s="1567" t="s">
        <v>923</v>
      </c>
    </row>
    <row r="17" spans="3:11" ht="56.25" customHeight="1" x14ac:dyDescent="0.25">
      <c r="C17" s="1566"/>
      <c r="D17" s="1571"/>
      <c r="E17" s="1566"/>
      <c r="F17" s="1573"/>
      <c r="G17" s="391" t="s">
        <v>1002</v>
      </c>
      <c r="H17" s="391" t="s">
        <v>1003</v>
      </c>
      <c r="I17" s="1566"/>
      <c r="J17" s="1566"/>
      <c r="K17" s="1567"/>
    </row>
    <row r="18" spans="3:11" x14ac:dyDescent="0.25">
      <c r="C18" s="392"/>
      <c r="D18" s="393"/>
      <c r="E18" s="487"/>
      <c r="F18" s="489"/>
      <c r="G18" s="392"/>
      <c r="H18" s="392"/>
      <c r="I18" s="392"/>
      <c r="J18" s="392"/>
      <c r="K18" s="392"/>
    </row>
    <row r="19" spans="3:11" s="397" customFormat="1" ht="17.25" customHeight="1" x14ac:dyDescent="0.25">
      <c r="C19" s="394" t="str">
        <f t="shared" ref="C19:C20" si="0">IF($K19="","",INDEX(sttnx,K19))</f>
        <v/>
      </c>
      <c r="D19" s="395" t="str">
        <f t="shared" ref="D19:D20" si="1">IF($K19="","",INDEX(tennx,K19))</f>
        <v/>
      </c>
      <c r="E19" s="488" t="str">
        <f t="shared" ref="E19:E20" si="2">IF($K19="","",INDEX(Mavtnx,K19))</f>
        <v/>
      </c>
      <c r="F19" s="395" t="str">
        <f t="shared" ref="F19:F20" si="3">IF($K19="","",INDEX(DVTNX,K19))</f>
        <v/>
      </c>
      <c r="G19" s="396" t="str">
        <f>H19</f>
        <v/>
      </c>
      <c r="H19" s="396" t="str">
        <f t="shared" ref="H19:H20" si="4">IF($K19="","",INDEX(slxuat,K19))</f>
        <v/>
      </c>
      <c r="I19" s="396" t="str">
        <f t="shared" ref="I19:I20" si="5">IF($K19="","",INDEX(dgx,K19))</f>
        <v/>
      </c>
      <c r="J19" s="396" t="str">
        <f t="shared" ref="J19:J20" si="6">IF($K19="","",INDEX(gtxuat,K19))</f>
        <v/>
      </c>
      <c r="K19" s="490" t="str">
        <f>IFERROR(MATCH($I$2,sophieunx,0),"")</f>
        <v/>
      </c>
    </row>
    <row r="20" spans="3:11" s="397" customFormat="1" ht="17.25" hidden="1" customHeight="1" x14ac:dyDescent="0.25">
      <c r="C20" s="394" t="str">
        <f t="shared" ca="1" si="0"/>
        <v/>
      </c>
      <c r="D20" s="395" t="str">
        <f t="shared" ca="1" si="1"/>
        <v/>
      </c>
      <c r="E20" s="488" t="str">
        <f t="shared" ca="1" si="2"/>
        <v/>
      </c>
      <c r="F20" s="395" t="str">
        <f t="shared" ca="1" si="3"/>
        <v/>
      </c>
      <c r="G20" s="396" t="str">
        <f ca="1">H20</f>
        <v/>
      </c>
      <c r="H20" s="396" t="str">
        <f t="shared" ca="1" si="4"/>
        <v/>
      </c>
      <c r="I20" s="396" t="str">
        <f t="shared" ca="1" si="5"/>
        <v/>
      </c>
      <c r="J20" s="396" t="str">
        <f t="shared" ca="1" si="6"/>
        <v/>
      </c>
      <c r="K20" s="490" t="str">
        <f ca="1">IFERROR(MATCH($I$2,OFFSET(NX!$C$8,K19,0):'NX'!$C$2000,0)+K19,"")</f>
        <v/>
      </c>
    </row>
    <row r="21" spans="3:11" s="397" customFormat="1" ht="17.25" hidden="1" customHeight="1" x14ac:dyDescent="0.25">
      <c r="C21" s="394" t="str">
        <f t="shared" ref="C21:C49" ca="1" si="7">IF($K21="","",INDEX(sttnx,K21))</f>
        <v/>
      </c>
      <c r="D21" s="395" t="str">
        <f t="shared" ref="D21:D49" ca="1" si="8">IF($K21="","",INDEX(tennx,K21))</f>
        <v/>
      </c>
      <c r="E21" s="488" t="str">
        <f t="shared" ref="E21:E49" ca="1" si="9">IF($K21="","",INDEX(Mavtnx,K21))</f>
        <v/>
      </c>
      <c r="F21" s="395" t="str">
        <f t="shared" ref="F21:F49" ca="1" si="10">IF($K21="","",INDEX(DVTNX,K21))</f>
        <v/>
      </c>
      <c r="G21" s="396" t="str">
        <f t="shared" ref="G21:G49" ca="1" si="11">H21</f>
        <v/>
      </c>
      <c r="H21" s="396" t="str">
        <f t="shared" ref="H21:H49" ca="1" si="12">IF($K21="","",INDEX(slxuat,K21))</f>
        <v/>
      </c>
      <c r="I21" s="396" t="str">
        <f t="shared" ref="I21:I49" ca="1" si="13">IF($K21="","",INDEX(dgx,K21))</f>
        <v/>
      </c>
      <c r="J21" s="396" t="str">
        <f t="shared" ref="J21:J49" ca="1" si="14">IF($K21="","",INDEX(gtxuat,K21))</f>
        <v/>
      </c>
      <c r="K21" s="490" t="str">
        <f ca="1">IFERROR(MATCH($I$2,OFFSET(NX!$C$8,K20,0):'NX'!$C$2000,0)+K20,"")</f>
        <v/>
      </c>
    </row>
    <row r="22" spans="3:11" s="397" customFormat="1" ht="17.25" hidden="1" customHeight="1" x14ac:dyDescent="0.25">
      <c r="C22" s="394" t="str">
        <f t="shared" ca="1" si="7"/>
        <v/>
      </c>
      <c r="D22" s="395" t="str">
        <f t="shared" ca="1" si="8"/>
        <v/>
      </c>
      <c r="E22" s="488" t="str">
        <f t="shared" ca="1" si="9"/>
        <v/>
      </c>
      <c r="F22" s="395" t="str">
        <f t="shared" ca="1" si="10"/>
        <v/>
      </c>
      <c r="G22" s="396" t="str">
        <f t="shared" ca="1" si="11"/>
        <v/>
      </c>
      <c r="H22" s="396" t="str">
        <f t="shared" ca="1" si="12"/>
        <v/>
      </c>
      <c r="I22" s="396" t="str">
        <f t="shared" ca="1" si="13"/>
        <v/>
      </c>
      <c r="J22" s="396" t="str">
        <f t="shared" ca="1" si="14"/>
        <v/>
      </c>
      <c r="K22" s="490" t="str">
        <f ca="1">IFERROR(MATCH($I$2,OFFSET(NX!$C$8,K21,0):'NX'!$C$2000,0)+K21,"")</f>
        <v/>
      </c>
    </row>
    <row r="23" spans="3:11" s="397" customFormat="1" ht="17.25" hidden="1" customHeight="1" x14ac:dyDescent="0.25">
      <c r="C23" s="394" t="str">
        <f t="shared" ca="1" si="7"/>
        <v/>
      </c>
      <c r="D23" s="395" t="str">
        <f t="shared" ca="1" si="8"/>
        <v/>
      </c>
      <c r="E23" s="488" t="str">
        <f t="shared" ca="1" si="9"/>
        <v/>
      </c>
      <c r="F23" s="395" t="str">
        <f t="shared" ca="1" si="10"/>
        <v/>
      </c>
      <c r="G23" s="396" t="str">
        <f t="shared" ca="1" si="11"/>
        <v/>
      </c>
      <c r="H23" s="396" t="str">
        <f t="shared" ca="1" si="12"/>
        <v/>
      </c>
      <c r="I23" s="396" t="str">
        <f t="shared" ca="1" si="13"/>
        <v/>
      </c>
      <c r="J23" s="396" t="str">
        <f t="shared" ca="1" si="14"/>
        <v/>
      </c>
      <c r="K23" s="490" t="str">
        <f ca="1">IFERROR(MATCH($I$2,OFFSET(NX!$C$8,K22,0):'NX'!$C$2000,0)+K22,"")</f>
        <v/>
      </c>
    </row>
    <row r="24" spans="3:11" s="397" customFormat="1" ht="17.25" hidden="1" customHeight="1" x14ac:dyDescent="0.25">
      <c r="C24" s="394" t="str">
        <f t="shared" ca="1" si="7"/>
        <v/>
      </c>
      <c r="D24" s="395" t="str">
        <f t="shared" ca="1" si="8"/>
        <v/>
      </c>
      <c r="E24" s="488" t="str">
        <f t="shared" ca="1" si="9"/>
        <v/>
      </c>
      <c r="F24" s="395" t="str">
        <f t="shared" ca="1" si="10"/>
        <v/>
      </c>
      <c r="G24" s="396" t="str">
        <f t="shared" ca="1" si="11"/>
        <v/>
      </c>
      <c r="H24" s="396" t="str">
        <f t="shared" ca="1" si="12"/>
        <v/>
      </c>
      <c r="I24" s="396" t="str">
        <f t="shared" ca="1" si="13"/>
        <v/>
      </c>
      <c r="J24" s="396" t="str">
        <f t="shared" ca="1" si="14"/>
        <v/>
      </c>
      <c r="K24" s="490" t="str">
        <f ca="1">IFERROR(MATCH($I$2,OFFSET(NX!$C$8,K23,0):'NX'!$C$2000,0)+K23,"")</f>
        <v/>
      </c>
    </row>
    <row r="25" spans="3:11" s="397" customFormat="1" ht="17.25" hidden="1" customHeight="1" x14ac:dyDescent="0.25">
      <c r="C25" s="394" t="str">
        <f t="shared" ca="1" si="7"/>
        <v/>
      </c>
      <c r="D25" s="395" t="str">
        <f t="shared" ca="1" si="8"/>
        <v/>
      </c>
      <c r="E25" s="488" t="str">
        <f t="shared" ca="1" si="9"/>
        <v/>
      </c>
      <c r="F25" s="395" t="str">
        <f t="shared" ca="1" si="10"/>
        <v/>
      </c>
      <c r="G25" s="396" t="str">
        <f t="shared" ca="1" si="11"/>
        <v/>
      </c>
      <c r="H25" s="396" t="str">
        <f t="shared" ca="1" si="12"/>
        <v/>
      </c>
      <c r="I25" s="396" t="str">
        <f t="shared" ca="1" si="13"/>
        <v/>
      </c>
      <c r="J25" s="396" t="str">
        <f t="shared" ca="1" si="14"/>
        <v/>
      </c>
      <c r="K25" s="490" t="str">
        <f ca="1">IFERROR(MATCH($I$2,OFFSET(NX!$C$8,K24,0):'NX'!$C$2000,0)+K24,"")</f>
        <v/>
      </c>
    </row>
    <row r="26" spans="3:11" s="397" customFormat="1" ht="17.25" hidden="1" customHeight="1" x14ac:dyDescent="0.25">
      <c r="C26" s="394" t="str">
        <f t="shared" ca="1" si="7"/>
        <v/>
      </c>
      <c r="D26" s="395" t="str">
        <f t="shared" ca="1" si="8"/>
        <v/>
      </c>
      <c r="E26" s="488" t="str">
        <f t="shared" ca="1" si="9"/>
        <v/>
      </c>
      <c r="F26" s="395" t="str">
        <f t="shared" ca="1" si="10"/>
        <v/>
      </c>
      <c r="G26" s="396" t="str">
        <f t="shared" ca="1" si="11"/>
        <v/>
      </c>
      <c r="H26" s="396" t="str">
        <f t="shared" ca="1" si="12"/>
        <v/>
      </c>
      <c r="I26" s="396" t="str">
        <f t="shared" ca="1" si="13"/>
        <v/>
      </c>
      <c r="J26" s="396" t="str">
        <f t="shared" ca="1" si="14"/>
        <v/>
      </c>
      <c r="K26" s="490" t="str">
        <f ca="1">IFERROR(MATCH($I$2,OFFSET(NX!$C$8,K25,0):'NX'!$C$2000,0)+K25,"")</f>
        <v/>
      </c>
    </row>
    <row r="27" spans="3:11" s="397" customFormat="1" ht="17.25" hidden="1" customHeight="1" x14ac:dyDescent="0.25">
      <c r="C27" s="394" t="str">
        <f t="shared" ca="1" si="7"/>
        <v/>
      </c>
      <c r="D27" s="395" t="str">
        <f t="shared" ca="1" si="8"/>
        <v/>
      </c>
      <c r="E27" s="488" t="str">
        <f t="shared" ca="1" si="9"/>
        <v/>
      </c>
      <c r="F27" s="395" t="str">
        <f t="shared" ca="1" si="10"/>
        <v/>
      </c>
      <c r="G27" s="396" t="str">
        <f t="shared" ca="1" si="11"/>
        <v/>
      </c>
      <c r="H27" s="396" t="str">
        <f t="shared" ca="1" si="12"/>
        <v/>
      </c>
      <c r="I27" s="396" t="str">
        <f t="shared" ca="1" si="13"/>
        <v/>
      </c>
      <c r="J27" s="396" t="str">
        <f t="shared" ca="1" si="14"/>
        <v/>
      </c>
      <c r="K27" s="490" t="str">
        <f ca="1">IFERROR(MATCH($I$2,OFFSET(NX!$C$8,K26,0):'NX'!$C$2000,0)+K26,"")</f>
        <v/>
      </c>
    </row>
    <row r="28" spans="3:11" s="397" customFormat="1" ht="17.25" hidden="1" customHeight="1" x14ac:dyDescent="0.25">
      <c r="C28" s="394" t="str">
        <f t="shared" ca="1" si="7"/>
        <v/>
      </c>
      <c r="D28" s="395" t="str">
        <f t="shared" ca="1" si="8"/>
        <v/>
      </c>
      <c r="E28" s="488" t="str">
        <f t="shared" ca="1" si="9"/>
        <v/>
      </c>
      <c r="F28" s="395" t="str">
        <f t="shared" ca="1" si="10"/>
        <v/>
      </c>
      <c r="G28" s="396" t="str">
        <f t="shared" ca="1" si="11"/>
        <v/>
      </c>
      <c r="H28" s="396" t="str">
        <f t="shared" ca="1" si="12"/>
        <v/>
      </c>
      <c r="I28" s="396" t="str">
        <f t="shared" ca="1" si="13"/>
        <v/>
      </c>
      <c r="J28" s="396" t="str">
        <f t="shared" ca="1" si="14"/>
        <v/>
      </c>
      <c r="K28" s="490" t="str">
        <f ca="1">IFERROR(MATCH($I$2,OFFSET(NX!$C$8,K27,0):'NX'!$C$2000,0)+K27,"")</f>
        <v/>
      </c>
    </row>
    <row r="29" spans="3:11" s="397" customFormat="1" ht="17.25" hidden="1" customHeight="1" x14ac:dyDescent="0.25">
      <c r="C29" s="394" t="str">
        <f t="shared" ca="1" si="7"/>
        <v/>
      </c>
      <c r="D29" s="395" t="str">
        <f t="shared" ca="1" si="8"/>
        <v/>
      </c>
      <c r="E29" s="488" t="str">
        <f t="shared" ca="1" si="9"/>
        <v/>
      </c>
      <c r="F29" s="395" t="str">
        <f t="shared" ca="1" si="10"/>
        <v/>
      </c>
      <c r="G29" s="396" t="str">
        <f t="shared" ca="1" si="11"/>
        <v/>
      </c>
      <c r="H29" s="396" t="str">
        <f t="shared" ca="1" si="12"/>
        <v/>
      </c>
      <c r="I29" s="396" t="str">
        <f t="shared" ca="1" si="13"/>
        <v/>
      </c>
      <c r="J29" s="396" t="str">
        <f t="shared" ca="1" si="14"/>
        <v/>
      </c>
      <c r="K29" s="490" t="str">
        <f ca="1">IFERROR(MATCH($I$2,OFFSET(NX!$C$8,K28,0):'NX'!$C$2000,0)+K28,"")</f>
        <v/>
      </c>
    </row>
    <row r="30" spans="3:11" s="397" customFormat="1" ht="17.25" hidden="1" customHeight="1" x14ac:dyDescent="0.25">
      <c r="C30" s="394" t="str">
        <f t="shared" ca="1" si="7"/>
        <v/>
      </c>
      <c r="D30" s="395" t="str">
        <f t="shared" ca="1" si="8"/>
        <v/>
      </c>
      <c r="E30" s="488" t="str">
        <f t="shared" ca="1" si="9"/>
        <v/>
      </c>
      <c r="F30" s="395" t="str">
        <f t="shared" ca="1" si="10"/>
        <v/>
      </c>
      <c r="G30" s="396" t="str">
        <f t="shared" ca="1" si="11"/>
        <v/>
      </c>
      <c r="H30" s="396" t="str">
        <f t="shared" ca="1" si="12"/>
        <v/>
      </c>
      <c r="I30" s="396" t="str">
        <f t="shared" ca="1" si="13"/>
        <v/>
      </c>
      <c r="J30" s="396" t="str">
        <f t="shared" ca="1" si="14"/>
        <v/>
      </c>
      <c r="K30" s="490" t="str">
        <f ca="1">IFERROR(MATCH($I$2,OFFSET(NX!$C$8,K29,0):'NX'!$C$2000,0)+K29,"")</f>
        <v/>
      </c>
    </row>
    <row r="31" spans="3:11" s="397" customFormat="1" ht="17.25" hidden="1" customHeight="1" x14ac:dyDescent="0.25">
      <c r="C31" s="394" t="str">
        <f t="shared" ca="1" si="7"/>
        <v/>
      </c>
      <c r="D31" s="395" t="str">
        <f t="shared" ca="1" si="8"/>
        <v/>
      </c>
      <c r="E31" s="488" t="str">
        <f t="shared" ca="1" si="9"/>
        <v/>
      </c>
      <c r="F31" s="395" t="str">
        <f t="shared" ca="1" si="10"/>
        <v/>
      </c>
      <c r="G31" s="396" t="str">
        <f t="shared" ca="1" si="11"/>
        <v/>
      </c>
      <c r="H31" s="396" t="str">
        <f t="shared" ca="1" si="12"/>
        <v/>
      </c>
      <c r="I31" s="396" t="str">
        <f t="shared" ca="1" si="13"/>
        <v/>
      </c>
      <c r="J31" s="396" t="str">
        <f t="shared" ca="1" si="14"/>
        <v/>
      </c>
      <c r="K31" s="490" t="str">
        <f ca="1">IFERROR(MATCH($I$2,OFFSET(NX!$C$8,K30,0):'NX'!$C$2000,0)+K30,"")</f>
        <v/>
      </c>
    </row>
    <row r="32" spans="3:11" s="397" customFormat="1" ht="17.25" hidden="1" customHeight="1" x14ac:dyDescent="0.25">
      <c r="C32" s="394" t="str">
        <f t="shared" ca="1" si="7"/>
        <v/>
      </c>
      <c r="D32" s="395" t="str">
        <f t="shared" ca="1" si="8"/>
        <v/>
      </c>
      <c r="E32" s="488" t="str">
        <f t="shared" ca="1" si="9"/>
        <v/>
      </c>
      <c r="F32" s="395" t="str">
        <f t="shared" ca="1" si="10"/>
        <v/>
      </c>
      <c r="G32" s="396" t="str">
        <f t="shared" ca="1" si="11"/>
        <v/>
      </c>
      <c r="H32" s="396" t="str">
        <f t="shared" ca="1" si="12"/>
        <v/>
      </c>
      <c r="I32" s="396" t="str">
        <f t="shared" ca="1" si="13"/>
        <v/>
      </c>
      <c r="J32" s="396" t="str">
        <f t="shared" ca="1" si="14"/>
        <v/>
      </c>
      <c r="K32" s="490" t="str">
        <f ca="1">IFERROR(MATCH($I$2,OFFSET(NX!$C$8,K31,0):'NX'!$C$2000,0)+K31,"")</f>
        <v/>
      </c>
    </row>
    <row r="33" spans="3:11" s="397" customFormat="1" ht="17.25" hidden="1" customHeight="1" x14ac:dyDescent="0.25">
      <c r="C33" s="394" t="str">
        <f t="shared" ca="1" si="7"/>
        <v/>
      </c>
      <c r="D33" s="395" t="str">
        <f t="shared" ca="1" si="8"/>
        <v/>
      </c>
      <c r="E33" s="488" t="str">
        <f t="shared" ca="1" si="9"/>
        <v/>
      </c>
      <c r="F33" s="395" t="str">
        <f t="shared" ca="1" si="10"/>
        <v/>
      </c>
      <c r="G33" s="396" t="str">
        <f t="shared" ca="1" si="11"/>
        <v/>
      </c>
      <c r="H33" s="396" t="str">
        <f t="shared" ca="1" si="12"/>
        <v/>
      </c>
      <c r="I33" s="396" t="str">
        <f t="shared" ca="1" si="13"/>
        <v/>
      </c>
      <c r="J33" s="396" t="str">
        <f t="shared" ca="1" si="14"/>
        <v/>
      </c>
      <c r="K33" s="490" t="str">
        <f ca="1">IFERROR(MATCH($I$2,OFFSET(NX!$C$8,K32,0):'NX'!$C$2000,0)+K32,"")</f>
        <v/>
      </c>
    </row>
    <row r="34" spans="3:11" s="397" customFormat="1" ht="17.25" hidden="1" customHeight="1" x14ac:dyDescent="0.25">
      <c r="C34" s="394" t="str">
        <f t="shared" ca="1" si="7"/>
        <v/>
      </c>
      <c r="D34" s="395" t="str">
        <f t="shared" ca="1" si="8"/>
        <v/>
      </c>
      <c r="E34" s="488" t="str">
        <f t="shared" ca="1" si="9"/>
        <v/>
      </c>
      <c r="F34" s="395" t="str">
        <f t="shared" ca="1" si="10"/>
        <v/>
      </c>
      <c r="G34" s="396" t="str">
        <f t="shared" ca="1" si="11"/>
        <v/>
      </c>
      <c r="H34" s="396" t="str">
        <f t="shared" ca="1" si="12"/>
        <v/>
      </c>
      <c r="I34" s="396" t="str">
        <f t="shared" ca="1" si="13"/>
        <v/>
      </c>
      <c r="J34" s="396" t="str">
        <f t="shared" ca="1" si="14"/>
        <v/>
      </c>
      <c r="K34" s="490" t="str">
        <f ca="1">IFERROR(MATCH($I$2,OFFSET(NX!$C$8,K33,0):'NX'!$C$2000,0)+K33,"")</f>
        <v/>
      </c>
    </row>
    <row r="35" spans="3:11" s="397" customFormat="1" ht="17.25" hidden="1" customHeight="1" x14ac:dyDescent="0.25">
      <c r="C35" s="394" t="str">
        <f t="shared" ca="1" si="7"/>
        <v/>
      </c>
      <c r="D35" s="395" t="str">
        <f t="shared" ca="1" si="8"/>
        <v/>
      </c>
      <c r="E35" s="488" t="str">
        <f t="shared" ca="1" si="9"/>
        <v/>
      </c>
      <c r="F35" s="395" t="str">
        <f t="shared" ca="1" si="10"/>
        <v/>
      </c>
      <c r="G35" s="396" t="str">
        <f t="shared" ca="1" si="11"/>
        <v/>
      </c>
      <c r="H35" s="396" t="str">
        <f t="shared" ca="1" si="12"/>
        <v/>
      </c>
      <c r="I35" s="396" t="str">
        <f t="shared" ca="1" si="13"/>
        <v/>
      </c>
      <c r="J35" s="396" t="str">
        <f t="shared" ca="1" si="14"/>
        <v/>
      </c>
      <c r="K35" s="490" t="str">
        <f ca="1">IFERROR(MATCH($I$2,OFFSET(NX!$C$8,K34,0):'NX'!$C$2000,0)+K34,"")</f>
        <v/>
      </c>
    </row>
    <row r="36" spans="3:11" s="397" customFormat="1" ht="17.25" hidden="1" customHeight="1" x14ac:dyDescent="0.25">
      <c r="C36" s="394" t="str">
        <f t="shared" ca="1" si="7"/>
        <v/>
      </c>
      <c r="D36" s="395" t="str">
        <f t="shared" ca="1" si="8"/>
        <v/>
      </c>
      <c r="E36" s="488" t="str">
        <f t="shared" ca="1" si="9"/>
        <v/>
      </c>
      <c r="F36" s="395" t="str">
        <f t="shared" ca="1" si="10"/>
        <v/>
      </c>
      <c r="G36" s="396" t="str">
        <f t="shared" ca="1" si="11"/>
        <v/>
      </c>
      <c r="H36" s="396" t="str">
        <f t="shared" ca="1" si="12"/>
        <v/>
      </c>
      <c r="I36" s="396" t="str">
        <f t="shared" ca="1" si="13"/>
        <v/>
      </c>
      <c r="J36" s="396" t="str">
        <f t="shared" ca="1" si="14"/>
        <v/>
      </c>
      <c r="K36" s="490" t="str">
        <f ca="1">IFERROR(MATCH($I$2,OFFSET(NX!$C$8,K35,0):'NX'!$C$2000,0)+K35,"")</f>
        <v/>
      </c>
    </row>
    <row r="37" spans="3:11" s="397" customFormat="1" ht="17.25" hidden="1" customHeight="1" x14ac:dyDescent="0.25">
      <c r="C37" s="394" t="str">
        <f t="shared" ca="1" si="7"/>
        <v/>
      </c>
      <c r="D37" s="395" t="str">
        <f t="shared" ca="1" si="8"/>
        <v/>
      </c>
      <c r="E37" s="488" t="str">
        <f t="shared" ca="1" si="9"/>
        <v/>
      </c>
      <c r="F37" s="395" t="str">
        <f t="shared" ca="1" si="10"/>
        <v/>
      </c>
      <c r="G37" s="396" t="str">
        <f t="shared" ca="1" si="11"/>
        <v/>
      </c>
      <c r="H37" s="396" t="str">
        <f t="shared" ca="1" si="12"/>
        <v/>
      </c>
      <c r="I37" s="396" t="str">
        <f t="shared" ca="1" si="13"/>
        <v/>
      </c>
      <c r="J37" s="396" t="str">
        <f t="shared" ca="1" si="14"/>
        <v/>
      </c>
      <c r="K37" s="490" t="str">
        <f ca="1">IFERROR(MATCH($I$2,OFFSET(NX!$C$8,K36,0):'NX'!$C$2000,0)+K36,"")</f>
        <v/>
      </c>
    </row>
    <row r="38" spans="3:11" s="397" customFormat="1" ht="17.25" hidden="1" customHeight="1" x14ac:dyDescent="0.25">
      <c r="C38" s="394" t="str">
        <f t="shared" ca="1" si="7"/>
        <v/>
      </c>
      <c r="D38" s="395" t="str">
        <f t="shared" ca="1" si="8"/>
        <v/>
      </c>
      <c r="E38" s="488" t="str">
        <f t="shared" ca="1" si="9"/>
        <v/>
      </c>
      <c r="F38" s="395" t="str">
        <f t="shared" ca="1" si="10"/>
        <v/>
      </c>
      <c r="G38" s="396" t="str">
        <f t="shared" ca="1" si="11"/>
        <v/>
      </c>
      <c r="H38" s="396" t="str">
        <f t="shared" ca="1" si="12"/>
        <v/>
      </c>
      <c r="I38" s="396" t="str">
        <f t="shared" ca="1" si="13"/>
        <v/>
      </c>
      <c r="J38" s="396" t="str">
        <f t="shared" ca="1" si="14"/>
        <v/>
      </c>
      <c r="K38" s="490" t="str">
        <f ca="1">IFERROR(MATCH($I$2,OFFSET(NX!$C$8,K37,0):'NX'!$C$2000,0)+K37,"")</f>
        <v/>
      </c>
    </row>
    <row r="39" spans="3:11" s="397" customFormat="1" ht="17.25" hidden="1" customHeight="1" x14ac:dyDescent="0.25">
      <c r="C39" s="394" t="str">
        <f t="shared" ca="1" si="7"/>
        <v/>
      </c>
      <c r="D39" s="395" t="str">
        <f t="shared" ca="1" si="8"/>
        <v/>
      </c>
      <c r="E39" s="488" t="str">
        <f t="shared" ca="1" si="9"/>
        <v/>
      </c>
      <c r="F39" s="395" t="str">
        <f t="shared" ca="1" si="10"/>
        <v/>
      </c>
      <c r="G39" s="396" t="str">
        <f t="shared" ca="1" si="11"/>
        <v/>
      </c>
      <c r="H39" s="396" t="str">
        <f t="shared" ca="1" si="12"/>
        <v/>
      </c>
      <c r="I39" s="396" t="str">
        <f t="shared" ca="1" si="13"/>
        <v/>
      </c>
      <c r="J39" s="396" t="str">
        <f t="shared" ca="1" si="14"/>
        <v/>
      </c>
      <c r="K39" s="490" t="str">
        <f ca="1">IFERROR(MATCH($I$2,OFFSET(NX!$C$8,K38,0):'NX'!$C$2000,0)+K38,"")</f>
        <v/>
      </c>
    </row>
    <row r="40" spans="3:11" s="397" customFormat="1" ht="17.25" hidden="1" customHeight="1" x14ac:dyDescent="0.25">
      <c r="C40" s="394" t="str">
        <f t="shared" ca="1" si="7"/>
        <v/>
      </c>
      <c r="D40" s="395" t="str">
        <f t="shared" ca="1" si="8"/>
        <v/>
      </c>
      <c r="E40" s="488" t="str">
        <f t="shared" ca="1" si="9"/>
        <v/>
      </c>
      <c r="F40" s="395" t="str">
        <f t="shared" ca="1" si="10"/>
        <v/>
      </c>
      <c r="G40" s="396" t="str">
        <f t="shared" ca="1" si="11"/>
        <v/>
      </c>
      <c r="H40" s="396" t="str">
        <f t="shared" ca="1" si="12"/>
        <v/>
      </c>
      <c r="I40" s="396" t="str">
        <f t="shared" ca="1" si="13"/>
        <v/>
      </c>
      <c r="J40" s="396" t="str">
        <f t="shared" ca="1" si="14"/>
        <v/>
      </c>
      <c r="K40" s="490" t="str">
        <f ca="1">IFERROR(MATCH($I$2,OFFSET(NX!$C$8,K39,0):'NX'!$C$2000,0)+K39,"")</f>
        <v/>
      </c>
    </row>
    <row r="41" spans="3:11" s="397" customFormat="1" ht="17.25" hidden="1" customHeight="1" x14ac:dyDescent="0.25">
      <c r="C41" s="394" t="str">
        <f t="shared" ca="1" si="7"/>
        <v/>
      </c>
      <c r="D41" s="395" t="str">
        <f t="shared" ca="1" si="8"/>
        <v/>
      </c>
      <c r="E41" s="488" t="str">
        <f t="shared" ca="1" si="9"/>
        <v/>
      </c>
      <c r="F41" s="395" t="str">
        <f t="shared" ca="1" si="10"/>
        <v/>
      </c>
      <c r="G41" s="396" t="str">
        <f t="shared" ca="1" si="11"/>
        <v/>
      </c>
      <c r="H41" s="396" t="str">
        <f t="shared" ca="1" si="12"/>
        <v/>
      </c>
      <c r="I41" s="396" t="str">
        <f t="shared" ca="1" si="13"/>
        <v/>
      </c>
      <c r="J41" s="396" t="str">
        <f t="shared" ca="1" si="14"/>
        <v/>
      </c>
      <c r="K41" s="490" t="str">
        <f ca="1">IFERROR(MATCH($I$2,OFFSET(NX!$C$8,K40,0):'NX'!$C$2000,0)+K40,"")</f>
        <v/>
      </c>
    </row>
    <row r="42" spans="3:11" s="397" customFormat="1" ht="17.25" hidden="1" customHeight="1" x14ac:dyDescent="0.25">
      <c r="C42" s="394" t="str">
        <f t="shared" ca="1" si="7"/>
        <v/>
      </c>
      <c r="D42" s="395" t="str">
        <f t="shared" ca="1" si="8"/>
        <v/>
      </c>
      <c r="E42" s="488" t="str">
        <f t="shared" ca="1" si="9"/>
        <v/>
      </c>
      <c r="F42" s="395" t="str">
        <f t="shared" ca="1" si="10"/>
        <v/>
      </c>
      <c r="G42" s="396" t="str">
        <f t="shared" ca="1" si="11"/>
        <v/>
      </c>
      <c r="H42" s="396" t="str">
        <f t="shared" ca="1" si="12"/>
        <v/>
      </c>
      <c r="I42" s="396" t="str">
        <f t="shared" ca="1" si="13"/>
        <v/>
      </c>
      <c r="J42" s="396" t="str">
        <f t="shared" ca="1" si="14"/>
        <v/>
      </c>
      <c r="K42" s="490" t="str">
        <f ca="1">IFERROR(MATCH($I$2,OFFSET(NX!$C$8,K41,0):'NX'!$C$2000,0)+K41,"")</f>
        <v/>
      </c>
    </row>
    <row r="43" spans="3:11" s="397" customFormat="1" ht="17.25" hidden="1" customHeight="1" x14ac:dyDescent="0.25">
      <c r="C43" s="394" t="str">
        <f t="shared" ca="1" si="7"/>
        <v/>
      </c>
      <c r="D43" s="395" t="str">
        <f t="shared" ca="1" si="8"/>
        <v/>
      </c>
      <c r="E43" s="488" t="str">
        <f t="shared" ca="1" si="9"/>
        <v/>
      </c>
      <c r="F43" s="395" t="str">
        <f t="shared" ca="1" si="10"/>
        <v/>
      </c>
      <c r="G43" s="396" t="str">
        <f t="shared" ca="1" si="11"/>
        <v/>
      </c>
      <c r="H43" s="396" t="str">
        <f t="shared" ca="1" si="12"/>
        <v/>
      </c>
      <c r="I43" s="396" t="str">
        <f t="shared" ca="1" si="13"/>
        <v/>
      </c>
      <c r="J43" s="396" t="str">
        <f t="shared" ca="1" si="14"/>
        <v/>
      </c>
      <c r="K43" s="490" t="str">
        <f ca="1">IFERROR(MATCH($I$2,OFFSET(NX!$C$8,K42,0):'NX'!$C$2000,0)+K42,"")</f>
        <v/>
      </c>
    </row>
    <row r="44" spans="3:11" s="397" customFormat="1" ht="17.25" hidden="1" customHeight="1" x14ac:dyDescent="0.25">
      <c r="C44" s="394" t="str">
        <f t="shared" ca="1" si="7"/>
        <v/>
      </c>
      <c r="D44" s="395" t="str">
        <f t="shared" ca="1" si="8"/>
        <v/>
      </c>
      <c r="E44" s="488" t="str">
        <f t="shared" ca="1" si="9"/>
        <v/>
      </c>
      <c r="F44" s="395" t="str">
        <f t="shared" ca="1" si="10"/>
        <v/>
      </c>
      <c r="G44" s="396" t="str">
        <f t="shared" ca="1" si="11"/>
        <v/>
      </c>
      <c r="H44" s="396" t="str">
        <f t="shared" ca="1" si="12"/>
        <v/>
      </c>
      <c r="I44" s="396" t="str">
        <f t="shared" ca="1" si="13"/>
        <v/>
      </c>
      <c r="J44" s="396" t="str">
        <f t="shared" ca="1" si="14"/>
        <v/>
      </c>
      <c r="K44" s="490" t="str">
        <f ca="1">IFERROR(MATCH($I$2,OFFSET(NX!$C$8,K43,0):'NX'!$C$2000,0)+K43,"")</f>
        <v/>
      </c>
    </row>
    <row r="45" spans="3:11" s="397" customFormat="1" ht="17.25" hidden="1" customHeight="1" x14ac:dyDescent="0.25">
      <c r="C45" s="394" t="str">
        <f t="shared" ca="1" si="7"/>
        <v/>
      </c>
      <c r="D45" s="395" t="str">
        <f t="shared" ca="1" si="8"/>
        <v/>
      </c>
      <c r="E45" s="488" t="str">
        <f t="shared" ca="1" si="9"/>
        <v/>
      </c>
      <c r="F45" s="395" t="str">
        <f t="shared" ca="1" si="10"/>
        <v/>
      </c>
      <c r="G45" s="396" t="str">
        <f t="shared" ca="1" si="11"/>
        <v/>
      </c>
      <c r="H45" s="396" t="str">
        <f t="shared" ca="1" si="12"/>
        <v/>
      </c>
      <c r="I45" s="396" t="str">
        <f t="shared" ca="1" si="13"/>
        <v/>
      </c>
      <c r="J45" s="396" t="str">
        <f t="shared" ca="1" si="14"/>
        <v/>
      </c>
      <c r="K45" s="490" t="str">
        <f ca="1">IFERROR(MATCH($I$2,OFFSET(NX!$C$8,K44,0):'NX'!$C$2000,0)+K44,"")</f>
        <v/>
      </c>
    </row>
    <row r="46" spans="3:11" s="397" customFormat="1" ht="17.25" hidden="1" customHeight="1" x14ac:dyDescent="0.25">
      <c r="C46" s="394" t="str">
        <f t="shared" ca="1" si="7"/>
        <v/>
      </c>
      <c r="D46" s="395" t="str">
        <f t="shared" ca="1" si="8"/>
        <v/>
      </c>
      <c r="E46" s="488" t="str">
        <f t="shared" ca="1" si="9"/>
        <v/>
      </c>
      <c r="F46" s="395" t="str">
        <f t="shared" ca="1" si="10"/>
        <v/>
      </c>
      <c r="G46" s="396" t="str">
        <f t="shared" ca="1" si="11"/>
        <v/>
      </c>
      <c r="H46" s="396" t="str">
        <f t="shared" ca="1" si="12"/>
        <v/>
      </c>
      <c r="I46" s="396" t="str">
        <f t="shared" ca="1" si="13"/>
        <v/>
      </c>
      <c r="J46" s="396" t="str">
        <f t="shared" ca="1" si="14"/>
        <v/>
      </c>
      <c r="K46" s="490" t="str">
        <f ca="1">IFERROR(MATCH($I$2,OFFSET(NX!$C$8,K45,0):'NX'!$C$2000,0)+K45,"")</f>
        <v/>
      </c>
    </row>
    <row r="47" spans="3:11" s="397" customFormat="1" ht="17.25" hidden="1" customHeight="1" x14ac:dyDescent="0.25">
      <c r="C47" s="394" t="str">
        <f t="shared" ca="1" si="7"/>
        <v/>
      </c>
      <c r="D47" s="395" t="str">
        <f t="shared" ca="1" si="8"/>
        <v/>
      </c>
      <c r="E47" s="488" t="str">
        <f t="shared" ca="1" si="9"/>
        <v/>
      </c>
      <c r="F47" s="395" t="str">
        <f t="shared" ca="1" si="10"/>
        <v/>
      </c>
      <c r="G47" s="396" t="str">
        <f t="shared" ca="1" si="11"/>
        <v/>
      </c>
      <c r="H47" s="396" t="str">
        <f t="shared" ca="1" si="12"/>
        <v/>
      </c>
      <c r="I47" s="396" t="str">
        <f t="shared" ca="1" si="13"/>
        <v/>
      </c>
      <c r="J47" s="396" t="str">
        <f t="shared" ca="1" si="14"/>
        <v/>
      </c>
      <c r="K47" s="490" t="str">
        <f ca="1">IFERROR(MATCH($I$2,OFFSET(NX!$C$8,K46,0):'NX'!$C$2000,0)+K46,"")</f>
        <v/>
      </c>
    </row>
    <row r="48" spans="3:11" s="397" customFormat="1" ht="17.25" hidden="1" customHeight="1" x14ac:dyDescent="0.25">
      <c r="C48" s="394" t="str">
        <f t="shared" ca="1" si="7"/>
        <v/>
      </c>
      <c r="D48" s="395" t="str">
        <f t="shared" ca="1" si="8"/>
        <v/>
      </c>
      <c r="E48" s="488" t="str">
        <f t="shared" ca="1" si="9"/>
        <v/>
      </c>
      <c r="F48" s="395" t="str">
        <f t="shared" ca="1" si="10"/>
        <v/>
      </c>
      <c r="G48" s="396" t="str">
        <f t="shared" ca="1" si="11"/>
        <v/>
      </c>
      <c r="H48" s="396" t="str">
        <f t="shared" ca="1" si="12"/>
        <v/>
      </c>
      <c r="I48" s="396" t="str">
        <f t="shared" ca="1" si="13"/>
        <v/>
      </c>
      <c r="J48" s="396" t="str">
        <f t="shared" ca="1" si="14"/>
        <v/>
      </c>
      <c r="K48" s="490" t="str">
        <f ca="1">IFERROR(MATCH($I$2,OFFSET(NX!$C$8,K47,0):'NX'!$C$2000,0)+K47,"")</f>
        <v/>
      </c>
    </row>
    <row r="49" spans="3:11" s="397" customFormat="1" ht="17.25" hidden="1" customHeight="1" x14ac:dyDescent="0.25">
      <c r="C49" s="394" t="str">
        <f t="shared" ca="1" si="7"/>
        <v/>
      </c>
      <c r="D49" s="395" t="str">
        <f t="shared" ca="1" si="8"/>
        <v/>
      </c>
      <c r="E49" s="488" t="str">
        <f t="shared" ca="1" si="9"/>
        <v/>
      </c>
      <c r="F49" s="395" t="str">
        <f t="shared" ca="1" si="10"/>
        <v/>
      </c>
      <c r="G49" s="396" t="str">
        <f t="shared" ca="1" si="11"/>
        <v/>
      </c>
      <c r="H49" s="396" t="str">
        <f t="shared" ca="1" si="12"/>
        <v/>
      </c>
      <c r="I49" s="396" t="str">
        <f t="shared" ca="1" si="13"/>
        <v/>
      </c>
      <c r="J49" s="396" t="str">
        <f t="shared" ca="1" si="14"/>
        <v/>
      </c>
      <c r="K49" s="490" t="str">
        <f ca="1">IFERROR(MATCH($I$2,OFFSET(NX!$C$8,K48,0):'NX'!$C$2000,0)+K48,"")</f>
        <v/>
      </c>
    </row>
    <row r="50" spans="3:11" s="402" customFormat="1" ht="27.75" customHeight="1" x14ac:dyDescent="0.2">
      <c r="C50" s="398"/>
      <c r="D50" s="399" t="s">
        <v>746</v>
      </c>
      <c r="E50" s="438"/>
      <c r="F50" s="438"/>
      <c r="G50" s="400">
        <f ca="1">SUM(G19:G49)</f>
        <v>0</v>
      </c>
      <c r="H50" s="400">
        <f t="shared" ref="H50:J50" ca="1" si="15">SUM(H19:H49)</f>
        <v>0</v>
      </c>
      <c r="I50" s="400">
        <v>0</v>
      </c>
      <c r="J50" s="400">
        <f t="shared" ca="1" si="15"/>
        <v>0</v>
      </c>
      <c r="K50" s="401" t="s">
        <v>590</v>
      </c>
    </row>
    <row r="51" spans="3:11" x14ac:dyDescent="0.25">
      <c r="K51" s="403" t="s">
        <v>590</v>
      </c>
    </row>
    <row r="52" spans="3:11" x14ac:dyDescent="0.25">
      <c r="C52" s="1568" t="s">
        <v>1004</v>
      </c>
      <c r="D52" s="1568"/>
      <c r="E52" s="1568"/>
      <c r="F52" s="1568"/>
      <c r="G52" s="1568"/>
      <c r="H52" s="1568"/>
      <c r="I52" s="1569">
        <f>E9</f>
        <v>0</v>
      </c>
      <c r="J52" s="1569"/>
      <c r="K52" s="403" t="s">
        <v>590</v>
      </c>
    </row>
    <row r="53" spans="3:11" x14ac:dyDescent="0.25">
      <c r="C53" s="1568"/>
      <c r="D53" s="1568"/>
      <c r="E53" s="1568"/>
      <c r="F53" s="1568"/>
      <c r="G53" s="1568"/>
      <c r="H53" s="1568"/>
      <c r="K53" s="403" t="s">
        <v>590</v>
      </c>
    </row>
    <row r="54" spans="3:11" x14ac:dyDescent="0.25">
      <c r="K54" s="403" t="s">
        <v>590</v>
      </c>
    </row>
    <row r="55" spans="3:11" x14ac:dyDescent="0.25">
      <c r="K55" s="403" t="s">
        <v>590</v>
      </c>
    </row>
    <row r="56" spans="3:11" x14ac:dyDescent="0.25">
      <c r="K56" s="403" t="s">
        <v>590</v>
      </c>
    </row>
    <row r="57" spans="3:11" x14ac:dyDescent="0.25">
      <c r="K57" s="403" t="s">
        <v>590</v>
      </c>
    </row>
    <row r="58" spans="3:11" x14ac:dyDescent="0.25">
      <c r="K58" s="403" t="s">
        <v>590</v>
      </c>
    </row>
    <row r="59" spans="3:11" x14ac:dyDescent="0.25">
      <c r="K59" s="403" t="s">
        <v>590</v>
      </c>
    </row>
    <row r="60" spans="3:11" x14ac:dyDescent="0.25">
      <c r="K60" s="403" t="s">
        <v>590</v>
      </c>
    </row>
  </sheetData>
  <autoFilter ref="C18:K60">
    <filterColumn colId="8">
      <customFilters>
        <customFilter operator="notEqual" val=" "/>
      </customFilters>
    </filterColumn>
  </autoFilter>
  <mergeCells count="15">
    <mergeCell ref="I16:I17"/>
    <mergeCell ref="J16:J17"/>
    <mergeCell ref="K16:K17"/>
    <mergeCell ref="C52:H53"/>
    <mergeCell ref="I52:J52"/>
    <mergeCell ref="C16:C17"/>
    <mergeCell ref="D16:D17"/>
    <mergeCell ref="E16:E17"/>
    <mergeCell ref="F16:F17"/>
    <mergeCell ref="G16:H16"/>
    <mergeCell ref="C4:F4"/>
    <mergeCell ref="C5:F5"/>
    <mergeCell ref="E9:H9"/>
    <mergeCell ref="E10:H10"/>
    <mergeCell ref="C12:G12"/>
  </mergeCells>
  <pageMargins left="0.70866141732283472" right="0.70866141732283472" top="0.74803149606299213" bottom="0.74803149606299213" header="0.31496062992125984" footer="0.31496062992125984"/>
  <pageSetup paperSize="9" scale="66" orientation="portrait" verticalDpi="0" r:id="rId1"/>
  <colBreaks count="1" manualBreakCount="1">
    <brk id="10" min="3" max="59"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Q311"/>
  <sheetViews>
    <sheetView showGridLines="0" showRowColHeaders="0" zoomScaleNormal="100" workbookViewId="0">
      <selection activeCell="K16" sqref="K16"/>
    </sheetView>
  </sheetViews>
  <sheetFormatPr defaultRowHeight="15" x14ac:dyDescent="0.25"/>
  <cols>
    <col min="1" max="1" width="11.140625" style="513" customWidth="1"/>
    <col min="2" max="2" width="22" style="513" hidden="1" customWidth="1"/>
    <col min="3" max="3" width="9.5703125" style="513" hidden="1" customWidth="1"/>
    <col min="4" max="4" width="15.28515625" style="1205" customWidth="1"/>
    <col min="5" max="5" width="13.7109375" style="536" customWidth="1"/>
    <col min="6" max="6" width="13.28515625" style="1206" customWidth="1"/>
    <col min="7" max="7" width="31" style="537" customWidth="1"/>
    <col min="8" max="8" width="10.28515625" style="537" customWidth="1"/>
    <col min="9" max="9" width="12.7109375" style="513" customWidth="1"/>
    <col min="10" max="12" width="14.85546875" style="513" customWidth="1"/>
    <col min="13" max="13" width="15.28515625" style="513" customWidth="1"/>
    <col min="14" max="14" width="13.42578125" style="513" customWidth="1"/>
    <col min="15" max="15" width="15.42578125" style="513" customWidth="1"/>
    <col min="16" max="16" width="9" style="513" hidden="1" customWidth="1"/>
    <col min="17" max="17" width="8.7109375" style="513" customWidth="1"/>
    <col min="18" max="256" width="9.140625" style="513"/>
    <col min="257" max="257" width="11.140625" style="513" customWidth="1"/>
    <col min="258" max="258" width="23.7109375" style="513" customWidth="1"/>
    <col min="259" max="259" width="11.140625" style="513" customWidth="1"/>
    <col min="260" max="260" width="5.140625" style="513" customWidth="1"/>
    <col min="261" max="261" width="8.28515625" style="513" customWidth="1"/>
    <col min="262" max="262" width="13.28515625" style="513" customWidth="1"/>
    <col min="263" max="264" width="13.42578125" style="513" customWidth="1"/>
    <col min="265" max="265" width="2.5703125" style="513" customWidth="1"/>
    <col min="266" max="266" width="9.42578125" style="513" customWidth="1"/>
    <col min="267" max="267" width="0.42578125" style="513" customWidth="1"/>
    <col min="268" max="268" width="0.85546875" style="513" customWidth="1"/>
    <col min="269" max="271" width="13.42578125" style="513" customWidth="1"/>
    <col min="272" max="272" width="14" style="513" customWidth="1"/>
    <col min="273" max="512" width="9.140625" style="513"/>
    <col min="513" max="513" width="11.140625" style="513" customWidth="1"/>
    <col min="514" max="514" width="23.7109375" style="513" customWidth="1"/>
    <col min="515" max="515" width="11.140625" style="513" customWidth="1"/>
    <col min="516" max="516" width="5.140625" style="513" customWidth="1"/>
    <col min="517" max="517" width="8.28515625" style="513" customWidth="1"/>
    <col min="518" max="518" width="13.28515625" style="513" customWidth="1"/>
    <col min="519" max="520" width="13.42578125" style="513" customWidth="1"/>
    <col min="521" max="521" width="2.5703125" style="513" customWidth="1"/>
    <col min="522" max="522" width="9.42578125" style="513" customWidth="1"/>
    <col min="523" max="523" width="0.42578125" style="513" customWidth="1"/>
    <col min="524" max="524" width="0.85546875" style="513" customWidth="1"/>
    <col min="525" max="527" width="13.42578125" style="513" customWidth="1"/>
    <col min="528" max="528" width="14" style="513" customWidth="1"/>
    <col min="529" max="768" width="9.140625" style="513"/>
    <col min="769" max="769" width="11.140625" style="513" customWidth="1"/>
    <col min="770" max="770" width="23.7109375" style="513" customWidth="1"/>
    <col min="771" max="771" width="11.140625" style="513" customWidth="1"/>
    <col min="772" max="772" width="5.140625" style="513" customWidth="1"/>
    <col min="773" max="773" width="8.28515625" style="513" customWidth="1"/>
    <col min="774" max="774" width="13.28515625" style="513" customWidth="1"/>
    <col min="775" max="776" width="13.42578125" style="513" customWidth="1"/>
    <col min="777" max="777" width="2.5703125" style="513" customWidth="1"/>
    <col min="778" max="778" width="9.42578125" style="513" customWidth="1"/>
    <col min="779" max="779" width="0.42578125" style="513" customWidth="1"/>
    <col min="780" max="780" width="0.85546875" style="513" customWidth="1"/>
    <col min="781" max="783" width="13.42578125" style="513" customWidth="1"/>
    <col min="784" max="784" width="14" style="513" customWidth="1"/>
    <col min="785" max="1024" width="9.140625" style="513"/>
    <col min="1025" max="1025" width="11.140625" style="513" customWidth="1"/>
    <col min="1026" max="1026" width="23.7109375" style="513" customWidth="1"/>
    <col min="1027" max="1027" width="11.140625" style="513" customWidth="1"/>
    <col min="1028" max="1028" width="5.140625" style="513" customWidth="1"/>
    <col min="1029" max="1029" width="8.28515625" style="513" customWidth="1"/>
    <col min="1030" max="1030" width="13.28515625" style="513" customWidth="1"/>
    <col min="1031" max="1032" width="13.42578125" style="513" customWidth="1"/>
    <col min="1033" max="1033" width="2.5703125" style="513" customWidth="1"/>
    <col min="1034" max="1034" width="9.42578125" style="513" customWidth="1"/>
    <col min="1035" max="1035" width="0.42578125" style="513" customWidth="1"/>
    <col min="1036" max="1036" width="0.85546875" style="513" customWidth="1"/>
    <col min="1037" max="1039" width="13.42578125" style="513" customWidth="1"/>
    <col min="1040" max="1040" width="14" style="513" customWidth="1"/>
    <col min="1041" max="1280" width="9.140625" style="513"/>
    <col min="1281" max="1281" width="11.140625" style="513" customWidth="1"/>
    <col min="1282" max="1282" width="23.7109375" style="513" customWidth="1"/>
    <col min="1283" max="1283" width="11.140625" style="513" customWidth="1"/>
    <col min="1284" max="1284" width="5.140625" style="513" customWidth="1"/>
    <col min="1285" max="1285" width="8.28515625" style="513" customWidth="1"/>
    <col min="1286" max="1286" width="13.28515625" style="513" customWidth="1"/>
    <col min="1287" max="1288" width="13.42578125" style="513" customWidth="1"/>
    <col min="1289" max="1289" width="2.5703125" style="513" customWidth="1"/>
    <col min="1290" max="1290" width="9.42578125" style="513" customWidth="1"/>
    <col min="1291" max="1291" width="0.42578125" style="513" customWidth="1"/>
    <col min="1292" max="1292" width="0.85546875" style="513" customWidth="1"/>
    <col min="1293" max="1295" width="13.42578125" style="513" customWidth="1"/>
    <col min="1296" max="1296" width="14" style="513" customWidth="1"/>
    <col min="1297" max="1536" width="9.140625" style="513"/>
    <col min="1537" max="1537" width="11.140625" style="513" customWidth="1"/>
    <col min="1538" max="1538" width="23.7109375" style="513" customWidth="1"/>
    <col min="1539" max="1539" width="11.140625" style="513" customWidth="1"/>
    <col min="1540" max="1540" width="5.140625" style="513" customWidth="1"/>
    <col min="1541" max="1541" width="8.28515625" style="513" customWidth="1"/>
    <col min="1542" max="1542" width="13.28515625" style="513" customWidth="1"/>
    <col min="1543" max="1544" width="13.42578125" style="513" customWidth="1"/>
    <col min="1545" max="1545" width="2.5703125" style="513" customWidth="1"/>
    <col min="1546" max="1546" width="9.42578125" style="513" customWidth="1"/>
    <col min="1547" max="1547" width="0.42578125" style="513" customWidth="1"/>
    <col min="1548" max="1548" width="0.85546875" style="513" customWidth="1"/>
    <col min="1549" max="1551" width="13.42578125" style="513" customWidth="1"/>
    <col min="1552" max="1552" width="14" style="513" customWidth="1"/>
    <col min="1553" max="1792" width="9.140625" style="513"/>
    <col min="1793" max="1793" width="11.140625" style="513" customWidth="1"/>
    <col min="1794" max="1794" width="23.7109375" style="513" customWidth="1"/>
    <col min="1795" max="1795" width="11.140625" style="513" customWidth="1"/>
    <col min="1796" max="1796" width="5.140625" style="513" customWidth="1"/>
    <col min="1797" max="1797" width="8.28515625" style="513" customWidth="1"/>
    <col min="1798" max="1798" width="13.28515625" style="513" customWidth="1"/>
    <col min="1799" max="1800" width="13.42578125" style="513" customWidth="1"/>
    <col min="1801" max="1801" width="2.5703125" style="513" customWidth="1"/>
    <col min="1802" max="1802" width="9.42578125" style="513" customWidth="1"/>
    <col min="1803" max="1803" width="0.42578125" style="513" customWidth="1"/>
    <col min="1804" max="1804" width="0.85546875" style="513" customWidth="1"/>
    <col min="1805" max="1807" width="13.42578125" style="513" customWidth="1"/>
    <col min="1808" max="1808" width="14" style="513" customWidth="1"/>
    <col min="1809" max="2048" width="9.140625" style="513"/>
    <col min="2049" max="2049" width="11.140625" style="513" customWidth="1"/>
    <col min="2050" max="2050" width="23.7109375" style="513" customWidth="1"/>
    <col min="2051" max="2051" width="11.140625" style="513" customWidth="1"/>
    <col min="2052" max="2052" width="5.140625" style="513" customWidth="1"/>
    <col min="2053" max="2053" width="8.28515625" style="513" customWidth="1"/>
    <col min="2054" max="2054" width="13.28515625" style="513" customWidth="1"/>
    <col min="2055" max="2056" width="13.42578125" style="513" customWidth="1"/>
    <col min="2057" max="2057" width="2.5703125" style="513" customWidth="1"/>
    <col min="2058" max="2058" width="9.42578125" style="513" customWidth="1"/>
    <col min="2059" max="2059" width="0.42578125" style="513" customWidth="1"/>
    <col min="2060" max="2060" width="0.85546875" style="513" customWidth="1"/>
    <col min="2061" max="2063" width="13.42578125" style="513" customWidth="1"/>
    <col min="2064" max="2064" width="14" style="513" customWidth="1"/>
    <col min="2065" max="2304" width="9.140625" style="513"/>
    <col min="2305" max="2305" width="11.140625" style="513" customWidth="1"/>
    <col min="2306" max="2306" width="23.7109375" style="513" customWidth="1"/>
    <col min="2307" max="2307" width="11.140625" style="513" customWidth="1"/>
    <col min="2308" max="2308" width="5.140625" style="513" customWidth="1"/>
    <col min="2309" max="2309" width="8.28515625" style="513" customWidth="1"/>
    <col min="2310" max="2310" width="13.28515625" style="513" customWidth="1"/>
    <col min="2311" max="2312" width="13.42578125" style="513" customWidth="1"/>
    <col min="2313" max="2313" width="2.5703125" style="513" customWidth="1"/>
    <col min="2314" max="2314" width="9.42578125" style="513" customWidth="1"/>
    <col min="2315" max="2315" width="0.42578125" style="513" customWidth="1"/>
    <col min="2316" max="2316" width="0.85546875" style="513" customWidth="1"/>
    <col min="2317" max="2319" width="13.42578125" style="513" customWidth="1"/>
    <col min="2320" max="2320" width="14" style="513" customWidth="1"/>
    <col min="2321" max="2560" width="9.140625" style="513"/>
    <col min="2561" max="2561" width="11.140625" style="513" customWidth="1"/>
    <col min="2562" max="2562" width="23.7109375" style="513" customWidth="1"/>
    <col min="2563" max="2563" width="11.140625" style="513" customWidth="1"/>
    <col min="2564" max="2564" width="5.140625" style="513" customWidth="1"/>
    <col min="2565" max="2565" width="8.28515625" style="513" customWidth="1"/>
    <col min="2566" max="2566" width="13.28515625" style="513" customWidth="1"/>
    <col min="2567" max="2568" width="13.42578125" style="513" customWidth="1"/>
    <col min="2569" max="2569" width="2.5703125" style="513" customWidth="1"/>
    <col min="2570" max="2570" width="9.42578125" style="513" customWidth="1"/>
    <col min="2571" max="2571" width="0.42578125" style="513" customWidth="1"/>
    <col min="2572" max="2572" width="0.85546875" style="513" customWidth="1"/>
    <col min="2573" max="2575" width="13.42578125" style="513" customWidth="1"/>
    <col min="2576" max="2576" width="14" style="513" customWidth="1"/>
    <col min="2577" max="2816" width="9.140625" style="513"/>
    <col min="2817" max="2817" width="11.140625" style="513" customWidth="1"/>
    <col min="2818" max="2818" width="23.7109375" style="513" customWidth="1"/>
    <col min="2819" max="2819" width="11.140625" style="513" customWidth="1"/>
    <col min="2820" max="2820" width="5.140625" style="513" customWidth="1"/>
    <col min="2821" max="2821" width="8.28515625" style="513" customWidth="1"/>
    <col min="2822" max="2822" width="13.28515625" style="513" customWidth="1"/>
    <col min="2823" max="2824" width="13.42578125" style="513" customWidth="1"/>
    <col min="2825" max="2825" width="2.5703125" style="513" customWidth="1"/>
    <col min="2826" max="2826" width="9.42578125" style="513" customWidth="1"/>
    <col min="2827" max="2827" width="0.42578125" style="513" customWidth="1"/>
    <col min="2828" max="2828" width="0.85546875" style="513" customWidth="1"/>
    <col min="2829" max="2831" width="13.42578125" style="513" customWidth="1"/>
    <col min="2832" max="2832" width="14" style="513" customWidth="1"/>
    <col min="2833" max="3072" width="9.140625" style="513"/>
    <col min="3073" max="3073" width="11.140625" style="513" customWidth="1"/>
    <col min="3074" max="3074" width="23.7109375" style="513" customWidth="1"/>
    <col min="3075" max="3075" width="11.140625" style="513" customWidth="1"/>
    <col min="3076" max="3076" width="5.140625" style="513" customWidth="1"/>
    <col min="3077" max="3077" width="8.28515625" style="513" customWidth="1"/>
    <col min="3078" max="3078" width="13.28515625" style="513" customWidth="1"/>
    <col min="3079" max="3080" width="13.42578125" style="513" customWidth="1"/>
    <col min="3081" max="3081" width="2.5703125" style="513" customWidth="1"/>
    <col min="3082" max="3082" width="9.42578125" style="513" customWidth="1"/>
    <col min="3083" max="3083" width="0.42578125" style="513" customWidth="1"/>
    <col min="3084" max="3084" width="0.85546875" style="513" customWidth="1"/>
    <col min="3085" max="3087" width="13.42578125" style="513" customWidth="1"/>
    <col min="3088" max="3088" width="14" style="513" customWidth="1"/>
    <col min="3089" max="3328" width="9.140625" style="513"/>
    <col min="3329" max="3329" width="11.140625" style="513" customWidth="1"/>
    <col min="3330" max="3330" width="23.7109375" style="513" customWidth="1"/>
    <col min="3331" max="3331" width="11.140625" style="513" customWidth="1"/>
    <col min="3332" max="3332" width="5.140625" style="513" customWidth="1"/>
    <col min="3333" max="3333" width="8.28515625" style="513" customWidth="1"/>
    <col min="3334" max="3334" width="13.28515625" style="513" customWidth="1"/>
    <col min="3335" max="3336" width="13.42578125" style="513" customWidth="1"/>
    <col min="3337" max="3337" width="2.5703125" style="513" customWidth="1"/>
    <col min="3338" max="3338" width="9.42578125" style="513" customWidth="1"/>
    <col min="3339" max="3339" width="0.42578125" style="513" customWidth="1"/>
    <col min="3340" max="3340" width="0.85546875" style="513" customWidth="1"/>
    <col min="3341" max="3343" width="13.42578125" style="513" customWidth="1"/>
    <col min="3344" max="3344" width="14" style="513" customWidth="1"/>
    <col min="3345" max="3584" width="9.140625" style="513"/>
    <col min="3585" max="3585" width="11.140625" style="513" customWidth="1"/>
    <col min="3586" max="3586" width="23.7109375" style="513" customWidth="1"/>
    <col min="3587" max="3587" width="11.140625" style="513" customWidth="1"/>
    <col min="3588" max="3588" width="5.140625" style="513" customWidth="1"/>
    <col min="3589" max="3589" width="8.28515625" style="513" customWidth="1"/>
    <col min="3590" max="3590" width="13.28515625" style="513" customWidth="1"/>
    <col min="3591" max="3592" width="13.42578125" style="513" customWidth="1"/>
    <col min="3593" max="3593" width="2.5703125" style="513" customWidth="1"/>
    <col min="3594" max="3594" width="9.42578125" style="513" customWidth="1"/>
    <col min="3595" max="3595" width="0.42578125" style="513" customWidth="1"/>
    <col min="3596" max="3596" width="0.85546875" style="513" customWidth="1"/>
    <col min="3597" max="3599" width="13.42578125" style="513" customWidth="1"/>
    <col min="3600" max="3600" width="14" style="513" customWidth="1"/>
    <col min="3601" max="3840" width="9.140625" style="513"/>
    <col min="3841" max="3841" width="11.140625" style="513" customWidth="1"/>
    <col min="3842" max="3842" width="23.7109375" style="513" customWidth="1"/>
    <col min="3843" max="3843" width="11.140625" style="513" customWidth="1"/>
    <col min="3844" max="3844" width="5.140625" style="513" customWidth="1"/>
    <col min="3845" max="3845" width="8.28515625" style="513" customWidth="1"/>
    <col min="3846" max="3846" width="13.28515625" style="513" customWidth="1"/>
    <col min="3847" max="3848" width="13.42578125" style="513" customWidth="1"/>
    <col min="3849" max="3849" width="2.5703125" style="513" customWidth="1"/>
    <col min="3850" max="3850" width="9.42578125" style="513" customWidth="1"/>
    <col min="3851" max="3851" width="0.42578125" style="513" customWidth="1"/>
    <col min="3852" max="3852" width="0.85546875" style="513" customWidth="1"/>
    <col min="3853" max="3855" width="13.42578125" style="513" customWidth="1"/>
    <col min="3856" max="3856" width="14" style="513" customWidth="1"/>
    <col min="3857" max="4096" width="9.140625" style="513"/>
    <col min="4097" max="4097" width="11.140625" style="513" customWidth="1"/>
    <col min="4098" max="4098" width="23.7109375" style="513" customWidth="1"/>
    <col min="4099" max="4099" width="11.140625" style="513" customWidth="1"/>
    <col min="4100" max="4100" width="5.140625" style="513" customWidth="1"/>
    <col min="4101" max="4101" width="8.28515625" style="513" customWidth="1"/>
    <col min="4102" max="4102" width="13.28515625" style="513" customWidth="1"/>
    <col min="4103" max="4104" width="13.42578125" style="513" customWidth="1"/>
    <col min="4105" max="4105" width="2.5703125" style="513" customWidth="1"/>
    <col min="4106" max="4106" width="9.42578125" style="513" customWidth="1"/>
    <col min="4107" max="4107" width="0.42578125" style="513" customWidth="1"/>
    <col min="4108" max="4108" width="0.85546875" style="513" customWidth="1"/>
    <col min="4109" max="4111" width="13.42578125" style="513" customWidth="1"/>
    <col min="4112" max="4112" width="14" style="513" customWidth="1"/>
    <col min="4113" max="4352" width="9.140625" style="513"/>
    <col min="4353" max="4353" width="11.140625" style="513" customWidth="1"/>
    <col min="4354" max="4354" width="23.7109375" style="513" customWidth="1"/>
    <col min="4355" max="4355" width="11.140625" style="513" customWidth="1"/>
    <col min="4356" max="4356" width="5.140625" style="513" customWidth="1"/>
    <col min="4357" max="4357" width="8.28515625" style="513" customWidth="1"/>
    <col min="4358" max="4358" width="13.28515625" style="513" customWidth="1"/>
    <col min="4359" max="4360" width="13.42578125" style="513" customWidth="1"/>
    <col min="4361" max="4361" width="2.5703125" style="513" customWidth="1"/>
    <col min="4362" max="4362" width="9.42578125" style="513" customWidth="1"/>
    <col min="4363" max="4363" width="0.42578125" style="513" customWidth="1"/>
    <col min="4364" max="4364" width="0.85546875" style="513" customWidth="1"/>
    <col min="4365" max="4367" width="13.42578125" style="513" customWidth="1"/>
    <col min="4368" max="4368" width="14" style="513" customWidth="1"/>
    <col min="4369" max="4608" width="9.140625" style="513"/>
    <col min="4609" max="4609" width="11.140625" style="513" customWidth="1"/>
    <col min="4610" max="4610" width="23.7109375" style="513" customWidth="1"/>
    <col min="4611" max="4611" width="11.140625" style="513" customWidth="1"/>
    <col min="4612" max="4612" width="5.140625" style="513" customWidth="1"/>
    <col min="4613" max="4613" width="8.28515625" style="513" customWidth="1"/>
    <col min="4614" max="4614" width="13.28515625" style="513" customWidth="1"/>
    <col min="4615" max="4616" width="13.42578125" style="513" customWidth="1"/>
    <col min="4617" max="4617" width="2.5703125" style="513" customWidth="1"/>
    <col min="4618" max="4618" width="9.42578125" style="513" customWidth="1"/>
    <col min="4619" max="4619" width="0.42578125" style="513" customWidth="1"/>
    <col min="4620" max="4620" width="0.85546875" style="513" customWidth="1"/>
    <col min="4621" max="4623" width="13.42578125" style="513" customWidth="1"/>
    <col min="4624" max="4624" width="14" style="513" customWidth="1"/>
    <col min="4625" max="4864" width="9.140625" style="513"/>
    <col min="4865" max="4865" width="11.140625" style="513" customWidth="1"/>
    <col min="4866" max="4866" width="23.7109375" style="513" customWidth="1"/>
    <col min="4867" max="4867" width="11.140625" style="513" customWidth="1"/>
    <col min="4868" max="4868" width="5.140625" style="513" customWidth="1"/>
    <col min="4869" max="4869" width="8.28515625" style="513" customWidth="1"/>
    <col min="4870" max="4870" width="13.28515625" style="513" customWidth="1"/>
    <col min="4871" max="4872" width="13.42578125" style="513" customWidth="1"/>
    <col min="4873" max="4873" width="2.5703125" style="513" customWidth="1"/>
    <col min="4874" max="4874" width="9.42578125" style="513" customWidth="1"/>
    <col min="4875" max="4875" width="0.42578125" style="513" customWidth="1"/>
    <col min="4876" max="4876" width="0.85546875" style="513" customWidth="1"/>
    <col min="4877" max="4879" width="13.42578125" style="513" customWidth="1"/>
    <col min="4880" max="4880" width="14" style="513" customWidth="1"/>
    <col min="4881" max="5120" width="9.140625" style="513"/>
    <col min="5121" max="5121" width="11.140625" style="513" customWidth="1"/>
    <col min="5122" max="5122" width="23.7109375" style="513" customWidth="1"/>
    <col min="5123" max="5123" width="11.140625" style="513" customWidth="1"/>
    <col min="5124" max="5124" width="5.140625" style="513" customWidth="1"/>
    <col min="5125" max="5125" width="8.28515625" style="513" customWidth="1"/>
    <col min="5126" max="5126" width="13.28515625" style="513" customWidth="1"/>
    <col min="5127" max="5128" width="13.42578125" style="513" customWidth="1"/>
    <col min="5129" max="5129" width="2.5703125" style="513" customWidth="1"/>
    <col min="5130" max="5130" width="9.42578125" style="513" customWidth="1"/>
    <col min="5131" max="5131" width="0.42578125" style="513" customWidth="1"/>
    <col min="5132" max="5132" width="0.85546875" style="513" customWidth="1"/>
    <col min="5133" max="5135" width="13.42578125" style="513" customWidth="1"/>
    <col min="5136" max="5136" width="14" style="513" customWidth="1"/>
    <col min="5137" max="5376" width="9.140625" style="513"/>
    <col min="5377" max="5377" width="11.140625" style="513" customWidth="1"/>
    <col min="5378" max="5378" width="23.7109375" style="513" customWidth="1"/>
    <col min="5379" max="5379" width="11.140625" style="513" customWidth="1"/>
    <col min="5380" max="5380" width="5.140625" style="513" customWidth="1"/>
    <col min="5381" max="5381" width="8.28515625" style="513" customWidth="1"/>
    <col min="5382" max="5382" width="13.28515625" style="513" customWidth="1"/>
    <col min="5383" max="5384" width="13.42578125" style="513" customWidth="1"/>
    <col min="5385" max="5385" width="2.5703125" style="513" customWidth="1"/>
    <col min="5386" max="5386" width="9.42578125" style="513" customWidth="1"/>
    <col min="5387" max="5387" width="0.42578125" style="513" customWidth="1"/>
    <col min="5388" max="5388" width="0.85546875" style="513" customWidth="1"/>
    <col min="5389" max="5391" width="13.42578125" style="513" customWidth="1"/>
    <col min="5392" max="5392" width="14" style="513" customWidth="1"/>
    <col min="5393" max="5632" width="9.140625" style="513"/>
    <col min="5633" max="5633" width="11.140625" style="513" customWidth="1"/>
    <col min="5634" max="5634" width="23.7109375" style="513" customWidth="1"/>
    <col min="5635" max="5635" width="11.140625" style="513" customWidth="1"/>
    <col min="5636" max="5636" width="5.140625" style="513" customWidth="1"/>
    <col min="5637" max="5637" width="8.28515625" style="513" customWidth="1"/>
    <col min="5638" max="5638" width="13.28515625" style="513" customWidth="1"/>
    <col min="5639" max="5640" width="13.42578125" style="513" customWidth="1"/>
    <col min="5641" max="5641" width="2.5703125" style="513" customWidth="1"/>
    <col min="5642" max="5642" width="9.42578125" style="513" customWidth="1"/>
    <col min="5643" max="5643" width="0.42578125" style="513" customWidth="1"/>
    <col min="5644" max="5644" width="0.85546875" style="513" customWidth="1"/>
    <col min="5645" max="5647" width="13.42578125" style="513" customWidth="1"/>
    <col min="5648" max="5648" width="14" style="513" customWidth="1"/>
    <col min="5649" max="5888" width="9.140625" style="513"/>
    <col min="5889" max="5889" width="11.140625" style="513" customWidth="1"/>
    <col min="5890" max="5890" width="23.7109375" style="513" customWidth="1"/>
    <col min="5891" max="5891" width="11.140625" style="513" customWidth="1"/>
    <col min="5892" max="5892" width="5.140625" style="513" customWidth="1"/>
    <col min="5893" max="5893" width="8.28515625" style="513" customWidth="1"/>
    <col min="5894" max="5894" width="13.28515625" style="513" customWidth="1"/>
    <col min="5895" max="5896" width="13.42578125" style="513" customWidth="1"/>
    <col min="5897" max="5897" width="2.5703125" style="513" customWidth="1"/>
    <col min="5898" max="5898" width="9.42578125" style="513" customWidth="1"/>
    <col min="5899" max="5899" width="0.42578125" style="513" customWidth="1"/>
    <col min="5900" max="5900" width="0.85546875" style="513" customWidth="1"/>
    <col min="5901" max="5903" width="13.42578125" style="513" customWidth="1"/>
    <col min="5904" max="5904" width="14" style="513" customWidth="1"/>
    <col min="5905" max="6144" width="9.140625" style="513"/>
    <col min="6145" max="6145" width="11.140625" style="513" customWidth="1"/>
    <col min="6146" max="6146" width="23.7109375" style="513" customWidth="1"/>
    <col min="6147" max="6147" width="11.140625" style="513" customWidth="1"/>
    <col min="6148" max="6148" width="5.140625" style="513" customWidth="1"/>
    <col min="6149" max="6149" width="8.28515625" style="513" customWidth="1"/>
    <col min="6150" max="6150" width="13.28515625" style="513" customWidth="1"/>
    <col min="6151" max="6152" width="13.42578125" style="513" customWidth="1"/>
    <col min="6153" max="6153" width="2.5703125" style="513" customWidth="1"/>
    <col min="6154" max="6154" width="9.42578125" style="513" customWidth="1"/>
    <col min="6155" max="6155" width="0.42578125" style="513" customWidth="1"/>
    <col min="6156" max="6156" width="0.85546875" style="513" customWidth="1"/>
    <col min="6157" max="6159" width="13.42578125" style="513" customWidth="1"/>
    <col min="6160" max="6160" width="14" style="513" customWidth="1"/>
    <col min="6161" max="6400" width="9.140625" style="513"/>
    <col min="6401" max="6401" width="11.140625" style="513" customWidth="1"/>
    <col min="6402" max="6402" width="23.7109375" style="513" customWidth="1"/>
    <col min="6403" max="6403" width="11.140625" style="513" customWidth="1"/>
    <col min="6404" max="6404" width="5.140625" style="513" customWidth="1"/>
    <col min="6405" max="6405" width="8.28515625" style="513" customWidth="1"/>
    <col min="6406" max="6406" width="13.28515625" style="513" customWidth="1"/>
    <col min="6407" max="6408" width="13.42578125" style="513" customWidth="1"/>
    <col min="6409" max="6409" width="2.5703125" style="513" customWidth="1"/>
    <col min="6410" max="6410" width="9.42578125" style="513" customWidth="1"/>
    <col min="6411" max="6411" width="0.42578125" style="513" customWidth="1"/>
    <col min="6412" max="6412" width="0.85546875" style="513" customWidth="1"/>
    <col min="6413" max="6415" width="13.42578125" style="513" customWidth="1"/>
    <col min="6416" max="6416" width="14" style="513" customWidth="1"/>
    <col min="6417" max="6656" width="9.140625" style="513"/>
    <col min="6657" max="6657" width="11.140625" style="513" customWidth="1"/>
    <col min="6658" max="6658" width="23.7109375" style="513" customWidth="1"/>
    <col min="6659" max="6659" width="11.140625" style="513" customWidth="1"/>
    <col min="6660" max="6660" width="5.140625" style="513" customWidth="1"/>
    <col min="6661" max="6661" width="8.28515625" style="513" customWidth="1"/>
    <col min="6662" max="6662" width="13.28515625" style="513" customWidth="1"/>
    <col min="6663" max="6664" width="13.42578125" style="513" customWidth="1"/>
    <col min="6665" max="6665" width="2.5703125" style="513" customWidth="1"/>
    <col min="6666" max="6666" width="9.42578125" style="513" customWidth="1"/>
    <col min="6667" max="6667" width="0.42578125" style="513" customWidth="1"/>
    <col min="6668" max="6668" width="0.85546875" style="513" customWidth="1"/>
    <col min="6669" max="6671" width="13.42578125" style="513" customWidth="1"/>
    <col min="6672" max="6672" width="14" style="513" customWidth="1"/>
    <col min="6673" max="6912" width="9.140625" style="513"/>
    <col min="6913" max="6913" width="11.140625" style="513" customWidth="1"/>
    <col min="6914" max="6914" width="23.7109375" style="513" customWidth="1"/>
    <col min="6915" max="6915" width="11.140625" style="513" customWidth="1"/>
    <col min="6916" max="6916" width="5.140625" style="513" customWidth="1"/>
    <col min="6917" max="6917" width="8.28515625" style="513" customWidth="1"/>
    <col min="6918" max="6918" width="13.28515625" style="513" customWidth="1"/>
    <col min="6919" max="6920" width="13.42578125" style="513" customWidth="1"/>
    <col min="6921" max="6921" width="2.5703125" style="513" customWidth="1"/>
    <col min="6922" max="6922" width="9.42578125" style="513" customWidth="1"/>
    <col min="6923" max="6923" width="0.42578125" style="513" customWidth="1"/>
    <col min="6924" max="6924" width="0.85546875" style="513" customWidth="1"/>
    <col min="6925" max="6927" width="13.42578125" style="513" customWidth="1"/>
    <col min="6928" max="6928" width="14" style="513" customWidth="1"/>
    <col min="6929" max="7168" width="9.140625" style="513"/>
    <col min="7169" max="7169" width="11.140625" style="513" customWidth="1"/>
    <col min="7170" max="7170" width="23.7109375" style="513" customWidth="1"/>
    <col min="7171" max="7171" width="11.140625" style="513" customWidth="1"/>
    <col min="7172" max="7172" width="5.140625" style="513" customWidth="1"/>
    <col min="7173" max="7173" width="8.28515625" style="513" customWidth="1"/>
    <col min="7174" max="7174" width="13.28515625" style="513" customWidth="1"/>
    <col min="7175" max="7176" width="13.42578125" style="513" customWidth="1"/>
    <col min="7177" max="7177" width="2.5703125" style="513" customWidth="1"/>
    <col min="7178" max="7178" width="9.42578125" style="513" customWidth="1"/>
    <col min="7179" max="7179" width="0.42578125" style="513" customWidth="1"/>
    <col min="7180" max="7180" width="0.85546875" style="513" customWidth="1"/>
    <col min="7181" max="7183" width="13.42578125" style="513" customWidth="1"/>
    <col min="7184" max="7184" width="14" style="513" customWidth="1"/>
    <col min="7185" max="7424" width="9.140625" style="513"/>
    <col min="7425" max="7425" width="11.140625" style="513" customWidth="1"/>
    <col min="7426" max="7426" width="23.7109375" style="513" customWidth="1"/>
    <col min="7427" max="7427" width="11.140625" style="513" customWidth="1"/>
    <col min="7428" max="7428" width="5.140625" style="513" customWidth="1"/>
    <col min="7429" max="7429" width="8.28515625" style="513" customWidth="1"/>
    <col min="7430" max="7430" width="13.28515625" style="513" customWidth="1"/>
    <col min="7431" max="7432" width="13.42578125" style="513" customWidth="1"/>
    <col min="7433" max="7433" width="2.5703125" style="513" customWidth="1"/>
    <col min="7434" max="7434" width="9.42578125" style="513" customWidth="1"/>
    <col min="7435" max="7435" width="0.42578125" style="513" customWidth="1"/>
    <col min="7436" max="7436" width="0.85546875" style="513" customWidth="1"/>
    <col min="7437" max="7439" width="13.42578125" style="513" customWidth="1"/>
    <col min="7440" max="7440" width="14" style="513" customWidth="1"/>
    <col min="7441" max="7680" width="9.140625" style="513"/>
    <col min="7681" max="7681" width="11.140625" style="513" customWidth="1"/>
    <col min="7682" max="7682" width="23.7109375" style="513" customWidth="1"/>
    <col min="7683" max="7683" width="11.140625" style="513" customWidth="1"/>
    <col min="7684" max="7684" width="5.140625" style="513" customWidth="1"/>
    <col min="7685" max="7685" width="8.28515625" style="513" customWidth="1"/>
    <col min="7686" max="7686" width="13.28515625" style="513" customWidth="1"/>
    <col min="7687" max="7688" width="13.42578125" style="513" customWidth="1"/>
    <col min="7689" max="7689" width="2.5703125" style="513" customWidth="1"/>
    <col min="7690" max="7690" width="9.42578125" style="513" customWidth="1"/>
    <col min="7691" max="7691" width="0.42578125" style="513" customWidth="1"/>
    <col min="7692" max="7692" width="0.85546875" style="513" customWidth="1"/>
    <col min="7693" max="7695" width="13.42578125" style="513" customWidth="1"/>
    <col min="7696" max="7696" width="14" style="513" customWidth="1"/>
    <col min="7697" max="7936" width="9.140625" style="513"/>
    <col min="7937" max="7937" width="11.140625" style="513" customWidth="1"/>
    <col min="7938" max="7938" width="23.7109375" style="513" customWidth="1"/>
    <col min="7939" max="7939" width="11.140625" style="513" customWidth="1"/>
    <col min="7940" max="7940" width="5.140625" style="513" customWidth="1"/>
    <col min="7941" max="7941" width="8.28515625" style="513" customWidth="1"/>
    <col min="7942" max="7942" width="13.28515625" style="513" customWidth="1"/>
    <col min="7943" max="7944" width="13.42578125" style="513" customWidth="1"/>
    <col min="7945" max="7945" width="2.5703125" style="513" customWidth="1"/>
    <col min="7946" max="7946" width="9.42578125" style="513" customWidth="1"/>
    <col min="7947" max="7947" width="0.42578125" style="513" customWidth="1"/>
    <col min="7948" max="7948" width="0.85546875" style="513" customWidth="1"/>
    <col min="7949" max="7951" width="13.42578125" style="513" customWidth="1"/>
    <col min="7952" max="7952" width="14" style="513" customWidth="1"/>
    <col min="7953" max="8192" width="9.140625" style="513"/>
    <col min="8193" max="8193" width="11.140625" style="513" customWidth="1"/>
    <col min="8194" max="8194" width="23.7109375" style="513" customWidth="1"/>
    <col min="8195" max="8195" width="11.140625" style="513" customWidth="1"/>
    <col min="8196" max="8196" width="5.140625" style="513" customWidth="1"/>
    <col min="8197" max="8197" width="8.28515625" style="513" customWidth="1"/>
    <col min="8198" max="8198" width="13.28515625" style="513" customWidth="1"/>
    <col min="8199" max="8200" width="13.42578125" style="513" customWidth="1"/>
    <col min="8201" max="8201" width="2.5703125" style="513" customWidth="1"/>
    <col min="8202" max="8202" width="9.42578125" style="513" customWidth="1"/>
    <col min="8203" max="8203" width="0.42578125" style="513" customWidth="1"/>
    <col min="8204" max="8204" width="0.85546875" style="513" customWidth="1"/>
    <col min="8205" max="8207" width="13.42578125" style="513" customWidth="1"/>
    <col min="8208" max="8208" width="14" style="513" customWidth="1"/>
    <col min="8209" max="8448" width="9.140625" style="513"/>
    <col min="8449" max="8449" width="11.140625" style="513" customWidth="1"/>
    <col min="8450" max="8450" width="23.7109375" style="513" customWidth="1"/>
    <col min="8451" max="8451" width="11.140625" style="513" customWidth="1"/>
    <col min="8452" max="8452" width="5.140625" style="513" customWidth="1"/>
    <col min="8453" max="8453" width="8.28515625" style="513" customWidth="1"/>
    <col min="8454" max="8454" width="13.28515625" style="513" customWidth="1"/>
    <col min="8455" max="8456" width="13.42578125" style="513" customWidth="1"/>
    <col min="8457" max="8457" width="2.5703125" style="513" customWidth="1"/>
    <col min="8458" max="8458" width="9.42578125" style="513" customWidth="1"/>
    <col min="8459" max="8459" width="0.42578125" style="513" customWidth="1"/>
    <col min="8460" max="8460" width="0.85546875" style="513" customWidth="1"/>
    <col min="8461" max="8463" width="13.42578125" style="513" customWidth="1"/>
    <col min="8464" max="8464" width="14" style="513" customWidth="1"/>
    <col min="8465" max="8704" width="9.140625" style="513"/>
    <col min="8705" max="8705" width="11.140625" style="513" customWidth="1"/>
    <col min="8706" max="8706" width="23.7109375" style="513" customWidth="1"/>
    <col min="8707" max="8707" width="11.140625" style="513" customWidth="1"/>
    <col min="8708" max="8708" width="5.140625" style="513" customWidth="1"/>
    <col min="8709" max="8709" width="8.28515625" style="513" customWidth="1"/>
    <col min="8710" max="8710" width="13.28515625" style="513" customWidth="1"/>
    <col min="8711" max="8712" width="13.42578125" style="513" customWidth="1"/>
    <col min="8713" max="8713" width="2.5703125" style="513" customWidth="1"/>
    <col min="8714" max="8714" width="9.42578125" style="513" customWidth="1"/>
    <col min="8715" max="8715" width="0.42578125" style="513" customWidth="1"/>
    <col min="8716" max="8716" width="0.85546875" style="513" customWidth="1"/>
    <col min="8717" max="8719" width="13.42578125" style="513" customWidth="1"/>
    <col min="8720" max="8720" width="14" style="513" customWidth="1"/>
    <col min="8721" max="8960" width="9.140625" style="513"/>
    <col min="8961" max="8961" width="11.140625" style="513" customWidth="1"/>
    <col min="8962" max="8962" width="23.7109375" style="513" customWidth="1"/>
    <col min="8963" max="8963" width="11.140625" style="513" customWidth="1"/>
    <col min="8964" max="8964" width="5.140625" style="513" customWidth="1"/>
    <col min="8965" max="8965" width="8.28515625" style="513" customWidth="1"/>
    <col min="8966" max="8966" width="13.28515625" style="513" customWidth="1"/>
    <col min="8967" max="8968" width="13.42578125" style="513" customWidth="1"/>
    <col min="8969" max="8969" width="2.5703125" style="513" customWidth="1"/>
    <col min="8970" max="8970" width="9.42578125" style="513" customWidth="1"/>
    <col min="8971" max="8971" width="0.42578125" style="513" customWidth="1"/>
    <col min="8972" max="8972" width="0.85546875" style="513" customWidth="1"/>
    <col min="8973" max="8975" width="13.42578125" style="513" customWidth="1"/>
    <col min="8976" max="8976" width="14" style="513" customWidth="1"/>
    <col min="8977" max="9216" width="9.140625" style="513"/>
    <col min="9217" max="9217" width="11.140625" style="513" customWidth="1"/>
    <col min="9218" max="9218" width="23.7109375" style="513" customWidth="1"/>
    <col min="9219" max="9219" width="11.140625" style="513" customWidth="1"/>
    <col min="9220" max="9220" width="5.140625" style="513" customWidth="1"/>
    <col min="9221" max="9221" width="8.28515625" style="513" customWidth="1"/>
    <col min="9222" max="9222" width="13.28515625" style="513" customWidth="1"/>
    <col min="9223" max="9224" width="13.42578125" style="513" customWidth="1"/>
    <col min="9225" max="9225" width="2.5703125" style="513" customWidth="1"/>
    <col min="9226" max="9226" width="9.42578125" style="513" customWidth="1"/>
    <col min="9227" max="9227" width="0.42578125" style="513" customWidth="1"/>
    <col min="9228" max="9228" width="0.85546875" style="513" customWidth="1"/>
    <col min="9229" max="9231" width="13.42578125" style="513" customWidth="1"/>
    <col min="9232" max="9232" width="14" style="513" customWidth="1"/>
    <col min="9233" max="9472" width="9.140625" style="513"/>
    <col min="9473" max="9473" width="11.140625" style="513" customWidth="1"/>
    <col min="9474" max="9474" width="23.7109375" style="513" customWidth="1"/>
    <col min="9475" max="9475" width="11.140625" style="513" customWidth="1"/>
    <col min="9476" max="9476" width="5.140625" style="513" customWidth="1"/>
    <col min="9477" max="9477" width="8.28515625" style="513" customWidth="1"/>
    <col min="9478" max="9478" width="13.28515625" style="513" customWidth="1"/>
    <col min="9479" max="9480" width="13.42578125" style="513" customWidth="1"/>
    <col min="9481" max="9481" width="2.5703125" style="513" customWidth="1"/>
    <col min="9482" max="9482" width="9.42578125" style="513" customWidth="1"/>
    <col min="9483" max="9483" width="0.42578125" style="513" customWidth="1"/>
    <col min="9484" max="9484" width="0.85546875" style="513" customWidth="1"/>
    <col min="9485" max="9487" width="13.42578125" style="513" customWidth="1"/>
    <col min="9488" max="9488" width="14" style="513" customWidth="1"/>
    <col min="9489" max="9728" width="9.140625" style="513"/>
    <col min="9729" max="9729" width="11.140625" style="513" customWidth="1"/>
    <col min="9730" max="9730" width="23.7109375" style="513" customWidth="1"/>
    <col min="9731" max="9731" width="11.140625" style="513" customWidth="1"/>
    <col min="9732" max="9732" width="5.140625" style="513" customWidth="1"/>
    <col min="9733" max="9733" width="8.28515625" style="513" customWidth="1"/>
    <col min="9734" max="9734" width="13.28515625" style="513" customWidth="1"/>
    <col min="9735" max="9736" width="13.42578125" style="513" customWidth="1"/>
    <col min="9737" max="9737" width="2.5703125" style="513" customWidth="1"/>
    <col min="9738" max="9738" width="9.42578125" style="513" customWidth="1"/>
    <col min="9739" max="9739" width="0.42578125" style="513" customWidth="1"/>
    <col min="9740" max="9740" width="0.85546875" style="513" customWidth="1"/>
    <col min="9741" max="9743" width="13.42578125" style="513" customWidth="1"/>
    <col min="9744" max="9744" width="14" style="513" customWidth="1"/>
    <col min="9745" max="9984" width="9.140625" style="513"/>
    <col min="9985" max="9985" width="11.140625" style="513" customWidth="1"/>
    <col min="9986" max="9986" width="23.7109375" style="513" customWidth="1"/>
    <col min="9987" max="9987" width="11.140625" style="513" customWidth="1"/>
    <col min="9988" max="9988" width="5.140625" style="513" customWidth="1"/>
    <col min="9989" max="9989" width="8.28515625" style="513" customWidth="1"/>
    <col min="9990" max="9990" width="13.28515625" style="513" customWidth="1"/>
    <col min="9991" max="9992" width="13.42578125" style="513" customWidth="1"/>
    <col min="9993" max="9993" width="2.5703125" style="513" customWidth="1"/>
    <col min="9994" max="9994" width="9.42578125" style="513" customWidth="1"/>
    <col min="9995" max="9995" width="0.42578125" style="513" customWidth="1"/>
    <col min="9996" max="9996" width="0.85546875" style="513" customWidth="1"/>
    <col min="9997" max="9999" width="13.42578125" style="513" customWidth="1"/>
    <col min="10000" max="10000" width="14" style="513" customWidth="1"/>
    <col min="10001" max="10240" width="9.140625" style="513"/>
    <col min="10241" max="10241" width="11.140625" style="513" customWidth="1"/>
    <col min="10242" max="10242" width="23.7109375" style="513" customWidth="1"/>
    <col min="10243" max="10243" width="11.140625" style="513" customWidth="1"/>
    <col min="10244" max="10244" width="5.140625" style="513" customWidth="1"/>
    <col min="10245" max="10245" width="8.28515625" style="513" customWidth="1"/>
    <col min="10246" max="10246" width="13.28515625" style="513" customWidth="1"/>
    <col min="10247" max="10248" width="13.42578125" style="513" customWidth="1"/>
    <col min="10249" max="10249" width="2.5703125" style="513" customWidth="1"/>
    <col min="10250" max="10250" width="9.42578125" style="513" customWidth="1"/>
    <col min="10251" max="10251" width="0.42578125" style="513" customWidth="1"/>
    <col min="10252" max="10252" width="0.85546875" style="513" customWidth="1"/>
    <col min="10253" max="10255" width="13.42578125" style="513" customWidth="1"/>
    <col min="10256" max="10256" width="14" style="513" customWidth="1"/>
    <col min="10257" max="10496" width="9.140625" style="513"/>
    <col min="10497" max="10497" width="11.140625" style="513" customWidth="1"/>
    <col min="10498" max="10498" width="23.7109375" style="513" customWidth="1"/>
    <col min="10499" max="10499" width="11.140625" style="513" customWidth="1"/>
    <col min="10500" max="10500" width="5.140625" style="513" customWidth="1"/>
    <col min="10501" max="10501" width="8.28515625" style="513" customWidth="1"/>
    <col min="10502" max="10502" width="13.28515625" style="513" customWidth="1"/>
    <col min="10503" max="10504" width="13.42578125" style="513" customWidth="1"/>
    <col min="10505" max="10505" width="2.5703125" style="513" customWidth="1"/>
    <col min="10506" max="10506" width="9.42578125" style="513" customWidth="1"/>
    <col min="10507" max="10507" width="0.42578125" style="513" customWidth="1"/>
    <col min="10508" max="10508" width="0.85546875" style="513" customWidth="1"/>
    <col min="10509" max="10511" width="13.42578125" style="513" customWidth="1"/>
    <col min="10512" max="10512" width="14" style="513" customWidth="1"/>
    <col min="10513" max="10752" width="9.140625" style="513"/>
    <col min="10753" max="10753" width="11.140625" style="513" customWidth="1"/>
    <col min="10754" max="10754" width="23.7109375" style="513" customWidth="1"/>
    <col min="10755" max="10755" width="11.140625" style="513" customWidth="1"/>
    <col min="10756" max="10756" width="5.140625" style="513" customWidth="1"/>
    <col min="10757" max="10757" width="8.28515625" style="513" customWidth="1"/>
    <col min="10758" max="10758" width="13.28515625" style="513" customWidth="1"/>
    <col min="10759" max="10760" width="13.42578125" style="513" customWidth="1"/>
    <col min="10761" max="10761" width="2.5703125" style="513" customWidth="1"/>
    <col min="10762" max="10762" width="9.42578125" style="513" customWidth="1"/>
    <col min="10763" max="10763" width="0.42578125" style="513" customWidth="1"/>
    <col min="10764" max="10764" width="0.85546875" style="513" customWidth="1"/>
    <col min="10765" max="10767" width="13.42578125" style="513" customWidth="1"/>
    <col min="10768" max="10768" width="14" style="513" customWidth="1"/>
    <col min="10769" max="11008" width="9.140625" style="513"/>
    <col min="11009" max="11009" width="11.140625" style="513" customWidth="1"/>
    <col min="11010" max="11010" width="23.7109375" style="513" customWidth="1"/>
    <col min="11011" max="11011" width="11.140625" style="513" customWidth="1"/>
    <col min="11012" max="11012" width="5.140625" style="513" customWidth="1"/>
    <col min="11013" max="11013" width="8.28515625" style="513" customWidth="1"/>
    <col min="11014" max="11014" width="13.28515625" style="513" customWidth="1"/>
    <col min="11015" max="11016" width="13.42578125" style="513" customWidth="1"/>
    <col min="11017" max="11017" width="2.5703125" style="513" customWidth="1"/>
    <col min="11018" max="11018" width="9.42578125" style="513" customWidth="1"/>
    <col min="11019" max="11019" width="0.42578125" style="513" customWidth="1"/>
    <col min="11020" max="11020" width="0.85546875" style="513" customWidth="1"/>
    <col min="11021" max="11023" width="13.42578125" style="513" customWidth="1"/>
    <col min="11024" max="11024" width="14" style="513" customWidth="1"/>
    <col min="11025" max="11264" width="9.140625" style="513"/>
    <col min="11265" max="11265" width="11.140625" style="513" customWidth="1"/>
    <col min="11266" max="11266" width="23.7109375" style="513" customWidth="1"/>
    <col min="11267" max="11267" width="11.140625" style="513" customWidth="1"/>
    <col min="11268" max="11268" width="5.140625" style="513" customWidth="1"/>
    <col min="11269" max="11269" width="8.28515625" style="513" customWidth="1"/>
    <col min="11270" max="11270" width="13.28515625" style="513" customWidth="1"/>
    <col min="11271" max="11272" width="13.42578125" style="513" customWidth="1"/>
    <col min="11273" max="11273" width="2.5703125" style="513" customWidth="1"/>
    <col min="11274" max="11274" width="9.42578125" style="513" customWidth="1"/>
    <col min="11275" max="11275" width="0.42578125" style="513" customWidth="1"/>
    <col min="11276" max="11276" width="0.85546875" style="513" customWidth="1"/>
    <col min="11277" max="11279" width="13.42578125" style="513" customWidth="1"/>
    <col min="11280" max="11280" width="14" style="513" customWidth="1"/>
    <col min="11281" max="11520" width="9.140625" style="513"/>
    <col min="11521" max="11521" width="11.140625" style="513" customWidth="1"/>
    <col min="11522" max="11522" width="23.7109375" style="513" customWidth="1"/>
    <col min="11523" max="11523" width="11.140625" style="513" customWidth="1"/>
    <col min="11524" max="11524" width="5.140625" style="513" customWidth="1"/>
    <col min="11525" max="11525" width="8.28515625" style="513" customWidth="1"/>
    <col min="11526" max="11526" width="13.28515625" style="513" customWidth="1"/>
    <col min="11527" max="11528" width="13.42578125" style="513" customWidth="1"/>
    <col min="11529" max="11529" width="2.5703125" style="513" customWidth="1"/>
    <col min="11530" max="11530" width="9.42578125" style="513" customWidth="1"/>
    <col min="11531" max="11531" width="0.42578125" style="513" customWidth="1"/>
    <col min="11532" max="11532" width="0.85546875" style="513" customWidth="1"/>
    <col min="11533" max="11535" width="13.42578125" style="513" customWidth="1"/>
    <col min="11536" max="11536" width="14" style="513" customWidth="1"/>
    <col min="11537" max="11776" width="9.140625" style="513"/>
    <col min="11777" max="11777" width="11.140625" style="513" customWidth="1"/>
    <col min="11778" max="11778" width="23.7109375" style="513" customWidth="1"/>
    <col min="11779" max="11779" width="11.140625" style="513" customWidth="1"/>
    <col min="11780" max="11780" width="5.140625" style="513" customWidth="1"/>
    <col min="11781" max="11781" width="8.28515625" style="513" customWidth="1"/>
    <col min="11782" max="11782" width="13.28515625" style="513" customWidth="1"/>
    <col min="11783" max="11784" width="13.42578125" style="513" customWidth="1"/>
    <col min="11785" max="11785" width="2.5703125" style="513" customWidth="1"/>
    <col min="11786" max="11786" width="9.42578125" style="513" customWidth="1"/>
    <col min="11787" max="11787" width="0.42578125" style="513" customWidth="1"/>
    <col min="11788" max="11788" width="0.85546875" style="513" customWidth="1"/>
    <col min="11789" max="11791" width="13.42578125" style="513" customWidth="1"/>
    <col min="11792" max="11792" width="14" style="513" customWidth="1"/>
    <col min="11793" max="12032" width="9.140625" style="513"/>
    <col min="12033" max="12033" width="11.140625" style="513" customWidth="1"/>
    <col min="12034" max="12034" width="23.7109375" style="513" customWidth="1"/>
    <col min="12035" max="12035" width="11.140625" style="513" customWidth="1"/>
    <col min="12036" max="12036" width="5.140625" style="513" customWidth="1"/>
    <col min="12037" max="12037" width="8.28515625" style="513" customWidth="1"/>
    <col min="12038" max="12038" width="13.28515625" style="513" customWidth="1"/>
    <col min="12039" max="12040" width="13.42578125" style="513" customWidth="1"/>
    <col min="12041" max="12041" width="2.5703125" style="513" customWidth="1"/>
    <col min="12042" max="12042" width="9.42578125" style="513" customWidth="1"/>
    <col min="12043" max="12043" width="0.42578125" style="513" customWidth="1"/>
    <col min="12044" max="12044" width="0.85546875" style="513" customWidth="1"/>
    <col min="12045" max="12047" width="13.42578125" style="513" customWidth="1"/>
    <col min="12048" max="12048" width="14" style="513" customWidth="1"/>
    <col min="12049" max="12288" width="9.140625" style="513"/>
    <col min="12289" max="12289" width="11.140625" style="513" customWidth="1"/>
    <col min="12290" max="12290" width="23.7109375" style="513" customWidth="1"/>
    <col min="12291" max="12291" width="11.140625" style="513" customWidth="1"/>
    <col min="12292" max="12292" width="5.140625" style="513" customWidth="1"/>
    <col min="12293" max="12293" width="8.28515625" style="513" customWidth="1"/>
    <col min="12294" max="12294" width="13.28515625" style="513" customWidth="1"/>
    <col min="12295" max="12296" width="13.42578125" style="513" customWidth="1"/>
    <col min="12297" max="12297" width="2.5703125" style="513" customWidth="1"/>
    <col min="12298" max="12298" width="9.42578125" style="513" customWidth="1"/>
    <col min="12299" max="12299" width="0.42578125" style="513" customWidth="1"/>
    <col min="12300" max="12300" width="0.85546875" style="513" customWidth="1"/>
    <col min="12301" max="12303" width="13.42578125" style="513" customWidth="1"/>
    <col min="12304" max="12304" width="14" style="513" customWidth="1"/>
    <col min="12305" max="12544" width="9.140625" style="513"/>
    <col min="12545" max="12545" width="11.140625" style="513" customWidth="1"/>
    <col min="12546" max="12546" width="23.7109375" style="513" customWidth="1"/>
    <col min="12547" max="12547" width="11.140625" style="513" customWidth="1"/>
    <col min="12548" max="12548" width="5.140625" style="513" customWidth="1"/>
    <col min="12549" max="12549" width="8.28515625" style="513" customWidth="1"/>
    <col min="12550" max="12550" width="13.28515625" style="513" customWidth="1"/>
    <col min="12551" max="12552" width="13.42578125" style="513" customWidth="1"/>
    <col min="12553" max="12553" width="2.5703125" style="513" customWidth="1"/>
    <col min="12554" max="12554" width="9.42578125" style="513" customWidth="1"/>
    <col min="12555" max="12555" width="0.42578125" style="513" customWidth="1"/>
    <col min="12556" max="12556" width="0.85546875" style="513" customWidth="1"/>
    <col min="12557" max="12559" width="13.42578125" style="513" customWidth="1"/>
    <col min="12560" max="12560" width="14" style="513" customWidth="1"/>
    <col min="12561" max="12800" width="9.140625" style="513"/>
    <col min="12801" max="12801" width="11.140625" style="513" customWidth="1"/>
    <col min="12802" max="12802" width="23.7109375" style="513" customWidth="1"/>
    <col min="12803" max="12803" width="11.140625" style="513" customWidth="1"/>
    <col min="12804" max="12804" width="5.140625" style="513" customWidth="1"/>
    <col min="12805" max="12805" width="8.28515625" style="513" customWidth="1"/>
    <col min="12806" max="12806" width="13.28515625" style="513" customWidth="1"/>
    <col min="12807" max="12808" width="13.42578125" style="513" customWidth="1"/>
    <col min="12809" max="12809" width="2.5703125" style="513" customWidth="1"/>
    <col min="12810" max="12810" width="9.42578125" style="513" customWidth="1"/>
    <col min="12811" max="12811" width="0.42578125" style="513" customWidth="1"/>
    <col min="12812" max="12812" width="0.85546875" style="513" customWidth="1"/>
    <col min="12813" max="12815" width="13.42578125" style="513" customWidth="1"/>
    <col min="12816" max="12816" width="14" style="513" customWidth="1"/>
    <col min="12817" max="13056" width="9.140625" style="513"/>
    <col min="13057" max="13057" width="11.140625" style="513" customWidth="1"/>
    <col min="13058" max="13058" width="23.7109375" style="513" customWidth="1"/>
    <col min="13059" max="13059" width="11.140625" style="513" customWidth="1"/>
    <col min="13060" max="13060" width="5.140625" style="513" customWidth="1"/>
    <col min="13061" max="13061" width="8.28515625" style="513" customWidth="1"/>
    <col min="13062" max="13062" width="13.28515625" style="513" customWidth="1"/>
    <col min="13063" max="13064" width="13.42578125" style="513" customWidth="1"/>
    <col min="13065" max="13065" width="2.5703125" style="513" customWidth="1"/>
    <col min="13066" max="13066" width="9.42578125" style="513" customWidth="1"/>
    <col min="13067" max="13067" width="0.42578125" style="513" customWidth="1"/>
    <col min="13068" max="13068" width="0.85546875" style="513" customWidth="1"/>
    <col min="13069" max="13071" width="13.42578125" style="513" customWidth="1"/>
    <col min="13072" max="13072" width="14" style="513" customWidth="1"/>
    <col min="13073" max="13312" width="9.140625" style="513"/>
    <col min="13313" max="13313" width="11.140625" style="513" customWidth="1"/>
    <col min="13314" max="13314" width="23.7109375" style="513" customWidth="1"/>
    <col min="13315" max="13315" width="11.140625" style="513" customWidth="1"/>
    <col min="13316" max="13316" width="5.140625" style="513" customWidth="1"/>
    <col min="13317" max="13317" width="8.28515625" style="513" customWidth="1"/>
    <col min="13318" max="13318" width="13.28515625" style="513" customWidth="1"/>
    <col min="13319" max="13320" width="13.42578125" style="513" customWidth="1"/>
    <col min="13321" max="13321" width="2.5703125" style="513" customWidth="1"/>
    <col min="13322" max="13322" width="9.42578125" style="513" customWidth="1"/>
    <col min="13323" max="13323" width="0.42578125" style="513" customWidth="1"/>
    <col min="13324" max="13324" width="0.85546875" style="513" customWidth="1"/>
    <col min="13325" max="13327" width="13.42578125" style="513" customWidth="1"/>
    <col min="13328" max="13328" width="14" style="513" customWidth="1"/>
    <col min="13329" max="13568" width="9.140625" style="513"/>
    <col min="13569" max="13569" width="11.140625" style="513" customWidth="1"/>
    <col min="13570" max="13570" width="23.7109375" style="513" customWidth="1"/>
    <col min="13571" max="13571" width="11.140625" style="513" customWidth="1"/>
    <col min="13572" max="13572" width="5.140625" style="513" customWidth="1"/>
    <col min="13573" max="13573" width="8.28515625" style="513" customWidth="1"/>
    <col min="13574" max="13574" width="13.28515625" style="513" customWidth="1"/>
    <col min="13575" max="13576" width="13.42578125" style="513" customWidth="1"/>
    <col min="13577" max="13577" width="2.5703125" style="513" customWidth="1"/>
    <col min="13578" max="13578" width="9.42578125" style="513" customWidth="1"/>
    <col min="13579" max="13579" width="0.42578125" style="513" customWidth="1"/>
    <col min="13580" max="13580" width="0.85546875" style="513" customWidth="1"/>
    <col min="13581" max="13583" width="13.42578125" style="513" customWidth="1"/>
    <col min="13584" max="13584" width="14" style="513" customWidth="1"/>
    <col min="13585" max="13824" width="9.140625" style="513"/>
    <col min="13825" max="13825" width="11.140625" style="513" customWidth="1"/>
    <col min="13826" max="13826" width="23.7109375" style="513" customWidth="1"/>
    <col min="13827" max="13827" width="11.140625" style="513" customWidth="1"/>
    <col min="13828" max="13828" width="5.140625" style="513" customWidth="1"/>
    <col min="13829" max="13829" width="8.28515625" style="513" customWidth="1"/>
    <col min="13830" max="13830" width="13.28515625" style="513" customWidth="1"/>
    <col min="13831" max="13832" width="13.42578125" style="513" customWidth="1"/>
    <col min="13833" max="13833" width="2.5703125" style="513" customWidth="1"/>
    <col min="13834" max="13834" width="9.42578125" style="513" customWidth="1"/>
    <col min="13835" max="13835" width="0.42578125" style="513" customWidth="1"/>
    <col min="13836" max="13836" width="0.85546875" style="513" customWidth="1"/>
    <col min="13837" max="13839" width="13.42578125" style="513" customWidth="1"/>
    <col min="13840" max="13840" width="14" style="513" customWidth="1"/>
    <col min="13841" max="14080" width="9.140625" style="513"/>
    <col min="14081" max="14081" width="11.140625" style="513" customWidth="1"/>
    <col min="14082" max="14082" width="23.7109375" style="513" customWidth="1"/>
    <col min="14083" max="14083" width="11.140625" style="513" customWidth="1"/>
    <col min="14084" max="14084" width="5.140625" style="513" customWidth="1"/>
    <col min="14085" max="14085" width="8.28515625" style="513" customWidth="1"/>
    <col min="14086" max="14086" width="13.28515625" style="513" customWidth="1"/>
    <col min="14087" max="14088" width="13.42578125" style="513" customWidth="1"/>
    <col min="14089" max="14089" width="2.5703125" style="513" customWidth="1"/>
    <col min="14090" max="14090" width="9.42578125" style="513" customWidth="1"/>
    <col min="14091" max="14091" width="0.42578125" style="513" customWidth="1"/>
    <col min="14092" max="14092" width="0.85546875" style="513" customWidth="1"/>
    <col min="14093" max="14095" width="13.42578125" style="513" customWidth="1"/>
    <col min="14096" max="14096" width="14" style="513" customWidth="1"/>
    <col min="14097" max="14336" width="9.140625" style="513"/>
    <col min="14337" max="14337" width="11.140625" style="513" customWidth="1"/>
    <col min="14338" max="14338" width="23.7109375" style="513" customWidth="1"/>
    <col min="14339" max="14339" width="11.140625" style="513" customWidth="1"/>
    <col min="14340" max="14340" width="5.140625" style="513" customWidth="1"/>
    <col min="14341" max="14341" width="8.28515625" style="513" customWidth="1"/>
    <col min="14342" max="14342" width="13.28515625" style="513" customWidth="1"/>
    <col min="14343" max="14344" width="13.42578125" style="513" customWidth="1"/>
    <col min="14345" max="14345" width="2.5703125" style="513" customWidth="1"/>
    <col min="14346" max="14346" width="9.42578125" style="513" customWidth="1"/>
    <col min="14347" max="14347" width="0.42578125" style="513" customWidth="1"/>
    <col min="14348" max="14348" width="0.85546875" style="513" customWidth="1"/>
    <col min="14349" max="14351" width="13.42578125" style="513" customWidth="1"/>
    <col min="14352" max="14352" width="14" style="513" customWidth="1"/>
    <col min="14353" max="14592" width="9.140625" style="513"/>
    <col min="14593" max="14593" width="11.140625" style="513" customWidth="1"/>
    <col min="14594" max="14594" width="23.7109375" style="513" customWidth="1"/>
    <col min="14595" max="14595" width="11.140625" style="513" customWidth="1"/>
    <col min="14596" max="14596" width="5.140625" style="513" customWidth="1"/>
    <col min="14597" max="14597" width="8.28515625" style="513" customWidth="1"/>
    <col min="14598" max="14598" width="13.28515625" style="513" customWidth="1"/>
    <col min="14599" max="14600" width="13.42578125" style="513" customWidth="1"/>
    <col min="14601" max="14601" width="2.5703125" style="513" customWidth="1"/>
    <col min="14602" max="14602" width="9.42578125" style="513" customWidth="1"/>
    <col min="14603" max="14603" width="0.42578125" style="513" customWidth="1"/>
    <col min="14604" max="14604" width="0.85546875" style="513" customWidth="1"/>
    <col min="14605" max="14607" width="13.42578125" style="513" customWidth="1"/>
    <col min="14608" max="14608" width="14" style="513" customWidth="1"/>
    <col min="14609" max="14848" width="9.140625" style="513"/>
    <col min="14849" max="14849" width="11.140625" style="513" customWidth="1"/>
    <col min="14850" max="14850" width="23.7109375" style="513" customWidth="1"/>
    <col min="14851" max="14851" width="11.140625" style="513" customWidth="1"/>
    <col min="14852" max="14852" width="5.140625" style="513" customWidth="1"/>
    <col min="14853" max="14853" width="8.28515625" style="513" customWidth="1"/>
    <col min="14854" max="14854" width="13.28515625" style="513" customWidth="1"/>
    <col min="14855" max="14856" width="13.42578125" style="513" customWidth="1"/>
    <col min="14857" max="14857" width="2.5703125" style="513" customWidth="1"/>
    <col min="14858" max="14858" width="9.42578125" style="513" customWidth="1"/>
    <col min="14859" max="14859" width="0.42578125" style="513" customWidth="1"/>
    <col min="14860" max="14860" width="0.85546875" style="513" customWidth="1"/>
    <col min="14861" max="14863" width="13.42578125" style="513" customWidth="1"/>
    <col min="14864" max="14864" width="14" style="513" customWidth="1"/>
    <col min="14865" max="15104" width="9.140625" style="513"/>
    <col min="15105" max="15105" width="11.140625" style="513" customWidth="1"/>
    <col min="15106" max="15106" width="23.7109375" style="513" customWidth="1"/>
    <col min="15107" max="15107" width="11.140625" style="513" customWidth="1"/>
    <col min="15108" max="15108" width="5.140625" style="513" customWidth="1"/>
    <col min="15109" max="15109" width="8.28515625" style="513" customWidth="1"/>
    <col min="15110" max="15110" width="13.28515625" style="513" customWidth="1"/>
    <col min="15111" max="15112" width="13.42578125" style="513" customWidth="1"/>
    <col min="15113" max="15113" width="2.5703125" style="513" customWidth="1"/>
    <col min="15114" max="15114" width="9.42578125" style="513" customWidth="1"/>
    <col min="15115" max="15115" width="0.42578125" style="513" customWidth="1"/>
    <col min="15116" max="15116" width="0.85546875" style="513" customWidth="1"/>
    <col min="15117" max="15119" width="13.42578125" style="513" customWidth="1"/>
    <col min="15120" max="15120" width="14" style="513" customWidth="1"/>
    <col min="15121" max="15360" width="9.140625" style="513"/>
    <col min="15361" max="15361" width="11.140625" style="513" customWidth="1"/>
    <col min="15362" max="15362" width="23.7109375" style="513" customWidth="1"/>
    <col min="15363" max="15363" width="11.140625" style="513" customWidth="1"/>
    <col min="15364" max="15364" width="5.140625" style="513" customWidth="1"/>
    <col min="15365" max="15365" width="8.28515625" style="513" customWidth="1"/>
    <col min="15366" max="15366" width="13.28515625" style="513" customWidth="1"/>
    <col min="15367" max="15368" width="13.42578125" style="513" customWidth="1"/>
    <col min="15369" max="15369" width="2.5703125" style="513" customWidth="1"/>
    <col min="15370" max="15370" width="9.42578125" style="513" customWidth="1"/>
    <col min="15371" max="15371" width="0.42578125" style="513" customWidth="1"/>
    <col min="15372" max="15372" width="0.85546875" style="513" customWidth="1"/>
    <col min="15373" max="15375" width="13.42578125" style="513" customWidth="1"/>
    <col min="15376" max="15376" width="14" style="513" customWidth="1"/>
    <col min="15377" max="15616" width="9.140625" style="513"/>
    <col min="15617" max="15617" width="11.140625" style="513" customWidth="1"/>
    <col min="15618" max="15618" width="23.7109375" style="513" customWidth="1"/>
    <col min="15619" max="15619" width="11.140625" style="513" customWidth="1"/>
    <col min="15620" max="15620" width="5.140625" style="513" customWidth="1"/>
    <col min="15621" max="15621" width="8.28515625" style="513" customWidth="1"/>
    <col min="15622" max="15622" width="13.28515625" style="513" customWidth="1"/>
    <col min="15623" max="15624" width="13.42578125" style="513" customWidth="1"/>
    <col min="15625" max="15625" width="2.5703125" style="513" customWidth="1"/>
    <col min="15626" max="15626" width="9.42578125" style="513" customWidth="1"/>
    <col min="15627" max="15627" width="0.42578125" style="513" customWidth="1"/>
    <col min="15628" max="15628" width="0.85546875" style="513" customWidth="1"/>
    <col min="15629" max="15631" width="13.42578125" style="513" customWidth="1"/>
    <col min="15632" max="15632" width="14" style="513" customWidth="1"/>
    <col min="15633" max="15872" width="9.140625" style="513"/>
    <col min="15873" max="15873" width="11.140625" style="513" customWidth="1"/>
    <col min="15874" max="15874" width="23.7109375" style="513" customWidth="1"/>
    <col min="15875" max="15875" width="11.140625" style="513" customWidth="1"/>
    <col min="15876" max="15876" width="5.140625" style="513" customWidth="1"/>
    <col min="15877" max="15877" width="8.28515625" style="513" customWidth="1"/>
    <col min="15878" max="15878" width="13.28515625" style="513" customWidth="1"/>
    <col min="15879" max="15880" width="13.42578125" style="513" customWidth="1"/>
    <col min="15881" max="15881" width="2.5703125" style="513" customWidth="1"/>
    <col min="15882" max="15882" width="9.42578125" style="513" customWidth="1"/>
    <col min="15883" max="15883" width="0.42578125" style="513" customWidth="1"/>
    <col min="15884" max="15884" width="0.85546875" style="513" customWidth="1"/>
    <col min="15885" max="15887" width="13.42578125" style="513" customWidth="1"/>
    <col min="15888" max="15888" width="14" style="513" customWidth="1"/>
    <col min="15889" max="16128" width="9.140625" style="513"/>
    <col min="16129" max="16129" width="11.140625" style="513" customWidth="1"/>
    <col min="16130" max="16130" width="23.7109375" style="513" customWidth="1"/>
    <col min="16131" max="16131" width="11.140625" style="513" customWidth="1"/>
    <col min="16132" max="16132" width="5.140625" style="513" customWidth="1"/>
    <col min="16133" max="16133" width="8.28515625" style="513" customWidth="1"/>
    <col min="16134" max="16134" width="13.28515625" style="513" customWidth="1"/>
    <col min="16135" max="16136" width="13.42578125" style="513" customWidth="1"/>
    <col min="16137" max="16137" width="2.5703125" style="513" customWidth="1"/>
    <col min="16138" max="16138" width="9.42578125" style="513" customWidth="1"/>
    <col min="16139" max="16139" width="0.42578125" style="513" customWidth="1"/>
    <col min="16140" max="16140" width="0.85546875" style="513" customWidth="1"/>
    <col min="16141" max="16143" width="13.42578125" style="513" customWidth="1"/>
    <col min="16144" max="16144" width="14" style="513" customWidth="1"/>
    <col min="16145" max="16384" width="9.140625" style="513"/>
  </cols>
  <sheetData>
    <row r="1" spans="2:17" ht="14.65" customHeight="1" x14ac:dyDescent="0.25"/>
    <row r="2" spans="2:17" ht="30" customHeight="1" x14ac:dyDescent="0.25">
      <c r="B2" s="1207"/>
      <c r="C2" s="1207"/>
      <c r="D2" s="1208"/>
      <c r="E2" s="1209"/>
      <c r="F2" s="1210"/>
      <c r="G2" s="1211" t="s">
        <v>975</v>
      </c>
      <c r="H2" s="1212">
        <v>152</v>
      </c>
      <c r="I2" s="1213"/>
      <c r="J2" s="1211" t="s">
        <v>507</v>
      </c>
      <c r="K2" s="1214">
        <v>43466</v>
      </c>
      <c r="L2" s="1211" t="s">
        <v>976</v>
      </c>
      <c r="M2" s="1214">
        <v>43830</v>
      </c>
      <c r="N2" s="1209" t="s">
        <v>990</v>
      </c>
      <c r="O2" s="1212" t="s">
        <v>949</v>
      </c>
    </row>
    <row r="3" spans="2:17" ht="14.65" customHeight="1" x14ac:dyDescent="0.25"/>
    <row r="4" spans="2:17" ht="13.9" customHeight="1" x14ac:dyDescent="0.25">
      <c r="B4" s="1582" t="str">
        <f>TTDN!D9</f>
        <v>CÔNG TY CỔ PHẦN QUỐC TẾ SUGI</v>
      </c>
      <c r="C4" s="1582"/>
      <c r="D4" s="1582"/>
      <c r="E4" s="1582"/>
      <c r="F4" s="1583"/>
      <c r="G4" s="1582"/>
      <c r="H4" s="1582"/>
      <c r="I4" s="1582"/>
      <c r="J4" s="1582"/>
      <c r="K4" s="1582"/>
      <c r="L4" s="1582"/>
      <c r="M4" s="1582"/>
      <c r="N4" s="1582"/>
      <c r="O4" s="1582"/>
      <c r="P4" s="1582"/>
    </row>
    <row r="5" spans="2:17" ht="14.65" customHeight="1" x14ac:dyDescent="0.25">
      <c r="B5" s="1582" t="str">
        <f>TTDN!D11</f>
        <v>Số 51-53 đường Trường Chinh, phường Tứ Minh, TP Hải Dương</v>
      </c>
      <c r="C5" s="1582"/>
      <c r="D5" s="1582"/>
      <c r="E5" s="1582"/>
      <c r="F5" s="1583"/>
      <c r="G5" s="1582"/>
      <c r="H5" s="1582"/>
      <c r="I5" s="1582"/>
      <c r="J5" s="1582"/>
      <c r="K5" s="1582"/>
      <c r="L5" s="1582"/>
      <c r="M5" s="1582"/>
      <c r="N5" s="1582"/>
      <c r="O5" s="1582"/>
      <c r="P5" s="1582"/>
    </row>
    <row r="6" spans="2:17" ht="23.45" customHeight="1" x14ac:dyDescent="0.25">
      <c r="B6" s="1544" t="s">
        <v>991</v>
      </c>
      <c r="C6" s="1544"/>
      <c r="D6" s="1544"/>
      <c r="E6" s="1544"/>
      <c r="F6" s="1544"/>
      <c r="G6" s="1544"/>
      <c r="H6" s="1544"/>
      <c r="I6" s="1544"/>
      <c r="J6" s="1544"/>
      <c r="K6" s="1544"/>
      <c r="L6" s="1544"/>
      <c r="M6" s="1544"/>
      <c r="N6" s="1544"/>
      <c r="O6" s="1544"/>
    </row>
    <row r="7" spans="2:17" ht="23.45" customHeight="1" x14ac:dyDescent="0.25">
      <c r="B7" s="1584" t="str">
        <f>"Kho: "&amp;H2&amp;" Mặt hàng: "&amp;O2</f>
        <v>Kho: 152 Mặt hàng: Ắc quy</v>
      </c>
      <c r="C7" s="1584"/>
      <c r="D7" s="1584"/>
      <c r="E7" s="1584"/>
      <c r="F7" s="1584"/>
      <c r="G7" s="1584"/>
      <c r="H7" s="1584"/>
      <c r="I7" s="1584"/>
      <c r="J7" s="1584"/>
      <c r="K7" s="1584"/>
      <c r="L7" s="1584"/>
      <c r="M7" s="1584"/>
      <c r="N7" s="1584"/>
      <c r="O7" s="1584"/>
    </row>
    <row r="8" spans="2:17" ht="5.25" customHeight="1" x14ac:dyDescent="0.25">
      <c r="B8" s="1585"/>
      <c r="C8" s="1585"/>
      <c r="D8" s="1585"/>
      <c r="E8" s="1585"/>
      <c r="F8" s="1585"/>
      <c r="G8" s="1585"/>
      <c r="H8" s="1585"/>
      <c r="I8" s="1585"/>
      <c r="J8" s="1585"/>
      <c r="K8" s="1585"/>
      <c r="L8" s="1585"/>
      <c r="M8" s="1585"/>
      <c r="N8" s="1585"/>
      <c r="O8" s="1585"/>
    </row>
    <row r="9" spans="2:17" ht="8.25" customHeight="1" x14ac:dyDescent="0.25">
      <c r="B9" s="1215"/>
      <c r="C9" s="1215"/>
      <c r="D9" s="1216"/>
      <c r="E9" s="1217"/>
      <c r="F9" s="1215"/>
      <c r="G9" s="1218"/>
      <c r="H9" s="1218"/>
      <c r="I9" s="1215"/>
      <c r="J9" s="1215"/>
      <c r="K9" s="1215"/>
      <c r="L9" s="1215"/>
      <c r="M9" s="1215"/>
      <c r="N9" s="1215"/>
      <c r="O9" s="1215"/>
    </row>
    <row r="10" spans="2:17" ht="17.649999999999999" customHeight="1" x14ac:dyDescent="0.25">
      <c r="B10" s="1576"/>
      <c r="C10" s="1578"/>
      <c r="D10" s="1579" t="s">
        <v>713</v>
      </c>
      <c r="E10" s="1579" t="s">
        <v>714</v>
      </c>
      <c r="F10" s="1580" t="s">
        <v>715</v>
      </c>
      <c r="G10" s="1576" t="s">
        <v>992</v>
      </c>
      <c r="H10" s="1576" t="s">
        <v>534</v>
      </c>
      <c r="I10" s="1576" t="s">
        <v>966</v>
      </c>
      <c r="J10" s="1578" t="s">
        <v>993</v>
      </c>
      <c r="K10" s="1578"/>
      <c r="L10" s="1578" t="s">
        <v>994</v>
      </c>
      <c r="M10" s="1578"/>
      <c r="N10" s="1578" t="s">
        <v>995</v>
      </c>
      <c r="O10" s="1578"/>
      <c r="P10" s="1576" t="s">
        <v>923</v>
      </c>
      <c r="Q10" s="1576" t="s">
        <v>923</v>
      </c>
    </row>
    <row r="11" spans="2:17" ht="16.899999999999999" customHeight="1" x14ac:dyDescent="0.25">
      <c r="B11" s="1577"/>
      <c r="C11" s="1578"/>
      <c r="D11" s="1579"/>
      <c r="E11" s="1579"/>
      <c r="F11" s="1581"/>
      <c r="G11" s="1577"/>
      <c r="H11" s="1577"/>
      <c r="I11" s="1577"/>
      <c r="J11" s="1193" t="s">
        <v>533</v>
      </c>
      <c r="K11" s="1193" t="s">
        <v>996</v>
      </c>
      <c r="L11" s="1193" t="s">
        <v>533</v>
      </c>
      <c r="M11" s="1193" t="s">
        <v>996</v>
      </c>
      <c r="N11" s="1193" t="s">
        <v>533</v>
      </c>
      <c r="O11" s="1193" t="s">
        <v>996</v>
      </c>
      <c r="P11" s="1577"/>
      <c r="Q11" s="1577"/>
    </row>
    <row r="12" spans="2:17" ht="16.899999999999999" customHeight="1" x14ac:dyDescent="0.25">
      <c r="B12" s="1182"/>
      <c r="C12" s="1183"/>
      <c r="D12" s="1219"/>
      <c r="E12" s="1219"/>
      <c r="F12" s="1220"/>
      <c r="G12" s="1182" t="s">
        <v>997</v>
      </c>
      <c r="H12" s="1182"/>
      <c r="I12" s="1182"/>
      <c r="J12" s="1221"/>
      <c r="K12" s="1221"/>
      <c r="L12" s="1183"/>
      <c r="M12" s="1183"/>
      <c r="N12" s="1183"/>
      <c r="O12" s="1183"/>
      <c r="P12" s="1222"/>
      <c r="Q12" s="1222"/>
    </row>
    <row r="13" spans="2:17" ht="17.649999999999999" customHeight="1" x14ac:dyDescent="0.25">
      <c r="B13" s="1223"/>
      <c r="C13" s="1224"/>
      <c r="D13" s="1230" t="str">
        <f t="shared" ref="D13:D76" si="0">IF(P13="","",INDEX(ngaynx,P13))</f>
        <v/>
      </c>
      <c r="E13" s="1231" t="str">
        <f t="shared" ref="E13:E76" si="1">IF(P13="","",INDEX(ngaynx,P13))</f>
        <v/>
      </c>
      <c r="F13" s="1232" t="str">
        <f t="shared" ref="F13:F76" si="2">IF(P13="","",INDEX(sophieunx,P13))</f>
        <v/>
      </c>
      <c r="G13" s="1233" t="str">
        <f t="shared" ref="G13:G76" si="3">IF($P13="","",INDEX(dgnx,$P13))</f>
        <v/>
      </c>
      <c r="H13" s="1233" t="str">
        <f t="shared" ref="H13:H76" si="4">IF($P13="","",INDEX(DVTNX,$P13))</f>
        <v/>
      </c>
      <c r="I13" s="1234">
        <f>IFERROR(IF(D13&lt;&gt;"",K13/J13,M13/L13),0)</f>
        <v>0</v>
      </c>
      <c r="J13" s="1234" t="str">
        <f t="shared" ref="J13:J76" si="5">IF($P13="","",INDEX(slnhap,$P13))</f>
        <v/>
      </c>
      <c r="K13" s="1234" t="str">
        <f t="shared" ref="K13:K76" si="6">IF($P13="","",INDEX(gtnhap,$P13))</f>
        <v/>
      </c>
      <c r="L13" s="1234" t="str">
        <f t="shared" ref="L13:L76" si="7">IF($P13="","",INDEX(slxuat,$P13))</f>
        <v/>
      </c>
      <c r="M13" s="1234" t="str">
        <f t="shared" ref="M13:M76" si="8">IF($P13="","",INDEX(gtxuat,$P13))</f>
        <v/>
      </c>
      <c r="N13" s="1234">
        <f>MAX(0,$J$12+SUM($J$13:J13)-SUM($L$13:L13))</f>
        <v>0</v>
      </c>
      <c r="O13" s="1234">
        <f>MAX(0,$K$12+SUM($K$13:K13)-SUM($M$13:M13))</f>
        <v>0</v>
      </c>
      <c r="P13" s="1235" t="str">
        <f>IFERROR(MATCH($O$2,Mavtnx,0),"")</f>
        <v/>
      </c>
      <c r="Q13" s="1236" t="str">
        <f>IF(P13&lt;&gt;"","x","")</f>
        <v/>
      </c>
    </row>
    <row r="14" spans="2:17" ht="16.899999999999999" customHeight="1" x14ac:dyDescent="0.25">
      <c r="B14" s="1225"/>
      <c r="C14" s="526"/>
      <c r="D14" s="1237" t="str">
        <f t="shared" ca="1" si="0"/>
        <v/>
      </c>
      <c r="E14" s="1237" t="str">
        <f t="shared" ca="1" si="1"/>
        <v/>
      </c>
      <c r="F14" s="1238" t="str">
        <f t="shared" ca="1" si="2"/>
        <v/>
      </c>
      <c r="G14" s="1239" t="str">
        <f t="shared" ca="1" si="3"/>
        <v/>
      </c>
      <c r="H14" s="1239" t="str">
        <f t="shared" ca="1" si="4"/>
        <v/>
      </c>
      <c r="I14" s="1240">
        <f ca="1">IFERROR(IF(D14&lt;&gt;"",K14/J14,M14/L14),0)</f>
        <v>0</v>
      </c>
      <c r="J14" s="1240" t="str">
        <f t="shared" ca="1" si="5"/>
        <v/>
      </c>
      <c r="K14" s="1240" t="str">
        <f t="shared" ca="1" si="6"/>
        <v/>
      </c>
      <c r="L14" s="1240" t="str">
        <f t="shared" ca="1" si="7"/>
        <v/>
      </c>
      <c r="M14" s="1240" t="str">
        <f t="shared" ca="1" si="8"/>
        <v/>
      </c>
      <c r="N14" s="1240">
        <f ca="1">MAX(0,$J$12+SUM($J$13:J14)-SUM($L$13:L14))</f>
        <v>0</v>
      </c>
      <c r="O14" s="1240">
        <f ca="1">MAX(0,$K$12+SUM($K$13:K14)-SUM($M$13:M14))</f>
        <v>0</v>
      </c>
      <c r="P14" s="1241" t="str">
        <f ca="1">IFERROR(MATCH($O$2,OFFSET(NX!$M$8,P13,0):'NX'!$M$2000,0)+P13,"")</f>
        <v/>
      </c>
      <c r="Q14" s="1242" t="str">
        <f t="shared" ref="Q14:Q77" ca="1" si="9">IF(P14&lt;&gt;"","x","")</f>
        <v/>
      </c>
    </row>
    <row r="15" spans="2:17" ht="17.649999999999999" customHeight="1" x14ac:dyDescent="0.25">
      <c r="B15" s="1225"/>
      <c r="C15" s="526"/>
      <c r="D15" s="1237" t="str">
        <f t="shared" ca="1" si="0"/>
        <v/>
      </c>
      <c r="E15" s="1237" t="str">
        <f t="shared" ca="1" si="1"/>
        <v/>
      </c>
      <c r="F15" s="1238" t="str">
        <f t="shared" ca="1" si="2"/>
        <v/>
      </c>
      <c r="G15" s="1239" t="str">
        <f t="shared" ca="1" si="3"/>
        <v/>
      </c>
      <c r="H15" s="1239" t="str">
        <f t="shared" ca="1" si="4"/>
        <v/>
      </c>
      <c r="I15" s="1240">
        <f ca="1">IFERROR(IF(D15&lt;&gt;"",K15/J15,M15/L15),0)</f>
        <v>0</v>
      </c>
      <c r="J15" s="1240" t="str">
        <f t="shared" ca="1" si="5"/>
        <v/>
      </c>
      <c r="K15" s="1240" t="str">
        <f t="shared" ca="1" si="6"/>
        <v/>
      </c>
      <c r="L15" s="1240" t="str">
        <f t="shared" ca="1" si="7"/>
        <v/>
      </c>
      <c r="M15" s="1240" t="str">
        <f t="shared" ca="1" si="8"/>
        <v/>
      </c>
      <c r="N15" s="1240">
        <f ca="1">MAX(0,$J$12+SUM($J$13:J15)-SUM($L$13:L15))</f>
        <v>0</v>
      </c>
      <c r="O15" s="1240">
        <f ca="1">MAX(0,$K$12+SUM($K$13:K15)-SUM($M$13:M15))</f>
        <v>0</v>
      </c>
      <c r="P15" s="1241" t="str">
        <f ca="1">IFERROR(MATCH($O$2,OFFSET(NX!$M$8,P14,0):'NX'!$M$2000,0)+P14,"")</f>
        <v/>
      </c>
      <c r="Q15" s="1242" t="str">
        <f t="shared" ca="1" si="9"/>
        <v/>
      </c>
    </row>
    <row r="16" spans="2:17" ht="30.75" customHeight="1" x14ac:dyDescent="0.25">
      <c r="B16" s="1225"/>
      <c r="C16" s="526"/>
      <c r="D16" s="1237" t="str">
        <f t="shared" ca="1" si="0"/>
        <v/>
      </c>
      <c r="E16" s="1237" t="str">
        <f t="shared" ca="1" si="1"/>
        <v/>
      </c>
      <c r="F16" s="1238" t="str">
        <f t="shared" ca="1" si="2"/>
        <v/>
      </c>
      <c r="G16" s="1239" t="str">
        <f t="shared" ca="1" si="3"/>
        <v/>
      </c>
      <c r="H16" s="1239" t="str">
        <f t="shared" ca="1" si="4"/>
        <v/>
      </c>
      <c r="I16" s="1240">
        <f t="shared" ref="I16:I79" ca="1" si="10">IFERROR(IF(D16&lt;&gt;"",K16/J16,M16/L16),0)</f>
        <v>0</v>
      </c>
      <c r="J16" s="1240" t="str">
        <f t="shared" ca="1" si="5"/>
        <v/>
      </c>
      <c r="K16" s="1240" t="str">
        <f t="shared" ca="1" si="6"/>
        <v/>
      </c>
      <c r="L16" s="1240" t="str">
        <f t="shared" ca="1" si="7"/>
        <v/>
      </c>
      <c r="M16" s="1240" t="str">
        <f t="shared" ca="1" si="8"/>
        <v/>
      </c>
      <c r="N16" s="1240">
        <f ca="1">MAX(0,$J$12+SUM($J$13:J16)-SUM($L$13:L16))</f>
        <v>0</v>
      </c>
      <c r="O16" s="1240">
        <f ca="1">MAX(0,$K$12+SUM($K$13:K16)-SUM($M$13:M16))</f>
        <v>0</v>
      </c>
      <c r="P16" s="1241" t="str">
        <f ca="1">IFERROR(MATCH($O$2,OFFSET(NX!$M$8,P15,0):'NX'!$M$2000,0)+P15,"")</f>
        <v/>
      </c>
      <c r="Q16" s="1242" t="str">
        <f t="shared" ca="1" si="9"/>
        <v/>
      </c>
    </row>
    <row r="17" spans="2:17" ht="30.75" customHeight="1" x14ac:dyDescent="0.25">
      <c r="B17" s="1225"/>
      <c r="C17" s="526"/>
      <c r="D17" s="1237" t="str">
        <f t="shared" ca="1" si="0"/>
        <v/>
      </c>
      <c r="E17" s="1237" t="str">
        <f t="shared" ca="1" si="1"/>
        <v/>
      </c>
      <c r="F17" s="1238" t="str">
        <f t="shared" ca="1" si="2"/>
        <v/>
      </c>
      <c r="G17" s="1239" t="str">
        <f t="shared" ca="1" si="3"/>
        <v/>
      </c>
      <c r="H17" s="1239" t="str">
        <f t="shared" ca="1" si="4"/>
        <v/>
      </c>
      <c r="I17" s="1240">
        <f t="shared" ca="1" si="10"/>
        <v>0</v>
      </c>
      <c r="J17" s="1240" t="str">
        <f t="shared" ca="1" si="5"/>
        <v/>
      </c>
      <c r="K17" s="1240" t="str">
        <f t="shared" ca="1" si="6"/>
        <v/>
      </c>
      <c r="L17" s="1240" t="str">
        <f t="shared" ca="1" si="7"/>
        <v/>
      </c>
      <c r="M17" s="1240" t="str">
        <f t="shared" ca="1" si="8"/>
        <v/>
      </c>
      <c r="N17" s="1240">
        <f ca="1">MAX(0,$J$12+SUM($J$13:J17)-SUM($L$13:L17))</f>
        <v>0</v>
      </c>
      <c r="O17" s="1240">
        <f ca="1">MAX(0,$K$12+SUM($K$13:K17)-SUM($M$13:M17))</f>
        <v>0</v>
      </c>
      <c r="P17" s="1241" t="str">
        <f ca="1">IFERROR(MATCH($O$2,OFFSET(NX!$M$8,P16,0):'NX'!$M$2000,0)+P16,"")</f>
        <v/>
      </c>
      <c r="Q17" s="1242" t="str">
        <f t="shared" ca="1" si="9"/>
        <v/>
      </c>
    </row>
    <row r="18" spans="2:17" ht="27" customHeight="1" x14ac:dyDescent="0.25">
      <c r="B18" s="1225"/>
      <c r="C18" s="526"/>
      <c r="D18" s="1237" t="str">
        <f t="shared" ca="1" si="0"/>
        <v/>
      </c>
      <c r="E18" s="1237" t="str">
        <f t="shared" ca="1" si="1"/>
        <v/>
      </c>
      <c r="F18" s="1238" t="str">
        <f t="shared" ca="1" si="2"/>
        <v/>
      </c>
      <c r="G18" s="1239" t="str">
        <f t="shared" ca="1" si="3"/>
        <v/>
      </c>
      <c r="H18" s="1239" t="str">
        <f t="shared" ca="1" si="4"/>
        <v/>
      </c>
      <c r="I18" s="1240">
        <f t="shared" ca="1" si="10"/>
        <v>0</v>
      </c>
      <c r="J18" s="1240" t="str">
        <f t="shared" ca="1" si="5"/>
        <v/>
      </c>
      <c r="K18" s="1240" t="str">
        <f t="shared" ca="1" si="6"/>
        <v/>
      </c>
      <c r="L18" s="1240" t="str">
        <f t="shared" ca="1" si="7"/>
        <v/>
      </c>
      <c r="M18" s="1240" t="str">
        <f t="shared" ca="1" si="8"/>
        <v/>
      </c>
      <c r="N18" s="1240">
        <f ca="1">MAX(0,$J$12+SUM($J$13:J18)-SUM($L$13:L18))</f>
        <v>0</v>
      </c>
      <c r="O18" s="1240">
        <f ca="1">MAX(0,$K$12+SUM($K$13:K18)-SUM($M$13:M18))</f>
        <v>0</v>
      </c>
      <c r="P18" s="1241" t="str">
        <f ca="1">IFERROR(MATCH($O$2,OFFSET(NX!$M$8,P17,0):'NX'!$M$2000,0)+P17,"")</f>
        <v/>
      </c>
      <c r="Q18" s="1242" t="str">
        <f t="shared" ca="1" si="9"/>
        <v/>
      </c>
    </row>
    <row r="19" spans="2:17" ht="15" customHeight="1" x14ac:dyDescent="0.25">
      <c r="B19" s="1225"/>
      <c r="C19" s="526"/>
      <c r="D19" s="1237" t="str">
        <f t="shared" ca="1" si="0"/>
        <v/>
      </c>
      <c r="E19" s="1237" t="str">
        <f t="shared" ca="1" si="1"/>
        <v/>
      </c>
      <c r="F19" s="1238" t="str">
        <f t="shared" ca="1" si="2"/>
        <v/>
      </c>
      <c r="G19" s="1239" t="str">
        <f t="shared" ca="1" si="3"/>
        <v/>
      </c>
      <c r="H19" s="1239" t="str">
        <f t="shared" ca="1" si="4"/>
        <v/>
      </c>
      <c r="I19" s="1240">
        <f t="shared" ca="1" si="10"/>
        <v>0</v>
      </c>
      <c r="J19" s="1240" t="str">
        <f t="shared" ca="1" si="5"/>
        <v/>
      </c>
      <c r="K19" s="1240" t="str">
        <f t="shared" ca="1" si="6"/>
        <v/>
      </c>
      <c r="L19" s="1240" t="str">
        <f t="shared" ca="1" si="7"/>
        <v/>
      </c>
      <c r="M19" s="1240" t="str">
        <f t="shared" ca="1" si="8"/>
        <v/>
      </c>
      <c r="N19" s="1240">
        <f ca="1">MAX(0,$J$12+SUM($J$13:J19)-SUM($L$13:L19))</f>
        <v>0</v>
      </c>
      <c r="O19" s="1240">
        <f ca="1">MAX(0,$K$12+SUM($K$13:K19)-SUM($M$13:M19))</f>
        <v>0</v>
      </c>
      <c r="P19" s="1241" t="str">
        <f ca="1">IFERROR(MATCH($O$2,OFFSET(NX!$M$8,P18,0):'NX'!$M$2000,0)+P18,"")</f>
        <v/>
      </c>
      <c r="Q19" s="1242" t="str">
        <f t="shared" ca="1" si="9"/>
        <v/>
      </c>
    </row>
    <row r="20" spans="2:17" ht="24" customHeight="1" x14ac:dyDescent="0.25">
      <c r="B20" s="1225"/>
      <c r="C20" s="526"/>
      <c r="D20" s="1237" t="str">
        <f t="shared" ca="1" si="0"/>
        <v/>
      </c>
      <c r="E20" s="1237" t="str">
        <f t="shared" ca="1" si="1"/>
        <v/>
      </c>
      <c r="F20" s="1238" t="str">
        <f t="shared" ca="1" si="2"/>
        <v/>
      </c>
      <c r="G20" s="1239" t="str">
        <f t="shared" ca="1" si="3"/>
        <v/>
      </c>
      <c r="H20" s="1239" t="str">
        <f t="shared" ca="1" si="4"/>
        <v/>
      </c>
      <c r="I20" s="1240">
        <f t="shared" ca="1" si="10"/>
        <v>0</v>
      </c>
      <c r="J20" s="1240" t="str">
        <f t="shared" ca="1" si="5"/>
        <v/>
      </c>
      <c r="K20" s="1240" t="str">
        <f t="shared" ca="1" si="6"/>
        <v/>
      </c>
      <c r="L20" s="1240" t="str">
        <f t="shared" ca="1" si="7"/>
        <v/>
      </c>
      <c r="M20" s="1240" t="str">
        <f t="shared" ca="1" si="8"/>
        <v/>
      </c>
      <c r="N20" s="1240">
        <f ca="1">MAX(0,$J$12+SUM($J$13:J20)-SUM($L$13:L20))</f>
        <v>0</v>
      </c>
      <c r="O20" s="1240">
        <f ca="1">MAX(0,$K$12+SUM($K$13:K20)-SUM($M$13:M20))</f>
        <v>0</v>
      </c>
      <c r="P20" s="1241" t="str">
        <f ca="1">IFERROR(MATCH($O$2,OFFSET(NX!$M$8,P19,0):'NX'!$M$2000,0)+P19,"")</f>
        <v/>
      </c>
      <c r="Q20" s="1242" t="str">
        <f t="shared" ca="1" si="9"/>
        <v/>
      </c>
    </row>
    <row r="21" spans="2:17" ht="30.75" customHeight="1" x14ac:dyDescent="0.25">
      <c r="B21" s="1225"/>
      <c r="C21" s="526"/>
      <c r="D21" s="1237" t="str">
        <f t="shared" ca="1" si="0"/>
        <v/>
      </c>
      <c r="E21" s="1237" t="str">
        <f t="shared" ca="1" si="1"/>
        <v/>
      </c>
      <c r="F21" s="1238" t="str">
        <f t="shared" ca="1" si="2"/>
        <v/>
      </c>
      <c r="G21" s="1239" t="str">
        <f t="shared" ca="1" si="3"/>
        <v/>
      </c>
      <c r="H21" s="1239" t="str">
        <f t="shared" ca="1" si="4"/>
        <v/>
      </c>
      <c r="I21" s="1240">
        <f t="shared" ca="1" si="10"/>
        <v>0</v>
      </c>
      <c r="J21" s="1240" t="str">
        <f t="shared" ca="1" si="5"/>
        <v/>
      </c>
      <c r="K21" s="1240" t="str">
        <f t="shared" ca="1" si="6"/>
        <v/>
      </c>
      <c r="L21" s="1240" t="str">
        <f t="shared" ca="1" si="7"/>
        <v/>
      </c>
      <c r="M21" s="1240" t="str">
        <f t="shared" ca="1" si="8"/>
        <v/>
      </c>
      <c r="N21" s="1240">
        <f ca="1">MAX(0,$J$12+SUM($J$13:J21)-SUM($L$13:L21))</f>
        <v>0</v>
      </c>
      <c r="O21" s="1240">
        <f ca="1">MAX(0,$K$12+SUM($K$13:K21)-SUM($M$13:M21))</f>
        <v>0</v>
      </c>
      <c r="P21" s="1241" t="str">
        <f ca="1">IFERROR(MATCH($O$2,OFFSET(NX!$M$8,P20,0):'NX'!$M$2000,0)+P20,"")</f>
        <v/>
      </c>
      <c r="Q21" s="1242" t="str">
        <f t="shared" ca="1" si="9"/>
        <v/>
      </c>
    </row>
    <row r="22" spans="2:17" ht="37.5" customHeight="1" x14ac:dyDescent="0.25">
      <c r="B22" s="1225"/>
      <c r="C22" s="526"/>
      <c r="D22" s="1237" t="str">
        <f t="shared" ca="1" si="0"/>
        <v/>
      </c>
      <c r="E22" s="1237" t="str">
        <f t="shared" ca="1" si="1"/>
        <v/>
      </c>
      <c r="F22" s="1238" t="str">
        <f t="shared" ca="1" si="2"/>
        <v/>
      </c>
      <c r="G22" s="1239" t="str">
        <f t="shared" ca="1" si="3"/>
        <v/>
      </c>
      <c r="H22" s="1239" t="str">
        <f t="shared" ca="1" si="4"/>
        <v/>
      </c>
      <c r="I22" s="1240">
        <f t="shared" ca="1" si="10"/>
        <v>0</v>
      </c>
      <c r="J22" s="1240" t="str">
        <f t="shared" ca="1" si="5"/>
        <v/>
      </c>
      <c r="K22" s="1240" t="str">
        <f t="shared" ca="1" si="6"/>
        <v/>
      </c>
      <c r="L22" s="1240" t="str">
        <f t="shared" ca="1" si="7"/>
        <v/>
      </c>
      <c r="M22" s="1240" t="str">
        <f t="shared" ca="1" si="8"/>
        <v/>
      </c>
      <c r="N22" s="1240">
        <f ca="1">MAX(0,$J$12+SUM($J$13:J22)-SUM($L$13:L22))</f>
        <v>0</v>
      </c>
      <c r="O22" s="1240">
        <f ca="1">MAX(0,$K$12+SUM($K$13:K22)-SUM($M$13:M22))</f>
        <v>0</v>
      </c>
      <c r="P22" s="1241" t="str">
        <f ca="1">IFERROR(MATCH($O$2,OFFSET(NX!$M$8,P21,0):'NX'!$M$2000,0)+P21,"")</f>
        <v/>
      </c>
      <c r="Q22" s="1242" t="str">
        <f t="shared" ca="1" si="9"/>
        <v/>
      </c>
    </row>
    <row r="23" spans="2:17" ht="37.5" customHeight="1" x14ac:dyDescent="0.25">
      <c r="B23" s="1225"/>
      <c r="C23" s="526"/>
      <c r="D23" s="1237" t="str">
        <f t="shared" ca="1" si="0"/>
        <v/>
      </c>
      <c r="E23" s="1237" t="str">
        <f t="shared" ca="1" si="1"/>
        <v/>
      </c>
      <c r="F23" s="1238" t="str">
        <f t="shared" ca="1" si="2"/>
        <v/>
      </c>
      <c r="G23" s="1239" t="str">
        <f t="shared" ca="1" si="3"/>
        <v/>
      </c>
      <c r="H23" s="1239" t="str">
        <f t="shared" ca="1" si="4"/>
        <v/>
      </c>
      <c r="I23" s="1240">
        <f t="shared" ca="1" si="10"/>
        <v>0</v>
      </c>
      <c r="J23" s="1240" t="str">
        <f t="shared" ca="1" si="5"/>
        <v/>
      </c>
      <c r="K23" s="1240" t="str">
        <f t="shared" ca="1" si="6"/>
        <v/>
      </c>
      <c r="L23" s="1240" t="str">
        <f t="shared" ca="1" si="7"/>
        <v/>
      </c>
      <c r="M23" s="1240" t="str">
        <f t="shared" ca="1" si="8"/>
        <v/>
      </c>
      <c r="N23" s="1240">
        <f ca="1">MAX(0,$J$12+SUM($J$13:J23)-SUM($L$13:L23))</f>
        <v>0</v>
      </c>
      <c r="O23" s="1240">
        <f ca="1">MAX(0,$K$12+SUM($K$13:K23)-SUM($M$13:M23))</f>
        <v>0</v>
      </c>
      <c r="P23" s="1241" t="str">
        <f ca="1">IFERROR(MATCH($O$2,OFFSET(NX!$M$8,P22,0):'NX'!$M$2000,0)+P22,"")</f>
        <v/>
      </c>
      <c r="Q23" s="1242" t="str">
        <f t="shared" ca="1" si="9"/>
        <v/>
      </c>
    </row>
    <row r="24" spans="2:17" ht="37.5" customHeight="1" x14ac:dyDescent="0.25">
      <c r="B24" s="1225"/>
      <c r="C24" s="526"/>
      <c r="D24" s="1237" t="str">
        <f t="shared" ca="1" si="0"/>
        <v/>
      </c>
      <c r="E24" s="1237" t="str">
        <f t="shared" ca="1" si="1"/>
        <v/>
      </c>
      <c r="F24" s="1238" t="str">
        <f t="shared" ca="1" si="2"/>
        <v/>
      </c>
      <c r="G24" s="1239" t="str">
        <f t="shared" ca="1" si="3"/>
        <v/>
      </c>
      <c r="H24" s="1239" t="str">
        <f t="shared" ca="1" si="4"/>
        <v/>
      </c>
      <c r="I24" s="1240">
        <f t="shared" ca="1" si="10"/>
        <v>0</v>
      </c>
      <c r="J24" s="1240" t="str">
        <f t="shared" ca="1" si="5"/>
        <v/>
      </c>
      <c r="K24" s="1240" t="str">
        <f t="shared" ca="1" si="6"/>
        <v/>
      </c>
      <c r="L24" s="1240" t="str">
        <f t="shared" ca="1" si="7"/>
        <v/>
      </c>
      <c r="M24" s="1240" t="str">
        <f t="shared" ca="1" si="8"/>
        <v/>
      </c>
      <c r="N24" s="1240">
        <f ca="1">MAX(0,$J$12+SUM($J$13:J24)-SUM($L$13:L24))</f>
        <v>0</v>
      </c>
      <c r="O24" s="1240">
        <f ca="1">MAX(0,$K$12+SUM($K$13:K24)-SUM($M$13:M24))</f>
        <v>0</v>
      </c>
      <c r="P24" s="1241" t="str">
        <f ca="1">IFERROR(MATCH($O$2,OFFSET(NX!$M$8,P23,0):'NX'!$M$2000,0)+P23,"")</f>
        <v/>
      </c>
      <c r="Q24" s="1242" t="str">
        <f t="shared" ca="1" si="9"/>
        <v/>
      </c>
    </row>
    <row r="25" spans="2:17" ht="37.5" customHeight="1" x14ac:dyDescent="0.25">
      <c r="B25" s="1225"/>
      <c r="C25" s="526"/>
      <c r="D25" s="1237" t="str">
        <f t="shared" ca="1" si="0"/>
        <v/>
      </c>
      <c r="E25" s="1237" t="str">
        <f t="shared" ca="1" si="1"/>
        <v/>
      </c>
      <c r="F25" s="1238" t="str">
        <f t="shared" ca="1" si="2"/>
        <v/>
      </c>
      <c r="G25" s="1239" t="str">
        <f t="shared" ca="1" si="3"/>
        <v/>
      </c>
      <c r="H25" s="1239" t="str">
        <f t="shared" ca="1" si="4"/>
        <v/>
      </c>
      <c r="I25" s="1240">
        <f t="shared" ca="1" si="10"/>
        <v>0</v>
      </c>
      <c r="J25" s="1240" t="str">
        <f t="shared" ca="1" si="5"/>
        <v/>
      </c>
      <c r="K25" s="1240" t="str">
        <f t="shared" ca="1" si="6"/>
        <v/>
      </c>
      <c r="L25" s="1240" t="str">
        <f t="shared" ca="1" si="7"/>
        <v/>
      </c>
      <c r="M25" s="1240" t="str">
        <f t="shared" ca="1" si="8"/>
        <v/>
      </c>
      <c r="N25" s="1240">
        <f ca="1">MAX(0,$J$12+SUM($J$13:J25)-SUM($L$13:L25))</f>
        <v>0</v>
      </c>
      <c r="O25" s="1240">
        <f ca="1">MAX(0,$K$12+SUM($K$13:K25)-SUM($M$13:M25))</f>
        <v>0</v>
      </c>
      <c r="P25" s="1241" t="str">
        <f ca="1">IFERROR(MATCH($O$2,OFFSET(NX!$M$8,P24,0):'NX'!$M$2000,0)+P24,"")</f>
        <v/>
      </c>
      <c r="Q25" s="1242" t="str">
        <f t="shared" ca="1" si="9"/>
        <v/>
      </c>
    </row>
    <row r="26" spans="2:17" ht="37.5" customHeight="1" x14ac:dyDescent="0.25">
      <c r="B26" s="1225"/>
      <c r="C26" s="526"/>
      <c r="D26" s="1237" t="str">
        <f t="shared" ca="1" si="0"/>
        <v/>
      </c>
      <c r="E26" s="1237" t="str">
        <f t="shared" ca="1" si="1"/>
        <v/>
      </c>
      <c r="F26" s="1238" t="str">
        <f t="shared" ca="1" si="2"/>
        <v/>
      </c>
      <c r="G26" s="1239" t="str">
        <f t="shared" ca="1" si="3"/>
        <v/>
      </c>
      <c r="H26" s="1239" t="str">
        <f t="shared" ca="1" si="4"/>
        <v/>
      </c>
      <c r="I26" s="1240">
        <f t="shared" ca="1" si="10"/>
        <v>0</v>
      </c>
      <c r="J26" s="1240" t="str">
        <f t="shared" ca="1" si="5"/>
        <v/>
      </c>
      <c r="K26" s="1240" t="str">
        <f t="shared" ca="1" si="6"/>
        <v/>
      </c>
      <c r="L26" s="1240" t="str">
        <f t="shared" ca="1" si="7"/>
        <v/>
      </c>
      <c r="M26" s="1240" t="str">
        <f t="shared" ca="1" si="8"/>
        <v/>
      </c>
      <c r="N26" s="1240">
        <f ca="1">MAX(0,$J$12+SUM($J$13:J26)-SUM($L$13:L26))</f>
        <v>0</v>
      </c>
      <c r="O26" s="1240">
        <f ca="1">MAX(0,$K$12+SUM($K$13:K26)-SUM($M$13:M26))</f>
        <v>0</v>
      </c>
      <c r="P26" s="1241" t="str">
        <f ca="1">IFERROR(MATCH($O$2,OFFSET(NX!$M$8,P25,0):'NX'!$M$2000,0)+P25,"")</f>
        <v/>
      </c>
      <c r="Q26" s="1242" t="str">
        <f t="shared" ca="1" si="9"/>
        <v/>
      </c>
    </row>
    <row r="27" spans="2:17" ht="17.649999999999999" customHeight="1" x14ac:dyDescent="0.25">
      <c r="B27" s="1225"/>
      <c r="C27" s="526"/>
      <c r="D27" s="1237" t="str">
        <f t="shared" ca="1" si="0"/>
        <v/>
      </c>
      <c r="E27" s="1237" t="str">
        <f t="shared" ca="1" si="1"/>
        <v/>
      </c>
      <c r="F27" s="1238" t="str">
        <f t="shared" ca="1" si="2"/>
        <v/>
      </c>
      <c r="G27" s="1239" t="str">
        <f t="shared" ca="1" si="3"/>
        <v/>
      </c>
      <c r="H27" s="1239" t="str">
        <f t="shared" ca="1" si="4"/>
        <v/>
      </c>
      <c r="I27" s="1240">
        <f t="shared" ca="1" si="10"/>
        <v>0</v>
      </c>
      <c r="J27" s="1240" t="str">
        <f t="shared" ca="1" si="5"/>
        <v/>
      </c>
      <c r="K27" s="1240" t="str">
        <f t="shared" ca="1" si="6"/>
        <v/>
      </c>
      <c r="L27" s="1240" t="str">
        <f t="shared" ca="1" si="7"/>
        <v/>
      </c>
      <c r="M27" s="1240" t="str">
        <f t="shared" ca="1" si="8"/>
        <v/>
      </c>
      <c r="N27" s="1240">
        <f ca="1">MAX(0,$J$12+SUM($J$13:J27)-SUM($L$13:L27))</f>
        <v>0</v>
      </c>
      <c r="O27" s="1240">
        <f ca="1">MAX(0,$K$12+SUM($K$13:K27)-SUM($M$13:M27))</f>
        <v>0</v>
      </c>
      <c r="P27" s="1241" t="str">
        <f ca="1">IFERROR(MATCH($O$2,OFFSET(NX!$M$8,P26,0):'NX'!$M$2000,0)+P26,"")</f>
        <v/>
      </c>
      <c r="Q27" s="1242" t="str">
        <f t="shared" ca="1" si="9"/>
        <v/>
      </c>
    </row>
    <row r="28" spans="2:17" ht="31.5" customHeight="1" x14ac:dyDescent="0.25">
      <c r="B28" s="1225"/>
      <c r="C28" s="526"/>
      <c r="D28" s="1237" t="str">
        <f t="shared" ca="1" si="0"/>
        <v/>
      </c>
      <c r="E28" s="1237" t="str">
        <f t="shared" ca="1" si="1"/>
        <v/>
      </c>
      <c r="F28" s="1238" t="str">
        <f t="shared" ca="1" si="2"/>
        <v/>
      </c>
      <c r="G28" s="1239" t="str">
        <f t="shared" ca="1" si="3"/>
        <v/>
      </c>
      <c r="H28" s="1239" t="str">
        <f t="shared" ca="1" si="4"/>
        <v/>
      </c>
      <c r="I28" s="1240">
        <f t="shared" ca="1" si="10"/>
        <v>0</v>
      </c>
      <c r="J28" s="1240" t="str">
        <f t="shared" ca="1" si="5"/>
        <v/>
      </c>
      <c r="K28" s="1240" t="str">
        <f t="shared" ca="1" si="6"/>
        <v/>
      </c>
      <c r="L28" s="1240" t="str">
        <f t="shared" ca="1" si="7"/>
        <v/>
      </c>
      <c r="M28" s="1240" t="str">
        <f t="shared" ca="1" si="8"/>
        <v/>
      </c>
      <c r="N28" s="1240">
        <f ca="1">MAX(0,$J$12+SUM($J$13:J28)-SUM($L$13:L28))</f>
        <v>0</v>
      </c>
      <c r="O28" s="1240">
        <f ca="1">MAX(0,$K$12+SUM($K$13:K28)-SUM($M$13:M28))</f>
        <v>0</v>
      </c>
      <c r="P28" s="1241" t="str">
        <f ca="1">IFERROR(MATCH($O$2,OFFSET(NX!$M$8,P27,0):'NX'!$M$2000,0)+P27,"")</f>
        <v/>
      </c>
      <c r="Q28" s="1242" t="str">
        <f t="shared" ca="1" si="9"/>
        <v/>
      </c>
    </row>
    <row r="29" spans="2:17" ht="31.5" customHeight="1" x14ac:dyDescent="0.25">
      <c r="B29" s="1225"/>
      <c r="C29" s="526"/>
      <c r="D29" s="1237" t="str">
        <f t="shared" ca="1" si="0"/>
        <v/>
      </c>
      <c r="E29" s="1237" t="str">
        <f t="shared" ca="1" si="1"/>
        <v/>
      </c>
      <c r="F29" s="1238" t="str">
        <f t="shared" ca="1" si="2"/>
        <v/>
      </c>
      <c r="G29" s="1239" t="str">
        <f t="shared" ca="1" si="3"/>
        <v/>
      </c>
      <c r="H29" s="1239" t="str">
        <f t="shared" ca="1" si="4"/>
        <v/>
      </c>
      <c r="I29" s="1240">
        <f t="shared" ca="1" si="10"/>
        <v>0</v>
      </c>
      <c r="J29" s="1240" t="str">
        <f t="shared" ca="1" si="5"/>
        <v/>
      </c>
      <c r="K29" s="1240" t="str">
        <f t="shared" ca="1" si="6"/>
        <v/>
      </c>
      <c r="L29" s="1240" t="str">
        <f t="shared" ca="1" si="7"/>
        <v/>
      </c>
      <c r="M29" s="1240" t="str">
        <f t="shared" ca="1" si="8"/>
        <v/>
      </c>
      <c r="N29" s="1240">
        <f ca="1">MAX(0,$J$12+SUM($J$13:J29)-SUM($L$13:L29))</f>
        <v>0</v>
      </c>
      <c r="O29" s="1240">
        <f ca="1">MAX(0,$K$12+SUM($K$13:K29)-SUM($M$13:M29))</f>
        <v>0</v>
      </c>
      <c r="P29" s="1241" t="str">
        <f ca="1">IFERROR(MATCH($O$2,OFFSET(NX!$M$8,P28,0):'NX'!$M$2000,0)+P28,"")</f>
        <v/>
      </c>
      <c r="Q29" s="1242" t="str">
        <f t="shared" ca="1" si="9"/>
        <v/>
      </c>
    </row>
    <row r="30" spans="2:17" ht="31.5" customHeight="1" x14ac:dyDescent="0.25">
      <c r="B30" s="1225"/>
      <c r="C30" s="526"/>
      <c r="D30" s="1237" t="str">
        <f t="shared" ca="1" si="0"/>
        <v/>
      </c>
      <c r="E30" s="1237" t="str">
        <f t="shared" ca="1" si="1"/>
        <v/>
      </c>
      <c r="F30" s="1238" t="str">
        <f t="shared" ca="1" si="2"/>
        <v/>
      </c>
      <c r="G30" s="1239" t="str">
        <f t="shared" ca="1" si="3"/>
        <v/>
      </c>
      <c r="H30" s="1239" t="str">
        <f t="shared" ca="1" si="4"/>
        <v/>
      </c>
      <c r="I30" s="1240">
        <f t="shared" ca="1" si="10"/>
        <v>0</v>
      </c>
      <c r="J30" s="1240" t="str">
        <f t="shared" ca="1" si="5"/>
        <v/>
      </c>
      <c r="K30" s="1240" t="str">
        <f t="shared" ca="1" si="6"/>
        <v/>
      </c>
      <c r="L30" s="1240" t="str">
        <f t="shared" ca="1" si="7"/>
        <v/>
      </c>
      <c r="M30" s="1240" t="str">
        <f t="shared" ca="1" si="8"/>
        <v/>
      </c>
      <c r="N30" s="1240">
        <f ca="1">MAX(0,$J$12+SUM($J$13:J30)-SUM($L$13:L30))</f>
        <v>0</v>
      </c>
      <c r="O30" s="1240">
        <f ca="1">MAX(0,$K$12+SUM($K$13:K30)-SUM($M$13:M30))</f>
        <v>0</v>
      </c>
      <c r="P30" s="1241" t="str">
        <f ca="1">IFERROR(MATCH($O$2,OFFSET(NX!$M$8,P29,0):'NX'!$M$2000,0)+P29,"")</f>
        <v/>
      </c>
      <c r="Q30" s="1242" t="str">
        <f t="shared" ca="1" si="9"/>
        <v/>
      </c>
    </row>
    <row r="31" spans="2:17" ht="31.5" customHeight="1" x14ac:dyDescent="0.25">
      <c r="B31" s="1225"/>
      <c r="C31" s="1226"/>
      <c r="D31" s="1237" t="str">
        <f t="shared" ca="1" si="0"/>
        <v/>
      </c>
      <c r="E31" s="1237" t="str">
        <f t="shared" ca="1" si="1"/>
        <v/>
      </c>
      <c r="F31" s="1238" t="str">
        <f t="shared" ca="1" si="2"/>
        <v/>
      </c>
      <c r="G31" s="1239" t="str">
        <f t="shared" ca="1" si="3"/>
        <v/>
      </c>
      <c r="H31" s="1239" t="str">
        <f t="shared" ca="1" si="4"/>
        <v/>
      </c>
      <c r="I31" s="1240">
        <f t="shared" ca="1" si="10"/>
        <v>0</v>
      </c>
      <c r="J31" s="1240" t="str">
        <f t="shared" ca="1" si="5"/>
        <v/>
      </c>
      <c r="K31" s="1240" t="str">
        <f t="shared" ca="1" si="6"/>
        <v/>
      </c>
      <c r="L31" s="1240" t="str">
        <f t="shared" ca="1" si="7"/>
        <v/>
      </c>
      <c r="M31" s="1240" t="str">
        <f t="shared" ca="1" si="8"/>
        <v/>
      </c>
      <c r="N31" s="1240">
        <f ca="1">MAX(0,$J$12+SUM($J$13:J31)-SUM($L$13:L31))</f>
        <v>0</v>
      </c>
      <c r="O31" s="1240">
        <f ca="1">MAX(0,$K$12+SUM($K$13:K31)-SUM($M$13:M31))</f>
        <v>0</v>
      </c>
      <c r="P31" s="1241" t="str">
        <f ca="1">IFERROR(MATCH($O$2,OFFSET(NX!$M$8,P30,0):'NX'!$M$2000,0)+P30,"")</f>
        <v/>
      </c>
      <c r="Q31" s="1242" t="str">
        <f t="shared" ca="1" si="9"/>
        <v/>
      </c>
    </row>
    <row r="32" spans="2:17" ht="31.5" customHeight="1" x14ac:dyDescent="0.25">
      <c r="B32" s="1227"/>
      <c r="C32" s="1228"/>
      <c r="D32" s="1237" t="str">
        <f t="shared" ca="1" si="0"/>
        <v/>
      </c>
      <c r="E32" s="1237" t="str">
        <f t="shared" ca="1" si="1"/>
        <v/>
      </c>
      <c r="F32" s="1238" t="str">
        <f t="shared" ca="1" si="2"/>
        <v/>
      </c>
      <c r="G32" s="1239" t="str">
        <f t="shared" ca="1" si="3"/>
        <v/>
      </c>
      <c r="H32" s="1239" t="str">
        <f t="shared" ca="1" si="4"/>
        <v/>
      </c>
      <c r="I32" s="1240">
        <f t="shared" ca="1" si="10"/>
        <v>0</v>
      </c>
      <c r="J32" s="1240" t="str">
        <f t="shared" ca="1" si="5"/>
        <v/>
      </c>
      <c r="K32" s="1240" t="str">
        <f t="shared" ca="1" si="6"/>
        <v/>
      </c>
      <c r="L32" s="1240" t="str">
        <f t="shared" ca="1" si="7"/>
        <v/>
      </c>
      <c r="M32" s="1240" t="str">
        <f t="shared" ca="1" si="8"/>
        <v/>
      </c>
      <c r="N32" s="1240">
        <f ca="1">MAX(0,$J$12+SUM($J$13:J32)-SUM($L$13:L32))</f>
        <v>0</v>
      </c>
      <c r="O32" s="1240">
        <f ca="1">MAX(0,$K$12+SUM($K$13:K32)-SUM($M$13:M32))</f>
        <v>0</v>
      </c>
      <c r="P32" s="1241" t="str">
        <f ca="1">IFERROR(MATCH($O$2,OFFSET(NX!$M$8,P31,0):'NX'!$M$2000,0)+P31,"")</f>
        <v/>
      </c>
      <c r="Q32" s="1242" t="str">
        <f t="shared" ca="1" si="9"/>
        <v/>
      </c>
    </row>
    <row r="33" spans="2:17" ht="31.5" customHeight="1" x14ac:dyDescent="0.25">
      <c r="B33" s="1227"/>
      <c r="C33" s="1228"/>
      <c r="D33" s="1237" t="str">
        <f t="shared" ca="1" si="0"/>
        <v/>
      </c>
      <c r="E33" s="1237" t="str">
        <f t="shared" ca="1" si="1"/>
        <v/>
      </c>
      <c r="F33" s="1238" t="str">
        <f t="shared" ca="1" si="2"/>
        <v/>
      </c>
      <c r="G33" s="1239" t="str">
        <f t="shared" ca="1" si="3"/>
        <v/>
      </c>
      <c r="H33" s="1239" t="str">
        <f t="shared" ca="1" si="4"/>
        <v/>
      </c>
      <c r="I33" s="1240">
        <f t="shared" ca="1" si="10"/>
        <v>0</v>
      </c>
      <c r="J33" s="1240" t="str">
        <f t="shared" ca="1" si="5"/>
        <v/>
      </c>
      <c r="K33" s="1240" t="str">
        <f t="shared" ca="1" si="6"/>
        <v/>
      </c>
      <c r="L33" s="1240" t="str">
        <f t="shared" ca="1" si="7"/>
        <v/>
      </c>
      <c r="M33" s="1240" t="str">
        <f t="shared" ca="1" si="8"/>
        <v/>
      </c>
      <c r="N33" s="1240">
        <f ca="1">MAX(0,$J$12+SUM($J$13:J33)-SUM($L$13:L33))</f>
        <v>0</v>
      </c>
      <c r="O33" s="1240">
        <f ca="1">MAX(0,$K$12+SUM($K$13:K33)-SUM($M$13:M33))</f>
        <v>0</v>
      </c>
      <c r="P33" s="1241" t="str">
        <f ca="1">IFERROR(MATCH($O$2,OFFSET(NX!$M$8,P32,0):'NX'!$M$2000,0)+P32,"")</f>
        <v/>
      </c>
      <c r="Q33" s="1242" t="str">
        <f t="shared" ca="1" si="9"/>
        <v/>
      </c>
    </row>
    <row r="34" spans="2:17" ht="31.5" customHeight="1" x14ac:dyDescent="0.25">
      <c r="B34" s="1227"/>
      <c r="C34" s="1228"/>
      <c r="D34" s="1237" t="str">
        <f t="shared" ca="1" si="0"/>
        <v/>
      </c>
      <c r="E34" s="1237" t="str">
        <f t="shared" ca="1" si="1"/>
        <v/>
      </c>
      <c r="F34" s="1238" t="str">
        <f t="shared" ca="1" si="2"/>
        <v/>
      </c>
      <c r="G34" s="1239" t="str">
        <f t="shared" ca="1" si="3"/>
        <v/>
      </c>
      <c r="H34" s="1239" t="str">
        <f t="shared" ca="1" si="4"/>
        <v/>
      </c>
      <c r="I34" s="1240">
        <f t="shared" ca="1" si="10"/>
        <v>0</v>
      </c>
      <c r="J34" s="1240" t="str">
        <f t="shared" ca="1" si="5"/>
        <v/>
      </c>
      <c r="K34" s="1240" t="str">
        <f t="shared" ca="1" si="6"/>
        <v/>
      </c>
      <c r="L34" s="1240" t="str">
        <f t="shared" ca="1" si="7"/>
        <v/>
      </c>
      <c r="M34" s="1240" t="str">
        <f t="shared" ca="1" si="8"/>
        <v/>
      </c>
      <c r="N34" s="1240">
        <f ca="1">MAX(0,$J$12+SUM($J$13:J34)-SUM($L$13:L34))</f>
        <v>0</v>
      </c>
      <c r="O34" s="1240">
        <f ca="1">MAX(0,$K$12+SUM($K$13:K34)-SUM($M$13:M34))</f>
        <v>0</v>
      </c>
      <c r="P34" s="1241" t="str">
        <f ca="1">IFERROR(MATCH($O$2,OFFSET(NX!$M$8,P33,0):'NX'!$M$2000,0)+P33,"")</f>
        <v/>
      </c>
      <c r="Q34" s="1242" t="str">
        <f t="shared" ca="1" si="9"/>
        <v/>
      </c>
    </row>
    <row r="35" spans="2:17" ht="31.5" customHeight="1" x14ac:dyDescent="0.25">
      <c r="B35" s="1227"/>
      <c r="C35" s="1228"/>
      <c r="D35" s="1237" t="str">
        <f t="shared" ca="1" si="0"/>
        <v/>
      </c>
      <c r="E35" s="1237" t="str">
        <f t="shared" ca="1" si="1"/>
        <v/>
      </c>
      <c r="F35" s="1238" t="str">
        <f t="shared" ca="1" si="2"/>
        <v/>
      </c>
      <c r="G35" s="1239" t="str">
        <f t="shared" ca="1" si="3"/>
        <v/>
      </c>
      <c r="H35" s="1239" t="str">
        <f t="shared" ca="1" si="4"/>
        <v/>
      </c>
      <c r="I35" s="1240">
        <f t="shared" ca="1" si="10"/>
        <v>0</v>
      </c>
      <c r="J35" s="1240" t="str">
        <f t="shared" ca="1" si="5"/>
        <v/>
      </c>
      <c r="K35" s="1240" t="str">
        <f t="shared" ca="1" si="6"/>
        <v/>
      </c>
      <c r="L35" s="1240" t="str">
        <f t="shared" ca="1" si="7"/>
        <v/>
      </c>
      <c r="M35" s="1240" t="str">
        <f t="shared" ca="1" si="8"/>
        <v/>
      </c>
      <c r="N35" s="1240">
        <f ca="1">MAX(0,$J$12+SUM($J$13:J35)-SUM($L$13:L35))</f>
        <v>0</v>
      </c>
      <c r="O35" s="1240">
        <f ca="1">MAX(0,$K$12+SUM($K$13:K35)-SUM($M$13:M35))</f>
        <v>0</v>
      </c>
      <c r="P35" s="1241" t="str">
        <f ca="1">IFERROR(MATCH($O$2,OFFSET(NX!$M$8,P34,0):'NX'!$M$2000,0)+P34,"")</f>
        <v/>
      </c>
      <c r="Q35" s="1242" t="str">
        <f t="shared" ca="1" si="9"/>
        <v/>
      </c>
    </row>
    <row r="36" spans="2:17" ht="31.5" customHeight="1" x14ac:dyDescent="0.25">
      <c r="B36" s="1227"/>
      <c r="C36" s="1228"/>
      <c r="D36" s="1237" t="str">
        <f t="shared" ca="1" si="0"/>
        <v/>
      </c>
      <c r="E36" s="1237" t="str">
        <f t="shared" ca="1" si="1"/>
        <v/>
      </c>
      <c r="F36" s="1238" t="str">
        <f t="shared" ca="1" si="2"/>
        <v/>
      </c>
      <c r="G36" s="1239" t="str">
        <f t="shared" ca="1" si="3"/>
        <v/>
      </c>
      <c r="H36" s="1239" t="str">
        <f t="shared" ca="1" si="4"/>
        <v/>
      </c>
      <c r="I36" s="1240">
        <f t="shared" ca="1" si="10"/>
        <v>0</v>
      </c>
      <c r="J36" s="1240" t="str">
        <f t="shared" ca="1" si="5"/>
        <v/>
      </c>
      <c r="K36" s="1240" t="str">
        <f t="shared" ca="1" si="6"/>
        <v/>
      </c>
      <c r="L36" s="1240" t="str">
        <f t="shared" ca="1" si="7"/>
        <v/>
      </c>
      <c r="M36" s="1240" t="str">
        <f t="shared" ca="1" si="8"/>
        <v/>
      </c>
      <c r="N36" s="1240">
        <f ca="1">MAX(0,$J$12+SUM($J$13:J36)-SUM($L$13:L36))</f>
        <v>0</v>
      </c>
      <c r="O36" s="1240">
        <f ca="1">MAX(0,$K$12+SUM($K$13:K36)-SUM($M$13:M36))</f>
        <v>0</v>
      </c>
      <c r="P36" s="1241" t="str">
        <f ca="1">IFERROR(MATCH($O$2,OFFSET(NX!$M$8,P35,0):'NX'!$M$2000,0)+P35,"")</f>
        <v/>
      </c>
      <c r="Q36" s="1242" t="str">
        <f t="shared" ca="1" si="9"/>
        <v/>
      </c>
    </row>
    <row r="37" spans="2:17" ht="31.5" customHeight="1" x14ac:dyDescent="0.25">
      <c r="B37" s="1227"/>
      <c r="C37" s="1228"/>
      <c r="D37" s="1237" t="str">
        <f t="shared" ca="1" si="0"/>
        <v/>
      </c>
      <c r="E37" s="1237" t="str">
        <f t="shared" ca="1" si="1"/>
        <v/>
      </c>
      <c r="F37" s="1238" t="str">
        <f t="shared" ca="1" si="2"/>
        <v/>
      </c>
      <c r="G37" s="1239" t="str">
        <f t="shared" ca="1" si="3"/>
        <v/>
      </c>
      <c r="H37" s="1239" t="str">
        <f t="shared" ca="1" si="4"/>
        <v/>
      </c>
      <c r="I37" s="1240">
        <f t="shared" ca="1" si="10"/>
        <v>0</v>
      </c>
      <c r="J37" s="1240" t="str">
        <f t="shared" ca="1" si="5"/>
        <v/>
      </c>
      <c r="K37" s="1240" t="str">
        <f t="shared" ca="1" si="6"/>
        <v/>
      </c>
      <c r="L37" s="1240" t="str">
        <f t="shared" ca="1" si="7"/>
        <v/>
      </c>
      <c r="M37" s="1240" t="str">
        <f t="shared" ca="1" si="8"/>
        <v/>
      </c>
      <c r="N37" s="1240">
        <f ca="1">MAX(0,$J$12+SUM($J$13:J37)-SUM($L$13:L37))</f>
        <v>0</v>
      </c>
      <c r="O37" s="1240">
        <f ca="1">MAX(0,$K$12+SUM($K$13:K37)-SUM($M$13:M37))</f>
        <v>0</v>
      </c>
      <c r="P37" s="1241" t="str">
        <f ca="1">IFERROR(MATCH($O$2,OFFSET(NX!$M$8,P36,0):'NX'!$M$2000,0)+P36,"")</f>
        <v/>
      </c>
      <c r="Q37" s="1242" t="str">
        <f t="shared" ca="1" si="9"/>
        <v/>
      </c>
    </row>
    <row r="38" spans="2:17" ht="31.5" customHeight="1" x14ac:dyDescent="0.25">
      <c r="B38" s="1227"/>
      <c r="C38" s="1228"/>
      <c r="D38" s="1237" t="str">
        <f t="shared" ca="1" si="0"/>
        <v/>
      </c>
      <c r="E38" s="1237" t="str">
        <f t="shared" ca="1" si="1"/>
        <v/>
      </c>
      <c r="F38" s="1238" t="str">
        <f t="shared" ca="1" si="2"/>
        <v/>
      </c>
      <c r="G38" s="1239" t="str">
        <f t="shared" ca="1" si="3"/>
        <v/>
      </c>
      <c r="H38" s="1239" t="str">
        <f t="shared" ca="1" si="4"/>
        <v/>
      </c>
      <c r="I38" s="1240">
        <f t="shared" ca="1" si="10"/>
        <v>0</v>
      </c>
      <c r="J38" s="1240" t="str">
        <f t="shared" ca="1" si="5"/>
        <v/>
      </c>
      <c r="K38" s="1240" t="str">
        <f t="shared" ca="1" si="6"/>
        <v/>
      </c>
      <c r="L38" s="1240" t="str">
        <f t="shared" ca="1" si="7"/>
        <v/>
      </c>
      <c r="M38" s="1240" t="str">
        <f t="shared" ca="1" si="8"/>
        <v/>
      </c>
      <c r="N38" s="1240">
        <f ca="1">MAX(0,$J$12+SUM($J$13:J38)-SUM($L$13:L38))</f>
        <v>0</v>
      </c>
      <c r="O38" s="1240">
        <f ca="1">MAX(0,$K$12+SUM($K$13:K38)-SUM($M$13:M38))</f>
        <v>0</v>
      </c>
      <c r="P38" s="1241" t="str">
        <f ca="1">IFERROR(MATCH($O$2,OFFSET(NX!$M$8,P37,0):'NX'!$M$2000,0)+P37,"")</f>
        <v/>
      </c>
      <c r="Q38" s="1242" t="str">
        <f t="shared" ca="1" si="9"/>
        <v/>
      </c>
    </row>
    <row r="39" spans="2:17" ht="31.5" customHeight="1" x14ac:dyDescent="0.25">
      <c r="B39" s="1227"/>
      <c r="C39" s="1228"/>
      <c r="D39" s="1237" t="str">
        <f t="shared" ca="1" si="0"/>
        <v/>
      </c>
      <c r="E39" s="1237" t="str">
        <f t="shared" ca="1" si="1"/>
        <v/>
      </c>
      <c r="F39" s="1238" t="str">
        <f t="shared" ca="1" si="2"/>
        <v/>
      </c>
      <c r="G39" s="1239" t="str">
        <f t="shared" ca="1" si="3"/>
        <v/>
      </c>
      <c r="H39" s="1239" t="str">
        <f t="shared" ca="1" si="4"/>
        <v/>
      </c>
      <c r="I39" s="1240">
        <f t="shared" ca="1" si="10"/>
        <v>0</v>
      </c>
      <c r="J39" s="1240" t="str">
        <f t="shared" ca="1" si="5"/>
        <v/>
      </c>
      <c r="K39" s="1240" t="str">
        <f t="shared" ca="1" si="6"/>
        <v/>
      </c>
      <c r="L39" s="1240" t="str">
        <f t="shared" ca="1" si="7"/>
        <v/>
      </c>
      <c r="M39" s="1240" t="str">
        <f t="shared" ca="1" si="8"/>
        <v/>
      </c>
      <c r="N39" s="1240">
        <f ca="1">MAX(0,$J$12+SUM($J$13:J39)-SUM($L$13:L39))</f>
        <v>0</v>
      </c>
      <c r="O39" s="1240">
        <f ca="1">MAX(0,$K$12+SUM($K$13:K39)-SUM($M$13:M39))</f>
        <v>0</v>
      </c>
      <c r="P39" s="1241" t="str">
        <f ca="1">IFERROR(MATCH($O$2,OFFSET(NX!$M$8,P38,0):'NX'!$M$2000,0)+P38,"")</f>
        <v/>
      </c>
      <c r="Q39" s="1242" t="str">
        <f t="shared" ca="1" si="9"/>
        <v/>
      </c>
    </row>
    <row r="40" spans="2:17" ht="31.5" customHeight="1" x14ac:dyDescent="0.25">
      <c r="B40" s="1227"/>
      <c r="C40" s="1228"/>
      <c r="D40" s="1237" t="str">
        <f t="shared" ca="1" si="0"/>
        <v/>
      </c>
      <c r="E40" s="1237" t="str">
        <f t="shared" ca="1" si="1"/>
        <v/>
      </c>
      <c r="F40" s="1238" t="str">
        <f t="shared" ca="1" si="2"/>
        <v/>
      </c>
      <c r="G40" s="1239" t="str">
        <f t="shared" ca="1" si="3"/>
        <v/>
      </c>
      <c r="H40" s="1239" t="str">
        <f t="shared" ca="1" si="4"/>
        <v/>
      </c>
      <c r="I40" s="1240">
        <f t="shared" ca="1" si="10"/>
        <v>0</v>
      </c>
      <c r="J40" s="1240" t="str">
        <f t="shared" ca="1" si="5"/>
        <v/>
      </c>
      <c r="K40" s="1240" t="str">
        <f t="shared" ca="1" si="6"/>
        <v/>
      </c>
      <c r="L40" s="1240" t="str">
        <f t="shared" ca="1" si="7"/>
        <v/>
      </c>
      <c r="M40" s="1240" t="str">
        <f t="shared" ca="1" si="8"/>
        <v/>
      </c>
      <c r="N40" s="1240">
        <f ca="1">MAX(0,$J$12+SUM($J$13:J40)-SUM($L$13:L40))</f>
        <v>0</v>
      </c>
      <c r="O40" s="1240">
        <f ca="1">MAX(0,$K$12+SUM($K$13:K40)-SUM($M$13:M40))</f>
        <v>0</v>
      </c>
      <c r="P40" s="1241" t="str">
        <f ca="1">IFERROR(MATCH($O$2,OFFSET(NX!$M$8,P39,0):'NX'!$M$2000,0)+P39,"")</f>
        <v/>
      </c>
      <c r="Q40" s="1242" t="str">
        <f t="shared" ca="1" si="9"/>
        <v/>
      </c>
    </row>
    <row r="41" spans="2:17" ht="31.5" customHeight="1" x14ac:dyDescent="0.25">
      <c r="B41" s="1227"/>
      <c r="C41" s="1228"/>
      <c r="D41" s="1237" t="str">
        <f t="shared" ca="1" si="0"/>
        <v/>
      </c>
      <c r="E41" s="1237" t="str">
        <f t="shared" ca="1" si="1"/>
        <v/>
      </c>
      <c r="F41" s="1238" t="str">
        <f t="shared" ca="1" si="2"/>
        <v/>
      </c>
      <c r="G41" s="1239" t="str">
        <f t="shared" ca="1" si="3"/>
        <v/>
      </c>
      <c r="H41" s="1239" t="str">
        <f t="shared" ca="1" si="4"/>
        <v/>
      </c>
      <c r="I41" s="1240">
        <f t="shared" ca="1" si="10"/>
        <v>0</v>
      </c>
      <c r="J41" s="1240" t="str">
        <f t="shared" ca="1" si="5"/>
        <v/>
      </c>
      <c r="K41" s="1240" t="str">
        <f t="shared" ca="1" si="6"/>
        <v/>
      </c>
      <c r="L41" s="1240" t="str">
        <f t="shared" ca="1" si="7"/>
        <v/>
      </c>
      <c r="M41" s="1240" t="str">
        <f t="shared" ca="1" si="8"/>
        <v/>
      </c>
      <c r="N41" s="1240">
        <f ca="1">MAX(0,$J$12+SUM($J$13:J41)-SUM($L$13:L41))</f>
        <v>0</v>
      </c>
      <c r="O41" s="1240">
        <f ca="1">MAX(0,$K$12+SUM($K$13:K41)-SUM($M$13:M41))</f>
        <v>0</v>
      </c>
      <c r="P41" s="1241" t="str">
        <f ca="1">IFERROR(MATCH($O$2,OFFSET(NX!$M$8,P40,0):'NX'!$M$2000,0)+P40,"")</f>
        <v/>
      </c>
      <c r="Q41" s="1242" t="str">
        <f t="shared" ca="1" si="9"/>
        <v/>
      </c>
    </row>
    <row r="42" spans="2:17" ht="31.5" customHeight="1" x14ac:dyDescent="0.25">
      <c r="B42" s="1227"/>
      <c r="C42" s="1228"/>
      <c r="D42" s="1237" t="str">
        <f t="shared" ca="1" si="0"/>
        <v/>
      </c>
      <c r="E42" s="1237" t="str">
        <f t="shared" ca="1" si="1"/>
        <v/>
      </c>
      <c r="F42" s="1238" t="str">
        <f t="shared" ca="1" si="2"/>
        <v/>
      </c>
      <c r="G42" s="1239" t="str">
        <f t="shared" ca="1" si="3"/>
        <v/>
      </c>
      <c r="H42" s="1239" t="str">
        <f t="shared" ca="1" si="4"/>
        <v/>
      </c>
      <c r="I42" s="1240">
        <f t="shared" ca="1" si="10"/>
        <v>0</v>
      </c>
      <c r="J42" s="1240" t="str">
        <f t="shared" ca="1" si="5"/>
        <v/>
      </c>
      <c r="K42" s="1240" t="str">
        <f t="shared" ca="1" si="6"/>
        <v/>
      </c>
      <c r="L42" s="1240" t="str">
        <f t="shared" ca="1" si="7"/>
        <v/>
      </c>
      <c r="M42" s="1240" t="str">
        <f t="shared" ca="1" si="8"/>
        <v/>
      </c>
      <c r="N42" s="1240">
        <f ca="1">MAX(0,$J$12+SUM($J$13:J42)-SUM($L$13:L42))</f>
        <v>0</v>
      </c>
      <c r="O42" s="1240">
        <f ca="1">MAX(0,$K$12+SUM($K$13:K42)-SUM($M$13:M42))</f>
        <v>0</v>
      </c>
      <c r="P42" s="1241" t="str">
        <f ca="1">IFERROR(MATCH($O$2,OFFSET(NX!$M$8,P41,0):'NX'!$M$2000,0)+P41,"")</f>
        <v/>
      </c>
      <c r="Q42" s="1242" t="str">
        <f t="shared" ca="1" si="9"/>
        <v/>
      </c>
    </row>
    <row r="43" spans="2:17" ht="31.5" customHeight="1" x14ac:dyDescent="0.25">
      <c r="B43" s="1227"/>
      <c r="C43" s="1228"/>
      <c r="D43" s="1237" t="str">
        <f t="shared" ca="1" si="0"/>
        <v/>
      </c>
      <c r="E43" s="1237" t="str">
        <f t="shared" ca="1" si="1"/>
        <v/>
      </c>
      <c r="F43" s="1238" t="str">
        <f t="shared" ca="1" si="2"/>
        <v/>
      </c>
      <c r="G43" s="1239" t="str">
        <f t="shared" ca="1" si="3"/>
        <v/>
      </c>
      <c r="H43" s="1239" t="str">
        <f t="shared" ca="1" si="4"/>
        <v/>
      </c>
      <c r="I43" s="1240">
        <f t="shared" ca="1" si="10"/>
        <v>0</v>
      </c>
      <c r="J43" s="1240" t="str">
        <f t="shared" ca="1" si="5"/>
        <v/>
      </c>
      <c r="K43" s="1240" t="str">
        <f t="shared" ca="1" si="6"/>
        <v/>
      </c>
      <c r="L43" s="1240" t="str">
        <f t="shared" ca="1" si="7"/>
        <v/>
      </c>
      <c r="M43" s="1240" t="str">
        <f t="shared" ca="1" si="8"/>
        <v/>
      </c>
      <c r="N43" s="1240">
        <f ca="1">MAX(0,$J$12+SUM($J$13:J43)-SUM($L$13:L43))</f>
        <v>0</v>
      </c>
      <c r="O43" s="1240">
        <f ca="1">MAX(0,$K$12+SUM($K$13:K43)-SUM($M$13:M43))</f>
        <v>0</v>
      </c>
      <c r="P43" s="1241" t="str">
        <f ca="1">IFERROR(MATCH($O$2,OFFSET(NX!$M$8,P42,0):'NX'!$M$2000,0)+P42,"")</f>
        <v/>
      </c>
      <c r="Q43" s="1242" t="str">
        <f t="shared" ca="1" si="9"/>
        <v/>
      </c>
    </row>
    <row r="44" spans="2:17" ht="31.5" customHeight="1" x14ac:dyDescent="0.25">
      <c r="B44" s="1227"/>
      <c r="C44" s="1228"/>
      <c r="D44" s="1237" t="str">
        <f t="shared" ca="1" si="0"/>
        <v/>
      </c>
      <c r="E44" s="1237" t="str">
        <f t="shared" ca="1" si="1"/>
        <v/>
      </c>
      <c r="F44" s="1238" t="str">
        <f t="shared" ca="1" si="2"/>
        <v/>
      </c>
      <c r="G44" s="1239" t="str">
        <f t="shared" ca="1" si="3"/>
        <v/>
      </c>
      <c r="H44" s="1239" t="str">
        <f t="shared" ca="1" si="4"/>
        <v/>
      </c>
      <c r="I44" s="1240">
        <f t="shared" ca="1" si="10"/>
        <v>0</v>
      </c>
      <c r="J44" s="1240" t="str">
        <f t="shared" ca="1" si="5"/>
        <v/>
      </c>
      <c r="K44" s="1240" t="str">
        <f t="shared" ca="1" si="6"/>
        <v/>
      </c>
      <c r="L44" s="1240" t="str">
        <f t="shared" ca="1" si="7"/>
        <v/>
      </c>
      <c r="M44" s="1240" t="str">
        <f t="shared" ca="1" si="8"/>
        <v/>
      </c>
      <c r="N44" s="1240">
        <f ca="1">MAX(0,$J$12+SUM($J$13:J44)-SUM($L$13:L44))</f>
        <v>0</v>
      </c>
      <c r="O44" s="1240">
        <f ca="1">MAX(0,$K$12+SUM($K$13:K44)-SUM($M$13:M44))</f>
        <v>0</v>
      </c>
      <c r="P44" s="1241" t="str">
        <f ca="1">IFERROR(MATCH($O$2,OFFSET(NX!$M$8,P43,0):'NX'!$M$2000,0)+P43,"")</f>
        <v/>
      </c>
      <c r="Q44" s="1242" t="str">
        <f t="shared" ca="1" si="9"/>
        <v/>
      </c>
    </row>
    <row r="45" spans="2:17" ht="31.5" customHeight="1" x14ac:dyDescent="0.25">
      <c r="B45" s="1227"/>
      <c r="C45" s="1228"/>
      <c r="D45" s="1237" t="str">
        <f t="shared" ca="1" si="0"/>
        <v/>
      </c>
      <c r="E45" s="1237" t="str">
        <f t="shared" ca="1" si="1"/>
        <v/>
      </c>
      <c r="F45" s="1238" t="str">
        <f t="shared" ca="1" si="2"/>
        <v/>
      </c>
      <c r="G45" s="1239" t="str">
        <f t="shared" ca="1" si="3"/>
        <v/>
      </c>
      <c r="H45" s="1239" t="str">
        <f t="shared" ca="1" si="4"/>
        <v/>
      </c>
      <c r="I45" s="1240">
        <f t="shared" ca="1" si="10"/>
        <v>0</v>
      </c>
      <c r="J45" s="1240" t="str">
        <f t="shared" ca="1" si="5"/>
        <v/>
      </c>
      <c r="K45" s="1240" t="str">
        <f t="shared" ca="1" si="6"/>
        <v/>
      </c>
      <c r="L45" s="1240" t="str">
        <f t="shared" ca="1" si="7"/>
        <v/>
      </c>
      <c r="M45" s="1240" t="str">
        <f t="shared" ca="1" si="8"/>
        <v/>
      </c>
      <c r="N45" s="1240">
        <f ca="1">MAX(0,$J$12+SUM($J$13:J45)-SUM($L$13:L45))</f>
        <v>0</v>
      </c>
      <c r="O45" s="1240">
        <f ca="1">MAX(0,$K$12+SUM($K$13:K45)-SUM($M$13:M45))</f>
        <v>0</v>
      </c>
      <c r="P45" s="1241" t="str">
        <f ca="1">IFERROR(MATCH($O$2,OFFSET(NX!$M$8,P44,0):'NX'!$M$2000,0)+P44,"")</f>
        <v/>
      </c>
      <c r="Q45" s="1242" t="str">
        <f t="shared" ca="1" si="9"/>
        <v/>
      </c>
    </row>
    <row r="46" spans="2:17" ht="31.5" customHeight="1" x14ac:dyDescent="0.25">
      <c r="B46" s="1227"/>
      <c r="C46" s="1228"/>
      <c r="D46" s="1237" t="str">
        <f t="shared" ca="1" si="0"/>
        <v/>
      </c>
      <c r="E46" s="1237" t="str">
        <f t="shared" ca="1" si="1"/>
        <v/>
      </c>
      <c r="F46" s="1238" t="str">
        <f t="shared" ca="1" si="2"/>
        <v/>
      </c>
      <c r="G46" s="1239" t="str">
        <f t="shared" ca="1" si="3"/>
        <v/>
      </c>
      <c r="H46" s="1239" t="str">
        <f t="shared" ca="1" si="4"/>
        <v/>
      </c>
      <c r="I46" s="1240">
        <f t="shared" ca="1" si="10"/>
        <v>0</v>
      </c>
      <c r="J46" s="1240" t="str">
        <f t="shared" ca="1" si="5"/>
        <v/>
      </c>
      <c r="K46" s="1240" t="str">
        <f t="shared" ca="1" si="6"/>
        <v/>
      </c>
      <c r="L46" s="1240" t="str">
        <f t="shared" ca="1" si="7"/>
        <v/>
      </c>
      <c r="M46" s="1240" t="str">
        <f t="shared" ca="1" si="8"/>
        <v/>
      </c>
      <c r="N46" s="1240">
        <f ca="1">MAX(0,$J$12+SUM($J$13:J46)-SUM($L$13:L46))</f>
        <v>0</v>
      </c>
      <c r="O46" s="1240">
        <f ca="1">MAX(0,$K$12+SUM($K$13:K46)-SUM($M$13:M46))</f>
        <v>0</v>
      </c>
      <c r="P46" s="1241" t="str">
        <f ca="1">IFERROR(MATCH($O$2,OFFSET(NX!$M$8,P45,0):'NX'!$M$2000,0)+P45,"")</f>
        <v/>
      </c>
      <c r="Q46" s="1242" t="str">
        <f t="shared" ca="1" si="9"/>
        <v/>
      </c>
    </row>
    <row r="47" spans="2:17" ht="31.5" customHeight="1" x14ac:dyDescent="0.25">
      <c r="B47" s="1227"/>
      <c r="C47" s="1228"/>
      <c r="D47" s="1237" t="str">
        <f t="shared" ca="1" si="0"/>
        <v/>
      </c>
      <c r="E47" s="1237" t="str">
        <f t="shared" ca="1" si="1"/>
        <v/>
      </c>
      <c r="F47" s="1238" t="str">
        <f t="shared" ca="1" si="2"/>
        <v/>
      </c>
      <c r="G47" s="1239" t="str">
        <f t="shared" ca="1" si="3"/>
        <v/>
      </c>
      <c r="H47" s="1239" t="str">
        <f t="shared" ca="1" si="4"/>
        <v/>
      </c>
      <c r="I47" s="1240">
        <f t="shared" ca="1" si="10"/>
        <v>0</v>
      </c>
      <c r="J47" s="1240" t="str">
        <f t="shared" ca="1" si="5"/>
        <v/>
      </c>
      <c r="K47" s="1240" t="str">
        <f t="shared" ca="1" si="6"/>
        <v/>
      </c>
      <c r="L47" s="1240" t="str">
        <f t="shared" ca="1" si="7"/>
        <v/>
      </c>
      <c r="M47" s="1240" t="str">
        <f t="shared" ca="1" si="8"/>
        <v/>
      </c>
      <c r="N47" s="1240">
        <f ca="1">MAX(0,$J$12+SUM($J$13:J47)-SUM($L$13:L47))</f>
        <v>0</v>
      </c>
      <c r="O47" s="1240">
        <f ca="1">MAX(0,$K$12+SUM($K$13:K47)-SUM($M$13:M47))</f>
        <v>0</v>
      </c>
      <c r="P47" s="1241" t="str">
        <f ca="1">IFERROR(MATCH($O$2,OFFSET(NX!$M$8,P46,0):'NX'!$M$2000,0)+P46,"")</f>
        <v/>
      </c>
      <c r="Q47" s="1242" t="str">
        <f t="shared" ca="1" si="9"/>
        <v/>
      </c>
    </row>
    <row r="48" spans="2:17" ht="31.5" customHeight="1" x14ac:dyDescent="0.25">
      <c r="B48" s="1227"/>
      <c r="C48" s="1228"/>
      <c r="D48" s="1237" t="str">
        <f t="shared" ca="1" si="0"/>
        <v/>
      </c>
      <c r="E48" s="1237" t="str">
        <f t="shared" ca="1" si="1"/>
        <v/>
      </c>
      <c r="F48" s="1238" t="str">
        <f t="shared" ca="1" si="2"/>
        <v/>
      </c>
      <c r="G48" s="1239" t="str">
        <f t="shared" ca="1" si="3"/>
        <v/>
      </c>
      <c r="H48" s="1239" t="str">
        <f t="shared" ca="1" si="4"/>
        <v/>
      </c>
      <c r="I48" s="1240">
        <f t="shared" ca="1" si="10"/>
        <v>0</v>
      </c>
      <c r="J48" s="1240" t="str">
        <f t="shared" ca="1" si="5"/>
        <v/>
      </c>
      <c r="K48" s="1240" t="str">
        <f t="shared" ca="1" si="6"/>
        <v/>
      </c>
      <c r="L48" s="1240" t="str">
        <f t="shared" ca="1" si="7"/>
        <v/>
      </c>
      <c r="M48" s="1240" t="str">
        <f t="shared" ca="1" si="8"/>
        <v/>
      </c>
      <c r="N48" s="1240">
        <f ca="1">MAX(0,$J$12+SUM($J$13:J48)-SUM($L$13:L48))</f>
        <v>0</v>
      </c>
      <c r="O48" s="1240">
        <f ca="1">MAX(0,$K$12+SUM($K$13:K48)-SUM($M$13:M48))</f>
        <v>0</v>
      </c>
      <c r="P48" s="1241" t="str">
        <f ca="1">IFERROR(MATCH($O$2,OFFSET(NX!$M$8,P47,0):'NX'!$M$2000,0)+P47,"")</f>
        <v/>
      </c>
      <c r="Q48" s="1242" t="str">
        <f t="shared" ca="1" si="9"/>
        <v/>
      </c>
    </row>
    <row r="49" spans="2:17" ht="31.5" customHeight="1" x14ac:dyDescent="0.25">
      <c r="B49" s="1227"/>
      <c r="C49" s="1228"/>
      <c r="D49" s="1237" t="str">
        <f t="shared" ca="1" si="0"/>
        <v/>
      </c>
      <c r="E49" s="1237" t="str">
        <f t="shared" ca="1" si="1"/>
        <v/>
      </c>
      <c r="F49" s="1238" t="str">
        <f t="shared" ca="1" si="2"/>
        <v/>
      </c>
      <c r="G49" s="1239" t="str">
        <f t="shared" ca="1" si="3"/>
        <v/>
      </c>
      <c r="H49" s="1239" t="str">
        <f t="shared" ca="1" si="4"/>
        <v/>
      </c>
      <c r="I49" s="1240">
        <f t="shared" ca="1" si="10"/>
        <v>0</v>
      </c>
      <c r="J49" s="1240" t="str">
        <f t="shared" ca="1" si="5"/>
        <v/>
      </c>
      <c r="K49" s="1240" t="str">
        <f t="shared" ca="1" si="6"/>
        <v/>
      </c>
      <c r="L49" s="1240" t="str">
        <f t="shared" ca="1" si="7"/>
        <v/>
      </c>
      <c r="M49" s="1240" t="str">
        <f t="shared" ca="1" si="8"/>
        <v/>
      </c>
      <c r="N49" s="1240">
        <f ca="1">MAX(0,$J$12+SUM($J$13:J49)-SUM($L$13:L49))</f>
        <v>0</v>
      </c>
      <c r="O49" s="1240">
        <f ca="1">MAX(0,$K$12+SUM($K$13:K49)-SUM($M$13:M49))</f>
        <v>0</v>
      </c>
      <c r="P49" s="1241" t="str">
        <f ca="1">IFERROR(MATCH($O$2,OFFSET(NX!$M$8,P48,0):'NX'!$M$2000,0)+P48,"")</f>
        <v/>
      </c>
      <c r="Q49" s="1242" t="str">
        <f t="shared" ca="1" si="9"/>
        <v/>
      </c>
    </row>
    <row r="50" spans="2:17" ht="31.5" customHeight="1" x14ac:dyDescent="0.25">
      <c r="B50" s="1227"/>
      <c r="C50" s="1228"/>
      <c r="D50" s="1237" t="str">
        <f t="shared" ca="1" si="0"/>
        <v/>
      </c>
      <c r="E50" s="1237" t="str">
        <f t="shared" ca="1" si="1"/>
        <v/>
      </c>
      <c r="F50" s="1238" t="str">
        <f t="shared" ca="1" si="2"/>
        <v/>
      </c>
      <c r="G50" s="1239" t="str">
        <f t="shared" ca="1" si="3"/>
        <v/>
      </c>
      <c r="H50" s="1239" t="str">
        <f t="shared" ca="1" si="4"/>
        <v/>
      </c>
      <c r="I50" s="1240">
        <f t="shared" ca="1" si="10"/>
        <v>0</v>
      </c>
      <c r="J50" s="1240" t="str">
        <f t="shared" ca="1" si="5"/>
        <v/>
      </c>
      <c r="K50" s="1240" t="str">
        <f t="shared" ca="1" si="6"/>
        <v/>
      </c>
      <c r="L50" s="1240" t="str">
        <f t="shared" ca="1" si="7"/>
        <v/>
      </c>
      <c r="M50" s="1240" t="str">
        <f t="shared" ca="1" si="8"/>
        <v/>
      </c>
      <c r="N50" s="1240">
        <f ca="1">MAX(0,$J$12+SUM($J$13:J50)-SUM($L$13:L50))</f>
        <v>0</v>
      </c>
      <c r="O50" s="1240">
        <f ca="1">MAX(0,$K$12+SUM($K$13:K50)-SUM($M$13:M50))</f>
        <v>0</v>
      </c>
      <c r="P50" s="1241" t="str">
        <f ca="1">IFERROR(MATCH($O$2,OFFSET(NX!$M$8,P49,0):'NX'!$M$2000,0)+P49,"")</f>
        <v/>
      </c>
      <c r="Q50" s="1242" t="str">
        <f t="shared" ca="1" si="9"/>
        <v/>
      </c>
    </row>
    <row r="51" spans="2:17" ht="31.5" customHeight="1" x14ac:dyDescent="0.25">
      <c r="B51" s="1227"/>
      <c r="C51" s="1228"/>
      <c r="D51" s="1237" t="str">
        <f t="shared" ca="1" si="0"/>
        <v/>
      </c>
      <c r="E51" s="1237" t="str">
        <f t="shared" ca="1" si="1"/>
        <v/>
      </c>
      <c r="F51" s="1238" t="str">
        <f t="shared" ca="1" si="2"/>
        <v/>
      </c>
      <c r="G51" s="1239" t="str">
        <f t="shared" ca="1" si="3"/>
        <v/>
      </c>
      <c r="H51" s="1239" t="str">
        <f t="shared" ca="1" si="4"/>
        <v/>
      </c>
      <c r="I51" s="1240">
        <f t="shared" ca="1" si="10"/>
        <v>0</v>
      </c>
      <c r="J51" s="1240" t="str">
        <f t="shared" ca="1" si="5"/>
        <v/>
      </c>
      <c r="K51" s="1240" t="str">
        <f t="shared" ca="1" si="6"/>
        <v/>
      </c>
      <c r="L51" s="1240" t="str">
        <f t="shared" ca="1" si="7"/>
        <v/>
      </c>
      <c r="M51" s="1240" t="str">
        <f t="shared" ca="1" si="8"/>
        <v/>
      </c>
      <c r="N51" s="1240">
        <f ca="1">MAX(0,$J$12+SUM($J$13:J51)-SUM($L$13:L51))</f>
        <v>0</v>
      </c>
      <c r="O51" s="1240">
        <f ca="1">MAX(0,$K$12+SUM($K$13:K51)-SUM($M$13:M51))</f>
        <v>0</v>
      </c>
      <c r="P51" s="1241" t="str">
        <f ca="1">IFERROR(MATCH($O$2,OFFSET(NX!$M$8,P50,0):'NX'!$M$2000,0)+P50,"")</f>
        <v/>
      </c>
      <c r="Q51" s="1242" t="str">
        <f t="shared" ca="1" si="9"/>
        <v/>
      </c>
    </row>
    <row r="52" spans="2:17" ht="31.5" customHeight="1" x14ac:dyDescent="0.25">
      <c r="B52" s="1227"/>
      <c r="C52" s="1228"/>
      <c r="D52" s="1237" t="str">
        <f t="shared" ca="1" si="0"/>
        <v/>
      </c>
      <c r="E52" s="1237" t="str">
        <f t="shared" ca="1" si="1"/>
        <v/>
      </c>
      <c r="F52" s="1238" t="str">
        <f t="shared" ca="1" si="2"/>
        <v/>
      </c>
      <c r="G52" s="1239" t="str">
        <f t="shared" ca="1" si="3"/>
        <v/>
      </c>
      <c r="H52" s="1239" t="str">
        <f t="shared" ca="1" si="4"/>
        <v/>
      </c>
      <c r="I52" s="1240">
        <f t="shared" ca="1" si="10"/>
        <v>0</v>
      </c>
      <c r="J52" s="1240" t="str">
        <f t="shared" ca="1" si="5"/>
        <v/>
      </c>
      <c r="K52" s="1240" t="str">
        <f t="shared" ca="1" si="6"/>
        <v/>
      </c>
      <c r="L52" s="1240" t="str">
        <f t="shared" ca="1" si="7"/>
        <v/>
      </c>
      <c r="M52" s="1240" t="str">
        <f t="shared" ca="1" si="8"/>
        <v/>
      </c>
      <c r="N52" s="1240">
        <f ca="1">MAX(0,$J$12+SUM($J$13:J52)-SUM($L$13:L52))</f>
        <v>0</v>
      </c>
      <c r="O52" s="1240">
        <f ca="1">MAX(0,$K$12+SUM($K$13:K52)-SUM($M$13:M52))</f>
        <v>0</v>
      </c>
      <c r="P52" s="1241" t="str">
        <f ca="1">IFERROR(MATCH($O$2,OFFSET(NX!$M$8,P51,0):'NX'!$M$2000,0)+P51,"")</f>
        <v/>
      </c>
      <c r="Q52" s="1242" t="str">
        <f t="shared" ca="1" si="9"/>
        <v/>
      </c>
    </row>
    <row r="53" spans="2:17" ht="31.5" customHeight="1" x14ac:dyDescent="0.25">
      <c r="B53" s="1227"/>
      <c r="C53" s="1228"/>
      <c r="D53" s="1237" t="str">
        <f t="shared" ca="1" si="0"/>
        <v/>
      </c>
      <c r="E53" s="1237" t="str">
        <f t="shared" ca="1" si="1"/>
        <v/>
      </c>
      <c r="F53" s="1238" t="str">
        <f t="shared" ca="1" si="2"/>
        <v/>
      </c>
      <c r="G53" s="1239" t="str">
        <f t="shared" ca="1" si="3"/>
        <v/>
      </c>
      <c r="H53" s="1239" t="str">
        <f t="shared" ca="1" si="4"/>
        <v/>
      </c>
      <c r="I53" s="1240">
        <f t="shared" ca="1" si="10"/>
        <v>0</v>
      </c>
      <c r="J53" s="1240" t="str">
        <f t="shared" ca="1" si="5"/>
        <v/>
      </c>
      <c r="K53" s="1240" t="str">
        <f t="shared" ca="1" si="6"/>
        <v/>
      </c>
      <c r="L53" s="1240" t="str">
        <f t="shared" ca="1" si="7"/>
        <v/>
      </c>
      <c r="M53" s="1240" t="str">
        <f t="shared" ca="1" si="8"/>
        <v/>
      </c>
      <c r="N53" s="1240">
        <f ca="1">MAX(0,$J$12+SUM($J$13:J53)-SUM($L$13:L53))</f>
        <v>0</v>
      </c>
      <c r="O53" s="1240">
        <f ca="1">MAX(0,$K$12+SUM($K$13:K53)-SUM($M$13:M53))</f>
        <v>0</v>
      </c>
      <c r="P53" s="1241" t="str">
        <f ca="1">IFERROR(MATCH($O$2,OFFSET(NX!$M$8,P52,0):'NX'!$M$2000,0)+P52,"")</f>
        <v/>
      </c>
      <c r="Q53" s="1242" t="str">
        <f t="shared" ca="1" si="9"/>
        <v/>
      </c>
    </row>
    <row r="54" spans="2:17" ht="31.5" customHeight="1" x14ac:dyDescent="0.25">
      <c r="B54" s="1227"/>
      <c r="C54" s="1228"/>
      <c r="D54" s="1237" t="str">
        <f t="shared" ca="1" si="0"/>
        <v/>
      </c>
      <c r="E54" s="1237" t="str">
        <f t="shared" ca="1" si="1"/>
        <v/>
      </c>
      <c r="F54" s="1238" t="str">
        <f t="shared" ca="1" si="2"/>
        <v/>
      </c>
      <c r="G54" s="1239" t="str">
        <f t="shared" ca="1" si="3"/>
        <v/>
      </c>
      <c r="H54" s="1239" t="str">
        <f t="shared" ca="1" si="4"/>
        <v/>
      </c>
      <c r="I54" s="1240">
        <f t="shared" ca="1" si="10"/>
        <v>0</v>
      </c>
      <c r="J54" s="1240" t="str">
        <f t="shared" ca="1" si="5"/>
        <v/>
      </c>
      <c r="K54" s="1240" t="str">
        <f t="shared" ca="1" si="6"/>
        <v/>
      </c>
      <c r="L54" s="1240" t="str">
        <f t="shared" ca="1" si="7"/>
        <v/>
      </c>
      <c r="M54" s="1240" t="str">
        <f t="shared" ca="1" si="8"/>
        <v/>
      </c>
      <c r="N54" s="1240">
        <f ca="1">MAX(0,$J$12+SUM($J$13:J54)-SUM($L$13:L54))</f>
        <v>0</v>
      </c>
      <c r="O54" s="1240">
        <f ca="1">MAX(0,$K$12+SUM($K$13:K54)-SUM($M$13:M54))</f>
        <v>0</v>
      </c>
      <c r="P54" s="1241" t="str">
        <f ca="1">IFERROR(MATCH($O$2,OFFSET(NX!$M$8,P53,0):'NX'!$M$2000,0)+P53,"")</f>
        <v/>
      </c>
      <c r="Q54" s="1242" t="str">
        <f t="shared" ca="1" si="9"/>
        <v/>
      </c>
    </row>
    <row r="55" spans="2:17" ht="31.5" customHeight="1" x14ac:dyDescent="0.25">
      <c r="B55" s="1227"/>
      <c r="C55" s="1228"/>
      <c r="D55" s="1237" t="str">
        <f t="shared" ca="1" si="0"/>
        <v/>
      </c>
      <c r="E55" s="1237" t="str">
        <f t="shared" ca="1" si="1"/>
        <v/>
      </c>
      <c r="F55" s="1238" t="str">
        <f t="shared" ca="1" si="2"/>
        <v/>
      </c>
      <c r="G55" s="1239" t="str">
        <f t="shared" ca="1" si="3"/>
        <v/>
      </c>
      <c r="H55" s="1239" t="str">
        <f t="shared" ca="1" si="4"/>
        <v/>
      </c>
      <c r="I55" s="1240">
        <f t="shared" ca="1" si="10"/>
        <v>0</v>
      </c>
      <c r="J55" s="1240" t="str">
        <f t="shared" ca="1" si="5"/>
        <v/>
      </c>
      <c r="K55" s="1240" t="str">
        <f t="shared" ca="1" si="6"/>
        <v/>
      </c>
      <c r="L55" s="1240" t="str">
        <f t="shared" ca="1" si="7"/>
        <v/>
      </c>
      <c r="M55" s="1240" t="str">
        <f t="shared" ca="1" si="8"/>
        <v/>
      </c>
      <c r="N55" s="1240">
        <f ca="1">MAX(0,$J$12+SUM($J$13:J55)-SUM($L$13:L55))</f>
        <v>0</v>
      </c>
      <c r="O55" s="1240">
        <f ca="1">MAX(0,$K$12+SUM($K$13:K55)-SUM($M$13:M55))</f>
        <v>0</v>
      </c>
      <c r="P55" s="1241" t="str">
        <f ca="1">IFERROR(MATCH($O$2,OFFSET(NX!$M$8,P54,0):'NX'!$M$2000,0)+P54,"")</f>
        <v/>
      </c>
      <c r="Q55" s="1242" t="str">
        <f t="shared" ca="1" si="9"/>
        <v/>
      </c>
    </row>
    <row r="56" spans="2:17" ht="31.5" customHeight="1" x14ac:dyDescent="0.25">
      <c r="B56" s="1227"/>
      <c r="C56" s="1228"/>
      <c r="D56" s="1237" t="str">
        <f t="shared" ca="1" si="0"/>
        <v/>
      </c>
      <c r="E56" s="1237" t="str">
        <f t="shared" ca="1" si="1"/>
        <v/>
      </c>
      <c r="F56" s="1238" t="str">
        <f t="shared" ca="1" si="2"/>
        <v/>
      </c>
      <c r="G56" s="1239" t="str">
        <f t="shared" ca="1" si="3"/>
        <v/>
      </c>
      <c r="H56" s="1239" t="str">
        <f t="shared" ca="1" si="4"/>
        <v/>
      </c>
      <c r="I56" s="1240">
        <f t="shared" ca="1" si="10"/>
        <v>0</v>
      </c>
      <c r="J56" s="1240" t="str">
        <f t="shared" ca="1" si="5"/>
        <v/>
      </c>
      <c r="K56" s="1240" t="str">
        <f t="shared" ca="1" si="6"/>
        <v/>
      </c>
      <c r="L56" s="1240" t="str">
        <f t="shared" ca="1" si="7"/>
        <v/>
      </c>
      <c r="M56" s="1240" t="str">
        <f t="shared" ca="1" si="8"/>
        <v/>
      </c>
      <c r="N56" s="1240">
        <f ca="1">MAX(0,$J$12+SUM($J$13:J56)-SUM($L$13:L56))</f>
        <v>0</v>
      </c>
      <c r="O56" s="1240">
        <f ca="1">MAX(0,$K$12+SUM($K$13:K56)-SUM($M$13:M56))</f>
        <v>0</v>
      </c>
      <c r="P56" s="1241" t="str">
        <f ca="1">IFERROR(MATCH($O$2,OFFSET(NX!$M$8,P55,0):'NX'!$M$2000,0)+P55,"")</f>
        <v/>
      </c>
      <c r="Q56" s="1242" t="str">
        <f t="shared" ca="1" si="9"/>
        <v/>
      </c>
    </row>
    <row r="57" spans="2:17" ht="31.5" customHeight="1" x14ac:dyDescent="0.25">
      <c r="B57" s="1227"/>
      <c r="C57" s="1228"/>
      <c r="D57" s="1237" t="str">
        <f t="shared" ca="1" si="0"/>
        <v/>
      </c>
      <c r="E57" s="1237" t="str">
        <f t="shared" ca="1" si="1"/>
        <v/>
      </c>
      <c r="F57" s="1238" t="str">
        <f t="shared" ca="1" si="2"/>
        <v/>
      </c>
      <c r="G57" s="1239" t="str">
        <f t="shared" ca="1" si="3"/>
        <v/>
      </c>
      <c r="H57" s="1239" t="str">
        <f t="shared" ca="1" si="4"/>
        <v/>
      </c>
      <c r="I57" s="1240">
        <f t="shared" ca="1" si="10"/>
        <v>0</v>
      </c>
      <c r="J57" s="1240" t="str">
        <f t="shared" ca="1" si="5"/>
        <v/>
      </c>
      <c r="K57" s="1240" t="str">
        <f t="shared" ca="1" si="6"/>
        <v/>
      </c>
      <c r="L57" s="1240" t="str">
        <f t="shared" ca="1" si="7"/>
        <v/>
      </c>
      <c r="M57" s="1240" t="str">
        <f t="shared" ca="1" si="8"/>
        <v/>
      </c>
      <c r="N57" s="1240">
        <f ca="1">MAX(0,$J$12+SUM($J$13:J57)-SUM($L$13:L57))</f>
        <v>0</v>
      </c>
      <c r="O57" s="1240">
        <f ca="1">MAX(0,$K$12+SUM($K$13:K57)-SUM($M$13:M57))</f>
        <v>0</v>
      </c>
      <c r="P57" s="1241" t="str">
        <f ca="1">IFERROR(MATCH($O$2,OFFSET(NX!$M$8,P56,0):'NX'!$M$2000,0)+P56,"")</f>
        <v/>
      </c>
      <c r="Q57" s="1242" t="str">
        <f t="shared" ca="1" si="9"/>
        <v/>
      </c>
    </row>
    <row r="58" spans="2:17" ht="31.5" customHeight="1" x14ac:dyDescent="0.25">
      <c r="B58" s="1227"/>
      <c r="C58" s="1228"/>
      <c r="D58" s="1237" t="str">
        <f t="shared" ca="1" si="0"/>
        <v/>
      </c>
      <c r="E58" s="1237" t="str">
        <f t="shared" ca="1" si="1"/>
        <v/>
      </c>
      <c r="F58" s="1238" t="str">
        <f t="shared" ca="1" si="2"/>
        <v/>
      </c>
      <c r="G58" s="1239" t="str">
        <f t="shared" ca="1" si="3"/>
        <v/>
      </c>
      <c r="H58" s="1239" t="str">
        <f t="shared" ca="1" si="4"/>
        <v/>
      </c>
      <c r="I58" s="1240">
        <f t="shared" ca="1" si="10"/>
        <v>0</v>
      </c>
      <c r="J58" s="1240" t="str">
        <f t="shared" ca="1" si="5"/>
        <v/>
      </c>
      <c r="K58" s="1240" t="str">
        <f t="shared" ca="1" si="6"/>
        <v/>
      </c>
      <c r="L58" s="1240" t="str">
        <f t="shared" ca="1" si="7"/>
        <v/>
      </c>
      <c r="M58" s="1240" t="str">
        <f t="shared" ca="1" si="8"/>
        <v/>
      </c>
      <c r="N58" s="1240">
        <f ca="1">MAX(0,$J$12+SUM($J$13:J58)-SUM($L$13:L58))</f>
        <v>0</v>
      </c>
      <c r="O58" s="1240">
        <f ca="1">MAX(0,$K$12+SUM($K$13:K58)-SUM($M$13:M58))</f>
        <v>0</v>
      </c>
      <c r="P58" s="1241" t="str">
        <f ca="1">IFERROR(MATCH($O$2,OFFSET(NX!$M$8,P57,0):'NX'!$M$2000,0)+P57,"")</f>
        <v/>
      </c>
      <c r="Q58" s="1242" t="str">
        <f t="shared" ca="1" si="9"/>
        <v/>
      </c>
    </row>
    <row r="59" spans="2:17" ht="31.5" customHeight="1" x14ac:dyDescent="0.25">
      <c r="B59" s="1227"/>
      <c r="C59" s="1228"/>
      <c r="D59" s="1237" t="str">
        <f t="shared" ca="1" si="0"/>
        <v/>
      </c>
      <c r="E59" s="1237" t="str">
        <f t="shared" ca="1" si="1"/>
        <v/>
      </c>
      <c r="F59" s="1238" t="str">
        <f t="shared" ca="1" si="2"/>
        <v/>
      </c>
      <c r="G59" s="1239" t="str">
        <f t="shared" ca="1" si="3"/>
        <v/>
      </c>
      <c r="H59" s="1239" t="str">
        <f t="shared" ca="1" si="4"/>
        <v/>
      </c>
      <c r="I59" s="1240">
        <f t="shared" ca="1" si="10"/>
        <v>0</v>
      </c>
      <c r="J59" s="1240" t="str">
        <f t="shared" ca="1" si="5"/>
        <v/>
      </c>
      <c r="K59" s="1240" t="str">
        <f t="shared" ca="1" si="6"/>
        <v/>
      </c>
      <c r="L59" s="1240" t="str">
        <f t="shared" ca="1" si="7"/>
        <v/>
      </c>
      <c r="M59" s="1240" t="str">
        <f t="shared" ca="1" si="8"/>
        <v/>
      </c>
      <c r="N59" s="1240">
        <f ca="1">MAX(0,$J$12+SUM($J$13:J59)-SUM($L$13:L59))</f>
        <v>0</v>
      </c>
      <c r="O59" s="1240">
        <f ca="1">MAX(0,$K$12+SUM($K$13:K59)-SUM($M$13:M59))</f>
        <v>0</v>
      </c>
      <c r="P59" s="1241" t="str">
        <f ca="1">IFERROR(MATCH($O$2,OFFSET(NX!$M$8,P58,0):'NX'!$M$2000,0)+P58,"")</f>
        <v/>
      </c>
      <c r="Q59" s="1242" t="str">
        <f t="shared" ca="1" si="9"/>
        <v/>
      </c>
    </row>
    <row r="60" spans="2:17" ht="31.5" customHeight="1" x14ac:dyDescent="0.25">
      <c r="B60" s="1227"/>
      <c r="C60" s="1228"/>
      <c r="D60" s="1237" t="str">
        <f t="shared" ca="1" si="0"/>
        <v/>
      </c>
      <c r="E60" s="1237" t="str">
        <f t="shared" ca="1" si="1"/>
        <v/>
      </c>
      <c r="F60" s="1238" t="str">
        <f t="shared" ca="1" si="2"/>
        <v/>
      </c>
      <c r="G60" s="1239" t="str">
        <f t="shared" ca="1" si="3"/>
        <v/>
      </c>
      <c r="H60" s="1239" t="str">
        <f t="shared" ca="1" si="4"/>
        <v/>
      </c>
      <c r="I60" s="1240">
        <f t="shared" ca="1" si="10"/>
        <v>0</v>
      </c>
      <c r="J60" s="1240" t="str">
        <f t="shared" ca="1" si="5"/>
        <v/>
      </c>
      <c r="K60" s="1240" t="str">
        <f t="shared" ca="1" si="6"/>
        <v/>
      </c>
      <c r="L60" s="1240" t="str">
        <f t="shared" ca="1" si="7"/>
        <v/>
      </c>
      <c r="M60" s="1240" t="str">
        <f t="shared" ca="1" si="8"/>
        <v/>
      </c>
      <c r="N60" s="1240">
        <f ca="1">MAX(0,$J$12+SUM($J$13:J60)-SUM($L$13:L60))</f>
        <v>0</v>
      </c>
      <c r="O60" s="1240">
        <f ca="1">MAX(0,$K$12+SUM($K$13:K60)-SUM($M$13:M60))</f>
        <v>0</v>
      </c>
      <c r="P60" s="1241" t="str">
        <f ca="1">IFERROR(MATCH($O$2,OFFSET(NX!$M$8,P59,0):'NX'!$M$2000,0)+P59,"")</f>
        <v/>
      </c>
      <c r="Q60" s="1242" t="str">
        <f t="shared" ca="1" si="9"/>
        <v/>
      </c>
    </row>
    <row r="61" spans="2:17" ht="31.5" customHeight="1" x14ac:dyDescent="0.25">
      <c r="B61" s="1227"/>
      <c r="C61" s="1228"/>
      <c r="D61" s="1237" t="str">
        <f t="shared" ca="1" si="0"/>
        <v/>
      </c>
      <c r="E61" s="1237" t="str">
        <f t="shared" ca="1" si="1"/>
        <v/>
      </c>
      <c r="F61" s="1238" t="str">
        <f t="shared" ca="1" si="2"/>
        <v/>
      </c>
      <c r="G61" s="1239" t="str">
        <f t="shared" ca="1" si="3"/>
        <v/>
      </c>
      <c r="H61" s="1239" t="str">
        <f t="shared" ca="1" si="4"/>
        <v/>
      </c>
      <c r="I61" s="1240">
        <f t="shared" ca="1" si="10"/>
        <v>0</v>
      </c>
      <c r="J61" s="1240" t="str">
        <f t="shared" ca="1" si="5"/>
        <v/>
      </c>
      <c r="K61" s="1240" t="str">
        <f t="shared" ca="1" si="6"/>
        <v/>
      </c>
      <c r="L61" s="1240" t="str">
        <f t="shared" ca="1" si="7"/>
        <v/>
      </c>
      <c r="M61" s="1240" t="str">
        <f t="shared" ca="1" si="8"/>
        <v/>
      </c>
      <c r="N61" s="1240">
        <f ca="1">MAX(0,$J$12+SUM($J$13:J61)-SUM($L$13:L61))</f>
        <v>0</v>
      </c>
      <c r="O61" s="1240">
        <f ca="1">MAX(0,$K$12+SUM($K$13:K61)-SUM($M$13:M61))</f>
        <v>0</v>
      </c>
      <c r="P61" s="1241" t="str">
        <f ca="1">IFERROR(MATCH($O$2,OFFSET(NX!$M$8,P60,0):'NX'!$M$2000,0)+P60,"")</f>
        <v/>
      </c>
      <c r="Q61" s="1242" t="str">
        <f t="shared" ca="1" si="9"/>
        <v/>
      </c>
    </row>
    <row r="62" spans="2:17" ht="31.5" customHeight="1" x14ac:dyDescent="0.25">
      <c r="B62" s="1227"/>
      <c r="C62" s="1228"/>
      <c r="D62" s="1237" t="str">
        <f t="shared" ca="1" si="0"/>
        <v/>
      </c>
      <c r="E62" s="1237" t="str">
        <f t="shared" ca="1" si="1"/>
        <v/>
      </c>
      <c r="F62" s="1238" t="str">
        <f t="shared" ca="1" si="2"/>
        <v/>
      </c>
      <c r="G62" s="1239" t="str">
        <f t="shared" ca="1" si="3"/>
        <v/>
      </c>
      <c r="H62" s="1239" t="str">
        <f t="shared" ca="1" si="4"/>
        <v/>
      </c>
      <c r="I62" s="1240">
        <f t="shared" ca="1" si="10"/>
        <v>0</v>
      </c>
      <c r="J62" s="1240" t="str">
        <f t="shared" ca="1" si="5"/>
        <v/>
      </c>
      <c r="K62" s="1240" t="str">
        <f t="shared" ca="1" si="6"/>
        <v/>
      </c>
      <c r="L62" s="1240" t="str">
        <f t="shared" ca="1" si="7"/>
        <v/>
      </c>
      <c r="M62" s="1240" t="str">
        <f t="shared" ca="1" si="8"/>
        <v/>
      </c>
      <c r="N62" s="1240">
        <f ca="1">MAX(0,$J$12+SUM($J$13:J62)-SUM($L$13:L62))</f>
        <v>0</v>
      </c>
      <c r="O62" s="1240">
        <f ca="1">MAX(0,$K$12+SUM($K$13:K62)-SUM($M$13:M62))</f>
        <v>0</v>
      </c>
      <c r="P62" s="1241" t="str">
        <f ca="1">IFERROR(MATCH($O$2,OFFSET(NX!$M$8,P61,0):'NX'!$M$2000,0)+P61,"")</f>
        <v/>
      </c>
      <c r="Q62" s="1242" t="str">
        <f t="shared" ca="1" si="9"/>
        <v/>
      </c>
    </row>
    <row r="63" spans="2:17" ht="31.5" customHeight="1" x14ac:dyDescent="0.25">
      <c r="B63" s="1227"/>
      <c r="C63" s="1228"/>
      <c r="D63" s="1237" t="str">
        <f t="shared" ca="1" si="0"/>
        <v/>
      </c>
      <c r="E63" s="1237" t="str">
        <f t="shared" ca="1" si="1"/>
        <v/>
      </c>
      <c r="F63" s="1238" t="str">
        <f t="shared" ca="1" si="2"/>
        <v/>
      </c>
      <c r="G63" s="1239" t="str">
        <f t="shared" ca="1" si="3"/>
        <v/>
      </c>
      <c r="H63" s="1239" t="str">
        <f t="shared" ca="1" si="4"/>
        <v/>
      </c>
      <c r="I63" s="1240">
        <f t="shared" ca="1" si="10"/>
        <v>0</v>
      </c>
      <c r="J63" s="1240" t="str">
        <f t="shared" ca="1" si="5"/>
        <v/>
      </c>
      <c r="K63" s="1240" t="str">
        <f t="shared" ca="1" si="6"/>
        <v/>
      </c>
      <c r="L63" s="1240" t="str">
        <f t="shared" ca="1" si="7"/>
        <v/>
      </c>
      <c r="M63" s="1240" t="str">
        <f t="shared" ca="1" si="8"/>
        <v/>
      </c>
      <c r="N63" s="1240">
        <f ca="1">MAX(0,$J$12+SUM($J$13:J63)-SUM($L$13:L63))</f>
        <v>0</v>
      </c>
      <c r="O63" s="1240">
        <f ca="1">MAX(0,$K$12+SUM($K$13:K63)-SUM($M$13:M63))</f>
        <v>0</v>
      </c>
      <c r="P63" s="1241" t="str">
        <f ca="1">IFERROR(MATCH($O$2,OFFSET(NX!$M$8,P62,0):'NX'!$M$2000,0)+P62,"")</f>
        <v/>
      </c>
      <c r="Q63" s="1242" t="str">
        <f t="shared" ca="1" si="9"/>
        <v/>
      </c>
    </row>
    <row r="64" spans="2:17" ht="31.5" customHeight="1" x14ac:dyDescent="0.25">
      <c r="B64" s="1227"/>
      <c r="C64" s="1228"/>
      <c r="D64" s="1237" t="str">
        <f t="shared" ca="1" si="0"/>
        <v/>
      </c>
      <c r="E64" s="1237" t="str">
        <f t="shared" ca="1" si="1"/>
        <v/>
      </c>
      <c r="F64" s="1238" t="str">
        <f t="shared" ca="1" si="2"/>
        <v/>
      </c>
      <c r="G64" s="1239" t="str">
        <f t="shared" ca="1" si="3"/>
        <v/>
      </c>
      <c r="H64" s="1239" t="str">
        <f t="shared" ca="1" si="4"/>
        <v/>
      </c>
      <c r="I64" s="1240">
        <f t="shared" ca="1" si="10"/>
        <v>0</v>
      </c>
      <c r="J64" s="1240" t="str">
        <f t="shared" ca="1" si="5"/>
        <v/>
      </c>
      <c r="K64" s="1240" t="str">
        <f t="shared" ca="1" si="6"/>
        <v/>
      </c>
      <c r="L64" s="1240" t="str">
        <f t="shared" ca="1" si="7"/>
        <v/>
      </c>
      <c r="M64" s="1240" t="str">
        <f t="shared" ca="1" si="8"/>
        <v/>
      </c>
      <c r="N64" s="1240">
        <f ca="1">MAX(0,$J$12+SUM($J$13:J64)-SUM($L$13:L64))</f>
        <v>0</v>
      </c>
      <c r="O64" s="1240">
        <f ca="1">MAX(0,$K$12+SUM($K$13:K64)-SUM($M$13:M64))</f>
        <v>0</v>
      </c>
      <c r="P64" s="1241" t="str">
        <f ca="1">IFERROR(MATCH($O$2,OFFSET(NX!$M$8,P63,0):'NX'!$M$2000,0)+P63,"")</f>
        <v/>
      </c>
      <c r="Q64" s="1242" t="str">
        <f t="shared" ca="1" si="9"/>
        <v/>
      </c>
    </row>
    <row r="65" spans="2:17" ht="31.5" customHeight="1" x14ac:dyDescent="0.25">
      <c r="B65" s="1227"/>
      <c r="C65" s="1228"/>
      <c r="D65" s="1237" t="str">
        <f t="shared" ca="1" si="0"/>
        <v/>
      </c>
      <c r="E65" s="1237" t="str">
        <f t="shared" ca="1" si="1"/>
        <v/>
      </c>
      <c r="F65" s="1238" t="str">
        <f t="shared" ca="1" si="2"/>
        <v/>
      </c>
      <c r="G65" s="1239" t="str">
        <f t="shared" ca="1" si="3"/>
        <v/>
      </c>
      <c r="H65" s="1239" t="str">
        <f t="shared" ca="1" si="4"/>
        <v/>
      </c>
      <c r="I65" s="1240">
        <f t="shared" ca="1" si="10"/>
        <v>0</v>
      </c>
      <c r="J65" s="1240" t="str">
        <f t="shared" ca="1" si="5"/>
        <v/>
      </c>
      <c r="K65" s="1240" t="str">
        <f t="shared" ca="1" si="6"/>
        <v/>
      </c>
      <c r="L65" s="1240" t="str">
        <f t="shared" ca="1" si="7"/>
        <v/>
      </c>
      <c r="M65" s="1240" t="str">
        <f t="shared" ca="1" si="8"/>
        <v/>
      </c>
      <c r="N65" s="1240">
        <f ca="1">MAX(0,$J$12+SUM($J$13:J65)-SUM($L$13:L65))</f>
        <v>0</v>
      </c>
      <c r="O65" s="1240">
        <f ca="1">MAX(0,$K$12+SUM($K$13:K65)-SUM($M$13:M65))</f>
        <v>0</v>
      </c>
      <c r="P65" s="1241" t="str">
        <f ca="1">IFERROR(MATCH($O$2,OFFSET(NX!$M$8,P64,0):'NX'!$M$2000,0)+P64,"")</f>
        <v/>
      </c>
      <c r="Q65" s="1242" t="str">
        <f t="shared" ca="1" si="9"/>
        <v/>
      </c>
    </row>
    <row r="66" spans="2:17" ht="31.5" customHeight="1" x14ac:dyDescent="0.25">
      <c r="B66" s="1227"/>
      <c r="C66" s="1228"/>
      <c r="D66" s="1237" t="str">
        <f t="shared" ca="1" si="0"/>
        <v/>
      </c>
      <c r="E66" s="1237" t="str">
        <f t="shared" ca="1" si="1"/>
        <v/>
      </c>
      <c r="F66" s="1238" t="str">
        <f t="shared" ca="1" si="2"/>
        <v/>
      </c>
      <c r="G66" s="1239" t="str">
        <f t="shared" ca="1" si="3"/>
        <v/>
      </c>
      <c r="H66" s="1239" t="str">
        <f t="shared" ca="1" si="4"/>
        <v/>
      </c>
      <c r="I66" s="1240">
        <f t="shared" ca="1" si="10"/>
        <v>0</v>
      </c>
      <c r="J66" s="1240" t="str">
        <f t="shared" ca="1" si="5"/>
        <v/>
      </c>
      <c r="K66" s="1240" t="str">
        <f t="shared" ca="1" si="6"/>
        <v/>
      </c>
      <c r="L66" s="1240" t="str">
        <f t="shared" ca="1" si="7"/>
        <v/>
      </c>
      <c r="M66" s="1240" t="str">
        <f t="shared" ca="1" si="8"/>
        <v/>
      </c>
      <c r="N66" s="1240">
        <f ca="1">MAX(0,$J$12+SUM($J$13:J66)-SUM($L$13:L66))</f>
        <v>0</v>
      </c>
      <c r="O66" s="1240">
        <f ca="1">MAX(0,$K$12+SUM($K$13:K66)-SUM($M$13:M66))</f>
        <v>0</v>
      </c>
      <c r="P66" s="1241" t="str">
        <f ca="1">IFERROR(MATCH($O$2,OFFSET(NX!$M$8,P65,0):'NX'!$M$2000,0)+P65,"")</f>
        <v/>
      </c>
      <c r="Q66" s="1242" t="str">
        <f t="shared" ca="1" si="9"/>
        <v/>
      </c>
    </row>
    <row r="67" spans="2:17" ht="31.5" customHeight="1" x14ac:dyDescent="0.25">
      <c r="B67" s="1227"/>
      <c r="C67" s="1228"/>
      <c r="D67" s="1237" t="str">
        <f t="shared" ca="1" si="0"/>
        <v/>
      </c>
      <c r="E67" s="1237" t="str">
        <f t="shared" ca="1" si="1"/>
        <v/>
      </c>
      <c r="F67" s="1238" t="str">
        <f t="shared" ca="1" si="2"/>
        <v/>
      </c>
      <c r="G67" s="1239" t="str">
        <f t="shared" ca="1" si="3"/>
        <v/>
      </c>
      <c r="H67" s="1239" t="str">
        <f t="shared" ca="1" si="4"/>
        <v/>
      </c>
      <c r="I67" s="1240">
        <f t="shared" ca="1" si="10"/>
        <v>0</v>
      </c>
      <c r="J67" s="1240" t="str">
        <f t="shared" ca="1" si="5"/>
        <v/>
      </c>
      <c r="K67" s="1240" t="str">
        <f t="shared" ca="1" si="6"/>
        <v/>
      </c>
      <c r="L67" s="1240" t="str">
        <f t="shared" ca="1" si="7"/>
        <v/>
      </c>
      <c r="M67" s="1240" t="str">
        <f t="shared" ca="1" si="8"/>
        <v/>
      </c>
      <c r="N67" s="1240">
        <f ca="1">MAX(0,$J$12+SUM($J$13:J67)-SUM($L$13:L67))</f>
        <v>0</v>
      </c>
      <c r="O67" s="1240">
        <f ca="1">MAX(0,$K$12+SUM($K$13:K67)-SUM($M$13:M67))</f>
        <v>0</v>
      </c>
      <c r="P67" s="1241" t="str">
        <f ca="1">IFERROR(MATCH($O$2,OFFSET(NX!$M$8,P66,0):'NX'!$M$2000,0)+P66,"")</f>
        <v/>
      </c>
      <c r="Q67" s="1242" t="str">
        <f t="shared" ca="1" si="9"/>
        <v/>
      </c>
    </row>
    <row r="68" spans="2:17" ht="31.5" customHeight="1" x14ac:dyDescent="0.25">
      <c r="B68" s="1227"/>
      <c r="C68" s="1228"/>
      <c r="D68" s="1237" t="str">
        <f t="shared" ca="1" si="0"/>
        <v/>
      </c>
      <c r="E68" s="1237" t="str">
        <f t="shared" ca="1" si="1"/>
        <v/>
      </c>
      <c r="F68" s="1238" t="str">
        <f t="shared" ca="1" si="2"/>
        <v/>
      </c>
      <c r="G68" s="1239" t="str">
        <f t="shared" ca="1" si="3"/>
        <v/>
      </c>
      <c r="H68" s="1239" t="str">
        <f t="shared" ca="1" si="4"/>
        <v/>
      </c>
      <c r="I68" s="1240">
        <f t="shared" ca="1" si="10"/>
        <v>0</v>
      </c>
      <c r="J68" s="1240" t="str">
        <f t="shared" ca="1" si="5"/>
        <v/>
      </c>
      <c r="K68" s="1240" t="str">
        <f t="shared" ca="1" si="6"/>
        <v/>
      </c>
      <c r="L68" s="1240" t="str">
        <f t="shared" ca="1" si="7"/>
        <v/>
      </c>
      <c r="M68" s="1240" t="str">
        <f t="shared" ca="1" si="8"/>
        <v/>
      </c>
      <c r="N68" s="1240">
        <f ca="1">MAX(0,$J$12+SUM($J$13:J68)-SUM($L$13:L68))</f>
        <v>0</v>
      </c>
      <c r="O68" s="1240">
        <f ca="1">MAX(0,$K$12+SUM($K$13:K68)-SUM($M$13:M68))</f>
        <v>0</v>
      </c>
      <c r="P68" s="1241" t="str">
        <f ca="1">IFERROR(MATCH($O$2,OFFSET(NX!$M$8,P67,0):'NX'!$M$2000,0)+P67,"")</f>
        <v/>
      </c>
      <c r="Q68" s="1242" t="str">
        <f t="shared" ca="1" si="9"/>
        <v/>
      </c>
    </row>
    <row r="69" spans="2:17" ht="31.5" customHeight="1" x14ac:dyDescent="0.25">
      <c r="B69" s="1227"/>
      <c r="C69" s="1228"/>
      <c r="D69" s="1237" t="str">
        <f t="shared" ca="1" si="0"/>
        <v/>
      </c>
      <c r="E69" s="1237" t="str">
        <f t="shared" ca="1" si="1"/>
        <v/>
      </c>
      <c r="F69" s="1238" t="str">
        <f t="shared" ca="1" si="2"/>
        <v/>
      </c>
      <c r="G69" s="1239" t="str">
        <f t="shared" ca="1" si="3"/>
        <v/>
      </c>
      <c r="H69" s="1239" t="str">
        <f t="shared" ca="1" si="4"/>
        <v/>
      </c>
      <c r="I69" s="1240">
        <f t="shared" ca="1" si="10"/>
        <v>0</v>
      </c>
      <c r="J69" s="1240" t="str">
        <f t="shared" ca="1" si="5"/>
        <v/>
      </c>
      <c r="K69" s="1240" t="str">
        <f t="shared" ca="1" si="6"/>
        <v/>
      </c>
      <c r="L69" s="1240" t="str">
        <f t="shared" ca="1" si="7"/>
        <v/>
      </c>
      <c r="M69" s="1240" t="str">
        <f t="shared" ca="1" si="8"/>
        <v/>
      </c>
      <c r="N69" s="1240">
        <f ca="1">MAX(0,$J$12+SUM($J$13:J69)-SUM($L$13:L69))</f>
        <v>0</v>
      </c>
      <c r="O69" s="1240">
        <f ca="1">MAX(0,$K$12+SUM($K$13:K69)-SUM($M$13:M69))</f>
        <v>0</v>
      </c>
      <c r="P69" s="1241" t="str">
        <f ca="1">IFERROR(MATCH($O$2,OFFSET(NX!$M$8,P68,0):'NX'!$M$2000,0)+P68,"")</f>
        <v/>
      </c>
      <c r="Q69" s="1242" t="str">
        <f t="shared" ca="1" si="9"/>
        <v/>
      </c>
    </row>
    <row r="70" spans="2:17" ht="31.5" customHeight="1" x14ac:dyDescent="0.25">
      <c r="B70" s="1227"/>
      <c r="C70" s="1228"/>
      <c r="D70" s="1237" t="str">
        <f t="shared" ca="1" si="0"/>
        <v/>
      </c>
      <c r="E70" s="1237" t="str">
        <f t="shared" ca="1" si="1"/>
        <v/>
      </c>
      <c r="F70" s="1238" t="str">
        <f t="shared" ca="1" si="2"/>
        <v/>
      </c>
      <c r="G70" s="1239" t="str">
        <f t="shared" ca="1" si="3"/>
        <v/>
      </c>
      <c r="H70" s="1239" t="str">
        <f t="shared" ca="1" si="4"/>
        <v/>
      </c>
      <c r="I70" s="1240">
        <f t="shared" ca="1" si="10"/>
        <v>0</v>
      </c>
      <c r="J70" s="1240" t="str">
        <f t="shared" ca="1" si="5"/>
        <v/>
      </c>
      <c r="K70" s="1240" t="str">
        <f t="shared" ca="1" si="6"/>
        <v/>
      </c>
      <c r="L70" s="1240" t="str">
        <f t="shared" ca="1" si="7"/>
        <v/>
      </c>
      <c r="M70" s="1240" t="str">
        <f t="shared" ca="1" si="8"/>
        <v/>
      </c>
      <c r="N70" s="1240">
        <f ca="1">MAX(0,$J$12+SUM($J$13:J70)-SUM($L$13:L70))</f>
        <v>0</v>
      </c>
      <c r="O70" s="1240">
        <f ca="1">MAX(0,$K$12+SUM($K$13:K70)-SUM($M$13:M70))</f>
        <v>0</v>
      </c>
      <c r="P70" s="1241" t="str">
        <f ca="1">IFERROR(MATCH($O$2,OFFSET(NX!$M$8,P69,0):'NX'!$M$2000,0)+P69,"")</f>
        <v/>
      </c>
      <c r="Q70" s="1242" t="str">
        <f t="shared" ca="1" si="9"/>
        <v/>
      </c>
    </row>
    <row r="71" spans="2:17" ht="31.5" customHeight="1" x14ac:dyDescent="0.25">
      <c r="B71" s="1227"/>
      <c r="C71" s="1228"/>
      <c r="D71" s="1237" t="str">
        <f t="shared" ca="1" si="0"/>
        <v/>
      </c>
      <c r="E71" s="1237" t="str">
        <f t="shared" ca="1" si="1"/>
        <v/>
      </c>
      <c r="F71" s="1238" t="str">
        <f t="shared" ca="1" si="2"/>
        <v/>
      </c>
      <c r="G71" s="1239" t="str">
        <f t="shared" ca="1" si="3"/>
        <v/>
      </c>
      <c r="H71" s="1239" t="str">
        <f t="shared" ca="1" si="4"/>
        <v/>
      </c>
      <c r="I71" s="1240">
        <f t="shared" ca="1" si="10"/>
        <v>0</v>
      </c>
      <c r="J71" s="1240" t="str">
        <f t="shared" ca="1" si="5"/>
        <v/>
      </c>
      <c r="K71" s="1240" t="str">
        <f t="shared" ca="1" si="6"/>
        <v/>
      </c>
      <c r="L71" s="1240" t="str">
        <f t="shared" ca="1" si="7"/>
        <v/>
      </c>
      <c r="M71" s="1240" t="str">
        <f t="shared" ca="1" si="8"/>
        <v/>
      </c>
      <c r="N71" s="1240">
        <f ca="1">MAX(0,$J$12+SUM($J$13:J71)-SUM($L$13:L71))</f>
        <v>0</v>
      </c>
      <c r="O71" s="1240">
        <f ca="1">MAX(0,$K$12+SUM($K$13:K71)-SUM($M$13:M71))</f>
        <v>0</v>
      </c>
      <c r="P71" s="1241" t="str">
        <f ca="1">IFERROR(MATCH($O$2,OFFSET(NX!$M$8,P70,0):'NX'!$M$2000,0)+P70,"")</f>
        <v/>
      </c>
      <c r="Q71" s="1242" t="str">
        <f t="shared" ca="1" si="9"/>
        <v/>
      </c>
    </row>
    <row r="72" spans="2:17" ht="31.5" customHeight="1" x14ac:dyDescent="0.25">
      <c r="B72" s="1227"/>
      <c r="C72" s="1228"/>
      <c r="D72" s="1237" t="str">
        <f t="shared" ca="1" si="0"/>
        <v/>
      </c>
      <c r="E72" s="1237" t="str">
        <f t="shared" ca="1" si="1"/>
        <v/>
      </c>
      <c r="F72" s="1238" t="str">
        <f t="shared" ca="1" si="2"/>
        <v/>
      </c>
      <c r="G72" s="1239" t="str">
        <f t="shared" ca="1" si="3"/>
        <v/>
      </c>
      <c r="H72" s="1239" t="str">
        <f t="shared" ca="1" si="4"/>
        <v/>
      </c>
      <c r="I72" s="1240">
        <f t="shared" ca="1" si="10"/>
        <v>0</v>
      </c>
      <c r="J72" s="1240" t="str">
        <f t="shared" ca="1" si="5"/>
        <v/>
      </c>
      <c r="K72" s="1240" t="str">
        <f t="shared" ca="1" si="6"/>
        <v/>
      </c>
      <c r="L72" s="1240" t="str">
        <f t="shared" ca="1" si="7"/>
        <v/>
      </c>
      <c r="M72" s="1240" t="str">
        <f t="shared" ca="1" si="8"/>
        <v/>
      </c>
      <c r="N72" s="1240">
        <f ca="1">MAX(0,$J$12+SUM($J$13:J72)-SUM($L$13:L72))</f>
        <v>0</v>
      </c>
      <c r="O72" s="1240">
        <f ca="1">MAX(0,$K$12+SUM($K$13:K72)-SUM($M$13:M72))</f>
        <v>0</v>
      </c>
      <c r="P72" s="1241" t="str">
        <f ca="1">IFERROR(MATCH($O$2,OFFSET(NX!$M$8,P71,0):'NX'!$M$2000,0)+P71,"")</f>
        <v/>
      </c>
      <c r="Q72" s="1242" t="str">
        <f t="shared" ca="1" si="9"/>
        <v/>
      </c>
    </row>
    <row r="73" spans="2:17" ht="31.5" customHeight="1" x14ac:dyDescent="0.25">
      <c r="B73" s="1227"/>
      <c r="C73" s="1228"/>
      <c r="D73" s="1237" t="str">
        <f t="shared" ca="1" si="0"/>
        <v/>
      </c>
      <c r="E73" s="1237" t="str">
        <f t="shared" ca="1" si="1"/>
        <v/>
      </c>
      <c r="F73" s="1238" t="str">
        <f t="shared" ca="1" si="2"/>
        <v/>
      </c>
      <c r="G73" s="1239" t="str">
        <f t="shared" ca="1" si="3"/>
        <v/>
      </c>
      <c r="H73" s="1239" t="str">
        <f t="shared" ca="1" si="4"/>
        <v/>
      </c>
      <c r="I73" s="1240">
        <f t="shared" ca="1" si="10"/>
        <v>0</v>
      </c>
      <c r="J73" s="1240" t="str">
        <f t="shared" ca="1" si="5"/>
        <v/>
      </c>
      <c r="K73" s="1240" t="str">
        <f t="shared" ca="1" si="6"/>
        <v/>
      </c>
      <c r="L73" s="1240" t="str">
        <f t="shared" ca="1" si="7"/>
        <v/>
      </c>
      <c r="M73" s="1240" t="str">
        <f t="shared" ca="1" si="8"/>
        <v/>
      </c>
      <c r="N73" s="1240">
        <f ca="1">MAX(0,$J$12+SUM($J$13:J73)-SUM($L$13:L73))</f>
        <v>0</v>
      </c>
      <c r="O73" s="1240">
        <f ca="1">MAX(0,$K$12+SUM($K$13:K73)-SUM($M$13:M73))</f>
        <v>0</v>
      </c>
      <c r="P73" s="1241" t="str">
        <f ca="1">IFERROR(MATCH($O$2,OFFSET(NX!$M$8,P72,0):'NX'!$M$2000,0)+P72,"")</f>
        <v/>
      </c>
      <c r="Q73" s="1242" t="str">
        <f t="shared" ca="1" si="9"/>
        <v/>
      </c>
    </row>
    <row r="74" spans="2:17" ht="31.5" customHeight="1" x14ac:dyDescent="0.25">
      <c r="B74" s="1227"/>
      <c r="C74" s="1228"/>
      <c r="D74" s="1237" t="str">
        <f t="shared" ca="1" si="0"/>
        <v/>
      </c>
      <c r="E74" s="1237" t="str">
        <f t="shared" ca="1" si="1"/>
        <v/>
      </c>
      <c r="F74" s="1238" t="str">
        <f t="shared" ca="1" si="2"/>
        <v/>
      </c>
      <c r="G74" s="1239" t="str">
        <f t="shared" ca="1" si="3"/>
        <v/>
      </c>
      <c r="H74" s="1239" t="str">
        <f t="shared" ca="1" si="4"/>
        <v/>
      </c>
      <c r="I74" s="1240">
        <f t="shared" ca="1" si="10"/>
        <v>0</v>
      </c>
      <c r="J74" s="1240" t="str">
        <f t="shared" ca="1" si="5"/>
        <v/>
      </c>
      <c r="K74" s="1240" t="str">
        <f t="shared" ca="1" si="6"/>
        <v/>
      </c>
      <c r="L74" s="1240" t="str">
        <f t="shared" ca="1" si="7"/>
        <v/>
      </c>
      <c r="M74" s="1240" t="str">
        <f t="shared" ca="1" si="8"/>
        <v/>
      </c>
      <c r="N74" s="1240">
        <f ca="1">MAX(0,$J$12+SUM($J$13:J74)-SUM($L$13:L74))</f>
        <v>0</v>
      </c>
      <c r="O74" s="1240">
        <f ca="1">MAX(0,$K$12+SUM($K$13:K74)-SUM($M$13:M74))</f>
        <v>0</v>
      </c>
      <c r="P74" s="1241" t="str">
        <f ca="1">IFERROR(MATCH($O$2,OFFSET(NX!$M$8,P73,0):'NX'!$M$2000,0)+P73,"")</f>
        <v/>
      </c>
      <c r="Q74" s="1242" t="str">
        <f t="shared" ca="1" si="9"/>
        <v/>
      </c>
    </row>
    <row r="75" spans="2:17" ht="31.5" customHeight="1" x14ac:dyDescent="0.25">
      <c r="B75" s="1227"/>
      <c r="C75" s="1228"/>
      <c r="D75" s="1237" t="str">
        <f t="shared" ca="1" si="0"/>
        <v/>
      </c>
      <c r="E75" s="1237" t="str">
        <f t="shared" ca="1" si="1"/>
        <v/>
      </c>
      <c r="F75" s="1238" t="str">
        <f t="shared" ca="1" si="2"/>
        <v/>
      </c>
      <c r="G75" s="1239" t="str">
        <f t="shared" ca="1" si="3"/>
        <v/>
      </c>
      <c r="H75" s="1239" t="str">
        <f t="shared" ca="1" si="4"/>
        <v/>
      </c>
      <c r="I75" s="1240">
        <f t="shared" ca="1" si="10"/>
        <v>0</v>
      </c>
      <c r="J75" s="1240" t="str">
        <f t="shared" ca="1" si="5"/>
        <v/>
      </c>
      <c r="K75" s="1240" t="str">
        <f t="shared" ca="1" si="6"/>
        <v/>
      </c>
      <c r="L75" s="1240" t="str">
        <f t="shared" ca="1" si="7"/>
        <v/>
      </c>
      <c r="M75" s="1240" t="str">
        <f t="shared" ca="1" si="8"/>
        <v/>
      </c>
      <c r="N75" s="1240">
        <f ca="1">MAX(0,$J$12+SUM($J$13:J75)-SUM($L$13:L75))</f>
        <v>0</v>
      </c>
      <c r="O75" s="1240">
        <f ca="1">MAX(0,$K$12+SUM($K$13:K75)-SUM($M$13:M75))</f>
        <v>0</v>
      </c>
      <c r="P75" s="1241" t="str">
        <f ca="1">IFERROR(MATCH($O$2,OFFSET(NX!$M$8,P74,0):'NX'!$M$2000,0)+P74,"")</f>
        <v/>
      </c>
      <c r="Q75" s="1242" t="str">
        <f t="shared" ca="1" si="9"/>
        <v/>
      </c>
    </row>
    <row r="76" spans="2:17" ht="31.5" customHeight="1" x14ac:dyDescent="0.25">
      <c r="B76" s="1227"/>
      <c r="C76" s="1228"/>
      <c r="D76" s="1237" t="str">
        <f t="shared" ca="1" si="0"/>
        <v/>
      </c>
      <c r="E76" s="1237" t="str">
        <f t="shared" ca="1" si="1"/>
        <v/>
      </c>
      <c r="F76" s="1238" t="str">
        <f t="shared" ca="1" si="2"/>
        <v/>
      </c>
      <c r="G76" s="1239" t="str">
        <f t="shared" ca="1" si="3"/>
        <v/>
      </c>
      <c r="H76" s="1239" t="str">
        <f t="shared" ca="1" si="4"/>
        <v/>
      </c>
      <c r="I76" s="1240">
        <f t="shared" ca="1" si="10"/>
        <v>0</v>
      </c>
      <c r="J76" s="1240" t="str">
        <f t="shared" ca="1" si="5"/>
        <v/>
      </c>
      <c r="K76" s="1240" t="str">
        <f t="shared" ca="1" si="6"/>
        <v/>
      </c>
      <c r="L76" s="1240" t="str">
        <f t="shared" ca="1" si="7"/>
        <v/>
      </c>
      <c r="M76" s="1240" t="str">
        <f t="shared" ca="1" si="8"/>
        <v/>
      </c>
      <c r="N76" s="1240">
        <f ca="1">MAX(0,$J$12+SUM($J$13:J76)-SUM($L$13:L76))</f>
        <v>0</v>
      </c>
      <c r="O76" s="1240">
        <f ca="1">MAX(0,$K$12+SUM($K$13:K76)-SUM($M$13:M76))</f>
        <v>0</v>
      </c>
      <c r="P76" s="1241" t="str">
        <f ca="1">IFERROR(MATCH($O$2,OFFSET(NX!$M$8,P75,0):'NX'!$M$2000,0)+P75,"")</f>
        <v/>
      </c>
      <c r="Q76" s="1242" t="str">
        <f t="shared" ca="1" si="9"/>
        <v/>
      </c>
    </row>
    <row r="77" spans="2:17" ht="31.5" customHeight="1" x14ac:dyDescent="0.25">
      <c r="B77" s="1227"/>
      <c r="C77" s="1228"/>
      <c r="D77" s="1237" t="str">
        <f t="shared" ref="D77:D140" ca="1" si="11">IF(P77="","",INDEX(ngaynx,P77))</f>
        <v/>
      </c>
      <c r="E77" s="1237" t="str">
        <f t="shared" ref="E77:E140" ca="1" si="12">IF(P77="","",INDEX(ngaynx,P77))</f>
        <v/>
      </c>
      <c r="F77" s="1238" t="str">
        <f t="shared" ref="F77:F140" ca="1" si="13">IF(P77="","",INDEX(sophieunx,P77))</f>
        <v/>
      </c>
      <c r="G77" s="1239" t="str">
        <f t="shared" ref="G77:G140" ca="1" si="14">IF($P77="","",INDEX(dgnx,$P77))</f>
        <v/>
      </c>
      <c r="H77" s="1239" t="str">
        <f t="shared" ref="H77:H140" ca="1" si="15">IF($P77="","",INDEX(DVTNX,$P77))</f>
        <v/>
      </c>
      <c r="I77" s="1240">
        <f t="shared" ca="1" si="10"/>
        <v>0</v>
      </c>
      <c r="J77" s="1240" t="str">
        <f t="shared" ref="J77:J140" ca="1" si="16">IF($P77="","",INDEX(slnhap,$P77))</f>
        <v/>
      </c>
      <c r="K77" s="1240" t="str">
        <f t="shared" ref="K77:K140" ca="1" si="17">IF($P77="","",INDEX(gtnhap,$P77))</f>
        <v/>
      </c>
      <c r="L77" s="1240" t="str">
        <f t="shared" ref="L77:L140" ca="1" si="18">IF($P77="","",INDEX(slxuat,$P77))</f>
        <v/>
      </c>
      <c r="M77" s="1240" t="str">
        <f t="shared" ref="M77:M140" ca="1" si="19">IF($P77="","",INDEX(gtxuat,$P77))</f>
        <v/>
      </c>
      <c r="N77" s="1240">
        <f ca="1">MAX(0,$J$12+SUM($J$13:J77)-SUM($L$13:L77))</f>
        <v>0</v>
      </c>
      <c r="O77" s="1240">
        <f ca="1">MAX(0,$K$12+SUM($K$13:K77)-SUM($M$13:M77))</f>
        <v>0</v>
      </c>
      <c r="P77" s="1241" t="str">
        <f ca="1">IFERROR(MATCH($O$2,OFFSET(NX!$M$8,P76,0):'NX'!$M$2000,0)+P76,"")</f>
        <v/>
      </c>
      <c r="Q77" s="1242" t="str">
        <f t="shared" ca="1" si="9"/>
        <v/>
      </c>
    </row>
    <row r="78" spans="2:17" ht="31.5" customHeight="1" x14ac:dyDescent="0.25">
      <c r="B78" s="1227"/>
      <c r="C78" s="1228"/>
      <c r="D78" s="1237" t="str">
        <f t="shared" ca="1" si="11"/>
        <v/>
      </c>
      <c r="E78" s="1237" t="str">
        <f t="shared" ca="1" si="12"/>
        <v/>
      </c>
      <c r="F78" s="1238" t="str">
        <f t="shared" ca="1" si="13"/>
        <v/>
      </c>
      <c r="G78" s="1239" t="str">
        <f t="shared" ca="1" si="14"/>
        <v/>
      </c>
      <c r="H78" s="1239" t="str">
        <f t="shared" ca="1" si="15"/>
        <v/>
      </c>
      <c r="I78" s="1240">
        <f t="shared" ca="1" si="10"/>
        <v>0</v>
      </c>
      <c r="J78" s="1240" t="str">
        <f t="shared" ca="1" si="16"/>
        <v/>
      </c>
      <c r="K78" s="1240" t="str">
        <f t="shared" ca="1" si="17"/>
        <v/>
      </c>
      <c r="L78" s="1240" t="str">
        <f t="shared" ca="1" si="18"/>
        <v/>
      </c>
      <c r="M78" s="1240" t="str">
        <f t="shared" ca="1" si="19"/>
        <v/>
      </c>
      <c r="N78" s="1240">
        <f ca="1">MAX(0,$J$12+SUM($J$13:J78)-SUM($L$13:L78))</f>
        <v>0</v>
      </c>
      <c r="O78" s="1240">
        <f ca="1">MAX(0,$K$12+SUM($K$13:K78)-SUM($M$13:M78))</f>
        <v>0</v>
      </c>
      <c r="P78" s="1241" t="str">
        <f ca="1">IFERROR(MATCH($O$2,OFFSET(NX!$M$8,P77,0):'NX'!$M$2000,0)+P77,"")</f>
        <v/>
      </c>
      <c r="Q78" s="1242" t="str">
        <f t="shared" ref="Q78:Q141" ca="1" si="20">IF(P78&lt;&gt;"","x","")</f>
        <v/>
      </c>
    </row>
    <row r="79" spans="2:17" ht="31.5" customHeight="1" x14ac:dyDescent="0.25">
      <c r="B79" s="1227"/>
      <c r="C79" s="1228"/>
      <c r="D79" s="1237" t="str">
        <f t="shared" ca="1" si="11"/>
        <v/>
      </c>
      <c r="E79" s="1237" t="str">
        <f t="shared" ca="1" si="12"/>
        <v/>
      </c>
      <c r="F79" s="1238" t="str">
        <f t="shared" ca="1" si="13"/>
        <v/>
      </c>
      <c r="G79" s="1239" t="str">
        <f t="shared" ca="1" si="14"/>
        <v/>
      </c>
      <c r="H79" s="1239" t="str">
        <f t="shared" ca="1" si="15"/>
        <v/>
      </c>
      <c r="I79" s="1240">
        <f t="shared" ca="1" si="10"/>
        <v>0</v>
      </c>
      <c r="J79" s="1240" t="str">
        <f t="shared" ca="1" si="16"/>
        <v/>
      </c>
      <c r="K79" s="1240" t="str">
        <f t="shared" ca="1" si="17"/>
        <v/>
      </c>
      <c r="L79" s="1240" t="str">
        <f t="shared" ca="1" si="18"/>
        <v/>
      </c>
      <c r="M79" s="1240" t="str">
        <f t="shared" ca="1" si="19"/>
        <v/>
      </c>
      <c r="N79" s="1240">
        <f ca="1">MAX(0,$J$12+SUM($J$13:J79)-SUM($L$13:L79))</f>
        <v>0</v>
      </c>
      <c r="O79" s="1240">
        <f ca="1">MAX(0,$K$12+SUM($K$13:K79)-SUM($M$13:M79))</f>
        <v>0</v>
      </c>
      <c r="P79" s="1241" t="str">
        <f ca="1">IFERROR(MATCH($O$2,OFFSET(NX!$M$8,P78,0):'NX'!$M$2000,0)+P78,"")</f>
        <v/>
      </c>
      <c r="Q79" s="1242" t="str">
        <f t="shared" ca="1" si="20"/>
        <v/>
      </c>
    </row>
    <row r="80" spans="2:17" ht="31.5" customHeight="1" x14ac:dyDescent="0.25">
      <c r="B80" s="1227"/>
      <c r="C80" s="1228"/>
      <c r="D80" s="1237" t="str">
        <f t="shared" ca="1" si="11"/>
        <v/>
      </c>
      <c r="E80" s="1237" t="str">
        <f t="shared" ca="1" si="12"/>
        <v/>
      </c>
      <c r="F80" s="1238" t="str">
        <f t="shared" ca="1" si="13"/>
        <v/>
      </c>
      <c r="G80" s="1239" t="str">
        <f t="shared" ca="1" si="14"/>
        <v/>
      </c>
      <c r="H80" s="1239" t="str">
        <f t="shared" ca="1" si="15"/>
        <v/>
      </c>
      <c r="I80" s="1240">
        <f t="shared" ref="I80:I143" ca="1" si="21">IFERROR(IF(D80&lt;&gt;"",K80/J80,M80/L80),0)</f>
        <v>0</v>
      </c>
      <c r="J80" s="1240" t="str">
        <f t="shared" ca="1" si="16"/>
        <v/>
      </c>
      <c r="K80" s="1240" t="str">
        <f t="shared" ca="1" si="17"/>
        <v/>
      </c>
      <c r="L80" s="1240" t="str">
        <f t="shared" ca="1" si="18"/>
        <v/>
      </c>
      <c r="M80" s="1240" t="str">
        <f t="shared" ca="1" si="19"/>
        <v/>
      </c>
      <c r="N80" s="1240">
        <f ca="1">MAX(0,$J$12+SUM($J$13:J80)-SUM($L$13:L80))</f>
        <v>0</v>
      </c>
      <c r="O80" s="1240">
        <f ca="1">MAX(0,$K$12+SUM($K$13:K80)-SUM($M$13:M80))</f>
        <v>0</v>
      </c>
      <c r="P80" s="1241" t="str">
        <f ca="1">IFERROR(MATCH($O$2,OFFSET(NX!$M$8,P79,0):'NX'!$M$2000,0)+P79,"")</f>
        <v/>
      </c>
      <c r="Q80" s="1242" t="str">
        <f t="shared" ca="1" si="20"/>
        <v/>
      </c>
    </row>
    <row r="81" spans="2:17" ht="31.5" customHeight="1" x14ac:dyDescent="0.25">
      <c r="B81" s="1227"/>
      <c r="C81" s="1228"/>
      <c r="D81" s="1237" t="str">
        <f t="shared" ca="1" si="11"/>
        <v/>
      </c>
      <c r="E81" s="1237" t="str">
        <f t="shared" ca="1" si="12"/>
        <v/>
      </c>
      <c r="F81" s="1238" t="str">
        <f t="shared" ca="1" si="13"/>
        <v/>
      </c>
      <c r="G81" s="1239" t="str">
        <f t="shared" ca="1" si="14"/>
        <v/>
      </c>
      <c r="H81" s="1239" t="str">
        <f t="shared" ca="1" si="15"/>
        <v/>
      </c>
      <c r="I81" s="1240">
        <f t="shared" ca="1" si="21"/>
        <v>0</v>
      </c>
      <c r="J81" s="1240" t="str">
        <f t="shared" ca="1" si="16"/>
        <v/>
      </c>
      <c r="K81" s="1240" t="str">
        <f t="shared" ca="1" si="17"/>
        <v/>
      </c>
      <c r="L81" s="1240" t="str">
        <f t="shared" ca="1" si="18"/>
        <v/>
      </c>
      <c r="M81" s="1240" t="str">
        <f t="shared" ca="1" si="19"/>
        <v/>
      </c>
      <c r="N81" s="1240">
        <f ca="1">MAX(0,$J$12+SUM($J$13:J81)-SUM($L$13:L81))</f>
        <v>0</v>
      </c>
      <c r="O81" s="1240">
        <f ca="1">MAX(0,$K$12+SUM($K$13:K81)-SUM($M$13:M81))</f>
        <v>0</v>
      </c>
      <c r="P81" s="1241" t="str">
        <f ca="1">IFERROR(MATCH($O$2,OFFSET(NX!$M$8,P80,0):'NX'!$M$2000,0)+P80,"")</f>
        <v/>
      </c>
      <c r="Q81" s="1242" t="str">
        <f t="shared" ca="1" si="20"/>
        <v/>
      </c>
    </row>
    <row r="82" spans="2:17" ht="31.5" customHeight="1" x14ac:dyDescent="0.25">
      <c r="B82" s="1227"/>
      <c r="C82" s="1228"/>
      <c r="D82" s="1237" t="str">
        <f t="shared" ca="1" si="11"/>
        <v/>
      </c>
      <c r="E82" s="1237" t="str">
        <f t="shared" ca="1" si="12"/>
        <v/>
      </c>
      <c r="F82" s="1238" t="str">
        <f t="shared" ca="1" si="13"/>
        <v/>
      </c>
      <c r="G82" s="1239" t="str">
        <f t="shared" ca="1" si="14"/>
        <v/>
      </c>
      <c r="H82" s="1239" t="str">
        <f t="shared" ca="1" si="15"/>
        <v/>
      </c>
      <c r="I82" s="1240">
        <f t="shared" ca="1" si="21"/>
        <v>0</v>
      </c>
      <c r="J82" s="1240" t="str">
        <f t="shared" ca="1" si="16"/>
        <v/>
      </c>
      <c r="K82" s="1240" t="str">
        <f t="shared" ca="1" si="17"/>
        <v/>
      </c>
      <c r="L82" s="1240" t="str">
        <f t="shared" ca="1" si="18"/>
        <v/>
      </c>
      <c r="M82" s="1240" t="str">
        <f t="shared" ca="1" si="19"/>
        <v/>
      </c>
      <c r="N82" s="1240">
        <f ca="1">MAX(0,$J$12+SUM($J$13:J82)-SUM($L$13:L82))</f>
        <v>0</v>
      </c>
      <c r="O82" s="1240">
        <f ca="1">MAX(0,$K$12+SUM($K$13:K82)-SUM($M$13:M82))</f>
        <v>0</v>
      </c>
      <c r="P82" s="1241" t="str">
        <f ca="1">IFERROR(MATCH($O$2,OFFSET(NX!$M$8,P81,0):'NX'!$M$2000,0)+P81,"")</f>
        <v/>
      </c>
      <c r="Q82" s="1242" t="str">
        <f t="shared" ca="1" si="20"/>
        <v/>
      </c>
    </row>
    <row r="83" spans="2:17" ht="31.5" customHeight="1" x14ac:dyDescent="0.25">
      <c r="B83" s="1227"/>
      <c r="C83" s="1228"/>
      <c r="D83" s="1237" t="str">
        <f t="shared" ca="1" si="11"/>
        <v/>
      </c>
      <c r="E83" s="1237" t="str">
        <f t="shared" ca="1" si="12"/>
        <v/>
      </c>
      <c r="F83" s="1238" t="str">
        <f t="shared" ca="1" si="13"/>
        <v/>
      </c>
      <c r="G83" s="1239" t="str">
        <f t="shared" ca="1" si="14"/>
        <v/>
      </c>
      <c r="H83" s="1239" t="str">
        <f t="shared" ca="1" si="15"/>
        <v/>
      </c>
      <c r="I83" s="1240">
        <f t="shared" ca="1" si="21"/>
        <v>0</v>
      </c>
      <c r="J83" s="1240" t="str">
        <f t="shared" ca="1" si="16"/>
        <v/>
      </c>
      <c r="K83" s="1240" t="str">
        <f t="shared" ca="1" si="17"/>
        <v/>
      </c>
      <c r="L83" s="1240" t="str">
        <f t="shared" ca="1" si="18"/>
        <v/>
      </c>
      <c r="M83" s="1240" t="str">
        <f t="shared" ca="1" si="19"/>
        <v/>
      </c>
      <c r="N83" s="1240">
        <f ca="1">MAX(0,$J$12+SUM($J$13:J83)-SUM($L$13:L83))</f>
        <v>0</v>
      </c>
      <c r="O83" s="1240">
        <f ca="1">MAX(0,$K$12+SUM($K$13:K83)-SUM($M$13:M83))</f>
        <v>0</v>
      </c>
      <c r="P83" s="1241" t="str">
        <f ca="1">IFERROR(MATCH($O$2,OFFSET(NX!$M$8,P82,0):'NX'!$M$2000,0)+P82,"")</f>
        <v/>
      </c>
      <c r="Q83" s="1242" t="str">
        <f t="shared" ca="1" si="20"/>
        <v/>
      </c>
    </row>
    <row r="84" spans="2:17" ht="31.5" customHeight="1" x14ac:dyDescent="0.25">
      <c r="B84" s="1227"/>
      <c r="C84" s="1228"/>
      <c r="D84" s="1237" t="str">
        <f t="shared" ca="1" si="11"/>
        <v/>
      </c>
      <c r="E84" s="1237" t="str">
        <f t="shared" ca="1" si="12"/>
        <v/>
      </c>
      <c r="F84" s="1238" t="str">
        <f t="shared" ca="1" si="13"/>
        <v/>
      </c>
      <c r="G84" s="1239" t="str">
        <f t="shared" ca="1" si="14"/>
        <v/>
      </c>
      <c r="H84" s="1239" t="str">
        <f t="shared" ca="1" si="15"/>
        <v/>
      </c>
      <c r="I84" s="1240">
        <f t="shared" ca="1" si="21"/>
        <v>0</v>
      </c>
      <c r="J84" s="1240" t="str">
        <f t="shared" ca="1" si="16"/>
        <v/>
      </c>
      <c r="K84" s="1240" t="str">
        <f t="shared" ca="1" si="17"/>
        <v/>
      </c>
      <c r="L84" s="1240" t="str">
        <f t="shared" ca="1" si="18"/>
        <v/>
      </c>
      <c r="M84" s="1240" t="str">
        <f t="shared" ca="1" si="19"/>
        <v/>
      </c>
      <c r="N84" s="1240">
        <f ca="1">MAX(0,$J$12+SUM($J$13:J84)-SUM($L$13:L84))</f>
        <v>0</v>
      </c>
      <c r="O84" s="1240">
        <f ca="1">MAX(0,$K$12+SUM($K$13:K84)-SUM($M$13:M84))</f>
        <v>0</v>
      </c>
      <c r="P84" s="1241" t="str">
        <f ca="1">IFERROR(MATCH($O$2,OFFSET(NX!$M$8,P83,0):'NX'!$M$2000,0)+P83,"")</f>
        <v/>
      </c>
      <c r="Q84" s="1242" t="str">
        <f t="shared" ca="1" si="20"/>
        <v/>
      </c>
    </row>
    <row r="85" spans="2:17" ht="31.5" customHeight="1" x14ac:dyDescent="0.25">
      <c r="B85" s="1227"/>
      <c r="C85" s="1228"/>
      <c r="D85" s="1237" t="str">
        <f t="shared" ca="1" si="11"/>
        <v/>
      </c>
      <c r="E85" s="1237" t="str">
        <f t="shared" ca="1" si="12"/>
        <v/>
      </c>
      <c r="F85" s="1238" t="str">
        <f t="shared" ca="1" si="13"/>
        <v/>
      </c>
      <c r="G85" s="1239" t="str">
        <f t="shared" ca="1" si="14"/>
        <v/>
      </c>
      <c r="H85" s="1239" t="str">
        <f t="shared" ca="1" si="15"/>
        <v/>
      </c>
      <c r="I85" s="1240">
        <f t="shared" ca="1" si="21"/>
        <v>0</v>
      </c>
      <c r="J85" s="1240" t="str">
        <f t="shared" ca="1" si="16"/>
        <v/>
      </c>
      <c r="K85" s="1240" t="str">
        <f t="shared" ca="1" si="17"/>
        <v/>
      </c>
      <c r="L85" s="1240" t="str">
        <f t="shared" ca="1" si="18"/>
        <v/>
      </c>
      <c r="M85" s="1240" t="str">
        <f t="shared" ca="1" si="19"/>
        <v/>
      </c>
      <c r="N85" s="1240">
        <f ca="1">MAX(0,$J$12+SUM($J$13:J85)-SUM($L$13:L85))</f>
        <v>0</v>
      </c>
      <c r="O85" s="1240">
        <f ca="1">MAX(0,$K$12+SUM($K$13:K85)-SUM($M$13:M85))</f>
        <v>0</v>
      </c>
      <c r="P85" s="1241" t="str">
        <f ca="1">IFERROR(MATCH($O$2,OFFSET(NX!$M$8,P84,0):'NX'!$M$2000,0)+P84,"")</f>
        <v/>
      </c>
      <c r="Q85" s="1242" t="str">
        <f t="shared" ca="1" si="20"/>
        <v/>
      </c>
    </row>
    <row r="86" spans="2:17" ht="31.5" customHeight="1" x14ac:dyDescent="0.25">
      <c r="B86" s="1227"/>
      <c r="C86" s="1228"/>
      <c r="D86" s="1237" t="str">
        <f t="shared" ca="1" si="11"/>
        <v/>
      </c>
      <c r="E86" s="1237" t="str">
        <f t="shared" ca="1" si="12"/>
        <v/>
      </c>
      <c r="F86" s="1238" t="str">
        <f t="shared" ca="1" si="13"/>
        <v/>
      </c>
      <c r="G86" s="1239" t="str">
        <f t="shared" ca="1" si="14"/>
        <v/>
      </c>
      <c r="H86" s="1239" t="str">
        <f t="shared" ca="1" si="15"/>
        <v/>
      </c>
      <c r="I86" s="1240">
        <f t="shared" ca="1" si="21"/>
        <v>0</v>
      </c>
      <c r="J86" s="1240" t="str">
        <f t="shared" ca="1" si="16"/>
        <v/>
      </c>
      <c r="K86" s="1240" t="str">
        <f t="shared" ca="1" si="17"/>
        <v/>
      </c>
      <c r="L86" s="1240" t="str">
        <f t="shared" ca="1" si="18"/>
        <v/>
      </c>
      <c r="M86" s="1240" t="str">
        <f t="shared" ca="1" si="19"/>
        <v/>
      </c>
      <c r="N86" s="1240">
        <f ca="1">MAX(0,$J$12+SUM($J$13:J86)-SUM($L$13:L86))</f>
        <v>0</v>
      </c>
      <c r="O86" s="1240">
        <f ca="1">MAX(0,$K$12+SUM($K$13:K86)-SUM($M$13:M86))</f>
        <v>0</v>
      </c>
      <c r="P86" s="1241" t="str">
        <f ca="1">IFERROR(MATCH($O$2,OFFSET(NX!$M$8,P85,0):'NX'!$M$2000,0)+P85,"")</f>
        <v/>
      </c>
      <c r="Q86" s="1242" t="str">
        <f t="shared" ca="1" si="20"/>
        <v/>
      </c>
    </row>
    <row r="87" spans="2:17" ht="31.5" customHeight="1" x14ac:dyDescent="0.25">
      <c r="B87" s="1227"/>
      <c r="C87" s="1228"/>
      <c r="D87" s="1237" t="str">
        <f t="shared" ca="1" si="11"/>
        <v/>
      </c>
      <c r="E87" s="1237" t="str">
        <f t="shared" ca="1" si="12"/>
        <v/>
      </c>
      <c r="F87" s="1238" t="str">
        <f t="shared" ca="1" si="13"/>
        <v/>
      </c>
      <c r="G87" s="1239" t="str">
        <f t="shared" ca="1" si="14"/>
        <v/>
      </c>
      <c r="H87" s="1239" t="str">
        <f t="shared" ca="1" si="15"/>
        <v/>
      </c>
      <c r="I87" s="1240">
        <f t="shared" ca="1" si="21"/>
        <v>0</v>
      </c>
      <c r="J87" s="1240" t="str">
        <f t="shared" ca="1" si="16"/>
        <v/>
      </c>
      <c r="K87" s="1240" t="str">
        <f t="shared" ca="1" si="17"/>
        <v/>
      </c>
      <c r="L87" s="1240" t="str">
        <f t="shared" ca="1" si="18"/>
        <v/>
      </c>
      <c r="M87" s="1240" t="str">
        <f t="shared" ca="1" si="19"/>
        <v/>
      </c>
      <c r="N87" s="1240">
        <f ca="1">MAX(0,$J$12+SUM($J$13:J87)-SUM($L$13:L87))</f>
        <v>0</v>
      </c>
      <c r="O87" s="1240">
        <f ca="1">MAX(0,$K$12+SUM($K$13:K87)-SUM($M$13:M87))</f>
        <v>0</v>
      </c>
      <c r="P87" s="1241" t="str">
        <f ca="1">IFERROR(MATCH($O$2,OFFSET(NX!$M$8,P86,0):'NX'!$M$2000,0)+P86,"")</f>
        <v/>
      </c>
      <c r="Q87" s="1242" t="str">
        <f t="shared" ca="1" si="20"/>
        <v/>
      </c>
    </row>
    <row r="88" spans="2:17" ht="31.5" customHeight="1" x14ac:dyDescent="0.25">
      <c r="B88" s="1227"/>
      <c r="C88" s="1228"/>
      <c r="D88" s="1237" t="str">
        <f t="shared" ca="1" si="11"/>
        <v/>
      </c>
      <c r="E88" s="1237" t="str">
        <f t="shared" ca="1" si="12"/>
        <v/>
      </c>
      <c r="F88" s="1238" t="str">
        <f t="shared" ca="1" si="13"/>
        <v/>
      </c>
      <c r="G88" s="1239" t="str">
        <f t="shared" ca="1" si="14"/>
        <v/>
      </c>
      <c r="H88" s="1239" t="str">
        <f t="shared" ca="1" si="15"/>
        <v/>
      </c>
      <c r="I88" s="1240">
        <f t="shared" ca="1" si="21"/>
        <v>0</v>
      </c>
      <c r="J88" s="1240" t="str">
        <f t="shared" ca="1" si="16"/>
        <v/>
      </c>
      <c r="K88" s="1240" t="str">
        <f t="shared" ca="1" si="17"/>
        <v/>
      </c>
      <c r="L88" s="1240" t="str">
        <f t="shared" ca="1" si="18"/>
        <v/>
      </c>
      <c r="M88" s="1240" t="str">
        <f t="shared" ca="1" si="19"/>
        <v/>
      </c>
      <c r="N88" s="1240">
        <f ca="1">MAX(0,$J$12+SUM($J$13:J88)-SUM($L$13:L88))</f>
        <v>0</v>
      </c>
      <c r="O88" s="1240">
        <f ca="1">MAX(0,$K$12+SUM($K$13:K88)-SUM($M$13:M88))</f>
        <v>0</v>
      </c>
      <c r="P88" s="1241" t="str">
        <f ca="1">IFERROR(MATCH($O$2,OFFSET(NX!$M$8,P87,0):'NX'!$M$2000,0)+P87,"")</f>
        <v/>
      </c>
      <c r="Q88" s="1242" t="str">
        <f t="shared" ca="1" si="20"/>
        <v/>
      </c>
    </row>
    <row r="89" spans="2:17" ht="31.5" customHeight="1" x14ac:dyDescent="0.25">
      <c r="B89" s="1227"/>
      <c r="C89" s="1228"/>
      <c r="D89" s="1237" t="str">
        <f t="shared" ca="1" si="11"/>
        <v/>
      </c>
      <c r="E89" s="1237" t="str">
        <f t="shared" ca="1" si="12"/>
        <v/>
      </c>
      <c r="F89" s="1238" t="str">
        <f t="shared" ca="1" si="13"/>
        <v/>
      </c>
      <c r="G89" s="1239" t="str">
        <f t="shared" ca="1" si="14"/>
        <v/>
      </c>
      <c r="H89" s="1239" t="str">
        <f t="shared" ca="1" si="15"/>
        <v/>
      </c>
      <c r="I89" s="1240">
        <f t="shared" ca="1" si="21"/>
        <v>0</v>
      </c>
      <c r="J89" s="1240" t="str">
        <f t="shared" ca="1" si="16"/>
        <v/>
      </c>
      <c r="K89" s="1240" t="str">
        <f t="shared" ca="1" si="17"/>
        <v/>
      </c>
      <c r="L89" s="1240" t="str">
        <f t="shared" ca="1" si="18"/>
        <v/>
      </c>
      <c r="M89" s="1240" t="str">
        <f t="shared" ca="1" si="19"/>
        <v/>
      </c>
      <c r="N89" s="1240">
        <f ca="1">MAX(0,$J$12+SUM($J$13:J89)-SUM($L$13:L89))</f>
        <v>0</v>
      </c>
      <c r="O89" s="1240">
        <f ca="1">MAX(0,$K$12+SUM($K$13:K89)-SUM($M$13:M89))</f>
        <v>0</v>
      </c>
      <c r="P89" s="1241" t="str">
        <f ca="1">IFERROR(MATCH($O$2,OFFSET(NX!$M$8,P88,0):'NX'!$M$2000,0)+P88,"")</f>
        <v/>
      </c>
      <c r="Q89" s="1242" t="str">
        <f t="shared" ca="1" si="20"/>
        <v/>
      </c>
    </row>
    <row r="90" spans="2:17" ht="31.5" customHeight="1" x14ac:dyDescent="0.25">
      <c r="B90" s="1227"/>
      <c r="C90" s="1228"/>
      <c r="D90" s="1237" t="str">
        <f t="shared" ca="1" si="11"/>
        <v/>
      </c>
      <c r="E90" s="1237" t="str">
        <f t="shared" ca="1" si="12"/>
        <v/>
      </c>
      <c r="F90" s="1238" t="str">
        <f t="shared" ca="1" si="13"/>
        <v/>
      </c>
      <c r="G90" s="1239" t="str">
        <f t="shared" ca="1" si="14"/>
        <v/>
      </c>
      <c r="H90" s="1239" t="str">
        <f t="shared" ca="1" si="15"/>
        <v/>
      </c>
      <c r="I90" s="1240">
        <f t="shared" ca="1" si="21"/>
        <v>0</v>
      </c>
      <c r="J90" s="1240" t="str">
        <f t="shared" ca="1" si="16"/>
        <v/>
      </c>
      <c r="K90" s="1240" t="str">
        <f t="shared" ca="1" si="17"/>
        <v/>
      </c>
      <c r="L90" s="1240" t="str">
        <f t="shared" ca="1" si="18"/>
        <v/>
      </c>
      <c r="M90" s="1240" t="str">
        <f t="shared" ca="1" si="19"/>
        <v/>
      </c>
      <c r="N90" s="1240">
        <f ca="1">MAX(0,$J$12+SUM($J$13:J90)-SUM($L$13:L90))</f>
        <v>0</v>
      </c>
      <c r="O90" s="1240">
        <f ca="1">MAX(0,$K$12+SUM($K$13:K90)-SUM($M$13:M90))</f>
        <v>0</v>
      </c>
      <c r="P90" s="1241" t="str">
        <f ca="1">IFERROR(MATCH($O$2,OFFSET(NX!$M$8,P89,0):'NX'!$M$2000,0)+P89,"")</f>
        <v/>
      </c>
      <c r="Q90" s="1242" t="str">
        <f t="shared" ca="1" si="20"/>
        <v/>
      </c>
    </row>
    <row r="91" spans="2:17" ht="31.5" customHeight="1" x14ac:dyDescent="0.25">
      <c r="B91" s="1227"/>
      <c r="C91" s="1228"/>
      <c r="D91" s="1237" t="str">
        <f t="shared" ca="1" si="11"/>
        <v/>
      </c>
      <c r="E91" s="1237" t="str">
        <f t="shared" ca="1" si="12"/>
        <v/>
      </c>
      <c r="F91" s="1238" t="str">
        <f t="shared" ca="1" si="13"/>
        <v/>
      </c>
      <c r="G91" s="1239" t="str">
        <f t="shared" ca="1" si="14"/>
        <v/>
      </c>
      <c r="H91" s="1239" t="str">
        <f t="shared" ca="1" si="15"/>
        <v/>
      </c>
      <c r="I91" s="1240">
        <f t="shared" ca="1" si="21"/>
        <v>0</v>
      </c>
      <c r="J91" s="1240" t="str">
        <f t="shared" ca="1" si="16"/>
        <v/>
      </c>
      <c r="K91" s="1240" t="str">
        <f t="shared" ca="1" si="17"/>
        <v/>
      </c>
      <c r="L91" s="1240" t="str">
        <f t="shared" ca="1" si="18"/>
        <v/>
      </c>
      <c r="M91" s="1240" t="str">
        <f t="shared" ca="1" si="19"/>
        <v/>
      </c>
      <c r="N91" s="1240">
        <f ca="1">MAX(0,$J$12+SUM($J$13:J91)-SUM($L$13:L91))</f>
        <v>0</v>
      </c>
      <c r="O91" s="1240">
        <f ca="1">MAX(0,$K$12+SUM($K$13:K91)-SUM($M$13:M91))</f>
        <v>0</v>
      </c>
      <c r="P91" s="1241" t="str">
        <f ca="1">IFERROR(MATCH($O$2,OFFSET(NX!$M$8,P90,0):'NX'!$M$2000,0)+P90,"")</f>
        <v/>
      </c>
      <c r="Q91" s="1242" t="str">
        <f t="shared" ca="1" si="20"/>
        <v/>
      </c>
    </row>
    <row r="92" spans="2:17" ht="31.5" customHeight="1" x14ac:dyDescent="0.25">
      <c r="B92" s="1227"/>
      <c r="C92" s="1228"/>
      <c r="D92" s="1237" t="str">
        <f t="shared" ca="1" si="11"/>
        <v/>
      </c>
      <c r="E92" s="1237" t="str">
        <f t="shared" ca="1" si="12"/>
        <v/>
      </c>
      <c r="F92" s="1238" t="str">
        <f t="shared" ca="1" si="13"/>
        <v/>
      </c>
      <c r="G92" s="1239" t="str">
        <f t="shared" ca="1" si="14"/>
        <v/>
      </c>
      <c r="H92" s="1239" t="str">
        <f t="shared" ca="1" si="15"/>
        <v/>
      </c>
      <c r="I92" s="1240">
        <f t="shared" ca="1" si="21"/>
        <v>0</v>
      </c>
      <c r="J92" s="1240" t="str">
        <f t="shared" ca="1" si="16"/>
        <v/>
      </c>
      <c r="K92" s="1240" t="str">
        <f t="shared" ca="1" si="17"/>
        <v/>
      </c>
      <c r="L92" s="1240" t="str">
        <f t="shared" ca="1" si="18"/>
        <v/>
      </c>
      <c r="M92" s="1240" t="str">
        <f t="shared" ca="1" si="19"/>
        <v/>
      </c>
      <c r="N92" s="1240">
        <f ca="1">MAX(0,$J$12+SUM($J$13:J92)-SUM($L$13:L92))</f>
        <v>0</v>
      </c>
      <c r="O92" s="1240">
        <f ca="1">MAX(0,$K$12+SUM($K$13:K92)-SUM($M$13:M92))</f>
        <v>0</v>
      </c>
      <c r="P92" s="1241" t="str">
        <f ca="1">IFERROR(MATCH($O$2,OFFSET(NX!$M$8,P91,0):'NX'!$M$2000,0)+P91,"")</f>
        <v/>
      </c>
      <c r="Q92" s="1242" t="str">
        <f t="shared" ca="1" si="20"/>
        <v/>
      </c>
    </row>
    <row r="93" spans="2:17" ht="31.5" customHeight="1" x14ac:dyDescent="0.25">
      <c r="B93" s="1227"/>
      <c r="C93" s="1228"/>
      <c r="D93" s="1237" t="str">
        <f t="shared" ca="1" si="11"/>
        <v/>
      </c>
      <c r="E93" s="1237" t="str">
        <f t="shared" ca="1" si="12"/>
        <v/>
      </c>
      <c r="F93" s="1238" t="str">
        <f t="shared" ca="1" si="13"/>
        <v/>
      </c>
      <c r="G93" s="1239" t="str">
        <f t="shared" ca="1" si="14"/>
        <v/>
      </c>
      <c r="H93" s="1239" t="str">
        <f t="shared" ca="1" si="15"/>
        <v/>
      </c>
      <c r="I93" s="1240">
        <f t="shared" ca="1" si="21"/>
        <v>0</v>
      </c>
      <c r="J93" s="1240" t="str">
        <f t="shared" ca="1" si="16"/>
        <v/>
      </c>
      <c r="K93" s="1240" t="str">
        <f t="shared" ca="1" si="17"/>
        <v/>
      </c>
      <c r="L93" s="1240" t="str">
        <f t="shared" ca="1" si="18"/>
        <v/>
      </c>
      <c r="M93" s="1240" t="str">
        <f t="shared" ca="1" si="19"/>
        <v/>
      </c>
      <c r="N93" s="1240">
        <f ca="1">MAX(0,$J$12+SUM($J$13:J93)-SUM($L$13:L93))</f>
        <v>0</v>
      </c>
      <c r="O93" s="1240">
        <f ca="1">MAX(0,$K$12+SUM($K$13:K93)-SUM($M$13:M93))</f>
        <v>0</v>
      </c>
      <c r="P93" s="1241" t="str">
        <f ca="1">IFERROR(MATCH($O$2,OFFSET(NX!$M$8,P92,0):'NX'!$M$2000,0)+P92,"")</f>
        <v/>
      </c>
      <c r="Q93" s="1242" t="str">
        <f t="shared" ca="1" si="20"/>
        <v/>
      </c>
    </row>
    <row r="94" spans="2:17" ht="31.5" customHeight="1" x14ac:dyDescent="0.25">
      <c r="B94" s="1227"/>
      <c r="C94" s="1228"/>
      <c r="D94" s="1237" t="str">
        <f t="shared" ca="1" si="11"/>
        <v/>
      </c>
      <c r="E94" s="1237" t="str">
        <f t="shared" ca="1" si="12"/>
        <v/>
      </c>
      <c r="F94" s="1238" t="str">
        <f t="shared" ca="1" si="13"/>
        <v/>
      </c>
      <c r="G94" s="1239" t="str">
        <f t="shared" ca="1" si="14"/>
        <v/>
      </c>
      <c r="H94" s="1239" t="str">
        <f t="shared" ca="1" si="15"/>
        <v/>
      </c>
      <c r="I94" s="1240">
        <f t="shared" ca="1" si="21"/>
        <v>0</v>
      </c>
      <c r="J94" s="1240" t="str">
        <f t="shared" ca="1" si="16"/>
        <v/>
      </c>
      <c r="K94" s="1240" t="str">
        <f t="shared" ca="1" si="17"/>
        <v/>
      </c>
      <c r="L94" s="1240" t="str">
        <f t="shared" ca="1" si="18"/>
        <v/>
      </c>
      <c r="M94" s="1240" t="str">
        <f t="shared" ca="1" si="19"/>
        <v/>
      </c>
      <c r="N94" s="1240">
        <f ca="1">MAX(0,$J$12+SUM($J$13:J94)-SUM($L$13:L94))</f>
        <v>0</v>
      </c>
      <c r="O94" s="1240">
        <f ca="1">MAX(0,$K$12+SUM($K$13:K94)-SUM($M$13:M94))</f>
        <v>0</v>
      </c>
      <c r="P94" s="1241" t="str">
        <f ca="1">IFERROR(MATCH($O$2,OFFSET(NX!$M$8,P93,0):'NX'!$M$2000,0)+P93,"")</f>
        <v/>
      </c>
      <c r="Q94" s="1242" t="str">
        <f t="shared" ca="1" si="20"/>
        <v/>
      </c>
    </row>
    <row r="95" spans="2:17" ht="31.5" customHeight="1" x14ac:dyDescent="0.25">
      <c r="B95" s="1227"/>
      <c r="C95" s="1228"/>
      <c r="D95" s="1237" t="str">
        <f t="shared" ca="1" si="11"/>
        <v/>
      </c>
      <c r="E95" s="1237" t="str">
        <f t="shared" ca="1" si="12"/>
        <v/>
      </c>
      <c r="F95" s="1238" t="str">
        <f t="shared" ca="1" si="13"/>
        <v/>
      </c>
      <c r="G95" s="1239" t="str">
        <f t="shared" ca="1" si="14"/>
        <v/>
      </c>
      <c r="H95" s="1239" t="str">
        <f t="shared" ca="1" si="15"/>
        <v/>
      </c>
      <c r="I95" s="1240">
        <f t="shared" ca="1" si="21"/>
        <v>0</v>
      </c>
      <c r="J95" s="1240" t="str">
        <f t="shared" ca="1" si="16"/>
        <v/>
      </c>
      <c r="K95" s="1240" t="str">
        <f t="shared" ca="1" si="17"/>
        <v/>
      </c>
      <c r="L95" s="1240" t="str">
        <f t="shared" ca="1" si="18"/>
        <v/>
      </c>
      <c r="M95" s="1240" t="str">
        <f t="shared" ca="1" si="19"/>
        <v/>
      </c>
      <c r="N95" s="1240">
        <f ca="1">MAX(0,$J$12+SUM($J$13:J95)-SUM($L$13:L95))</f>
        <v>0</v>
      </c>
      <c r="O95" s="1240">
        <f ca="1">MAX(0,$K$12+SUM($K$13:K95)-SUM($M$13:M95))</f>
        <v>0</v>
      </c>
      <c r="P95" s="1241" t="str">
        <f ca="1">IFERROR(MATCH($O$2,OFFSET(NX!$M$8,P94,0):'NX'!$M$2000,0)+P94,"")</f>
        <v/>
      </c>
      <c r="Q95" s="1242" t="str">
        <f t="shared" ca="1" si="20"/>
        <v/>
      </c>
    </row>
    <row r="96" spans="2:17" ht="31.5" customHeight="1" x14ac:dyDescent="0.25">
      <c r="B96" s="1227"/>
      <c r="C96" s="1228"/>
      <c r="D96" s="1237" t="str">
        <f t="shared" ca="1" si="11"/>
        <v/>
      </c>
      <c r="E96" s="1237" t="str">
        <f t="shared" ca="1" si="12"/>
        <v/>
      </c>
      <c r="F96" s="1238" t="str">
        <f t="shared" ca="1" si="13"/>
        <v/>
      </c>
      <c r="G96" s="1239" t="str">
        <f t="shared" ca="1" si="14"/>
        <v/>
      </c>
      <c r="H96" s="1239" t="str">
        <f t="shared" ca="1" si="15"/>
        <v/>
      </c>
      <c r="I96" s="1240">
        <f t="shared" ca="1" si="21"/>
        <v>0</v>
      </c>
      <c r="J96" s="1240" t="str">
        <f t="shared" ca="1" si="16"/>
        <v/>
      </c>
      <c r="K96" s="1240" t="str">
        <f t="shared" ca="1" si="17"/>
        <v/>
      </c>
      <c r="L96" s="1240" t="str">
        <f t="shared" ca="1" si="18"/>
        <v/>
      </c>
      <c r="M96" s="1240" t="str">
        <f t="shared" ca="1" si="19"/>
        <v/>
      </c>
      <c r="N96" s="1240">
        <f ca="1">MAX(0,$J$12+SUM($J$13:J96)-SUM($L$13:L96))</f>
        <v>0</v>
      </c>
      <c r="O96" s="1240">
        <f ca="1">MAX(0,$K$12+SUM($K$13:K96)-SUM($M$13:M96))</f>
        <v>0</v>
      </c>
      <c r="P96" s="1241" t="str">
        <f ca="1">IFERROR(MATCH($O$2,OFFSET(NX!$M$8,P95,0):'NX'!$M$2000,0)+P95,"")</f>
        <v/>
      </c>
      <c r="Q96" s="1242" t="str">
        <f t="shared" ca="1" si="20"/>
        <v/>
      </c>
    </row>
    <row r="97" spans="2:17" ht="31.5" customHeight="1" x14ac:dyDescent="0.25">
      <c r="B97" s="1227"/>
      <c r="C97" s="1228"/>
      <c r="D97" s="1237" t="str">
        <f t="shared" ca="1" si="11"/>
        <v/>
      </c>
      <c r="E97" s="1237" t="str">
        <f t="shared" ca="1" si="12"/>
        <v/>
      </c>
      <c r="F97" s="1238" t="str">
        <f t="shared" ca="1" si="13"/>
        <v/>
      </c>
      <c r="G97" s="1239" t="str">
        <f t="shared" ca="1" si="14"/>
        <v/>
      </c>
      <c r="H97" s="1239" t="str">
        <f t="shared" ca="1" si="15"/>
        <v/>
      </c>
      <c r="I97" s="1240">
        <f t="shared" ca="1" si="21"/>
        <v>0</v>
      </c>
      <c r="J97" s="1240" t="str">
        <f t="shared" ca="1" si="16"/>
        <v/>
      </c>
      <c r="K97" s="1240" t="str">
        <f t="shared" ca="1" si="17"/>
        <v/>
      </c>
      <c r="L97" s="1240" t="str">
        <f t="shared" ca="1" si="18"/>
        <v/>
      </c>
      <c r="M97" s="1240" t="str">
        <f t="shared" ca="1" si="19"/>
        <v/>
      </c>
      <c r="N97" s="1240">
        <f ca="1">MAX(0,$J$12+SUM($J$13:J97)-SUM($L$13:L97))</f>
        <v>0</v>
      </c>
      <c r="O97" s="1240">
        <f ca="1">MAX(0,$K$12+SUM($K$13:K97)-SUM($M$13:M97))</f>
        <v>0</v>
      </c>
      <c r="P97" s="1241" t="str">
        <f ca="1">IFERROR(MATCH($O$2,OFFSET(NX!$M$8,P96,0):'NX'!$M$2000,0)+P96,"")</f>
        <v/>
      </c>
      <c r="Q97" s="1242" t="str">
        <f t="shared" ca="1" si="20"/>
        <v/>
      </c>
    </row>
    <row r="98" spans="2:17" ht="31.5" customHeight="1" x14ac:dyDescent="0.25">
      <c r="B98" s="1227"/>
      <c r="C98" s="1228"/>
      <c r="D98" s="1237" t="str">
        <f t="shared" ca="1" si="11"/>
        <v/>
      </c>
      <c r="E98" s="1237" t="str">
        <f t="shared" ca="1" si="12"/>
        <v/>
      </c>
      <c r="F98" s="1238" t="str">
        <f t="shared" ca="1" si="13"/>
        <v/>
      </c>
      <c r="G98" s="1239" t="str">
        <f t="shared" ca="1" si="14"/>
        <v/>
      </c>
      <c r="H98" s="1239" t="str">
        <f t="shared" ca="1" si="15"/>
        <v/>
      </c>
      <c r="I98" s="1240">
        <f t="shared" ca="1" si="21"/>
        <v>0</v>
      </c>
      <c r="J98" s="1240" t="str">
        <f t="shared" ca="1" si="16"/>
        <v/>
      </c>
      <c r="K98" s="1240" t="str">
        <f t="shared" ca="1" si="17"/>
        <v/>
      </c>
      <c r="L98" s="1240" t="str">
        <f t="shared" ca="1" si="18"/>
        <v/>
      </c>
      <c r="M98" s="1240" t="str">
        <f t="shared" ca="1" si="19"/>
        <v/>
      </c>
      <c r="N98" s="1240">
        <f ca="1">MAX(0,$J$12+SUM($J$13:J98)-SUM($L$13:L98))</f>
        <v>0</v>
      </c>
      <c r="O98" s="1240">
        <f ca="1">MAX(0,$K$12+SUM($K$13:K98)-SUM($M$13:M98))</f>
        <v>0</v>
      </c>
      <c r="P98" s="1241" t="str">
        <f ca="1">IFERROR(MATCH($O$2,OFFSET(NX!$M$8,P97,0):'NX'!$M$2000,0)+P97,"")</f>
        <v/>
      </c>
      <c r="Q98" s="1242" t="str">
        <f t="shared" ca="1" si="20"/>
        <v/>
      </c>
    </row>
    <row r="99" spans="2:17" ht="31.5" customHeight="1" x14ac:dyDescent="0.25">
      <c r="B99" s="1227"/>
      <c r="C99" s="1228"/>
      <c r="D99" s="1237" t="str">
        <f t="shared" ca="1" si="11"/>
        <v/>
      </c>
      <c r="E99" s="1237" t="str">
        <f t="shared" ca="1" si="12"/>
        <v/>
      </c>
      <c r="F99" s="1238" t="str">
        <f t="shared" ca="1" si="13"/>
        <v/>
      </c>
      <c r="G99" s="1239" t="str">
        <f t="shared" ca="1" si="14"/>
        <v/>
      </c>
      <c r="H99" s="1239" t="str">
        <f t="shared" ca="1" si="15"/>
        <v/>
      </c>
      <c r="I99" s="1240">
        <f t="shared" ca="1" si="21"/>
        <v>0</v>
      </c>
      <c r="J99" s="1240" t="str">
        <f t="shared" ca="1" si="16"/>
        <v/>
      </c>
      <c r="K99" s="1240" t="str">
        <f t="shared" ca="1" si="17"/>
        <v/>
      </c>
      <c r="L99" s="1240" t="str">
        <f t="shared" ca="1" si="18"/>
        <v/>
      </c>
      <c r="M99" s="1240" t="str">
        <f t="shared" ca="1" si="19"/>
        <v/>
      </c>
      <c r="N99" s="1240">
        <f ca="1">MAX(0,$J$12+SUM($J$13:J99)-SUM($L$13:L99))</f>
        <v>0</v>
      </c>
      <c r="O99" s="1240">
        <f ca="1">MAX(0,$K$12+SUM($K$13:K99)-SUM($M$13:M99))</f>
        <v>0</v>
      </c>
      <c r="P99" s="1241" t="str">
        <f ca="1">IFERROR(MATCH($O$2,OFFSET(NX!$M$8,P98,0):'NX'!$M$2000,0)+P98,"")</f>
        <v/>
      </c>
      <c r="Q99" s="1242" t="str">
        <f t="shared" ca="1" si="20"/>
        <v/>
      </c>
    </row>
    <row r="100" spans="2:17" ht="31.5" customHeight="1" x14ac:dyDescent="0.25">
      <c r="B100" s="1227"/>
      <c r="C100" s="1228"/>
      <c r="D100" s="1237" t="str">
        <f t="shared" ca="1" si="11"/>
        <v/>
      </c>
      <c r="E100" s="1237" t="str">
        <f t="shared" ca="1" si="12"/>
        <v/>
      </c>
      <c r="F100" s="1238" t="str">
        <f t="shared" ca="1" si="13"/>
        <v/>
      </c>
      <c r="G100" s="1239" t="str">
        <f t="shared" ca="1" si="14"/>
        <v/>
      </c>
      <c r="H100" s="1239" t="str">
        <f t="shared" ca="1" si="15"/>
        <v/>
      </c>
      <c r="I100" s="1240">
        <f t="shared" ca="1" si="21"/>
        <v>0</v>
      </c>
      <c r="J100" s="1240" t="str">
        <f t="shared" ca="1" si="16"/>
        <v/>
      </c>
      <c r="K100" s="1240" t="str">
        <f t="shared" ca="1" si="17"/>
        <v/>
      </c>
      <c r="L100" s="1240" t="str">
        <f t="shared" ca="1" si="18"/>
        <v/>
      </c>
      <c r="M100" s="1240" t="str">
        <f t="shared" ca="1" si="19"/>
        <v/>
      </c>
      <c r="N100" s="1240">
        <f ca="1">MAX(0,$J$12+SUM($J$13:J100)-SUM($L$13:L100))</f>
        <v>0</v>
      </c>
      <c r="O100" s="1240">
        <f ca="1">MAX(0,$K$12+SUM($K$13:K100)-SUM($M$13:M100))</f>
        <v>0</v>
      </c>
      <c r="P100" s="1241" t="str">
        <f ca="1">IFERROR(MATCH($O$2,OFFSET(NX!$M$8,P99,0):'NX'!$M$2000,0)+P99,"")</f>
        <v/>
      </c>
      <c r="Q100" s="1242" t="str">
        <f t="shared" ca="1" si="20"/>
        <v/>
      </c>
    </row>
    <row r="101" spans="2:17" ht="31.5" customHeight="1" x14ac:dyDescent="0.25">
      <c r="B101" s="1227"/>
      <c r="C101" s="1228"/>
      <c r="D101" s="1237" t="str">
        <f t="shared" ca="1" si="11"/>
        <v/>
      </c>
      <c r="E101" s="1237" t="str">
        <f t="shared" ca="1" si="12"/>
        <v/>
      </c>
      <c r="F101" s="1238" t="str">
        <f t="shared" ca="1" si="13"/>
        <v/>
      </c>
      <c r="G101" s="1239" t="str">
        <f t="shared" ca="1" si="14"/>
        <v/>
      </c>
      <c r="H101" s="1239" t="str">
        <f t="shared" ca="1" si="15"/>
        <v/>
      </c>
      <c r="I101" s="1240">
        <f t="shared" ca="1" si="21"/>
        <v>0</v>
      </c>
      <c r="J101" s="1240" t="str">
        <f t="shared" ca="1" si="16"/>
        <v/>
      </c>
      <c r="K101" s="1240" t="str">
        <f t="shared" ca="1" si="17"/>
        <v/>
      </c>
      <c r="L101" s="1240" t="str">
        <f t="shared" ca="1" si="18"/>
        <v/>
      </c>
      <c r="M101" s="1240" t="str">
        <f t="shared" ca="1" si="19"/>
        <v/>
      </c>
      <c r="N101" s="1240">
        <f ca="1">MAX(0,$J$12+SUM($J$13:J101)-SUM($L$13:L101))</f>
        <v>0</v>
      </c>
      <c r="O101" s="1240">
        <f ca="1">MAX(0,$K$12+SUM($K$13:K101)-SUM($M$13:M101))</f>
        <v>0</v>
      </c>
      <c r="P101" s="1241" t="str">
        <f ca="1">IFERROR(MATCH($O$2,OFFSET(NX!$M$8,P100,0):'NX'!$M$2000,0)+P100,"")</f>
        <v/>
      </c>
      <c r="Q101" s="1242" t="str">
        <f t="shared" ca="1" si="20"/>
        <v/>
      </c>
    </row>
    <row r="102" spans="2:17" ht="31.5" customHeight="1" x14ac:dyDescent="0.25">
      <c r="B102" s="1227"/>
      <c r="C102" s="1228"/>
      <c r="D102" s="1237" t="str">
        <f t="shared" ca="1" si="11"/>
        <v/>
      </c>
      <c r="E102" s="1237" t="str">
        <f t="shared" ca="1" si="12"/>
        <v/>
      </c>
      <c r="F102" s="1238" t="str">
        <f t="shared" ca="1" si="13"/>
        <v/>
      </c>
      <c r="G102" s="1239" t="str">
        <f t="shared" ca="1" si="14"/>
        <v/>
      </c>
      <c r="H102" s="1239" t="str">
        <f t="shared" ca="1" si="15"/>
        <v/>
      </c>
      <c r="I102" s="1240">
        <f t="shared" ca="1" si="21"/>
        <v>0</v>
      </c>
      <c r="J102" s="1240" t="str">
        <f t="shared" ca="1" si="16"/>
        <v/>
      </c>
      <c r="K102" s="1240" t="str">
        <f t="shared" ca="1" si="17"/>
        <v/>
      </c>
      <c r="L102" s="1240" t="str">
        <f t="shared" ca="1" si="18"/>
        <v/>
      </c>
      <c r="M102" s="1240" t="str">
        <f t="shared" ca="1" si="19"/>
        <v/>
      </c>
      <c r="N102" s="1240">
        <f ca="1">MAX(0,$J$12+SUM($J$13:J102)-SUM($L$13:L102))</f>
        <v>0</v>
      </c>
      <c r="O102" s="1240">
        <f ca="1">MAX(0,$K$12+SUM($K$13:K102)-SUM($M$13:M102))</f>
        <v>0</v>
      </c>
      <c r="P102" s="1241" t="str">
        <f ca="1">IFERROR(MATCH($O$2,OFFSET(NX!$M$8,P101,0):'NX'!$M$2000,0)+P101,"")</f>
        <v/>
      </c>
      <c r="Q102" s="1242" t="str">
        <f t="shared" ca="1" si="20"/>
        <v/>
      </c>
    </row>
    <row r="103" spans="2:17" ht="31.5" customHeight="1" x14ac:dyDescent="0.25">
      <c r="B103" s="1227"/>
      <c r="C103" s="1228"/>
      <c r="D103" s="1237" t="str">
        <f t="shared" ca="1" si="11"/>
        <v/>
      </c>
      <c r="E103" s="1237" t="str">
        <f t="shared" ca="1" si="12"/>
        <v/>
      </c>
      <c r="F103" s="1238" t="str">
        <f t="shared" ca="1" si="13"/>
        <v/>
      </c>
      <c r="G103" s="1239" t="str">
        <f t="shared" ca="1" si="14"/>
        <v/>
      </c>
      <c r="H103" s="1239" t="str">
        <f t="shared" ca="1" si="15"/>
        <v/>
      </c>
      <c r="I103" s="1240">
        <f t="shared" ca="1" si="21"/>
        <v>0</v>
      </c>
      <c r="J103" s="1240" t="str">
        <f t="shared" ca="1" si="16"/>
        <v/>
      </c>
      <c r="K103" s="1240" t="str">
        <f t="shared" ca="1" si="17"/>
        <v/>
      </c>
      <c r="L103" s="1240" t="str">
        <f t="shared" ca="1" si="18"/>
        <v/>
      </c>
      <c r="M103" s="1240" t="str">
        <f t="shared" ca="1" si="19"/>
        <v/>
      </c>
      <c r="N103" s="1240">
        <f ca="1">MAX(0,$J$12+SUM($J$13:J103)-SUM($L$13:L103))</f>
        <v>0</v>
      </c>
      <c r="O103" s="1240">
        <f ca="1">MAX(0,$K$12+SUM($K$13:K103)-SUM($M$13:M103))</f>
        <v>0</v>
      </c>
      <c r="P103" s="1241" t="str">
        <f ca="1">IFERROR(MATCH($O$2,OFFSET(NX!$M$8,P102,0):'NX'!$M$2000,0)+P102,"")</f>
        <v/>
      </c>
      <c r="Q103" s="1242" t="str">
        <f t="shared" ca="1" si="20"/>
        <v/>
      </c>
    </row>
    <row r="104" spans="2:17" ht="31.5" customHeight="1" x14ac:dyDescent="0.25">
      <c r="B104" s="1227"/>
      <c r="C104" s="1228"/>
      <c r="D104" s="1237" t="str">
        <f t="shared" ca="1" si="11"/>
        <v/>
      </c>
      <c r="E104" s="1237" t="str">
        <f t="shared" ca="1" si="12"/>
        <v/>
      </c>
      <c r="F104" s="1238" t="str">
        <f t="shared" ca="1" si="13"/>
        <v/>
      </c>
      <c r="G104" s="1239" t="str">
        <f t="shared" ca="1" si="14"/>
        <v/>
      </c>
      <c r="H104" s="1239" t="str">
        <f t="shared" ca="1" si="15"/>
        <v/>
      </c>
      <c r="I104" s="1240">
        <f t="shared" ca="1" si="21"/>
        <v>0</v>
      </c>
      <c r="J104" s="1240" t="str">
        <f t="shared" ca="1" si="16"/>
        <v/>
      </c>
      <c r="K104" s="1240" t="str">
        <f t="shared" ca="1" si="17"/>
        <v/>
      </c>
      <c r="L104" s="1240" t="str">
        <f t="shared" ca="1" si="18"/>
        <v/>
      </c>
      <c r="M104" s="1240" t="str">
        <f t="shared" ca="1" si="19"/>
        <v/>
      </c>
      <c r="N104" s="1240">
        <f ca="1">MAX(0,$J$12+SUM($J$13:J104)-SUM($L$13:L104))</f>
        <v>0</v>
      </c>
      <c r="O104" s="1240">
        <f ca="1">MAX(0,$K$12+SUM($K$13:K104)-SUM($M$13:M104))</f>
        <v>0</v>
      </c>
      <c r="P104" s="1241" t="str">
        <f ca="1">IFERROR(MATCH($O$2,OFFSET(NX!$M$8,P103,0):'NX'!$M$2000,0)+P103,"")</f>
        <v/>
      </c>
      <c r="Q104" s="1242" t="str">
        <f t="shared" ca="1" si="20"/>
        <v/>
      </c>
    </row>
    <row r="105" spans="2:17" ht="31.5" customHeight="1" x14ac:dyDescent="0.25">
      <c r="B105" s="1227"/>
      <c r="C105" s="1228"/>
      <c r="D105" s="1237" t="str">
        <f t="shared" ca="1" si="11"/>
        <v/>
      </c>
      <c r="E105" s="1237" t="str">
        <f t="shared" ca="1" si="12"/>
        <v/>
      </c>
      <c r="F105" s="1238" t="str">
        <f t="shared" ca="1" si="13"/>
        <v/>
      </c>
      <c r="G105" s="1239" t="str">
        <f t="shared" ca="1" si="14"/>
        <v/>
      </c>
      <c r="H105" s="1239" t="str">
        <f t="shared" ca="1" si="15"/>
        <v/>
      </c>
      <c r="I105" s="1240">
        <f t="shared" ca="1" si="21"/>
        <v>0</v>
      </c>
      <c r="J105" s="1240" t="str">
        <f t="shared" ca="1" si="16"/>
        <v/>
      </c>
      <c r="K105" s="1240" t="str">
        <f t="shared" ca="1" si="17"/>
        <v/>
      </c>
      <c r="L105" s="1240" t="str">
        <f t="shared" ca="1" si="18"/>
        <v/>
      </c>
      <c r="M105" s="1240" t="str">
        <f t="shared" ca="1" si="19"/>
        <v/>
      </c>
      <c r="N105" s="1240">
        <f ca="1">MAX(0,$J$12+SUM($J$13:J105)-SUM($L$13:L105))</f>
        <v>0</v>
      </c>
      <c r="O105" s="1240">
        <f ca="1">MAX(0,$K$12+SUM($K$13:K105)-SUM($M$13:M105))</f>
        <v>0</v>
      </c>
      <c r="P105" s="1241" t="str">
        <f ca="1">IFERROR(MATCH($O$2,OFFSET(NX!$M$8,P104,0):'NX'!$M$2000,0)+P104,"")</f>
        <v/>
      </c>
      <c r="Q105" s="1242" t="str">
        <f t="shared" ca="1" si="20"/>
        <v/>
      </c>
    </row>
    <row r="106" spans="2:17" ht="31.5" customHeight="1" x14ac:dyDescent="0.25">
      <c r="B106" s="1227"/>
      <c r="C106" s="1228"/>
      <c r="D106" s="1237" t="str">
        <f t="shared" ca="1" si="11"/>
        <v/>
      </c>
      <c r="E106" s="1237" t="str">
        <f t="shared" ca="1" si="12"/>
        <v/>
      </c>
      <c r="F106" s="1238" t="str">
        <f t="shared" ca="1" si="13"/>
        <v/>
      </c>
      <c r="G106" s="1239" t="str">
        <f t="shared" ca="1" si="14"/>
        <v/>
      </c>
      <c r="H106" s="1239" t="str">
        <f t="shared" ca="1" si="15"/>
        <v/>
      </c>
      <c r="I106" s="1240">
        <f t="shared" ca="1" si="21"/>
        <v>0</v>
      </c>
      <c r="J106" s="1240" t="str">
        <f t="shared" ca="1" si="16"/>
        <v/>
      </c>
      <c r="K106" s="1240" t="str">
        <f t="shared" ca="1" si="17"/>
        <v/>
      </c>
      <c r="L106" s="1240" t="str">
        <f t="shared" ca="1" si="18"/>
        <v/>
      </c>
      <c r="M106" s="1240" t="str">
        <f t="shared" ca="1" si="19"/>
        <v/>
      </c>
      <c r="N106" s="1240">
        <f ca="1">MAX(0,$J$12+SUM($J$13:J106)-SUM($L$13:L106))</f>
        <v>0</v>
      </c>
      <c r="O106" s="1240">
        <f ca="1">MAX(0,$K$12+SUM($K$13:K106)-SUM($M$13:M106))</f>
        <v>0</v>
      </c>
      <c r="P106" s="1241" t="str">
        <f ca="1">IFERROR(MATCH($O$2,OFFSET(NX!$M$8,P105,0):'NX'!$M$2000,0)+P105,"")</f>
        <v/>
      </c>
      <c r="Q106" s="1242" t="str">
        <f t="shared" ca="1" si="20"/>
        <v/>
      </c>
    </row>
    <row r="107" spans="2:17" ht="31.5" customHeight="1" x14ac:dyDescent="0.25">
      <c r="B107" s="1227"/>
      <c r="C107" s="1228"/>
      <c r="D107" s="1237" t="str">
        <f t="shared" ca="1" si="11"/>
        <v/>
      </c>
      <c r="E107" s="1237" t="str">
        <f t="shared" ca="1" si="12"/>
        <v/>
      </c>
      <c r="F107" s="1238" t="str">
        <f t="shared" ca="1" si="13"/>
        <v/>
      </c>
      <c r="G107" s="1239" t="str">
        <f t="shared" ca="1" si="14"/>
        <v/>
      </c>
      <c r="H107" s="1239" t="str">
        <f t="shared" ca="1" si="15"/>
        <v/>
      </c>
      <c r="I107" s="1240">
        <f t="shared" ca="1" si="21"/>
        <v>0</v>
      </c>
      <c r="J107" s="1240" t="str">
        <f t="shared" ca="1" si="16"/>
        <v/>
      </c>
      <c r="K107" s="1240" t="str">
        <f t="shared" ca="1" si="17"/>
        <v/>
      </c>
      <c r="L107" s="1240" t="str">
        <f t="shared" ca="1" si="18"/>
        <v/>
      </c>
      <c r="M107" s="1240" t="str">
        <f t="shared" ca="1" si="19"/>
        <v/>
      </c>
      <c r="N107" s="1240">
        <f ca="1">MAX(0,$J$12+SUM($J$13:J107)-SUM($L$13:L107))</f>
        <v>0</v>
      </c>
      <c r="O107" s="1240">
        <f ca="1">MAX(0,$K$12+SUM($K$13:K107)-SUM($M$13:M107))</f>
        <v>0</v>
      </c>
      <c r="P107" s="1241" t="str">
        <f ca="1">IFERROR(MATCH($O$2,OFFSET(NX!$M$8,P106,0):'NX'!$M$2000,0)+P106,"")</f>
        <v/>
      </c>
      <c r="Q107" s="1242" t="str">
        <f t="shared" ca="1" si="20"/>
        <v/>
      </c>
    </row>
    <row r="108" spans="2:17" ht="31.5" customHeight="1" x14ac:dyDescent="0.25">
      <c r="B108" s="1227"/>
      <c r="C108" s="1228"/>
      <c r="D108" s="1237" t="str">
        <f t="shared" ca="1" si="11"/>
        <v/>
      </c>
      <c r="E108" s="1237" t="str">
        <f t="shared" ca="1" si="12"/>
        <v/>
      </c>
      <c r="F108" s="1238" t="str">
        <f t="shared" ca="1" si="13"/>
        <v/>
      </c>
      <c r="G108" s="1239" t="str">
        <f t="shared" ca="1" si="14"/>
        <v/>
      </c>
      <c r="H108" s="1239" t="str">
        <f t="shared" ca="1" si="15"/>
        <v/>
      </c>
      <c r="I108" s="1240">
        <f t="shared" ca="1" si="21"/>
        <v>0</v>
      </c>
      <c r="J108" s="1240" t="str">
        <f t="shared" ca="1" si="16"/>
        <v/>
      </c>
      <c r="K108" s="1240" t="str">
        <f t="shared" ca="1" si="17"/>
        <v/>
      </c>
      <c r="L108" s="1240" t="str">
        <f t="shared" ca="1" si="18"/>
        <v/>
      </c>
      <c r="M108" s="1240" t="str">
        <f t="shared" ca="1" si="19"/>
        <v/>
      </c>
      <c r="N108" s="1240">
        <f ca="1">MAX(0,$J$12+SUM($J$13:J108)-SUM($L$13:L108))</f>
        <v>0</v>
      </c>
      <c r="O108" s="1240">
        <f ca="1">MAX(0,$K$12+SUM($K$13:K108)-SUM($M$13:M108))</f>
        <v>0</v>
      </c>
      <c r="P108" s="1241" t="str">
        <f ca="1">IFERROR(MATCH($O$2,OFFSET(NX!$M$8,P107,0):'NX'!$M$2000,0)+P107,"")</f>
        <v/>
      </c>
      <c r="Q108" s="1242" t="str">
        <f t="shared" ca="1" si="20"/>
        <v/>
      </c>
    </row>
    <row r="109" spans="2:17" ht="31.5" customHeight="1" x14ac:dyDescent="0.25">
      <c r="B109" s="1227"/>
      <c r="C109" s="1228"/>
      <c r="D109" s="1237" t="str">
        <f t="shared" ca="1" si="11"/>
        <v/>
      </c>
      <c r="E109" s="1237" t="str">
        <f t="shared" ca="1" si="12"/>
        <v/>
      </c>
      <c r="F109" s="1238" t="str">
        <f t="shared" ca="1" si="13"/>
        <v/>
      </c>
      <c r="G109" s="1239" t="str">
        <f t="shared" ca="1" si="14"/>
        <v/>
      </c>
      <c r="H109" s="1239" t="str">
        <f t="shared" ca="1" si="15"/>
        <v/>
      </c>
      <c r="I109" s="1240">
        <f t="shared" ca="1" si="21"/>
        <v>0</v>
      </c>
      <c r="J109" s="1240" t="str">
        <f t="shared" ca="1" si="16"/>
        <v/>
      </c>
      <c r="K109" s="1240" t="str">
        <f t="shared" ca="1" si="17"/>
        <v/>
      </c>
      <c r="L109" s="1240" t="str">
        <f t="shared" ca="1" si="18"/>
        <v/>
      </c>
      <c r="M109" s="1240" t="str">
        <f t="shared" ca="1" si="19"/>
        <v/>
      </c>
      <c r="N109" s="1240">
        <f ca="1">MAX(0,$J$12+SUM($J$13:J109)-SUM($L$13:L109))</f>
        <v>0</v>
      </c>
      <c r="O109" s="1240">
        <f ca="1">MAX(0,$K$12+SUM($K$13:K109)-SUM($M$13:M109))</f>
        <v>0</v>
      </c>
      <c r="P109" s="1241" t="str">
        <f ca="1">IFERROR(MATCH($O$2,OFFSET(NX!$M$8,P108,0):'NX'!$M$2000,0)+P108,"")</f>
        <v/>
      </c>
      <c r="Q109" s="1242" t="str">
        <f t="shared" ca="1" si="20"/>
        <v/>
      </c>
    </row>
    <row r="110" spans="2:17" ht="31.5" customHeight="1" x14ac:dyDescent="0.25">
      <c r="B110" s="1227"/>
      <c r="C110" s="1228"/>
      <c r="D110" s="1237" t="str">
        <f t="shared" ca="1" si="11"/>
        <v/>
      </c>
      <c r="E110" s="1237" t="str">
        <f t="shared" ca="1" si="12"/>
        <v/>
      </c>
      <c r="F110" s="1238" t="str">
        <f t="shared" ca="1" si="13"/>
        <v/>
      </c>
      <c r="G110" s="1239" t="str">
        <f t="shared" ca="1" si="14"/>
        <v/>
      </c>
      <c r="H110" s="1239" t="str">
        <f t="shared" ca="1" si="15"/>
        <v/>
      </c>
      <c r="I110" s="1240">
        <f t="shared" ca="1" si="21"/>
        <v>0</v>
      </c>
      <c r="J110" s="1240" t="str">
        <f t="shared" ca="1" si="16"/>
        <v/>
      </c>
      <c r="K110" s="1240" t="str">
        <f t="shared" ca="1" si="17"/>
        <v/>
      </c>
      <c r="L110" s="1240" t="str">
        <f t="shared" ca="1" si="18"/>
        <v/>
      </c>
      <c r="M110" s="1240" t="str">
        <f t="shared" ca="1" si="19"/>
        <v/>
      </c>
      <c r="N110" s="1240">
        <f ca="1">MAX(0,$J$12+SUM($J$13:J110)-SUM($L$13:L110))</f>
        <v>0</v>
      </c>
      <c r="O110" s="1240">
        <f ca="1">MAX(0,$K$12+SUM($K$13:K110)-SUM($M$13:M110))</f>
        <v>0</v>
      </c>
      <c r="P110" s="1241" t="str">
        <f ca="1">IFERROR(MATCH($O$2,OFFSET(NX!$M$8,P109,0):'NX'!$M$2000,0)+P109,"")</f>
        <v/>
      </c>
      <c r="Q110" s="1242" t="str">
        <f t="shared" ca="1" si="20"/>
        <v/>
      </c>
    </row>
    <row r="111" spans="2:17" ht="31.5" customHeight="1" x14ac:dyDescent="0.25">
      <c r="B111" s="1227"/>
      <c r="C111" s="1228"/>
      <c r="D111" s="1237" t="str">
        <f t="shared" ca="1" si="11"/>
        <v/>
      </c>
      <c r="E111" s="1237" t="str">
        <f t="shared" ca="1" si="12"/>
        <v/>
      </c>
      <c r="F111" s="1238" t="str">
        <f t="shared" ca="1" si="13"/>
        <v/>
      </c>
      <c r="G111" s="1239" t="str">
        <f t="shared" ca="1" si="14"/>
        <v/>
      </c>
      <c r="H111" s="1239" t="str">
        <f t="shared" ca="1" si="15"/>
        <v/>
      </c>
      <c r="I111" s="1240">
        <f t="shared" ca="1" si="21"/>
        <v>0</v>
      </c>
      <c r="J111" s="1240" t="str">
        <f t="shared" ca="1" si="16"/>
        <v/>
      </c>
      <c r="K111" s="1240" t="str">
        <f t="shared" ca="1" si="17"/>
        <v/>
      </c>
      <c r="L111" s="1240" t="str">
        <f t="shared" ca="1" si="18"/>
        <v/>
      </c>
      <c r="M111" s="1240" t="str">
        <f t="shared" ca="1" si="19"/>
        <v/>
      </c>
      <c r="N111" s="1240">
        <f ca="1">MAX(0,$J$12+SUM($J$13:J111)-SUM($L$13:L111))</f>
        <v>0</v>
      </c>
      <c r="O111" s="1240">
        <f ca="1">MAX(0,$K$12+SUM($K$13:K111)-SUM($M$13:M111))</f>
        <v>0</v>
      </c>
      <c r="P111" s="1241" t="str">
        <f ca="1">IFERROR(MATCH($O$2,OFFSET(NX!$M$8,P110,0):'NX'!$M$2000,0)+P110,"")</f>
        <v/>
      </c>
      <c r="Q111" s="1242" t="str">
        <f t="shared" ca="1" si="20"/>
        <v/>
      </c>
    </row>
    <row r="112" spans="2:17" ht="31.5" customHeight="1" x14ac:dyDescent="0.25">
      <c r="B112" s="1227"/>
      <c r="C112" s="1228"/>
      <c r="D112" s="1237" t="str">
        <f t="shared" ca="1" si="11"/>
        <v/>
      </c>
      <c r="E112" s="1237" t="str">
        <f t="shared" ca="1" si="12"/>
        <v/>
      </c>
      <c r="F112" s="1238" t="str">
        <f t="shared" ca="1" si="13"/>
        <v/>
      </c>
      <c r="G112" s="1239" t="str">
        <f t="shared" ca="1" si="14"/>
        <v/>
      </c>
      <c r="H112" s="1239" t="str">
        <f t="shared" ca="1" si="15"/>
        <v/>
      </c>
      <c r="I112" s="1240">
        <f t="shared" ca="1" si="21"/>
        <v>0</v>
      </c>
      <c r="J112" s="1240" t="str">
        <f t="shared" ca="1" si="16"/>
        <v/>
      </c>
      <c r="K112" s="1240" t="str">
        <f t="shared" ca="1" si="17"/>
        <v/>
      </c>
      <c r="L112" s="1240" t="str">
        <f t="shared" ca="1" si="18"/>
        <v/>
      </c>
      <c r="M112" s="1240" t="str">
        <f t="shared" ca="1" si="19"/>
        <v/>
      </c>
      <c r="N112" s="1240">
        <f ca="1">MAX(0,$J$12+SUM($J$13:J112)-SUM($L$13:L112))</f>
        <v>0</v>
      </c>
      <c r="O112" s="1240">
        <f ca="1">MAX(0,$K$12+SUM($K$13:K112)-SUM($M$13:M112))</f>
        <v>0</v>
      </c>
      <c r="P112" s="1241" t="str">
        <f ca="1">IFERROR(MATCH($O$2,OFFSET(NX!$M$8,P111,0):'NX'!$M$2000,0)+P111,"")</f>
        <v/>
      </c>
      <c r="Q112" s="1242" t="str">
        <f t="shared" ca="1" si="20"/>
        <v/>
      </c>
    </row>
    <row r="113" spans="2:17" ht="31.5" customHeight="1" x14ac:dyDescent="0.25">
      <c r="B113" s="1227"/>
      <c r="C113" s="1228"/>
      <c r="D113" s="1237" t="str">
        <f t="shared" ca="1" si="11"/>
        <v/>
      </c>
      <c r="E113" s="1237" t="str">
        <f t="shared" ca="1" si="12"/>
        <v/>
      </c>
      <c r="F113" s="1238" t="str">
        <f t="shared" ca="1" si="13"/>
        <v/>
      </c>
      <c r="G113" s="1239" t="str">
        <f t="shared" ca="1" si="14"/>
        <v/>
      </c>
      <c r="H113" s="1239" t="str">
        <f t="shared" ca="1" si="15"/>
        <v/>
      </c>
      <c r="I113" s="1240">
        <f t="shared" ca="1" si="21"/>
        <v>0</v>
      </c>
      <c r="J113" s="1240" t="str">
        <f t="shared" ca="1" si="16"/>
        <v/>
      </c>
      <c r="K113" s="1240" t="str">
        <f t="shared" ca="1" si="17"/>
        <v/>
      </c>
      <c r="L113" s="1240" t="str">
        <f t="shared" ca="1" si="18"/>
        <v/>
      </c>
      <c r="M113" s="1240" t="str">
        <f t="shared" ca="1" si="19"/>
        <v/>
      </c>
      <c r="N113" s="1240">
        <f ca="1">MAX(0,$J$12+SUM($J$13:J113)-SUM($L$13:L113))</f>
        <v>0</v>
      </c>
      <c r="O113" s="1240">
        <f ca="1">MAX(0,$K$12+SUM($K$13:K113)-SUM($M$13:M113))</f>
        <v>0</v>
      </c>
      <c r="P113" s="1241" t="str">
        <f ca="1">IFERROR(MATCH($O$2,OFFSET(NX!$M$8,P112,0):'NX'!$M$2000,0)+P112,"")</f>
        <v/>
      </c>
      <c r="Q113" s="1242" t="str">
        <f t="shared" ca="1" si="20"/>
        <v/>
      </c>
    </row>
    <row r="114" spans="2:17" ht="31.5" customHeight="1" x14ac:dyDescent="0.25">
      <c r="B114" s="1227"/>
      <c r="C114" s="1228"/>
      <c r="D114" s="1237" t="str">
        <f t="shared" ca="1" si="11"/>
        <v/>
      </c>
      <c r="E114" s="1237" t="str">
        <f t="shared" ca="1" si="12"/>
        <v/>
      </c>
      <c r="F114" s="1238" t="str">
        <f t="shared" ca="1" si="13"/>
        <v/>
      </c>
      <c r="G114" s="1239" t="str">
        <f t="shared" ca="1" si="14"/>
        <v/>
      </c>
      <c r="H114" s="1239" t="str">
        <f t="shared" ca="1" si="15"/>
        <v/>
      </c>
      <c r="I114" s="1240">
        <f t="shared" ca="1" si="21"/>
        <v>0</v>
      </c>
      <c r="J114" s="1240" t="str">
        <f t="shared" ca="1" si="16"/>
        <v/>
      </c>
      <c r="K114" s="1240" t="str">
        <f t="shared" ca="1" si="17"/>
        <v/>
      </c>
      <c r="L114" s="1240" t="str">
        <f t="shared" ca="1" si="18"/>
        <v/>
      </c>
      <c r="M114" s="1240" t="str">
        <f t="shared" ca="1" si="19"/>
        <v/>
      </c>
      <c r="N114" s="1240">
        <f ca="1">MAX(0,$J$12+SUM($J$13:J114)-SUM($L$13:L114))</f>
        <v>0</v>
      </c>
      <c r="O114" s="1240">
        <f ca="1">MAX(0,$K$12+SUM($K$13:K114)-SUM($M$13:M114))</f>
        <v>0</v>
      </c>
      <c r="P114" s="1241" t="str">
        <f ca="1">IFERROR(MATCH($O$2,OFFSET(NX!$M$8,P113,0):'NX'!$M$2000,0)+P113,"")</f>
        <v/>
      </c>
      <c r="Q114" s="1242" t="str">
        <f t="shared" ca="1" si="20"/>
        <v/>
      </c>
    </row>
    <row r="115" spans="2:17" ht="31.5" customHeight="1" x14ac:dyDescent="0.25">
      <c r="B115" s="1227"/>
      <c r="C115" s="1228"/>
      <c r="D115" s="1237" t="str">
        <f t="shared" ca="1" si="11"/>
        <v/>
      </c>
      <c r="E115" s="1237" t="str">
        <f t="shared" ca="1" si="12"/>
        <v/>
      </c>
      <c r="F115" s="1238" t="str">
        <f t="shared" ca="1" si="13"/>
        <v/>
      </c>
      <c r="G115" s="1239" t="str">
        <f t="shared" ca="1" si="14"/>
        <v/>
      </c>
      <c r="H115" s="1239" t="str">
        <f t="shared" ca="1" si="15"/>
        <v/>
      </c>
      <c r="I115" s="1240">
        <f t="shared" ca="1" si="21"/>
        <v>0</v>
      </c>
      <c r="J115" s="1240" t="str">
        <f t="shared" ca="1" si="16"/>
        <v/>
      </c>
      <c r="K115" s="1240" t="str">
        <f t="shared" ca="1" si="17"/>
        <v/>
      </c>
      <c r="L115" s="1240" t="str">
        <f t="shared" ca="1" si="18"/>
        <v/>
      </c>
      <c r="M115" s="1240" t="str">
        <f t="shared" ca="1" si="19"/>
        <v/>
      </c>
      <c r="N115" s="1240">
        <f ca="1">MAX(0,$J$12+SUM($J$13:J115)-SUM($L$13:L115))</f>
        <v>0</v>
      </c>
      <c r="O115" s="1240">
        <f ca="1">MAX(0,$K$12+SUM($K$13:K115)-SUM($M$13:M115))</f>
        <v>0</v>
      </c>
      <c r="P115" s="1241" t="str">
        <f ca="1">IFERROR(MATCH($O$2,OFFSET(NX!$M$8,P114,0):'NX'!$M$2000,0)+P114,"")</f>
        <v/>
      </c>
      <c r="Q115" s="1242" t="str">
        <f t="shared" ca="1" si="20"/>
        <v/>
      </c>
    </row>
    <row r="116" spans="2:17" ht="31.5" customHeight="1" x14ac:dyDescent="0.25">
      <c r="B116" s="1227"/>
      <c r="C116" s="1228"/>
      <c r="D116" s="1237" t="str">
        <f t="shared" ca="1" si="11"/>
        <v/>
      </c>
      <c r="E116" s="1237" t="str">
        <f t="shared" ca="1" si="12"/>
        <v/>
      </c>
      <c r="F116" s="1238" t="str">
        <f t="shared" ca="1" si="13"/>
        <v/>
      </c>
      <c r="G116" s="1239" t="str">
        <f t="shared" ca="1" si="14"/>
        <v/>
      </c>
      <c r="H116" s="1239" t="str">
        <f t="shared" ca="1" si="15"/>
        <v/>
      </c>
      <c r="I116" s="1240">
        <f t="shared" ca="1" si="21"/>
        <v>0</v>
      </c>
      <c r="J116" s="1240" t="str">
        <f t="shared" ca="1" si="16"/>
        <v/>
      </c>
      <c r="K116" s="1240" t="str">
        <f t="shared" ca="1" si="17"/>
        <v/>
      </c>
      <c r="L116" s="1240" t="str">
        <f t="shared" ca="1" si="18"/>
        <v/>
      </c>
      <c r="M116" s="1240" t="str">
        <f t="shared" ca="1" si="19"/>
        <v/>
      </c>
      <c r="N116" s="1240">
        <f ca="1">MAX(0,$J$12+SUM($J$13:J116)-SUM($L$13:L116))</f>
        <v>0</v>
      </c>
      <c r="O116" s="1240">
        <f ca="1">MAX(0,$K$12+SUM($K$13:K116)-SUM($M$13:M116))</f>
        <v>0</v>
      </c>
      <c r="P116" s="1241" t="str">
        <f ca="1">IFERROR(MATCH($O$2,OFFSET(NX!$M$8,P115,0):'NX'!$M$2000,0)+P115,"")</f>
        <v/>
      </c>
      <c r="Q116" s="1242" t="str">
        <f t="shared" ca="1" si="20"/>
        <v/>
      </c>
    </row>
    <row r="117" spans="2:17" ht="31.5" customHeight="1" x14ac:dyDescent="0.25">
      <c r="B117" s="1227"/>
      <c r="C117" s="1228"/>
      <c r="D117" s="1237" t="str">
        <f t="shared" ca="1" si="11"/>
        <v/>
      </c>
      <c r="E117" s="1237" t="str">
        <f t="shared" ca="1" si="12"/>
        <v/>
      </c>
      <c r="F117" s="1238" t="str">
        <f t="shared" ca="1" si="13"/>
        <v/>
      </c>
      <c r="G117" s="1239" t="str">
        <f t="shared" ca="1" si="14"/>
        <v/>
      </c>
      <c r="H117" s="1239" t="str">
        <f t="shared" ca="1" si="15"/>
        <v/>
      </c>
      <c r="I117" s="1240">
        <f t="shared" ca="1" si="21"/>
        <v>0</v>
      </c>
      <c r="J117" s="1240" t="str">
        <f t="shared" ca="1" si="16"/>
        <v/>
      </c>
      <c r="K117" s="1240" t="str">
        <f t="shared" ca="1" si="17"/>
        <v/>
      </c>
      <c r="L117" s="1240" t="str">
        <f t="shared" ca="1" si="18"/>
        <v/>
      </c>
      <c r="M117" s="1240" t="str">
        <f t="shared" ca="1" si="19"/>
        <v/>
      </c>
      <c r="N117" s="1240">
        <f ca="1">MAX(0,$J$12+SUM($J$13:J117)-SUM($L$13:L117))</f>
        <v>0</v>
      </c>
      <c r="O117" s="1240">
        <f ca="1">MAX(0,$K$12+SUM($K$13:K117)-SUM($M$13:M117))</f>
        <v>0</v>
      </c>
      <c r="P117" s="1241" t="str">
        <f ca="1">IFERROR(MATCH($O$2,OFFSET(NX!$M$8,P116,0):'NX'!$M$2000,0)+P116,"")</f>
        <v/>
      </c>
      <c r="Q117" s="1242" t="str">
        <f t="shared" ca="1" si="20"/>
        <v/>
      </c>
    </row>
    <row r="118" spans="2:17" ht="31.5" customHeight="1" x14ac:dyDescent="0.25">
      <c r="B118" s="1227"/>
      <c r="C118" s="1228"/>
      <c r="D118" s="1237" t="str">
        <f t="shared" ca="1" si="11"/>
        <v/>
      </c>
      <c r="E118" s="1237" t="str">
        <f t="shared" ca="1" si="12"/>
        <v/>
      </c>
      <c r="F118" s="1238" t="str">
        <f t="shared" ca="1" si="13"/>
        <v/>
      </c>
      <c r="G118" s="1239" t="str">
        <f t="shared" ca="1" si="14"/>
        <v/>
      </c>
      <c r="H118" s="1239" t="str">
        <f t="shared" ca="1" si="15"/>
        <v/>
      </c>
      <c r="I118" s="1240">
        <f t="shared" ca="1" si="21"/>
        <v>0</v>
      </c>
      <c r="J118" s="1240" t="str">
        <f t="shared" ca="1" si="16"/>
        <v/>
      </c>
      <c r="K118" s="1240" t="str">
        <f t="shared" ca="1" si="17"/>
        <v/>
      </c>
      <c r="L118" s="1240" t="str">
        <f t="shared" ca="1" si="18"/>
        <v/>
      </c>
      <c r="M118" s="1240" t="str">
        <f t="shared" ca="1" si="19"/>
        <v/>
      </c>
      <c r="N118" s="1240">
        <f ca="1">MAX(0,$J$12+SUM($J$13:J118)-SUM($L$13:L118))</f>
        <v>0</v>
      </c>
      <c r="O118" s="1240">
        <f ca="1">MAX(0,$K$12+SUM($K$13:K118)-SUM($M$13:M118))</f>
        <v>0</v>
      </c>
      <c r="P118" s="1241" t="str">
        <f ca="1">IFERROR(MATCH($O$2,OFFSET(NX!$M$8,P117,0):'NX'!$M$2000,0)+P117,"")</f>
        <v/>
      </c>
      <c r="Q118" s="1242" t="str">
        <f t="shared" ca="1" si="20"/>
        <v/>
      </c>
    </row>
    <row r="119" spans="2:17" ht="31.5" customHeight="1" x14ac:dyDescent="0.25">
      <c r="B119" s="1227"/>
      <c r="C119" s="1228"/>
      <c r="D119" s="1237" t="str">
        <f t="shared" ca="1" si="11"/>
        <v/>
      </c>
      <c r="E119" s="1237" t="str">
        <f t="shared" ca="1" si="12"/>
        <v/>
      </c>
      <c r="F119" s="1238" t="str">
        <f t="shared" ca="1" si="13"/>
        <v/>
      </c>
      <c r="G119" s="1239" t="str">
        <f t="shared" ca="1" si="14"/>
        <v/>
      </c>
      <c r="H119" s="1239" t="str">
        <f t="shared" ca="1" si="15"/>
        <v/>
      </c>
      <c r="I119" s="1240">
        <f t="shared" ca="1" si="21"/>
        <v>0</v>
      </c>
      <c r="J119" s="1240" t="str">
        <f t="shared" ca="1" si="16"/>
        <v/>
      </c>
      <c r="K119" s="1240" t="str">
        <f t="shared" ca="1" si="17"/>
        <v/>
      </c>
      <c r="L119" s="1240" t="str">
        <f t="shared" ca="1" si="18"/>
        <v/>
      </c>
      <c r="M119" s="1240" t="str">
        <f t="shared" ca="1" si="19"/>
        <v/>
      </c>
      <c r="N119" s="1240">
        <f ca="1">MAX(0,$J$12+SUM($J$13:J119)-SUM($L$13:L119))</f>
        <v>0</v>
      </c>
      <c r="O119" s="1240">
        <f ca="1">MAX(0,$K$12+SUM($K$13:K119)-SUM($M$13:M119))</f>
        <v>0</v>
      </c>
      <c r="P119" s="1241" t="str">
        <f ca="1">IFERROR(MATCH($O$2,OFFSET(NX!$M$8,P118,0):'NX'!$M$2000,0)+P118,"")</f>
        <v/>
      </c>
      <c r="Q119" s="1242" t="str">
        <f t="shared" ca="1" si="20"/>
        <v/>
      </c>
    </row>
    <row r="120" spans="2:17" ht="31.5" customHeight="1" x14ac:dyDescent="0.25">
      <c r="B120" s="1227"/>
      <c r="C120" s="1228"/>
      <c r="D120" s="1237" t="str">
        <f t="shared" ca="1" si="11"/>
        <v/>
      </c>
      <c r="E120" s="1237" t="str">
        <f t="shared" ca="1" si="12"/>
        <v/>
      </c>
      <c r="F120" s="1238" t="str">
        <f t="shared" ca="1" si="13"/>
        <v/>
      </c>
      <c r="G120" s="1239" t="str">
        <f t="shared" ca="1" si="14"/>
        <v/>
      </c>
      <c r="H120" s="1239" t="str">
        <f t="shared" ca="1" si="15"/>
        <v/>
      </c>
      <c r="I120" s="1240">
        <f t="shared" ca="1" si="21"/>
        <v>0</v>
      </c>
      <c r="J120" s="1240" t="str">
        <f t="shared" ca="1" si="16"/>
        <v/>
      </c>
      <c r="K120" s="1240" t="str">
        <f t="shared" ca="1" si="17"/>
        <v/>
      </c>
      <c r="L120" s="1240" t="str">
        <f t="shared" ca="1" si="18"/>
        <v/>
      </c>
      <c r="M120" s="1240" t="str">
        <f t="shared" ca="1" si="19"/>
        <v/>
      </c>
      <c r="N120" s="1240">
        <f ca="1">MAX(0,$J$12+SUM($J$13:J120)-SUM($L$13:L120))</f>
        <v>0</v>
      </c>
      <c r="O120" s="1240">
        <f ca="1">MAX(0,$K$12+SUM($K$13:K120)-SUM($M$13:M120))</f>
        <v>0</v>
      </c>
      <c r="P120" s="1241" t="str">
        <f ca="1">IFERROR(MATCH($O$2,OFFSET(NX!$M$8,P119,0):'NX'!$M$2000,0)+P119,"")</f>
        <v/>
      </c>
      <c r="Q120" s="1242" t="str">
        <f t="shared" ca="1" si="20"/>
        <v/>
      </c>
    </row>
    <row r="121" spans="2:17" ht="31.5" customHeight="1" x14ac:dyDescent="0.25">
      <c r="B121" s="1227"/>
      <c r="C121" s="1228"/>
      <c r="D121" s="1237" t="str">
        <f t="shared" ca="1" si="11"/>
        <v/>
      </c>
      <c r="E121" s="1237" t="str">
        <f t="shared" ca="1" si="12"/>
        <v/>
      </c>
      <c r="F121" s="1238" t="str">
        <f t="shared" ca="1" si="13"/>
        <v/>
      </c>
      <c r="G121" s="1239" t="str">
        <f t="shared" ca="1" si="14"/>
        <v/>
      </c>
      <c r="H121" s="1239" t="str">
        <f t="shared" ca="1" si="15"/>
        <v/>
      </c>
      <c r="I121" s="1240">
        <f t="shared" ca="1" si="21"/>
        <v>0</v>
      </c>
      <c r="J121" s="1240" t="str">
        <f t="shared" ca="1" si="16"/>
        <v/>
      </c>
      <c r="K121" s="1240" t="str">
        <f t="shared" ca="1" si="17"/>
        <v/>
      </c>
      <c r="L121" s="1240" t="str">
        <f t="shared" ca="1" si="18"/>
        <v/>
      </c>
      <c r="M121" s="1240" t="str">
        <f t="shared" ca="1" si="19"/>
        <v/>
      </c>
      <c r="N121" s="1240">
        <f ca="1">MAX(0,$J$12+SUM($J$13:J121)-SUM($L$13:L121))</f>
        <v>0</v>
      </c>
      <c r="O121" s="1240">
        <f ca="1">MAX(0,$K$12+SUM($K$13:K121)-SUM($M$13:M121))</f>
        <v>0</v>
      </c>
      <c r="P121" s="1241" t="str">
        <f ca="1">IFERROR(MATCH($O$2,OFFSET(NX!$M$8,P120,0):'NX'!$M$2000,0)+P120,"")</f>
        <v/>
      </c>
      <c r="Q121" s="1242" t="str">
        <f t="shared" ca="1" si="20"/>
        <v/>
      </c>
    </row>
    <row r="122" spans="2:17" ht="31.5" customHeight="1" x14ac:dyDescent="0.25">
      <c r="B122" s="1227"/>
      <c r="C122" s="1228"/>
      <c r="D122" s="1237" t="str">
        <f t="shared" ca="1" si="11"/>
        <v/>
      </c>
      <c r="E122" s="1237" t="str">
        <f t="shared" ca="1" si="12"/>
        <v/>
      </c>
      <c r="F122" s="1238" t="str">
        <f t="shared" ca="1" si="13"/>
        <v/>
      </c>
      <c r="G122" s="1239" t="str">
        <f t="shared" ca="1" si="14"/>
        <v/>
      </c>
      <c r="H122" s="1239" t="str">
        <f t="shared" ca="1" si="15"/>
        <v/>
      </c>
      <c r="I122" s="1240">
        <f t="shared" ca="1" si="21"/>
        <v>0</v>
      </c>
      <c r="J122" s="1240" t="str">
        <f t="shared" ca="1" si="16"/>
        <v/>
      </c>
      <c r="K122" s="1240" t="str">
        <f t="shared" ca="1" si="17"/>
        <v/>
      </c>
      <c r="L122" s="1240" t="str">
        <f t="shared" ca="1" si="18"/>
        <v/>
      </c>
      <c r="M122" s="1240" t="str">
        <f t="shared" ca="1" si="19"/>
        <v/>
      </c>
      <c r="N122" s="1240">
        <f ca="1">MAX(0,$J$12+SUM($J$13:J122)-SUM($L$13:L122))</f>
        <v>0</v>
      </c>
      <c r="O122" s="1240">
        <f ca="1">MAX(0,$K$12+SUM($K$13:K122)-SUM($M$13:M122))</f>
        <v>0</v>
      </c>
      <c r="P122" s="1241" t="str">
        <f ca="1">IFERROR(MATCH($O$2,OFFSET(NX!$M$8,P121,0):'NX'!$M$2000,0)+P121,"")</f>
        <v/>
      </c>
      <c r="Q122" s="1242" t="str">
        <f t="shared" ca="1" si="20"/>
        <v/>
      </c>
    </row>
    <row r="123" spans="2:17" ht="31.5" customHeight="1" x14ac:dyDescent="0.25">
      <c r="B123" s="1227"/>
      <c r="C123" s="1228"/>
      <c r="D123" s="1237" t="str">
        <f t="shared" ca="1" si="11"/>
        <v/>
      </c>
      <c r="E123" s="1237" t="str">
        <f t="shared" ca="1" si="12"/>
        <v/>
      </c>
      <c r="F123" s="1238" t="str">
        <f t="shared" ca="1" si="13"/>
        <v/>
      </c>
      <c r="G123" s="1239" t="str">
        <f t="shared" ca="1" si="14"/>
        <v/>
      </c>
      <c r="H123" s="1239" t="str">
        <f t="shared" ca="1" si="15"/>
        <v/>
      </c>
      <c r="I123" s="1240">
        <f t="shared" ca="1" si="21"/>
        <v>0</v>
      </c>
      <c r="J123" s="1240" t="str">
        <f t="shared" ca="1" si="16"/>
        <v/>
      </c>
      <c r="K123" s="1240" t="str">
        <f t="shared" ca="1" si="17"/>
        <v/>
      </c>
      <c r="L123" s="1240" t="str">
        <f t="shared" ca="1" si="18"/>
        <v/>
      </c>
      <c r="M123" s="1240" t="str">
        <f t="shared" ca="1" si="19"/>
        <v/>
      </c>
      <c r="N123" s="1240">
        <f ca="1">MAX(0,$J$12+SUM($J$13:J123)-SUM($L$13:L123))</f>
        <v>0</v>
      </c>
      <c r="O123" s="1240">
        <f ca="1">MAX(0,$K$12+SUM($K$13:K123)-SUM($M$13:M123))</f>
        <v>0</v>
      </c>
      <c r="P123" s="1241" t="str">
        <f ca="1">IFERROR(MATCH($O$2,OFFSET(NX!$M$8,P122,0):'NX'!$M$2000,0)+P122,"")</f>
        <v/>
      </c>
      <c r="Q123" s="1242" t="str">
        <f t="shared" ca="1" si="20"/>
        <v/>
      </c>
    </row>
    <row r="124" spans="2:17" ht="31.5" customHeight="1" x14ac:dyDescent="0.25">
      <c r="B124" s="1227"/>
      <c r="C124" s="1228"/>
      <c r="D124" s="1237" t="str">
        <f t="shared" ca="1" si="11"/>
        <v/>
      </c>
      <c r="E124" s="1237" t="str">
        <f t="shared" ca="1" si="12"/>
        <v/>
      </c>
      <c r="F124" s="1238" t="str">
        <f t="shared" ca="1" si="13"/>
        <v/>
      </c>
      <c r="G124" s="1239" t="str">
        <f t="shared" ca="1" si="14"/>
        <v/>
      </c>
      <c r="H124" s="1239" t="str">
        <f t="shared" ca="1" si="15"/>
        <v/>
      </c>
      <c r="I124" s="1240">
        <f t="shared" ca="1" si="21"/>
        <v>0</v>
      </c>
      <c r="J124" s="1240" t="str">
        <f t="shared" ca="1" si="16"/>
        <v/>
      </c>
      <c r="K124" s="1240" t="str">
        <f t="shared" ca="1" si="17"/>
        <v/>
      </c>
      <c r="L124" s="1240" t="str">
        <f t="shared" ca="1" si="18"/>
        <v/>
      </c>
      <c r="M124" s="1240" t="str">
        <f t="shared" ca="1" si="19"/>
        <v/>
      </c>
      <c r="N124" s="1240">
        <f ca="1">MAX(0,$J$12+SUM($J$13:J124)-SUM($L$13:L124))</f>
        <v>0</v>
      </c>
      <c r="O124" s="1240">
        <f ca="1">MAX(0,$K$12+SUM($K$13:K124)-SUM($M$13:M124))</f>
        <v>0</v>
      </c>
      <c r="P124" s="1241" t="str">
        <f ca="1">IFERROR(MATCH($O$2,OFFSET(NX!$M$8,P123,0):'NX'!$M$2000,0)+P123,"")</f>
        <v/>
      </c>
      <c r="Q124" s="1242" t="str">
        <f t="shared" ca="1" si="20"/>
        <v/>
      </c>
    </row>
    <row r="125" spans="2:17" ht="31.5" customHeight="1" x14ac:dyDescent="0.25">
      <c r="B125" s="1227"/>
      <c r="C125" s="1228"/>
      <c r="D125" s="1237" t="str">
        <f t="shared" ca="1" si="11"/>
        <v/>
      </c>
      <c r="E125" s="1237" t="str">
        <f t="shared" ca="1" si="12"/>
        <v/>
      </c>
      <c r="F125" s="1238" t="str">
        <f t="shared" ca="1" si="13"/>
        <v/>
      </c>
      <c r="G125" s="1239" t="str">
        <f t="shared" ca="1" si="14"/>
        <v/>
      </c>
      <c r="H125" s="1239" t="str">
        <f t="shared" ca="1" si="15"/>
        <v/>
      </c>
      <c r="I125" s="1240">
        <f t="shared" ca="1" si="21"/>
        <v>0</v>
      </c>
      <c r="J125" s="1240" t="str">
        <f t="shared" ca="1" si="16"/>
        <v/>
      </c>
      <c r="K125" s="1240" t="str">
        <f t="shared" ca="1" si="17"/>
        <v/>
      </c>
      <c r="L125" s="1240" t="str">
        <f t="shared" ca="1" si="18"/>
        <v/>
      </c>
      <c r="M125" s="1240" t="str">
        <f t="shared" ca="1" si="19"/>
        <v/>
      </c>
      <c r="N125" s="1240">
        <f ca="1">MAX(0,$J$12+SUM($J$13:J125)-SUM($L$13:L125))</f>
        <v>0</v>
      </c>
      <c r="O125" s="1240">
        <f ca="1">MAX(0,$K$12+SUM($K$13:K125)-SUM($M$13:M125))</f>
        <v>0</v>
      </c>
      <c r="P125" s="1241" t="str">
        <f ca="1">IFERROR(MATCH($O$2,OFFSET(NX!$M$8,P124,0):'NX'!$M$2000,0)+P124,"")</f>
        <v/>
      </c>
      <c r="Q125" s="1242" t="str">
        <f t="shared" ca="1" si="20"/>
        <v/>
      </c>
    </row>
    <row r="126" spans="2:17" ht="31.5" customHeight="1" x14ac:dyDescent="0.25">
      <c r="B126" s="1227"/>
      <c r="C126" s="1228"/>
      <c r="D126" s="1237" t="str">
        <f t="shared" ca="1" si="11"/>
        <v/>
      </c>
      <c r="E126" s="1237" t="str">
        <f t="shared" ca="1" si="12"/>
        <v/>
      </c>
      <c r="F126" s="1238" t="str">
        <f t="shared" ca="1" si="13"/>
        <v/>
      </c>
      <c r="G126" s="1239" t="str">
        <f t="shared" ca="1" si="14"/>
        <v/>
      </c>
      <c r="H126" s="1239" t="str">
        <f t="shared" ca="1" si="15"/>
        <v/>
      </c>
      <c r="I126" s="1240">
        <f t="shared" ca="1" si="21"/>
        <v>0</v>
      </c>
      <c r="J126" s="1240" t="str">
        <f t="shared" ca="1" si="16"/>
        <v/>
      </c>
      <c r="K126" s="1240" t="str">
        <f t="shared" ca="1" si="17"/>
        <v/>
      </c>
      <c r="L126" s="1240" t="str">
        <f t="shared" ca="1" si="18"/>
        <v/>
      </c>
      <c r="M126" s="1240" t="str">
        <f t="shared" ca="1" si="19"/>
        <v/>
      </c>
      <c r="N126" s="1240">
        <f ca="1">MAX(0,$J$12+SUM($J$13:J126)-SUM($L$13:L126))</f>
        <v>0</v>
      </c>
      <c r="O126" s="1240">
        <f ca="1">MAX(0,$K$12+SUM($K$13:K126)-SUM($M$13:M126))</f>
        <v>0</v>
      </c>
      <c r="P126" s="1241" t="str">
        <f ca="1">IFERROR(MATCH($O$2,OFFSET(NX!$M$8,P125,0):'NX'!$M$2000,0)+P125,"")</f>
        <v/>
      </c>
      <c r="Q126" s="1242" t="str">
        <f t="shared" ca="1" si="20"/>
        <v/>
      </c>
    </row>
    <row r="127" spans="2:17" ht="31.5" customHeight="1" x14ac:dyDescent="0.25">
      <c r="B127" s="1227"/>
      <c r="C127" s="1228"/>
      <c r="D127" s="1237" t="str">
        <f t="shared" ca="1" si="11"/>
        <v/>
      </c>
      <c r="E127" s="1237" t="str">
        <f t="shared" ca="1" si="12"/>
        <v/>
      </c>
      <c r="F127" s="1238" t="str">
        <f t="shared" ca="1" si="13"/>
        <v/>
      </c>
      <c r="G127" s="1239" t="str">
        <f t="shared" ca="1" si="14"/>
        <v/>
      </c>
      <c r="H127" s="1239" t="str">
        <f t="shared" ca="1" si="15"/>
        <v/>
      </c>
      <c r="I127" s="1240">
        <f t="shared" ca="1" si="21"/>
        <v>0</v>
      </c>
      <c r="J127" s="1240" t="str">
        <f t="shared" ca="1" si="16"/>
        <v/>
      </c>
      <c r="K127" s="1240" t="str">
        <f t="shared" ca="1" si="17"/>
        <v/>
      </c>
      <c r="L127" s="1240" t="str">
        <f t="shared" ca="1" si="18"/>
        <v/>
      </c>
      <c r="M127" s="1240" t="str">
        <f t="shared" ca="1" si="19"/>
        <v/>
      </c>
      <c r="N127" s="1240">
        <f ca="1">MAX(0,$J$12+SUM($J$13:J127)-SUM($L$13:L127))</f>
        <v>0</v>
      </c>
      <c r="O127" s="1240">
        <f ca="1">MAX(0,$K$12+SUM($K$13:K127)-SUM($M$13:M127))</f>
        <v>0</v>
      </c>
      <c r="P127" s="1241" t="str">
        <f ca="1">IFERROR(MATCH($O$2,OFFSET(NX!$M$8,P126,0):'NX'!$M$2000,0)+P126,"")</f>
        <v/>
      </c>
      <c r="Q127" s="1242" t="str">
        <f t="shared" ca="1" si="20"/>
        <v/>
      </c>
    </row>
    <row r="128" spans="2:17" ht="31.5" customHeight="1" x14ac:dyDescent="0.25">
      <c r="B128" s="1227"/>
      <c r="C128" s="1228"/>
      <c r="D128" s="1237" t="str">
        <f t="shared" ca="1" si="11"/>
        <v/>
      </c>
      <c r="E128" s="1237" t="str">
        <f t="shared" ca="1" si="12"/>
        <v/>
      </c>
      <c r="F128" s="1238" t="str">
        <f t="shared" ca="1" si="13"/>
        <v/>
      </c>
      <c r="G128" s="1239" t="str">
        <f t="shared" ca="1" si="14"/>
        <v/>
      </c>
      <c r="H128" s="1239" t="str">
        <f t="shared" ca="1" si="15"/>
        <v/>
      </c>
      <c r="I128" s="1240">
        <f t="shared" ca="1" si="21"/>
        <v>0</v>
      </c>
      <c r="J128" s="1240" t="str">
        <f t="shared" ca="1" si="16"/>
        <v/>
      </c>
      <c r="K128" s="1240" t="str">
        <f t="shared" ca="1" si="17"/>
        <v/>
      </c>
      <c r="L128" s="1240" t="str">
        <f t="shared" ca="1" si="18"/>
        <v/>
      </c>
      <c r="M128" s="1240" t="str">
        <f t="shared" ca="1" si="19"/>
        <v/>
      </c>
      <c r="N128" s="1240">
        <f ca="1">MAX(0,$J$12+SUM($J$13:J128)-SUM($L$13:L128))</f>
        <v>0</v>
      </c>
      <c r="O128" s="1240">
        <f ca="1">MAX(0,$K$12+SUM($K$13:K128)-SUM($M$13:M128))</f>
        <v>0</v>
      </c>
      <c r="P128" s="1241" t="str">
        <f ca="1">IFERROR(MATCH($O$2,OFFSET(NX!$M$8,P127,0):'NX'!$M$2000,0)+P127,"")</f>
        <v/>
      </c>
      <c r="Q128" s="1242" t="str">
        <f t="shared" ca="1" si="20"/>
        <v/>
      </c>
    </row>
    <row r="129" spans="2:17" ht="31.5" customHeight="1" x14ac:dyDescent="0.25">
      <c r="B129" s="1227"/>
      <c r="C129" s="1228"/>
      <c r="D129" s="1237" t="str">
        <f t="shared" ca="1" si="11"/>
        <v/>
      </c>
      <c r="E129" s="1237" t="str">
        <f t="shared" ca="1" si="12"/>
        <v/>
      </c>
      <c r="F129" s="1238" t="str">
        <f t="shared" ca="1" si="13"/>
        <v/>
      </c>
      <c r="G129" s="1239" t="str">
        <f t="shared" ca="1" si="14"/>
        <v/>
      </c>
      <c r="H129" s="1239" t="str">
        <f t="shared" ca="1" si="15"/>
        <v/>
      </c>
      <c r="I129" s="1240">
        <f t="shared" ca="1" si="21"/>
        <v>0</v>
      </c>
      <c r="J129" s="1240" t="str">
        <f t="shared" ca="1" si="16"/>
        <v/>
      </c>
      <c r="K129" s="1240" t="str">
        <f t="shared" ca="1" si="17"/>
        <v/>
      </c>
      <c r="L129" s="1240" t="str">
        <f t="shared" ca="1" si="18"/>
        <v/>
      </c>
      <c r="M129" s="1240" t="str">
        <f t="shared" ca="1" si="19"/>
        <v/>
      </c>
      <c r="N129" s="1240">
        <f ca="1">MAX(0,$J$12+SUM($J$13:J129)-SUM($L$13:L129))</f>
        <v>0</v>
      </c>
      <c r="O129" s="1240">
        <f ca="1">MAX(0,$K$12+SUM($K$13:K129)-SUM($M$13:M129))</f>
        <v>0</v>
      </c>
      <c r="P129" s="1241" t="str">
        <f ca="1">IFERROR(MATCH($O$2,OFFSET(NX!$M$8,P128,0):'NX'!$M$2000,0)+P128,"")</f>
        <v/>
      </c>
      <c r="Q129" s="1242" t="str">
        <f t="shared" ca="1" si="20"/>
        <v/>
      </c>
    </row>
    <row r="130" spans="2:17" ht="31.5" customHeight="1" x14ac:dyDescent="0.25">
      <c r="B130" s="1227"/>
      <c r="C130" s="1228"/>
      <c r="D130" s="1237" t="str">
        <f t="shared" ca="1" si="11"/>
        <v/>
      </c>
      <c r="E130" s="1237" t="str">
        <f t="shared" ca="1" si="12"/>
        <v/>
      </c>
      <c r="F130" s="1238" t="str">
        <f t="shared" ca="1" si="13"/>
        <v/>
      </c>
      <c r="G130" s="1239" t="str">
        <f t="shared" ca="1" si="14"/>
        <v/>
      </c>
      <c r="H130" s="1239" t="str">
        <f t="shared" ca="1" si="15"/>
        <v/>
      </c>
      <c r="I130" s="1240">
        <f t="shared" ca="1" si="21"/>
        <v>0</v>
      </c>
      <c r="J130" s="1240" t="str">
        <f t="shared" ca="1" si="16"/>
        <v/>
      </c>
      <c r="K130" s="1240" t="str">
        <f t="shared" ca="1" si="17"/>
        <v/>
      </c>
      <c r="L130" s="1240" t="str">
        <f t="shared" ca="1" si="18"/>
        <v/>
      </c>
      <c r="M130" s="1240" t="str">
        <f t="shared" ca="1" si="19"/>
        <v/>
      </c>
      <c r="N130" s="1240">
        <f ca="1">MAX(0,$J$12+SUM($J$13:J130)-SUM($L$13:L130))</f>
        <v>0</v>
      </c>
      <c r="O130" s="1240">
        <f ca="1">MAX(0,$K$12+SUM($K$13:K130)-SUM($M$13:M130))</f>
        <v>0</v>
      </c>
      <c r="P130" s="1241" t="str">
        <f ca="1">IFERROR(MATCH($O$2,OFFSET(NX!$M$8,P129,0):'NX'!$M$2000,0)+P129,"")</f>
        <v/>
      </c>
      <c r="Q130" s="1242" t="str">
        <f t="shared" ca="1" si="20"/>
        <v/>
      </c>
    </row>
    <row r="131" spans="2:17" ht="31.5" customHeight="1" x14ac:dyDescent="0.25">
      <c r="B131" s="1227"/>
      <c r="C131" s="1228"/>
      <c r="D131" s="1237" t="str">
        <f t="shared" ca="1" si="11"/>
        <v/>
      </c>
      <c r="E131" s="1237" t="str">
        <f t="shared" ca="1" si="12"/>
        <v/>
      </c>
      <c r="F131" s="1238" t="str">
        <f t="shared" ca="1" si="13"/>
        <v/>
      </c>
      <c r="G131" s="1239" t="str">
        <f t="shared" ca="1" si="14"/>
        <v/>
      </c>
      <c r="H131" s="1239" t="str">
        <f t="shared" ca="1" si="15"/>
        <v/>
      </c>
      <c r="I131" s="1240">
        <f t="shared" ca="1" si="21"/>
        <v>0</v>
      </c>
      <c r="J131" s="1240" t="str">
        <f t="shared" ca="1" si="16"/>
        <v/>
      </c>
      <c r="K131" s="1240" t="str">
        <f t="shared" ca="1" si="17"/>
        <v/>
      </c>
      <c r="L131" s="1240" t="str">
        <f t="shared" ca="1" si="18"/>
        <v/>
      </c>
      <c r="M131" s="1240" t="str">
        <f t="shared" ca="1" si="19"/>
        <v/>
      </c>
      <c r="N131" s="1240">
        <f ca="1">MAX(0,$J$12+SUM($J$13:J131)-SUM($L$13:L131))</f>
        <v>0</v>
      </c>
      <c r="O131" s="1240">
        <f ca="1">MAX(0,$K$12+SUM($K$13:K131)-SUM($M$13:M131))</f>
        <v>0</v>
      </c>
      <c r="P131" s="1241" t="str">
        <f ca="1">IFERROR(MATCH($O$2,OFFSET(NX!$M$8,P130,0):'NX'!$M$2000,0)+P130,"")</f>
        <v/>
      </c>
      <c r="Q131" s="1242" t="str">
        <f t="shared" ca="1" si="20"/>
        <v/>
      </c>
    </row>
    <row r="132" spans="2:17" ht="31.5" customHeight="1" x14ac:dyDescent="0.25">
      <c r="B132" s="1227"/>
      <c r="C132" s="1228"/>
      <c r="D132" s="1237" t="str">
        <f t="shared" ca="1" si="11"/>
        <v/>
      </c>
      <c r="E132" s="1237" t="str">
        <f t="shared" ca="1" si="12"/>
        <v/>
      </c>
      <c r="F132" s="1238" t="str">
        <f t="shared" ca="1" si="13"/>
        <v/>
      </c>
      <c r="G132" s="1239" t="str">
        <f t="shared" ca="1" si="14"/>
        <v/>
      </c>
      <c r="H132" s="1239" t="str">
        <f t="shared" ca="1" si="15"/>
        <v/>
      </c>
      <c r="I132" s="1240">
        <f t="shared" ca="1" si="21"/>
        <v>0</v>
      </c>
      <c r="J132" s="1240" t="str">
        <f t="shared" ca="1" si="16"/>
        <v/>
      </c>
      <c r="K132" s="1240" t="str">
        <f t="shared" ca="1" si="17"/>
        <v/>
      </c>
      <c r="L132" s="1240" t="str">
        <f t="shared" ca="1" si="18"/>
        <v/>
      </c>
      <c r="M132" s="1240" t="str">
        <f t="shared" ca="1" si="19"/>
        <v/>
      </c>
      <c r="N132" s="1240">
        <f ca="1">MAX(0,$J$12+SUM($J$13:J132)-SUM($L$13:L132))</f>
        <v>0</v>
      </c>
      <c r="O132" s="1240">
        <f ca="1">MAX(0,$K$12+SUM($K$13:K132)-SUM($M$13:M132))</f>
        <v>0</v>
      </c>
      <c r="P132" s="1241" t="str">
        <f ca="1">IFERROR(MATCH($O$2,OFFSET(NX!$M$8,P131,0):'NX'!$M$2000,0)+P131,"")</f>
        <v/>
      </c>
      <c r="Q132" s="1242" t="str">
        <f t="shared" ca="1" si="20"/>
        <v/>
      </c>
    </row>
    <row r="133" spans="2:17" ht="31.5" customHeight="1" x14ac:dyDescent="0.25">
      <c r="B133" s="1227"/>
      <c r="C133" s="1228"/>
      <c r="D133" s="1237" t="str">
        <f t="shared" ca="1" si="11"/>
        <v/>
      </c>
      <c r="E133" s="1237" t="str">
        <f t="shared" ca="1" si="12"/>
        <v/>
      </c>
      <c r="F133" s="1238" t="str">
        <f t="shared" ca="1" si="13"/>
        <v/>
      </c>
      <c r="G133" s="1239" t="str">
        <f t="shared" ca="1" si="14"/>
        <v/>
      </c>
      <c r="H133" s="1239" t="str">
        <f t="shared" ca="1" si="15"/>
        <v/>
      </c>
      <c r="I133" s="1240">
        <f t="shared" ca="1" si="21"/>
        <v>0</v>
      </c>
      <c r="J133" s="1240" t="str">
        <f t="shared" ca="1" si="16"/>
        <v/>
      </c>
      <c r="K133" s="1240" t="str">
        <f t="shared" ca="1" si="17"/>
        <v/>
      </c>
      <c r="L133" s="1240" t="str">
        <f t="shared" ca="1" si="18"/>
        <v/>
      </c>
      <c r="M133" s="1240" t="str">
        <f t="shared" ca="1" si="19"/>
        <v/>
      </c>
      <c r="N133" s="1240">
        <f ca="1">MAX(0,$J$12+SUM($J$13:J133)-SUM($L$13:L133))</f>
        <v>0</v>
      </c>
      <c r="O133" s="1240">
        <f ca="1">MAX(0,$K$12+SUM($K$13:K133)-SUM($M$13:M133))</f>
        <v>0</v>
      </c>
      <c r="P133" s="1241" t="str">
        <f ca="1">IFERROR(MATCH($O$2,OFFSET(NX!$M$8,P132,0):'NX'!$M$2000,0)+P132,"")</f>
        <v/>
      </c>
      <c r="Q133" s="1242" t="str">
        <f t="shared" ca="1" si="20"/>
        <v/>
      </c>
    </row>
    <row r="134" spans="2:17" ht="31.5" customHeight="1" x14ac:dyDescent="0.25">
      <c r="B134" s="1227"/>
      <c r="C134" s="1228"/>
      <c r="D134" s="1237" t="str">
        <f t="shared" ca="1" si="11"/>
        <v/>
      </c>
      <c r="E134" s="1237" t="str">
        <f t="shared" ca="1" si="12"/>
        <v/>
      </c>
      <c r="F134" s="1238" t="str">
        <f t="shared" ca="1" si="13"/>
        <v/>
      </c>
      <c r="G134" s="1239" t="str">
        <f t="shared" ca="1" si="14"/>
        <v/>
      </c>
      <c r="H134" s="1239" t="str">
        <f t="shared" ca="1" si="15"/>
        <v/>
      </c>
      <c r="I134" s="1240">
        <f t="shared" ca="1" si="21"/>
        <v>0</v>
      </c>
      <c r="J134" s="1240" t="str">
        <f t="shared" ca="1" si="16"/>
        <v/>
      </c>
      <c r="K134" s="1240" t="str">
        <f t="shared" ca="1" si="17"/>
        <v/>
      </c>
      <c r="L134" s="1240" t="str">
        <f t="shared" ca="1" si="18"/>
        <v/>
      </c>
      <c r="M134" s="1240" t="str">
        <f t="shared" ca="1" si="19"/>
        <v/>
      </c>
      <c r="N134" s="1240">
        <f ca="1">MAX(0,$J$12+SUM($J$13:J134)-SUM($L$13:L134))</f>
        <v>0</v>
      </c>
      <c r="O134" s="1240">
        <f ca="1">MAX(0,$K$12+SUM($K$13:K134)-SUM($M$13:M134))</f>
        <v>0</v>
      </c>
      <c r="P134" s="1241" t="str">
        <f ca="1">IFERROR(MATCH($O$2,OFFSET(NX!$M$8,P133,0):'NX'!$M$2000,0)+P133,"")</f>
        <v/>
      </c>
      <c r="Q134" s="1242" t="str">
        <f t="shared" ca="1" si="20"/>
        <v/>
      </c>
    </row>
    <row r="135" spans="2:17" ht="31.5" customHeight="1" x14ac:dyDescent="0.25">
      <c r="B135" s="1227"/>
      <c r="C135" s="1228"/>
      <c r="D135" s="1237" t="str">
        <f t="shared" ca="1" si="11"/>
        <v/>
      </c>
      <c r="E135" s="1237" t="str">
        <f t="shared" ca="1" si="12"/>
        <v/>
      </c>
      <c r="F135" s="1238" t="str">
        <f t="shared" ca="1" si="13"/>
        <v/>
      </c>
      <c r="G135" s="1239" t="str">
        <f t="shared" ca="1" si="14"/>
        <v/>
      </c>
      <c r="H135" s="1239" t="str">
        <f t="shared" ca="1" si="15"/>
        <v/>
      </c>
      <c r="I135" s="1240">
        <f t="shared" ca="1" si="21"/>
        <v>0</v>
      </c>
      <c r="J135" s="1240" t="str">
        <f t="shared" ca="1" si="16"/>
        <v/>
      </c>
      <c r="K135" s="1240" t="str">
        <f t="shared" ca="1" si="17"/>
        <v/>
      </c>
      <c r="L135" s="1240" t="str">
        <f t="shared" ca="1" si="18"/>
        <v/>
      </c>
      <c r="M135" s="1240" t="str">
        <f t="shared" ca="1" si="19"/>
        <v/>
      </c>
      <c r="N135" s="1240">
        <f ca="1">MAX(0,$J$12+SUM($J$13:J135)-SUM($L$13:L135))</f>
        <v>0</v>
      </c>
      <c r="O135" s="1240">
        <f ca="1">MAX(0,$K$12+SUM($K$13:K135)-SUM($M$13:M135))</f>
        <v>0</v>
      </c>
      <c r="P135" s="1241" t="str">
        <f ca="1">IFERROR(MATCH($O$2,OFFSET(NX!$M$8,P134,0):'NX'!$M$2000,0)+P134,"")</f>
        <v/>
      </c>
      <c r="Q135" s="1242" t="str">
        <f t="shared" ca="1" si="20"/>
        <v/>
      </c>
    </row>
    <row r="136" spans="2:17" ht="31.5" customHeight="1" x14ac:dyDescent="0.25">
      <c r="B136" s="1227"/>
      <c r="C136" s="1228"/>
      <c r="D136" s="1237" t="str">
        <f t="shared" ca="1" si="11"/>
        <v/>
      </c>
      <c r="E136" s="1237" t="str">
        <f t="shared" ca="1" si="12"/>
        <v/>
      </c>
      <c r="F136" s="1238" t="str">
        <f t="shared" ca="1" si="13"/>
        <v/>
      </c>
      <c r="G136" s="1239" t="str">
        <f t="shared" ca="1" si="14"/>
        <v/>
      </c>
      <c r="H136" s="1239" t="str">
        <f t="shared" ca="1" si="15"/>
        <v/>
      </c>
      <c r="I136" s="1240">
        <f t="shared" ca="1" si="21"/>
        <v>0</v>
      </c>
      <c r="J136" s="1240" t="str">
        <f t="shared" ca="1" si="16"/>
        <v/>
      </c>
      <c r="K136" s="1240" t="str">
        <f t="shared" ca="1" si="17"/>
        <v/>
      </c>
      <c r="L136" s="1240" t="str">
        <f t="shared" ca="1" si="18"/>
        <v/>
      </c>
      <c r="M136" s="1240" t="str">
        <f t="shared" ca="1" si="19"/>
        <v/>
      </c>
      <c r="N136" s="1240">
        <f ca="1">MAX(0,$J$12+SUM($J$13:J136)-SUM($L$13:L136))</f>
        <v>0</v>
      </c>
      <c r="O136" s="1240">
        <f ca="1">MAX(0,$K$12+SUM($K$13:K136)-SUM($M$13:M136))</f>
        <v>0</v>
      </c>
      <c r="P136" s="1241" t="str">
        <f ca="1">IFERROR(MATCH($O$2,OFFSET(NX!$M$8,P135,0):'NX'!$M$2000,0)+P135,"")</f>
        <v/>
      </c>
      <c r="Q136" s="1242" t="str">
        <f t="shared" ca="1" si="20"/>
        <v/>
      </c>
    </row>
    <row r="137" spans="2:17" ht="31.5" customHeight="1" x14ac:dyDescent="0.25">
      <c r="B137" s="1227"/>
      <c r="C137" s="1228"/>
      <c r="D137" s="1237" t="str">
        <f t="shared" ca="1" si="11"/>
        <v/>
      </c>
      <c r="E137" s="1237" t="str">
        <f t="shared" ca="1" si="12"/>
        <v/>
      </c>
      <c r="F137" s="1238" t="str">
        <f t="shared" ca="1" si="13"/>
        <v/>
      </c>
      <c r="G137" s="1239" t="str">
        <f t="shared" ca="1" si="14"/>
        <v/>
      </c>
      <c r="H137" s="1239" t="str">
        <f t="shared" ca="1" si="15"/>
        <v/>
      </c>
      <c r="I137" s="1240">
        <f t="shared" ca="1" si="21"/>
        <v>0</v>
      </c>
      <c r="J137" s="1240" t="str">
        <f t="shared" ca="1" si="16"/>
        <v/>
      </c>
      <c r="K137" s="1240" t="str">
        <f t="shared" ca="1" si="17"/>
        <v/>
      </c>
      <c r="L137" s="1240" t="str">
        <f t="shared" ca="1" si="18"/>
        <v/>
      </c>
      <c r="M137" s="1240" t="str">
        <f t="shared" ca="1" si="19"/>
        <v/>
      </c>
      <c r="N137" s="1240">
        <f ca="1">MAX(0,$J$12+SUM($J$13:J137)-SUM($L$13:L137))</f>
        <v>0</v>
      </c>
      <c r="O137" s="1240">
        <f ca="1">MAX(0,$K$12+SUM($K$13:K137)-SUM($M$13:M137))</f>
        <v>0</v>
      </c>
      <c r="P137" s="1241" t="str">
        <f ca="1">IFERROR(MATCH($O$2,OFFSET(NX!$M$8,P136,0):'NX'!$M$2000,0)+P136,"")</f>
        <v/>
      </c>
      <c r="Q137" s="1242" t="str">
        <f t="shared" ca="1" si="20"/>
        <v/>
      </c>
    </row>
    <row r="138" spans="2:17" ht="31.5" customHeight="1" x14ac:dyDescent="0.25">
      <c r="B138" s="1227"/>
      <c r="C138" s="1228"/>
      <c r="D138" s="1237" t="str">
        <f t="shared" ca="1" si="11"/>
        <v/>
      </c>
      <c r="E138" s="1237" t="str">
        <f t="shared" ca="1" si="12"/>
        <v/>
      </c>
      <c r="F138" s="1238" t="str">
        <f t="shared" ca="1" si="13"/>
        <v/>
      </c>
      <c r="G138" s="1239" t="str">
        <f t="shared" ca="1" si="14"/>
        <v/>
      </c>
      <c r="H138" s="1239" t="str">
        <f t="shared" ca="1" si="15"/>
        <v/>
      </c>
      <c r="I138" s="1240">
        <f t="shared" ca="1" si="21"/>
        <v>0</v>
      </c>
      <c r="J138" s="1240" t="str">
        <f t="shared" ca="1" si="16"/>
        <v/>
      </c>
      <c r="K138" s="1240" t="str">
        <f t="shared" ca="1" si="17"/>
        <v/>
      </c>
      <c r="L138" s="1240" t="str">
        <f t="shared" ca="1" si="18"/>
        <v/>
      </c>
      <c r="M138" s="1240" t="str">
        <f t="shared" ca="1" si="19"/>
        <v/>
      </c>
      <c r="N138" s="1240">
        <f ca="1">MAX(0,$J$12+SUM($J$13:J138)-SUM($L$13:L138))</f>
        <v>0</v>
      </c>
      <c r="O138" s="1240">
        <f ca="1">MAX(0,$K$12+SUM($K$13:K138)-SUM($M$13:M138))</f>
        <v>0</v>
      </c>
      <c r="P138" s="1241" t="str">
        <f ca="1">IFERROR(MATCH($O$2,OFFSET(NX!$M$8,P137,0):'NX'!$M$2000,0)+P137,"")</f>
        <v/>
      </c>
      <c r="Q138" s="1242" t="str">
        <f t="shared" ca="1" si="20"/>
        <v/>
      </c>
    </row>
    <row r="139" spans="2:17" ht="31.5" customHeight="1" x14ac:dyDescent="0.25">
      <c r="B139" s="1227"/>
      <c r="C139" s="1228"/>
      <c r="D139" s="1237" t="str">
        <f t="shared" ca="1" si="11"/>
        <v/>
      </c>
      <c r="E139" s="1237" t="str">
        <f t="shared" ca="1" si="12"/>
        <v/>
      </c>
      <c r="F139" s="1238" t="str">
        <f t="shared" ca="1" si="13"/>
        <v/>
      </c>
      <c r="G139" s="1239" t="str">
        <f t="shared" ca="1" si="14"/>
        <v/>
      </c>
      <c r="H139" s="1239" t="str">
        <f t="shared" ca="1" si="15"/>
        <v/>
      </c>
      <c r="I139" s="1240">
        <f t="shared" ca="1" si="21"/>
        <v>0</v>
      </c>
      <c r="J139" s="1240" t="str">
        <f t="shared" ca="1" si="16"/>
        <v/>
      </c>
      <c r="K139" s="1240" t="str">
        <f t="shared" ca="1" si="17"/>
        <v/>
      </c>
      <c r="L139" s="1240" t="str">
        <f t="shared" ca="1" si="18"/>
        <v/>
      </c>
      <c r="M139" s="1240" t="str">
        <f t="shared" ca="1" si="19"/>
        <v/>
      </c>
      <c r="N139" s="1240">
        <f ca="1">MAX(0,$J$12+SUM($J$13:J139)-SUM($L$13:L139))</f>
        <v>0</v>
      </c>
      <c r="O139" s="1240">
        <f ca="1">MAX(0,$K$12+SUM($K$13:K139)-SUM($M$13:M139))</f>
        <v>0</v>
      </c>
      <c r="P139" s="1241" t="str">
        <f ca="1">IFERROR(MATCH($O$2,OFFSET(NX!$M$8,P138,0):'NX'!$M$2000,0)+P138,"")</f>
        <v/>
      </c>
      <c r="Q139" s="1242" t="str">
        <f t="shared" ca="1" si="20"/>
        <v/>
      </c>
    </row>
    <row r="140" spans="2:17" ht="31.5" customHeight="1" x14ac:dyDescent="0.25">
      <c r="B140" s="1227"/>
      <c r="C140" s="1228"/>
      <c r="D140" s="1237" t="str">
        <f t="shared" ca="1" si="11"/>
        <v/>
      </c>
      <c r="E140" s="1237" t="str">
        <f t="shared" ca="1" si="12"/>
        <v/>
      </c>
      <c r="F140" s="1238" t="str">
        <f t="shared" ca="1" si="13"/>
        <v/>
      </c>
      <c r="G140" s="1239" t="str">
        <f t="shared" ca="1" si="14"/>
        <v/>
      </c>
      <c r="H140" s="1239" t="str">
        <f t="shared" ca="1" si="15"/>
        <v/>
      </c>
      <c r="I140" s="1240">
        <f t="shared" ca="1" si="21"/>
        <v>0</v>
      </c>
      <c r="J140" s="1240" t="str">
        <f t="shared" ca="1" si="16"/>
        <v/>
      </c>
      <c r="K140" s="1240" t="str">
        <f t="shared" ca="1" si="17"/>
        <v/>
      </c>
      <c r="L140" s="1240" t="str">
        <f t="shared" ca="1" si="18"/>
        <v/>
      </c>
      <c r="M140" s="1240" t="str">
        <f t="shared" ca="1" si="19"/>
        <v/>
      </c>
      <c r="N140" s="1240">
        <f ca="1">MAX(0,$J$12+SUM($J$13:J140)-SUM($L$13:L140))</f>
        <v>0</v>
      </c>
      <c r="O140" s="1240">
        <f ca="1">MAX(0,$K$12+SUM($K$13:K140)-SUM($M$13:M140))</f>
        <v>0</v>
      </c>
      <c r="P140" s="1241" t="str">
        <f ca="1">IFERROR(MATCH($O$2,OFFSET(NX!$M$8,P139,0):'NX'!$M$2000,0)+P139,"")</f>
        <v/>
      </c>
      <c r="Q140" s="1242" t="str">
        <f t="shared" ca="1" si="20"/>
        <v/>
      </c>
    </row>
    <row r="141" spans="2:17" ht="31.5" customHeight="1" x14ac:dyDescent="0.25">
      <c r="B141" s="1227"/>
      <c r="C141" s="1228"/>
      <c r="D141" s="1237" t="str">
        <f t="shared" ref="D141:D204" ca="1" si="22">IF(P141="","",INDEX(ngaynx,P141))</f>
        <v/>
      </c>
      <c r="E141" s="1237" t="str">
        <f t="shared" ref="E141:E204" ca="1" si="23">IF(P141="","",INDEX(ngaynx,P141))</f>
        <v/>
      </c>
      <c r="F141" s="1238" t="str">
        <f t="shared" ref="F141:F204" ca="1" si="24">IF(P141="","",INDEX(sophieunx,P141))</f>
        <v/>
      </c>
      <c r="G141" s="1239" t="str">
        <f t="shared" ref="G141:G204" ca="1" si="25">IF($P141="","",INDEX(dgnx,$P141))</f>
        <v/>
      </c>
      <c r="H141" s="1239" t="str">
        <f t="shared" ref="H141:H204" ca="1" si="26">IF($P141="","",INDEX(DVTNX,$P141))</f>
        <v/>
      </c>
      <c r="I141" s="1240">
        <f t="shared" ca="1" si="21"/>
        <v>0</v>
      </c>
      <c r="J141" s="1240" t="str">
        <f t="shared" ref="J141:J204" ca="1" si="27">IF($P141="","",INDEX(slnhap,$P141))</f>
        <v/>
      </c>
      <c r="K141" s="1240" t="str">
        <f t="shared" ref="K141:K204" ca="1" si="28">IF($P141="","",INDEX(gtnhap,$P141))</f>
        <v/>
      </c>
      <c r="L141" s="1240" t="str">
        <f t="shared" ref="L141:L204" ca="1" si="29">IF($P141="","",INDEX(slxuat,$P141))</f>
        <v/>
      </c>
      <c r="M141" s="1240" t="str">
        <f t="shared" ref="M141:M204" ca="1" si="30">IF($P141="","",INDEX(gtxuat,$P141))</f>
        <v/>
      </c>
      <c r="N141" s="1240">
        <f ca="1">MAX(0,$J$12+SUM($J$13:J141)-SUM($L$13:L141))</f>
        <v>0</v>
      </c>
      <c r="O141" s="1240">
        <f ca="1">MAX(0,$K$12+SUM($K$13:K141)-SUM($M$13:M141))</f>
        <v>0</v>
      </c>
      <c r="P141" s="1241" t="str">
        <f ca="1">IFERROR(MATCH($O$2,OFFSET(NX!$M$8,P140,0):'NX'!$M$2000,0)+P140,"")</f>
        <v/>
      </c>
      <c r="Q141" s="1242" t="str">
        <f t="shared" ca="1" si="20"/>
        <v/>
      </c>
    </row>
    <row r="142" spans="2:17" ht="31.5" customHeight="1" x14ac:dyDescent="0.25">
      <c r="B142" s="1227"/>
      <c r="C142" s="1228"/>
      <c r="D142" s="1237" t="str">
        <f t="shared" ca="1" si="22"/>
        <v/>
      </c>
      <c r="E142" s="1237" t="str">
        <f t="shared" ca="1" si="23"/>
        <v/>
      </c>
      <c r="F142" s="1238" t="str">
        <f t="shared" ca="1" si="24"/>
        <v/>
      </c>
      <c r="G142" s="1239" t="str">
        <f t="shared" ca="1" si="25"/>
        <v/>
      </c>
      <c r="H142" s="1239" t="str">
        <f t="shared" ca="1" si="26"/>
        <v/>
      </c>
      <c r="I142" s="1240">
        <f t="shared" ca="1" si="21"/>
        <v>0</v>
      </c>
      <c r="J142" s="1240" t="str">
        <f t="shared" ca="1" si="27"/>
        <v/>
      </c>
      <c r="K142" s="1240" t="str">
        <f t="shared" ca="1" si="28"/>
        <v/>
      </c>
      <c r="L142" s="1240" t="str">
        <f t="shared" ca="1" si="29"/>
        <v/>
      </c>
      <c r="M142" s="1240" t="str">
        <f t="shared" ca="1" si="30"/>
        <v/>
      </c>
      <c r="N142" s="1240">
        <f ca="1">MAX(0,$J$12+SUM($J$13:J142)-SUM($L$13:L142))</f>
        <v>0</v>
      </c>
      <c r="O142" s="1240">
        <f ca="1">MAX(0,$K$12+SUM($K$13:K142)-SUM($M$13:M142))</f>
        <v>0</v>
      </c>
      <c r="P142" s="1241" t="str">
        <f ca="1">IFERROR(MATCH($O$2,OFFSET(NX!$M$8,P141,0):'NX'!$M$2000,0)+P141,"")</f>
        <v/>
      </c>
      <c r="Q142" s="1242" t="str">
        <f t="shared" ref="Q142:Q205" ca="1" si="31">IF(P142&lt;&gt;"","x","")</f>
        <v/>
      </c>
    </row>
    <row r="143" spans="2:17" ht="31.5" customHeight="1" x14ac:dyDescent="0.25">
      <c r="B143" s="1227"/>
      <c r="C143" s="1228"/>
      <c r="D143" s="1237" t="str">
        <f t="shared" ca="1" si="22"/>
        <v/>
      </c>
      <c r="E143" s="1237" t="str">
        <f t="shared" ca="1" si="23"/>
        <v/>
      </c>
      <c r="F143" s="1238" t="str">
        <f t="shared" ca="1" si="24"/>
        <v/>
      </c>
      <c r="G143" s="1239" t="str">
        <f t="shared" ca="1" si="25"/>
        <v/>
      </c>
      <c r="H143" s="1239" t="str">
        <f t="shared" ca="1" si="26"/>
        <v/>
      </c>
      <c r="I143" s="1240">
        <f t="shared" ca="1" si="21"/>
        <v>0</v>
      </c>
      <c r="J143" s="1240" t="str">
        <f t="shared" ca="1" si="27"/>
        <v/>
      </c>
      <c r="K143" s="1240" t="str">
        <f t="shared" ca="1" si="28"/>
        <v/>
      </c>
      <c r="L143" s="1240" t="str">
        <f t="shared" ca="1" si="29"/>
        <v/>
      </c>
      <c r="M143" s="1240" t="str">
        <f t="shared" ca="1" si="30"/>
        <v/>
      </c>
      <c r="N143" s="1240">
        <f ca="1">MAX(0,$J$12+SUM($J$13:J143)-SUM($L$13:L143))</f>
        <v>0</v>
      </c>
      <c r="O143" s="1240">
        <f ca="1">MAX(0,$K$12+SUM($K$13:K143)-SUM($M$13:M143))</f>
        <v>0</v>
      </c>
      <c r="P143" s="1241" t="str">
        <f ca="1">IFERROR(MATCH($O$2,OFFSET(NX!$M$8,P142,0):'NX'!$M$2000,0)+P142,"")</f>
        <v/>
      </c>
      <c r="Q143" s="1242" t="str">
        <f t="shared" ca="1" si="31"/>
        <v/>
      </c>
    </row>
    <row r="144" spans="2:17" ht="31.5" customHeight="1" x14ac:dyDescent="0.25">
      <c r="B144" s="1227"/>
      <c r="C144" s="1228"/>
      <c r="D144" s="1237" t="str">
        <f t="shared" ca="1" si="22"/>
        <v/>
      </c>
      <c r="E144" s="1237" t="str">
        <f t="shared" ca="1" si="23"/>
        <v/>
      </c>
      <c r="F144" s="1238" t="str">
        <f t="shared" ca="1" si="24"/>
        <v/>
      </c>
      <c r="G144" s="1239" t="str">
        <f t="shared" ca="1" si="25"/>
        <v/>
      </c>
      <c r="H144" s="1239" t="str">
        <f t="shared" ca="1" si="26"/>
        <v/>
      </c>
      <c r="I144" s="1240">
        <f t="shared" ref="I144:I207" ca="1" si="32">IFERROR(IF(D144&lt;&gt;"",K144/J144,M144/L144),0)</f>
        <v>0</v>
      </c>
      <c r="J144" s="1240" t="str">
        <f t="shared" ca="1" si="27"/>
        <v/>
      </c>
      <c r="K144" s="1240" t="str">
        <f t="shared" ca="1" si="28"/>
        <v/>
      </c>
      <c r="L144" s="1240" t="str">
        <f t="shared" ca="1" si="29"/>
        <v/>
      </c>
      <c r="M144" s="1240" t="str">
        <f t="shared" ca="1" si="30"/>
        <v/>
      </c>
      <c r="N144" s="1240">
        <f ca="1">MAX(0,$J$12+SUM($J$13:J144)-SUM($L$13:L144))</f>
        <v>0</v>
      </c>
      <c r="O144" s="1240">
        <f ca="1">MAX(0,$K$12+SUM($K$13:K144)-SUM($M$13:M144))</f>
        <v>0</v>
      </c>
      <c r="P144" s="1241" t="str">
        <f ca="1">IFERROR(MATCH($O$2,OFFSET(NX!$M$8,P143,0):'NX'!$M$2000,0)+P143,"")</f>
        <v/>
      </c>
      <c r="Q144" s="1242" t="str">
        <f t="shared" ca="1" si="31"/>
        <v/>
      </c>
    </row>
    <row r="145" spans="2:17" ht="31.5" customHeight="1" x14ac:dyDescent="0.25">
      <c r="B145" s="1227"/>
      <c r="C145" s="1228"/>
      <c r="D145" s="1237" t="str">
        <f t="shared" ca="1" si="22"/>
        <v/>
      </c>
      <c r="E145" s="1237" t="str">
        <f t="shared" ca="1" si="23"/>
        <v/>
      </c>
      <c r="F145" s="1238" t="str">
        <f t="shared" ca="1" si="24"/>
        <v/>
      </c>
      <c r="G145" s="1239" t="str">
        <f t="shared" ca="1" si="25"/>
        <v/>
      </c>
      <c r="H145" s="1239" t="str">
        <f t="shared" ca="1" si="26"/>
        <v/>
      </c>
      <c r="I145" s="1240">
        <f t="shared" ca="1" si="32"/>
        <v>0</v>
      </c>
      <c r="J145" s="1240" t="str">
        <f t="shared" ca="1" si="27"/>
        <v/>
      </c>
      <c r="K145" s="1240" t="str">
        <f t="shared" ca="1" si="28"/>
        <v/>
      </c>
      <c r="L145" s="1240" t="str">
        <f t="shared" ca="1" si="29"/>
        <v/>
      </c>
      <c r="M145" s="1240" t="str">
        <f t="shared" ca="1" si="30"/>
        <v/>
      </c>
      <c r="N145" s="1240">
        <f ca="1">MAX(0,$J$12+SUM($J$13:J145)-SUM($L$13:L145))</f>
        <v>0</v>
      </c>
      <c r="O145" s="1240">
        <f ca="1">MAX(0,$K$12+SUM($K$13:K145)-SUM($M$13:M145))</f>
        <v>0</v>
      </c>
      <c r="P145" s="1241" t="str">
        <f ca="1">IFERROR(MATCH($O$2,OFFSET(NX!$M$8,P144,0):'NX'!$M$2000,0)+P144,"")</f>
        <v/>
      </c>
      <c r="Q145" s="1242" t="str">
        <f t="shared" ca="1" si="31"/>
        <v/>
      </c>
    </row>
    <row r="146" spans="2:17" ht="31.5" customHeight="1" x14ac:dyDescent="0.25">
      <c r="B146" s="1227"/>
      <c r="C146" s="1228"/>
      <c r="D146" s="1237" t="str">
        <f t="shared" ca="1" si="22"/>
        <v/>
      </c>
      <c r="E146" s="1237" t="str">
        <f t="shared" ca="1" si="23"/>
        <v/>
      </c>
      <c r="F146" s="1238" t="str">
        <f t="shared" ca="1" si="24"/>
        <v/>
      </c>
      <c r="G146" s="1239" t="str">
        <f t="shared" ca="1" si="25"/>
        <v/>
      </c>
      <c r="H146" s="1239" t="str">
        <f t="shared" ca="1" si="26"/>
        <v/>
      </c>
      <c r="I146" s="1240">
        <f t="shared" ca="1" si="32"/>
        <v>0</v>
      </c>
      <c r="J146" s="1240" t="str">
        <f t="shared" ca="1" si="27"/>
        <v/>
      </c>
      <c r="K146" s="1240" t="str">
        <f t="shared" ca="1" si="28"/>
        <v/>
      </c>
      <c r="L146" s="1240" t="str">
        <f t="shared" ca="1" si="29"/>
        <v/>
      </c>
      <c r="M146" s="1240" t="str">
        <f t="shared" ca="1" si="30"/>
        <v/>
      </c>
      <c r="N146" s="1240">
        <f ca="1">MAX(0,$J$12+SUM($J$13:J146)-SUM($L$13:L146))</f>
        <v>0</v>
      </c>
      <c r="O146" s="1240">
        <f ca="1">MAX(0,$K$12+SUM($K$13:K146)-SUM($M$13:M146))</f>
        <v>0</v>
      </c>
      <c r="P146" s="1241" t="str">
        <f ca="1">IFERROR(MATCH($O$2,OFFSET(NX!$M$8,P145,0):'NX'!$M$2000,0)+P145,"")</f>
        <v/>
      </c>
      <c r="Q146" s="1242" t="str">
        <f t="shared" ca="1" si="31"/>
        <v/>
      </c>
    </row>
    <row r="147" spans="2:17" ht="31.5" customHeight="1" x14ac:dyDescent="0.25">
      <c r="B147" s="1227"/>
      <c r="C147" s="1228"/>
      <c r="D147" s="1237" t="str">
        <f t="shared" ca="1" si="22"/>
        <v/>
      </c>
      <c r="E147" s="1237" t="str">
        <f t="shared" ca="1" si="23"/>
        <v/>
      </c>
      <c r="F147" s="1238" t="str">
        <f t="shared" ca="1" si="24"/>
        <v/>
      </c>
      <c r="G147" s="1239" t="str">
        <f t="shared" ca="1" si="25"/>
        <v/>
      </c>
      <c r="H147" s="1239" t="str">
        <f t="shared" ca="1" si="26"/>
        <v/>
      </c>
      <c r="I147" s="1240">
        <f t="shared" ca="1" si="32"/>
        <v>0</v>
      </c>
      <c r="J147" s="1240" t="str">
        <f t="shared" ca="1" si="27"/>
        <v/>
      </c>
      <c r="K147" s="1240" t="str">
        <f t="shared" ca="1" si="28"/>
        <v/>
      </c>
      <c r="L147" s="1240" t="str">
        <f t="shared" ca="1" si="29"/>
        <v/>
      </c>
      <c r="M147" s="1240" t="str">
        <f t="shared" ca="1" si="30"/>
        <v/>
      </c>
      <c r="N147" s="1240">
        <f ca="1">MAX(0,$J$12+SUM($J$13:J147)-SUM($L$13:L147))</f>
        <v>0</v>
      </c>
      <c r="O147" s="1240">
        <f ca="1">MAX(0,$K$12+SUM($K$13:K147)-SUM($M$13:M147))</f>
        <v>0</v>
      </c>
      <c r="P147" s="1241" t="str">
        <f ca="1">IFERROR(MATCH($O$2,OFFSET(NX!$M$8,P146,0):'NX'!$M$2000,0)+P146,"")</f>
        <v/>
      </c>
      <c r="Q147" s="1242" t="str">
        <f t="shared" ca="1" si="31"/>
        <v/>
      </c>
    </row>
    <row r="148" spans="2:17" ht="31.5" customHeight="1" x14ac:dyDescent="0.25">
      <c r="B148" s="1227"/>
      <c r="C148" s="1228"/>
      <c r="D148" s="1237" t="str">
        <f t="shared" ca="1" si="22"/>
        <v/>
      </c>
      <c r="E148" s="1237" t="str">
        <f t="shared" ca="1" si="23"/>
        <v/>
      </c>
      <c r="F148" s="1238" t="str">
        <f t="shared" ca="1" si="24"/>
        <v/>
      </c>
      <c r="G148" s="1239" t="str">
        <f t="shared" ca="1" si="25"/>
        <v/>
      </c>
      <c r="H148" s="1239" t="str">
        <f t="shared" ca="1" si="26"/>
        <v/>
      </c>
      <c r="I148" s="1240">
        <f t="shared" ca="1" si="32"/>
        <v>0</v>
      </c>
      <c r="J148" s="1240" t="str">
        <f t="shared" ca="1" si="27"/>
        <v/>
      </c>
      <c r="K148" s="1240" t="str">
        <f t="shared" ca="1" si="28"/>
        <v/>
      </c>
      <c r="L148" s="1240" t="str">
        <f t="shared" ca="1" si="29"/>
        <v/>
      </c>
      <c r="M148" s="1240" t="str">
        <f t="shared" ca="1" si="30"/>
        <v/>
      </c>
      <c r="N148" s="1240">
        <f ca="1">MAX(0,$J$12+SUM($J$13:J148)-SUM($L$13:L148))</f>
        <v>0</v>
      </c>
      <c r="O148" s="1240">
        <f ca="1">MAX(0,$K$12+SUM($K$13:K148)-SUM($M$13:M148))</f>
        <v>0</v>
      </c>
      <c r="P148" s="1241" t="str">
        <f ca="1">IFERROR(MATCH($O$2,OFFSET(NX!$M$8,P147,0):'NX'!$M$2000,0)+P147,"")</f>
        <v/>
      </c>
      <c r="Q148" s="1242" t="str">
        <f t="shared" ca="1" si="31"/>
        <v/>
      </c>
    </row>
    <row r="149" spans="2:17" ht="31.5" customHeight="1" x14ac:dyDescent="0.25">
      <c r="B149" s="1227"/>
      <c r="C149" s="1228"/>
      <c r="D149" s="1237" t="str">
        <f t="shared" ca="1" si="22"/>
        <v/>
      </c>
      <c r="E149" s="1237" t="str">
        <f t="shared" ca="1" si="23"/>
        <v/>
      </c>
      <c r="F149" s="1238" t="str">
        <f t="shared" ca="1" si="24"/>
        <v/>
      </c>
      <c r="G149" s="1239" t="str">
        <f t="shared" ca="1" si="25"/>
        <v/>
      </c>
      <c r="H149" s="1239" t="str">
        <f t="shared" ca="1" si="26"/>
        <v/>
      </c>
      <c r="I149" s="1240">
        <f t="shared" ca="1" si="32"/>
        <v>0</v>
      </c>
      <c r="J149" s="1240" t="str">
        <f t="shared" ca="1" si="27"/>
        <v/>
      </c>
      <c r="K149" s="1240" t="str">
        <f t="shared" ca="1" si="28"/>
        <v/>
      </c>
      <c r="L149" s="1240" t="str">
        <f t="shared" ca="1" si="29"/>
        <v/>
      </c>
      <c r="M149" s="1240" t="str">
        <f t="shared" ca="1" si="30"/>
        <v/>
      </c>
      <c r="N149" s="1240">
        <f ca="1">MAX(0,$J$12+SUM($J$13:J149)-SUM($L$13:L149))</f>
        <v>0</v>
      </c>
      <c r="O149" s="1240">
        <f ca="1">MAX(0,$K$12+SUM($K$13:K149)-SUM($M$13:M149))</f>
        <v>0</v>
      </c>
      <c r="P149" s="1241" t="str">
        <f ca="1">IFERROR(MATCH($O$2,OFFSET(NX!$M$8,P148,0):'NX'!$M$2000,0)+P148,"")</f>
        <v/>
      </c>
      <c r="Q149" s="1242" t="str">
        <f t="shared" ca="1" si="31"/>
        <v/>
      </c>
    </row>
    <row r="150" spans="2:17" ht="31.5" customHeight="1" x14ac:dyDescent="0.25">
      <c r="B150" s="1227"/>
      <c r="C150" s="1228"/>
      <c r="D150" s="1237" t="str">
        <f t="shared" ca="1" si="22"/>
        <v/>
      </c>
      <c r="E150" s="1237" t="str">
        <f t="shared" ca="1" si="23"/>
        <v/>
      </c>
      <c r="F150" s="1238" t="str">
        <f t="shared" ca="1" si="24"/>
        <v/>
      </c>
      <c r="G150" s="1239" t="str">
        <f t="shared" ca="1" si="25"/>
        <v/>
      </c>
      <c r="H150" s="1239" t="str">
        <f t="shared" ca="1" si="26"/>
        <v/>
      </c>
      <c r="I150" s="1240">
        <f t="shared" ca="1" si="32"/>
        <v>0</v>
      </c>
      <c r="J150" s="1240" t="str">
        <f t="shared" ca="1" si="27"/>
        <v/>
      </c>
      <c r="K150" s="1240" t="str">
        <f t="shared" ca="1" si="28"/>
        <v/>
      </c>
      <c r="L150" s="1240" t="str">
        <f t="shared" ca="1" si="29"/>
        <v/>
      </c>
      <c r="M150" s="1240" t="str">
        <f t="shared" ca="1" si="30"/>
        <v/>
      </c>
      <c r="N150" s="1240">
        <f ca="1">MAX(0,$J$12+SUM($J$13:J150)-SUM($L$13:L150))</f>
        <v>0</v>
      </c>
      <c r="O150" s="1240">
        <f ca="1">MAX(0,$K$12+SUM($K$13:K150)-SUM($M$13:M150))</f>
        <v>0</v>
      </c>
      <c r="P150" s="1241" t="str">
        <f ca="1">IFERROR(MATCH($O$2,OFFSET(NX!$M$8,P149,0):'NX'!$M$2000,0)+P149,"")</f>
        <v/>
      </c>
      <c r="Q150" s="1242" t="str">
        <f t="shared" ca="1" si="31"/>
        <v/>
      </c>
    </row>
    <row r="151" spans="2:17" ht="31.5" customHeight="1" x14ac:dyDescent="0.25">
      <c r="B151" s="1227"/>
      <c r="C151" s="1228"/>
      <c r="D151" s="1237" t="str">
        <f t="shared" ca="1" si="22"/>
        <v/>
      </c>
      <c r="E151" s="1237" t="str">
        <f t="shared" ca="1" si="23"/>
        <v/>
      </c>
      <c r="F151" s="1238" t="str">
        <f t="shared" ca="1" si="24"/>
        <v/>
      </c>
      <c r="G151" s="1239" t="str">
        <f t="shared" ca="1" si="25"/>
        <v/>
      </c>
      <c r="H151" s="1239" t="str">
        <f t="shared" ca="1" si="26"/>
        <v/>
      </c>
      <c r="I151" s="1240">
        <f t="shared" ca="1" si="32"/>
        <v>0</v>
      </c>
      <c r="J151" s="1240" t="str">
        <f t="shared" ca="1" si="27"/>
        <v/>
      </c>
      <c r="K151" s="1240" t="str">
        <f t="shared" ca="1" si="28"/>
        <v/>
      </c>
      <c r="L151" s="1240" t="str">
        <f t="shared" ca="1" si="29"/>
        <v/>
      </c>
      <c r="M151" s="1240" t="str">
        <f t="shared" ca="1" si="30"/>
        <v/>
      </c>
      <c r="N151" s="1240">
        <f ca="1">MAX(0,$J$12+SUM($J$13:J151)-SUM($L$13:L151))</f>
        <v>0</v>
      </c>
      <c r="O151" s="1240">
        <f ca="1">MAX(0,$K$12+SUM($K$13:K151)-SUM($M$13:M151))</f>
        <v>0</v>
      </c>
      <c r="P151" s="1241" t="str">
        <f ca="1">IFERROR(MATCH($O$2,OFFSET(NX!$M$8,P150,0):'NX'!$M$2000,0)+P150,"")</f>
        <v/>
      </c>
      <c r="Q151" s="1242" t="str">
        <f t="shared" ca="1" si="31"/>
        <v/>
      </c>
    </row>
    <row r="152" spans="2:17" ht="31.5" customHeight="1" x14ac:dyDescent="0.25">
      <c r="B152" s="1227"/>
      <c r="C152" s="1228"/>
      <c r="D152" s="1237" t="str">
        <f t="shared" ca="1" si="22"/>
        <v/>
      </c>
      <c r="E152" s="1237" t="str">
        <f t="shared" ca="1" si="23"/>
        <v/>
      </c>
      <c r="F152" s="1238" t="str">
        <f t="shared" ca="1" si="24"/>
        <v/>
      </c>
      <c r="G152" s="1239" t="str">
        <f t="shared" ca="1" si="25"/>
        <v/>
      </c>
      <c r="H152" s="1239" t="str">
        <f t="shared" ca="1" si="26"/>
        <v/>
      </c>
      <c r="I152" s="1240">
        <f t="shared" ca="1" si="32"/>
        <v>0</v>
      </c>
      <c r="J152" s="1240" t="str">
        <f t="shared" ca="1" si="27"/>
        <v/>
      </c>
      <c r="K152" s="1240" t="str">
        <f t="shared" ca="1" si="28"/>
        <v/>
      </c>
      <c r="L152" s="1240" t="str">
        <f t="shared" ca="1" si="29"/>
        <v/>
      </c>
      <c r="M152" s="1240" t="str">
        <f t="shared" ca="1" si="30"/>
        <v/>
      </c>
      <c r="N152" s="1240">
        <f ca="1">MAX(0,$J$12+SUM($J$13:J152)-SUM($L$13:L152))</f>
        <v>0</v>
      </c>
      <c r="O152" s="1240">
        <f ca="1">MAX(0,$K$12+SUM($K$13:K152)-SUM($M$13:M152))</f>
        <v>0</v>
      </c>
      <c r="P152" s="1241" t="str">
        <f ca="1">IFERROR(MATCH($O$2,OFFSET(NX!$M$8,P151,0):'NX'!$M$2000,0)+P151,"")</f>
        <v/>
      </c>
      <c r="Q152" s="1242" t="str">
        <f t="shared" ca="1" si="31"/>
        <v/>
      </c>
    </row>
    <row r="153" spans="2:17" ht="31.5" customHeight="1" x14ac:dyDescent="0.25">
      <c r="B153" s="1227"/>
      <c r="C153" s="1228"/>
      <c r="D153" s="1237" t="str">
        <f t="shared" ca="1" si="22"/>
        <v/>
      </c>
      <c r="E153" s="1237" t="str">
        <f t="shared" ca="1" si="23"/>
        <v/>
      </c>
      <c r="F153" s="1238" t="str">
        <f t="shared" ca="1" si="24"/>
        <v/>
      </c>
      <c r="G153" s="1239" t="str">
        <f t="shared" ca="1" si="25"/>
        <v/>
      </c>
      <c r="H153" s="1239" t="str">
        <f t="shared" ca="1" si="26"/>
        <v/>
      </c>
      <c r="I153" s="1240">
        <f t="shared" ca="1" si="32"/>
        <v>0</v>
      </c>
      <c r="J153" s="1240" t="str">
        <f t="shared" ca="1" si="27"/>
        <v/>
      </c>
      <c r="K153" s="1240" t="str">
        <f t="shared" ca="1" si="28"/>
        <v/>
      </c>
      <c r="L153" s="1240" t="str">
        <f t="shared" ca="1" si="29"/>
        <v/>
      </c>
      <c r="M153" s="1240" t="str">
        <f t="shared" ca="1" si="30"/>
        <v/>
      </c>
      <c r="N153" s="1240">
        <f ca="1">MAX(0,$J$12+SUM($J$13:J153)-SUM($L$13:L153))</f>
        <v>0</v>
      </c>
      <c r="O153" s="1240">
        <f ca="1">MAX(0,$K$12+SUM($K$13:K153)-SUM($M$13:M153))</f>
        <v>0</v>
      </c>
      <c r="P153" s="1241" t="str">
        <f ca="1">IFERROR(MATCH($O$2,OFFSET(NX!$M$8,P152,0):'NX'!$M$2000,0)+P152,"")</f>
        <v/>
      </c>
      <c r="Q153" s="1242" t="str">
        <f t="shared" ca="1" si="31"/>
        <v/>
      </c>
    </row>
    <row r="154" spans="2:17" ht="31.5" customHeight="1" x14ac:dyDescent="0.25">
      <c r="B154" s="1227"/>
      <c r="C154" s="1228"/>
      <c r="D154" s="1237" t="str">
        <f t="shared" ca="1" si="22"/>
        <v/>
      </c>
      <c r="E154" s="1237" t="str">
        <f t="shared" ca="1" si="23"/>
        <v/>
      </c>
      <c r="F154" s="1238" t="str">
        <f t="shared" ca="1" si="24"/>
        <v/>
      </c>
      <c r="G154" s="1239" t="str">
        <f t="shared" ca="1" si="25"/>
        <v/>
      </c>
      <c r="H154" s="1239" t="str">
        <f t="shared" ca="1" si="26"/>
        <v/>
      </c>
      <c r="I154" s="1240">
        <f t="shared" ca="1" si="32"/>
        <v>0</v>
      </c>
      <c r="J154" s="1240" t="str">
        <f t="shared" ca="1" si="27"/>
        <v/>
      </c>
      <c r="K154" s="1240" t="str">
        <f t="shared" ca="1" si="28"/>
        <v/>
      </c>
      <c r="L154" s="1240" t="str">
        <f t="shared" ca="1" si="29"/>
        <v/>
      </c>
      <c r="M154" s="1240" t="str">
        <f t="shared" ca="1" si="30"/>
        <v/>
      </c>
      <c r="N154" s="1240">
        <f ca="1">MAX(0,$J$12+SUM($J$13:J154)-SUM($L$13:L154))</f>
        <v>0</v>
      </c>
      <c r="O154" s="1240">
        <f ca="1">MAX(0,$K$12+SUM($K$13:K154)-SUM($M$13:M154))</f>
        <v>0</v>
      </c>
      <c r="P154" s="1241" t="str">
        <f ca="1">IFERROR(MATCH($O$2,OFFSET(NX!$M$8,P153,0):'NX'!$M$2000,0)+P153,"")</f>
        <v/>
      </c>
      <c r="Q154" s="1242" t="str">
        <f t="shared" ca="1" si="31"/>
        <v/>
      </c>
    </row>
    <row r="155" spans="2:17" ht="31.5" customHeight="1" x14ac:dyDescent="0.25">
      <c r="B155" s="1227"/>
      <c r="C155" s="1228"/>
      <c r="D155" s="1237" t="str">
        <f t="shared" ca="1" si="22"/>
        <v/>
      </c>
      <c r="E155" s="1237" t="str">
        <f t="shared" ca="1" si="23"/>
        <v/>
      </c>
      <c r="F155" s="1238" t="str">
        <f t="shared" ca="1" si="24"/>
        <v/>
      </c>
      <c r="G155" s="1239" t="str">
        <f t="shared" ca="1" si="25"/>
        <v/>
      </c>
      <c r="H155" s="1239" t="str">
        <f t="shared" ca="1" si="26"/>
        <v/>
      </c>
      <c r="I155" s="1240">
        <f t="shared" ca="1" si="32"/>
        <v>0</v>
      </c>
      <c r="J155" s="1240" t="str">
        <f t="shared" ca="1" si="27"/>
        <v/>
      </c>
      <c r="K155" s="1240" t="str">
        <f t="shared" ca="1" si="28"/>
        <v/>
      </c>
      <c r="L155" s="1240" t="str">
        <f t="shared" ca="1" si="29"/>
        <v/>
      </c>
      <c r="M155" s="1240" t="str">
        <f t="shared" ca="1" si="30"/>
        <v/>
      </c>
      <c r="N155" s="1240">
        <f ca="1">MAX(0,$J$12+SUM($J$13:J155)-SUM($L$13:L155))</f>
        <v>0</v>
      </c>
      <c r="O155" s="1240">
        <f ca="1">MAX(0,$K$12+SUM($K$13:K155)-SUM($M$13:M155))</f>
        <v>0</v>
      </c>
      <c r="P155" s="1241" t="str">
        <f ca="1">IFERROR(MATCH($O$2,OFFSET(NX!$M$8,P154,0):'NX'!$M$2000,0)+P154,"")</f>
        <v/>
      </c>
      <c r="Q155" s="1242" t="str">
        <f t="shared" ca="1" si="31"/>
        <v/>
      </c>
    </row>
    <row r="156" spans="2:17" ht="31.5" customHeight="1" x14ac:dyDescent="0.25">
      <c r="B156" s="1227"/>
      <c r="C156" s="1228"/>
      <c r="D156" s="1237" t="str">
        <f t="shared" ca="1" si="22"/>
        <v/>
      </c>
      <c r="E156" s="1237" t="str">
        <f t="shared" ca="1" si="23"/>
        <v/>
      </c>
      <c r="F156" s="1238" t="str">
        <f t="shared" ca="1" si="24"/>
        <v/>
      </c>
      <c r="G156" s="1239" t="str">
        <f t="shared" ca="1" si="25"/>
        <v/>
      </c>
      <c r="H156" s="1239" t="str">
        <f t="shared" ca="1" si="26"/>
        <v/>
      </c>
      <c r="I156" s="1240">
        <f t="shared" ca="1" si="32"/>
        <v>0</v>
      </c>
      <c r="J156" s="1240" t="str">
        <f t="shared" ca="1" si="27"/>
        <v/>
      </c>
      <c r="K156" s="1240" t="str">
        <f t="shared" ca="1" si="28"/>
        <v/>
      </c>
      <c r="L156" s="1240" t="str">
        <f t="shared" ca="1" si="29"/>
        <v/>
      </c>
      <c r="M156" s="1240" t="str">
        <f t="shared" ca="1" si="30"/>
        <v/>
      </c>
      <c r="N156" s="1240">
        <f ca="1">MAX(0,$J$12+SUM($J$13:J156)-SUM($L$13:L156))</f>
        <v>0</v>
      </c>
      <c r="O156" s="1240">
        <f ca="1">MAX(0,$K$12+SUM($K$13:K156)-SUM($M$13:M156))</f>
        <v>0</v>
      </c>
      <c r="P156" s="1241" t="str">
        <f ca="1">IFERROR(MATCH($O$2,OFFSET(NX!$M$8,P155,0):'NX'!$M$2000,0)+P155,"")</f>
        <v/>
      </c>
      <c r="Q156" s="1242" t="str">
        <f t="shared" ca="1" si="31"/>
        <v/>
      </c>
    </row>
    <row r="157" spans="2:17" ht="31.5" customHeight="1" x14ac:dyDescent="0.25">
      <c r="B157" s="1227"/>
      <c r="C157" s="1228"/>
      <c r="D157" s="1237" t="str">
        <f t="shared" ca="1" si="22"/>
        <v/>
      </c>
      <c r="E157" s="1237" t="str">
        <f t="shared" ca="1" si="23"/>
        <v/>
      </c>
      <c r="F157" s="1238" t="str">
        <f t="shared" ca="1" si="24"/>
        <v/>
      </c>
      <c r="G157" s="1239" t="str">
        <f t="shared" ca="1" si="25"/>
        <v/>
      </c>
      <c r="H157" s="1239" t="str">
        <f t="shared" ca="1" si="26"/>
        <v/>
      </c>
      <c r="I157" s="1240">
        <f t="shared" ca="1" si="32"/>
        <v>0</v>
      </c>
      <c r="J157" s="1240" t="str">
        <f t="shared" ca="1" si="27"/>
        <v/>
      </c>
      <c r="K157" s="1240" t="str">
        <f t="shared" ca="1" si="28"/>
        <v/>
      </c>
      <c r="L157" s="1240" t="str">
        <f t="shared" ca="1" si="29"/>
        <v/>
      </c>
      <c r="M157" s="1240" t="str">
        <f t="shared" ca="1" si="30"/>
        <v/>
      </c>
      <c r="N157" s="1240">
        <f ca="1">MAX(0,$J$12+SUM($J$13:J157)-SUM($L$13:L157))</f>
        <v>0</v>
      </c>
      <c r="O157" s="1240">
        <f ca="1">MAX(0,$K$12+SUM($K$13:K157)-SUM($M$13:M157))</f>
        <v>0</v>
      </c>
      <c r="P157" s="1241" t="str">
        <f ca="1">IFERROR(MATCH($O$2,OFFSET(NX!$M$8,P156,0):'NX'!$M$2000,0)+P156,"")</f>
        <v/>
      </c>
      <c r="Q157" s="1242" t="str">
        <f t="shared" ca="1" si="31"/>
        <v/>
      </c>
    </row>
    <row r="158" spans="2:17" ht="31.5" customHeight="1" x14ac:dyDescent="0.25">
      <c r="B158" s="1227"/>
      <c r="C158" s="1228"/>
      <c r="D158" s="1237" t="str">
        <f t="shared" ca="1" si="22"/>
        <v/>
      </c>
      <c r="E158" s="1237" t="str">
        <f t="shared" ca="1" si="23"/>
        <v/>
      </c>
      <c r="F158" s="1238" t="str">
        <f t="shared" ca="1" si="24"/>
        <v/>
      </c>
      <c r="G158" s="1239" t="str">
        <f t="shared" ca="1" si="25"/>
        <v/>
      </c>
      <c r="H158" s="1239" t="str">
        <f t="shared" ca="1" si="26"/>
        <v/>
      </c>
      <c r="I158" s="1240">
        <f t="shared" ca="1" si="32"/>
        <v>0</v>
      </c>
      <c r="J158" s="1240" t="str">
        <f t="shared" ca="1" si="27"/>
        <v/>
      </c>
      <c r="K158" s="1240" t="str">
        <f t="shared" ca="1" si="28"/>
        <v/>
      </c>
      <c r="L158" s="1240" t="str">
        <f t="shared" ca="1" si="29"/>
        <v/>
      </c>
      <c r="M158" s="1240" t="str">
        <f t="shared" ca="1" si="30"/>
        <v/>
      </c>
      <c r="N158" s="1240">
        <f ca="1">MAX(0,$J$12+SUM($J$13:J158)-SUM($L$13:L158))</f>
        <v>0</v>
      </c>
      <c r="O158" s="1240">
        <f ca="1">MAX(0,$K$12+SUM($K$13:K158)-SUM($M$13:M158))</f>
        <v>0</v>
      </c>
      <c r="P158" s="1241" t="str">
        <f ca="1">IFERROR(MATCH($O$2,OFFSET(NX!$M$8,P157,0):'NX'!$M$2000,0)+P157,"")</f>
        <v/>
      </c>
      <c r="Q158" s="1242" t="str">
        <f t="shared" ca="1" si="31"/>
        <v/>
      </c>
    </row>
    <row r="159" spans="2:17" ht="31.5" customHeight="1" x14ac:dyDescent="0.25">
      <c r="B159" s="1227"/>
      <c r="C159" s="1228"/>
      <c r="D159" s="1237" t="str">
        <f t="shared" ca="1" si="22"/>
        <v/>
      </c>
      <c r="E159" s="1237" t="str">
        <f t="shared" ca="1" si="23"/>
        <v/>
      </c>
      <c r="F159" s="1238" t="str">
        <f t="shared" ca="1" si="24"/>
        <v/>
      </c>
      <c r="G159" s="1239" t="str">
        <f t="shared" ca="1" si="25"/>
        <v/>
      </c>
      <c r="H159" s="1239" t="str">
        <f t="shared" ca="1" si="26"/>
        <v/>
      </c>
      <c r="I159" s="1240">
        <f t="shared" ca="1" si="32"/>
        <v>0</v>
      </c>
      <c r="J159" s="1240" t="str">
        <f t="shared" ca="1" si="27"/>
        <v/>
      </c>
      <c r="K159" s="1240" t="str">
        <f t="shared" ca="1" si="28"/>
        <v/>
      </c>
      <c r="L159" s="1240" t="str">
        <f t="shared" ca="1" si="29"/>
        <v/>
      </c>
      <c r="M159" s="1240" t="str">
        <f t="shared" ca="1" si="30"/>
        <v/>
      </c>
      <c r="N159" s="1240">
        <f ca="1">MAX(0,$J$12+SUM($J$13:J159)-SUM($L$13:L159))</f>
        <v>0</v>
      </c>
      <c r="O159" s="1240">
        <f ca="1">MAX(0,$K$12+SUM($K$13:K159)-SUM($M$13:M159))</f>
        <v>0</v>
      </c>
      <c r="P159" s="1241" t="str">
        <f ca="1">IFERROR(MATCH($O$2,OFFSET(NX!$M$8,P158,0):'NX'!$M$2000,0)+P158,"")</f>
        <v/>
      </c>
      <c r="Q159" s="1242" t="str">
        <f t="shared" ca="1" si="31"/>
        <v/>
      </c>
    </row>
    <row r="160" spans="2:17" ht="31.5" customHeight="1" x14ac:dyDescent="0.25">
      <c r="B160" s="1227"/>
      <c r="C160" s="1228"/>
      <c r="D160" s="1237" t="str">
        <f t="shared" ca="1" si="22"/>
        <v/>
      </c>
      <c r="E160" s="1237" t="str">
        <f t="shared" ca="1" si="23"/>
        <v/>
      </c>
      <c r="F160" s="1238" t="str">
        <f t="shared" ca="1" si="24"/>
        <v/>
      </c>
      <c r="G160" s="1239" t="str">
        <f t="shared" ca="1" si="25"/>
        <v/>
      </c>
      <c r="H160" s="1239" t="str">
        <f t="shared" ca="1" si="26"/>
        <v/>
      </c>
      <c r="I160" s="1240">
        <f t="shared" ca="1" si="32"/>
        <v>0</v>
      </c>
      <c r="J160" s="1240" t="str">
        <f t="shared" ca="1" si="27"/>
        <v/>
      </c>
      <c r="K160" s="1240" t="str">
        <f t="shared" ca="1" si="28"/>
        <v/>
      </c>
      <c r="L160" s="1240" t="str">
        <f t="shared" ca="1" si="29"/>
        <v/>
      </c>
      <c r="M160" s="1240" t="str">
        <f t="shared" ca="1" si="30"/>
        <v/>
      </c>
      <c r="N160" s="1240">
        <f ca="1">MAX(0,$J$12+SUM($J$13:J160)-SUM($L$13:L160))</f>
        <v>0</v>
      </c>
      <c r="O160" s="1240">
        <f ca="1">MAX(0,$K$12+SUM($K$13:K160)-SUM($M$13:M160))</f>
        <v>0</v>
      </c>
      <c r="P160" s="1241" t="str">
        <f ca="1">IFERROR(MATCH($O$2,OFFSET(NX!$M$8,P159,0):'NX'!$M$2000,0)+P159,"")</f>
        <v/>
      </c>
      <c r="Q160" s="1242" t="str">
        <f t="shared" ca="1" si="31"/>
        <v/>
      </c>
    </row>
    <row r="161" spans="2:17" ht="31.5" customHeight="1" x14ac:dyDescent="0.25">
      <c r="B161" s="1227"/>
      <c r="C161" s="1228"/>
      <c r="D161" s="1237" t="str">
        <f t="shared" ca="1" si="22"/>
        <v/>
      </c>
      <c r="E161" s="1237" t="str">
        <f t="shared" ca="1" si="23"/>
        <v/>
      </c>
      <c r="F161" s="1238" t="str">
        <f t="shared" ca="1" si="24"/>
        <v/>
      </c>
      <c r="G161" s="1239" t="str">
        <f t="shared" ca="1" si="25"/>
        <v/>
      </c>
      <c r="H161" s="1239" t="str">
        <f t="shared" ca="1" si="26"/>
        <v/>
      </c>
      <c r="I161" s="1240">
        <f t="shared" ca="1" si="32"/>
        <v>0</v>
      </c>
      <c r="J161" s="1240" t="str">
        <f t="shared" ca="1" si="27"/>
        <v/>
      </c>
      <c r="K161" s="1240" t="str">
        <f t="shared" ca="1" si="28"/>
        <v/>
      </c>
      <c r="L161" s="1240" t="str">
        <f t="shared" ca="1" si="29"/>
        <v/>
      </c>
      <c r="M161" s="1240" t="str">
        <f t="shared" ca="1" si="30"/>
        <v/>
      </c>
      <c r="N161" s="1240">
        <f ca="1">MAX(0,$J$12+SUM($J$13:J161)-SUM($L$13:L161))</f>
        <v>0</v>
      </c>
      <c r="O161" s="1240">
        <f ca="1">MAX(0,$K$12+SUM($K$13:K161)-SUM($M$13:M161))</f>
        <v>0</v>
      </c>
      <c r="P161" s="1241" t="str">
        <f ca="1">IFERROR(MATCH($O$2,OFFSET(NX!$M$8,P160,0):'NX'!$M$2000,0)+P160,"")</f>
        <v/>
      </c>
      <c r="Q161" s="1242" t="str">
        <f t="shared" ca="1" si="31"/>
        <v/>
      </c>
    </row>
    <row r="162" spans="2:17" ht="31.5" customHeight="1" x14ac:dyDescent="0.25">
      <c r="B162" s="1227"/>
      <c r="C162" s="1228"/>
      <c r="D162" s="1237" t="str">
        <f t="shared" ca="1" si="22"/>
        <v/>
      </c>
      <c r="E162" s="1237" t="str">
        <f t="shared" ca="1" si="23"/>
        <v/>
      </c>
      <c r="F162" s="1238" t="str">
        <f t="shared" ca="1" si="24"/>
        <v/>
      </c>
      <c r="G162" s="1239" t="str">
        <f t="shared" ca="1" si="25"/>
        <v/>
      </c>
      <c r="H162" s="1239" t="str">
        <f t="shared" ca="1" si="26"/>
        <v/>
      </c>
      <c r="I162" s="1240">
        <f t="shared" ca="1" si="32"/>
        <v>0</v>
      </c>
      <c r="J162" s="1240" t="str">
        <f t="shared" ca="1" si="27"/>
        <v/>
      </c>
      <c r="K162" s="1240" t="str">
        <f t="shared" ca="1" si="28"/>
        <v/>
      </c>
      <c r="L162" s="1240" t="str">
        <f t="shared" ca="1" si="29"/>
        <v/>
      </c>
      <c r="M162" s="1240" t="str">
        <f t="shared" ca="1" si="30"/>
        <v/>
      </c>
      <c r="N162" s="1240">
        <f ca="1">MAX(0,$J$12+SUM($J$13:J162)-SUM($L$13:L162))</f>
        <v>0</v>
      </c>
      <c r="O162" s="1240">
        <f ca="1">MAX(0,$K$12+SUM($K$13:K162)-SUM($M$13:M162))</f>
        <v>0</v>
      </c>
      <c r="P162" s="1241" t="str">
        <f ca="1">IFERROR(MATCH($O$2,OFFSET(NX!$M$8,P161,0):'NX'!$M$2000,0)+P161,"")</f>
        <v/>
      </c>
      <c r="Q162" s="1242" t="str">
        <f t="shared" ca="1" si="31"/>
        <v/>
      </c>
    </row>
    <row r="163" spans="2:17" ht="31.5" customHeight="1" x14ac:dyDescent="0.25">
      <c r="B163" s="1227"/>
      <c r="C163" s="1228"/>
      <c r="D163" s="1237" t="str">
        <f t="shared" ca="1" si="22"/>
        <v/>
      </c>
      <c r="E163" s="1237" t="str">
        <f t="shared" ca="1" si="23"/>
        <v/>
      </c>
      <c r="F163" s="1238" t="str">
        <f t="shared" ca="1" si="24"/>
        <v/>
      </c>
      <c r="G163" s="1239" t="str">
        <f t="shared" ca="1" si="25"/>
        <v/>
      </c>
      <c r="H163" s="1239" t="str">
        <f t="shared" ca="1" si="26"/>
        <v/>
      </c>
      <c r="I163" s="1240">
        <f t="shared" ca="1" si="32"/>
        <v>0</v>
      </c>
      <c r="J163" s="1240" t="str">
        <f t="shared" ca="1" si="27"/>
        <v/>
      </c>
      <c r="K163" s="1240" t="str">
        <f t="shared" ca="1" si="28"/>
        <v/>
      </c>
      <c r="L163" s="1240" t="str">
        <f t="shared" ca="1" si="29"/>
        <v/>
      </c>
      <c r="M163" s="1240" t="str">
        <f t="shared" ca="1" si="30"/>
        <v/>
      </c>
      <c r="N163" s="1240">
        <f ca="1">MAX(0,$J$12+SUM($J$13:J163)-SUM($L$13:L163))</f>
        <v>0</v>
      </c>
      <c r="O163" s="1240">
        <f ca="1">MAX(0,$K$12+SUM($K$13:K163)-SUM($M$13:M163))</f>
        <v>0</v>
      </c>
      <c r="P163" s="1241" t="str">
        <f ca="1">IFERROR(MATCH($O$2,OFFSET(NX!$M$8,P162,0):'NX'!$M$2000,0)+P162,"")</f>
        <v/>
      </c>
      <c r="Q163" s="1242" t="str">
        <f t="shared" ca="1" si="31"/>
        <v/>
      </c>
    </row>
    <row r="164" spans="2:17" ht="31.5" customHeight="1" x14ac:dyDescent="0.25">
      <c r="B164" s="1227"/>
      <c r="C164" s="1228"/>
      <c r="D164" s="1237" t="str">
        <f t="shared" ca="1" si="22"/>
        <v/>
      </c>
      <c r="E164" s="1237" t="str">
        <f t="shared" ca="1" si="23"/>
        <v/>
      </c>
      <c r="F164" s="1238" t="str">
        <f t="shared" ca="1" si="24"/>
        <v/>
      </c>
      <c r="G164" s="1239" t="str">
        <f t="shared" ca="1" si="25"/>
        <v/>
      </c>
      <c r="H164" s="1239" t="str">
        <f t="shared" ca="1" si="26"/>
        <v/>
      </c>
      <c r="I164" s="1240">
        <f t="shared" ca="1" si="32"/>
        <v>0</v>
      </c>
      <c r="J164" s="1240" t="str">
        <f t="shared" ca="1" si="27"/>
        <v/>
      </c>
      <c r="K164" s="1240" t="str">
        <f t="shared" ca="1" si="28"/>
        <v/>
      </c>
      <c r="L164" s="1240" t="str">
        <f t="shared" ca="1" si="29"/>
        <v/>
      </c>
      <c r="M164" s="1240" t="str">
        <f t="shared" ca="1" si="30"/>
        <v/>
      </c>
      <c r="N164" s="1240">
        <f ca="1">MAX(0,$J$12+SUM($J$13:J164)-SUM($L$13:L164))</f>
        <v>0</v>
      </c>
      <c r="O164" s="1240">
        <f ca="1">MAX(0,$K$12+SUM($K$13:K164)-SUM($M$13:M164))</f>
        <v>0</v>
      </c>
      <c r="P164" s="1241" t="str">
        <f ca="1">IFERROR(MATCH($O$2,OFFSET(NX!$M$8,P163,0):'NX'!$M$2000,0)+P163,"")</f>
        <v/>
      </c>
      <c r="Q164" s="1242" t="str">
        <f t="shared" ca="1" si="31"/>
        <v/>
      </c>
    </row>
    <row r="165" spans="2:17" ht="31.5" customHeight="1" x14ac:dyDescent="0.25">
      <c r="B165" s="1227"/>
      <c r="C165" s="1228"/>
      <c r="D165" s="1237" t="str">
        <f t="shared" ca="1" si="22"/>
        <v/>
      </c>
      <c r="E165" s="1237" t="str">
        <f t="shared" ca="1" si="23"/>
        <v/>
      </c>
      <c r="F165" s="1238" t="str">
        <f t="shared" ca="1" si="24"/>
        <v/>
      </c>
      <c r="G165" s="1239" t="str">
        <f t="shared" ca="1" si="25"/>
        <v/>
      </c>
      <c r="H165" s="1239" t="str">
        <f t="shared" ca="1" si="26"/>
        <v/>
      </c>
      <c r="I165" s="1240">
        <f t="shared" ca="1" si="32"/>
        <v>0</v>
      </c>
      <c r="J165" s="1240" t="str">
        <f t="shared" ca="1" si="27"/>
        <v/>
      </c>
      <c r="K165" s="1240" t="str">
        <f t="shared" ca="1" si="28"/>
        <v/>
      </c>
      <c r="L165" s="1240" t="str">
        <f t="shared" ca="1" si="29"/>
        <v/>
      </c>
      <c r="M165" s="1240" t="str">
        <f t="shared" ca="1" si="30"/>
        <v/>
      </c>
      <c r="N165" s="1240">
        <f ca="1">MAX(0,$J$12+SUM($J$13:J165)-SUM($L$13:L165))</f>
        <v>0</v>
      </c>
      <c r="O165" s="1240">
        <f ca="1">MAX(0,$K$12+SUM($K$13:K165)-SUM($M$13:M165))</f>
        <v>0</v>
      </c>
      <c r="P165" s="1241" t="str">
        <f ca="1">IFERROR(MATCH($O$2,OFFSET(NX!$M$8,P164,0):'NX'!$M$2000,0)+P164,"")</f>
        <v/>
      </c>
      <c r="Q165" s="1242" t="str">
        <f t="shared" ca="1" si="31"/>
        <v/>
      </c>
    </row>
    <row r="166" spans="2:17" ht="31.5" customHeight="1" x14ac:dyDescent="0.25">
      <c r="B166" s="1227"/>
      <c r="C166" s="1228"/>
      <c r="D166" s="1237" t="str">
        <f t="shared" ca="1" si="22"/>
        <v/>
      </c>
      <c r="E166" s="1237" t="str">
        <f t="shared" ca="1" si="23"/>
        <v/>
      </c>
      <c r="F166" s="1238" t="str">
        <f t="shared" ca="1" si="24"/>
        <v/>
      </c>
      <c r="G166" s="1239" t="str">
        <f t="shared" ca="1" si="25"/>
        <v/>
      </c>
      <c r="H166" s="1239" t="str">
        <f t="shared" ca="1" si="26"/>
        <v/>
      </c>
      <c r="I166" s="1240">
        <f t="shared" ca="1" si="32"/>
        <v>0</v>
      </c>
      <c r="J166" s="1240" t="str">
        <f t="shared" ca="1" si="27"/>
        <v/>
      </c>
      <c r="K166" s="1240" t="str">
        <f t="shared" ca="1" si="28"/>
        <v/>
      </c>
      <c r="L166" s="1240" t="str">
        <f t="shared" ca="1" si="29"/>
        <v/>
      </c>
      <c r="M166" s="1240" t="str">
        <f t="shared" ca="1" si="30"/>
        <v/>
      </c>
      <c r="N166" s="1240">
        <f ca="1">MAX(0,$J$12+SUM($J$13:J166)-SUM($L$13:L166))</f>
        <v>0</v>
      </c>
      <c r="O166" s="1240">
        <f ca="1">MAX(0,$K$12+SUM($K$13:K166)-SUM($M$13:M166))</f>
        <v>0</v>
      </c>
      <c r="P166" s="1241" t="str">
        <f ca="1">IFERROR(MATCH($O$2,OFFSET(NX!$M$8,P165,0):'NX'!$M$2000,0)+P165,"")</f>
        <v/>
      </c>
      <c r="Q166" s="1242" t="str">
        <f t="shared" ca="1" si="31"/>
        <v/>
      </c>
    </row>
    <row r="167" spans="2:17" ht="31.5" customHeight="1" x14ac:dyDescent="0.25">
      <c r="B167" s="1227"/>
      <c r="C167" s="1228"/>
      <c r="D167" s="1237" t="str">
        <f t="shared" ca="1" si="22"/>
        <v/>
      </c>
      <c r="E167" s="1237" t="str">
        <f t="shared" ca="1" si="23"/>
        <v/>
      </c>
      <c r="F167" s="1238" t="str">
        <f t="shared" ca="1" si="24"/>
        <v/>
      </c>
      <c r="G167" s="1239" t="str">
        <f t="shared" ca="1" si="25"/>
        <v/>
      </c>
      <c r="H167" s="1239" t="str">
        <f t="shared" ca="1" si="26"/>
        <v/>
      </c>
      <c r="I167" s="1240">
        <f t="shared" ca="1" si="32"/>
        <v>0</v>
      </c>
      <c r="J167" s="1240" t="str">
        <f t="shared" ca="1" si="27"/>
        <v/>
      </c>
      <c r="K167" s="1240" t="str">
        <f t="shared" ca="1" si="28"/>
        <v/>
      </c>
      <c r="L167" s="1240" t="str">
        <f t="shared" ca="1" si="29"/>
        <v/>
      </c>
      <c r="M167" s="1240" t="str">
        <f t="shared" ca="1" si="30"/>
        <v/>
      </c>
      <c r="N167" s="1240">
        <f ca="1">MAX(0,$J$12+SUM($J$13:J167)-SUM($L$13:L167))</f>
        <v>0</v>
      </c>
      <c r="O167" s="1240">
        <f ca="1">MAX(0,$K$12+SUM($K$13:K167)-SUM($M$13:M167))</f>
        <v>0</v>
      </c>
      <c r="P167" s="1241" t="str">
        <f ca="1">IFERROR(MATCH($O$2,OFFSET(NX!$M$8,P166,0):'NX'!$M$2000,0)+P166,"")</f>
        <v/>
      </c>
      <c r="Q167" s="1242" t="str">
        <f t="shared" ca="1" si="31"/>
        <v/>
      </c>
    </row>
    <row r="168" spans="2:17" ht="31.5" customHeight="1" x14ac:dyDescent="0.25">
      <c r="B168" s="1227"/>
      <c r="C168" s="1228"/>
      <c r="D168" s="1237" t="str">
        <f t="shared" ca="1" si="22"/>
        <v/>
      </c>
      <c r="E168" s="1237" t="str">
        <f t="shared" ca="1" si="23"/>
        <v/>
      </c>
      <c r="F168" s="1238" t="str">
        <f t="shared" ca="1" si="24"/>
        <v/>
      </c>
      <c r="G168" s="1239" t="str">
        <f t="shared" ca="1" si="25"/>
        <v/>
      </c>
      <c r="H168" s="1239" t="str">
        <f t="shared" ca="1" si="26"/>
        <v/>
      </c>
      <c r="I168" s="1240">
        <f t="shared" ca="1" si="32"/>
        <v>0</v>
      </c>
      <c r="J168" s="1240" t="str">
        <f t="shared" ca="1" si="27"/>
        <v/>
      </c>
      <c r="K168" s="1240" t="str">
        <f t="shared" ca="1" si="28"/>
        <v/>
      </c>
      <c r="L168" s="1240" t="str">
        <f t="shared" ca="1" si="29"/>
        <v/>
      </c>
      <c r="M168" s="1240" t="str">
        <f t="shared" ca="1" si="30"/>
        <v/>
      </c>
      <c r="N168" s="1240">
        <f ca="1">MAX(0,$J$12+SUM($J$13:J168)-SUM($L$13:L168))</f>
        <v>0</v>
      </c>
      <c r="O168" s="1240">
        <f ca="1">MAX(0,$K$12+SUM($K$13:K168)-SUM($M$13:M168))</f>
        <v>0</v>
      </c>
      <c r="P168" s="1241" t="str">
        <f ca="1">IFERROR(MATCH($O$2,OFFSET(NX!$M$8,P167,0):'NX'!$M$2000,0)+P167,"")</f>
        <v/>
      </c>
      <c r="Q168" s="1242" t="str">
        <f t="shared" ca="1" si="31"/>
        <v/>
      </c>
    </row>
    <row r="169" spans="2:17" ht="31.5" customHeight="1" x14ac:dyDescent="0.25">
      <c r="B169" s="1227"/>
      <c r="C169" s="1228"/>
      <c r="D169" s="1237" t="str">
        <f t="shared" ca="1" si="22"/>
        <v/>
      </c>
      <c r="E169" s="1237" t="str">
        <f t="shared" ca="1" si="23"/>
        <v/>
      </c>
      <c r="F169" s="1238" t="str">
        <f t="shared" ca="1" si="24"/>
        <v/>
      </c>
      <c r="G169" s="1239" t="str">
        <f t="shared" ca="1" si="25"/>
        <v/>
      </c>
      <c r="H169" s="1239" t="str">
        <f t="shared" ca="1" si="26"/>
        <v/>
      </c>
      <c r="I169" s="1240">
        <f t="shared" ca="1" si="32"/>
        <v>0</v>
      </c>
      <c r="J169" s="1240" t="str">
        <f t="shared" ca="1" si="27"/>
        <v/>
      </c>
      <c r="K169" s="1240" t="str">
        <f t="shared" ca="1" si="28"/>
        <v/>
      </c>
      <c r="L169" s="1240" t="str">
        <f t="shared" ca="1" si="29"/>
        <v/>
      </c>
      <c r="M169" s="1240" t="str">
        <f t="shared" ca="1" si="30"/>
        <v/>
      </c>
      <c r="N169" s="1240">
        <f ca="1">MAX(0,$J$12+SUM($J$13:J169)-SUM($L$13:L169))</f>
        <v>0</v>
      </c>
      <c r="O169" s="1240">
        <f ca="1">MAX(0,$K$12+SUM($K$13:K169)-SUM($M$13:M169))</f>
        <v>0</v>
      </c>
      <c r="P169" s="1241" t="str">
        <f ca="1">IFERROR(MATCH($O$2,OFFSET(NX!$M$8,P168,0):'NX'!$M$2000,0)+P168,"")</f>
        <v/>
      </c>
      <c r="Q169" s="1242" t="str">
        <f t="shared" ca="1" si="31"/>
        <v/>
      </c>
    </row>
    <row r="170" spans="2:17" ht="31.5" customHeight="1" x14ac:dyDescent="0.25">
      <c r="B170" s="1227"/>
      <c r="C170" s="1228"/>
      <c r="D170" s="1237" t="str">
        <f t="shared" ca="1" si="22"/>
        <v/>
      </c>
      <c r="E170" s="1237" t="str">
        <f t="shared" ca="1" si="23"/>
        <v/>
      </c>
      <c r="F170" s="1238" t="str">
        <f t="shared" ca="1" si="24"/>
        <v/>
      </c>
      <c r="G170" s="1239" t="str">
        <f t="shared" ca="1" si="25"/>
        <v/>
      </c>
      <c r="H170" s="1239" t="str">
        <f t="shared" ca="1" si="26"/>
        <v/>
      </c>
      <c r="I170" s="1240">
        <f t="shared" ca="1" si="32"/>
        <v>0</v>
      </c>
      <c r="J170" s="1240" t="str">
        <f t="shared" ca="1" si="27"/>
        <v/>
      </c>
      <c r="K170" s="1240" t="str">
        <f t="shared" ca="1" si="28"/>
        <v/>
      </c>
      <c r="L170" s="1240" t="str">
        <f t="shared" ca="1" si="29"/>
        <v/>
      </c>
      <c r="M170" s="1240" t="str">
        <f t="shared" ca="1" si="30"/>
        <v/>
      </c>
      <c r="N170" s="1240">
        <f ca="1">MAX(0,$J$12+SUM($J$13:J170)-SUM($L$13:L170))</f>
        <v>0</v>
      </c>
      <c r="O170" s="1240">
        <f ca="1">MAX(0,$K$12+SUM($K$13:K170)-SUM($M$13:M170))</f>
        <v>0</v>
      </c>
      <c r="P170" s="1241" t="str">
        <f ca="1">IFERROR(MATCH($O$2,OFFSET(NX!$M$8,P169,0):'NX'!$M$2000,0)+P169,"")</f>
        <v/>
      </c>
      <c r="Q170" s="1242" t="str">
        <f t="shared" ca="1" si="31"/>
        <v/>
      </c>
    </row>
    <row r="171" spans="2:17" ht="31.5" customHeight="1" x14ac:dyDescent="0.25">
      <c r="B171" s="1227"/>
      <c r="C171" s="1228"/>
      <c r="D171" s="1237" t="str">
        <f t="shared" ca="1" si="22"/>
        <v/>
      </c>
      <c r="E171" s="1237" t="str">
        <f t="shared" ca="1" si="23"/>
        <v/>
      </c>
      <c r="F171" s="1238" t="str">
        <f t="shared" ca="1" si="24"/>
        <v/>
      </c>
      <c r="G171" s="1239" t="str">
        <f t="shared" ca="1" si="25"/>
        <v/>
      </c>
      <c r="H171" s="1239" t="str">
        <f t="shared" ca="1" si="26"/>
        <v/>
      </c>
      <c r="I171" s="1240">
        <f t="shared" ca="1" si="32"/>
        <v>0</v>
      </c>
      <c r="J171" s="1240" t="str">
        <f t="shared" ca="1" si="27"/>
        <v/>
      </c>
      <c r="K171" s="1240" t="str">
        <f t="shared" ca="1" si="28"/>
        <v/>
      </c>
      <c r="L171" s="1240" t="str">
        <f t="shared" ca="1" si="29"/>
        <v/>
      </c>
      <c r="M171" s="1240" t="str">
        <f t="shared" ca="1" si="30"/>
        <v/>
      </c>
      <c r="N171" s="1240">
        <f ca="1">MAX(0,$J$12+SUM($J$13:J171)-SUM($L$13:L171))</f>
        <v>0</v>
      </c>
      <c r="O171" s="1240">
        <f ca="1">MAX(0,$K$12+SUM($K$13:K171)-SUM($M$13:M171))</f>
        <v>0</v>
      </c>
      <c r="P171" s="1241" t="str">
        <f ca="1">IFERROR(MATCH($O$2,OFFSET(NX!$M$8,P170,0):'NX'!$M$2000,0)+P170,"")</f>
        <v/>
      </c>
      <c r="Q171" s="1242" t="str">
        <f t="shared" ca="1" si="31"/>
        <v/>
      </c>
    </row>
    <row r="172" spans="2:17" ht="31.5" customHeight="1" x14ac:dyDescent="0.25">
      <c r="B172" s="1227"/>
      <c r="C172" s="1228"/>
      <c r="D172" s="1237" t="str">
        <f t="shared" ca="1" si="22"/>
        <v/>
      </c>
      <c r="E172" s="1237" t="str">
        <f t="shared" ca="1" si="23"/>
        <v/>
      </c>
      <c r="F172" s="1238" t="str">
        <f t="shared" ca="1" si="24"/>
        <v/>
      </c>
      <c r="G172" s="1239" t="str">
        <f t="shared" ca="1" si="25"/>
        <v/>
      </c>
      <c r="H172" s="1239" t="str">
        <f t="shared" ca="1" si="26"/>
        <v/>
      </c>
      <c r="I172" s="1240">
        <f t="shared" ca="1" si="32"/>
        <v>0</v>
      </c>
      <c r="J172" s="1240" t="str">
        <f t="shared" ca="1" si="27"/>
        <v/>
      </c>
      <c r="K172" s="1240" t="str">
        <f t="shared" ca="1" si="28"/>
        <v/>
      </c>
      <c r="L172" s="1240" t="str">
        <f t="shared" ca="1" si="29"/>
        <v/>
      </c>
      <c r="M172" s="1240" t="str">
        <f t="shared" ca="1" si="30"/>
        <v/>
      </c>
      <c r="N172" s="1240">
        <f ca="1">MAX(0,$J$12+SUM($J$13:J172)-SUM($L$13:L172))</f>
        <v>0</v>
      </c>
      <c r="O172" s="1240">
        <f ca="1">MAX(0,$K$12+SUM($K$13:K172)-SUM($M$13:M172))</f>
        <v>0</v>
      </c>
      <c r="P172" s="1241" t="str">
        <f ca="1">IFERROR(MATCH($O$2,OFFSET(NX!$M$8,P171,0):'NX'!$M$2000,0)+P171,"")</f>
        <v/>
      </c>
      <c r="Q172" s="1242" t="str">
        <f t="shared" ca="1" si="31"/>
        <v/>
      </c>
    </row>
    <row r="173" spans="2:17" ht="31.5" customHeight="1" x14ac:dyDescent="0.25">
      <c r="B173" s="1227"/>
      <c r="C173" s="1228"/>
      <c r="D173" s="1237" t="str">
        <f t="shared" ca="1" si="22"/>
        <v/>
      </c>
      <c r="E173" s="1237" t="str">
        <f t="shared" ca="1" si="23"/>
        <v/>
      </c>
      <c r="F173" s="1238" t="str">
        <f t="shared" ca="1" si="24"/>
        <v/>
      </c>
      <c r="G173" s="1239" t="str">
        <f t="shared" ca="1" si="25"/>
        <v/>
      </c>
      <c r="H173" s="1239" t="str">
        <f t="shared" ca="1" si="26"/>
        <v/>
      </c>
      <c r="I173" s="1240">
        <f t="shared" ca="1" si="32"/>
        <v>0</v>
      </c>
      <c r="J173" s="1240" t="str">
        <f t="shared" ca="1" si="27"/>
        <v/>
      </c>
      <c r="K173" s="1240" t="str">
        <f t="shared" ca="1" si="28"/>
        <v/>
      </c>
      <c r="L173" s="1240" t="str">
        <f t="shared" ca="1" si="29"/>
        <v/>
      </c>
      <c r="M173" s="1240" t="str">
        <f t="shared" ca="1" si="30"/>
        <v/>
      </c>
      <c r="N173" s="1240">
        <f ca="1">MAX(0,$J$12+SUM($J$13:J173)-SUM($L$13:L173))</f>
        <v>0</v>
      </c>
      <c r="O173" s="1240">
        <f ca="1">MAX(0,$K$12+SUM($K$13:K173)-SUM($M$13:M173))</f>
        <v>0</v>
      </c>
      <c r="P173" s="1241" t="str">
        <f ca="1">IFERROR(MATCH($O$2,OFFSET(NX!$M$8,P172,0):'NX'!$M$2000,0)+P172,"")</f>
        <v/>
      </c>
      <c r="Q173" s="1242" t="str">
        <f t="shared" ca="1" si="31"/>
        <v/>
      </c>
    </row>
    <row r="174" spans="2:17" ht="31.5" customHeight="1" x14ac:dyDescent="0.25">
      <c r="B174" s="1227"/>
      <c r="C174" s="1228"/>
      <c r="D174" s="1237" t="str">
        <f t="shared" ca="1" si="22"/>
        <v/>
      </c>
      <c r="E174" s="1237" t="str">
        <f t="shared" ca="1" si="23"/>
        <v/>
      </c>
      <c r="F174" s="1238" t="str">
        <f t="shared" ca="1" si="24"/>
        <v/>
      </c>
      <c r="G174" s="1239" t="str">
        <f t="shared" ca="1" si="25"/>
        <v/>
      </c>
      <c r="H174" s="1239" t="str">
        <f t="shared" ca="1" si="26"/>
        <v/>
      </c>
      <c r="I174" s="1240">
        <f t="shared" ca="1" si="32"/>
        <v>0</v>
      </c>
      <c r="J174" s="1240" t="str">
        <f t="shared" ca="1" si="27"/>
        <v/>
      </c>
      <c r="K174" s="1240" t="str">
        <f t="shared" ca="1" si="28"/>
        <v/>
      </c>
      <c r="L174" s="1240" t="str">
        <f t="shared" ca="1" si="29"/>
        <v/>
      </c>
      <c r="M174" s="1240" t="str">
        <f t="shared" ca="1" si="30"/>
        <v/>
      </c>
      <c r="N174" s="1240">
        <f ca="1">MAX(0,$J$12+SUM($J$13:J174)-SUM($L$13:L174))</f>
        <v>0</v>
      </c>
      <c r="O174" s="1240">
        <f ca="1">MAX(0,$K$12+SUM($K$13:K174)-SUM($M$13:M174))</f>
        <v>0</v>
      </c>
      <c r="P174" s="1241" t="str">
        <f ca="1">IFERROR(MATCH($O$2,OFFSET(NX!$M$8,P173,0):'NX'!$M$2000,0)+P173,"")</f>
        <v/>
      </c>
      <c r="Q174" s="1242" t="str">
        <f t="shared" ca="1" si="31"/>
        <v/>
      </c>
    </row>
    <row r="175" spans="2:17" ht="31.5" customHeight="1" x14ac:dyDescent="0.25">
      <c r="B175" s="1227"/>
      <c r="C175" s="1228"/>
      <c r="D175" s="1237" t="str">
        <f t="shared" ca="1" si="22"/>
        <v/>
      </c>
      <c r="E175" s="1237" t="str">
        <f t="shared" ca="1" si="23"/>
        <v/>
      </c>
      <c r="F175" s="1238" t="str">
        <f t="shared" ca="1" si="24"/>
        <v/>
      </c>
      <c r="G175" s="1239" t="str">
        <f t="shared" ca="1" si="25"/>
        <v/>
      </c>
      <c r="H175" s="1239" t="str">
        <f t="shared" ca="1" si="26"/>
        <v/>
      </c>
      <c r="I175" s="1240">
        <f t="shared" ca="1" si="32"/>
        <v>0</v>
      </c>
      <c r="J175" s="1240" t="str">
        <f t="shared" ca="1" si="27"/>
        <v/>
      </c>
      <c r="K175" s="1240" t="str">
        <f t="shared" ca="1" si="28"/>
        <v/>
      </c>
      <c r="L175" s="1240" t="str">
        <f t="shared" ca="1" si="29"/>
        <v/>
      </c>
      <c r="M175" s="1240" t="str">
        <f t="shared" ca="1" si="30"/>
        <v/>
      </c>
      <c r="N175" s="1240">
        <f ca="1">MAX(0,$J$12+SUM($J$13:J175)-SUM($L$13:L175))</f>
        <v>0</v>
      </c>
      <c r="O175" s="1240">
        <f ca="1">MAX(0,$K$12+SUM($K$13:K175)-SUM($M$13:M175))</f>
        <v>0</v>
      </c>
      <c r="P175" s="1241" t="str">
        <f ca="1">IFERROR(MATCH($O$2,OFFSET(NX!$M$8,P174,0):'NX'!$M$2000,0)+P174,"")</f>
        <v/>
      </c>
      <c r="Q175" s="1242" t="str">
        <f t="shared" ca="1" si="31"/>
        <v/>
      </c>
    </row>
    <row r="176" spans="2:17" ht="31.5" customHeight="1" x14ac:dyDescent="0.25">
      <c r="B176" s="1227"/>
      <c r="C176" s="1228"/>
      <c r="D176" s="1237" t="str">
        <f t="shared" ca="1" si="22"/>
        <v/>
      </c>
      <c r="E176" s="1237" t="str">
        <f t="shared" ca="1" si="23"/>
        <v/>
      </c>
      <c r="F176" s="1238" t="str">
        <f t="shared" ca="1" si="24"/>
        <v/>
      </c>
      <c r="G176" s="1239" t="str">
        <f t="shared" ca="1" si="25"/>
        <v/>
      </c>
      <c r="H176" s="1239" t="str">
        <f t="shared" ca="1" si="26"/>
        <v/>
      </c>
      <c r="I176" s="1240">
        <f t="shared" ca="1" si="32"/>
        <v>0</v>
      </c>
      <c r="J176" s="1240" t="str">
        <f t="shared" ca="1" si="27"/>
        <v/>
      </c>
      <c r="K176" s="1240" t="str">
        <f t="shared" ca="1" si="28"/>
        <v/>
      </c>
      <c r="L176" s="1240" t="str">
        <f t="shared" ca="1" si="29"/>
        <v/>
      </c>
      <c r="M176" s="1240" t="str">
        <f t="shared" ca="1" si="30"/>
        <v/>
      </c>
      <c r="N176" s="1240">
        <f ca="1">MAX(0,$J$12+SUM($J$13:J176)-SUM($L$13:L176))</f>
        <v>0</v>
      </c>
      <c r="O176" s="1240">
        <f ca="1">MAX(0,$K$12+SUM($K$13:K176)-SUM($M$13:M176))</f>
        <v>0</v>
      </c>
      <c r="P176" s="1241" t="str">
        <f ca="1">IFERROR(MATCH($O$2,OFFSET(NX!$M$8,P175,0):'NX'!$M$2000,0)+P175,"")</f>
        <v/>
      </c>
      <c r="Q176" s="1242" t="str">
        <f t="shared" ca="1" si="31"/>
        <v/>
      </c>
    </row>
    <row r="177" spans="2:17" ht="31.5" customHeight="1" x14ac:dyDescent="0.25">
      <c r="B177" s="1227"/>
      <c r="C177" s="1228"/>
      <c r="D177" s="1237" t="str">
        <f t="shared" ca="1" si="22"/>
        <v/>
      </c>
      <c r="E177" s="1237" t="str">
        <f t="shared" ca="1" si="23"/>
        <v/>
      </c>
      <c r="F177" s="1238" t="str">
        <f t="shared" ca="1" si="24"/>
        <v/>
      </c>
      <c r="G177" s="1239" t="str">
        <f t="shared" ca="1" si="25"/>
        <v/>
      </c>
      <c r="H177" s="1239" t="str">
        <f t="shared" ca="1" si="26"/>
        <v/>
      </c>
      <c r="I177" s="1240">
        <f t="shared" ca="1" si="32"/>
        <v>0</v>
      </c>
      <c r="J177" s="1240" t="str">
        <f t="shared" ca="1" si="27"/>
        <v/>
      </c>
      <c r="K177" s="1240" t="str">
        <f t="shared" ca="1" si="28"/>
        <v/>
      </c>
      <c r="L177" s="1240" t="str">
        <f t="shared" ca="1" si="29"/>
        <v/>
      </c>
      <c r="M177" s="1240" t="str">
        <f t="shared" ca="1" si="30"/>
        <v/>
      </c>
      <c r="N177" s="1240">
        <f ca="1">MAX(0,$J$12+SUM($J$13:J177)-SUM($L$13:L177))</f>
        <v>0</v>
      </c>
      <c r="O177" s="1240">
        <f ca="1">MAX(0,$K$12+SUM($K$13:K177)-SUM($M$13:M177))</f>
        <v>0</v>
      </c>
      <c r="P177" s="1241" t="str">
        <f ca="1">IFERROR(MATCH($O$2,OFFSET(NX!$M$8,P176,0):'NX'!$M$2000,0)+P176,"")</f>
        <v/>
      </c>
      <c r="Q177" s="1242" t="str">
        <f t="shared" ca="1" si="31"/>
        <v/>
      </c>
    </row>
    <row r="178" spans="2:17" ht="31.5" customHeight="1" x14ac:dyDescent="0.25">
      <c r="B178" s="1227"/>
      <c r="C178" s="1228"/>
      <c r="D178" s="1237" t="str">
        <f t="shared" ca="1" si="22"/>
        <v/>
      </c>
      <c r="E178" s="1237" t="str">
        <f t="shared" ca="1" si="23"/>
        <v/>
      </c>
      <c r="F178" s="1238" t="str">
        <f t="shared" ca="1" si="24"/>
        <v/>
      </c>
      <c r="G178" s="1239" t="str">
        <f t="shared" ca="1" si="25"/>
        <v/>
      </c>
      <c r="H178" s="1239" t="str">
        <f t="shared" ca="1" si="26"/>
        <v/>
      </c>
      <c r="I178" s="1240">
        <f t="shared" ca="1" si="32"/>
        <v>0</v>
      </c>
      <c r="J178" s="1240" t="str">
        <f t="shared" ca="1" si="27"/>
        <v/>
      </c>
      <c r="K178" s="1240" t="str">
        <f t="shared" ca="1" si="28"/>
        <v/>
      </c>
      <c r="L178" s="1240" t="str">
        <f t="shared" ca="1" si="29"/>
        <v/>
      </c>
      <c r="M178" s="1240" t="str">
        <f t="shared" ca="1" si="30"/>
        <v/>
      </c>
      <c r="N178" s="1240">
        <f ca="1">MAX(0,$J$12+SUM($J$13:J178)-SUM($L$13:L178))</f>
        <v>0</v>
      </c>
      <c r="O178" s="1240">
        <f ca="1">MAX(0,$K$12+SUM($K$13:K178)-SUM($M$13:M178))</f>
        <v>0</v>
      </c>
      <c r="P178" s="1241" t="str">
        <f ca="1">IFERROR(MATCH($O$2,OFFSET(NX!$M$8,P177,0):'NX'!$M$2000,0)+P177,"")</f>
        <v/>
      </c>
      <c r="Q178" s="1242" t="str">
        <f t="shared" ca="1" si="31"/>
        <v/>
      </c>
    </row>
    <row r="179" spans="2:17" ht="31.5" customHeight="1" x14ac:dyDescent="0.25">
      <c r="B179" s="1227"/>
      <c r="C179" s="1228"/>
      <c r="D179" s="1237" t="str">
        <f t="shared" ca="1" si="22"/>
        <v/>
      </c>
      <c r="E179" s="1237" t="str">
        <f t="shared" ca="1" si="23"/>
        <v/>
      </c>
      <c r="F179" s="1238" t="str">
        <f t="shared" ca="1" si="24"/>
        <v/>
      </c>
      <c r="G179" s="1239" t="str">
        <f t="shared" ca="1" si="25"/>
        <v/>
      </c>
      <c r="H179" s="1239" t="str">
        <f t="shared" ca="1" si="26"/>
        <v/>
      </c>
      <c r="I179" s="1240">
        <f t="shared" ca="1" si="32"/>
        <v>0</v>
      </c>
      <c r="J179" s="1240" t="str">
        <f t="shared" ca="1" si="27"/>
        <v/>
      </c>
      <c r="K179" s="1240" t="str">
        <f t="shared" ca="1" si="28"/>
        <v/>
      </c>
      <c r="L179" s="1240" t="str">
        <f t="shared" ca="1" si="29"/>
        <v/>
      </c>
      <c r="M179" s="1240" t="str">
        <f t="shared" ca="1" si="30"/>
        <v/>
      </c>
      <c r="N179" s="1240">
        <f ca="1">MAX(0,$J$12+SUM($J$13:J179)-SUM($L$13:L179))</f>
        <v>0</v>
      </c>
      <c r="O179" s="1240">
        <f ca="1">MAX(0,$K$12+SUM($K$13:K179)-SUM($M$13:M179))</f>
        <v>0</v>
      </c>
      <c r="P179" s="1241" t="str">
        <f ca="1">IFERROR(MATCH($O$2,OFFSET(NX!$M$8,P178,0):'NX'!$M$2000,0)+P178,"")</f>
        <v/>
      </c>
      <c r="Q179" s="1242" t="str">
        <f t="shared" ca="1" si="31"/>
        <v/>
      </c>
    </row>
    <row r="180" spans="2:17" ht="31.5" customHeight="1" x14ac:dyDescent="0.25">
      <c r="B180" s="1227"/>
      <c r="C180" s="1228"/>
      <c r="D180" s="1237" t="str">
        <f t="shared" ca="1" si="22"/>
        <v/>
      </c>
      <c r="E180" s="1237" t="str">
        <f t="shared" ca="1" si="23"/>
        <v/>
      </c>
      <c r="F180" s="1238" t="str">
        <f t="shared" ca="1" si="24"/>
        <v/>
      </c>
      <c r="G180" s="1239" t="str">
        <f t="shared" ca="1" si="25"/>
        <v/>
      </c>
      <c r="H180" s="1239" t="str">
        <f t="shared" ca="1" si="26"/>
        <v/>
      </c>
      <c r="I180" s="1240">
        <f t="shared" ca="1" si="32"/>
        <v>0</v>
      </c>
      <c r="J180" s="1240" t="str">
        <f t="shared" ca="1" si="27"/>
        <v/>
      </c>
      <c r="K180" s="1240" t="str">
        <f t="shared" ca="1" si="28"/>
        <v/>
      </c>
      <c r="L180" s="1240" t="str">
        <f t="shared" ca="1" si="29"/>
        <v/>
      </c>
      <c r="M180" s="1240" t="str">
        <f t="shared" ca="1" si="30"/>
        <v/>
      </c>
      <c r="N180" s="1240">
        <f ca="1">MAX(0,$J$12+SUM($J$13:J180)-SUM($L$13:L180))</f>
        <v>0</v>
      </c>
      <c r="O180" s="1240">
        <f ca="1">MAX(0,$K$12+SUM($K$13:K180)-SUM($M$13:M180))</f>
        <v>0</v>
      </c>
      <c r="P180" s="1241" t="str">
        <f ca="1">IFERROR(MATCH($O$2,OFFSET(NX!$M$8,P179,0):'NX'!$M$2000,0)+P179,"")</f>
        <v/>
      </c>
      <c r="Q180" s="1242" t="str">
        <f t="shared" ca="1" si="31"/>
        <v/>
      </c>
    </row>
    <row r="181" spans="2:17" ht="31.5" customHeight="1" x14ac:dyDescent="0.25">
      <c r="B181" s="1227"/>
      <c r="C181" s="1228"/>
      <c r="D181" s="1237" t="str">
        <f t="shared" ca="1" si="22"/>
        <v/>
      </c>
      <c r="E181" s="1237" t="str">
        <f t="shared" ca="1" si="23"/>
        <v/>
      </c>
      <c r="F181" s="1238" t="str">
        <f t="shared" ca="1" si="24"/>
        <v/>
      </c>
      <c r="G181" s="1239" t="str">
        <f t="shared" ca="1" si="25"/>
        <v/>
      </c>
      <c r="H181" s="1239" t="str">
        <f t="shared" ca="1" si="26"/>
        <v/>
      </c>
      <c r="I181" s="1240">
        <f t="shared" ca="1" si="32"/>
        <v>0</v>
      </c>
      <c r="J181" s="1240" t="str">
        <f t="shared" ca="1" si="27"/>
        <v/>
      </c>
      <c r="K181" s="1240" t="str">
        <f t="shared" ca="1" si="28"/>
        <v/>
      </c>
      <c r="L181" s="1240" t="str">
        <f t="shared" ca="1" si="29"/>
        <v/>
      </c>
      <c r="M181" s="1240" t="str">
        <f t="shared" ca="1" si="30"/>
        <v/>
      </c>
      <c r="N181" s="1240">
        <f ca="1">MAX(0,$J$12+SUM($J$13:J181)-SUM($L$13:L181))</f>
        <v>0</v>
      </c>
      <c r="O181" s="1240">
        <f ca="1">MAX(0,$K$12+SUM($K$13:K181)-SUM($M$13:M181))</f>
        <v>0</v>
      </c>
      <c r="P181" s="1241" t="str">
        <f ca="1">IFERROR(MATCH($O$2,OFFSET(NX!$M$8,P180,0):'NX'!$M$2000,0)+P180,"")</f>
        <v/>
      </c>
      <c r="Q181" s="1242" t="str">
        <f t="shared" ca="1" si="31"/>
        <v/>
      </c>
    </row>
    <row r="182" spans="2:17" ht="31.5" customHeight="1" x14ac:dyDescent="0.25">
      <c r="B182" s="1227"/>
      <c r="C182" s="1228"/>
      <c r="D182" s="1237" t="str">
        <f t="shared" ca="1" si="22"/>
        <v/>
      </c>
      <c r="E182" s="1237" t="str">
        <f t="shared" ca="1" si="23"/>
        <v/>
      </c>
      <c r="F182" s="1238" t="str">
        <f t="shared" ca="1" si="24"/>
        <v/>
      </c>
      <c r="G182" s="1239" t="str">
        <f t="shared" ca="1" si="25"/>
        <v/>
      </c>
      <c r="H182" s="1239" t="str">
        <f t="shared" ca="1" si="26"/>
        <v/>
      </c>
      <c r="I182" s="1240">
        <f t="shared" ca="1" si="32"/>
        <v>0</v>
      </c>
      <c r="J182" s="1240" t="str">
        <f t="shared" ca="1" si="27"/>
        <v/>
      </c>
      <c r="K182" s="1240" t="str">
        <f t="shared" ca="1" si="28"/>
        <v/>
      </c>
      <c r="L182" s="1240" t="str">
        <f t="shared" ca="1" si="29"/>
        <v/>
      </c>
      <c r="M182" s="1240" t="str">
        <f t="shared" ca="1" si="30"/>
        <v/>
      </c>
      <c r="N182" s="1240">
        <f ca="1">MAX(0,$J$12+SUM($J$13:J182)-SUM($L$13:L182))</f>
        <v>0</v>
      </c>
      <c r="O182" s="1240">
        <f ca="1">MAX(0,$K$12+SUM($K$13:K182)-SUM($M$13:M182))</f>
        <v>0</v>
      </c>
      <c r="P182" s="1241" t="str">
        <f ca="1">IFERROR(MATCH($O$2,OFFSET(NX!$M$8,P181,0):'NX'!$M$2000,0)+P181,"")</f>
        <v/>
      </c>
      <c r="Q182" s="1242" t="str">
        <f t="shared" ca="1" si="31"/>
        <v/>
      </c>
    </row>
    <row r="183" spans="2:17" ht="31.5" customHeight="1" x14ac:dyDescent="0.25">
      <c r="B183" s="1227"/>
      <c r="C183" s="1228"/>
      <c r="D183" s="1237" t="str">
        <f t="shared" ca="1" si="22"/>
        <v/>
      </c>
      <c r="E183" s="1237" t="str">
        <f t="shared" ca="1" si="23"/>
        <v/>
      </c>
      <c r="F183" s="1238" t="str">
        <f t="shared" ca="1" si="24"/>
        <v/>
      </c>
      <c r="G183" s="1239" t="str">
        <f t="shared" ca="1" si="25"/>
        <v/>
      </c>
      <c r="H183" s="1239" t="str">
        <f t="shared" ca="1" si="26"/>
        <v/>
      </c>
      <c r="I183" s="1240">
        <f t="shared" ca="1" si="32"/>
        <v>0</v>
      </c>
      <c r="J183" s="1240" t="str">
        <f t="shared" ca="1" si="27"/>
        <v/>
      </c>
      <c r="K183" s="1240" t="str">
        <f t="shared" ca="1" si="28"/>
        <v/>
      </c>
      <c r="L183" s="1240" t="str">
        <f t="shared" ca="1" si="29"/>
        <v/>
      </c>
      <c r="M183" s="1240" t="str">
        <f t="shared" ca="1" si="30"/>
        <v/>
      </c>
      <c r="N183" s="1240">
        <f ca="1">MAX(0,$J$12+SUM($J$13:J183)-SUM($L$13:L183))</f>
        <v>0</v>
      </c>
      <c r="O183" s="1240">
        <f ca="1">MAX(0,$K$12+SUM($K$13:K183)-SUM($M$13:M183))</f>
        <v>0</v>
      </c>
      <c r="P183" s="1241" t="str">
        <f ca="1">IFERROR(MATCH($O$2,OFFSET(NX!$M$8,P182,0):'NX'!$M$2000,0)+P182,"")</f>
        <v/>
      </c>
      <c r="Q183" s="1242" t="str">
        <f t="shared" ca="1" si="31"/>
        <v/>
      </c>
    </row>
    <row r="184" spans="2:17" ht="31.5" customHeight="1" x14ac:dyDescent="0.25">
      <c r="B184" s="1227"/>
      <c r="C184" s="1228"/>
      <c r="D184" s="1237" t="str">
        <f t="shared" ca="1" si="22"/>
        <v/>
      </c>
      <c r="E184" s="1237" t="str">
        <f t="shared" ca="1" si="23"/>
        <v/>
      </c>
      <c r="F184" s="1238" t="str">
        <f t="shared" ca="1" si="24"/>
        <v/>
      </c>
      <c r="G184" s="1239" t="str">
        <f t="shared" ca="1" si="25"/>
        <v/>
      </c>
      <c r="H184" s="1239" t="str">
        <f t="shared" ca="1" si="26"/>
        <v/>
      </c>
      <c r="I184" s="1240">
        <f t="shared" ca="1" si="32"/>
        <v>0</v>
      </c>
      <c r="J184" s="1240" t="str">
        <f t="shared" ca="1" si="27"/>
        <v/>
      </c>
      <c r="K184" s="1240" t="str">
        <f t="shared" ca="1" si="28"/>
        <v/>
      </c>
      <c r="L184" s="1240" t="str">
        <f t="shared" ca="1" si="29"/>
        <v/>
      </c>
      <c r="M184" s="1240" t="str">
        <f t="shared" ca="1" si="30"/>
        <v/>
      </c>
      <c r="N184" s="1240">
        <f ca="1">MAX(0,$J$12+SUM($J$13:J184)-SUM($L$13:L184))</f>
        <v>0</v>
      </c>
      <c r="O184" s="1240">
        <f ca="1">MAX(0,$K$12+SUM($K$13:K184)-SUM($M$13:M184))</f>
        <v>0</v>
      </c>
      <c r="P184" s="1241" t="str">
        <f ca="1">IFERROR(MATCH($O$2,OFFSET(NX!$M$8,P183,0):'NX'!$M$2000,0)+P183,"")</f>
        <v/>
      </c>
      <c r="Q184" s="1242" t="str">
        <f t="shared" ca="1" si="31"/>
        <v/>
      </c>
    </row>
    <row r="185" spans="2:17" ht="31.5" customHeight="1" x14ac:dyDescent="0.25">
      <c r="B185" s="1227"/>
      <c r="C185" s="1228"/>
      <c r="D185" s="1237" t="str">
        <f t="shared" ca="1" si="22"/>
        <v/>
      </c>
      <c r="E185" s="1237" t="str">
        <f t="shared" ca="1" si="23"/>
        <v/>
      </c>
      <c r="F185" s="1238" t="str">
        <f t="shared" ca="1" si="24"/>
        <v/>
      </c>
      <c r="G185" s="1239" t="str">
        <f t="shared" ca="1" si="25"/>
        <v/>
      </c>
      <c r="H185" s="1239" t="str">
        <f t="shared" ca="1" si="26"/>
        <v/>
      </c>
      <c r="I185" s="1240">
        <f t="shared" ca="1" si="32"/>
        <v>0</v>
      </c>
      <c r="J185" s="1240" t="str">
        <f t="shared" ca="1" si="27"/>
        <v/>
      </c>
      <c r="K185" s="1240" t="str">
        <f t="shared" ca="1" si="28"/>
        <v/>
      </c>
      <c r="L185" s="1240" t="str">
        <f t="shared" ca="1" si="29"/>
        <v/>
      </c>
      <c r="M185" s="1240" t="str">
        <f t="shared" ca="1" si="30"/>
        <v/>
      </c>
      <c r="N185" s="1240">
        <f ca="1">MAX(0,$J$12+SUM($J$13:J185)-SUM($L$13:L185))</f>
        <v>0</v>
      </c>
      <c r="O185" s="1240">
        <f ca="1">MAX(0,$K$12+SUM($K$13:K185)-SUM($M$13:M185))</f>
        <v>0</v>
      </c>
      <c r="P185" s="1241" t="str">
        <f ca="1">IFERROR(MATCH($O$2,OFFSET(NX!$M$8,P184,0):'NX'!$M$2000,0)+P184,"")</f>
        <v/>
      </c>
      <c r="Q185" s="1242" t="str">
        <f t="shared" ca="1" si="31"/>
        <v/>
      </c>
    </row>
    <row r="186" spans="2:17" ht="31.5" customHeight="1" x14ac:dyDescent="0.25">
      <c r="B186" s="1227"/>
      <c r="C186" s="1228"/>
      <c r="D186" s="1237" t="str">
        <f t="shared" ca="1" si="22"/>
        <v/>
      </c>
      <c r="E186" s="1237" t="str">
        <f t="shared" ca="1" si="23"/>
        <v/>
      </c>
      <c r="F186" s="1238" t="str">
        <f t="shared" ca="1" si="24"/>
        <v/>
      </c>
      <c r="G186" s="1239" t="str">
        <f t="shared" ca="1" si="25"/>
        <v/>
      </c>
      <c r="H186" s="1239" t="str">
        <f t="shared" ca="1" si="26"/>
        <v/>
      </c>
      <c r="I186" s="1240">
        <f t="shared" ca="1" si="32"/>
        <v>0</v>
      </c>
      <c r="J186" s="1240" t="str">
        <f t="shared" ca="1" si="27"/>
        <v/>
      </c>
      <c r="K186" s="1240" t="str">
        <f t="shared" ca="1" si="28"/>
        <v/>
      </c>
      <c r="L186" s="1240" t="str">
        <f t="shared" ca="1" si="29"/>
        <v/>
      </c>
      <c r="M186" s="1240" t="str">
        <f t="shared" ca="1" si="30"/>
        <v/>
      </c>
      <c r="N186" s="1240">
        <f ca="1">MAX(0,$J$12+SUM($J$13:J186)-SUM($L$13:L186))</f>
        <v>0</v>
      </c>
      <c r="O186" s="1240">
        <f ca="1">MAX(0,$K$12+SUM($K$13:K186)-SUM($M$13:M186))</f>
        <v>0</v>
      </c>
      <c r="P186" s="1241" t="str">
        <f ca="1">IFERROR(MATCH($O$2,OFFSET(NX!$M$8,P185,0):'NX'!$M$2000,0)+P185,"")</f>
        <v/>
      </c>
      <c r="Q186" s="1242" t="str">
        <f t="shared" ca="1" si="31"/>
        <v/>
      </c>
    </row>
    <row r="187" spans="2:17" ht="31.5" customHeight="1" x14ac:dyDescent="0.25">
      <c r="B187" s="1227"/>
      <c r="C187" s="1228"/>
      <c r="D187" s="1237" t="str">
        <f t="shared" ca="1" si="22"/>
        <v/>
      </c>
      <c r="E187" s="1237" t="str">
        <f t="shared" ca="1" si="23"/>
        <v/>
      </c>
      <c r="F187" s="1238" t="str">
        <f t="shared" ca="1" si="24"/>
        <v/>
      </c>
      <c r="G187" s="1239" t="str">
        <f t="shared" ca="1" si="25"/>
        <v/>
      </c>
      <c r="H187" s="1239" t="str">
        <f t="shared" ca="1" si="26"/>
        <v/>
      </c>
      <c r="I187" s="1240">
        <f t="shared" ca="1" si="32"/>
        <v>0</v>
      </c>
      <c r="J187" s="1240" t="str">
        <f t="shared" ca="1" si="27"/>
        <v/>
      </c>
      <c r="K187" s="1240" t="str">
        <f t="shared" ca="1" si="28"/>
        <v/>
      </c>
      <c r="L187" s="1240" t="str">
        <f t="shared" ca="1" si="29"/>
        <v/>
      </c>
      <c r="M187" s="1240" t="str">
        <f t="shared" ca="1" si="30"/>
        <v/>
      </c>
      <c r="N187" s="1240">
        <f ca="1">MAX(0,$J$12+SUM($J$13:J187)-SUM($L$13:L187))</f>
        <v>0</v>
      </c>
      <c r="O187" s="1240">
        <f ca="1">MAX(0,$K$12+SUM($K$13:K187)-SUM($M$13:M187))</f>
        <v>0</v>
      </c>
      <c r="P187" s="1241" t="str">
        <f ca="1">IFERROR(MATCH($O$2,OFFSET(NX!$M$8,P186,0):'NX'!$M$2000,0)+P186,"")</f>
        <v/>
      </c>
      <c r="Q187" s="1242" t="str">
        <f t="shared" ca="1" si="31"/>
        <v/>
      </c>
    </row>
    <row r="188" spans="2:17" ht="31.5" customHeight="1" x14ac:dyDescent="0.25">
      <c r="B188" s="1227"/>
      <c r="C188" s="1228"/>
      <c r="D188" s="1237" t="str">
        <f t="shared" ca="1" si="22"/>
        <v/>
      </c>
      <c r="E188" s="1237" t="str">
        <f t="shared" ca="1" si="23"/>
        <v/>
      </c>
      <c r="F188" s="1238" t="str">
        <f t="shared" ca="1" si="24"/>
        <v/>
      </c>
      <c r="G188" s="1239" t="str">
        <f t="shared" ca="1" si="25"/>
        <v/>
      </c>
      <c r="H188" s="1239" t="str">
        <f t="shared" ca="1" si="26"/>
        <v/>
      </c>
      <c r="I188" s="1240">
        <f t="shared" ca="1" si="32"/>
        <v>0</v>
      </c>
      <c r="J188" s="1240" t="str">
        <f t="shared" ca="1" si="27"/>
        <v/>
      </c>
      <c r="K188" s="1240" t="str">
        <f t="shared" ca="1" si="28"/>
        <v/>
      </c>
      <c r="L188" s="1240" t="str">
        <f t="shared" ca="1" si="29"/>
        <v/>
      </c>
      <c r="M188" s="1240" t="str">
        <f t="shared" ca="1" si="30"/>
        <v/>
      </c>
      <c r="N188" s="1240">
        <f ca="1">MAX(0,$J$12+SUM($J$13:J188)-SUM($L$13:L188))</f>
        <v>0</v>
      </c>
      <c r="O188" s="1240">
        <f ca="1">MAX(0,$K$12+SUM($K$13:K188)-SUM($M$13:M188))</f>
        <v>0</v>
      </c>
      <c r="P188" s="1241" t="str">
        <f ca="1">IFERROR(MATCH($O$2,OFFSET(NX!$M$8,P187,0):'NX'!$M$2000,0)+P187,"")</f>
        <v/>
      </c>
      <c r="Q188" s="1242" t="str">
        <f t="shared" ca="1" si="31"/>
        <v/>
      </c>
    </row>
    <row r="189" spans="2:17" ht="31.5" customHeight="1" x14ac:dyDescent="0.25">
      <c r="B189" s="1227"/>
      <c r="C189" s="1228"/>
      <c r="D189" s="1237" t="str">
        <f t="shared" ca="1" si="22"/>
        <v/>
      </c>
      <c r="E189" s="1237" t="str">
        <f t="shared" ca="1" si="23"/>
        <v/>
      </c>
      <c r="F189" s="1238" t="str">
        <f t="shared" ca="1" si="24"/>
        <v/>
      </c>
      <c r="G189" s="1239" t="str">
        <f t="shared" ca="1" si="25"/>
        <v/>
      </c>
      <c r="H189" s="1239" t="str">
        <f t="shared" ca="1" si="26"/>
        <v/>
      </c>
      <c r="I189" s="1240">
        <f t="shared" ca="1" si="32"/>
        <v>0</v>
      </c>
      <c r="J189" s="1240" t="str">
        <f t="shared" ca="1" si="27"/>
        <v/>
      </c>
      <c r="K189" s="1240" t="str">
        <f t="shared" ca="1" si="28"/>
        <v/>
      </c>
      <c r="L189" s="1240" t="str">
        <f t="shared" ca="1" si="29"/>
        <v/>
      </c>
      <c r="M189" s="1240" t="str">
        <f t="shared" ca="1" si="30"/>
        <v/>
      </c>
      <c r="N189" s="1240">
        <f ca="1">MAX(0,$J$12+SUM($J$13:J189)-SUM($L$13:L189))</f>
        <v>0</v>
      </c>
      <c r="O189" s="1240">
        <f ca="1">MAX(0,$K$12+SUM($K$13:K189)-SUM($M$13:M189))</f>
        <v>0</v>
      </c>
      <c r="P189" s="1241" t="str">
        <f ca="1">IFERROR(MATCH($O$2,OFFSET(NX!$M$8,P188,0):'NX'!$M$2000,0)+P188,"")</f>
        <v/>
      </c>
      <c r="Q189" s="1242" t="str">
        <f t="shared" ca="1" si="31"/>
        <v/>
      </c>
    </row>
    <row r="190" spans="2:17" ht="31.5" customHeight="1" x14ac:dyDescent="0.25">
      <c r="B190" s="1227"/>
      <c r="C190" s="1228"/>
      <c r="D190" s="1237" t="str">
        <f t="shared" ca="1" si="22"/>
        <v/>
      </c>
      <c r="E190" s="1237" t="str">
        <f t="shared" ca="1" si="23"/>
        <v/>
      </c>
      <c r="F190" s="1238" t="str">
        <f t="shared" ca="1" si="24"/>
        <v/>
      </c>
      <c r="G190" s="1239" t="str">
        <f t="shared" ca="1" si="25"/>
        <v/>
      </c>
      <c r="H190" s="1239" t="str">
        <f t="shared" ca="1" si="26"/>
        <v/>
      </c>
      <c r="I190" s="1240">
        <f t="shared" ca="1" si="32"/>
        <v>0</v>
      </c>
      <c r="J190" s="1240" t="str">
        <f t="shared" ca="1" si="27"/>
        <v/>
      </c>
      <c r="K190" s="1240" t="str">
        <f t="shared" ca="1" si="28"/>
        <v/>
      </c>
      <c r="L190" s="1240" t="str">
        <f t="shared" ca="1" si="29"/>
        <v/>
      </c>
      <c r="M190" s="1240" t="str">
        <f t="shared" ca="1" si="30"/>
        <v/>
      </c>
      <c r="N190" s="1240">
        <f ca="1">MAX(0,$J$12+SUM($J$13:J190)-SUM($L$13:L190))</f>
        <v>0</v>
      </c>
      <c r="O190" s="1240">
        <f ca="1">MAX(0,$K$12+SUM($K$13:K190)-SUM($M$13:M190))</f>
        <v>0</v>
      </c>
      <c r="P190" s="1241" t="str">
        <f ca="1">IFERROR(MATCH($O$2,OFFSET(NX!$M$8,P189,0):'NX'!$M$2000,0)+P189,"")</f>
        <v/>
      </c>
      <c r="Q190" s="1242" t="str">
        <f t="shared" ca="1" si="31"/>
        <v/>
      </c>
    </row>
    <row r="191" spans="2:17" ht="31.5" customHeight="1" x14ac:dyDescent="0.25">
      <c r="B191" s="1227"/>
      <c r="C191" s="1228"/>
      <c r="D191" s="1237" t="str">
        <f t="shared" ca="1" si="22"/>
        <v/>
      </c>
      <c r="E191" s="1237" t="str">
        <f t="shared" ca="1" si="23"/>
        <v/>
      </c>
      <c r="F191" s="1238" t="str">
        <f t="shared" ca="1" si="24"/>
        <v/>
      </c>
      <c r="G191" s="1239" t="str">
        <f t="shared" ca="1" si="25"/>
        <v/>
      </c>
      <c r="H191" s="1239" t="str">
        <f t="shared" ca="1" si="26"/>
        <v/>
      </c>
      <c r="I191" s="1240">
        <f t="shared" ca="1" si="32"/>
        <v>0</v>
      </c>
      <c r="J191" s="1240" t="str">
        <f t="shared" ca="1" si="27"/>
        <v/>
      </c>
      <c r="K191" s="1240" t="str">
        <f t="shared" ca="1" si="28"/>
        <v/>
      </c>
      <c r="L191" s="1240" t="str">
        <f t="shared" ca="1" si="29"/>
        <v/>
      </c>
      <c r="M191" s="1240" t="str">
        <f t="shared" ca="1" si="30"/>
        <v/>
      </c>
      <c r="N191" s="1240">
        <f ca="1">MAX(0,$J$12+SUM($J$13:J191)-SUM($L$13:L191))</f>
        <v>0</v>
      </c>
      <c r="O191" s="1240">
        <f ca="1">MAX(0,$K$12+SUM($K$13:K191)-SUM($M$13:M191))</f>
        <v>0</v>
      </c>
      <c r="P191" s="1241" t="str">
        <f ca="1">IFERROR(MATCH($O$2,OFFSET(NX!$M$8,P190,0):'NX'!$M$2000,0)+P190,"")</f>
        <v/>
      </c>
      <c r="Q191" s="1242" t="str">
        <f t="shared" ca="1" si="31"/>
        <v/>
      </c>
    </row>
    <row r="192" spans="2:17" ht="31.5" customHeight="1" x14ac:dyDescent="0.25">
      <c r="B192" s="1227"/>
      <c r="C192" s="1228"/>
      <c r="D192" s="1237" t="str">
        <f t="shared" ca="1" si="22"/>
        <v/>
      </c>
      <c r="E192" s="1237" t="str">
        <f t="shared" ca="1" si="23"/>
        <v/>
      </c>
      <c r="F192" s="1238" t="str">
        <f t="shared" ca="1" si="24"/>
        <v/>
      </c>
      <c r="G192" s="1239" t="str">
        <f t="shared" ca="1" si="25"/>
        <v/>
      </c>
      <c r="H192" s="1239" t="str">
        <f t="shared" ca="1" si="26"/>
        <v/>
      </c>
      <c r="I192" s="1240">
        <f t="shared" ca="1" si="32"/>
        <v>0</v>
      </c>
      <c r="J192" s="1240" t="str">
        <f t="shared" ca="1" si="27"/>
        <v/>
      </c>
      <c r="K192" s="1240" t="str">
        <f t="shared" ca="1" si="28"/>
        <v/>
      </c>
      <c r="L192" s="1240" t="str">
        <f t="shared" ca="1" si="29"/>
        <v/>
      </c>
      <c r="M192" s="1240" t="str">
        <f t="shared" ca="1" si="30"/>
        <v/>
      </c>
      <c r="N192" s="1240">
        <f ca="1">MAX(0,$J$12+SUM($J$13:J192)-SUM($L$13:L192))</f>
        <v>0</v>
      </c>
      <c r="O192" s="1240">
        <f ca="1">MAX(0,$K$12+SUM($K$13:K192)-SUM($M$13:M192))</f>
        <v>0</v>
      </c>
      <c r="P192" s="1241" t="str">
        <f ca="1">IFERROR(MATCH($O$2,OFFSET(NX!$M$8,P191,0):'NX'!$M$2000,0)+P191,"")</f>
        <v/>
      </c>
      <c r="Q192" s="1242" t="str">
        <f t="shared" ca="1" si="31"/>
        <v/>
      </c>
    </row>
    <row r="193" spans="2:17" ht="31.5" customHeight="1" x14ac:dyDescent="0.25">
      <c r="B193" s="1227"/>
      <c r="C193" s="1228"/>
      <c r="D193" s="1237" t="str">
        <f t="shared" ca="1" si="22"/>
        <v/>
      </c>
      <c r="E193" s="1237" t="str">
        <f t="shared" ca="1" si="23"/>
        <v/>
      </c>
      <c r="F193" s="1238" t="str">
        <f t="shared" ca="1" si="24"/>
        <v/>
      </c>
      <c r="G193" s="1239" t="str">
        <f t="shared" ca="1" si="25"/>
        <v/>
      </c>
      <c r="H193" s="1239" t="str">
        <f t="shared" ca="1" si="26"/>
        <v/>
      </c>
      <c r="I193" s="1240">
        <f t="shared" ca="1" si="32"/>
        <v>0</v>
      </c>
      <c r="J193" s="1240" t="str">
        <f t="shared" ca="1" si="27"/>
        <v/>
      </c>
      <c r="K193" s="1240" t="str">
        <f t="shared" ca="1" si="28"/>
        <v/>
      </c>
      <c r="L193" s="1240" t="str">
        <f t="shared" ca="1" si="29"/>
        <v/>
      </c>
      <c r="M193" s="1240" t="str">
        <f t="shared" ca="1" si="30"/>
        <v/>
      </c>
      <c r="N193" s="1240">
        <f ca="1">MAX(0,$J$12+SUM($J$13:J193)-SUM($L$13:L193))</f>
        <v>0</v>
      </c>
      <c r="O193" s="1240">
        <f ca="1">MAX(0,$K$12+SUM($K$13:K193)-SUM($M$13:M193))</f>
        <v>0</v>
      </c>
      <c r="P193" s="1241" t="str">
        <f ca="1">IFERROR(MATCH($O$2,OFFSET(NX!$M$8,P192,0):'NX'!$M$2000,0)+P192,"")</f>
        <v/>
      </c>
      <c r="Q193" s="1242" t="str">
        <f t="shared" ca="1" si="31"/>
        <v/>
      </c>
    </row>
    <row r="194" spans="2:17" ht="31.5" customHeight="1" x14ac:dyDescent="0.25">
      <c r="B194" s="1227"/>
      <c r="C194" s="1228"/>
      <c r="D194" s="1237" t="str">
        <f t="shared" ca="1" si="22"/>
        <v/>
      </c>
      <c r="E194" s="1237" t="str">
        <f t="shared" ca="1" si="23"/>
        <v/>
      </c>
      <c r="F194" s="1238" t="str">
        <f t="shared" ca="1" si="24"/>
        <v/>
      </c>
      <c r="G194" s="1239" t="str">
        <f t="shared" ca="1" si="25"/>
        <v/>
      </c>
      <c r="H194" s="1239" t="str">
        <f t="shared" ca="1" si="26"/>
        <v/>
      </c>
      <c r="I194" s="1240">
        <f t="shared" ca="1" si="32"/>
        <v>0</v>
      </c>
      <c r="J194" s="1240" t="str">
        <f t="shared" ca="1" si="27"/>
        <v/>
      </c>
      <c r="K194" s="1240" t="str">
        <f t="shared" ca="1" si="28"/>
        <v/>
      </c>
      <c r="L194" s="1240" t="str">
        <f t="shared" ca="1" si="29"/>
        <v/>
      </c>
      <c r="M194" s="1240" t="str">
        <f t="shared" ca="1" si="30"/>
        <v/>
      </c>
      <c r="N194" s="1240">
        <f ca="1">MAX(0,$J$12+SUM($J$13:J194)-SUM($L$13:L194))</f>
        <v>0</v>
      </c>
      <c r="O194" s="1240">
        <f ca="1">MAX(0,$K$12+SUM($K$13:K194)-SUM($M$13:M194))</f>
        <v>0</v>
      </c>
      <c r="P194" s="1241" t="str">
        <f ca="1">IFERROR(MATCH($O$2,OFFSET(NX!$M$8,P193,0):'NX'!$M$2000,0)+P193,"")</f>
        <v/>
      </c>
      <c r="Q194" s="1242" t="str">
        <f t="shared" ca="1" si="31"/>
        <v/>
      </c>
    </row>
    <row r="195" spans="2:17" ht="31.5" customHeight="1" x14ac:dyDescent="0.25">
      <c r="B195" s="1227"/>
      <c r="C195" s="1228"/>
      <c r="D195" s="1237" t="str">
        <f t="shared" ca="1" si="22"/>
        <v/>
      </c>
      <c r="E195" s="1237" t="str">
        <f t="shared" ca="1" si="23"/>
        <v/>
      </c>
      <c r="F195" s="1238" t="str">
        <f t="shared" ca="1" si="24"/>
        <v/>
      </c>
      <c r="G195" s="1239" t="str">
        <f t="shared" ca="1" si="25"/>
        <v/>
      </c>
      <c r="H195" s="1239" t="str">
        <f t="shared" ca="1" si="26"/>
        <v/>
      </c>
      <c r="I195" s="1240">
        <f t="shared" ca="1" si="32"/>
        <v>0</v>
      </c>
      <c r="J195" s="1240" t="str">
        <f t="shared" ca="1" si="27"/>
        <v/>
      </c>
      <c r="K195" s="1240" t="str">
        <f t="shared" ca="1" si="28"/>
        <v/>
      </c>
      <c r="L195" s="1240" t="str">
        <f t="shared" ca="1" si="29"/>
        <v/>
      </c>
      <c r="M195" s="1240" t="str">
        <f t="shared" ca="1" si="30"/>
        <v/>
      </c>
      <c r="N195" s="1240">
        <f ca="1">MAX(0,$J$12+SUM($J$13:J195)-SUM($L$13:L195))</f>
        <v>0</v>
      </c>
      <c r="O195" s="1240">
        <f ca="1">MAX(0,$K$12+SUM($K$13:K195)-SUM($M$13:M195))</f>
        <v>0</v>
      </c>
      <c r="P195" s="1241" t="str">
        <f ca="1">IFERROR(MATCH($O$2,OFFSET(NX!$M$8,P194,0):'NX'!$M$2000,0)+P194,"")</f>
        <v/>
      </c>
      <c r="Q195" s="1242" t="str">
        <f t="shared" ca="1" si="31"/>
        <v/>
      </c>
    </row>
    <row r="196" spans="2:17" ht="31.5" customHeight="1" x14ac:dyDescent="0.25">
      <c r="B196" s="1227"/>
      <c r="C196" s="1228"/>
      <c r="D196" s="1237" t="str">
        <f t="shared" ca="1" si="22"/>
        <v/>
      </c>
      <c r="E196" s="1237" t="str">
        <f t="shared" ca="1" si="23"/>
        <v/>
      </c>
      <c r="F196" s="1238" t="str">
        <f t="shared" ca="1" si="24"/>
        <v/>
      </c>
      <c r="G196" s="1239" t="str">
        <f t="shared" ca="1" si="25"/>
        <v/>
      </c>
      <c r="H196" s="1239" t="str">
        <f t="shared" ca="1" si="26"/>
        <v/>
      </c>
      <c r="I196" s="1240">
        <f t="shared" ca="1" si="32"/>
        <v>0</v>
      </c>
      <c r="J196" s="1240" t="str">
        <f t="shared" ca="1" si="27"/>
        <v/>
      </c>
      <c r="K196" s="1240" t="str">
        <f t="shared" ca="1" si="28"/>
        <v/>
      </c>
      <c r="L196" s="1240" t="str">
        <f t="shared" ca="1" si="29"/>
        <v/>
      </c>
      <c r="M196" s="1240" t="str">
        <f t="shared" ca="1" si="30"/>
        <v/>
      </c>
      <c r="N196" s="1240">
        <f ca="1">MAX(0,$J$12+SUM($J$13:J196)-SUM($L$13:L196))</f>
        <v>0</v>
      </c>
      <c r="O196" s="1240">
        <f ca="1">MAX(0,$K$12+SUM($K$13:K196)-SUM($M$13:M196))</f>
        <v>0</v>
      </c>
      <c r="P196" s="1241" t="str">
        <f ca="1">IFERROR(MATCH($O$2,OFFSET(NX!$M$8,P195,0):'NX'!$M$2000,0)+P195,"")</f>
        <v/>
      </c>
      <c r="Q196" s="1242" t="str">
        <f t="shared" ca="1" si="31"/>
        <v/>
      </c>
    </row>
    <row r="197" spans="2:17" ht="31.5" customHeight="1" x14ac:dyDescent="0.25">
      <c r="B197" s="1227"/>
      <c r="C197" s="1228"/>
      <c r="D197" s="1237" t="str">
        <f t="shared" ca="1" si="22"/>
        <v/>
      </c>
      <c r="E197" s="1237" t="str">
        <f t="shared" ca="1" si="23"/>
        <v/>
      </c>
      <c r="F197" s="1238" t="str">
        <f t="shared" ca="1" si="24"/>
        <v/>
      </c>
      <c r="G197" s="1239" t="str">
        <f t="shared" ca="1" si="25"/>
        <v/>
      </c>
      <c r="H197" s="1239" t="str">
        <f t="shared" ca="1" si="26"/>
        <v/>
      </c>
      <c r="I197" s="1240">
        <f t="shared" ca="1" si="32"/>
        <v>0</v>
      </c>
      <c r="J197" s="1240" t="str">
        <f t="shared" ca="1" si="27"/>
        <v/>
      </c>
      <c r="K197" s="1240" t="str">
        <f t="shared" ca="1" si="28"/>
        <v/>
      </c>
      <c r="L197" s="1240" t="str">
        <f t="shared" ca="1" si="29"/>
        <v/>
      </c>
      <c r="M197" s="1240" t="str">
        <f t="shared" ca="1" si="30"/>
        <v/>
      </c>
      <c r="N197" s="1240">
        <f ca="1">MAX(0,$J$12+SUM($J$13:J197)-SUM($L$13:L197))</f>
        <v>0</v>
      </c>
      <c r="O197" s="1240">
        <f ca="1">MAX(0,$K$12+SUM($K$13:K197)-SUM($M$13:M197))</f>
        <v>0</v>
      </c>
      <c r="P197" s="1241" t="str">
        <f ca="1">IFERROR(MATCH($O$2,OFFSET(NX!$M$8,P196,0):'NX'!$M$2000,0)+P196,"")</f>
        <v/>
      </c>
      <c r="Q197" s="1242" t="str">
        <f t="shared" ca="1" si="31"/>
        <v/>
      </c>
    </row>
    <row r="198" spans="2:17" ht="31.5" customHeight="1" x14ac:dyDescent="0.25">
      <c r="B198" s="1227"/>
      <c r="C198" s="1228"/>
      <c r="D198" s="1237" t="str">
        <f t="shared" ca="1" si="22"/>
        <v/>
      </c>
      <c r="E198" s="1237" t="str">
        <f t="shared" ca="1" si="23"/>
        <v/>
      </c>
      <c r="F198" s="1238" t="str">
        <f t="shared" ca="1" si="24"/>
        <v/>
      </c>
      <c r="G198" s="1239" t="str">
        <f t="shared" ca="1" si="25"/>
        <v/>
      </c>
      <c r="H198" s="1239" t="str">
        <f t="shared" ca="1" si="26"/>
        <v/>
      </c>
      <c r="I198" s="1240">
        <f t="shared" ca="1" si="32"/>
        <v>0</v>
      </c>
      <c r="J198" s="1240" t="str">
        <f t="shared" ca="1" si="27"/>
        <v/>
      </c>
      <c r="K198" s="1240" t="str">
        <f t="shared" ca="1" si="28"/>
        <v/>
      </c>
      <c r="L198" s="1240" t="str">
        <f t="shared" ca="1" si="29"/>
        <v/>
      </c>
      <c r="M198" s="1240" t="str">
        <f t="shared" ca="1" si="30"/>
        <v/>
      </c>
      <c r="N198" s="1240">
        <f ca="1">MAX(0,$J$12+SUM($J$13:J198)-SUM($L$13:L198))</f>
        <v>0</v>
      </c>
      <c r="O198" s="1240">
        <f ca="1">MAX(0,$K$12+SUM($K$13:K198)-SUM($M$13:M198))</f>
        <v>0</v>
      </c>
      <c r="P198" s="1241" t="str">
        <f ca="1">IFERROR(MATCH($O$2,OFFSET(NX!$M$8,P197,0):'NX'!$M$2000,0)+P197,"")</f>
        <v/>
      </c>
      <c r="Q198" s="1242" t="str">
        <f t="shared" ca="1" si="31"/>
        <v/>
      </c>
    </row>
    <row r="199" spans="2:17" ht="31.5" customHeight="1" x14ac:dyDescent="0.25">
      <c r="B199" s="1227"/>
      <c r="C199" s="1228"/>
      <c r="D199" s="1237" t="str">
        <f t="shared" ca="1" si="22"/>
        <v/>
      </c>
      <c r="E199" s="1237" t="str">
        <f t="shared" ca="1" si="23"/>
        <v/>
      </c>
      <c r="F199" s="1238" t="str">
        <f t="shared" ca="1" si="24"/>
        <v/>
      </c>
      <c r="G199" s="1239" t="str">
        <f t="shared" ca="1" si="25"/>
        <v/>
      </c>
      <c r="H199" s="1239" t="str">
        <f t="shared" ca="1" si="26"/>
        <v/>
      </c>
      <c r="I199" s="1240">
        <f t="shared" ca="1" si="32"/>
        <v>0</v>
      </c>
      <c r="J199" s="1240" t="str">
        <f t="shared" ca="1" si="27"/>
        <v/>
      </c>
      <c r="K199" s="1240" t="str">
        <f t="shared" ca="1" si="28"/>
        <v/>
      </c>
      <c r="L199" s="1240" t="str">
        <f t="shared" ca="1" si="29"/>
        <v/>
      </c>
      <c r="M199" s="1240" t="str">
        <f t="shared" ca="1" si="30"/>
        <v/>
      </c>
      <c r="N199" s="1240">
        <f ca="1">MAX(0,$J$12+SUM($J$13:J199)-SUM($L$13:L199))</f>
        <v>0</v>
      </c>
      <c r="O199" s="1240">
        <f ca="1">MAX(0,$K$12+SUM($K$13:K199)-SUM($M$13:M199))</f>
        <v>0</v>
      </c>
      <c r="P199" s="1241" t="str">
        <f ca="1">IFERROR(MATCH($O$2,OFFSET(NX!$M$8,P198,0):'NX'!$M$2000,0)+P198,"")</f>
        <v/>
      </c>
      <c r="Q199" s="1242" t="str">
        <f t="shared" ca="1" si="31"/>
        <v/>
      </c>
    </row>
    <row r="200" spans="2:17" ht="31.5" customHeight="1" x14ac:dyDescent="0.25">
      <c r="B200" s="1227"/>
      <c r="C200" s="1228"/>
      <c r="D200" s="1237" t="str">
        <f t="shared" ca="1" si="22"/>
        <v/>
      </c>
      <c r="E200" s="1237" t="str">
        <f t="shared" ca="1" si="23"/>
        <v/>
      </c>
      <c r="F200" s="1238" t="str">
        <f t="shared" ca="1" si="24"/>
        <v/>
      </c>
      <c r="G200" s="1239" t="str">
        <f t="shared" ca="1" si="25"/>
        <v/>
      </c>
      <c r="H200" s="1239" t="str">
        <f t="shared" ca="1" si="26"/>
        <v/>
      </c>
      <c r="I200" s="1240">
        <f t="shared" ca="1" si="32"/>
        <v>0</v>
      </c>
      <c r="J200" s="1240" t="str">
        <f t="shared" ca="1" si="27"/>
        <v/>
      </c>
      <c r="K200" s="1240" t="str">
        <f t="shared" ca="1" si="28"/>
        <v/>
      </c>
      <c r="L200" s="1240" t="str">
        <f t="shared" ca="1" si="29"/>
        <v/>
      </c>
      <c r="M200" s="1240" t="str">
        <f t="shared" ca="1" si="30"/>
        <v/>
      </c>
      <c r="N200" s="1240">
        <f ca="1">MAX(0,$J$12+SUM($J$13:J200)-SUM($L$13:L200))</f>
        <v>0</v>
      </c>
      <c r="O200" s="1240">
        <f ca="1">MAX(0,$K$12+SUM($K$13:K200)-SUM($M$13:M200))</f>
        <v>0</v>
      </c>
      <c r="P200" s="1241" t="str">
        <f ca="1">IFERROR(MATCH($O$2,OFFSET(NX!$M$8,P199,0):'NX'!$M$2000,0)+P199,"")</f>
        <v/>
      </c>
      <c r="Q200" s="1242" t="str">
        <f t="shared" ca="1" si="31"/>
        <v/>
      </c>
    </row>
    <row r="201" spans="2:17" ht="31.5" customHeight="1" x14ac:dyDescent="0.25">
      <c r="B201" s="1227"/>
      <c r="C201" s="1228"/>
      <c r="D201" s="1237" t="str">
        <f t="shared" ca="1" si="22"/>
        <v/>
      </c>
      <c r="E201" s="1237" t="str">
        <f t="shared" ca="1" si="23"/>
        <v/>
      </c>
      <c r="F201" s="1238" t="str">
        <f t="shared" ca="1" si="24"/>
        <v/>
      </c>
      <c r="G201" s="1239" t="str">
        <f t="shared" ca="1" si="25"/>
        <v/>
      </c>
      <c r="H201" s="1239" t="str">
        <f t="shared" ca="1" si="26"/>
        <v/>
      </c>
      <c r="I201" s="1240">
        <f t="shared" ca="1" si="32"/>
        <v>0</v>
      </c>
      <c r="J201" s="1240" t="str">
        <f t="shared" ca="1" si="27"/>
        <v/>
      </c>
      <c r="K201" s="1240" t="str">
        <f t="shared" ca="1" si="28"/>
        <v/>
      </c>
      <c r="L201" s="1240" t="str">
        <f t="shared" ca="1" si="29"/>
        <v/>
      </c>
      <c r="M201" s="1240" t="str">
        <f t="shared" ca="1" si="30"/>
        <v/>
      </c>
      <c r="N201" s="1240">
        <f ca="1">MAX(0,$J$12+SUM($J$13:J201)-SUM($L$13:L201))</f>
        <v>0</v>
      </c>
      <c r="O201" s="1240">
        <f ca="1">MAX(0,$K$12+SUM($K$13:K201)-SUM($M$13:M201))</f>
        <v>0</v>
      </c>
      <c r="P201" s="1241" t="str">
        <f ca="1">IFERROR(MATCH($O$2,OFFSET(NX!$M$8,P200,0):'NX'!$M$2000,0)+P200,"")</f>
        <v/>
      </c>
      <c r="Q201" s="1242" t="str">
        <f t="shared" ca="1" si="31"/>
        <v/>
      </c>
    </row>
    <row r="202" spans="2:17" ht="31.5" customHeight="1" x14ac:dyDescent="0.25">
      <c r="B202" s="1227"/>
      <c r="C202" s="1228"/>
      <c r="D202" s="1237" t="str">
        <f t="shared" ca="1" si="22"/>
        <v/>
      </c>
      <c r="E202" s="1237" t="str">
        <f t="shared" ca="1" si="23"/>
        <v/>
      </c>
      <c r="F202" s="1238" t="str">
        <f t="shared" ca="1" si="24"/>
        <v/>
      </c>
      <c r="G202" s="1239" t="str">
        <f t="shared" ca="1" si="25"/>
        <v/>
      </c>
      <c r="H202" s="1239" t="str">
        <f t="shared" ca="1" si="26"/>
        <v/>
      </c>
      <c r="I202" s="1240">
        <f t="shared" ca="1" si="32"/>
        <v>0</v>
      </c>
      <c r="J202" s="1240" t="str">
        <f t="shared" ca="1" si="27"/>
        <v/>
      </c>
      <c r="K202" s="1240" t="str">
        <f t="shared" ca="1" si="28"/>
        <v/>
      </c>
      <c r="L202" s="1240" t="str">
        <f t="shared" ca="1" si="29"/>
        <v/>
      </c>
      <c r="M202" s="1240" t="str">
        <f t="shared" ca="1" si="30"/>
        <v/>
      </c>
      <c r="N202" s="1240">
        <f ca="1">MAX(0,$J$12+SUM($J$13:J202)-SUM($L$13:L202))</f>
        <v>0</v>
      </c>
      <c r="O202" s="1240">
        <f ca="1">MAX(0,$K$12+SUM($K$13:K202)-SUM($M$13:M202))</f>
        <v>0</v>
      </c>
      <c r="P202" s="1241" t="str">
        <f ca="1">IFERROR(MATCH($O$2,OFFSET(NX!$M$8,P201,0):'NX'!$M$2000,0)+P201,"")</f>
        <v/>
      </c>
      <c r="Q202" s="1242" t="str">
        <f t="shared" ca="1" si="31"/>
        <v/>
      </c>
    </row>
    <row r="203" spans="2:17" ht="31.5" customHeight="1" x14ac:dyDescent="0.25">
      <c r="B203" s="1227"/>
      <c r="C203" s="1228"/>
      <c r="D203" s="1237" t="str">
        <f t="shared" ca="1" si="22"/>
        <v/>
      </c>
      <c r="E203" s="1237" t="str">
        <f t="shared" ca="1" si="23"/>
        <v/>
      </c>
      <c r="F203" s="1238" t="str">
        <f t="shared" ca="1" si="24"/>
        <v/>
      </c>
      <c r="G203" s="1239" t="str">
        <f t="shared" ca="1" si="25"/>
        <v/>
      </c>
      <c r="H203" s="1239" t="str">
        <f t="shared" ca="1" si="26"/>
        <v/>
      </c>
      <c r="I203" s="1240">
        <f t="shared" ca="1" si="32"/>
        <v>0</v>
      </c>
      <c r="J203" s="1240" t="str">
        <f t="shared" ca="1" si="27"/>
        <v/>
      </c>
      <c r="K203" s="1240" t="str">
        <f t="shared" ca="1" si="28"/>
        <v/>
      </c>
      <c r="L203" s="1240" t="str">
        <f t="shared" ca="1" si="29"/>
        <v/>
      </c>
      <c r="M203" s="1240" t="str">
        <f t="shared" ca="1" si="30"/>
        <v/>
      </c>
      <c r="N203" s="1240">
        <f ca="1">MAX(0,$J$12+SUM($J$13:J203)-SUM($L$13:L203))</f>
        <v>0</v>
      </c>
      <c r="O203" s="1240">
        <f ca="1">MAX(0,$K$12+SUM($K$13:K203)-SUM($M$13:M203))</f>
        <v>0</v>
      </c>
      <c r="P203" s="1241" t="str">
        <f ca="1">IFERROR(MATCH($O$2,OFFSET(NX!$M$8,P202,0):'NX'!$M$2000,0)+P202,"")</f>
        <v/>
      </c>
      <c r="Q203" s="1242" t="str">
        <f t="shared" ca="1" si="31"/>
        <v/>
      </c>
    </row>
    <row r="204" spans="2:17" ht="31.5" customHeight="1" x14ac:dyDescent="0.25">
      <c r="B204" s="1227"/>
      <c r="C204" s="1228"/>
      <c r="D204" s="1237" t="str">
        <f t="shared" ca="1" si="22"/>
        <v/>
      </c>
      <c r="E204" s="1237" t="str">
        <f t="shared" ca="1" si="23"/>
        <v/>
      </c>
      <c r="F204" s="1238" t="str">
        <f t="shared" ca="1" si="24"/>
        <v/>
      </c>
      <c r="G204" s="1239" t="str">
        <f t="shared" ca="1" si="25"/>
        <v/>
      </c>
      <c r="H204" s="1239" t="str">
        <f t="shared" ca="1" si="26"/>
        <v/>
      </c>
      <c r="I204" s="1240">
        <f t="shared" ca="1" si="32"/>
        <v>0</v>
      </c>
      <c r="J204" s="1240" t="str">
        <f t="shared" ca="1" si="27"/>
        <v/>
      </c>
      <c r="K204" s="1240" t="str">
        <f t="shared" ca="1" si="28"/>
        <v/>
      </c>
      <c r="L204" s="1240" t="str">
        <f t="shared" ca="1" si="29"/>
        <v/>
      </c>
      <c r="M204" s="1240" t="str">
        <f t="shared" ca="1" si="30"/>
        <v/>
      </c>
      <c r="N204" s="1240">
        <f ca="1">MAX(0,$J$12+SUM($J$13:J204)-SUM($L$13:L204))</f>
        <v>0</v>
      </c>
      <c r="O204" s="1240">
        <f ca="1">MAX(0,$K$12+SUM($K$13:K204)-SUM($M$13:M204))</f>
        <v>0</v>
      </c>
      <c r="P204" s="1241" t="str">
        <f ca="1">IFERROR(MATCH($O$2,OFFSET(NX!$M$8,P203,0):'NX'!$M$2000,0)+P203,"")</f>
        <v/>
      </c>
      <c r="Q204" s="1242" t="str">
        <f t="shared" ca="1" si="31"/>
        <v/>
      </c>
    </row>
    <row r="205" spans="2:17" ht="31.5" customHeight="1" x14ac:dyDescent="0.25">
      <c r="B205" s="1227"/>
      <c r="C205" s="1228"/>
      <c r="D205" s="1237" t="str">
        <f t="shared" ref="D205:D268" ca="1" si="33">IF(P205="","",INDEX(ngaynx,P205))</f>
        <v/>
      </c>
      <c r="E205" s="1237" t="str">
        <f t="shared" ref="E205:E268" ca="1" si="34">IF(P205="","",INDEX(ngaynx,P205))</f>
        <v/>
      </c>
      <c r="F205" s="1238" t="str">
        <f t="shared" ref="F205:F268" ca="1" si="35">IF(P205="","",INDEX(sophieunx,P205))</f>
        <v/>
      </c>
      <c r="G205" s="1239" t="str">
        <f t="shared" ref="G205:G268" ca="1" si="36">IF($P205="","",INDEX(dgnx,$P205))</f>
        <v/>
      </c>
      <c r="H205" s="1239" t="str">
        <f t="shared" ref="H205:H268" ca="1" si="37">IF($P205="","",INDEX(DVTNX,$P205))</f>
        <v/>
      </c>
      <c r="I205" s="1240">
        <f t="shared" ca="1" si="32"/>
        <v>0</v>
      </c>
      <c r="J205" s="1240" t="str">
        <f t="shared" ref="J205:J268" ca="1" si="38">IF($P205="","",INDEX(slnhap,$P205))</f>
        <v/>
      </c>
      <c r="K205" s="1240" t="str">
        <f t="shared" ref="K205:K268" ca="1" si="39">IF($P205="","",INDEX(gtnhap,$P205))</f>
        <v/>
      </c>
      <c r="L205" s="1240" t="str">
        <f t="shared" ref="L205:L268" ca="1" si="40">IF($P205="","",INDEX(slxuat,$P205))</f>
        <v/>
      </c>
      <c r="M205" s="1240" t="str">
        <f t="shared" ref="M205:M268" ca="1" si="41">IF($P205="","",INDEX(gtxuat,$P205))</f>
        <v/>
      </c>
      <c r="N205" s="1240">
        <f ca="1">MAX(0,$J$12+SUM($J$13:J205)-SUM($L$13:L205))</f>
        <v>0</v>
      </c>
      <c r="O205" s="1240">
        <f ca="1">MAX(0,$K$12+SUM($K$13:K205)-SUM($M$13:M205))</f>
        <v>0</v>
      </c>
      <c r="P205" s="1241" t="str">
        <f ca="1">IFERROR(MATCH($O$2,OFFSET(NX!$M$8,P204,0):'NX'!$M$2000,0)+P204,"")</f>
        <v/>
      </c>
      <c r="Q205" s="1242" t="str">
        <f t="shared" ca="1" si="31"/>
        <v/>
      </c>
    </row>
    <row r="206" spans="2:17" ht="31.5" customHeight="1" x14ac:dyDescent="0.25">
      <c r="B206" s="1227"/>
      <c r="C206" s="1228"/>
      <c r="D206" s="1237" t="str">
        <f t="shared" ca="1" si="33"/>
        <v/>
      </c>
      <c r="E206" s="1237" t="str">
        <f t="shared" ca="1" si="34"/>
        <v/>
      </c>
      <c r="F206" s="1238" t="str">
        <f t="shared" ca="1" si="35"/>
        <v/>
      </c>
      <c r="G206" s="1239" t="str">
        <f t="shared" ca="1" si="36"/>
        <v/>
      </c>
      <c r="H206" s="1239" t="str">
        <f t="shared" ca="1" si="37"/>
        <v/>
      </c>
      <c r="I206" s="1240">
        <f t="shared" ca="1" si="32"/>
        <v>0</v>
      </c>
      <c r="J206" s="1240" t="str">
        <f t="shared" ca="1" si="38"/>
        <v/>
      </c>
      <c r="K206" s="1240" t="str">
        <f t="shared" ca="1" si="39"/>
        <v/>
      </c>
      <c r="L206" s="1240" t="str">
        <f t="shared" ca="1" si="40"/>
        <v/>
      </c>
      <c r="M206" s="1240" t="str">
        <f t="shared" ca="1" si="41"/>
        <v/>
      </c>
      <c r="N206" s="1240">
        <f ca="1">MAX(0,$J$12+SUM($J$13:J206)-SUM($L$13:L206))</f>
        <v>0</v>
      </c>
      <c r="O206" s="1240">
        <f ca="1">MAX(0,$K$12+SUM($K$13:K206)-SUM($M$13:M206))</f>
        <v>0</v>
      </c>
      <c r="P206" s="1241" t="str">
        <f ca="1">IFERROR(MATCH($O$2,OFFSET(NX!$M$8,P205,0):'NX'!$M$2000,0)+P205,"")</f>
        <v/>
      </c>
      <c r="Q206" s="1242" t="str">
        <f t="shared" ref="Q206:Q269" ca="1" si="42">IF(P206&lt;&gt;"","x","")</f>
        <v/>
      </c>
    </row>
    <row r="207" spans="2:17" ht="31.5" customHeight="1" x14ac:dyDescent="0.25">
      <c r="B207" s="1227"/>
      <c r="C207" s="1228"/>
      <c r="D207" s="1237" t="str">
        <f t="shared" ca="1" si="33"/>
        <v/>
      </c>
      <c r="E207" s="1237" t="str">
        <f t="shared" ca="1" si="34"/>
        <v/>
      </c>
      <c r="F207" s="1238" t="str">
        <f t="shared" ca="1" si="35"/>
        <v/>
      </c>
      <c r="G207" s="1239" t="str">
        <f t="shared" ca="1" si="36"/>
        <v/>
      </c>
      <c r="H207" s="1239" t="str">
        <f t="shared" ca="1" si="37"/>
        <v/>
      </c>
      <c r="I207" s="1240">
        <f t="shared" ca="1" si="32"/>
        <v>0</v>
      </c>
      <c r="J207" s="1240" t="str">
        <f t="shared" ca="1" si="38"/>
        <v/>
      </c>
      <c r="K207" s="1240" t="str">
        <f t="shared" ca="1" si="39"/>
        <v/>
      </c>
      <c r="L207" s="1240" t="str">
        <f t="shared" ca="1" si="40"/>
        <v/>
      </c>
      <c r="M207" s="1240" t="str">
        <f t="shared" ca="1" si="41"/>
        <v/>
      </c>
      <c r="N207" s="1240">
        <f ca="1">MAX(0,$J$12+SUM($J$13:J207)-SUM($L$13:L207))</f>
        <v>0</v>
      </c>
      <c r="O207" s="1240">
        <f ca="1">MAX(0,$K$12+SUM($K$13:K207)-SUM($M$13:M207))</f>
        <v>0</v>
      </c>
      <c r="P207" s="1241" t="str">
        <f ca="1">IFERROR(MATCH($O$2,OFFSET(NX!$M$8,P206,0):'NX'!$M$2000,0)+P206,"")</f>
        <v/>
      </c>
      <c r="Q207" s="1242" t="str">
        <f t="shared" ca="1" si="42"/>
        <v/>
      </c>
    </row>
    <row r="208" spans="2:17" ht="31.5" customHeight="1" x14ac:dyDescent="0.25">
      <c r="B208" s="1227"/>
      <c r="C208" s="1228"/>
      <c r="D208" s="1237" t="str">
        <f t="shared" ca="1" si="33"/>
        <v/>
      </c>
      <c r="E208" s="1237" t="str">
        <f t="shared" ca="1" si="34"/>
        <v/>
      </c>
      <c r="F208" s="1238" t="str">
        <f t="shared" ca="1" si="35"/>
        <v/>
      </c>
      <c r="G208" s="1239" t="str">
        <f t="shared" ca="1" si="36"/>
        <v/>
      </c>
      <c r="H208" s="1239" t="str">
        <f t="shared" ca="1" si="37"/>
        <v/>
      </c>
      <c r="I208" s="1240">
        <f t="shared" ref="I208:I271" ca="1" si="43">IFERROR(IF(D208&lt;&gt;"",K208/J208,M208/L208),0)</f>
        <v>0</v>
      </c>
      <c r="J208" s="1240" t="str">
        <f t="shared" ca="1" si="38"/>
        <v/>
      </c>
      <c r="K208" s="1240" t="str">
        <f t="shared" ca="1" si="39"/>
        <v/>
      </c>
      <c r="L208" s="1240" t="str">
        <f t="shared" ca="1" si="40"/>
        <v/>
      </c>
      <c r="M208" s="1240" t="str">
        <f t="shared" ca="1" si="41"/>
        <v/>
      </c>
      <c r="N208" s="1240">
        <f ca="1">MAX(0,$J$12+SUM($J$13:J208)-SUM($L$13:L208))</f>
        <v>0</v>
      </c>
      <c r="O208" s="1240">
        <f ca="1">MAX(0,$K$12+SUM($K$13:K208)-SUM($M$13:M208))</f>
        <v>0</v>
      </c>
      <c r="P208" s="1241" t="str">
        <f ca="1">IFERROR(MATCH($O$2,OFFSET(NX!$M$8,P207,0):'NX'!$M$2000,0)+P207,"")</f>
        <v/>
      </c>
      <c r="Q208" s="1242" t="str">
        <f t="shared" ca="1" si="42"/>
        <v/>
      </c>
    </row>
    <row r="209" spans="2:17" ht="31.5" customHeight="1" x14ac:dyDescent="0.25">
      <c r="B209" s="1227"/>
      <c r="C209" s="1228"/>
      <c r="D209" s="1237" t="str">
        <f t="shared" ca="1" si="33"/>
        <v/>
      </c>
      <c r="E209" s="1237" t="str">
        <f t="shared" ca="1" si="34"/>
        <v/>
      </c>
      <c r="F209" s="1238" t="str">
        <f t="shared" ca="1" si="35"/>
        <v/>
      </c>
      <c r="G209" s="1239" t="str">
        <f t="shared" ca="1" si="36"/>
        <v/>
      </c>
      <c r="H209" s="1239" t="str">
        <f t="shared" ca="1" si="37"/>
        <v/>
      </c>
      <c r="I209" s="1240">
        <f t="shared" ca="1" si="43"/>
        <v>0</v>
      </c>
      <c r="J209" s="1240" t="str">
        <f t="shared" ca="1" si="38"/>
        <v/>
      </c>
      <c r="K209" s="1240" t="str">
        <f t="shared" ca="1" si="39"/>
        <v/>
      </c>
      <c r="L209" s="1240" t="str">
        <f t="shared" ca="1" si="40"/>
        <v/>
      </c>
      <c r="M209" s="1240" t="str">
        <f t="shared" ca="1" si="41"/>
        <v/>
      </c>
      <c r="N209" s="1240">
        <f ca="1">MAX(0,$J$12+SUM($J$13:J209)-SUM($L$13:L209))</f>
        <v>0</v>
      </c>
      <c r="O209" s="1240">
        <f ca="1">MAX(0,$K$12+SUM($K$13:K209)-SUM($M$13:M209))</f>
        <v>0</v>
      </c>
      <c r="P209" s="1241" t="str">
        <f ca="1">IFERROR(MATCH($O$2,OFFSET(NX!$M$8,P208,0):'NX'!$M$2000,0)+P208,"")</f>
        <v/>
      </c>
      <c r="Q209" s="1242" t="str">
        <f t="shared" ca="1" si="42"/>
        <v/>
      </c>
    </row>
    <row r="210" spans="2:17" ht="31.5" customHeight="1" x14ac:dyDescent="0.25">
      <c r="B210" s="1227"/>
      <c r="C210" s="1228"/>
      <c r="D210" s="1237" t="str">
        <f t="shared" ca="1" si="33"/>
        <v/>
      </c>
      <c r="E210" s="1237" t="str">
        <f t="shared" ca="1" si="34"/>
        <v/>
      </c>
      <c r="F210" s="1238" t="str">
        <f t="shared" ca="1" si="35"/>
        <v/>
      </c>
      <c r="G210" s="1239" t="str">
        <f t="shared" ca="1" si="36"/>
        <v/>
      </c>
      <c r="H210" s="1239" t="str">
        <f t="shared" ca="1" si="37"/>
        <v/>
      </c>
      <c r="I210" s="1240">
        <f t="shared" ca="1" si="43"/>
        <v>0</v>
      </c>
      <c r="J210" s="1240" t="str">
        <f t="shared" ca="1" si="38"/>
        <v/>
      </c>
      <c r="K210" s="1240" t="str">
        <f t="shared" ca="1" si="39"/>
        <v/>
      </c>
      <c r="L210" s="1240" t="str">
        <f t="shared" ca="1" si="40"/>
        <v/>
      </c>
      <c r="M210" s="1240" t="str">
        <f t="shared" ca="1" si="41"/>
        <v/>
      </c>
      <c r="N210" s="1240">
        <f ca="1">MAX(0,$J$12+SUM($J$13:J210)-SUM($L$13:L210))</f>
        <v>0</v>
      </c>
      <c r="O210" s="1240">
        <f ca="1">MAX(0,$K$12+SUM($K$13:K210)-SUM($M$13:M210))</f>
        <v>0</v>
      </c>
      <c r="P210" s="1241" t="str">
        <f ca="1">IFERROR(MATCH($O$2,OFFSET(NX!$M$8,P209,0):'NX'!$M$2000,0)+P209,"")</f>
        <v/>
      </c>
      <c r="Q210" s="1242" t="str">
        <f t="shared" ca="1" si="42"/>
        <v/>
      </c>
    </row>
    <row r="211" spans="2:17" ht="31.5" customHeight="1" x14ac:dyDescent="0.25">
      <c r="B211" s="1227"/>
      <c r="C211" s="1228"/>
      <c r="D211" s="1237" t="str">
        <f t="shared" ca="1" si="33"/>
        <v/>
      </c>
      <c r="E211" s="1237" t="str">
        <f t="shared" ca="1" si="34"/>
        <v/>
      </c>
      <c r="F211" s="1238" t="str">
        <f t="shared" ca="1" si="35"/>
        <v/>
      </c>
      <c r="G211" s="1239" t="str">
        <f t="shared" ca="1" si="36"/>
        <v/>
      </c>
      <c r="H211" s="1239" t="str">
        <f t="shared" ca="1" si="37"/>
        <v/>
      </c>
      <c r="I211" s="1240">
        <f t="shared" ca="1" si="43"/>
        <v>0</v>
      </c>
      <c r="J211" s="1240" t="str">
        <f t="shared" ca="1" si="38"/>
        <v/>
      </c>
      <c r="K211" s="1240" t="str">
        <f t="shared" ca="1" si="39"/>
        <v/>
      </c>
      <c r="L211" s="1240" t="str">
        <f t="shared" ca="1" si="40"/>
        <v/>
      </c>
      <c r="M211" s="1240" t="str">
        <f t="shared" ca="1" si="41"/>
        <v/>
      </c>
      <c r="N211" s="1240">
        <f ca="1">MAX(0,$J$12+SUM($J$13:J211)-SUM($L$13:L211))</f>
        <v>0</v>
      </c>
      <c r="O211" s="1240">
        <f ca="1">MAX(0,$K$12+SUM($K$13:K211)-SUM($M$13:M211))</f>
        <v>0</v>
      </c>
      <c r="P211" s="1241" t="str">
        <f ca="1">IFERROR(MATCH($O$2,OFFSET(NX!$M$8,P210,0):'NX'!$M$2000,0)+P210,"")</f>
        <v/>
      </c>
      <c r="Q211" s="1242" t="str">
        <f t="shared" ca="1" si="42"/>
        <v/>
      </c>
    </row>
    <row r="212" spans="2:17" ht="31.5" customHeight="1" x14ac:dyDescent="0.25">
      <c r="B212" s="1227"/>
      <c r="C212" s="1228"/>
      <c r="D212" s="1237" t="str">
        <f t="shared" ca="1" si="33"/>
        <v/>
      </c>
      <c r="E212" s="1237" t="str">
        <f t="shared" ca="1" si="34"/>
        <v/>
      </c>
      <c r="F212" s="1238" t="str">
        <f t="shared" ca="1" si="35"/>
        <v/>
      </c>
      <c r="G212" s="1239" t="str">
        <f t="shared" ca="1" si="36"/>
        <v/>
      </c>
      <c r="H212" s="1239" t="str">
        <f t="shared" ca="1" si="37"/>
        <v/>
      </c>
      <c r="I212" s="1240">
        <f t="shared" ca="1" si="43"/>
        <v>0</v>
      </c>
      <c r="J212" s="1240" t="str">
        <f t="shared" ca="1" si="38"/>
        <v/>
      </c>
      <c r="K212" s="1240" t="str">
        <f t="shared" ca="1" si="39"/>
        <v/>
      </c>
      <c r="L212" s="1240" t="str">
        <f t="shared" ca="1" si="40"/>
        <v/>
      </c>
      <c r="M212" s="1240" t="str">
        <f t="shared" ca="1" si="41"/>
        <v/>
      </c>
      <c r="N212" s="1240">
        <f ca="1">MAX(0,$J$12+SUM($J$13:J212)-SUM($L$13:L212))</f>
        <v>0</v>
      </c>
      <c r="O212" s="1240">
        <f ca="1">MAX(0,$K$12+SUM($K$13:K212)-SUM($M$13:M212))</f>
        <v>0</v>
      </c>
      <c r="P212" s="1241" t="str">
        <f ca="1">IFERROR(MATCH($O$2,OFFSET(NX!$M$8,P211,0):'NX'!$M$2000,0)+P211,"")</f>
        <v/>
      </c>
      <c r="Q212" s="1242" t="str">
        <f t="shared" ca="1" si="42"/>
        <v/>
      </c>
    </row>
    <row r="213" spans="2:17" ht="31.5" customHeight="1" x14ac:dyDescent="0.25">
      <c r="B213" s="1227"/>
      <c r="C213" s="1228"/>
      <c r="D213" s="1237" t="str">
        <f t="shared" ca="1" si="33"/>
        <v/>
      </c>
      <c r="E213" s="1237" t="str">
        <f t="shared" ca="1" si="34"/>
        <v/>
      </c>
      <c r="F213" s="1238" t="str">
        <f t="shared" ca="1" si="35"/>
        <v/>
      </c>
      <c r="G213" s="1239" t="str">
        <f t="shared" ca="1" si="36"/>
        <v/>
      </c>
      <c r="H213" s="1239" t="str">
        <f t="shared" ca="1" si="37"/>
        <v/>
      </c>
      <c r="I213" s="1240">
        <f t="shared" ca="1" si="43"/>
        <v>0</v>
      </c>
      <c r="J213" s="1240" t="str">
        <f t="shared" ca="1" si="38"/>
        <v/>
      </c>
      <c r="K213" s="1240" t="str">
        <f t="shared" ca="1" si="39"/>
        <v/>
      </c>
      <c r="L213" s="1240" t="str">
        <f t="shared" ca="1" si="40"/>
        <v/>
      </c>
      <c r="M213" s="1240" t="str">
        <f t="shared" ca="1" si="41"/>
        <v/>
      </c>
      <c r="N213" s="1240">
        <f ca="1">MAX(0,$J$12+SUM($J$13:J213)-SUM($L$13:L213))</f>
        <v>0</v>
      </c>
      <c r="O213" s="1240">
        <f ca="1">MAX(0,$K$12+SUM($K$13:K213)-SUM($M$13:M213))</f>
        <v>0</v>
      </c>
      <c r="P213" s="1241" t="str">
        <f ca="1">IFERROR(MATCH($O$2,OFFSET(NX!$M$8,P212,0):'NX'!$M$2000,0)+P212,"")</f>
        <v/>
      </c>
      <c r="Q213" s="1242" t="str">
        <f t="shared" ca="1" si="42"/>
        <v/>
      </c>
    </row>
    <row r="214" spans="2:17" ht="31.5" customHeight="1" x14ac:dyDescent="0.25">
      <c r="B214" s="1227"/>
      <c r="C214" s="1228"/>
      <c r="D214" s="1237" t="str">
        <f t="shared" ca="1" si="33"/>
        <v/>
      </c>
      <c r="E214" s="1237" t="str">
        <f t="shared" ca="1" si="34"/>
        <v/>
      </c>
      <c r="F214" s="1238" t="str">
        <f t="shared" ca="1" si="35"/>
        <v/>
      </c>
      <c r="G214" s="1239" t="str">
        <f t="shared" ca="1" si="36"/>
        <v/>
      </c>
      <c r="H214" s="1239" t="str">
        <f t="shared" ca="1" si="37"/>
        <v/>
      </c>
      <c r="I214" s="1240">
        <f t="shared" ca="1" si="43"/>
        <v>0</v>
      </c>
      <c r="J214" s="1240" t="str">
        <f t="shared" ca="1" si="38"/>
        <v/>
      </c>
      <c r="K214" s="1240" t="str">
        <f t="shared" ca="1" si="39"/>
        <v/>
      </c>
      <c r="L214" s="1240" t="str">
        <f t="shared" ca="1" si="40"/>
        <v/>
      </c>
      <c r="M214" s="1240" t="str">
        <f t="shared" ca="1" si="41"/>
        <v/>
      </c>
      <c r="N214" s="1240">
        <f ca="1">MAX(0,$J$12+SUM($J$13:J214)-SUM($L$13:L214))</f>
        <v>0</v>
      </c>
      <c r="O214" s="1240">
        <f ca="1">MAX(0,$K$12+SUM($K$13:K214)-SUM($M$13:M214))</f>
        <v>0</v>
      </c>
      <c r="P214" s="1241" t="str">
        <f ca="1">IFERROR(MATCH($O$2,OFFSET(NX!$M$8,P213,0):'NX'!$M$2000,0)+P213,"")</f>
        <v/>
      </c>
      <c r="Q214" s="1242" t="str">
        <f t="shared" ca="1" si="42"/>
        <v/>
      </c>
    </row>
    <row r="215" spans="2:17" ht="31.5" customHeight="1" x14ac:dyDescent="0.25">
      <c r="B215" s="1227"/>
      <c r="C215" s="1228"/>
      <c r="D215" s="1237" t="str">
        <f t="shared" ca="1" si="33"/>
        <v/>
      </c>
      <c r="E215" s="1237" t="str">
        <f t="shared" ca="1" si="34"/>
        <v/>
      </c>
      <c r="F215" s="1238" t="str">
        <f t="shared" ca="1" si="35"/>
        <v/>
      </c>
      <c r="G215" s="1239" t="str">
        <f t="shared" ca="1" si="36"/>
        <v/>
      </c>
      <c r="H215" s="1239" t="str">
        <f t="shared" ca="1" si="37"/>
        <v/>
      </c>
      <c r="I215" s="1240">
        <f t="shared" ca="1" si="43"/>
        <v>0</v>
      </c>
      <c r="J215" s="1240" t="str">
        <f t="shared" ca="1" si="38"/>
        <v/>
      </c>
      <c r="K215" s="1240" t="str">
        <f t="shared" ca="1" si="39"/>
        <v/>
      </c>
      <c r="L215" s="1240" t="str">
        <f t="shared" ca="1" si="40"/>
        <v/>
      </c>
      <c r="M215" s="1240" t="str">
        <f t="shared" ca="1" si="41"/>
        <v/>
      </c>
      <c r="N215" s="1240">
        <f ca="1">MAX(0,$J$12+SUM($J$13:J215)-SUM($L$13:L215))</f>
        <v>0</v>
      </c>
      <c r="O215" s="1240">
        <f ca="1">MAX(0,$K$12+SUM($K$13:K215)-SUM($M$13:M215))</f>
        <v>0</v>
      </c>
      <c r="P215" s="1241" t="str">
        <f ca="1">IFERROR(MATCH($O$2,OFFSET(NX!$M$8,P214,0):'NX'!$M$2000,0)+P214,"")</f>
        <v/>
      </c>
      <c r="Q215" s="1242" t="str">
        <f t="shared" ca="1" si="42"/>
        <v/>
      </c>
    </row>
    <row r="216" spans="2:17" ht="31.5" customHeight="1" x14ac:dyDescent="0.25">
      <c r="B216" s="1227"/>
      <c r="C216" s="1228"/>
      <c r="D216" s="1237" t="str">
        <f t="shared" ca="1" si="33"/>
        <v/>
      </c>
      <c r="E216" s="1237" t="str">
        <f t="shared" ca="1" si="34"/>
        <v/>
      </c>
      <c r="F216" s="1238" t="str">
        <f t="shared" ca="1" si="35"/>
        <v/>
      </c>
      <c r="G216" s="1239" t="str">
        <f t="shared" ca="1" si="36"/>
        <v/>
      </c>
      <c r="H216" s="1239" t="str">
        <f t="shared" ca="1" si="37"/>
        <v/>
      </c>
      <c r="I216" s="1240">
        <f t="shared" ca="1" si="43"/>
        <v>0</v>
      </c>
      <c r="J216" s="1240" t="str">
        <f t="shared" ca="1" si="38"/>
        <v/>
      </c>
      <c r="K216" s="1240" t="str">
        <f t="shared" ca="1" si="39"/>
        <v/>
      </c>
      <c r="L216" s="1240" t="str">
        <f t="shared" ca="1" si="40"/>
        <v/>
      </c>
      <c r="M216" s="1240" t="str">
        <f t="shared" ca="1" si="41"/>
        <v/>
      </c>
      <c r="N216" s="1240">
        <f ca="1">MAX(0,$J$12+SUM($J$13:J216)-SUM($L$13:L216))</f>
        <v>0</v>
      </c>
      <c r="O216" s="1240">
        <f ca="1">MAX(0,$K$12+SUM($K$13:K216)-SUM($M$13:M216))</f>
        <v>0</v>
      </c>
      <c r="P216" s="1241" t="str">
        <f ca="1">IFERROR(MATCH($O$2,OFFSET(NX!$M$8,P215,0):'NX'!$M$2000,0)+P215,"")</f>
        <v/>
      </c>
      <c r="Q216" s="1242" t="str">
        <f t="shared" ca="1" si="42"/>
        <v/>
      </c>
    </row>
    <row r="217" spans="2:17" ht="31.5" customHeight="1" x14ac:dyDescent="0.25">
      <c r="B217" s="1227"/>
      <c r="C217" s="1228"/>
      <c r="D217" s="1237" t="str">
        <f t="shared" ca="1" si="33"/>
        <v/>
      </c>
      <c r="E217" s="1237" t="str">
        <f t="shared" ca="1" si="34"/>
        <v/>
      </c>
      <c r="F217" s="1238" t="str">
        <f t="shared" ca="1" si="35"/>
        <v/>
      </c>
      <c r="G217" s="1239" t="str">
        <f t="shared" ca="1" si="36"/>
        <v/>
      </c>
      <c r="H217" s="1239" t="str">
        <f t="shared" ca="1" si="37"/>
        <v/>
      </c>
      <c r="I217" s="1240">
        <f t="shared" ca="1" si="43"/>
        <v>0</v>
      </c>
      <c r="J217" s="1240" t="str">
        <f t="shared" ca="1" si="38"/>
        <v/>
      </c>
      <c r="K217" s="1240" t="str">
        <f t="shared" ca="1" si="39"/>
        <v/>
      </c>
      <c r="L217" s="1240" t="str">
        <f t="shared" ca="1" si="40"/>
        <v/>
      </c>
      <c r="M217" s="1240" t="str">
        <f t="shared" ca="1" si="41"/>
        <v/>
      </c>
      <c r="N217" s="1240">
        <f ca="1">MAX(0,$J$12+SUM($J$13:J217)-SUM($L$13:L217))</f>
        <v>0</v>
      </c>
      <c r="O217" s="1240">
        <f ca="1">MAX(0,$K$12+SUM($K$13:K217)-SUM($M$13:M217))</f>
        <v>0</v>
      </c>
      <c r="P217" s="1241" t="str">
        <f ca="1">IFERROR(MATCH($O$2,OFFSET(NX!$M$8,P216,0):'NX'!$M$2000,0)+P216,"")</f>
        <v/>
      </c>
      <c r="Q217" s="1242" t="str">
        <f t="shared" ca="1" si="42"/>
        <v/>
      </c>
    </row>
    <row r="218" spans="2:17" ht="31.5" customHeight="1" x14ac:dyDescent="0.25">
      <c r="B218" s="1227"/>
      <c r="C218" s="1228"/>
      <c r="D218" s="1237" t="str">
        <f t="shared" ca="1" si="33"/>
        <v/>
      </c>
      <c r="E218" s="1237" t="str">
        <f t="shared" ca="1" si="34"/>
        <v/>
      </c>
      <c r="F218" s="1238" t="str">
        <f t="shared" ca="1" si="35"/>
        <v/>
      </c>
      <c r="G218" s="1239" t="str">
        <f t="shared" ca="1" si="36"/>
        <v/>
      </c>
      <c r="H218" s="1239" t="str">
        <f t="shared" ca="1" si="37"/>
        <v/>
      </c>
      <c r="I218" s="1240">
        <f t="shared" ca="1" si="43"/>
        <v>0</v>
      </c>
      <c r="J218" s="1240" t="str">
        <f t="shared" ca="1" si="38"/>
        <v/>
      </c>
      <c r="K218" s="1240" t="str">
        <f t="shared" ca="1" si="39"/>
        <v/>
      </c>
      <c r="L218" s="1240" t="str">
        <f t="shared" ca="1" si="40"/>
        <v/>
      </c>
      <c r="M218" s="1240" t="str">
        <f t="shared" ca="1" si="41"/>
        <v/>
      </c>
      <c r="N218" s="1240">
        <f ca="1">MAX(0,$J$12+SUM($J$13:J218)-SUM($L$13:L218))</f>
        <v>0</v>
      </c>
      <c r="O218" s="1240">
        <f ca="1">MAX(0,$K$12+SUM($K$13:K218)-SUM($M$13:M218))</f>
        <v>0</v>
      </c>
      <c r="P218" s="1241" t="str">
        <f ca="1">IFERROR(MATCH($O$2,OFFSET(NX!$M$8,P217,0):'NX'!$M$2000,0)+P217,"")</f>
        <v/>
      </c>
      <c r="Q218" s="1242" t="str">
        <f t="shared" ca="1" si="42"/>
        <v/>
      </c>
    </row>
    <row r="219" spans="2:17" ht="31.5" customHeight="1" x14ac:dyDescent="0.25">
      <c r="B219" s="1227"/>
      <c r="C219" s="1228"/>
      <c r="D219" s="1237" t="str">
        <f t="shared" ca="1" si="33"/>
        <v/>
      </c>
      <c r="E219" s="1237" t="str">
        <f t="shared" ca="1" si="34"/>
        <v/>
      </c>
      <c r="F219" s="1238" t="str">
        <f t="shared" ca="1" si="35"/>
        <v/>
      </c>
      <c r="G219" s="1239" t="str">
        <f t="shared" ca="1" si="36"/>
        <v/>
      </c>
      <c r="H219" s="1239" t="str">
        <f t="shared" ca="1" si="37"/>
        <v/>
      </c>
      <c r="I219" s="1240">
        <f t="shared" ca="1" si="43"/>
        <v>0</v>
      </c>
      <c r="J219" s="1240" t="str">
        <f t="shared" ca="1" si="38"/>
        <v/>
      </c>
      <c r="K219" s="1240" t="str">
        <f t="shared" ca="1" si="39"/>
        <v/>
      </c>
      <c r="L219" s="1240" t="str">
        <f t="shared" ca="1" si="40"/>
        <v/>
      </c>
      <c r="M219" s="1240" t="str">
        <f t="shared" ca="1" si="41"/>
        <v/>
      </c>
      <c r="N219" s="1240">
        <f ca="1">MAX(0,$J$12+SUM($J$13:J219)-SUM($L$13:L219))</f>
        <v>0</v>
      </c>
      <c r="O219" s="1240">
        <f ca="1">MAX(0,$K$12+SUM($K$13:K219)-SUM($M$13:M219))</f>
        <v>0</v>
      </c>
      <c r="P219" s="1241" t="str">
        <f ca="1">IFERROR(MATCH($O$2,OFFSET(NX!$M$8,P218,0):'NX'!$M$2000,0)+P218,"")</f>
        <v/>
      </c>
      <c r="Q219" s="1242" t="str">
        <f t="shared" ca="1" si="42"/>
        <v/>
      </c>
    </row>
    <row r="220" spans="2:17" ht="31.5" customHeight="1" x14ac:dyDescent="0.25">
      <c r="B220" s="1227"/>
      <c r="C220" s="1228"/>
      <c r="D220" s="1237" t="str">
        <f t="shared" ca="1" si="33"/>
        <v/>
      </c>
      <c r="E220" s="1237" t="str">
        <f t="shared" ca="1" si="34"/>
        <v/>
      </c>
      <c r="F220" s="1238" t="str">
        <f t="shared" ca="1" si="35"/>
        <v/>
      </c>
      <c r="G220" s="1239" t="str">
        <f t="shared" ca="1" si="36"/>
        <v/>
      </c>
      <c r="H220" s="1239" t="str">
        <f t="shared" ca="1" si="37"/>
        <v/>
      </c>
      <c r="I220" s="1240">
        <f t="shared" ca="1" si="43"/>
        <v>0</v>
      </c>
      <c r="J220" s="1240" t="str">
        <f t="shared" ca="1" si="38"/>
        <v/>
      </c>
      <c r="K220" s="1240" t="str">
        <f t="shared" ca="1" si="39"/>
        <v/>
      </c>
      <c r="L220" s="1240" t="str">
        <f t="shared" ca="1" si="40"/>
        <v/>
      </c>
      <c r="M220" s="1240" t="str">
        <f t="shared" ca="1" si="41"/>
        <v/>
      </c>
      <c r="N220" s="1240">
        <f ca="1">MAX(0,$J$12+SUM($J$13:J220)-SUM($L$13:L220))</f>
        <v>0</v>
      </c>
      <c r="O220" s="1240">
        <f ca="1">MAX(0,$K$12+SUM($K$13:K220)-SUM($M$13:M220))</f>
        <v>0</v>
      </c>
      <c r="P220" s="1241" t="str">
        <f ca="1">IFERROR(MATCH($O$2,OFFSET(NX!$M$8,P219,0):'NX'!$M$2000,0)+P219,"")</f>
        <v/>
      </c>
      <c r="Q220" s="1242" t="str">
        <f t="shared" ca="1" si="42"/>
        <v/>
      </c>
    </row>
    <row r="221" spans="2:17" ht="31.5" customHeight="1" x14ac:dyDescent="0.25">
      <c r="B221" s="1227"/>
      <c r="C221" s="1228"/>
      <c r="D221" s="1237" t="str">
        <f t="shared" ca="1" si="33"/>
        <v/>
      </c>
      <c r="E221" s="1237" t="str">
        <f t="shared" ca="1" si="34"/>
        <v/>
      </c>
      <c r="F221" s="1238" t="str">
        <f t="shared" ca="1" si="35"/>
        <v/>
      </c>
      <c r="G221" s="1239" t="str">
        <f t="shared" ca="1" si="36"/>
        <v/>
      </c>
      <c r="H221" s="1239" t="str">
        <f t="shared" ca="1" si="37"/>
        <v/>
      </c>
      <c r="I221" s="1240">
        <f t="shared" ca="1" si="43"/>
        <v>0</v>
      </c>
      <c r="J221" s="1240" t="str">
        <f t="shared" ca="1" si="38"/>
        <v/>
      </c>
      <c r="K221" s="1240" t="str">
        <f t="shared" ca="1" si="39"/>
        <v/>
      </c>
      <c r="L221" s="1240" t="str">
        <f t="shared" ca="1" si="40"/>
        <v/>
      </c>
      <c r="M221" s="1240" t="str">
        <f t="shared" ca="1" si="41"/>
        <v/>
      </c>
      <c r="N221" s="1240">
        <f ca="1">MAX(0,$J$12+SUM($J$13:J221)-SUM($L$13:L221))</f>
        <v>0</v>
      </c>
      <c r="O221" s="1240">
        <f ca="1">MAX(0,$K$12+SUM($K$13:K221)-SUM($M$13:M221))</f>
        <v>0</v>
      </c>
      <c r="P221" s="1241" t="str">
        <f ca="1">IFERROR(MATCH($O$2,OFFSET(NX!$M$8,P220,0):'NX'!$M$2000,0)+P220,"")</f>
        <v/>
      </c>
      <c r="Q221" s="1242" t="str">
        <f t="shared" ca="1" si="42"/>
        <v/>
      </c>
    </row>
    <row r="222" spans="2:17" ht="31.5" customHeight="1" x14ac:dyDescent="0.25">
      <c r="B222" s="1227"/>
      <c r="C222" s="1228"/>
      <c r="D222" s="1237" t="str">
        <f t="shared" ca="1" si="33"/>
        <v/>
      </c>
      <c r="E222" s="1237" t="str">
        <f t="shared" ca="1" si="34"/>
        <v/>
      </c>
      <c r="F222" s="1238" t="str">
        <f t="shared" ca="1" si="35"/>
        <v/>
      </c>
      <c r="G222" s="1239" t="str">
        <f t="shared" ca="1" si="36"/>
        <v/>
      </c>
      <c r="H222" s="1239" t="str">
        <f t="shared" ca="1" si="37"/>
        <v/>
      </c>
      <c r="I222" s="1240">
        <f t="shared" ca="1" si="43"/>
        <v>0</v>
      </c>
      <c r="J222" s="1240" t="str">
        <f t="shared" ca="1" si="38"/>
        <v/>
      </c>
      <c r="K222" s="1240" t="str">
        <f t="shared" ca="1" si="39"/>
        <v/>
      </c>
      <c r="L222" s="1240" t="str">
        <f t="shared" ca="1" si="40"/>
        <v/>
      </c>
      <c r="M222" s="1240" t="str">
        <f t="shared" ca="1" si="41"/>
        <v/>
      </c>
      <c r="N222" s="1240">
        <f ca="1">MAX(0,$J$12+SUM($J$13:J222)-SUM($L$13:L222))</f>
        <v>0</v>
      </c>
      <c r="O222" s="1240">
        <f ca="1">MAX(0,$K$12+SUM($K$13:K222)-SUM($M$13:M222))</f>
        <v>0</v>
      </c>
      <c r="P222" s="1241" t="str">
        <f ca="1">IFERROR(MATCH($O$2,OFFSET(NX!$M$8,P221,0):'NX'!$M$2000,0)+P221,"")</f>
        <v/>
      </c>
      <c r="Q222" s="1242" t="str">
        <f t="shared" ca="1" si="42"/>
        <v/>
      </c>
    </row>
    <row r="223" spans="2:17" ht="31.5" customHeight="1" x14ac:dyDescent="0.25">
      <c r="B223" s="1227"/>
      <c r="C223" s="1228"/>
      <c r="D223" s="1237" t="str">
        <f t="shared" ca="1" si="33"/>
        <v/>
      </c>
      <c r="E223" s="1237" t="str">
        <f t="shared" ca="1" si="34"/>
        <v/>
      </c>
      <c r="F223" s="1238" t="str">
        <f t="shared" ca="1" si="35"/>
        <v/>
      </c>
      <c r="G223" s="1239" t="str">
        <f t="shared" ca="1" si="36"/>
        <v/>
      </c>
      <c r="H223" s="1239" t="str">
        <f t="shared" ca="1" si="37"/>
        <v/>
      </c>
      <c r="I223" s="1240">
        <f t="shared" ca="1" si="43"/>
        <v>0</v>
      </c>
      <c r="J223" s="1240" t="str">
        <f t="shared" ca="1" si="38"/>
        <v/>
      </c>
      <c r="K223" s="1240" t="str">
        <f t="shared" ca="1" si="39"/>
        <v/>
      </c>
      <c r="L223" s="1240" t="str">
        <f t="shared" ca="1" si="40"/>
        <v/>
      </c>
      <c r="M223" s="1240" t="str">
        <f t="shared" ca="1" si="41"/>
        <v/>
      </c>
      <c r="N223" s="1240">
        <f ca="1">MAX(0,$J$12+SUM($J$13:J223)-SUM($L$13:L223))</f>
        <v>0</v>
      </c>
      <c r="O223" s="1240">
        <f ca="1">MAX(0,$K$12+SUM($K$13:K223)-SUM($M$13:M223))</f>
        <v>0</v>
      </c>
      <c r="P223" s="1241" t="str">
        <f ca="1">IFERROR(MATCH($O$2,OFFSET(NX!$M$8,P222,0):'NX'!$M$2000,0)+P222,"")</f>
        <v/>
      </c>
      <c r="Q223" s="1242" t="str">
        <f t="shared" ca="1" si="42"/>
        <v/>
      </c>
    </row>
    <row r="224" spans="2:17" ht="31.5" customHeight="1" x14ac:dyDescent="0.25">
      <c r="B224" s="1227"/>
      <c r="C224" s="1228"/>
      <c r="D224" s="1237" t="str">
        <f t="shared" ca="1" si="33"/>
        <v/>
      </c>
      <c r="E224" s="1237" t="str">
        <f t="shared" ca="1" si="34"/>
        <v/>
      </c>
      <c r="F224" s="1238" t="str">
        <f t="shared" ca="1" si="35"/>
        <v/>
      </c>
      <c r="G224" s="1239" t="str">
        <f t="shared" ca="1" si="36"/>
        <v/>
      </c>
      <c r="H224" s="1239" t="str">
        <f t="shared" ca="1" si="37"/>
        <v/>
      </c>
      <c r="I224" s="1240">
        <f t="shared" ca="1" si="43"/>
        <v>0</v>
      </c>
      <c r="J224" s="1240" t="str">
        <f t="shared" ca="1" si="38"/>
        <v/>
      </c>
      <c r="K224" s="1240" t="str">
        <f t="shared" ca="1" si="39"/>
        <v/>
      </c>
      <c r="L224" s="1240" t="str">
        <f t="shared" ca="1" si="40"/>
        <v/>
      </c>
      <c r="M224" s="1240" t="str">
        <f t="shared" ca="1" si="41"/>
        <v/>
      </c>
      <c r="N224" s="1240">
        <f ca="1">MAX(0,$J$12+SUM($J$13:J224)-SUM($L$13:L224))</f>
        <v>0</v>
      </c>
      <c r="O224" s="1240">
        <f ca="1">MAX(0,$K$12+SUM($K$13:K224)-SUM($M$13:M224))</f>
        <v>0</v>
      </c>
      <c r="P224" s="1241" t="str">
        <f ca="1">IFERROR(MATCH($O$2,OFFSET(NX!$M$8,P223,0):'NX'!$M$2000,0)+P223,"")</f>
        <v/>
      </c>
      <c r="Q224" s="1242" t="str">
        <f t="shared" ca="1" si="42"/>
        <v/>
      </c>
    </row>
    <row r="225" spans="2:17" ht="31.5" customHeight="1" x14ac:dyDescent="0.25">
      <c r="B225" s="1227"/>
      <c r="C225" s="1228"/>
      <c r="D225" s="1237" t="str">
        <f t="shared" ca="1" si="33"/>
        <v/>
      </c>
      <c r="E225" s="1237" t="str">
        <f t="shared" ca="1" si="34"/>
        <v/>
      </c>
      <c r="F225" s="1238" t="str">
        <f t="shared" ca="1" si="35"/>
        <v/>
      </c>
      <c r="G225" s="1239" t="str">
        <f t="shared" ca="1" si="36"/>
        <v/>
      </c>
      <c r="H225" s="1239" t="str">
        <f t="shared" ca="1" si="37"/>
        <v/>
      </c>
      <c r="I225" s="1240">
        <f t="shared" ca="1" si="43"/>
        <v>0</v>
      </c>
      <c r="J225" s="1240" t="str">
        <f t="shared" ca="1" si="38"/>
        <v/>
      </c>
      <c r="K225" s="1240" t="str">
        <f t="shared" ca="1" si="39"/>
        <v/>
      </c>
      <c r="L225" s="1240" t="str">
        <f t="shared" ca="1" si="40"/>
        <v/>
      </c>
      <c r="M225" s="1240" t="str">
        <f t="shared" ca="1" si="41"/>
        <v/>
      </c>
      <c r="N225" s="1240">
        <f ca="1">MAX(0,$J$12+SUM($J$13:J225)-SUM($L$13:L225))</f>
        <v>0</v>
      </c>
      <c r="O225" s="1240">
        <f ca="1">MAX(0,$K$12+SUM($K$13:K225)-SUM($M$13:M225))</f>
        <v>0</v>
      </c>
      <c r="P225" s="1241" t="str">
        <f ca="1">IFERROR(MATCH($O$2,OFFSET(NX!$M$8,P224,0):'NX'!$M$2000,0)+P224,"")</f>
        <v/>
      </c>
      <c r="Q225" s="1242" t="str">
        <f t="shared" ca="1" si="42"/>
        <v/>
      </c>
    </row>
    <row r="226" spans="2:17" ht="31.5" customHeight="1" x14ac:dyDescent="0.25">
      <c r="B226" s="1227"/>
      <c r="C226" s="1228"/>
      <c r="D226" s="1237" t="str">
        <f t="shared" ca="1" si="33"/>
        <v/>
      </c>
      <c r="E226" s="1237" t="str">
        <f t="shared" ca="1" si="34"/>
        <v/>
      </c>
      <c r="F226" s="1238" t="str">
        <f t="shared" ca="1" si="35"/>
        <v/>
      </c>
      <c r="G226" s="1239" t="str">
        <f t="shared" ca="1" si="36"/>
        <v/>
      </c>
      <c r="H226" s="1239" t="str">
        <f t="shared" ca="1" si="37"/>
        <v/>
      </c>
      <c r="I226" s="1240">
        <f t="shared" ca="1" si="43"/>
        <v>0</v>
      </c>
      <c r="J226" s="1240" t="str">
        <f t="shared" ca="1" si="38"/>
        <v/>
      </c>
      <c r="K226" s="1240" t="str">
        <f t="shared" ca="1" si="39"/>
        <v/>
      </c>
      <c r="L226" s="1240" t="str">
        <f t="shared" ca="1" si="40"/>
        <v/>
      </c>
      <c r="M226" s="1240" t="str">
        <f t="shared" ca="1" si="41"/>
        <v/>
      </c>
      <c r="N226" s="1240">
        <f ca="1">MAX(0,$J$12+SUM($J$13:J226)-SUM($L$13:L226))</f>
        <v>0</v>
      </c>
      <c r="O226" s="1240">
        <f ca="1">MAX(0,$K$12+SUM($K$13:K226)-SUM($M$13:M226))</f>
        <v>0</v>
      </c>
      <c r="P226" s="1241" t="str">
        <f ca="1">IFERROR(MATCH($O$2,OFFSET(NX!$M$8,P225,0):'NX'!$M$2000,0)+P225,"")</f>
        <v/>
      </c>
      <c r="Q226" s="1242" t="str">
        <f t="shared" ca="1" si="42"/>
        <v/>
      </c>
    </row>
    <row r="227" spans="2:17" ht="31.5" customHeight="1" x14ac:dyDescent="0.25">
      <c r="B227" s="1227"/>
      <c r="C227" s="1228"/>
      <c r="D227" s="1237" t="str">
        <f t="shared" ca="1" si="33"/>
        <v/>
      </c>
      <c r="E227" s="1237" t="str">
        <f t="shared" ca="1" si="34"/>
        <v/>
      </c>
      <c r="F227" s="1238" t="str">
        <f t="shared" ca="1" si="35"/>
        <v/>
      </c>
      <c r="G227" s="1239" t="str">
        <f t="shared" ca="1" si="36"/>
        <v/>
      </c>
      <c r="H227" s="1239" t="str">
        <f t="shared" ca="1" si="37"/>
        <v/>
      </c>
      <c r="I227" s="1240">
        <f t="shared" ca="1" si="43"/>
        <v>0</v>
      </c>
      <c r="J227" s="1240" t="str">
        <f t="shared" ca="1" si="38"/>
        <v/>
      </c>
      <c r="K227" s="1240" t="str">
        <f t="shared" ca="1" si="39"/>
        <v/>
      </c>
      <c r="L227" s="1240" t="str">
        <f t="shared" ca="1" si="40"/>
        <v/>
      </c>
      <c r="M227" s="1240" t="str">
        <f t="shared" ca="1" si="41"/>
        <v/>
      </c>
      <c r="N227" s="1240">
        <f ca="1">MAX(0,$J$12+SUM($J$13:J227)-SUM($L$13:L227))</f>
        <v>0</v>
      </c>
      <c r="O227" s="1240">
        <f ca="1">MAX(0,$K$12+SUM($K$13:K227)-SUM($M$13:M227))</f>
        <v>0</v>
      </c>
      <c r="P227" s="1241" t="str">
        <f ca="1">IFERROR(MATCH($O$2,OFFSET(NX!$M$8,P226,0):'NX'!$M$2000,0)+P226,"")</f>
        <v/>
      </c>
      <c r="Q227" s="1242" t="str">
        <f t="shared" ca="1" si="42"/>
        <v/>
      </c>
    </row>
    <row r="228" spans="2:17" ht="31.5" customHeight="1" x14ac:dyDescent="0.25">
      <c r="B228" s="1227"/>
      <c r="C228" s="1228"/>
      <c r="D228" s="1237" t="str">
        <f t="shared" ca="1" si="33"/>
        <v/>
      </c>
      <c r="E228" s="1237" t="str">
        <f t="shared" ca="1" si="34"/>
        <v/>
      </c>
      <c r="F228" s="1238" t="str">
        <f t="shared" ca="1" si="35"/>
        <v/>
      </c>
      <c r="G228" s="1239" t="str">
        <f t="shared" ca="1" si="36"/>
        <v/>
      </c>
      <c r="H228" s="1239" t="str">
        <f t="shared" ca="1" si="37"/>
        <v/>
      </c>
      <c r="I228" s="1240">
        <f t="shared" ca="1" si="43"/>
        <v>0</v>
      </c>
      <c r="J228" s="1240" t="str">
        <f t="shared" ca="1" si="38"/>
        <v/>
      </c>
      <c r="K228" s="1240" t="str">
        <f t="shared" ca="1" si="39"/>
        <v/>
      </c>
      <c r="L228" s="1240" t="str">
        <f t="shared" ca="1" si="40"/>
        <v/>
      </c>
      <c r="M228" s="1240" t="str">
        <f t="shared" ca="1" si="41"/>
        <v/>
      </c>
      <c r="N228" s="1240">
        <f ca="1">MAX(0,$J$12+SUM($J$13:J228)-SUM($L$13:L228))</f>
        <v>0</v>
      </c>
      <c r="O228" s="1240">
        <f ca="1">MAX(0,$K$12+SUM($K$13:K228)-SUM($M$13:M228))</f>
        <v>0</v>
      </c>
      <c r="P228" s="1241" t="str">
        <f ca="1">IFERROR(MATCH($O$2,OFFSET(NX!$M$8,P227,0):'NX'!$M$2000,0)+P227,"")</f>
        <v/>
      </c>
      <c r="Q228" s="1242" t="str">
        <f t="shared" ca="1" si="42"/>
        <v/>
      </c>
    </row>
    <row r="229" spans="2:17" ht="31.5" customHeight="1" x14ac:dyDescent="0.25">
      <c r="B229" s="1227"/>
      <c r="C229" s="1228"/>
      <c r="D229" s="1237" t="str">
        <f t="shared" ca="1" si="33"/>
        <v/>
      </c>
      <c r="E229" s="1237" t="str">
        <f t="shared" ca="1" si="34"/>
        <v/>
      </c>
      <c r="F229" s="1238" t="str">
        <f t="shared" ca="1" si="35"/>
        <v/>
      </c>
      <c r="G229" s="1239" t="str">
        <f t="shared" ca="1" si="36"/>
        <v/>
      </c>
      <c r="H229" s="1239" t="str">
        <f t="shared" ca="1" si="37"/>
        <v/>
      </c>
      <c r="I229" s="1240">
        <f t="shared" ca="1" si="43"/>
        <v>0</v>
      </c>
      <c r="J229" s="1240" t="str">
        <f t="shared" ca="1" si="38"/>
        <v/>
      </c>
      <c r="K229" s="1240" t="str">
        <f t="shared" ca="1" si="39"/>
        <v/>
      </c>
      <c r="L229" s="1240" t="str">
        <f t="shared" ca="1" si="40"/>
        <v/>
      </c>
      <c r="M229" s="1240" t="str">
        <f t="shared" ca="1" si="41"/>
        <v/>
      </c>
      <c r="N229" s="1240">
        <f ca="1">MAX(0,$J$12+SUM($J$13:J229)-SUM($L$13:L229))</f>
        <v>0</v>
      </c>
      <c r="O229" s="1240">
        <f ca="1">MAX(0,$K$12+SUM($K$13:K229)-SUM($M$13:M229))</f>
        <v>0</v>
      </c>
      <c r="P229" s="1241" t="str">
        <f ca="1">IFERROR(MATCH($O$2,OFFSET(NX!$M$8,P228,0):'NX'!$M$2000,0)+P228,"")</f>
        <v/>
      </c>
      <c r="Q229" s="1242" t="str">
        <f t="shared" ca="1" si="42"/>
        <v/>
      </c>
    </row>
    <row r="230" spans="2:17" ht="31.5" customHeight="1" x14ac:dyDescent="0.25">
      <c r="B230" s="1227"/>
      <c r="C230" s="1228"/>
      <c r="D230" s="1237" t="str">
        <f t="shared" ca="1" si="33"/>
        <v/>
      </c>
      <c r="E230" s="1237" t="str">
        <f t="shared" ca="1" si="34"/>
        <v/>
      </c>
      <c r="F230" s="1238" t="str">
        <f t="shared" ca="1" si="35"/>
        <v/>
      </c>
      <c r="G230" s="1239" t="str">
        <f t="shared" ca="1" si="36"/>
        <v/>
      </c>
      <c r="H230" s="1239" t="str">
        <f t="shared" ca="1" si="37"/>
        <v/>
      </c>
      <c r="I230" s="1240">
        <f t="shared" ca="1" si="43"/>
        <v>0</v>
      </c>
      <c r="J230" s="1240" t="str">
        <f t="shared" ca="1" si="38"/>
        <v/>
      </c>
      <c r="K230" s="1240" t="str">
        <f t="shared" ca="1" si="39"/>
        <v/>
      </c>
      <c r="L230" s="1240" t="str">
        <f t="shared" ca="1" si="40"/>
        <v/>
      </c>
      <c r="M230" s="1240" t="str">
        <f t="shared" ca="1" si="41"/>
        <v/>
      </c>
      <c r="N230" s="1240">
        <f ca="1">MAX(0,$J$12+SUM($J$13:J230)-SUM($L$13:L230))</f>
        <v>0</v>
      </c>
      <c r="O230" s="1240">
        <f ca="1">MAX(0,$K$12+SUM($K$13:K230)-SUM($M$13:M230))</f>
        <v>0</v>
      </c>
      <c r="P230" s="1241" t="str">
        <f ca="1">IFERROR(MATCH($O$2,OFFSET(NX!$M$8,P229,0):'NX'!$M$2000,0)+P229,"")</f>
        <v/>
      </c>
      <c r="Q230" s="1242" t="str">
        <f t="shared" ca="1" si="42"/>
        <v/>
      </c>
    </row>
    <row r="231" spans="2:17" ht="31.5" customHeight="1" x14ac:dyDescent="0.25">
      <c r="B231" s="1227"/>
      <c r="C231" s="1228"/>
      <c r="D231" s="1237" t="str">
        <f t="shared" ca="1" si="33"/>
        <v/>
      </c>
      <c r="E231" s="1237" t="str">
        <f t="shared" ca="1" si="34"/>
        <v/>
      </c>
      <c r="F231" s="1238" t="str">
        <f t="shared" ca="1" si="35"/>
        <v/>
      </c>
      <c r="G231" s="1239" t="str">
        <f t="shared" ca="1" si="36"/>
        <v/>
      </c>
      <c r="H231" s="1239" t="str">
        <f t="shared" ca="1" si="37"/>
        <v/>
      </c>
      <c r="I231" s="1240">
        <f t="shared" ca="1" si="43"/>
        <v>0</v>
      </c>
      <c r="J231" s="1240" t="str">
        <f t="shared" ca="1" si="38"/>
        <v/>
      </c>
      <c r="K231" s="1240" t="str">
        <f t="shared" ca="1" si="39"/>
        <v/>
      </c>
      <c r="L231" s="1240" t="str">
        <f t="shared" ca="1" si="40"/>
        <v/>
      </c>
      <c r="M231" s="1240" t="str">
        <f t="shared" ca="1" si="41"/>
        <v/>
      </c>
      <c r="N231" s="1240">
        <f ca="1">MAX(0,$J$12+SUM($J$13:J231)-SUM($L$13:L231))</f>
        <v>0</v>
      </c>
      <c r="O231" s="1240">
        <f ca="1">MAX(0,$K$12+SUM($K$13:K231)-SUM($M$13:M231))</f>
        <v>0</v>
      </c>
      <c r="P231" s="1241" t="str">
        <f ca="1">IFERROR(MATCH($O$2,OFFSET(NX!$M$8,P230,0):'NX'!$M$2000,0)+P230,"")</f>
        <v/>
      </c>
      <c r="Q231" s="1242" t="str">
        <f t="shared" ca="1" si="42"/>
        <v/>
      </c>
    </row>
    <row r="232" spans="2:17" ht="31.5" customHeight="1" x14ac:dyDescent="0.25">
      <c r="B232" s="1227"/>
      <c r="C232" s="1228"/>
      <c r="D232" s="1237" t="str">
        <f t="shared" ca="1" si="33"/>
        <v/>
      </c>
      <c r="E232" s="1237" t="str">
        <f t="shared" ca="1" si="34"/>
        <v/>
      </c>
      <c r="F232" s="1238" t="str">
        <f t="shared" ca="1" si="35"/>
        <v/>
      </c>
      <c r="G232" s="1239" t="str">
        <f t="shared" ca="1" si="36"/>
        <v/>
      </c>
      <c r="H232" s="1239" t="str">
        <f t="shared" ca="1" si="37"/>
        <v/>
      </c>
      <c r="I232" s="1240">
        <f t="shared" ca="1" si="43"/>
        <v>0</v>
      </c>
      <c r="J232" s="1240" t="str">
        <f t="shared" ca="1" si="38"/>
        <v/>
      </c>
      <c r="K232" s="1240" t="str">
        <f t="shared" ca="1" si="39"/>
        <v/>
      </c>
      <c r="L232" s="1240" t="str">
        <f t="shared" ca="1" si="40"/>
        <v/>
      </c>
      <c r="M232" s="1240" t="str">
        <f t="shared" ca="1" si="41"/>
        <v/>
      </c>
      <c r="N232" s="1240">
        <f ca="1">MAX(0,$J$12+SUM($J$13:J232)-SUM($L$13:L232))</f>
        <v>0</v>
      </c>
      <c r="O232" s="1240">
        <f ca="1">MAX(0,$K$12+SUM($K$13:K232)-SUM($M$13:M232))</f>
        <v>0</v>
      </c>
      <c r="P232" s="1241" t="str">
        <f ca="1">IFERROR(MATCH($O$2,OFFSET(NX!$M$8,P231,0):'NX'!$M$2000,0)+P231,"")</f>
        <v/>
      </c>
      <c r="Q232" s="1242" t="str">
        <f t="shared" ca="1" si="42"/>
        <v/>
      </c>
    </row>
    <row r="233" spans="2:17" ht="31.5" customHeight="1" x14ac:dyDescent="0.25">
      <c r="B233" s="1227"/>
      <c r="C233" s="1228"/>
      <c r="D233" s="1237" t="str">
        <f t="shared" ca="1" si="33"/>
        <v/>
      </c>
      <c r="E233" s="1237" t="str">
        <f t="shared" ca="1" si="34"/>
        <v/>
      </c>
      <c r="F233" s="1238" t="str">
        <f t="shared" ca="1" si="35"/>
        <v/>
      </c>
      <c r="G233" s="1239" t="str">
        <f t="shared" ca="1" si="36"/>
        <v/>
      </c>
      <c r="H233" s="1239" t="str">
        <f t="shared" ca="1" si="37"/>
        <v/>
      </c>
      <c r="I233" s="1240">
        <f t="shared" ca="1" si="43"/>
        <v>0</v>
      </c>
      <c r="J233" s="1240" t="str">
        <f t="shared" ca="1" si="38"/>
        <v/>
      </c>
      <c r="K233" s="1240" t="str">
        <f t="shared" ca="1" si="39"/>
        <v/>
      </c>
      <c r="L233" s="1240" t="str">
        <f t="shared" ca="1" si="40"/>
        <v/>
      </c>
      <c r="M233" s="1240" t="str">
        <f t="shared" ca="1" si="41"/>
        <v/>
      </c>
      <c r="N233" s="1240">
        <f ca="1">MAX(0,$J$12+SUM($J$13:J233)-SUM($L$13:L233))</f>
        <v>0</v>
      </c>
      <c r="O233" s="1240">
        <f ca="1">MAX(0,$K$12+SUM($K$13:K233)-SUM($M$13:M233))</f>
        <v>0</v>
      </c>
      <c r="P233" s="1241" t="str">
        <f ca="1">IFERROR(MATCH($O$2,OFFSET(NX!$M$8,P232,0):'NX'!$M$2000,0)+P232,"")</f>
        <v/>
      </c>
      <c r="Q233" s="1242" t="str">
        <f t="shared" ca="1" si="42"/>
        <v/>
      </c>
    </row>
    <row r="234" spans="2:17" ht="31.5" customHeight="1" x14ac:dyDescent="0.25">
      <c r="B234" s="1227"/>
      <c r="C234" s="1228"/>
      <c r="D234" s="1237" t="str">
        <f t="shared" ca="1" si="33"/>
        <v/>
      </c>
      <c r="E234" s="1237" t="str">
        <f t="shared" ca="1" si="34"/>
        <v/>
      </c>
      <c r="F234" s="1238" t="str">
        <f t="shared" ca="1" si="35"/>
        <v/>
      </c>
      <c r="G234" s="1239" t="str">
        <f t="shared" ca="1" si="36"/>
        <v/>
      </c>
      <c r="H234" s="1239" t="str">
        <f t="shared" ca="1" si="37"/>
        <v/>
      </c>
      <c r="I234" s="1240">
        <f t="shared" ca="1" si="43"/>
        <v>0</v>
      </c>
      <c r="J234" s="1240" t="str">
        <f t="shared" ca="1" si="38"/>
        <v/>
      </c>
      <c r="K234" s="1240" t="str">
        <f t="shared" ca="1" si="39"/>
        <v/>
      </c>
      <c r="L234" s="1240" t="str">
        <f t="shared" ca="1" si="40"/>
        <v/>
      </c>
      <c r="M234" s="1240" t="str">
        <f t="shared" ca="1" si="41"/>
        <v/>
      </c>
      <c r="N234" s="1240">
        <f ca="1">MAX(0,$J$12+SUM($J$13:J234)-SUM($L$13:L234))</f>
        <v>0</v>
      </c>
      <c r="O234" s="1240">
        <f ca="1">MAX(0,$K$12+SUM($K$13:K234)-SUM($M$13:M234))</f>
        <v>0</v>
      </c>
      <c r="P234" s="1241" t="str">
        <f ca="1">IFERROR(MATCH($O$2,OFFSET(NX!$M$8,P233,0):'NX'!$M$2000,0)+P233,"")</f>
        <v/>
      </c>
      <c r="Q234" s="1242" t="str">
        <f t="shared" ca="1" si="42"/>
        <v/>
      </c>
    </row>
    <row r="235" spans="2:17" ht="31.5" customHeight="1" x14ac:dyDescent="0.25">
      <c r="B235" s="1227"/>
      <c r="C235" s="1228"/>
      <c r="D235" s="1237" t="str">
        <f t="shared" ca="1" si="33"/>
        <v/>
      </c>
      <c r="E235" s="1237" t="str">
        <f t="shared" ca="1" si="34"/>
        <v/>
      </c>
      <c r="F235" s="1238" t="str">
        <f t="shared" ca="1" si="35"/>
        <v/>
      </c>
      <c r="G235" s="1239" t="str">
        <f t="shared" ca="1" si="36"/>
        <v/>
      </c>
      <c r="H235" s="1239" t="str">
        <f t="shared" ca="1" si="37"/>
        <v/>
      </c>
      <c r="I235" s="1240">
        <f t="shared" ca="1" si="43"/>
        <v>0</v>
      </c>
      <c r="J235" s="1240" t="str">
        <f t="shared" ca="1" si="38"/>
        <v/>
      </c>
      <c r="K235" s="1240" t="str">
        <f t="shared" ca="1" si="39"/>
        <v/>
      </c>
      <c r="L235" s="1240" t="str">
        <f t="shared" ca="1" si="40"/>
        <v/>
      </c>
      <c r="M235" s="1240" t="str">
        <f t="shared" ca="1" si="41"/>
        <v/>
      </c>
      <c r="N235" s="1240">
        <f ca="1">MAX(0,$J$12+SUM($J$13:J235)-SUM($L$13:L235))</f>
        <v>0</v>
      </c>
      <c r="O235" s="1240">
        <f ca="1">MAX(0,$K$12+SUM($K$13:K235)-SUM($M$13:M235))</f>
        <v>0</v>
      </c>
      <c r="P235" s="1241" t="str">
        <f ca="1">IFERROR(MATCH($O$2,OFFSET(NX!$M$8,P234,0):'NX'!$M$2000,0)+P234,"")</f>
        <v/>
      </c>
      <c r="Q235" s="1242" t="str">
        <f t="shared" ca="1" si="42"/>
        <v/>
      </c>
    </row>
    <row r="236" spans="2:17" ht="31.5" customHeight="1" x14ac:dyDescent="0.25">
      <c r="B236" s="1227"/>
      <c r="C236" s="1228"/>
      <c r="D236" s="1237" t="str">
        <f t="shared" ca="1" si="33"/>
        <v/>
      </c>
      <c r="E236" s="1237" t="str">
        <f t="shared" ca="1" si="34"/>
        <v/>
      </c>
      <c r="F236" s="1238" t="str">
        <f t="shared" ca="1" si="35"/>
        <v/>
      </c>
      <c r="G236" s="1239" t="str">
        <f t="shared" ca="1" si="36"/>
        <v/>
      </c>
      <c r="H236" s="1239" t="str">
        <f t="shared" ca="1" si="37"/>
        <v/>
      </c>
      <c r="I236" s="1240">
        <f t="shared" ca="1" si="43"/>
        <v>0</v>
      </c>
      <c r="J236" s="1240" t="str">
        <f t="shared" ca="1" si="38"/>
        <v/>
      </c>
      <c r="K236" s="1240" t="str">
        <f t="shared" ca="1" si="39"/>
        <v/>
      </c>
      <c r="L236" s="1240" t="str">
        <f t="shared" ca="1" si="40"/>
        <v/>
      </c>
      <c r="M236" s="1240" t="str">
        <f t="shared" ca="1" si="41"/>
        <v/>
      </c>
      <c r="N236" s="1240">
        <f ca="1">MAX(0,$J$12+SUM($J$13:J236)-SUM($L$13:L236))</f>
        <v>0</v>
      </c>
      <c r="O236" s="1240">
        <f ca="1">MAX(0,$K$12+SUM($K$13:K236)-SUM($M$13:M236))</f>
        <v>0</v>
      </c>
      <c r="P236" s="1241" t="str">
        <f ca="1">IFERROR(MATCH($O$2,OFFSET(NX!$M$8,P235,0):'NX'!$M$2000,0)+P235,"")</f>
        <v/>
      </c>
      <c r="Q236" s="1242" t="str">
        <f t="shared" ca="1" si="42"/>
        <v/>
      </c>
    </row>
    <row r="237" spans="2:17" ht="31.5" customHeight="1" x14ac:dyDescent="0.25">
      <c r="B237" s="1227"/>
      <c r="C237" s="1228"/>
      <c r="D237" s="1237" t="str">
        <f t="shared" ca="1" si="33"/>
        <v/>
      </c>
      <c r="E237" s="1237" t="str">
        <f t="shared" ca="1" si="34"/>
        <v/>
      </c>
      <c r="F237" s="1238" t="str">
        <f t="shared" ca="1" si="35"/>
        <v/>
      </c>
      <c r="G237" s="1239" t="str">
        <f t="shared" ca="1" si="36"/>
        <v/>
      </c>
      <c r="H237" s="1239" t="str">
        <f t="shared" ca="1" si="37"/>
        <v/>
      </c>
      <c r="I237" s="1240">
        <f t="shared" ca="1" si="43"/>
        <v>0</v>
      </c>
      <c r="J237" s="1240" t="str">
        <f t="shared" ca="1" si="38"/>
        <v/>
      </c>
      <c r="K237" s="1240" t="str">
        <f t="shared" ca="1" si="39"/>
        <v/>
      </c>
      <c r="L237" s="1240" t="str">
        <f t="shared" ca="1" si="40"/>
        <v/>
      </c>
      <c r="M237" s="1240" t="str">
        <f t="shared" ca="1" si="41"/>
        <v/>
      </c>
      <c r="N237" s="1240">
        <f ca="1">MAX(0,$J$12+SUM($J$13:J237)-SUM($L$13:L237))</f>
        <v>0</v>
      </c>
      <c r="O237" s="1240">
        <f ca="1">MAX(0,$K$12+SUM($K$13:K237)-SUM($M$13:M237))</f>
        <v>0</v>
      </c>
      <c r="P237" s="1241" t="str">
        <f ca="1">IFERROR(MATCH($O$2,OFFSET(NX!$M$8,P236,0):'NX'!$M$2000,0)+P236,"")</f>
        <v/>
      </c>
      <c r="Q237" s="1242" t="str">
        <f t="shared" ca="1" si="42"/>
        <v/>
      </c>
    </row>
    <row r="238" spans="2:17" ht="31.5" customHeight="1" x14ac:dyDescent="0.25">
      <c r="B238" s="1227"/>
      <c r="C238" s="1228"/>
      <c r="D238" s="1237" t="str">
        <f t="shared" ca="1" si="33"/>
        <v/>
      </c>
      <c r="E238" s="1237" t="str">
        <f t="shared" ca="1" si="34"/>
        <v/>
      </c>
      <c r="F238" s="1238" t="str">
        <f t="shared" ca="1" si="35"/>
        <v/>
      </c>
      <c r="G238" s="1239" t="str">
        <f t="shared" ca="1" si="36"/>
        <v/>
      </c>
      <c r="H238" s="1239" t="str">
        <f t="shared" ca="1" si="37"/>
        <v/>
      </c>
      <c r="I238" s="1240">
        <f t="shared" ca="1" si="43"/>
        <v>0</v>
      </c>
      <c r="J238" s="1240" t="str">
        <f t="shared" ca="1" si="38"/>
        <v/>
      </c>
      <c r="K238" s="1240" t="str">
        <f t="shared" ca="1" si="39"/>
        <v/>
      </c>
      <c r="L238" s="1240" t="str">
        <f t="shared" ca="1" si="40"/>
        <v/>
      </c>
      <c r="M238" s="1240" t="str">
        <f t="shared" ca="1" si="41"/>
        <v/>
      </c>
      <c r="N238" s="1240">
        <f ca="1">MAX(0,$J$12+SUM($J$13:J238)-SUM($L$13:L238))</f>
        <v>0</v>
      </c>
      <c r="O238" s="1240">
        <f ca="1">MAX(0,$K$12+SUM($K$13:K238)-SUM($M$13:M238))</f>
        <v>0</v>
      </c>
      <c r="P238" s="1241" t="str">
        <f ca="1">IFERROR(MATCH($O$2,OFFSET(NX!$M$8,P237,0):'NX'!$M$2000,0)+P237,"")</f>
        <v/>
      </c>
      <c r="Q238" s="1242" t="str">
        <f t="shared" ca="1" si="42"/>
        <v/>
      </c>
    </row>
    <row r="239" spans="2:17" ht="31.5" customHeight="1" x14ac:dyDescent="0.25">
      <c r="B239" s="1227"/>
      <c r="C239" s="1228"/>
      <c r="D239" s="1237" t="str">
        <f t="shared" ca="1" si="33"/>
        <v/>
      </c>
      <c r="E239" s="1237" t="str">
        <f t="shared" ca="1" si="34"/>
        <v/>
      </c>
      <c r="F239" s="1238" t="str">
        <f t="shared" ca="1" si="35"/>
        <v/>
      </c>
      <c r="G239" s="1239" t="str">
        <f t="shared" ca="1" si="36"/>
        <v/>
      </c>
      <c r="H239" s="1239" t="str">
        <f t="shared" ca="1" si="37"/>
        <v/>
      </c>
      <c r="I239" s="1240">
        <f t="shared" ca="1" si="43"/>
        <v>0</v>
      </c>
      <c r="J239" s="1240" t="str">
        <f t="shared" ca="1" si="38"/>
        <v/>
      </c>
      <c r="K239" s="1240" t="str">
        <f t="shared" ca="1" si="39"/>
        <v/>
      </c>
      <c r="L239" s="1240" t="str">
        <f t="shared" ca="1" si="40"/>
        <v/>
      </c>
      <c r="M239" s="1240" t="str">
        <f t="shared" ca="1" si="41"/>
        <v/>
      </c>
      <c r="N239" s="1240">
        <f ca="1">MAX(0,$J$12+SUM($J$13:J239)-SUM($L$13:L239))</f>
        <v>0</v>
      </c>
      <c r="O239" s="1240">
        <f ca="1">MAX(0,$K$12+SUM($K$13:K239)-SUM($M$13:M239))</f>
        <v>0</v>
      </c>
      <c r="P239" s="1241" t="str">
        <f ca="1">IFERROR(MATCH($O$2,OFFSET(NX!$M$8,P238,0):'NX'!$M$2000,0)+P238,"")</f>
        <v/>
      </c>
      <c r="Q239" s="1242" t="str">
        <f t="shared" ca="1" si="42"/>
        <v/>
      </c>
    </row>
    <row r="240" spans="2:17" ht="31.5" customHeight="1" x14ac:dyDescent="0.25">
      <c r="B240" s="1227"/>
      <c r="C240" s="1228"/>
      <c r="D240" s="1237" t="str">
        <f t="shared" ca="1" si="33"/>
        <v/>
      </c>
      <c r="E240" s="1237" t="str">
        <f t="shared" ca="1" si="34"/>
        <v/>
      </c>
      <c r="F240" s="1238" t="str">
        <f t="shared" ca="1" si="35"/>
        <v/>
      </c>
      <c r="G240" s="1239" t="str">
        <f t="shared" ca="1" si="36"/>
        <v/>
      </c>
      <c r="H240" s="1239" t="str">
        <f t="shared" ca="1" si="37"/>
        <v/>
      </c>
      <c r="I240" s="1240">
        <f t="shared" ca="1" si="43"/>
        <v>0</v>
      </c>
      <c r="J240" s="1240" t="str">
        <f t="shared" ca="1" si="38"/>
        <v/>
      </c>
      <c r="K240" s="1240" t="str">
        <f t="shared" ca="1" si="39"/>
        <v/>
      </c>
      <c r="L240" s="1240" t="str">
        <f t="shared" ca="1" si="40"/>
        <v/>
      </c>
      <c r="M240" s="1240" t="str">
        <f t="shared" ca="1" si="41"/>
        <v/>
      </c>
      <c r="N240" s="1240">
        <f ca="1">MAX(0,$J$12+SUM($J$13:J240)-SUM($L$13:L240))</f>
        <v>0</v>
      </c>
      <c r="O240" s="1240">
        <f ca="1">MAX(0,$K$12+SUM($K$13:K240)-SUM($M$13:M240))</f>
        <v>0</v>
      </c>
      <c r="P240" s="1241" t="str">
        <f ca="1">IFERROR(MATCH($O$2,OFFSET(NX!$M$8,P239,0):'NX'!$M$2000,0)+P239,"")</f>
        <v/>
      </c>
      <c r="Q240" s="1242" t="str">
        <f t="shared" ca="1" si="42"/>
        <v/>
      </c>
    </row>
    <row r="241" spans="2:17" ht="31.5" customHeight="1" x14ac:dyDescent="0.25">
      <c r="B241" s="1227"/>
      <c r="C241" s="1228"/>
      <c r="D241" s="1237" t="str">
        <f t="shared" ca="1" si="33"/>
        <v/>
      </c>
      <c r="E241" s="1237" t="str">
        <f t="shared" ca="1" si="34"/>
        <v/>
      </c>
      <c r="F241" s="1238" t="str">
        <f t="shared" ca="1" si="35"/>
        <v/>
      </c>
      <c r="G241" s="1239" t="str">
        <f t="shared" ca="1" si="36"/>
        <v/>
      </c>
      <c r="H241" s="1239" t="str">
        <f t="shared" ca="1" si="37"/>
        <v/>
      </c>
      <c r="I241" s="1240">
        <f t="shared" ca="1" si="43"/>
        <v>0</v>
      </c>
      <c r="J241" s="1240" t="str">
        <f t="shared" ca="1" si="38"/>
        <v/>
      </c>
      <c r="K241" s="1240" t="str">
        <f t="shared" ca="1" si="39"/>
        <v/>
      </c>
      <c r="L241" s="1240" t="str">
        <f t="shared" ca="1" si="40"/>
        <v/>
      </c>
      <c r="M241" s="1240" t="str">
        <f t="shared" ca="1" si="41"/>
        <v/>
      </c>
      <c r="N241" s="1240">
        <f ca="1">MAX(0,$J$12+SUM($J$13:J241)-SUM($L$13:L241))</f>
        <v>0</v>
      </c>
      <c r="O241" s="1240">
        <f ca="1">MAX(0,$K$12+SUM($K$13:K241)-SUM($M$13:M241))</f>
        <v>0</v>
      </c>
      <c r="P241" s="1241" t="str">
        <f ca="1">IFERROR(MATCH($O$2,OFFSET(NX!$M$8,P240,0):'NX'!$M$2000,0)+P240,"")</f>
        <v/>
      </c>
      <c r="Q241" s="1242" t="str">
        <f t="shared" ca="1" si="42"/>
        <v/>
      </c>
    </row>
    <row r="242" spans="2:17" ht="31.5" customHeight="1" x14ac:dyDescent="0.25">
      <c r="B242" s="1227"/>
      <c r="C242" s="1228"/>
      <c r="D242" s="1237" t="str">
        <f t="shared" ca="1" si="33"/>
        <v/>
      </c>
      <c r="E242" s="1237" t="str">
        <f t="shared" ca="1" si="34"/>
        <v/>
      </c>
      <c r="F242" s="1238" t="str">
        <f t="shared" ca="1" si="35"/>
        <v/>
      </c>
      <c r="G242" s="1239" t="str">
        <f t="shared" ca="1" si="36"/>
        <v/>
      </c>
      <c r="H242" s="1239" t="str">
        <f t="shared" ca="1" si="37"/>
        <v/>
      </c>
      <c r="I242" s="1240">
        <f t="shared" ca="1" si="43"/>
        <v>0</v>
      </c>
      <c r="J242" s="1240" t="str">
        <f t="shared" ca="1" si="38"/>
        <v/>
      </c>
      <c r="K242" s="1240" t="str">
        <f t="shared" ca="1" si="39"/>
        <v/>
      </c>
      <c r="L242" s="1240" t="str">
        <f t="shared" ca="1" si="40"/>
        <v/>
      </c>
      <c r="M242" s="1240" t="str">
        <f t="shared" ca="1" si="41"/>
        <v/>
      </c>
      <c r="N242" s="1240">
        <f ca="1">MAX(0,$J$12+SUM($J$13:J242)-SUM($L$13:L242))</f>
        <v>0</v>
      </c>
      <c r="O242" s="1240">
        <f ca="1">MAX(0,$K$12+SUM($K$13:K242)-SUM($M$13:M242))</f>
        <v>0</v>
      </c>
      <c r="P242" s="1241" t="str">
        <f ca="1">IFERROR(MATCH($O$2,OFFSET(NX!$M$8,P241,0):'NX'!$M$2000,0)+P241,"")</f>
        <v/>
      </c>
      <c r="Q242" s="1242" t="str">
        <f t="shared" ca="1" si="42"/>
        <v/>
      </c>
    </row>
    <row r="243" spans="2:17" ht="31.5" customHeight="1" x14ac:dyDescent="0.25">
      <c r="B243" s="1227"/>
      <c r="C243" s="1228"/>
      <c r="D243" s="1237" t="str">
        <f t="shared" ca="1" si="33"/>
        <v/>
      </c>
      <c r="E243" s="1237" t="str">
        <f t="shared" ca="1" si="34"/>
        <v/>
      </c>
      <c r="F243" s="1238" t="str">
        <f t="shared" ca="1" si="35"/>
        <v/>
      </c>
      <c r="G243" s="1239" t="str">
        <f t="shared" ca="1" si="36"/>
        <v/>
      </c>
      <c r="H243" s="1239" t="str">
        <f t="shared" ca="1" si="37"/>
        <v/>
      </c>
      <c r="I243" s="1240">
        <f t="shared" ca="1" si="43"/>
        <v>0</v>
      </c>
      <c r="J243" s="1240" t="str">
        <f t="shared" ca="1" si="38"/>
        <v/>
      </c>
      <c r="K243" s="1240" t="str">
        <f t="shared" ca="1" si="39"/>
        <v/>
      </c>
      <c r="L243" s="1240" t="str">
        <f t="shared" ca="1" si="40"/>
        <v/>
      </c>
      <c r="M243" s="1240" t="str">
        <f t="shared" ca="1" si="41"/>
        <v/>
      </c>
      <c r="N243" s="1240">
        <f ca="1">MAX(0,$J$12+SUM($J$13:J243)-SUM($L$13:L243))</f>
        <v>0</v>
      </c>
      <c r="O243" s="1240">
        <f ca="1">MAX(0,$K$12+SUM($K$13:K243)-SUM($M$13:M243))</f>
        <v>0</v>
      </c>
      <c r="P243" s="1241" t="str">
        <f ca="1">IFERROR(MATCH($O$2,OFFSET(NX!$M$8,P242,0):'NX'!$M$2000,0)+P242,"")</f>
        <v/>
      </c>
      <c r="Q243" s="1242" t="str">
        <f t="shared" ca="1" si="42"/>
        <v/>
      </c>
    </row>
    <row r="244" spans="2:17" ht="31.5" customHeight="1" x14ac:dyDescent="0.25">
      <c r="B244" s="1227"/>
      <c r="C244" s="1228"/>
      <c r="D244" s="1237" t="str">
        <f t="shared" ca="1" si="33"/>
        <v/>
      </c>
      <c r="E244" s="1237" t="str">
        <f t="shared" ca="1" si="34"/>
        <v/>
      </c>
      <c r="F244" s="1238" t="str">
        <f t="shared" ca="1" si="35"/>
        <v/>
      </c>
      <c r="G244" s="1239" t="str">
        <f t="shared" ca="1" si="36"/>
        <v/>
      </c>
      <c r="H244" s="1239" t="str">
        <f t="shared" ca="1" si="37"/>
        <v/>
      </c>
      <c r="I244" s="1240">
        <f t="shared" ca="1" si="43"/>
        <v>0</v>
      </c>
      <c r="J244" s="1240" t="str">
        <f t="shared" ca="1" si="38"/>
        <v/>
      </c>
      <c r="K244" s="1240" t="str">
        <f t="shared" ca="1" si="39"/>
        <v/>
      </c>
      <c r="L244" s="1240" t="str">
        <f t="shared" ca="1" si="40"/>
        <v/>
      </c>
      <c r="M244" s="1240" t="str">
        <f t="shared" ca="1" si="41"/>
        <v/>
      </c>
      <c r="N244" s="1240">
        <f ca="1">MAX(0,$J$12+SUM($J$13:J244)-SUM($L$13:L244))</f>
        <v>0</v>
      </c>
      <c r="O244" s="1240">
        <f ca="1">MAX(0,$K$12+SUM($K$13:K244)-SUM($M$13:M244))</f>
        <v>0</v>
      </c>
      <c r="P244" s="1241" t="str">
        <f ca="1">IFERROR(MATCH($O$2,OFFSET(NX!$M$8,P243,0):'NX'!$M$2000,0)+P243,"")</f>
        <v/>
      </c>
      <c r="Q244" s="1242" t="str">
        <f t="shared" ca="1" si="42"/>
        <v/>
      </c>
    </row>
    <row r="245" spans="2:17" ht="31.5" customHeight="1" x14ac:dyDescent="0.25">
      <c r="B245" s="1227"/>
      <c r="C245" s="1228"/>
      <c r="D245" s="1237" t="str">
        <f t="shared" ca="1" si="33"/>
        <v/>
      </c>
      <c r="E245" s="1237" t="str">
        <f t="shared" ca="1" si="34"/>
        <v/>
      </c>
      <c r="F245" s="1238" t="str">
        <f t="shared" ca="1" si="35"/>
        <v/>
      </c>
      <c r="G245" s="1239" t="str">
        <f t="shared" ca="1" si="36"/>
        <v/>
      </c>
      <c r="H245" s="1239" t="str">
        <f t="shared" ca="1" si="37"/>
        <v/>
      </c>
      <c r="I245" s="1240">
        <f t="shared" ca="1" si="43"/>
        <v>0</v>
      </c>
      <c r="J245" s="1240" t="str">
        <f t="shared" ca="1" si="38"/>
        <v/>
      </c>
      <c r="K245" s="1240" t="str">
        <f t="shared" ca="1" si="39"/>
        <v/>
      </c>
      <c r="L245" s="1240" t="str">
        <f t="shared" ca="1" si="40"/>
        <v/>
      </c>
      <c r="M245" s="1240" t="str">
        <f t="shared" ca="1" si="41"/>
        <v/>
      </c>
      <c r="N245" s="1240">
        <f ca="1">MAX(0,$J$12+SUM($J$13:J245)-SUM($L$13:L245))</f>
        <v>0</v>
      </c>
      <c r="O245" s="1240">
        <f ca="1">MAX(0,$K$12+SUM($K$13:K245)-SUM($M$13:M245))</f>
        <v>0</v>
      </c>
      <c r="P245" s="1241" t="str">
        <f ca="1">IFERROR(MATCH($O$2,OFFSET(NX!$M$8,P244,0):'NX'!$M$2000,0)+P244,"")</f>
        <v/>
      </c>
      <c r="Q245" s="1242" t="str">
        <f t="shared" ca="1" si="42"/>
        <v/>
      </c>
    </row>
    <row r="246" spans="2:17" ht="31.5" customHeight="1" x14ac:dyDescent="0.25">
      <c r="B246" s="1227"/>
      <c r="C246" s="1228"/>
      <c r="D246" s="1237" t="str">
        <f t="shared" ca="1" si="33"/>
        <v/>
      </c>
      <c r="E246" s="1237" t="str">
        <f t="shared" ca="1" si="34"/>
        <v/>
      </c>
      <c r="F246" s="1238" t="str">
        <f t="shared" ca="1" si="35"/>
        <v/>
      </c>
      <c r="G246" s="1239" t="str">
        <f t="shared" ca="1" si="36"/>
        <v/>
      </c>
      <c r="H246" s="1239" t="str">
        <f t="shared" ca="1" si="37"/>
        <v/>
      </c>
      <c r="I246" s="1240">
        <f t="shared" ca="1" si="43"/>
        <v>0</v>
      </c>
      <c r="J246" s="1240" t="str">
        <f t="shared" ca="1" si="38"/>
        <v/>
      </c>
      <c r="K246" s="1240" t="str">
        <f t="shared" ca="1" si="39"/>
        <v/>
      </c>
      <c r="L246" s="1240" t="str">
        <f t="shared" ca="1" si="40"/>
        <v/>
      </c>
      <c r="M246" s="1240" t="str">
        <f t="shared" ca="1" si="41"/>
        <v/>
      </c>
      <c r="N246" s="1240">
        <f ca="1">MAX(0,$J$12+SUM($J$13:J246)-SUM($L$13:L246))</f>
        <v>0</v>
      </c>
      <c r="O246" s="1240">
        <f ca="1">MAX(0,$K$12+SUM($K$13:K246)-SUM($M$13:M246))</f>
        <v>0</v>
      </c>
      <c r="P246" s="1241" t="str">
        <f ca="1">IFERROR(MATCH($O$2,OFFSET(NX!$M$8,P245,0):'NX'!$M$2000,0)+P245,"")</f>
        <v/>
      </c>
      <c r="Q246" s="1242" t="str">
        <f t="shared" ca="1" si="42"/>
        <v/>
      </c>
    </row>
    <row r="247" spans="2:17" ht="31.5" customHeight="1" x14ac:dyDescent="0.25">
      <c r="B247" s="1227"/>
      <c r="C247" s="1228"/>
      <c r="D247" s="1237" t="str">
        <f t="shared" ca="1" si="33"/>
        <v/>
      </c>
      <c r="E247" s="1237" t="str">
        <f t="shared" ca="1" si="34"/>
        <v/>
      </c>
      <c r="F247" s="1238" t="str">
        <f t="shared" ca="1" si="35"/>
        <v/>
      </c>
      <c r="G247" s="1239" t="str">
        <f t="shared" ca="1" si="36"/>
        <v/>
      </c>
      <c r="H247" s="1239" t="str">
        <f t="shared" ca="1" si="37"/>
        <v/>
      </c>
      <c r="I247" s="1240">
        <f t="shared" ca="1" si="43"/>
        <v>0</v>
      </c>
      <c r="J247" s="1240" t="str">
        <f t="shared" ca="1" si="38"/>
        <v/>
      </c>
      <c r="K247" s="1240" t="str">
        <f t="shared" ca="1" si="39"/>
        <v/>
      </c>
      <c r="L247" s="1240" t="str">
        <f t="shared" ca="1" si="40"/>
        <v/>
      </c>
      <c r="M247" s="1240" t="str">
        <f t="shared" ca="1" si="41"/>
        <v/>
      </c>
      <c r="N247" s="1240">
        <f ca="1">MAX(0,$J$12+SUM($J$13:J247)-SUM($L$13:L247))</f>
        <v>0</v>
      </c>
      <c r="O247" s="1240">
        <f ca="1">MAX(0,$K$12+SUM($K$13:K247)-SUM($M$13:M247))</f>
        <v>0</v>
      </c>
      <c r="P247" s="1241" t="str">
        <f ca="1">IFERROR(MATCH($O$2,OFFSET(NX!$M$8,P246,0):'NX'!$M$2000,0)+P246,"")</f>
        <v/>
      </c>
      <c r="Q247" s="1242" t="str">
        <f t="shared" ca="1" si="42"/>
        <v/>
      </c>
    </row>
    <row r="248" spans="2:17" ht="31.5" customHeight="1" x14ac:dyDescent="0.25">
      <c r="B248" s="1227"/>
      <c r="C248" s="1228"/>
      <c r="D248" s="1237" t="str">
        <f t="shared" ca="1" si="33"/>
        <v/>
      </c>
      <c r="E248" s="1237" t="str">
        <f t="shared" ca="1" si="34"/>
        <v/>
      </c>
      <c r="F248" s="1238" t="str">
        <f t="shared" ca="1" si="35"/>
        <v/>
      </c>
      <c r="G248" s="1239" t="str">
        <f t="shared" ca="1" si="36"/>
        <v/>
      </c>
      <c r="H248" s="1239" t="str">
        <f t="shared" ca="1" si="37"/>
        <v/>
      </c>
      <c r="I248" s="1240">
        <f t="shared" ca="1" si="43"/>
        <v>0</v>
      </c>
      <c r="J248" s="1240" t="str">
        <f t="shared" ca="1" si="38"/>
        <v/>
      </c>
      <c r="K248" s="1240" t="str">
        <f t="shared" ca="1" si="39"/>
        <v/>
      </c>
      <c r="L248" s="1240" t="str">
        <f t="shared" ca="1" si="40"/>
        <v/>
      </c>
      <c r="M248" s="1240" t="str">
        <f t="shared" ca="1" si="41"/>
        <v/>
      </c>
      <c r="N248" s="1240">
        <f ca="1">MAX(0,$J$12+SUM($J$13:J248)-SUM($L$13:L248))</f>
        <v>0</v>
      </c>
      <c r="O248" s="1240">
        <f ca="1">MAX(0,$K$12+SUM($K$13:K248)-SUM($M$13:M248))</f>
        <v>0</v>
      </c>
      <c r="P248" s="1241" t="str">
        <f ca="1">IFERROR(MATCH($O$2,OFFSET(NX!$M$8,P247,0):'NX'!$M$2000,0)+P247,"")</f>
        <v/>
      </c>
      <c r="Q248" s="1242" t="str">
        <f t="shared" ca="1" si="42"/>
        <v/>
      </c>
    </row>
    <row r="249" spans="2:17" ht="31.5" customHeight="1" x14ac:dyDescent="0.25">
      <c r="B249" s="1227"/>
      <c r="C249" s="1228"/>
      <c r="D249" s="1237" t="str">
        <f t="shared" ca="1" si="33"/>
        <v/>
      </c>
      <c r="E249" s="1237" t="str">
        <f t="shared" ca="1" si="34"/>
        <v/>
      </c>
      <c r="F249" s="1238" t="str">
        <f t="shared" ca="1" si="35"/>
        <v/>
      </c>
      <c r="G249" s="1239" t="str">
        <f t="shared" ca="1" si="36"/>
        <v/>
      </c>
      <c r="H249" s="1239" t="str">
        <f t="shared" ca="1" si="37"/>
        <v/>
      </c>
      <c r="I249" s="1240">
        <f t="shared" ca="1" si="43"/>
        <v>0</v>
      </c>
      <c r="J249" s="1240" t="str">
        <f t="shared" ca="1" si="38"/>
        <v/>
      </c>
      <c r="K249" s="1240" t="str">
        <f t="shared" ca="1" si="39"/>
        <v/>
      </c>
      <c r="L249" s="1240" t="str">
        <f t="shared" ca="1" si="40"/>
        <v/>
      </c>
      <c r="M249" s="1240" t="str">
        <f t="shared" ca="1" si="41"/>
        <v/>
      </c>
      <c r="N249" s="1240">
        <f ca="1">MAX(0,$J$12+SUM($J$13:J249)-SUM($L$13:L249))</f>
        <v>0</v>
      </c>
      <c r="O249" s="1240">
        <f ca="1">MAX(0,$K$12+SUM($K$13:K249)-SUM($M$13:M249))</f>
        <v>0</v>
      </c>
      <c r="P249" s="1241" t="str">
        <f ca="1">IFERROR(MATCH($O$2,OFFSET(NX!$M$8,P248,0):'NX'!$M$2000,0)+P248,"")</f>
        <v/>
      </c>
      <c r="Q249" s="1242" t="str">
        <f t="shared" ca="1" si="42"/>
        <v/>
      </c>
    </row>
    <row r="250" spans="2:17" ht="31.5" customHeight="1" x14ac:dyDescent="0.25">
      <c r="B250" s="1227"/>
      <c r="C250" s="1228"/>
      <c r="D250" s="1237" t="str">
        <f t="shared" ca="1" si="33"/>
        <v/>
      </c>
      <c r="E250" s="1237" t="str">
        <f t="shared" ca="1" si="34"/>
        <v/>
      </c>
      <c r="F250" s="1238" t="str">
        <f t="shared" ca="1" si="35"/>
        <v/>
      </c>
      <c r="G250" s="1239" t="str">
        <f t="shared" ca="1" si="36"/>
        <v/>
      </c>
      <c r="H250" s="1239" t="str">
        <f t="shared" ca="1" si="37"/>
        <v/>
      </c>
      <c r="I250" s="1240">
        <f t="shared" ca="1" si="43"/>
        <v>0</v>
      </c>
      <c r="J250" s="1240" t="str">
        <f t="shared" ca="1" si="38"/>
        <v/>
      </c>
      <c r="K250" s="1240" t="str">
        <f t="shared" ca="1" si="39"/>
        <v/>
      </c>
      <c r="L250" s="1240" t="str">
        <f t="shared" ca="1" si="40"/>
        <v/>
      </c>
      <c r="M250" s="1240" t="str">
        <f t="shared" ca="1" si="41"/>
        <v/>
      </c>
      <c r="N250" s="1240">
        <f ca="1">MAX(0,$J$12+SUM($J$13:J250)-SUM($L$13:L250))</f>
        <v>0</v>
      </c>
      <c r="O250" s="1240">
        <f ca="1">MAX(0,$K$12+SUM($K$13:K250)-SUM($M$13:M250))</f>
        <v>0</v>
      </c>
      <c r="P250" s="1241" t="str">
        <f ca="1">IFERROR(MATCH($O$2,OFFSET(NX!$M$8,P249,0):'NX'!$M$2000,0)+P249,"")</f>
        <v/>
      </c>
      <c r="Q250" s="1242" t="str">
        <f t="shared" ca="1" si="42"/>
        <v/>
      </c>
    </row>
    <row r="251" spans="2:17" ht="31.5" customHeight="1" x14ac:dyDescent="0.25">
      <c r="B251" s="1227"/>
      <c r="C251" s="1228"/>
      <c r="D251" s="1237" t="str">
        <f t="shared" ca="1" si="33"/>
        <v/>
      </c>
      <c r="E251" s="1237" t="str">
        <f t="shared" ca="1" si="34"/>
        <v/>
      </c>
      <c r="F251" s="1238" t="str">
        <f t="shared" ca="1" si="35"/>
        <v/>
      </c>
      <c r="G251" s="1239" t="str">
        <f t="shared" ca="1" si="36"/>
        <v/>
      </c>
      <c r="H251" s="1239" t="str">
        <f t="shared" ca="1" si="37"/>
        <v/>
      </c>
      <c r="I251" s="1240">
        <f t="shared" ca="1" si="43"/>
        <v>0</v>
      </c>
      <c r="J251" s="1240" t="str">
        <f t="shared" ca="1" si="38"/>
        <v/>
      </c>
      <c r="K251" s="1240" t="str">
        <f t="shared" ca="1" si="39"/>
        <v/>
      </c>
      <c r="L251" s="1240" t="str">
        <f t="shared" ca="1" si="40"/>
        <v/>
      </c>
      <c r="M251" s="1240" t="str">
        <f t="shared" ca="1" si="41"/>
        <v/>
      </c>
      <c r="N251" s="1240">
        <f ca="1">MAX(0,$J$12+SUM($J$13:J251)-SUM($L$13:L251))</f>
        <v>0</v>
      </c>
      <c r="O251" s="1240">
        <f ca="1">MAX(0,$K$12+SUM($K$13:K251)-SUM($M$13:M251))</f>
        <v>0</v>
      </c>
      <c r="P251" s="1241" t="str">
        <f ca="1">IFERROR(MATCH($O$2,OFFSET(NX!$M$8,P250,0):'NX'!$M$2000,0)+P250,"")</f>
        <v/>
      </c>
      <c r="Q251" s="1242" t="str">
        <f t="shared" ca="1" si="42"/>
        <v/>
      </c>
    </row>
    <row r="252" spans="2:17" ht="31.5" customHeight="1" x14ac:dyDescent="0.25">
      <c r="B252" s="1227"/>
      <c r="C252" s="1228"/>
      <c r="D252" s="1237" t="str">
        <f t="shared" ca="1" si="33"/>
        <v/>
      </c>
      <c r="E252" s="1237" t="str">
        <f t="shared" ca="1" si="34"/>
        <v/>
      </c>
      <c r="F252" s="1238" t="str">
        <f t="shared" ca="1" si="35"/>
        <v/>
      </c>
      <c r="G252" s="1239" t="str">
        <f t="shared" ca="1" si="36"/>
        <v/>
      </c>
      <c r="H252" s="1239" t="str">
        <f t="shared" ca="1" si="37"/>
        <v/>
      </c>
      <c r="I252" s="1240">
        <f t="shared" ca="1" si="43"/>
        <v>0</v>
      </c>
      <c r="J252" s="1240" t="str">
        <f t="shared" ca="1" si="38"/>
        <v/>
      </c>
      <c r="K252" s="1240" t="str">
        <f t="shared" ca="1" si="39"/>
        <v/>
      </c>
      <c r="L252" s="1240" t="str">
        <f t="shared" ca="1" si="40"/>
        <v/>
      </c>
      <c r="M252" s="1240" t="str">
        <f t="shared" ca="1" si="41"/>
        <v/>
      </c>
      <c r="N252" s="1240">
        <f ca="1">MAX(0,$J$12+SUM($J$13:J252)-SUM($L$13:L252))</f>
        <v>0</v>
      </c>
      <c r="O252" s="1240">
        <f ca="1">MAX(0,$K$12+SUM($K$13:K252)-SUM($M$13:M252))</f>
        <v>0</v>
      </c>
      <c r="P252" s="1241" t="str">
        <f ca="1">IFERROR(MATCH($O$2,OFFSET(NX!$M$8,P251,0):'NX'!$M$2000,0)+P251,"")</f>
        <v/>
      </c>
      <c r="Q252" s="1242" t="str">
        <f t="shared" ca="1" si="42"/>
        <v/>
      </c>
    </row>
    <row r="253" spans="2:17" ht="31.5" customHeight="1" x14ac:dyDescent="0.25">
      <c r="B253" s="1227"/>
      <c r="C253" s="1228"/>
      <c r="D253" s="1237" t="str">
        <f t="shared" ca="1" si="33"/>
        <v/>
      </c>
      <c r="E253" s="1237" t="str">
        <f t="shared" ca="1" si="34"/>
        <v/>
      </c>
      <c r="F253" s="1238" t="str">
        <f t="shared" ca="1" si="35"/>
        <v/>
      </c>
      <c r="G253" s="1239" t="str">
        <f t="shared" ca="1" si="36"/>
        <v/>
      </c>
      <c r="H253" s="1239" t="str">
        <f t="shared" ca="1" si="37"/>
        <v/>
      </c>
      <c r="I253" s="1240">
        <f t="shared" ca="1" si="43"/>
        <v>0</v>
      </c>
      <c r="J253" s="1240" t="str">
        <f t="shared" ca="1" si="38"/>
        <v/>
      </c>
      <c r="K253" s="1240" t="str">
        <f t="shared" ca="1" si="39"/>
        <v/>
      </c>
      <c r="L253" s="1240" t="str">
        <f t="shared" ca="1" si="40"/>
        <v/>
      </c>
      <c r="M253" s="1240" t="str">
        <f t="shared" ca="1" si="41"/>
        <v/>
      </c>
      <c r="N253" s="1240">
        <f ca="1">MAX(0,$J$12+SUM($J$13:J253)-SUM($L$13:L253))</f>
        <v>0</v>
      </c>
      <c r="O253" s="1240">
        <f ca="1">MAX(0,$K$12+SUM($K$13:K253)-SUM($M$13:M253))</f>
        <v>0</v>
      </c>
      <c r="P253" s="1241" t="str">
        <f ca="1">IFERROR(MATCH($O$2,OFFSET(NX!$M$8,P252,0):'NX'!$M$2000,0)+P252,"")</f>
        <v/>
      </c>
      <c r="Q253" s="1242" t="str">
        <f t="shared" ca="1" si="42"/>
        <v/>
      </c>
    </row>
    <row r="254" spans="2:17" ht="31.5" customHeight="1" x14ac:dyDescent="0.25">
      <c r="B254" s="1227"/>
      <c r="C254" s="1228"/>
      <c r="D254" s="1237" t="str">
        <f t="shared" ca="1" si="33"/>
        <v/>
      </c>
      <c r="E254" s="1237" t="str">
        <f t="shared" ca="1" si="34"/>
        <v/>
      </c>
      <c r="F254" s="1238" t="str">
        <f t="shared" ca="1" si="35"/>
        <v/>
      </c>
      <c r="G254" s="1239" t="str">
        <f t="shared" ca="1" si="36"/>
        <v/>
      </c>
      <c r="H254" s="1239" t="str">
        <f t="shared" ca="1" si="37"/>
        <v/>
      </c>
      <c r="I254" s="1240">
        <f t="shared" ca="1" si="43"/>
        <v>0</v>
      </c>
      <c r="J254" s="1240" t="str">
        <f t="shared" ca="1" si="38"/>
        <v/>
      </c>
      <c r="K254" s="1240" t="str">
        <f t="shared" ca="1" si="39"/>
        <v/>
      </c>
      <c r="L254" s="1240" t="str">
        <f t="shared" ca="1" si="40"/>
        <v/>
      </c>
      <c r="M254" s="1240" t="str">
        <f t="shared" ca="1" si="41"/>
        <v/>
      </c>
      <c r="N254" s="1240">
        <f ca="1">MAX(0,$J$12+SUM($J$13:J254)-SUM($L$13:L254))</f>
        <v>0</v>
      </c>
      <c r="O254" s="1240">
        <f ca="1">MAX(0,$K$12+SUM($K$13:K254)-SUM($M$13:M254))</f>
        <v>0</v>
      </c>
      <c r="P254" s="1241" t="str">
        <f ca="1">IFERROR(MATCH($O$2,OFFSET(NX!$M$8,P253,0):'NX'!$M$2000,0)+P253,"")</f>
        <v/>
      </c>
      <c r="Q254" s="1242" t="str">
        <f t="shared" ca="1" si="42"/>
        <v/>
      </c>
    </row>
    <row r="255" spans="2:17" ht="31.5" customHeight="1" x14ac:dyDescent="0.25">
      <c r="B255" s="1227"/>
      <c r="C255" s="1228"/>
      <c r="D255" s="1237" t="str">
        <f t="shared" ca="1" si="33"/>
        <v/>
      </c>
      <c r="E255" s="1237" t="str">
        <f t="shared" ca="1" si="34"/>
        <v/>
      </c>
      <c r="F255" s="1238" t="str">
        <f t="shared" ca="1" si="35"/>
        <v/>
      </c>
      <c r="G255" s="1239" t="str">
        <f t="shared" ca="1" si="36"/>
        <v/>
      </c>
      <c r="H255" s="1239" t="str">
        <f t="shared" ca="1" si="37"/>
        <v/>
      </c>
      <c r="I255" s="1240">
        <f t="shared" ca="1" si="43"/>
        <v>0</v>
      </c>
      <c r="J255" s="1240" t="str">
        <f t="shared" ca="1" si="38"/>
        <v/>
      </c>
      <c r="K255" s="1240" t="str">
        <f t="shared" ca="1" si="39"/>
        <v/>
      </c>
      <c r="L255" s="1240" t="str">
        <f t="shared" ca="1" si="40"/>
        <v/>
      </c>
      <c r="M255" s="1240" t="str">
        <f t="shared" ca="1" si="41"/>
        <v/>
      </c>
      <c r="N255" s="1240">
        <f ca="1">MAX(0,$J$12+SUM($J$13:J255)-SUM($L$13:L255))</f>
        <v>0</v>
      </c>
      <c r="O255" s="1240">
        <f ca="1">MAX(0,$K$12+SUM($K$13:K255)-SUM($M$13:M255))</f>
        <v>0</v>
      </c>
      <c r="P255" s="1241" t="str">
        <f ca="1">IFERROR(MATCH($O$2,OFFSET(NX!$M$8,P254,0):'NX'!$M$2000,0)+P254,"")</f>
        <v/>
      </c>
      <c r="Q255" s="1242" t="str">
        <f t="shared" ca="1" si="42"/>
        <v/>
      </c>
    </row>
    <row r="256" spans="2:17" ht="31.5" customHeight="1" x14ac:dyDescent="0.25">
      <c r="B256" s="1227"/>
      <c r="C256" s="1228"/>
      <c r="D256" s="1237" t="str">
        <f t="shared" ca="1" si="33"/>
        <v/>
      </c>
      <c r="E256" s="1237" t="str">
        <f t="shared" ca="1" si="34"/>
        <v/>
      </c>
      <c r="F256" s="1238" t="str">
        <f t="shared" ca="1" si="35"/>
        <v/>
      </c>
      <c r="G256" s="1239" t="str">
        <f t="shared" ca="1" si="36"/>
        <v/>
      </c>
      <c r="H256" s="1239" t="str">
        <f t="shared" ca="1" si="37"/>
        <v/>
      </c>
      <c r="I256" s="1240">
        <f t="shared" ca="1" si="43"/>
        <v>0</v>
      </c>
      <c r="J256" s="1240" t="str">
        <f t="shared" ca="1" si="38"/>
        <v/>
      </c>
      <c r="K256" s="1240" t="str">
        <f t="shared" ca="1" si="39"/>
        <v/>
      </c>
      <c r="L256" s="1240" t="str">
        <f t="shared" ca="1" si="40"/>
        <v/>
      </c>
      <c r="M256" s="1240" t="str">
        <f t="shared" ca="1" si="41"/>
        <v/>
      </c>
      <c r="N256" s="1240">
        <f ca="1">MAX(0,$J$12+SUM($J$13:J256)-SUM($L$13:L256))</f>
        <v>0</v>
      </c>
      <c r="O256" s="1240">
        <f ca="1">MAX(0,$K$12+SUM($K$13:K256)-SUM($M$13:M256))</f>
        <v>0</v>
      </c>
      <c r="P256" s="1241" t="str">
        <f ca="1">IFERROR(MATCH($O$2,OFFSET(NX!$M$8,P255,0):'NX'!$M$2000,0)+P255,"")</f>
        <v/>
      </c>
      <c r="Q256" s="1242" t="str">
        <f t="shared" ca="1" si="42"/>
        <v/>
      </c>
    </row>
    <row r="257" spans="2:17" ht="31.5" customHeight="1" x14ac:dyDescent="0.25">
      <c r="B257" s="1227"/>
      <c r="C257" s="1228"/>
      <c r="D257" s="1237" t="str">
        <f t="shared" ca="1" si="33"/>
        <v/>
      </c>
      <c r="E257" s="1237" t="str">
        <f t="shared" ca="1" si="34"/>
        <v/>
      </c>
      <c r="F257" s="1238" t="str">
        <f t="shared" ca="1" si="35"/>
        <v/>
      </c>
      <c r="G257" s="1239" t="str">
        <f t="shared" ca="1" si="36"/>
        <v/>
      </c>
      <c r="H257" s="1239" t="str">
        <f t="shared" ca="1" si="37"/>
        <v/>
      </c>
      <c r="I257" s="1240">
        <f t="shared" ca="1" si="43"/>
        <v>0</v>
      </c>
      <c r="J257" s="1240" t="str">
        <f t="shared" ca="1" si="38"/>
        <v/>
      </c>
      <c r="K257" s="1240" t="str">
        <f t="shared" ca="1" si="39"/>
        <v/>
      </c>
      <c r="L257" s="1240" t="str">
        <f t="shared" ca="1" si="40"/>
        <v/>
      </c>
      <c r="M257" s="1240" t="str">
        <f t="shared" ca="1" si="41"/>
        <v/>
      </c>
      <c r="N257" s="1240">
        <f ca="1">MAX(0,$J$12+SUM($J$13:J257)-SUM($L$13:L257))</f>
        <v>0</v>
      </c>
      <c r="O257" s="1240">
        <f ca="1">MAX(0,$K$12+SUM($K$13:K257)-SUM($M$13:M257))</f>
        <v>0</v>
      </c>
      <c r="P257" s="1241" t="str">
        <f ca="1">IFERROR(MATCH($O$2,OFFSET(NX!$M$8,P256,0):'NX'!$M$2000,0)+P256,"")</f>
        <v/>
      </c>
      <c r="Q257" s="1242" t="str">
        <f t="shared" ca="1" si="42"/>
        <v/>
      </c>
    </row>
    <row r="258" spans="2:17" ht="31.5" customHeight="1" x14ac:dyDescent="0.25">
      <c r="B258" s="1227"/>
      <c r="C258" s="1228"/>
      <c r="D258" s="1237" t="str">
        <f t="shared" ca="1" si="33"/>
        <v/>
      </c>
      <c r="E258" s="1237" t="str">
        <f t="shared" ca="1" si="34"/>
        <v/>
      </c>
      <c r="F258" s="1238" t="str">
        <f t="shared" ca="1" si="35"/>
        <v/>
      </c>
      <c r="G258" s="1239" t="str">
        <f t="shared" ca="1" si="36"/>
        <v/>
      </c>
      <c r="H258" s="1239" t="str">
        <f t="shared" ca="1" si="37"/>
        <v/>
      </c>
      <c r="I258" s="1240">
        <f t="shared" ca="1" si="43"/>
        <v>0</v>
      </c>
      <c r="J258" s="1240" t="str">
        <f t="shared" ca="1" si="38"/>
        <v/>
      </c>
      <c r="K258" s="1240" t="str">
        <f t="shared" ca="1" si="39"/>
        <v/>
      </c>
      <c r="L258" s="1240" t="str">
        <f t="shared" ca="1" si="40"/>
        <v/>
      </c>
      <c r="M258" s="1240" t="str">
        <f t="shared" ca="1" si="41"/>
        <v/>
      </c>
      <c r="N258" s="1240">
        <f ca="1">MAX(0,$J$12+SUM($J$13:J258)-SUM($L$13:L258))</f>
        <v>0</v>
      </c>
      <c r="O258" s="1240">
        <f ca="1">MAX(0,$K$12+SUM($K$13:K258)-SUM($M$13:M258))</f>
        <v>0</v>
      </c>
      <c r="P258" s="1241" t="str">
        <f ca="1">IFERROR(MATCH($O$2,OFFSET(NX!$M$8,P257,0):'NX'!$M$2000,0)+P257,"")</f>
        <v/>
      </c>
      <c r="Q258" s="1242" t="str">
        <f t="shared" ca="1" si="42"/>
        <v/>
      </c>
    </row>
    <row r="259" spans="2:17" ht="31.5" customHeight="1" x14ac:dyDescent="0.25">
      <c r="B259" s="1227"/>
      <c r="C259" s="1228"/>
      <c r="D259" s="1237" t="str">
        <f t="shared" ca="1" si="33"/>
        <v/>
      </c>
      <c r="E259" s="1237" t="str">
        <f t="shared" ca="1" si="34"/>
        <v/>
      </c>
      <c r="F259" s="1238" t="str">
        <f t="shared" ca="1" si="35"/>
        <v/>
      </c>
      <c r="G259" s="1239" t="str">
        <f t="shared" ca="1" si="36"/>
        <v/>
      </c>
      <c r="H259" s="1239" t="str">
        <f t="shared" ca="1" si="37"/>
        <v/>
      </c>
      <c r="I259" s="1240">
        <f t="shared" ca="1" si="43"/>
        <v>0</v>
      </c>
      <c r="J259" s="1240" t="str">
        <f t="shared" ca="1" si="38"/>
        <v/>
      </c>
      <c r="K259" s="1240" t="str">
        <f t="shared" ca="1" si="39"/>
        <v/>
      </c>
      <c r="L259" s="1240" t="str">
        <f t="shared" ca="1" si="40"/>
        <v/>
      </c>
      <c r="M259" s="1240" t="str">
        <f t="shared" ca="1" si="41"/>
        <v/>
      </c>
      <c r="N259" s="1240">
        <f ca="1">MAX(0,$J$12+SUM($J$13:J259)-SUM($L$13:L259))</f>
        <v>0</v>
      </c>
      <c r="O259" s="1240">
        <f ca="1">MAX(0,$K$12+SUM($K$13:K259)-SUM($M$13:M259))</f>
        <v>0</v>
      </c>
      <c r="P259" s="1241" t="str">
        <f ca="1">IFERROR(MATCH($O$2,OFFSET(NX!$M$8,P258,0):'NX'!$M$2000,0)+P258,"")</f>
        <v/>
      </c>
      <c r="Q259" s="1242" t="str">
        <f t="shared" ca="1" si="42"/>
        <v/>
      </c>
    </row>
    <row r="260" spans="2:17" ht="31.5" customHeight="1" x14ac:dyDescent="0.25">
      <c r="B260" s="1227"/>
      <c r="C260" s="1228"/>
      <c r="D260" s="1237" t="str">
        <f t="shared" ca="1" si="33"/>
        <v/>
      </c>
      <c r="E260" s="1237" t="str">
        <f t="shared" ca="1" si="34"/>
        <v/>
      </c>
      <c r="F260" s="1238" t="str">
        <f t="shared" ca="1" si="35"/>
        <v/>
      </c>
      <c r="G260" s="1239" t="str">
        <f t="shared" ca="1" si="36"/>
        <v/>
      </c>
      <c r="H260" s="1239" t="str">
        <f t="shared" ca="1" si="37"/>
        <v/>
      </c>
      <c r="I260" s="1240">
        <f t="shared" ca="1" si="43"/>
        <v>0</v>
      </c>
      <c r="J260" s="1240" t="str">
        <f t="shared" ca="1" si="38"/>
        <v/>
      </c>
      <c r="K260" s="1240" t="str">
        <f t="shared" ca="1" si="39"/>
        <v/>
      </c>
      <c r="L260" s="1240" t="str">
        <f t="shared" ca="1" si="40"/>
        <v/>
      </c>
      <c r="M260" s="1240" t="str">
        <f t="shared" ca="1" si="41"/>
        <v/>
      </c>
      <c r="N260" s="1240">
        <f ca="1">MAX(0,$J$12+SUM($J$13:J260)-SUM($L$13:L260))</f>
        <v>0</v>
      </c>
      <c r="O260" s="1240">
        <f ca="1">MAX(0,$K$12+SUM($K$13:K260)-SUM($M$13:M260))</f>
        <v>0</v>
      </c>
      <c r="P260" s="1241" t="str">
        <f ca="1">IFERROR(MATCH($O$2,OFFSET(NX!$M$8,P259,0):'NX'!$M$2000,0)+P259,"")</f>
        <v/>
      </c>
      <c r="Q260" s="1242" t="str">
        <f t="shared" ca="1" si="42"/>
        <v/>
      </c>
    </row>
    <row r="261" spans="2:17" ht="31.5" customHeight="1" x14ac:dyDescent="0.25">
      <c r="B261" s="1227"/>
      <c r="C261" s="1228"/>
      <c r="D261" s="1237" t="str">
        <f t="shared" ca="1" si="33"/>
        <v/>
      </c>
      <c r="E261" s="1237" t="str">
        <f t="shared" ca="1" si="34"/>
        <v/>
      </c>
      <c r="F261" s="1238" t="str">
        <f t="shared" ca="1" si="35"/>
        <v/>
      </c>
      <c r="G261" s="1239" t="str">
        <f t="shared" ca="1" si="36"/>
        <v/>
      </c>
      <c r="H261" s="1239" t="str">
        <f t="shared" ca="1" si="37"/>
        <v/>
      </c>
      <c r="I261" s="1240">
        <f t="shared" ca="1" si="43"/>
        <v>0</v>
      </c>
      <c r="J261" s="1240" t="str">
        <f t="shared" ca="1" si="38"/>
        <v/>
      </c>
      <c r="K261" s="1240" t="str">
        <f t="shared" ca="1" si="39"/>
        <v/>
      </c>
      <c r="L261" s="1240" t="str">
        <f t="shared" ca="1" si="40"/>
        <v/>
      </c>
      <c r="M261" s="1240" t="str">
        <f t="shared" ca="1" si="41"/>
        <v/>
      </c>
      <c r="N261" s="1240">
        <f ca="1">MAX(0,$J$12+SUM($J$13:J261)-SUM($L$13:L261))</f>
        <v>0</v>
      </c>
      <c r="O261" s="1240">
        <f ca="1">MAX(0,$K$12+SUM($K$13:K261)-SUM($M$13:M261))</f>
        <v>0</v>
      </c>
      <c r="P261" s="1241" t="str">
        <f ca="1">IFERROR(MATCH($O$2,OFFSET(NX!$M$8,P260,0):'NX'!$M$2000,0)+P260,"")</f>
        <v/>
      </c>
      <c r="Q261" s="1242" t="str">
        <f t="shared" ca="1" si="42"/>
        <v/>
      </c>
    </row>
    <row r="262" spans="2:17" ht="31.5" customHeight="1" x14ac:dyDescent="0.25">
      <c r="B262" s="1227"/>
      <c r="C262" s="1228"/>
      <c r="D262" s="1237" t="str">
        <f t="shared" ca="1" si="33"/>
        <v/>
      </c>
      <c r="E262" s="1237" t="str">
        <f t="shared" ca="1" si="34"/>
        <v/>
      </c>
      <c r="F262" s="1238" t="str">
        <f t="shared" ca="1" si="35"/>
        <v/>
      </c>
      <c r="G262" s="1239" t="str">
        <f t="shared" ca="1" si="36"/>
        <v/>
      </c>
      <c r="H262" s="1239" t="str">
        <f t="shared" ca="1" si="37"/>
        <v/>
      </c>
      <c r="I262" s="1240">
        <f t="shared" ca="1" si="43"/>
        <v>0</v>
      </c>
      <c r="J262" s="1240" t="str">
        <f t="shared" ca="1" si="38"/>
        <v/>
      </c>
      <c r="K262" s="1240" t="str">
        <f t="shared" ca="1" si="39"/>
        <v/>
      </c>
      <c r="L262" s="1240" t="str">
        <f t="shared" ca="1" si="40"/>
        <v/>
      </c>
      <c r="M262" s="1240" t="str">
        <f t="shared" ca="1" si="41"/>
        <v/>
      </c>
      <c r="N262" s="1240">
        <f ca="1">MAX(0,$J$12+SUM($J$13:J262)-SUM($L$13:L262))</f>
        <v>0</v>
      </c>
      <c r="O262" s="1240">
        <f ca="1">MAX(0,$K$12+SUM($K$13:K262)-SUM($M$13:M262))</f>
        <v>0</v>
      </c>
      <c r="P262" s="1241" t="str">
        <f ca="1">IFERROR(MATCH($O$2,OFFSET(NX!$M$8,P261,0):'NX'!$M$2000,0)+P261,"")</f>
        <v/>
      </c>
      <c r="Q262" s="1242" t="str">
        <f t="shared" ca="1" si="42"/>
        <v/>
      </c>
    </row>
    <row r="263" spans="2:17" ht="31.5" customHeight="1" x14ac:dyDescent="0.25">
      <c r="B263" s="1227"/>
      <c r="C263" s="1228"/>
      <c r="D263" s="1237" t="str">
        <f t="shared" ca="1" si="33"/>
        <v/>
      </c>
      <c r="E263" s="1237" t="str">
        <f t="shared" ca="1" si="34"/>
        <v/>
      </c>
      <c r="F263" s="1238" t="str">
        <f t="shared" ca="1" si="35"/>
        <v/>
      </c>
      <c r="G263" s="1239" t="str">
        <f t="shared" ca="1" si="36"/>
        <v/>
      </c>
      <c r="H263" s="1239" t="str">
        <f t="shared" ca="1" si="37"/>
        <v/>
      </c>
      <c r="I263" s="1240">
        <f t="shared" ca="1" si="43"/>
        <v>0</v>
      </c>
      <c r="J263" s="1240" t="str">
        <f t="shared" ca="1" si="38"/>
        <v/>
      </c>
      <c r="K263" s="1240" t="str">
        <f t="shared" ca="1" si="39"/>
        <v/>
      </c>
      <c r="L263" s="1240" t="str">
        <f t="shared" ca="1" si="40"/>
        <v/>
      </c>
      <c r="M263" s="1240" t="str">
        <f t="shared" ca="1" si="41"/>
        <v/>
      </c>
      <c r="N263" s="1240">
        <f ca="1">MAX(0,$J$12+SUM($J$13:J263)-SUM($L$13:L263))</f>
        <v>0</v>
      </c>
      <c r="O263" s="1240">
        <f ca="1">MAX(0,$K$12+SUM($K$13:K263)-SUM($M$13:M263))</f>
        <v>0</v>
      </c>
      <c r="P263" s="1241" t="str">
        <f ca="1">IFERROR(MATCH($O$2,OFFSET(NX!$M$8,P262,0):'NX'!$M$2000,0)+P262,"")</f>
        <v/>
      </c>
      <c r="Q263" s="1242" t="str">
        <f t="shared" ca="1" si="42"/>
        <v/>
      </c>
    </row>
    <row r="264" spans="2:17" ht="31.5" customHeight="1" x14ac:dyDescent="0.25">
      <c r="B264" s="1227"/>
      <c r="C264" s="1228"/>
      <c r="D264" s="1237" t="str">
        <f t="shared" ca="1" si="33"/>
        <v/>
      </c>
      <c r="E264" s="1237" t="str">
        <f t="shared" ca="1" si="34"/>
        <v/>
      </c>
      <c r="F264" s="1238" t="str">
        <f t="shared" ca="1" si="35"/>
        <v/>
      </c>
      <c r="G264" s="1239" t="str">
        <f t="shared" ca="1" si="36"/>
        <v/>
      </c>
      <c r="H264" s="1239" t="str">
        <f t="shared" ca="1" si="37"/>
        <v/>
      </c>
      <c r="I264" s="1240">
        <f t="shared" ca="1" si="43"/>
        <v>0</v>
      </c>
      <c r="J264" s="1240" t="str">
        <f t="shared" ca="1" si="38"/>
        <v/>
      </c>
      <c r="K264" s="1240" t="str">
        <f t="shared" ca="1" si="39"/>
        <v/>
      </c>
      <c r="L264" s="1240" t="str">
        <f t="shared" ca="1" si="40"/>
        <v/>
      </c>
      <c r="M264" s="1240" t="str">
        <f t="shared" ca="1" si="41"/>
        <v/>
      </c>
      <c r="N264" s="1240">
        <f ca="1">MAX(0,$J$12+SUM($J$13:J264)-SUM($L$13:L264))</f>
        <v>0</v>
      </c>
      <c r="O264" s="1240">
        <f ca="1">MAX(0,$K$12+SUM($K$13:K264)-SUM($M$13:M264))</f>
        <v>0</v>
      </c>
      <c r="P264" s="1241" t="str">
        <f ca="1">IFERROR(MATCH($O$2,OFFSET(NX!$M$8,P263,0):'NX'!$M$2000,0)+P263,"")</f>
        <v/>
      </c>
      <c r="Q264" s="1242" t="str">
        <f t="shared" ca="1" si="42"/>
        <v/>
      </c>
    </row>
    <row r="265" spans="2:17" ht="31.5" customHeight="1" x14ac:dyDescent="0.25">
      <c r="B265" s="1227"/>
      <c r="C265" s="1228"/>
      <c r="D265" s="1237" t="str">
        <f t="shared" ca="1" si="33"/>
        <v/>
      </c>
      <c r="E265" s="1237" t="str">
        <f t="shared" ca="1" si="34"/>
        <v/>
      </c>
      <c r="F265" s="1238" t="str">
        <f t="shared" ca="1" si="35"/>
        <v/>
      </c>
      <c r="G265" s="1239" t="str">
        <f t="shared" ca="1" si="36"/>
        <v/>
      </c>
      <c r="H265" s="1239" t="str">
        <f t="shared" ca="1" si="37"/>
        <v/>
      </c>
      <c r="I265" s="1240">
        <f t="shared" ca="1" si="43"/>
        <v>0</v>
      </c>
      <c r="J265" s="1240" t="str">
        <f t="shared" ca="1" si="38"/>
        <v/>
      </c>
      <c r="K265" s="1240" t="str">
        <f t="shared" ca="1" si="39"/>
        <v/>
      </c>
      <c r="L265" s="1240" t="str">
        <f t="shared" ca="1" si="40"/>
        <v/>
      </c>
      <c r="M265" s="1240" t="str">
        <f t="shared" ca="1" si="41"/>
        <v/>
      </c>
      <c r="N265" s="1240">
        <f ca="1">MAX(0,$J$12+SUM($J$13:J265)-SUM($L$13:L265))</f>
        <v>0</v>
      </c>
      <c r="O265" s="1240">
        <f ca="1">MAX(0,$K$12+SUM($K$13:K265)-SUM($M$13:M265))</f>
        <v>0</v>
      </c>
      <c r="P265" s="1241" t="str">
        <f ca="1">IFERROR(MATCH($O$2,OFFSET(NX!$M$8,P264,0):'NX'!$M$2000,0)+P264,"")</f>
        <v/>
      </c>
      <c r="Q265" s="1242" t="str">
        <f t="shared" ca="1" si="42"/>
        <v/>
      </c>
    </row>
    <row r="266" spans="2:17" ht="31.5" customHeight="1" x14ac:dyDescent="0.25">
      <c r="B266" s="1227"/>
      <c r="C266" s="1228"/>
      <c r="D266" s="1237" t="str">
        <f t="shared" ca="1" si="33"/>
        <v/>
      </c>
      <c r="E266" s="1237" t="str">
        <f t="shared" ca="1" si="34"/>
        <v/>
      </c>
      <c r="F266" s="1238" t="str">
        <f t="shared" ca="1" si="35"/>
        <v/>
      </c>
      <c r="G266" s="1239" t="str">
        <f t="shared" ca="1" si="36"/>
        <v/>
      </c>
      <c r="H266" s="1239" t="str">
        <f t="shared" ca="1" si="37"/>
        <v/>
      </c>
      <c r="I266" s="1240">
        <f t="shared" ca="1" si="43"/>
        <v>0</v>
      </c>
      <c r="J266" s="1240" t="str">
        <f t="shared" ca="1" si="38"/>
        <v/>
      </c>
      <c r="K266" s="1240" t="str">
        <f t="shared" ca="1" si="39"/>
        <v/>
      </c>
      <c r="L266" s="1240" t="str">
        <f t="shared" ca="1" si="40"/>
        <v/>
      </c>
      <c r="M266" s="1240" t="str">
        <f t="shared" ca="1" si="41"/>
        <v/>
      </c>
      <c r="N266" s="1240">
        <f ca="1">MAX(0,$J$12+SUM($J$13:J266)-SUM($L$13:L266))</f>
        <v>0</v>
      </c>
      <c r="O266" s="1240">
        <f ca="1">MAX(0,$K$12+SUM($K$13:K266)-SUM($M$13:M266))</f>
        <v>0</v>
      </c>
      <c r="P266" s="1241" t="str">
        <f ca="1">IFERROR(MATCH($O$2,OFFSET(NX!$M$8,P265,0):'NX'!$M$2000,0)+P265,"")</f>
        <v/>
      </c>
      <c r="Q266" s="1242" t="str">
        <f t="shared" ca="1" si="42"/>
        <v/>
      </c>
    </row>
    <row r="267" spans="2:17" ht="31.5" customHeight="1" x14ac:dyDescent="0.25">
      <c r="B267" s="1227"/>
      <c r="C267" s="1228"/>
      <c r="D267" s="1237" t="str">
        <f t="shared" ca="1" si="33"/>
        <v/>
      </c>
      <c r="E267" s="1237" t="str">
        <f t="shared" ca="1" si="34"/>
        <v/>
      </c>
      <c r="F267" s="1238" t="str">
        <f t="shared" ca="1" si="35"/>
        <v/>
      </c>
      <c r="G267" s="1239" t="str">
        <f t="shared" ca="1" si="36"/>
        <v/>
      </c>
      <c r="H267" s="1239" t="str">
        <f t="shared" ca="1" si="37"/>
        <v/>
      </c>
      <c r="I267" s="1240">
        <f t="shared" ca="1" si="43"/>
        <v>0</v>
      </c>
      <c r="J267" s="1240" t="str">
        <f t="shared" ca="1" si="38"/>
        <v/>
      </c>
      <c r="K267" s="1240" t="str">
        <f t="shared" ca="1" si="39"/>
        <v/>
      </c>
      <c r="L267" s="1240" t="str">
        <f t="shared" ca="1" si="40"/>
        <v/>
      </c>
      <c r="M267" s="1240" t="str">
        <f t="shared" ca="1" si="41"/>
        <v/>
      </c>
      <c r="N267" s="1240">
        <f ca="1">MAX(0,$J$12+SUM($J$13:J267)-SUM($L$13:L267))</f>
        <v>0</v>
      </c>
      <c r="O267" s="1240">
        <f ca="1">MAX(0,$K$12+SUM($K$13:K267)-SUM($M$13:M267))</f>
        <v>0</v>
      </c>
      <c r="P267" s="1241" t="str">
        <f ca="1">IFERROR(MATCH($O$2,OFFSET(NX!$M$8,P266,0):'NX'!$M$2000,0)+P266,"")</f>
        <v/>
      </c>
      <c r="Q267" s="1242" t="str">
        <f t="shared" ca="1" si="42"/>
        <v/>
      </c>
    </row>
    <row r="268" spans="2:17" ht="31.5" customHeight="1" x14ac:dyDescent="0.25">
      <c r="B268" s="1227"/>
      <c r="C268" s="1228"/>
      <c r="D268" s="1237" t="str">
        <f t="shared" ca="1" si="33"/>
        <v/>
      </c>
      <c r="E268" s="1237" t="str">
        <f t="shared" ca="1" si="34"/>
        <v/>
      </c>
      <c r="F268" s="1238" t="str">
        <f t="shared" ca="1" si="35"/>
        <v/>
      </c>
      <c r="G268" s="1239" t="str">
        <f t="shared" ca="1" si="36"/>
        <v/>
      </c>
      <c r="H268" s="1239" t="str">
        <f t="shared" ca="1" si="37"/>
        <v/>
      </c>
      <c r="I268" s="1240">
        <f t="shared" ca="1" si="43"/>
        <v>0</v>
      </c>
      <c r="J268" s="1240" t="str">
        <f t="shared" ca="1" si="38"/>
        <v/>
      </c>
      <c r="K268" s="1240" t="str">
        <f t="shared" ca="1" si="39"/>
        <v/>
      </c>
      <c r="L268" s="1240" t="str">
        <f t="shared" ca="1" si="40"/>
        <v/>
      </c>
      <c r="M268" s="1240" t="str">
        <f t="shared" ca="1" si="41"/>
        <v/>
      </c>
      <c r="N268" s="1240">
        <f ca="1">MAX(0,$J$12+SUM($J$13:J268)-SUM($L$13:L268))</f>
        <v>0</v>
      </c>
      <c r="O268" s="1240">
        <f ca="1">MAX(0,$K$12+SUM($K$13:K268)-SUM($M$13:M268))</f>
        <v>0</v>
      </c>
      <c r="P268" s="1241" t="str">
        <f ca="1">IFERROR(MATCH($O$2,OFFSET(NX!$M$8,P267,0):'NX'!$M$2000,0)+P267,"")</f>
        <v/>
      </c>
      <c r="Q268" s="1242" t="str">
        <f t="shared" ca="1" si="42"/>
        <v/>
      </c>
    </row>
    <row r="269" spans="2:17" ht="31.5" customHeight="1" x14ac:dyDescent="0.25">
      <c r="B269" s="1227"/>
      <c r="C269" s="1228"/>
      <c r="D269" s="1237" t="str">
        <f t="shared" ref="D269:D299" ca="1" si="44">IF(P269="","",INDEX(ngaynx,P269))</f>
        <v/>
      </c>
      <c r="E269" s="1237" t="str">
        <f t="shared" ref="E269:E299" ca="1" si="45">IF(P269="","",INDEX(ngaynx,P269))</f>
        <v/>
      </c>
      <c r="F269" s="1238" t="str">
        <f t="shared" ref="F269:F299" ca="1" si="46">IF(P269="","",INDEX(sophieunx,P269))</f>
        <v/>
      </c>
      <c r="G269" s="1239" t="str">
        <f t="shared" ref="G269:G299" ca="1" si="47">IF($P269="","",INDEX(dgnx,$P269))</f>
        <v/>
      </c>
      <c r="H269" s="1239" t="str">
        <f t="shared" ref="H269:H299" ca="1" si="48">IF($P269="","",INDEX(DVTNX,$P269))</f>
        <v/>
      </c>
      <c r="I269" s="1240">
        <f t="shared" ca="1" si="43"/>
        <v>0</v>
      </c>
      <c r="J269" s="1240" t="str">
        <f t="shared" ref="J269:J299" ca="1" si="49">IF($P269="","",INDEX(slnhap,$P269))</f>
        <v/>
      </c>
      <c r="K269" s="1240" t="str">
        <f t="shared" ref="K269:K299" ca="1" si="50">IF($P269="","",INDEX(gtnhap,$P269))</f>
        <v/>
      </c>
      <c r="L269" s="1240" t="str">
        <f t="shared" ref="L269:L299" ca="1" si="51">IF($P269="","",INDEX(slxuat,$P269))</f>
        <v/>
      </c>
      <c r="M269" s="1240" t="str">
        <f t="shared" ref="M269:M299" ca="1" si="52">IF($P269="","",INDEX(gtxuat,$P269))</f>
        <v/>
      </c>
      <c r="N269" s="1240">
        <f ca="1">MAX(0,$J$12+SUM($J$13:J269)-SUM($L$13:L269))</f>
        <v>0</v>
      </c>
      <c r="O269" s="1240">
        <f ca="1">MAX(0,$K$12+SUM($K$13:K269)-SUM($M$13:M269))</f>
        <v>0</v>
      </c>
      <c r="P269" s="1241" t="str">
        <f ca="1">IFERROR(MATCH($O$2,OFFSET(NX!$M$8,P268,0):'NX'!$M$2000,0)+P268,"")</f>
        <v/>
      </c>
      <c r="Q269" s="1242" t="str">
        <f t="shared" ca="1" si="42"/>
        <v/>
      </c>
    </row>
    <row r="270" spans="2:17" ht="31.5" customHeight="1" x14ac:dyDescent="0.25">
      <c r="B270" s="1227"/>
      <c r="C270" s="1228"/>
      <c r="D270" s="1237" t="str">
        <f t="shared" ca="1" si="44"/>
        <v/>
      </c>
      <c r="E270" s="1237" t="str">
        <f t="shared" ca="1" si="45"/>
        <v/>
      </c>
      <c r="F270" s="1238" t="str">
        <f t="shared" ca="1" si="46"/>
        <v/>
      </c>
      <c r="G270" s="1239" t="str">
        <f t="shared" ca="1" si="47"/>
        <v/>
      </c>
      <c r="H270" s="1239" t="str">
        <f t="shared" ca="1" si="48"/>
        <v/>
      </c>
      <c r="I270" s="1240">
        <f t="shared" ca="1" si="43"/>
        <v>0</v>
      </c>
      <c r="J270" s="1240" t="str">
        <f t="shared" ca="1" si="49"/>
        <v/>
      </c>
      <c r="K270" s="1240" t="str">
        <f t="shared" ca="1" si="50"/>
        <v/>
      </c>
      <c r="L270" s="1240" t="str">
        <f t="shared" ca="1" si="51"/>
        <v/>
      </c>
      <c r="M270" s="1240" t="str">
        <f t="shared" ca="1" si="52"/>
        <v/>
      </c>
      <c r="N270" s="1240">
        <f ca="1">MAX(0,$J$12+SUM($J$13:J270)-SUM($L$13:L270))</f>
        <v>0</v>
      </c>
      <c r="O270" s="1240">
        <f ca="1">MAX(0,$K$12+SUM($K$13:K270)-SUM($M$13:M270))</f>
        <v>0</v>
      </c>
      <c r="P270" s="1241" t="str">
        <f ca="1">IFERROR(MATCH($O$2,OFFSET(NX!$M$8,P269,0):'NX'!$M$2000,0)+P269,"")</f>
        <v/>
      </c>
      <c r="Q270" s="1242" t="str">
        <f t="shared" ref="Q270:Q299" ca="1" si="53">IF(P270&lt;&gt;"","x","")</f>
        <v/>
      </c>
    </row>
    <row r="271" spans="2:17" ht="31.5" customHeight="1" x14ac:dyDescent="0.25">
      <c r="B271" s="1227"/>
      <c r="C271" s="1228"/>
      <c r="D271" s="1237" t="str">
        <f t="shared" ca="1" si="44"/>
        <v/>
      </c>
      <c r="E271" s="1237" t="str">
        <f t="shared" ca="1" si="45"/>
        <v/>
      </c>
      <c r="F271" s="1238" t="str">
        <f t="shared" ca="1" si="46"/>
        <v/>
      </c>
      <c r="G271" s="1239" t="str">
        <f t="shared" ca="1" si="47"/>
        <v/>
      </c>
      <c r="H271" s="1239" t="str">
        <f t="shared" ca="1" si="48"/>
        <v/>
      </c>
      <c r="I271" s="1240">
        <f t="shared" ca="1" si="43"/>
        <v>0</v>
      </c>
      <c r="J271" s="1240" t="str">
        <f t="shared" ca="1" si="49"/>
        <v/>
      </c>
      <c r="K271" s="1240" t="str">
        <f t="shared" ca="1" si="50"/>
        <v/>
      </c>
      <c r="L271" s="1240" t="str">
        <f t="shared" ca="1" si="51"/>
        <v/>
      </c>
      <c r="M271" s="1240" t="str">
        <f t="shared" ca="1" si="52"/>
        <v/>
      </c>
      <c r="N271" s="1240">
        <f ca="1">MAX(0,$J$12+SUM($J$13:J271)-SUM($L$13:L271))</f>
        <v>0</v>
      </c>
      <c r="O271" s="1240">
        <f ca="1">MAX(0,$K$12+SUM($K$13:K271)-SUM($M$13:M271))</f>
        <v>0</v>
      </c>
      <c r="P271" s="1241" t="str">
        <f ca="1">IFERROR(MATCH($O$2,OFFSET(NX!$M$8,P270,0):'NX'!$M$2000,0)+P270,"")</f>
        <v/>
      </c>
      <c r="Q271" s="1242" t="str">
        <f t="shared" ca="1" si="53"/>
        <v/>
      </c>
    </row>
    <row r="272" spans="2:17" ht="31.5" customHeight="1" x14ac:dyDescent="0.25">
      <c r="B272" s="1227"/>
      <c r="C272" s="1228"/>
      <c r="D272" s="1237" t="str">
        <f t="shared" ca="1" si="44"/>
        <v/>
      </c>
      <c r="E272" s="1237" t="str">
        <f t="shared" ca="1" si="45"/>
        <v/>
      </c>
      <c r="F272" s="1238" t="str">
        <f t="shared" ca="1" si="46"/>
        <v/>
      </c>
      <c r="G272" s="1239" t="str">
        <f t="shared" ca="1" si="47"/>
        <v/>
      </c>
      <c r="H272" s="1239" t="str">
        <f t="shared" ca="1" si="48"/>
        <v/>
      </c>
      <c r="I272" s="1240">
        <f t="shared" ref="I272:I299" ca="1" si="54">IFERROR(IF(D272&lt;&gt;"",K272/J272,M272/L272),0)</f>
        <v>0</v>
      </c>
      <c r="J272" s="1240" t="str">
        <f t="shared" ca="1" si="49"/>
        <v/>
      </c>
      <c r="K272" s="1240" t="str">
        <f t="shared" ca="1" si="50"/>
        <v/>
      </c>
      <c r="L272" s="1240" t="str">
        <f t="shared" ca="1" si="51"/>
        <v/>
      </c>
      <c r="M272" s="1240" t="str">
        <f t="shared" ca="1" si="52"/>
        <v/>
      </c>
      <c r="N272" s="1240">
        <f ca="1">MAX(0,$J$12+SUM($J$13:J272)-SUM($L$13:L272))</f>
        <v>0</v>
      </c>
      <c r="O272" s="1240">
        <f ca="1">MAX(0,$K$12+SUM($K$13:K272)-SUM($M$13:M272))</f>
        <v>0</v>
      </c>
      <c r="P272" s="1241" t="str">
        <f ca="1">IFERROR(MATCH($O$2,OFFSET(NX!$M$8,P271,0):'NX'!$M$2000,0)+P271,"")</f>
        <v/>
      </c>
      <c r="Q272" s="1242" t="str">
        <f t="shared" ca="1" si="53"/>
        <v/>
      </c>
    </row>
    <row r="273" spans="2:17" ht="31.5" customHeight="1" x14ac:dyDescent="0.25">
      <c r="B273" s="1227"/>
      <c r="C273" s="1228"/>
      <c r="D273" s="1237" t="str">
        <f t="shared" ca="1" si="44"/>
        <v/>
      </c>
      <c r="E273" s="1237" t="str">
        <f t="shared" ca="1" si="45"/>
        <v/>
      </c>
      <c r="F273" s="1238" t="str">
        <f t="shared" ca="1" si="46"/>
        <v/>
      </c>
      <c r="G273" s="1239" t="str">
        <f t="shared" ca="1" si="47"/>
        <v/>
      </c>
      <c r="H273" s="1239" t="str">
        <f t="shared" ca="1" si="48"/>
        <v/>
      </c>
      <c r="I273" s="1240">
        <f t="shared" ca="1" si="54"/>
        <v>0</v>
      </c>
      <c r="J273" s="1240" t="str">
        <f t="shared" ca="1" si="49"/>
        <v/>
      </c>
      <c r="K273" s="1240" t="str">
        <f t="shared" ca="1" si="50"/>
        <v/>
      </c>
      <c r="L273" s="1240" t="str">
        <f t="shared" ca="1" si="51"/>
        <v/>
      </c>
      <c r="M273" s="1240" t="str">
        <f t="shared" ca="1" si="52"/>
        <v/>
      </c>
      <c r="N273" s="1240">
        <f ca="1">MAX(0,$J$12+SUM($J$13:J273)-SUM($L$13:L273))</f>
        <v>0</v>
      </c>
      <c r="O273" s="1240">
        <f ca="1">MAX(0,$K$12+SUM($K$13:K273)-SUM($M$13:M273))</f>
        <v>0</v>
      </c>
      <c r="P273" s="1241" t="str">
        <f ca="1">IFERROR(MATCH($O$2,OFFSET(NX!$M$8,P272,0):'NX'!$M$2000,0)+P272,"")</f>
        <v/>
      </c>
      <c r="Q273" s="1242" t="str">
        <f t="shared" ca="1" si="53"/>
        <v/>
      </c>
    </row>
    <row r="274" spans="2:17" ht="31.5" customHeight="1" x14ac:dyDescent="0.25">
      <c r="B274" s="1227"/>
      <c r="C274" s="1228"/>
      <c r="D274" s="1237" t="str">
        <f t="shared" ca="1" si="44"/>
        <v/>
      </c>
      <c r="E274" s="1237" t="str">
        <f t="shared" ca="1" si="45"/>
        <v/>
      </c>
      <c r="F274" s="1238" t="str">
        <f t="shared" ca="1" si="46"/>
        <v/>
      </c>
      <c r="G274" s="1239" t="str">
        <f t="shared" ca="1" si="47"/>
        <v/>
      </c>
      <c r="H274" s="1239" t="str">
        <f t="shared" ca="1" si="48"/>
        <v/>
      </c>
      <c r="I274" s="1240">
        <f t="shared" ca="1" si="54"/>
        <v>0</v>
      </c>
      <c r="J274" s="1240" t="str">
        <f t="shared" ca="1" si="49"/>
        <v/>
      </c>
      <c r="K274" s="1240" t="str">
        <f t="shared" ca="1" si="50"/>
        <v/>
      </c>
      <c r="L274" s="1240" t="str">
        <f t="shared" ca="1" si="51"/>
        <v/>
      </c>
      <c r="M274" s="1240" t="str">
        <f t="shared" ca="1" si="52"/>
        <v/>
      </c>
      <c r="N274" s="1240">
        <f ca="1">MAX(0,$J$12+SUM($J$13:J274)-SUM($L$13:L274))</f>
        <v>0</v>
      </c>
      <c r="O274" s="1240">
        <f ca="1">MAX(0,$K$12+SUM($K$13:K274)-SUM($M$13:M274))</f>
        <v>0</v>
      </c>
      <c r="P274" s="1241" t="str">
        <f ca="1">IFERROR(MATCH($O$2,OFFSET(NX!$M$8,P273,0):'NX'!$M$2000,0)+P273,"")</f>
        <v/>
      </c>
      <c r="Q274" s="1242" t="str">
        <f t="shared" ca="1" si="53"/>
        <v/>
      </c>
    </row>
    <row r="275" spans="2:17" ht="31.5" customHeight="1" x14ac:dyDescent="0.25">
      <c r="B275" s="1227"/>
      <c r="C275" s="1228"/>
      <c r="D275" s="1237" t="str">
        <f t="shared" ca="1" si="44"/>
        <v/>
      </c>
      <c r="E275" s="1237" t="str">
        <f t="shared" ca="1" si="45"/>
        <v/>
      </c>
      <c r="F275" s="1238" t="str">
        <f t="shared" ca="1" si="46"/>
        <v/>
      </c>
      <c r="G275" s="1239" t="str">
        <f t="shared" ca="1" si="47"/>
        <v/>
      </c>
      <c r="H275" s="1239" t="str">
        <f t="shared" ca="1" si="48"/>
        <v/>
      </c>
      <c r="I275" s="1240">
        <f t="shared" ca="1" si="54"/>
        <v>0</v>
      </c>
      <c r="J275" s="1240" t="str">
        <f t="shared" ca="1" si="49"/>
        <v/>
      </c>
      <c r="K275" s="1240" t="str">
        <f t="shared" ca="1" si="50"/>
        <v/>
      </c>
      <c r="L275" s="1240" t="str">
        <f t="shared" ca="1" si="51"/>
        <v/>
      </c>
      <c r="M275" s="1240" t="str">
        <f t="shared" ca="1" si="52"/>
        <v/>
      </c>
      <c r="N275" s="1240">
        <f ca="1">MAX(0,$J$12+SUM($J$13:J275)-SUM($L$13:L275))</f>
        <v>0</v>
      </c>
      <c r="O275" s="1240">
        <f ca="1">MAX(0,$K$12+SUM($K$13:K275)-SUM($M$13:M275))</f>
        <v>0</v>
      </c>
      <c r="P275" s="1241" t="str">
        <f ca="1">IFERROR(MATCH($O$2,OFFSET(NX!$M$8,P274,0):'NX'!$M$2000,0)+P274,"")</f>
        <v/>
      </c>
      <c r="Q275" s="1242" t="str">
        <f t="shared" ca="1" si="53"/>
        <v/>
      </c>
    </row>
    <row r="276" spans="2:17" ht="31.5" customHeight="1" x14ac:dyDescent="0.25">
      <c r="B276" s="1227"/>
      <c r="C276" s="1228"/>
      <c r="D276" s="1237" t="str">
        <f t="shared" ca="1" si="44"/>
        <v/>
      </c>
      <c r="E276" s="1237" t="str">
        <f t="shared" ca="1" si="45"/>
        <v/>
      </c>
      <c r="F276" s="1238" t="str">
        <f t="shared" ca="1" si="46"/>
        <v/>
      </c>
      <c r="G276" s="1239" t="str">
        <f t="shared" ca="1" si="47"/>
        <v/>
      </c>
      <c r="H276" s="1239" t="str">
        <f t="shared" ca="1" si="48"/>
        <v/>
      </c>
      <c r="I276" s="1240">
        <f t="shared" ca="1" si="54"/>
        <v>0</v>
      </c>
      <c r="J276" s="1240" t="str">
        <f t="shared" ca="1" si="49"/>
        <v/>
      </c>
      <c r="K276" s="1240" t="str">
        <f t="shared" ca="1" si="50"/>
        <v/>
      </c>
      <c r="L276" s="1240" t="str">
        <f t="shared" ca="1" si="51"/>
        <v/>
      </c>
      <c r="M276" s="1240" t="str">
        <f t="shared" ca="1" si="52"/>
        <v/>
      </c>
      <c r="N276" s="1240">
        <f ca="1">MAX(0,$J$12+SUM($J$13:J276)-SUM($L$13:L276))</f>
        <v>0</v>
      </c>
      <c r="O276" s="1240">
        <f ca="1">MAX(0,$K$12+SUM($K$13:K276)-SUM($M$13:M276))</f>
        <v>0</v>
      </c>
      <c r="P276" s="1241" t="str">
        <f ca="1">IFERROR(MATCH($O$2,OFFSET(NX!$M$8,P275,0):'NX'!$M$2000,0)+P275,"")</f>
        <v/>
      </c>
      <c r="Q276" s="1242" t="str">
        <f t="shared" ca="1" si="53"/>
        <v/>
      </c>
    </row>
    <row r="277" spans="2:17" ht="31.5" customHeight="1" x14ac:dyDescent="0.25">
      <c r="B277" s="1227"/>
      <c r="C277" s="1228"/>
      <c r="D277" s="1237" t="str">
        <f t="shared" ca="1" si="44"/>
        <v/>
      </c>
      <c r="E277" s="1237" t="str">
        <f t="shared" ca="1" si="45"/>
        <v/>
      </c>
      <c r="F277" s="1238" t="str">
        <f t="shared" ca="1" si="46"/>
        <v/>
      </c>
      <c r="G277" s="1239" t="str">
        <f t="shared" ca="1" si="47"/>
        <v/>
      </c>
      <c r="H277" s="1239" t="str">
        <f t="shared" ca="1" si="48"/>
        <v/>
      </c>
      <c r="I277" s="1240">
        <f t="shared" ca="1" si="54"/>
        <v>0</v>
      </c>
      <c r="J277" s="1240" t="str">
        <f t="shared" ca="1" si="49"/>
        <v/>
      </c>
      <c r="K277" s="1240" t="str">
        <f t="shared" ca="1" si="50"/>
        <v/>
      </c>
      <c r="L277" s="1240" t="str">
        <f t="shared" ca="1" si="51"/>
        <v/>
      </c>
      <c r="M277" s="1240" t="str">
        <f t="shared" ca="1" si="52"/>
        <v/>
      </c>
      <c r="N277" s="1240">
        <f ca="1">MAX(0,$J$12+SUM($J$13:J277)-SUM($L$13:L277))</f>
        <v>0</v>
      </c>
      <c r="O277" s="1240">
        <f ca="1">MAX(0,$K$12+SUM($K$13:K277)-SUM($M$13:M277))</f>
        <v>0</v>
      </c>
      <c r="P277" s="1241" t="str">
        <f ca="1">IFERROR(MATCH($O$2,OFFSET(NX!$M$8,P276,0):'NX'!$M$2000,0)+P276,"")</f>
        <v/>
      </c>
      <c r="Q277" s="1242" t="str">
        <f t="shared" ca="1" si="53"/>
        <v/>
      </c>
    </row>
    <row r="278" spans="2:17" ht="31.5" customHeight="1" x14ac:dyDescent="0.25">
      <c r="B278" s="1227"/>
      <c r="C278" s="1228"/>
      <c r="D278" s="1237" t="str">
        <f t="shared" ca="1" si="44"/>
        <v/>
      </c>
      <c r="E278" s="1237" t="str">
        <f t="shared" ca="1" si="45"/>
        <v/>
      </c>
      <c r="F278" s="1238" t="str">
        <f t="shared" ca="1" si="46"/>
        <v/>
      </c>
      <c r="G278" s="1239" t="str">
        <f t="shared" ca="1" si="47"/>
        <v/>
      </c>
      <c r="H278" s="1239" t="str">
        <f t="shared" ca="1" si="48"/>
        <v/>
      </c>
      <c r="I278" s="1240">
        <f t="shared" ca="1" si="54"/>
        <v>0</v>
      </c>
      <c r="J278" s="1240" t="str">
        <f t="shared" ca="1" si="49"/>
        <v/>
      </c>
      <c r="K278" s="1240" t="str">
        <f t="shared" ca="1" si="50"/>
        <v/>
      </c>
      <c r="L278" s="1240" t="str">
        <f t="shared" ca="1" si="51"/>
        <v/>
      </c>
      <c r="M278" s="1240" t="str">
        <f t="shared" ca="1" si="52"/>
        <v/>
      </c>
      <c r="N278" s="1240">
        <f ca="1">MAX(0,$J$12+SUM($J$13:J278)-SUM($L$13:L278))</f>
        <v>0</v>
      </c>
      <c r="O278" s="1240">
        <f ca="1">MAX(0,$K$12+SUM($K$13:K278)-SUM($M$13:M278))</f>
        <v>0</v>
      </c>
      <c r="P278" s="1241" t="str">
        <f ca="1">IFERROR(MATCH($O$2,OFFSET(NX!$M$8,P277,0):'NX'!$M$2000,0)+P277,"")</f>
        <v/>
      </c>
      <c r="Q278" s="1242" t="str">
        <f t="shared" ca="1" si="53"/>
        <v/>
      </c>
    </row>
    <row r="279" spans="2:17" ht="31.5" customHeight="1" x14ac:dyDescent="0.25">
      <c r="B279" s="1227"/>
      <c r="C279" s="1228"/>
      <c r="D279" s="1237" t="str">
        <f t="shared" ca="1" si="44"/>
        <v/>
      </c>
      <c r="E279" s="1237" t="str">
        <f t="shared" ca="1" si="45"/>
        <v/>
      </c>
      <c r="F279" s="1238" t="str">
        <f t="shared" ca="1" si="46"/>
        <v/>
      </c>
      <c r="G279" s="1239" t="str">
        <f t="shared" ca="1" si="47"/>
        <v/>
      </c>
      <c r="H279" s="1239" t="str">
        <f t="shared" ca="1" si="48"/>
        <v/>
      </c>
      <c r="I279" s="1240">
        <f t="shared" ca="1" si="54"/>
        <v>0</v>
      </c>
      <c r="J279" s="1240" t="str">
        <f t="shared" ca="1" si="49"/>
        <v/>
      </c>
      <c r="K279" s="1240" t="str">
        <f t="shared" ca="1" si="50"/>
        <v/>
      </c>
      <c r="L279" s="1240" t="str">
        <f t="shared" ca="1" si="51"/>
        <v/>
      </c>
      <c r="M279" s="1240" t="str">
        <f t="shared" ca="1" si="52"/>
        <v/>
      </c>
      <c r="N279" s="1240">
        <f ca="1">MAX(0,$J$12+SUM($J$13:J279)-SUM($L$13:L279))</f>
        <v>0</v>
      </c>
      <c r="O279" s="1240">
        <f ca="1">MAX(0,$K$12+SUM($K$13:K279)-SUM($M$13:M279))</f>
        <v>0</v>
      </c>
      <c r="P279" s="1241" t="str">
        <f ca="1">IFERROR(MATCH($O$2,OFFSET(NX!$M$8,P278,0):'NX'!$M$2000,0)+P278,"")</f>
        <v/>
      </c>
      <c r="Q279" s="1242" t="str">
        <f t="shared" ca="1" si="53"/>
        <v/>
      </c>
    </row>
    <row r="280" spans="2:17" ht="31.5" customHeight="1" x14ac:dyDescent="0.25">
      <c r="B280" s="1227"/>
      <c r="C280" s="1228"/>
      <c r="D280" s="1237" t="str">
        <f t="shared" ca="1" si="44"/>
        <v/>
      </c>
      <c r="E280" s="1237" t="str">
        <f t="shared" ca="1" si="45"/>
        <v/>
      </c>
      <c r="F280" s="1238" t="str">
        <f t="shared" ca="1" si="46"/>
        <v/>
      </c>
      <c r="G280" s="1239" t="str">
        <f t="shared" ca="1" si="47"/>
        <v/>
      </c>
      <c r="H280" s="1239" t="str">
        <f t="shared" ca="1" si="48"/>
        <v/>
      </c>
      <c r="I280" s="1240">
        <f t="shared" ca="1" si="54"/>
        <v>0</v>
      </c>
      <c r="J280" s="1240" t="str">
        <f t="shared" ca="1" si="49"/>
        <v/>
      </c>
      <c r="K280" s="1240" t="str">
        <f t="shared" ca="1" si="50"/>
        <v/>
      </c>
      <c r="L280" s="1240" t="str">
        <f t="shared" ca="1" si="51"/>
        <v/>
      </c>
      <c r="M280" s="1240" t="str">
        <f t="shared" ca="1" si="52"/>
        <v/>
      </c>
      <c r="N280" s="1240">
        <f ca="1">MAX(0,$J$12+SUM($J$13:J280)-SUM($L$13:L280))</f>
        <v>0</v>
      </c>
      <c r="O280" s="1240">
        <f ca="1">MAX(0,$K$12+SUM($K$13:K280)-SUM($M$13:M280))</f>
        <v>0</v>
      </c>
      <c r="P280" s="1241" t="str">
        <f ca="1">IFERROR(MATCH($O$2,OFFSET(NX!$M$8,P279,0):'NX'!$M$2000,0)+P279,"")</f>
        <v/>
      </c>
      <c r="Q280" s="1242" t="str">
        <f t="shared" ca="1" si="53"/>
        <v/>
      </c>
    </row>
    <row r="281" spans="2:17" ht="31.5" customHeight="1" x14ac:dyDescent="0.25">
      <c r="B281" s="1227"/>
      <c r="C281" s="1228"/>
      <c r="D281" s="1237" t="str">
        <f t="shared" ca="1" si="44"/>
        <v/>
      </c>
      <c r="E281" s="1237" t="str">
        <f t="shared" ca="1" si="45"/>
        <v/>
      </c>
      <c r="F281" s="1238" t="str">
        <f t="shared" ca="1" si="46"/>
        <v/>
      </c>
      <c r="G281" s="1239" t="str">
        <f t="shared" ca="1" si="47"/>
        <v/>
      </c>
      <c r="H281" s="1239" t="str">
        <f t="shared" ca="1" si="48"/>
        <v/>
      </c>
      <c r="I281" s="1240">
        <f t="shared" ca="1" si="54"/>
        <v>0</v>
      </c>
      <c r="J281" s="1240" t="str">
        <f t="shared" ca="1" si="49"/>
        <v/>
      </c>
      <c r="K281" s="1240" t="str">
        <f t="shared" ca="1" si="50"/>
        <v/>
      </c>
      <c r="L281" s="1240" t="str">
        <f t="shared" ca="1" si="51"/>
        <v/>
      </c>
      <c r="M281" s="1240" t="str">
        <f t="shared" ca="1" si="52"/>
        <v/>
      </c>
      <c r="N281" s="1240">
        <f ca="1">MAX(0,$J$12+SUM($J$13:J281)-SUM($L$13:L281))</f>
        <v>0</v>
      </c>
      <c r="O281" s="1240">
        <f ca="1">MAX(0,$K$12+SUM($K$13:K281)-SUM($M$13:M281))</f>
        <v>0</v>
      </c>
      <c r="P281" s="1241" t="str">
        <f ca="1">IFERROR(MATCH($O$2,OFFSET(NX!$M$8,P280,0):'NX'!$M$2000,0)+P280,"")</f>
        <v/>
      </c>
      <c r="Q281" s="1242" t="str">
        <f t="shared" ca="1" si="53"/>
        <v/>
      </c>
    </row>
    <row r="282" spans="2:17" ht="31.5" customHeight="1" x14ac:dyDescent="0.25">
      <c r="B282" s="1227"/>
      <c r="C282" s="1228"/>
      <c r="D282" s="1237" t="str">
        <f t="shared" ca="1" si="44"/>
        <v/>
      </c>
      <c r="E282" s="1237" t="str">
        <f t="shared" ca="1" si="45"/>
        <v/>
      </c>
      <c r="F282" s="1238" t="str">
        <f t="shared" ca="1" si="46"/>
        <v/>
      </c>
      <c r="G282" s="1239" t="str">
        <f t="shared" ca="1" si="47"/>
        <v/>
      </c>
      <c r="H282" s="1239" t="str">
        <f t="shared" ca="1" si="48"/>
        <v/>
      </c>
      <c r="I282" s="1240">
        <f t="shared" ca="1" si="54"/>
        <v>0</v>
      </c>
      <c r="J282" s="1240" t="str">
        <f t="shared" ca="1" si="49"/>
        <v/>
      </c>
      <c r="K282" s="1240" t="str">
        <f t="shared" ca="1" si="50"/>
        <v/>
      </c>
      <c r="L282" s="1240" t="str">
        <f t="shared" ca="1" si="51"/>
        <v/>
      </c>
      <c r="M282" s="1240" t="str">
        <f t="shared" ca="1" si="52"/>
        <v/>
      </c>
      <c r="N282" s="1240">
        <f ca="1">MAX(0,$J$12+SUM($J$13:J282)-SUM($L$13:L282))</f>
        <v>0</v>
      </c>
      <c r="O282" s="1240">
        <f ca="1">MAX(0,$K$12+SUM($K$13:K282)-SUM($M$13:M282))</f>
        <v>0</v>
      </c>
      <c r="P282" s="1241" t="str">
        <f ca="1">IFERROR(MATCH($O$2,OFFSET(NX!$M$8,P281,0):'NX'!$M$2000,0)+P281,"")</f>
        <v/>
      </c>
      <c r="Q282" s="1242" t="str">
        <f t="shared" ca="1" si="53"/>
        <v/>
      </c>
    </row>
    <row r="283" spans="2:17" ht="31.5" customHeight="1" x14ac:dyDescent="0.25">
      <c r="B283" s="1227"/>
      <c r="C283" s="1228"/>
      <c r="D283" s="1237" t="str">
        <f t="shared" ca="1" si="44"/>
        <v/>
      </c>
      <c r="E283" s="1237" t="str">
        <f t="shared" ca="1" si="45"/>
        <v/>
      </c>
      <c r="F283" s="1238" t="str">
        <f t="shared" ca="1" si="46"/>
        <v/>
      </c>
      <c r="G283" s="1239" t="str">
        <f t="shared" ca="1" si="47"/>
        <v/>
      </c>
      <c r="H283" s="1239" t="str">
        <f t="shared" ca="1" si="48"/>
        <v/>
      </c>
      <c r="I283" s="1240">
        <f t="shared" ca="1" si="54"/>
        <v>0</v>
      </c>
      <c r="J283" s="1240" t="str">
        <f t="shared" ca="1" si="49"/>
        <v/>
      </c>
      <c r="K283" s="1240" t="str">
        <f t="shared" ca="1" si="50"/>
        <v/>
      </c>
      <c r="L283" s="1240" t="str">
        <f t="shared" ca="1" si="51"/>
        <v/>
      </c>
      <c r="M283" s="1240" t="str">
        <f t="shared" ca="1" si="52"/>
        <v/>
      </c>
      <c r="N283" s="1240">
        <f ca="1">MAX(0,$J$12+SUM($J$13:J283)-SUM($L$13:L283))</f>
        <v>0</v>
      </c>
      <c r="O283" s="1240">
        <f ca="1">MAX(0,$K$12+SUM($K$13:K283)-SUM($M$13:M283))</f>
        <v>0</v>
      </c>
      <c r="P283" s="1241" t="str">
        <f ca="1">IFERROR(MATCH($O$2,OFFSET(NX!$M$8,P282,0):'NX'!$M$2000,0)+P282,"")</f>
        <v/>
      </c>
      <c r="Q283" s="1242" t="str">
        <f t="shared" ca="1" si="53"/>
        <v/>
      </c>
    </row>
    <row r="284" spans="2:17" ht="31.5" customHeight="1" x14ac:dyDescent="0.25">
      <c r="B284" s="1227"/>
      <c r="C284" s="1228"/>
      <c r="D284" s="1237" t="str">
        <f t="shared" ca="1" si="44"/>
        <v/>
      </c>
      <c r="E284" s="1237" t="str">
        <f t="shared" ca="1" si="45"/>
        <v/>
      </c>
      <c r="F284" s="1238" t="str">
        <f t="shared" ca="1" si="46"/>
        <v/>
      </c>
      <c r="G284" s="1239" t="str">
        <f t="shared" ca="1" si="47"/>
        <v/>
      </c>
      <c r="H284" s="1239" t="str">
        <f t="shared" ca="1" si="48"/>
        <v/>
      </c>
      <c r="I284" s="1240">
        <f t="shared" ca="1" si="54"/>
        <v>0</v>
      </c>
      <c r="J284" s="1240" t="str">
        <f t="shared" ca="1" si="49"/>
        <v/>
      </c>
      <c r="K284" s="1240" t="str">
        <f t="shared" ca="1" si="50"/>
        <v/>
      </c>
      <c r="L284" s="1240" t="str">
        <f t="shared" ca="1" si="51"/>
        <v/>
      </c>
      <c r="M284" s="1240" t="str">
        <f t="shared" ca="1" si="52"/>
        <v/>
      </c>
      <c r="N284" s="1240">
        <f ca="1">MAX(0,$J$12+SUM($J$13:J284)-SUM($L$13:L284))</f>
        <v>0</v>
      </c>
      <c r="O284" s="1240">
        <f ca="1">MAX(0,$K$12+SUM($K$13:K284)-SUM($M$13:M284))</f>
        <v>0</v>
      </c>
      <c r="P284" s="1241" t="str">
        <f ca="1">IFERROR(MATCH($O$2,OFFSET(NX!$M$8,P283,0):'NX'!$M$2000,0)+P283,"")</f>
        <v/>
      </c>
      <c r="Q284" s="1242" t="str">
        <f t="shared" ca="1" si="53"/>
        <v/>
      </c>
    </row>
    <row r="285" spans="2:17" ht="31.5" customHeight="1" x14ac:dyDescent="0.25">
      <c r="B285" s="1227"/>
      <c r="C285" s="1228"/>
      <c r="D285" s="1237" t="str">
        <f t="shared" ca="1" si="44"/>
        <v/>
      </c>
      <c r="E285" s="1237" t="str">
        <f t="shared" ca="1" si="45"/>
        <v/>
      </c>
      <c r="F285" s="1238" t="str">
        <f t="shared" ca="1" si="46"/>
        <v/>
      </c>
      <c r="G285" s="1239" t="str">
        <f t="shared" ca="1" si="47"/>
        <v/>
      </c>
      <c r="H285" s="1239" t="str">
        <f t="shared" ca="1" si="48"/>
        <v/>
      </c>
      <c r="I285" s="1240">
        <f t="shared" ca="1" si="54"/>
        <v>0</v>
      </c>
      <c r="J285" s="1240" t="str">
        <f t="shared" ca="1" si="49"/>
        <v/>
      </c>
      <c r="K285" s="1240" t="str">
        <f t="shared" ca="1" si="50"/>
        <v/>
      </c>
      <c r="L285" s="1240" t="str">
        <f t="shared" ca="1" si="51"/>
        <v/>
      </c>
      <c r="M285" s="1240" t="str">
        <f t="shared" ca="1" si="52"/>
        <v/>
      </c>
      <c r="N285" s="1240">
        <f ca="1">MAX(0,$J$12+SUM($J$13:J285)-SUM($L$13:L285))</f>
        <v>0</v>
      </c>
      <c r="O285" s="1240">
        <f ca="1">MAX(0,$K$12+SUM($K$13:K285)-SUM($M$13:M285))</f>
        <v>0</v>
      </c>
      <c r="P285" s="1241" t="str">
        <f ca="1">IFERROR(MATCH($O$2,OFFSET(NX!$M$8,P284,0):'NX'!$M$2000,0)+P284,"")</f>
        <v/>
      </c>
      <c r="Q285" s="1242" t="str">
        <f t="shared" ca="1" si="53"/>
        <v/>
      </c>
    </row>
    <row r="286" spans="2:17" ht="31.5" customHeight="1" x14ac:dyDescent="0.25">
      <c r="B286" s="1227"/>
      <c r="C286" s="1228"/>
      <c r="D286" s="1237" t="str">
        <f t="shared" ca="1" si="44"/>
        <v/>
      </c>
      <c r="E286" s="1237" t="str">
        <f t="shared" ca="1" si="45"/>
        <v/>
      </c>
      <c r="F286" s="1238" t="str">
        <f t="shared" ca="1" si="46"/>
        <v/>
      </c>
      <c r="G286" s="1239" t="str">
        <f t="shared" ca="1" si="47"/>
        <v/>
      </c>
      <c r="H286" s="1239" t="str">
        <f t="shared" ca="1" si="48"/>
        <v/>
      </c>
      <c r="I286" s="1240">
        <f t="shared" ca="1" si="54"/>
        <v>0</v>
      </c>
      <c r="J286" s="1240" t="str">
        <f t="shared" ca="1" si="49"/>
        <v/>
      </c>
      <c r="K286" s="1240" t="str">
        <f t="shared" ca="1" si="50"/>
        <v/>
      </c>
      <c r="L286" s="1240" t="str">
        <f t="shared" ca="1" si="51"/>
        <v/>
      </c>
      <c r="M286" s="1240" t="str">
        <f t="shared" ca="1" si="52"/>
        <v/>
      </c>
      <c r="N286" s="1240">
        <f ca="1">MAX(0,$J$12+SUM($J$13:J286)-SUM($L$13:L286))</f>
        <v>0</v>
      </c>
      <c r="O286" s="1240">
        <f ca="1">MAX(0,$K$12+SUM($K$13:K286)-SUM($M$13:M286))</f>
        <v>0</v>
      </c>
      <c r="P286" s="1241" t="str">
        <f ca="1">IFERROR(MATCH($O$2,OFFSET(NX!$M$8,P285,0):'NX'!$M$2000,0)+P285,"")</f>
        <v/>
      </c>
      <c r="Q286" s="1242" t="str">
        <f t="shared" ca="1" si="53"/>
        <v/>
      </c>
    </row>
    <row r="287" spans="2:17" ht="31.5" customHeight="1" x14ac:dyDescent="0.25">
      <c r="B287" s="1227"/>
      <c r="C287" s="1228"/>
      <c r="D287" s="1237" t="str">
        <f t="shared" ca="1" si="44"/>
        <v/>
      </c>
      <c r="E287" s="1237" t="str">
        <f t="shared" ca="1" si="45"/>
        <v/>
      </c>
      <c r="F287" s="1238" t="str">
        <f t="shared" ca="1" si="46"/>
        <v/>
      </c>
      <c r="G287" s="1239" t="str">
        <f t="shared" ca="1" si="47"/>
        <v/>
      </c>
      <c r="H287" s="1239" t="str">
        <f t="shared" ca="1" si="48"/>
        <v/>
      </c>
      <c r="I287" s="1240">
        <f t="shared" ca="1" si="54"/>
        <v>0</v>
      </c>
      <c r="J287" s="1240" t="str">
        <f t="shared" ca="1" si="49"/>
        <v/>
      </c>
      <c r="K287" s="1240" t="str">
        <f t="shared" ca="1" si="50"/>
        <v/>
      </c>
      <c r="L287" s="1240" t="str">
        <f t="shared" ca="1" si="51"/>
        <v/>
      </c>
      <c r="M287" s="1240" t="str">
        <f t="shared" ca="1" si="52"/>
        <v/>
      </c>
      <c r="N287" s="1240">
        <f ca="1">MAX(0,$J$12+SUM($J$13:J287)-SUM($L$13:L287))</f>
        <v>0</v>
      </c>
      <c r="O287" s="1240">
        <f ca="1">MAX(0,$K$12+SUM($K$13:K287)-SUM($M$13:M287))</f>
        <v>0</v>
      </c>
      <c r="P287" s="1241" t="str">
        <f ca="1">IFERROR(MATCH($O$2,OFFSET(NX!$M$8,P286,0):'NX'!$M$2000,0)+P286,"")</f>
        <v/>
      </c>
      <c r="Q287" s="1242" t="str">
        <f t="shared" ca="1" si="53"/>
        <v/>
      </c>
    </row>
    <row r="288" spans="2:17" ht="31.5" customHeight="1" x14ac:dyDescent="0.25">
      <c r="B288" s="1227"/>
      <c r="C288" s="1228"/>
      <c r="D288" s="1237" t="str">
        <f t="shared" ca="1" si="44"/>
        <v/>
      </c>
      <c r="E288" s="1237" t="str">
        <f t="shared" ca="1" si="45"/>
        <v/>
      </c>
      <c r="F288" s="1238" t="str">
        <f t="shared" ca="1" si="46"/>
        <v/>
      </c>
      <c r="G288" s="1239" t="str">
        <f t="shared" ca="1" si="47"/>
        <v/>
      </c>
      <c r="H288" s="1239" t="str">
        <f t="shared" ca="1" si="48"/>
        <v/>
      </c>
      <c r="I288" s="1240">
        <f t="shared" ca="1" si="54"/>
        <v>0</v>
      </c>
      <c r="J288" s="1240" t="str">
        <f t="shared" ca="1" si="49"/>
        <v/>
      </c>
      <c r="K288" s="1240" t="str">
        <f t="shared" ca="1" si="50"/>
        <v/>
      </c>
      <c r="L288" s="1240" t="str">
        <f t="shared" ca="1" si="51"/>
        <v/>
      </c>
      <c r="M288" s="1240" t="str">
        <f t="shared" ca="1" si="52"/>
        <v/>
      </c>
      <c r="N288" s="1240">
        <f ca="1">MAX(0,$J$12+SUM($J$13:J288)-SUM($L$13:L288))</f>
        <v>0</v>
      </c>
      <c r="O288" s="1240">
        <f ca="1">MAX(0,$K$12+SUM($K$13:K288)-SUM($M$13:M288))</f>
        <v>0</v>
      </c>
      <c r="P288" s="1241" t="str">
        <f ca="1">IFERROR(MATCH($O$2,OFFSET(NX!$M$8,P287,0):'NX'!$M$2000,0)+P287,"")</f>
        <v/>
      </c>
      <c r="Q288" s="1242" t="str">
        <f t="shared" ca="1" si="53"/>
        <v/>
      </c>
    </row>
    <row r="289" spans="2:17" ht="31.5" customHeight="1" x14ac:dyDescent="0.25">
      <c r="B289" s="1227"/>
      <c r="C289" s="1228"/>
      <c r="D289" s="1237" t="str">
        <f t="shared" ca="1" si="44"/>
        <v/>
      </c>
      <c r="E289" s="1237" t="str">
        <f t="shared" ca="1" si="45"/>
        <v/>
      </c>
      <c r="F289" s="1238" t="str">
        <f t="shared" ca="1" si="46"/>
        <v/>
      </c>
      <c r="G289" s="1239" t="str">
        <f t="shared" ca="1" si="47"/>
        <v/>
      </c>
      <c r="H289" s="1239" t="str">
        <f t="shared" ca="1" si="48"/>
        <v/>
      </c>
      <c r="I289" s="1240">
        <f t="shared" ca="1" si="54"/>
        <v>0</v>
      </c>
      <c r="J289" s="1240" t="str">
        <f t="shared" ca="1" si="49"/>
        <v/>
      </c>
      <c r="K289" s="1240" t="str">
        <f t="shared" ca="1" si="50"/>
        <v/>
      </c>
      <c r="L289" s="1240" t="str">
        <f t="shared" ca="1" si="51"/>
        <v/>
      </c>
      <c r="M289" s="1240" t="str">
        <f t="shared" ca="1" si="52"/>
        <v/>
      </c>
      <c r="N289" s="1240">
        <f ca="1">MAX(0,$J$12+SUM($J$13:J289)-SUM($L$13:L289))</f>
        <v>0</v>
      </c>
      <c r="O289" s="1240">
        <f ca="1">MAX(0,$K$12+SUM($K$13:K289)-SUM($M$13:M289))</f>
        <v>0</v>
      </c>
      <c r="P289" s="1241" t="str">
        <f ca="1">IFERROR(MATCH($O$2,OFFSET(NX!$M$8,P288,0):'NX'!$M$2000,0)+P288,"")</f>
        <v/>
      </c>
      <c r="Q289" s="1242" t="str">
        <f t="shared" ca="1" si="53"/>
        <v/>
      </c>
    </row>
    <row r="290" spans="2:17" ht="31.5" customHeight="1" x14ac:dyDescent="0.25">
      <c r="B290" s="1227"/>
      <c r="C290" s="1228"/>
      <c r="D290" s="1237" t="str">
        <f t="shared" ca="1" si="44"/>
        <v/>
      </c>
      <c r="E290" s="1237" t="str">
        <f t="shared" ca="1" si="45"/>
        <v/>
      </c>
      <c r="F290" s="1238" t="str">
        <f t="shared" ca="1" si="46"/>
        <v/>
      </c>
      <c r="G290" s="1239" t="str">
        <f t="shared" ca="1" si="47"/>
        <v/>
      </c>
      <c r="H290" s="1239" t="str">
        <f t="shared" ca="1" si="48"/>
        <v/>
      </c>
      <c r="I290" s="1240">
        <f t="shared" ca="1" si="54"/>
        <v>0</v>
      </c>
      <c r="J290" s="1240" t="str">
        <f t="shared" ca="1" si="49"/>
        <v/>
      </c>
      <c r="K290" s="1240" t="str">
        <f t="shared" ca="1" si="50"/>
        <v/>
      </c>
      <c r="L290" s="1240" t="str">
        <f t="shared" ca="1" si="51"/>
        <v/>
      </c>
      <c r="M290" s="1240" t="str">
        <f t="shared" ca="1" si="52"/>
        <v/>
      </c>
      <c r="N290" s="1240">
        <f ca="1">MAX(0,$J$12+SUM($J$13:J290)-SUM($L$13:L290))</f>
        <v>0</v>
      </c>
      <c r="O290" s="1240">
        <f ca="1">MAX(0,$K$12+SUM($K$13:K290)-SUM($M$13:M290))</f>
        <v>0</v>
      </c>
      <c r="P290" s="1241" t="str">
        <f ca="1">IFERROR(MATCH($O$2,OFFSET(NX!$M$8,P289,0):'NX'!$M$2000,0)+P289,"")</f>
        <v/>
      </c>
      <c r="Q290" s="1242" t="str">
        <f t="shared" ca="1" si="53"/>
        <v/>
      </c>
    </row>
    <row r="291" spans="2:17" ht="31.5" customHeight="1" x14ac:dyDescent="0.25">
      <c r="B291" s="1227"/>
      <c r="C291" s="1228"/>
      <c r="D291" s="1237" t="str">
        <f t="shared" ca="1" si="44"/>
        <v/>
      </c>
      <c r="E291" s="1237" t="str">
        <f t="shared" ca="1" si="45"/>
        <v/>
      </c>
      <c r="F291" s="1238" t="str">
        <f t="shared" ca="1" si="46"/>
        <v/>
      </c>
      <c r="G291" s="1239" t="str">
        <f t="shared" ca="1" si="47"/>
        <v/>
      </c>
      <c r="H291" s="1239" t="str">
        <f t="shared" ca="1" si="48"/>
        <v/>
      </c>
      <c r="I291" s="1240">
        <f t="shared" ca="1" si="54"/>
        <v>0</v>
      </c>
      <c r="J291" s="1240" t="str">
        <f t="shared" ca="1" si="49"/>
        <v/>
      </c>
      <c r="K291" s="1240" t="str">
        <f t="shared" ca="1" si="50"/>
        <v/>
      </c>
      <c r="L291" s="1240" t="str">
        <f t="shared" ca="1" si="51"/>
        <v/>
      </c>
      <c r="M291" s="1240" t="str">
        <f t="shared" ca="1" si="52"/>
        <v/>
      </c>
      <c r="N291" s="1240">
        <f ca="1">MAX(0,$J$12+SUM($J$13:J291)-SUM($L$13:L291))</f>
        <v>0</v>
      </c>
      <c r="O291" s="1240">
        <f ca="1">MAX(0,$K$12+SUM($K$13:K291)-SUM($M$13:M291))</f>
        <v>0</v>
      </c>
      <c r="P291" s="1241" t="str">
        <f ca="1">IFERROR(MATCH($O$2,OFFSET(NX!$M$8,P290,0):'NX'!$M$2000,0)+P290,"")</f>
        <v/>
      </c>
      <c r="Q291" s="1242" t="str">
        <f t="shared" ca="1" si="53"/>
        <v/>
      </c>
    </row>
    <row r="292" spans="2:17" ht="31.5" customHeight="1" x14ac:dyDescent="0.25">
      <c r="B292" s="1227"/>
      <c r="C292" s="1228"/>
      <c r="D292" s="1237" t="str">
        <f t="shared" ca="1" si="44"/>
        <v/>
      </c>
      <c r="E292" s="1237" t="str">
        <f t="shared" ca="1" si="45"/>
        <v/>
      </c>
      <c r="F292" s="1238" t="str">
        <f t="shared" ca="1" si="46"/>
        <v/>
      </c>
      <c r="G292" s="1239" t="str">
        <f t="shared" ca="1" si="47"/>
        <v/>
      </c>
      <c r="H292" s="1239" t="str">
        <f t="shared" ca="1" si="48"/>
        <v/>
      </c>
      <c r="I292" s="1240">
        <f t="shared" ca="1" si="54"/>
        <v>0</v>
      </c>
      <c r="J292" s="1240" t="str">
        <f t="shared" ca="1" si="49"/>
        <v/>
      </c>
      <c r="K292" s="1240" t="str">
        <f t="shared" ca="1" si="50"/>
        <v/>
      </c>
      <c r="L292" s="1240" t="str">
        <f t="shared" ca="1" si="51"/>
        <v/>
      </c>
      <c r="M292" s="1240" t="str">
        <f t="shared" ca="1" si="52"/>
        <v/>
      </c>
      <c r="N292" s="1240">
        <f ca="1">MAX(0,$J$12+SUM($J$13:J292)-SUM($L$13:L292))</f>
        <v>0</v>
      </c>
      <c r="O292" s="1240">
        <f ca="1">MAX(0,$K$12+SUM($K$13:K292)-SUM($M$13:M292))</f>
        <v>0</v>
      </c>
      <c r="P292" s="1241" t="str">
        <f ca="1">IFERROR(MATCH($O$2,OFFSET(NX!$M$8,P291,0):'NX'!$M$2000,0)+P291,"")</f>
        <v/>
      </c>
      <c r="Q292" s="1242" t="str">
        <f t="shared" ca="1" si="53"/>
        <v/>
      </c>
    </row>
    <row r="293" spans="2:17" ht="31.5" customHeight="1" x14ac:dyDescent="0.25">
      <c r="B293" s="1227"/>
      <c r="C293" s="1228"/>
      <c r="D293" s="1237" t="str">
        <f t="shared" ca="1" si="44"/>
        <v/>
      </c>
      <c r="E293" s="1237" t="str">
        <f t="shared" ca="1" si="45"/>
        <v/>
      </c>
      <c r="F293" s="1238" t="str">
        <f t="shared" ca="1" si="46"/>
        <v/>
      </c>
      <c r="G293" s="1239" t="str">
        <f t="shared" ca="1" si="47"/>
        <v/>
      </c>
      <c r="H293" s="1239" t="str">
        <f t="shared" ca="1" si="48"/>
        <v/>
      </c>
      <c r="I293" s="1240">
        <f t="shared" ca="1" si="54"/>
        <v>0</v>
      </c>
      <c r="J293" s="1240" t="str">
        <f t="shared" ca="1" si="49"/>
        <v/>
      </c>
      <c r="K293" s="1240" t="str">
        <f t="shared" ca="1" si="50"/>
        <v/>
      </c>
      <c r="L293" s="1240" t="str">
        <f t="shared" ca="1" si="51"/>
        <v/>
      </c>
      <c r="M293" s="1240" t="str">
        <f t="shared" ca="1" si="52"/>
        <v/>
      </c>
      <c r="N293" s="1240">
        <f ca="1">MAX(0,$J$12+SUM($J$13:J293)-SUM($L$13:L293))</f>
        <v>0</v>
      </c>
      <c r="O293" s="1240">
        <f ca="1">MAX(0,$K$12+SUM($K$13:K293)-SUM($M$13:M293))</f>
        <v>0</v>
      </c>
      <c r="P293" s="1241" t="str">
        <f ca="1">IFERROR(MATCH($O$2,OFFSET(NX!$M$8,P292,0):'NX'!$M$2000,0)+P292,"")</f>
        <v/>
      </c>
      <c r="Q293" s="1242" t="str">
        <f t="shared" ca="1" si="53"/>
        <v/>
      </c>
    </row>
    <row r="294" spans="2:17" ht="31.5" customHeight="1" x14ac:dyDescent="0.25">
      <c r="B294" s="1227"/>
      <c r="C294" s="1228"/>
      <c r="D294" s="1237" t="str">
        <f t="shared" ca="1" si="44"/>
        <v/>
      </c>
      <c r="E294" s="1237" t="str">
        <f t="shared" ca="1" si="45"/>
        <v/>
      </c>
      <c r="F294" s="1238" t="str">
        <f t="shared" ca="1" si="46"/>
        <v/>
      </c>
      <c r="G294" s="1239" t="str">
        <f t="shared" ca="1" si="47"/>
        <v/>
      </c>
      <c r="H294" s="1239" t="str">
        <f t="shared" ca="1" si="48"/>
        <v/>
      </c>
      <c r="I294" s="1240">
        <f t="shared" ca="1" si="54"/>
        <v>0</v>
      </c>
      <c r="J294" s="1240" t="str">
        <f t="shared" ca="1" si="49"/>
        <v/>
      </c>
      <c r="K294" s="1240" t="str">
        <f t="shared" ca="1" si="50"/>
        <v/>
      </c>
      <c r="L294" s="1240" t="str">
        <f t="shared" ca="1" si="51"/>
        <v/>
      </c>
      <c r="M294" s="1240" t="str">
        <f t="shared" ca="1" si="52"/>
        <v/>
      </c>
      <c r="N294" s="1240">
        <f ca="1">MAX(0,$J$12+SUM($J$13:J294)-SUM($L$13:L294))</f>
        <v>0</v>
      </c>
      <c r="O294" s="1240">
        <f ca="1">MAX(0,$K$12+SUM($K$13:K294)-SUM($M$13:M294))</f>
        <v>0</v>
      </c>
      <c r="P294" s="1241" t="str">
        <f ca="1">IFERROR(MATCH($O$2,OFFSET(NX!$M$8,P293,0):'NX'!$M$2000,0)+P293,"")</f>
        <v/>
      </c>
      <c r="Q294" s="1242" t="str">
        <f t="shared" ca="1" si="53"/>
        <v/>
      </c>
    </row>
    <row r="295" spans="2:17" ht="31.5" customHeight="1" x14ac:dyDescent="0.25">
      <c r="B295" s="1227"/>
      <c r="C295" s="1228"/>
      <c r="D295" s="1237" t="str">
        <f t="shared" ca="1" si="44"/>
        <v/>
      </c>
      <c r="E295" s="1237" t="str">
        <f t="shared" ca="1" si="45"/>
        <v/>
      </c>
      <c r="F295" s="1238" t="str">
        <f t="shared" ca="1" si="46"/>
        <v/>
      </c>
      <c r="G295" s="1239" t="str">
        <f t="shared" ca="1" si="47"/>
        <v/>
      </c>
      <c r="H295" s="1239" t="str">
        <f t="shared" ca="1" si="48"/>
        <v/>
      </c>
      <c r="I295" s="1240">
        <f t="shared" ca="1" si="54"/>
        <v>0</v>
      </c>
      <c r="J295" s="1240" t="str">
        <f t="shared" ca="1" si="49"/>
        <v/>
      </c>
      <c r="K295" s="1240" t="str">
        <f t="shared" ca="1" si="50"/>
        <v/>
      </c>
      <c r="L295" s="1240" t="str">
        <f t="shared" ca="1" si="51"/>
        <v/>
      </c>
      <c r="M295" s="1240" t="str">
        <f t="shared" ca="1" si="52"/>
        <v/>
      </c>
      <c r="N295" s="1240">
        <f ca="1">MAX(0,$J$12+SUM($J$13:J295)-SUM($L$13:L295))</f>
        <v>0</v>
      </c>
      <c r="O295" s="1240">
        <f ca="1">MAX(0,$K$12+SUM($K$13:K295)-SUM($M$13:M295))</f>
        <v>0</v>
      </c>
      <c r="P295" s="1241" t="str">
        <f ca="1">IFERROR(MATCH($O$2,OFFSET(NX!$M$8,P294,0):'NX'!$M$2000,0)+P294,"")</f>
        <v/>
      </c>
      <c r="Q295" s="1242" t="str">
        <f t="shared" ca="1" si="53"/>
        <v/>
      </c>
    </row>
    <row r="296" spans="2:17" ht="31.5" customHeight="1" x14ac:dyDescent="0.25">
      <c r="B296" s="1227"/>
      <c r="C296" s="1228"/>
      <c r="D296" s="1237" t="str">
        <f t="shared" ca="1" si="44"/>
        <v/>
      </c>
      <c r="E296" s="1237" t="str">
        <f t="shared" ca="1" si="45"/>
        <v/>
      </c>
      <c r="F296" s="1238" t="str">
        <f t="shared" ca="1" si="46"/>
        <v/>
      </c>
      <c r="G296" s="1239" t="str">
        <f t="shared" ca="1" si="47"/>
        <v/>
      </c>
      <c r="H296" s="1239" t="str">
        <f t="shared" ca="1" si="48"/>
        <v/>
      </c>
      <c r="I296" s="1240">
        <f t="shared" ca="1" si="54"/>
        <v>0</v>
      </c>
      <c r="J296" s="1240" t="str">
        <f t="shared" ca="1" si="49"/>
        <v/>
      </c>
      <c r="K296" s="1240" t="str">
        <f t="shared" ca="1" si="50"/>
        <v/>
      </c>
      <c r="L296" s="1240" t="str">
        <f t="shared" ca="1" si="51"/>
        <v/>
      </c>
      <c r="M296" s="1240" t="str">
        <f t="shared" ca="1" si="52"/>
        <v/>
      </c>
      <c r="N296" s="1240">
        <f ca="1">MAX(0,$J$12+SUM($J$13:J296)-SUM($L$13:L296))</f>
        <v>0</v>
      </c>
      <c r="O296" s="1240">
        <f ca="1">MAX(0,$K$12+SUM($K$13:K296)-SUM($M$13:M296))</f>
        <v>0</v>
      </c>
      <c r="P296" s="1241" t="str">
        <f ca="1">IFERROR(MATCH($O$2,OFFSET(NX!$M$8,P295,0):'NX'!$M$2000,0)+P295,"")</f>
        <v/>
      </c>
      <c r="Q296" s="1242" t="str">
        <f t="shared" ca="1" si="53"/>
        <v/>
      </c>
    </row>
    <row r="297" spans="2:17" ht="31.5" customHeight="1" x14ac:dyDescent="0.25">
      <c r="B297" s="1227"/>
      <c r="C297" s="1228"/>
      <c r="D297" s="1237" t="str">
        <f t="shared" ca="1" si="44"/>
        <v/>
      </c>
      <c r="E297" s="1237" t="str">
        <f t="shared" ca="1" si="45"/>
        <v/>
      </c>
      <c r="F297" s="1238" t="str">
        <f t="shared" ca="1" si="46"/>
        <v/>
      </c>
      <c r="G297" s="1239" t="str">
        <f t="shared" ca="1" si="47"/>
        <v/>
      </c>
      <c r="H297" s="1239" t="str">
        <f t="shared" ca="1" si="48"/>
        <v/>
      </c>
      <c r="I297" s="1240">
        <f t="shared" ca="1" si="54"/>
        <v>0</v>
      </c>
      <c r="J297" s="1240" t="str">
        <f t="shared" ca="1" si="49"/>
        <v/>
      </c>
      <c r="K297" s="1240" t="str">
        <f t="shared" ca="1" si="50"/>
        <v/>
      </c>
      <c r="L297" s="1240" t="str">
        <f t="shared" ca="1" si="51"/>
        <v/>
      </c>
      <c r="M297" s="1240" t="str">
        <f t="shared" ca="1" si="52"/>
        <v/>
      </c>
      <c r="N297" s="1240">
        <f ca="1">MAX(0,$J$12+SUM($J$13:J297)-SUM($L$13:L297))</f>
        <v>0</v>
      </c>
      <c r="O297" s="1240">
        <f ca="1">MAX(0,$K$12+SUM($K$13:K297)-SUM($M$13:M297))</f>
        <v>0</v>
      </c>
      <c r="P297" s="1241" t="str">
        <f ca="1">IFERROR(MATCH($O$2,OFFSET(NX!$M$8,P296,0):'NX'!$M$2000,0)+P296,"")</f>
        <v/>
      </c>
      <c r="Q297" s="1242" t="str">
        <f t="shared" ca="1" si="53"/>
        <v/>
      </c>
    </row>
    <row r="298" spans="2:17" ht="31.5" customHeight="1" x14ac:dyDescent="0.25">
      <c r="B298" s="1227"/>
      <c r="C298" s="1228"/>
      <c r="D298" s="1237" t="str">
        <f t="shared" ca="1" si="44"/>
        <v/>
      </c>
      <c r="E298" s="1237" t="str">
        <f t="shared" ca="1" si="45"/>
        <v/>
      </c>
      <c r="F298" s="1238" t="str">
        <f t="shared" ca="1" si="46"/>
        <v/>
      </c>
      <c r="G298" s="1239" t="str">
        <f t="shared" ca="1" si="47"/>
        <v/>
      </c>
      <c r="H298" s="1239" t="str">
        <f t="shared" ca="1" si="48"/>
        <v/>
      </c>
      <c r="I298" s="1240">
        <f t="shared" ca="1" si="54"/>
        <v>0</v>
      </c>
      <c r="J298" s="1240" t="str">
        <f t="shared" ca="1" si="49"/>
        <v/>
      </c>
      <c r="K298" s="1240" t="str">
        <f t="shared" ca="1" si="50"/>
        <v/>
      </c>
      <c r="L298" s="1240" t="str">
        <f t="shared" ca="1" si="51"/>
        <v/>
      </c>
      <c r="M298" s="1240" t="str">
        <f t="shared" ca="1" si="52"/>
        <v/>
      </c>
      <c r="N298" s="1240">
        <f ca="1">MAX(0,$J$12+SUM($J$13:J298)-SUM($L$13:L298))</f>
        <v>0</v>
      </c>
      <c r="O298" s="1240">
        <f ca="1">MAX(0,$K$12+SUM($K$13:K298)-SUM($M$13:M298))</f>
        <v>0</v>
      </c>
      <c r="P298" s="1241" t="str">
        <f ca="1">IFERROR(MATCH($O$2,OFFSET(NX!$M$8,P297,0):'NX'!$M$2000,0)+P297,"")</f>
        <v/>
      </c>
      <c r="Q298" s="1242" t="str">
        <f t="shared" ca="1" si="53"/>
        <v/>
      </c>
    </row>
    <row r="299" spans="2:17" ht="31.5" customHeight="1" x14ac:dyDescent="0.25">
      <c r="B299" s="1227"/>
      <c r="C299" s="1228"/>
      <c r="D299" s="1237" t="str">
        <f t="shared" ca="1" si="44"/>
        <v/>
      </c>
      <c r="E299" s="1243" t="str">
        <f t="shared" ca="1" si="45"/>
        <v/>
      </c>
      <c r="F299" s="1238" t="str">
        <f t="shared" ca="1" si="46"/>
        <v/>
      </c>
      <c r="G299" s="1239" t="str">
        <f t="shared" ca="1" si="47"/>
        <v/>
      </c>
      <c r="H299" s="1239" t="str">
        <f t="shared" ca="1" si="48"/>
        <v/>
      </c>
      <c r="I299" s="1240">
        <f t="shared" ca="1" si="54"/>
        <v>0</v>
      </c>
      <c r="J299" s="1240" t="str">
        <f t="shared" ca="1" si="49"/>
        <v/>
      </c>
      <c r="K299" s="1240" t="str">
        <f t="shared" ca="1" si="50"/>
        <v/>
      </c>
      <c r="L299" s="1240" t="str">
        <f t="shared" ca="1" si="51"/>
        <v/>
      </c>
      <c r="M299" s="1240" t="str">
        <f t="shared" ca="1" si="52"/>
        <v/>
      </c>
      <c r="N299" s="1240">
        <f ca="1">MAX(0,$J$12+SUM($J$13:J299)-SUM($L$13:L299))</f>
        <v>0</v>
      </c>
      <c r="O299" s="1240">
        <f ca="1">MAX(0,$K$12+SUM($K$13:K299)-SUM($M$13:M299))</f>
        <v>0</v>
      </c>
      <c r="P299" s="1241" t="str">
        <f ca="1">IFERROR(MATCH($O$2,OFFSET(NX!$M$8,P298,0):'NX'!$M$2000,0)+P298,"")</f>
        <v/>
      </c>
      <c r="Q299" s="1244" t="str">
        <f t="shared" ca="1" si="53"/>
        <v/>
      </c>
    </row>
    <row r="300" spans="2:17" ht="24" customHeight="1" x14ac:dyDescent="0.25">
      <c r="B300" s="1586" t="s">
        <v>382</v>
      </c>
      <c r="C300" s="1587"/>
      <c r="D300" s="1587"/>
      <c r="E300" s="1587"/>
      <c r="F300" s="1587"/>
      <c r="G300" s="1587"/>
      <c r="H300" s="1587"/>
      <c r="I300" s="1588"/>
      <c r="J300" s="1245">
        <f ca="1">SUM(J13:J31)</f>
        <v>0</v>
      </c>
      <c r="K300" s="1245">
        <f ca="1">SUM(K13:K31)</f>
        <v>0</v>
      </c>
      <c r="L300" s="1245">
        <f ca="1">SUM(L13:L31)</f>
        <v>0</v>
      </c>
      <c r="M300" s="1245">
        <f ca="1">SUM(M13:M31)</f>
        <v>0</v>
      </c>
      <c r="N300" s="1245">
        <f ca="1">J12+J300-L300</f>
        <v>0</v>
      </c>
      <c r="O300" s="1245">
        <f ca="1">$K$12+K300-M300</f>
        <v>0</v>
      </c>
      <c r="P300" s="1229" t="s">
        <v>590</v>
      </c>
      <c r="Q300" s="1229" t="s">
        <v>590</v>
      </c>
    </row>
    <row r="301" spans="2:17" ht="3" customHeight="1" x14ac:dyDescent="0.25">
      <c r="P301" s="535" t="s">
        <v>590</v>
      </c>
      <c r="Q301" s="535" t="s">
        <v>590</v>
      </c>
    </row>
    <row r="302" spans="2:17" ht="17.649999999999999" customHeight="1" x14ac:dyDescent="0.25">
      <c r="M302" s="1589">
        <f>M2</f>
        <v>43830</v>
      </c>
      <c r="N302" s="1589"/>
      <c r="O302" s="1589"/>
      <c r="P302" s="535" t="s">
        <v>590</v>
      </c>
      <c r="Q302" s="535" t="s">
        <v>590</v>
      </c>
    </row>
    <row r="303" spans="2:17" ht="17.649999999999999" customHeight="1" x14ac:dyDescent="0.25">
      <c r="B303" s="1549" t="s">
        <v>33</v>
      </c>
      <c r="C303" s="1549"/>
      <c r="D303" s="1549"/>
      <c r="E303" s="1549"/>
      <c r="F303" s="1549" t="s">
        <v>35</v>
      </c>
      <c r="G303" s="1549"/>
      <c r="H303" s="1549"/>
      <c r="I303" s="1549"/>
      <c r="J303" s="1549"/>
      <c r="K303" s="1549"/>
      <c r="L303" s="1549"/>
      <c r="M303" s="1549" t="s">
        <v>606</v>
      </c>
      <c r="N303" s="1549"/>
      <c r="O303" s="1549"/>
      <c r="P303" s="535" t="s">
        <v>590</v>
      </c>
      <c r="Q303" s="535" t="s">
        <v>590</v>
      </c>
    </row>
    <row r="304" spans="2:17" ht="16.899999999999999" customHeight="1" x14ac:dyDescent="0.25">
      <c r="B304" s="1538" t="s">
        <v>509</v>
      </c>
      <c r="C304" s="1538"/>
      <c r="D304" s="1538"/>
      <c r="E304" s="1538"/>
      <c r="F304" s="1538" t="s">
        <v>509</v>
      </c>
      <c r="G304" s="1538"/>
      <c r="H304" s="1538"/>
      <c r="I304" s="1538"/>
      <c r="J304" s="1538"/>
      <c r="K304" s="1538"/>
      <c r="L304" s="1538"/>
      <c r="M304" s="1538" t="s">
        <v>508</v>
      </c>
      <c r="N304" s="1538"/>
      <c r="O304" s="1538"/>
      <c r="P304" s="535" t="s">
        <v>590</v>
      </c>
      <c r="Q304" s="535" t="s">
        <v>590</v>
      </c>
    </row>
    <row r="305" spans="16:17" ht="38.25" customHeight="1" x14ac:dyDescent="0.25">
      <c r="P305" s="535" t="s">
        <v>590</v>
      </c>
      <c r="Q305" s="535" t="s">
        <v>590</v>
      </c>
    </row>
    <row r="306" spans="16:17" ht="37.5" customHeight="1" x14ac:dyDescent="0.25">
      <c r="P306" s="535" t="s">
        <v>590</v>
      </c>
      <c r="Q306" s="535" t="s">
        <v>590</v>
      </c>
    </row>
    <row r="307" spans="16:17" ht="16.899999999999999" customHeight="1" x14ac:dyDescent="0.25">
      <c r="P307" s="535" t="s">
        <v>590</v>
      </c>
      <c r="Q307" s="535" t="s">
        <v>590</v>
      </c>
    </row>
    <row r="308" spans="16:17" x14ac:dyDescent="0.25">
      <c r="P308" s="535" t="s">
        <v>590</v>
      </c>
      <c r="Q308" s="535" t="s">
        <v>590</v>
      </c>
    </row>
    <row r="309" spans="16:17" x14ac:dyDescent="0.25">
      <c r="P309" s="535" t="s">
        <v>590</v>
      </c>
      <c r="Q309" s="535" t="s">
        <v>590</v>
      </c>
    </row>
    <row r="310" spans="16:17" x14ac:dyDescent="0.25">
      <c r="P310" s="535" t="s">
        <v>590</v>
      </c>
      <c r="Q310" s="535" t="s">
        <v>590</v>
      </c>
    </row>
    <row r="311" spans="16:17" x14ac:dyDescent="0.25">
      <c r="P311" s="535" t="s">
        <v>590</v>
      </c>
      <c r="Q311" s="535" t="s">
        <v>590</v>
      </c>
    </row>
  </sheetData>
  <sheetProtection algorithmName="SHA-512" hashValue="2pi5UwMPLnq2G07uHyijcLqVPJ1I4D2+oSaWVi520AGLvFMkSv0yXyqYaec2qSGl+T1B1PGov1Z37bpzo1CLng==" saltValue="0olMZjO6TuIiVCGaQ0q4TA==" spinCount="100000" sheet="1" objects="1" scenarios="1" formatCells="0" formatColumns="0" formatRows="0" autoFilter="0"/>
  <autoFilter ref="D12:Q311"/>
  <dataConsolidate/>
  <mergeCells count="26">
    <mergeCell ref="B304:E304"/>
    <mergeCell ref="F304:L304"/>
    <mergeCell ref="M304:O304"/>
    <mergeCell ref="P10:P11"/>
    <mergeCell ref="B300:I300"/>
    <mergeCell ref="M302:O302"/>
    <mergeCell ref="B303:E303"/>
    <mergeCell ref="F303:L303"/>
    <mergeCell ref="M303:O303"/>
    <mergeCell ref="G10:G11"/>
    <mergeCell ref="H10:H11"/>
    <mergeCell ref="I10:I11"/>
    <mergeCell ref="J10:K10"/>
    <mergeCell ref="L10:M10"/>
    <mergeCell ref="N10:O10"/>
    <mergeCell ref="B10:B11"/>
    <mergeCell ref="B4:P4"/>
    <mergeCell ref="B5:P5"/>
    <mergeCell ref="B6:O6"/>
    <mergeCell ref="B7:O7"/>
    <mergeCell ref="B8:O8"/>
    <mergeCell ref="Q10:Q11"/>
    <mergeCell ref="C10:C11"/>
    <mergeCell ref="D10:D11"/>
    <mergeCell ref="E10:E11"/>
    <mergeCell ref="F10:F11"/>
  </mergeCells>
  <dataValidations count="1">
    <dataValidation type="list" allowBlank="1" showInputMessage="1" showErrorMessage="1" sqref="O2">
      <formula1>makho</formula1>
    </dataValidation>
  </dataValidations>
  <pageMargins left="0.59055118110236227" right="0.39370078740157483" top="0.19685039370078741" bottom="0.19685039370078741" header="0" footer="0"/>
  <pageSetup paperSize="9" scale="70" orientation="landscape" verticalDpi="0" r:id="rId1"/>
  <headerFooter alignWithMargins="0">
    <oddFooter>&amp;R&amp;P/2</oddFooter>
  </headerFooter>
  <colBreaks count="1" manualBreakCount="1">
    <brk id="15" min="3" max="31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S213"/>
  <sheetViews>
    <sheetView showGridLines="0" showRowColHeaders="0" zoomScaleNormal="100" workbookViewId="0"/>
  </sheetViews>
  <sheetFormatPr defaultRowHeight="12.75" x14ac:dyDescent="0.2"/>
  <cols>
    <col min="1" max="1" width="11.140625" style="546" customWidth="1"/>
    <col min="2" max="2" width="8.5703125" style="546" customWidth="1"/>
    <col min="3" max="3" width="14" style="546" customWidth="1"/>
    <col min="4" max="4" width="28.7109375" style="546" customWidth="1"/>
    <col min="5" max="6" width="11.140625" style="547" customWidth="1"/>
    <col min="7" max="7" width="14.85546875" style="548" customWidth="1"/>
    <col min="8" max="8" width="15.42578125" style="548" customWidth="1"/>
    <col min="9" max="9" width="13.42578125" style="548" customWidth="1"/>
    <col min="10" max="10" width="14.85546875" style="548" customWidth="1"/>
    <col min="11" max="11" width="13.5703125" style="548" customWidth="1"/>
    <col min="12" max="14" width="13.42578125" style="548" customWidth="1"/>
    <col min="15" max="15" width="8" style="546" customWidth="1"/>
    <col min="16" max="16" width="9.140625" style="546"/>
    <col min="17" max="17" width="12.7109375" style="548" bestFit="1" customWidth="1"/>
    <col min="18" max="18" width="14.42578125" style="548" bestFit="1" customWidth="1"/>
    <col min="19" max="19" width="13" style="548" bestFit="1" customWidth="1"/>
    <col min="20" max="257" width="9.140625" style="546"/>
    <col min="258" max="258" width="11.140625" style="546" customWidth="1"/>
    <col min="259" max="259" width="23.7109375" style="546" customWidth="1"/>
    <col min="260" max="260" width="11.140625" style="546" customWidth="1"/>
    <col min="261" max="261" width="5.140625" style="546" customWidth="1"/>
    <col min="262" max="262" width="8.28515625" style="546" customWidth="1"/>
    <col min="263" max="263" width="13.28515625" style="546" customWidth="1"/>
    <col min="264" max="265" width="13.42578125" style="546" customWidth="1"/>
    <col min="266" max="266" width="2.5703125" style="546" customWidth="1"/>
    <col min="267" max="267" width="9.42578125" style="546" customWidth="1"/>
    <col min="268" max="268" width="0.42578125" style="546" customWidth="1"/>
    <col min="269" max="269" width="0.85546875" style="546" customWidth="1"/>
    <col min="270" max="272" width="13.42578125" style="546" customWidth="1"/>
    <col min="273" max="273" width="14" style="546" customWidth="1"/>
    <col min="274" max="513" width="9.140625" style="546"/>
    <col min="514" max="514" width="11.140625" style="546" customWidth="1"/>
    <col min="515" max="515" width="23.7109375" style="546" customWidth="1"/>
    <col min="516" max="516" width="11.140625" style="546" customWidth="1"/>
    <col min="517" max="517" width="5.140625" style="546" customWidth="1"/>
    <col min="518" max="518" width="8.28515625" style="546" customWidth="1"/>
    <col min="519" max="519" width="13.28515625" style="546" customWidth="1"/>
    <col min="520" max="521" width="13.42578125" style="546" customWidth="1"/>
    <col min="522" max="522" width="2.5703125" style="546" customWidth="1"/>
    <col min="523" max="523" width="9.42578125" style="546" customWidth="1"/>
    <col min="524" max="524" width="0.42578125" style="546" customWidth="1"/>
    <col min="525" max="525" width="0.85546875" style="546" customWidth="1"/>
    <col min="526" max="528" width="13.42578125" style="546" customWidth="1"/>
    <col min="529" max="529" width="14" style="546" customWidth="1"/>
    <col min="530" max="769" width="9.140625" style="546"/>
    <col min="770" max="770" width="11.140625" style="546" customWidth="1"/>
    <col min="771" max="771" width="23.7109375" style="546" customWidth="1"/>
    <col min="772" max="772" width="11.140625" style="546" customWidth="1"/>
    <col min="773" max="773" width="5.140625" style="546" customWidth="1"/>
    <col min="774" max="774" width="8.28515625" style="546" customWidth="1"/>
    <col min="775" max="775" width="13.28515625" style="546" customWidth="1"/>
    <col min="776" max="777" width="13.42578125" style="546" customWidth="1"/>
    <col min="778" max="778" width="2.5703125" style="546" customWidth="1"/>
    <col min="779" max="779" width="9.42578125" style="546" customWidth="1"/>
    <col min="780" max="780" width="0.42578125" style="546" customWidth="1"/>
    <col min="781" max="781" width="0.85546875" style="546" customWidth="1"/>
    <col min="782" max="784" width="13.42578125" style="546" customWidth="1"/>
    <col min="785" max="785" width="14" style="546" customWidth="1"/>
    <col min="786" max="1025" width="9.140625" style="546"/>
    <col min="1026" max="1026" width="11.140625" style="546" customWidth="1"/>
    <col min="1027" max="1027" width="23.7109375" style="546" customWidth="1"/>
    <col min="1028" max="1028" width="11.140625" style="546" customWidth="1"/>
    <col min="1029" max="1029" width="5.140625" style="546" customWidth="1"/>
    <col min="1030" max="1030" width="8.28515625" style="546" customWidth="1"/>
    <col min="1031" max="1031" width="13.28515625" style="546" customWidth="1"/>
    <col min="1032" max="1033" width="13.42578125" style="546" customWidth="1"/>
    <col min="1034" max="1034" width="2.5703125" style="546" customWidth="1"/>
    <col min="1035" max="1035" width="9.42578125" style="546" customWidth="1"/>
    <col min="1036" max="1036" width="0.42578125" style="546" customWidth="1"/>
    <col min="1037" max="1037" width="0.85546875" style="546" customWidth="1"/>
    <col min="1038" max="1040" width="13.42578125" style="546" customWidth="1"/>
    <col min="1041" max="1041" width="14" style="546" customWidth="1"/>
    <col min="1042" max="1281" width="9.140625" style="546"/>
    <col min="1282" max="1282" width="11.140625" style="546" customWidth="1"/>
    <col min="1283" max="1283" width="23.7109375" style="546" customWidth="1"/>
    <col min="1284" max="1284" width="11.140625" style="546" customWidth="1"/>
    <col min="1285" max="1285" width="5.140625" style="546" customWidth="1"/>
    <col min="1286" max="1286" width="8.28515625" style="546" customWidth="1"/>
    <col min="1287" max="1287" width="13.28515625" style="546" customWidth="1"/>
    <col min="1288" max="1289" width="13.42578125" style="546" customWidth="1"/>
    <col min="1290" max="1290" width="2.5703125" style="546" customWidth="1"/>
    <col min="1291" max="1291" width="9.42578125" style="546" customWidth="1"/>
    <col min="1292" max="1292" width="0.42578125" style="546" customWidth="1"/>
    <col min="1293" max="1293" width="0.85546875" style="546" customWidth="1"/>
    <col min="1294" max="1296" width="13.42578125" style="546" customWidth="1"/>
    <col min="1297" max="1297" width="14" style="546" customWidth="1"/>
    <col min="1298" max="1537" width="9.140625" style="546"/>
    <col min="1538" max="1538" width="11.140625" style="546" customWidth="1"/>
    <col min="1539" max="1539" width="23.7109375" style="546" customWidth="1"/>
    <col min="1540" max="1540" width="11.140625" style="546" customWidth="1"/>
    <col min="1541" max="1541" width="5.140625" style="546" customWidth="1"/>
    <col min="1542" max="1542" width="8.28515625" style="546" customWidth="1"/>
    <col min="1543" max="1543" width="13.28515625" style="546" customWidth="1"/>
    <col min="1544" max="1545" width="13.42578125" style="546" customWidth="1"/>
    <col min="1546" max="1546" width="2.5703125" style="546" customWidth="1"/>
    <col min="1547" max="1547" width="9.42578125" style="546" customWidth="1"/>
    <col min="1548" max="1548" width="0.42578125" style="546" customWidth="1"/>
    <col min="1549" max="1549" width="0.85546875" style="546" customWidth="1"/>
    <col min="1550" max="1552" width="13.42578125" style="546" customWidth="1"/>
    <col min="1553" max="1553" width="14" style="546" customWidth="1"/>
    <col min="1554" max="1793" width="9.140625" style="546"/>
    <col min="1794" max="1794" width="11.140625" style="546" customWidth="1"/>
    <col min="1795" max="1795" width="23.7109375" style="546" customWidth="1"/>
    <col min="1796" max="1796" width="11.140625" style="546" customWidth="1"/>
    <col min="1797" max="1797" width="5.140625" style="546" customWidth="1"/>
    <col min="1798" max="1798" width="8.28515625" style="546" customWidth="1"/>
    <col min="1799" max="1799" width="13.28515625" style="546" customWidth="1"/>
    <col min="1800" max="1801" width="13.42578125" style="546" customWidth="1"/>
    <col min="1802" max="1802" width="2.5703125" style="546" customWidth="1"/>
    <col min="1803" max="1803" width="9.42578125" style="546" customWidth="1"/>
    <col min="1804" max="1804" width="0.42578125" style="546" customWidth="1"/>
    <col min="1805" max="1805" width="0.85546875" style="546" customWidth="1"/>
    <col min="1806" max="1808" width="13.42578125" style="546" customWidth="1"/>
    <col min="1809" max="1809" width="14" style="546" customWidth="1"/>
    <col min="1810" max="2049" width="9.140625" style="546"/>
    <col min="2050" max="2050" width="11.140625" style="546" customWidth="1"/>
    <col min="2051" max="2051" width="23.7109375" style="546" customWidth="1"/>
    <col min="2052" max="2052" width="11.140625" style="546" customWidth="1"/>
    <col min="2053" max="2053" width="5.140625" style="546" customWidth="1"/>
    <col min="2054" max="2054" width="8.28515625" style="546" customWidth="1"/>
    <col min="2055" max="2055" width="13.28515625" style="546" customWidth="1"/>
    <col min="2056" max="2057" width="13.42578125" style="546" customWidth="1"/>
    <col min="2058" max="2058" width="2.5703125" style="546" customWidth="1"/>
    <col min="2059" max="2059" width="9.42578125" style="546" customWidth="1"/>
    <col min="2060" max="2060" width="0.42578125" style="546" customWidth="1"/>
    <col min="2061" max="2061" width="0.85546875" style="546" customWidth="1"/>
    <col min="2062" max="2064" width="13.42578125" style="546" customWidth="1"/>
    <col min="2065" max="2065" width="14" style="546" customWidth="1"/>
    <col min="2066" max="2305" width="9.140625" style="546"/>
    <col min="2306" max="2306" width="11.140625" style="546" customWidth="1"/>
    <col min="2307" max="2307" width="23.7109375" style="546" customWidth="1"/>
    <col min="2308" max="2308" width="11.140625" style="546" customWidth="1"/>
    <col min="2309" max="2309" width="5.140625" style="546" customWidth="1"/>
    <col min="2310" max="2310" width="8.28515625" style="546" customWidth="1"/>
    <col min="2311" max="2311" width="13.28515625" style="546" customWidth="1"/>
    <col min="2312" max="2313" width="13.42578125" style="546" customWidth="1"/>
    <col min="2314" max="2314" width="2.5703125" style="546" customWidth="1"/>
    <col min="2315" max="2315" width="9.42578125" style="546" customWidth="1"/>
    <col min="2316" max="2316" width="0.42578125" style="546" customWidth="1"/>
    <col min="2317" max="2317" width="0.85546875" style="546" customWidth="1"/>
    <col min="2318" max="2320" width="13.42578125" style="546" customWidth="1"/>
    <col min="2321" max="2321" width="14" style="546" customWidth="1"/>
    <col min="2322" max="2561" width="9.140625" style="546"/>
    <col min="2562" max="2562" width="11.140625" style="546" customWidth="1"/>
    <col min="2563" max="2563" width="23.7109375" style="546" customWidth="1"/>
    <col min="2564" max="2564" width="11.140625" style="546" customWidth="1"/>
    <col min="2565" max="2565" width="5.140625" style="546" customWidth="1"/>
    <col min="2566" max="2566" width="8.28515625" style="546" customWidth="1"/>
    <col min="2567" max="2567" width="13.28515625" style="546" customWidth="1"/>
    <col min="2568" max="2569" width="13.42578125" style="546" customWidth="1"/>
    <col min="2570" max="2570" width="2.5703125" style="546" customWidth="1"/>
    <col min="2571" max="2571" width="9.42578125" style="546" customWidth="1"/>
    <col min="2572" max="2572" width="0.42578125" style="546" customWidth="1"/>
    <col min="2573" max="2573" width="0.85546875" style="546" customWidth="1"/>
    <col min="2574" max="2576" width="13.42578125" style="546" customWidth="1"/>
    <col min="2577" max="2577" width="14" style="546" customWidth="1"/>
    <col min="2578" max="2817" width="9.140625" style="546"/>
    <col min="2818" max="2818" width="11.140625" style="546" customWidth="1"/>
    <col min="2819" max="2819" width="23.7109375" style="546" customWidth="1"/>
    <col min="2820" max="2820" width="11.140625" style="546" customWidth="1"/>
    <col min="2821" max="2821" width="5.140625" style="546" customWidth="1"/>
    <col min="2822" max="2822" width="8.28515625" style="546" customWidth="1"/>
    <col min="2823" max="2823" width="13.28515625" style="546" customWidth="1"/>
    <col min="2824" max="2825" width="13.42578125" style="546" customWidth="1"/>
    <col min="2826" max="2826" width="2.5703125" style="546" customWidth="1"/>
    <col min="2827" max="2827" width="9.42578125" style="546" customWidth="1"/>
    <col min="2828" max="2828" width="0.42578125" style="546" customWidth="1"/>
    <col min="2829" max="2829" width="0.85546875" style="546" customWidth="1"/>
    <col min="2830" max="2832" width="13.42578125" style="546" customWidth="1"/>
    <col min="2833" max="2833" width="14" style="546" customWidth="1"/>
    <col min="2834" max="3073" width="9.140625" style="546"/>
    <col min="3074" max="3074" width="11.140625" style="546" customWidth="1"/>
    <col min="3075" max="3075" width="23.7109375" style="546" customWidth="1"/>
    <col min="3076" max="3076" width="11.140625" style="546" customWidth="1"/>
    <col min="3077" max="3077" width="5.140625" style="546" customWidth="1"/>
    <col min="3078" max="3078" width="8.28515625" style="546" customWidth="1"/>
    <col min="3079" max="3079" width="13.28515625" style="546" customWidth="1"/>
    <col min="3080" max="3081" width="13.42578125" style="546" customWidth="1"/>
    <col min="3082" max="3082" width="2.5703125" style="546" customWidth="1"/>
    <col min="3083" max="3083" width="9.42578125" style="546" customWidth="1"/>
    <col min="3084" max="3084" width="0.42578125" style="546" customWidth="1"/>
    <col min="3085" max="3085" width="0.85546875" style="546" customWidth="1"/>
    <col min="3086" max="3088" width="13.42578125" style="546" customWidth="1"/>
    <col min="3089" max="3089" width="14" style="546" customWidth="1"/>
    <col min="3090" max="3329" width="9.140625" style="546"/>
    <col min="3330" max="3330" width="11.140625" style="546" customWidth="1"/>
    <col min="3331" max="3331" width="23.7109375" style="546" customWidth="1"/>
    <col min="3332" max="3332" width="11.140625" style="546" customWidth="1"/>
    <col min="3333" max="3333" width="5.140625" style="546" customWidth="1"/>
    <col min="3334" max="3334" width="8.28515625" style="546" customWidth="1"/>
    <col min="3335" max="3335" width="13.28515625" style="546" customWidth="1"/>
    <col min="3336" max="3337" width="13.42578125" style="546" customWidth="1"/>
    <col min="3338" max="3338" width="2.5703125" style="546" customWidth="1"/>
    <col min="3339" max="3339" width="9.42578125" style="546" customWidth="1"/>
    <col min="3340" max="3340" width="0.42578125" style="546" customWidth="1"/>
    <col min="3341" max="3341" width="0.85546875" style="546" customWidth="1"/>
    <col min="3342" max="3344" width="13.42578125" style="546" customWidth="1"/>
    <col min="3345" max="3345" width="14" style="546" customWidth="1"/>
    <col min="3346" max="3585" width="9.140625" style="546"/>
    <col min="3586" max="3586" width="11.140625" style="546" customWidth="1"/>
    <col min="3587" max="3587" width="23.7109375" style="546" customWidth="1"/>
    <col min="3588" max="3588" width="11.140625" style="546" customWidth="1"/>
    <col min="3589" max="3589" width="5.140625" style="546" customWidth="1"/>
    <col min="3590" max="3590" width="8.28515625" style="546" customWidth="1"/>
    <col min="3591" max="3591" width="13.28515625" style="546" customWidth="1"/>
    <col min="3592" max="3593" width="13.42578125" style="546" customWidth="1"/>
    <col min="3594" max="3594" width="2.5703125" style="546" customWidth="1"/>
    <col min="3595" max="3595" width="9.42578125" style="546" customWidth="1"/>
    <col min="3596" max="3596" width="0.42578125" style="546" customWidth="1"/>
    <col min="3597" max="3597" width="0.85546875" style="546" customWidth="1"/>
    <col min="3598" max="3600" width="13.42578125" style="546" customWidth="1"/>
    <col min="3601" max="3601" width="14" style="546" customWidth="1"/>
    <col min="3602" max="3841" width="9.140625" style="546"/>
    <col min="3842" max="3842" width="11.140625" style="546" customWidth="1"/>
    <col min="3843" max="3843" width="23.7109375" style="546" customWidth="1"/>
    <col min="3844" max="3844" width="11.140625" style="546" customWidth="1"/>
    <col min="3845" max="3845" width="5.140625" style="546" customWidth="1"/>
    <col min="3846" max="3846" width="8.28515625" style="546" customWidth="1"/>
    <col min="3847" max="3847" width="13.28515625" style="546" customWidth="1"/>
    <col min="3848" max="3849" width="13.42578125" style="546" customWidth="1"/>
    <col min="3850" max="3850" width="2.5703125" style="546" customWidth="1"/>
    <col min="3851" max="3851" width="9.42578125" style="546" customWidth="1"/>
    <col min="3852" max="3852" width="0.42578125" style="546" customWidth="1"/>
    <col min="3853" max="3853" width="0.85546875" style="546" customWidth="1"/>
    <col min="3854" max="3856" width="13.42578125" style="546" customWidth="1"/>
    <col min="3857" max="3857" width="14" style="546" customWidth="1"/>
    <col min="3858" max="4097" width="9.140625" style="546"/>
    <col min="4098" max="4098" width="11.140625" style="546" customWidth="1"/>
    <col min="4099" max="4099" width="23.7109375" style="546" customWidth="1"/>
    <col min="4100" max="4100" width="11.140625" style="546" customWidth="1"/>
    <col min="4101" max="4101" width="5.140625" style="546" customWidth="1"/>
    <col min="4102" max="4102" width="8.28515625" style="546" customWidth="1"/>
    <col min="4103" max="4103" width="13.28515625" style="546" customWidth="1"/>
    <col min="4104" max="4105" width="13.42578125" style="546" customWidth="1"/>
    <col min="4106" max="4106" width="2.5703125" style="546" customWidth="1"/>
    <col min="4107" max="4107" width="9.42578125" style="546" customWidth="1"/>
    <col min="4108" max="4108" width="0.42578125" style="546" customWidth="1"/>
    <col min="4109" max="4109" width="0.85546875" style="546" customWidth="1"/>
    <col min="4110" max="4112" width="13.42578125" style="546" customWidth="1"/>
    <col min="4113" max="4113" width="14" style="546" customWidth="1"/>
    <col min="4114" max="4353" width="9.140625" style="546"/>
    <col min="4354" max="4354" width="11.140625" style="546" customWidth="1"/>
    <col min="4355" max="4355" width="23.7109375" style="546" customWidth="1"/>
    <col min="4356" max="4356" width="11.140625" style="546" customWidth="1"/>
    <col min="4357" max="4357" width="5.140625" style="546" customWidth="1"/>
    <col min="4358" max="4358" width="8.28515625" style="546" customWidth="1"/>
    <col min="4359" max="4359" width="13.28515625" style="546" customWidth="1"/>
    <col min="4360" max="4361" width="13.42578125" style="546" customWidth="1"/>
    <col min="4362" max="4362" width="2.5703125" style="546" customWidth="1"/>
    <col min="4363" max="4363" width="9.42578125" style="546" customWidth="1"/>
    <col min="4364" max="4364" width="0.42578125" style="546" customWidth="1"/>
    <col min="4365" max="4365" width="0.85546875" style="546" customWidth="1"/>
    <col min="4366" max="4368" width="13.42578125" style="546" customWidth="1"/>
    <col min="4369" max="4369" width="14" style="546" customWidth="1"/>
    <col min="4370" max="4609" width="9.140625" style="546"/>
    <col min="4610" max="4610" width="11.140625" style="546" customWidth="1"/>
    <col min="4611" max="4611" width="23.7109375" style="546" customWidth="1"/>
    <col min="4612" max="4612" width="11.140625" style="546" customWidth="1"/>
    <col min="4613" max="4613" width="5.140625" style="546" customWidth="1"/>
    <col min="4614" max="4614" width="8.28515625" style="546" customWidth="1"/>
    <col min="4615" max="4615" width="13.28515625" style="546" customWidth="1"/>
    <col min="4616" max="4617" width="13.42578125" style="546" customWidth="1"/>
    <col min="4618" max="4618" width="2.5703125" style="546" customWidth="1"/>
    <col min="4619" max="4619" width="9.42578125" style="546" customWidth="1"/>
    <col min="4620" max="4620" width="0.42578125" style="546" customWidth="1"/>
    <col min="4621" max="4621" width="0.85546875" style="546" customWidth="1"/>
    <col min="4622" max="4624" width="13.42578125" style="546" customWidth="1"/>
    <col min="4625" max="4625" width="14" style="546" customWidth="1"/>
    <col min="4626" max="4865" width="9.140625" style="546"/>
    <col min="4866" max="4866" width="11.140625" style="546" customWidth="1"/>
    <col min="4867" max="4867" width="23.7109375" style="546" customWidth="1"/>
    <col min="4868" max="4868" width="11.140625" style="546" customWidth="1"/>
    <col min="4869" max="4869" width="5.140625" style="546" customWidth="1"/>
    <col min="4870" max="4870" width="8.28515625" style="546" customWidth="1"/>
    <col min="4871" max="4871" width="13.28515625" style="546" customWidth="1"/>
    <col min="4872" max="4873" width="13.42578125" style="546" customWidth="1"/>
    <col min="4874" max="4874" width="2.5703125" style="546" customWidth="1"/>
    <col min="4875" max="4875" width="9.42578125" style="546" customWidth="1"/>
    <col min="4876" max="4876" width="0.42578125" style="546" customWidth="1"/>
    <col min="4877" max="4877" width="0.85546875" style="546" customWidth="1"/>
    <col min="4878" max="4880" width="13.42578125" style="546" customWidth="1"/>
    <col min="4881" max="4881" width="14" style="546" customWidth="1"/>
    <col min="4882" max="5121" width="9.140625" style="546"/>
    <col min="5122" max="5122" width="11.140625" style="546" customWidth="1"/>
    <col min="5123" max="5123" width="23.7109375" style="546" customWidth="1"/>
    <col min="5124" max="5124" width="11.140625" style="546" customWidth="1"/>
    <col min="5125" max="5125" width="5.140625" style="546" customWidth="1"/>
    <col min="5126" max="5126" width="8.28515625" style="546" customWidth="1"/>
    <col min="5127" max="5127" width="13.28515625" style="546" customWidth="1"/>
    <col min="5128" max="5129" width="13.42578125" style="546" customWidth="1"/>
    <col min="5130" max="5130" width="2.5703125" style="546" customWidth="1"/>
    <col min="5131" max="5131" width="9.42578125" style="546" customWidth="1"/>
    <col min="5132" max="5132" width="0.42578125" style="546" customWidth="1"/>
    <col min="5133" max="5133" width="0.85546875" style="546" customWidth="1"/>
    <col min="5134" max="5136" width="13.42578125" style="546" customWidth="1"/>
    <col min="5137" max="5137" width="14" style="546" customWidth="1"/>
    <col min="5138" max="5377" width="9.140625" style="546"/>
    <col min="5378" max="5378" width="11.140625" style="546" customWidth="1"/>
    <col min="5379" max="5379" width="23.7109375" style="546" customWidth="1"/>
    <col min="5380" max="5380" width="11.140625" style="546" customWidth="1"/>
    <col min="5381" max="5381" width="5.140625" style="546" customWidth="1"/>
    <col min="5382" max="5382" width="8.28515625" style="546" customWidth="1"/>
    <col min="5383" max="5383" width="13.28515625" style="546" customWidth="1"/>
    <col min="5384" max="5385" width="13.42578125" style="546" customWidth="1"/>
    <col min="5386" max="5386" width="2.5703125" style="546" customWidth="1"/>
    <col min="5387" max="5387" width="9.42578125" style="546" customWidth="1"/>
    <col min="5388" max="5388" width="0.42578125" style="546" customWidth="1"/>
    <col min="5389" max="5389" width="0.85546875" style="546" customWidth="1"/>
    <col min="5390" max="5392" width="13.42578125" style="546" customWidth="1"/>
    <col min="5393" max="5393" width="14" style="546" customWidth="1"/>
    <col min="5394" max="5633" width="9.140625" style="546"/>
    <col min="5634" max="5634" width="11.140625" style="546" customWidth="1"/>
    <col min="5635" max="5635" width="23.7109375" style="546" customWidth="1"/>
    <col min="5636" max="5636" width="11.140625" style="546" customWidth="1"/>
    <col min="5637" max="5637" width="5.140625" style="546" customWidth="1"/>
    <col min="5638" max="5638" width="8.28515625" style="546" customWidth="1"/>
    <col min="5639" max="5639" width="13.28515625" style="546" customWidth="1"/>
    <col min="5640" max="5641" width="13.42578125" style="546" customWidth="1"/>
    <col min="5642" max="5642" width="2.5703125" style="546" customWidth="1"/>
    <col min="5643" max="5643" width="9.42578125" style="546" customWidth="1"/>
    <col min="5644" max="5644" width="0.42578125" style="546" customWidth="1"/>
    <col min="5645" max="5645" width="0.85546875" style="546" customWidth="1"/>
    <col min="5646" max="5648" width="13.42578125" style="546" customWidth="1"/>
    <col min="5649" max="5649" width="14" style="546" customWidth="1"/>
    <col min="5650" max="5889" width="9.140625" style="546"/>
    <col min="5890" max="5890" width="11.140625" style="546" customWidth="1"/>
    <col min="5891" max="5891" width="23.7109375" style="546" customWidth="1"/>
    <col min="5892" max="5892" width="11.140625" style="546" customWidth="1"/>
    <col min="5893" max="5893" width="5.140625" style="546" customWidth="1"/>
    <col min="5894" max="5894" width="8.28515625" style="546" customWidth="1"/>
    <col min="5895" max="5895" width="13.28515625" style="546" customWidth="1"/>
    <col min="5896" max="5897" width="13.42578125" style="546" customWidth="1"/>
    <col min="5898" max="5898" width="2.5703125" style="546" customWidth="1"/>
    <col min="5899" max="5899" width="9.42578125" style="546" customWidth="1"/>
    <col min="5900" max="5900" width="0.42578125" style="546" customWidth="1"/>
    <col min="5901" max="5901" width="0.85546875" style="546" customWidth="1"/>
    <col min="5902" max="5904" width="13.42578125" style="546" customWidth="1"/>
    <col min="5905" max="5905" width="14" style="546" customWidth="1"/>
    <col min="5906" max="6145" width="9.140625" style="546"/>
    <col min="6146" max="6146" width="11.140625" style="546" customWidth="1"/>
    <col min="6147" max="6147" width="23.7109375" style="546" customWidth="1"/>
    <col min="6148" max="6148" width="11.140625" style="546" customWidth="1"/>
    <col min="6149" max="6149" width="5.140625" style="546" customWidth="1"/>
    <col min="6150" max="6150" width="8.28515625" style="546" customWidth="1"/>
    <col min="6151" max="6151" width="13.28515625" style="546" customWidth="1"/>
    <col min="6152" max="6153" width="13.42578125" style="546" customWidth="1"/>
    <col min="6154" max="6154" width="2.5703125" style="546" customWidth="1"/>
    <col min="6155" max="6155" width="9.42578125" style="546" customWidth="1"/>
    <col min="6156" max="6156" width="0.42578125" style="546" customWidth="1"/>
    <col min="6157" max="6157" width="0.85546875" style="546" customWidth="1"/>
    <col min="6158" max="6160" width="13.42578125" style="546" customWidth="1"/>
    <col min="6161" max="6161" width="14" style="546" customWidth="1"/>
    <col min="6162" max="6401" width="9.140625" style="546"/>
    <col min="6402" max="6402" width="11.140625" style="546" customWidth="1"/>
    <col min="6403" max="6403" width="23.7109375" style="546" customWidth="1"/>
    <col min="6404" max="6404" width="11.140625" style="546" customWidth="1"/>
    <col min="6405" max="6405" width="5.140625" style="546" customWidth="1"/>
    <col min="6406" max="6406" width="8.28515625" style="546" customWidth="1"/>
    <col min="6407" max="6407" width="13.28515625" style="546" customWidth="1"/>
    <col min="6408" max="6409" width="13.42578125" style="546" customWidth="1"/>
    <col min="6410" max="6410" width="2.5703125" style="546" customWidth="1"/>
    <col min="6411" max="6411" width="9.42578125" style="546" customWidth="1"/>
    <col min="6412" max="6412" width="0.42578125" style="546" customWidth="1"/>
    <col min="6413" max="6413" width="0.85546875" style="546" customWidth="1"/>
    <col min="6414" max="6416" width="13.42578125" style="546" customWidth="1"/>
    <col min="6417" max="6417" width="14" style="546" customWidth="1"/>
    <col min="6418" max="6657" width="9.140625" style="546"/>
    <col min="6658" max="6658" width="11.140625" style="546" customWidth="1"/>
    <col min="6659" max="6659" width="23.7109375" style="546" customWidth="1"/>
    <col min="6660" max="6660" width="11.140625" style="546" customWidth="1"/>
    <col min="6661" max="6661" width="5.140625" style="546" customWidth="1"/>
    <col min="6662" max="6662" width="8.28515625" style="546" customWidth="1"/>
    <col min="6663" max="6663" width="13.28515625" style="546" customWidth="1"/>
    <col min="6664" max="6665" width="13.42578125" style="546" customWidth="1"/>
    <col min="6666" max="6666" width="2.5703125" style="546" customWidth="1"/>
    <col min="6667" max="6667" width="9.42578125" style="546" customWidth="1"/>
    <col min="6668" max="6668" width="0.42578125" style="546" customWidth="1"/>
    <col min="6669" max="6669" width="0.85546875" style="546" customWidth="1"/>
    <col min="6670" max="6672" width="13.42578125" style="546" customWidth="1"/>
    <col min="6673" max="6673" width="14" style="546" customWidth="1"/>
    <col min="6674" max="6913" width="9.140625" style="546"/>
    <col min="6914" max="6914" width="11.140625" style="546" customWidth="1"/>
    <col min="6915" max="6915" width="23.7109375" style="546" customWidth="1"/>
    <col min="6916" max="6916" width="11.140625" style="546" customWidth="1"/>
    <col min="6917" max="6917" width="5.140625" style="546" customWidth="1"/>
    <col min="6918" max="6918" width="8.28515625" style="546" customWidth="1"/>
    <col min="6919" max="6919" width="13.28515625" style="546" customWidth="1"/>
    <col min="6920" max="6921" width="13.42578125" style="546" customWidth="1"/>
    <col min="6922" max="6922" width="2.5703125" style="546" customWidth="1"/>
    <col min="6923" max="6923" width="9.42578125" style="546" customWidth="1"/>
    <col min="6924" max="6924" width="0.42578125" style="546" customWidth="1"/>
    <col min="6925" max="6925" width="0.85546875" style="546" customWidth="1"/>
    <col min="6926" max="6928" width="13.42578125" style="546" customWidth="1"/>
    <col min="6929" max="6929" width="14" style="546" customWidth="1"/>
    <col min="6930" max="7169" width="9.140625" style="546"/>
    <col min="7170" max="7170" width="11.140625" style="546" customWidth="1"/>
    <col min="7171" max="7171" width="23.7109375" style="546" customWidth="1"/>
    <col min="7172" max="7172" width="11.140625" style="546" customWidth="1"/>
    <col min="7173" max="7173" width="5.140625" style="546" customWidth="1"/>
    <col min="7174" max="7174" width="8.28515625" style="546" customWidth="1"/>
    <col min="7175" max="7175" width="13.28515625" style="546" customWidth="1"/>
    <col min="7176" max="7177" width="13.42578125" style="546" customWidth="1"/>
    <col min="7178" max="7178" width="2.5703125" style="546" customWidth="1"/>
    <col min="7179" max="7179" width="9.42578125" style="546" customWidth="1"/>
    <col min="7180" max="7180" width="0.42578125" style="546" customWidth="1"/>
    <col min="7181" max="7181" width="0.85546875" style="546" customWidth="1"/>
    <col min="7182" max="7184" width="13.42578125" style="546" customWidth="1"/>
    <col min="7185" max="7185" width="14" style="546" customWidth="1"/>
    <col min="7186" max="7425" width="9.140625" style="546"/>
    <col min="7426" max="7426" width="11.140625" style="546" customWidth="1"/>
    <col min="7427" max="7427" width="23.7109375" style="546" customWidth="1"/>
    <col min="7428" max="7428" width="11.140625" style="546" customWidth="1"/>
    <col min="7429" max="7429" width="5.140625" style="546" customWidth="1"/>
    <col min="7430" max="7430" width="8.28515625" style="546" customWidth="1"/>
    <col min="7431" max="7431" width="13.28515625" style="546" customWidth="1"/>
    <col min="7432" max="7433" width="13.42578125" style="546" customWidth="1"/>
    <col min="7434" max="7434" width="2.5703125" style="546" customWidth="1"/>
    <col min="7435" max="7435" width="9.42578125" style="546" customWidth="1"/>
    <col min="7436" max="7436" width="0.42578125" style="546" customWidth="1"/>
    <col min="7437" max="7437" width="0.85546875" style="546" customWidth="1"/>
    <col min="7438" max="7440" width="13.42578125" style="546" customWidth="1"/>
    <col min="7441" max="7441" width="14" style="546" customWidth="1"/>
    <col min="7442" max="7681" width="9.140625" style="546"/>
    <col min="7682" max="7682" width="11.140625" style="546" customWidth="1"/>
    <col min="7683" max="7683" width="23.7109375" style="546" customWidth="1"/>
    <col min="7684" max="7684" width="11.140625" style="546" customWidth="1"/>
    <col min="7685" max="7685" width="5.140625" style="546" customWidth="1"/>
    <col min="7686" max="7686" width="8.28515625" style="546" customWidth="1"/>
    <col min="7687" max="7687" width="13.28515625" style="546" customWidth="1"/>
    <col min="7688" max="7689" width="13.42578125" style="546" customWidth="1"/>
    <col min="7690" max="7690" width="2.5703125" style="546" customWidth="1"/>
    <col min="7691" max="7691" width="9.42578125" style="546" customWidth="1"/>
    <col min="7692" max="7692" width="0.42578125" style="546" customWidth="1"/>
    <col min="7693" max="7693" width="0.85546875" style="546" customWidth="1"/>
    <col min="7694" max="7696" width="13.42578125" style="546" customWidth="1"/>
    <col min="7697" max="7697" width="14" style="546" customWidth="1"/>
    <col min="7698" max="7937" width="9.140625" style="546"/>
    <col min="7938" max="7938" width="11.140625" style="546" customWidth="1"/>
    <col min="7939" max="7939" width="23.7109375" style="546" customWidth="1"/>
    <col min="7940" max="7940" width="11.140625" style="546" customWidth="1"/>
    <col min="7941" max="7941" width="5.140625" style="546" customWidth="1"/>
    <col min="7942" max="7942" width="8.28515625" style="546" customWidth="1"/>
    <col min="7943" max="7943" width="13.28515625" style="546" customWidth="1"/>
    <col min="7944" max="7945" width="13.42578125" style="546" customWidth="1"/>
    <col min="7946" max="7946" width="2.5703125" style="546" customWidth="1"/>
    <col min="7947" max="7947" width="9.42578125" style="546" customWidth="1"/>
    <col min="7948" max="7948" width="0.42578125" style="546" customWidth="1"/>
    <col min="7949" max="7949" width="0.85546875" style="546" customWidth="1"/>
    <col min="7950" max="7952" width="13.42578125" style="546" customWidth="1"/>
    <col min="7953" max="7953" width="14" style="546" customWidth="1"/>
    <col min="7954" max="8193" width="9.140625" style="546"/>
    <col min="8194" max="8194" width="11.140625" style="546" customWidth="1"/>
    <col min="8195" max="8195" width="23.7109375" style="546" customWidth="1"/>
    <col min="8196" max="8196" width="11.140625" style="546" customWidth="1"/>
    <col min="8197" max="8197" width="5.140625" style="546" customWidth="1"/>
    <col min="8198" max="8198" width="8.28515625" style="546" customWidth="1"/>
    <col min="8199" max="8199" width="13.28515625" style="546" customWidth="1"/>
    <col min="8200" max="8201" width="13.42578125" style="546" customWidth="1"/>
    <col min="8202" max="8202" width="2.5703125" style="546" customWidth="1"/>
    <col min="8203" max="8203" width="9.42578125" style="546" customWidth="1"/>
    <col min="8204" max="8204" width="0.42578125" style="546" customWidth="1"/>
    <col min="8205" max="8205" width="0.85546875" style="546" customWidth="1"/>
    <col min="8206" max="8208" width="13.42578125" style="546" customWidth="1"/>
    <col min="8209" max="8209" width="14" style="546" customWidth="1"/>
    <col min="8210" max="8449" width="9.140625" style="546"/>
    <col min="8450" max="8450" width="11.140625" style="546" customWidth="1"/>
    <col min="8451" max="8451" width="23.7109375" style="546" customWidth="1"/>
    <col min="8452" max="8452" width="11.140625" style="546" customWidth="1"/>
    <col min="8453" max="8453" width="5.140625" style="546" customWidth="1"/>
    <col min="8454" max="8454" width="8.28515625" style="546" customWidth="1"/>
    <col min="8455" max="8455" width="13.28515625" style="546" customWidth="1"/>
    <col min="8456" max="8457" width="13.42578125" style="546" customWidth="1"/>
    <col min="8458" max="8458" width="2.5703125" style="546" customWidth="1"/>
    <col min="8459" max="8459" width="9.42578125" style="546" customWidth="1"/>
    <col min="8460" max="8460" width="0.42578125" style="546" customWidth="1"/>
    <col min="8461" max="8461" width="0.85546875" style="546" customWidth="1"/>
    <col min="8462" max="8464" width="13.42578125" style="546" customWidth="1"/>
    <col min="8465" max="8465" width="14" style="546" customWidth="1"/>
    <col min="8466" max="8705" width="9.140625" style="546"/>
    <col min="8706" max="8706" width="11.140625" style="546" customWidth="1"/>
    <col min="8707" max="8707" width="23.7109375" style="546" customWidth="1"/>
    <col min="8708" max="8708" width="11.140625" style="546" customWidth="1"/>
    <col min="8709" max="8709" width="5.140625" style="546" customWidth="1"/>
    <col min="8710" max="8710" width="8.28515625" style="546" customWidth="1"/>
    <col min="8711" max="8711" width="13.28515625" style="546" customWidth="1"/>
    <col min="8712" max="8713" width="13.42578125" style="546" customWidth="1"/>
    <col min="8714" max="8714" width="2.5703125" style="546" customWidth="1"/>
    <col min="8715" max="8715" width="9.42578125" style="546" customWidth="1"/>
    <col min="8716" max="8716" width="0.42578125" style="546" customWidth="1"/>
    <col min="8717" max="8717" width="0.85546875" style="546" customWidth="1"/>
    <col min="8718" max="8720" width="13.42578125" style="546" customWidth="1"/>
    <col min="8721" max="8721" width="14" style="546" customWidth="1"/>
    <col min="8722" max="8961" width="9.140625" style="546"/>
    <col min="8962" max="8962" width="11.140625" style="546" customWidth="1"/>
    <col min="8963" max="8963" width="23.7109375" style="546" customWidth="1"/>
    <col min="8964" max="8964" width="11.140625" style="546" customWidth="1"/>
    <col min="8965" max="8965" width="5.140625" style="546" customWidth="1"/>
    <col min="8966" max="8966" width="8.28515625" style="546" customWidth="1"/>
    <col min="8967" max="8967" width="13.28515625" style="546" customWidth="1"/>
    <col min="8968" max="8969" width="13.42578125" style="546" customWidth="1"/>
    <col min="8970" max="8970" width="2.5703125" style="546" customWidth="1"/>
    <col min="8971" max="8971" width="9.42578125" style="546" customWidth="1"/>
    <col min="8972" max="8972" width="0.42578125" style="546" customWidth="1"/>
    <col min="8973" max="8973" width="0.85546875" style="546" customWidth="1"/>
    <col min="8974" max="8976" width="13.42578125" style="546" customWidth="1"/>
    <col min="8977" max="8977" width="14" style="546" customWidth="1"/>
    <col min="8978" max="9217" width="9.140625" style="546"/>
    <col min="9218" max="9218" width="11.140625" style="546" customWidth="1"/>
    <col min="9219" max="9219" width="23.7109375" style="546" customWidth="1"/>
    <col min="9220" max="9220" width="11.140625" style="546" customWidth="1"/>
    <col min="9221" max="9221" width="5.140625" style="546" customWidth="1"/>
    <col min="9222" max="9222" width="8.28515625" style="546" customWidth="1"/>
    <col min="9223" max="9223" width="13.28515625" style="546" customWidth="1"/>
    <col min="9224" max="9225" width="13.42578125" style="546" customWidth="1"/>
    <col min="9226" max="9226" width="2.5703125" style="546" customWidth="1"/>
    <col min="9227" max="9227" width="9.42578125" style="546" customWidth="1"/>
    <col min="9228" max="9228" width="0.42578125" style="546" customWidth="1"/>
    <col min="9229" max="9229" width="0.85546875" style="546" customWidth="1"/>
    <col min="9230" max="9232" width="13.42578125" style="546" customWidth="1"/>
    <col min="9233" max="9233" width="14" style="546" customWidth="1"/>
    <col min="9234" max="9473" width="9.140625" style="546"/>
    <col min="9474" max="9474" width="11.140625" style="546" customWidth="1"/>
    <col min="9475" max="9475" width="23.7109375" style="546" customWidth="1"/>
    <col min="9476" max="9476" width="11.140625" style="546" customWidth="1"/>
    <col min="9477" max="9477" width="5.140625" style="546" customWidth="1"/>
    <col min="9478" max="9478" width="8.28515625" style="546" customWidth="1"/>
    <col min="9479" max="9479" width="13.28515625" style="546" customWidth="1"/>
    <col min="9480" max="9481" width="13.42578125" style="546" customWidth="1"/>
    <col min="9482" max="9482" width="2.5703125" style="546" customWidth="1"/>
    <col min="9483" max="9483" width="9.42578125" style="546" customWidth="1"/>
    <col min="9484" max="9484" width="0.42578125" style="546" customWidth="1"/>
    <col min="9485" max="9485" width="0.85546875" style="546" customWidth="1"/>
    <col min="9486" max="9488" width="13.42578125" style="546" customWidth="1"/>
    <col min="9489" max="9489" width="14" style="546" customWidth="1"/>
    <col min="9490" max="9729" width="9.140625" style="546"/>
    <col min="9730" max="9730" width="11.140625" style="546" customWidth="1"/>
    <col min="9731" max="9731" width="23.7109375" style="546" customWidth="1"/>
    <col min="9732" max="9732" width="11.140625" style="546" customWidth="1"/>
    <col min="9733" max="9733" width="5.140625" style="546" customWidth="1"/>
    <col min="9734" max="9734" width="8.28515625" style="546" customWidth="1"/>
    <col min="9735" max="9735" width="13.28515625" style="546" customWidth="1"/>
    <col min="9736" max="9737" width="13.42578125" style="546" customWidth="1"/>
    <col min="9738" max="9738" width="2.5703125" style="546" customWidth="1"/>
    <col min="9739" max="9739" width="9.42578125" style="546" customWidth="1"/>
    <col min="9740" max="9740" width="0.42578125" style="546" customWidth="1"/>
    <col min="9741" max="9741" width="0.85546875" style="546" customWidth="1"/>
    <col min="9742" max="9744" width="13.42578125" style="546" customWidth="1"/>
    <col min="9745" max="9745" width="14" style="546" customWidth="1"/>
    <col min="9746" max="9985" width="9.140625" style="546"/>
    <col min="9986" max="9986" width="11.140625" style="546" customWidth="1"/>
    <col min="9987" max="9987" width="23.7109375" style="546" customWidth="1"/>
    <col min="9988" max="9988" width="11.140625" style="546" customWidth="1"/>
    <col min="9989" max="9989" width="5.140625" style="546" customWidth="1"/>
    <col min="9990" max="9990" width="8.28515625" style="546" customWidth="1"/>
    <col min="9991" max="9991" width="13.28515625" style="546" customWidth="1"/>
    <col min="9992" max="9993" width="13.42578125" style="546" customWidth="1"/>
    <col min="9994" max="9994" width="2.5703125" style="546" customWidth="1"/>
    <col min="9995" max="9995" width="9.42578125" style="546" customWidth="1"/>
    <col min="9996" max="9996" width="0.42578125" style="546" customWidth="1"/>
    <col min="9997" max="9997" width="0.85546875" style="546" customWidth="1"/>
    <col min="9998" max="10000" width="13.42578125" style="546" customWidth="1"/>
    <col min="10001" max="10001" width="14" style="546" customWidth="1"/>
    <col min="10002" max="10241" width="9.140625" style="546"/>
    <col min="10242" max="10242" width="11.140625" style="546" customWidth="1"/>
    <col min="10243" max="10243" width="23.7109375" style="546" customWidth="1"/>
    <col min="10244" max="10244" width="11.140625" style="546" customWidth="1"/>
    <col min="10245" max="10245" width="5.140625" style="546" customWidth="1"/>
    <col min="10246" max="10246" width="8.28515625" style="546" customWidth="1"/>
    <col min="10247" max="10247" width="13.28515625" style="546" customWidth="1"/>
    <col min="10248" max="10249" width="13.42578125" style="546" customWidth="1"/>
    <col min="10250" max="10250" width="2.5703125" style="546" customWidth="1"/>
    <col min="10251" max="10251" width="9.42578125" style="546" customWidth="1"/>
    <col min="10252" max="10252" width="0.42578125" style="546" customWidth="1"/>
    <col min="10253" max="10253" width="0.85546875" style="546" customWidth="1"/>
    <col min="10254" max="10256" width="13.42578125" style="546" customWidth="1"/>
    <col min="10257" max="10257" width="14" style="546" customWidth="1"/>
    <col min="10258" max="10497" width="9.140625" style="546"/>
    <col min="10498" max="10498" width="11.140625" style="546" customWidth="1"/>
    <col min="10499" max="10499" width="23.7109375" style="546" customWidth="1"/>
    <col min="10500" max="10500" width="11.140625" style="546" customWidth="1"/>
    <col min="10501" max="10501" width="5.140625" style="546" customWidth="1"/>
    <col min="10502" max="10502" width="8.28515625" style="546" customWidth="1"/>
    <col min="10503" max="10503" width="13.28515625" style="546" customWidth="1"/>
    <col min="10504" max="10505" width="13.42578125" style="546" customWidth="1"/>
    <col min="10506" max="10506" width="2.5703125" style="546" customWidth="1"/>
    <col min="10507" max="10507" width="9.42578125" style="546" customWidth="1"/>
    <col min="10508" max="10508" width="0.42578125" style="546" customWidth="1"/>
    <col min="10509" max="10509" width="0.85546875" style="546" customWidth="1"/>
    <col min="10510" max="10512" width="13.42578125" style="546" customWidth="1"/>
    <col min="10513" max="10513" width="14" style="546" customWidth="1"/>
    <col min="10514" max="10753" width="9.140625" style="546"/>
    <col min="10754" max="10754" width="11.140625" style="546" customWidth="1"/>
    <col min="10755" max="10755" width="23.7109375" style="546" customWidth="1"/>
    <col min="10756" max="10756" width="11.140625" style="546" customWidth="1"/>
    <col min="10757" max="10757" width="5.140625" style="546" customWidth="1"/>
    <col min="10758" max="10758" width="8.28515625" style="546" customWidth="1"/>
    <col min="10759" max="10759" width="13.28515625" style="546" customWidth="1"/>
    <col min="10760" max="10761" width="13.42578125" style="546" customWidth="1"/>
    <col min="10762" max="10762" width="2.5703125" style="546" customWidth="1"/>
    <col min="10763" max="10763" width="9.42578125" style="546" customWidth="1"/>
    <col min="10764" max="10764" width="0.42578125" style="546" customWidth="1"/>
    <col min="10765" max="10765" width="0.85546875" style="546" customWidth="1"/>
    <col min="10766" max="10768" width="13.42578125" style="546" customWidth="1"/>
    <col min="10769" max="10769" width="14" style="546" customWidth="1"/>
    <col min="10770" max="11009" width="9.140625" style="546"/>
    <col min="11010" max="11010" width="11.140625" style="546" customWidth="1"/>
    <col min="11011" max="11011" width="23.7109375" style="546" customWidth="1"/>
    <col min="11012" max="11012" width="11.140625" style="546" customWidth="1"/>
    <col min="11013" max="11013" width="5.140625" style="546" customWidth="1"/>
    <col min="11014" max="11014" width="8.28515625" style="546" customWidth="1"/>
    <col min="11015" max="11015" width="13.28515625" style="546" customWidth="1"/>
    <col min="11016" max="11017" width="13.42578125" style="546" customWidth="1"/>
    <col min="11018" max="11018" width="2.5703125" style="546" customWidth="1"/>
    <col min="11019" max="11019" width="9.42578125" style="546" customWidth="1"/>
    <col min="11020" max="11020" width="0.42578125" style="546" customWidth="1"/>
    <col min="11021" max="11021" width="0.85546875" style="546" customWidth="1"/>
    <col min="11022" max="11024" width="13.42578125" style="546" customWidth="1"/>
    <col min="11025" max="11025" width="14" style="546" customWidth="1"/>
    <col min="11026" max="11265" width="9.140625" style="546"/>
    <col min="11266" max="11266" width="11.140625" style="546" customWidth="1"/>
    <col min="11267" max="11267" width="23.7109375" style="546" customWidth="1"/>
    <col min="11268" max="11268" width="11.140625" style="546" customWidth="1"/>
    <col min="11269" max="11269" width="5.140625" style="546" customWidth="1"/>
    <col min="11270" max="11270" width="8.28515625" style="546" customWidth="1"/>
    <col min="11271" max="11271" width="13.28515625" style="546" customWidth="1"/>
    <col min="11272" max="11273" width="13.42578125" style="546" customWidth="1"/>
    <col min="11274" max="11274" width="2.5703125" style="546" customWidth="1"/>
    <col min="11275" max="11275" width="9.42578125" style="546" customWidth="1"/>
    <col min="11276" max="11276" width="0.42578125" style="546" customWidth="1"/>
    <col min="11277" max="11277" width="0.85546875" style="546" customWidth="1"/>
    <col min="11278" max="11280" width="13.42578125" style="546" customWidth="1"/>
    <col min="11281" max="11281" width="14" style="546" customWidth="1"/>
    <col min="11282" max="11521" width="9.140625" style="546"/>
    <col min="11522" max="11522" width="11.140625" style="546" customWidth="1"/>
    <col min="11523" max="11523" width="23.7109375" style="546" customWidth="1"/>
    <col min="11524" max="11524" width="11.140625" style="546" customWidth="1"/>
    <col min="11525" max="11525" width="5.140625" style="546" customWidth="1"/>
    <col min="11526" max="11526" width="8.28515625" style="546" customWidth="1"/>
    <col min="11527" max="11527" width="13.28515625" style="546" customWidth="1"/>
    <col min="11528" max="11529" width="13.42578125" style="546" customWidth="1"/>
    <col min="11530" max="11530" width="2.5703125" style="546" customWidth="1"/>
    <col min="11531" max="11531" width="9.42578125" style="546" customWidth="1"/>
    <col min="11532" max="11532" width="0.42578125" style="546" customWidth="1"/>
    <col min="11533" max="11533" width="0.85546875" style="546" customWidth="1"/>
    <col min="11534" max="11536" width="13.42578125" style="546" customWidth="1"/>
    <col min="11537" max="11537" width="14" style="546" customWidth="1"/>
    <col min="11538" max="11777" width="9.140625" style="546"/>
    <col min="11778" max="11778" width="11.140625" style="546" customWidth="1"/>
    <col min="11779" max="11779" width="23.7109375" style="546" customWidth="1"/>
    <col min="11780" max="11780" width="11.140625" style="546" customWidth="1"/>
    <col min="11781" max="11781" width="5.140625" style="546" customWidth="1"/>
    <col min="11782" max="11782" width="8.28515625" style="546" customWidth="1"/>
    <col min="11783" max="11783" width="13.28515625" style="546" customWidth="1"/>
    <col min="11784" max="11785" width="13.42578125" style="546" customWidth="1"/>
    <col min="11786" max="11786" width="2.5703125" style="546" customWidth="1"/>
    <col min="11787" max="11787" width="9.42578125" style="546" customWidth="1"/>
    <col min="11788" max="11788" width="0.42578125" style="546" customWidth="1"/>
    <col min="11789" max="11789" width="0.85546875" style="546" customWidth="1"/>
    <col min="11790" max="11792" width="13.42578125" style="546" customWidth="1"/>
    <col min="11793" max="11793" width="14" style="546" customWidth="1"/>
    <col min="11794" max="12033" width="9.140625" style="546"/>
    <col min="12034" max="12034" width="11.140625" style="546" customWidth="1"/>
    <col min="12035" max="12035" width="23.7109375" style="546" customWidth="1"/>
    <col min="12036" max="12036" width="11.140625" style="546" customWidth="1"/>
    <col min="12037" max="12037" width="5.140625" style="546" customWidth="1"/>
    <col min="12038" max="12038" width="8.28515625" style="546" customWidth="1"/>
    <col min="12039" max="12039" width="13.28515625" style="546" customWidth="1"/>
    <col min="12040" max="12041" width="13.42578125" style="546" customWidth="1"/>
    <col min="12042" max="12042" width="2.5703125" style="546" customWidth="1"/>
    <col min="12043" max="12043" width="9.42578125" style="546" customWidth="1"/>
    <col min="12044" max="12044" width="0.42578125" style="546" customWidth="1"/>
    <col min="12045" max="12045" width="0.85546875" style="546" customWidth="1"/>
    <col min="12046" max="12048" width="13.42578125" style="546" customWidth="1"/>
    <col min="12049" max="12049" width="14" style="546" customWidth="1"/>
    <col min="12050" max="12289" width="9.140625" style="546"/>
    <col min="12290" max="12290" width="11.140625" style="546" customWidth="1"/>
    <col min="12291" max="12291" width="23.7109375" style="546" customWidth="1"/>
    <col min="12292" max="12292" width="11.140625" style="546" customWidth="1"/>
    <col min="12293" max="12293" width="5.140625" style="546" customWidth="1"/>
    <col min="12294" max="12294" width="8.28515625" style="546" customWidth="1"/>
    <col min="12295" max="12295" width="13.28515625" style="546" customWidth="1"/>
    <col min="12296" max="12297" width="13.42578125" style="546" customWidth="1"/>
    <col min="12298" max="12298" width="2.5703125" style="546" customWidth="1"/>
    <col min="12299" max="12299" width="9.42578125" style="546" customWidth="1"/>
    <col min="12300" max="12300" width="0.42578125" style="546" customWidth="1"/>
    <col min="12301" max="12301" width="0.85546875" style="546" customWidth="1"/>
    <col min="12302" max="12304" width="13.42578125" style="546" customWidth="1"/>
    <col min="12305" max="12305" width="14" style="546" customWidth="1"/>
    <col min="12306" max="12545" width="9.140625" style="546"/>
    <col min="12546" max="12546" width="11.140625" style="546" customWidth="1"/>
    <col min="12547" max="12547" width="23.7109375" style="546" customWidth="1"/>
    <col min="12548" max="12548" width="11.140625" style="546" customWidth="1"/>
    <col min="12549" max="12549" width="5.140625" style="546" customWidth="1"/>
    <col min="12550" max="12550" width="8.28515625" style="546" customWidth="1"/>
    <col min="12551" max="12551" width="13.28515625" style="546" customWidth="1"/>
    <col min="12552" max="12553" width="13.42578125" style="546" customWidth="1"/>
    <col min="12554" max="12554" width="2.5703125" style="546" customWidth="1"/>
    <col min="12555" max="12555" width="9.42578125" style="546" customWidth="1"/>
    <col min="12556" max="12556" width="0.42578125" style="546" customWidth="1"/>
    <col min="12557" max="12557" width="0.85546875" style="546" customWidth="1"/>
    <col min="12558" max="12560" width="13.42578125" style="546" customWidth="1"/>
    <col min="12561" max="12561" width="14" style="546" customWidth="1"/>
    <col min="12562" max="12801" width="9.140625" style="546"/>
    <col min="12802" max="12802" width="11.140625" style="546" customWidth="1"/>
    <col min="12803" max="12803" width="23.7109375" style="546" customWidth="1"/>
    <col min="12804" max="12804" width="11.140625" style="546" customWidth="1"/>
    <col min="12805" max="12805" width="5.140625" style="546" customWidth="1"/>
    <col min="12806" max="12806" width="8.28515625" style="546" customWidth="1"/>
    <col min="12807" max="12807" width="13.28515625" style="546" customWidth="1"/>
    <col min="12808" max="12809" width="13.42578125" style="546" customWidth="1"/>
    <col min="12810" max="12810" width="2.5703125" style="546" customWidth="1"/>
    <col min="12811" max="12811" width="9.42578125" style="546" customWidth="1"/>
    <col min="12812" max="12812" width="0.42578125" style="546" customWidth="1"/>
    <col min="12813" max="12813" width="0.85546875" style="546" customWidth="1"/>
    <col min="12814" max="12816" width="13.42578125" style="546" customWidth="1"/>
    <col min="12817" max="12817" width="14" style="546" customWidth="1"/>
    <col min="12818" max="13057" width="9.140625" style="546"/>
    <col min="13058" max="13058" width="11.140625" style="546" customWidth="1"/>
    <col min="13059" max="13059" width="23.7109375" style="546" customWidth="1"/>
    <col min="13060" max="13060" width="11.140625" style="546" customWidth="1"/>
    <col min="13061" max="13061" width="5.140625" style="546" customWidth="1"/>
    <col min="13062" max="13062" width="8.28515625" style="546" customWidth="1"/>
    <col min="13063" max="13063" width="13.28515625" style="546" customWidth="1"/>
    <col min="13064" max="13065" width="13.42578125" style="546" customWidth="1"/>
    <col min="13066" max="13066" width="2.5703125" style="546" customWidth="1"/>
    <col min="13067" max="13067" width="9.42578125" style="546" customWidth="1"/>
    <col min="13068" max="13068" width="0.42578125" style="546" customWidth="1"/>
    <col min="13069" max="13069" width="0.85546875" style="546" customWidth="1"/>
    <col min="13070" max="13072" width="13.42578125" style="546" customWidth="1"/>
    <col min="13073" max="13073" width="14" style="546" customWidth="1"/>
    <col min="13074" max="13313" width="9.140625" style="546"/>
    <col min="13314" max="13314" width="11.140625" style="546" customWidth="1"/>
    <col min="13315" max="13315" width="23.7109375" style="546" customWidth="1"/>
    <col min="13316" max="13316" width="11.140625" style="546" customWidth="1"/>
    <col min="13317" max="13317" width="5.140625" style="546" customWidth="1"/>
    <col min="13318" max="13318" width="8.28515625" style="546" customWidth="1"/>
    <col min="13319" max="13319" width="13.28515625" style="546" customWidth="1"/>
    <col min="13320" max="13321" width="13.42578125" style="546" customWidth="1"/>
    <col min="13322" max="13322" width="2.5703125" style="546" customWidth="1"/>
    <col min="13323" max="13323" width="9.42578125" style="546" customWidth="1"/>
    <col min="13324" max="13324" width="0.42578125" style="546" customWidth="1"/>
    <col min="13325" max="13325" width="0.85546875" style="546" customWidth="1"/>
    <col min="13326" max="13328" width="13.42578125" style="546" customWidth="1"/>
    <col min="13329" max="13329" width="14" style="546" customWidth="1"/>
    <col min="13330" max="13569" width="9.140625" style="546"/>
    <col min="13570" max="13570" width="11.140625" style="546" customWidth="1"/>
    <col min="13571" max="13571" width="23.7109375" style="546" customWidth="1"/>
    <col min="13572" max="13572" width="11.140625" style="546" customWidth="1"/>
    <col min="13573" max="13573" width="5.140625" style="546" customWidth="1"/>
    <col min="13574" max="13574" width="8.28515625" style="546" customWidth="1"/>
    <col min="13575" max="13575" width="13.28515625" style="546" customWidth="1"/>
    <col min="13576" max="13577" width="13.42578125" style="546" customWidth="1"/>
    <col min="13578" max="13578" width="2.5703125" style="546" customWidth="1"/>
    <col min="13579" max="13579" width="9.42578125" style="546" customWidth="1"/>
    <col min="13580" max="13580" width="0.42578125" style="546" customWidth="1"/>
    <col min="13581" max="13581" width="0.85546875" style="546" customWidth="1"/>
    <col min="13582" max="13584" width="13.42578125" style="546" customWidth="1"/>
    <col min="13585" max="13585" width="14" style="546" customWidth="1"/>
    <col min="13586" max="13825" width="9.140625" style="546"/>
    <col min="13826" max="13826" width="11.140625" style="546" customWidth="1"/>
    <col min="13827" max="13827" width="23.7109375" style="546" customWidth="1"/>
    <col min="13828" max="13828" width="11.140625" style="546" customWidth="1"/>
    <col min="13829" max="13829" width="5.140625" style="546" customWidth="1"/>
    <col min="13830" max="13830" width="8.28515625" style="546" customWidth="1"/>
    <col min="13831" max="13831" width="13.28515625" style="546" customWidth="1"/>
    <col min="13832" max="13833" width="13.42578125" style="546" customWidth="1"/>
    <col min="13834" max="13834" width="2.5703125" style="546" customWidth="1"/>
    <col min="13835" max="13835" width="9.42578125" style="546" customWidth="1"/>
    <col min="13836" max="13836" width="0.42578125" style="546" customWidth="1"/>
    <col min="13837" max="13837" width="0.85546875" style="546" customWidth="1"/>
    <col min="13838" max="13840" width="13.42578125" style="546" customWidth="1"/>
    <col min="13841" max="13841" width="14" style="546" customWidth="1"/>
    <col min="13842" max="14081" width="9.140625" style="546"/>
    <col min="14082" max="14082" width="11.140625" style="546" customWidth="1"/>
    <col min="14083" max="14083" width="23.7109375" style="546" customWidth="1"/>
    <col min="14084" max="14084" width="11.140625" style="546" customWidth="1"/>
    <col min="14085" max="14085" width="5.140625" style="546" customWidth="1"/>
    <col min="14086" max="14086" width="8.28515625" style="546" customWidth="1"/>
    <col min="14087" max="14087" width="13.28515625" style="546" customWidth="1"/>
    <col min="14088" max="14089" width="13.42578125" style="546" customWidth="1"/>
    <col min="14090" max="14090" width="2.5703125" style="546" customWidth="1"/>
    <col min="14091" max="14091" width="9.42578125" style="546" customWidth="1"/>
    <col min="14092" max="14092" width="0.42578125" style="546" customWidth="1"/>
    <col min="14093" max="14093" width="0.85546875" style="546" customWidth="1"/>
    <col min="14094" max="14096" width="13.42578125" style="546" customWidth="1"/>
    <col min="14097" max="14097" width="14" style="546" customWidth="1"/>
    <col min="14098" max="14337" width="9.140625" style="546"/>
    <col min="14338" max="14338" width="11.140625" style="546" customWidth="1"/>
    <col min="14339" max="14339" width="23.7109375" style="546" customWidth="1"/>
    <col min="14340" max="14340" width="11.140625" style="546" customWidth="1"/>
    <col min="14341" max="14341" width="5.140625" style="546" customWidth="1"/>
    <col min="14342" max="14342" width="8.28515625" style="546" customWidth="1"/>
    <col min="14343" max="14343" width="13.28515625" style="546" customWidth="1"/>
    <col min="14344" max="14345" width="13.42578125" style="546" customWidth="1"/>
    <col min="14346" max="14346" width="2.5703125" style="546" customWidth="1"/>
    <col min="14347" max="14347" width="9.42578125" style="546" customWidth="1"/>
    <col min="14348" max="14348" width="0.42578125" style="546" customWidth="1"/>
    <col min="14349" max="14349" width="0.85546875" style="546" customWidth="1"/>
    <col min="14350" max="14352" width="13.42578125" style="546" customWidth="1"/>
    <col min="14353" max="14353" width="14" style="546" customWidth="1"/>
    <col min="14354" max="14593" width="9.140625" style="546"/>
    <col min="14594" max="14594" width="11.140625" style="546" customWidth="1"/>
    <col min="14595" max="14595" width="23.7109375" style="546" customWidth="1"/>
    <col min="14596" max="14596" width="11.140625" style="546" customWidth="1"/>
    <col min="14597" max="14597" width="5.140625" style="546" customWidth="1"/>
    <col min="14598" max="14598" width="8.28515625" style="546" customWidth="1"/>
    <col min="14599" max="14599" width="13.28515625" style="546" customWidth="1"/>
    <col min="14600" max="14601" width="13.42578125" style="546" customWidth="1"/>
    <col min="14602" max="14602" width="2.5703125" style="546" customWidth="1"/>
    <col min="14603" max="14603" width="9.42578125" style="546" customWidth="1"/>
    <col min="14604" max="14604" width="0.42578125" style="546" customWidth="1"/>
    <col min="14605" max="14605" width="0.85546875" style="546" customWidth="1"/>
    <col min="14606" max="14608" width="13.42578125" style="546" customWidth="1"/>
    <col min="14609" max="14609" width="14" style="546" customWidth="1"/>
    <col min="14610" max="14849" width="9.140625" style="546"/>
    <col min="14850" max="14850" width="11.140625" style="546" customWidth="1"/>
    <col min="14851" max="14851" width="23.7109375" style="546" customWidth="1"/>
    <col min="14852" max="14852" width="11.140625" style="546" customWidth="1"/>
    <col min="14853" max="14853" width="5.140625" style="546" customWidth="1"/>
    <col min="14854" max="14854" width="8.28515625" style="546" customWidth="1"/>
    <col min="14855" max="14855" width="13.28515625" style="546" customWidth="1"/>
    <col min="14856" max="14857" width="13.42578125" style="546" customWidth="1"/>
    <col min="14858" max="14858" width="2.5703125" style="546" customWidth="1"/>
    <col min="14859" max="14859" width="9.42578125" style="546" customWidth="1"/>
    <col min="14860" max="14860" width="0.42578125" style="546" customWidth="1"/>
    <col min="14861" max="14861" width="0.85546875" style="546" customWidth="1"/>
    <col min="14862" max="14864" width="13.42578125" style="546" customWidth="1"/>
    <col min="14865" max="14865" width="14" style="546" customWidth="1"/>
    <col min="14866" max="15105" width="9.140625" style="546"/>
    <col min="15106" max="15106" width="11.140625" style="546" customWidth="1"/>
    <col min="15107" max="15107" width="23.7109375" style="546" customWidth="1"/>
    <col min="15108" max="15108" width="11.140625" style="546" customWidth="1"/>
    <col min="15109" max="15109" width="5.140625" style="546" customWidth="1"/>
    <col min="15110" max="15110" width="8.28515625" style="546" customWidth="1"/>
    <col min="15111" max="15111" width="13.28515625" style="546" customWidth="1"/>
    <col min="15112" max="15113" width="13.42578125" style="546" customWidth="1"/>
    <col min="15114" max="15114" width="2.5703125" style="546" customWidth="1"/>
    <col min="15115" max="15115" width="9.42578125" style="546" customWidth="1"/>
    <col min="15116" max="15116" width="0.42578125" style="546" customWidth="1"/>
    <col min="15117" max="15117" width="0.85546875" style="546" customWidth="1"/>
    <col min="15118" max="15120" width="13.42578125" style="546" customWidth="1"/>
    <col min="15121" max="15121" width="14" style="546" customWidth="1"/>
    <col min="15122" max="15361" width="9.140625" style="546"/>
    <col min="15362" max="15362" width="11.140625" style="546" customWidth="1"/>
    <col min="15363" max="15363" width="23.7109375" style="546" customWidth="1"/>
    <col min="15364" max="15364" width="11.140625" style="546" customWidth="1"/>
    <col min="15365" max="15365" width="5.140625" style="546" customWidth="1"/>
    <col min="15366" max="15366" width="8.28515625" style="546" customWidth="1"/>
    <col min="15367" max="15367" width="13.28515625" style="546" customWidth="1"/>
    <col min="15368" max="15369" width="13.42578125" style="546" customWidth="1"/>
    <col min="15370" max="15370" width="2.5703125" style="546" customWidth="1"/>
    <col min="15371" max="15371" width="9.42578125" style="546" customWidth="1"/>
    <col min="15372" max="15372" width="0.42578125" style="546" customWidth="1"/>
    <col min="15373" max="15373" width="0.85546875" style="546" customWidth="1"/>
    <col min="15374" max="15376" width="13.42578125" style="546" customWidth="1"/>
    <col min="15377" max="15377" width="14" style="546" customWidth="1"/>
    <col min="15378" max="15617" width="9.140625" style="546"/>
    <col min="15618" max="15618" width="11.140625" style="546" customWidth="1"/>
    <col min="15619" max="15619" width="23.7109375" style="546" customWidth="1"/>
    <col min="15620" max="15620" width="11.140625" style="546" customWidth="1"/>
    <col min="15621" max="15621" width="5.140625" style="546" customWidth="1"/>
    <col min="15622" max="15622" width="8.28515625" style="546" customWidth="1"/>
    <col min="15623" max="15623" width="13.28515625" style="546" customWidth="1"/>
    <col min="15624" max="15625" width="13.42578125" style="546" customWidth="1"/>
    <col min="15626" max="15626" width="2.5703125" style="546" customWidth="1"/>
    <col min="15627" max="15627" width="9.42578125" style="546" customWidth="1"/>
    <col min="15628" max="15628" width="0.42578125" style="546" customWidth="1"/>
    <col min="15629" max="15629" width="0.85546875" style="546" customWidth="1"/>
    <col min="15630" max="15632" width="13.42578125" style="546" customWidth="1"/>
    <col min="15633" max="15633" width="14" style="546" customWidth="1"/>
    <col min="15634" max="15873" width="9.140625" style="546"/>
    <col min="15874" max="15874" width="11.140625" style="546" customWidth="1"/>
    <col min="15875" max="15875" width="23.7109375" style="546" customWidth="1"/>
    <col min="15876" max="15876" width="11.140625" style="546" customWidth="1"/>
    <col min="15877" max="15877" width="5.140625" style="546" customWidth="1"/>
    <col min="15878" max="15878" width="8.28515625" style="546" customWidth="1"/>
    <col min="15879" max="15879" width="13.28515625" style="546" customWidth="1"/>
    <col min="15880" max="15881" width="13.42578125" style="546" customWidth="1"/>
    <col min="15882" max="15882" width="2.5703125" style="546" customWidth="1"/>
    <col min="15883" max="15883" width="9.42578125" style="546" customWidth="1"/>
    <col min="15884" max="15884" width="0.42578125" style="546" customWidth="1"/>
    <col min="15885" max="15885" width="0.85546875" style="546" customWidth="1"/>
    <col min="15886" max="15888" width="13.42578125" style="546" customWidth="1"/>
    <col min="15889" max="15889" width="14" style="546" customWidth="1"/>
    <col min="15890" max="16129" width="9.140625" style="546"/>
    <col min="16130" max="16130" width="11.140625" style="546" customWidth="1"/>
    <col min="16131" max="16131" width="23.7109375" style="546" customWidth="1"/>
    <col min="16132" max="16132" width="11.140625" style="546" customWidth="1"/>
    <col min="16133" max="16133" width="5.140625" style="546" customWidth="1"/>
    <col min="16134" max="16134" width="8.28515625" style="546" customWidth="1"/>
    <col min="16135" max="16135" width="13.28515625" style="546" customWidth="1"/>
    <col min="16136" max="16137" width="13.42578125" style="546" customWidth="1"/>
    <col min="16138" max="16138" width="2.5703125" style="546" customWidth="1"/>
    <col min="16139" max="16139" width="9.42578125" style="546" customWidth="1"/>
    <col min="16140" max="16140" width="0.42578125" style="546" customWidth="1"/>
    <col min="16141" max="16141" width="0.85546875" style="546" customWidth="1"/>
    <col min="16142" max="16144" width="13.42578125" style="546" customWidth="1"/>
    <col min="16145" max="16145" width="14" style="546" customWidth="1"/>
    <col min="16146" max="16384" width="9.140625" style="546"/>
  </cols>
  <sheetData>
    <row r="1" spans="2:19" ht="14.65" customHeight="1" x14ac:dyDescent="0.2"/>
    <row r="2" spans="2:19" ht="30" customHeight="1" x14ac:dyDescent="0.2">
      <c r="B2" s="549"/>
      <c r="C2" s="549"/>
      <c r="D2" s="549"/>
      <c r="E2" s="550"/>
      <c r="F2" s="550"/>
      <c r="G2" s="551" t="s">
        <v>975</v>
      </c>
      <c r="H2" s="552" t="s">
        <v>985</v>
      </c>
      <c r="I2" s="553"/>
      <c r="J2" s="551" t="s">
        <v>507</v>
      </c>
      <c r="K2" s="554">
        <v>43466</v>
      </c>
      <c r="L2" s="551" t="s">
        <v>976</v>
      </c>
      <c r="M2" s="554">
        <v>43830</v>
      </c>
      <c r="N2" s="553"/>
    </row>
    <row r="3" spans="2:19" ht="14.65" customHeight="1" x14ac:dyDescent="0.2"/>
    <row r="4" spans="2:19" ht="13.9" customHeight="1" x14ac:dyDescent="0.2">
      <c r="B4" s="1590" t="s">
        <v>593</v>
      </c>
      <c r="C4" s="1590"/>
      <c r="D4" s="1590"/>
      <c r="E4" s="1590"/>
      <c r="F4" s="1590"/>
      <c r="G4" s="1590"/>
      <c r="H4" s="1590"/>
      <c r="I4" s="1590"/>
      <c r="J4" s="1590"/>
      <c r="K4" s="1590"/>
      <c r="L4" s="1590"/>
      <c r="M4" s="1590"/>
      <c r="N4" s="1590"/>
      <c r="O4" s="1590"/>
    </row>
    <row r="5" spans="2:19" ht="14.65" customHeight="1" x14ac:dyDescent="0.2">
      <c r="B5" s="1590" t="s">
        <v>595</v>
      </c>
      <c r="C5" s="1590"/>
      <c r="D5" s="1590"/>
      <c r="E5" s="1590"/>
      <c r="F5" s="1590"/>
      <c r="G5" s="1590"/>
      <c r="H5" s="1590"/>
      <c r="I5" s="1590"/>
      <c r="J5" s="1590"/>
      <c r="K5" s="1590"/>
      <c r="L5" s="1590"/>
      <c r="M5" s="1590"/>
      <c r="N5" s="1590"/>
      <c r="O5" s="1590"/>
    </row>
    <row r="6" spans="2:19" ht="23.45" customHeight="1" x14ac:dyDescent="0.2">
      <c r="B6" s="1591" t="s">
        <v>986</v>
      </c>
      <c r="C6" s="1591"/>
      <c r="D6" s="1591"/>
      <c r="E6" s="1591"/>
      <c r="F6" s="1591"/>
      <c r="G6" s="1591"/>
      <c r="H6" s="1591"/>
      <c r="I6" s="1591"/>
      <c r="J6" s="1591"/>
      <c r="K6" s="1591"/>
      <c r="L6" s="1591"/>
      <c r="M6" s="1591"/>
      <c r="N6" s="1591"/>
    </row>
    <row r="7" spans="2:19" ht="23.45" customHeight="1" x14ac:dyDescent="0.2">
      <c r="B7" s="1592" t="s">
        <v>979</v>
      </c>
      <c r="C7" s="1592"/>
      <c r="D7" s="1592"/>
      <c r="E7" s="1592"/>
      <c r="F7" s="1592"/>
      <c r="G7" s="1592"/>
      <c r="H7" s="1592"/>
      <c r="I7" s="1592"/>
      <c r="J7" s="1592"/>
      <c r="K7" s="1592"/>
      <c r="L7" s="1592"/>
      <c r="M7" s="1592"/>
      <c r="N7" s="1592"/>
    </row>
    <row r="8" spans="2:19" ht="8.25" customHeight="1" x14ac:dyDescent="0.2">
      <c r="B8" s="555"/>
      <c r="C8" s="555"/>
      <c r="D8" s="555"/>
      <c r="E8" s="556"/>
      <c r="F8" s="556"/>
      <c r="G8" s="557"/>
      <c r="H8" s="557"/>
      <c r="I8" s="557"/>
      <c r="J8" s="557"/>
      <c r="K8" s="557"/>
      <c r="L8" s="557"/>
      <c r="M8" s="557"/>
      <c r="N8" s="557"/>
    </row>
    <row r="9" spans="2:19" ht="17.649999999999999" customHeight="1" x14ac:dyDescent="0.2">
      <c r="B9" s="1593" t="s">
        <v>12</v>
      </c>
      <c r="C9" s="1593" t="s">
        <v>537</v>
      </c>
      <c r="D9" s="1595" t="s">
        <v>536</v>
      </c>
      <c r="E9" s="1595" t="s">
        <v>534</v>
      </c>
      <c r="F9" s="1595" t="s">
        <v>987</v>
      </c>
      <c r="G9" s="1596" t="s">
        <v>980</v>
      </c>
      <c r="H9" s="1596"/>
      <c r="I9" s="1596" t="s">
        <v>981</v>
      </c>
      <c r="J9" s="1596"/>
      <c r="K9" s="1596" t="s">
        <v>982</v>
      </c>
      <c r="L9" s="1596"/>
      <c r="M9" s="1596" t="s">
        <v>983</v>
      </c>
      <c r="N9" s="1596"/>
      <c r="O9" s="1597" t="s">
        <v>923</v>
      </c>
      <c r="P9" s="1596" t="s">
        <v>988</v>
      </c>
      <c r="Q9" s="1596"/>
      <c r="R9" s="1596"/>
      <c r="S9" s="1596"/>
    </row>
    <row r="10" spans="2:19" ht="37.5" customHeight="1" x14ac:dyDescent="0.2">
      <c r="B10" s="1594"/>
      <c r="C10" s="1594"/>
      <c r="D10" s="1595"/>
      <c r="E10" s="1595"/>
      <c r="F10" s="1595"/>
      <c r="G10" s="558" t="s">
        <v>533</v>
      </c>
      <c r="H10" s="558" t="s">
        <v>984</v>
      </c>
      <c r="I10" s="558" t="s">
        <v>533</v>
      </c>
      <c r="J10" s="558" t="s">
        <v>984</v>
      </c>
      <c r="K10" s="558" t="s">
        <v>533</v>
      </c>
      <c r="L10" s="558" t="s">
        <v>984</v>
      </c>
      <c r="M10" s="558" t="s">
        <v>533</v>
      </c>
      <c r="N10" s="558" t="s">
        <v>984</v>
      </c>
      <c r="O10" s="1598"/>
      <c r="P10" s="558" t="s">
        <v>943</v>
      </c>
      <c r="Q10" s="558" t="s">
        <v>533</v>
      </c>
      <c r="R10" s="558" t="s">
        <v>967</v>
      </c>
      <c r="S10" s="558" t="s">
        <v>989</v>
      </c>
    </row>
    <row r="11" spans="2:19" ht="16.899999999999999" customHeight="1" x14ac:dyDescent="0.2">
      <c r="B11" s="559"/>
      <c r="C11" s="559"/>
      <c r="D11" s="560"/>
      <c r="E11" s="560"/>
      <c r="F11" s="560"/>
      <c r="G11" s="561"/>
      <c r="H11" s="561"/>
      <c r="I11" s="561"/>
      <c r="J11" s="561"/>
      <c r="K11" s="561"/>
      <c r="L11" s="561"/>
      <c r="M11" s="561"/>
      <c r="N11" s="561"/>
      <c r="O11" s="562"/>
      <c r="P11" s="561"/>
      <c r="Q11" s="561"/>
      <c r="R11" s="561"/>
      <c r="S11" s="563"/>
    </row>
    <row r="12" spans="2:19" ht="17.649999999999999" customHeight="1" x14ac:dyDescent="0.2">
      <c r="B12" s="564">
        <v>1</v>
      </c>
      <c r="C12" s="1348">
        <f>DMVT!D7</f>
        <v>0</v>
      </c>
      <c r="D12" s="1348">
        <f>DMVT!E7</f>
        <v>0</v>
      </c>
      <c r="E12" s="1348">
        <f>DMVT!F7</f>
        <v>0</v>
      </c>
      <c r="F12" s="1348">
        <f>DMVT!G7</f>
        <v>0</v>
      </c>
      <c r="G12" s="565">
        <f>IFERROR(VLOOKUP($C12,DMVT!$D$7:$I$398,5,0),0)</f>
        <v>0</v>
      </c>
      <c r="H12" s="565">
        <f>IFERROR(VLOOKUP($C12,DMVT!$D$7:$I$398,6,0),0)</f>
        <v>0</v>
      </c>
      <c r="I12" s="566">
        <f t="shared" ref="I12:I43" si="0">SUMPRODUCT((ngaynx&gt;=$K$2)*(ngaynx&lt;=$M$2)*(Mavtnx=$C12),slnhap)</f>
        <v>0</v>
      </c>
      <c r="J12" s="566">
        <f t="shared" ref="J12:J43" si="1">SUMPRODUCT((ngaynx&gt;=$K$2)*(ngaynx&lt;$M$2)*(Mavtnx=$C12),gtnhap)</f>
        <v>0</v>
      </c>
      <c r="K12" s="566">
        <f t="shared" ref="K12:K43" si="2">SUMPRODUCT((ngaynx&gt;=$K$2)*(ngaynx&lt;=$M$2)*(Mavtnx=$C12),slxuat)</f>
        <v>0</v>
      </c>
      <c r="L12" s="566">
        <f t="shared" ref="L12:L43" si="3">SUMPRODUCT((ngaynx&gt;=$K$2)*(ngaynx&lt;$M$2)*(Mavtnx=$C12),gtxuat)</f>
        <v>0</v>
      </c>
      <c r="M12" s="566">
        <f>G12+I12-K12</f>
        <v>0</v>
      </c>
      <c r="N12" s="566">
        <f>H12+J12-L12</f>
        <v>0</v>
      </c>
      <c r="O12" s="567">
        <f>IF(AND(M12&lt;&gt;0,N12&lt;&gt;0),"x",0)</f>
        <v>0</v>
      </c>
      <c r="P12" s="568">
        <f>IF(C12="","",C12)</f>
        <v>0</v>
      </c>
      <c r="Q12" s="569">
        <f>G12+I12</f>
        <v>0</v>
      </c>
      <c r="R12" s="569">
        <f>H12+J12</f>
        <v>0</v>
      </c>
      <c r="S12" s="569">
        <f>IFERROR(R12/Q12,0)</f>
        <v>0</v>
      </c>
    </row>
    <row r="13" spans="2:19" ht="16.899999999999999" customHeight="1" x14ac:dyDescent="0.2">
      <c r="B13" s="570" t="str">
        <f>IF(C13&lt;&gt;0,B12+1,"")</f>
        <v/>
      </c>
      <c r="C13" s="570">
        <f>DMVT!D8</f>
        <v>0</v>
      </c>
      <c r="D13" s="570">
        <f>DMVT!E8</f>
        <v>0</v>
      </c>
      <c r="E13" s="570">
        <f>DMVT!F8</f>
        <v>0</v>
      </c>
      <c r="F13" s="570">
        <f>DMVT!G8</f>
        <v>0</v>
      </c>
      <c r="G13" s="571">
        <f>IFERROR(VLOOKUP($C13,DMVT!$D$7:$I$398,5,0),0)</f>
        <v>0</v>
      </c>
      <c r="H13" s="571">
        <f>IFERROR(VLOOKUP($C13,DMVT!$D$7:$I$398,6,0),0)</f>
        <v>0</v>
      </c>
      <c r="I13" s="572">
        <f t="shared" si="0"/>
        <v>0</v>
      </c>
      <c r="J13" s="572">
        <f t="shared" si="1"/>
        <v>0</v>
      </c>
      <c r="K13" s="572">
        <f t="shared" si="2"/>
        <v>0</v>
      </c>
      <c r="L13" s="572">
        <f t="shared" si="3"/>
        <v>0</v>
      </c>
      <c r="M13" s="572">
        <f>G13+I13-K13</f>
        <v>0</v>
      </c>
      <c r="N13" s="572">
        <f>H13+J13-L13</f>
        <v>0</v>
      </c>
      <c r="O13" s="573">
        <f t="shared" ref="O13:O76" si="4">IF(AND(M13&lt;&gt;0,N13&lt;&gt;0),"x",0)</f>
        <v>0</v>
      </c>
      <c r="P13" s="574">
        <f t="shared" ref="P13:P76" si="5">IF(C13="","",C13)</f>
        <v>0</v>
      </c>
      <c r="Q13" s="575">
        <f t="shared" ref="Q13:R76" si="6">G13+I13</f>
        <v>0</v>
      </c>
      <c r="R13" s="575">
        <f t="shared" si="6"/>
        <v>0</v>
      </c>
      <c r="S13" s="575">
        <f t="shared" ref="S13:S76" si="7">IFERROR(R13/Q13,0)</f>
        <v>0</v>
      </c>
    </row>
    <row r="14" spans="2:19" ht="17.649999999999999" customHeight="1" x14ac:dyDescent="0.2">
      <c r="B14" s="570" t="str">
        <f t="shared" ref="B14:B77" si="8">IF(C14&lt;&gt;0,B13+1,"")</f>
        <v/>
      </c>
      <c r="C14" s="570">
        <f>DMVT!D9</f>
        <v>0</v>
      </c>
      <c r="D14" s="570">
        <f>DMVT!E9</f>
        <v>0</v>
      </c>
      <c r="E14" s="570">
        <f>DMVT!F9</f>
        <v>0</v>
      </c>
      <c r="F14" s="570">
        <f>DMVT!G9</f>
        <v>0</v>
      </c>
      <c r="G14" s="571">
        <f>IFERROR(VLOOKUP($C14,DMVT!$D$7:$I$398,5,0),0)</f>
        <v>0</v>
      </c>
      <c r="H14" s="571">
        <f>IFERROR(VLOOKUP($C14,DMVT!$D$7:$I$398,6,0),0)</f>
        <v>0</v>
      </c>
      <c r="I14" s="572">
        <f t="shared" si="0"/>
        <v>0</v>
      </c>
      <c r="J14" s="572">
        <f t="shared" si="1"/>
        <v>0</v>
      </c>
      <c r="K14" s="572">
        <f t="shared" si="2"/>
        <v>0</v>
      </c>
      <c r="L14" s="572">
        <f t="shared" si="3"/>
        <v>0</v>
      </c>
      <c r="M14" s="572">
        <f t="shared" ref="M14:N77" si="9">G14+I14-K14</f>
        <v>0</v>
      </c>
      <c r="N14" s="572">
        <f t="shared" si="9"/>
        <v>0</v>
      </c>
      <c r="O14" s="573">
        <f t="shared" si="4"/>
        <v>0</v>
      </c>
      <c r="P14" s="574">
        <f t="shared" si="5"/>
        <v>0</v>
      </c>
      <c r="Q14" s="575">
        <f t="shared" si="6"/>
        <v>0</v>
      </c>
      <c r="R14" s="575">
        <f t="shared" si="6"/>
        <v>0</v>
      </c>
      <c r="S14" s="575">
        <f t="shared" si="7"/>
        <v>0</v>
      </c>
    </row>
    <row r="15" spans="2:19" ht="30.75" customHeight="1" x14ac:dyDescent="0.2">
      <c r="B15" s="570" t="str">
        <f t="shared" si="8"/>
        <v/>
      </c>
      <c r="C15" s="570">
        <f>DMVT!D10</f>
        <v>0</v>
      </c>
      <c r="D15" s="570">
        <f>DMVT!E10</f>
        <v>0</v>
      </c>
      <c r="E15" s="570">
        <f>DMVT!F10</f>
        <v>0</v>
      </c>
      <c r="F15" s="570">
        <f>DMVT!G10</f>
        <v>0</v>
      </c>
      <c r="G15" s="571">
        <f>IFERROR(VLOOKUP($C15,DMVT!$D$7:$I$398,5,0),0)</f>
        <v>0</v>
      </c>
      <c r="H15" s="571">
        <f>IFERROR(VLOOKUP($C15,DMVT!$D$7:$I$398,6,0),0)</f>
        <v>0</v>
      </c>
      <c r="I15" s="572">
        <f t="shared" si="0"/>
        <v>0</v>
      </c>
      <c r="J15" s="572">
        <f t="shared" si="1"/>
        <v>0</v>
      </c>
      <c r="K15" s="572">
        <f t="shared" si="2"/>
        <v>0</v>
      </c>
      <c r="L15" s="572">
        <f t="shared" si="3"/>
        <v>0</v>
      </c>
      <c r="M15" s="572">
        <f t="shared" si="9"/>
        <v>0</v>
      </c>
      <c r="N15" s="572">
        <f t="shared" si="9"/>
        <v>0</v>
      </c>
      <c r="O15" s="573">
        <f t="shared" si="4"/>
        <v>0</v>
      </c>
      <c r="P15" s="574">
        <f t="shared" si="5"/>
        <v>0</v>
      </c>
      <c r="Q15" s="575">
        <f t="shared" si="6"/>
        <v>0</v>
      </c>
      <c r="R15" s="575">
        <f t="shared" si="6"/>
        <v>0</v>
      </c>
      <c r="S15" s="575">
        <f t="shared" si="7"/>
        <v>0</v>
      </c>
    </row>
    <row r="16" spans="2:19" ht="30.75" customHeight="1" x14ac:dyDescent="0.2">
      <c r="B16" s="570" t="str">
        <f t="shared" si="8"/>
        <v/>
      </c>
      <c r="C16" s="570">
        <f>DMVT!D11</f>
        <v>0</v>
      </c>
      <c r="D16" s="570">
        <f>DMVT!E11</f>
        <v>0</v>
      </c>
      <c r="E16" s="570">
        <f>DMVT!F11</f>
        <v>0</v>
      </c>
      <c r="F16" s="570">
        <f>DMVT!G11</f>
        <v>0</v>
      </c>
      <c r="G16" s="571">
        <f>IFERROR(VLOOKUP($C16,DMVT!$D$7:$I$398,5,0),0)</f>
        <v>0</v>
      </c>
      <c r="H16" s="571">
        <f>IFERROR(VLOOKUP($C16,DMVT!$D$7:$I$398,6,0),0)</f>
        <v>0</v>
      </c>
      <c r="I16" s="572">
        <f t="shared" si="0"/>
        <v>0</v>
      </c>
      <c r="J16" s="572">
        <f t="shared" si="1"/>
        <v>0</v>
      </c>
      <c r="K16" s="572">
        <f t="shared" si="2"/>
        <v>0</v>
      </c>
      <c r="L16" s="572">
        <f t="shared" si="3"/>
        <v>0</v>
      </c>
      <c r="M16" s="572">
        <f t="shared" si="9"/>
        <v>0</v>
      </c>
      <c r="N16" s="572">
        <f t="shared" si="9"/>
        <v>0</v>
      </c>
      <c r="O16" s="573">
        <f t="shared" si="4"/>
        <v>0</v>
      </c>
      <c r="P16" s="574">
        <f t="shared" si="5"/>
        <v>0</v>
      </c>
      <c r="Q16" s="575">
        <f t="shared" si="6"/>
        <v>0</v>
      </c>
      <c r="R16" s="575">
        <f t="shared" si="6"/>
        <v>0</v>
      </c>
      <c r="S16" s="575">
        <f t="shared" si="7"/>
        <v>0</v>
      </c>
    </row>
    <row r="17" spans="2:19" ht="27" customHeight="1" x14ac:dyDescent="0.2">
      <c r="B17" s="570" t="str">
        <f t="shared" si="8"/>
        <v/>
      </c>
      <c r="C17" s="570">
        <f>DMVT!D12</f>
        <v>0</v>
      </c>
      <c r="D17" s="570">
        <f>DMVT!E12</f>
        <v>0</v>
      </c>
      <c r="E17" s="570">
        <f>DMVT!F12</f>
        <v>0</v>
      </c>
      <c r="F17" s="570">
        <f>DMVT!G12</f>
        <v>0</v>
      </c>
      <c r="G17" s="571">
        <f>IFERROR(VLOOKUP($C17,DMVT!$D$7:$I$398,5,0),0)</f>
        <v>0</v>
      </c>
      <c r="H17" s="571">
        <f>IFERROR(VLOOKUP($C17,DMVT!$D$7:$I$398,6,0),0)</f>
        <v>0</v>
      </c>
      <c r="I17" s="572">
        <f t="shared" si="0"/>
        <v>0</v>
      </c>
      <c r="J17" s="572">
        <f t="shared" si="1"/>
        <v>0</v>
      </c>
      <c r="K17" s="572">
        <f t="shared" si="2"/>
        <v>0</v>
      </c>
      <c r="L17" s="572">
        <f t="shared" si="3"/>
        <v>0</v>
      </c>
      <c r="M17" s="572">
        <f t="shared" si="9"/>
        <v>0</v>
      </c>
      <c r="N17" s="572">
        <f t="shared" si="9"/>
        <v>0</v>
      </c>
      <c r="O17" s="573">
        <f t="shared" si="4"/>
        <v>0</v>
      </c>
      <c r="P17" s="574">
        <f t="shared" si="5"/>
        <v>0</v>
      </c>
      <c r="Q17" s="575">
        <f t="shared" si="6"/>
        <v>0</v>
      </c>
      <c r="R17" s="575">
        <f t="shared" si="6"/>
        <v>0</v>
      </c>
      <c r="S17" s="575">
        <f t="shared" si="7"/>
        <v>0</v>
      </c>
    </row>
    <row r="18" spans="2:19" ht="15" customHeight="1" x14ac:dyDescent="0.2">
      <c r="B18" s="570" t="str">
        <f t="shared" si="8"/>
        <v/>
      </c>
      <c r="C18" s="570">
        <f>DMVT!D13</f>
        <v>0</v>
      </c>
      <c r="D18" s="570">
        <f>DMVT!E13</f>
        <v>0</v>
      </c>
      <c r="E18" s="570">
        <f>DMVT!F13</f>
        <v>0</v>
      </c>
      <c r="F18" s="570">
        <f>DMVT!G13</f>
        <v>0</v>
      </c>
      <c r="G18" s="571">
        <f>IFERROR(VLOOKUP($C18,DMVT!$D$7:$I$398,5,0),0)</f>
        <v>0</v>
      </c>
      <c r="H18" s="571">
        <f>IFERROR(VLOOKUP($C18,DMVT!$D$7:$I$398,6,0),0)</f>
        <v>0</v>
      </c>
      <c r="I18" s="572">
        <f t="shared" si="0"/>
        <v>0</v>
      </c>
      <c r="J18" s="572">
        <f t="shared" si="1"/>
        <v>0</v>
      </c>
      <c r="K18" s="572">
        <f t="shared" si="2"/>
        <v>0</v>
      </c>
      <c r="L18" s="572">
        <f t="shared" si="3"/>
        <v>0</v>
      </c>
      <c r="M18" s="572">
        <f t="shared" si="9"/>
        <v>0</v>
      </c>
      <c r="N18" s="572">
        <f t="shared" si="9"/>
        <v>0</v>
      </c>
      <c r="O18" s="573">
        <f t="shared" si="4"/>
        <v>0</v>
      </c>
      <c r="P18" s="574">
        <f t="shared" si="5"/>
        <v>0</v>
      </c>
      <c r="Q18" s="575">
        <f t="shared" si="6"/>
        <v>0</v>
      </c>
      <c r="R18" s="575">
        <f t="shared" si="6"/>
        <v>0</v>
      </c>
      <c r="S18" s="575">
        <f t="shared" si="7"/>
        <v>0</v>
      </c>
    </row>
    <row r="19" spans="2:19" ht="24" customHeight="1" x14ac:dyDescent="0.2">
      <c r="B19" s="570" t="str">
        <f t="shared" si="8"/>
        <v/>
      </c>
      <c r="C19" s="570">
        <f>DMVT!D14</f>
        <v>0</v>
      </c>
      <c r="D19" s="570">
        <f>DMVT!E14</f>
        <v>0</v>
      </c>
      <c r="E19" s="570">
        <f>DMVT!F14</f>
        <v>0</v>
      </c>
      <c r="F19" s="570">
        <f>DMVT!G14</f>
        <v>0</v>
      </c>
      <c r="G19" s="571">
        <f>IFERROR(VLOOKUP($C19,DMVT!$D$7:$I$398,5,0),0)</f>
        <v>0</v>
      </c>
      <c r="H19" s="571">
        <f>IFERROR(VLOOKUP($C19,DMVT!$D$7:$I$398,6,0),0)</f>
        <v>0</v>
      </c>
      <c r="I19" s="572">
        <f t="shared" si="0"/>
        <v>0</v>
      </c>
      <c r="J19" s="572">
        <f t="shared" si="1"/>
        <v>0</v>
      </c>
      <c r="K19" s="572">
        <f t="shared" si="2"/>
        <v>0</v>
      </c>
      <c r="L19" s="572">
        <f t="shared" si="3"/>
        <v>0</v>
      </c>
      <c r="M19" s="572">
        <f t="shared" si="9"/>
        <v>0</v>
      </c>
      <c r="N19" s="572">
        <f t="shared" si="9"/>
        <v>0</v>
      </c>
      <c r="O19" s="573">
        <f t="shared" si="4"/>
        <v>0</v>
      </c>
      <c r="P19" s="574">
        <f t="shared" si="5"/>
        <v>0</v>
      </c>
      <c r="Q19" s="575">
        <f t="shared" si="6"/>
        <v>0</v>
      </c>
      <c r="R19" s="575">
        <f t="shared" si="6"/>
        <v>0</v>
      </c>
      <c r="S19" s="575">
        <f t="shared" si="7"/>
        <v>0</v>
      </c>
    </row>
    <row r="20" spans="2:19" ht="30.75" customHeight="1" x14ac:dyDescent="0.2">
      <c r="B20" s="570" t="str">
        <f t="shared" si="8"/>
        <v/>
      </c>
      <c r="C20" s="570">
        <f>DMVT!D15</f>
        <v>0</v>
      </c>
      <c r="D20" s="570">
        <f>DMVT!E15</f>
        <v>0</v>
      </c>
      <c r="E20" s="570">
        <f>DMVT!F15</f>
        <v>0</v>
      </c>
      <c r="F20" s="570">
        <f>DMVT!G15</f>
        <v>0</v>
      </c>
      <c r="G20" s="571">
        <f>IFERROR(VLOOKUP($C20,DMVT!$D$7:$I$398,5,0),0)</f>
        <v>0</v>
      </c>
      <c r="H20" s="571">
        <f>IFERROR(VLOOKUP($C20,DMVT!$D$7:$I$398,6,0),0)</f>
        <v>0</v>
      </c>
      <c r="I20" s="572">
        <f t="shared" si="0"/>
        <v>0</v>
      </c>
      <c r="J20" s="572">
        <f t="shared" si="1"/>
        <v>0</v>
      </c>
      <c r="K20" s="572">
        <f t="shared" si="2"/>
        <v>0</v>
      </c>
      <c r="L20" s="572">
        <f t="shared" si="3"/>
        <v>0</v>
      </c>
      <c r="M20" s="572">
        <f t="shared" si="9"/>
        <v>0</v>
      </c>
      <c r="N20" s="572">
        <f t="shared" si="9"/>
        <v>0</v>
      </c>
      <c r="O20" s="573">
        <f t="shared" si="4"/>
        <v>0</v>
      </c>
      <c r="P20" s="574">
        <f t="shared" si="5"/>
        <v>0</v>
      </c>
      <c r="Q20" s="575">
        <f t="shared" si="6"/>
        <v>0</v>
      </c>
      <c r="R20" s="575">
        <f t="shared" si="6"/>
        <v>0</v>
      </c>
      <c r="S20" s="575">
        <f t="shared" si="7"/>
        <v>0</v>
      </c>
    </row>
    <row r="21" spans="2:19" ht="37.5" customHeight="1" x14ac:dyDescent="0.2">
      <c r="B21" s="570" t="str">
        <f t="shared" si="8"/>
        <v/>
      </c>
      <c r="C21" s="570">
        <f>DMVT!D16</f>
        <v>0</v>
      </c>
      <c r="D21" s="570">
        <f>DMVT!E16</f>
        <v>0</v>
      </c>
      <c r="E21" s="570">
        <f>DMVT!F16</f>
        <v>0</v>
      </c>
      <c r="F21" s="570">
        <f>DMVT!G16</f>
        <v>0</v>
      </c>
      <c r="G21" s="571">
        <f>IFERROR(VLOOKUP($C21,DMVT!$D$7:$I$398,5,0),0)</f>
        <v>0</v>
      </c>
      <c r="H21" s="571">
        <f>IFERROR(VLOOKUP($C21,DMVT!$D$7:$I$398,6,0),0)</f>
        <v>0</v>
      </c>
      <c r="I21" s="572">
        <f t="shared" si="0"/>
        <v>0</v>
      </c>
      <c r="J21" s="572">
        <f t="shared" si="1"/>
        <v>0</v>
      </c>
      <c r="K21" s="572">
        <f t="shared" si="2"/>
        <v>0</v>
      </c>
      <c r="L21" s="572">
        <f t="shared" si="3"/>
        <v>0</v>
      </c>
      <c r="M21" s="572">
        <f t="shared" si="9"/>
        <v>0</v>
      </c>
      <c r="N21" s="572">
        <f t="shared" si="9"/>
        <v>0</v>
      </c>
      <c r="O21" s="573">
        <f t="shared" si="4"/>
        <v>0</v>
      </c>
      <c r="P21" s="574">
        <f t="shared" si="5"/>
        <v>0</v>
      </c>
      <c r="Q21" s="575">
        <f t="shared" si="6"/>
        <v>0</v>
      </c>
      <c r="R21" s="575">
        <f t="shared" si="6"/>
        <v>0</v>
      </c>
      <c r="S21" s="575">
        <f t="shared" si="7"/>
        <v>0</v>
      </c>
    </row>
    <row r="22" spans="2:19" ht="37.5" customHeight="1" x14ac:dyDescent="0.2">
      <c r="B22" s="570" t="str">
        <f t="shared" si="8"/>
        <v/>
      </c>
      <c r="C22" s="570">
        <f>DMVT!D17</f>
        <v>0</v>
      </c>
      <c r="D22" s="570">
        <f>DMVT!E17</f>
        <v>0</v>
      </c>
      <c r="E22" s="570">
        <f>DMVT!F17</f>
        <v>0</v>
      </c>
      <c r="F22" s="570">
        <f>DMVT!G17</f>
        <v>0</v>
      </c>
      <c r="G22" s="571">
        <f>IFERROR(VLOOKUP($C22,DMVT!$D$7:$I$398,5,0),0)</f>
        <v>0</v>
      </c>
      <c r="H22" s="571">
        <f>IFERROR(VLOOKUP($C22,DMVT!$D$7:$I$398,6,0),0)</f>
        <v>0</v>
      </c>
      <c r="I22" s="572">
        <f t="shared" si="0"/>
        <v>0</v>
      </c>
      <c r="J22" s="572">
        <f t="shared" si="1"/>
        <v>0</v>
      </c>
      <c r="K22" s="572">
        <f t="shared" si="2"/>
        <v>0</v>
      </c>
      <c r="L22" s="572">
        <f t="shared" si="3"/>
        <v>0</v>
      </c>
      <c r="M22" s="572">
        <f t="shared" si="9"/>
        <v>0</v>
      </c>
      <c r="N22" s="572">
        <f t="shared" si="9"/>
        <v>0</v>
      </c>
      <c r="O22" s="573">
        <f t="shared" si="4"/>
        <v>0</v>
      </c>
      <c r="P22" s="574">
        <f t="shared" si="5"/>
        <v>0</v>
      </c>
      <c r="Q22" s="575">
        <f t="shared" si="6"/>
        <v>0</v>
      </c>
      <c r="R22" s="575">
        <f t="shared" si="6"/>
        <v>0</v>
      </c>
      <c r="S22" s="575">
        <f t="shared" si="7"/>
        <v>0</v>
      </c>
    </row>
    <row r="23" spans="2:19" ht="37.5" customHeight="1" x14ac:dyDescent="0.2">
      <c r="B23" s="570" t="str">
        <f t="shared" si="8"/>
        <v/>
      </c>
      <c r="C23" s="570">
        <f>DMVT!D18</f>
        <v>0</v>
      </c>
      <c r="D23" s="570">
        <f>DMVT!E18</f>
        <v>0</v>
      </c>
      <c r="E23" s="570">
        <f>DMVT!F18</f>
        <v>0</v>
      </c>
      <c r="F23" s="570">
        <f>DMVT!G18</f>
        <v>0</v>
      </c>
      <c r="G23" s="571">
        <f>IFERROR(VLOOKUP($C23,DMVT!$D$7:$I$398,5,0),0)</f>
        <v>0</v>
      </c>
      <c r="H23" s="571">
        <f>IFERROR(VLOOKUP($C23,DMVT!$D$7:$I$398,6,0),0)</f>
        <v>0</v>
      </c>
      <c r="I23" s="572">
        <f t="shared" si="0"/>
        <v>0</v>
      </c>
      <c r="J23" s="572">
        <f t="shared" si="1"/>
        <v>0</v>
      </c>
      <c r="K23" s="572">
        <f t="shared" si="2"/>
        <v>0</v>
      </c>
      <c r="L23" s="572">
        <f t="shared" si="3"/>
        <v>0</v>
      </c>
      <c r="M23" s="572">
        <f t="shared" si="9"/>
        <v>0</v>
      </c>
      <c r="N23" s="572">
        <f t="shared" si="9"/>
        <v>0</v>
      </c>
      <c r="O23" s="573">
        <f t="shared" si="4"/>
        <v>0</v>
      </c>
      <c r="P23" s="574">
        <f t="shared" si="5"/>
        <v>0</v>
      </c>
      <c r="Q23" s="575">
        <f t="shared" si="6"/>
        <v>0</v>
      </c>
      <c r="R23" s="575">
        <f t="shared" si="6"/>
        <v>0</v>
      </c>
      <c r="S23" s="575">
        <f t="shared" si="7"/>
        <v>0</v>
      </c>
    </row>
    <row r="24" spans="2:19" ht="37.5" customHeight="1" x14ac:dyDescent="0.2">
      <c r="B24" s="570" t="str">
        <f t="shared" si="8"/>
        <v/>
      </c>
      <c r="C24" s="570">
        <f>DMVT!D19</f>
        <v>0</v>
      </c>
      <c r="D24" s="570">
        <f>DMVT!E19</f>
        <v>0</v>
      </c>
      <c r="E24" s="570">
        <f>DMVT!F19</f>
        <v>0</v>
      </c>
      <c r="F24" s="570">
        <f>DMVT!G19</f>
        <v>0</v>
      </c>
      <c r="G24" s="571">
        <f>IFERROR(VLOOKUP($C24,DMVT!$D$7:$I$398,5,0),0)</f>
        <v>0</v>
      </c>
      <c r="H24" s="571">
        <f>IFERROR(VLOOKUP($C24,DMVT!$D$7:$I$398,6,0),0)</f>
        <v>0</v>
      </c>
      <c r="I24" s="572">
        <f t="shared" si="0"/>
        <v>0</v>
      </c>
      <c r="J24" s="572">
        <f t="shared" si="1"/>
        <v>0</v>
      </c>
      <c r="K24" s="572">
        <f t="shared" si="2"/>
        <v>0</v>
      </c>
      <c r="L24" s="572">
        <f t="shared" si="3"/>
        <v>0</v>
      </c>
      <c r="M24" s="572">
        <f t="shared" si="9"/>
        <v>0</v>
      </c>
      <c r="N24" s="572">
        <f t="shared" si="9"/>
        <v>0</v>
      </c>
      <c r="O24" s="573">
        <f t="shared" si="4"/>
        <v>0</v>
      </c>
      <c r="P24" s="574">
        <f t="shared" si="5"/>
        <v>0</v>
      </c>
      <c r="Q24" s="575">
        <f t="shared" si="6"/>
        <v>0</v>
      </c>
      <c r="R24" s="575">
        <f t="shared" si="6"/>
        <v>0</v>
      </c>
      <c r="S24" s="575">
        <f t="shared" si="7"/>
        <v>0</v>
      </c>
    </row>
    <row r="25" spans="2:19" ht="37.5" customHeight="1" x14ac:dyDescent="0.2">
      <c r="B25" s="570" t="str">
        <f t="shared" si="8"/>
        <v/>
      </c>
      <c r="C25" s="570">
        <f>DMVT!D20</f>
        <v>0</v>
      </c>
      <c r="D25" s="570">
        <f>DMVT!E20</f>
        <v>0</v>
      </c>
      <c r="E25" s="570">
        <f>DMVT!F20</f>
        <v>0</v>
      </c>
      <c r="F25" s="570">
        <f>DMVT!G20</f>
        <v>0</v>
      </c>
      <c r="G25" s="571">
        <f>IFERROR(VLOOKUP($C25,DMVT!$D$7:$I$398,5,0),0)</f>
        <v>0</v>
      </c>
      <c r="H25" s="571">
        <f>IFERROR(VLOOKUP($C25,DMVT!$D$7:$I$398,6,0),0)</f>
        <v>0</v>
      </c>
      <c r="I25" s="572">
        <f t="shared" si="0"/>
        <v>0</v>
      </c>
      <c r="J25" s="572">
        <f t="shared" si="1"/>
        <v>0</v>
      </c>
      <c r="K25" s="572">
        <f t="shared" si="2"/>
        <v>0</v>
      </c>
      <c r="L25" s="572">
        <f t="shared" si="3"/>
        <v>0</v>
      </c>
      <c r="M25" s="572">
        <f t="shared" si="9"/>
        <v>0</v>
      </c>
      <c r="N25" s="572">
        <f t="shared" si="9"/>
        <v>0</v>
      </c>
      <c r="O25" s="573">
        <f t="shared" si="4"/>
        <v>0</v>
      </c>
      <c r="P25" s="574">
        <f t="shared" si="5"/>
        <v>0</v>
      </c>
      <c r="Q25" s="575">
        <f t="shared" si="6"/>
        <v>0</v>
      </c>
      <c r="R25" s="575">
        <f t="shared" si="6"/>
        <v>0</v>
      </c>
      <c r="S25" s="575">
        <f t="shared" si="7"/>
        <v>0</v>
      </c>
    </row>
    <row r="26" spans="2:19" ht="17.649999999999999" customHeight="1" x14ac:dyDescent="0.2">
      <c r="B26" s="570" t="str">
        <f t="shared" si="8"/>
        <v/>
      </c>
      <c r="C26" s="570">
        <f>DMVT!D21</f>
        <v>0</v>
      </c>
      <c r="D26" s="570">
        <f>DMVT!E21</f>
        <v>0</v>
      </c>
      <c r="E26" s="570">
        <f>DMVT!F21</f>
        <v>0</v>
      </c>
      <c r="F26" s="570">
        <f>DMVT!G21</f>
        <v>0</v>
      </c>
      <c r="G26" s="571">
        <f>IFERROR(VLOOKUP($C26,DMVT!$D$7:$I$398,5,0),0)</f>
        <v>0</v>
      </c>
      <c r="H26" s="571">
        <f>IFERROR(VLOOKUP($C26,DMVT!$D$7:$I$398,6,0),0)</f>
        <v>0</v>
      </c>
      <c r="I26" s="572">
        <f t="shared" si="0"/>
        <v>0</v>
      </c>
      <c r="J26" s="572">
        <f t="shared" si="1"/>
        <v>0</v>
      </c>
      <c r="K26" s="572">
        <f t="shared" si="2"/>
        <v>0</v>
      </c>
      <c r="L26" s="572">
        <f t="shared" si="3"/>
        <v>0</v>
      </c>
      <c r="M26" s="572">
        <f t="shared" si="9"/>
        <v>0</v>
      </c>
      <c r="N26" s="572">
        <f t="shared" si="9"/>
        <v>0</v>
      </c>
      <c r="O26" s="573">
        <f t="shared" si="4"/>
        <v>0</v>
      </c>
      <c r="P26" s="574">
        <f t="shared" si="5"/>
        <v>0</v>
      </c>
      <c r="Q26" s="575">
        <f t="shared" si="6"/>
        <v>0</v>
      </c>
      <c r="R26" s="575">
        <f t="shared" si="6"/>
        <v>0</v>
      </c>
      <c r="S26" s="575">
        <f t="shared" si="7"/>
        <v>0</v>
      </c>
    </row>
    <row r="27" spans="2:19" ht="31.5" customHeight="1" x14ac:dyDescent="0.2">
      <c r="B27" s="570" t="str">
        <f t="shared" si="8"/>
        <v/>
      </c>
      <c r="C27" s="570">
        <f>DMVT!D22</f>
        <v>0</v>
      </c>
      <c r="D27" s="570">
        <f>DMVT!E22</f>
        <v>0</v>
      </c>
      <c r="E27" s="570">
        <f>DMVT!F22</f>
        <v>0</v>
      </c>
      <c r="F27" s="570">
        <f>DMVT!G22</f>
        <v>0</v>
      </c>
      <c r="G27" s="571">
        <f>IFERROR(VLOOKUP($C27,DMVT!$D$7:$I$398,5,0),0)</f>
        <v>0</v>
      </c>
      <c r="H27" s="571">
        <f>IFERROR(VLOOKUP($C27,DMVT!$D$7:$I$398,6,0),0)</f>
        <v>0</v>
      </c>
      <c r="I27" s="572">
        <f t="shared" si="0"/>
        <v>0</v>
      </c>
      <c r="J27" s="572">
        <f t="shared" si="1"/>
        <v>0</v>
      </c>
      <c r="K27" s="572">
        <f t="shared" si="2"/>
        <v>0</v>
      </c>
      <c r="L27" s="572">
        <f t="shared" si="3"/>
        <v>0</v>
      </c>
      <c r="M27" s="572">
        <f t="shared" si="9"/>
        <v>0</v>
      </c>
      <c r="N27" s="572">
        <f t="shared" si="9"/>
        <v>0</v>
      </c>
      <c r="O27" s="573">
        <f t="shared" si="4"/>
        <v>0</v>
      </c>
      <c r="P27" s="574">
        <f t="shared" si="5"/>
        <v>0</v>
      </c>
      <c r="Q27" s="575">
        <f t="shared" si="6"/>
        <v>0</v>
      </c>
      <c r="R27" s="575">
        <f t="shared" si="6"/>
        <v>0</v>
      </c>
      <c r="S27" s="575">
        <f t="shared" si="7"/>
        <v>0</v>
      </c>
    </row>
    <row r="28" spans="2:19" ht="31.5" customHeight="1" x14ac:dyDescent="0.2">
      <c r="B28" s="570" t="str">
        <f t="shared" si="8"/>
        <v/>
      </c>
      <c r="C28" s="570">
        <f>DMVT!D23</f>
        <v>0</v>
      </c>
      <c r="D28" s="570">
        <f>DMVT!E23</f>
        <v>0</v>
      </c>
      <c r="E28" s="570">
        <f>DMVT!F23</f>
        <v>0</v>
      </c>
      <c r="F28" s="570">
        <f>DMVT!G23</f>
        <v>0</v>
      </c>
      <c r="G28" s="571">
        <f>IFERROR(VLOOKUP($C28,DMVT!$D$7:$I$398,5,0),0)</f>
        <v>0</v>
      </c>
      <c r="H28" s="571">
        <f>IFERROR(VLOOKUP($C28,DMVT!$D$7:$I$398,6,0),0)</f>
        <v>0</v>
      </c>
      <c r="I28" s="572">
        <f t="shared" si="0"/>
        <v>0</v>
      </c>
      <c r="J28" s="572">
        <f t="shared" si="1"/>
        <v>0</v>
      </c>
      <c r="K28" s="572">
        <f t="shared" si="2"/>
        <v>0</v>
      </c>
      <c r="L28" s="572">
        <f t="shared" si="3"/>
        <v>0</v>
      </c>
      <c r="M28" s="572">
        <f t="shared" si="9"/>
        <v>0</v>
      </c>
      <c r="N28" s="572">
        <f t="shared" si="9"/>
        <v>0</v>
      </c>
      <c r="O28" s="573">
        <f t="shared" si="4"/>
        <v>0</v>
      </c>
      <c r="P28" s="574">
        <f t="shared" si="5"/>
        <v>0</v>
      </c>
      <c r="Q28" s="575">
        <f t="shared" si="6"/>
        <v>0</v>
      </c>
      <c r="R28" s="575">
        <f t="shared" si="6"/>
        <v>0</v>
      </c>
      <c r="S28" s="575">
        <f t="shared" si="7"/>
        <v>0</v>
      </c>
    </row>
    <row r="29" spans="2:19" ht="31.5" customHeight="1" x14ac:dyDescent="0.2">
      <c r="B29" s="570" t="str">
        <f t="shared" si="8"/>
        <v/>
      </c>
      <c r="C29" s="570">
        <f>DMVT!D24</f>
        <v>0</v>
      </c>
      <c r="D29" s="570">
        <f>DMVT!E24</f>
        <v>0</v>
      </c>
      <c r="E29" s="570">
        <f>DMVT!F24</f>
        <v>0</v>
      </c>
      <c r="F29" s="570">
        <f>DMVT!G24</f>
        <v>0</v>
      </c>
      <c r="G29" s="571">
        <f>IFERROR(VLOOKUP($C29,DMVT!$D$7:$I$398,5,0),0)</f>
        <v>0</v>
      </c>
      <c r="H29" s="571">
        <f>IFERROR(VLOOKUP($C29,DMVT!$D$7:$I$398,6,0),0)</f>
        <v>0</v>
      </c>
      <c r="I29" s="572">
        <f t="shared" si="0"/>
        <v>0</v>
      </c>
      <c r="J29" s="572">
        <f t="shared" si="1"/>
        <v>0</v>
      </c>
      <c r="K29" s="572">
        <f t="shared" si="2"/>
        <v>0</v>
      </c>
      <c r="L29" s="572">
        <f t="shared" si="3"/>
        <v>0</v>
      </c>
      <c r="M29" s="572">
        <f t="shared" si="9"/>
        <v>0</v>
      </c>
      <c r="N29" s="572">
        <f t="shared" si="9"/>
        <v>0</v>
      </c>
      <c r="O29" s="573">
        <f t="shared" si="4"/>
        <v>0</v>
      </c>
      <c r="P29" s="574">
        <f t="shared" si="5"/>
        <v>0</v>
      </c>
      <c r="Q29" s="575">
        <f t="shared" si="6"/>
        <v>0</v>
      </c>
      <c r="R29" s="575">
        <f t="shared" si="6"/>
        <v>0</v>
      </c>
      <c r="S29" s="575">
        <f t="shared" si="7"/>
        <v>0</v>
      </c>
    </row>
    <row r="30" spans="2:19" ht="31.5" customHeight="1" x14ac:dyDescent="0.2">
      <c r="B30" s="570" t="str">
        <f t="shared" si="8"/>
        <v/>
      </c>
      <c r="C30" s="570">
        <f>DMVT!D25</f>
        <v>0</v>
      </c>
      <c r="D30" s="570">
        <f>DMVT!E25</f>
        <v>0</v>
      </c>
      <c r="E30" s="570">
        <f>DMVT!F25</f>
        <v>0</v>
      </c>
      <c r="F30" s="570">
        <f>DMVT!G25</f>
        <v>0</v>
      </c>
      <c r="G30" s="571">
        <f>IFERROR(VLOOKUP($C30,DMVT!$D$7:$I$398,5,0),0)</f>
        <v>0</v>
      </c>
      <c r="H30" s="571">
        <f>IFERROR(VLOOKUP($C30,DMVT!$D$7:$I$398,6,0),0)</f>
        <v>0</v>
      </c>
      <c r="I30" s="572">
        <f t="shared" si="0"/>
        <v>0</v>
      </c>
      <c r="J30" s="572">
        <f t="shared" si="1"/>
        <v>0</v>
      </c>
      <c r="K30" s="572">
        <f t="shared" si="2"/>
        <v>0</v>
      </c>
      <c r="L30" s="572">
        <f t="shared" si="3"/>
        <v>0</v>
      </c>
      <c r="M30" s="572">
        <f t="shared" si="9"/>
        <v>0</v>
      </c>
      <c r="N30" s="572">
        <f t="shared" si="9"/>
        <v>0</v>
      </c>
      <c r="O30" s="573">
        <f t="shared" si="4"/>
        <v>0</v>
      </c>
      <c r="P30" s="574">
        <f t="shared" si="5"/>
        <v>0</v>
      </c>
      <c r="Q30" s="575">
        <f t="shared" si="6"/>
        <v>0</v>
      </c>
      <c r="R30" s="575">
        <f t="shared" si="6"/>
        <v>0</v>
      </c>
      <c r="S30" s="575">
        <f t="shared" si="7"/>
        <v>0</v>
      </c>
    </row>
    <row r="31" spans="2:19" ht="31.5" customHeight="1" x14ac:dyDescent="0.2">
      <c r="B31" s="570" t="str">
        <f t="shared" si="8"/>
        <v/>
      </c>
      <c r="C31" s="570">
        <f>DMVT!D26</f>
        <v>0</v>
      </c>
      <c r="D31" s="570">
        <f>DMVT!E26</f>
        <v>0</v>
      </c>
      <c r="E31" s="570">
        <f>DMVT!F26</f>
        <v>0</v>
      </c>
      <c r="F31" s="570">
        <f>DMVT!G26</f>
        <v>0</v>
      </c>
      <c r="G31" s="571">
        <f>IFERROR(VLOOKUP($C31,DMVT!$D$7:$I$398,5,0),0)</f>
        <v>0</v>
      </c>
      <c r="H31" s="571">
        <f>IFERROR(VLOOKUP($C31,DMVT!$D$7:$I$398,6,0),0)</f>
        <v>0</v>
      </c>
      <c r="I31" s="572">
        <f t="shared" si="0"/>
        <v>0</v>
      </c>
      <c r="J31" s="572">
        <f t="shared" si="1"/>
        <v>0</v>
      </c>
      <c r="K31" s="572">
        <f t="shared" si="2"/>
        <v>0</v>
      </c>
      <c r="L31" s="572">
        <f t="shared" si="3"/>
        <v>0</v>
      </c>
      <c r="M31" s="572">
        <f t="shared" si="9"/>
        <v>0</v>
      </c>
      <c r="N31" s="572">
        <f t="shared" si="9"/>
        <v>0</v>
      </c>
      <c r="O31" s="573">
        <f t="shared" si="4"/>
        <v>0</v>
      </c>
      <c r="P31" s="574">
        <f t="shared" si="5"/>
        <v>0</v>
      </c>
      <c r="Q31" s="575">
        <f t="shared" si="6"/>
        <v>0</v>
      </c>
      <c r="R31" s="575">
        <f t="shared" si="6"/>
        <v>0</v>
      </c>
      <c r="S31" s="575">
        <f t="shared" si="7"/>
        <v>0</v>
      </c>
    </row>
    <row r="32" spans="2:19" ht="31.5" customHeight="1" x14ac:dyDescent="0.2">
      <c r="B32" s="570" t="str">
        <f t="shared" si="8"/>
        <v/>
      </c>
      <c r="C32" s="570">
        <f>DMVT!D27</f>
        <v>0</v>
      </c>
      <c r="D32" s="570">
        <f>DMVT!E27</f>
        <v>0</v>
      </c>
      <c r="E32" s="570">
        <f>DMVT!F27</f>
        <v>0</v>
      </c>
      <c r="F32" s="570">
        <f>DMVT!G27</f>
        <v>0</v>
      </c>
      <c r="G32" s="571">
        <f>IFERROR(VLOOKUP($C32,DMVT!$D$7:$I$398,5,0),0)</f>
        <v>0</v>
      </c>
      <c r="H32" s="571">
        <f>IFERROR(VLOOKUP($C32,DMVT!$D$7:$I$398,6,0),0)</f>
        <v>0</v>
      </c>
      <c r="I32" s="572">
        <f t="shared" si="0"/>
        <v>0</v>
      </c>
      <c r="J32" s="572">
        <f t="shared" si="1"/>
        <v>0</v>
      </c>
      <c r="K32" s="572">
        <f t="shared" si="2"/>
        <v>0</v>
      </c>
      <c r="L32" s="572">
        <f t="shared" si="3"/>
        <v>0</v>
      </c>
      <c r="M32" s="572">
        <f t="shared" si="9"/>
        <v>0</v>
      </c>
      <c r="N32" s="572">
        <f t="shared" si="9"/>
        <v>0</v>
      </c>
      <c r="O32" s="573">
        <f t="shared" si="4"/>
        <v>0</v>
      </c>
      <c r="P32" s="574">
        <f t="shared" si="5"/>
        <v>0</v>
      </c>
      <c r="Q32" s="575">
        <f t="shared" si="6"/>
        <v>0</v>
      </c>
      <c r="R32" s="575">
        <f t="shared" si="6"/>
        <v>0</v>
      </c>
      <c r="S32" s="575">
        <f t="shared" si="7"/>
        <v>0</v>
      </c>
    </row>
    <row r="33" spans="2:19" ht="31.5" customHeight="1" x14ac:dyDescent="0.2">
      <c r="B33" s="570" t="str">
        <f t="shared" si="8"/>
        <v/>
      </c>
      <c r="C33" s="570">
        <f>DMVT!D28</f>
        <v>0</v>
      </c>
      <c r="D33" s="570">
        <f>DMVT!E28</f>
        <v>0</v>
      </c>
      <c r="E33" s="570">
        <f>DMVT!F28</f>
        <v>0</v>
      </c>
      <c r="F33" s="570">
        <f>DMVT!G28</f>
        <v>0</v>
      </c>
      <c r="G33" s="571">
        <f>IFERROR(VLOOKUP($C33,DMVT!$D$7:$I$398,5,0),0)</f>
        <v>0</v>
      </c>
      <c r="H33" s="571">
        <f>IFERROR(VLOOKUP($C33,DMVT!$D$7:$I$398,6,0),0)</f>
        <v>0</v>
      </c>
      <c r="I33" s="572">
        <f t="shared" si="0"/>
        <v>0</v>
      </c>
      <c r="J33" s="572">
        <f t="shared" si="1"/>
        <v>0</v>
      </c>
      <c r="K33" s="572">
        <f t="shared" si="2"/>
        <v>0</v>
      </c>
      <c r="L33" s="572">
        <f t="shared" si="3"/>
        <v>0</v>
      </c>
      <c r="M33" s="572">
        <f t="shared" si="9"/>
        <v>0</v>
      </c>
      <c r="N33" s="572">
        <f t="shared" si="9"/>
        <v>0</v>
      </c>
      <c r="O33" s="573">
        <f t="shared" si="4"/>
        <v>0</v>
      </c>
      <c r="P33" s="574">
        <f t="shared" si="5"/>
        <v>0</v>
      </c>
      <c r="Q33" s="575">
        <f t="shared" si="6"/>
        <v>0</v>
      </c>
      <c r="R33" s="575">
        <f t="shared" si="6"/>
        <v>0</v>
      </c>
      <c r="S33" s="575">
        <f t="shared" si="7"/>
        <v>0</v>
      </c>
    </row>
    <row r="34" spans="2:19" ht="31.5" customHeight="1" x14ac:dyDescent="0.2">
      <c r="B34" s="570" t="str">
        <f t="shared" si="8"/>
        <v/>
      </c>
      <c r="C34" s="570">
        <f>DMVT!D29</f>
        <v>0</v>
      </c>
      <c r="D34" s="570">
        <f>DMVT!E29</f>
        <v>0</v>
      </c>
      <c r="E34" s="570">
        <f>DMVT!F29</f>
        <v>0</v>
      </c>
      <c r="F34" s="570">
        <f>DMVT!G29</f>
        <v>0</v>
      </c>
      <c r="G34" s="571">
        <f>IFERROR(VLOOKUP($C34,DMVT!$D$7:$I$398,5,0),0)</f>
        <v>0</v>
      </c>
      <c r="H34" s="571">
        <f>IFERROR(VLOOKUP($C34,DMVT!$D$7:$I$398,6,0),0)</f>
        <v>0</v>
      </c>
      <c r="I34" s="572">
        <f t="shared" si="0"/>
        <v>0</v>
      </c>
      <c r="J34" s="572">
        <f t="shared" si="1"/>
        <v>0</v>
      </c>
      <c r="K34" s="572">
        <f t="shared" si="2"/>
        <v>0</v>
      </c>
      <c r="L34" s="572">
        <f t="shared" si="3"/>
        <v>0</v>
      </c>
      <c r="M34" s="572">
        <f t="shared" si="9"/>
        <v>0</v>
      </c>
      <c r="N34" s="572">
        <f t="shared" si="9"/>
        <v>0</v>
      </c>
      <c r="O34" s="573">
        <f t="shared" si="4"/>
        <v>0</v>
      </c>
      <c r="P34" s="574">
        <f t="shared" si="5"/>
        <v>0</v>
      </c>
      <c r="Q34" s="575">
        <f t="shared" si="6"/>
        <v>0</v>
      </c>
      <c r="R34" s="575">
        <f t="shared" si="6"/>
        <v>0</v>
      </c>
      <c r="S34" s="575">
        <f t="shared" si="7"/>
        <v>0</v>
      </c>
    </row>
    <row r="35" spans="2:19" ht="31.5" customHeight="1" x14ac:dyDescent="0.2">
      <c r="B35" s="570" t="str">
        <f t="shared" si="8"/>
        <v/>
      </c>
      <c r="C35" s="570">
        <f>DMVT!D30</f>
        <v>0</v>
      </c>
      <c r="D35" s="570">
        <f>DMVT!E30</f>
        <v>0</v>
      </c>
      <c r="E35" s="570">
        <f>DMVT!F30</f>
        <v>0</v>
      </c>
      <c r="F35" s="570">
        <f>DMVT!G30</f>
        <v>0</v>
      </c>
      <c r="G35" s="571">
        <f>IFERROR(VLOOKUP($C35,DMVT!$D$7:$I$398,5,0),0)</f>
        <v>0</v>
      </c>
      <c r="H35" s="571">
        <f>IFERROR(VLOOKUP($C35,DMVT!$D$7:$I$398,6,0),0)</f>
        <v>0</v>
      </c>
      <c r="I35" s="572">
        <f t="shared" si="0"/>
        <v>0</v>
      </c>
      <c r="J35" s="572">
        <f t="shared" si="1"/>
        <v>0</v>
      </c>
      <c r="K35" s="572">
        <f t="shared" si="2"/>
        <v>0</v>
      </c>
      <c r="L35" s="572">
        <f t="shared" si="3"/>
        <v>0</v>
      </c>
      <c r="M35" s="572">
        <f t="shared" si="9"/>
        <v>0</v>
      </c>
      <c r="N35" s="572">
        <f t="shared" si="9"/>
        <v>0</v>
      </c>
      <c r="O35" s="573">
        <f t="shared" si="4"/>
        <v>0</v>
      </c>
      <c r="P35" s="574">
        <f t="shared" si="5"/>
        <v>0</v>
      </c>
      <c r="Q35" s="575">
        <f t="shared" si="6"/>
        <v>0</v>
      </c>
      <c r="R35" s="575">
        <f t="shared" si="6"/>
        <v>0</v>
      </c>
      <c r="S35" s="575">
        <f t="shared" si="7"/>
        <v>0</v>
      </c>
    </row>
    <row r="36" spans="2:19" ht="31.5" customHeight="1" x14ac:dyDescent="0.2">
      <c r="B36" s="570" t="str">
        <f t="shared" si="8"/>
        <v/>
      </c>
      <c r="C36" s="570">
        <f>DMVT!D31</f>
        <v>0</v>
      </c>
      <c r="D36" s="570">
        <f>DMVT!E31</f>
        <v>0</v>
      </c>
      <c r="E36" s="570">
        <f>DMVT!F31</f>
        <v>0</v>
      </c>
      <c r="F36" s="570">
        <f>DMVT!G31</f>
        <v>0</v>
      </c>
      <c r="G36" s="571">
        <f>IFERROR(VLOOKUP($C36,DMVT!$D$7:$I$398,5,0),0)</f>
        <v>0</v>
      </c>
      <c r="H36" s="571">
        <f>IFERROR(VLOOKUP($C36,DMVT!$D$7:$I$398,6,0),0)</f>
        <v>0</v>
      </c>
      <c r="I36" s="572">
        <f t="shared" si="0"/>
        <v>0</v>
      </c>
      <c r="J36" s="572">
        <f t="shared" si="1"/>
        <v>0</v>
      </c>
      <c r="K36" s="572">
        <f t="shared" si="2"/>
        <v>0</v>
      </c>
      <c r="L36" s="572">
        <f t="shared" si="3"/>
        <v>0</v>
      </c>
      <c r="M36" s="572">
        <f t="shared" si="9"/>
        <v>0</v>
      </c>
      <c r="N36" s="572">
        <f t="shared" si="9"/>
        <v>0</v>
      </c>
      <c r="O36" s="573">
        <f t="shared" si="4"/>
        <v>0</v>
      </c>
      <c r="P36" s="574">
        <f t="shared" si="5"/>
        <v>0</v>
      </c>
      <c r="Q36" s="575">
        <f t="shared" si="6"/>
        <v>0</v>
      </c>
      <c r="R36" s="575">
        <f t="shared" si="6"/>
        <v>0</v>
      </c>
      <c r="S36" s="575">
        <f t="shared" si="7"/>
        <v>0</v>
      </c>
    </row>
    <row r="37" spans="2:19" ht="31.5" customHeight="1" x14ac:dyDescent="0.2">
      <c r="B37" s="570" t="str">
        <f t="shared" si="8"/>
        <v/>
      </c>
      <c r="C37" s="570">
        <f>DMVT!D32</f>
        <v>0</v>
      </c>
      <c r="D37" s="570">
        <f>DMVT!E32</f>
        <v>0</v>
      </c>
      <c r="E37" s="570">
        <f>DMVT!F32</f>
        <v>0</v>
      </c>
      <c r="F37" s="570">
        <f>DMVT!G32</f>
        <v>0</v>
      </c>
      <c r="G37" s="571">
        <f>IFERROR(VLOOKUP($C37,DMVT!$D$7:$I$398,5,0),0)</f>
        <v>0</v>
      </c>
      <c r="H37" s="571">
        <f>IFERROR(VLOOKUP($C37,DMVT!$D$7:$I$398,6,0),0)</f>
        <v>0</v>
      </c>
      <c r="I37" s="572">
        <f t="shared" si="0"/>
        <v>0</v>
      </c>
      <c r="J37" s="572">
        <f t="shared" si="1"/>
        <v>0</v>
      </c>
      <c r="K37" s="572">
        <f t="shared" si="2"/>
        <v>0</v>
      </c>
      <c r="L37" s="572">
        <f t="shared" si="3"/>
        <v>0</v>
      </c>
      <c r="M37" s="572">
        <f t="shared" si="9"/>
        <v>0</v>
      </c>
      <c r="N37" s="572">
        <f t="shared" si="9"/>
        <v>0</v>
      </c>
      <c r="O37" s="573">
        <f t="shared" si="4"/>
        <v>0</v>
      </c>
      <c r="P37" s="574">
        <f t="shared" si="5"/>
        <v>0</v>
      </c>
      <c r="Q37" s="575">
        <f t="shared" si="6"/>
        <v>0</v>
      </c>
      <c r="R37" s="575">
        <f t="shared" si="6"/>
        <v>0</v>
      </c>
      <c r="S37" s="575">
        <f t="shared" si="7"/>
        <v>0</v>
      </c>
    </row>
    <row r="38" spans="2:19" ht="31.5" customHeight="1" x14ac:dyDescent="0.2">
      <c r="B38" s="570" t="str">
        <f t="shared" si="8"/>
        <v/>
      </c>
      <c r="C38" s="570">
        <f>DMVT!D33</f>
        <v>0</v>
      </c>
      <c r="D38" s="570">
        <f>DMVT!E33</f>
        <v>0</v>
      </c>
      <c r="E38" s="570">
        <f>DMVT!F33</f>
        <v>0</v>
      </c>
      <c r="F38" s="570">
        <f>DMVT!G33</f>
        <v>0</v>
      </c>
      <c r="G38" s="571">
        <f>IFERROR(VLOOKUP($C38,DMVT!$D$7:$I$398,5,0),0)</f>
        <v>0</v>
      </c>
      <c r="H38" s="571">
        <f>IFERROR(VLOOKUP($C38,DMVT!$D$7:$I$398,6,0),0)</f>
        <v>0</v>
      </c>
      <c r="I38" s="572">
        <f t="shared" si="0"/>
        <v>0</v>
      </c>
      <c r="J38" s="572">
        <f t="shared" si="1"/>
        <v>0</v>
      </c>
      <c r="K38" s="572">
        <f t="shared" si="2"/>
        <v>0</v>
      </c>
      <c r="L38" s="572">
        <f t="shared" si="3"/>
        <v>0</v>
      </c>
      <c r="M38" s="572">
        <f t="shared" si="9"/>
        <v>0</v>
      </c>
      <c r="N38" s="572">
        <f t="shared" si="9"/>
        <v>0</v>
      </c>
      <c r="O38" s="573">
        <f t="shared" si="4"/>
        <v>0</v>
      </c>
      <c r="P38" s="574">
        <f t="shared" si="5"/>
        <v>0</v>
      </c>
      <c r="Q38" s="575">
        <f t="shared" si="6"/>
        <v>0</v>
      </c>
      <c r="R38" s="575">
        <f t="shared" si="6"/>
        <v>0</v>
      </c>
      <c r="S38" s="575">
        <f t="shared" si="7"/>
        <v>0</v>
      </c>
    </row>
    <row r="39" spans="2:19" ht="31.5" customHeight="1" x14ac:dyDescent="0.2">
      <c r="B39" s="570" t="str">
        <f t="shared" si="8"/>
        <v/>
      </c>
      <c r="C39" s="570">
        <f>DMVT!D34</f>
        <v>0</v>
      </c>
      <c r="D39" s="570">
        <f>DMVT!E34</f>
        <v>0</v>
      </c>
      <c r="E39" s="570">
        <f>DMVT!F34</f>
        <v>0</v>
      </c>
      <c r="F39" s="570">
        <f>DMVT!G34</f>
        <v>0</v>
      </c>
      <c r="G39" s="571">
        <f>IFERROR(VLOOKUP($C39,DMVT!$D$7:$I$398,5,0),0)</f>
        <v>0</v>
      </c>
      <c r="H39" s="571">
        <f>IFERROR(VLOOKUP($C39,DMVT!$D$7:$I$398,6,0),0)</f>
        <v>0</v>
      </c>
      <c r="I39" s="572">
        <f t="shared" si="0"/>
        <v>0</v>
      </c>
      <c r="J39" s="572">
        <f t="shared" si="1"/>
        <v>0</v>
      </c>
      <c r="K39" s="572">
        <f t="shared" si="2"/>
        <v>0</v>
      </c>
      <c r="L39" s="572">
        <f t="shared" si="3"/>
        <v>0</v>
      </c>
      <c r="M39" s="572">
        <f t="shared" si="9"/>
        <v>0</v>
      </c>
      <c r="N39" s="572">
        <f t="shared" si="9"/>
        <v>0</v>
      </c>
      <c r="O39" s="573">
        <f t="shared" si="4"/>
        <v>0</v>
      </c>
      <c r="P39" s="574">
        <f t="shared" si="5"/>
        <v>0</v>
      </c>
      <c r="Q39" s="575">
        <f t="shared" si="6"/>
        <v>0</v>
      </c>
      <c r="R39" s="575">
        <f t="shared" si="6"/>
        <v>0</v>
      </c>
      <c r="S39" s="575">
        <f t="shared" si="7"/>
        <v>0</v>
      </c>
    </row>
    <row r="40" spans="2:19" ht="31.5" customHeight="1" x14ac:dyDescent="0.2">
      <c r="B40" s="570" t="str">
        <f t="shared" si="8"/>
        <v/>
      </c>
      <c r="C40" s="570">
        <f>DMVT!D35</f>
        <v>0</v>
      </c>
      <c r="D40" s="570">
        <f>DMVT!E35</f>
        <v>0</v>
      </c>
      <c r="E40" s="570">
        <f>DMVT!F35</f>
        <v>0</v>
      </c>
      <c r="F40" s="570">
        <f>DMVT!G35</f>
        <v>0</v>
      </c>
      <c r="G40" s="571">
        <f>IFERROR(VLOOKUP($C40,DMVT!$D$7:$I$398,5,0),0)</f>
        <v>0</v>
      </c>
      <c r="H40" s="571">
        <f>IFERROR(VLOOKUP($C40,DMVT!$D$7:$I$398,6,0),0)</f>
        <v>0</v>
      </c>
      <c r="I40" s="572">
        <f t="shared" si="0"/>
        <v>0</v>
      </c>
      <c r="J40" s="572">
        <f t="shared" si="1"/>
        <v>0</v>
      </c>
      <c r="K40" s="572">
        <f t="shared" si="2"/>
        <v>0</v>
      </c>
      <c r="L40" s="572">
        <f t="shared" si="3"/>
        <v>0</v>
      </c>
      <c r="M40" s="572">
        <f t="shared" si="9"/>
        <v>0</v>
      </c>
      <c r="N40" s="572">
        <f t="shared" si="9"/>
        <v>0</v>
      </c>
      <c r="O40" s="573">
        <f t="shared" si="4"/>
        <v>0</v>
      </c>
      <c r="P40" s="574">
        <f t="shared" si="5"/>
        <v>0</v>
      </c>
      <c r="Q40" s="575">
        <f t="shared" si="6"/>
        <v>0</v>
      </c>
      <c r="R40" s="575">
        <f t="shared" si="6"/>
        <v>0</v>
      </c>
      <c r="S40" s="575">
        <f t="shared" si="7"/>
        <v>0</v>
      </c>
    </row>
    <row r="41" spans="2:19" ht="31.5" customHeight="1" x14ac:dyDescent="0.2">
      <c r="B41" s="570" t="str">
        <f t="shared" si="8"/>
        <v/>
      </c>
      <c r="C41" s="570">
        <f>DMVT!D36</f>
        <v>0</v>
      </c>
      <c r="D41" s="570">
        <f>DMVT!E36</f>
        <v>0</v>
      </c>
      <c r="E41" s="570">
        <f>DMVT!F36</f>
        <v>0</v>
      </c>
      <c r="F41" s="570">
        <f>DMVT!G36</f>
        <v>0</v>
      </c>
      <c r="G41" s="571">
        <f>IFERROR(VLOOKUP($C41,DMVT!$D$7:$I$398,5,0),0)</f>
        <v>0</v>
      </c>
      <c r="H41" s="571">
        <f>IFERROR(VLOOKUP($C41,DMVT!$D$7:$I$398,6,0),0)</f>
        <v>0</v>
      </c>
      <c r="I41" s="572">
        <f t="shared" si="0"/>
        <v>0</v>
      </c>
      <c r="J41" s="572">
        <f t="shared" si="1"/>
        <v>0</v>
      </c>
      <c r="K41" s="572">
        <f t="shared" si="2"/>
        <v>0</v>
      </c>
      <c r="L41" s="572">
        <f t="shared" si="3"/>
        <v>0</v>
      </c>
      <c r="M41" s="572">
        <f t="shared" si="9"/>
        <v>0</v>
      </c>
      <c r="N41" s="572">
        <f t="shared" si="9"/>
        <v>0</v>
      </c>
      <c r="O41" s="573">
        <f t="shared" si="4"/>
        <v>0</v>
      </c>
      <c r="P41" s="574">
        <f t="shared" si="5"/>
        <v>0</v>
      </c>
      <c r="Q41" s="575">
        <f t="shared" si="6"/>
        <v>0</v>
      </c>
      <c r="R41" s="575">
        <f t="shared" si="6"/>
        <v>0</v>
      </c>
      <c r="S41" s="575">
        <f t="shared" si="7"/>
        <v>0</v>
      </c>
    </row>
    <row r="42" spans="2:19" ht="31.5" customHeight="1" x14ac:dyDescent="0.2">
      <c r="B42" s="570" t="str">
        <f t="shared" si="8"/>
        <v/>
      </c>
      <c r="C42" s="570">
        <f>DMVT!D37</f>
        <v>0</v>
      </c>
      <c r="D42" s="570">
        <f>DMVT!E37</f>
        <v>0</v>
      </c>
      <c r="E42" s="570">
        <f>DMVT!F37</f>
        <v>0</v>
      </c>
      <c r="F42" s="570">
        <f>DMVT!G37</f>
        <v>0</v>
      </c>
      <c r="G42" s="571">
        <f>IFERROR(VLOOKUP($C42,DMVT!$D$7:$I$398,5,0),0)</f>
        <v>0</v>
      </c>
      <c r="H42" s="571">
        <f>IFERROR(VLOOKUP($C42,DMVT!$D$7:$I$398,6,0),0)</f>
        <v>0</v>
      </c>
      <c r="I42" s="572">
        <f t="shared" si="0"/>
        <v>0</v>
      </c>
      <c r="J42" s="572">
        <f t="shared" si="1"/>
        <v>0</v>
      </c>
      <c r="K42" s="572">
        <f t="shared" si="2"/>
        <v>0</v>
      </c>
      <c r="L42" s="572">
        <f t="shared" si="3"/>
        <v>0</v>
      </c>
      <c r="M42" s="572">
        <f t="shared" si="9"/>
        <v>0</v>
      </c>
      <c r="N42" s="572">
        <f t="shared" si="9"/>
        <v>0</v>
      </c>
      <c r="O42" s="573">
        <f t="shared" si="4"/>
        <v>0</v>
      </c>
      <c r="P42" s="574">
        <f t="shared" si="5"/>
        <v>0</v>
      </c>
      <c r="Q42" s="575">
        <f t="shared" si="6"/>
        <v>0</v>
      </c>
      <c r="R42" s="575">
        <f t="shared" si="6"/>
        <v>0</v>
      </c>
      <c r="S42" s="575">
        <f t="shared" si="7"/>
        <v>0</v>
      </c>
    </row>
    <row r="43" spans="2:19" ht="31.5" customHeight="1" x14ac:dyDescent="0.2">
      <c r="B43" s="570" t="str">
        <f t="shared" si="8"/>
        <v/>
      </c>
      <c r="C43" s="570">
        <f>DMVT!D38</f>
        <v>0</v>
      </c>
      <c r="D43" s="570">
        <f>DMVT!E38</f>
        <v>0</v>
      </c>
      <c r="E43" s="570">
        <f>DMVT!F38</f>
        <v>0</v>
      </c>
      <c r="F43" s="570">
        <f>DMVT!G38</f>
        <v>0</v>
      </c>
      <c r="G43" s="571">
        <f>IFERROR(VLOOKUP($C43,DMVT!$D$7:$I$398,5,0),0)</f>
        <v>0</v>
      </c>
      <c r="H43" s="571">
        <f>IFERROR(VLOOKUP($C43,DMVT!$D$7:$I$398,6,0),0)</f>
        <v>0</v>
      </c>
      <c r="I43" s="572">
        <f t="shared" si="0"/>
        <v>0</v>
      </c>
      <c r="J43" s="572">
        <f t="shared" si="1"/>
        <v>0</v>
      </c>
      <c r="K43" s="572">
        <f t="shared" si="2"/>
        <v>0</v>
      </c>
      <c r="L43" s="572">
        <f t="shared" si="3"/>
        <v>0</v>
      </c>
      <c r="M43" s="572">
        <f t="shared" si="9"/>
        <v>0</v>
      </c>
      <c r="N43" s="572">
        <f t="shared" si="9"/>
        <v>0</v>
      </c>
      <c r="O43" s="573">
        <f t="shared" si="4"/>
        <v>0</v>
      </c>
      <c r="P43" s="574">
        <f t="shared" si="5"/>
        <v>0</v>
      </c>
      <c r="Q43" s="575">
        <f t="shared" si="6"/>
        <v>0</v>
      </c>
      <c r="R43" s="575">
        <f t="shared" si="6"/>
        <v>0</v>
      </c>
      <c r="S43" s="575">
        <f t="shared" si="7"/>
        <v>0</v>
      </c>
    </row>
    <row r="44" spans="2:19" ht="31.5" customHeight="1" x14ac:dyDescent="0.2">
      <c r="B44" s="570" t="str">
        <f t="shared" si="8"/>
        <v/>
      </c>
      <c r="C44" s="570">
        <f>DMVT!D39</f>
        <v>0</v>
      </c>
      <c r="D44" s="570">
        <f>DMVT!E39</f>
        <v>0</v>
      </c>
      <c r="E44" s="570">
        <f>DMVT!F39</f>
        <v>0</v>
      </c>
      <c r="F44" s="570">
        <f>DMVT!G39</f>
        <v>0</v>
      </c>
      <c r="G44" s="571">
        <f>IFERROR(VLOOKUP($C44,DMVT!$D$7:$I$398,5,0),0)</f>
        <v>0</v>
      </c>
      <c r="H44" s="571">
        <f>IFERROR(VLOOKUP($C44,DMVT!$D$7:$I$398,6,0),0)</f>
        <v>0</v>
      </c>
      <c r="I44" s="572">
        <f t="shared" ref="I44:I75" si="10">SUMPRODUCT((ngaynx&gt;=$K$2)*(ngaynx&lt;=$M$2)*(Mavtnx=$C44),slnhap)</f>
        <v>0</v>
      </c>
      <c r="J44" s="572">
        <f t="shared" ref="J44:J75" si="11">SUMPRODUCT((ngaynx&gt;=$K$2)*(ngaynx&lt;$M$2)*(Mavtnx=$C44),gtnhap)</f>
        <v>0</v>
      </c>
      <c r="K44" s="572">
        <f t="shared" ref="K44:K75" si="12">SUMPRODUCT((ngaynx&gt;=$K$2)*(ngaynx&lt;=$M$2)*(Mavtnx=$C44),slxuat)</f>
        <v>0</v>
      </c>
      <c r="L44" s="572">
        <f t="shared" ref="L44:L75" si="13">SUMPRODUCT((ngaynx&gt;=$K$2)*(ngaynx&lt;$M$2)*(Mavtnx=$C44),gtxuat)</f>
        <v>0</v>
      </c>
      <c r="M44" s="572">
        <f t="shared" si="9"/>
        <v>0</v>
      </c>
      <c r="N44" s="572">
        <f t="shared" si="9"/>
        <v>0</v>
      </c>
      <c r="O44" s="573">
        <f t="shared" si="4"/>
        <v>0</v>
      </c>
      <c r="P44" s="574">
        <f t="shared" si="5"/>
        <v>0</v>
      </c>
      <c r="Q44" s="575">
        <f t="shared" si="6"/>
        <v>0</v>
      </c>
      <c r="R44" s="575">
        <f t="shared" si="6"/>
        <v>0</v>
      </c>
      <c r="S44" s="575">
        <f t="shared" si="7"/>
        <v>0</v>
      </c>
    </row>
    <row r="45" spans="2:19" ht="31.5" customHeight="1" x14ac:dyDescent="0.2">
      <c r="B45" s="570" t="str">
        <f t="shared" si="8"/>
        <v/>
      </c>
      <c r="C45" s="570">
        <f>DMVT!D40</f>
        <v>0</v>
      </c>
      <c r="D45" s="570">
        <f>DMVT!E40</f>
        <v>0</v>
      </c>
      <c r="E45" s="570">
        <f>DMVT!F40</f>
        <v>0</v>
      </c>
      <c r="F45" s="570">
        <f>DMVT!G40</f>
        <v>0</v>
      </c>
      <c r="G45" s="571">
        <f>IFERROR(VLOOKUP($C45,DMVT!$D$7:$I$398,5,0),0)</f>
        <v>0</v>
      </c>
      <c r="H45" s="571">
        <f>IFERROR(VLOOKUP($C45,DMVT!$D$7:$I$398,6,0),0)</f>
        <v>0</v>
      </c>
      <c r="I45" s="572">
        <f t="shared" si="10"/>
        <v>0</v>
      </c>
      <c r="J45" s="572">
        <f t="shared" si="11"/>
        <v>0</v>
      </c>
      <c r="K45" s="572">
        <f t="shared" si="12"/>
        <v>0</v>
      </c>
      <c r="L45" s="572">
        <f t="shared" si="13"/>
        <v>0</v>
      </c>
      <c r="M45" s="572">
        <f t="shared" si="9"/>
        <v>0</v>
      </c>
      <c r="N45" s="572">
        <f t="shared" si="9"/>
        <v>0</v>
      </c>
      <c r="O45" s="573">
        <f t="shared" si="4"/>
        <v>0</v>
      </c>
      <c r="P45" s="574">
        <f t="shared" si="5"/>
        <v>0</v>
      </c>
      <c r="Q45" s="575">
        <f t="shared" si="6"/>
        <v>0</v>
      </c>
      <c r="R45" s="575">
        <f t="shared" si="6"/>
        <v>0</v>
      </c>
      <c r="S45" s="575">
        <f t="shared" si="7"/>
        <v>0</v>
      </c>
    </row>
    <row r="46" spans="2:19" ht="31.5" customHeight="1" x14ac:dyDescent="0.2">
      <c r="B46" s="570" t="str">
        <f t="shared" si="8"/>
        <v/>
      </c>
      <c r="C46" s="570">
        <f>DMVT!D41</f>
        <v>0</v>
      </c>
      <c r="D46" s="570">
        <f>DMVT!E41</f>
        <v>0</v>
      </c>
      <c r="E46" s="570">
        <f>DMVT!F41</f>
        <v>0</v>
      </c>
      <c r="F46" s="570">
        <f>DMVT!G41</f>
        <v>0</v>
      </c>
      <c r="G46" s="571">
        <f>IFERROR(VLOOKUP($C46,DMVT!$D$7:$I$398,5,0),0)</f>
        <v>0</v>
      </c>
      <c r="H46" s="571">
        <f>IFERROR(VLOOKUP($C46,DMVT!$D$7:$I$398,6,0),0)</f>
        <v>0</v>
      </c>
      <c r="I46" s="572">
        <f t="shared" si="10"/>
        <v>0</v>
      </c>
      <c r="J46" s="572">
        <f t="shared" si="11"/>
        <v>0</v>
      </c>
      <c r="K46" s="572">
        <f t="shared" si="12"/>
        <v>0</v>
      </c>
      <c r="L46" s="572">
        <f t="shared" si="13"/>
        <v>0</v>
      </c>
      <c r="M46" s="572">
        <f t="shared" si="9"/>
        <v>0</v>
      </c>
      <c r="N46" s="572">
        <f t="shared" si="9"/>
        <v>0</v>
      </c>
      <c r="O46" s="573">
        <f t="shared" si="4"/>
        <v>0</v>
      </c>
      <c r="P46" s="574">
        <f t="shared" si="5"/>
        <v>0</v>
      </c>
      <c r="Q46" s="575">
        <f t="shared" si="6"/>
        <v>0</v>
      </c>
      <c r="R46" s="575">
        <f t="shared" si="6"/>
        <v>0</v>
      </c>
      <c r="S46" s="575">
        <f t="shared" si="7"/>
        <v>0</v>
      </c>
    </row>
    <row r="47" spans="2:19" ht="31.5" customHeight="1" x14ac:dyDescent="0.2">
      <c r="B47" s="570" t="str">
        <f t="shared" si="8"/>
        <v/>
      </c>
      <c r="C47" s="570">
        <f>DMVT!D42</f>
        <v>0</v>
      </c>
      <c r="D47" s="570">
        <f>DMVT!E42</f>
        <v>0</v>
      </c>
      <c r="E47" s="570">
        <f>DMVT!F42</f>
        <v>0</v>
      </c>
      <c r="F47" s="570">
        <f>DMVT!G42</f>
        <v>0</v>
      </c>
      <c r="G47" s="571">
        <f>IFERROR(VLOOKUP($C47,DMVT!$D$7:$I$398,5,0),0)</f>
        <v>0</v>
      </c>
      <c r="H47" s="571">
        <f>IFERROR(VLOOKUP($C47,DMVT!$D$7:$I$398,6,0),0)</f>
        <v>0</v>
      </c>
      <c r="I47" s="572">
        <f t="shared" si="10"/>
        <v>0</v>
      </c>
      <c r="J47" s="572">
        <f t="shared" si="11"/>
        <v>0</v>
      </c>
      <c r="K47" s="572">
        <f t="shared" si="12"/>
        <v>0</v>
      </c>
      <c r="L47" s="572">
        <f t="shared" si="13"/>
        <v>0</v>
      </c>
      <c r="M47" s="572">
        <f t="shared" si="9"/>
        <v>0</v>
      </c>
      <c r="N47" s="572">
        <f t="shared" si="9"/>
        <v>0</v>
      </c>
      <c r="O47" s="573">
        <f t="shared" si="4"/>
        <v>0</v>
      </c>
      <c r="P47" s="574">
        <f t="shared" si="5"/>
        <v>0</v>
      </c>
      <c r="Q47" s="575">
        <f t="shared" si="6"/>
        <v>0</v>
      </c>
      <c r="R47" s="575">
        <f t="shared" si="6"/>
        <v>0</v>
      </c>
      <c r="S47" s="575">
        <f t="shared" si="7"/>
        <v>0</v>
      </c>
    </row>
    <row r="48" spans="2:19" ht="31.5" customHeight="1" x14ac:dyDescent="0.2">
      <c r="B48" s="570" t="str">
        <f t="shared" si="8"/>
        <v/>
      </c>
      <c r="C48" s="570">
        <f>DMVT!D43</f>
        <v>0</v>
      </c>
      <c r="D48" s="570">
        <f>DMVT!E43</f>
        <v>0</v>
      </c>
      <c r="E48" s="570">
        <f>DMVT!F43</f>
        <v>0</v>
      </c>
      <c r="F48" s="570">
        <f>DMVT!G43</f>
        <v>0</v>
      </c>
      <c r="G48" s="571">
        <f>IFERROR(VLOOKUP($C48,DMVT!$D$7:$I$398,5,0),0)</f>
        <v>0</v>
      </c>
      <c r="H48" s="571">
        <f>IFERROR(VLOOKUP($C48,DMVT!$D$7:$I$398,6,0),0)</f>
        <v>0</v>
      </c>
      <c r="I48" s="572">
        <f t="shared" si="10"/>
        <v>0</v>
      </c>
      <c r="J48" s="572">
        <f t="shared" si="11"/>
        <v>0</v>
      </c>
      <c r="K48" s="572">
        <f t="shared" si="12"/>
        <v>0</v>
      </c>
      <c r="L48" s="572">
        <f t="shared" si="13"/>
        <v>0</v>
      </c>
      <c r="M48" s="572">
        <f t="shared" si="9"/>
        <v>0</v>
      </c>
      <c r="N48" s="572">
        <f t="shared" si="9"/>
        <v>0</v>
      </c>
      <c r="O48" s="573">
        <f t="shared" si="4"/>
        <v>0</v>
      </c>
      <c r="P48" s="574">
        <f t="shared" si="5"/>
        <v>0</v>
      </c>
      <c r="Q48" s="575">
        <f t="shared" si="6"/>
        <v>0</v>
      </c>
      <c r="R48" s="575">
        <f t="shared" si="6"/>
        <v>0</v>
      </c>
      <c r="S48" s="575">
        <f t="shared" si="7"/>
        <v>0</v>
      </c>
    </row>
    <row r="49" spans="2:19" ht="31.5" customHeight="1" x14ac:dyDescent="0.2">
      <c r="B49" s="570" t="str">
        <f t="shared" si="8"/>
        <v/>
      </c>
      <c r="C49" s="570">
        <f>DMVT!D44</f>
        <v>0</v>
      </c>
      <c r="D49" s="570">
        <f>DMVT!E44</f>
        <v>0</v>
      </c>
      <c r="E49" s="570">
        <f>DMVT!F44</f>
        <v>0</v>
      </c>
      <c r="F49" s="570">
        <f>DMVT!G44</f>
        <v>0</v>
      </c>
      <c r="G49" s="571">
        <f>IFERROR(VLOOKUP($C49,DMVT!$D$7:$I$398,5,0),0)</f>
        <v>0</v>
      </c>
      <c r="H49" s="571">
        <f>IFERROR(VLOOKUP($C49,DMVT!$D$7:$I$398,6,0),0)</f>
        <v>0</v>
      </c>
      <c r="I49" s="572">
        <f t="shared" si="10"/>
        <v>0</v>
      </c>
      <c r="J49" s="572">
        <f t="shared" si="11"/>
        <v>0</v>
      </c>
      <c r="K49" s="572">
        <f t="shared" si="12"/>
        <v>0</v>
      </c>
      <c r="L49" s="572">
        <f t="shared" si="13"/>
        <v>0</v>
      </c>
      <c r="M49" s="572">
        <f t="shared" si="9"/>
        <v>0</v>
      </c>
      <c r="N49" s="572">
        <f t="shared" si="9"/>
        <v>0</v>
      </c>
      <c r="O49" s="573">
        <f t="shared" si="4"/>
        <v>0</v>
      </c>
      <c r="P49" s="574">
        <f t="shared" si="5"/>
        <v>0</v>
      </c>
      <c r="Q49" s="575">
        <f t="shared" si="6"/>
        <v>0</v>
      </c>
      <c r="R49" s="575">
        <f t="shared" si="6"/>
        <v>0</v>
      </c>
      <c r="S49" s="575">
        <f t="shared" si="7"/>
        <v>0</v>
      </c>
    </row>
    <row r="50" spans="2:19" ht="31.5" customHeight="1" x14ac:dyDescent="0.2">
      <c r="B50" s="570" t="str">
        <f t="shared" si="8"/>
        <v/>
      </c>
      <c r="C50" s="570">
        <f>DMVT!D45</f>
        <v>0</v>
      </c>
      <c r="D50" s="570">
        <f>DMVT!E45</f>
        <v>0</v>
      </c>
      <c r="E50" s="570">
        <f>DMVT!F45</f>
        <v>0</v>
      </c>
      <c r="F50" s="570">
        <f>DMVT!G45</f>
        <v>0</v>
      </c>
      <c r="G50" s="571">
        <f>IFERROR(VLOOKUP($C50,DMVT!$D$7:$I$398,5,0),0)</f>
        <v>0</v>
      </c>
      <c r="H50" s="571">
        <f>IFERROR(VLOOKUP($C50,DMVT!$D$7:$I$398,6,0),0)</f>
        <v>0</v>
      </c>
      <c r="I50" s="572">
        <f t="shared" si="10"/>
        <v>0</v>
      </c>
      <c r="J50" s="572">
        <f t="shared" si="11"/>
        <v>0</v>
      </c>
      <c r="K50" s="572">
        <f t="shared" si="12"/>
        <v>0</v>
      </c>
      <c r="L50" s="572">
        <f t="shared" si="13"/>
        <v>0</v>
      </c>
      <c r="M50" s="572">
        <f t="shared" si="9"/>
        <v>0</v>
      </c>
      <c r="N50" s="572">
        <f t="shared" si="9"/>
        <v>0</v>
      </c>
      <c r="O50" s="573">
        <f t="shared" si="4"/>
        <v>0</v>
      </c>
      <c r="P50" s="574">
        <f t="shared" si="5"/>
        <v>0</v>
      </c>
      <c r="Q50" s="575">
        <f t="shared" si="6"/>
        <v>0</v>
      </c>
      <c r="R50" s="575">
        <f t="shared" si="6"/>
        <v>0</v>
      </c>
      <c r="S50" s="575">
        <f t="shared" si="7"/>
        <v>0</v>
      </c>
    </row>
    <row r="51" spans="2:19" ht="31.5" customHeight="1" x14ac:dyDescent="0.2">
      <c r="B51" s="570" t="str">
        <f t="shared" si="8"/>
        <v/>
      </c>
      <c r="C51" s="570">
        <f>DMVT!D46</f>
        <v>0</v>
      </c>
      <c r="D51" s="570">
        <f>DMVT!E46</f>
        <v>0</v>
      </c>
      <c r="E51" s="570">
        <f>DMVT!F46</f>
        <v>0</v>
      </c>
      <c r="F51" s="570">
        <f>DMVT!G46</f>
        <v>0</v>
      </c>
      <c r="G51" s="571">
        <f>IFERROR(VLOOKUP($C51,DMVT!$D$7:$I$398,5,0),0)</f>
        <v>0</v>
      </c>
      <c r="H51" s="571">
        <f>IFERROR(VLOOKUP($C51,DMVT!$D$7:$I$398,6,0),0)</f>
        <v>0</v>
      </c>
      <c r="I51" s="572">
        <f t="shared" si="10"/>
        <v>0</v>
      </c>
      <c r="J51" s="572">
        <f t="shared" si="11"/>
        <v>0</v>
      </c>
      <c r="K51" s="572">
        <f t="shared" si="12"/>
        <v>0</v>
      </c>
      <c r="L51" s="572">
        <f t="shared" si="13"/>
        <v>0</v>
      </c>
      <c r="M51" s="572">
        <f t="shared" si="9"/>
        <v>0</v>
      </c>
      <c r="N51" s="572">
        <f t="shared" si="9"/>
        <v>0</v>
      </c>
      <c r="O51" s="573">
        <f t="shared" si="4"/>
        <v>0</v>
      </c>
      <c r="P51" s="574">
        <f t="shared" si="5"/>
        <v>0</v>
      </c>
      <c r="Q51" s="575">
        <f t="shared" si="6"/>
        <v>0</v>
      </c>
      <c r="R51" s="575">
        <f t="shared" si="6"/>
        <v>0</v>
      </c>
      <c r="S51" s="575">
        <f t="shared" si="7"/>
        <v>0</v>
      </c>
    </row>
    <row r="52" spans="2:19" ht="31.5" customHeight="1" x14ac:dyDescent="0.2">
      <c r="B52" s="570" t="str">
        <f t="shared" si="8"/>
        <v/>
      </c>
      <c r="C52" s="570">
        <f>DMVT!D47</f>
        <v>0</v>
      </c>
      <c r="D52" s="570">
        <f>DMVT!E47</f>
        <v>0</v>
      </c>
      <c r="E52" s="570">
        <f>DMVT!F47</f>
        <v>0</v>
      </c>
      <c r="F52" s="570">
        <f>DMVT!G47</f>
        <v>0</v>
      </c>
      <c r="G52" s="571">
        <f>IFERROR(VLOOKUP($C52,DMVT!$D$7:$I$398,5,0),0)</f>
        <v>0</v>
      </c>
      <c r="H52" s="571">
        <f>IFERROR(VLOOKUP($C52,DMVT!$D$7:$I$398,6,0),0)</f>
        <v>0</v>
      </c>
      <c r="I52" s="572">
        <f t="shared" si="10"/>
        <v>0</v>
      </c>
      <c r="J52" s="572">
        <f t="shared" si="11"/>
        <v>0</v>
      </c>
      <c r="K52" s="572">
        <f t="shared" si="12"/>
        <v>0</v>
      </c>
      <c r="L52" s="572">
        <f t="shared" si="13"/>
        <v>0</v>
      </c>
      <c r="M52" s="572">
        <f t="shared" si="9"/>
        <v>0</v>
      </c>
      <c r="N52" s="572">
        <f t="shared" si="9"/>
        <v>0</v>
      </c>
      <c r="O52" s="573">
        <f t="shared" si="4"/>
        <v>0</v>
      </c>
      <c r="P52" s="574">
        <f t="shared" si="5"/>
        <v>0</v>
      </c>
      <c r="Q52" s="575">
        <f t="shared" si="6"/>
        <v>0</v>
      </c>
      <c r="R52" s="575">
        <f t="shared" si="6"/>
        <v>0</v>
      </c>
      <c r="S52" s="575">
        <f t="shared" si="7"/>
        <v>0</v>
      </c>
    </row>
    <row r="53" spans="2:19" ht="31.5" customHeight="1" x14ac:dyDescent="0.2">
      <c r="B53" s="570" t="str">
        <f t="shared" si="8"/>
        <v/>
      </c>
      <c r="C53" s="570">
        <f>DMVT!D48</f>
        <v>0</v>
      </c>
      <c r="D53" s="570">
        <f>DMVT!E48</f>
        <v>0</v>
      </c>
      <c r="E53" s="570">
        <f>DMVT!F48</f>
        <v>0</v>
      </c>
      <c r="F53" s="570">
        <f>DMVT!G48</f>
        <v>0</v>
      </c>
      <c r="G53" s="571">
        <f>IFERROR(VLOOKUP($C53,DMVT!$D$7:$I$398,5,0),0)</f>
        <v>0</v>
      </c>
      <c r="H53" s="571">
        <f>IFERROR(VLOOKUP($C53,DMVT!$D$7:$I$398,6,0),0)</f>
        <v>0</v>
      </c>
      <c r="I53" s="572">
        <f t="shared" si="10"/>
        <v>0</v>
      </c>
      <c r="J53" s="572">
        <f t="shared" si="11"/>
        <v>0</v>
      </c>
      <c r="K53" s="572">
        <f t="shared" si="12"/>
        <v>0</v>
      </c>
      <c r="L53" s="572">
        <f t="shared" si="13"/>
        <v>0</v>
      </c>
      <c r="M53" s="572">
        <f t="shared" si="9"/>
        <v>0</v>
      </c>
      <c r="N53" s="572">
        <f t="shared" si="9"/>
        <v>0</v>
      </c>
      <c r="O53" s="573">
        <f t="shared" si="4"/>
        <v>0</v>
      </c>
      <c r="P53" s="574">
        <f t="shared" si="5"/>
        <v>0</v>
      </c>
      <c r="Q53" s="575">
        <f t="shared" si="6"/>
        <v>0</v>
      </c>
      <c r="R53" s="575">
        <f t="shared" si="6"/>
        <v>0</v>
      </c>
      <c r="S53" s="575">
        <f t="shared" si="7"/>
        <v>0</v>
      </c>
    </row>
    <row r="54" spans="2:19" ht="31.5" customHeight="1" x14ac:dyDescent="0.2">
      <c r="B54" s="570" t="str">
        <f t="shared" si="8"/>
        <v/>
      </c>
      <c r="C54" s="570">
        <f>DMVT!D49</f>
        <v>0</v>
      </c>
      <c r="D54" s="570">
        <f>DMVT!E49</f>
        <v>0</v>
      </c>
      <c r="E54" s="570">
        <f>DMVT!F49</f>
        <v>0</v>
      </c>
      <c r="F54" s="570">
        <f>DMVT!G49</f>
        <v>0</v>
      </c>
      <c r="G54" s="571">
        <f>IFERROR(VLOOKUP($C54,DMVT!$D$7:$I$398,5,0),0)</f>
        <v>0</v>
      </c>
      <c r="H54" s="571">
        <f>IFERROR(VLOOKUP($C54,DMVT!$D$7:$I$398,6,0),0)</f>
        <v>0</v>
      </c>
      <c r="I54" s="572">
        <f t="shared" si="10"/>
        <v>0</v>
      </c>
      <c r="J54" s="572">
        <f t="shared" si="11"/>
        <v>0</v>
      </c>
      <c r="K54" s="572">
        <f t="shared" si="12"/>
        <v>0</v>
      </c>
      <c r="L54" s="572">
        <f t="shared" si="13"/>
        <v>0</v>
      </c>
      <c r="M54" s="572">
        <f t="shared" si="9"/>
        <v>0</v>
      </c>
      <c r="N54" s="572">
        <f t="shared" si="9"/>
        <v>0</v>
      </c>
      <c r="O54" s="573">
        <f t="shared" si="4"/>
        <v>0</v>
      </c>
      <c r="P54" s="574">
        <f t="shared" si="5"/>
        <v>0</v>
      </c>
      <c r="Q54" s="575">
        <f t="shared" si="6"/>
        <v>0</v>
      </c>
      <c r="R54" s="575">
        <f t="shared" si="6"/>
        <v>0</v>
      </c>
      <c r="S54" s="575">
        <f t="shared" si="7"/>
        <v>0</v>
      </c>
    </row>
    <row r="55" spans="2:19" ht="31.5" customHeight="1" x14ac:dyDescent="0.2">
      <c r="B55" s="570" t="str">
        <f t="shared" si="8"/>
        <v/>
      </c>
      <c r="C55" s="570">
        <f>DMVT!D50</f>
        <v>0</v>
      </c>
      <c r="D55" s="570">
        <f>DMVT!E50</f>
        <v>0</v>
      </c>
      <c r="E55" s="570">
        <f>DMVT!F50</f>
        <v>0</v>
      </c>
      <c r="F55" s="570">
        <f>DMVT!G50</f>
        <v>0</v>
      </c>
      <c r="G55" s="571">
        <f>IFERROR(VLOOKUP($C55,DMVT!$D$7:$I$398,5,0),0)</f>
        <v>0</v>
      </c>
      <c r="H55" s="571">
        <f>IFERROR(VLOOKUP($C55,DMVT!$D$7:$I$398,6,0),0)</f>
        <v>0</v>
      </c>
      <c r="I55" s="572">
        <f t="shared" si="10"/>
        <v>0</v>
      </c>
      <c r="J55" s="572">
        <f t="shared" si="11"/>
        <v>0</v>
      </c>
      <c r="K55" s="572">
        <f t="shared" si="12"/>
        <v>0</v>
      </c>
      <c r="L55" s="572">
        <f t="shared" si="13"/>
        <v>0</v>
      </c>
      <c r="M55" s="572">
        <f t="shared" si="9"/>
        <v>0</v>
      </c>
      <c r="N55" s="572">
        <f t="shared" si="9"/>
        <v>0</v>
      </c>
      <c r="O55" s="573">
        <f t="shared" si="4"/>
        <v>0</v>
      </c>
      <c r="P55" s="574">
        <f t="shared" si="5"/>
        <v>0</v>
      </c>
      <c r="Q55" s="575">
        <f t="shared" si="6"/>
        <v>0</v>
      </c>
      <c r="R55" s="575">
        <f t="shared" si="6"/>
        <v>0</v>
      </c>
      <c r="S55" s="575">
        <f t="shared" si="7"/>
        <v>0</v>
      </c>
    </row>
    <row r="56" spans="2:19" ht="31.5" customHeight="1" x14ac:dyDescent="0.2">
      <c r="B56" s="570" t="str">
        <f t="shared" si="8"/>
        <v/>
      </c>
      <c r="C56" s="570">
        <f>DMVT!D51</f>
        <v>0</v>
      </c>
      <c r="D56" s="570">
        <f>DMVT!E51</f>
        <v>0</v>
      </c>
      <c r="E56" s="570">
        <f>DMVT!F51</f>
        <v>0</v>
      </c>
      <c r="F56" s="570">
        <f>DMVT!G51</f>
        <v>0</v>
      </c>
      <c r="G56" s="571">
        <f>IFERROR(VLOOKUP($C56,DMVT!$D$7:$I$398,5,0),0)</f>
        <v>0</v>
      </c>
      <c r="H56" s="571">
        <f>IFERROR(VLOOKUP($C56,DMVT!$D$7:$I$398,6,0),0)</f>
        <v>0</v>
      </c>
      <c r="I56" s="572">
        <f t="shared" si="10"/>
        <v>0</v>
      </c>
      <c r="J56" s="572">
        <f t="shared" si="11"/>
        <v>0</v>
      </c>
      <c r="K56" s="572">
        <f t="shared" si="12"/>
        <v>0</v>
      </c>
      <c r="L56" s="572">
        <f t="shared" si="13"/>
        <v>0</v>
      </c>
      <c r="M56" s="572">
        <f t="shared" si="9"/>
        <v>0</v>
      </c>
      <c r="N56" s="572">
        <f t="shared" si="9"/>
        <v>0</v>
      </c>
      <c r="O56" s="573">
        <f t="shared" si="4"/>
        <v>0</v>
      </c>
      <c r="P56" s="574">
        <f t="shared" si="5"/>
        <v>0</v>
      </c>
      <c r="Q56" s="575">
        <f t="shared" si="6"/>
        <v>0</v>
      </c>
      <c r="R56" s="575">
        <f t="shared" si="6"/>
        <v>0</v>
      </c>
      <c r="S56" s="575">
        <f t="shared" si="7"/>
        <v>0</v>
      </c>
    </row>
    <row r="57" spans="2:19" ht="31.5" customHeight="1" x14ac:dyDescent="0.2">
      <c r="B57" s="570" t="str">
        <f t="shared" si="8"/>
        <v/>
      </c>
      <c r="C57" s="570">
        <f>DMVT!D52</f>
        <v>0</v>
      </c>
      <c r="D57" s="570">
        <f>DMVT!E52</f>
        <v>0</v>
      </c>
      <c r="E57" s="570">
        <f>DMVT!F52</f>
        <v>0</v>
      </c>
      <c r="F57" s="570">
        <f>DMVT!G52</f>
        <v>0</v>
      </c>
      <c r="G57" s="571">
        <f>IFERROR(VLOOKUP($C57,DMVT!$D$7:$I$398,5,0),0)</f>
        <v>0</v>
      </c>
      <c r="H57" s="571">
        <f>IFERROR(VLOOKUP($C57,DMVT!$D$7:$I$398,6,0),0)</f>
        <v>0</v>
      </c>
      <c r="I57" s="572">
        <f t="shared" si="10"/>
        <v>0</v>
      </c>
      <c r="J57" s="572">
        <f t="shared" si="11"/>
        <v>0</v>
      </c>
      <c r="K57" s="572">
        <f t="shared" si="12"/>
        <v>0</v>
      </c>
      <c r="L57" s="572">
        <f t="shared" si="13"/>
        <v>0</v>
      </c>
      <c r="M57" s="572">
        <f t="shared" si="9"/>
        <v>0</v>
      </c>
      <c r="N57" s="572">
        <f t="shared" si="9"/>
        <v>0</v>
      </c>
      <c r="O57" s="573">
        <f t="shared" si="4"/>
        <v>0</v>
      </c>
      <c r="P57" s="574">
        <f t="shared" si="5"/>
        <v>0</v>
      </c>
      <c r="Q57" s="575">
        <f t="shared" si="6"/>
        <v>0</v>
      </c>
      <c r="R57" s="575">
        <f t="shared" si="6"/>
        <v>0</v>
      </c>
      <c r="S57" s="575">
        <f t="shared" si="7"/>
        <v>0</v>
      </c>
    </row>
    <row r="58" spans="2:19" ht="31.5" customHeight="1" x14ac:dyDescent="0.2">
      <c r="B58" s="570" t="str">
        <f t="shared" si="8"/>
        <v/>
      </c>
      <c r="C58" s="570">
        <f>DMVT!D53</f>
        <v>0</v>
      </c>
      <c r="D58" s="570">
        <f>DMVT!E53</f>
        <v>0</v>
      </c>
      <c r="E58" s="570">
        <f>DMVT!F53</f>
        <v>0</v>
      </c>
      <c r="F58" s="570">
        <f>DMVT!G53</f>
        <v>0</v>
      </c>
      <c r="G58" s="571">
        <f>IFERROR(VLOOKUP($C58,DMVT!$D$7:$I$398,5,0),0)</f>
        <v>0</v>
      </c>
      <c r="H58" s="571">
        <f>IFERROR(VLOOKUP($C58,DMVT!$D$7:$I$398,6,0),0)</f>
        <v>0</v>
      </c>
      <c r="I58" s="572">
        <f t="shared" si="10"/>
        <v>0</v>
      </c>
      <c r="J58" s="572">
        <f t="shared" si="11"/>
        <v>0</v>
      </c>
      <c r="K58" s="572">
        <f t="shared" si="12"/>
        <v>0</v>
      </c>
      <c r="L58" s="572">
        <f t="shared" si="13"/>
        <v>0</v>
      </c>
      <c r="M58" s="572">
        <f t="shared" si="9"/>
        <v>0</v>
      </c>
      <c r="N58" s="572">
        <f t="shared" si="9"/>
        <v>0</v>
      </c>
      <c r="O58" s="573">
        <f t="shared" si="4"/>
        <v>0</v>
      </c>
      <c r="P58" s="574">
        <f t="shared" si="5"/>
        <v>0</v>
      </c>
      <c r="Q58" s="575">
        <f t="shared" si="6"/>
        <v>0</v>
      </c>
      <c r="R58" s="575">
        <f t="shared" si="6"/>
        <v>0</v>
      </c>
      <c r="S58" s="575">
        <f t="shared" si="7"/>
        <v>0</v>
      </c>
    </row>
    <row r="59" spans="2:19" ht="31.5" customHeight="1" x14ac:dyDescent="0.2">
      <c r="B59" s="570" t="str">
        <f t="shared" si="8"/>
        <v/>
      </c>
      <c r="C59" s="570">
        <f>DMVT!D54</f>
        <v>0</v>
      </c>
      <c r="D59" s="570">
        <f>DMVT!E54</f>
        <v>0</v>
      </c>
      <c r="E59" s="570">
        <f>DMVT!F54</f>
        <v>0</v>
      </c>
      <c r="F59" s="570">
        <f>DMVT!G54</f>
        <v>0</v>
      </c>
      <c r="G59" s="571">
        <f>IFERROR(VLOOKUP($C59,DMVT!$D$7:$I$398,5,0),0)</f>
        <v>0</v>
      </c>
      <c r="H59" s="571">
        <f>IFERROR(VLOOKUP($C59,DMVT!$D$7:$I$398,6,0),0)</f>
        <v>0</v>
      </c>
      <c r="I59" s="572">
        <f t="shared" si="10"/>
        <v>0</v>
      </c>
      <c r="J59" s="572">
        <f t="shared" si="11"/>
        <v>0</v>
      </c>
      <c r="K59" s="572">
        <f t="shared" si="12"/>
        <v>0</v>
      </c>
      <c r="L59" s="572">
        <f t="shared" si="13"/>
        <v>0</v>
      </c>
      <c r="M59" s="572">
        <f t="shared" si="9"/>
        <v>0</v>
      </c>
      <c r="N59" s="572">
        <f t="shared" si="9"/>
        <v>0</v>
      </c>
      <c r="O59" s="573">
        <f t="shared" si="4"/>
        <v>0</v>
      </c>
      <c r="P59" s="574">
        <f t="shared" si="5"/>
        <v>0</v>
      </c>
      <c r="Q59" s="575">
        <f t="shared" si="6"/>
        <v>0</v>
      </c>
      <c r="R59" s="575">
        <f t="shared" si="6"/>
        <v>0</v>
      </c>
      <c r="S59" s="575">
        <f t="shared" si="7"/>
        <v>0</v>
      </c>
    </row>
    <row r="60" spans="2:19" ht="31.5" customHeight="1" x14ac:dyDescent="0.2">
      <c r="B60" s="570" t="str">
        <f t="shared" si="8"/>
        <v/>
      </c>
      <c r="C60" s="570">
        <f>DMVT!D55</f>
        <v>0</v>
      </c>
      <c r="D60" s="570">
        <f>DMVT!E55</f>
        <v>0</v>
      </c>
      <c r="E60" s="570">
        <f>DMVT!F55</f>
        <v>0</v>
      </c>
      <c r="F60" s="570">
        <f>DMVT!G55</f>
        <v>0</v>
      </c>
      <c r="G60" s="571">
        <f>IFERROR(VLOOKUP($C60,DMVT!$D$7:$I$398,5,0),0)</f>
        <v>0</v>
      </c>
      <c r="H60" s="571">
        <f>IFERROR(VLOOKUP($C60,DMVT!$D$7:$I$398,6,0),0)</f>
        <v>0</v>
      </c>
      <c r="I60" s="572">
        <f t="shared" si="10"/>
        <v>0</v>
      </c>
      <c r="J60" s="572">
        <f t="shared" si="11"/>
        <v>0</v>
      </c>
      <c r="K60" s="572">
        <f t="shared" si="12"/>
        <v>0</v>
      </c>
      <c r="L60" s="572">
        <f t="shared" si="13"/>
        <v>0</v>
      </c>
      <c r="M60" s="572">
        <f t="shared" si="9"/>
        <v>0</v>
      </c>
      <c r="N60" s="572">
        <f t="shared" si="9"/>
        <v>0</v>
      </c>
      <c r="O60" s="573">
        <f t="shared" si="4"/>
        <v>0</v>
      </c>
      <c r="P60" s="574">
        <f t="shared" si="5"/>
        <v>0</v>
      </c>
      <c r="Q60" s="575">
        <f t="shared" si="6"/>
        <v>0</v>
      </c>
      <c r="R60" s="575">
        <f t="shared" si="6"/>
        <v>0</v>
      </c>
      <c r="S60" s="575">
        <f t="shared" si="7"/>
        <v>0</v>
      </c>
    </row>
    <row r="61" spans="2:19" ht="31.5" customHeight="1" x14ac:dyDescent="0.2">
      <c r="B61" s="570" t="str">
        <f t="shared" si="8"/>
        <v/>
      </c>
      <c r="C61" s="570">
        <f>DMVT!D56</f>
        <v>0</v>
      </c>
      <c r="D61" s="570">
        <f>DMVT!E56</f>
        <v>0</v>
      </c>
      <c r="E61" s="570">
        <f>DMVT!F56</f>
        <v>0</v>
      </c>
      <c r="F61" s="570">
        <f>DMVT!G56</f>
        <v>0</v>
      </c>
      <c r="G61" s="571">
        <f>IFERROR(VLOOKUP($C61,DMVT!$D$7:$I$398,5,0),0)</f>
        <v>0</v>
      </c>
      <c r="H61" s="571">
        <f>IFERROR(VLOOKUP($C61,DMVT!$D$7:$I$398,6,0),0)</f>
        <v>0</v>
      </c>
      <c r="I61" s="572">
        <f t="shared" si="10"/>
        <v>0</v>
      </c>
      <c r="J61" s="572">
        <f t="shared" si="11"/>
        <v>0</v>
      </c>
      <c r="K61" s="572">
        <f t="shared" si="12"/>
        <v>0</v>
      </c>
      <c r="L61" s="572">
        <f t="shared" si="13"/>
        <v>0</v>
      </c>
      <c r="M61" s="572">
        <f t="shared" si="9"/>
        <v>0</v>
      </c>
      <c r="N61" s="572">
        <f t="shared" si="9"/>
        <v>0</v>
      </c>
      <c r="O61" s="573">
        <f t="shared" si="4"/>
        <v>0</v>
      </c>
      <c r="P61" s="574">
        <f t="shared" si="5"/>
        <v>0</v>
      </c>
      <c r="Q61" s="575">
        <f t="shared" si="6"/>
        <v>0</v>
      </c>
      <c r="R61" s="575">
        <f t="shared" si="6"/>
        <v>0</v>
      </c>
      <c r="S61" s="575">
        <f t="shared" si="7"/>
        <v>0</v>
      </c>
    </row>
    <row r="62" spans="2:19" ht="31.5" customHeight="1" x14ac:dyDescent="0.2">
      <c r="B62" s="570" t="str">
        <f t="shared" si="8"/>
        <v/>
      </c>
      <c r="C62" s="570">
        <f>DMVT!D57</f>
        <v>0</v>
      </c>
      <c r="D62" s="570">
        <f>DMVT!E57</f>
        <v>0</v>
      </c>
      <c r="E62" s="570">
        <f>DMVT!F57</f>
        <v>0</v>
      </c>
      <c r="F62" s="570">
        <f>DMVT!G57</f>
        <v>0</v>
      </c>
      <c r="G62" s="571">
        <f>IFERROR(VLOOKUP($C62,DMVT!$D$7:$I$398,5,0),0)</f>
        <v>0</v>
      </c>
      <c r="H62" s="571">
        <f>IFERROR(VLOOKUP($C62,DMVT!$D$7:$I$398,6,0),0)</f>
        <v>0</v>
      </c>
      <c r="I62" s="572">
        <f t="shared" si="10"/>
        <v>0</v>
      </c>
      <c r="J62" s="572">
        <f t="shared" si="11"/>
        <v>0</v>
      </c>
      <c r="K62" s="572">
        <f t="shared" si="12"/>
        <v>0</v>
      </c>
      <c r="L62" s="572">
        <f t="shared" si="13"/>
        <v>0</v>
      </c>
      <c r="M62" s="572">
        <f t="shared" si="9"/>
        <v>0</v>
      </c>
      <c r="N62" s="572">
        <f t="shared" si="9"/>
        <v>0</v>
      </c>
      <c r="O62" s="573">
        <f t="shared" si="4"/>
        <v>0</v>
      </c>
      <c r="P62" s="574">
        <f t="shared" si="5"/>
        <v>0</v>
      </c>
      <c r="Q62" s="575">
        <f t="shared" si="6"/>
        <v>0</v>
      </c>
      <c r="R62" s="575">
        <f t="shared" si="6"/>
        <v>0</v>
      </c>
      <c r="S62" s="575">
        <f t="shared" si="7"/>
        <v>0</v>
      </c>
    </row>
    <row r="63" spans="2:19" ht="31.5" customHeight="1" x14ac:dyDescent="0.2">
      <c r="B63" s="570" t="str">
        <f t="shared" si="8"/>
        <v/>
      </c>
      <c r="C63" s="570">
        <f>DMVT!D58</f>
        <v>0</v>
      </c>
      <c r="D63" s="570">
        <f>DMVT!E58</f>
        <v>0</v>
      </c>
      <c r="E63" s="570">
        <f>DMVT!F58</f>
        <v>0</v>
      </c>
      <c r="F63" s="570">
        <f>DMVT!G58</f>
        <v>0</v>
      </c>
      <c r="G63" s="571">
        <f>IFERROR(VLOOKUP($C63,DMVT!$D$7:$I$398,5,0),0)</f>
        <v>0</v>
      </c>
      <c r="H63" s="571">
        <f>IFERROR(VLOOKUP($C63,DMVT!$D$7:$I$398,6,0),0)</f>
        <v>0</v>
      </c>
      <c r="I63" s="572">
        <f t="shared" si="10"/>
        <v>0</v>
      </c>
      <c r="J63" s="572">
        <f t="shared" si="11"/>
        <v>0</v>
      </c>
      <c r="K63" s="572">
        <f t="shared" si="12"/>
        <v>0</v>
      </c>
      <c r="L63" s="572">
        <f t="shared" si="13"/>
        <v>0</v>
      </c>
      <c r="M63" s="572">
        <f t="shared" si="9"/>
        <v>0</v>
      </c>
      <c r="N63" s="572">
        <f t="shared" si="9"/>
        <v>0</v>
      </c>
      <c r="O63" s="573">
        <f t="shared" si="4"/>
        <v>0</v>
      </c>
      <c r="P63" s="574">
        <f t="shared" si="5"/>
        <v>0</v>
      </c>
      <c r="Q63" s="575">
        <f t="shared" si="6"/>
        <v>0</v>
      </c>
      <c r="R63" s="575">
        <f t="shared" si="6"/>
        <v>0</v>
      </c>
      <c r="S63" s="575">
        <f t="shared" si="7"/>
        <v>0</v>
      </c>
    </row>
    <row r="64" spans="2:19" ht="31.5" customHeight="1" x14ac:dyDescent="0.2">
      <c r="B64" s="570" t="str">
        <f t="shared" si="8"/>
        <v/>
      </c>
      <c r="C64" s="570">
        <f>DMVT!D59</f>
        <v>0</v>
      </c>
      <c r="D64" s="570">
        <f>DMVT!E59</f>
        <v>0</v>
      </c>
      <c r="E64" s="570">
        <f>DMVT!F59</f>
        <v>0</v>
      </c>
      <c r="F64" s="570">
        <f>DMVT!G59</f>
        <v>0</v>
      </c>
      <c r="G64" s="571">
        <f>IFERROR(VLOOKUP($C64,DMVT!$D$7:$I$398,5,0),0)</f>
        <v>0</v>
      </c>
      <c r="H64" s="571">
        <f>IFERROR(VLOOKUP($C64,DMVT!$D$7:$I$398,6,0),0)</f>
        <v>0</v>
      </c>
      <c r="I64" s="572">
        <f t="shared" si="10"/>
        <v>0</v>
      </c>
      <c r="J64" s="572">
        <f t="shared" si="11"/>
        <v>0</v>
      </c>
      <c r="K64" s="572">
        <f t="shared" si="12"/>
        <v>0</v>
      </c>
      <c r="L64" s="572">
        <f t="shared" si="13"/>
        <v>0</v>
      </c>
      <c r="M64" s="572">
        <f t="shared" si="9"/>
        <v>0</v>
      </c>
      <c r="N64" s="572">
        <f t="shared" si="9"/>
        <v>0</v>
      </c>
      <c r="O64" s="573">
        <f t="shared" si="4"/>
        <v>0</v>
      </c>
      <c r="P64" s="574">
        <f t="shared" si="5"/>
        <v>0</v>
      </c>
      <c r="Q64" s="575">
        <f t="shared" si="6"/>
        <v>0</v>
      </c>
      <c r="R64" s="575">
        <f t="shared" si="6"/>
        <v>0</v>
      </c>
      <c r="S64" s="575">
        <f t="shared" si="7"/>
        <v>0</v>
      </c>
    </row>
    <row r="65" spans="2:19" ht="31.5" customHeight="1" x14ac:dyDescent="0.2">
      <c r="B65" s="570" t="str">
        <f t="shared" si="8"/>
        <v/>
      </c>
      <c r="C65" s="570">
        <f>DMVT!D60</f>
        <v>0</v>
      </c>
      <c r="D65" s="570">
        <f>DMVT!E60</f>
        <v>0</v>
      </c>
      <c r="E65" s="570">
        <f>DMVT!F60</f>
        <v>0</v>
      </c>
      <c r="F65" s="570">
        <f>DMVT!G60</f>
        <v>0</v>
      </c>
      <c r="G65" s="571">
        <f>IFERROR(VLOOKUP($C65,DMVT!$D$7:$I$398,5,0),0)</f>
        <v>0</v>
      </c>
      <c r="H65" s="571">
        <f>IFERROR(VLOOKUP($C65,DMVT!$D$7:$I$398,6,0),0)</f>
        <v>0</v>
      </c>
      <c r="I65" s="572">
        <f t="shared" si="10"/>
        <v>0</v>
      </c>
      <c r="J65" s="572">
        <f t="shared" si="11"/>
        <v>0</v>
      </c>
      <c r="K65" s="572">
        <f t="shared" si="12"/>
        <v>0</v>
      </c>
      <c r="L65" s="572">
        <f t="shared" si="13"/>
        <v>0</v>
      </c>
      <c r="M65" s="572">
        <f t="shared" si="9"/>
        <v>0</v>
      </c>
      <c r="N65" s="572">
        <f t="shared" si="9"/>
        <v>0</v>
      </c>
      <c r="O65" s="573">
        <f t="shared" si="4"/>
        <v>0</v>
      </c>
      <c r="P65" s="574">
        <f t="shared" si="5"/>
        <v>0</v>
      </c>
      <c r="Q65" s="575">
        <f t="shared" si="6"/>
        <v>0</v>
      </c>
      <c r="R65" s="575">
        <f t="shared" si="6"/>
        <v>0</v>
      </c>
      <c r="S65" s="575">
        <f t="shared" si="7"/>
        <v>0</v>
      </c>
    </row>
    <row r="66" spans="2:19" ht="31.5" customHeight="1" x14ac:dyDescent="0.2">
      <c r="B66" s="570" t="str">
        <f t="shared" si="8"/>
        <v/>
      </c>
      <c r="C66" s="570">
        <f>DMVT!D61</f>
        <v>0</v>
      </c>
      <c r="D66" s="570">
        <f>DMVT!E61</f>
        <v>0</v>
      </c>
      <c r="E66" s="570">
        <f>DMVT!F61</f>
        <v>0</v>
      </c>
      <c r="F66" s="570">
        <f>DMVT!G61</f>
        <v>0</v>
      </c>
      <c r="G66" s="571">
        <f>IFERROR(VLOOKUP($C66,DMVT!$D$7:$I$398,5,0),0)</f>
        <v>0</v>
      </c>
      <c r="H66" s="571">
        <f>IFERROR(VLOOKUP($C66,DMVT!$D$7:$I$398,6,0),0)</f>
        <v>0</v>
      </c>
      <c r="I66" s="572">
        <f t="shared" si="10"/>
        <v>0</v>
      </c>
      <c r="J66" s="572">
        <f t="shared" si="11"/>
        <v>0</v>
      </c>
      <c r="K66" s="572">
        <f t="shared" si="12"/>
        <v>0</v>
      </c>
      <c r="L66" s="572">
        <f t="shared" si="13"/>
        <v>0</v>
      </c>
      <c r="M66" s="572">
        <f t="shared" si="9"/>
        <v>0</v>
      </c>
      <c r="N66" s="572">
        <f t="shared" si="9"/>
        <v>0</v>
      </c>
      <c r="O66" s="573">
        <f t="shared" si="4"/>
        <v>0</v>
      </c>
      <c r="P66" s="574">
        <f t="shared" si="5"/>
        <v>0</v>
      </c>
      <c r="Q66" s="575">
        <f t="shared" si="6"/>
        <v>0</v>
      </c>
      <c r="R66" s="575">
        <f t="shared" si="6"/>
        <v>0</v>
      </c>
      <c r="S66" s="575">
        <f t="shared" si="7"/>
        <v>0</v>
      </c>
    </row>
    <row r="67" spans="2:19" ht="31.5" customHeight="1" x14ac:dyDescent="0.2">
      <c r="B67" s="570" t="str">
        <f t="shared" si="8"/>
        <v/>
      </c>
      <c r="C67" s="570">
        <f>DMVT!D62</f>
        <v>0</v>
      </c>
      <c r="D67" s="570">
        <f>DMVT!E62</f>
        <v>0</v>
      </c>
      <c r="E67" s="570">
        <f>DMVT!F62</f>
        <v>0</v>
      </c>
      <c r="F67" s="570">
        <f>DMVT!G62</f>
        <v>0</v>
      </c>
      <c r="G67" s="571">
        <f>IFERROR(VLOOKUP($C67,DMVT!$D$7:$I$398,5,0),0)</f>
        <v>0</v>
      </c>
      <c r="H67" s="571">
        <f>IFERROR(VLOOKUP($C67,DMVT!$D$7:$I$398,6,0),0)</f>
        <v>0</v>
      </c>
      <c r="I67" s="572">
        <f t="shared" si="10"/>
        <v>0</v>
      </c>
      <c r="J67" s="572">
        <f t="shared" si="11"/>
        <v>0</v>
      </c>
      <c r="K67" s="572">
        <f t="shared" si="12"/>
        <v>0</v>
      </c>
      <c r="L67" s="572">
        <f t="shared" si="13"/>
        <v>0</v>
      </c>
      <c r="M67" s="572">
        <f t="shared" si="9"/>
        <v>0</v>
      </c>
      <c r="N67" s="572">
        <f t="shared" si="9"/>
        <v>0</v>
      </c>
      <c r="O67" s="573">
        <f t="shared" si="4"/>
        <v>0</v>
      </c>
      <c r="P67" s="574">
        <f t="shared" si="5"/>
        <v>0</v>
      </c>
      <c r="Q67" s="575">
        <f t="shared" si="6"/>
        <v>0</v>
      </c>
      <c r="R67" s="575">
        <f t="shared" si="6"/>
        <v>0</v>
      </c>
      <c r="S67" s="575">
        <f t="shared" si="7"/>
        <v>0</v>
      </c>
    </row>
    <row r="68" spans="2:19" ht="31.5" customHeight="1" x14ac:dyDescent="0.2">
      <c r="B68" s="570" t="str">
        <f t="shared" si="8"/>
        <v/>
      </c>
      <c r="C68" s="570">
        <f>DMVT!D63</f>
        <v>0</v>
      </c>
      <c r="D68" s="570">
        <f>DMVT!E63</f>
        <v>0</v>
      </c>
      <c r="E68" s="570">
        <f>DMVT!F63</f>
        <v>0</v>
      </c>
      <c r="F68" s="570">
        <f>DMVT!G63</f>
        <v>0</v>
      </c>
      <c r="G68" s="571">
        <f>IFERROR(VLOOKUP($C68,DMVT!$D$7:$I$398,5,0),0)</f>
        <v>0</v>
      </c>
      <c r="H68" s="571">
        <f>IFERROR(VLOOKUP($C68,DMVT!$D$7:$I$398,6,0),0)</f>
        <v>0</v>
      </c>
      <c r="I68" s="572">
        <f t="shared" si="10"/>
        <v>0</v>
      </c>
      <c r="J68" s="572">
        <f t="shared" si="11"/>
        <v>0</v>
      </c>
      <c r="K68" s="572">
        <f t="shared" si="12"/>
        <v>0</v>
      </c>
      <c r="L68" s="572">
        <f t="shared" si="13"/>
        <v>0</v>
      </c>
      <c r="M68" s="572">
        <f t="shared" si="9"/>
        <v>0</v>
      </c>
      <c r="N68" s="572">
        <f t="shared" si="9"/>
        <v>0</v>
      </c>
      <c r="O68" s="573">
        <f t="shared" si="4"/>
        <v>0</v>
      </c>
      <c r="P68" s="574">
        <f t="shared" si="5"/>
        <v>0</v>
      </c>
      <c r="Q68" s="575">
        <f t="shared" si="6"/>
        <v>0</v>
      </c>
      <c r="R68" s="575">
        <f t="shared" si="6"/>
        <v>0</v>
      </c>
      <c r="S68" s="575">
        <f t="shared" si="7"/>
        <v>0</v>
      </c>
    </row>
    <row r="69" spans="2:19" ht="31.5" customHeight="1" x14ac:dyDescent="0.2">
      <c r="B69" s="570" t="str">
        <f t="shared" si="8"/>
        <v/>
      </c>
      <c r="C69" s="570">
        <f>DMVT!D64</f>
        <v>0</v>
      </c>
      <c r="D69" s="570">
        <f>DMVT!E64</f>
        <v>0</v>
      </c>
      <c r="E69" s="570">
        <f>DMVT!F64</f>
        <v>0</v>
      </c>
      <c r="F69" s="570">
        <f>DMVT!G64</f>
        <v>0</v>
      </c>
      <c r="G69" s="571">
        <f>IFERROR(VLOOKUP($C69,DMVT!$D$7:$I$398,5,0),0)</f>
        <v>0</v>
      </c>
      <c r="H69" s="571">
        <f>IFERROR(VLOOKUP($C69,DMVT!$D$7:$I$398,6,0),0)</f>
        <v>0</v>
      </c>
      <c r="I69" s="572">
        <f t="shared" si="10"/>
        <v>0</v>
      </c>
      <c r="J69" s="572">
        <f t="shared" si="11"/>
        <v>0</v>
      </c>
      <c r="K69" s="572">
        <f t="shared" si="12"/>
        <v>0</v>
      </c>
      <c r="L69" s="572">
        <f t="shared" si="13"/>
        <v>0</v>
      </c>
      <c r="M69" s="572">
        <f t="shared" si="9"/>
        <v>0</v>
      </c>
      <c r="N69" s="572">
        <f t="shared" si="9"/>
        <v>0</v>
      </c>
      <c r="O69" s="573">
        <f t="shared" si="4"/>
        <v>0</v>
      </c>
      <c r="P69" s="574">
        <f t="shared" si="5"/>
        <v>0</v>
      </c>
      <c r="Q69" s="575">
        <f t="shared" si="6"/>
        <v>0</v>
      </c>
      <c r="R69" s="575">
        <f t="shared" si="6"/>
        <v>0</v>
      </c>
      <c r="S69" s="575">
        <f t="shared" si="7"/>
        <v>0</v>
      </c>
    </row>
    <row r="70" spans="2:19" ht="31.5" customHeight="1" x14ac:dyDescent="0.2">
      <c r="B70" s="570" t="str">
        <f t="shared" si="8"/>
        <v/>
      </c>
      <c r="C70" s="570">
        <f>DMVT!D65</f>
        <v>0</v>
      </c>
      <c r="D70" s="570">
        <f>DMVT!E65</f>
        <v>0</v>
      </c>
      <c r="E70" s="570">
        <f>DMVT!F65</f>
        <v>0</v>
      </c>
      <c r="F70" s="570">
        <f>DMVT!G65</f>
        <v>0</v>
      </c>
      <c r="G70" s="571">
        <f>IFERROR(VLOOKUP($C70,DMVT!$D$7:$I$398,5,0),0)</f>
        <v>0</v>
      </c>
      <c r="H70" s="571">
        <f>IFERROR(VLOOKUP($C70,DMVT!$D$7:$I$398,6,0),0)</f>
        <v>0</v>
      </c>
      <c r="I70" s="572">
        <f t="shared" si="10"/>
        <v>0</v>
      </c>
      <c r="J70" s="572">
        <f t="shared" si="11"/>
        <v>0</v>
      </c>
      <c r="K70" s="572">
        <f t="shared" si="12"/>
        <v>0</v>
      </c>
      <c r="L70" s="572">
        <f t="shared" si="13"/>
        <v>0</v>
      </c>
      <c r="M70" s="572">
        <f t="shared" si="9"/>
        <v>0</v>
      </c>
      <c r="N70" s="572">
        <f t="shared" si="9"/>
        <v>0</v>
      </c>
      <c r="O70" s="573">
        <f t="shared" si="4"/>
        <v>0</v>
      </c>
      <c r="P70" s="574">
        <f t="shared" si="5"/>
        <v>0</v>
      </c>
      <c r="Q70" s="575">
        <f t="shared" si="6"/>
        <v>0</v>
      </c>
      <c r="R70" s="575">
        <f t="shared" si="6"/>
        <v>0</v>
      </c>
      <c r="S70" s="575">
        <f t="shared" si="7"/>
        <v>0</v>
      </c>
    </row>
    <row r="71" spans="2:19" ht="31.5" customHeight="1" x14ac:dyDescent="0.2">
      <c r="B71" s="570" t="str">
        <f t="shared" si="8"/>
        <v/>
      </c>
      <c r="C71" s="570">
        <f>DMVT!D66</f>
        <v>0</v>
      </c>
      <c r="D71" s="570">
        <f>DMVT!E66</f>
        <v>0</v>
      </c>
      <c r="E71" s="570">
        <f>DMVT!F66</f>
        <v>0</v>
      </c>
      <c r="F71" s="570">
        <f>DMVT!G66</f>
        <v>0</v>
      </c>
      <c r="G71" s="571">
        <f>IFERROR(VLOOKUP($C71,DMVT!$D$7:$I$398,5,0),0)</f>
        <v>0</v>
      </c>
      <c r="H71" s="571">
        <f>IFERROR(VLOOKUP($C71,DMVT!$D$7:$I$398,6,0),0)</f>
        <v>0</v>
      </c>
      <c r="I71" s="572">
        <f t="shared" si="10"/>
        <v>0</v>
      </c>
      <c r="J71" s="572">
        <f t="shared" si="11"/>
        <v>0</v>
      </c>
      <c r="K71" s="572">
        <f t="shared" si="12"/>
        <v>0</v>
      </c>
      <c r="L71" s="572">
        <f t="shared" si="13"/>
        <v>0</v>
      </c>
      <c r="M71" s="572">
        <f t="shared" si="9"/>
        <v>0</v>
      </c>
      <c r="N71" s="572">
        <f t="shared" si="9"/>
        <v>0</v>
      </c>
      <c r="O71" s="573">
        <f t="shared" si="4"/>
        <v>0</v>
      </c>
      <c r="P71" s="574">
        <f t="shared" si="5"/>
        <v>0</v>
      </c>
      <c r="Q71" s="575">
        <f t="shared" si="6"/>
        <v>0</v>
      </c>
      <c r="R71" s="575">
        <f t="shared" si="6"/>
        <v>0</v>
      </c>
      <c r="S71" s="575">
        <f t="shared" si="7"/>
        <v>0</v>
      </c>
    </row>
    <row r="72" spans="2:19" ht="31.5" customHeight="1" x14ac:dyDescent="0.2">
      <c r="B72" s="570" t="str">
        <f t="shared" si="8"/>
        <v/>
      </c>
      <c r="C72" s="570">
        <f>DMVT!D67</f>
        <v>0</v>
      </c>
      <c r="D72" s="570">
        <f>DMVT!E67</f>
        <v>0</v>
      </c>
      <c r="E72" s="570">
        <f>DMVT!F67</f>
        <v>0</v>
      </c>
      <c r="F72" s="570">
        <f>DMVT!G67</f>
        <v>0</v>
      </c>
      <c r="G72" s="571">
        <f>IFERROR(VLOOKUP($C72,DMVT!$D$7:$I$398,5,0),0)</f>
        <v>0</v>
      </c>
      <c r="H72" s="571">
        <f>IFERROR(VLOOKUP($C72,DMVT!$D$7:$I$398,6,0),0)</f>
        <v>0</v>
      </c>
      <c r="I72" s="572">
        <f t="shared" si="10"/>
        <v>0</v>
      </c>
      <c r="J72" s="572">
        <f t="shared" si="11"/>
        <v>0</v>
      </c>
      <c r="K72" s="572">
        <f t="shared" si="12"/>
        <v>0</v>
      </c>
      <c r="L72" s="572">
        <f t="shared" si="13"/>
        <v>0</v>
      </c>
      <c r="M72" s="572">
        <f t="shared" si="9"/>
        <v>0</v>
      </c>
      <c r="N72" s="572">
        <f t="shared" si="9"/>
        <v>0</v>
      </c>
      <c r="O72" s="573">
        <f t="shared" si="4"/>
        <v>0</v>
      </c>
      <c r="P72" s="574">
        <f t="shared" si="5"/>
        <v>0</v>
      </c>
      <c r="Q72" s="575">
        <f t="shared" si="6"/>
        <v>0</v>
      </c>
      <c r="R72" s="575">
        <f t="shared" si="6"/>
        <v>0</v>
      </c>
      <c r="S72" s="575">
        <f t="shared" si="7"/>
        <v>0</v>
      </c>
    </row>
    <row r="73" spans="2:19" ht="31.5" customHeight="1" x14ac:dyDescent="0.2">
      <c r="B73" s="570" t="str">
        <f t="shared" si="8"/>
        <v/>
      </c>
      <c r="C73" s="570">
        <f>DMVT!D68</f>
        <v>0</v>
      </c>
      <c r="D73" s="570">
        <f>DMVT!E68</f>
        <v>0</v>
      </c>
      <c r="E73" s="570">
        <f>DMVT!F68</f>
        <v>0</v>
      </c>
      <c r="F73" s="570">
        <f>DMVT!G68</f>
        <v>0</v>
      </c>
      <c r="G73" s="571">
        <f>IFERROR(VLOOKUP($C73,DMVT!$D$7:$I$398,5,0),0)</f>
        <v>0</v>
      </c>
      <c r="H73" s="571">
        <f>IFERROR(VLOOKUP($C73,DMVT!$D$7:$I$398,6,0),0)</f>
        <v>0</v>
      </c>
      <c r="I73" s="572">
        <f t="shared" si="10"/>
        <v>0</v>
      </c>
      <c r="J73" s="572">
        <f t="shared" si="11"/>
        <v>0</v>
      </c>
      <c r="K73" s="572">
        <f t="shared" si="12"/>
        <v>0</v>
      </c>
      <c r="L73" s="572">
        <f t="shared" si="13"/>
        <v>0</v>
      </c>
      <c r="M73" s="572">
        <f t="shared" si="9"/>
        <v>0</v>
      </c>
      <c r="N73" s="572">
        <f t="shared" si="9"/>
        <v>0</v>
      </c>
      <c r="O73" s="573">
        <f t="shared" si="4"/>
        <v>0</v>
      </c>
      <c r="P73" s="574">
        <f t="shared" si="5"/>
        <v>0</v>
      </c>
      <c r="Q73" s="575">
        <f t="shared" si="6"/>
        <v>0</v>
      </c>
      <c r="R73" s="575">
        <f t="shared" si="6"/>
        <v>0</v>
      </c>
      <c r="S73" s="575">
        <f t="shared" si="7"/>
        <v>0</v>
      </c>
    </row>
    <row r="74" spans="2:19" ht="31.5" customHeight="1" x14ac:dyDescent="0.2">
      <c r="B74" s="570" t="str">
        <f t="shared" si="8"/>
        <v/>
      </c>
      <c r="C74" s="570">
        <f>DMVT!D69</f>
        <v>0</v>
      </c>
      <c r="D74" s="570">
        <f>DMVT!E69</f>
        <v>0</v>
      </c>
      <c r="E74" s="570">
        <f>DMVT!F69</f>
        <v>0</v>
      </c>
      <c r="F74" s="570">
        <f>DMVT!G69</f>
        <v>0</v>
      </c>
      <c r="G74" s="571">
        <f>IFERROR(VLOOKUP($C74,DMVT!$D$7:$I$398,5,0),0)</f>
        <v>0</v>
      </c>
      <c r="H74" s="571">
        <f>IFERROR(VLOOKUP($C74,DMVT!$D$7:$I$398,6,0),0)</f>
        <v>0</v>
      </c>
      <c r="I74" s="572">
        <f t="shared" si="10"/>
        <v>0</v>
      </c>
      <c r="J74" s="572">
        <f t="shared" si="11"/>
        <v>0</v>
      </c>
      <c r="K74" s="572">
        <f t="shared" si="12"/>
        <v>0</v>
      </c>
      <c r="L74" s="572">
        <f t="shared" si="13"/>
        <v>0</v>
      </c>
      <c r="M74" s="572">
        <f t="shared" si="9"/>
        <v>0</v>
      </c>
      <c r="N74" s="572">
        <f t="shared" si="9"/>
        <v>0</v>
      </c>
      <c r="O74" s="573">
        <f t="shared" si="4"/>
        <v>0</v>
      </c>
      <c r="P74" s="574">
        <f t="shared" si="5"/>
        <v>0</v>
      </c>
      <c r="Q74" s="575">
        <f t="shared" si="6"/>
        <v>0</v>
      </c>
      <c r="R74" s="575">
        <f t="shared" si="6"/>
        <v>0</v>
      </c>
      <c r="S74" s="575">
        <f t="shared" si="7"/>
        <v>0</v>
      </c>
    </row>
    <row r="75" spans="2:19" ht="31.5" customHeight="1" x14ac:dyDescent="0.2">
      <c r="B75" s="570" t="str">
        <f t="shared" si="8"/>
        <v/>
      </c>
      <c r="C75" s="570">
        <f>DMVT!D70</f>
        <v>0</v>
      </c>
      <c r="D75" s="570">
        <f>DMVT!E70</f>
        <v>0</v>
      </c>
      <c r="E75" s="570">
        <f>DMVT!F70</f>
        <v>0</v>
      </c>
      <c r="F75" s="570">
        <f>DMVT!G70</f>
        <v>0</v>
      </c>
      <c r="G75" s="571">
        <f>IFERROR(VLOOKUP($C75,DMVT!$D$7:$I$398,5,0),0)</f>
        <v>0</v>
      </c>
      <c r="H75" s="571">
        <f>IFERROR(VLOOKUP($C75,DMVT!$D$7:$I$398,6,0),0)</f>
        <v>0</v>
      </c>
      <c r="I75" s="572">
        <f t="shared" si="10"/>
        <v>0</v>
      </c>
      <c r="J75" s="572">
        <f t="shared" si="11"/>
        <v>0</v>
      </c>
      <c r="K75" s="572">
        <f t="shared" si="12"/>
        <v>0</v>
      </c>
      <c r="L75" s="572">
        <f t="shared" si="13"/>
        <v>0</v>
      </c>
      <c r="M75" s="572">
        <f t="shared" si="9"/>
        <v>0</v>
      </c>
      <c r="N75" s="572">
        <f t="shared" si="9"/>
        <v>0</v>
      </c>
      <c r="O75" s="573">
        <f t="shared" si="4"/>
        <v>0</v>
      </c>
      <c r="P75" s="574">
        <f t="shared" si="5"/>
        <v>0</v>
      </c>
      <c r="Q75" s="575">
        <f t="shared" si="6"/>
        <v>0</v>
      </c>
      <c r="R75" s="575">
        <f t="shared" si="6"/>
        <v>0</v>
      </c>
      <c r="S75" s="575">
        <f t="shared" si="7"/>
        <v>0</v>
      </c>
    </row>
    <row r="76" spans="2:19" ht="31.5" customHeight="1" x14ac:dyDescent="0.2">
      <c r="B76" s="570" t="str">
        <f t="shared" si="8"/>
        <v/>
      </c>
      <c r="C76" s="570">
        <f>DMVT!D71</f>
        <v>0</v>
      </c>
      <c r="D76" s="570">
        <f>DMVT!E71</f>
        <v>0</v>
      </c>
      <c r="E76" s="570">
        <f>DMVT!F71</f>
        <v>0</v>
      </c>
      <c r="F76" s="570">
        <f>DMVT!G71</f>
        <v>0</v>
      </c>
      <c r="G76" s="571">
        <f>IFERROR(VLOOKUP($C76,DMVT!$D$7:$I$398,5,0),0)</f>
        <v>0</v>
      </c>
      <c r="H76" s="571">
        <f>IFERROR(VLOOKUP($C76,DMVT!$D$7:$I$398,6,0),0)</f>
        <v>0</v>
      </c>
      <c r="I76" s="572">
        <f t="shared" ref="I76:I107" si="14">SUMPRODUCT((ngaynx&gt;=$K$2)*(ngaynx&lt;=$M$2)*(Mavtnx=$C76),slnhap)</f>
        <v>0</v>
      </c>
      <c r="J76" s="572">
        <f t="shared" ref="J76:J107" si="15">SUMPRODUCT((ngaynx&gt;=$K$2)*(ngaynx&lt;$M$2)*(Mavtnx=$C76),gtnhap)</f>
        <v>0</v>
      </c>
      <c r="K76" s="572">
        <f t="shared" ref="K76:K107" si="16">SUMPRODUCT((ngaynx&gt;=$K$2)*(ngaynx&lt;=$M$2)*(Mavtnx=$C76),slxuat)</f>
        <v>0</v>
      </c>
      <c r="L76" s="572">
        <f t="shared" ref="L76:L107" si="17">SUMPRODUCT((ngaynx&gt;=$K$2)*(ngaynx&lt;$M$2)*(Mavtnx=$C76),gtxuat)</f>
        <v>0</v>
      </c>
      <c r="M76" s="572">
        <f t="shared" si="9"/>
        <v>0</v>
      </c>
      <c r="N76" s="572">
        <f t="shared" si="9"/>
        <v>0</v>
      </c>
      <c r="O76" s="573">
        <f t="shared" si="4"/>
        <v>0</v>
      </c>
      <c r="P76" s="574">
        <f t="shared" si="5"/>
        <v>0</v>
      </c>
      <c r="Q76" s="575">
        <f t="shared" si="6"/>
        <v>0</v>
      </c>
      <c r="R76" s="575">
        <f t="shared" si="6"/>
        <v>0</v>
      </c>
      <c r="S76" s="575">
        <f t="shared" si="7"/>
        <v>0</v>
      </c>
    </row>
    <row r="77" spans="2:19" ht="31.5" customHeight="1" x14ac:dyDescent="0.2">
      <c r="B77" s="570" t="str">
        <f t="shared" si="8"/>
        <v/>
      </c>
      <c r="C77" s="570">
        <f>DMVT!D72</f>
        <v>0</v>
      </c>
      <c r="D77" s="570">
        <f>DMVT!E72</f>
        <v>0</v>
      </c>
      <c r="E77" s="570">
        <f>DMVT!F72</f>
        <v>0</v>
      </c>
      <c r="F77" s="570">
        <f>DMVT!G72</f>
        <v>0</v>
      </c>
      <c r="G77" s="571">
        <f>IFERROR(VLOOKUP($C77,DMVT!$D$7:$I$398,5,0),0)</f>
        <v>0</v>
      </c>
      <c r="H77" s="571">
        <f>IFERROR(VLOOKUP($C77,DMVT!$D$7:$I$398,6,0),0)</f>
        <v>0</v>
      </c>
      <c r="I77" s="572">
        <f t="shared" si="14"/>
        <v>0</v>
      </c>
      <c r="J77" s="572">
        <f t="shared" si="15"/>
        <v>0</v>
      </c>
      <c r="K77" s="572">
        <f t="shared" si="16"/>
        <v>0</v>
      </c>
      <c r="L77" s="572">
        <f t="shared" si="17"/>
        <v>0</v>
      </c>
      <c r="M77" s="572">
        <f t="shared" si="9"/>
        <v>0</v>
      </c>
      <c r="N77" s="572">
        <f t="shared" si="9"/>
        <v>0</v>
      </c>
      <c r="O77" s="573">
        <f t="shared" ref="O77:O140" si="18">IF(AND(M77&lt;&gt;0,N77&lt;&gt;0),"x",0)</f>
        <v>0</v>
      </c>
      <c r="P77" s="574">
        <f t="shared" ref="P77:P140" si="19">IF(C77="","",C77)</f>
        <v>0</v>
      </c>
      <c r="Q77" s="575">
        <f t="shared" ref="Q77:R140" si="20">G77+I77</f>
        <v>0</v>
      </c>
      <c r="R77" s="575">
        <f t="shared" si="20"/>
        <v>0</v>
      </c>
      <c r="S77" s="575">
        <f t="shared" ref="S77:S140" si="21">IFERROR(R77/Q77,0)</f>
        <v>0</v>
      </c>
    </row>
    <row r="78" spans="2:19" ht="31.5" customHeight="1" x14ac:dyDescent="0.2">
      <c r="B78" s="570" t="str">
        <f t="shared" ref="B78:B141" si="22">IF(C78&lt;&gt;0,B77+1,"")</f>
        <v/>
      </c>
      <c r="C78" s="570">
        <f>DMVT!D73</f>
        <v>0</v>
      </c>
      <c r="D78" s="570">
        <f>DMVT!E73</f>
        <v>0</v>
      </c>
      <c r="E78" s="570">
        <f>DMVT!F73</f>
        <v>0</v>
      </c>
      <c r="F78" s="570">
        <f>DMVT!G73</f>
        <v>0</v>
      </c>
      <c r="G78" s="571">
        <f>IFERROR(VLOOKUP($C78,DMVT!$D$7:$I$398,5,0),0)</f>
        <v>0</v>
      </c>
      <c r="H78" s="571">
        <f>IFERROR(VLOOKUP($C78,DMVT!$D$7:$I$398,6,0),0)</f>
        <v>0</v>
      </c>
      <c r="I78" s="572">
        <f t="shared" si="14"/>
        <v>0</v>
      </c>
      <c r="J78" s="572">
        <f t="shared" si="15"/>
        <v>0</v>
      </c>
      <c r="K78" s="572">
        <f t="shared" si="16"/>
        <v>0</v>
      </c>
      <c r="L78" s="572">
        <f t="shared" si="17"/>
        <v>0</v>
      </c>
      <c r="M78" s="572">
        <f t="shared" ref="M78:N141" si="23">G78+I78-K78</f>
        <v>0</v>
      </c>
      <c r="N78" s="572">
        <f t="shared" si="23"/>
        <v>0</v>
      </c>
      <c r="O78" s="573">
        <f t="shared" si="18"/>
        <v>0</v>
      </c>
      <c r="P78" s="574">
        <f t="shared" si="19"/>
        <v>0</v>
      </c>
      <c r="Q78" s="575">
        <f t="shared" si="20"/>
        <v>0</v>
      </c>
      <c r="R78" s="575">
        <f t="shared" si="20"/>
        <v>0</v>
      </c>
      <c r="S78" s="575">
        <f t="shared" si="21"/>
        <v>0</v>
      </c>
    </row>
    <row r="79" spans="2:19" ht="31.5" customHeight="1" x14ac:dyDescent="0.2">
      <c r="B79" s="570" t="str">
        <f t="shared" si="22"/>
        <v/>
      </c>
      <c r="C79" s="570">
        <f>DMVT!D74</f>
        <v>0</v>
      </c>
      <c r="D79" s="570">
        <f>DMVT!E74</f>
        <v>0</v>
      </c>
      <c r="E79" s="570">
        <f>DMVT!F74</f>
        <v>0</v>
      </c>
      <c r="F79" s="570">
        <f>DMVT!G74</f>
        <v>0</v>
      </c>
      <c r="G79" s="571">
        <f>IFERROR(VLOOKUP($C79,DMVT!$D$7:$I$398,5,0),0)</f>
        <v>0</v>
      </c>
      <c r="H79" s="571">
        <f>IFERROR(VLOOKUP($C79,DMVT!$D$7:$I$398,6,0),0)</f>
        <v>0</v>
      </c>
      <c r="I79" s="572">
        <f t="shared" si="14"/>
        <v>0</v>
      </c>
      <c r="J79" s="572">
        <f t="shared" si="15"/>
        <v>0</v>
      </c>
      <c r="K79" s="572">
        <f t="shared" si="16"/>
        <v>0</v>
      </c>
      <c r="L79" s="572">
        <f t="shared" si="17"/>
        <v>0</v>
      </c>
      <c r="M79" s="572">
        <f t="shared" si="23"/>
        <v>0</v>
      </c>
      <c r="N79" s="572">
        <f t="shared" si="23"/>
        <v>0</v>
      </c>
      <c r="O79" s="573">
        <f t="shared" si="18"/>
        <v>0</v>
      </c>
      <c r="P79" s="574">
        <f t="shared" si="19"/>
        <v>0</v>
      </c>
      <c r="Q79" s="575">
        <f t="shared" si="20"/>
        <v>0</v>
      </c>
      <c r="R79" s="575">
        <f t="shared" si="20"/>
        <v>0</v>
      </c>
      <c r="S79" s="575">
        <f t="shared" si="21"/>
        <v>0</v>
      </c>
    </row>
    <row r="80" spans="2:19" ht="31.5" customHeight="1" x14ac:dyDescent="0.2">
      <c r="B80" s="570" t="str">
        <f t="shared" si="22"/>
        <v/>
      </c>
      <c r="C80" s="570">
        <f>DMVT!D75</f>
        <v>0</v>
      </c>
      <c r="D80" s="570">
        <f>DMVT!E75</f>
        <v>0</v>
      </c>
      <c r="E80" s="570">
        <f>DMVT!F75</f>
        <v>0</v>
      </c>
      <c r="F80" s="570">
        <f>DMVT!G75</f>
        <v>0</v>
      </c>
      <c r="G80" s="571">
        <f>IFERROR(VLOOKUP($C80,DMVT!$D$7:$I$398,5,0),0)</f>
        <v>0</v>
      </c>
      <c r="H80" s="571">
        <f>IFERROR(VLOOKUP($C80,DMVT!$D$7:$I$398,6,0),0)</f>
        <v>0</v>
      </c>
      <c r="I80" s="572">
        <f t="shared" si="14"/>
        <v>0</v>
      </c>
      <c r="J80" s="572">
        <f t="shared" si="15"/>
        <v>0</v>
      </c>
      <c r="K80" s="572">
        <f t="shared" si="16"/>
        <v>0</v>
      </c>
      <c r="L80" s="572">
        <f t="shared" si="17"/>
        <v>0</v>
      </c>
      <c r="M80" s="572">
        <f t="shared" si="23"/>
        <v>0</v>
      </c>
      <c r="N80" s="572">
        <f t="shared" si="23"/>
        <v>0</v>
      </c>
      <c r="O80" s="573">
        <f t="shared" si="18"/>
        <v>0</v>
      </c>
      <c r="P80" s="574">
        <f t="shared" si="19"/>
        <v>0</v>
      </c>
      <c r="Q80" s="575">
        <f t="shared" si="20"/>
        <v>0</v>
      </c>
      <c r="R80" s="575">
        <f t="shared" si="20"/>
        <v>0</v>
      </c>
      <c r="S80" s="575">
        <f t="shared" si="21"/>
        <v>0</v>
      </c>
    </row>
    <row r="81" spans="2:19" ht="31.5" customHeight="1" x14ac:dyDescent="0.2">
      <c r="B81" s="570" t="str">
        <f t="shared" si="22"/>
        <v/>
      </c>
      <c r="C81" s="570">
        <f>DMVT!D76</f>
        <v>0</v>
      </c>
      <c r="D81" s="570">
        <f>DMVT!E76</f>
        <v>0</v>
      </c>
      <c r="E81" s="570">
        <f>DMVT!F76</f>
        <v>0</v>
      </c>
      <c r="F81" s="570">
        <f>DMVT!G76</f>
        <v>0</v>
      </c>
      <c r="G81" s="571">
        <f>IFERROR(VLOOKUP($C81,DMVT!$D$7:$I$398,5,0),0)</f>
        <v>0</v>
      </c>
      <c r="H81" s="571">
        <f>IFERROR(VLOOKUP($C81,DMVT!$D$7:$I$398,6,0),0)</f>
        <v>0</v>
      </c>
      <c r="I81" s="572">
        <f t="shared" si="14"/>
        <v>0</v>
      </c>
      <c r="J81" s="572">
        <f t="shared" si="15"/>
        <v>0</v>
      </c>
      <c r="K81" s="572">
        <f t="shared" si="16"/>
        <v>0</v>
      </c>
      <c r="L81" s="572">
        <f t="shared" si="17"/>
        <v>0</v>
      </c>
      <c r="M81" s="572">
        <f t="shared" si="23"/>
        <v>0</v>
      </c>
      <c r="N81" s="572">
        <f t="shared" si="23"/>
        <v>0</v>
      </c>
      <c r="O81" s="573">
        <f t="shared" si="18"/>
        <v>0</v>
      </c>
      <c r="P81" s="574">
        <f t="shared" si="19"/>
        <v>0</v>
      </c>
      <c r="Q81" s="575">
        <f t="shared" si="20"/>
        <v>0</v>
      </c>
      <c r="R81" s="575">
        <f t="shared" si="20"/>
        <v>0</v>
      </c>
      <c r="S81" s="575">
        <f t="shared" si="21"/>
        <v>0</v>
      </c>
    </row>
    <row r="82" spans="2:19" ht="31.5" customHeight="1" x14ac:dyDescent="0.2">
      <c r="B82" s="570" t="str">
        <f t="shared" si="22"/>
        <v/>
      </c>
      <c r="C82" s="570">
        <f>DMVT!D77</f>
        <v>0</v>
      </c>
      <c r="D82" s="570">
        <f>DMVT!E77</f>
        <v>0</v>
      </c>
      <c r="E82" s="570">
        <f>DMVT!F77</f>
        <v>0</v>
      </c>
      <c r="F82" s="570">
        <f>DMVT!G77</f>
        <v>0</v>
      </c>
      <c r="G82" s="571">
        <f>IFERROR(VLOOKUP($C82,DMVT!$D$7:$I$398,5,0),0)</f>
        <v>0</v>
      </c>
      <c r="H82" s="571">
        <f>IFERROR(VLOOKUP($C82,DMVT!$D$7:$I$398,6,0),0)</f>
        <v>0</v>
      </c>
      <c r="I82" s="572">
        <f t="shared" si="14"/>
        <v>0</v>
      </c>
      <c r="J82" s="572">
        <f t="shared" si="15"/>
        <v>0</v>
      </c>
      <c r="K82" s="572">
        <f t="shared" si="16"/>
        <v>0</v>
      </c>
      <c r="L82" s="572">
        <f t="shared" si="17"/>
        <v>0</v>
      </c>
      <c r="M82" s="572">
        <f t="shared" si="23"/>
        <v>0</v>
      </c>
      <c r="N82" s="572">
        <f t="shared" si="23"/>
        <v>0</v>
      </c>
      <c r="O82" s="573">
        <f t="shared" si="18"/>
        <v>0</v>
      </c>
      <c r="P82" s="574">
        <f t="shared" si="19"/>
        <v>0</v>
      </c>
      <c r="Q82" s="575">
        <f t="shared" si="20"/>
        <v>0</v>
      </c>
      <c r="R82" s="575">
        <f t="shared" si="20"/>
        <v>0</v>
      </c>
      <c r="S82" s="575">
        <f t="shared" si="21"/>
        <v>0</v>
      </c>
    </row>
    <row r="83" spans="2:19" ht="31.5" customHeight="1" x14ac:dyDescent="0.2">
      <c r="B83" s="570" t="str">
        <f t="shared" si="22"/>
        <v/>
      </c>
      <c r="C83" s="570">
        <f>DMVT!D78</f>
        <v>0</v>
      </c>
      <c r="D83" s="570">
        <f>DMVT!E78</f>
        <v>0</v>
      </c>
      <c r="E83" s="570">
        <f>DMVT!F78</f>
        <v>0</v>
      </c>
      <c r="F83" s="570">
        <f>DMVT!G78</f>
        <v>0</v>
      </c>
      <c r="G83" s="571">
        <f>IFERROR(VLOOKUP($C83,DMVT!$D$7:$I$398,5,0),0)</f>
        <v>0</v>
      </c>
      <c r="H83" s="571">
        <f>IFERROR(VLOOKUP($C83,DMVT!$D$7:$I$398,6,0),0)</f>
        <v>0</v>
      </c>
      <c r="I83" s="572">
        <f t="shared" si="14"/>
        <v>0</v>
      </c>
      <c r="J83" s="572">
        <f t="shared" si="15"/>
        <v>0</v>
      </c>
      <c r="K83" s="572">
        <f t="shared" si="16"/>
        <v>0</v>
      </c>
      <c r="L83" s="572">
        <f t="shared" si="17"/>
        <v>0</v>
      </c>
      <c r="M83" s="572">
        <f t="shared" si="23"/>
        <v>0</v>
      </c>
      <c r="N83" s="572">
        <f t="shared" si="23"/>
        <v>0</v>
      </c>
      <c r="O83" s="573">
        <f t="shared" si="18"/>
        <v>0</v>
      </c>
      <c r="P83" s="574">
        <f t="shared" si="19"/>
        <v>0</v>
      </c>
      <c r="Q83" s="575">
        <f t="shared" si="20"/>
        <v>0</v>
      </c>
      <c r="R83" s="575">
        <f t="shared" si="20"/>
        <v>0</v>
      </c>
      <c r="S83" s="575">
        <f t="shared" si="21"/>
        <v>0</v>
      </c>
    </row>
    <row r="84" spans="2:19" ht="31.5" customHeight="1" x14ac:dyDescent="0.2">
      <c r="B84" s="570" t="str">
        <f t="shared" si="22"/>
        <v/>
      </c>
      <c r="C84" s="570">
        <f>DMVT!D79</f>
        <v>0</v>
      </c>
      <c r="D84" s="570">
        <f>DMVT!E79</f>
        <v>0</v>
      </c>
      <c r="E84" s="570">
        <f>DMVT!F79</f>
        <v>0</v>
      </c>
      <c r="F84" s="570">
        <f>DMVT!G79</f>
        <v>0</v>
      </c>
      <c r="G84" s="571">
        <f>IFERROR(VLOOKUP($C84,DMVT!$D$7:$I$398,5,0),0)</f>
        <v>0</v>
      </c>
      <c r="H84" s="571">
        <f>IFERROR(VLOOKUP($C84,DMVT!$D$7:$I$398,6,0),0)</f>
        <v>0</v>
      </c>
      <c r="I84" s="572">
        <f t="shared" si="14"/>
        <v>0</v>
      </c>
      <c r="J84" s="572">
        <f t="shared" si="15"/>
        <v>0</v>
      </c>
      <c r="K84" s="572">
        <f t="shared" si="16"/>
        <v>0</v>
      </c>
      <c r="L84" s="572">
        <f t="shared" si="17"/>
        <v>0</v>
      </c>
      <c r="M84" s="572">
        <f t="shared" si="23"/>
        <v>0</v>
      </c>
      <c r="N84" s="572">
        <f t="shared" si="23"/>
        <v>0</v>
      </c>
      <c r="O84" s="573">
        <f t="shared" si="18"/>
        <v>0</v>
      </c>
      <c r="P84" s="574">
        <f t="shared" si="19"/>
        <v>0</v>
      </c>
      <c r="Q84" s="575">
        <f t="shared" si="20"/>
        <v>0</v>
      </c>
      <c r="R84" s="575">
        <f t="shared" si="20"/>
        <v>0</v>
      </c>
      <c r="S84" s="575">
        <f t="shared" si="21"/>
        <v>0</v>
      </c>
    </row>
    <row r="85" spans="2:19" ht="31.5" customHeight="1" x14ac:dyDescent="0.2">
      <c r="B85" s="570" t="str">
        <f t="shared" si="22"/>
        <v/>
      </c>
      <c r="C85" s="570">
        <f>DMVT!D80</f>
        <v>0</v>
      </c>
      <c r="D85" s="570">
        <f>DMVT!E80</f>
        <v>0</v>
      </c>
      <c r="E85" s="570">
        <f>DMVT!F80</f>
        <v>0</v>
      </c>
      <c r="F85" s="570">
        <f>DMVT!G80</f>
        <v>0</v>
      </c>
      <c r="G85" s="571">
        <f>IFERROR(VLOOKUP($C85,DMVT!$D$7:$I$398,5,0),0)</f>
        <v>0</v>
      </c>
      <c r="H85" s="571">
        <f>IFERROR(VLOOKUP($C85,DMVT!$D$7:$I$398,6,0),0)</f>
        <v>0</v>
      </c>
      <c r="I85" s="572">
        <f t="shared" si="14"/>
        <v>0</v>
      </c>
      <c r="J85" s="572">
        <f t="shared" si="15"/>
        <v>0</v>
      </c>
      <c r="K85" s="572">
        <f t="shared" si="16"/>
        <v>0</v>
      </c>
      <c r="L85" s="572">
        <f t="shared" si="17"/>
        <v>0</v>
      </c>
      <c r="M85" s="572">
        <f t="shared" si="23"/>
        <v>0</v>
      </c>
      <c r="N85" s="572">
        <f t="shared" si="23"/>
        <v>0</v>
      </c>
      <c r="O85" s="573">
        <f t="shared" si="18"/>
        <v>0</v>
      </c>
      <c r="P85" s="574">
        <f t="shared" si="19"/>
        <v>0</v>
      </c>
      <c r="Q85" s="575">
        <f t="shared" si="20"/>
        <v>0</v>
      </c>
      <c r="R85" s="575">
        <f t="shared" si="20"/>
        <v>0</v>
      </c>
      <c r="S85" s="575">
        <f t="shared" si="21"/>
        <v>0</v>
      </c>
    </row>
    <row r="86" spans="2:19" ht="31.5" customHeight="1" x14ac:dyDescent="0.2">
      <c r="B86" s="570" t="str">
        <f t="shared" si="22"/>
        <v/>
      </c>
      <c r="C86" s="570">
        <f>DMVT!D81</f>
        <v>0</v>
      </c>
      <c r="D86" s="570">
        <f>DMVT!E81</f>
        <v>0</v>
      </c>
      <c r="E86" s="570">
        <f>DMVT!F81</f>
        <v>0</v>
      </c>
      <c r="F86" s="570">
        <f>DMVT!G81</f>
        <v>0</v>
      </c>
      <c r="G86" s="571">
        <f>IFERROR(VLOOKUP($C86,DMVT!$D$7:$I$398,5,0),0)</f>
        <v>0</v>
      </c>
      <c r="H86" s="571">
        <f>IFERROR(VLOOKUP($C86,DMVT!$D$7:$I$398,6,0),0)</f>
        <v>0</v>
      </c>
      <c r="I86" s="572">
        <f t="shared" si="14"/>
        <v>0</v>
      </c>
      <c r="J86" s="572">
        <f t="shared" si="15"/>
        <v>0</v>
      </c>
      <c r="K86" s="572">
        <f t="shared" si="16"/>
        <v>0</v>
      </c>
      <c r="L86" s="572">
        <f t="shared" si="17"/>
        <v>0</v>
      </c>
      <c r="M86" s="572">
        <f t="shared" si="23"/>
        <v>0</v>
      </c>
      <c r="N86" s="572">
        <f t="shared" si="23"/>
        <v>0</v>
      </c>
      <c r="O86" s="573">
        <f t="shared" si="18"/>
        <v>0</v>
      </c>
      <c r="P86" s="574">
        <f t="shared" si="19"/>
        <v>0</v>
      </c>
      <c r="Q86" s="575">
        <f t="shared" si="20"/>
        <v>0</v>
      </c>
      <c r="R86" s="575">
        <f t="shared" si="20"/>
        <v>0</v>
      </c>
      <c r="S86" s="575">
        <f t="shared" si="21"/>
        <v>0</v>
      </c>
    </row>
    <row r="87" spans="2:19" ht="31.5" customHeight="1" x14ac:dyDescent="0.2">
      <c r="B87" s="570" t="str">
        <f t="shared" si="22"/>
        <v/>
      </c>
      <c r="C87" s="570">
        <f>DMVT!D82</f>
        <v>0</v>
      </c>
      <c r="D87" s="570">
        <f>DMVT!E82</f>
        <v>0</v>
      </c>
      <c r="E87" s="570">
        <f>DMVT!F82</f>
        <v>0</v>
      </c>
      <c r="F87" s="570">
        <f>DMVT!G82</f>
        <v>0</v>
      </c>
      <c r="G87" s="571">
        <f>IFERROR(VLOOKUP($C87,DMVT!$D$7:$I$398,5,0),0)</f>
        <v>0</v>
      </c>
      <c r="H87" s="571">
        <f>IFERROR(VLOOKUP($C87,DMVT!$D$7:$I$398,6,0),0)</f>
        <v>0</v>
      </c>
      <c r="I87" s="572">
        <f t="shared" si="14"/>
        <v>0</v>
      </c>
      <c r="J87" s="572">
        <f t="shared" si="15"/>
        <v>0</v>
      </c>
      <c r="K87" s="572">
        <f t="shared" si="16"/>
        <v>0</v>
      </c>
      <c r="L87" s="572">
        <f t="shared" si="17"/>
        <v>0</v>
      </c>
      <c r="M87" s="572">
        <f t="shared" si="23"/>
        <v>0</v>
      </c>
      <c r="N87" s="572">
        <f t="shared" si="23"/>
        <v>0</v>
      </c>
      <c r="O87" s="573">
        <f t="shared" si="18"/>
        <v>0</v>
      </c>
      <c r="P87" s="574">
        <f t="shared" si="19"/>
        <v>0</v>
      </c>
      <c r="Q87" s="575">
        <f t="shared" si="20"/>
        <v>0</v>
      </c>
      <c r="R87" s="575">
        <f t="shared" si="20"/>
        <v>0</v>
      </c>
      <c r="S87" s="575">
        <f t="shared" si="21"/>
        <v>0</v>
      </c>
    </row>
    <row r="88" spans="2:19" ht="31.5" customHeight="1" x14ac:dyDescent="0.2">
      <c r="B88" s="570" t="str">
        <f t="shared" si="22"/>
        <v/>
      </c>
      <c r="C88" s="570">
        <f>DMVT!D83</f>
        <v>0</v>
      </c>
      <c r="D88" s="570">
        <f>DMVT!E83</f>
        <v>0</v>
      </c>
      <c r="E88" s="570">
        <f>DMVT!F83</f>
        <v>0</v>
      </c>
      <c r="F88" s="570">
        <f>DMVT!G83</f>
        <v>0</v>
      </c>
      <c r="G88" s="571">
        <f>IFERROR(VLOOKUP($C88,DMVT!$D$7:$I$398,5,0),0)</f>
        <v>0</v>
      </c>
      <c r="H88" s="571">
        <f>IFERROR(VLOOKUP($C88,DMVT!$D$7:$I$398,6,0),0)</f>
        <v>0</v>
      </c>
      <c r="I88" s="572">
        <f t="shared" si="14"/>
        <v>0</v>
      </c>
      <c r="J88" s="572">
        <f t="shared" si="15"/>
        <v>0</v>
      </c>
      <c r="K88" s="572">
        <f t="shared" si="16"/>
        <v>0</v>
      </c>
      <c r="L88" s="572">
        <f t="shared" si="17"/>
        <v>0</v>
      </c>
      <c r="M88" s="572">
        <f t="shared" si="23"/>
        <v>0</v>
      </c>
      <c r="N88" s="572">
        <f t="shared" si="23"/>
        <v>0</v>
      </c>
      <c r="O88" s="573">
        <f t="shared" si="18"/>
        <v>0</v>
      </c>
      <c r="P88" s="574">
        <f t="shared" si="19"/>
        <v>0</v>
      </c>
      <c r="Q88" s="575">
        <f t="shared" si="20"/>
        <v>0</v>
      </c>
      <c r="R88" s="575">
        <f t="shared" si="20"/>
        <v>0</v>
      </c>
      <c r="S88" s="575">
        <f t="shared" si="21"/>
        <v>0</v>
      </c>
    </row>
    <row r="89" spans="2:19" ht="31.5" customHeight="1" x14ac:dyDescent="0.2">
      <c r="B89" s="570" t="str">
        <f t="shared" si="22"/>
        <v/>
      </c>
      <c r="C89" s="570">
        <f>DMVT!D84</f>
        <v>0</v>
      </c>
      <c r="D89" s="570">
        <f>DMVT!E84</f>
        <v>0</v>
      </c>
      <c r="E89" s="570">
        <f>DMVT!F84</f>
        <v>0</v>
      </c>
      <c r="F89" s="570">
        <f>DMVT!G84</f>
        <v>0</v>
      </c>
      <c r="G89" s="571">
        <f>IFERROR(VLOOKUP($C89,DMVT!$D$7:$I$398,5,0),0)</f>
        <v>0</v>
      </c>
      <c r="H89" s="571">
        <f>IFERROR(VLOOKUP($C89,DMVT!$D$7:$I$398,6,0),0)</f>
        <v>0</v>
      </c>
      <c r="I89" s="572">
        <f t="shared" si="14"/>
        <v>0</v>
      </c>
      <c r="J89" s="572">
        <f t="shared" si="15"/>
        <v>0</v>
      </c>
      <c r="K89" s="572">
        <f t="shared" si="16"/>
        <v>0</v>
      </c>
      <c r="L89" s="572">
        <f t="shared" si="17"/>
        <v>0</v>
      </c>
      <c r="M89" s="572">
        <f t="shared" si="23"/>
        <v>0</v>
      </c>
      <c r="N89" s="572">
        <f t="shared" si="23"/>
        <v>0</v>
      </c>
      <c r="O89" s="573">
        <f t="shared" si="18"/>
        <v>0</v>
      </c>
      <c r="P89" s="574">
        <f t="shared" si="19"/>
        <v>0</v>
      </c>
      <c r="Q89" s="575">
        <f t="shared" si="20"/>
        <v>0</v>
      </c>
      <c r="R89" s="575">
        <f t="shared" si="20"/>
        <v>0</v>
      </c>
      <c r="S89" s="575">
        <f t="shared" si="21"/>
        <v>0</v>
      </c>
    </row>
    <row r="90" spans="2:19" ht="31.5" customHeight="1" x14ac:dyDescent="0.2">
      <c r="B90" s="570" t="str">
        <f t="shared" si="22"/>
        <v/>
      </c>
      <c r="C90" s="570">
        <f>DMVT!D85</f>
        <v>0</v>
      </c>
      <c r="D90" s="570">
        <f>DMVT!E85</f>
        <v>0</v>
      </c>
      <c r="E90" s="570">
        <f>DMVT!F85</f>
        <v>0</v>
      </c>
      <c r="F90" s="570">
        <f>DMVT!G85</f>
        <v>0</v>
      </c>
      <c r="G90" s="571">
        <f>IFERROR(VLOOKUP($C90,DMVT!$D$7:$I$398,5,0),0)</f>
        <v>0</v>
      </c>
      <c r="H90" s="571">
        <f>IFERROR(VLOOKUP($C90,DMVT!$D$7:$I$398,6,0),0)</f>
        <v>0</v>
      </c>
      <c r="I90" s="572">
        <f t="shared" si="14"/>
        <v>0</v>
      </c>
      <c r="J90" s="572">
        <f t="shared" si="15"/>
        <v>0</v>
      </c>
      <c r="K90" s="572">
        <f t="shared" si="16"/>
        <v>0</v>
      </c>
      <c r="L90" s="572">
        <f t="shared" si="17"/>
        <v>0</v>
      </c>
      <c r="M90" s="572">
        <f t="shared" si="23"/>
        <v>0</v>
      </c>
      <c r="N90" s="572">
        <f t="shared" si="23"/>
        <v>0</v>
      </c>
      <c r="O90" s="573">
        <f t="shared" si="18"/>
        <v>0</v>
      </c>
      <c r="P90" s="574">
        <f t="shared" si="19"/>
        <v>0</v>
      </c>
      <c r="Q90" s="575">
        <f t="shared" si="20"/>
        <v>0</v>
      </c>
      <c r="R90" s="575">
        <f t="shared" si="20"/>
        <v>0</v>
      </c>
      <c r="S90" s="575">
        <f t="shared" si="21"/>
        <v>0</v>
      </c>
    </row>
    <row r="91" spans="2:19" ht="31.5" customHeight="1" x14ac:dyDescent="0.2">
      <c r="B91" s="570" t="str">
        <f t="shared" si="22"/>
        <v/>
      </c>
      <c r="C91" s="570">
        <f>DMVT!D86</f>
        <v>0</v>
      </c>
      <c r="D91" s="570">
        <f>DMVT!E86</f>
        <v>0</v>
      </c>
      <c r="E91" s="570">
        <f>DMVT!F86</f>
        <v>0</v>
      </c>
      <c r="F91" s="570">
        <f>DMVT!G86</f>
        <v>0</v>
      </c>
      <c r="G91" s="571">
        <f>IFERROR(VLOOKUP($C91,DMVT!$D$7:$I$398,5,0),0)</f>
        <v>0</v>
      </c>
      <c r="H91" s="571">
        <f>IFERROR(VLOOKUP($C91,DMVT!$D$7:$I$398,6,0),0)</f>
        <v>0</v>
      </c>
      <c r="I91" s="572">
        <f t="shared" si="14"/>
        <v>0</v>
      </c>
      <c r="J91" s="572">
        <f t="shared" si="15"/>
        <v>0</v>
      </c>
      <c r="K91" s="572">
        <f t="shared" si="16"/>
        <v>0</v>
      </c>
      <c r="L91" s="572">
        <f t="shared" si="17"/>
        <v>0</v>
      </c>
      <c r="M91" s="572">
        <f t="shared" si="23"/>
        <v>0</v>
      </c>
      <c r="N91" s="572">
        <f t="shared" si="23"/>
        <v>0</v>
      </c>
      <c r="O91" s="573">
        <f t="shared" si="18"/>
        <v>0</v>
      </c>
      <c r="P91" s="574">
        <f t="shared" si="19"/>
        <v>0</v>
      </c>
      <c r="Q91" s="575">
        <f t="shared" si="20"/>
        <v>0</v>
      </c>
      <c r="R91" s="575">
        <f t="shared" si="20"/>
        <v>0</v>
      </c>
      <c r="S91" s="575">
        <f t="shared" si="21"/>
        <v>0</v>
      </c>
    </row>
    <row r="92" spans="2:19" ht="31.5" customHeight="1" x14ac:dyDescent="0.2">
      <c r="B92" s="570" t="str">
        <f t="shared" si="22"/>
        <v/>
      </c>
      <c r="C92" s="570">
        <f>DMVT!D87</f>
        <v>0</v>
      </c>
      <c r="D92" s="570">
        <f>DMVT!E87</f>
        <v>0</v>
      </c>
      <c r="E92" s="570">
        <f>DMVT!F87</f>
        <v>0</v>
      </c>
      <c r="F92" s="570">
        <f>DMVT!G87</f>
        <v>0</v>
      </c>
      <c r="G92" s="571">
        <f>IFERROR(VLOOKUP($C92,DMVT!$D$7:$I$398,5,0),0)</f>
        <v>0</v>
      </c>
      <c r="H92" s="571">
        <f>IFERROR(VLOOKUP($C92,DMVT!$D$7:$I$398,6,0),0)</f>
        <v>0</v>
      </c>
      <c r="I92" s="572">
        <f t="shared" si="14"/>
        <v>0</v>
      </c>
      <c r="J92" s="572">
        <f t="shared" si="15"/>
        <v>0</v>
      </c>
      <c r="K92" s="572">
        <f t="shared" si="16"/>
        <v>0</v>
      </c>
      <c r="L92" s="572">
        <f t="shared" si="17"/>
        <v>0</v>
      </c>
      <c r="M92" s="572">
        <f t="shared" si="23"/>
        <v>0</v>
      </c>
      <c r="N92" s="572">
        <f t="shared" si="23"/>
        <v>0</v>
      </c>
      <c r="O92" s="573">
        <f t="shared" si="18"/>
        <v>0</v>
      </c>
      <c r="P92" s="574">
        <f t="shared" si="19"/>
        <v>0</v>
      </c>
      <c r="Q92" s="575">
        <f t="shared" si="20"/>
        <v>0</v>
      </c>
      <c r="R92" s="575">
        <f t="shared" si="20"/>
        <v>0</v>
      </c>
      <c r="S92" s="575">
        <f t="shared" si="21"/>
        <v>0</v>
      </c>
    </row>
    <row r="93" spans="2:19" ht="31.5" customHeight="1" x14ac:dyDescent="0.2">
      <c r="B93" s="570" t="str">
        <f t="shared" si="22"/>
        <v/>
      </c>
      <c r="C93" s="570">
        <f>DMVT!D88</f>
        <v>0</v>
      </c>
      <c r="D93" s="570">
        <f>DMVT!E88</f>
        <v>0</v>
      </c>
      <c r="E93" s="570">
        <f>DMVT!F88</f>
        <v>0</v>
      </c>
      <c r="F93" s="570">
        <f>DMVT!G88</f>
        <v>0</v>
      </c>
      <c r="G93" s="571">
        <f>IFERROR(VLOOKUP($C93,DMVT!$D$7:$I$398,5,0),0)</f>
        <v>0</v>
      </c>
      <c r="H93" s="571">
        <f>IFERROR(VLOOKUP($C93,DMVT!$D$7:$I$398,6,0),0)</f>
        <v>0</v>
      </c>
      <c r="I93" s="572">
        <f t="shared" si="14"/>
        <v>0</v>
      </c>
      <c r="J93" s="572">
        <f t="shared" si="15"/>
        <v>0</v>
      </c>
      <c r="K93" s="572">
        <f t="shared" si="16"/>
        <v>0</v>
      </c>
      <c r="L93" s="572">
        <f t="shared" si="17"/>
        <v>0</v>
      </c>
      <c r="M93" s="572">
        <f t="shared" si="23"/>
        <v>0</v>
      </c>
      <c r="N93" s="572">
        <f t="shared" si="23"/>
        <v>0</v>
      </c>
      <c r="O93" s="573">
        <f t="shared" si="18"/>
        <v>0</v>
      </c>
      <c r="P93" s="574">
        <f t="shared" si="19"/>
        <v>0</v>
      </c>
      <c r="Q93" s="575">
        <f t="shared" si="20"/>
        <v>0</v>
      </c>
      <c r="R93" s="575">
        <f t="shared" si="20"/>
        <v>0</v>
      </c>
      <c r="S93" s="575">
        <f t="shared" si="21"/>
        <v>0</v>
      </c>
    </row>
    <row r="94" spans="2:19" ht="31.5" customHeight="1" x14ac:dyDescent="0.2">
      <c r="B94" s="570" t="str">
        <f t="shared" si="22"/>
        <v/>
      </c>
      <c r="C94" s="570">
        <f>DMVT!D89</f>
        <v>0</v>
      </c>
      <c r="D94" s="570">
        <f>DMVT!E89</f>
        <v>0</v>
      </c>
      <c r="E94" s="570">
        <f>DMVT!F89</f>
        <v>0</v>
      </c>
      <c r="F94" s="570">
        <f>DMVT!G89</f>
        <v>0</v>
      </c>
      <c r="G94" s="571">
        <f>IFERROR(VLOOKUP($C94,DMVT!$D$7:$I$398,5,0),0)</f>
        <v>0</v>
      </c>
      <c r="H94" s="571">
        <f>IFERROR(VLOOKUP($C94,DMVT!$D$7:$I$398,6,0),0)</f>
        <v>0</v>
      </c>
      <c r="I94" s="572">
        <f t="shared" si="14"/>
        <v>0</v>
      </c>
      <c r="J94" s="572">
        <f t="shared" si="15"/>
        <v>0</v>
      </c>
      <c r="K94" s="572">
        <f t="shared" si="16"/>
        <v>0</v>
      </c>
      <c r="L94" s="572">
        <f t="shared" si="17"/>
        <v>0</v>
      </c>
      <c r="M94" s="572">
        <f t="shared" si="23"/>
        <v>0</v>
      </c>
      <c r="N94" s="572">
        <f t="shared" si="23"/>
        <v>0</v>
      </c>
      <c r="O94" s="573">
        <f t="shared" si="18"/>
        <v>0</v>
      </c>
      <c r="P94" s="574">
        <f t="shared" si="19"/>
        <v>0</v>
      </c>
      <c r="Q94" s="575">
        <f t="shared" si="20"/>
        <v>0</v>
      </c>
      <c r="R94" s="575">
        <f t="shared" si="20"/>
        <v>0</v>
      </c>
      <c r="S94" s="575">
        <f t="shared" si="21"/>
        <v>0</v>
      </c>
    </row>
    <row r="95" spans="2:19" ht="31.5" customHeight="1" x14ac:dyDescent="0.2">
      <c r="B95" s="570" t="str">
        <f t="shared" si="22"/>
        <v/>
      </c>
      <c r="C95" s="570">
        <f>DMVT!D90</f>
        <v>0</v>
      </c>
      <c r="D95" s="570">
        <f>DMVT!E90</f>
        <v>0</v>
      </c>
      <c r="E95" s="570">
        <f>DMVT!F90</f>
        <v>0</v>
      </c>
      <c r="F95" s="570">
        <f>DMVT!G90</f>
        <v>0</v>
      </c>
      <c r="G95" s="571">
        <f>IFERROR(VLOOKUP($C95,DMVT!$D$7:$I$398,5,0),0)</f>
        <v>0</v>
      </c>
      <c r="H95" s="571">
        <f>IFERROR(VLOOKUP($C95,DMVT!$D$7:$I$398,6,0),0)</f>
        <v>0</v>
      </c>
      <c r="I95" s="572">
        <f t="shared" si="14"/>
        <v>0</v>
      </c>
      <c r="J95" s="572">
        <f t="shared" si="15"/>
        <v>0</v>
      </c>
      <c r="K95" s="572">
        <f t="shared" si="16"/>
        <v>0</v>
      </c>
      <c r="L95" s="572">
        <f t="shared" si="17"/>
        <v>0</v>
      </c>
      <c r="M95" s="572">
        <f t="shared" si="23"/>
        <v>0</v>
      </c>
      <c r="N95" s="572">
        <f t="shared" si="23"/>
        <v>0</v>
      </c>
      <c r="O95" s="573">
        <f t="shared" si="18"/>
        <v>0</v>
      </c>
      <c r="P95" s="574">
        <f t="shared" si="19"/>
        <v>0</v>
      </c>
      <c r="Q95" s="575">
        <f t="shared" si="20"/>
        <v>0</v>
      </c>
      <c r="R95" s="575">
        <f t="shared" si="20"/>
        <v>0</v>
      </c>
      <c r="S95" s="575">
        <f t="shared" si="21"/>
        <v>0</v>
      </c>
    </row>
    <row r="96" spans="2:19" ht="31.5" customHeight="1" x14ac:dyDescent="0.2">
      <c r="B96" s="570" t="str">
        <f t="shared" si="22"/>
        <v/>
      </c>
      <c r="C96" s="570">
        <f>DMVT!D91</f>
        <v>0</v>
      </c>
      <c r="D96" s="570">
        <f>DMVT!E91</f>
        <v>0</v>
      </c>
      <c r="E96" s="570">
        <f>DMVT!F91</f>
        <v>0</v>
      </c>
      <c r="F96" s="570">
        <f>DMVT!G91</f>
        <v>0</v>
      </c>
      <c r="G96" s="571">
        <f>IFERROR(VLOOKUP($C96,DMVT!$D$7:$I$398,5,0),0)</f>
        <v>0</v>
      </c>
      <c r="H96" s="571">
        <f>IFERROR(VLOOKUP($C96,DMVT!$D$7:$I$398,6,0),0)</f>
        <v>0</v>
      </c>
      <c r="I96" s="572">
        <f t="shared" si="14"/>
        <v>0</v>
      </c>
      <c r="J96" s="572">
        <f t="shared" si="15"/>
        <v>0</v>
      </c>
      <c r="K96" s="572">
        <f t="shared" si="16"/>
        <v>0</v>
      </c>
      <c r="L96" s="572">
        <f t="shared" si="17"/>
        <v>0</v>
      </c>
      <c r="M96" s="572">
        <f t="shared" si="23"/>
        <v>0</v>
      </c>
      <c r="N96" s="572">
        <f t="shared" si="23"/>
        <v>0</v>
      </c>
      <c r="O96" s="573">
        <f t="shared" si="18"/>
        <v>0</v>
      </c>
      <c r="P96" s="574">
        <f t="shared" si="19"/>
        <v>0</v>
      </c>
      <c r="Q96" s="575">
        <f t="shared" si="20"/>
        <v>0</v>
      </c>
      <c r="R96" s="575">
        <f t="shared" si="20"/>
        <v>0</v>
      </c>
      <c r="S96" s="575">
        <f t="shared" si="21"/>
        <v>0</v>
      </c>
    </row>
    <row r="97" spans="2:19" ht="31.5" customHeight="1" x14ac:dyDescent="0.2">
      <c r="B97" s="570" t="str">
        <f t="shared" si="22"/>
        <v/>
      </c>
      <c r="C97" s="570">
        <f>DMVT!D92</f>
        <v>0</v>
      </c>
      <c r="D97" s="570">
        <f>DMVT!E92</f>
        <v>0</v>
      </c>
      <c r="E97" s="570">
        <f>DMVT!F92</f>
        <v>0</v>
      </c>
      <c r="F97" s="570">
        <f>DMVT!G92</f>
        <v>0</v>
      </c>
      <c r="G97" s="571">
        <f>IFERROR(VLOOKUP($C97,DMVT!$D$7:$I$398,5,0),0)</f>
        <v>0</v>
      </c>
      <c r="H97" s="571">
        <f>IFERROR(VLOOKUP($C97,DMVT!$D$7:$I$398,6,0),0)</f>
        <v>0</v>
      </c>
      <c r="I97" s="572">
        <f t="shared" si="14"/>
        <v>0</v>
      </c>
      <c r="J97" s="572">
        <f t="shared" si="15"/>
        <v>0</v>
      </c>
      <c r="K97" s="572">
        <f t="shared" si="16"/>
        <v>0</v>
      </c>
      <c r="L97" s="572">
        <f t="shared" si="17"/>
        <v>0</v>
      </c>
      <c r="M97" s="572">
        <f t="shared" si="23"/>
        <v>0</v>
      </c>
      <c r="N97" s="572">
        <f t="shared" si="23"/>
        <v>0</v>
      </c>
      <c r="O97" s="573">
        <f t="shared" si="18"/>
        <v>0</v>
      </c>
      <c r="P97" s="574">
        <f t="shared" si="19"/>
        <v>0</v>
      </c>
      <c r="Q97" s="575">
        <f t="shared" si="20"/>
        <v>0</v>
      </c>
      <c r="R97" s="575">
        <f t="shared" si="20"/>
        <v>0</v>
      </c>
      <c r="S97" s="575">
        <f t="shared" si="21"/>
        <v>0</v>
      </c>
    </row>
    <row r="98" spans="2:19" ht="31.5" customHeight="1" x14ac:dyDescent="0.2">
      <c r="B98" s="570" t="str">
        <f t="shared" si="22"/>
        <v/>
      </c>
      <c r="C98" s="570">
        <f>DMVT!D93</f>
        <v>0</v>
      </c>
      <c r="D98" s="570">
        <f>DMVT!E93</f>
        <v>0</v>
      </c>
      <c r="E98" s="570">
        <f>DMVT!F93</f>
        <v>0</v>
      </c>
      <c r="F98" s="570">
        <f>DMVT!G93</f>
        <v>0</v>
      </c>
      <c r="G98" s="571">
        <f>IFERROR(VLOOKUP($C98,DMVT!$D$7:$I$398,5,0),0)</f>
        <v>0</v>
      </c>
      <c r="H98" s="571">
        <f>IFERROR(VLOOKUP($C98,DMVT!$D$7:$I$398,6,0),0)</f>
        <v>0</v>
      </c>
      <c r="I98" s="572">
        <f t="shared" si="14"/>
        <v>0</v>
      </c>
      <c r="J98" s="572">
        <f t="shared" si="15"/>
        <v>0</v>
      </c>
      <c r="K98" s="572">
        <f t="shared" si="16"/>
        <v>0</v>
      </c>
      <c r="L98" s="572">
        <f t="shared" si="17"/>
        <v>0</v>
      </c>
      <c r="M98" s="572">
        <f t="shared" si="23"/>
        <v>0</v>
      </c>
      <c r="N98" s="572">
        <f t="shared" si="23"/>
        <v>0</v>
      </c>
      <c r="O98" s="573">
        <f t="shared" si="18"/>
        <v>0</v>
      </c>
      <c r="P98" s="574">
        <f t="shared" si="19"/>
        <v>0</v>
      </c>
      <c r="Q98" s="575">
        <f t="shared" si="20"/>
        <v>0</v>
      </c>
      <c r="R98" s="575">
        <f t="shared" si="20"/>
        <v>0</v>
      </c>
      <c r="S98" s="575">
        <f t="shared" si="21"/>
        <v>0</v>
      </c>
    </row>
    <row r="99" spans="2:19" ht="31.5" customHeight="1" x14ac:dyDescent="0.2">
      <c r="B99" s="570" t="str">
        <f t="shared" si="22"/>
        <v/>
      </c>
      <c r="C99" s="570">
        <f>DMVT!D94</f>
        <v>0</v>
      </c>
      <c r="D99" s="570">
        <f>DMVT!E94</f>
        <v>0</v>
      </c>
      <c r="E99" s="570">
        <f>DMVT!F94</f>
        <v>0</v>
      </c>
      <c r="F99" s="570">
        <f>DMVT!G94</f>
        <v>0</v>
      </c>
      <c r="G99" s="571">
        <f>IFERROR(VLOOKUP($C99,DMVT!$D$7:$I$398,5,0),0)</f>
        <v>0</v>
      </c>
      <c r="H99" s="571">
        <f>IFERROR(VLOOKUP($C99,DMVT!$D$7:$I$398,6,0),0)</f>
        <v>0</v>
      </c>
      <c r="I99" s="572">
        <f t="shared" si="14"/>
        <v>0</v>
      </c>
      <c r="J99" s="572">
        <f t="shared" si="15"/>
        <v>0</v>
      </c>
      <c r="K99" s="572">
        <f t="shared" si="16"/>
        <v>0</v>
      </c>
      <c r="L99" s="572">
        <f t="shared" si="17"/>
        <v>0</v>
      </c>
      <c r="M99" s="572">
        <f t="shared" si="23"/>
        <v>0</v>
      </c>
      <c r="N99" s="572">
        <f t="shared" si="23"/>
        <v>0</v>
      </c>
      <c r="O99" s="573">
        <f t="shared" si="18"/>
        <v>0</v>
      </c>
      <c r="P99" s="574">
        <f t="shared" si="19"/>
        <v>0</v>
      </c>
      <c r="Q99" s="575">
        <f t="shared" si="20"/>
        <v>0</v>
      </c>
      <c r="R99" s="575">
        <f t="shared" si="20"/>
        <v>0</v>
      </c>
      <c r="S99" s="575">
        <f t="shared" si="21"/>
        <v>0</v>
      </c>
    </row>
    <row r="100" spans="2:19" ht="31.5" customHeight="1" x14ac:dyDescent="0.2">
      <c r="B100" s="570" t="str">
        <f t="shared" si="22"/>
        <v/>
      </c>
      <c r="C100" s="570">
        <f>DMVT!D95</f>
        <v>0</v>
      </c>
      <c r="D100" s="570">
        <f>DMVT!E95</f>
        <v>0</v>
      </c>
      <c r="E100" s="570">
        <f>DMVT!F95</f>
        <v>0</v>
      </c>
      <c r="F100" s="570">
        <f>DMVT!G95</f>
        <v>0</v>
      </c>
      <c r="G100" s="571">
        <f>IFERROR(VLOOKUP($C100,DMVT!$D$7:$I$398,5,0),0)</f>
        <v>0</v>
      </c>
      <c r="H100" s="571">
        <f>IFERROR(VLOOKUP($C100,DMVT!$D$7:$I$398,6,0),0)</f>
        <v>0</v>
      </c>
      <c r="I100" s="572">
        <f t="shared" si="14"/>
        <v>0</v>
      </c>
      <c r="J100" s="572">
        <f t="shared" si="15"/>
        <v>0</v>
      </c>
      <c r="K100" s="572">
        <f t="shared" si="16"/>
        <v>0</v>
      </c>
      <c r="L100" s="572">
        <f t="shared" si="17"/>
        <v>0</v>
      </c>
      <c r="M100" s="572">
        <f t="shared" si="23"/>
        <v>0</v>
      </c>
      <c r="N100" s="572">
        <f t="shared" si="23"/>
        <v>0</v>
      </c>
      <c r="O100" s="573">
        <f t="shared" si="18"/>
        <v>0</v>
      </c>
      <c r="P100" s="574">
        <f t="shared" si="19"/>
        <v>0</v>
      </c>
      <c r="Q100" s="575">
        <f t="shared" si="20"/>
        <v>0</v>
      </c>
      <c r="R100" s="575">
        <f t="shared" si="20"/>
        <v>0</v>
      </c>
      <c r="S100" s="575">
        <f t="shared" si="21"/>
        <v>0</v>
      </c>
    </row>
    <row r="101" spans="2:19" ht="31.5" customHeight="1" x14ac:dyDescent="0.2">
      <c r="B101" s="570" t="str">
        <f t="shared" si="22"/>
        <v/>
      </c>
      <c r="C101" s="570">
        <f>DMVT!D96</f>
        <v>0</v>
      </c>
      <c r="D101" s="570">
        <f>DMVT!E96</f>
        <v>0</v>
      </c>
      <c r="E101" s="570">
        <f>DMVT!F96</f>
        <v>0</v>
      </c>
      <c r="F101" s="570">
        <f>DMVT!G96</f>
        <v>0</v>
      </c>
      <c r="G101" s="571">
        <f>IFERROR(VLOOKUP($C101,DMVT!$D$7:$I$398,5,0),0)</f>
        <v>0</v>
      </c>
      <c r="H101" s="571">
        <f>IFERROR(VLOOKUP($C101,DMVT!$D$7:$I$398,6,0),0)</f>
        <v>0</v>
      </c>
      <c r="I101" s="572">
        <f t="shared" si="14"/>
        <v>0</v>
      </c>
      <c r="J101" s="572">
        <f t="shared" si="15"/>
        <v>0</v>
      </c>
      <c r="K101" s="572">
        <f t="shared" si="16"/>
        <v>0</v>
      </c>
      <c r="L101" s="572">
        <f t="shared" si="17"/>
        <v>0</v>
      </c>
      <c r="M101" s="572">
        <f t="shared" si="23"/>
        <v>0</v>
      </c>
      <c r="N101" s="572">
        <f t="shared" si="23"/>
        <v>0</v>
      </c>
      <c r="O101" s="573">
        <f t="shared" si="18"/>
        <v>0</v>
      </c>
      <c r="P101" s="574">
        <f t="shared" si="19"/>
        <v>0</v>
      </c>
      <c r="Q101" s="575">
        <f t="shared" si="20"/>
        <v>0</v>
      </c>
      <c r="R101" s="575">
        <f t="shared" si="20"/>
        <v>0</v>
      </c>
      <c r="S101" s="575">
        <f t="shared" si="21"/>
        <v>0</v>
      </c>
    </row>
    <row r="102" spans="2:19" ht="31.5" customHeight="1" x14ac:dyDescent="0.2">
      <c r="B102" s="570" t="str">
        <f t="shared" si="22"/>
        <v/>
      </c>
      <c r="C102" s="570">
        <f>DMVT!D97</f>
        <v>0</v>
      </c>
      <c r="D102" s="570">
        <f>DMVT!E97</f>
        <v>0</v>
      </c>
      <c r="E102" s="570">
        <f>DMVT!F97</f>
        <v>0</v>
      </c>
      <c r="F102" s="570">
        <f>DMVT!G97</f>
        <v>0</v>
      </c>
      <c r="G102" s="571">
        <f>IFERROR(VLOOKUP($C102,DMVT!$D$7:$I$398,5,0),0)</f>
        <v>0</v>
      </c>
      <c r="H102" s="571">
        <f>IFERROR(VLOOKUP($C102,DMVT!$D$7:$I$398,6,0),0)</f>
        <v>0</v>
      </c>
      <c r="I102" s="572">
        <f t="shared" si="14"/>
        <v>0</v>
      </c>
      <c r="J102" s="572">
        <f t="shared" si="15"/>
        <v>0</v>
      </c>
      <c r="K102" s="572">
        <f t="shared" si="16"/>
        <v>0</v>
      </c>
      <c r="L102" s="572">
        <f t="shared" si="17"/>
        <v>0</v>
      </c>
      <c r="M102" s="572">
        <f t="shared" si="23"/>
        <v>0</v>
      </c>
      <c r="N102" s="572">
        <f t="shared" si="23"/>
        <v>0</v>
      </c>
      <c r="O102" s="573">
        <f t="shared" si="18"/>
        <v>0</v>
      </c>
      <c r="P102" s="574">
        <f t="shared" si="19"/>
        <v>0</v>
      </c>
      <c r="Q102" s="575">
        <f t="shared" si="20"/>
        <v>0</v>
      </c>
      <c r="R102" s="575">
        <f t="shared" si="20"/>
        <v>0</v>
      </c>
      <c r="S102" s="575">
        <f t="shared" si="21"/>
        <v>0</v>
      </c>
    </row>
    <row r="103" spans="2:19" ht="31.5" customHeight="1" x14ac:dyDescent="0.2">
      <c r="B103" s="570" t="str">
        <f t="shared" si="22"/>
        <v/>
      </c>
      <c r="C103" s="570">
        <f>DMVT!D98</f>
        <v>0</v>
      </c>
      <c r="D103" s="570">
        <f>DMVT!E98</f>
        <v>0</v>
      </c>
      <c r="E103" s="570">
        <f>DMVT!F98</f>
        <v>0</v>
      </c>
      <c r="F103" s="570">
        <f>DMVT!G98</f>
        <v>0</v>
      </c>
      <c r="G103" s="571">
        <f>IFERROR(VLOOKUP($C103,DMVT!$D$7:$I$398,5,0),0)</f>
        <v>0</v>
      </c>
      <c r="H103" s="571">
        <f>IFERROR(VLOOKUP($C103,DMVT!$D$7:$I$398,6,0),0)</f>
        <v>0</v>
      </c>
      <c r="I103" s="572">
        <f t="shared" si="14"/>
        <v>0</v>
      </c>
      <c r="J103" s="572">
        <f t="shared" si="15"/>
        <v>0</v>
      </c>
      <c r="K103" s="572">
        <f t="shared" si="16"/>
        <v>0</v>
      </c>
      <c r="L103" s="572">
        <f t="shared" si="17"/>
        <v>0</v>
      </c>
      <c r="M103" s="572">
        <f t="shared" si="23"/>
        <v>0</v>
      </c>
      <c r="N103" s="572">
        <f t="shared" si="23"/>
        <v>0</v>
      </c>
      <c r="O103" s="573">
        <f t="shared" si="18"/>
        <v>0</v>
      </c>
      <c r="P103" s="574">
        <f t="shared" si="19"/>
        <v>0</v>
      </c>
      <c r="Q103" s="575">
        <f t="shared" si="20"/>
        <v>0</v>
      </c>
      <c r="R103" s="575">
        <f t="shared" si="20"/>
        <v>0</v>
      </c>
      <c r="S103" s="575">
        <f t="shared" si="21"/>
        <v>0</v>
      </c>
    </row>
    <row r="104" spans="2:19" ht="31.5" customHeight="1" x14ac:dyDescent="0.2">
      <c r="B104" s="570" t="str">
        <f t="shared" si="22"/>
        <v/>
      </c>
      <c r="C104" s="570">
        <f>DMVT!D99</f>
        <v>0</v>
      </c>
      <c r="D104" s="570">
        <f>DMVT!E99</f>
        <v>0</v>
      </c>
      <c r="E104" s="570">
        <f>DMVT!F99</f>
        <v>0</v>
      </c>
      <c r="F104" s="570">
        <f>DMVT!G99</f>
        <v>0</v>
      </c>
      <c r="G104" s="571">
        <f>IFERROR(VLOOKUP($C104,DMVT!$D$7:$I$398,5,0),0)</f>
        <v>0</v>
      </c>
      <c r="H104" s="571">
        <f>IFERROR(VLOOKUP($C104,DMVT!$D$7:$I$398,6,0),0)</f>
        <v>0</v>
      </c>
      <c r="I104" s="572">
        <f t="shared" si="14"/>
        <v>0</v>
      </c>
      <c r="J104" s="572">
        <f t="shared" si="15"/>
        <v>0</v>
      </c>
      <c r="K104" s="572">
        <f t="shared" si="16"/>
        <v>0</v>
      </c>
      <c r="L104" s="572">
        <f t="shared" si="17"/>
        <v>0</v>
      </c>
      <c r="M104" s="572">
        <f t="shared" si="23"/>
        <v>0</v>
      </c>
      <c r="N104" s="572">
        <f t="shared" si="23"/>
        <v>0</v>
      </c>
      <c r="O104" s="573">
        <f t="shared" si="18"/>
        <v>0</v>
      </c>
      <c r="P104" s="574">
        <f t="shared" si="19"/>
        <v>0</v>
      </c>
      <c r="Q104" s="575">
        <f t="shared" si="20"/>
        <v>0</v>
      </c>
      <c r="R104" s="575">
        <f t="shared" si="20"/>
        <v>0</v>
      </c>
      <c r="S104" s="575">
        <f t="shared" si="21"/>
        <v>0</v>
      </c>
    </row>
    <row r="105" spans="2:19" ht="31.5" customHeight="1" x14ac:dyDescent="0.2">
      <c r="B105" s="570" t="str">
        <f t="shared" si="22"/>
        <v/>
      </c>
      <c r="C105" s="570">
        <f>DMVT!D100</f>
        <v>0</v>
      </c>
      <c r="D105" s="570">
        <f>DMVT!E100</f>
        <v>0</v>
      </c>
      <c r="E105" s="570">
        <f>DMVT!F100</f>
        <v>0</v>
      </c>
      <c r="F105" s="570">
        <f>DMVT!G100</f>
        <v>0</v>
      </c>
      <c r="G105" s="571">
        <f>IFERROR(VLOOKUP($C105,DMVT!$D$7:$I$398,5,0),0)</f>
        <v>0</v>
      </c>
      <c r="H105" s="571">
        <f>IFERROR(VLOOKUP($C105,DMVT!$D$7:$I$398,6,0),0)</f>
        <v>0</v>
      </c>
      <c r="I105" s="572">
        <f t="shared" si="14"/>
        <v>0</v>
      </c>
      <c r="J105" s="572">
        <f t="shared" si="15"/>
        <v>0</v>
      </c>
      <c r="K105" s="572">
        <f t="shared" si="16"/>
        <v>0</v>
      </c>
      <c r="L105" s="572">
        <f t="shared" si="17"/>
        <v>0</v>
      </c>
      <c r="M105" s="572">
        <f t="shared" si="23"/>
        <v>0</v>
      </c>
      <c r="N105" s="572">
        <f t="shared" si="23"/>
        <v>0</v>
      </c>
      <c r="O105" s="573">
        <f t="shared" si="18"/>
        <v>0</v>
      </c>
      <c r="P105" s="574">
        <f t="shared" si="19"/>
        <v>0</v>
      </c>
      <c r="Q105" s="575">
        <f t="shared" si="20"/>
        <v>0</v>
      </c>
      <c r="R105" s="575">
        <f t="shared" si="20"/>
        <v>0</v>
      </c>
      <c r="S105" s="575">
        <f t="shared" si="21"/>
        <v>0</v>
      </c>
    </row>
    <row r="106" spans="2:19" ht="31.5" customHeight="1" x14ac:dyDescent="0.2">
      <c r="B106" s="570" t="str">
        <f t="shared" si="22"/>
        <v/>
      </c>
      <c r="C106" s="570">
        <f>DMVT!D101</f>
        <v>0</v>
      </c>
      <c r="D106" s="570">
        <f>DMVT!E101</f>
        <v>0</v>
      </c>
      <c r="E106" s="570">
        <f>DMVT!F101</f>
        <v>0</v>
      </c>
      <c r="F106" s="570">
        <f>DMVT!G101</f>
        <v>0</v>
      </c>
      <c r="G106" s="571">
        <f>IFERROR(VLOOKUP($C106,DMVT!$D$7:$I$398,5,0),0)</f>
        <v>0</v>
      </c>
      <c r="H106" s="571">
        <f>IFERROR(VLOOKUP($C106,DMVT!$D$7:$I$398,6,0),0)</f>
        <v>0</v>
      </c>
      <c r="I106" s="572">
        <f t="shared" si="14"/>
        <v>0</v>
      </c>
      <c r="J106" s="572">
        <f t="shared" si="15"/>
        <v>0</v>
      </c>
      <c r="K106" s="572">
        <f t="shared" si="16"/>
        <v>0</v>
      </c>
      <c r="L106" s="572">
        <f t="shared" si="17"/>
        <v>0</v>
      </c>
      <c r="M106" s="572">
        <f t="shared" si="23"/>
        <v>0</v>
      </c>
      <c r="N106" s="572">
        <f t="shared" si="23"/>
        <v>0</v>
      </c>
      <c r="O106" s="573">
        <f t="shared" si="18"/>
        <v>0</v>
      </c>
      <c r="P106" s="574">
        <f t="shared" si="19"/>
        <v>0</v>
      </c>
      <c r="Q106" s="575">
        <f t="shared" si="20"/>
        <v>0</v>
      </c>
      <c r="R106" s="575">
        <f t="shared" si="20"/>
        <v>0</v>
      </c>
      <c r="S106" s="575">
        <f t="shared" si="21"/>
        <v>0</v>
      </c>
    </row>
    <row r="107" spans="2:19" ht="31.5" customHeight="1" x14ac:dyDescent="0.2">
      <c r="B107" s="570" t="str">
        <f t="shared" si="22"/>
        <v/>
      </c>
      <c r="C107" s="570">
        <f>DMVT!D102</f>
        <v>0</v>
      </c>
      <c r="D107" s="570">
        <f>DMVT!E102</f>
        <v>0</v>
      </c>
      <c r="E107" s="570">
        <f>DMVT!F102</f>
        <v>0</v>
      </c>
      <c r="F107" s="570">
        <f>DMVT!G102</f>
        <v>0</v>
      </c>
      <c r="G107" s="571">
        <f>IFERROR(VLOOKUP($C107,DMVT!$D$7:$I$398,5,0),0)</f>
        <v>0</v>
      </c>
      <c r="H107" s="571">
        <f>IFERROR(VLOOKUP($C107,DMVT!$D$7:$I$398,6,0),0)</f>
        <v>0</v>
      </c>
      <c r="I107" s="572">
        <f t="shared" si="14"/>
        <v>0</v>
      </c>
      <c r="J107" s="572">
        <f t="shared" si="15"/>
        <v>0</v>
      </c>
      <c r="K107" s="572">
        <f t="shared" si="16"/>
        <v>0</v>
      </c>
      <c r="L107" s="572">
        <f t="shared" si="17"/>
        <v>0</v>
      </c>
      <c r="M107" s="572">
        <f t="shared" si="23"/>
        <v>0</v>
      </c>
      <c r="N107" s="572">
        <f t="shared" si="23"/>
        <v>0</v>
      </c>
      <c r="O107" s="573">
        <f t="shared" si="18"/>
        <v>0</v>
      </c>
      <c r="P107" s="574">
        <f t="shared" si="19"/>
        <v>0</v>
      </c>
      <c r="Q107" s="575">
        <f t="shared" si="20"/>
        <v>0</v>
      </c>
      <c r="R107" s="575">
        <f t="shared" si="20"/>
        <v>0</v>
      </c>
      <c r="S107" s="575">
        <f t="shared" si="21"/>
        <v>0</v>
      </c>
    </row>
    <row r="108" spans="2:19" ht="31.5" customHeight="1" x14ac:dyDescent="0.2">
      <c r="B108" s="570" t="str">
        <f t="shared" si="22"/>
        <v/>
      </c>
      <c r="C108" s="570">
        <f>DMVT!D103</f>
        <v>0</v>
      </c>
      <c r="D108" s="570">
        <f>DMVT!E103</f>
        <v>0</v>
      </c>
      <c r="E108" s="570">
        <f>DMVT!F103</f>
        <v>0</v>
      </c>
      <c r="F108" s="570">
        <f>DMVT!G103</f>
        <v>0</v>
      </c>
      <c r="G108" s="571">
        <f>IFERROR(VLOOKUP($C108,DMVT!$D$7:$I$398,5,0),0)</f>
        <v>0</v>
      </c>
      <c r="H108" s="571">
        <f>IFERROR(VLOOKUP($C108,DMVT!$D$7:$I$398,6,0),0)</f>
        <v>0</v>
      </c>
      <c r="I108" s="572">
        <f t="shared" ref="I108:I139" si="24">SUMPRODUCT((ngaynx&gt;=$K$2)*(ngaynx&lt;=$M$2)*(Mavtnx=$C108),slnhap)</f>
        <v>0</v>
      </c>
      <c r="J108" s="572">
        <f t="shared" ref="J108:J139" si="25">SUMPRODUCT((ngaynx&gt;=$K$2)*(ngaynx&lt;$M$2)*(Mavtnx=$C108),gtnhap)</f>
        <v>0</v>
      </c>
      <c r="K108" s="572">
        <f t="shared" ref="K108:K139" si="26">SUMPRODUCT((ngaynx&gt;=$K$2)*(ngaynx&lt;=$M$2)*(Mavtnx=$C108),slxuat)</f>
        <v>0</v>
      </c>
      <c r="L108" s="572">
        <f t="shared" ref="L108:L139" si="27">SUMPRODUCT((ngaynx&gt;=$K$2)*(ngaynx&lt;$M$2)*(Mavtnx=$C108),gtxuat)</f>
        <v>0</v>
      </c>
      <c r="M108" s="572">
        <f t="shared" si="23"/>
        <v>0</v>
      </c>
      <c r="N108" s="572">
        <f t="shared" si="23"/>
        <v>0</v>
      </c>
      <c r="O108" s="573">
        <f t="shared" si="18"/>
        <v>0</v>
      </c>
      <c r="P108" s="574">
        <f t="shared" si="19"/>
        <v>0</v>
      </c>
      <c r="Q108" s="575">
        <f t="shared" si="20"/>
        <v>0</v>
      </c>
      <c r="R108" s="575">
        <f t="shared" si="20"/>
        <v>0</v>
      </c>
      <c r="S108" s="575">
        <f t="shared" si="21"/>
        <v>0</v>
      </c>
    </row>
    <row r="109" spans="2:19" ht="31.5" customHeight="1" x14ac:dyDescent="0.2">
      <c r="B109" s="570" t="str">
        <f t="shared" si="22"/>
        <v/>
      </c>
      <c r="C109" s="570">
        <f>DMVT!D104</f>
        <v>0</v>
      </c>
      <c r="D109" s="570">
        <f>DMVT!E104</f>
        <v>0</v>
      </c>
      <c r="E109" s="570">
        <f>DMVT!F104</f>
        <v>0</v>
      </c>
      <c r="F109" s="570">
        <f>DMVT!G104</f>
        <v>0</v>
      </c>
      <c r="G109" s="571">
        <f>IFERROR(VLOOKUP($C109,DMVT!$D$7:$I$398,5,0),0)</f>
        <v>0</v>
      </c>
      <c r="H109" s="571">
        <f>IFERROR(VLOOKUP($C109,DMVT!$D$7:$I$398,6,0),0)</f>
        <v>0</v>
      </c>
      <c r="I109" s="572">
        <f t="shared" si="24"/>
        <v>0</v>
      </c>
      <c r="J109" s="572">
        <f t="shared" si="25"/>
        <v>0</v>
      </c>
      <c r="K109" s="572">
        <f t="shared" si="26"/>
        <v>0</v>
      </c>
      <c r="L109" s="572">
        <f t="shared" si="27"/>
        <v>0</v>
      </c>
      <c r="M109" s="572">
        <f t="shared" si="23"/>
        <v>0</v>
      </c>
      <c r="N109" s="572">
        <f t="shared" si="23"/>
        <v>0</v>
      </c>
      <c r="O109" s="573">
        <f t="shared" si="18"/>
        <v>0</v>
      </c>
      <c r="P109" s="574">
        <f t="shared" si="19"/>
        <v>0</v>
      </c>
      <c r="Q109" s="575">
        <f t="shared" si="20"/>
        <v>0</v>
      </c>
      <c r="R109" s="575">
        <f t="shared" si="20"/>
        <v>0</v>
      </c>
      <c r="S109" s="575">
        <f t="shared" si="21"/>
        <v>0</v>
      </c>
    </row>
    <row r="110" spans="2:19" ht="31.5" customHeight="1" x14ac:dyDescent="0.2">
      <c r="B110" s="570" t="str">
        <f t="shared" si="22"/>
        <v/>
      </c>
      <c r="C110" s="570">
        <f>DMVT!D105</f>
        <v>0</v>
      </c>
      <c r="D110" s="570">
        <f>DMVT!E105</f>
        <v>0</v>
      </c>
      <c r="E110" s="570">
        <f>DMVT!F105</f>
        <v>0</v>
      </c>
      <c r="F110" s="570">
        <f>DMVT!G105</f>
        <v>0</v>
      </c>
      <c r="G110" s="571">
        <f>IFERROR(VLOOKUP($C110,DMVT!$D$7:$I$398,5,0),0)</f>
        <v>0</v>
      </c>
      <c r="H110" s="571">
        <f>IFERROR(VLOOKUP($C110,DMVT!$D$7:$I$398,6,0),0)</f>
        <v>0</v>
      </c>
      <c r="I110" s="572">
        <f t="shared" si="24"/>
        <v>0</v>
      </c>
      <c r="J110" s="572">
        <f t="shared" si="25"/>
        <v>0</v>
      </c>
      <c r="K110" s="572">
        <f t="shared" si="26"/>
        <v>0</v>
      </c>
      <c r="L110" s="572">
        <f t="shared" si="27"/>
        <v>0</v>
      </c>
      <c r="M110" s="572">
        <f t="shared" si="23"/>
        <v>0</v>
      </c>
      <c r="N110" s="572">
        <f t="shared" si="23"/>
        <v>0</v>
      </c>
      <c r="O110" s="573">
        <f t="shared" si="18"/>
        <v>0</v>
      </c>
      <c r="P110" s="574">
        <f t="shared" si="19"/>
        <v>0</v>
      </c>
      <c r="Q110" s="575">
        <f t="shared" si="20"/>
        <v>0</v>
      </c>
      <c r="R110" s="575">
        <f t="shared" si="20"/>
        <v>0</v>
      </c>
      <c r="S110" s="575">
        <f t="shared" si="21"/>
        <v>0</v>
      </c>
    </row>
    <row r="111" spans="2:19" ht="31.5" customHeight="1" x14ac:dyDescent="0.2">
      <c r="B111" s="570" t="str">
        <f t="shared" si="22"/>
        <v/>
      </c>
      <c r="C111" s="570">
        <f>DMVT!D106</f>
        <v>0</v>
      </c>
      <c r="D111" s="570">
        <f>DMVT!E106</f>
        <v>0</v>
      </c>
      <c r="E111" s="570">
        <f>DMVT!F106</f>
        <v>0</v>
      </c>
      <c r="F111" s="570">
        <f>DMVT!G106</f>
        <v>0</v>
      </c>
      <c r="G111" s="571">
        <f>IFERROR(VLOOKUP($C111,DMVT!$D$7:$I$398,5,0),0)</f>
        <v>0</v>
      </c>
      <c r="H111" s="571">
        <f>IFERROR(VLOOKUP($C111,DMVT!$D$7:$I$398,6,0),0)</f>
        <v>0</v>
      </c>
      <c r="I111" s="572">
        <f t="shared" si="24"/>
        <v>0</v>
      </c>
      <c r="J111" s="572">
        <f t="shared" si="25"/>
        <v>0</v>
      </c>
      <c r="K111" s="572">
        <f t="shared" si="26"/>
        <v>0</v>
      </c>
      <c r="L111" s="572">
        <f t="shared" si="27"/>
        <v>0</v>
      </c>
      <c r="M111" s="572">
        <f t="shared" si="23"/>
        <v>0</v>
      </c>
      <c r="N111" s="572">
        <f t="shared" si="23"/>
        <v>0</v>
      </c>
      <c r="O111" s="573">
        <f t="shared" si="18"/>
        <v>0</v>
      </c>
      <c r="P111" s="574">
        <f t="shared" si="19"/>
        <v>0</v>
      </c>
      <c r="Q111" s="575">
        <f t="shared" si="20"/>
        <v>0</v>
      </c>
      <c r="R111" s="575">
        <f t="shared" si="20"/>
        <v>0</v>
      </c>
      <c r="S111" s="575">
        <f t="shared" si="21"/>
        <v>0</v>
      </c>
    </row>
    <row r="112" spans="2:19" ht="31.5" customHeight="1" x14ac:dyDescent="0.2">
      <c r="B112" s="570" t="str">
        <f t="shared" si="22"/>
        <v/>
      </c>
      <c r="C112" s="570">
        <f>DMVT!D107</f>
        <v>0</v>
      </c>
      <c r="D112" s="570">
        <f>DMVT!E107</f>
        <v>0</v>
      </c>
      <c r="E112" s="570">
        <f>DMVT!F107</f>
        <v>0</v>
      </c>
      <c r="F112" s="570">
        <f>DMVT!G107</f>
        <v>0</v>
      </c>
      <c r="G112" s="571">
        <f>IFERROR(VLOOKUP($C112,DMVT!$D$7:$I$398,5,0),0)</f>
        <v>0</v>
      </c>
      <c r="H112" s="571">
        <f>IFERROR(VLOOKUP($C112,DMVT!$D$7:$I$398,6,0),0)</f>
        <v>0</v>
      </c>
      <c r="I112" s="572">
        <f t="shared" si="24"/>
        <v>0</v>
      </c>
      <c r="J112" s="572">
        <f t="shared" si="25"/>
        <v>0</v>
      </c>
      <c r="K112" s="572">
        <f t="shared" si="26"/>
        <v>0</v>
      </c>
      <c r="L112" s="572">
        <f t="shared" si="27"/>
        <v>0</v>
      </c>
      <c r="M112" s="572">
        <f t="shared" si="23"/>
        <v>0</v>
      </c>
      <c r="N112" s="572">
        <f t="shared" si="23"/>
        <v>0</v>
      </c>
      <c r="O112" s="573">
        <f t="shared" si="18"/>
        <v>0</v>
      </c>
      <c r="P112" s="574">
        <f t="shared" si="19"/>
        <v>0</v>
      </c>
      <c r="Q112" s="575">
        <f t="shared" si="20"/>
        <v>0</v>
      </c>
      <c r="R112" s="575">
        <f t="shared" si="20"/>
        <v>0</v>
      </c>
      <c r="S112" s="575">
        <f t="shared" si="21"/>
        <v>0</v>
      </c>
    </row>
    <row r="113" spans="2:19" ht="31.5" customHeight="1" x14ac:dyDescent="0.2">
      <c r="B113" s="570" t="str">
        <f t="shared" si="22"/>
        <v/>
      </c>
      <c r="C113" s="570">
        <f>DMVT!D108</f>
        <v>0</v>
      </c>
      <c r="D113" s="570">
        <f>DMVT!E108</f>
        <v>0</v>
      </c>
      <c r="E113" s="570">
        <f>DMVT!F108</f>
        <v>0</v>
      </c>
      <c r="F113" s="570">
        <f>DMVT!G108</f>
        <v>0</v>
      </c>
      <c r="G113" s="571">
        <f>IFERROR(VLOOKUP($C113,DMVT!$D$7:$I$398,5,0),0)</f>
        <v>0</v>
      </c>
      <c r="H113" s="571">
        <f>IFERROR(VLOOKUP($C113,DMVT!$D$7:$I$398,6,0),0)</f>
        <v>0</v>
      </c>
      <c r="I113" s="572">
        <f t="shared" si="24"/>
        <v>0</v>
      </c>
      <c r="J113" s="572">
        <f t="shared" si="25"/>
        <v>0</v>
      </c>
      <c r="K113" s="572">
        <f t="shared" si="26"/>
        <v>0</v>
      </c>
      <c r="L113" s="572">
        <f t="shared" si="27"/>
        <v>0</v>
      </c>
      <c r="M113" s="572">
        <f t="shared" si="23"/>
        <v>0</v>
      </c>
      <c r="N113" s="572">
        <f t="shared" si="23"/>
        <v>0</v>
      </c>
      <c r="O113" s="573">
        <f t="shared" si="18"/>
        <v>0</v>
      </c>
      <c r="P113" s="574">
        <f t="shared" si="19"/>
        <v>0</v>
      </c>
      <c r="Q113" s="575">
        <f t="shared" si="20"/>
        <v>0</v>
      </c>
      <c r="R113" s="575">
        <f t="shared" si="20"/>
        <v>0</v>
      </c>
      <c r="S113" s="575">
        <f t="shared" si="21"/>
        <v>0</v>
      </c>
    </row>
    <row r="114" spans="2:19" ht="31.5" customHeight="1" x14ac:dyDescent="0.2">
      <c r="B114" s="570" t="str">
        <f t="shared" si="22"/>
        <v/>
      </c>
      <c r="C114" s="570">
        <f>DMVT!D109</f>
        <v>0</v>
      </c>
      <c r="D114" s="570">
        <f>DMVT!E109</f>
        <v>0</v>
      </c>
      <c r="E114" s="570">
        <f>DMVT!F109</f>
        <v>0</v>
      </c>
      <c r="F114" s="570">
        <f>DMVT!G109</f>
        <v>0</v>
      </c>
      <c r="G114" s="571">
        <f>IFERROR(VLOOKUP($C114,DMVT!$D$7:$I$398,5,0),0)</f>
        <v>0</v>
      </c>
      <c r="H114" s="571">
        <f>IFERROR(VLOOKUP($C114,DMVT!$D$7:$I$398,6,0),0)</f>
        <v>0</v>
      </c>
      <c r="I114" s="572">
        <f t="shared" si="24"/>
        <v>0</v>
      </c>
      <c r="J114" s="572">
        <f t="shared" si="25"/>
        <v>0</v>
      </c>
      <c r="K114" s="572">
        <f t="shared" si="26"/>
        <v>0</v>
      </c>
      <c r="L114" s="572">
        <f t="shared" si="27"/>
        <v>0</v>
      </c>
      <c r="M114" s="572">
        <f t="shared" si="23"/>
        <v>0</v>
      </c>
      <c r="N114" s="572">
        <f t="shared" si="23"/>
        <v>0</v>
      </c>
      <c r="O114" s="573">
        <f t="shared" si="18"/>
        <v>0</v>
      </c>
      <c r="P114" s="574">
        <f t="shared" si="19"/>
        <v>0</v>
      </c>
      <c r="Q114" s="575">
        <f t="shared" si="20"/>
        <v>0</v>
      </c>
      <c r="R114" s="575">
        <f t="shared" si="20"/>
        <v>0</v>
      </c>
      <c r="S114" s="575">
        <f t="shared" si="21"/>
        <v>0</v>
      </c>
    </row>
    <row r="115" spans="2:19" ht="31.5" customHeight="1" x14ac:dyDescent="0.2">
      <c r="B115" s="570" t="str">
        <f t="shared" si="22"/>
        <v/>
      </c>
      <c r="C115" s="570">
        <f>DMVT!D110</f>
        <v>0</v>
      </c>
      <c r="D115" s="570">
        <f>DMVT!E110</f>
        <v>0</v>
      </c>
      <c r="E115" s="570">
        <f>DMVT!F110</f>
        <v>0</v>
      </c>
      <c r="F115" s="570">
        <f>DMVT!G110</f>
        <v>0</v>
      </c>
      <c r="G115" s="571">
        <f>IFERROR(VLOOKUP($C115,DMVT!$D$7:$I$398,5,0),0)</f>
        <v>0</v>
      </c>
      <c r="H115" s="571">
        <f>IFERROR(VLOOKUP($C115,DMVT!$D$7:$I$398,6,0),0)</f>
        <v>0</v>
      </c>
      <c r="I115" s="572">
        <f t="shared" si="24"/>
        <v>0</v>
      </c>
      <c r="J115" s="572">
        <f t="shared" si="25"/>
        <v>0</v>
      </c>
      <c r="K115" s="572">
        <f t="shared" si="26"/>
        <v>0</v>
      </c>
      <c r="L115" s="572">
        <f t="shared" si="27"/>
        <v>0</v>
      </c>
      <c r="M115" s="572">
        <f t="shared" si="23"/>
        <v>0</v>
      </c>
      <c r="N115" s="572">
        <f t="shared" si="23"/>
        <v>0</v>
      </c>
      <c r="O115" s="573">
        <f t="shared" si="18"/>
        <v>0</v>
      </c>
      <c r="P115" s="574">
        <f t="shared" si="19"/>
        <v>0</v>
      </c>
      <c r="Q115" s="575">
        <f t="shared" si="20"/>
        <v>0</v>
      </c>
      <c r="R115" s="575">
        <f t="shared" si="20"/>
        <v>0</v>
      </c>
      <c r="S115" s="575">
        <f t="shared" si="21"/>
        <v>0</v>
      </c>
    </row>
    <row r="116" spans="2:19" ht="31.5" customHeight="1" x14ac:dyDescent="0.2">
      <c r="B116" s="570" t="str">
        <f t="shared" si="22"/>
        <v/>
      </c>
      <c r="C116" s="570">
        <f>DMVT!D111</f>
        <v>0</v>
      </c>
      <c r="D116" s="570">
        <f>DMVT!E111</f>
        <v>0</v>
      </c>
      <c r="E116" s="570">
        <f>DMVT!F111</f>
        <v>0</v>
      </c>
      <c r="F116" s="570">
        <f>DMVT!G111</f>
        <v>0</v>
      </c>
      <c r="G116" s="571">
        <f>IFERROR(VLOOKUP($C116,DMVT!$D$7:$I$398,5,0),0)</f>
        <v>0</v>
      </c>
      <c r="H116" s="571">
        <f>IFERROR(VLOOKUP($C116,DMVT!$D$7:$I$398,6,0),0)</f>
        <v>0</v>
      </c>
      <c r="I116" s="572">
        <f t="shared" si="24"/>
        <v>0</v>
      </c>
      <c r="J116" s="572">
        <f t="shared" si="25"/>
        <v>0</v>
      </c>
      <c r="K116" s="572">
        <f t="shared" si="26"/>
        <v>0</v>
      </c>
      <c r="L116" s="572">
        <f t="shared" si="27"/>
        <v>0</v>
      </c>
      <c r="M116" s="572">
        <f t="shared" si="23"/>
        <v>0</v>
      </c>
      <c r="N116" s="572">
        <f t="shared" si="23"/>
        <v>0</v>
      </c>
      <c r="O116" s="573">
        <f t="shared" si="18"/>
        <v>0</v>
      </c>
      <c r="P116" s="574">
        <f t="shared" si="19"/>
        <v>0</v>
      </c>
      <c r="Q116" s="575">
        <f t="shared" si="20"/>
        <v>0</v>
      </c>
      <c r="R116" s="575">
        <f t="shared" si="20"/>
        <v>0</v>
      </c>
      <c r="S116" s="575">
        <f t="shared" si="21"/>
        <v>0</v>
      </c>
    </row>
    <row r="117" spans="2:19" ht="31.5" customHeight="1" x14ac:dyDescent="0.2">
      <c r="B117" s="570" t="str">
        <f t="shared" si="22"/>
        <v/>
      </c>
      <c r="C117" s="570">
        <f>DMVT!D112</f>
        <v>0</v>
      </c>
      <c r="D117" s="570">
        <f>DMVT!E112</f>
        <v>0</v>
      </c>
      <c r="E117" s="570">
        <f>DMVT!F112</f>
        <v>0</v>
      </c>
      <c r="F117" s="570">
        <f>DMVT!G112</f>
        <v>0</v>
      </c>
      <c r="G117" s="571">
        <f>IFERROR(VLOOKUP($C117,DMVT!$D$7:$I$398,5,0),0)</f>
        <v>0</v>
      </c>
      <c r="H117" s="571">
        <f>IFERROR(VLOOKUP($C117,DMVT!$D$7:$I$398,6,0),0)</f>
        <v>0</v>
      </c>
      <c r="I117" s="572">
        <f t="shared" si="24"/>
        <v>0</v>
      </c>
      <c r="J117" s="572">
        <f t="shared" si="25"/>
        <v>0</v>
      </c>
      <c r="K117" s="572">
        <f t="shared" si="26"/>
        <v>0</v>
      </c>
      <c r="L117" s="572">
        <f t="shared" si="27"/>
        <v>0</v>
      </c>
      <c r="M117" s="572">
        <f t="shared" si="23"/>
        <v>0</v>
      </c>
      <c r="N117" s="572">
        <f t="shared" si="23"/>
        <v>0</v>
      </c>
      <c r="O117" s="573">
        <f t="shared" si="18"/>
        <v>0</v>
      </c>
      <c r="P117" s="574">
        <f t="shared" si="19"/>
        <v>0</v>
      </c>
      <c r="Q117" s="575">
        <f t="shared" si="20"/>
        <v>0</v>
      </c>
      <c r="R117" s="575">
        <f t="shared" si="20"/>
        <v>0</v>
      </c>
      <c r="S117" s="575">
        <f t="shared" si="21"/>
        <v>0</v>
      </c>
    </row>
    <row r="118" spans="2:19" ht="31.5" customHeight="1" x14ac:dyDescent="0.2">
      <c r="B118" s="570" t="str">
        <f t="shared" si="22"/>
        <v/>
      </c>
      <c r="C118" s="570">
        <f>DMVT!D113</f>
        <v>0</v>
      </c>
      <c r="D118" s="570">
        <f>DMVT!E113</f>
        <v>0</v>
      </c>
      <c r="E118" s="570">
        <f>DMVT!F113</f>
        <v>0</v>
      </c>
      <c r="F118" s="570">
        <f>DMVT!G113</f>
        <v>0</v>
      </c>
      <c r="G118" s="571">
        <f>IFERROR(VLOOKUP($C118,DMVT!$D$7:$I$398,5,0),0)</f>
        <v>0</v>
      </c>
      <c r="H118" s="571">
        <f>IFERROR(VLOOKUP($C118,DMVT!$D$7:$I$398,6,0),0)</f>
        <v>0</v>
      </c>
      <c r="I118" s="572">
        <f t="shared" si="24"/>
        <v>0</v>
      </c>
      <c r="J118" s="572">
        <f t="shared" si="25"/>
        <v>0</v>
      </c>
      <c r="K118" s="572">
        <f t="shared" si="26"/>
        <v>0</v>
      </c>
      <c r="L118" s="572">
        <f t="shared" si="27"/>
        <v>0</v>
      </c>
      <c r="M118" s="572">
        <f t="shared" si="23"/>
        <v>0</v>
      </c>
      <c r="N118" s="572">
        <f t="shared" si="23"/>
        <v>0</v>
      </c>
      <c r="O118" s="573">
        <f t="shared" si="18"/>
        <v>0</v>
      </c>
      <c r="P118" s="574">
        <f t="shared" si="19"/>
        <v>0</v>
      </c>
      <c r="Q118" s="575">
        <f t="shared" si="20"/>
        <v>0</v>
      </c>
      <c r="R118" s="575">
        <f t="shared" si="20"/>
        <v>0</v>
      </c>
      <c r="S118" s="575">
        <f t="shared" si="21"/>
        <v>0</v>
      </c>
    </row>
    <row r="119" spans="2:19" ht="31.5" customHeight="1" x14ac:dyDescent="0.2">
      <c r="B119" s="570" t="str">
        <f t="shared" si="22"/>
        <v/>
      </c>
      <c r="C119" s="570">
        <f>DMVT!D114</f>
        <v>0</v>
      </c>
      <c r="D119" s="570">
        <f>DMVT!E114</f>
        <v>0</v>
      </c>
      <c r="E119" s="570">
        <f>DMVT!F114</f>
        <v>0</v>
      </c>
      <c r="F119" s="570">
        <f>DMVT!G114</f>
        <v>0</v>
      </c>
      <c r="G119" s="571">
        <f>IFERROR(VLOOKUP($C119,DMVT!$D$7:$I$398,5,0),0)</f>
        <v>0</v>
      </c>
      <c r="H119" s="571">
        <f>IFERROR(VLOOKUP($C119,DMVT!$D$7:$I$398,6,0),0)</f>
        <v>0</v>
      </c>
      <c r="I119" s="572">
        <f t="shared" si="24"/>
        <v>0</v>
      </c>
      <c r="J119" s="572">
        <f t="shared" si="25"/>
        <v>0</v>
      </c>
      <c r="K119" s="572">
        <f t="shared" si="26"/>
        <v>0</v>
      </c>
      <c r="L119" s="572">
        <f t="shared" si="27"/>
        <v>0</v>
      </c>
      <c r="M119" s="572">
        <f t="shared" si="23"/>
        <v>0</v>
      </c>
      <c r="N119" s="572">
        <f t="shared" si="23"/>
        <v>0</v>
      </c>
      <c r="O119" s="573">
        <f t="shared" si="18"/>
        <v>0</v>
      </c>
      <c r="P119" s="574">
        <f t="shared" si="19"/>
        <v>0</v>
      </c>
      <c r="Q119" s="575">
        <f t="shared" si="20"/>
        <v>0</v>
      </c>
      <c r="R119" s="575">
        <f t="shared" si="20"/>
        <v>0</v>
      </c>
      <c r="S119" s="575">
        <f t="shared" si="21"/>
        <v>0</v>
      </c>
    </row>
    <row r="120" spans="2:19" ht="31.5" customHeight="1" x14ac:dyDescent="0.2">
      <c r="B120" s="570" t="str">
        <f t="shared" si="22"/>
        <v/>
      </c>
      <c r="C120" s="570">
        <f>DMVT!D115</f>
        <v>0</v>
      </c>
      <c r="D120" s="570">
        <f>DMVT!E115</f>
        <v>0</v>
      </c>
      <c r="E120" s="570">
        <f>DMVT!F115</f>
        <v>0</v>
      </c>
      <c r="F120" s="570">
        <f>DMVT!G115</f>
        <v>0</v>
      </c>
      <c r="G120" s="571">
        <f>IFERROR(VLOOKUP($C120,DMVT!$D$7:$I$398,5,0),0)</f>
        <v>0</v>
      </c>
      <c r="H120" s="571">
        <f>IFERROR(VLOOKUP($C120,DMVT!$D$7:$I$398,6,0),0)</f>
        <v>0</v>
      </c>
      <c r="I120" s="572">
        <f t="shared" si="24"/>
        <v>0</v>
      </c>
      <c r="J120" s="572">
        <f t="shared" si="25"/>
        <v>0</v>
      </c>
      <c r="K120" s="572">
        <f t="shared" si="26"/>
        <v>0</v>
      </c>
      <c r="L120" s="572">
        <f t="shared" si="27"/>
        <v>0</v>
      </c>
      <c r="M120" s="572">
        <f t="shared" si="23"/>
        <v>0</v>
      </c>
      <c r="N120" s="572">
        <f t="shared" si="23"/>
        <v>0</v>
      </c>
      <c r="O120" s="573">
        <f t="shared" si="18"/>
        <v>0</v>
      </c>
      <c r="P120" s="574">
        <f t="shared" si="19"/>
        <v>0</v>
      </c>
      <c r="Q120" s="575">
        <f t="shared" si="20"/>
        <v>0</v>
      </c>
      <c r="R120" s="575">
        <f t="shared" si="20"/>
        <v>0</v>
      </c>
      <c r="S120" s="575">
        <f t="shared" si="21"/>
        <v>0</v>
      </c>
    </row>
    <row r="121" spans="2:19" ht="31.5" customHeight="1" x14ac:dyDescent="0.2">
      <c r="B121" s="570" t="str">
        <f t="shared" si="22"/>
        <v/>
      </c>
      <c r="C121" s="570">
        <f>DMVT!D116</f>
        <v>0</v>
      </c>
      <c r="D121" s="570">
        <f>DMVT!E116</f>
        <v>0</v>
      </c>
      <c r="E121" s="570">
        <f>DMVT!F116</f>
        <v>0</v>
      </c>
      <c r="F121" s="570">
        <f>DMVT!G116</f>
        <v>0</v>
      </c>
      <c r="G121" s="571">
        <f>IFERROR(VLOOKUP($C121,DMVT!$D$7:$I$398,5,0),0)</f>
        <v>0</v>
      </c>
      <c r="H121" s="571">
        <f>IFERROR(VLOOKUP($C121,DMVT!$D$7:$I$398,6,0),0)</f>
        <v>0</v>
      </c>
      <c r="I121" s="572">
        <f t="shared" si="24"/>
        <v>0</v>
      </c>
      <c r="J121" s="572">
        <f t="shared" si="25"/>
        <v>0</v>
      </c>
      <c r="K121" s="572">
        <f t="shared" si="26"/>
        <v>0</v>
      </c>
      <c r="L121" s="572">
        <f t="shared" si="27"/>
        <v>0</v>
      </c>
      <c r="M121" s="572">
        <f t="shared" si="23"/>
        <v>0</v>
      </c>
      <c r="N121" s="572">
        <f t="shared" si="23"/>
        <v>0</v>
      </c>
      <c r="O121" s="573">
        <f t="shared" si="18"/>
        <v>0</v>
      </c>
      <c r="P121" s="574">
        <f t="shared" si="19"/>
        <v>0</v>
      </c>
      <c r="Q121" s="575">
        <f t="shared" si="20"/>
        <v>0</v>
      </c>
      <c r="R121" s="575">
        <f t="shared" si="20"/>
        <v>0</v>
      </c>
      <c r="S121" s="575">
        <f t="shared" si="21"/>
        <v>0</v>
      </c>
    </row>
    <row r="122" spans="2:19" ht="31.5" customHeight="1" x14ac:dyDescent="0.2">
      <c r="B122" s="570" t="str">
        <f t="shared" si="22"/>
        <v/>
      </c>
      <c r="C122" s="570">
        <f>DMVT!D117</f>
        <v>0</v>
      </c>
      <c r="D122" s="570">
        <f>DMVT!E117</f>
        <v>0</v>
      </c>
      <c r="E122" s="570">
        <f>DMVT!F117</f>
        <v>0</v>
      </c>
      <c r="F122" s="570">
        <f>DMVT!G117</f>
        <v>0</v>
      </c>
      <c r="G122" s="571">
        <f>IFERROR(VLOOKUP($C122,DMVT!$D$7:$I$398,5,0),0)</f>
        <v>0</v>
      </c>
      <c r="H122" s="571">
        <f>IFERROR(VLOOKUP($C122,DMVT!$D$7:$I$398,6,0),0)</f>
        <v>0</v>
      </c>
      <c r="I122" s="572">
        <f t="shared" si="24"/>
        <v>0</v>
      </c>
      <c r="J122" s="572">
        <f t="shared" si="25"/>
        <v>0</v>
      </c>
      <c r="K122" s="572">
        <f t="shared" si="26"/>
        <v>0</v>
      </c>
      <c r="L122" s="572">
        <f t="shared" si="27"/>
        <v>0</v>
      </c>
      <c r="M122" s="572">
        <f t="shared" si="23"/>
        <v>0</v>
      </c>
      <c r="N122" s="572">
        <f t="shared" si="23"/>
        <v>0</v>
      </c>
      <c r="O122" s="573">
        <f t="shared" si="18"/>
        <v>0</v>
      </c>
      <c r="P122" s="574">
        <f t="shared" si="19"/>
        <v>0</v>
      </c>
      <c r="Q122" s="575">
        <f t="shared" si="20"/>
        <v>0</v>
      </c>
      <c r="R122" s="575">
        <f t="shared" si="20"/>
        <v>0</v>
      </c>
      <c r="S122" s="575">
        <f t="shared" si="21"/>
        <v>0</v>
      </c>
    </row>
    <row r="123" spans="2:19" ht="31.5" customHeight="1" x14ac:dyDescent="0.2">
      <c r="B123" s="570" t="str">
        <f t="shared" si="22"/>
        <v/>
      </c>
      <c r="C123" s="570">
        <f>DMVT!D118</f>
        <v>0</v>
      </c>
      <c r="D123" s="570">
        <f>DMVT!E118</f>
        <v>0</v>
      </c>
      <c r="E123" s="570">
        <f>DMVT!F118</f>
        <v>0</v>
      </c>
      <c r="F123" s="570">
        <f>DMVT!G118</f>
        <v>0</v>
      </c>
      <c r="G123" s="571">
        <f>IFERROR(VLOOKUP($C123,DMVT!$D$7:$I$398,5,0),0)</f>
        <v>0</v>
      </c>
      <c r="H123" s="571">
        <f>IFERROR(VLOOKUP($C123,DMVT!$D$7:$I$398,6,0),0)</f>
        <v>0</v>
      </c>
      <c r="I123" s="572">
        <f t="shared" si="24"/>
        <v>0</v>
      </c>
      <c r="J123" s="572">
        <f t="shared" si="25"/>
        <v>0</v>
      </c>
      <c r="K123" s="572">
        <f t="shared" si="26"/>
        <v>0</v>
      </c>
      <c r="L123" s="572">
        <f t="shared" si="27"/>
        <v>0</v>
      </c>
      <c r="M123" s="572">
        <f t="shared" si="23"/>
        <v>0</v>
      </c>
      <c r="N123" s="572">
        <f t="shared" si="23"/>
        <v>0</v>
      </c>
      <c r="O123" s="573">
        <f t="shared" si="18"/>
        <v>0</v>
      </c>
      <c r="P123" s="574">
        <f t="shared" si="19"/>
        <v>0</v>
      </c>
      <c r="Q123" s="575">
        <f t="shared" si="20"/>
        <v>0</v>
      </c>
      <c r="R123" s="575">
        <f t="shared" si="20"/>
        <v>0</v>
      </c>
      <c r="S123" s="575">
        <f t="shared" si="21"/>
        <v>0</v>
      </c>
    </row>
    <row r="124" spans="2:19" ht="31.5" customHeight="1" x14ac:dyDescent="0.2">
      <c r="B124" s="570" t="str">
        <f t="shared" si="22"/>
        <v/>
      </c>
      <c r="C124" s="570">
        <f>DMVT!D119</f>
        <v>0</v>
      </c>
      <c r="D124" s="570">
        <f>DMVT!E119</f>
        <v>0</v>
      </c>
      <c r="E124" s="570">
        <f>DMVT!F119</f>
        <v>0</v>
      </c>
      <c r="F124" s="570">
        <f>DMVT!G119</f>
        <v>0</v>
      </c>
      <c r="G124" s="571">
        <f>IFERROR(VLOOKUP($C124,DMVT!$D$7:$I$398,5,0),0)</f>
        <v>0</v>
      </c>
      <c r="H124" s="571">
        <f>IFERROR(VLOOKUP($C124,DMVT!$D$7:$I$398,6,0),0)</f>
        <v>0</v>
      </c>
      <c r="I124" s="572">
        <f t="shared" si="24"/>
        <v>0</v>
      </c>
      <c r="J124" s="572">
        <f t="shared" si="25"/>
        <v>0</v>
      </c>
      <c r="K124" s="572">
        <f t="shared" si="26"/>
        <v>0</v>
      </c>
      <c r="L124" s="572">
        <f t="shared" si="27"/>
        <v>0</v>
      </c>
      <c r="M124" s="572">
        <f t="shared" si="23"/>
        <v>0</v>
      </c>
      <c r="N124" s="572">
        <f t="shared" si="23"/>
        <v>0</v>
      </c>
      <c r="O124" s="573">
        <f t="shared" si="18"/>
        <v>0</v>
      </c>
      <c r="P124" s="574">
        <f t="shared" si="19"/>
        <v>0</v>
      </c>
      <c r="Q124" s="575">
        <f t="shared" si="20"/>
        <v>0</v>
      </c>
      <c r="R124" s="575">
        <f t="shared" si="20"/>
        <v>0</v>
      </c>
      <c r="S124" s="575">
        <f t="shared" si="21"/>
        <v>0</v>
      </c>
    </row>
    <row r="125" spans="2:19" ht="31.5" customHeight="1" x14ac:dyDescent="0.2">
      <c r="B125" s="570" t="str">
        <f t="shared" si="22"/>
        <v/>
      </c>
      <c r="C125" s="570">
        <f>DMVT!D120</f>
        <v>0</v>
      </c>
      <c r="D125" s="570">
        <f>DMVT!E120</f>
        <v>0</v>
      </c>
      <c r="E125" s="570">
        <f>DMVT!F120</f>
        <v>0</v>
      </c>
      <c r="F125" s="570">
        <f>DMVT!G120</f>
        <v>0</v>
      </c>
      <c r="G125" s="571">
        <f>IFERROR(VLOOKUP($C125,DMVT!$D$7:$I$398,5,0),0)</f>
        <v>0</v>
      </c>
      <c r="H125" s="571">
        <f>IFERROR(VLOOKUP($C125,DMVT!$D$7:$I$398,6,0),0)</f>
        <v>0</v>
      </c>
      <c r="I125" s="572">
        <f t="shared" si="24"/>
        <v>0</v>
      </c>
      <c r="J125" s="572">
        <f t="shared" si="25"/>
        <v>0</v>
      </c>
      <c r="K125" s="572">
        <f t="shared" si="26"/>
        <v>0</v>
      </c>
      <c r="L125" s="572">
        <f t="shared" si="27"/>
        <v>0</v>
      </c>
      <c r="M125" s="572">
        <f t="shared" si="23"/>
        <v>0</v>
      </c>
      <c r="N125" s="572">
        <f t="shared" si="23"/>
        <v>0</v>
      </c>
      <c r="O125" s="573">
        <f t="shared" si="18"/>
        <v>0</v>
      </c>
      <c r="P125" s="574">
        <f t="shared" si="19"/>
        <v>0</v>
      </c>
      <c r="Q125" s="575">
        <f t="shared" si="20"/>
        <v>0</v>
      </c>
      <c r="R125" s="575">
        <f t="shared" si="20"/>
        <v>0</v>
      </c>
      <c r="S125" s="575">
        <f t="shared" si="21"/>
        <v>0</v>
      </c>
    </row>
    <row r="126" spans="2:19" ht="31.5" customHeight="1" x14ac:dyDescent="0.2">
      <c r="B126" s="570" t="str">
        <f t="shared" si="22"/>
        <v/>
      </c>
      <c r="C126" s="570">
        <f>DMVT!D121</f>
        <v>0</v>
      </c>
      <c r="D126" s="570">
        <f>DMVT!E121</f>
        <v>0</v>
      </c>
      <c r="E126" s="570">
        <f>DMVT!F121</f>
        <v>0</v>
      </c>
      <c r="F126" s="570">
        <f>DMVT!G121</f>
        <v>0</v>
      </c>
      <c r="G126" s="571">
        <f>IFERROR(VLOOKUP($C126,DMVT!$D$7:$I$398,5,0),0)</f>
        <v>0</v>
      </c>
      <c r="H126" s="571">
        <f>IFERROR(VLOOKUP($C126,DMVT!$D$7:$I$398,6,0),0)</f>
        <v>0</v>
      </c>
      <c r="I126" s="572">
        <f t="shared" si="24"/>
        <v>0</v>
      </c>
      <c r="J126" s="572">
        <f t="shared" si="25"/>
        <v>0</v>
      </c>
      <c r="K126" s="572">
        <f t="shared" si="26"/>
        <v>0</v>
      </c>
      <c r="L126" s="572">
        <f t="shared" si="27"/>
        <v>0</v>
      </c>
      <c r="M126" s="572">
        <f t="shared" si="23"/>
        <v>0</v>
      </c>
      <c r="N126" s="572">
        <f t="shared" si="23"/>
        <v>0</v>
      </c>
      <c r="O126" s="573">
        <f t="shared" si="18"/>
        <v>0</v>
      </c>
      <c r="P126" s="574">
        <f t="shared" si="19"/>
        <v>0</v>
      </c>
      <c r="Q126" s="575">
        <f t="shared" si="20"/>
        <v>0</v>
      </c>
      <c r="R126" s="575">
        <f t="shared" si="20"/>
        <v>0</v>
      </c>
      <c r="S126" s="575">
        <f t="shared" si="21"/>
        <v>0</v>
      </c>
    </row>
    <row r="127" spans="2:19" ht="31.5" customHeight="1" x14ac:dyDescent="0.2">
      <c r="B127" s="570" t="str">
        <f t="shared" si="22"/>
        <v/>
      </c>
      <c r="C127" s="570">
        <f>DMVT!D122</f>
        <v>0</v>
      </c>
      <c r="D127" s="570">
        <f>DMVT!E122</f>
        <v>0</v>
      </c>
      <c r="E127" s="570">
        <f>DMVT!F122</f>
        <v>0</v>
      </c>
      <c r="F127" s="570">
        <f>DMVT!G122</f>
        <v>0</v>
      </c>
      <c r="G127" s="571">
        <f>IFERROR(VLOOKUP($C127,DMVT!$D$7:$I$398,5,0),0)</f>
        <v>0</v>
      </c>
      <c r="H127" s="571">
        <f>IFERROR(VLOOKUP($C127,DMVT!$D$7:$I$398,6,0),0)</f>
        <v>0</v>
      </c>
      <c r="I127" s="572">
        <f t="shared" si="24"/>
        <v>0</v>
      </c>
      <c r="J127" s="572">
        <f t="shared" si="25"/>
        <v>0</v>
      </c>
      <c r="K127" s="572">
        <f t="shared" si="26"/>
        <v>0</v>
      </c>
      <c r="L127" s="572">
        <f t="shared" si="27"/>
        <v>0</v>
      </c>
      <c r="M127" s="572">
        <f t="shared" si="23"/>
        <v>0</v>
      </c>
      <c r="N127" s="572">
        <f t="shared" si="23"/>
        <v>0</v>
      </c>
      <c r="O127" s="573">
        <f t="shared" si="18"/>
        <v>0</v>
      </c>
      <c r="P127" s="574">
        <f t="shared" si="19"/>
        <v>0</v>
      </c>
      <c r="Q127" s="575">
        <f t="shared" si="20"/>
        <v>0</v>
      </c>
      <c r="R127" s="575">
        <f t="shared" si="20"/>
        <v>0</v>
      </c>
      <c r="S127" s="575">
        <f t="shared" si="21"/>
        <v>0</v>
      </c>
    </row>
    <row r="128" spans="2:19" ht="31.5" customHeight="1" x14ac:dyDescent="0.2">
      <c r="B128" s="570" t="str">
        <f t="shared" si="22"/>
        <v/>
      </c>
      <c r="C128" s="570">
        <f>DMVT!D123</f>
        <v>0</v>
      </c>
      <c r="D128" s="570">
        <f>DMVT!E123</f>
        <v>0</v>
      </c>
      <c r="E128" s="570">
        <f>DMVT!F123</f>
        <v>0</v>
      </c>
      <c r="F128" s="570">
        <f>DMVT!G123</f>
        <v>0</v>
      </c>
      <c r="G128" s="571">
        <f>IFERROR(VLOOKUP($C128,DMVT!$D$7:$I$398,5,0),0)</f>
        <v>0</v>
      </c>
      <c r="H128" s="571">
        <f>IFERROR(VLOOKUP($C128,DMVT!$D$7:$I$398,6,0),0)</f>
        <v>0</v>
      </c>
      <c r="I128" s="572">
        <f t="shared" si="24"/>
        <v>0</v>
      </c>
      <c r="J128" s="572">
        <f t="shared" si="25"/>
        <v>0</v>
      </c>
      <c r="K128" s="572">
        <f t="shared" si="26"/>
        <v>0</v>
      </c>
      <c r="L128" s="572">
        <f t="shared" si="27"/>
        <v>0</v>
      </c>
      <c r="M128" s="572">
        <f t="shared" si="23"/>
        <v>0</v>
      </c>
      <c r="N128" s="572">
        <f t="shared" si="23"/>
        <v>0</v>
      </c>
      <c r="O128" s="573">
        <f t="shared" si="18"/>
        <v>0</v>
      </c>
      <c r="P128" s="574">
        <f t="shared" si="19"/>
        <v>0</v>
      </c>
      <c r="Q128" s="575">
        <f t="shared" si="20"/>
        <v>0</v>
      </c>
      <c r="R128" s="575">
        <f t="shared" si="20"/>
        <v>0</v>
      </c>
      <c r="S128" s="575">
        <f t="shared" si="21"/>
        <v>0</v>
      </c>
    </row>
    <row r="129" spans="2:19" ht="31.5" customHeight="1" x14ac:dyDescent="0.2">
      <c r="B129" s="570" t="str">
        <f t="shared" si="22"/>
        <v/>
      </c>
      <c r="C129" s="570">
        <f>DMVT!D124</f>
        <v>0</v>
      </c>
      <c r="D129" s="570">
        <f>DMVT!E124</f>
        <v>0</v>
      </c>
      <c r="E129" s="570">
        <f>DMVT!F124</f>
        <v>0</v>
      </c>
      <c r="F129" s="570">
        <f>DMVT!G124</f>
        <v>0</v>
      </c>
      <c r="G129" s="571">
        <f>IFERROR(VLOOKUP($C129,DMVT!$D$7:$I$398,5,0),0)</f>
        <v>0</v>
      </c>
      <c r="H129" s="571">
        <f>IFERROR(VLOOKUP($C129,DMVT!$D$7:$I$398,6,0),0)</f>
        <v>0</v>
      </c>
      <c r="I129" s="572">
        <f t="shared" si="24"/>
        <v>0</v>
      </c>
      <c r="J129" s="572">
        <f t="shared" si="25"/>
        <v>0</v>
      </c>
      <c r="K129" s="572">
        <f t="shared" si="26"/>
        <v>0</v>
      </c>
      <c r="L129" s="572">
        <f t="shared" si="27"/>
        <v>0</v>
      </c>
      <c r="M129" s="572">
        <f t="shared" si="23"/>
        <v>0</v>
      </c>
      <c r="N129" s="572">
        <f t="shared" si="23"/>
        <v>0</v>
      </c>
      <c r="O129" s="573">
        <f t="shared" si="18"/>
        <v>0</v>
      </c>
      <c r="P129" s="574">
        <f t="shared" si="19"/>
        <v>0</v>
      </c>
      <c r="Q129" s="575">
        <f t="shared" si="20"/>
        <v>0</v>
      </c>
      <c r="R129" s="575">
        <f t="shared" si="20"/>
        <v>0</v>
      </c>
      <c r="S129" s="575">
        <f t="shared" si="21"/>
        <v>0</v>
      </c>
    </row>
    <row r="130" spans="2:19" ht="31.5" customHeight="1" x14ac:dyDescent="0.2">
      <c r="B130" s="570" t="str">
        <f t="shared" si="22"/>
        <v/>
      </c>
      <c r="C130" s="570">
        <f>DMVT!D125</f>
        <v>0</v>
      </c>
      <c r="D130" s="570">
        <f>DMVT!E125</f>
        <v>0</v>
      </c>
      <c r="E130" s="570">
        <f>DMVT!F125</f>
        <v>0</v>
      </c>
      <c r="F130" s="570">
        <f>DMVT!G125</f>
        <v>0</v>
      </c>
      <c r="G130" s="571">
        <f>IFERROR(VLOOKUP($C130,DMVT!$D$7:$I$398,5,0),0)</f>
        <v>0</v>
      </c>
      <c r="H130" s="571">
        <f>IFERROR(VLOOKUP($C130,DMVT!$D$7:$I$398,6,0),0)</f>
        <v>0</v>
      </c>
      <c r="I130" s="572">
        <f t="shared" si="24"/>
        <v>0</v>
      </c>
      <c r="J130" s="572">
        <f t="shared" si="25"/>
        <v>0</v>
      </c>
      <c r="K130" s="572">
        <f t="shared" si="26"/>
        <v>0</v>
      </c>
      <c r="L130" s="572">
        <f t="shared" si="27"/>
        <v>0</v>
      </c>
      <c r="M130" s="572">
        <f t="shared" si="23"/>
        <v>0</v>
      </c>
      <c r="N130" s="572">
        <f t="shared" si="23"/>
        <v>0</v>
      </c>
      <c r="O130" s="573">
        <f t="shared" si="18"/>
        <v>0</v>
      </c>
      <c r="P130" s="574">
        <f t="shared" si="19"/>
        <v>0</v>
      </c>
      <c r="Q130" s="575">
        <f t="shared" si="20"/>
        <v>0</v>
      </c>
      <c r="R130" s="575">
        <f t="shared" si="20"/>
        <v>0</v>
      </c>
      <c r="S130" s="575">
        <f t="shared" si="21"/>
        <v>0</v>
      </c>
    </row>
    <row r="131" spans="2:19" ht="31.5" customHeight="1" x14ac:dyDescent="0.2">
      <c r="B131" s="570" t="str">
        <f t="shared" si="22"/>
        <v/>
      </c>
      <c r="C131" s="570">
        <f>DMVT!D126</f>
        <v>0</v>
      </c>
      <c r="D131" s="570">
        <f>DMVT!E126</f>
        <v>0</v>
      </c>
      <c r="E131" s="570">
        <f>DMVT!F126</f>
        <v>0</v>
      </c>
      <c r="F131" s="570">
        <f>DMVT!G126</f>
        <v>0</v>
      </c>
      <c r="G131" s="571">
        <f>IFERROR(VLOOKUP($C131,DMVT!$D$7:$I$398,5,0),0)</f>
        <v>0</v>
      </c>
      <c r="H131" s="571">
        <f>IFERROR(VLOOKUP($C131,DMVT!$D$7:$I$398,6,0),0)</f>
        <v>0</v>
      </c>
      <c r="I131" s="572">
        <f t="shared" si="24"/>
        <v>0</v>
      </c>
      <c r="J131" s="572">
        <f t="shared" si="25"/>
        <v>0</v>
      </c>
      <c r="K131" s="572">
        <f t="shared" si="26"/>
        <v>0</v>
      </c>
      <c r="L131" s="572">
        <f t="shared" si="27"/>
        <v>0</v>
      </c>
      <c r="M131" s="572">
        <f t="shared" si="23"/>
        <v>0</v>
      </c>
      <c r="N131" s="572">
        <f t="shared" si="23"/>
        <v>0</v>
      </c>
      <c r="O131" s="573">
        <f t="shared" si="18"/>
        <v>0</v>
      </c>
      <c r="P131" s="574">
        <f t="shared" si="19"/>
        <v>0</v>
      </c>
      <c r="Q131" s="575">
        <f t="shared" si="20"/>
        <v>0</v>
      </c>
      <c r="R131" s="575">
        <f t="shared" si="20"/>
        <v>0</v>
      </c>
      <c r="S131" s="575">
        <f t="shared" si="21"/>
        <v>0</v>
      </c>
    </row>
    <row r="132" spans="2:19" ht="31.5" customHeight="1" x14ac:dyDescent="0.2">
      <c r="B132" s="570" t="str">
        <f t="shared" si="22"/>
        <v/>
      </c>
      <c r="C132" s="570">
        <f>DMVT!D127</f>
        <v>0</v>
      </c>
      <c r="D132" s="570">
        <f>DMVT!E127</f>
        <v>0</v>
      </c>
      <c r="E132" s="570">
        <f>DMVT!F127</f>
        <v>0</v>
      </c>
      <c r="F132" s="570">
        <f>DMVT!G127</f>
        <v>0</v>
      </c>
      <c r="G132" s="571">
        <f>IFERROR(VLOOKUP($C132,DMVT!$D$7:$I$398,5,0),0)</f>
        <v>0</v>
      </c>
      <c r="H132" s="571">
        <f>IFERROR(VLOOKUP($C132,DMVT!$D$7:$I$398,6,0),0)</f>
        <v>0</v>
      </c>
      <c r="I132" s="572">
        <f t="shared" si="24"/>
        <v>0</v>
      </c>
      <c r="J132" s="572">
        <f t="shared" si="25"/>
        <v>0</v>
      </c>
      <c r="K132" s="572">
        <f t="shared" si="26"/>
        <v>0</v>
      </c>
      <c r="L132" s="572">
        <f t="shared" si="27"/>
        <v>0</v>
      </c>
      <c r="M132" s="572">
        <f t="shared" si="23"/>
        <v>0</v>
      </c>
      <c r="N132" s="572">
        <f t="shared" si="23"/>
        <v>0</v>
      </c>
      <c r="O132" s="573">
        <f t="shared" si="18"/>
        <v>0</v>
      </c>
      <c r="P132" s="574">
        <f t="shared" si="19"/>
        <v>0</v>
      </c>
      <c r="Q132" s="575">
        <f t="shared" si="20"/>
        <v>0</v>
      </c>
      <c r="R132" s="575">
        <f t="shared" si="20"/>
        <v>0</v>
      </c>
      <c r="S132" s="575">
        <f t="shared" si="21"/>
        <v>0</v>
      </c>
    </row>
    <row r="133" spans="2:19" ht="31.5" customHeight="1" x14ac:dyDescent="0.2">
      <c r="B133" s="570" t="str">
        <f t="shared" si="22"/>
        <v/>
      </c>
      <c r="C133" s="570">
        <f>DMVT!D128</f>
        <v>0</v>
      </c>
      <c r="D133" s="570">
        <f>DMVT!E128</f>
        <v>0</v>
      </c>
      <c r="E133" s="570">
        <f>DMVT!F128</f>
        <v>0</v>
      </c>
      <c r="F133" s="570">
        <f>DMVT!G128</f>
        <v>0</v>
      </c>
      <c r="G133" s="571">
        <f>IFERROR(VLOOKUP($C133,DMVT!$D$7:$I$398,5,0),0)</f>
        <v>0</v>
      </c>
      <c r="H133" s="571">
        <f>IFERROR(VLOOKUP($C133,DMVT!$D$7:$I$398,6,0),0)</f>
        <v>0</v>
      </c>
      <c r="I133" s="572">
        <f t="shared" si="24"/>
        <v>0</v>
      </c>
      <c r="J133" s="572">
        <f t="shared" si="25"/>
        <v>0</v>
      </c>
      <c r="K133" s="572">
        <f t="shared" si="26"/>
        <v>0</v>
      </c>
      <c r="L133" s="572">
        <f t="shared" si="27"/>
        <v>0</v>
      </c>
      <c r="M133" s="572">
        <f t="shared" si="23"/>
        <v>0</v>
      </c>
      <c r="N133" s="572">
        <f t="shared" si="23"/>
        <v>0</v>
      </c>
      <c r="O133" s="573">
        <f t="shared" si="18"/>
        <v>0</v>
      </c>
      <c r="P133" s="574">
        <f t="shared" si="19"/>
        <v>0</v>
      </c>
      <c r="Q133" s="575">
        <f t="shared" si="20"/>
        <v>0</v>
      </c>
      <c r="R133" s="575">
        <f t="shared" si="20"/>
        <v>0</v>
      </c>
      <c r="S133" s="575">
        <f t="shared" si="21"/>
        <v>0</v>
      </c>
    </row>
    <row r="134" spans="2:19" ht="31.5" customHeight="1" x14ac:dyDescent="0.2">
      <c r="B134" s="570" t="str">
        <f t="shared" si="22"/>
        <v/>
      </c>
      <c r="C134" s="570">
        <f>DMVT!D129</f>
        <v>0</v>
      </c>
      <c r="D134" s="570">
        <f>DMVT!E129</f>
        <v>0</v>
      </c>
      <c r="E134" s="570">
        <f>DMVT!F129</f>
        <v>0</v>
      </c>
      <c r="F134" s="570">
        <f>DMVT!G129</f>
        <v>0</v>
      </c>
      <c r="G134" s="571">
        <f>IFERROR(VLOOKUP($C134,DMVT!$D$7:$I$398,5,0),0)</f>
        <v>0</v>
      </c>
      <c r="H134" s="571">
        <f>IFERROR(VLOOKUP($C134,DMVT!$D$7:$I$398,6,0),0)</f>
        <v>0</v>
      </c>
      <c r="I134" s="572">
        <f t="shared" si="24"/>
        <v>0</v>
      </c>
      <c r="J134" s="572">
        <f t="shared" si="25"/>
        <v>0</v>
      </c>
      <c r="K134" s="572">
        <f t="shared" si="26"/>
        <v>0</v>
      </c>
      <c r="L134" s="572">
        <f t="shared" si="27"/>
        <v>0</v>
      </c>
      <c r="M134" s="572">
        <f t="shared" si="23"/>
        <v>0</v>
      </c>
      <c r="N134" s="572">
        <f t="shared" si="23"/>
        <v>0</v>
      </c>
      <c r="O134" s="573">
        <f t="shared" si="18"/>
        <v>0</v>
      </c>
      <c r="P134" s="574">
        <f t="shared" si="19"/>
        <v>0</v>
      </c>
      <c r="Q134" s="575">
        <f t="shared" si="20"/>
        <v>0</v>
      </c>
      <c r="R134" s="575">
        <f t="shared" si="20"/>
        <v>0</v>
      </c>
      <c r="S134" s="575">
        <f t="shared" si="21"/>
        <v>0</v>
      </c>
    </row>
    <row r="135" spans="2:19" ht="31.5" customHeight="1" x14ac:dyDescent="0.2">
      <c r="B135" s="570" t="str">
        <f t="shared" si="22"/>
        <v/>
      </c>
      <c r="C135" s="570">
        <f>DMVT!D130</f>
        <v>0</v>
      </c>
      <c r="D135" s="570">
        <f>DMVT!E130</f>
        <v>0</v>
      </c>
      <c r="E135" s="570">
        <f>DMVT!F130</f>
        <v>0</v>
      </c>
      <c r="F135" s="570">
        <f>DMVT!G130</f>
        <v>0</v>
      </c>
      <c r="G135" s="571">
        <f>IFERROR(VLOOKUP($C135,DMVT!$D$7:$I$398,5,0),0)</f>
        <v>0</v>
      </c>
      <c r="H135" s="571">
        <f>IFERROR(VLOOKUP($C135,DMVT!$D$7:$I$398,6,0),0)</f>
        <v>0</v>
      </c>
      <c r="I135" s="572">
        <f t="shared" si="24"/>
        <v>0</v>
      </c>
      <c r="J135" s="572">
        <f t="shared" si="25"/>
        <v>0</v>
      </c>
      <c r="K135" s="572">
        <f t="shared" si="26"/>
        <v>0</v>
      </c>
      <c r="L135" s="572">
        <f t="shared" si="27"/>
        <v>0</v>
      </c>
      <c r="M135" s="572">
        <f t="shared" si="23"/>
        <v>0</v>
      </c>
      <c r="N135" s="572">
        <f t="shared" si="23"/>
        <v>0</v>
      </c>
      <c r="O135" s="573">
        <f t="shared" si="18"/>
        <v>0</v>
      </c>
      <c r="P135" s="574">
        <f t="shared" si="19"/>
        <v>0</v>
      </c>
      <c r="Q135" s="575">
        <f t="shared" si="20"/>
        <v>0</v>
      </c>
      <c r="R135" s="575">
        <f t="shared" si="20"/>
        <v>0</v>
      </c>
      <c r="S135" s="575">
        <f t="shared" si="21"/>
        <v>0</v>
      </c>
    </row>
    <row r="136" spans="2:19" ht="31.5" customHeight="1" x14ac:dyDescent="0.2">
      <c r="B136" s="570" t="str">
        <f t="shared" si="22"/>
        <v/>
      </c>
      <c r="C136" s="570">
        <f>DMVT!D131</f>
        <v>0</v>
      </c>
      <c r="D136" s="570">
        <f>DMVT!E131</f>
        <v>0</v>
      </c>
      <c r="E136" s="570">
        <f>DMVT!F131</f>
        <v>0</v>
      </c>
      <c r="F136" s="570">
        <f>DMVT!G131</f>
        <v>0</v>
      </c>
      <c r="G136" s="571">
        <f>IFERROR(VLOOKUP($C136,DMVT!$D$7:$I$398,5,0),0)</f>
        <v>0</v>
      </c>
      <c r="H136" s="571">
        <f>IFERROR(VLOOKUP($C136,DMVT!$D$7:$I$398,6,0),0)</f>
        <v>0</v>
      </c>
      <c r="I136" s="572">
        <f t="shared" si="24"/>
        <v>0</v>
      </c>
      <c r="J136" s="572">
        <f t="shared" si="25"/>
        <v>0</v>
      </c>
      <c r="K136" s="572">
        <f t="shared" si="26"/>
        <v>0</v>
      </c>
      <c r="L136" s="572">
        <f t="shared" si="27"/>
        <v>0</v>
      </c>
      <c r="M136" s="572">
        <f t="shared" si="23"/>
        <v>0</v>
      </c>
      <c r="N136" s="572">
        <f t="shared" si="23"/>
        <v>0</v>
      </c>
      <c r="O136" s="573">
        <f t="shared" si="18"/>
        <v>0</v>
      </c>
      <c r="P136" s="574">
        <f t="shared" si="19"/>
        <v>0</v>
      </c>
      <c r="Q136" s="575">
        <f t="shared" si="20"/>
        <v>0</v>
      </c>
      <c r="R136" s="575">
        <f t="shared" si="20"/>
        <v>0</v>
      </c>
      <c r="S136" s="575">
        <f t="shared" si="21"/>
        <v>0</v>
      </c>
    </row>
    <row r="137" spans="2:19" ht="31.5" customHeight="1" x14ac:dyDescent="0.2">
      <c r="B137" s="570" t="str">
        <f t="shared" si="22"/>
        <v/>
      </c>
      <c r="C137" s="570">
        <f>DMVT!D132</f>
        <v>0</v>
      </c>
      <c r="D137" s="570">
        <f>DMVT!E132</f>
        <v>0</v>
      </c>
      <c r="E137" s="570">
        <f>DMVT!F132</f>
        <v>0</v>
      </c>
      <c r="F137" s="570">
        <f>DMVT!G132</f>
        <v>0</v>
      </c>
      <c r="G137" s="571">
        <f>IFERROR(VLOOKUP($C137,DMVT!$D$7:$I$398,5,0),0)</f>
        <v>0</v>
      </c>
      <c r="H137" s="571">
        <f>IFERROR(VLOOKUP($C137,DMVT!$D$7:$I$398,6,0),0)</f>
        <v>0</v>
      </c>
      <c r="I137" s="572">
        <f t="shared" si="24"/>
        <v>0</v>
      </c>
      <c r="J137" s="572">
        <f t="shared" si="25"/>
        <v>0</v>
      </c>
      <c r="K137" s="572">
        <f t="shared" si="26"/>
        <v>0</v>
      </c>
      <c r="L137" s="572">
        <f t="shared" si="27"/>
        <v>0</v>
      </c>
      <c r="M137" s="572">
        <f t="shared" si="23"/>
        <v>0</v>
      </c>
      <c r="N137" s="572">
        <f t="shared" si="23"/>
        <v>0</v>
      </c>
      <c r="O137" s="573">
        <f t="shared" si="18"/>
        <v>0</v>
      </c>
      <c r="P137" s="574">
        <f t="shared" si="19"/>
        <v>0</v>
      </c>
      <c r="Q137" s="575">
        <f t="shared" si="20"/>
        <v>0</v>
      </c>
      <c r="R137" s="575">
        <f t="shared" si="20"/>
        <v>0</v>
      </c>
      <c r="S137" s="575">
        <f t="shared" si="21"/>
        <v>0</v>
      </c>
    </row>
    <row r="138" spans="2:19" ht="31.5" customHeight="1" x14ac:dyDescent="0.2">
      <c r="B138" s="570" t="str">
        <f t="shared" si="22"/>
        <v/>
      </c>
      <c r="C138" s="570">
        <f>DMVT!D133</f>
        <v>0</v>
      </c>
      <c r="D138" s="570">
        <f>DMVT!E133</f>
        <v>0</v>
      </c>
      <c r="E138" s="570">
        <f>DMVT!F133</f>
        <v>0</v>
      </c>
      <c r="F138" s="570">
        <f>DMVT!G133</f>
        <v>0</v>
      </c>
      <c r="G138" s="571">
        <f>IFERROR(VLOOKUP($C138,DMVT!$D$7:$I$398,5,0),0)</f>
        <v>0</v>
      </c>
      <c r="H138" s="571">
        <f>IFERROR(VLOOKUP($C138,DMVT!$D$7:$I$398,6,0),0)</f>
        <v>0</v>
      </c>
      <c r="I138" s="572">
        <f t="shared" si="24"/>
        <v>0</v>
      </c>
      <c r="J138" s="572">
        <f t="shared" si="25"/>
        <v>0</v>
      </c>
      <c r="K138" s="572">
        <f t="shared" si="26"/>
        <v>0</v>
      </c>
      <c r="L138" s="572">
        <f t="shared" si="27"/>
        <v>0</v>
      </c>
      <c r="M138" s="572">
        <f t="shared" si="23"/>
        <v>0</v>
      </c>
      <c r="N138" s="572">
        <f t="shared" si="23"/>
        <v>0</v>
      </c>
      <c r="O138" s="573">
        <f t="shared" si="18"/>
        <v>0</v>
      </c>
      <c r="P138" s="574">
        <f t="shared" si="19"/>
        <v>0</v>
      </c>
      <c r="Q138" s="575">
        <f t="shared" si="20"/>
        <v>0</v>
      </c>
      <c r="R138" s="575">
        <f t="shared" si="20"/>
        <v>0</v>
      </c>
      <c r="S138" s="575">
        <f t="shared" si="21"/>
        <v>0</v>
      </c>
    </row>
    <row r="139" spans="2:19" ht="31.5" customHeight="1" x14ac:dyDescent="0.2">
      <c r="B139" s="570" t="str">
        <f t="shared" si="22"/>
        <v/>
      </c>
      <c r="C139" s="570">
        <f>DMVT!D134</f>
        <v>0</v>
      </c>
      <c r="D139" s="570">
        <f>DMVT!E134</f>
        <v>0</v>
      </c>
      <c r="E139" s="570">
        <f>DMVT!F134</f>
        <v>0</v>
      </c>
      <c r="F139" s="570">
        <f>DMVT!G134</f>
        <v>0</v>
      </c>
      <c r="G139" s="571">
        <f>IFERROR(VLOOKUP($C139,DMVT!$D$7:$I$398,5,0),0)</f>
        <v>0</v>
      </c>
      <c r="H139" s="571">
        <f>IFERROR(VLOOKUP($C139,DMVT!$D$7:$I$398,6,0),0)</f>
        <v>0</v>
      </c>
      <c r="I139" s="572">
        <f t="shared" si="24"/>
        <v>0</v>
      </c>
      <c r="J139" s="572">
        <f t="shared" si="25"/>
        <v>0</v>
      </c>
      <c r="K139" s="572">
        <f t="shared" si="26"/>
        <v>0</v>
      </c>
      <c r="L139" s="572">
        <f t="shared" si="27"/>
        <v>0</v>
      </c>
      <c r="M139" s="572">
        <f t="shared" si="23"/>
        <v>0</v>
      </c>
      <c r="N139" s="572">
        <f t="shared" si="23"/>
        <v>0</v>
      </c>
      <c r="O139" s="573">
        <f t="shared" si="18"/>
        <v>0</v>
      </c>
      <c r="P139" s="574">
        <f t="shared" si="19"/>
        <v>0</v>
      </c>
      <c r="Q139" s="575">
        <f t="shared" si="20"/>
        <v>0</v>
      </c>
      <c r="R139" s="575">
        <f t="shared" si="20"/>
        <v>0</v>
      </c>
      <c r="S139" s="575">
        <f t="shared" si="21"/>
        <v>0</v>
      </c>
    </row>
    <row r="140" spans="2:19" ht="31.5" customHeight="1" x14ac:dyDescent="0.2">
      <c r="B140" s="570" t="str">
        <f t="shared" si="22"/>
        <v/>
      </c>
      <c r="C140" s="570">
        <f>DMVT!D135</f>
        <v>0</v>
      </c>
      <c r="D140" s="570">
        <f>DMVT!E135</f>
        <v>0</v>
      </c>
      <c r="E140" s="570">
        <f>DMVT!F135</f>
        <v>0</v>
      </c>
      <c r="F140" s="570">
        <f>DMVT!G135</f>
        <v>0</v>
      </c>
      <c r="G140" s="571">
        <f>IFERROR(VLOOKUP($C140,DMVT!$D$7:$I$398,5,0),0)</f>
        <v>0</v>
      </c>
      <c r="H140" s="571">
        <f>IFERROR(VLOOKUP($C140,DMVT!$D$7:$I$398,6,0),0)</f>
        <v>0</v>
      </c>
      <c r="I140" s="572">
        <f t="shared" ref="I140:I171" si="28">SUMPRODUCT((ngaynx&gt;=$K$2)*(ngaynx&lt;=$M$2)*(Mavtnx=$C140),slnhap)</f>
        <v>0</v>
      </c>
      <c r="J140" s="572">
        <f t="shared" ref="J140:J171" si="29">SUMPRODUCT((ngaynx&gt;=$K$2)*(ngaynx&lt;$M$2)*(Mavtnx=$C140),gtnhap)</f>
        <v>0</v>
      </c>
      <c r="K140" s="572">
        <f t="shared" ref="K140:K171" si="30">SUMPRODUCT((ngaynx&gt;=$K$2)*(ngaynx&lt;=$M$2)*(Mavtnx=$C140),slxuat)</f>
        <v>0</v>
      </c>
      <c r="L140" s="572">
        <f t="shared" ref="L140:L171" si="31">SUMPRODUCT((ngaynx&gt;=$K$2)*(ngaynx&lt;$M$2)*(Mavtnx=$C140),gtxuat)</f>
        <v>0</v>
      </c>
      <c r="M140" s="572">
        <f t="shared" si="23"/>
        <v>0</v>
      </c>
      <c r="N140" s="572">
        <f t="shared" si="23"/>
        <v>0</v>
      </c>
      <c r="O140" s="573">
        <f t="shared" si="18"/>
        <v>0</v>
      </c>
      <c r="P140" s="574">
        <f t="shared" si="19"/>
        <v>0</v>
      </c>
      <c r="Q140" s="575">
        <f t="shared" si="20"/>
        <v>0</v>
      </c>
      <c r="R140" s="575">
        <f t="shared" si="20"/>
        <v>0</v>
      </c>
      <c r="S140" s="575">
        <f t="shared" si="21"/>
        <v>0</v>
      </c>
    </row>
    <row r="141" spans="2:19" ht="31.5" customHeight="1" x14ac:dyDescent="0.2">
      <c r="B141" s="570" t="str">
        <f t="shared" si="22"/>
        <v/>
      </c>
      <c r="C141" s="570">
        <f>DMVT!D136</f>
        <v>0</v>
      </c>
      <c r="D141" s="570">
        <f>DMVT!E136</f>
        <v>0</v>
      </c>
      <c r="E141" s="570">
        <f>DMVT!F136</f>
        <v>0</v>
      </c>
      <c r="F141" s="570">
        <f>DMVT!G136</f>
        <v>0</v>
      </c>
      <c r="G141" s="571">
        <f>IFERROR(VLOOKUP($C141,DMVT!$D$7:$I$398,5,0),0)</f>
        <v>0</v>
      </c>
      <c r="H141" s="571">
        <f>IFERROR(VLOOKUP($C141,DMVT!$D$7:$I$398,6,0),0)</f>
        <v>0</v>
      </c>
      <c r="I141" s="572">
        <f t="shared" si="28"/>
        <v>0</v>
      </c>
      <c r="J141" s="572">
        <f t="shared" si="29"/>
        <v>0</v>
      </c>
      <c r="K141" s="572">
        <f t="shared" si="30"/>
        <v>0</v>
      </c>
      <c r="L141" s="572">
        <f t="shared" si="31"/>
        <v>0</v>
      </c>
      <c r="M141" s="572">
        <f t="shared" si="23"/>
        <v>0</v>
      </c>
      <c r="N141" s="572">
        <f t="shared" si="23"/>
        <v>0</v>
      </c>
      <c r="O141" s="573">
        <f t="shared" ref="O141:O198" si="32">IF(AND(M141&lt;&gt;0,N141&lt;&gt;0),"x",0)</f>
        <v>0</v>
      </c>
      <c r="P141" s="574">
        <f t="shared" ref="P141:P198" si="33">IF(C141="","",C141)</f>
        <v>0</v>
      </c>
      <c r="Q141" s="575">
        <f t="shared" ref="Q141:R198" si="34">G141+I141</f>
        <v>0</v>
      </c>
      <c r="R141" s="575">
        <f t="shared" si="34"/>
        <v>0</v>
      </c>
      <c r="S141" s="575">
        <f t="shared" ref="S141:S198" si="35">IFERROR(R141/Q141,0)</f>
        <v>0</v>
      </c>
    </row>
    <row r="142" spans="2:19" ht="31.5" customHeight="1" x14ac:dyDescent="0.2">
      <c r="B142" s="570" t="str">
        <f t="shared" ref="B142:B198" si="36">IF(C142&lt;&gt;0,B141+1,"")</f>
        <v/>
      </c>
      <c r="C142" s="570">
        <f>DMVT!D137</f>
        <v>0</v>
      </c>
      <c r="D142" s="570">
        <f>DMVT!E137</f>
        <v>0</v>
      </c>
      <c r="E142" s="570">
        <f>DMVT!F137</f>
        <v>0</v>
      </c>
      <c r="F142" s="570">
        <f>DMVT!G137</f>
        <v>0</v>
      </c>
      <c r="G142" s="571">
        <f>IFERROR(VLOOKUP($C142,DMVT!$D$7:$I$398,5,0),0)</f>
        <v>0</v>
      </c>
      <c r="H142" s="571">
        <f>IFERROR(VLOOKUP($C142,DMVT!$D$7:$I$398,6,0),0)</f>
        <v>0</v>
      </c>
      <c r="I142" s="572">
        <f t="shared" si="28"/>
        <v>0</v>
      </c>
      <c r="J142" s="572">
        <f t="shared" si="29"/>
        <v>0</v>
      </c>
      <c r="K142" s="572">
        <f t="shared" si="30"/>
        <v>0</v>
      </c>
      <c r="L142" s="572">
        <f t="shared" si="31"/>
        <v>0</v>
      </c>
      <c r="M142" s="572">
        <f t="shared" ref="M142:N198" si="37">G142+I142-K142</f>
        <v>0</v>
      </c>
      <c r="N142" s="572">
        <f t="shared" si="37"/>
        <v>0</v>
      </c>
      <c r="O142" s="573">
        <f t="shared" si="32"/>
        <v>0</v>
      </c>
      <c r="P142" s="574">
        <f t="shared" si="33"/>
        <v>0</v>
      </c>
      <c r="Q142" s="575">
        <f t="shared" si="34"/>
        <v>0</v>
      </c>
      <c r="R142" s="575">
        <f t="shared" si="34"/>
        <v>0</v>
      </c>
      <c r="S142" s="575">
        <f t="shared" si="35"/>
        <v>0</v>
      </c>
    </row>
    <row r="143" spans="2:19" ht="31.5" customHeight="1" x14ac:dyDescent="0.2">
      <c r="B143" s="570" t="str">
        <f t="shared" si="36"/>
        <v/>
      </c>
      <c r="C143" s="570">
        <f>DMVT!D138</f>
        <v>0</v>
      </c>
      <c r="D143" s="570">
        <f>DMVT!E138</f>
        <v>0</v>
      </c>
      <c r="E143" s="570">
        <f>DMVT!F138</f>
        <v>0</v>
      </c>
      <c r="F143" s="570">
        <f>DMVT!G138</f>
        <v>0</v>
      </c>
      <c r="G143" s="571">
        <f>IFERROR(VLOOKUP($C143,DMVT!$D$7:$I$398,5,0),0)</f>
        <v>0</v>
      </c>
      <c r="H143" s="571">
        <f>IFERROR(VLOOKUP($C143,DMVT!$D$7:$I$398,6,0),0)</f>
        <v>0</v>
      </c>
      <c r="I143" s="572">
        <f t="shared" si="28"/>
        <v>0</v>
      </c>
      <c r="J143" s="572">
        <f t="shared" si="29"/>
        <v>0</v>
      </c>
      <c r="K143" s="572">
        <f t="shared" si="30"/>
        <v>0</v>
      </c>
      <c r="L143" s="572">
        <f t="shared" si="31"/>
        <v>0</v>
      </c>
      <c r="M143" s="572">
        <f t="shared" si="37"/>
        <v>0</v>
      </c>
      <c r="N143" s="572">
        <f t="shared" si="37"/>
        <v>0</v>
      </c>
      <c r="O143" s="573">
        <f t="shared" si="32"/>
        <v>0</v>
      </c>
      <c r="P143" s="574">
        <f t="shared" si="33"/>
        <v>0</v>
      </c>
      <c r="Q143" s="575">
        <f t="shared" si="34"/>
        <v>0</v>
      </c>
      <c r="R143" s="575">
        <f t="shared" si="34"/>
        <v>0</v>
      </c>
      <c r="S143" s="575">
        <f t="shared" si="35"/>
        <v>0</v>
      </c>
    </row>
    <row r="144" spans="2:19" ht="31.5" customHeight="1" x14ac:dyDescent="0.2">
      <c r="B144" s="570" t="str">
        <f t="shared" si="36"/>
        <v/>
      </c>
      <c r="C144" s="570">
        <f>DMVT!D139</f>
        <v>0</v>
      </c>
      <c r="D144" s="570">
        <f>DMVT!E139</f>
        <v>0</v>
      </c>
      <c r="E144" s="570">
        <f>DMVT!F139</f>
        <v>0</v>
      </c>
      <c r="F144" s="570">
        <f>DMVT!G139</f>
        <v>0</v>
      </c>
      <c r="G144" s="571">
        <f>IFERROR(VLOOKUP($C144,DMVT!$D$7:$I$398,5,0),0)</f>
        <v>0</v>
      </c>
      <c r="H144" s="571">
        <f>IFERROR(VLOOKUP($C144,DMVT!$D$7:$I$398,6,0),0)</f>
        <v>0</v>
      </c>
      <c r="I144" s="572">
        <f t="shared" si="28"/>
        <v>0</v>
      </c>
      <c r="J144" s="572">
        <f t="shared" si="29"/>
        <v>0</v>
      </c>
      <c r="K144" s="572">
        <f t="shared" si="30"/>
        <v>0</v>
      </c>
      <c r="L144" s="572">
        <f t="shared" si="31"/>
        <v>0</v>
      </c>
      <c r="M144" s="572">
        <f t="shared" si="37"/>
        <v>0</v>
      </c>
      <c r="N144" s="572">
        <f t="shared" si="37"/>
        <v>0</v>
      </c>
      <c r="O144" s="573">
        <f t="shared" si="32"/>
        <v>0</v>
      </c>
      <c r="P144" s="574">
        <f t="shared" si="33"/>
        <v>0</v>
      </c>
      <c r="Q144" s="575">
        <f t="shared" si="34"/>
        <v>0</v>
      </c>
      <c r="R144" s="575">
        <f t="shared" si="34"/>
        <v>0</v>
      </c>
      <c r="S144" s="575">
        <f t="shared" si="35"/>
        <v>0</v>
      </c>
    </row>
    <row r="145" spans="2:19" ht="31.5" customHeight="1" x14ac:dyDescent="0.2">
      <c r="B145" s="570" t="str">
        <f t="shared" si="36"/>
        <v/>
      </c>
      <c r="C145" s="570">
        <f>DMVT!D140</f>
        <v>0</v>
      </c>
      <c r="D145" s="570">
        <f>DMVT!E140</f>
        <v>0</v>
      </c>
      <c r="E145" s="570">
        <f>DMVT!F140</f>
        <v>0</v>
      </c>
      <c r="F145" s="570">
        <f>DMVT!G140</f>
        <v>0</v>
      </c>
      <c r="G145" s="571">
        <f>IFERROR(VLOOKUP($C145,DMVT!$D$7:$I$398,5,0),0)</f>
        <v>0</v>
      </c>
      <c r="H145" s="571">
        <f>IFERROR(VLOOKUP($C145,DMVT!$D$7:$I$398,6,0),0)</f>
        <v>0</v>
      </c>
      <c r="I145" s="572">
        <f t="shared" si="28"/>
        <v>0</v>
      </c>
      <c r="J145" s="572">
        <f t="shared" si="29"/>
        <v>0</v>
      </c>
      <c r="K145" s="572">
        <f t="shared" si="30"/>
        <v>0</v>
      </c>
      <c r="L145" s="572">
        <f t="shared" si="31"/>
        <v>0</v>
      </c>
      <c r="M145" s="572">
        <f t="shared" si="37"/>
        <v>0</v>
      </c>
      <c r="N145" s="572">
        <f t="shared" si="37"/>
        <v>0</v>
      </c>
      <c r="O145" s="573">
        <f t="shared" si="32"/>
        <v>0</v>
      </c>
      <c r="P145" s="574">
        <f t="shared" si="33"/>
        <v>0</v>
      </c>
      <c r="Q145" s="575">
        <f t="shared" si="34"/>
        <v>0</v>
      </c>
      <c r="R145" s="575">
        <f t="shared" si="34"/>
        <v>0</v>
      </c>
      <c r="S145" s="575">
        <f t="shared" si="35"/>
        <v>0</v>
      </c>
    </row>
    <row r="146" spans="2:19" ht="31.5" customHeight="1" x14ac:dyDescent="0.2">
      <c r="B146" s="570" t="str">
        <f t="shared" si="36"/>
        <v/>
      </c>
      <c r="C146" s="570">
        <f>DMVT!D141</f>
        <v>0</v>
      </c>
      <c r="D146" s="570">
        <f>DMVT!E141</f>
        <v>0</v>
      </c>
      <c r="E146" s="570">
        <f>DMVT!F141</f>
        <v>0</v>
      </c>
      <c r="F146" s="570">
        <f>DMVT!G141</f>
        <v>0</v>
      </c>
      <c r="G146" s="571">
        <f>IFERROR(VLOOKUP($C146,DMVT!$D$7:$I$398,5,0),0)</f>
        <v>0</v>
      </c>
      <c r="H146" s="571">
        <f>IFERROR(VLOOKUP($C146,DMVT!$D$7:$I$398,6,0),0)</f>
        <v>0</v>
      </c>
      <c r="I146" s="572">
        <f t="shared" si="28"/>
        <v>0</v>
      </c>
      <c r="J146" s="572">
        <f t="shared" si="29"/>
        <v>0</v>
      </c>
      <c r="K146" s="572">
        <f t="shared" si="30"/>
        <v>0</v>
      </c>
      <c r="L146" s="572">
        <f t="shared" si="31"/>
        <v>0</v>
      </c>
      <c r="M146" s="572">
        <f t="shared" si="37"/>
        <v>0</v>
      </c>
      <c r="N146" s="572">
        <f t="shared" si="37"/>
        <v>0</v>
      </c>
      <c r="O146" s="573">
        <f t="shared" si="32"/>
        <v>0</v>
      </c>
      <c r="P146" s="574">
        <f t="shared" si="33"/>
        <v>0</v>
      </c>
      <c r="Q146" s="575">
        <f t="shared" si="34"/>
        <v>0</v>
      </c>
      <c r="R146" s="575">
        <f t="shared" si="34"/>
        <v>0</v>
      </c>
      <c r="S146" s="575">
        <f t="shared" si="35"/>
        <v>0</v>
      </c>
    </row>
    <row r="147" spans="2:19" ht="31.5" customHeight="1" x14ac:dyDescent="0.2">
      <c r="B147" s="570" t="str">
        <f t="shared" si="36"/>
        <v/>
      </c>
      <c r="C147" s="570">
        <f>DMVT!D142</f>
        <v>0</v>
      </c>
      <c r="D147" s="570">
        <f>DMVT!E142</f>
        <v>0</v>
      </c>
      <c r="E147" s="570">
        <f>DMVT!F142</f>
        <v>0</v>
      </c>
      <c r="F147" s="570">
        <f>DMVT!G142</f>
        <v>0</v>
      </c>
      <c r="G147" s="571">
        <f>IFERROR(VLOOKUP($C147,DMVT!$D$7:$I$398,5,0),0)</f>
        <v>0</v>
      </c>
      <c r="H147" s="571">
        <f>IFERROR(VLOOKUP($C147,DMVT!$D$7:$I$398,6,0),0)</f>
        <v>0</v>
      </c>
      <c r="I147" s="572">
        <f t="shared" si="28"/>
        <v>0</v>
      </c>
      <c r="J147" s="572">
        <f t="shared" si="29"/>
        <v>0</v>
      </c>
      <c r="K147" s="572">
        <f t="shared" si="30"/>
        <v>0</v>
      </c>
      <c r="L147" s="572">
        <f t="shared" si="31"/>
        <v>0</v>
      </c>
      <c r="M147" s="572">
        <f t="shared" si="37"/>
        <v>0</v>
      </c>
      <c r="N147" s="572">
        <f t="shared" si="37"/>
        <v>0</v>
      </c>
      <c r="O147" s="573">
        <f t="shared" si="32"/>
        <v>0</v>
      </c>
      <c r="P147" s="574">
        <f t="shared" si="33"/>
        <v>0</v>
      </c>
      <c r="Q147" s="575">
        <f t="shared" si="34"/>
        <v>0</v>
      </c>
      <c r="R147" s="575">
        <f t="shared" si="34"/>
        <v>0</v>
      </c>
      <c r="S147" s="575">
        <f t="shared" si="35"/>
        <v>0</v>
      </c>
    </row>
    <row r="148" spans="2:19" ht="31.5" customHeight="1" x14ac:dyDescent="0.2">
      <c r="B148" s="570" t="str">
        <f t="shared" si="36"/>
        <v/>
      </c>
      <c r="C148" s="570">
        <f>DMVT!D143</f>
        <v>0</v>
      </c>
      <c r="D148" s="570">
        <f>DMVT!E143</f>
        <v>0</v>
      </c>
      <c r="E148" s="570">
        <f>DMVT!F143</f>
        <v>0</v>
      </c>
      <c r="F148" s="570">
        <f>DMVT!G143</f>
        <v>0</v>
      </c>
      <c r="G148" s="571">
        <f>IFERROR(VLOOKUP($C148,DMVT!$D$7:$I$398,5,0),0)</f>
        <v>0</v>
      </c>
      <c r="H148" s="571">
        <f>IFERROR(VLOOKUP($C148,DMVT!$D$7:$I$398,6,0),0)</f>
        <v>0</v>
      </c>
      <c r="I148" s="572">
        <f t="shared" si="28"/>
        <v>0</v>
      </c>
      <c r="J148" s="572">
        <f t="shared" si="29"/>
        <v>0</v>
      </c>
      <c r="K148" s="572">
        <f t="shared" si="30"/>
        <v>0</v>
      </c>
      <c r="L148" s="572">
        <f t="shared" si="31"/>
        <v>0</v>
      </c>
      <c r="M148" s="572">
        <f t="shared" si="37"/>
        <v>0</v>
      </c>
      <c r="N148" s="572">
        <f t="shared" si="37"/>
        <v>0</v>
      </c>
      <c r="O148" s="573">
        <f t="shared" si="32"/>
        <v>0</v>
      </c>
      <c r="P148" s="574">
        <f t="shared" si="33"/>
        <v>0</v>
      </c>
      <c r="Q148" s="575">
        <f t="shared" si="34"/>
        <v>0</v>
      </c>
      <c r="R148" s="575">
        <f t="shared" si="34"/>
        <v>0</v>
      </c>
      <c r="S148" s="575">
        <f t="shared" si="35"/>
        <v>0</v>
      </c>
    </row>
    <row r="149" spans="2:19" ht="31.5" customHeight="1" x14ac:dyDescent="0.2">
      <c r="B149" s="570" t="str">
        <f t="shared" si="36"/>
        <v/>
      </c>
      <c r="C149" s="570">
        <f>DMVT!D144</f>
        <v>0</v>
      </c>
      <c r="D149" s="570">
        <f>DMVT!E144</f>
        <v>0</v>
      </c>
      <c r="E149" s="570">
        <f>DMVT!F144</f>
        <v>0</v>
      </c>
      <c r="F149" s="570">
        <f>DMVT!G144</f>
        <v>0</v>
      </c>
      <c r="G149" s="571">
        <f>IFERROR(VLOOKUP($C149,DMVT!$D$7:$I$398,5,0),0)</f>
        <v>0</v>
      </c>
      <c r="H149" s="571">
        <f>IFERROR(VLOOKUP($C149,DMVT!$D$7:$I$398,6,0),0)</f>
        <v>0</v>
      </c>
      <c r="I149" s="572">
        <f t="shared" si="28"/>
        <v>0</v>
      </c>
      <c r="J149" s="572">
        <f t="shared" si="29"/>
        <v>0</v>
      </c>
      <c r="K149" s="572">
        <f t="shared" si="30"/>
        <v>0</v>
      </c>
      <c r="L149" s="572">
        <f t="shared" si="31"/>
        <v>0</v>
      </c>
      <c r="M149" s="572">
        <f t="shared" si="37"/>
        <v>0</v>
      </c>
      <c r="N149" s="572">
        <f t="shared" si="37"/>
        <v>0</v>
      </c>
      <c r="O149" s="573">
        <f t="shared" si="32"/>
        <v>0</v>
      </c>
      <c r="P149" s="574">
        <f t="shared" si="33"/>
        <v>0</v>
      </c>
      <c r="Q149" s="575">
        <f t="shared" si="34"/>
        <v>0</v>
      </c>
      <c r="R149" s="575">
        <f t="shared" si="34"/>
        <v>0</v>
      </c>
      <c r="S149" s="575">
        <f t="shared" si="35"/>
        <v>0</v>
      </c>
    </row>
    <row r="150" spans="2:19" ht="31.5" customHeight="1" x14ac:dyDescent="0.2">
      <c r="B150" s="570" t="str">
        <f t="shared" si="36"/>
        <v/>
      </c>
      <c r="C150" s="570">
        <f>DMVT!D145</f>
        <v>0</v>
      </c>
      <c r="D150" s="570">
        <f>DMVT!E145</f>
        <v>0</v>
      </c>
      <c r="E150" s="570">
        <f>DMVT!F145</f>
        <v>0</v>
      </c>
      <c r="F150" s="570">
        <f>DMVT!G145</f>
        <v>0</v>
      </c>
      <c r="G150" s="571">
        <f>IFERROR(VLOOKUP($C150,DMVT!$D$7:$I$398,5,0),0)</f>
        <v>0</v>
      </c>
      <c r="H150" s="571">
        <f>IFERROR(VLOOKUP($C150,DMVT!$D$7:$I$398,6,0),0)</f>
        <v>0</v>
      </c>
      <c r="I150" s="572">
        <f t="shared" si="28"/>
        <v>0</v>
      </c>
      <c r="J150" s="572">
        <f t="shared" si="29"/>
        <v>0</v>
      </c>
      <c r="K150" s="572">
        <f t="shared" si="30"/>
        <v>0</v>
      </c>
      <c r="L150" s="572">
        <f t="shared" si="31"/>
        <v>0</v>
      </c>
      <c r="M150" s="572">
        <f t="shared" si="37"/>
        <v>0</v>
      </c>
      <c r="N150" s="572">
        <f t="shared" si="37"/>
        <v>0</v>
      </c>
      <c r="O150" s="573">
        <f t="shared" si="32"/>
        <v>0</v>
      </c>
      <c r="P150" s="574">
        <f t="shared" si="33"/>
        <v>0</v>
      </c>
      <c r="Q150" s="575">
        <f t="shared" si="34"/>
        <v>0</v>
      </c>
      <c r="R150" s="575">
        <f t="shared" si="34"/>
        <v>0</v>
      </c>
      <c r="S150" s="575">
        <f t="shared" si="35"/>
        <v>0</v>
      </c>
    </row>
    <row r="151" spans="2:19" ht="31.5" customHeight="1" x14ac:dyDescent="0.2">
      <c r="B151" s="570" t="str">
        <f t="shared" si="36"/>
        <v/>
      </c>
      <c r="C151" s="570">
        <f>DMVT!D146</f>
        <v>0</v>
      </c>
      <c r="D151" s="570">
        <f>DMVT!E146</f>
        <v>0</v>
      </c>
      <c r="E151" s="570">
        <f>DMVT!F146</f>
        <v>0</v>
      </c>
      <c r="F151" s="570">
        <f>DMVT!G146</f>
        <v>0</v>
      </c>
      <c r="G151" s="571">
        <f>IFERROR(VLOOKUP($C151,DMVT!$D$7:$I$398,5,0),0)</f>
        <v>0</v>
      </c>
      <c r="H151" s="571">
        <f>IFERROR(VLOOKUP($C151,DMVT!$D$7:$I$398,6,0),0)</f>
        <v>0</v>
      </c>
      <c r="I151" s="572">
        <f t="shared" si="28"/>
        <v>0</v>
      </c>
      <c r="J151" s="572">
        <f t="shared" si="29"/>
        <v>0</v>
      </c>
      <c r="K151" s="572">
        <f t="shared" si="30"/>
        <v>0</v>
      </c>
      <c r="L151" s="572">
        <f t="shared" si="31"/>
        <v>0</v>
      </c>
      <c r="M151" s="572">
        <f t="shared" si="37"/>
        <v>0</v>
      </c>
      <c r="N151" s="572">
        <f t="shared" si="37"/>
        <v>0</v>
      </c>
      <c r="O151" s="573">
        <f t="shared" si="32"/>
        <v>0</v>
      </c>
      <c r="P151" s="574">
        <f t="shared" si="33"/>
        <v>0</v>
      </c>
      <c r="Q151" s="575">
        <f t="shared" si="34"/>
        <v>0</v>
      </c>
      <c r="R151" s="575">
        <f t="shared" si="34"/>
        <v>0</v>
      </c>
      <c r="S151" s="575">
        <f t="shared" si="35"/>
        <v>0</v>
      </c>
    </row>
    <row r="152" spans="2:19" ht="31.5" customHeight="1" x14ac:dyDescent="0.2">
      <c r="B152" s="570" t="str">
        <f t="shared" si="36"/>
        <v/>
      </c>
      <c r="C152" s="570">
        <f>DMVT!D147</f>
        <v>0</v>
      </c>
      <c r="D152" s="570">
        <f>DMVT!E147</f>
        <v>0</v>
      </c>
      <c r="E152" s="570">
        <f>DMVT!F147</f>
        <v>0</v>
      </c>
      <c r="F152" s="570">
        <f>DMVT!G147</f>
        <v>0</v>
      </c>
      <c r="G152" s="571">
        <f>IFERROR(VLOOKUP($C152,DMVT!$D$7:$I$398,5,0),0)</f>
        <v>0</v>
      </c>
      <c r="H152" s="571">
        <f>IFERROR(VLOOKUP($C152,DMVT!$D$7:$I$398,6,0),0)</f>
        <v>0</v>
      </c>
      <c r="I152" s="572">
        <f t="shared" si="28"/>
        <v>0</v>
      </c>
      <c r="J152" s="572">
        <f t="shared" si="29"/>
        <v>0</v>
      </c>
      <c r="K152" s="572">
        <f t="shared" si="30"/>
        <v>0</v>
      </c>
      <c r="L152" s="572">
        <f t="shared" si="31"/>
        <v>0</v>
      </c>
      <c r="M152" s="572">
        <f t="shared" si="37"/>
        <v>0</v>
      </c>
      <c r="N152" s="572">
        <f t="shared" si="37"/>
        <v>0</v>
      </c>
      <c r="O152" s="573">
        <f t="shared" si="32"/>
        <v>0</v>
      </c>
      <c r="P152" s="574">
        <f t="shared" si="33"/>
        <v>0</v>
      </c>
      <c r="Q152" s="575">
        <f t="shared" si="34"/>
        <v>0</v>
      </c>
      <c r="R152" s="575">
        <f t="shared" si="34"/>
        <v>0</v>
      </c>
      <c r="S152" s="575">
        <f t="shared" si="35"/>
        <v>0</v>
      </c>
    </row>
    <row r="153" spans="2:19" ht="31.5" customHeight="1" x14ac:dyDescent="0.2">
      <c r="B153" s="570" t="str">
        <f t="shared" si="36"/>
        <v/>
      </c>
      <c r="C153" s="570">
        <f>DMVT!D148</f>
        <v>0</v>
      </c>
      <c r="D153" s="570">
        <f>DMVT!E148</f>
        <v>0</v>
      </c>
      <c r="E153" s="570">
        <f>DMVT!F148</f>
        <v>0</v>
      </c>
      <c r="F153" s="570">
        <f>DMVT!G148</f>
        <v>0</v>
      </c>
      <c r="G153" s="571">
        <f>IFERROR(VLOOKUP($C153,DMVT!$D$7:$I$398,5,0),0)</f>
        <v>0</v>
      </c>
      <c r="H153" s="571">
        <f>IFERROR(VLOOKUP($C153,DMVT!$D$7:$I$398,6,0),0)</f>
        <v>0</v>
      </c>
      <c r="I153" s="572">
        <f t="shared" si="28"/>
        <v>0</v>
      </c>
      <c r="J153" s="572">
        <f t="shared" si="29"/>
        <v>0</v>
      </c>
      <c r="K153" s="572">
        <f t="shared" si="30"/>
        <v>0</v>
      </c>
      <c r="L153" s="572">
        <f t="shared" si="31"/>
        <v>0</v>
      </c>
      <c r="M153" s="572">
        <f t="shared" si="37"/>
        <v>0</v>
      </c>
      <c r="N153" s="572">
        <f t="shared" si="37"/>
        <v>0</v>
      </c>
      <c r="O153" s="573">
        <f t="shared" si="32"/>
        <v>0</v>
      </c>
      <c r="P153" s="574">
        <f t="shared" si="33"/>
        <v>0</v>
      </c>
      <c r="Q153" s="575">
        <f t="shared" si="34"/>
        <v>0</v>
      </c>
      <c r="R153" s="575">
        <f t="shared" si="34"/>
        <v>0</v>
      </c>
      <c r="S153" s="575">
        <f t="shared" si="35"/>
        <v>0</v>
      </c>
    </row>
    <row r="154" spans="2:19" ht="31.5" customHeight="1" x14ac:dyDescent="0.2">
      <c r="B154" s="570" t="str">
        <f t="shared" si="36"/>
        <v/>
      </c>
      <c r="C154" s="570">
        <f>DMVT!D149</f>
        <v>0</v>
      </c>
      <c r="D154" s="570">
        <f>DMVT!E149</f>
        <v>0</v>
      </c>
      <c r="E154" s="570">
        <f>DMVT!F149</f>
        <v>0</v>
      </c>
      <c r="F154" s="570">
        <f>DMVT!G149</f>
        <v>0</v>
      </c>
      <c r="G154" s="571">
        <f>IFERROR(VLOOKUP($C154,DMVT!$D$7:$I$398,5,0),0)</f>
        <v>0</v>
      </c>
      <c r="H154" s="571">
        <f>IFERROR(VLOOKUP($C154,DMVT!$D$7:$I$398,6,0),0)</f>
        <v>0</v>
      </c>
      <c r="I154" s="572">
        <f t="shared" si="28"/>
        <v>0</v>
      </c>
      <c r="J154" s="572">
        <f t="shared" si="29"/>
        <v>0</v>
      </c>
      <c r="K154" s="572">
        <f t="shared" si="30"/>
        <v>0</v>
      </c>
      <c r="L154" s="572">
        <f t="shared" si="31"/>
        <v>0</v>
      </c>
      <c r="M154" s="572">
        <f t="shared" si="37"/>
        <v>0</v>
      </c>
      <c r="N154" s="572">
        <f t="shared" si="37"/>
        <v>0</v>
      </c>
      <c r="O154" s="573">
        <f t="shared" si="32"/>
        <v>0</v>
      </c>
      <c r="P154" s="574">
        <f t="shared" si="33"/>
        <v>0</v>
      </c>
      <c r="Q154" s="575">
        <f t="shared" si="34"/>
        <v>0</v>
      </c>
      <c r="R154" s="575">
        <f t="shared" si="34"/>
        <v>0</v>
      </c>
      <c r="S154" s="575">
        <f t="shared" si="35"/>
        <v>0</v>
      </c>
    </row>
    <row r="155" spans="2:19" ht="31.5" customHeight="1" x14ac:dyDescent="0.2">
      <c r="B155" s="570" t="str">
        <f t="shared" si="36"/>
        <v/>
      </c>
      <c r="C155" s="570">
        <f>DMVT!D150</f>
        <v>0</v>
      </c>
      <c r="D155" s="570">
        <f>DMVT!E150</f>
        <v>0</v>
      </c>
      <c r="E155" s="570">
        <f>DMVT!F150</f>
        <v>0</v>
      </c>
      <c r="F155" s="570">
        <f>DMVT!G150</f>
        <v>0</v>
      </c>
      <c r="G155" s="571">
        <f>IFERROR(VLOOKUP($C155,DMVT!$D$7:$I$398,5,0),0)</f>
        <v>0</v>
      </c>
      <c r="H155" s="571">
        <f>IFERROR(VLOOKUP($C155,DMVT!$D$7:$I$398,6,0),0)</f>
        <v>0</v>
      </c>
      <c r="I155" s="572">
        <f t="shared" si="28"/>
        <v>0</v>
      </c>
      <c r="J155" s="572">
        <f t="shared" si="29"/>
        <v>0</v>
      </c>
      <c r="K155" s="572">
        <f t="shared" si="30"/>
        <v>0</v>
      </c>
      <c r="L155" s="572">
        <f t="shared" si="31"/>
        <v>0</v>
      </c>
      <c r="M155" s="572">
        <f t="shared" si="37"/>
        <v>0</v>
      </c>
      <c r="N155" s="572">
        <f t="shared" si="37"/>
        <v>0</v>
      </c>
      <c r="O155" s="573">
        <f t="shared" si="32"/>
        <v>0</v>
      </c>
      <c r="P155" s="574">
        <f t="shared" si="33"/>
        <v>0</v>
      </c>
      <c r="Q155" s="575">
        <f t="shared" si="34"/>
        <v>0</v>
      </c>
      <c r="R155" s="575">
        <f t="shared" si="34"/>
        <v>0</v>
      </c>
      <c r="S155" s="575">
        <f t="shared" si="35"/>
        <v>0</v>
      </c>
    </row>
    <row r="156" spans="2:19" ht="31.5" customHeight="1" x14ac:dyDescent="0.2">
      <c r="B156" s="570" t="str">
        <f t="shared" si="36"/>
        <v/>
      </c>
      <c r="C156" s="570">
        <f>DMVT!D151</f>
        <v>0</v>
      </c>
      <c r="D156" s="570">
        <f>DMVT!E151</f>
        <v>0</v>
      </c>
      <c r="E156" s="570">
        <f>DMVT!F151</f>
        <v>0</v>
      </c>
      <c r="F156" s="570">
        <f>DMVT!G151</f>
        <v>0</v>
      </c>
      <c r="G156" s="571">
        <f>IFERROR(VLOOKUP($C156,DMVT!$D$7:$I$398,5,0),0)</f>
        <v>0</v>
      </c>
      <c r="H156" s="571">
        <f>IFERROR(VLOOKUP($C156,DMVT!$D$7:$I$398,6,0),0)</f>
        <v>0</v>
      </c>
      <c r="I156" s="572">
        <f t="shared" si="28"/>
        <v>0</v>
      </c>
      <c r="J156" s="572">
        <f t="shared" si="29"/>
        <v>0</v>
      </c>
      <c r="K156" s="572">
        <f t="shared" si="30"/>
        <v>0</v>
      </c>
      <c r="L156" s="572">
        <f t="shared" si="31"/>
        <v>0</v>
      </c>
      <c r="M156" s="572">
        <f t="shared" si="37"/>
        <v>0</v>
      </c>
      <c r="N156" s="572">
        <f t="shared" si="37"/>
        <v>0</v>
      </c>
      <c r="O156" s="573">
        <f t="shared" si="32"/>
        <v>0</v>
      </c>
      <c r="P156" s="574">
        <f t="shared" si="33"/>
        <v>0</v>
      </c>
      <c r="Q156" s="575">
        <f t="shared" si="34"/>
        <v>0</v>
      </c>
      <c r="R156" s="575">
        <f t="shared" si="34"/>
        <v>0</v>
      </c>
      <c r="S156" s="575">
        <f t="shared" si="35"/>
        <v>0</v>
      </c>
    </row>
    <row r="157" spans="2:19" ht="31.5" customHeight="1" x14ac:dyDescent="0.2">
      <c r="B157" s="570" t="str">
        <f t="shared" si="36"/>
        <v/>
      </c>
      <c r="C157" s="570">
        <f>DMVT!D152</f>
        <v>0</v>
      </c>
      <c r="D157" s="570">
        <f>DMVT!E152</f>
        <v>0</v>
      </c>
      <c r="E157" s="570">
        <f>DMVT!F152</f>
        <v>0</v>
      </c>
      <c r="F157" s="570">
        <f>DMVT!G152</f>
        <v>0</v>
      </c>
      <c r="G157" s="571">
        <f>IFERROR(VLOOKUP($C157,DMVT!$D$7:$I$398,5,0),0)</f>
        <v>0</v>
      </c>
      <c r="H157" s="571">
        <f>IFERROR(VLOOKUP($C157,DMVT!$D$7:$I$398,6,0),0)</f>
        <v>0</v>
      </c>
      <c r="I157" s="572">
        <f t="shared" si="28"/>
        <v>0</v>
      </c>
      <c r="J157" s="572">
        <f t="shared" si="29"/>
        <v>0</v>
      </c>
      <c r="K157" s="572">
        <f t="shared" si="30"/>
        <v>0</v>
      </c>
      <c r="L157" s="572">
        <f t="shared" si="31"/>
        <v>0</v>
      </c>
      <c r="M157" s="572">
        <f t="shared" si="37"/>
        <v>0</v>
      </c>
      <c r="N157" s="572">
        <f t="shared" si="37"/>
        <v>0</v>
      </c>
      <c r="O157" s="573">
        <f t="shared" si="32"/>
        <v>0</v>
      </c>
      <c r="P157" s="574">
        <f t="shared" si="33"/>
        <v>0</v>
      </c>
      <c r="Q157" s="575">
        <f t="shared" si="34"/>
        <v>0</v>
      </c>
      <c r="R157" s="575">
        <f t="shared" si="34"/>
        <v>0</v>
      </c>
      <c r="S157" s="575">
        <f t="shared" si="35"/>
        <v>0</v>
      </c>
    </row>
    <row r="158" spans="2:19" ht="31.5" customHeight="1" x14ac:dyDescent="0.2">
      <c r="B158" s="570" t="str">
        <f t="shared" si="36"/>
        <v/>
      </c>
      <c r="C158" s="570">
        <f>DMVT!D153</f>
        <v>0</v>
      </c>
      <c r="D158" s="570">
        <f>DMVT!E153</f>
        <v>0</v>
      </c>
      <c r="E158" s="570">
        <f>DMVT!F153</f>
        <v>0</v>
      </c>
      <c r="F158" s="570">
        <f>DMVT!G153</f>
        <v>0</v>
      </c>
      <c r="G158" s="571">
        <f>IFERROR(VLOOKUP($C158,DMVT!$D$7:$I$398,5,0),0)</f>
        <v>0</v>
      </c>
      <c r="H158" s="571">
        <f>IFERROR(VLOOKUP($C158,DMVT!$D$7:$I$398,6,0),0)</f>
        <v>0</v>
      </c>
      <c r="I158" s="572">
        <f t="shared" si="28"/>
        <v>0</v>
      </c>
      <c r="J158" s="572">
        <f t="shared" si="29"/>
        <v>0</v>
      </c>
      <c r="K158" s="572">
        <f t="shared" si="30"/>
        <v>0</v>
      </c>
      <c r="L158" s="572">
        <f t="shared" si="31"/>
        <v>0</v>
      </c>
      <c r="M158" s="572">
        <f t="shared" si="37"/>
        <v>0</v>
      </c>
      <c r="N158" s="572">
        <f t="shared" si="37"/>
        <v>0</v>
      </c>
      <c r="O158" s="573">
        <f t="shared" si="32"/>
        <v>0</v>
      </c>
      <c r="P158" s="574">
        <f t="shared" si="33"/>
        <v>0</v>
      </c>
      <c r="Q158" s="575">
        <f t="shared" si="34"/>
        <v>0</v>
      </c>
      <c r="R158" s="575">
        <f t="shared" si="34"/>
        <v>0</v>
      </c>
      <c r="S158" s="575">
        <f t="shared" si="35"/>
        <v>0</v>
      </c>
    </row>
    <row r="159" spans="2:19" ht="31.5" customHeight="1" x14ac:dyDescent="0.2">
      <c r="B159" s="570" t="str">
        <f t="shared" si="36"/>
        <v/>
      </c>
      <c r="C159" s="570">
        <f>DMVT!D154</f>
        <v>0</v>
      </c>
      <c r="D159" s="570">
        <f>DMVT!E154</f>
        <v>0</v>
      </c>
      <c r="E159" s="570">
        <f>DMVT!F154</f>
        <v>0</v>
      </c>
      <c r="F159" s="570">
        <f>DMVT!G154</f>
        <v>0</v>
      </c>
      <c r="G159" s="571">
        <f>IFERROR(VLOOKUP($C159,DMVT!$D$7:$I$398,5,0),0)</f>
        <v>0</v>
      </c>
      <c r="H159" s="571">
        <f>IFERROR(VLOOKUP($C159,DMVT!$D$7:$I$398,6,0),0)</f>
        <v>0</v>
      </c>
      <c r="I159" s="572">
        <f t="shared" si="28"/>
        <v>0</v>
      </c>
      <c r="J159" s="572">
        <f t="shared" si="29"/>
        <v>0</v>
      </c>
      <c r="K159" s="572">
        <f t="shared" si="30"/>
        <v>0</v>
      </c>
      <c r="L159" s="572">
        <f t="shared" si="31"/>
        <v>0</v>
      </c>
      <c r="M159" s="572">
        <f t="shared" si="37"/>
        <v>0</v>
      </c>
      <c r="N159" s="572">
        <f t="shared" si="37"/>
        <v>0</v>
      </c>
      <c r="O159" s="573">
        <f t="shared" si="32"/>
        <v>0</v>
      </c>
      <c r="P159" s="574">
        <f t="shared" si="33"/>
        <v>0</v>
      </c>
      <c r="Q159" s="575">
        <f t="shared" si="34"/>
        <v>0</v>
      </c>
      <c r="R159" s="575">
        <f t="shared" si="34"/>
        <v>0</v>
      </c>
      <c r="S159" s="575">
        <f t="shared" si="35"/>
        <v>0</v>
      </c>
    </row>
    <row r="160" spans="2:19" ht="31.5" customHeight="1" x14ac:dyDescent="0.2">
      <c r="B160" s="570" t="str">
        <f t="shared" si="36"/>
        <v/>
      </c>
      <c r="C160" s="570">
        <f>DMVT!D155</f>
        <v>0</v>
      </c>
      <c r="D160" s="570">
        <f>DMVT!E155</f>
        <v>0</v>
      </c>
      <c r="E160" s="570">
        <f>DMVT!F155</f>
        <v>0</v>
      </c>
      <c r="F160" s="570">
        <f>DMVT!G155</f>
        <v>0</v>
      </c>
      <c r="G160" s="571">
        <f>IFERROR(VLOOKUP($C160,DMVT!$D$7:$I$398,5,0),0)</f>
        <v>0</v>
      </c>
      <c r="H160" s="571">
        <f>IFERROR(VLOOKUP($C160,DMVT!$D$7:$I$398,6,0),0)</f>
        <v>0</v>
      </c>
      <c r="I160" s="572">
        <f t="shared" si="28"/>
        <v>0</v>
      </c>
      <c r="J160" s="572">
        <f t="shared" si="29"/>
        <v>0</v>
      </c>
      <c r="K160" s="572">
        <f t="shared" si="30"/>
        <v>0</v>
      </c>
      <c r="L160" s="572">
        <f t="shared" si="31"/>
        <v>0</v>
      </c>
      <c r="M160" s="572">
        <f t="shared" si="37"/>
        <v>0</v>
      </c>
      <c r="N160" s="572">
        <f t="shared" si="37"/>
        <v>0</v>
      </c>
      <c r="O160" s="573">
        <f t="shared" si="32"/>
        <v>0</v>
      </c>
      <c r="P160" s="574">
        <f t="shared" si="33"/>
        <v>0</v>
      </c>
      <c r="Q160" s="575">
        <f t="shared" si="34"/>
        <v>0</v>
      </c>
      <c r="R160" s="575">
        <f t="shared" si="34"/>
        <v>0</v>
      </c>
      <c r="S160" s="575">
        <f t="shared" si="35"/>
        <v>0</v>
      </c>
    </row>
    <row r="161" spans="2:19" ht="31.5" customHeight="1" x14ac:dyDescent="0.2">
      <c r="B161" s="570" t="str">
        <f t="shared" si="36"/>
        <v/>
      </c>
      <c r="C161" s="570">
        <f>DMVT!D156</f>
        <v>0</v>
      </c>
      <c r="D161" s="570">
        <f>DMVT!E156</f>
        <v>0</v>
      </c>
      <c r="E161" s="570">
        <f>DMVT!F156</f>
        <v>0</v>
      </c>
      <c r="F161" s="570">
        <f>DMVT!G156</f>
        <v>0</v>
      </c>
      <c r="G161" s="571">
        <f>IFERROR(VLOOKUP($C161,DMVT!$D$7:$I$398,5,0),0)</f>
        <v>0</v>
      </c>
      <c r="H161" s="571">
        <f>IFERROR(VLOOKUP($C161,DMVT!$D$7:$I$398,6,0),0)</f>
        <v>0</v>
      </c>
      <c r="I161" s="572">
        <f t="shared" si="28"/>
        <v>0</v>
      </c>
      <c r="J161" s="572">
        <f t="shared" si="29"/>
        <v>0</v>
      </c>
      <c r="K161" s="572">
        <f t="shared" si="30"/>
        <v>0</v>
      </c>
      <c r="L161" s="572">
        <f t="shared" si="31"/>
        <v>0</v>
      </c>
      <c r="M161" s="572">
        <f t="shared" si="37"/>
        <v>0</v>
      </c>
      <c r="N161" s="572">
        <f t="shared" si="37"/>
        <v>0</v>
      </c>
      <c r="O161" s="573">
        <f t="shared" si="32"/>
        <v>0</v>
      </c>
      <c r="P161" s="574">
        <f t="shared" si="33"/>
        <v>0</v>
      </c>
      <c r="Q161" s="575">
        <f t="shared" si="34"/>
        <v>0</v>
      </c>
      <c r="R161" s="575">
        <f t="shared" si="34"/>
        <v>0</v>
      </c>
      <c r="S161" s="575">
        <f t="shared" si="35"/>
        <v>0</v>
      </c>
    </row>
    <row r="162" spans="2:19" ht="31.5" customHeight="1" x14ac:dyDescent="0.2">
      <c r="B162" s="570" t="str">
        <f t="shared" si="36"/>
        <v/>
      </c>
      <c r="C162" s="570">
        <f>DMVT!D157</f>
        <v>0</v>
      </c>
      <c r="D162" s="570">
        <f>DMVT!E157</f>
        <v>0</v>
      </c>
      <c r="E162" s="570">
        <f>DMVT!F157</f>
        <v>0</v>
      </c>
      <c r="F162" s="570">
        <f>DMVT!G157</f>
        <v>0</v>
      </c>
      <c r="G162" s="571">
        <f>IFERROR(VLOOKUP($C162,DMVT!$D$7:$I$398,5,0),0)</f>
        <v>0</v>
      </c>
      <c r="H162" s="571">
        <f>IFERROR(VLOOKUP($C162,DMVT!$D$7:$I$398,6,0),0)</f>
        <v>0</v>
      </c>
      <c r="I162" s="572">
        <f t="shared" si="28"/>
        <v>0</v>
      </c>
      <c r="J162" s="572">
        <f t="shared" si="29"/>
        <v>0</v>
      </c>
      <c r="K162" s="572">
        <f t="shared" si="30"/>
        <v>0</v>
      </c>
      <c r="L162" s="572">
        <f t="shared" si="31"/>
        <v>0</v>
      </c>
      <c r="M162" s="572">
        <f t="shared" si="37"/>
        <v>0</v>
      </c>
      <c r="N162" s="572">
        <f t="shared" si="37"/>
        <v>0</v>
      </c>
      <c r="O162" s="573">
        <f t="shared" si="32"/>
        <v>0</v>
      </c>
      <c r="P162" s="574">
        <f t="shared" si="33"/>
        <v>0</v>
      </c>
      <c r="Q162" s="575">
        <f t="shared" si="34"/>
        <v>0</v>
      </c>
      <c r="R162" s="575">
        <f t="shared" si="34"/>
        <v>0</v>
      </c>
      <c r="S162" s="575">
        <f t="shared" si="35"/>
        <v>0</v>
      </c>
    </row>
    <row r="163" spans="2:19" ht="31.5" customHeight="1" x14ac:dyDescent="0.2">
      <c r="B163" s="570" t="str">
        <f t="shared" si="36"/>
        <v/>
      </c>
      <c r="C163" s="570">
        <f>DMVT!D158</f>
        <v>0</v>
      </c>
      <c r="D163" s="570">
        <f>DMVT!E158</f>
        <v>0</v>
      </c>
      <c r="E163" s="570">
        <f>DMVT!F158</f>
        <v>0</v>
      </c>
      <c r="F163" s="570">
        <f>DMVT!G158</f>
        <v>0</v>
      </c>
      <c r="G163" s="571">
        <f>IFERROR(VLOOKUP($C163,DMVT!$D$7:$I$398,5,0),0)</f>
        <v>0</v>
      </c>
      <c r="H163" s="571">
        <f>IFERROR(VLOOKUP($C163,DMVT!$D$7:$I$398,6,0),0)</f>
        <v>0</v>
      </c>
      <c r="I163" s="572">
        <f t="shared" si="28"/>
        <v>0</v>
      </c>
      <c r="J163" s="572">
        <f t="shared" si="29"/>
        <v>0</v>
      </c>
      <c r="K163" s="572">
        <f t="shared" si="30"/>
        <v>0</v>
      </c>
      <c r="L163" s="572">
        <f t="shared" si="31"/>
        <v>0</v>
      </c>
      <c r="M163" s="572">
        <f t="shared" si="37"/>
        <v>0</v>
      </c>
      <c r="N163" s="572">
        <f t="shared" si="37"/>
        <v>0</v>
      </c>
      <c r="O163" s="573">
        <f t="shared" si="32"/>
        <v>0</v>
      </c>
      <c r="P163" s="574">
        <f t="shared" si="33"/>
        <v>0</v>
      </c>
      <c r="Q163" s="575">
        <f t="shared" si="34"/>
        <v>0</v>
      </c>
      <c r="R163" s="575">
        <f t="shared" si="34"/>
        <v>0</v>
      </c>
      <c r="S163" s="575">
        <f t="shared" si="35"/>
        <v>0</v>
      </c>
    </row>
    <row r="164" spans="2:19" ht="31.5" customHeight="1" x14ac:dyDescent="0.2">
      <c r="B164" s="570" t="str">
        <f t="shared" si="36"/>
        <v/>
      </c>
      <c r="C164" s="570">
        <f>DMVT!D159</f>
        <v>0</v>
      </c>
      <c r="D164" s="570">
        <f>DMVT!E159</f>
        <v>0</v>
      </c>
      <c r="E164" s="570">
        <f>DMVT!F159</f>
        <v>0</v>
      </c>
      <c r="F164" s="570">
        <f>DMVT!G159</f>
        <v>0</v>
      </c>
      <c r="G164" s="571">
        <f>IFERROR(VLOOKUP($C164,DMVT!$D$7:$I$398,5,0),0)</f>
        <v>0</v>
      </c>
      <c r="H164" s="571">
        <f>IFERROR(VLOOKUP($C164,DMVT!$D$7:$I$398,6,0),0)</f>
        <v>0</v>
      </c>
      <c r="I164" s="572">
        <f t="shared" si="28"/>
        <v>0</v>
      </c>
      <c r="J164" s="572">
        <f t="shared" si="29"/>
        <v>0</v>
      </c>
      <c r="K164" s="572">
        <f t="shared" si="30"/>
        <v>0</v>
      </c>
      <c r="L164" s="572">
        <f t="shared" si="31"/>
        <v>0</v>
      </c>
      <c r="M164" s="572">
        <f t="shared" si="37"/>
        <v>0</v>
      </c>
      <c r="N164" s="572">
        <f t="shared" si="37"/>
        <v>0</v>
      </c>
      <c r="O164" s="573">
        <f t="shared" si="32"/>
        <v>0</v>
      </c>
      <c r="P164" s="574">
        <f t="shared" si="33"/>
        <v>0</v>
      </c>
      <c r="Q164" s="575">
        <f t="shared" si="34"/>
        <v>0</v>
      </c>
      <c r="R164" s="575">
        <f t="shared" si="34"/>
        <v>0</v>
      </c>
      <c r="S164" s="575">
        <f t="shared" si="35"/>
        <v>0</v>
      </c>
    </row>
    <row r="165" spans="2:19" ht="31.5" customHeight="1" x14ac:dyDescent="0.2">
      <c r="B165" s="570" t="str">
        <f t="shared" si="36"/>
        <v/>
      </c>
      <c r="C165" s="570">
        <f>DMVT!D160</f>
        <v>0</v>
      </c>
      <c r="D165" s="570">
        <f>DMVT!E160</f>
        <v>0</v>
      </c>
      <c r="E165" s="570">
        <f>DMVT!F160</f>
        <v>0</v>
      </c>
      <c r="F165" s="570">
        <f>DMVT!G160</f>
        <v>0</v>
      </c>
      <c r="G165" s="571">
        <f>IFERROR(VLOOKUP($C165,DMVT!$D$7:$I$398,5,0),0)</f>
        <v>0</v>
      </c>
      <c r="H165" s="571">
        <f>IFERROR(VLOOKUP($C165,DMVT!$D$7:$I$398,6,0),0)</f>
        <v>0</v>
      </c>
      <c r="I165" s="572">
        <f t="shared" si="28"/>
        <v>0</v>
      </c>
      <c r="J165" s="572">
        <f t="shared" si="29"/>
        <v>0</v>
      </c>
      <c r="K165" s="572">
        <f t="shared" si="30"/>
        <v>0</v>
      </c>
      <c r="L165" s="572">
        <f t="shared" si="31"/>
        <v>0</v>
      </c>
      <c r="M165" s="572">
        <f t="shared" si="37"/>
        <v>0</v>
      </c>
      <c r="N165" s="572">
        <f t="shared" si="37"/>
        <v>0</v>
      </c>
      <c r="O165" s="573">
        <f t="shared" si="32"/>
        <v>0</v>
      </c>
      <c r="P165" s="574">
        <f t="shared" si="33"/>
        <v>0</v>
      </c>
      <c r="Q165" s="575">
        <f t="shared" si="34"/>
        <v>0</v>
      </c>
      <c r="R165" s="575">
        <f t="shared" si="34"/>
        <v>0</v>
      </c>
      <c r="S165" s="575">
        <f t="shared" si="35"/>
        <v>0</v>
      </c>
    </row>
    <row r="166" spans="2:19" ht="31.5" customHeight="1" x14ac:dyDescent="0.2">
      <c r="B166" s="570" t="str">
        <f t="shared" si="36"/>
        <v/>
      </c>
      <c r="C166" s="570">
        <f>DMVT!D161</f>
        <v>0</v>
      </c>
      <c r="D166" s="570">
        <f>DMVT!E161</f>
        <v>0</v>
      </c>
      <c r="E166" s="570">
        <f>DMVT!F161</f>
        <v>0</v>
      </c>
      <c r="F166" s="570">
        <f>DMVT!G161</f>
        <v>0</v>
      </c>
      <c r="G166" s="571">
        <f>IFERROR(VLOOKUP($C166,DMVT!$D$7:$I$398,5,0),0)</f>
        <v>0</v>
      </c>
      <c r="H166" s="571">
        <f>IFERROR(VLOOKUP($C166,DMVT!$D$7:$I$398,6,0),0)</f>
        <v>0</v>
      </c>
      <c r="I166" s="572">
        <f t="shared" si="28"/>
        <v>0</v>
      </c>
      <c r="J166" s="572">
        <f t="shared" si="29"/>
        <v>0</v>
      </c>
      <c r="K166" s="572">
        <f t="shared" si="30"/>
        <v>0</v>
      </c>
      <c r="L166" s="572">
        <f t="shared" si="31"/>
        <v>0</v>
      </c>
      <c r="M166" s="572">
        <f t="shared" si="37"/>
        <v>0</v>
      </c>
      <c r="N166" s="572">
        <f t="shared" si="37"/>
        <v>0</v>
      </c>
      <c r="O166" s="573">
        <f t="shared" si="32"/>
        <v>0</v>
      </c>
      <c r="P166" s="574">
        <f t="shared" si="33"/>
        <v>0</v>
      </c>
      <c r="Q166" s="575">
        <f t="shared" si="34"/>
        <v>0</v>
      </c>
      <c r="R166" s="575">
        <f t="shared" si="34"/>
        <v>0</v>
      </c>
      <c r="S166" s="575">
        <f t="shared" si="35"/>
        <v>0</v>
      </c>
    </row>
    <row r="167" spans="2:19" ht="31.5" customHeight="1" x14ac:dyDescent="0.2">
      <c r="B167" s="570" t="str">
        <f t="shared" si="36"/>
        <v/>
      </c>
      <c r="C167" s="570">
        <f>DMVT!D162</f>
        <v>0</v>
      </c>
      <c r="D167" s="570">
        <f>DMVT!E162</f>
        <v>0</v>
      </c>
      <c r="E167" s="570">
        <f>DMVT!F162</f>
        <v>0</v>
      </c>
      <c r="F167" s="570">
        <f>DMVT!G162</f>
        <v>0</v>
      </c>
      <c r="G167" s="571">
        <f>IFERROR(VLOOKUP($C167,DMVT!$D$7:$I$398,5,0),0)</f>
        <v>0</v>
      </c>
      <c r="H167" s="571">
        <f>IFERROR(VLOOKUP($C167,DMVT!$D$7:$I$398,6,0),0)</f>
        <v>0</v>
      </c>
      <c r="I167" s="572">
        <f t="shared" si="28"/>
        <v>0</v>
      </c>
      <c r="J167" s="572">
        <f t="shared" si="29"/>
        <v>0</v>
      </c>
      <c r="K167" s="572">
        <f t="shared" si="30"/>
        <v>0</v>
      </c>
      <c r="L167" s="572">
        <f t="shared" si="31"/>
        <v>0</v>
      </c>
      <c r="M167" s="572">
        <f t="shared" si="37"/>
        <v>0</v>
      </c>
      <c r="N167" s="572">
        <f t="shared" si="37"/>
        <v>0</v>
      </c>
      <c r="O167" s="573">
        <f t="shared" si="32"/>
        <v>0</v>
      </c>
      <c r="P167" s="574">
        <f t="shared" si="33"/>
        <v>0</v>
      </c>
      <c r="Q167" s="575">
        <f t="shared" si="34"/>
        <v>0</v>
      </c>
      <c r="R167" s="575">
        <f t="shared" si="34"/>
        <v>0</v>
      </c>
      <c r="S167" s="575">
        <f t="shared" si="35"/>
        <v>0</v>
      </c>
    </row>
    <row r="168" spans="2:19" ht="31.5" customHeight="1" x14ac:dyDescent="0.2">
      <c r="B168" s="570" t="str">
        <f t="shared" si="36"/>
        <v/>
      </c>
      <c r="C168" s="570">
        <f>DMVT!D163</f>
        <v>0</v>
      </c>
      <c r="D168" s="570">
        <f>DMVT!E163</f>
        <v>0</v>
      </c>
      <c r="E168" s="570">
        <f>DMVT!F163</f>
        <v>0</v>
      </c>
      <c r="F168" s="570">
        <f>DMVT!G163</f>
        <v>0</v>
      </c>
      <c r="G168" s="571">
        <f>IFERROR(VLOOKUP($C168,DMVT!$D$7:$I$398,5,0),0)</f>
        <v>0</v>
      </c>
      <c r="H168" s="571">
        <f>IFERROR(VLOOKUP($C168,DMVT!$D$7:$I$398,6,0),0)</f>
        <v>0</v>
      </c>
      <c r="I168" s="572">
        <f t="shared" si="28"/>
        <v>0</v>
      </c>
      <c r="J168" s="572">
        <f t="shared" si="29"/>
        <v>0</v>
      </c>
      <c r="K168" s="572">
        <f t="shared" si="30"/>
        <v>0</v>
      </c>
      <c r="L168" s="572">
        <f t="shared" si="31"/>
        <v>0</v>
      </c>
      <c r="M168" s="572">
        <f t="shared" si="37"/>
        <v>0</v>
      </c>
      <c r="N168" s="572">
        <f t="shared" si="37"/>
        <v>0</v>
      </c>
      <c r="O168" s="573">
        <f t="shared" si="32"/>
        <v>0</v>
      </c>
      <c r="P168" s="574">
        <f t="shared" si="33"/>
        <v>0</v>
      </c>
      <c r="Q168" s="575">
        <f t="shared" si="34"/>
        <v>0</v>
      </c>
      <c r="R168" s="575">
        <f t="shared" si="34"/>
        <v>0</v>
      </c>
      <c r="S168" s="575">
        <f t="shared" si="35"/>
        <v>0</v>
      </c>
    </row>
    <row r="169" spans="2:19" ht="31.5" customHeight="1" x14ac:dyDescent="0.2">
      <c r="B169" s="570" t="str">
        <f t="shared" si="36"/>
        <v/>
      </c>
      <c r="C169" s="570">
        <f>DMVT!D164</f>
        <v>0</v>
      </c>
      <c r="D169" s="570">
        <f>DMVT!E164</f>
        <v>0</v>
      </c>
      <c r="E169" s="570">
        <f>DMVT!F164</f>
        <v>0</v>
      </c>
      <c r="F169" s="570">
        <f>DMVT!G164</f>
        <v>0</v>
      </c>
      <c r="G169" s="571">
        <f>IFERROR(VLOOKUP($C169,DMVT!$D$7:$I$398,5,0),0)</f>
        <v>0</v>
      </c>
      <c r="H169" s="571">
        <f>IFERROR(VLOOKUP($C169,DMVT!$D$7:$I$398,6,0),0)</f>
        <v>0</v>
      </c>
      <c r="I169" s="572">
        <f t="shared" si="28"/>
        <v>0</v>
      </c>
      <c r="J169" s="572">
        <f t="shared" si="29"/>
        <v>0</v>
      </c>
      <c r="K169" s="572">
        <f t="shared" si="30"/>
        <v>0</v>
      </c>
      <c r="L169" s="572">
        <f t="shared" si="31"/>
        <v>0</v>
      </c>
      <c r="M169" s="572">
        <f t="shared" si="37"/>
        <v>0</v>
      </c>
      <c r="N169" s="572">
        <f t="shared" si="37"/>
        <v>0</v>
      </c>
      <c r="O169" s="573">
        <f t="shared" si="32"/>
        <v>0</v>
      </c>
      <c r="P169" s="574">
        <f t="shared" si="33"/>
        <v>0</v>
      </c>
      <c r="Q169" s="575">
        <f t="shared" si="34"/>
        <v>0</v>
      </c>
      <c r="R169" s="575">
        <f t="shared" si="34"/>
        <v>0</v>
      </c>
      <c r="S169" s="575">
        <f t="shared" si="35"/>
        <v>0</v>
      </c>
    </row>
    <row r="170" spans="2:19" ht="31.5" customHeight="1" x14ac:dyDescent="0.2">
      <c r="B170" s="570" t="str">
        <f t="shared" si="36"/>
        <v/>
      </c>
      <c r="C170" s="570">
        <f>DMVT!D165</f>
        <v>0</v>
      </c>
      <c r="D170" s="570">
        <f>DMVT!E165</f>
        <v>0</v>
      </c>
      <c r="E170" s="570">
        <f>DMVT!F165</f>
        <v>0</v>
      </c>
      <c r="F170" s="570">
        <f>DMVT!G165</f>
        <v>0</v>
      </c>
      <c r="G170" s="571">
        <f>IFERROR(VLOOKUP($C170,DMVT!$D$7:$I$398,5,0),0)</f>
        <v>0</v>
      </c>
      <c r="H170" s="571">
        <f>IFERROR(VLOOKUP($C170,DMVT!$D$7:$I$398,6,0),0)</f>
        <v>0</v>
      </c>
      <c r="I170" s="572">
        <f t="shared" si="28"/>
        <v>0</v>
      </c>
      <c r="J170" s="572">
        <f t="shared" si="29"/>
        <v>0</v>
      </c>
      <c r="K170" s="572">
        <f t="shared" si="30"/>
        <v>0</v>
      </c>
      <c r="L170" s="572">
        <f t="shared" si="31"/>
        <v>0</v>
      </c>
      <c r="M170" s="572">
        <f t="shared" si="37"/>
        <v>0</v>
      </c>
      <c r="N170" s="572">
        <f t="shared" si="37"/>
        <v>0</v>
      </c>
      <c r="O170" s="573">
        <f t="shared" si="32"/>
        <v>0</v>
      </c>
      <c r="P170" s="574">
        <f t="shared" si="33"/>
        <v>0</v>
      </c>
      <c r="Q170" s="575">
        <f t="shared" si="34"/>
        <v>0</v>
      </c>
      <c r="R170" s="575">
        <f t="shared" si="34"/>
        <v>0</v>
      </c>
      <c r="S170" s="575">
        <f t="shared" si="35"/>
        <v>0</v>
      </c>
    </row>
    <row r="171" spans="2:19" ht="31.5" customHeight="1" x14ac:dyDescent="0.2">
      <c r="B171" s="570" t="str">
        <f t="shared" si="36"/>
        <v/>
      </c>
      <c r="C171" s="570">
        <f>DMVT!D166</f>
        <v>0</v>
      </c>
      <c r="D171" s="570">
        <f>DMVT!E166</f>
        <v>0</v>
      </c>
      <c r="E171" s="570">
        <f>DMVT!F166</f>
        <v>0</v>
      </c>
      <c r="F171" s="570">
        <f>DMVT!G166</f>
        <v>0</v>
      </c>
      <c r="G171" s="571">
        <f>IFERROR(VLOOKUP($C171,DMVT!$D$7:$I$398,5,0),0)</f>
        <v>0</v>
      </c>
      <c r="H171" s="571">
        <f>IFERROR(VLOOKUP($C171,DMVT!$D$7:$I$398,6,0),0)</f>
        <v>0</v>
      </c>
      <c r="I171" s="572">
        <f t="shared" si="28"/>
        <v>0</v>
      </c>
      <c r="J171" s="572">
        <f t="shared" si="29"/>
        <v>0</v>
      </c>
      <c r="K171" s="572">
        <f t="shared" si="30"/>
        <v>0</v>
      </c>
      <c r="L171" s="572">
        <f t="shared" si="31"/>
        <v>0</v>
      </c>
      <c r="M171" s="572">
        <f t="shared" si="37"/>
        <v>0</v>
      </c>
      <c r="N171" s="572">
        <f t="shared" si="37"/>
        <v>0</v>
      </c>
      <c r="O171" s="573">
        <f t="shared" si="32"/>
        <v>0</v>
      </c>
      <c r="P171" s="574">
        <f t="shared" si="33"/>
        <v>0</v>
      </c>
      <c r="Q171" s="575">
        <f t="shared" si="34"/>
        <v>0</v>
      </c>
      <c r="R171" s="575">
        <f t="shared" si="34"/>
        <v>0</v>
      </c>
      <c r="S171" s="575">
        <f t="shared" si="35"/>
        <v>0</v>
      </c>
    </row>
    <row r="172" spans="2:19" ht="31.5" customHeight="1" x14ac:dyDescent="0.2">
      <c r="B172" s="570" t="str">
        <f t="shared" si="36"/>
        <v/>
      </c>
      <c r="C172" s="570">
        <f>DMVT!D167</f>
        <v>0</v>
      </c>
      <c r="D172" s="570">
        <f>DMVT!E167</f>
        <v>0</v>
      </c>
      <c r="E172" s="570">
        <f>DMVT!F167</f>
        <v>0</v>
      </c>
      <c r="F172" s="570">
        <f>DMVT!G167</f>
        <v>0</v>
      </c>
      <c r="G172" s="571">
        <f>IFERROR(VLOOKUP($C172,DMVT!$D$7:$I$398,5,0),0)</f>
        <v>0</v>
      </c>
      <c r="H172" s="571">
        <f>IFERROR(VLOOKUP($C172,DMVT!$D$7:$I$398,6,0),0)</f>
        <v>0</v>
      </c>
      <c r="I172" s="572">
        <f t="shared" ref="I172:I198" si="38">SUMPRODUCT((ngaynx&gt;=$K$2)*(ngaynx&lt;=$M$2)*(Mavtnx=$C172),slnhap)</f>
        <v>0</v>
      </c>
      <c r="J172" s="572">
        <f t="shared" ref="J172:J198" si="39">SUMPRODUCT((ngaynx&gt;=$K$2)*(ngaynx&lt;$M$2)*(Mavtnx=$C172),gtnhap)</f>
        <v>0</v>
      </c>
      <c r="K172" s="572">
        <f t="shared" ref="K172:K198" si="40">SUMPRODUCT((ngaynx&gt;=$K$2)*(ngaynx&lt;=$M$2)*(Mavtnx=$C172),slxuat)</f>
        <v>0</v>
      </c>
      <c r="L172" s="572">
        <f t="shared" ref="L172:L198" si="41">SUMPRODUCT((ngaynx&gt;=$K$2)*(ngaynx&lt;$M$2)*(Mavtnx=$C172),gtxuat)</f>
        <v>0</v>
      </c>
      <c r="M172" s="572">
        <f t="shared" si="37"/>
        <v>0</v>
      </c>
      <c r="N172" s="572">
        <f t="shared" si="37"/>
        <v>0</v>
      </c>
      <c r="O172" s="573">
        <f t="shared" si="32"/>
        <v>0</v>
      </c>
      <c r="P172" s="574">
        <f t="shared" si="33"/>
        <v>0</v>
      </c>
      <c r="Q172" s="575">
        <f t="shared" si="34"/>
        <v>0</v>
      </c>
      <c r="R172" s="575">
        <f t="shared" si="34"/>
        <v>0</v>
      </c>
      <c r="S172" s="575">
        <f t="shared" si="35"/>
        <v>0</v>
      </c>
    </row>
    <row r="173" spans="2:19" ht="31.5" customHeight="1" x14ac:dyDescent="0.2">
      <c r="B173" s="570" t="str">
        <f t="shared" si="36"/>
        <v/>
      </c>
      <c r="C173" s="570">
        <f>DMVT!D168</f>
        <v>0</v>
      </c>
      <c r="D173" s="570">
        <f>DMVT!E168</f>
        <v>0</v>
      </c>
      <c r="E173" s="570">
        <f>DMVT!F168</f>
        <v>0</v>
      </c>
      <c r="F173" s="570">
        <f>DMVT!G168</f>
        <v>0</v>
      </c>
      <c r="G173" s="571">
        <f>IFERROR(VLOOKUP($C173,DMVT!$D$7:$I$398,5,0),0)</f>
        <v>0</v>
      </c>
      <c r="H173" s="571">
        <f>IFERROR(VLOOKUP($C173,DMVT!$D$7:$I$398,6,0),0)</f>
        <v>0</v>
      </c>
      <c r="I173" s="572">
        <f t="shared" si="38"/>
        <v>0</v>
      </c>
      <c r="J173" s="572">
        <f t="shared" si="39"/>
        <v>0</v>
      </c>
      <c r="K173" s="572">
        <f t="shared" si="40"/>
        <v>0</v>
      </c>
      <c r="L173" s="572">
        <f t="shared" si="41"/>
        <v>0</v>
      </c>
      <c r="M173" s="572">
        <f t="shared" si="37"/>
        <v>0</v>
      </c>
      <c r="N173" s="572">
        <f t="shared" si="37"/>
        <v>0</v>
      </c>
      <c r="O173" s="573">
        <f t="shared" si="32"/>
        <v>0</v>
      </c>
      <c r="P173" s="574">
        <f t="shared" si="33"/>
        <v>0</v>
      </c>
      <c r="Q173" s="575">
        <f t="shared" si="34"/>
        <v>0</v>
      </c>
      <c r="R173" s="575">
        <f t="shared" si="34"/>
        <v>0</v>
      </c>
      <c r="S173" s="575">
        <f t="shared" si="35"/>
        <v>0</v>
      </c>
    </row>
    <row r="174" spans="2:19" ht="31.5" customHeight="1" x14ac:dyDescent="0.2">
      <c r="B174" s="570" t="str">
        <f t="shared" si="36"/>
        <v/>
      </c>
      <c r="C174" s="570">
        <f>DMVT!D169</f>
        <v>0</v>
      </c>
      <c r="D174" s="570">
        <f>DMVT!E169</f>
        <v>0</v>
      </c>
      <c r="E174" s="570">
        <f>DMVT!F169</f>
        <v>0</v>
      </c>
      <c r="F174" s="570">
        <f>DMVT!G169</f>
        <v>0</v>
      </c>
      <c r="G174" s="571">
        <f>IFERROR(VLOOKUP($C174,DMVT!$D$7:$I$398,5,0),0)</f>
        <v>0</v>
      </c>
      <c r="H174" s="571">
        <f>IFERROR(VLOOKUP($C174,DMVT!$D$7:$I$398,6,0),0)</f>
        <v>0</v>
      </c>
      <c r="I174" s="572">
        <f t="shared" si="38"/>
        <v>0</v>
      </c>
      <c r="J174" s="572">
        <f t="shared" si="39"/>
        <v>0</v>
      </c>
      <c r="K174" s="572">
        <f t="shared" si="40"/>
        <v>0</v>
      </c>
      <c r="L174" s="572">
        <f t="shared" si="41"/>
        <v>0</v>
      </c>
      <c r="M174" s="572">
        <f t="shared" si="37"/>
        <v>0</v>
      </c>
      <c r="N174" s="572">
        <f t="shared" si="37"/>
        <v>0</v>
      </c>
      <c r="O174" s="573">
        <f t="shared" si="32"/>
        <v>0</v>
      </c>
      <c r="P174" s="574">
        <f t="shared" si="33"/>
        <v>0</v>
      </c>
      <c r="Q174" s="575">
        <f t="shared" si="34"/>
        <v>0</v>
      </c>
      <c r="R174" s="575">
        <f t="shared" si="34"/>
        <v>0</v>
      </c>
      <c r="S174" s="575">
        <f t="shared" si="35"/>
        <v>0</v>
      </c>
    </row>
    <row r="175" spans="2:19" ht="31.5" customHeight="1" x14ac:dyDescent="0.2">
      <c r="B175" s="570" t="str">
        <f t="shared" si="36"/>
        <v/>
      </c>
      <c r="C175" s="570">
        <f>DMVT!D170</f>
        <v>0</v>
      </c>
      <c r="D175" s="570">
        <f>DMVT!E170</f>
        <v>0</v>
      </c>
      <c r="E175" s="570">
        <f>DMVT!F170</f>
        <v>0</v>
      </c>
      <c r="F175" s="570">
        <f>DMVT!G170</f>
        <v>0</v>
      </c>
      <c r="G175" s="571">
        <f>IFERROR(VLOOKUP($C175,DMVT!$D$7:$I$398,5,0),0)</f>
        <v>0</v>
      </c>
      <c r="H175" s="571">
        <f>IFERROR(VLOOKUP($C175,DMVT!$D$7:$I$398,6,0),0)</f>
        <v>0</v>
      </c>
      <c r="I175" s="572">
        <f t="shared" si="38"/>
        <v>0</v>
      </c>
      <c r="J175" s="572">
        <f t="shared" si="39"/>
        <v>0</v>
      </c>
      <c r="K175" s="572">
        <f t="shared" si="40"/>
        <v>0</v>
      </c>
      <c r="L175" s="572">
        <f t="shared" si="41"/>
        <v>0</v>
      </c>
      <c r="M175" s="572">
        <f t="shared" si="37"/>
        <v>0</v>
      </c>
      <c r="N175" s="572">
        <f t="shared" si="37"/>
        <v>0</v>
      </c>
      <c r="O175" s="573">
        <f t="shared" si="32"/>
        <v>0</v>
      </c>
      <c r="P175" s="574">
        <f t="shared" si="33"/>
        <v>0</v>
      </c>
      <c r="Q175" s="575">
        <f t="shared" si="34"/>
        <v>0</v>
      </c>
      <c r="R175" s="575">
        <f t="shared" si="34"/>
        <v>0</v>
      </c>
      <c r="S175" s="575">
        <f t="shared" si="35"/>
        <v>0</v>
      </c>
    </row>
    <row r="176" spans="2:19" ht="31.5" customHeight="1" x14ac:dyDescent="0.2">
      <c r="B176" s="570" t="str">
        <f t="shared" si="36"/>
        <v/>
      </c>
      <c r="C176" s="570">
        <f>DMVT!D171</f>
        <v>0</v>
      </c>
      <c r="D176" s="570">
        <f>DMVT!E171</f>
        <v>0</v>
      </c>
      <c r="E176" s="570">
        <f>DMVT!F171</f>
        <v>0</v>
      </c>
      <c r="F176" s="570">
        <f>DMVT!G171</f>
        <v>0</v>
      </c>
      <c r="G176" s="571">
        <f>IFERROR(VLOOKUP($C176,DMVT!$D$7:$I$398,5,0),0)</f>
        <v>0</v>
      </c>
      <c r="H176" s="571">
        <f>IFERROR(VLOOKUP($C176,DMVT!$D$7:$I$398,6,0),0)</f>
        <v>0</v>
      </c>
      <c r="I176" s="572">
        <f t="shared" si="38"/>
        <v>0</v>
      </c>
      <c r="J176" s="572">
        <f t="shared" si="39"/>
        <v>0</v>
      </c>
      <c r="K176" s="572">
        <f t="shared" si="40"/>
        <v>0</v>
      </c>
      <c r="L176" s="572">
        <f t="shared" si="41"/>
        <v>0</v>
      </c>
      <c r="M176" s="572">
        <f t="shared" si="37"/>
        <v>0</v>
      </c>
      <c r="N176" s="572">
        <f t="shared" si="37"/>
        <v>0</v>
      </c>
      <c r="O176" s="573">
        <f t="shared" si="32"/>
        <v>0</v>
      </c>
      <c r="P176" s="574">
        <f t="shared" si="33"/>
        <v>0</v>
      </c>
      <c r="Q176" s="575">
        <f t="shared" si="34"/>
        <v>0</v>
      </c>
      <c r="R176" s="575">
        <f t="shared" si="34"/>
        <v>0</v>
      </c>
      <c r="S176" s="575">
        <f t="shared" si="35"/>
        <v>0</v>
      </c>
    </row>
    <row r="177" spans="2:19" ht="31.5" customHeight="1" x14ac:dyDescent="0.2">
      <c r="B177" s="570" t="str">
        <f t="shared" si="36"/>
        <v/>
      </c>
      <c r="C177" s="570">
        <f>DMVT!D172</f>
        <v>0</v>
      </c>
      <c r="D177" s="570">
        <f>DMVT!E172</f>
        <v>0</v>
      </c>
      <c r="E177" s="570">
        <f>DMVT!F172</f>
        <v>0</v>
      </c>
      <c r="F177" s="570">
        <f>DMVT!G172</f>
        <v>0</v>
      </c>
      <c r="G177" s="571">
        <f>IFERROR(VLOOKUP($C177,DMVT!$D$7:$I$398,5,0),0)</f>
        <v>0</v>
      </c>
      <c r="H177" s="571">
        <f>IFERROR(VLOOKUP($C177,DMVT!$D$7:$I$398,6,0),0)</f>
        <v>0</v>
      </c>
      <c r="I177" s="572">
        <f t="shared" si="38"/>
        <v>0</v>
      </c>
      <c r="J177" s="572">
        <f t="shared" si="39"/>
        <v>0</v>
      </c>
      <c r="K177" s="572">
        <f t="shared" si="40"/>
        <v>0</v>
      </c>
      <c r="L177" s="572">
        <f t="shared" si="41"/>
        <v>0</v>
      </c>
      <c r="M177" s="572">
        <f t="shared" si="37"/>
        <v>0</v>
      </c>
      <c r="N177" s="572">
        <f t="shared" si="37"/>
        <v>0</v>
      </c>
      <c r="O177" s="573">
        <f t="shared" si="32"/>
        <v>0</v>
      </c>
      <c r="P177" s="574">
        <f t="shared" si="33"/>
        <v>0</v>
      </c>
      <c r="Q177" s="575">
        <f t="shared" si="34"/>
        <v>0</v>
      </c>
      <c r="R177" s="575">
        <f t="shared" si="34"/>
        <v>0</v>
      </c>
      <c r="S177" s="575">
        <f t="shared" si="35"/>
        <v>0</v>
      </c>
    </row>
    <row r="178" spans="2:19" ht="31.5" customHeight="1" x14ac:dyDescent="0.2">
      <c r="B178" s="570" t="str">
        <f t="shared" si="36"/>
        <v/>
      </c>
      <c r="C178" s="570">
        <f>DMVT!D173</f>
        <v>0</v>
      </c>
      <c r="D178" s="570">
        <f>DMVT!E173</f>
        <v>0</v>
      </c>
      <c r="E178" s="570">
        <f>DMVT!F173</f>
        <v>0</v>
      </c>
      <c r="F178" s="570">
        <f>DMVT!G173</f>
        <v>0</v>
      </c>
      <c r="G178" s="571">
        <f>IFERROR(VLOOKUP($C178,DMVT!$D$7:$I$398,5,0),0)</f>
        <v>0</v>
      </c>
      <c r="H178" s="571">
        <f>IFERROR(VLOOKUP($C178,DMVT!$D$7:$I$398,6,0),0)</f>
        <v>0</v>
      </c>
      <c r="I178" s="572">
        <f t="shared" si="38"/>
        <v>0</v>
      </c>
      <c r="J178" s="572">
        <f t="shared" si="39"/>
        <v>0</v>
      </c>
      <c r="K178" s="572">
        <f t="shared" si="40"/>
        <v>0</v>
      </c>
      <c r="L178" s="572">
        <f t="shared" si="41"/>
        <v>0</v>
      </c>
      <c r="M178" s="572">
        <f t="shared" si="37"/>
        <v>0</v>
      </c>
      <c r="N178" s="572">
        <f t="shared" si="37"/>
        <v>0</v>
      </c>
      <c r="O178" s="573">
        <f t="shared" si="32"/>
        <v>0</v>
      </c>
      <c r="P178" s="574">
        <f t="shared" si="33"/>
        <v>0</v>
      </c>
      <c r="Q178" s="575">
        <f t="shared" si="34"/>
        <v>0</v>
      </c>
      <c r="R178" s="575">
        <f t="shared" si="34"/>
        <v>0</v>
      </c>
      <c r="S178" s="575">
        <f t="shared" si="35"/>
        <v>0</v>
      </c>
    </row>
    <row r="179" spans="2:19" ht="31.5" customHeight="1" x14ac:dyDescent="0.2">
      <c r="B179" s="570" t="str">
        <f t="shared" si="36"/>
        <v/>
      </c>
      <c r="C179" s="570">
        <f>DMVT!D174</f>
        <v>0</v>
      </c>
      <c r="D179" s="570">
        <f>DMVT!E174</f>
        <v>0</v>
      </c>
      <c r="E179" s="570">
        <f>DMVT!F174</f>
        <v>0</v>
      </c>
      <c r="F179" s="570">
        <f>DMVT!G174</f>
        <v>0</v>
      </c>
      <c r="G179" s="571">
        <f>IFERROR(VLOOKUP($C179,DMVT!$D$7:$I$398,5,0),0)</f>
        <v>0</v>
      </c>
      <c r="H179" s="571">
        <f>IFERROR(VLOOKUP($C179,DMVT!$D$7:$I$398,6,0),0)</f>
        <v>0</v>
      </c>
      <c r="I179" s="572">
        <f t="shared" si="38"/>
        <v>0</v>
      </c>
      <c r="J179" s="572">
        <f t="shared" si="39"/>
        <v>0</v>
      </c>
      <c r="K179" s="572">
        <f t="shared" si="40"/>
        <v>0</v>
      </c>
      <c r="L179" s="572">
        <f t="shared" si="41"/>
        <v>0</v>
      </c>
      <c r="M179" s="572">
        <f t="shared" si="37"/>
        <v>0</v>
      </c>
      <c r="N179" s="572">
        <f t="shared" si="37"/>
        <v>0</v>
      </c>
      <c r="O179" s="573">
        <f t="shared" si="32"/>
        <v>0</v>
      </c>
      <c r="P179" s="574">
        <f t="shared" si="33"/>
        <v>0</v>
      </c>
      <c r="Q179" s="575">
        <f t="shared" si="34"/>
        <v>0</v>
      </c>
      <c r="R179" s="575">
        <f t="shared" si="34"/>
        <v>0</v>
      </c>
      <c r="S179" s="575">
        <f t="shared" si="35"/>
        <v>0</v>
      </c>
    </row>
    <row r="180" spans="2:19" ht="31.5" customHeight="1" x14ac:dyDescent="0.2">
      <c r="B180" s="570" t="str">
        <f t="shared" si="36"/>
        <v/>
      </c>
      <c r="C180" s="570">
        <f>DMVT!D175</f>
        <v>0</v>
      </c>
      <c r="D180" s="570">
        <f>DMVT!E175</f>
        <v>0</v>
      </c>
      <c r="E180" s="570">
        <f>DMVT!F175</f>
        <v>0</v>
      </c>
      <c r="F180" s="570">
        <f>DMVT!G175</f>
        <v>0</v>
      </c>
      <c r="G180" s="571">
        <f>IFERROR(VLOOKUP($C180,DMVT!$D$7:$I$398,5,0),0)</f>
        <v>0</v>
      </c>
      <c r="H180" s="571">
        <f>IFERROR(VLOOKUP($C180,DMVT!$D$7:$I$398,6,0),0)</f>
        <v>0</v>
      </c>
      <c r="I180" s="572">
        <f t="shared" si="38"/>
        <v>0</v>
      </c>
      <c r="J180" s="572">
        <f t="shared" si="39"/>
        <v>0</v>
      </c>
      <c r="K180" s="572">
        <f t="shared" si="40"/>
        <v>0</v>
      </c>
      <c r="L180" s="572">
        <f t="shared" si="41"/>
        <v>0</v>
      </c>
      <c r="M180" s="572">
        <f t="shared" si="37"/>
        <v>0</v>
      </c>
      <c r="N180" s="572">
        <f t="shared" si="37"/>
        <v>0</v>
      </c>
      <c r="O180" s="573">
        <f t="shared" si="32"/>
        <v>0</v>
      </c>
      <c r="P180" s="574">
        <f t="shared" si="33"/>
        <v>0</v>
      </c>
      <c r="Q180" s="575">
        <f t="shared" si="34"/>
        <v>0</v>
      </c>
      <c r="R180" s="575">
        <f t="shared" si="34"/>
        <v>0</v>
      </c>
      <c r="S180" s="575">
        <f t="shared" si="35"/>
        <v>0</v>
      </c>
    </row>
    <row r="181" spans="2:19" ht="31.5" customHeight="1" x14ac:dyDescent="0.2">
      <c r="B181" s="570" t="str">
        <f t="shared" si="36"/>
        <v/>
      </c>
      <c r="C181" s="570">
        <f>DMVT!D176</f>
        <v>0</v>
      </c>
      <c r="D181" s="570">
        <f>DMVT!E176</f>
        <v>0</v>
      </c>
      <c r="E181" s="570">
        <f>DMVT!F176</f>
        <v>0</v>
      </c>
      <c r="F181" s="570">
        <f>DMVT!G176</f>
        <v>0</v>
      </c>
      <c r="G181" s="571">
        <f>IFERROR(VLOOKUP($C181,DMVT!$D$7:$I$398,5,0),0)</f>
        <v>0</v>
      </c>
      <c r="H181" s="571">
        <f>IFERROR(VLOOKUP($C181,DMVT!$D$7:$I$398,6,0),0)</f>
        <v>0</v>
      </c>
      <c r="I181" s="572">
        <f t="shared" si="38"/>
        <v>0</v>
      </c>
      <c r="J181" s="572">
        <f t="shared" si="39"/>
        <v>0</v>
      </c>
      <c r="K181" s="572">
        <f t="shared" si="40"/>
        <v>0</v>
      </c>
      <c r="L181" s="572">
        <f t="shared" si="41"/>
        <v>0</v>
      </c>
      <c r="M181" s="572">
        <f t="shared" si="37"/>
        <v>0</v>
      </c>
      <c r="N181" s="572">
        <f t="shared" si="37"/>
        <v>0</v>
      </c>
      <c r="O181" s="573">
        <f t="shared" si="32"/>
        <v>0</v>
      </c>
      <c r="P181" s="574">
        <f t="shared" si="33"/>
        <v>0</v>
      </c>
      <c r="Q181" s="575">
        <f t="shared" si="34"/>
        <v>0</v>
      </c>
      <c r="R181" s="575">
        <f t="shared" si="34"/>
        <v>0</v>
      </c>
      <c r="S181" s="575">
        <f t="shared" si="35"/>
        <v>0</v>
      </c>
    </row>
    <row r="182" spans="2:19" ht="31.5" customHeight="1" x14ac:dyDescent="0.2">
      <c r="B182" s="570" t="str">
        <f t="shared" si="36"/>
        <v/>
      </c>
      <c r="C182" s="570">
        <f>DMVT!D177</f>
        <v>0</v>
      </c>
      <c r="D182" s="570">
        <f>DMVT!E177</f>
        <v>0</v>
      </c>
      <c r="E182" s="570">
        <f>DMVT!F177</f>
        <v>0</v>
      </c>
      <c r="F182" s="570">
        <f>DMVT!G177</f>
        <v>0</v>
      </c>
      <c r="G182" s="571">
        <f>IFERROR(VLOOKUP($C182,DMVT!$D$7:$I$398,5,0),0)</f>
        <v>0</v>
      </c>
      <c r="H182" s="571">
        <f>IFERROR(VLOOKUP($C182,DMVT!$D$7:$I$398,6,0),0)</f>
        <v>0</v>
      </c>
      <c r="I182" s="572">
        <f t="shared" si="38"/>
        <v>0</v>
      </c>
      <c r="J182" s="572">
        <f t="shared" si="39"/>
        <v>0</v>
      </c>
      <c r="K182" s="572">
        <f t="shared" si="40"/>
        <v>0</v>
      </c>
      <c r="L182" s="572">
        <f t="shared" si="41"/>
        <v>0</v>
      </c>
      <c r="M182" s="572">
        <f t="shared" si="37"/>
        <v>0</v>
      </c>
      <c r="N182" s="572">
        <f t="shared" si="37"/>
        <v>0</v>
      </c>
      <c r="O182" s="573">
        <f t="shared" si="32"/>
        <v>0</v>
      </c>
      <c r="P182" s="574">
        <f t="shared" si="33"/>
        <v>0</v>
      </c>
      <c r="Q182" s="575">
        <f t="shared" si="34"/>
        <v>0</v>
      </c>
      <c r="R182" s="575">
        <f t="shared" si="34"/>
        <v>0</v>
      </c>
      <c r="S182" s="575">
        <f t="shared" si="35"/>
        <v>0</v>
      </c>
    </row>
    <row r="183" spans="2:19" ht="31.5" customHeight="1" x14ac:dyDescent="0.2">
      <c r="B183" s="570" t="str">
        <f t="shared" si="36"/>
        <v/>
      </c>
      <c r="C183" s="570">
        <f>DMVT!D178</f>
        <v>0</v>
      </c>
      <c r="D183" s="570">
        <f>DMVT!E178</f>
        <v>0</v>
      </c>
      <c r="E183" s="570">
        <f>DMVT!F178</f>
        <v>0</v>
      </c>
      <c r="F183" s="570">
        <f>DMVT!G178</f>
        <v>0</v>
      </c>
      <c r="G183" s="571">
        <f>IFERROR(VLOOKUP($C183,DMVT!$D$7:$I$398,5,0),0)</f>
        <v>0</v>
      </c>
      <c r="H183" s="571">
        <f>IFERROR(VLOOKUP($C183,DMVT!$D$7:$I$398,6,0),0)</f>
        <v>0</v>
      </c>
      <c r="I183" s="572">
        <f t="shared" si="38"/>
        <v>0</v>
      </c>
      <c r="J183" s="572">
        <f t="shared" si="39"/>
        <v>0</v>
      </c>
      <c r="K183" s="572">
        <f t="shared" si="40"/>
        <v>0</v>
      </c>
      <c r="L183" s="572">
        <f t="shared" si="41"/>
        <v>0</v>
      </c>
      <c r="M183" s="572">
        <f t="shared" si="37"/>
        <v>0</v>
      </c>
      <c r="N183" s="572">
        <f t="shared" si="37"/>
        <v>0</v>
      </c>
      <c r="O183" s="573">
        <f t="shared" si="32"/>
        <v>0</v>
      </c>
      <c r="P183" s="574">
        <f t="shared" si="33"/>
        <v>0</v>
      </c>
      <c r="Q183" s="575">
        <f t="shared" si="34"/>
        <v>0</v>
      </c>
      <c r="R183" s="575">
        <f t="shared" si="34"/>
        <v>0</v>
      </c>
      <c r="S183" s="575">
        <f t="shared" si="35"/>
        <v>0</v>
      </c>
    </row>
    <row r="184" spans="2:19" ht="31.5" customHeight="1" x14ac:dyDescent="0.2">
      <c r="B184" s="570" t="str">
        <f t="shared" si="36"/>
        <v/>
      </c>
      <c r="C184" s="570">
        <f>DMVT!D179</f>
        <v>0</v>
      </c>
      <c r="D184" s="570">
        <f>DMVT!E179</f>
        <v>0</v>
      </c>
      <c r="E184" s="570">
        <f>DMVT!F179</f>
        <v>0</v>
      </c>
      <c r="F184" s="570">
        <f>DMVT!G179</f>
        <v>0</v>
      </c>
      <c r="G184" s="571">
        <f>IFERROR(VLOOKUP($C184,DMVT!$D$7:$I$398,5,0),0)</f>
        <v>0</v>
      </c>
      <c r="H184" s="571">
        <f>IFERROR(VLOOKUP($C184,DMVT!$D$7:$I$398,6,0),0)</f>
        <v>0</v>
      </c>
      <c r="I184" s="572">
        <f t="shared" si="38"/>
        <v>0</v>
      </c>
      <c r="J184" s="572">
        <f t="shared" si="39"/>
        <v>0</v>
      </c>
      <c r="K184" s="572">
        <f t="shared" si="40"/>
        <v>0</v>
      </c>
      <c r="L184" s="572">
        <f t="shared" si="41"/>
        <v>0</v>
      </c>
      <c r="M184" s="572">
        <f t="shared" si="37"/>
        <v>0</v>
      </c>
      <c r="N184" s="572">
        <f t="shared" si="37"/>
        <v>0</v>
      </c>
      <c r="O184" s="573">
        <f t="shared" si="32"/>
        <v>0</v>
      </c>
      <c r="P184" s="574">
        <f t="shared" si="33"/>
        <v>0</v>
      </c>
      <c r="Q184" s="575">
        <f t="shared" si="34"/>
        <v>0</v>
      </c>
      <c r="R184" s="575">
        <f t="shared" si="34"/>
        <v>0</v>
      </c>
      <c r="S184" s="575">
        <f t="shared" si="35"/>
        <v>0</v>
      </c>
    </row>
    <row r="185" spans="2:19" ht="31.5" customHeight="1" x14ac:dyDescent="0.2">
      <c r="B185" s="570" t="str">
        <f t="shared" si="36"/>
        <v/>
      </c>
      <c r="C185" s="570">
        <f>DMVT!D180</f>
        <v>0</v>
      </c>
      <c r="D185" s="570">
        <f>DMVT!E180</f>
        <v>0</v>
      </c>
      <c r="E185" s="570">
        <f>DMVT!F180</f>
        <v>0</v>
      </c>
      <c r="F185" s="570">
        <f>DMVT!G180</f>
        <v>0</v>
      </c>
      <c r="G185" s="571">
        <f>IFERROR(VLOOKUP($C185,DMVT!$D$7:$I$398,5,0),0)</f>
        <v>0</v>
      </c>
      <c r="H185" s="571">
        <f>IFERROR(VLOOKUP($C185,DMVT!$D$7:$I$398,6,0),0)</f>
        <v>0</v>
      </c>
      <c r="I185" s="572">
        <f t="shared" si="38"/>
        <v>0</v>
      </c>
      <c r="J185" s="572">
        <f t="shared" si="39"/>
        <v>0</v>
      </c>
      <c r="K185" s="572">
        <f t="shared" si="40"/>
        <v>0</v>
      </c>
      <c r="L185" s="572">
        <f t="shared" si="41"/>
        <v>0</v>
      </c>
      <c r="M185" s="572">
        <f t="shared" si="37"/>
        <v>0</v>
      </c>
      <c r="N185" s="572">
        <f t="shared" si="37"/>
        <v>0</v>
      </c>
      <c r="O185" s="573">
        <f t="shared" si="32"/>
        <v>0</v>
      </c>
      <c r="P185" s="574">
        <f t="shared" si="33"/>
        <v>0</v>
      </c>
      <c r="Q185" s="575">
        <f t="shared" si="34"/>
        <v>0</v>
      </c>
      <c r="R185" s="575">
        <f t="shared" si="34"/>
        <v>0</v>
      </c>
      <c r="S185" s="575">
        <f t="shared" si="35"/>
        <v>0</v>
      </c>
    </row>
    <row r="186" spans="2:19" ht="31.5" customHeight="1" x14ac:dyDescent="0.2">
      <c r="B186" s="570" t="str">
        <f t="shared" si="36"/>
        <v/>
      </c>
      <c r="C186" s="570">
        <f>DMVT!D181</f>
        <v>0</v>
      </c>
      <c r="D186" s="570">
        <f>DMVT!E181</f>
        <v>0</v>
      </c>
      <c r="E186" s="570">
        <f>DMVT!F181</f>
        <v>0</v>
      </c>
      <c r="F186" s="570">
        <f>DMVT!G181</f>
        <v>0</v>
      </c>
      <c r="G186" s="571">
        <f>IFERROR(VLOOKUP($C186,DMVT!$D$7:$I$398,5,0),0)</f>
        <v>0</v>
      </c>
      <c r="H186" s="571">
        <f>IFERROR(VLOOKUP($C186,DMVT!$D$7:$I$398,6,0),0)</f>
        <v>0</v>
      </c>
      <c r="I186" s="572">
        <f t="shared" si="38"/>
        <v>0</v>
      </c>
      <c r="J186" s="572">
        <f t="shared" si="39"/>
        <v>0</v>
      </c>
      <c r="K186" s="572">
        <f t="shared" si="40"/>
        <v>0</v>
      </c>
      <c r="L186" s="572">
        <f t="shared" si="41"/>
        <v>0</v>
      </c>
      <c r="M186" s="572">
        <f t="shared" si="37"/>
        <v>0</v>
      </c>
      <c r="N186" s="572">
        <f t="shared" si="37"/>
        <v>0</v>
      </c>
      <c r="O186" s="573">
        <f t="shared" si="32"/>
        <v>0</v>
      </c>
      <c r="P186" s="574">
        <f t="shared" si="33"/>
        <v>0</v>
      </c>
      <c r="Q186" s="575">
        <f t="shared" si="34"/>
        <v>0</v>
      </c>
      <c r="R186" s="575">
        <f t="shared" si="34"/>
        <v>0</v>
      </c>
      <c r="S186" s="575">
        <f t="shared" si="35"/>
        <v>0</v>
      </c>
    </row>
    <row r="187" spans="2:19" ht="31.5" customHeight="1" x14ac:dyDescent="0.2">
      <c r="B187" s="570" t="str">
        <f t="shared" si="36"/>
        <v/>
      </c>
      <c r="C187" s="570">
        <f>DMVT!D182</f>
        <v>0</v>
      </c>
      <c r="D187" s="570">
        <f>DMVT!E182</f>
        <v>0</v>
      </c>
      <c r="E187" s="570">
        <f>DMVT!F182</f>
        <v>0</v>
      </c>
      <c r="F187" s="570">
        <f>DMVT!G182</f>
        <v>0</v>
      </c>
      <c r="G187" s="571">
        <f>IFERROR(VLOOKUP($C187,DMVT!$D$7:$I$398,5,0),0)</f>
        <v>0</v>
      </c>
      <c r="H187" s="571">
        <f>IFERROR(VLOOKUP($C187,DMVT!$D$7:$I$398,6,0),0)</f>
        <v>0</v>
      </c>
      <c r="I187" s="572">
        <f t="shared" si="38"/>
        <v>0</v>
      </c>
      <c r="J187" s="572">
        <f t="shared" si="39"/>
        <v>0</v>
      </c>
      <c r="K187" s="572">
        <f t="shared" si="40"/>
        <v>0</v>
      </c>
      <c r="L187" s="572">
        <f t="shared" si="41"/>
        <v>0</v>
      </c>
      <c r="M187" s="572">
        <f t="shared" si="37"/>
        <v>0</v>
      </c>
      <c r="N187" s="572">
        <f t="shared" si="37"/>
        <v>0</v>
      </c>
      <c r="O187" s="573">
        <f t="shared" si="32"/>
        <v>0</v>
      </c>
      <c r="P187" s="574">
        <f t="shared" si="33"/>
        <v>0</v>
      </c>
      <c r="Q187" s="575">
        <f t="shared" si="34"/>
        <v>0</v>
      </c>
      <c r="R187" s="575">
        <f t="shared" si="34"/>
        <v>0</v>
      </c>
      <c r="S187" s="575">
        <f t="shared" si="35"/>
        <v>0</v>
      </c>
    </row>
    <row r="188" spans="2:19" ht="31.5" customHeight="1" x14ac:dyDescent="0.2">
      <c r="B188" s="570" t="str">
        <f t="shared" si="36"/>
        <v/>
      </c>
      <c r="C188" s="570">
        <f>DMVT!D183</f>
        <v>0</v>
      </c>
      <c r="D188" s="570">
        <f>DMVT!E183</f>
        <v>0</v>
      </c>
      <c r="E188" s="570">
        <f>DMVT!F183</f>
        <v>0</v>
      </c>
      <c r="F188" s="570">
        <f>DMVT!G183</f>
        <v>0</v>
      </c>
      <c r="G188" s="571">
        <f>IFERROR(VLOOKUP($C188,DMVT!$D$7:$I$398,5,0),0)</f>
        <v>0</v>
      </c>
      <c r="H188" s="571">
        <f>IFERROR(VLOOKUP($C188,DMVT!$D$7:$I$398,6,0),0)</f>
        <v>0</v>
      </c>
      <c r="I188" s="572">
        <f t="shared" si="38"/>
        <v>0</v>
      </c>
      <c r="J188" s="572">
        <f t="shared" si="39"/>
        <v>0</v>
      </c>
      <c r="K188" s="572">
        <f t="shared" si="40"/>
        <v>0</v>
      </c>
      <c r="L188" s="572">
        <f t="shared" si="41"/>
        <v>0</v>
      </c>
      <c r="M188" s="572">
        <f t="shared" si="37"/>
        <v>0</v>
      </c>
      <c r="N188" s="572">
        <f t="shared" si="37"/>
        <v>0</v>
      </c>
      <c r="O188" s="573">
        <f t="shared" si="32"/>
        <v>0</v>
      </c>
      <c r="P188" s="574">
        <f t="shared" si="33"/>
        <v>0</v>
      </c>
      <c r="Q188" s="575">
        <f t="shared" si="34"/>
        <v>0</v>
      </c>
      <c r="R188" s="575">
        <f t="shared" si="34"/>
        <v>0</v>
      </c>
      <c r="S188" s="575">
        <f t="shared" si="35"/>
        <v>0</v>
      </c>
    </row>
    <row r="189" spans="2:19" ht="31.5" customHeight="1" x14ac:dyDescent="0.2">
      <c r="B189" s="570" t="str">
        <f t="shared" si="36"/>
        <v/>
      </c>
      <c r="C189" s="570">
        <f>DMVT!D184</f>
        <v>0</v>
      </c>
      <c r="D189" s="570">
        <f>DMVT!E184</f>
        <v>0</v>
      </c>
      <c r="E189" s="570">
        <f>DMVT!F184</f>
        <v>0</v>
      </c>
      <c r="F189" s="570">
        <f>DMVT!G184</f>
        <v>0</v>
      </c>
      <c r="G189" s="571">
        <f>IFERROR(VLOOKUP($C189,DMVT!$D$7:$I$398,5,0),0)</f>
        <v>0</v>
      </c>
      <c r="H189" s="571">
        <f>IFERROR(VLOOKUP($C189,DMVT!$D$7:$I$398,6,0),0)</f>
        <v>0</v>
      </c>
      <c r="I189" s="572">
        <f t="shared" si="38"/>
        <v>0</v>
      </c>
      <c r="J189" s="572">
        <f t="shared" si="39"/>
        <v>0</v>
      </c>
      <c r="K189" s="572">
        <f t="shared" si="40"/>
        <v>0</v>
      </c>
      <c r="L189" s="572">
        <f t="shared" si="41"/>
        <v>0</v>
      </c>
      <c r="M189" s="572">
        <f t="shared" si="37"/>
        <v>0</v>
      </c>
      <c r="N189" s="572">
        <f t="shared" si="37"/>
        <v>0</v>
      </c>
      <c r="O189" s="573">
        <f t="shared" si="32"/>
        <v>0</v>
      </c>
      <c r="P189" s="574">
        <f t="shared" si="33"/>
        <v>0</v>
      </c>
      <c r="Q189" s="575">
        <f t="shared" si="34"/>
        <v>0</v>
      </c>
      <c r="R189" s="575">
        <f t="shared" si="34"/>
        <v>0</v>
      </c>
      <c r="S189" s="575">
        <f t="shared" si="35"/>
        <v>0</v>
      </c>
    </row>
    <row r="190" spans="2:19" ht="31.5" customHeight="1" x14ac:dyDescent="0.2">
      <c r="B190" s="570" t="str">
        <f t="shared" si="36"/>
        <v/>
      </c>
      <c r="C190" s="570">
        <f>DMVT!D185</f>
        <v>0</v>
      </c>
      <c r="D190" s="570">
        <f>DMVT!E185</f>
        <v>0</v>
      </c>
      <c r="E190" s="570">
        <f>DMVT!F185</f>
        <v>0</v>
      </c>
      <c r="F190" s="570">
        <f>DMVT!G185</f>
        <v>0</v>
      </c>
      <c r="G190" s="571">
        <f>IFERROR(VLOOKUP($C190,DMVT!$D$7:$I$398,5,0),0)</f>
        <v>0</v>
      </c>
      <c r="H190" s="571">
        <f>IFERROR(VLOOKUP($C190,DMVT!$D$7:$I$398,6,0),0)</f>
        <v>0</v>
      </c>
      <c r="I190" s="572">
        <f t="shared" si="38"/>
        <v>0</v>
      </c>
      <c r="J190" s="572">
        <f t="shared" si="39"/>
        <v>0</v>
      </c>
      <c r="K190" s="572">
        <f t="shared" si="40"/>
        <v>0</v>
      </c>
      <c r="L190" s="572">
        <f t="shared" si="41"/>
        <v>0</v>
      </c>
      <c r="M190" s="572">
        <f t="shared" si="37"/>
        <v>0</v>
      </c>
      <c r="N190" s="572">
        <f t="shared" si="37"/>
        <v>0</v>
      </c>
      <c r="O190" s="573">
        <f t="shared" si="32"/>
        <v>0</v>
      </c>
      <c r="P190" s="574">
        <f t="shared" si="33"/>
        <v>0</v>
      </c>
      <c r="Q190" s="575">
        <f t="shared" si="34"/>
        <v>0</v>
      </c>
      <c r="R190" s="575">
        <f t="shared" si="34"/>
        <v>0</v>
      </c>
      <c r="S190" s="575">
        <f t="shared" si="35"/>
        <v>0</v>
      </c>
    </row>
    <row r="191" spans="2:19" ht="31.5" customHeight="1" x14ac:dyDescent="0.2">
      <c r="B191" s="570" t="str">
        <f t="shared" si="36"/>
        <v/>
      </c>
      <c r="C191" s="570">
        <f>DMVT!D186</f>
        <v>0</v>
      </c>
      <c r="D191" s="570">
        <f>DMVT!E186</f>
        <v>0</v>
      </c>
      <c r="E191" s="570">
        <f>DMVT!F186</f>
        <v>0</v>
      </c>
      <c r="F191" s="570">
        <f>DMVT!G186</f>
        <v>0</v>
      </c>
      <c r="G191" s="571">
        <f>IFERROR(VLOOKUP($C191,DMVT!$D$7:$I$398,5,0),0)</f>
        <v>0</v>
      </c>
      <c r="H191" s="571">
        <f>IFERROR(VLOOKUP($C191,DMVT!$D$7:$I$398,6,0),0)</f>
        <v>0</v>
      </c>
      <c r="I191" s="572">
        <f t="shared" si="38"/>
        <v>0</v>
      </c>
      <c r="J191" s="572">
        <f t="shared" si="39"/>
        <v>0</v>
      </c>
      <c r="K191" s="572">
        <f t="shared" si="40"/>
        <v>0</v>
      </c>
      <c r="L191" s="572">
        <f t="shared" si="41"/>
        <v>0</v>
      </c>
      <c r="M191" s="572">
        <f t="shared" si="37"/>
        <v>0</v>
      </c>
      <c r="N191" s="572">
        <f t="shared" si="37"/>
        <v>0</v>
      </c>
      <c r="O191" s="573">
        <f t="shared" si="32"/>
        <v>0</v>
      </c>
      <c r="P191" s="574">
        <f t="shared" si="33"/>
        <v>0</v>
      </c>
      <c r="Q191" s="575">
        <f t="shared" si="34"/>
        <v>0</v>
      </c>
      <c r="R191" s="575">
        <f t="shared" si="34"/>
        <v>0</v>
      </c>
      <c r="S191" s="575">
        <f t="shared" si="35"/>
        <v>0</v>
      </c>
    </row>
    <row r="192" spans="2:19" ht="31.5" customHeight="1" x14ac:dyDescent="0.2">
      <c r="B192" s="570" t="str">
        <f t="shared" si="36"/>
        <v/>
      </c>
      <c r="C192" s="570">
        <f>DMVT!D187</f>
        <v>0</v>
      </c>
      <c r="D192" s="570">
        <f>DMVT!E187</f>
        <v>0</v>
      </c>
      <c r="E192" s="570">
        <f>DMVT!F187</f>
        <v>0</v>
      </c>
      <c r="F192" s="570">
        <f>DMVT!G187</f>
        <v>0</v>
      </c>
      <c r="G192" s="571">
        <f>IFERROR(VLOOKUP($C192,DMVT!$D$7:$I$398,5,0),0)</f>
        <v>0</v>
      </c>
      <c r="H192" s="571">
        <f>IFERROR(VLOOKUP($C192,DMVT!$D$7:$I$398,6,0),0)</f>
        <v>0</v>
      </c>
      <c r="I192" s="572">
        <f t="shared" si="38"/>
        <v>0</v>
      </c>
      <c r="J192" s="572">
        <f t="shared" si="39"/>
        <v>0</v>
      </c>
      <c r="K192" s="572">
        <f t="shared" si="40"/>
        <v>0</v>
      </c>
      <c r="L192" s="572">
        <f t="shared" si="41"/>
        <v>0</v>
      </c>
      <c r="M192" s="572">
        <f t="shared" si="37"/>
        <v>0</v>
      </c>
      <c r="N192" s="572">
        <f t="shared" si="37"/>
        <v>0</v>
      </c>
      <c r="O192" s="573">
        <f t="shared" si="32"/>
        <v>0</v>
      </c>
      <c r="P192" s="574">
        <f t="shared" si="33"/>
        <v>0</v>
      </c>
      <c r="Q192" s="575">
        <f t="shared" si="34"/>
        <v>0</v>
      </c>
      <c r="R192" s="575">
        <f t="shared" si="34"/>
        <v>0</v>
      </c>
      <c r="S192" s="575">
        <f t="shared" si="35"/>
        <v>0</v>
      </c>
    </row>
    <row r="193" spans="2:19" ht="31.5" customHeight="1" x14ac:dyDescent="0.2">
      <c r="B193" s="570" t="str">
        <f t="shared" si="36"/>
        <v/>
      </c>
      <c r="C193" s="570">
        <f>DMVT!D188</f>
        <v>0</v>
      </c>
      <c r="D193" s="570">
        <f>DMVT!E188</f>
        <v>0</v>
      </c>
      <c r="E193" s="570">
        <f>DMVT!F188</f>
        <v>0</v>
      </c>
      <c r="F193" s="570">
        <f>DMVT!G188</f>
        <v>0</v>
      </c>
      <c r="G193" s="571">
        <f>IFERROR(VLOOKUP($C193,DMVT!$D$7:$I$398,5,0),0)</f>
        <v>0</v>
      </c>
      <c r="H193" s="571">
        <f>IFERROR(VLOOKUP($C193,DMVT!$D$7:$I$398,6,0),0)</f>
        <v>0</v>
      </c>
      <c r="I193" s="572">
        <f t="shared" si="38"/>
        <v>0</v>
      </c>
      <c r="J193" s="572">
        <f t="shared" si="39"/>
        <v>0</v>
      </c>
      <c r="K193" s="572">
        <f t="shared" si="40"/>
        <v>0</v>
      </c>
      <c r="L193" s="572">
        <f t="shared" si="41"/>
        <v>0</v>
      </c>
      <c r="M193" s="572">
        <f t="shared" si="37"/>
        <v>0</v>
      </c>
      <c r="N193" s="572">
        <f t="shared" si="37"/>
        <v>0</v>
      </c>
      <c r="O193" s="573">
        <f t="shared" si="32"/>
        <v>0</v>
      </c>
      <c r="P193" s="574">
        <f t="shared" si="33"/>
        <v>0</v>
      </c>
      <c r="Q193" s="575">
        <f t="shared" si="34"/>
        <v>0</v>
      </c>
      <c r="R193" s="575">
        <f t="shared" si="34"/>
        <v>0</v>
      </c>
      <c r="S193" s="575">
        <f t="shared" si="35"/>
        <v>0</v>
      </c>
    </row>
    <row r="194" spans="2:19" ht="31.5" customHeight="1" x14ac:dyDescent="0.2">
      <c r="B194" s="570" t="str">
        <f t="shared" si="36"/>
        <v/>
      </c>
      <c r="C194" s="570">
        <f>DMVT!D189</f>
        <v>0</v>
      </c>
      <c r="D194" s="570">
        <f>DMVT!E189</f>
        <v>0</v>
      </c>
      <c r="E194" s="570">
        <f>DMVT!F189</f>
        <v>0</v>
      </c>
      <c r="F194" s="570">
        <f>DMVT!G189</f>
        <v>0</v>
      </c>
      <c r="G194" s="571">
        <f>IFERROR(VLOOKUP($C194,DMVT!$D$7:$I$398,5,0),0)</f>
        <v>0</v>
      </c>
      <c r="H194" s="571">
        <f>IFERROR(VLOOKUP($C194,DMVT!$D$7:$I$398,6,0),0)</f>
        <v>0</v>
      </c>
      <c r="I194" s="572">
        <f t="shared" si="38"/>
        <v>0</v>
      </c>
      <c r="J194" s="572">
        <f t="shared" si="39"/>
        <v>0</v>
      </c>
      <c r="K194" s="572">
        <f t="shared" si="40"/>
        <v>0</v>
      </c>
      <c r="L194" s="572">
        <f t="shared" si="41"/>
        <v>0</v>
      </c>
      <c r="M194" s="572">
        <f t="shared" si="37"/>
        <v>0</v>
      </c>
      <c r="N194" s="572">
        <f t="shared" si="37"/>
        <v>0</v>
      </c>
      <c r="O194" s="573">
        <f t="shared" si="32"/>
        <v>0</v>
      </c>
      <c r="P194" s="574">
        <f t="shared" si="33"/>
        <v>0</v>
      </c>
      <c r="Q194" s="575">
        <f t="shared" si="34"/>
        <v>0</v>
      </c>
      <c r="R194" s="575">
        <f t="shared" si="34"/>
        <v>0</v>
      </c>
      <c r="S194" s="575">
        <f t="shared" si="35"/>
        <v>0</v>
      </c>
    </row>
    <row r="195" spans="2:19" ht="31.5" customHeight="1" x14ac:dyDescent="0.2">
      <c r="B195" s="570" t="str">
        <f t="shared" si="36"/>
        <v/>
      </c>
      <c r="C195" s="570">
        <f>DMVT!D190</f>
        <v>0</v>
      </c>
      <c r="D195" s="570">
        <f>DMVT!E190</f>
        <v>0</v>
      </c>
      <c r="E195" s="570">
        <f>DMVT!F190</f>
        <v>0</v>
      </c>
      <c r="F195" s="570">
        <f>DMVT!G190</f>
        <v>0</v>
      </c>
      <c r="G195" s="571">
        <f>IFERROR(VLOOKUP($C195,DMVT!$D$7:$I$398,5,0),0)</f>
        <v>0</v>
      </c>
      <c r="H195" s="571">
        <f>IFERROR(VLOOKUP($C195,DMVT!$D$7:$I$398,6,0),0)</f>
        <v>0</v>
      </c>
      <c r="I195" s="572">
        <f t="shared" si="38"/>
        <v>0</v>
      </c>
      <c r="J195" s="572">
        <f t="shared" si="39"/>
        <v>0</v>
      </c>
      <c r="K195" s="572">
        <f t="shared" si="40"/>
        <v>0</v>
      </c>
      <c r="L195" s="572">
        <f t="shared" si="41"/>
        <v>0</v>
      </c>
      <c r="M195" s="572">
        <f t="shared" si="37"/>
        <v>0</v>
      </c>
      <c r="N195" s="572">
        <f t="shared" si="37"/>
        <v>0</v>
      </c>
      <c r="O195" s="573">
        <f t="shared" si="32"/>
        <v>0</v>
      </c>
      <c r="P195" s="574">
        <f t="shared" si="33"/>
        <v>0</v>
      </c>
      <c r="Q195" s="575">
        <f t="shared" si="34"/>
        <v>0</v>
      </c>
      <c r="R195" s="575">
        <f t="shared" si="34"/>
        <v>0</v>
      </c>
      <c r="S195" s="575">
        <f t="shared" si="35"/>
        <v>0</v>
      </c>
    </row>
    <row r="196" spans="2:19" ht="31.5" customHeight="1" x14ac:dyDescent="0.2">
      <c r="B196" s="570" t="str">
        <f t="shared" si="36"/>
        <v/>
      </c>
      <c r="C196" s="570">
        <f>DMVT!D191</f>
        <v>0</v>
      </c>
      <c r="D196" s="570">
        <f>DMVT!E191</f>
        <v>0</v>
      </c>
      <c r="E196" s="570">
        <f>DMVT!F191</f>
        <v>0</v>
      </c>
      <c r="F196" s="570">
        <f>DMVT!G191</f>
        <v>0</v>
      </c>
      <c r="G196" s="571">
        <f>IFERROR(VLOOKUP($C196,DMVT!$D$7:$I$398,5,0),0)</f>
        <v>0</v>
      </c>
      <c r="H196" s="571">
        <f>IFERROR(VLOOKUP($C196,DMVT!$D$7:$I$398,6,0),0)</f>
        <v>0</v>
      </c>
      <c r="I196" s="572">
        <f t="shared" si="38"/>
        <v>0</v>
      </c>
      <c r="J196" s="572">
        <f t="shared" si="39"/>
        <v>0</v>
      </c>
      <c r="K196" s="572">
        <f t="shared" si="40"/>
        <v>0</v>
      </c>
      <c r="L196" s="572">
        <f t="shared" si="41"/>
        <v>0</v>
      </c>
      <c r="M196" s="572">
        <f t="shared" si="37"/>
        <v>0</v>
      </c>
      <c r="N196" s="572">
        <f t="shared" si="37"/>
        <v>0</v>
      </c>
      <c r="O196" s="573">
        <f t="shared" si="32"/>
        <v>0</v>
      </c>
      <c r="P196" s="574">
        <f t="shared" si="33"/>
        <v>0</v>
      </c>
      <c r="Q196" s="575">
        <f t="shared" si="34"/>
        <v>0</v>
      </c>
      <c r="R196" s="575">
        <f t="shared" si="34"/>
        <v>0</v>
      </c>
      <c r="S196" s="575">
        <f t="shared" si="35"/>
        <v>0</v>
      </c>
    </row>
    <row r="197" spans="2:19" ht="31.5" customHeight="1" x14ac:dyDescent="0.2">
      <c r="B197" s="570" t="str">
        <f t="shared" si="36"/>
        <v/>
      </c>
      <c r="C197" s="570">
        <f>DMVT!D192</f>
        <v>0</v>
      </c>
      <c r="D197" s="570">
        <f>DMVT!E192</f>
        <v>0</v>
      </c>
      <c r="E197" s="570">
        <f>DMVT!F192</f>
        <v>0</v>
      </c>
      <c r="F197" s="570">
        <f>DMVT!G192</f>
        <v>0</v>
      </c>
      <c r="G197" s="571">
        <f>IFERROR(VLOOKUP($C197,DMVT!$D$7:$I$398,5,0),0)</f>
        <v>0</v>
      </c>
      <c r="H197" s="571">
        <f>IFERROR(VLOOKUP($C197,DMVT!$D$7:$I$398,6,0),0)</f>
        <v>0</v>
      </c>
      <c r="I197" s="572">
        <f t="shared" si="38"/>
        <v>0</v>
      </c>
      <c r="J197" s="572">
        <f t="shared" si="39"/>
        <v>0</v>
      </c>
      <c r="K197" s="572">
        <f t="shared" si="40"/>
        <v>0</v>
      </c>
      <c r="L197" s="572">
        <f t="shared" si="41"/>
        <v>0</v>
      </c>
      <c r="M197" s="572">
        <f t="shared" si="37"/>
        <v>0</v>
      </c>
      <c r="N197" s="572">
        <f t="shared" si="37"/>
        <v>0</v>
      </c>
      <c r="O197" s="573">
        <f t="shared" si="32"/>
        <v>0</v>
      </c>
      <c r="P197" s="574">
        <f t="shared" si="33"/>
        <v>0</v>
      </c>
      <c r="Q197" s="575">
        <f t="shared" si="34"/>
        <v>0</v>
      </c>
      <c r="R197" s="575">
        <f t="shared" si="34"/>
        <v>0</v>
      </c>
      <c r="S197" s="575">
        <f t="shared" si="35"/>
        <v>0</v>
      </c>
    </row>
    <row r="198" spans="2:19" ht="31.5" customHeight="1" x14ac:dyDescent="0.2">
      <c r="B198" s="570" t="str">
        <f t="shared" si="36"/>
        <v/>
      </c>
      <c r="C198" s="1349">
        <f>DMVT!D193</f>
        <v>0</v>
      </c>
      <c r="D198" s="1349">
        <f>DMVT!E193</f>
        <v>0</v>
      </c>
      <c r="E198" s="1349">
        <f>DMVT!F193</f>
        <v>0</v>
      </c>
      <c r="F198" s="1349">
        <f>DMVT!G193</f>
        <v>0</v>
      </c>
      <c r="G198" s="576">
        <f>IFERROR(VLOOKUP($C198,DMVT!$D$7:$I$398,5,0),0)</f>
        <v>0</v>
      </c>
      <c r="H198" s="576">
        <f>IFERROR(VLOOKUP($C198,DMVT!$D$7:$I$398,6,0),0)</f>
        <v>0</v>
      </c>
      <c r="I198" s="572">
        <f t="shared" si="38"/>
        <v>0</v>
      </c>
      <c r="J198" s="572">
        <f t="shared" si="39"/>
        <v>0</v>
      </c>
      <c r="K198" s="572">
        <f t="shared" si="40"/>
        <v>0</v>
      </c>
      <c r="L198" s="572">
        <f t="shared" si="41"/>
        <v>0</v>
      </c>
      <c r="M198" s="572">
        <f t="shared" si="37"/>
        <v>0</v>
      </c>
      <c r="N198" s="572">
        <f t="shared" si="37"/>
        <v>0</v>
      </c>
      <c r="O198" s="577">
        <f t="shared" si="32"/>
        <v>0</v>
      </c>
      <c r="P198" s="578">
        <f t="shared" si="33"/>
        <v>0</v>
      </c>
      <c r="Q198" s="579">
        <f t="shared" si="34"/>
        <v>0</v>
      </c>
      <c r="R198" s="579">
        <f t="shared" si="34"/>
        <v>0</v>
      </c>
      <c r="S198" s="579">
        <f t="shared" si="35"/>
        <v>0</v>
      </c>
    </row>
    <row r="199" spans="2:19" ht="24" customHeight="1" x14ac:dyDescent="0.2">
      <c r="B199" s="1606" t="s">
        <v>382</v>
      </c>
      <c r="C199" s="1606"/>
      <c r="D199" s="1606"/>
      <c r="E199" s="1606"/>
      <c r="F199" s="580"/>
      <c r="G199" s="581">
        <f>SUM(G12:G30)</f>
        <v>0</v>
      </c>
      <c r="H199" s="581">
        <f t="shared" ref="H199:N199" si="42">SUM(H12:H30)</f>
        <v>0</v>
      </c>
      <c r="I199" s="581">
        <f t="shared" si="42"/>
        <v>0</v>
      </c>
      <c r="J199" s="581">
        <f t="shared" si="42"/>
        <v>0</v>
      </c>
      <c r="K199" s="581">
        <f t="shared" si="42"/>
        <v>0</v>
      </c>
      <c r="L199" s="581">
        <f t="shared" si="42"/>
        <v>0</v>
      </c>
      <c r="M199" s="581">
        <f t="shared" si="42"/>
        <v>0</v>
      </c>
      <c r="N199" s="581">
        <f t="shared" si="42"/>
        <v>0</v>
      </c>
      <c r="O199" s="582" t="s">
        <v>590</v>
      </c>
      <c r="P199" s="583"/>
      <c r="Q199" s="584"/>
      <c r="R199" s="584"/>
      <c r="S199" s="584"/>
    </row>
    <row r="200" spans="2:19" ht="39" customHeight="1" x14ac:dyDescent="0.2">
      <c r="O200" s="585" t="s">
        <v>590</v>
      </c>
    </row>
    <row r="201" spans="2:19" ht="17.649999999999999" customHeight="1" x14ac:dyDescent="0.2">
      <c r="L201" s="1601">
        <f>TTDN!P19</f>
        <v>44561</v>
      </c>
      <c r="M201" s="1601"/>
      <c r="N201" s="1601"/>
      <c r="O201" s="585" t="s">
        <v>590</v>
      </c>
    </row>
    <row r="202" spans="2:19" ht="17.649999999999999" customHeight="1" x14ac:dyDescent="0.2">
      <c r="B202" s="1602" t="s">
        <v>33</v>
      </c>
      <c r="C202" s="1602"/>
      <c r="D202" s="1602"/>
      <c r="E202" s="1602"/>
      <c r="F202" s="1602"/>
      <c r="G202" s="1602"/>
      <c r="H202" s="1603" t="s">
        <v>35</v>
      </c>
      <c r="I202" s="1603"/>
      <c r="J202" s="1603"/>
      <c r="K202" s="1603"/>
      <c r="L202" s="1603" t="s">
        <v>606</v>
      </c>
      <c r="M202" s="1603"/>
      <c r="N202" s="1603"/>
      <c r="O202" s="585" t="s">
        <v>590</v>
      </c>
    </row>
    <row r="203" spans="2:19" ht="16.899999999999999" customHeight="1" x14ac:dyDescent="0.2">
      <c r="B203" s="1604" t="s">
        <v>509</v>
      </c>
      <c r="C203" s="1604"/>
      <c r="D203" s="1604"/>
      <c r="E203" s="1604"/>
      <c r="F203" s="1604"/>
      <c r="G203" s="1604"/>
      <c r="H203" s="1605" t="s">
        <v>509</v>
      </c>
      <c r="I203" s="1605"/>
      <c r="J203" s="1605"/>
      <c r="K203" s="1605"/>
      <c r="L203" s="1605" t="s">
        <v>508</v>
      </c>
      <c r="M203" s="1605"/>
      <c r="N203" s="1605"/>
      <c r="O203" s="585" t="s">
        <v>590</v>
      </c>
    </row>
    <row r="204" spans="2:19" ht="17.649999999999999" customHeight="1" x14ac:dyDescent="0.2">
      <c r="B204" s="1599"/>
      <c r="C204" s="1599"/>
      <c r="D204" s="1599"/>
      <c r="E204" s="1599"/>
      <c r="F204" s="1599"/>
      <c r="G204" s="1599"/>
      <c r="H204" s="1599"/>
      <c r="I204" s="1599"/>
      <c r="J204" s="1599"/>
      <c r="K204" s="1599"/>
      <c r="L204" s="1600"/>
      <c r="M204" s="1600"/>
      <c r="N204" s="1600"/>
      <c r="O204" s="585" t="s">
        <v>590</v>
      </c>
    </row>
    <row r="205" spans="2:19" x14ac:dyDescent="0.2">
      <c r="O205" s="585" t="s">
        <v>590</v>
      </c>
    </row>
    <row r="206" spans="2:19" x14ac:dyDescent="0.2">
      <c r="O206" s="585" t="s">
        <v>590</v>
      </c>
    </row>
    <row r="207" spans="2:19" x14ac:dyDescent="0.2">
      <c r="O207" s="585" t="s">
        <v>590</v>
      </c>
    </row>
    <row r="208" spans="2:19" x14ac:dyDescent="0.2">
      <c r="O208" s="585" t="s">
        <v>590</v>
      </c>
    </row>
    <row r="209" spans="15:15" x14ac:dyDescent="0.2">
      <c r="O209" s="585" t="s">
        <v>590</v>
      </c>
    </row>
    <row r="210" spans="15:15" x14ac:dyDescent="0.2">
      <c r="O210" s="585" t="s">
        <v>590</v>
      </c>
    </row>
    <row r="211" spans="15:15" x14ac:dyDescent="0.2">
      <c r="O211" s="585" t="s">
        <v>590</v>
      </c>
    </row>
    <row r="212" spans="15:15" x14ac:dyDescent="0.2">
      <c r="O212" s="585" t="s">
        <v>590</v>
      </c>
    </row>
    <row r="213" spans="15:15" x14ac:dyDescent="0.2">
      <c r="O213" s="585" t="s">
        <v>590</v>
      </c>
    </row>
  </sheetData>
  <sheetProtection formatCells="0" formatColumns="0" formatRows="0" autoFilter="0"/>
  <autoFilter ref="B11:O213"/>
  <mergeCells count="25">
    <mergeCell ref="P9:S9"/>
    <mergeCell ref="B204:K204"/>
    <mergeCell ref="L204:N204"/>
    <mergeCell ref="L201:N201"/>
    <mergeCell ref="B202:G202"/>
    <mergeCell ref="H202:K202"/>
    <mergeCell ref="L202:N202"/>
    <mergeCell ref="B203:G203"/>
    <mergeCell ref="H203:K203"/>
    <mergeCell ref="L203:N203"/>
    <mergeCell ref="B199:E199"/>
    <mergeCell ref="B4:O4"/>
    <mergeCell ref="B5:O5"/>
    <mergeCell ref="B6:N6"/>
    <mergeCell ref="B7:N7"/>
    <mergeCell ref="B9:B10"/>
    <mergeCell ref="C9:C10"/>
    <mergeCell ref="D9:D10"/>
    <mergeCell ref="E9:E10"/>
    <mergeCell ref="F9:F10"/>
    <mergeCell ref="G9:H9"/>
    <mergeCell ref="I9:J9"/>
    <mergeCell ref="K9:L9"/>
    <mergeCell ref="M9:N9"/>
    <mergeCell ref="O9:O10"/>
  </mergeCells>
  <pageMargins left="0.59055118110236227" right="0.39370078740157483" top="0.19685039370078741" bottom="0.19685039370078741" header="0" footer="0"/>
  <pageSetup paperSize="9" scale="74" orientation="landscape" verticalDpi="0" r:id="rId1"/>
  <headerFooter alignWithMargins="0">
    <oddFooter>&amp;R&amp;P/2</oddFooter>
  </headerFooter>
  <colBreaks count="1" manualBreakCount="1">
    <brk id="14" min="3" max="212"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O214"/>
  <sheetViews>
    <sheetView showGridLines="0" showRowColHeaders="0" zoomScaleNormal="100" workbookViewId="0">
      <selection activeCell="D13" sqref="D13"/>
    </sheetView>
  </sheetViews>
  <sheetFormatPr defaultRowHeight="12.75" x14ac:dyDescent="0.2"/>
  <cols>
    <col min="1" max="1" width="11.140625" style="1170" customWidth="1"/>
    <col min="2" max="2" width="8.5703125" style="1170" customWidth="1"/>
    <col min="3" max="3" width="16.140625" style="1170" customWidth="1"/>
    <col min="4" max="4" width="30" style="1170" customWidth="1"/>
    <col min="5" max="5" width="11.140625" style="1171" customWidth="1"/>
    <col min="6" max="6" width="17.28515625" style="1172" customWidth="1"/>
    <col min="7" max="7" width="13.28515625" style="1172" customWidth="1"/>
    <col min="8" max="8" width="13.42578125" style="1172" customWidth="1"/>
    <col min="9" max="9" width="14.85546875" style="1172" customWidth="1"/>
    <col min="10" max="10" width="16.5703125" style="1172" customWidth="1"/>
    <col min="11" max="13" width="13.42578125" style="1172" customWidth="1"/>
    <col min="14" max="14" width="10.42578125" style="1170" hidden="1" customWidth="1"/>
    <col min="15" max="15" width="8.5703125" style="1170" customWidth="1"/>
    <col min="16" max="254" width="9.140625" style="1170"/>
    <col min="255" max="255" width="11.140625" style="1170" customWidth="1"/>
    <col min="256" max="256" width="23.7109375" style="1170" customWidth="1"/>
    <col min="257" max="257" width="11.140625" style="1170" customWidth="1"/>
    <col min="258" max="258" width="5.140625" style="1170" customWidth="1"/>
    <col min="259" max="259" width="8.28515625" style="1170" customWidth="1"/>
    <col min="260" max="260" width="13.28515625" style="1170" customWidth="1"/>
    <col min="261" max="262" width="13.42578125" style="1170" customWidth="1"/>
    <col min="263" max="263" width="2.5703125" style="1170" customWidth="1"/>
    <col min="264" max="264" width="9.42578125" style="1170" customWidth="1"/>
    <col min="265" max="265" width="0.42578125" style="1170" customWidth="1"/>
    <col min="266" max="266" width="0.85546875" style="1170" customWidth="1"/>
    <col min="267" max="269" width="13.42578125" style="1170" customWidth="1"/>
    <col min="270" max="270" width="14" style="1170" customWidth="1"/>
    <col min="271" max="510" width="9.140625" style="1170"/>
    <col min="511" max="511" width="11.140625" style="1170" customWidth="1"/>
    <col min="512" max="512" width="23.7109375" style="1170" customWidth="1"/>
    <col min="513" max="513" width="11.140625" style="1170" customWidth="1"/>
    <col min="514" max="514" width="5.140625" style="1170" customWidth="1"/>
    <col min="515" max="515" width="8.28515625" style="1170" customWidth="1"/>
    <col min="516" max="516" width="13.28515625" style="1170" customWidth="1"/>
    <col min="517" max="518" width="13.42578125" style="1170" customWidth="1"/>
    <col min="519" max="519" width="2.5703125" style="1170" customWidth="1"/>
    <col min="520" max="520" width="9.42578125" style="1170" customWidth="1"/>
    <col min="521" max="521" width="0.42578125" style="1170" customWidth="1"/>
    <col min="522" max="522" width="0.85546875" style="1170" customWidth="1"/>
    <col min="523" max="525" width="13.42578125" style="1170" customWidth="1"/>
    <col min="526" max="526" width="14" style="1170" customWidth="1"/>
    <col min="527" max="766" width="9.140625" style="1170"/>
    <col min="767" max="767" width="11.140625" style="1170" customWidth="1"/>
    <col min="768" max="768" width="23.7109375" style="1170" customWidth="1"/>
    <col min="769" max="769" width="11.140625" style="1170" customWidth="1"/>
    <col min="770" max="770" width="5.140625" style="1170" customWidth="1"/>
    <col min="771" max="771" width="8.28515625" style="1170" customWidth="1"/>
    <col min="772" max="772" width="13.28515625" style="1170" customWidth="1"/>
    <col min="773" max="774" width="13.42578125" style="1170" customWidth="1"/>
    <col min="775" max="775" width="2.5703125" style="1170" customWidth="1"/>
    <col min="776" max="776" width="9.42578125" style="1170" customWidth="1"/>
    <col min="777" max="777" width="0.42578125" style="1170" customWidth="1"/>
    <col min="778" max="778" width="0.85546875" style="1170" customWidth="1"/>
    <col min="779" max="781" width="13.42578125" style="1170" customWidth="1"/>
    <col min="782" max="782" width="14" style="1170" customWidth="1"/>
    <col min="783" max="1022" width="9.140625" style="1170"/>
    <col min="1023" max="1023" width="11.140625" style="1170" customWidth="1"/>
    <col min="1024" max="1024" width="23.7109375" style="1170" customWidth="1"/>
    <col min="1025" max="1025" width="11.140625" style="1170" customWidth="1"/>
    <col min="1026" max="1026" width="5.140625" style="1170" customWidth="1"/>
    <col min="1027" max="1027" width="8.28515625" style="1170" customWidth="1"/>
    <col min="1028" max="1028" width="13.28515625" style="1170" customWidth="1"/>
    <col min="1029" max="1030" width="13.42578125" style="1170" customWidth="1"/>
    <col min="1031" max="1031" width="2.5703125" style="1170" customWidth="1"/>
    <col min="1032" max="1032" width="9.42578125" style="1170" customWidth="1"/>
    <col min="1033" max="1033" width="0.42578125" style="1170" customWidth="1"/>
    <col min="1034" max="1034" width="0.85546875" style="1170" customWidth="1"/>
    <col min="1035" max="1037" width="13.42578125" style="1170" customWidth="1"/>
    <col min="1038" max="1038" width="14" style="1170" customWidth="1"/>
    <col min="1039" max="1278" width="9.140625" style="1170"/>
    <col min="1279" max="1279" width="11.140625" style="1170" customWidth="1"/>
    <col min="1280" max="1280" width="23.7109375" style="1170" customWidth="1"/>
    <col min="1281" max="1281" width="11.140625" style="1170" customWidth="1"/>
    <col min="1282" max="1282" width="5.140625" style="1170" customWidth="1"/>
    <col min="1283" max="1283" width="8.28515625" style="1170" customWidth="1"/>
    <col min="1284" max="1284" width="13.28515625" style="1170" customWidth="1"/>
    <col min="1285" max="1286" width="13.42578125" style="1170" customWidth="1"/>
    <col min="1287" max="1287" width="2.5703125" style="1170" customWidth="1"/>
    <col min="1288" max="1288" width="9.42578125" style="1170" customWidth="1"/>
    <col min="1289" max="1289" width="0.42578125" style="1170" customWidth="1"/>
    <col min="1290" max="1290" width="0.85546875" style="1170" customWidth="1"/>
    <col min="1291" max="1293" width="13.42578125" style="1170" customWidth="1"/>
    <col min="1294" max="1294" width="14" style="1170" customWidth="1"/>
    <col min="1295" max="1534" width="9.140625" style="1170"/>
    <col min="1535" max="1535" width="11.140625" style="1170" customWidth="1"/>
    <col min="1536" max="1536" width="23.7109375" style="1170" customWidth="1"/>
    <col min="1537" max="1537" width="11.140625" style="1170" customWidth="1"/>
    <col min="1538" max="1538" width="5.140625" style="1170" customWidth="1"/>
    <col min="1539" max="1539" width="8.28515625" style="1170" customWidth="1"/>
    <col min="1540" max="1540" width="13.28515625" style="1170" customWidth="1"/>
    <col min="1541" max="1542" width="13.42578125" style="1170" customWidth="1"/>
    <col min="1543" max="1543" width="2.5703125" style="1170" customWidth="1"/>
    <col min="1544" max="1544" width="9.42578125" style="1170" customWidth="1"/>
    <col min="1545" max="1545" width="0.42578125" style="1170" customWidth="1"/>
    <col min="1546" max="1546" width="0.85546875" style="1170" customWidth="1"/>
    <col min="1547" max="1549" width="13.42578125" style="1170" customWidth="1"/>
    <col min="1550" max="1550" width="14" style="1170" customWidth="1"/>
    <col min="1551" max="1790" width="9.140625" style="1170"/>
    <col min="1791" max="1791" width="11.140625" style="1170" customWidth="1"/>
    <col min="1792" max="1792" width="23.7109375" style="1170" customWidth="1"/>
    <col min="1793" max="1793" width="11.140625" style="1170" customWidth="1"/>
    <col min="1794" max="1794" width="5.140625" style="1170" customWidth="1"/>
    <col min="1795" max="1795" width="8.28515625" style="1170" customWidth="1"/>
    <col min="1796" max="1796" width="13.28515625" style="1170" customWidth="1"/>
    <col min="1797" max="1798" width="13.42578125" style="1170" customWidth="1"/>
    <col min="1799" max="1799" width="2.5703125" style="1170" customWidth="1"/>
    <col min="1800" max="1800" width="9.42578125" style="1170" customWidth="1"/>
    <col min="1801" max="1801" width="0.42578125" style="1170" customWidth="1"/>
    <col min="1802" max="1802" width="0.85546875" style="1170" customWidth="1"/>
    <col min="1803" max="1805" width="13.42578125" style="1170" customWidth="1"/>
    <col min="1806" max="1806" width="14" style="1170" customWidth="1"/>
    <col min="1807" max="2046" width="9.140625" style="1170"/>
    <col min="2047" max="2047" width="11.140625" style="1170" customWidth="1"/>
    <col min="2048" max="2048" width="23.7109375" style="1170" customWidth="1"/>
    <col min="2049" max="2049" width="11.140625" style="1170" customWidth="1"/>
    <col min="2050" max="2050" width="5.140625" style="1170" customWidth="1"/>
    <col min="2051" max="2051" width="8.28515625" style="1170" customWidth="1"/>
    <col min="2052" max="2052" width="13.28515625" style="1170" customWidth="1"/>
    <col min="2053" max="2054" width="13.42578125" style="1170" customWidth="1"/>
    <col min="2055" max="2055" width="2.5703125" style="1170" customWidth="1"/>
    <col min="2056" max="2056" width="9.42578125" style="1170" customWidth="1"/>
    <col min="2057" max="2057" width="0.42578125" style="1170" customWidth="1"/>
    <col min="2058" max="2058" width="0.85546875" style="1170" customWidth="1"/>
    <col min="2059" max="2061" width="13.42578125" style="1170" customWidth="1"/>
    <col min="2062" max="2062" width="14" style="1170" customWidth="1"/>
    <col min="2063" max="2302" width="9.140625" style="1170"/>
    <col min="2303" max="2303" width="11.140625" style="1170" customWidth="1"/>
    <col min="2304" max="2304" width="23.7109375" style="1170" customWidth="1"/>
    <col min="2305" max="2305" width="11.140625" style="1170" customWidth="1"/>
    <col min="2306" max="2306" width="5.140625" style="1170" customWidth="1"/>
    <col min="2307" max="2307" width="8.28515625" style="1170" customWidth="1"/>
    <col min="2308" max="2308" width="13.28515625" style="1170" customWidth="1"/>
    <col min="2309" max="2310" width="13.42578125" style="1170" customWidth="1"/>
    <col min="2311" max="2311" width="2.5703125" style="1170" customWidth="1"/>
    <col min="2312" max="2312" width="9.42578125" style="1170" customWidth="1"/>
    <col min="2313" max="2313" width="0.42578125" style="1170" customWidth="1"/>
    <col min="2314" max="2314" width="0.85546875" style="1170" customWidth="1"/>
    <col min="2315" max="2317" width="13.42578125" style="1170" customWidth="1"/>
    <col min="2318" max="2318" width="14" style="1170" customWidth="1"/>
    <col min="2319" max="2558" width="9.140625" style="1170"/>
    <col min="2559" max="2559" width="11.140625" style="1170" customWidth="1"/>
    <col min="2560" max="2560" width="23.7109375" style="1170" customWidth="1"/>
    <col min="2561" max="2561" width="11.140625" style="1170" customWidth="1"/>
    <col min="2562" max="2562" width="5.140625" style="1170" customWidth="1"/>
    <col min="2563" max="2563" width="8.28515625" style="1170" customWidth="1"/>
    <col min="2564" max="2564" width="13.28515625" style="1170" customWidth="1"/>
    <col min="2565" max="2566" width="13.42578125" style="1170" customWidth="1"/>
    <col min="2567" max="2567" width="2.5703125" style="1170" customWidth="1"/>
    <col min="2568" max="2568" width="9.42578125" style="1170" customWidth="1"/>
    <col min="2569" max="2569" width="0.42578125" style="1170" customWidth="1"/>
    <col min="2570" max="2570" width="0.85546875" style="1170" customWidth="1"/>
    <col min="2571" max="2573" width="13.42578125" style="1170" customWidth="1"/>
    <col min="2574" max="2574" width="14" style="1170" customWidth="1"/>
    <col min="2575" max="2814" width="9.140625" style="1170"/>
    <col min="2815" max="2815" width="11.140625" style="1170" customWidth="1"/>
    <col min="2816" max="2816" width="23.7109375" style="1170" customWidth="1"/>
    <col min="2817" max="2817" width="11.140625" style="1170" customWidth="1"/>
    <col min="2818" max="2818" width="5.140625" style="1170" customWidth="1"/>
    <col min="2819" max="2819" width="8.28515625" style="1170" customWidth="1"/>
    <col min="2820" max="2820" width="13.28515625" style="1170" customWidth="1"/>
    <col min="2821" max="2822" width="13.42578125" style="1170" customWidth="1"/>
    <col min="2823" max="2823" width="2.5703125" style="1170" customWidth="1"/>
    <col min="2824" max="2824" width="9.42578125" style="1170" customWidth="1"/>
    <col min="2825" max="2825" width="0.42578125" style="1170" customWidth="1"/>
    <col min="2826" max="2826" width="0.85546875" style="1170" customWidth="1"/>
    <col min="2827" max="2829" width="13.42578125" style="1170" customWidth="1"/>
    <col min="2830" max="2830" width="14" style="1170" customWidth="1"/>
    <col min="2831" max="3070" width="9.140625" style="1170"/>
    <col min="3071" max="3071" width="11.140625" style="1170" customWidth="1"/>
    <col min="3072" max="3072" width="23.7109375" style="1170" customWidth="1"/>
    <col min="3073" max="3073" width="11.140625" style="1170" customWidth="1"/>
    <col min="3074" max="3074" width="5.140625" style="1170" customWidth="1"/>
    <col min="3075" max="3075" width="8.28515625" style="1170" customWidth="1"/>
    <col min="3076" max="3076" width="13.28515625" style="1170" customWidth="1"/>
    <col min="3077" max="3078" width="13.42578125" style="1170" customWidth="1"/>
    <col min="3079" max="3079" width="2.5703125" style="1170" customWidth="1"/>
    <col min="3080" max="3080" width="9.42578125" style="1170" customWidth="1"/>
    <col min="3081" max="3081" width="0.42578125" style="1170" customWidth="1"/>
    <col min="3082" max="3082" width="0.85546875" style="1170" customWidth="1"/>
    <col min="3083" max="3085" width="13.42578125" style="1170" customWidth="1"/>
    <col min="3086" max="3086" width="14" style="1170" customWidth="1"/>
    <col min="3087" max="3326" width="9.140625" style="1170"/>
    <col min="3327" max="3327" width="11.140625" style="1170" customWidth="1"/>
    <col min="3328" max="3328" width="23.7109375" style="1170" customWidth="1"/>
    <col min="3329" max="3329" width="11.140625" style="1170" customWidth="1"/>
    <col min="3330" max="3330" width="5.140625" style="1170" customWidth="1"/>
    <col min="3331" max="3331" width="8.28515625" style="1170" customWidth="1"/>
    <col min="3332" max="3332" width="13.28515625" style="1170" customWidth="1"/>
    <col min="3333" max="3334" width="13.42578125" style="1170" customWidth="1"/>
    <col min="3335" max="3335" width="2.5703125" style="1170" customWidth="1"/>
    <col min="3336" max="3336" width="9.42578125" style="1170" customWidth="1"/>
    <col min="3337" max="3337" width="0.42578125" style="1170" customWidth="1"/>
    <col min="3338" max="3338" width="0.85546875" style="1170" customWidth="1"/>
    <col min="3339" max="3341" width="13.42578125" style="1170" customWidth="1"/>
    <col min="3342" max="3342" width="14" style="1170" customWidth="1"/>
    <col min="3343" max="3582" width="9.140625" style="1170"/>
    <col min="3583" max="3583" width="11.140625" style="1170" customWidth="1"/>
    <col min="3584" max="3584" width="23.7109375" style="1170" customWidth="1"/>
    <col min="3585" max="3585" width="11.140625" style="1170" customWidth="1"/>
    <col min="3586" max="3586" width="5.140625" style="1170" customWidth="1"/>
    <col min="3587" max="3587" width="8.28515625" style="1170" customWidth="1"/>
    <col min="3588" max="3588" width="13.28515625" style="1170" customWidth="1"/>
    <col min="3589" max="3590" width="13.42578125" style="1170" customWidth="1"/>
    <col min="3591" max="3591" width="2.5703125" style="1170" customWidth="1"/>
    <col min="3592" max="3592" width="9.42578125" style="1170" customWidth="1"/>
    <col min="3593" max="3593" width="0.42578125" style="1170" customWidth="1"/>
    <col min="3594" max="3594" width="0.85546875" style="1170" customWidth="1"/>
    <col min="3595" max="3597" width="13.42578125" style="1170" customWidth="1"/>
    <col min="3598" max="3598" width="14" style="1170" customWidth="1"/>
    <col min="3599" max="3838" width="9.140625" style="1170"/>
    <col min="3839" max="3839" width="11.140625" style="1170" customWidth="1"/>
    <col min="3840" max="3840" width="23.7109375" style="1170" customWidth="1"/>
    <col min="3841" max="3841" width="11.140625" style="1170" customWidth="1"/>
    <col min="3842" max="3842" width="5.140625" style="1170" customWidth="1"/>
    <col min="3843" max="3843" width="8.28515625" style="1170" customWidth="1"/>
    <col min="3844" max="3844" width="13.28515625" style="1170" customWidth="1"/>
    <col min="3845" max="3846" width="13.42578125" style="1170" customWidth="1"/>
    <col min="3847" max="3847" width="2.5703125" style="1170" customWidth="1"/>
    <col min="3848" max="3848" width="9.42578125" style="1170" customWidth="1"/>
    <col min="3849" max="3849" width="0.42578125" style="1170" customWidth="1"/>
    <col min="3850" max="3850" width="0.85546875" style="1170" customWidth="1"/>
    <col min="3851" max="3853" width="13.42578125" style="1170" customWidth="1"/>
    <col min="3854" max="3854" width="14" style="1170" customWidth="1"/>
    <col min="3855" max="4094" width="9.140625" style="1170"/>
    <col min="4095" max="4095" width="11.140625" style="1170" customWidth="1"/>
    <col min="4096" max="4096" width="23.7109375" style="1170" customWidth="1"/>
    <col min="4097" max="4097" width="11.140625" style="1170" customWidth="1"/>
    <col min="4098" max="4098" width="5.140625" style="1170" customWidth="1"/>
    <col min="4099" max="4099" width="8.28515625" style="1170" customWidth="1"/>
    <col min="4100" max="4100" width="13.28515625" style="1170" customWidth="1"/>
    <col min="4101" max="4102" width="13.42578125" style="1170" customWidth="1"/>
    <col min="4103" max="4103" width="2.5703125" style="1170" customWidth="1"/>
    <col min="4104" max="4104" width="9.42578125" style="1170" customWidth="1"/>
    <col min="4105" max="4105" width="0.42578125" style="1170" customWidth="1"/>
    <col min="4106" max="4106" width="0.85546875" style="1170" customWidth="1"/>
    <col min="4107" max="4109" width="13.42578125" style="1170" customWidth="1"/>
    <col min="4110" max="4110" width="14" style="1170" customWidth="1"/>
    <col min="4111" max="4350" width="9.140625" style="1170"/>
    <col min="4351" max="4351" width="11.140625" style="1170" customWidth="1"/>
    <col min="4352" max="4352" width="23.7109375" style="1170" customWidth="1"/>
    <col min="4353" max="4353" width="11.140625" style="1170" customWidth="1"/>
    <col min="4354" max="4354" width="5.140625" style="1170" customWidth="1"/>
    <col min="4355" max="4355" width="8.28515625" style="1170" customWidth="1"/>
    <col min="4356" max="4356" width="13.28515625" style="1170" customWidth="1"/>
    <col min="4357" max="4358" width="13.42578125" style="1170" customWidth="1"/>
    <col min="4359" max="4359" width="2.5703125" style="1170" customWidth="1"/>
    <col min="4360" max="4360" width="9.42578125" style="1170" customWidth="1"/>
    <col min="4361" max="4361" width="0.42578125" style="1170" customWidth="1"/>
    <col min="4362" max="4362" width="0.85546875" style="1170" customWidth="1"/>
    <col min="4363" max="4365" width="13.42578125" style="1170" customWidth="1"/>
    <col min="4366" max="4366" width="14" style="1170" customWidth="1"/>
    <col min="4367" max="4606" width="9.140625" style="1170"/>
    <col min="4607" max="4607" width="11.140625" style="1170" customWidth="1"/>
    <col min="4608" max="4608" width="23.7109375" style="1170" customWidth="1"/>
    <col min="4609" max="4609" width="11.140625" style="1170" customWidth="1"/>
    <col min="4610" max="4610" width="5.140625" style="1170" customWidth="1"/>
    <col min="4611" max="4611" width="8.28515625" style="1170" customWidth="1"/>
    <col min="4612" max="4612" width="13.28515625" style="1170" customWidth="1"/>
    <col min="4613" max="4614" width="13.42578125" style="1170" customWidth="1"/>
    <col min="4615" max="4615" width="2.5703125" style="1170" customWidth="1"/>
    <col min="4616" max="4616" width="9.42578125" style="1170" customWidth="1"/>
    <col min="4617" max="4617" width="0.42578125" style="1170" customWidth="1"/>
    <col min="4618" max="4618" width="0.85546875" style="1170" customWidth="1"/>
    <col min="4619" max="4621" width="13.42578125" style="1170" customWidth="1"/>
    <col min="4622" max="4622" width="14" style="1170" customWidth="1"/>
    <col min="4623" max="4862" width="9.140625" style="1170"/>
    <col min="4863" max="4863" width="11.140625" style="1170" customWidth="1"/>
    <col min="4864" max="4864" width="23.7109375" style="1170" customWidth="1"/>
    <col min="4865" max="4865" width="11.140625" style="1170" customWidth="1"/>
    <col min="4866" max="4866" width="5.140625" style="1170" customWidth="1"/>
    <col min="4867" max="4867" width="8.28515625" style="1170" customWidth="1"/>
    <col min="4868" max="4868" width="13.28515625" style="1170" customWidth="1"/>
    <col min="4869" max="4870" width="13.42578125" style="1170" customWidth="1"/>
    <col min="4871" max="4871" width="2.5703125" style="1170" customWidth="1"/>
    <col min="4872" max="4872" width="9.42578125" style="1170" customWidth="1"/>
    <col min="4873" max="4873" width="0.42578125" style="1170" customWidth="1"/>
    <col min="4874" max="4874" width="0.85546875" style="1170" customWidth="1"/>
    <col min="4875" max="4877" width="13.42578125" style="1170" customWidth="1"/>
    <col min="4878" max="4878" width="14" style="1170" customWidth="1"/>
    <col min="4879" max="5118" width="9.140625" style="1170"/>
    <col min="5119" max="5119" width="11.140625" style="1170" customWidth="1"/>
    <col min="5120" max="5120" width="23.7109375" style="1170" customWidth="1"/>
    <col min="5121" max="5121" width="11.140625" style="1170" customWidth="1"/>
    <col min="5122" max="5122" width="5.140625" style="1170" customWidth="1"/>
    <col min="5123" max="5123" width="8.28515625" style="1170" customWidth="1"/>
    <col min="5124" max="5124" width="13.28515625" style="1170" customWidth="1"/>
    <col min="5125" max="5126" width="13.42578125" style="1170" customWidth="1"/>
    <col min="5127" max="5127" width="2.5703125" style="1170" customWidth="1"/>
    <col min="5128" max="5128" width="9.42578125" style="1170" customWidth="1"/>
    <col min="5129" max="5129" width="0.42578125" style="1170" customWidth="1"/>
    <col min="5130" max="5130" width="0.85546875" style="1170" customWidth="1"/>
    <col min="5131" max="5133" width="13.42578125" style="1170" customWidth="1"/>
    <col min="5134" max="5134" width="14" style="1170" customWidth="1"/>
    <col min="5135" max="5374" width="9.140625" style="1170"/>
    <col min="5375" max="5375" width="11.140625" style="1170" customWidth="1"/>
    <col min="5376" max="5376" width="23.7109375" style="1170" customWidth="1"/>
    <col min="5377" max="5377" width="11.140625" style="1170" customWidth="1"/>
    <col min="5378" max="5378" width="5.140625" style="1170" customWidth="1"/>
    <col min="5379" max="5379" width="8.28515625" style="1170" customWidth="1"/>
    <col min="5380" max="5380" width="13.28515625" style="1170" customWidth="1"/>
    <col min="5381" max="5382" width="13.42578125" style="1170" customWidth="1"/>
    <col min="5383" max="5383" width="2.5703125" style="1170" customWidth="1"/>
    <col min="5384" max="5384" width="9.42578125" style="1170" customWidth="1"/>
    <col min="5385" max="5385" width="0.42578125" style="1170" customWidth="1"/>
    <col min="5386" max="5386" width="0.85546875" style="1170" customWidth="1"/>
    <col min="5387" max="5389" width="13.42578125" style="1170" customWidth="1"/>
    <col min="5390" max="5390" width="14" style="1170" customWidth="1"/>
    <col min="5391" max="5630" width="9.140625" style="1170"/>
    <col min="5631" max="5631" width="11.140625" style="1170" customWidth="1"/>
    <col min="5632" max="5632" width="23.7109375" style="1170" customWidth="1"/>
    <col min="5633" max="5633" width="11.140625" style="1170" customWidth="1"/>
    <col min="5634" max="5634" width="5.140625" style="1170" customWidth="1"/>
    <col min="5635" max="5635" width="8.28515625" style="1170" customWidth="1"/>
    <col min="5636" max="5636" width="13.28515625" style="1170" customWidth="1"/>
    <col min="5637" max="5638" width="13.42578125" style="1170" customWidth="1"/>
    <col min="5639" max="5639" width="2.5703125" style="1170" customWidth="1"/>
    <col min="5640" max="5640" width="9.42578125" style="1170" customWidth="1"/>
    <col min="5641" max="5641" width="0.42578125" style="1170" customWidth="1"/>
    <col min="5642" max="5642" width="0.85546875" style="1170" customWidth="1"/>
    <col min="5643" max="5645" width="13.42578125" style="1170" customWidth="1"/>
    <col min="5646" max="5646" width="14" style="1170" customWidth="1"/>
    <col min="5647" max="5886" width="9.140625" style="1170"/>
    <col min="5887" max="5887" width="11.140625" style="1170" customWidth="1"/>
    <col min="5888" max="5888" width="23.7109375" style="1170" customWidth="1"/>
    <col min="5889" max="5889" width="11.140625" style="1170" customWidth="1"/>
    <col min="5890" max="5890" width="5.140625" style="1170" customWidth="1"/>
    <col min="5891" max="5891" width="8.28515625" style="1170" customWidth="1"/>
    <col min="5892" max="5892" width="13.28515625" style="1170" customWidth="1"/>
    <col min="5893" max="5894" width="13.42578125" style="1170" customWidth="1"/>
    <col min="5895" max="5895" width="2.5703125" style="1170" customWidth="1"/>
    <col min="5896" max="5896" width="9.42578125" style="1170" customWidth="1"/>
    <col min="5897" max="5897" width="0.42578125" style="1170" customWidth="1"/>
    <col min="5898" max="5898" width="0.85546875" style="1170" customWidth="1"/>
    <col min="5899" max="5901" width="13.42578125" style="1170" customWidth="1"/>
    <col min="5902" max="5902" width="14" style="1170" customWidth="1"/>
    <col min="5903" max="6142" width="9.140625" style="1170"/>
    <col min="6143" max="6143" width="11.140625" style="1170" customWidth="1"/>
    <col min="6144" max="6144" width="23.7109375" style="1170" customWidth="1"/>
    <col min="6145" max="6145" width="11.140625" style="1170" customWidth="1"/>
    <col min="6146" max="6146" width="5.140625" style="1170" customWidth="1"/>
    <col min="6147" max="6147" width="8.28515625" style="1170" customWidth="1"/>
    <col min="6148" max="6148" width="13.28515625" style="1170" customWidth="1"/>
    <col min="6149" max="6150" width="13.42578125" style="1170" customWidth="1"/>
    <col min="6151" max="6151" width="2.5703125" style="1170" customWidth="1"/>
    <col min="6152" max="6152" width="9.42578125" style="1170" customWidth="1"/>
    <col min="6153" max="6153" width="0.42578125" style="1170" customWidth="1"/>
    <col min="6154" max="6154" width="0.85546875" style="1170" customWidth="1"/>
    <col min="6155" max="6157" width="13.42578125" style="1170" customWidth="1"/>
    <col min="6158" max="6158" width="14" style="1170" customWidth="1"/>
    <col min="6159" max="6398" width="9.140625" style="1170"/>
    <col min="6399" max="6399" width="11.140625" style="1170" customWidth="1"/>
    <col min="6400" max="6400" width="23.7109375" style="1170" customWidth="1"/>
    <col min="6401" max="6401" width="11.140625" style="1170" customWidth="1"/>
    <col min="6402" max="6402" width="5.140625" style="1170" customWidth="1"/>
    <col min="6403" max="6403" width="8.28515625" style="1170" customWidth="1"/>
    <col min="6404" max="6404" width="13.28515625" style="1170" customWidth="1"/>
    <col min="6405" max="6406" width="13.42578125" style="1170" customWidth="1"/>
    <col min="6407" max="6407" width="2.5703125" style="1170" customWidth="1"/>
    <col min="6408" max="6408" width="9.42578125" style="1170" customWidth="1"/>
    <col min="6409" max="6409" width="0.42578125" style="1170" customWidth="1"/>
    <col min="6410" max="6410" width="0.85546875" style="1170" customWidth="1"/>
    <col min="6411" max="6413" width="13.42578125" style="1170" customWidth="1"/>
    <col min="6414" max="6414" width="14" style="1170" customWidth="1"/>
    <col min="6415" max="6654" width="9.140625" style="1170"/>
    <col min="6655" max="6655" width="11.140625" style="1170" customWidth="1"/>
    <col min="6656" max="6656" width="23.7109375" style="1170" customWidth="1"/>
    <col min="6657" max="6657" width="11.140625" style="1170" customWidth="1"/>
    <col min="6658" max="6658" width="5.140625" style="1170" customWidth="1"/>
    <col min="6659" max="6659" width="8.28515625" style="1170" customWidth="1"/>
    <col min="6660" max="6660" width="13.28515625" style="1170" customWidth="1"/>
    <col min="6661" max="6662" width="13.42578125" style="1170" customWidth="1"/>
    <col min="6663" max="6663" width="2.5703125" style="1170" customWidth="1"/>
    <col min="6664" max="6664" width="9.42578125" style="1170" customWidth="1"/>
    <col min="6665" max="6665" width="0.42578125" style="1170" customWidth="1"/>
    <col min="6666" max="6666" width="0.85546875" style="1170" customWidth="1"/>
    <col min="6667" max="6669" width="13.42578125" style="1170" customWidth="1"/>
    <col min="6670" max="6670" width="14" style="1170" customWidth="1"/>
    <col min="6671" max="6910" width="9.140625" style="1170"/>
    <col min="6911" max="6911" width="11.140625" style="1170" customWidth="1"/>
    <col min="6912" max="6912" width="23.7109375" style="1170" customWidth="1"/>
    <col min="6913" max="6913" width="11.140625" style="1170" customWidth="1"/>
    <col min="6914" max="6914" width="5.140625" style="1170" customWidth="1"/>
    <col min="6915" max="6915" width="8.28515625" style="1170" customWidth="1"/>
    <col min="6916" max="6916" width="13.28515625" style="1170" customWidth="1"/>
    <col min="6917" max="6918" width="13.42578125" style="1170" customWidth="1"/>
    <col min="6919" max="6919" width="2.5703125" style="1170" customWidth="1"/>
    <col min="6920" max="6920" width="9.42578125" style="1170" customWidth="1"/>
    <col min="6921" max="6921" width="0.42578125" style="1170" customWidth="1"/>
    <col min="6922" max="6922" width="0.85546875" style="1170" customWidth="1"/>
    <col min="6923" max="6925" width="13.42578125" style="1170" customWidth="1"/>
    <col min="6926" max="6926" width="14" style="1170" customWidth="1"/>
    <col min="6927" max="7166" width="9.140625" style="1170"/>
    <col min="7167" max="7167" width="11.140625" style="1170" customWidth="1"/>
    <col min="7168" max="7168" width="23.7109375" style="1170" customWidth="1"/>
    <col min="7169" max="7169" width="11.140625" style="1170" customWidth="1"/>
    <col min="7170" max="7170" width="5.140625" style="1170" customWidth="1"/>
    <col min="7171" max="7171" width="8.28515625" style="1170" customWidth="1"/>
    <col min="7172" max="7172" width="13.28515625" style="1170" customWidth="1"/>
    <col min="7173" max="7174" width="13.42578125" style="1170" customWidth="1"/>
    <col min="7175" max="7175" width="2.5703125" style="1170" customWidth="1"/>
    <col min="7176" max="7176" width="9.42578125" style="1170" customWidth="1"/>
    <col min="7177" max="7177" width="0.42578125" style="1170" customWidth="1"/>
    <col min="7178" max="7178" width="0.85546875" style="1170" customWidth="1"/>
    <col min="7179" max="7181" width="13.42578125" style="1170" customWidth="1"/>
    <col min="7182" max="7182" width="14" style="1170" customWidth="1"/>
    <col min="7183" max="7422" width="9.140625" style="1170"/>
    <col min="7423" max="7423" width="11.140625" style="1170" customWidth="1"/>
    <col min="7424" max="7424" width="23.7109375" style="1170" customWidth="1"/>
    <col min="7425" max="7425" width="11.140625" style="1170" customWidth="1"/>
    <col min="7426" max="7426" width="5.140625" style="1170" customWidth="1"/>
    <col min="7427" max="7427" width="8.28515625" style="1170" customWidth="1"/>
    <col min="7428" max="7428" width="13.28515625" style="1170" customWidth="1"/>
    <col min="7429" max="7430" width="13.42578125" style="1170" customWidth="1"/>
    <col min="7431" max="7431" width="2.5703125" style="1170" customWidth="1"/>
    <col min="7432" max="7432" width="9.42578125" style="1170" customWidth="1"/>
    <col min="7433" max="7433" width="0.42578125" style="1170" customWidth="1"/>
    <col min="7434" max="7434" width="0.85546875" style="1170" customWidth="1"/>
    <col min="7435" max="7437" width="13.42578125" style="1170" customWidth="1"/>
    <col min="7438" max="7438" width="14" style="1170" customWidth="1"/>
    <col min="7439" max="7678" width="9.140625" style="1170"/>
    <col min="7679" max="7679" width="11.140625" style="1170" customWidth="1"/>
    <col min="7680" max="7680" width="23.7109375" style="1170" customWidth="1"/>
    <col min="7681" max="7681" width="11.140625" style="1170" customWidth="1"/>
    <col min="7682" max="7682" width="5.140625" style="1170" customWidth="1"/>
    <col min="7683" max="7683" width="8.28515625" style="1170" customWidth="1"/>
    <col min="7684" max="7684" width="13.28515625" style="1170" customWidth="1"/>
    <col min="7685" max="7686" width="13.42578125" style="1170" customWidth="1"/>
    <col min="7687" max="7687" width="2.5703125" style="1170" customWidth="1"/>
    <col min="7688" max="7688" width="9.42578125" style="1170" customWidth="1"/>
    <col min="7689" max="7689" width="0.42578125" style="1170" customWidth="1"/>
    <col min="7690" max="7690" width="0.85546875" style="1170" customWidth="1"/>
    <col min="7691" max="7693" width="13.42578125" style="1170" customWidth="1"/>
    <col min="7694" max="7694" width="14" style="1170" customWidth="1"/>
    <col min="7695" max="7934" width="9.140625" style="1170"/>
    <col min="7935" max="7935" width="11.140625" style="1170" customWidth="1"/>
    <col min="7936" max="7936" width="23.7109375" style="1170" customWidth="1"/>
    <col min="7937" max="7937" width="11.140625" style="1170" customWidth="1"/>
    <col min="7938" max="7938" width="5.140625" style="1170" customWidth="1"/>
    <col min="7939" max="7939" width="8.28515625" style="1170" customWidth="1"/>
    <col min="7940" max="7940" width="13.28515625" style="1170" customWidth="1"/>
    <col min="7941" max="7942" width="13.42578125" style="1170" customWidth="1"/>
    <col min="7943" max="7943" width="2.5703125" style="1170" customWidth="1"/>
    <col min="7944" max="7944" width="9.42578125" style="1170" customWidth="1"/>
    <col min="7945" max="7945" width="0.42578125" style="1170" customWidth="1"/>
    <col min="7946" max="7946" width="0.85546875" style="1170" customWidth="1"/>
    <col min="7947" max="7949" width="13.42578125" style="1170" customWidth="1"/>
    <col min="7950" max="7950" width="14" style="1170" customWidth="1"/>
    <col min="7951" max="8190" width="9.140625" style="1170"/>
    <col min="8191" max="8191" width="11.140625" style="1170" customWidth="1"/>
    <col min="8192" max="8192" width="23.7109375" style="1170" customWidth="1"/>
    <col min="8193" max="8193" width="11.140625" style="1170" customWidth="1"/>
    <col min="8194" max="8194" width="5.140625" style="1170" customWidth="1"/>
    <col min="8195" max="8195" width="8.28515625" style="1170" customWidth="1"/>
    <col min="8196" max="8196" width="13.28515625" style="1170" customWidth="1"/>
    <col min="8197" max="8198" width="13.42578125" style="1170" customWidth="1"/>
    <col min="8199" max="8199" width="2.5703125" style="1170" customWidth="1"/>
    <col min="8200" max="8200" width="9.42578125" style="1170" customWidth="1"/>
    <col min="8201" max="8201" width="0.42578125" style="1170" customWidth="1"/>
    <col min="8202" max="8202" width="0.85546875" style="1170" customWidth="1"/>
    <col min="8203" max="8205" width="13.42578125" style="1170" customWidth="1"/>
    <col min="8206" max="8206" width="14" style="1170" customWidth="1"/>
    <col min="8207" max="8446" width="9.140625" style="1170"/>
    <col min="8447" max="8447" width="11.140625" style="1170" customWidth="1"/>
    <col min="8448" max="8448" width="23.7109375" style="1170" customWidth="1"/>
    <col min="8449" max="8449" width="11.140625" style="1170" customWidth="1"/>
    <col min="8450" max="8450" width="5.140625" style="1170" customWidth="1"/>
    <col min="8451" max="8451" width="8.28515625" style="1170" customWidth="1"/>
    <col min="8452" max="8452" width="13.28515625" style="1170" customWidth="1"/>
    <col min="8453" max="8454" width="13.42578125" style="1170" customWidth="1"/>
    <col min="8455" max="8455" width="2.5703125" style="1170" customWidth="1"/>
    <col min="8456" max="8456" width="9.42578125" style="1170" customWidth="1"/>
    <col min="8457" max="8457" width="0.42578125" style="1170" customWidth="1"/>
    <col min="8458" max="8458" width="0.85546875" style="1170" customWidth="1"/>
    <col min="8459" max="8461" width="13.42578125" style="1170" customWidth="1"/>
    <col min="8462" max="8462" width="14" style="1170" customWidth="1"/>
    <col min="8463" max="8702" width="9.140625" style="1170"/>
    <col min="8703" max="8703" width="11.140625" style="1170" customWidth="1"/>
    <col min="8704" max="8704" width="23.7109375" style="1170" customWidth="1"/>
    <col min="8705" max="8705" width="11.140625" style="1170" customWidth="1"/>
    <col min="8706" max="8706" width="5.140625" style="1170" customWidth="1"/>
    <col min="8707" max="8707" width="8.28515625" style="1170" customWidth="1"/>
    <col min="8708" max="8708" width="13.28515625" style="1170" customWidth="1"/>
    <col min="8709" max="8710" width="13.42578125" style="1170" customWidth="1"/>
    <col min="8711" max="8711" width="2.5703125" style="1170" customWidth="1"/>
    <col min="8712" max="8712" width="9.42578125" style="1170" customWidth="1"/>
    <col min="8713" max="8713" width="0.42578125" style="1170" customWidth="1"/>
    <col min="8714" max="8714" width="0.85546875" style="1170" customWidth="1"/>
    <col min="8715" max="8717" width="13.42578125" style="1170" customWidth="1"/>
    <col min="8718" max="8718" width="14" style="1170" customWidth="1"/>
    <col min="8719" max="8958" width="9.140625" style="1170"/>
    <col min="8959" max="8959" width="11.140625" style="1170" customWidth="1"/>
    <col min="8960" max="8960" width="23.7109375" style="1170" customWidth="1"/>
    <col min="8961" max="8961" width="11.140625" style="1170" customWidth="1"/>
    <col min="8962" max="8962" width="5.140625" style="1170" customWidth="1"/>
    <col min="8963" max="8963" width="8.28515625" style="1170" customWidth="1"/>
    <col min="8964" max="8964" width="13.28515625" style="1170" customWidth="1"/>
    <col min="8965" max="8966" width="13.42578125" style="1170" customWidth="1"/>
    <col min="8967" max="8967" width="2.5703125" style="1170" customWidth="1"/>
    <col min="8968" max="8968" width="9.42578125" style="1170" customWidth="1"/>
    <col min="8969" max="8969" width="0.42578125" style="1170" customWidth="1"/>
    <col min="8970" max="8970" width="0.85546875" style="1170" customWidth="1"/>
    <col min="8971" max="8973" width="13.42578125" style="1170" customWidth="1"/>
    <col min="8974" max="8974" width="14" style="1170" customWidth="1"/>
    <col min="8975" max="9214" width="9.140625" style="1170"/>
    <col min="9215" max="9215" width="11.140625" style="1170" customWidth="1"/>
    <col min="9216" max="9216" width="23.7109375" style="1170" customWidth="1"/>
    <col min="9217" max="9217" width="11.140625" style="1170" customWidth="1"/>
    <col min="9218" max="9218" width="5.140625" style="1170" customWidth="1"/>
    <col min="9219" max="9219" width="8.28515625" style="1170" customWidth="1"/>
    <col min="9220" max="9220" width="13.28515625" style="1170" customWidth="1"/>
    <col min="9221" max="9222" width="13.42578125" style="1170" customWidth="1"/>
    <col min="9223" max="9223" width="2.5703125" style="1170" customWidth="1"/>
    <col min="9224" max="9224" width="9.42578125" style="1170" customWidth="1"/>
    <col min="9225" max="9225" width="0.42578125" style="1170" customWidth="1"/>
    <col min="9226" max="9226" width="0.85546875" style="1170" customWidth="1"/>
    <col min="9227" max="9229" width="13.42578125" style="1170" customWidth="1"/>
    <col min="9230" max="9230" width="14" style="1170" customWidth="1"/>
    <col min="9231" max="9470" width="9.140625" style="1170"/>
    <col min="9471" max="9471" width="11.140625" style="1170" customWidth="1"/>
    <col min="9472" max="9472" width="23.7109375" style="1170" customWidth="1"/>
    <col min="9473" max="9473" width="11.140625" style="1170" customWidth="1"/>
    <col min="9474" max="9474" width="5.140625" style="1170" customWidth="1"/>
    <col min="9475" max="9475" width="8.28515625" style="1170" customWidth="1"/>
    <col min="9476" max="9476" width="13.28515625" style="1170" customWidth="1"/>
    <col min="9477" max="9478" width="13.42578125" style="1170" customWidth="1"/>
    <col min="9479" max="9479" width="2.5703125" style="1170" customWidth="1"/>
    <col min="9480" max="9480" width="9.42578125" style="1170" customWidth="1"/>
    <col min="9481" max="9481" width="0.42578125" style="1170" customWidth="1"/>
    <col min="9482" max="9482" width="0.85546875" style="1170" customWidth="1"/>
    <col min="9483" max="9485" width="13.42578125" style="1170" customWidth="1"/>
    <col min="9486" max="9486" width="14" style="1170" customWidth="1"/>
    <col min="9487" max="9726" width="9.140625" style="1170"/>
    <col min="9727" max="9727" width="11.140625" style="1170" customWidth="1"/>
    <col min="9728" max="9728" width="23.7109375" style="1170" customWidth="1"/>
    <col min="9729" max="9729" width="11.140625" style="1170" customWidth="1"/>
    <col min="9730" max="9730" width="5.140625" style="1170" customWidth="1"/>
    <col min="9731" max="9731" width="8.28515625" style="1170" customWidth="1"/>
    <col min="9732" max="9732" width="13.28515625" style="1170" customWidth="1"/>
    <col min="9733" max="9734" width="13.42578125" style="1170" customWidth="1"/>
    <col min="9735" max="9735" width="2.5703125" style="1170" customWidth="1"/>
    <col min="9736" max="9736" width="9.42578125" style="1170" customWidth="1"/>
    <col min="9737" max="9737" width="0.42578125" style="1170" customWidth="1"/>
    <col min="9738" max="9738" width="0.85546875" style="1170" customWidth="1"/>
    <col min="9739" max="9741" width="13.42578125" style="1170" customWidth="1"/>
    <col min="9742" max="9742" width="14" style="1170" customWidth="1"/>
    <col min="9743" max="9982" width="9.140625" style="1170"/>
    <col min="9983" max="9983" width="11.140625" style="1170" customWidth="1"/>
    <col min="9984" max="9984" width="23.7109375" style="1170" customWidth="1"/>
    <col min="9985" max="9985" width="11.140625" style="1170" customWidth="1"/>
    <col min="9986" max="9986" width="5.140625" style="1170" customWidth="1"/>
    <col min="9987" max="9987" width="8.28515625" style="1170" customWidth="1"/>
    <col min="9988" max="9988" width="13.28515625" style="1170" customWidth="1"/>
    <col min="9989" max="9990" width="13.42578125" style="1170" customWidth="1"/>
    <col min="9991" max="9991" width="2.5703125" style="1170" customWidth="1"/>
    <col min="9992" max="9992" width="9.42578125" style="1170" customWidth="1"/>
    <col min="9993" max="9993" width="0.42578125" style="1170" customWidth="1"/>
    <col min="9994" max="9994" width="0.85546875" style="1170" customWidth="1"/>
    <col min="9995" max="9997" width="13.42578125" style="1170" customWidth="1"/>
    <col min="9998" max="9998" width="14" style="1170" customWidth="1"/>
    <col min="9999" max="10238" width="9.140625" style="1170"/>
    <col min="10239" max="10239" width="11.140625" style="1170" customWidth="1"/>
    <col min="10240" max="10240" width="23.7109375" style="1170" customWidth="1"/>
    <col min="10241" max="10241" width="11.140625" style="1170" customWidth="1"/>
    <col min="10242" max="10242" width="5.140625" style="1170" customWidth="1"/>
    <col min="10243" max="10243" width="8.28515625" style="1170" customWidth="1"/>
    <col min="10244" max="10244" width="13.28515625" style="1170" customWidth="1"/>
    <col min="10245" max="10246" width="13.42578125" style="1170" customWidth="1"/>
    <col min="10247" max="10247" width="2.5703125" style="1170" customWidth="1"/>
    <col min="10248" max="10248" width="9.42578125" style="1170" customWidth="1"/>
    <col min="10249" max="10249" width="0.42578125" style="1170" customWidth="1"/>
    <col min="10250" max="10250" width="0.85546875" style="1170" customWidth="1"/>
    <col min="10251" max="10253" width="13.42578125" style="1170" customWidth="1"/>
    <col min="10254" max="10254" width="14" style="1170" customWidth="1"/>
    <col min="10255" max="10494" width="9.140625" style="1170"/>
    <col min="10495" max="10495" width="11.140625" style="1170" customWidth="1"/>
    <col min="10496" max="10496" width="23.7109375" style="1170" customWidth="1"/>
    <col min="10497" max="10497" width="11.140625" style="1170" customWidth="1"/>
    <col min="10498" max="10498" width="5.140625" style="1170" customWidth="1"/>
    <col min="10499" max="10499" width="8.28515625" style="1170" customWidth="1"/>
    <col min="10500" max="10500" width="13.28515625" style="1170" customWidth="1"/>
    <col min="10501" max="10502" width="13.42578125" style="1170" customWidth="1"/>
    <col min="10503" max="10503" width="2.5703125" style="1170" customWidth="1"/>
    <col min="10504" max="10504" width="9.42578125" style="1170" customWidth="1"/>
    <col min="10505" max="10505" width="0.42578125" style="1170" customWidth="1"/>
    <col min="10506" max="10506" width="0.85546875" style="1170" customWidth="1"/>
    <col min="10507" max="10509" width="13.42578125" style="1170" customWidth="1"/>
    <col min="10510" max="10510" width="14" style="1170" customWidth="1"/>
    <col min="10511" max="10750" width="9.140625" style="1170"/>
    <col min="10751" max="10751" width="11.140625" style="1170" customWidth="1"/>
    <col min="10752" max="10752" width="23.7109375" style="1170" customWidth="1"/>
    <col min="10753" max="10753" width="11.140625" style="1170" customWidth="1"/>
    <col min="10754" max="10754" width="5.140625" style="1170" customWidth="1"/>
    <col min="10755" max="10755" width="8.28515625" style="1170" customWidth="1"/>
    <col min="10756" max="10756" width="13.28515625" style="1170" customWidth="1"/>
    <col min="10757" max="10758" width="13.42578125" style="1170" customWidth="1"/>
    <col min="10759" max="10759" width="2.5703125" style="1170" customWidth="1"/>
    <col min="10760" max="10760" width="9.42578125" style="1170" customWidth="1"/>
    <col min="10761" max="10761" width="0.42578125" style="1170" customWidth="1"/>
    <col min="10762" max="10762" width="0.85546875" style="1170" customWidth="1"/>
    <col min="10763" max="10765" width="13.42578125" style="1170" customWidth="1"/>
    <col min="10766" max="10766" width="14" style="1170" customWidth="1"/>
    <col min="10767" max="11006" width="9.140625" style="1170"/>
    <col min="11007" max="11007" width="11.140625" style="1170" customWidth="1"/>
    <col min="11008" max="11008" width="23.7109375" style="1170" customWidth="1"/>
    <col min="11009" max="11009" width="11.140625" style="1170" customWidth="1"/>
    <col min="11010" max="11010" width="5.140625" style="1170" customWidth="1"/>
    <col min="11011" max="11011" width="8.28515625" style="1170" customWidth="1"/>
    <col min="11012" max="11012" width="13.28515625" style="1170" customWidth="1"/>
    <col min="11013" max="11014" width="13.42578125" style="1170" customWidth="1"/>
    <col min="11015" max="11015" width="2.5703125" style="1170" customWidth="1"/>
    <col min="11016" max="11016" width="9.42578125" style="1170" customWidth="1"/>
    <col min="11017" max="11017" width="0.42578125" style="1170" customWidth="1"/>
    <col min="11018" max="11018" width="0.85546875" style="1170" customWidth="1"/>
    <col min="11019" max="11021" width="13.42578125" style="1170" customWidth="1"/>
    <col min="11022" max="11022" width="14" style="1170" customWidth="1"/>
    <col min="11023" max="11262" width="9.140625" style="1170"/>
    <col min="11263" max="11263" width="11.140625" style="1170" customWidth="1"/>
    <col min="11264" max="11264" width="23.7109375" style="1170" customWidth="1"/>
    <col min="11265" max="11265" width="11.140625" style="1170" customWidth="1"/>
    <col min="11266" max="11266" width="5.140625" style="1170" customWidth="1"/>
    <col min="11267" max="11267" width="8.28515625" style="1170" customWidth="1"/>
    <col min="11268" max="11268" width="13.28515625" style="1170" customWidth="1"/>
    <col min="11269" max="11270" width="13.42578125" style="1170" customWidth="1"/>
    <col min="11271" max="11271" width="2.5703125" style="1170" customWidth="1"/>
    <col min="11272" max="11272" width="9.42578125" style="1170" customWidth="1"/>
    <col min="11273" max="11273" width="0.42578125" style="1170" customWidth="1"/>
    <col min="11274" max="11274" width="0.85546875" style="1170" customWidth="1"/>
    <col min="11275" max="11277" width="13.42578125" style="1170" customWidth="1"/>
    <col min="11278" max="11278" width="14" style="1170" customWidth="1"/>
    <col min="11279" max="11518" width="9.140625" style="1170"/>
    <col min="11519" max="11519" width="11.140625" style="1170" customWidth="1"/>
    <col min="11520" max="11520" width="23.7109375" style="1170" customWidth="1"/>
    <col min="11521" max="11521" width="11.140625" style="1170" customWidth="1"/>
    <col min="11522" max="11522" width="5.140625" style="1170" customWidth="1"/>
    <col min="11523" max="11523" width="8.28515625" style="1170" customWidth="1"/>
    <col min="11524" max="11524" width="13.28515625" style="1170" customWidth="1"/>
    <col min="11525" max="11526" width="13.42578125" style="1170" customWidth="1"/>
    <col min="11527" max="11527" width="2.5703125" style="1170" customWidth="1"/>
    <col min="11528" max="11528" width="9.42578125" style="1170" customWidth="1"/>
    <col min="11529" max="11529" width="0.42578125" style="1170" customWidth="1"/>
    <col min="11530" max="11530" width="0.85546875" style="1170" customWidth="1"/>
    <col min="11531" max="11533" width="13.42578125" style="1170" customWidth="1"/>
    <col min="11534" max="11534" width="14" style="1170" customWidth="1"/>
    <col min="11535" max="11774" width="9.140625" style="1170"/>
    <col min="11775" max="11775" width="11.140625" style="1170" customWidth="1"/>
    <col min="11776" max="11776" width="23.7109375" style="1170" customWidth="1"/>
    <col min="11777" max="11777" width="11.140625" style="1170" customWidth="1"/>
    <col min="11778" max="11778" width="5.140625" style="1170" customWidth="1"/>
    <col min="11779" max="11779" width="8.28515625" style="1170" customWidth="1"/>
    <col min="11780" max="11780" width="13.28515625" style="1170" customWidth="1"/>
    <col min="11781" max="11782" width="13.42578125" style="1170" customWidth="1"/>
    <col min="11783" max="11783" width="2.5703125" style="1170" customWidth="1"/>
    <col min="11784" max="11784" width="9.42578125" style="1170" customWidth="1"/>
    <col min="11785" max="11785" width="0.42578125" style="1170" customWidth="1"/>
    <col min="11786" max="11786" width="0.85546875" style="1170" customWidth="1"/>
    <col min="11787" max="11789" width="13.42578125" style="1170" customWidth="1"/>
    <col min="11790" max="11790" width="14" style="1170" customWidth="1"/>
    <col min="11791" max="12030" width="9.140625" style="1170"/>
    <col min="12031" max="12031" width="11.140625" style="1170" customWidth="1"/>
    <col min="12032" max="12032" width="23.7109375" style="1170" customWidth="1"/>
    <col min="12033" max="12033" width="11.140625" style="1170" customWidth="1"/>
    <col min="12034" max="12034" width="5.140625" style="1170" customWidth="1"/>
    <col min="12035" max="12035" width="8.28515625" style="1170" customWidth="1"/>
    <col min="12036" max="12036" width="13.28515625" style="1170" customWidth="1"/>
    <col min="12037" max="12038" width="13.42578125" style="1170" customWidth="1"/>
    <col min="12039" max="12039" width="2.5703125" style="1170" customWidth="1"/>
    <col min="12040" max="12040" width="9.42578125" style="1170" customWidth="1"/>
    <col min="12041" max="12041" width="0.42578125" style="1170" customWidth="1"/>
    <col min="12042" max="12042" width="0.85546875" style="1170" customWidth="1"/>
    <col min="12043" max="12045" width="13.42578125" style="1170" customWidth="1"/>
    <col min="12046" max="12046" width="14" style="1170" customWidth="1"/>
    <col min="12047" max="12286" width="9.140625" style="1170"/>
    <col min="12287" max="12287" width="11.140625" style="1170" customWidth="1"/>
    <col min="12288" max="12288" width="23.7109375" style="1170" customWidth="1"/>
    <col min="12289" max="12289" width="11.140625" style="1170" customWidth="1"/>
    <col min="12290" max="12290" width="5.140625" style="1170" customWidth="1"/>
    <col min="12291" max="12291" width="8.28515625" style="1170" customWidth="1"/>
    <col min="12292" max="12292" width="13.28515625" style="1170" customWidth="1"/>
    <col min="12293" max="12294" width="13.42578125" style="1170" customWidth="1"/>
    <col min="12295" max="12295" width="2.5703125" style="1170" customWidth="1"/>
    <col min="12296" max="12296" width="9.42578125" style="1170" customWidth="1"/>
    <col min="12297" max="12297" width="0.42578125" style="1170" customWidth="1"/>
    <col min="12298" max="12298" width="0.85546875" style="1170" customWidth="1"/>
    <col min="12299" max="12301" width="13.42578125" style="1170" customWidth="1"/>
    <col min="12302" max="12302" width="14" style="1170" customWidth="1"/>
    <col min="12303" max="12542" width="9.140625" style="1170"/>
    <col min="12543" max="12543" width="11.140625" style="1170" customWidth="1"/>
    <col min="12544" max="12544" width="23.7109375" style="1170" customWidth="1"/>
    <col min="12545" max="12545" width="11.140625" style="1170" customWidth="1"/>
    <col min="12546" max="12546" width="5.140625" style="1170" customWidth="1"/>
    <col min="12547" max="12547" width="8.28515625" style="1170" customWidth="1"/>
    <col min="12548" max="12548" width="13.28515625" style="1170" customWidth="1"/>
    <col min="12549" max="12550" width="13.42578125" style="1170" customWidth="1"/>
    <col min="12551" max="12551" width="2.5703125" style="1170" customWidth="1"/>
    <col min="12552" max="12552" width="9.42578125" style="1170" customWidth="1"/>
    <col min="12553" max="12553" width="0.42578125" style="1170" customWidth="1"/>
    <col min="12554" max="12554" width="0.85546875" style="1170" customWidth="1"/>
    <col min="12555" max="12557" width="13.42578125" style="1170" customWidth="1"/>
    <col min="12558" max="12558" width="14" style="1170" customWidth="1"/>
    <col min="12559" max="12798" width="9.140625" style="1170"/>
    <col min="12799" max="12799" width="11.140625" style="1170" customWidth="1"/>
    <col min="12800" max="12800" width="23.7109375" style="1170" customWidth="1"/>
    <col min="12801" max="12801" width="11.140625" style="1170" customWidth="1"/>
    <col min="12802" max="12802" width="5.140625" style="1170" customWidth="1"/>
    <col min="12803" max="12803" width="8.28515625" style="1170" customWidth="1"/>
    <col min="12804" max="12804" width="13.28515625" style="1170" customWidth="1"/>
    <col min="12805" max="12806" width="13.42578125" style="1170" customWidth="1"/>
    <col min="12807" max="12807" width="2.5703125" style="1170" customWidth="1"/>
    <col min="12808" max="12808" width="9.42578125" style="1170" customWidth="1"/>
    <col min="12809" max="12809" width="0.42578125" style="1170" customWidth="1"/>
    <col min="12810" max="12810" width="0.85546875" style="1170" customWidth="1"/>
    <col min="12811" max="12813" width="13.42578125" style="1170" customWidth="1"/>
    <col min="12814" max="12814" width="14" style="1170" customWidth="1"/>
    <col min="12815" max="13054" width="9.140625" style="1170"/>
    <col min="13055" max="13055" width="11.140625" style="1170" customWidth="1"/>
    <col min="13056" max="13056" width="23.7109375" style="1170" customWidth="1"/>
    <col min="13057" max="13057" width="11.140625" style="1170" customWidth="1"/>
    <col min="13058" max="13058" width="5.140625" style="1170" customWidth="1"/>
    <col min="13059" max="13059" width="8.28515625" style="1170" customWidth="1"/>
    <col min="13060" max="13060" width="13.28515625" style="1170" customWidth="1"/>
    <col min="13061" max="13062" width="13.42578125" style="1170" customWidth="1"/>
    <col min="13063" max="13063" width="2.5703125" style="1170" customWidth="1"/>
    <col min="13064" max="13064" width="9.42578125" style="1170" customWidth="1"/>
    <col min="13065" max="13065" width="0.42578125" style="1170" customWidth="1"/>
    <col min="13066" max="13066" width="0.85546875" style="1170" customWidth="1"/>
    <col min="13067" max="13069" width="13.42578125" style="1170" customWidth="1"/>
    <col min="13070" max="13070" width="14" style="1170" customWidth="1"/>
    <col min="13071" max="13310" width="9.140625" style="1170"/>
    <col min="13311" max="13311" width="11.140625" style="1170" customWidth="1"/>
    <col min="13312" max="13312" width="23.7109375" style="1170" customWidth="1"/>
    <col min="13313" max="13313" width="11.140625" style="1170" customWidth="1"/>
    <col min="13314" max="13314" width="5.140625" style="1170" customWidth="1"/>
    <col min="13315" max="13315" width="8.28515625" style="1170" customWidth="1"/>
    <col min="13316" max="13316" width="13.28515625" style="1170" customWidth="1"/>
    <col min="13317" max="13318" width="13.42578125" style="1170" customWidth="1"/>
    <col min="13319" max="13319" width="2.5703125" style="1170" customWidth="1"/>
    <col min="13320" max="13320" width="9.42578125" style="1170" customWidth="1"/>
    <col min="13321" max="13321" width="0.42578125" style="1170" customWidth="1"/>
    <col min="13322" max="13322" width="0.85546875" style="1170" customWidth="1"/>
    <col min="13323" max="13325" width="13.42578125" style="1170" customWidth="1"/>
    <col min="13326" max="13326" width="14" style="1170" customWidth="1"/>
    <col min="13327" max="13566" width="9.140625" style="1170"/>
    <col min="13567" max="13567" width="11.140625" style="1170" customWidth="1"/>
    <col min="13568" max="13568" width="23.7109375" style="1170" customWidth="1"/>
    <col min="13569" max="13569" width="11.140625" style="1170" customWidth="1"/>
    <col min="13570" max="13570" width="5.140625" style="1170" customWidth="1"/>
    <col min="13571" max="13571" width="8.28515625" style="1170" customWidth="1"/>
    <col min="13572" max="13572" width="13.28515625" style="1170" customWidth="1"/>
    <col min="13573" max="13574" width="13.42578125" style="1170" customWidth="1"/>
    <col min="13575" max="13575" width="2.5703125" style="1170" customWidth="1"/>
    <col min="13576" max="13576" width="9.42578125" style="1170" customWidth="1"/>
    <col min="13577" max="13577" width="0.42578125" style="1170" customWidth="1"/>
    <col min="13578" max="13578" width="0.85546875" style="1170" customWidth="1"/>
    <col min="13579" max="13581" width="13.42578125" style="1170" customWidth="1"/>
    <col min="13582" max="13582" width="14" style="1170" customWidth="1"/>
    <col min="13583" max="13822" width="9.140625" style="1170"/>
    <col min="13823" max="13823" width="11.140625" style="1170" customWidth="1"/>
    <col min="13824" max="13824" width="23.7109375" style="1170" customWidth="1"/>
    <col min="13825" max="13825" width="11.140625" style="1170" customWidth="1"/>
    <col min="13826" max="13826" width="5.140625" style="1170" customWidth="1"/>
    <col min="13827" max="13827" width="8.28515625" style="1170" customWidth="1"/>
    <col min="13828" max="13828" width="13.28515625" style="1170" customWidth="1"/>
    <col min="13829" max="13830" width="13.42578125" style="1170" customWidth="1"/>
    <col min="13831" max="13831" width="2.5703125" style="1170" customWidth="1"/>
    <col min="13832" max="13832" width="9.42578125" style="1170" customWidth="1"/>
    <col min="13833" max="13833" width="0.42578125" style="1170" customWidth="1"/>
    <col min="13834" max="13834" width="0.85546875" style="1170" customWidth="1"/>
    <col min="13835" max="13837" width="13.42578125" style="1170" customWidth="1"/>
    <col min="13838" max="13838" width="14" style="1170" customWidth="1"/>
    <col min="13839" max="14078" width="9.140625" style="1170"/>
    <col min="14079" max="14079" width="11.140625" style="1170" customWidth="1"/>
    <col min="14080" max="14080" width="23.7109375" style="1170" customWidth="1"/>
    <col min="14081" max="14081" width="11.140625" style="1170" customWidth="1"/>
    <col min="14082" max="14082" width="5.140625" style="1170" customWidth="1"/>
    <col min="14083" max="14083" width="8.28515625" style="1170" customWidth="1"/>
    <col min="14084" max="14084" width="13.28515625" style="1170" customWidth="1"/>
    <col min="14085" max="14086" width="13.42578125" style="1170" customWidth="1"/>
    <col min="14087" max="14087" width="2.5703125" style="1170" customWidth="1"/>
    <col min="14088" max="14088" width="9.42578125" style="1170" customWidth="1"/>
    <col min="14089" max="14089" width="0.42578125" style="1170" customWidth="1"/>
    <col min="14090" max="14090" width="0.85546875" style="1170" customWidth="1"/>
    <col min="14091" max="14093" width="13.42578125" style="1170" customWidth="1"/>
    <col min="14094" max="14094" width="14" style="1170" customWidth="1"/>
    <col min="14095" max="14334" width="9.140625" style="1170"/>
    <col min="14335" max="14335" width="11.140625" style="1170" customWidth="1"/>
    <col min="14336" max="14336" width="23.7109375" style="1170" customWidth="1"/>
    <col min="14337" max="14337" width="11.140625" style="1170" customWidth="1"/>
    <col min="14338" max="14338" width="5.140625" style="1170" customWidth="1"/>
    <col min="14339" max="14339" width="8.28515625" style="1170" customWidth="1"/>
    <col min="14340" max="14340" width="13.28515625" style="1170" customWidth="1"/>
    <col min="14341" max="14342" width="13.42578125" style="1170" customWidth="1"/>
    <col min="14343" max="14343" width="2.5703125" style="1170" customWidth="1"/>
    <col min="14344" max="14344" width="9.42578125" style="1170" customWidth="1"/>
    <col min="14345" max="14345" width="0.42578125" style="1170" customWidth="1"/>
    <col min="14346" max="14346" width="0.85546875" style="1170" customWidth="1"/>
    <col min="14347" max="14349" width="13.42578125" style="1170" customWidth="1"/>
    <col min="14350" max="14350" width="14" style="1170" customWidth="1"/>
    <col min="14351" max="14590" width="9.140625" style="1170"/>
    <col min="14591" max="14591" width="11.140625" style="1170" customWidth="1"/>
    <col min="14592" max="14592" width="23.7109375" style="1170" customWidth="1"/>
    <col min="14593" max="14593" width="11.140625" style="1170" customWidth="1"/>
    <col min="14594" max="14594" width="5.140625" style="1170" customWidth="1"/>
    <col min="14595" max="14595" width="8.28515625" style="1170" customWidth="1"/>
    <col min="14596" max="14596" width="13.28515625" style="1170" customWidth="1"/>
    <col min="14597" max="14598" width="13.42578125" style="1170" customWidth="1"/>
    <col min="14599" max="14599" width="2.5703125" style="1170" customWidth="1"/>
    <col min="14600" max="14600" width="9.42578125" style="1170" customWidth="1"/>
    <col min="14601" max="14601" width="0.42578125" style="1170" customWidth="1"/>
    <col min="14602" max="14602" width="0.85546875" style="1170" customWidth="1"/>
    <col min="14603" max="14605" width="13.42578125" style="1170" customWidth="1"/>
    <col min="14606" max="14606" width="14" style="1170" customWidth="1"/>
    <col min="14607" max="14846" width="9.140625" style="1170"/>
    <col min="14847" max="14847" width="11.140625" style="1170" customWidth="1"/>
    <col min="14848" max="14848" width="23.7109375" style="1170" customWidth="1"/>
    <col min="14849" max="14849" width="11.140625" style="1170" customWidth="1"/>
    <col min="14850" max="14850" width="5.140625" style="1170" customWidth="1"/>
    <col min="14851" max="14851" width="8.28515625" style="1170" customWidth="1"/>
    <col min="14852" max="14852" width="13.28515625" style="1170" customWidth="1"/>
    <col min="14853" max="14854" width="13.42578125" style="1170" customWidth="1"/>
    <col min="14855" max="14855" width="2.5703125" style="1170" customWidth="1"/>
    <col min="14856" max="14856" width="9.42578125" style="1170" customWidth="1"/>
    <col min="14857" max="14857" width="0.42578125" style="1170" customWidth="1"/>
    <col min="14858" max="14858" width="0.85546875" style="1170" customWidth="1"/>
    <col min="14859" max="14861" width="13.42578125" style="1170" customWidth="1"/>
    <col min="14862" max="14862" width="14" style="1170" customWidth="1"/>
    <col min="14863" max="15102" width="9.140625" style="1170"/>
    <col min="15103" max="15103" width="11.140625" style="1170" customWidth="1"/>
    <col min="15104" max="15104" width="23.7109375" style="1170" customWidth="1"/>
    <col min="15105" max="15105" width="11.140625" style="1170" customWidth="1"/>
    <col min="15106" max="15106" width="5.140625" style="1170" customWidth="1"/>
    <col min="15107" max="15107" width="8.28515625" style="1170" customWidth="1"/>
    <col min="15108" max="15108" width="13.28515625" style="1170" customWidth="1"/>
    <col min="15109" max="15110" width="13.42578125" style="1170" customWidth="1"/>
    <col min="15111" max="15111" width="2.5703125" style="1170" customWidth="1"/>
    <col min="15112" max="15112" width="9.42578125" style="1170" customWidth="1"/>
    <col min="15113" max="15113" width="0.42578125" style="1170" customWidth="1"/>
    <col min="15114" max="15114" width="0.85546875" style="1170" customWidth="1"/>
    <col min="15115" max="15117" width="13.42578125" style="1170" customWidth="1"/>
    <col min="15118" max="15118" width="14" style="1170" customWidth="1"/>
    <col min="15119" max="15358" width="9.140625" style="1170"/>
    <col min="15359" max="15359" width="11.140625" style="1170" customWidth="1"/>
    <col min="15360" max="15360" width="23.7109375" style="1170" customWidth="1"/>
    <col min="15361" max="15361" width="11.140625" style="1170" customWidth="1"/>
    <col min="15362" max="15362" width="5.140625" style="1170" customWidth="1"/>
    <col min="15363" max="15363" width="8.28515625" style="1170" customWidth="1"/>
    <col min="15364" max="15364" width="13.28515625" style="1170" customWidth="1"/>
    <col min="15365" max="15366" width="13.42578125" style="1170" customWidth="1"/>
    <col min="15367" max="15367" width="2.5703125" style="1170" customWidth="1"/>
    <col min="15368" max="15368" width="9.42578125" style="1170" customWidth="1"/>
    <col min="15369" max="15369" width="0.42578125" style="1170" customWidth="1"/>
    <col min="15370" max="15370" width="0.85546875" style="1170" customWidth="1"/>
    <col min="15371" max="15373" width="13.42578125" style="1170" customWidth="1"/>
    <col min="15374" max="15374" width="14" style="1170" customWidth="1"/>
    <col min="15375" max="15614" width="9.140625" style="1170"/>
    <col min="15615" max="15615" width="11.140625" style="1170" customWidth="1"/>
    <col min="15616" max="15616" width="23.7109375" style="1170" customWidth="1"/>
    <col min="15617" max="15617" width="11.140625" style="1170" customWidth="1"/>
    <col min="15618" max="15618" width="5.140625" style="1170" customWidth="1"/>
    <col min="15619" max="15619" width="8.28515625" style="1170" customWidth="1"/>
    <col min="15620" max="15620" width="13.28515625" style="1170" customWidth="1"/>
    <col min="15621" max="15622" width="13.42578125" style="1170" customWidth="1"/>
    <col min="15623" max="15623" width="2.5703125" style="1170" customWidth="1"/>
    <col min="15624" max="15624" width="9.42578125" style="1170" customWidth="1"/>
    <col min="15625" max="15625" width="0.42578125" style="1170" customWidth="1"/>
    <col min="15626" max="15626" width="0.85546875" style="1170" customWidth="1"/>
    <col min="15627" max="15629" width="13.42578125" style="1170" customWidth="1"/>
    <col min="15630" max="15630" width="14" style="1170" customWidth="1"/>
    <col min="15631" max="15870" width="9.140625" style="1170"/>
    <col min="15871" max="15871" width="11.140625" style="1170" customWidth="1"/>
    <col min="15872" max="15872" width="23.7109375" style="1170" customWidth="1"/>
    <col min="15873" max="15873" width="11.140625" style="1170" customWidth="1"/>
    <col min="15874" max="15874" width="5.140625" style="1170" customWidth="1"/>
    <col min="15875" max="15875" width="8.28515625" style="1170" customWidth="1"/>
    <col min="15876" max="15876" width="13.28515625" style="1170" customWidth="1"/>
    <col min="15877" max="15878" width="13.42578125" style="1170" customWidth="1"/>
    <col min="15879" max="15879" width="2.5703125" style="1170" customWidth="1"/>
    <col min="15880" max="15880" width="9.42578125" style="1170" customWidth="1"/>
    <col min="15881" max="15881" width="0.42578125" style="1170" customWidth="1"/>
    <col min="15882" max="15882" width="0.85546875" style="1170" customWidth="1"/>
    <col min="15883" max="15885" width="13.42578125" style="1170" customWidth="1"/>
    <col min="15886" max="15886" width="14" style="1170" customWidth="1"/>
    <col min="15887" max="16126" width="9.140625" style="1170"/>
    <col min="16127" max="16127" width="11.140625" style="1170" customWidth="1"/>
    <col min="16128" max="16128" width="23.7109375" style="1170" customWidth="1"/>
    <col min="16129" max="16129" width="11.140625" style="1170" customWidth="1"/>
    <col min="16130" max="16130" width="5.140625" style="1170" customWidth="1"/>
    <col min="16131" max="16131" width="8.28515625" style="1170" customWidth="1"/>
    <col min="16132" max="16132" width="13.28515625" style="1170" customWidth="1"/>
    <col min="16133" max="16134" width="13.42578125" style="1170" customWidth="1"/>
    <col min="16135" max="16135" width="2.5703125" style="1170" customWidth="1"/>
    <col min="16136" max="16136" width="9.42578125" style="1170" customWidth="1"/>
    <col min="16137" max="16137" width="0.42578125" style="1170" customWidth="1"/>
    <col min="16138" max="16138" width="0.85546875" style="1170" customWidth="1"/>
    <col min="16139" max="16141" width="13.42578125" style="1170" customWidth="1"/>
    <col min="16142" max="16142" width="14" style="1170" customWidth="1"/>
    <col min="16143" max="16384" width="9.140625" style="1170"/>
  </cols>
  <sheetData>
    <row r="1" spans="2:15" ht="14.65" customHeight="1" x14ac:dyDescent="0.2"/>
    <row r="2" spans="2:15" ht="30" customHeight="1" x14ac:dyDescent="0.2">
      <c r="B2" s="1173"/>
      <c r="C2" s="1173"/>
      <c r="D2" s="1173"/>
      <c r="E2" s="1174"/>
      <c r="F2" s="1175" t="s">
        <v>975</v>
      </c>
      <c r="G2" s="1176" t="s">
        <v>181</v>
      </c>
      <c r="H2" s="1177"/>
      <c r="I2" s="1175" t="s">
        <v>507</v>
      </c>
      <c r="J2" s="1178">
        <v>43466</v>
      </c>
      <c r="K2" s="1175" t="s">
        <v>976</v>
      </c>
      <c r="L2" s="1178">
        <v>43830</v>
      </c>
      <c r="M2" s="1177"/>
    </row>
    <row r="3" spans="2:15" ht="14.65" customHeight="1" x14ac:dyDescent="0.2"/>
    <row r="4" spans="2:15" ht="13.9" customHeight="1" x14ac:dyDescent="0.2">
      <c r="B4" s="1552" t="s">
        <v>593</v>
      </c>
      <c r="C4" s="1552"/>
      <c r="D4" s="1552"/>
      <c r="E4" s="1552"/>
      <c r="F4" s="1552"/>
      <c r="G4" s="1552"/>
      <c r="H4" s="1552"/>
      <c r="I4" s="1552"/>
      <c r="J4" s="1552"/>
      <c r="K4" s="1552"/>
      <c r="L4" s="1552"/>
      <c r="M4" s="1552"/>
      <c r="N4" s="1552"/>
    </row>
    <row r="5" spans="2:15" ht="14.65" customHeight="1" x14ac:dyDescent="0.2">
      <c r="B5" s="1552" t="s">
        <v>595</v>
      </c>
      <c r="C5" s="1552"/>
      <c r="D5" s="1552"/>
      <c r="E5" s="1552"/>
      <c r="F5" s="1552"/>
      <c r="G5" s="1552"/>
      <c r="H5" s="1552"/>
      <c r="I5" s="1552"/>
      <c r="J5" s="1552"/>
      <c r="K5" s="1552"/>
      <c r="L5" s="1552"/>
      <c r="M5" s="1552"/>
      <c r="N5" s="1552"/>
    </row>
    <row r="6" spans="2:15" ht="23.45" customHeight="1" x14ac:dyDescent="0.2">
      <c r="B6" s="1609" t="s">
        <v>977</v>
      </c>
      <c r="C6" s="1609"/>
      <c r="D6" s="1609"/>
      <c r="E6" s="1609"/>
      <c r="F6" s="1609"/>
      <c r="G6" s="1609"/>
      <c r="H6" s="1609"/>
      <c r="I6" s="1609"/>
      <c r="J6" s="1609"/>
      <c r="K6" s="1609"/>
      <c r="L6" s="1609"/>
      <c r="M6" s="1609"/>
    </row>
    <row r="7" spans="2:15" ht="23.45" customHeight="1" x14ac:dyDescent="0.2">
      <c r="B7" s="1539" t="s">
        <v>978</v>
      </c>
      <c r="C7" s="1539"/>
      <c r="D7" s="1539"/>
      <c r="E7" s="1539"/>
      <c r="F7" s="1539"/>
      <c r="G7" s="1539"/>
      <c r="H7" s="1539"/>
      <c r="I7" s="1539"/>
      <c r="J7" s="1539"/>
      <c r="K7" s="1539"/>
      <c r="L7" s="1539"/>
      <c r="M7" s="1539"/>
    </row>
    <row r="8" spans="2:15" ht="16.899999999999999" customHeight="1" x14ac:dyDescent="0.2">
      <c r="B8" s="1539" t="s">
        <v>979</v>
      </c>
      <c r="C8" s="1539"/>
      <c r="D8" s="1539"/>
      <c r="E8" s="1539"/>
      <c r="F8" s="1539"/>
      <c r="G8" s="1539"/>
      <c r="H8" s="1539"/>
      <c r="I8" s="1539"/>
      <c r="J8" s="1539"/>
      <c r="K8" s="1539"/>
      <c r="L8" s="1539"/>
      <c r="M8" s="1539"/>
    </row>
    <row r="9" spans="2:15" ht="8.25" customHeight="1" x14ac:dyDescent="0.2">
      <c r="B9" s="1179"/>
      <c r="C9" s="1179"/>
      <c r="D9" s="1179"/>
      <c r="E9" s="1180"/>
      <c r="F9" s="1181"/>
      <c r="G9" s="1181"/>
      <c r="H9" s="1181"/>
      <c r="I9" s="1181"/>
      <c r="J9" s="1181"/>
      <c r="K9" s="1181"/>
      <c r="L9" s="1181"/>
      <c r="M9" s="1181"/>
    </row>
    <row r="10" spans="2:15" ht="17.649999999999999" customHeight="1" x14ac:dyDescent="0.2">
      <c r="B10" s="1576" t="s">
        <v>12</v>
      </c>
      <c r="C10" s="1576" t="s">
        <v>537</v>
      </c>
      <c r="D10" s="1578" t="s">
        <v>536</v>
      </c>
      <c r="E10" s="1578" t="s">
        <v>534</v>
      </c>
      <c r="F10" s="1610" t="s">
        <v>980</v>
      </c>
      <c r="G10" s="1610"/>
      <c r="H10" s="1610" t="s">
        <v>981</v>
      </c>
      <c r="I10" s="1610"/>
      <c r="J10" s="1610" t="s">
        <v>982</v>
      </c>
      <c r="K10" s="1610"/>
      <c r="L10" s="1610" t="s">
        <v>983</v>
      </c>
      <c r="M10" s="1610"/>
      <c r="N10" s="1607" t="s">
        <v>923</v>
      </c>
      <c r="O10" s="1607" t="s">
        <v>1019</v>
      </c>
    </row>
    <row r="11" spans="2:15" ht="16.899999999999999" customHeight="1" x14ac:dyDescent="0.2">
      <c r="B11" s="1577"/>
      <c r="C11" s="1577"/>
      <c r="D11" s="1578"/>
      <c r="E11" s="1578"/>
      <c r="F11" s="1194" t="s">
        <v>533</v>
      </c>
      <c r="G11" s="1194" t="s">
        <v>984</v>
      </c>
      <c r="H11" s="1194" t="s">
        <v>533</v>
      </c>
      <c r="I11" s="1194" t="s">
        <v>984</v>
      </c>
      <c r="J11" s="1194" t="s">
        <v>533</v>
      </c>
      <c r="K11" s="1194" t="s">
        <v>984</v>
      </c>
      <c r="L11" s="1194" t="s">
        <v>533</v>
      </c>
      <c r="M11" s="1194" t="s">
        <v>984</v>
      </c>
      <c r="N11" s="1608"/>
      <c r="O11" s="1608"/>
    </row>
    <row r="12" spans="2:15" ht="16.899999999999999" customHeight="1" x14ac:dyDescent="0.2">
      <c r="B12" s="1182"/>
      <c r="C12" s="1182"/>
      <c r="D12" s="1183"/>
      <c r="E12" s="1183"/>
      <c r="F12" s="1184"/>
      <c r="G12" s="1184"/>
      <c r="H12" s="1184"/>
      <c r="I12" s="1184"/>
      <c r="J12" s="1184"/>
      <c r="K12" s="1184"/>
      <c r="L12" s="1184"/>
      <c r="M12" s="1184"/>
      <c r="N12" s="1185"/>
      <c r="O12" s="1185"/>
    </row>
    <row r="13" spans="2:15" ht="17.649999999999999" customHeight="1" x14ac:dyDescent="0.2">
      <c r="B13" s="586" t="str">
        <f t="shared" ref="B13:B76" si="0">IF($N13="","",INDEX(stt,$N13))</f>
        <v/>
      </c>
      <c r="C13" s="586" t="str">
        <f t="shared" ref="C13:C76" si="1">IF($N13="","",INDEX(makho,$N13))</f>
        <v/>
      </c>
      <c r="D13" s="586" t="str">
        <f t="shared" ref="D13:D76" si="2">IF($N13="","",INDEX(tenkho,$N13))</f>
        <v/>
      </c>
      <c r="E13" s="586" t="str">
        <f t="shared" ref="E13:E76" si="3">IF($N13="","",INDEX(dvt,$N13))</f>
        <v/>
      </c>
      <c r="F13" s="587">
        <f>IFERROR(INDEX(slton,$N13)+SUMPRODUCT((ngaynx&gt;=TTDN!$P$17)*(ngaynx&lt;$J$2)*(nonx=$G$2)*(Mavtnx=$C13),slnhap)-SUMPRODUCT((ngaynx&gt;=TTDN!P$17)*(ngaynx&lt;$J$2)*(conx=$G$2)*(Mavtnx=$C13),slxuat),0)</f>
        <v>0</v>
      </c>
      <c r="G13" s="587">
        <f>IFERROR(INDEX(gtton,$N13)+SUMPRODUCT((ngaynx&gt;=TTDN!Q$17)*(ngaynx&lt;$J$2)*(nonx=$G$2)*(Mavtnx=$C13),gtnhap)-SUMPRODUCT((ngaynx&gt;=TTDN!Q$17)*(ngaynx&lt;$J$2)*(conx=$G$2)*(Mavtnx=$C13),gtxuat),0)</f>
        <v>0</v>
      </c>
      <c r="H13" s="588">
        <f t="shared" ref="H13:H44" si="4">SUMPRODUCT((ngaynx&gt;=$J$2)*(ngaynx&lt;=$L$2)*(nonx=$G$2)*(Mavtnx=$C13),slnhap)</f>
        <v>0</v>
      </c>
      <c r="I13" s="588">
        <f t="shared" ref="I13:I44" si="5">SUMPRODUCT((ngaynx&gt;=$J$2)*(ngaynx&lt;$L$2)*(nonx=$G$2)*(Mavtnx=$C13),gtnhap)</f>
        <v>0</v>
      </c>
      <c r="J13" s="588">
        <f t="shared" ref="J13:J44" si="6">SUMPRODUCT((ngaynx&gt;=$J$2)*(ngaynx&lt;=$L$2)*(conx=$G$2)*(Mavtnx=$C13),slxuat)</f>
        <v>0</v>
      </c>
      <c r="K13" s="588">
        <f t="shared" ref="K13:K44" si="7">SUMPRODUCT((ngaynx&gt;=$J$2)*(ngaynx&lt;$L$2)*(conx=$G$2)*(Mavtnx=$C13),gtxuat)</f>
        <v>0</v>
      </c>
      <c r="L13" s="588">
        <f t="shared" ref="L13:M13" si="8">F13+H13-J13</f>
        <v>0</v>
      </c>
      <c r="M13" s="588">
        <f t="shared" si="8"/>
        <v>0</v>
      </c>
      <c r="N13" s="589" t="str">
        <f>IFERROR(MATCH($G$2,loaikho,0),"")</f>
        <v/>
      </c>
      <c r="O13" s="567" t="str">
        <f>IF(AND(L13&lt;&gt;0,M13&lt;&gt;0),"x","")</f>
        <v/>
      </c>
    </row>
    <row r="14" spans="2:15" ht="16.899999999999999" customHeight="1" x14ac:dyDescent="0.2">
      <c r="B14" s="590" t="str">
        <f t="shared" ca="1" si="0"/>
        <v/>
      </c>
      <c r="C14" s="590" t="str">
        <f t="shared" ca="1" si="1"/>
        <v/>
      </c>
      <c r="D14" s="590" t="str">
        <f t="shared" ca="1" si="2"/>
        <v/>
      </c>
      <c r="E14" s="590" t="str">
        <f t="shared" ca="1" si="3"/>
        <v/>
      </c>
      <c r="F14" s="571">
        <f ca="1">IFERROR(INDEX(slton,$N14)+SUMPRODUCT((ngaynx&gt;=TTDN!$P$17)*(ngaynx&lt;$J$2)*(nonx=$G$2)*(Mavtnx=$C14),slnhap)-SUMPRODUCT((ngaynx&gt;=TTDN!P$17)*(ngaynx&lt;$J$2)*(conx=$G$2)*(Mavtnx=$C14),slxuat),0)</f>
        <v>0</v>
      </c>
      <c r="G14" s="571">
        <f ca="1">IFERROR(INDEX(gtton,$N14)+SUMPRODUCT((ngaynx&gt;=TTDN!Q$17)*(ngaynx&lt;$J$2)*(nonx=$G$2)*(Mavtnx=$C14),gtnhap)-SUMPRODUCT((ngaynx&gt;=TTDN!Q$17)*(ngaynx&lt;$J$2)*(conx=$G$2)*(Mavtnx=$C14),gtxuat),0)</f>
        <v>0</v>
      </c>
      <c r="H14" s="572">
        <f t="shared" ca="1" si="4"/>
        <v>0</v>
      </c>
      <c r="I14" s="572">
        <f t="shared" ca="1" si="5"/>
        <v>0</v>
      </c>
      <c r="J14" s="572">
        <f t="shared" ca="1" si="6"/>
        <v>0</v>
      </c>
      <c r="K14" s="572">
        <f t="shared" ca="1" si="7"/>
        <v>0</v>
      </c>
      <c r="L14" s="572">
        <f t="shared" ref="L14:L77" ca="1" si="9">F14+H14-J14</f>
        <v>0</v>
      </c>
      <c r="M14" s="572">
        <f t="shared" ref="M14:M77" ca="1" si="10">G14+I14-K14</f>
        <v>0</v>
      </c>
      <c r="N14" s="573" t="str">
        <f ca="1">IFERROR(MATCH($G$2,OFFSET(DMVT!$G$7,N13,0):'DMVT'!$G$398,0)+N13,"")</f>
        <v/>
      </c>
      <c r="O14" s="573" t="str">
        <f t="shared" ref="O14:O77" ca="1" si="11">IF(AND(L14&lt;&gt;0,M14&lt;&gt;0),"x","")</f>
        <v/>
      </c>
    </row>
    <row r="15" spans="2:15" ht="17.649999999999999" customHeight="1" x14ac:dyDescent="0.2">
      <c r="B15" s="590" t="str">
        <f t="shared" ca="1" si="0"/>
        <v/>
      </c>
      <c r="C15" s="590" t="str">
        <f t="shared" ca="1" si="1"/>
        <v/>
      </c>
      <c r="D15" s="590" t="str">
        <f t="shared" ca="1" si="2"/>
        <v/>
      </c>
      <c r="E15" s="590" t="str">
        <f t="shared" ca="1" si="3"/>
        <v/>
      </c>
      <c r="F15" s="571">
        <f ca="1">IFERROR(INDEX(slton,$N15)+SUMPRODUCT((ngaynx&gt;=TTDN!$P$17)*(ngaynx&lt;$J$2)*(nonx=$G$2)*(Mavtnx=$C15),slnhap)-SUMPRODUCT((ngaynx&gt;=TTDN!P$17)*(ngaynx&lt;$J$2)*(conx=$G$2)*(Mavtnx=$C15),slxuat),0)</f>
        <v>0</v>
      </c>
      <c r="G15" s="571">
        <f ca="1">IFERROR(INDEX(gtton,$N15)+SUMPRODUCT((ngaynx&gt;=TTDN!Q$17)*(ngaynx&lt;$J$2)*(nonx=$G$2)*(Mavtnx=$C15),gtnhap)-SUMPRODUCT((ngaynx&gt;=TTDN!Q$17)*(ngaynx&lt;$J$2)*(conx=$G$2)*(Mavtnx=$C15),gtxuat),0)</f>
        <v>0</v>
      </c>
      <c r="H15" s="572">
        <f t="shared" ca="1" si="4"/>
        <v>0</v>
      </c>
      <c r="I15" s="572">
        <f t="shared" ca="1" si="5"/>
        <v>0</v>
      </c>
      <c r="J15" s="572">
        <f t="shared" ca="1" si="6"/>
        <v>0</v>
      </c>
      <c r="K15" s="572">
        <f t="shared" ca="1" si="7"/>
        <v>0</v>
      </c>
      <c r="L15" s="572">
        <f t="shared" ca="1" si="9"/>
        <v>0</v>
      </c>
      <c r="M15" s="572">
        <f t="shared" ca="1" si="10"/>
        <v>0</v>
      </c>
      <c r="N15" s="573" t="str">
        <f ca="1">IFERROR(MATCH($G$2,OFFSET(DMVT!$G$7,N14,0):'DMVT'!$G$398,0)+N14,"")</f>
        <v/>
      </c>
      <c r="O15" s="573" t="str">
        <f t="shared" ca="1" si="11"/>
        <v/>
      </c>
    </row>
    <row r="16" spans="2:15" ht="30.75" customHeight="1" x14ac:dyDescent="0.2">
      <c r="B16" s="590" t="str">
        <f t="shared" ca="1" si="0"/>
        <v/>
      </c>
      <c r="C16" s="590" t="str">
        <f t="shared" ca="1" si="1"/>
        <v/>
      </c>
      <c r="D16" s="590" t="str">
        <f t="shared" ca="1" si="2"/>
        <v/>
      </c>
      <c r="E16" s="590" t="str">
        <f t="shared" ca="1" si="3"/>
        <v/>
      </c>
      <c r="F16" s="571">
        <f ca="1">IFERROR(INDEX(slton,$N16)+SUMPRODUCT((ngaynx&gt;=TTDN!$P$17)*(ngaynx&lt;$J$2)*(nonx=$G$2)*(Mavtnx=$C16),slnhap)-SUMPRODUCT((ngaynx&gt;=TTDN!P$17)*(ngaynx&lt;$J$2)*(conx=$G$2)*(Mavtnx=$C16),slxuat),0)</f>
        <v>0</v>
      </c>
      <c r="G16" s="571">
        <f ca="1">IFERROR(INDEX(gtton,$N16)+SUMPRODUCT((ngaynx&gt;=TTDN!Q$17)*(ngaynx&lt;$J$2)*(nonx=$G$2)*(Mavtnx=$C16),gtnhap)-SUMPRODUCT((ngaynx&gt;=TTDN!Q$17)*(ngaynx&lt;$J$2)*(conx=$G$2)*(Mavtnx=$C16),gtxuat),0)</f>
        <v>0</v>
      </c>
      <c r="H16" s="572">
        <f t="shared" ca="1" si="4"/>
        <v>0</v>
      </c>
      <c r="I16" s="572">
        <f t="shared" ca="1" si="5"/>
        <v>0</v>
      </c>
      <c r="J16" s="572">
        <f t="shared" ca="1" si="6"/>
        <v>0</v>
      </c>
      <c r="K16" s="572">
        <f t="shared" ca="1" si="7"/>
        <v>0</v>
      </c>
      <c r="L16" s="572">
        <f t="shared" ca="1" si="9"/>
        <v>0</v>
      </c>
      <c r="M16" s="572">
        <f t="shared" ca="1" si="10"/>
        <v>0</v>
      </c>
      <c r="N16" s="573" t="str">
        <f ca="1">IFERROR(MATCH($G$2,OFFSET(DMVT!$G$7,N15,0):'DMVT'!$G$398,0)+N15,"")</f>
        <v/>
      </c>
      <c r="O16" s="573" t="str">
        <f t="shared" ca="1" si="11"/>
        <v/>
      </c>
    </row>
    <row r="17" spans="2:15" ht="30.75" customHeight="1" x14ac:dyDescent="0.2">
      <c r="B17" s="590" t="str">
        <f t="shared" ca="1" si="0"/>
        <v/>
      </c>
      <c r="C17" s="590" t="str">
        <f t="shared" ca="1" si="1"/>
        <v/>
      </c>
      <c r="D17" s="590" t="str">
        <f t="shared" ca="1" si="2"/>
        <v/>
      </c>
      <c r="E17" s="590" t="str">
        <f t="shared" ca="1" si="3"/>
        <v/>
      </c>
      <c r="F17" s="571">
        <f ca="1">IFERROR(INDEX(slton,$N17)+SUMPRODUCT((ngaynx&gt;=TTDN!$P$17)*(ngaynx&lt;$J$2)*(nonx=$G$2)*(Mavtnx=$C17),slnhap)-SUMPRODUCT((ngaynx&gt;=TTDN!P$17)*(ngaynx&lt;$J$2)*(conx=$G$2)*(Mavtnx=$C17),slxuat),0)</f>
        <v>0</v>
      </c>
      <c r="G17" s="571">
        <f ca="1">IFERROR(INDEX(gtton,$N17)+SUMPRODUCT((ngaynx&gt;=TTDN!Q$17)*(ngaynx&lt;$J$2)*(nonx=$G$2)*(Mavtnx=$C17),gtnhap)-SUMPRODUCT((ngaynx&gt;=TTDN!Q$17)*(ngaynx&lt;$J$2)*(conx=$G$2)*(Mavtnx=$C17),gtxuat),0)</f>
        <v>0</v>
      </c>
      <c r="H17" s="572">
        <f t="shared" ca="1" si="4"/>
        <v>0</v>
      </c>
      <c r="I17" s="572">
        <f t="shared" ca="1" si="5"/>
        <v>0</v>
      </c>
      <c r="J17" s="572">
        <f t="shared" ca="1" si="6"/>
        <v>0</v>
      </c>
      <c r="K17" s="572">
        <f t="shared" ca="1" si="7"/>
        <v>0</v>
      </c>
      <c r="L17" s="572">
        <f t="shared" ca="1" si="9"/>
        <v>0</v>
      </c>
      <c r="M17" s="572">
        <f t="shared" ca="1" si="10"/>
        <v>0</v>
      </c>
      <c r="N17" s="573" t="str">
        <f ca="1">IFERROR(MATCH($G$2,OFFSET(DMVT!$G$7,N16,0):'DMVT'!$G$398,0)+N16,"")</f>
        <v/>
      </c>
      <c r="O17" s="573" t="str">
        <f t="shared" ca="1" si="11"/>
        <v/>
      </c>
    </row>
    <row r="18" spans="2:15" ht="27" customHeight="1" x14ac:dyDescent="0.2">
      <c r="B18" s="590" t="str">
        <f t="shared" ca="1" si="0"/>
        <v/>
      </c>
      <c r="C18" s="590" t="str">
        <f t="shared" ca="1" si="1"/>
        <v/>
      </c>
      <c r="D18" s="590" t="str">
        <f t="shared" ca="1" si="2"/>
        <v/>
      </c>
      <c r="E18" s="590" t="str">
        <f t="shared" ca="1" si="3"/>
        <v/>
      </c>
      <c r="F18" s="571">
        <f ca="1">IFERROR(INDEX(slton,$N18)+SUMPRODUCT((ngaynx&gt;=TTDN!$P$17)*(ngaynx&lt;$J$2)*(nonx=$G$2)*(Mavtnx=$C18),slnhap)-SUMPRODUCT((ngaynx&gt;=TTDN!P$17)*(ngaynx&lt;$J$2)*(conx=$G$2)*(Mavtnx=$C18),slxuat),0)</f>
        <v>0</v>
      </c>
      <c r="G18" s="571">
        <f ca="1">IFERROR(INDEX(gtton,$N18)+SUMPRODUCT((ngaynx&gt;=TTDN!Q$17)*(ngaynx&lt;$J$2)*(nonx=$G$2)*(Mavtnx=$C18),gtnhap)-SUMPRODUCT((ngaynx&gt;=TTDN!Q$17)*(ngaynx&lt;$J$2)*(conx=$G$2)*(Mavtnx=$C18),gtxuat),0)</f>
        <v>0</v>
      </c>
      <c r="H18" s="572">
        <f t="shared" ca="1" si="4"/>
        <v>0</v>
      </c>
      <c r="I18" s="572">
        <f t="shared" ca="1" si="5"/>
        <v>0</v>
      </c>
      <c r="J18" s="572">
        <f t="shared" ca="1" si="6"/>
        <v>0</v>
      </c>
      <c r="K18" s="572">
        <f t="shared" ca="1" si="7"/>
        <v>0</v>
      </c>
      <c r="L18" s="572">
        <f t="shared" ca="1" si="9"/>
        <v>0</v>
      </c>
      <c r="M18" s="572">
        <f t="shared" ca="1" si="10"/>
        <v>0</v>
      </c>
      <c r="N18" s="573" t="str">
        <f ca="1">IFERROR(MATCH($G$2,OFFSET(DMVT!$G$7,N17,0):'DMVT'!$G$398,0)+N17,"")</f>
        <v/>
      </c>
      <c r="O18" s="573" t="str">
        <f t="shared" ca="1" si="11"/>
        <v/>
      </c>
    </row>
    <row r="19" spans="2:15" ht="15" customHeight="1" x14ac:dyDescent="0.2">
      <c r="B19" s="590" t="str">
        <f t="shared" ca="1" si="0"/>
        <v/>
      </c>
      <c r="C19" s="590" t="str">
        <f t="shared" ca="1" si="1"/>
        <v/>
      </c>
      <c r="D19" s="590" t="str">
        <f t="shared" ca="1" si="2"/>
        <v/>
      </c>
      <c r="E19" s="590" t="str">
        <f t="shared" ca="1" si="3"/>
        <v/>
      </c>
      <c r="F19" s="571">
        <f ca="1">IFERROR(INDEX(slton,$N19)+SUMPRODUCT((ngaynx&gt;=TTDN!$P$17)*(ngaynx&lt;$J$2)*(nonx=$G$2)*(Mavtnx=$C19),slnhap)-SUMPRODUCT((ngaynx&gt;=TTDN!P$17)*(ngaynx&lt;$J$2)*(conx=$G$2)*(Mavtnx=$C19),slxuat),0)</f>
        <v>0</v>
      </c>
      <c r="G19" s="571">
        <f ca="1">IFERROR(INDEX(gtton,$N19)+SUMPRODUCT((ngaynx&gt;=TTDN!Q$17)*(ngaynx&lt;$J$2)*(nonx=$G$2)*(Mavtnx=$C19),gtnhap)-SUMPRODUCT((ngaynx&gt;=TTDN!Q$17)*(ngaynx&lt;$J$2)*(conx=$G$2)*(Mavtnx=$C19),gtxuat),0)</f>
        <v>0</v>
      </c>
      <c r="H19" s="572">
        <f t="shared" ca="1" si="4"/>
        <v>0</v>
      </c>
      <c r="I19" s="572">
        <f t="shared" ca="1" si="5"/>
        <v>0</v>
      </c>
      <c r="J19" s="572">
        <f t="shared" ca="1" si="6"/>
        <v>0</v>
      </c>
      <c r="K19" s="572">
        <f t="shared" ca="1" si="7"/>
        <v>0</v>
      </c>
      <c r="L19" s="572">
        <f t="shared" ca="1" si="9"/>
        <v>0</v>
      </c>
      <c r="M19" s="572">
        <f t="shared" ca="1" si="10"/>
        <v>0</v>
      </c>
      <c r="N19" s="573" t="str">
        <f ca="1">IFERROR(MATCH($G$2,OFFSET(DMVT!$G$7,N18,0):'DMVT'!$G$398,0)+N18,"")</f>
        <v/>
      </c>
      <c r="O19" s="573" t="str">
        <f t="shared" ca="1" si="11"/>
        <v/>
      </c>
    </row>
    <row r="20" spans="2:15" ht="24" customHeight="1" x14ac:dyDescent="0.2">
      <c r="B20" s="590" t="str">
        <f t="shared" ca="1" si="0"/>
        <v/>
      </c>
      <c r="C20" s="590" t="str">
        <f t="shared" ca="1" si="1"/>
        <v/>
      </c>
      <c r="D20" s="590" t="str">
        <f t="shared" ca="1" si="2"/>
        <v/>
      </c>
      <c r="E20" s="590" t="str">
        <f t="shared" ca="1" si="3"/>
        <v/>
      </c>
      <c r="F20" s="571">
        <f ca="1">IFERROR(INDEX(slton,$N20)+SUMPRODUCT((ngaynx&gt;=TTDN!$P$17)*(ngaynx&lt;$J$2)*(nonx=$G$2)*(Mavtnx=$C20),slnhap)-SUMPRODUCT((ngaynx&gt;=TTDN!P$17)*(ngaynx&lt;$J$2)*(conx=$G$2)*(Mavtnx=$C20),slxuat),0)</f>
        <v>0</v>
      </c>
      <c r="G20" s="571">
        <f ca="1">IFERROR(INDEX(gtton,$N20)+SUMPRODUCT((ngaynx&gt;=TTDN!Q$17)*(ngaynx&lt;$J$2)*(nonx=$G$2)*(Mavtnx=$C20),gtnhap)-SUMPRODUCT((ngaynx&gt;=TTDN!Q$17)*(ngaynx&lt;$J$2)*(conx=$G$2)*(Mavtnx=$C20),gtxuat),0)</f>
        <v>0</v>
      </c>
      <c r="H20" s="572">
        <f t="shared" ca="1" si="4"/>
        <v>0</v>
      </c>
      <c r="I20" s="572">
        <f t="shared" ca="1" si="5"/>
        <v>0</v>
      </c>
      <c r="J20" s="572">
        <f t="shared" ca="1" si="6"/>
        <v>0</v>
      </c>
      <c r="K20" s="572">
        <f t="shared" ca="1" si="7"/>
        <v>0</v>
      </c>
      <c r="L20" s="572">
        <f t="shared" ca="1" si="9"/>
        <v>0</v>
      </c>
      <c r="M20" s="572">
        <f t="shared" ca="1" si="10"/>
        <v>0</v>
      </c>
      <c r="N20" s="573" t="str">
        <f ca="1">IFERROR(MATCH($G$2,OFFSET(DMVT!$G$7,N19,0):'DMVT'!$G$398,0)+N19,"")</f>
        <v/>
      </c>
      <c r="O20" s="573" t="str">
        <f t="shared" ca="1" si="11"/>
        <v/>
      </c>
    </row>
    <row r="21" spans="2:15" ht="30.75" customHeight="1" x14ac:dyDescent="0.2">
      <c r="B21" s="590" t="str">
        <f t="shared" ca="1" si="0"/>
        <v/>
      </c>
      <c r="C21" s="590" t="str">
        <f t="shared" ca="1" si="1"/>
        <v/>
      </c>
      <c r="D21" s="590" t="str">
        <f t="shared" ca="1" si="2"/>
        <v/>
      </c>
      <c r="E21" s="590" t="str">
        <f t="shared" ca="1" si="3"/>
        <v/>
      </c>
      <c r="F21" s="571">
        <f ca="1">IFERROR(INDEX(slton,$N21)+SUMPRODUCT((ngaynx&gt;=TTDN!$P$17)*(ngaynx&lt;$J$2)*(nonx=$G$2)*(Mavtnx=$C21),slnhap)-SUMPRODUCT((ngaynx&gt;=TTDN!P$17)*(ngaynx&lt;$J$2)*(conx=$G$2)*(Mavtnx=$C21),slxuat),0)</f>
        <v>0</v>
      </c>
      <c r="G21" s="571">
        <f ca="1">IFERROR(INDEX(gtton,$N21)+SUMPRODUCT((ngaynx&gt;=TTDN!Q$17)*(ngaynx&lt;$J$2)*(nonx=$G$2)*(Mavtnx=$C21),gtnhap)-SUMPRODUCT((ngaynx&gt;=TTDN!Q$17)*(ngaynx&lt;$J$2)*(conx=$G$2)*(Mavtnx=$C21),gtxuat),0)</f>
        <v>0</v>
      </c>
      <c r="H21" s="572">
        <f t="shared" ca="1" si="4"/>
        <v>0</v>
      </c>
      <c r="I21" s="572">
        <f t="shared" ca="1" si="5"/>
        <v>0</v>
      </c>
      <c r="J21" s="572">
        <f t="shared" ca="1" si="6"/>
        <v>0</v>
      </c>
      <c r="K21" s="572">
        <f t="shared" ca="1" si="7"/>
        <v>0</v>
      </c>
      <c r="L21" s="572">
        <f t="shared" ca="1" si="9"/>
        <v>0</v>
      </c>
      <c r="M21" s="572">
        <f t="shared" ca="1" si="10"/>
        <v>0</v>
      </c>
      <c r="N21" s="573" t="str">
        <f ca="1">IFERROR(MATCH($G$2,OFFSET(DMVT!$G$7,N20,0):'DMVT'!$G$398,0)+N20,"")</f>
        <v/>
      </c>
      <c r="O21" s="573" t="str">
        <f t="shared" ca="1" si="11"/>
        <v/>
      </c>
    </row>
    <row r="22" spans="2:15" ht="37.5" customHeight="1" x14ac:dyDescent="0.2">
      <c r="B22" s="590" t="str">
        <f t="shared" ca="1" si="0"/>
        <v/>
      </c>
      <c r="C22" s="590" t="str">
        <f t="shared" ca="1" si="1"/>
        <v/>
      </c>
      <c r="D22" s="590" t="str">
        <f t="shared" ca="1" si="2"/>
        <v/>
      </c>
      <c r="E22" s="590" t="str">
        <f t="shared" ca="1" si="3"/>
        <v/>
      </c>
      <c r="F22" s="571">
        <f ca="1">IFERROR(INDEX(slton,$N22)+SUMPRODUCT((ngaynx&gt;=TTDN!$P$17)*(ngaynx&lt;$J$2)*(nonx=$G$2)*(Mavtnx=$C22),slnhap)-SUMPRODUCT((ngaynx&gt;=TTDN!P$17)*(ngaynx&lt;$J$2)*(conx=$G$2)*(Mavtnx=$C22),slxuat),0)</f>
        <v>0</v>
      </c>
      <c r="G22" s="571">
        <f ca="1">IFERROR(INDEX(gtton,$N22)+SUMPRODUCT((ngaynx&gt;=TTDN!Q$17)*(ngaynx&lt;$J$2)*(nonx=$G$2)*(Mavtnx=$C22),gtnhap)-SUMPRODUCT((ngaynx&gt;=TTDN!Q$17)*(ngaynx&lt;$J$2)*(conx=$G$2)*(Mavtnx=$C22),gtxuat),0)</f>
        <v>0</v>
      </c>
      <c r="H22" s="572">
        <f t="shared" ca="1" si="4"/>
        <v>0</v>
      </c>
      <c r="I22" s="572">
        <f t="shared" ca="1" si="5"/>
        <v>0</v>
      </c>
      <c r="J22" s="572">
        <f t="shared" ca="1" si="6"/>
        <v>0</v>
      </c>
      <c r="K22" s="572">
        <f t="shared" ca="1" si="7"/>
        <v>0</v>
      </c>
      <c r="L22" s="572">
        <f t="shared" ca="1" si="9"/>
        <v>0</v>
      </c>
      <c r="M22" s="572">
        <f t="shared" ca="1" si="10"/>
        <v>0</v>
      </c>
      <c r="N22" s="573" t="str">
        <f ca="1">IFERROR(MATCH($G$2,OFFSET(DMVT!$G$7,N21,0):'DMVT'!$G$398,0)+N21,"")</f>
        <v/>
      </c>
      <c r="O22" s="573" t="str">
        <f t="shared" ca="1" si="11"/>
        <v/>
      </c>
    </row>
    <row r="23" spans="2:15" ht="37.5" customHeight="1" x14ac:dyDescent="0.2">
      <c r="B23" s="590" t="str">
        <f t="shared" ca="1" si="0"/>
        <v/>
      </c>
      <c r="C23" s="590" t="str">
        <f t="shared" ca="1" si="1"/>
        <v/>
      </c>
      <c r="D23" s="590" t="str">
        <f t="shared" ca="1" si="2"/>
        <v/>
      </c>
      <c r="E23" s="590" t="str">
        <f t="shared" ca="1" si="3"/>
        <v/>
      </c>
      <c r="F23" s="571">
        <f ca="1">IFERROR(INDEX(slton,$N23)+SUMPRODUCT((ngaynx&gt;=TTDN!$P$17)*(ngaynx&lt;$J$2)*(nonx=$G$2)*(Mavtnx=$C23),slnhap)-SUMPRODUCT((ngaynx&gt;=TTDN!P$17)*(ngaynx&lt;$J$2)*(conx=$G$2)*(Mavtnx=$C23),slxuat),0)</f>
        <v>0</v>
      </c>
      <c r="G23" s="571">
        <f ca="1">IFERROR(INDEX(gtton,$N23)+SUMPRODUCT((ngaynx&gt;=TTDN!Q$17)*(ngaynx&lt;$J$2)*(nonx=$G$2)*(Mavtnx=$C23),gtnhap)-SUMPRODUCT((ngaynx&gt;=TTDN!Q$17)*(ngaynx&lt;$J$2)*(conx=$G$2)*(Mavtnx=$C23),gtxuat),0)</f>
        <v>0</v>
      </c>
      <c r="H23" s="572">
        <f t="shared" ca="1" si="4"/>
        <v>0</v>
      </c>
      <c r="I23" s="572">
        <f t="shared" ca="1" si="5"/>
        <v>0</v>
      </c>
      <c r="J23" s="572">
        <f t="shared" ca="1" si="6"/>
        <v>0</v>
      </c>
      <c r="K23" s="572">
        <f t="shared" ca="1" si="7"/>
        <v>0</v>
      </c>
      <c r="L23" s="572">
        <f t="shared" ca="1" si="9"/>
        <v>0</v>
      </c>
      <c r="M23" s="572">
        <f t="shared" ca="1" si="10"/>
        <v>0</v>
      </c>
      <c r="N23" s="573" t="str">
        <f ca="1">IFERROR(MATCH($G$2,OFFSET(DMVT!$G$7,N22,0):'DMVT'!$G$398,0)+N22,"")</f>
        <v/>
      </c>
      <c r="O23" s="573" t="str">
        <f t="shared" ca="1" si="11"/>
        <v/>
      </c>
    </row>
    <row r="24" spans="2:15" ht="37.5" customHeight="1" x14ac:dyDescent="0.2">
      <c r="B24" s="590" t="str">
        <f t="shared" ca="1" si="0"/>
        <v/>
      </c>
      <c r="C24" s="590" t="str">
        <f t="shared" ca="1" si="1"/>
        <v/>
      </c>
      <c r="D24" s="590" t="str">
        <f t="shared" ca="1" si="2"/>
        <v/>
      </c>
      <c r="E24" s="590" t="str">
        <f t="shared" ca="1" si="3"/>
        <v/>
      </c>
      <c r="F24" s="571">
        <f ca="1">IFERROR(INDEX(slton,$N24)+SUMPRODUCT((ngaynx&gt;=TTDN!$P$17)*(ngaynx&lt;$J$2)*(nonx=$G$2)*(Mavtnx=$C24),slnhap)-SUMPRODUCT((ngaynx&gt;=TTDN!P$17)*(ngaynx&lt;$J$2)*(conx=$G$2)*(Mavtnx=$C24),slxuat),0)</f>
        <v>0</v>
      </c>
      <c r="G24" s="571">
        <f ca="1">IFERROR(INDEX(gtton,$N24)+SUMPRODUCT((ngaynx&gt;=TTDN!Q$17)*(ngaynx&lt;$J$2)*(nonx=$G$2)*(Mavtnx=$C24),gtnhap)-SUMPRODUCT((ngaynx&gt;=TTDN!Q$17)*(ngaynx&lt;$J$2)*(conx=$G$2)*(Mavtnx=$C24),gtxuat),0)</f>
        <v>0</v>
      </c>
      <c r="H24" s="572">
        <f t="shared" ca="1" si="4"/>
        <v>0</v>
      </c>
      <c r="I24" s="572">
        <f t="shared" ca="1" si="5"/>
        <v>0</v>
      </c>
      <c r="J24" s="572">
        <f t="shared" ca="1" si="6"/>
        <v>0</v>
      </c>
      <c r="K24" s="572">
        <f t="shared" ca="1" si="7"/>
        <v>0</v>
      </c>
      <c r="L24" s="572">
        <f t="shared" ca="1" si="9"/>
        <v>0</v>
      </c>
      <c r="M24" s="572">
        <f t="shared" ca="1" si="10"/>
        <v>0</v>
      </c>
      <c r="N24" s="573" t="str">
        <f ca="1">IFERROR(MATCH($G$2,OFFSET(DMVT!$G$7,N23,0):'DMVT'!$G$398,0)+N23,"")</f>
        <v/>
      </c>
      <c r="O24" s="573" t="str">
        <f t="shared" ca="1" si="11"/>
        <v/>
      </c>
    </row>
    <row r="25" spans="2:15" ht="37.5" customHeight="1" x14ac:dyDescent="0.2">
      <c r="B25" s="590" t="str">
        <f t="shared" ca="1" si="0"/>
        <v/>
      </c>
      <c r="C25" s="590" t="str">
        <f t="shared" ca="1" si="1"/>
        <v/>
      </c>
      <c r="D25" s="590" t="str">
        <f t="shared" ca="1" si="2"/>
        <v/>
      </c>
      <c r="E25" s="590" t="str">
        <f t="shared" ca="1" si="3"/>
        <v/>
      </c>
      <c r="F25" s="571">
        <f ca="1">IFERROR(INDEX(slton,$N25)+SUMPRODUCT((ngaynx&gt;=TTDN!$P$17)*(ngaynx&lt;$J$2)*(nonx=$G$2)*(Mavtnx=$C25),slnhap)-SUMPRODUCT((ngaynx&gt;=TTDN!P$17)*(ngaynx&lt;$J$2)*(conx=$G$2)*(Mavtnx=$C25),slxuat),0)</f>
        <v>0</v>
      </c>
      <c r="G25" s="571">
        <f ca="1">IFERROR(INDEX(gtton,$N25)+SUMPRODUCT((ngaynx&gt;=TTDN!Q$17)*(ngaynx&lt;$J$2)*(nonx=$G$2)*(Mavtnx=$C25),gtnhap)-SUMPRODUCT((ngaynx&gt;=TTDN!Q$17)*(ngaynx&lt;$J$2)*(conx=$G$2)*(Mavtnx=$C25),gtxuat),0)</f>
        <v>0</v>
      </c>
      <c r="H25" s="572">
        <f t="shared" ca="1" si="4"/>
        <v>0</v>
      </c>
      <c r="I25" s="572">
        <f t="shared" ca="1" si="5"/>
        <v>0</v>
      </c>
      <c r="J25" s="572">
        <f t="shared" ca="1" si="6"/>
        <v>0</v>
      </c>
      <c r="K25" s="572">
        <f t="shared" ca="1" si="7"/>
        <v>0</v>
      </c>
      <c r="L25" s="572">
        <f t="shared" ca="1" si="9"/>
        <v>0</v>
      </c>
      <c r="M25" s="572">
        <f t="shared" ca="1" si="10"/>
        <v>0</v>
      </c>
      <c r="N25" s="573" t="str">
        <f ca="1">IFERROR(MATCH($G$2,OFFSET(DMVT!$G$7,N24,0):'DMVT'!$G$398,0)+N24,"")</f>
        <v/>
      </c>
      <c r="O25" s="573" t="str">
        <f t="shared" ca="1" si="11"/>
        <v/>
      </c>
    </row>
    <row r="26" spans="2:15" ht="37.5" customHeight="1" x14ac:dyDescent="0.2">
      <c r="B26" s="590" t="str">
        <f t="shared" ca="1" si="0"/>
        <v/>
      </c>
      <c r="C26" s="590" t="str">
        <f t="shared" ca="1" si="1"/>
        <v/>
      </c>
      <c r="D26" s="590" t="str">
        <f t="shared" ca="1" si="2"/>
        <v/>
      </c>
      <c r="E26" s="590" t="str">
        <f t="shared" ca="1" si="3"/>
        <v/>
      </c>
      <c r="F26" s="571">
        <f ca="1">IFERROR(INDEX(slton,$N26)+SUMPRODUCT((ngaynx&gt;=TTDN!$P$17)*(ngaynx&lt;$J$2)*(nonx=$G$2)*(Mavtnx=$C26),slnhap)-SUMPRODUCT((ngaynx&gt;=TTDN!P$17)*(ngaynx&lt;$J$2)*(conx=$G$2)*(Mavtnx=$C26),slxuat),0)</f>
        <v>0</v>
      </c>
      <c r="G26" s="571">
        <f ca="1">IFERROR(INDEX(gtton,$N26)+SUMPRODUCT((ngaynx&gt;=TTDN!Q$17)*(ngaynx&lt;$J$2)*(nonx=$G$2)*(Mavtnx=$C26),gtnhap)-SUMPRODUCT((ngaynx&gt;=TTDN!Q$17)*(ngaynx&lt;$J$2)*(conx=$G$2)*(Mavtnx=$C26),gtxuat),0)</f>
        <v>0</v>
      </c>
      <c r="H26" s="572">
        <f t="shared" ca="1" si="4"/>
        <v>0</v>
      </c>
      <c r="I26" s="572">
        <f t="shared" ca="1" si="5"/>
        <v>0</v>
      </c>
      <c r="J26" s="572">
        <f t="shared" ca="1" si="6"/>
        <v>0</v>
      </c>
      <c r="K26" s="572">
        <f t="shared" ca="1" si="7"/>
        <v>0</v>
      </c>
      <c r="L26" s="572">
        <f t="shared" ca="1" si="9"/>
        <v>0</v>
      </c>
      <c r="M26" s="572">
        <f t="shared" ca="1" si="10"/>
        <v>0</v>
      </c>
      <c r="N26" s="573" t="str">
        <f ca="1">IFERROR(MATCH($G$2,OFFSET(DMVT!$G$7,N25,0):'DMVT'!$G$398,0)+N25,"")</f>
        <v/>
      </c>
      <c r="O26" s="573" t="str">
        <f t="shared" ca="1" si="11"/>
        <v/>
      </c>
    </row>
    <row r="27" spans="2:15" ht="17.649999999999999" customHeight="1" x14ac:dyDescent="0.2">
      <c r="B27" s="590" t="str">
        <f t="shared" ca="1" si="0"/>
        <v/>
      </c>
      <c r="C27" s="590" t="str">
        <f t="shared" ca="1" si="1"/>
        <v/>
      </c>
      <c r="D27" s="590" t="str">
        <f t="shared" ca="1" si="2"/>
        <v/>
      </c>
      <c r="E27" s="590" t="str">
        <f t="shared" ca="1" si="3"/>
        <v/>
      </c>
      <c r="F27" s="571">
        <f ca="1">IFERROR(INDEX(slton,$N27)+SUMPRODUCT((ngaynx&gt;=TTDN!$P$17)*(ngaynx&lt;$J$2)*(nonx=$G$2)*(Mavtnx=$C27),slnhap)-SUMPRODUCT((ngaynx&gt;=TTDN!P$17)*(ngaynx&lt;$J$2)*(conx=$G$2)*(Mavtnx=$C27),slxuat),0)</f>
        <v>0</v>
      </c>
      <c r="G27" s="571">
        <f ca="1">IFERROR(INDEX(gtton,$N27)+SUMPRODUCT((ngaynx&gt;=TTDN!Q$17)*(ngaynx&lt;$J$2)*(nonx=$G$2)*(Mavtnx=$C27),gtnhap)-SUMPRODUCT((ngaynx&gt;=TTDN!Q$17)*(ngaynx&lt;$J$2)*(conx=$G$2)*(Mavtnx=$C27),gtxuat),0)</f>
        <v>0</v>
      </c>
      <c r="H27" s="572">
        <f t="shared" ca="1" si="4"/>
        <v>0</v>
      </c>
      <c r="I27" s="572">
        <f t="shared" ca="1" si="5"/>
        <v>0</v>
      </c>
      <c r="J27" s="572">
        <f t="shared" ca="1" si="6"/>
        <v>0</v>
      </c>
      <c r="K27" s="572">
        <f t="shared" ca="1" si="7"/>
        <v>0</v>
      </c>
      <c r="L27" s="572">
        <f t="shared" ca="1" si="9"/>
        <v>0</v>
      </c>
      <c r="M27" s="572">
        <f t="shared" ca="1" si="10"/>
        <v>0</v>
      </c>
      <c r="N27" s="573" t="str">
        <f ca="1">IFERROR(MATCH($G$2,OFFSET(DMVT!$G$7,N26,0):'DMVT'!$G$398,0)+N26,"")</f>
        <v/>
      </c>
      <c r="O27" s="573" t="str">
        <f t="shared" ca="1" si="11"/>
        <v/>
      </c>
    </row>
    <row r="28" spans="2:15" ht="31.5" customHeight="1" x14ac:dyDescent="0.2">
      <c r="B28" s="590" t="str">
        <f t="shared" ca="1" si="0"/>
        <v/>
      </c>
      <c r="C28" s="590" t="str">
        <f t="shared" ca="1" si="1"/>
        <v/>
      </c>
      <c r="D28" s="590" t="str">
        <f t="shared" ca="1" si="2"/>
        <v/>
      </c>
      <c r="E28" s="590" t="str">
        <f t="shared" ca="1" si="3"/>
        <v/>
      </c>
      <c r="F28" s="571">
        <f ca="1">IFERROR(INDEX(slton,$N28)+SUMPRODUCT((ngaynx&gt;=TTDN!$P$17)*(ngaynx&lt;$J$2)*(nonx=$G$2)*(Mavtnx=$C28),slnhap)-SUMPRODUCT((ngaynx&gt;=TTDN!P$17)*(ngaynx&lt;$J$2)*(conx=$G$2)*(Mavtnx=$C28),slxuat),0)</f>
        <v>0</v>
      </c>
      <c r="G28" s="571">
        <f ca="1">IFERROR(INDEX(gtton,$N28)+SUMPRODUCT((ngaynx&gt;=TTDN!Q$17)*(ngaynx&lt;$J$2)*(nonx=$G$2)*(Mavtnx=$C28),gtnhap)-SUMPRODUCT((ngaynx&gt;=TTDN!Q$17)*(ngaynx&lt;$J$2)*(conx=$G$2)*(Mavtnx=$C28),gtxuat),0)</f>
        <v>0</v>
      </c>
      <c r="H28" s="572">
        <f t="shared" ca="1" si="4"/>
        <v>0</v>
      </c>
      <c r="I28" s="572">
        <f t="shared" ca="1" si="5"/>
        <v>0</v>
      </c>
      <c r="J28" s="572">
        <f t="shared" ca="1" si="6"/>
        <v>0</v>
      </c>
      <c r="K28" s="572">
        <f t="shared" ca="1" si="7"/>
        <v>0</v>
      </c>
      <c r="L28" s="572">
        <f t="shared" ca="1" si="9"/>
        <v>0</v>
      </c>
      <c r="M28" s="572">
        <f t="shared" ca="1" si="10"/>
        <v>0</v>
      </c>
      <c r="N28" s="573" t="str">
        <f ca="1">IFERROR(MATCH($G$2,OFFSET(DMVT!$G$7,N27,0):'DMVT'!$G$398,0)+N27,"")</f>
        <v/>
      </c>
      <c r="O28" s="573" t="str">
        <f t="shared" ca="1" si="11"/>
        <v/>
      </c>
    </row>
    <row r="29" spans="2:15" ht="31.5" customHeight="1" x14ac:dyDescent="0.2">
      <c r="B29" s="590" t="str">
        <f t="shared" ca="1" si="0"/>
        <v/>
      </c>
      <c r="C29" s="590" t="str">
        <f t="shared" ca="1" si="1"/>
        <v/>
      </c>
      <c r="D29" s="590" t="str">
        <f t="shared" ca="1" si="2"/>
        <v/>
      </c>
      <c r="E29" s="590" t="str">
        <f t="shared" ca="1" si="3"/>
        <v/>
      </c>
      <c r="F29" s="571">
        <f ca="1">IFERROR(INDEX(slton,$N29)+SUMPRODUCT((ngaynx&gt;=TTDN!$P$17)*(ngaynx&lt;$J$2)*(nonx=$G$2)*(Mavtnx=$C29),slnhap)-SUMPRODUCT((ngaynx&gt;=TTDN!P$17)*(ngaynx&lt;$J$2)*(conx=$G$2)*(Mavtnx=$C29),slxuat),0)</f>
        <v>0</v>
      </c>
      <c r="G29" s="571">
        <f ca="1">IFERROR(INDEX(gtton,$N29)+SUMPRODUCT((ngaynx&gt;=TTDN!Q$17)*(ngaynx&lt;$J$2)*(nonx=$G$2)*(Mavtnx=$C29),gtnhap)-SUMPRODUCT((ngaynx&gt;=TTDN!Q$17)*(ngaynx&lt;$J$2)*(conx=$G$2)*(Mavtnx=$C29),gtxuat),0)</f>
        <v>0</v>
      </c>
      <c r="H29" s="572">
        <f t="shared" ca="1" si="4"/>
        <v>0</v>
      </c>
      <c r="I29" s="572">
        <f t="shared" ca="1" si="5"/>
        <v>0</v>
      </c>
      <c r="J29" s="572">
        <f t="shared" ca="1" si="6"/>
        <v>0</v>
      </c>
      <c r="K29" s="572">
        <f t="shared" ca="1" si="7"/>
        <v>0</v>
      </c>
      <c r="L29" s="572">
        <f t="shared" ca="1" si="9"/>
        <v>0</v>
      </c>
      <c r="M29" s="572">
        <f t="shared" ca="1" si="10"/>
        <v>0</v>
      </c>
      <c r="N29" s="573" t="str">
        <f ca="1">IFERROR(MATCH($G$2,OFFSET(DMVT!$G$7,N28,0):'DMVT'!$G$398,0)+N28,"")</f>
        <v/>
      </c>
      <c r="O29" s="573" t="str">
        <f t="shared" ca="1" si="11"/>
        <v/>
      </c>
    </row>
    <row r="30" spans="2:15" ht="31.5" customHeight="1" x14ac:dyDescent="0.2">
      <c r="B30" s="590" t="str">
        <f t="shared" ca="1" si="0"/>
        <v/>
      </c>
      <c r="C30" s="590" t="str">
        <f t="shared" ca="1" si="1"/>
        <v/>
      </c>
      <c r="D30" s="590" t="str">
        <f t="shared" ca="1" si="2"/>
        <v/>
      </c>
      <c r="E30" s="590" t="str">
        <f t="shared" ca="1" si="3"/>
        <v/>
      </c>
      <c r="F30" s="571">
        <f ca="1">IFERROR(INDEX(slton,$N30)+SUMPRODUCT((ngaynx&gt;=TTDN!$P$17)*(ngaynx&lt;$J$2)*(nonx=$G$2)*(Mavtnx=$C30),slnhap)-SUMPRODUCT((ngaynx&gt;=TTDN!P$17)*(ngaynx&lt;$J$2)*(conx=$G$2)*(Mavtnx=$C30),slxuat),0)</f>
        <v>0</v>
      </c>
      <c r="G30" s="571">
        <f ca="1">IFERROR(INDEX(gtton,$N30)+SUMPRODUCT((ngaynx&gt;=TTDN!Q$17)*(ngaynx&lt;$J$2)*(nonx=$G$2)*(Mavtnx=$C30),gtnhap)-SUMPRODUCT((ngaynx&gt;=TTDN!Q$17)*(ngaynx&lt;$J$2)*(conx=$G$2)*(Mavtnx=$C30),gtxuat),0)</f>
        <v>0</v>
      </c>
      <c r="H30" s="572">
        <f t="shared" ca="1" si="4"/>
        <v>0</v>
      </c>
      <c r="I30" s="572">
        <f t="shared" ca="1" si="5"/>
        <v>0</v>
      </c>
      <c r="J30" s="572">
        <f t="shared" ca="1" si="6"/>
        <v>0</v>
      </c>
      <c r="K30" s="572">
        <f t="shared" ca="1" si="7"/>
        <v>0</v>
      </c>
      <c r="L30" s="572">
        <f t="shared" ca="1" si="9"/>
        <v>0</v>
      </c>
      <c r="M30" s="572">
        <f t="shared" ca="1" si="10"/>
        <v>0</v>
      </c>
      <c r="N30" s="573" t="str">
        <f ca="1">IFERROR(MATCH($G$2,OFFSET(DMVT!$G$7,N29,0):'DMVT'!$G$398,0)+N29,"")</f>
        <v/>
      </c>
      <c r="O30" s="573" t="str">
        <f t="shared" ca="1" si="11"/>
        <v/>
      </c>
    </row>
    <row r="31" spans="2:15" ht="31.5" customHeight="1" x14ac:dyDescent="0.2">
      <c r="B31" s="590" t="str">
        <f t="shared" ca="1" si="0"/>
        <v/>
      </c>
      <c r="C31" s="590" t="str">
        <f t="shared" ca="1" si="1"/>
        <v/>
      </c>
      <c r="D31" s="590" t="str">
        <f t="shared" ca="1" si="2"/>
        <v/>
      </c>
      <c r="E31" s="590" t="str">
        <f t="shared" ca="1" si="3"/>
        <v/>
      </c>
      <c r="F31" s="571">
        <f ca="1">IFERROR(INDEX(slton,$N31)+SUMPRODUCT((ngaynx&gt;=TTDN!$P$17)*(ngaynx&lt;$J$2)*(nonx=$G$2)*(Mavtnx=$C31),slnhap)-SUMPRODUCT((ngaynx&gt;=TTDN!P$17)*(ngaynx&lt;$J$2)*(conx=$G$2)*(Mavtnx=$C31),slxuat),0)</f>
        <v>0</v>
      </c>
      <c r="G31" s="571">
        <f ca="1">IFERROR(INDEX(gtton,$N31)+SUMPRODUCT((ngaynx&gt;=TTDN!Q$17)*(ngaynx&lt;$J$2)*(nonx=$G$2)*(Mavtnx=$C31),gtnhap)-SUMPRODUCT((ngaynx&gt;=TTDN!Q$17)*(ngaynx&lt;$J$2)*(conx=$G$2)*(Mavtnx=$C31),gtxuat),0)</f>
        <v>0</v>
      </c>
      <c r="H31" s="572">
        <f t="shared" ca="1" si="4"/>
        <v>0</v>
      </c>
      <c r="I31" s="572">
        <f t="shared" ca="1" si="5"/>
        <v>0</v>
      </c>
      <c r="J31" s="572">
        <f t="shared" ca="1" si="6"/>
        <v>0</v>
      </c>
      <c r="K31" s="572">
        <f t="shared" ca="1" si="7"/>
        <v>0</v>
      </c>
      <c r="L31" s="572">
        <f t="shared" ca="1" si="9"/>
        <v>0</v>
      </c>
      <c r="M31" s="572">
        <f t="shared" ca="1" si="10"/>
        <v>0</v>
      </c>
      <c r="N31" s="573" t="str">
        <f ca="1">IFERROR(MATCH($G$2,OFFSET(DMVT!$G$7,N30,0):'DMVT'!$G$398,0)+N30,"")</f>
        <v/>
      </c>
      <c r="O31" s="573" t="str">
        <f t="shared" ca="1" si="11"/>
        <v/>
      </c>
    </row>
    <row r="32" spans="2:15" ht="31.5" customHeight="1" x14ac:dyDescent="0.2">
      <c r="B32" s="590" t="str">
        <f t="shared" ca="1" si="0"/>
        <v/>
      </c>
      <c r="C32" s="590" t="str">
        <f t="shared" ca="1" si="1"/>
        <v/>
      </c>
      <c r="D32" s="590" t="str">
        <f t="shared" ca="1" si="2"/>
        <v/>
      </c>
      <c r="E32" s="590" t="str">
        <f t="shared" ca="1" si="3"/>
        <v/>
      </c>
      <c r="F32" s="571">
        <f ca="1">IFERROR(INDEX(slton,$N32)+SUMPRODUCT((ngaynx&gt;=TTDN!$P$17)*(ngaynx&lt;$J$2)*(nonx=$G$2)*(Mavtnx=$C32),slnhap)-SUMPRODUCT((ngaynx&gt;=TTDN!P$17)*(ngaynx&lt;$J$2)*(conx=$G$2)*(Mavtnx=$C32),slxuat),0)</f>
        <v>0</v>
      </c>
      <c r="G32" s="571">
        <f ca="1">IFERROR(INDEX(gtton,$N32)+SUMPRODUCT((ngaynx&gt;=TTDN!Q$17)*(ngaynx&lt;$J$2)*(nonx=$G$2)*(Mavtnx=$C32),gtnhap)-SUMPRODUCT((ngaynx&gt;=TTDN!Q$17)*(ngaynx&lt;$J$2)*(conx=$G$2)*(Mavtnx=$C32),gtxuat),0)</f>
        <v>0</v>
      </c>
      <c r="H32" s="572">
        <f t="shared" ca="1" si="4"/>
        <v>0</v>
      </c>
      <c r="I32" s="572">
        <f t="shared" ca="1" si="5"/>
        <v>0</v>
      </c>
      <c r="J32" s="572">
        <f t="shared" ca="1" si="6"/>
        <v>0</v>
      </c>
      <c r="K32" s="572">
        <f t="shared" ca="1" si="7"/>
        <v>0</v>
      </c>
      <c r="L32" s="572">
        <f t="shared" ca="1" si="9"/>
        <v>0</v>
      </c>
      <c r="M32" s="572">
        <f t="shared" ca="1" si="10"/>
        <v>0</v>
      </c>
      <c r="N32" s="573" t="str">
        <f ca="1">IFERROR(MATCH($G$2,OFFSET(DMVT!$G$7,N31,0):'DMVT'!$G$398,0)+N31,"")</f>
        <v/>
      </c>
      <c r="O32" s="573" t="str">
        <f t="shared" ca="1" si="11"/>
        <v/>
      </c>
    </row>
    <row r="33" spans="2:15" ht="31.5" customHeight="1" x14ac:dyDescent="0.2">
      <c r="B33" s="590" t="str">
        <f t="shared" ca="1" si="0"/>
        <v/>
      </c>
      <c r="C33" s="590" t="str">
        <f t="shared" ca="1" si="1"/>
        <v/>
      </c>
      <c r="D33" s="590" t="str">
        <f t="shared" ca="1" si="2"/>
        <v/>
      </c>
      <c r="E33" s="590" t="str">
        <f t="shared" ca="1" si="3"/>
        <v/>
      </c>
      <c r="F33" s="571">
        <f ca="1">IFERROR(INDEX(slton,$N33)+SUMPRODUCT((ngaynx&gt;=TTDN!$P$17)*(ngaynx&lt;$J$2)*(nonx=$G$2)*(Mavtnx=$C33),slnhap)-SUMPRODUCT((ngaynx&gt;=TTDN!P$17)*(ngaynx&lt;$J$2)*(conx=$G$2)*(Mavtnx=$C33),slxuat),0)</f>
        <v>0</v>
      </c>
      <c r="G33" s="571">
        <f ca="1">IFERROR(INDEX(gtton,$N33)+SUMPRODUCT((ngaynx&gt;=TTDN!Q$17)*(ngaynx&lt;$J$2)*(nonx=$G$2)*(Mavtnx=$C33),gtnhap)-SUMPRODUCT((ngaynx&gt;=TTDN!Q$17)*(ngaynx&lt;$J$2)*(conx=$G$2)*(Mavtnx=$C33),gtxuat),0)</f>
        <v>0</v>
      </c>
      <c r="H33" s="572">
        <f t="shared" ca="1" si="4"/>
        <v>0</v>
      </c>
      <c r="I33" s="572">
        <f t="shared" ca="1" si="5"/>
        <v>0</v>
      </c>
      <c r="J33" s="572">
        <f t="shared" ca="1" si="6"/>
        <v>0</v>
      </c>
      <c r="K33" s="572">
        <f t="shared" ca="1" si="7"/>
        <v>0</v>
      </c>
      <c r="L33" s="572">
        <f t="shared" ca="1" si="9"/>
        <v>0</v>
      </c>
      <c r="M33" s="572">
        <f t="shared" ca="1" si="10"/>
        <v>0</v>
      </c>
      <c r="N33" s="573" t="str">
        <f ca="1">IFERROR(MATCH($G$2,OFFSET(DMVT!$G$7,N32,0):'DMVT'!$G$398,0)+N32,"")</f>
        <v/>
      </c>
      <c r="O33" s="573" t="str">
        <f t="shared" ca="1" si="11"/>
        <v/>
      </c>
    </row>
    <row r="34" spans="2:15" ht="31.5" customHeight="1" x14ac:dyDescent="0.2">
      <c r="B34" s="590" t="str">
        <f t="shared" ca="1" si="0"/>
        <v/>
      </c>
      <c r="C34" s="590" t="str">
        <f t="shared" ca="1" si="1"/>
        <v/>
      </c>
      <c r="D34" s="590" t="str">
        <f t="shared" ca="1" si="2"/>
        <v/>
      </c>
      <c r="E34" s="590" t="str">
        <f t="shared" ca="1" si="3"/>
        <v/>
      </c>
      <c r="F34" s="571">
        <f ca="1">IFERROR(INDEX(slton,$N34)+SUMPRODUCT((ngaynx&gt;=TTDN!$P$17)*(ngaynx&lt;$J$2)*(nonx=$G$2)*(Mavtnx=$C34),slnhap)-SUMPRODUCT((ngaynx&gt;=TTDN!P$17)*(ngaynx&lt;$J$2)*(conx=$G$2)*(Mavtnx=$C34),slxuat),0)</f>
        <v>0</v>
      </c>
      <c r="G34" s="571">
        <f ca="1">IFERROR(INDEX(gtton,$N34)+SUMPRODUCT((ngaynx&gt;=TTDN!Q$17)*(ngaynx&lt;$J$2)*(nonx=$G$2)*(Mavtnx=$C34),gtnhap)-SUMPRODUCT((ngaynx&gt;=TTDN!Q$17)*(ngaynx&lt;$J$2)*(conx=$G$2)*(Mavtnx=$C34),gtxuat),0)</f>
        <v>0</v>
      </c>
      <c r="H34" s="572">
        <f t="shared" ca="1" si="4"/>
        <v>0</v>
      </c>
      <c r="I34" s="572">
        <f t="shared" ca="1" si="5"/>
        <v>0</v>
      </c>
      <c r="J34" s="572">
        <f t="shared" ca="1" si="6"/>
        <v>0</v>
      </c>
      <c r="K34" s="572">
        <f t="shared" ca="1" si="7"/>
        <v>0</v>
      </c>
      <c r="L34" s="572">
        <f t="shared" ca="1" si="9"/>
        <v>0</v>
      </c>
      <c r="M34" s="572">
        <f t="shared" ca="1" si="10"/>
        <v>0</v>
      </c>
      <c r="N34" s="573" t="str">
        <f ca="1">IFERROR(MATCH($G$2,OFFSET(DMVT!$G$7,N33,0):'DMVT'!$G$398,0)+N33,"")</f>
        <v/>
      </c>
      <c r="O34" s="573" t="str">
        <f t="shared" ca="1" si="11"/>
        <v/>
      </c>
    </row>
    <row r="35" spans="2:15" ht="31.5" customHeight="1" x14ac:dyDescent="0.2">
      <c r="B35" s="590" t="str">
        <f t="shared" ca="1" si="0"/>
        <v/>
      </c>
      <c r="C35" s="590" t="str">
        <f t="shared" ca="1" si="1"/>
        <v/>
      </c>
      <c r="D35" s="590" t="str">
        <f t="shared" ca="1" si="2"/>
        <v/>
      </c>
      <c r="E35" s="590" t="str">
        <f t="shared" ca="1" si="3"/>
        <v/>
      </c>
      <c r="F35" s="571">
        <f ca="1">IFERROR(INDEX(slton,$N35)+SUMPRODUCT((ngaynx&gt;=TTDN!$P$17)*(ngaynx&lt;$J$2)*(nonx=$G$2)*(Mavtnx=$C35),slnhap)-SUMPRODUCT((ngaynx&gt;=TTDN!P$17)*(ngaynx&lt;$J$2)*(conx=$G$2)*(Mavtnx=$C35),slxuat),0)</f>
        <v>0</v>
      </c>
      <c r="G35" s="571">
        <f ca="1">IFERROR(INDEX(gtton,$N35)+SUMPRODUCT((ngaynx&gt;=TTDN!Q$17)*(ngaynx&lt;$J$2)*(nonx=$G$2)*(Mavtnx=$C35),gtnhap)-SUMPRODUCT((ngaynx&gt;=TTDN!Q$17)*(ngaynx&lt;$J$2)*(conx=$G$2)*(Mavtnx=$C35),gtxuat),0)</f>
        <v>0</v>
      </c>
      <c r="H35" s="572">
        <f t="shared" ca="1" si="4"/>
        <v>0</v>
      </c>
      <c r="I35" s="572">
        <f t="shared" ca="1" si="5"/>
        <v>0</v>
      </c>
      <c r="J35" s="572">
        <f t="shared" ca="1" si="6"/>
        <v>0</v>
      </c>
      <c r="K35" s="572">
        <f t="shared" ca="1" si="7"/>
        <v>0</v>
      </c>
      <c r="L35" s="572">
        <f t="shared" ca="1" si="9"/>
        <v>0</v>
      </c>
      <c r="M35" s="572">
        <f t="shared" ca="1" si="10"/>
        <v>0</v>
      </c>
      <c r="N35" s="573" t="str">
        <f ca="1">IFERROR(MATCH($G$2,OFFSET(DMVT!$G$7,N34,0):'DMVT'!$G$398,0)+N34,"")</f>
        <v/>
      </c>
      <c r="O35" s="573" t="str">
        <f t="shared" ca="1" si="11"/>
        <v/>
      </c>
    </row>
    <row r="36" spans="2:15" ht="31.5" customHeight="1" x14ac:dyDescent="0.2">
      <c r="B36" s="590" t="str">
        <f t="shared" ca="1" si="0"/>
        <v/>
      </c>
      <c r="C36" s="590" t="str">
        <f t="shared" ca="1" si="1"/>
        <v/>
      </c>
      <c r="D36" s="590" t="str">
        <f t="shared" ca="1" si="2"/>
        <v/>
      </c>
      <c r="E36" s="590" t="str">
        <f t="shared" ca="1" si="3"/>
        <v/>
      </c>
      <c r="F36" s="571">
        <f ca="1">IFERROR(INDEX(slton,$N36)+SUMPRODUCT((ngaynx&gt;=TTDN!$P$17)*(ngaynx&lt;$J$2)*(nonx=$G$2)*(Mavtnx=$C36),slnhap)-SUMPRODUCT((ngaynx&gt;=TTDN!P$17)*(ngaynx&lt;$J$2)*(conx=$G$2)*(Mavtnx=$C36),slxuat),0)</f>
        <v>0</v>
      </c>
      <c r="G36" s="571">
        <f ca="1">IFERROR(INDEX(gtton,$N36)+SUMPRODUCT((ngaynx&gt;=TTDN!Q$17)*(ngaynx&lt;$J$2)*(nonx=$G$2)*(Mavtnx=$C36),gtnhap)-SUMPRODUCT((ngaynx&gt;=TTDN!Q$17)*(ngaynx&lt;$J$2)*(conx=$G$2)*(Mavtnx=$C36),gtxuat),0)</f>
        <v>0</v>
      </c>
      <c r="H36" s="572">
        <f t="shared" ca="1" si="4"/>
        <v>0</v>
      </c>
      <c r="I36" s="572">
        <f t="shared" ca="1" si="5"/>
        <v>0</v>
      </c>
      <c r="J36" s="572">
        <f t="shared" ca="1" si="6"/>
        <v>0</v>
      </c>
      <c r="K36" s="572">
        <f t="shared" ca="1" si="7"/>
        <v>0</v>
      </c>
      <c r="L36" s="572">
        <f t="shared" ca="1" si="9"/>
        <v>0</v>
      </c>
      <c r="M36" s="572">
        <f t="shared" ca="1" si="10"/>
        <v>0</v>
      </c>
      <c r="N36" s="573" t="str">
        <f ca="1">IFERROR(MATCH($G$2,OFFSET(DMVT!$G$7,N35,0):'DMVT'!$G$398,0)+N35,"")</f>
        <v/>
      </c>
      <c r="O36" s="573" t="str">
        <f t="shared" ca="1" si="11"/>
        <v/>
      </c>
    </row>
    <row r="37" spans="2:15" ht="31.5" customHeight="1" x14ac:dyDescent="0.2">
      <c r="B37" s="590" t="str">
        <f t="shared" ca="1" si="0"/>
        <v/>
      </c>
      <c r="C37" s="590" t="str">
        <f t="shared" ca="1" si="1"/>
        <v/>
      </c>
      <c r="D37" s="590" t="str">
        <f t="shared" ca="1" si="2"/>
        <v/>
      </c>
      <c r="E37" s="590" t="str">
        <f t="shared" ca="1" si="3"/>
        <v/>
      </c>
      <c r="F37" s="571">
        <f ca="1">IFERROR(INDEX(slton,$N37)+SUMPRODUCT((ngaynx&gt;=TTDN!$P$17)*(ngaynx&lt;$J$2)*(nonx=$G$2)*(Mavtnx=$C37),slnhap)-SUMPRODUCT((ngaynx&gt;=TTDN!P$17)*(ngaynx&lt;$J$2)*(conx=$G$2)*(Mavtnx=$C37),slxuat),0)</f>
        <v>0</v>
      </c>
      <c r="G37" s="571">
        <f ca="1">IFERROR(INDEX(gtton,$N37)+SUMPRODUCT((ngaynx&gt;=TTDN!Q$17)*(ngaynx&lt;$J$2)*(nonx=$G$2)*(Mavtnx=$C37),gtnhap)-SUMPRODUCT((ngaynx&gt;=TTDN!Q$17)*(ngaynx&lt;$J$2)*(conx=$G$2)*(Mavtnx=$C37),gtxuat),0)</f>
        <v>0</v>
      </c>
      <c r="H37" s="572">
        <f t="shared" ca="1" si="4"/>
        <v>0</v>
      </c>
      <c r="I37" s="572">
        <f t="shared" ca="1" si="5"/>
        <v>0</v>
      </c>
      <c r="J37" s="572">
        <f t="shared" ca="1" si="6"/>
        <v>0</v>
      </c>
      <c r="K37" s="572">
        <f t="shared" ca="1" si="7"/>
        <v>0</v>
      </c>
      <c r="L37" s="572">
        <f t="shared" ca="1" si="9"/>
        <v>0</v>
      </c>
      <c r="M37" s="572">
        <f t="shared" ca="1" si="10"/>
        <v>0</v>
      </c>
      <c r="N37" s="573" t="str">
        <f ca="1">IFERROR(MATCH($G$2,OFFSET(DMVT!$G$7,N36,0):'DMVT'!$G$398,0)+N36,"")</f>
        <v/>
      </c>
      <c r="O37" s="573" t="str">
        <f t="shared" ca="1" si="11"/>
        <v/>
      </c>
    </row>
    <row r="38" spans="2:15" ht="31.5" customHeight="1" x14ac:dyDescent="0.2">
      <c r="B38" s="590" t="str">
        <f t="shared" ca="1" si="0"/>
        <v/>
      </c>
      <c r="C38" s="590" t="str">
        <f t="shared" ca="1" si="1"/>
        <v/>
      </c>
      <c r="D38" s="590" t="str">
        <f t="shared" ca="1" si="2"/>
        <v/>
      </c>
      <c r="E38" s="590" t="str">
        <f t="shared" ca="1" si="3"/>
        <v/>
      </c>
      <c r="F38" s="571">
        <f ca="1">IFERROR(INDEX(slton,$N38)+SUMPRODUCT((ngaynx&gt;=TTDN!$P$17)*(ngaynx&lt;$J$2)*(nonx=$G$2)*(Mavtnx=$C38),slnhap)-SUMPRODUCT((ngaynx&gt;=TTDN!P$17)*(ngaynx&lt;$J$2)*(conx=$G$2)*(Mavtnx=$C38),slxuat),0)</f>
        <v>0</v>
      </c>
      <c r="G38" s="571">
        <f ca="1">IFERROR(INDEX(gtton,$N38)+SUMPRODUCT((ngaynx&gt;=TTDN!Q$17)*(ngaynx&lt;$J$2)*(nonx=$G$2)*(Mavtnx=$C38),gtnhap)-SUMPRODUCT((ngaynx&gt;=TTDN!Q$17)*(ngaynx&lt;$J$2)*(conx=$G$2)*(Mavtnx=$C38),gtxuat),0)</f>
        <v>0</v>
      </c>
      <c r="H38" s="572">
        <f t="shared" ca="1" si="4"/>
        <v>0</v>
      </c>
      <c r="I38" s="572">
        <f t="shared" ca="1" si="5"/>
        <v>0</v>
      </c>
      <c r="J38" s="572">
        <f t="shared" ca="1" si="6"/>
        <v>0</v>
      </c>
      <c r="K38" s="572">
        <f t="shared" ca="1" si="7"/>
        <v>0</v>
      </c>
      <c r="L38" s="572">
        <f t="shared" ca="1" si="9"/>
        <v>0</v>
      </c>
      <c r="M38" s="572">
        <f t="shared" ca="1" si="10"/>
        <v>0</v>
      </c>
      <c r="N38" s="573" t="str">
        <f ca="1">IFERROR(MATCH($G$2,OFFSET(DMVT!$G$7,N37,0):'DMVT'!$G$398,0)+N37,"")</f>
        <v/>
      </c>
      <c r="O38" s="573" t="str">
        <f t="shared" ca="1" si="11"/>
        <v/>
      </c>
    </row>
    <row r="39" spans="2:15" ht="31.5" customHeight="1" x14ac:dyDescent="0.2">
      <c r="B39" s="590" t="str">
        <f t="shared" ca="1" si="0"/>
        <v/>
      </c>
      <c r="C39" s="590" t="str">
        <f t="shared" ca="1" si="1"/>
        <v/>
      </c>
      <c r="D39" s="590" t="str">
        <f t="shared" ca="1" si="2"/>
        <v/>
      </c>
      <c r="E39" s="590" t="str">
        <f t="shared" ca="1" si="3"/>
        <v/>
      </c>
      <c r="F39" s="571">
        <f ca="1">IFERROR(INDEX(slton,$N39)+SUMPRODUCT((ngaynx&gt;=TTDN!$P$17)*(ngaynx&lt;$J$2)*(nonx=$G$2)*(Mavtnx=$C39),slnhap)-SUMPRODUCT((ngaynx&gt;=TTDN!P$17)*(ngaynx&lt;$J$2)*(conx=$G$2)*(Mavtnx=$C39),slxuat),0)</f>
        <v>0</v>
      </c>
      <c r="G39" s="571">
        <f ca="1">IFERROR(INDEX(gtton,$N39)+SUMPRODUCT((ngaynx&gt;=TTDN!Q$17)*(ngaynx&lt;$J$2)*(nonx=$G$2)*(Mavtnx=$C39),gtnhap)-SUMPRODUCT((ngaynx&gt;=TTDN!Q$17)*(ngaynx&lt;$J$2)*(conx=$G$2)*(Mavtnx=$C39),gtxuat),0)</f>
        <v>0</v>
      </c>
      <c r="H39" s="572">
        <f t="shared" ca="1" si="4"/>
        <v>0</v>
      </c>
      <c r="I39" s="572">
        <f t="shared" ca="1" si="5"/>
        <v>0</v>
      </c>
      <c r="J39" s="572">
        <f t="shared" ca="1" si="6"/>
        <v>0</v>
      </c>
      <c r="K39" s="572">
        <f t="shared" ca="1" si="7"/>
        <v>0</v>
      </c>
      <c r="L39" s="572">
        <f t="shared" ca="1" si="9"/>
        <v>0</v>
      </c>
      <c r="M39" s="572">
        <f t="shared" ca="1" si="10"/>
        <v>0</v>
      </c>
      <c r="N39" s="573" t="str">
        <f ca="1">IFERROR(MATCH($G$2,OFFSET(DMVT!$G$7,N38,0):'DMVT'!$G$398,0)+N38,"")</f>
        <v/>
      </c>
      <c r="O39" s="573" t="str">
        <f t="shared" ca="1" si="11"/>
        <v/>
      </c>
    </row>
    <row r="40" spans="2:15" ht="31.5" customHeight="1" x14ac:dyDescent="0.2">
      <c r="B40" s="590" t="str">
        <f t="shared" ca="1" si="0"/>
        <v/>
      </c>
      <c r="C40" s="590" t="str">
        <f t="shared" ca="1" si="1"/>
        <v/>
      </c>
      <c r="D40" s="590" t="str">
        <f t="shared" ca="1" si="2"/>
        <v/>
      </c>
      <c r="E40" s="590" t="str">
        <f t="shared" ca="1" si="3"/>
        <v/>
      </c>
      <c r="F40" s="571">
        <f ca="1">IFERROR(INDEX(slton,$N40)+SUMPRODUCT((ngaynx&gt;=TTDN!$P$17)*(ngaynx&lt;$J$2)*(nonx=$G$2)*(Mavtnx=$C40),slnhap)-SUMPRODUCT((ngaynx&gt;=TTDN!P$17)*(ngaynx&lt;$J$2)*(conx=$G$2)*(Mavtnx=$C40),slxuat),0)</f>
        <v>0</v>
      </c>
      <c r="G40" s="571">
        <f ca="1">IFERROR(INDEX(gtton,$N40)+SUMPRODUCT((ngaynx&gt;=TTDN!Q$17)*(ngaynx&lt;$J$2)*(nonx=$G$2)*(Mavtnx=$C40),gtnhap)-SUMPRODUCT((ngaynx&gt;=TTDN!Q$17)*(ngaynx&lt;$J$2)*(conx=$G$2)*(Mavtnx=$C40),gtxuat),0)</f>
        <v>0</v>
      </c>
      <c r="H40" s="572">
        <f t="shared" ca="1" si="4"/>
        <v>0</v>
      </c>
      <c r="I40" s="572">
        <f t="shared" ca="1" si="5"/>
        <v>0</v>
      </c>
      <c r="J40" s="572">
        <f t="shared" ca="1" si="6"/>
        <v>0</v>
      </c>
      <c r="K40" s="572">
        <f t="shared" ca="1" si="7"/>
        <v>0</v>
      </c>
      <c r="L40" s="572">
        <f t="shared" ca="1" si="9"/>
        <v>0</v>
      </c>
      <c r="M40" s="572">
        <f t="shared" ca="1" si="10"/>
        <v>0</v>
      </c>
      <c r="N40" s="573" t="str">
        <f ca="1">IFERROR(MATCH($G$2,OFFSET(DMVT!$G$7,N39,0):'DMVT'!$G$398,0)+N39,"")</f>
        <v/>
      </c>
      <c r="O40" s="573" t="str">
        <f t="shared" ca="1" si="11"/>
        <v/>
      </c>
    </row>
    <row r="41" spans="2:15" ht="31.5" customHeight="1" x14ac:dyDescent="0.2">
      <c r="B41" s="590" t="str">
        <f t="shared" ca="1" si="0"/>
        <v/>
      </c>
      <c r="C41" s="590" t="str">
        <f t="shared" ca="1" si="1"/>
        <v/>
      </c>
      <c r="D41" s="590" t="str">
        <f t="shared" ca="1" si="2"/>
        <v/>
      </c>
      <c r="E41" s="590" t="str">
        <f t="shared" ca="1" si="3"/>
        <v/>
      </c>
      <c r="F41" s="571">
        <f ca="1">IFERROR(INDEX(slton,$N41)+SUMPRODUCT((ngaynx&gt;=TTDN!$P$17)*(ngaynx&lt;$J$2)*(nonx=$G$2)*(Mavtnx=$C41),slnhap)-SUMPRODUCT((ngaynx&gt;=TTDN!P$17)*(ngaynx&lt;$J$2)*(conx=$G$2)*(Mavtnx=$C41),slxuat),0)</f>
        <v>0</v>
      </c>
      <c r="G41" s="571">
        <f ca="1">IFERROR(INDEX(gtton,$N41)+SUMPRODUCT((ngaynx&gt;=TTDN!Q$17)*(ngaynx&lt;$J$2)*(nonx=$G$2)*(Mavtnx=$C41),gtnhap)-SUMPRODUCT((ngaynx&gt;=TTDN!Q$17)*(ngaynx&lt;$J$2)*(conx=$G$2)*(Mavtnx=$C41),gtxuat),0)</f>
        <v>0</v>
      </c>
      <c r="H41" s="572">
        <f t="shared" ca="1" si="4"/>
        <v>0</v>
      </c>
      <c r="I41" s="572">
        <f t="shared" ca="1" si="5"/>
        <v>0</v>
      </c>
      <c r="J41" s="572">
        <f t="shared" ca="1" si="6"/>
        <v>0</v>
      </c>
      <c r="K41" s="572">
        <f t="shared" ca="1" si="7"/>
        <v>0</v>
      </c>
      <c r="L41" s="572">
        <f t="shared" ca="1" si="9"/>
        <v>0</v>
      </c>
      <c r="M41" s="572">
        <f t="shared" ca="1" si="10"/>
        <v>0</v>
      </c>
      <c r="N41" s="573" t="str">
        <f ca="1">IFERROR(MATCH($G$2,OFFSET(DMVT!$G$7,N40,0):'DMVT'!$G$398,0)+N40,"")</f>
        <v/>
      </c>
      <c r="O41" s="573" t="str">
        <f t="shared" ca="1" si="11"/>
        <v/>
      </c>
    </row>
    <row r="42" spans="2:15" ht="31.5" customHeight="1" x14ac:dyDescent="0.2">
      <c r="B42" s="590" t="str">
        <f t="shared" ca="1" si="0"/>
        <v/>
      </c>
      <c r="C42" s="590" t="str">
        <f t="shared" ca="1" si="1"/>
        <v/>
      </c>
      <c r="D42" s="590" t="str">
        <f t="shared" ca="1" si="2"/>
        <v/>
      </c>
      <c r="E42" s="590" t="str">
        <f t="shared" ca="1" si="3"/>
        <v/>
      </c>
      <c r="F42" s="571">
        <f ca="1">IFERROR(INDEX(slton,$N42)+SUMPRODUCT((ngaynx&gt;=TTDN!$P$17)*(ngaynx&lt;$J$2)*(nonx=$G$2)*(Mavtnx=$C42),slnhap)-SUMPRODUCT((ngaynx&gt;=TTDN!P$17)*(ngaynx&lt;$J$2)*(conx=$G$2)*(Mavtnx=$C42),slxuat),0)</f>
        <v>0</v>
      </c>
      <c r="G42" s="571">
        <f ca="1">IFERROR(INDEX(gtton,$N42)+SUMPRODUCT((ngaynx&gt;=TTDN!Q$17)*(ngaynx&lt;$J$2)*(nonx=$G$2)*(Mavtnx=$C42),gtnhap)-SUMPRODUCT((ngaynx&gt;=TTDN!Q$17)*(ngaynx&lt;$J$2)*(conx=$G$2)*(Mavtnx=$C42),gtxuat),0)</f>
        <v>0</v>
      </c>
      <c r="H42" s="572">
        <f t="shared" ca="1" si="4"/>
        <v>0</v>
      </c>
      <c r="I42" s="572">
        <f t="shared" ca="1" si="5"/>
        <v>0</v>
      </c>
      <c r="J42" s="572">
        <f t="shared" ca="1" si="6"/>
        <v>0</v>
      </c>
      <c r="K42" s="572">
        <f t="shared" ca="1" si="7"/>
        <v>0</v>
      </c>
      <c r="L42" s="572">
        <f t="shared" ca="1" si="9"/>
        <v>0</v>
      </c>
      <c r="M42" s="572">
        <f t="shared" ca="1" si="10"/>
        <v>0</v>
      </c>
      <c r="N42" s="573" t="str">
        <f ca="1">IFERROR(MATCH($G$2,OFFSET(DMVT!$G$7,N41,0):'DMVT'!$G$398,0)+N41,"")</f>
        <v/>
      </c>
      <c r="O42" s="573" t="str">
        <f t="shared" ca="1" si="11"/>
        <v/>
      </c>
    </row>
    <row r="43" spans="2:15" ht="31.5" customHeight="1" x14ac:dyDescent="0.2">
      <c r="B43" s="590" t="str">
        <f t="shared" ca="1" si="0"/>
        <v/>
      </c>
      <c r="C43" s="590" t="str">
        <f t="shared" ca="1" si="1"/>
        <v/>
      </c>
      <c r="D43" s="590" t="str">
        <f t="shared" ca="1" si="2"/>
        <v/>
      </c>
      <c r="E43" s="590" t="str">
        <f t="shared" ca="1" si="3"/>
        <v/>
      </c>
      <c r="F43" s="571">
        <f ca="1">IFERROR(INDEX(slton,$N43)+SUMPRODUCT((ngaynx&gt;=TTDN!$P$17)*(ngaynx&lt;$J$2)*(nonx=$G$2)*(Mavtnx=$C43),slnhap)-SUMPRODUCT((ngaynx&gt;=TTDN!P$17)*(ngaynx&lt;$J$2)*(conx=$G$2)*(Mavtnx=$C43),slxuat),0)</f>
        <v>0</v>
      </c>
      <c r="G43" s="571">
        <f ca="1">IFERROR(INDEX(gtton,$N43)+SUMPRODUCT((ngaynx&gt;=TTDN!Q$17)*(ngaynx&lt;$J$2)*(nonx=$G$2)*(Mavtnx=$C43),gtnhap)-SUMPRODUCT((ngaynx&gt;=TTDN!Q$17)*(ngaynx&lt;$J$2)*(conx=$G$2)*(Mavtnx=$C43),gtxuat),0)</f>
        <v>0</v>
      </c>
      <c r="H43" s="572">
        <f t="shared" ca="1" si="4"/>
        <v>0</v>
      </c>
      <c r="I43" s="572">
        <f t="shared" ca="1" si="5"/>
        <v>0</v>
      </c>
      <c r="J43" s="572">
        <f t="shared" ca="1" si="6"/>
        <v>0</v>
      </c>
      <c r="K43" s="572">
        <f t="shared" ca="1" si="7"/>
        <v>0</v>
      </c>
      <c r="L43" s="572">
        <f t="shared" ca="1" si="9"/>
        <v>0</v>
      </c>
      <c r="M43" s="572">
        <f t="shared" ca="1" si="10"/>
        <v>0</v>
      </c>
      <c r="N43" s="573" t="str">
        <f ca="1">IFERROR(MATCH($G$2,OFFSET(DMVT!$G$7,N42,0):'DMVT'!$G$398,0)+N42,"")</f>
        <v/>
      </c>
      <c r="O43" s="573" t="str">
        <f t="shared" ca="1" si="11"/>
        <v/>
      </c>
    </row>
    <row r="44" spans="2:15" ht="31.5" customHeight="1" x14ac:dyDescent="0.2">
      <c r="B44" s="590" t="str">
        <f t="shared" ca="1" si="0"/>
        <v/>
      </c>
      <c r="C44" s="590" t="str">
        <f t="shared" ca="1" si="1"/>
        <v/>
      </c>
      <c r="D44" s="590" t="str">
        <f t="shared" ca="1" si="2"/>
        <v/>
      </c>
      <c r="E44" s="590" t="str">
        <f t="shared" ca="1" si="3"/>
        <v/>
      </c>
      <c r="F44" s="571">
        <f ca="1">IFERROR(INDEX(slton,$N44)+SUMPRODUCT((ngaynx&gt;=TTDN!$P$17)*(ngaynx&lt;$J$2)*(nonx=$G$2)*(Mavtnx=$C44),slnhap)-SUMPRODUCT((ngaynx&gt;=TTDN!P$17)*(ngaynx&lt;$J$2)*(conx=$G$2)*(Mavtnx=$C44),slxuat),0)</f>
        <v>0</v>
      </c>
      <c r="G44" s="571">
        <f ca="1">IFERROR(INDEX(gtton,$N44)+SUMPRODUCT((ngaynx&gt;=TTDN!Q$17)*(ngaynx&lt;$J$2)*(nonx=$G$2)*(Mavtnx=$C44),gtnhap)-SUMPRODUCT((ngaynx&gt;=TTDN!Q$17)*(ngaynx&lt;$J$2)*(conx=$G$2)*(Mavtnx=$C44),gtxuat),0)</f>
        <v>0</v>
      </c>
      <c r="H44" s="572">
        <f t="shared" ca="1" si="4"/>
        <v>0</v>
      </c>
      <c r="I44" s="572">
        <f t="shared" ca="1" si="5"/>
        <v>0</v>
      </c>
      <c r="J44" s="572">
        <f t="shared" ca="1" si="6"/>
        <v>0</v>
      </c>
      <c r="K44" s="572">
        <f t="shared" ca="1" si="7"/>
        <v>0</v>
      </c>
      <c r="L44" s="572">
        <f t="shared" ca="1" si="9"/>
        <v>0</v>
      </c>
      <c r="M44" s="572">
        <f t="shared" ca="1" si="10"/>
        <v>0</v>
      </c>
      <c r="N44" s="573" t="str">
        <f ca="1">IFERROR(MATCH($G$2,OFFSET(DMVT!$G$7,N43,0):'DMVT'!$G$398,0)+N43,"")</f>
        <v/>
      </c>
      <c r="O44" s="573" t="str">
        <f t="shared" ca="1" si="11"/>
        <v/>
      </c>
    </row>
    <row r="45" spans="2:15" ht="31.5" customHeight="1" x14ac:dyDescent="0.2">
      <c r="B45" s="590" t="str">
        <f t="shared" ca="1" si="0"/>
        <v/>
      </c>
      <c r="C45" s="590" t="str">
        <f t="shared" ca="1" si="1"/>
        <v/>
      </c>
      <c r="D45" s="590" t="str">
        <f t="shared" ca="1" si="2"/>
        <v/>
      </c>
      <c r="E45" s="590" t="str">
        <f t="shared" ca="1" si="3"/>
        <v/>
      </c>
      <c r="F45" s="571">
        <f ca="1">IFERROR(INDEX(slton,$N45)+SUMPRODUCT((ngaynx&gt;=TTDN!$P$17)*(ngaynx&lt;$J$2)*(nonx=$G$2)*(Mavtnx=$C45),slnhap)-SUMPRODUCT((ngaynx&gt;=TTDN!P$17)*(ngaynx&lt;$J$2)*(conx=$G$2)*(Mavtnx=$C45),slxuat),0)</f>
        <v>0</v>
      </c>
      <c r="G45" s="571">
        <f ca="1">IFERROR(INDEX(gtton,$N45)+SUMPRODUCT((ngaynx&gt;=TTDN!Q$17)*(ngaynx&lt;$J$2)*(nonx=$G$2)*(Mavtnx=$C45),gtnhap)-SUMPRODUCT((ngaynx&gt;=TTDN!Q$17)*(ngaynx&lt;$J$2)*(conx=$G$2)*(Mavtnx=$C45),gtxuat),0)</f>
        <v>0</v>
      </c>
      <c r="H45" s="572">
        <f t="shared" ref="H45:H76" ca="1" si="12">SUMPRODUCT((ngaynx&gt;=$J$2)*(ngaynx&lt;=$L$2)*(nonx=$G$2)*(Mavtnx=$C45),slnhap)</f>
        <v>0</v>
      </c>
      <c r="I45" s="572">
        <f t="shared" ref="I45:I76" ca="1" si="13">SUMPRODUCT((ngaynx&gt;=$J$2)*(ngaynx&lt;$L$2)*(nonx=$G$2)*(Mavtnx=$C45),gtnhap)</f>
        <v>0</v>
      </c>
      <c r="J45" s="572">
        <f t="shared" ref="J45:J76" ca="1" si="14">SUMPRODUCT((ngaynx&gt;=$J$2)*(ngaynx&lt;=$L$2)*(conx=$G$2)*(Mavtnx=$C45),slxuat)</f>
        <v>0</v>
      </c>
      <c r="K45" s="572">
        <f t="shared" ref="K45:K76" ca="1" si="15">SUMPRODUCT((ngaynx&gt;=$J$2)*(ngaynx&lt;$L$2)*(conx=$G$2)*(Mavtnx=$C45),gtxuat)</f>
        <v>0</v>
      </c>
      <c r="L45" s="572">
        <f t="shared" ca="1" si="9"/>
        <v>0</v>
      </c>
      <c r="M45" s="572">
        <f t="shared" ca="1" si="10"/>
        <v>0</v>
      </c>
      <c r="N45" s="573" t="str">
        <f ca="1">IFERROR(MATCH($G$2,OFFSET(DMVT!$G$7,N44,0):'DMVT'!$G$398,0)+N44,"")</f>
        <v/>
      </c>
      <c r="O45" s="573" t="str">
        <f t="shared" ca="1" si="11"/>
        <v/>
      </c>
    </row>
    <row r="46" spans="2:15" ht="31.5" customHeight="1" x14ac:dyDescent="0.2">
      <c r="B46" s="590" t="str">
        <f t="shared" ca="1" si="0"/>
        <v/>
      </c>
      <c r="C46" s="590" t="str">
        <f t="shared" ca="1" si="1"/>
        <v/>
      </c>
      <c r="D46" s="590" t="str">
        <f t="shared" ca="1" si="2"/>
        <v/>
      </c>
      <c r="E46" s="590" t="str">
        <f t="shared" ca="1" si="3"/>
        <v/>
      </c>
      <c r="F46" s="571">
        <f ca="1">IFERROR(INDEX(slton,$N46)+SUMPRODUCT((ngaynx&gt;=TTDN!$P$17)*(ngaynx&lt;$J$2)*(nonx=$G$2)*(Mavtnx=$C46),slnhap)-SUMPRODUCT((ngaynx&gt;=TTDN!P$17)*(ngaynx&lt;$J$2)*(conx=$G$2)*(Mavtnx=$C46),slxuat),0)</f>
        <v>0</v>
      </c>
      <c r="G46" s="571">
        <f ca="1">IFERROR(INDEX(gtton,$N46)+SUMPRODUCT((ngaynx&gt;=TTDN!Q$17)*(ngaynx&lt;$J$2)*(nonx=$G$2)*(Mavtnx=$C46),gtnhap)-SUMPRODUCT((ngaynx&gt;=TTDN!Q$17)*(ngaynx&lt;$J$2)*(conx=$G$2)*(Mavtnx=$C46),gtxuat),0)</f>
        <v>0</v>
      </c>
      <c r="H46" s="572">
        <f t="shared" ca="1" si="12"/>
        <v>0</v>
      </c>
      <c r="I46" s="572">
        <f t="shared" ca="1" si="13"/>
        <v>0</v>
      </c>
      <c r="J46" s="572">
        <f t="shared" ca="1" si="14"/>
        <v>0</v>
      </c>
      <c r="K46" s="572">
        <f t="shared" ca="1" si="15"/>
        <v>0</v>
      </c>
      <c r="L46" s="572">
        <f t="shared" ca="1" si="9"/>
        <v>0</v>
      </c>
      <c r="M46" s="572">
        <f t="shared" ca="1" si="10"/>
        <v>0</v>
      </c>
      <c r="N46" s="573" t="str">
        <f ca="1">IFERROR(MATCH($G$2,OFFSET(DMVT!$G$7,N45,0):'DMVT'!$G$398,0)+N45,"")</f>
        <v/>
      </c>
      <c r="O46" s="573" t="str">
        <f t="shared" ca="1" si="11"/>
        <v/>
      </c>
    </row>
    <row r="47" spans="2:15" ht="31.5" customHeight="1" x14ac:dyDescent="0.2">
      <c r="B47" s="590" t="str">
        <f t="shared" ca="1" si="0"/>
        <v/>
      </c>
      <c r="C47" s="590" t="str">
        <f t="shared" ca="1" si="1"/>
        <v/>
      </c>
      <c r="D47" s="590" t="str">
        <f t="shared" ca="1" si="2"/>
        <v/>
      </c>
      <c r="E47" s="590" t="str">
        <f t="shared" ca="1" si="3"/>
        <v/>
      </c>
      <c r="F47" s="571">
        <f ca="1">IFERROR(INDEX(slton,$N47)+SUMPRODUCT((ngaynx&gt;=TTDN!$P$17)*(ngaynx&lt;$J$2)*(nonx=$G$2)*(Mavtnx=$C47),slnhap)-SUMPRODUCT((ngaynx&gt;=TTDN!P$17)*(ngaynx&lt;$J$2)*(conx=$G$2)*(Mavtnx=$C47),slxuat),0)</f>
        <v>0</v>
      </c>
      <c r="G47" s="571">
        <f ca="1">IFERROR(INDEX(gtton,$N47)+SUMPRODUCT((ngaynx&gt;=TTDN!Q$17)*(ngaynx&lt;$J$2)*(nonx=$G$2)*(Mavtnx=$C47),gtnhap)-SUMPRODUCT((ngaynx&gt;=TTDN!Q$17)*(ngaynx&lt;$J$2)*(conx=$G$2)*(Mavtnx=$C47),gtxuat),0)</f>
        <v>0</v>
      </c>
      <c r="H47" s="572">
        <f t="shared" ca="1" si="12"/>
        <v>0</v>
      </c>
      <c r="I47" s="572">
        <f t="shared" ca="1" si="13"/>
        <v>0</v>
      </c>
      <c r="J47" s="572">
        <f t="shared" ca="1" si="14"/>
        <v>0</v>
      </c>
      <c r="K47" s="572">
        <f t="shared" ca="1" si="15"/>
        <v>0</v>
      </c>
      <c r="L47" s="572">
        <f t="shared" ca="1" si="9"/>
        <v>0</v>
      </c>
      <c r="M47" s="572">
        <f t="shared" ca="1" si="10"/>
        <v>0</v>
      </c>
      <c r="N47" s="573" t="str">
        <f ca="1">IFERROR(MATCH($G$2,OFFSET(DMVT!$G$7,N46,0):'DMVT'!$G$398,0)+N46,"")</f>
        <v/>
      </c>
      <c r="O47" s="573" t="str">
        <f t="shared" ca="1" si="11"/>
        <v/>
      </c>
    </row>
    <row r="48" spans="2:15" ht="31.5" customHeight="1" x14ac:dyDescent="0.2">
      <c r="B48" s="590" t="str">
        <f t="shared" ca="1" si="0"/>
        <v/>
      </c>
      <c r="C48" s="590" t="str">
        <f t="shared" ca="1" si="1"/>
        <v/>
      </c>
      <c r="D48" s="590" t="str">
        <f t="shared" ca="1" si="2"/>
        <v/>
      </c>
      <c r="E48" s="590" t="str">
        <f t="shared" ca="1" si="3"/>
        <v/>
      </c>
      <c r="F48" s="571">
        <f ca="1">IFERROR(INDEX(slton,$N48)+SUMPRODUCT((ngaynx&gt;=TTDN!$P$17)*(ngaynx&lt;$J$2)*(nonx=$G$2)*(Mavtnx=$C48),slnhap)-SUMPRODUCT((ngaynx&gt;=TTDN!P$17)*(ngaynx&lt;$J$2)*(conx=$G$2)*(Mavtnx=$C48),slxuat),0)</f>
        <v>0</v>
      </c>
      <c r="G48" s="571">
        <f ca="1">IFERROR(INDEX(gtton,$N48)+SUMPRODUCT((ngaynx&gt;=TTDN!Q$17)*(ngaynx&lt;$J$2)*(nonx=$G$2)*(Mavtnx=$C48),gtnhap)-SUMPRODUCT((ngaynx&gt;=TTDN!Q$17)*(ngaynx&lt;$J$2)*(conx=$G$2)*(Mavtnx=$C48),gtxuat),0)</f>
        <v>0</v>
      </c>
      <c r="H48" s="572">
        <f t="shared" ca="1" si="12"/>
        <v>0</v>
      </c>
      <c r="I48" s="572">
        <f t="shared" ca="1" si="13"/>
        <v>0</v>
      </c>
      <c r="J48" s="572">
        <f t="shared" ca="1" si="14"/>
        <v>0</v>
      </c>
      <c r="K48" s="572">
        <f t="shared" ca="1" si="15"/>
        <v>0</v>
      </c>
      <c r="L48" s="572">
        <f t="shared" ca="1" si="9"/>
        <v>0</v>
      </c>
      <c r="M48" s="572">
        <f t="shared" ca="1" si="10"/>
        <v>0</v>
      </c>
      <c r="N48" s="573" t="str">
        <f ca="1">IFERROR(MATCH($G$2,OFFSET(DMVT!$G$7,N47,0):'DMVT'!$G$398,0)+N47,"")</f>
        <v/>
      </c>
      <c r="O48" s="573" t="str">
        <f t="shared" ca="1" si="11"/>
        <v/>
      </c>
    </row>
    <row r="49" spans="2:15" ht="31.5" customHeight="1" x14ac:dyDescent="0.2">
      <c r="B49" s="590" t="str">
        <f t="shared" ca="1" si="0"/>
        <v/>
      </c>
      <c r="C49" s="590" t="str">
        <f t="shared" ca="1" si="1"/>
        <v/>
      </c>
      <c r="D49" s="590" t="str">
        <f t="shared" ca="1" si="2"/>
        <v/>
      </c>
      <c r="E49" s="590" t="str">
        <f t="shared" ca="1" si="3"/>
        <v/>
      </c>
      <c r="F49" s="571">
        <f ca="1">IFERROR(INDEX(slton,$N49)+SUMPRODUCT((ngaynx&gt;=TTDN!$P$17)*(ngaynx&lt;$J$2)*(nonx=$G$2)*(Mavtnx=$C49),slnhap)-SUMPRODUCT((ngaynx&gt;=TTDN!P$17)*(ngaynx&lt;$J$2)*(conx=$G$2)*(Mavtnx=$C49),slxuat),0)</f>
        <v>0</v>
      </c>
      <c r="G49" s="571">
        <f ca="1">IFERROR(INDEX(gtton,$N49)+SUMPRODUCT((ngaynx&gt;=TTDN!Q$17)*(ngaynx&lt;$J$2)*(nonx=$G$2)*(Mavtnx=$C49),gtnhap)-SUMPRODUCT((ngaynx&gt;=TTDN!Q$17)*(ngaynx&lt;$J$2)*(conx=$G$2)*(Mavtnx=$C49),gtxuat),0)</f>
        <v>0</v>
      </c>
      <c r="H49" s="572">
        <f t="shared" ca="1" si="12"/>
        <v>0</v>
      </c>
      <c r="I49" s="572">
        <f t="shared" ca="1" si="13"/>
        <v>0</v>
      </c>
      <c r="J49" s="572">
        <f t="shared" ca="1" si="14"/>
        <v>0</v>
      </c>
      <c r="K49" s="572">
        <f t="shared" ca="1" si="15"/>
        <v>0</v>
      </c>
      <c r="L49" s="572">
        <f t="shared" ca="1" si="9"/>
        <v>0</v>
      </c>
      <c r="M49" s="572">
        <f t="shared" ca="1" si="10"/>
        <v>0</v>
      </c>
      <c r="N49" s="573" t="str">
        <f ca="1">IFERROR(MATCH($G$2,OFFSET(DMVT!$G$7,N48,0):'DMVT'!$G$398,0)+N48,"")</f>
        <v/>
      </c>
      <c r="O49" s="573" t="str">
        <f t="shared" ca="1" si="11"/>
        <v/>
      </c>
    </row>
    <row r="50" spans="2:15" ht="31.5" customHeight="1" x14ac:dyDescent="0.2">
      <c r="B50" s="590" t="str">
        <f t="shared" ca="1" si="0"/>
        <v/>
      </c>
      <c r="C50" s="590" t="str">
        <f t="shared" ca="1" si="1"/>
        <v/>
      </c>
      <c r="D50" s="590" t="str">
        <f t="shared" ca="1" si="2"/>
        <v/>
      </c>
      <c r="E50" s="590" t="str">
        <f t="shared" ca="1" si="3"/>
        <v/>
      </c>
      <c r="F50" s="571">
        <f ca="1">IFERROR(INDEX(slton,$N50)+SUMPRODUCT((ngaynx&gt;=TTDN!$P$17)*(ngaynx&lt;$J$2)*(nonx=$G$2)*(Mavtnx=$C50),slnhap)-SUMPRODUCT((ngaynx&gt;=TTDN!P$17)*(ngaynx&lt;$J$2)*(conx=$G$2)*(Mavtnx=$C50),slxuat),0)</f>
        <v>0</v>
      </c>
      <c r="G50" s="571">
        <f ca="1">IFERROR(INDEX(gtton,$N50)+SUMPRODUCT((ngaynx&gt;=TTDN!Q$17)*(ngaynx&lt;$J$2)*(nonx=$G$2)*(Mavtnx=$C50),gtnhap)-SUMPRODUCT((ngaynx&gt;=TTDN!Q$17)*(ngaynx&lt;$J$2)*(conx=$G$2)*(Mavtnx=$C50),gtxuat),0)</f>
        <v>0</v>
      </c>
      <c r="H50" s="572">
        <f t="shared" ca="1" si="12"/>
        <v>0</v>
      </c>
      <c r="I50" s="572">
        <f t="shared" ca="1" si="13"/>
        <v>0</v>
      </c>
      <c r="J50" s="572">
        <f t="shared" ca="1" si="14"/>
        <v>0</v>
      </c>
      <c r="K50" s="572">
        <f t="shared" ca="1" si="15"/>
        <v>0</v>
      </c>
      <c r="L50" s="572">
        <f t="shared" ca="1" si="9"/>
        <v>0</v>
      </c>
      <c r="M50" s="572">
        <f t="shared" ca="1" si="10"/>
        <v>0</v>
      </c>
      <c r="N50" s="573" t="str">
        <f ca="1">IFERROR(MATCH($G$2,OFFSET(DMVT!$G$7,N49,0):'DMVT'!$G$398,0)+N49,"")</f>
        <v/>
      </c>
      <c r="O50" s="573" t="str">
        <f t="shared" ca="1" si="11"/>
        <v/>
      </c>
    </row>
    <row r="51" spans="2:15" ht="31.5" customHeight="1" x14ac:dyDescent="0.2">
      <c r="B51" s="590" t="str">
        <f t="shared" ca="1" si="0"/>
        <v/>
      </c>
      <c r="C51" s="590" t="str">
        <f t="shared" ca="1" si="1"/>
        <v/>
      </c>
      <c r="D51" s="590" t="str">
        <f t="shared" ca="1" si="2"/>
        <v/>
      </c>
      <c r="E51" s="590" t="str">
        <f t="shared" ca="1" si="3"/>
        <v/>
      </c>
      <c r="F51" s="571">
        <f ca="1">IFERROR(INDEX(slton,$N51)+SUMPRODUCT((ngaynx&gt;=TTDN!$P$17)*(ngaynx&lt;$J$2)*(nonx=$G$2)*(Mavtnx=$C51),slnhap)-SUMPRODUCT((ngaynx&gt;=TTDN!P$17)*(ngaynx&lt;$J$2)*(conx=$G$2)*(Mavtnx=$C51),slxuat),0)</f>
        <v>0</v>
      </c>
      <c r="G51" s="571">
        <f ca="1">IFERROR(INDEX(gtton,$N51)+SUMPRODUCT((ngaynx&gt;=TTDN!Q$17)*(ngaynx&lt;$J$2)*(nonx=$G$2)*(Mavtnx=$C51),gtnhap)-SUMPRODUCT((ngaynx&gt;=TTDN!Q$17)*(ngaynx&lt;$J$2)*(conx=$G$2)*(Mavtnx=$C51),gtxuat),0)</f>
        <v>0</v>
      </c>
      <c r="H51" s="572">
        <f t="shared" ca="1" si="12"/>
        <v>0</v>
      </c>
      <c r="I51" s="572">
        <f t="shared" ca="1" si="13"/>
        <v>0</v>
      </c>
      <c r="J51" s="572">
        <f t="shared" ca="1" si="14"/>
        <v>0</v>
      </c>
      <c r="K51" s="572">
        <f t="shared" ca="1" si="15"/>
        <v>0</v>
      </c>
      <c r="L51" s="572">
        <f t="shared" ca="1" si="9"/>
        <v>0</v>
      </c>
      <c r="M51" s="572">
        <f t="shared" ca="1" si="10"/>
        <v>0</v>
      </c>
      <c r="N51" s="573" t="str">
        <f ca="1">IFERROR(MATCH($G$2,OFFSET(DMVT!$G$7,N50,0):'DMVT'!$G$398,0)+N50,"")</f>
        <v/>
      </c>
      <c r="O51" s="573" t="str">
        <f t="shared" ca="1" si="11"/>
        <v/>
      </c>
    </row>
    <row r="52" spans="2:15" ht="31.5" customHeight="1" x14ac:dyDescent="0.2">
      <c r="B52" s="590" t="str">
        <f t="shared" ca="1" si="0"/>
        <v/>
      </c>
      <c r="C52" s="590" t="str">
        <f t="shared" ca="1" si="1"/>
        <v/>
      </c>
      <c r="D52" s="590" t="str">
        <f t="shared" ca="1" si="2"/>
        <v/>
      </c>
      <c r="E52" s="590" t="str">
        <f t="shared" ca="1" si="3"/>
        <v/>
      </c>
      <c r="F52" s="571">
        <f ca="1">IFERROR(INDEX(slton,$N52)+SUMPRODUCT((ngaynx&gt;=TTDN!$P$17)*(ngaynx&lt;$J$2)*(nonx=$G$2)*(Mavtnx=$C52),slnhap)-SUMPRODUCT((ngaynx&gt;=TTDN!P$17)*(ngaynx&lt;$J$2)*(conx=$G$2)*(Mavtnx=$C52),slxuat),0)</f>
        <v>0</v>
      </c>
      <c r="G52" s="571">
        <f ca="1">IFERROR(INDEX(gtton,$N52)+SUMPRODUCT((ngaynx&gt;=TTDN!Q$17)*(ngaynx&lt;$J$2)*(nonx=$G$2)*(Mavtnx=$C52),gtnhap)-SUMPRODUCT((ngaynx&gt;=TTDN!Q$17)*(ngaynx&lt;$J$2)*(conx=$G$2)*(Mavtnx=$C52),gtxuat),0)</f>
        <v>0</v>
      </c>
      <c r="H52" s="572">
        <f t="shared" ca="1" si="12"/>
        <v>0</v>
      </c>
      <c r="I52" s="572">
        <f t="shared" ca="1" si="13"/>
        <v>0</v>
      </c>
      <c r="J52" s="572">
        <f t="shared" ca="1" si="14"/>
        <v>0</v>
      </c>
      <c r="K52" s="572">
        <f t="shared" ca="1" si="15"/>
        <v>0</v>
      </c>
      <c r="L52" s="572">
        <f t="shared" ca="1" si="9"/>
        <v>0</v>
      </c>
      <c r="M52" s="572">
        <f t="shared" ca="1" si="10"/>
        <v>0</v>
      </c>
      <c r="N52" s="573" t="str">
        <f ca="1">IFERROR(MATCH($G$2,OFFSET(DMVT!$G$7,N51,0):'DMVT'!$G$398,0)+N51,"")</f>
        <v/>
      </c>
      <c r="O52" s="573" t="str">
        <f t="shared" ca="1" si="11"/>
        <v/>
      </c>
    </row>
    <row r="53" spans="2:15" ht="31.5" customHeight="1" x14ac:dyDescent="0.2">
      <c r="B53" s="590" t="str">
        <f t="shared" ca="1" si="0"/>
        <v/>
      </c>
      <c r="C53" s="590" t="str">
        <f t="shared" ca="1" si="1"/>
        <v/>
      </c>
      <c r="D53" s="590" t="str">
        <f t="shared" ca="1" si="2"/>
        <v/>
      </c>
      <c r="E53" s="590" t="str">
        <f t="shared" ca="1" si="3"/>
        <v/>
      </c>
      <c r="F53" s="571">
        <f ca="1">IFERROR(INDEX(slton,$N53)+SUMPRODUCT((ngaynx&gt;=TTDN!$P$17)*(ngaynx&lt;$J$2)*(nonx=$G$2)*(Mavtnx=$C53),slnhap)-SUMPRODUCT((ngaynx&gt;=TTDN!P$17)*(ngaynx&lt;$J$2)*(conx=$G$2)*(Mavtnx=$C53),slxuat),0)</f>
        <v>0</v>
      </c>
      <c r="G53" s="571">
        <f ca="1">IFERROR(INDEX(gtton,$N53)+SUMPRODUCT((ngaynx&gt;=TTDN!Q$17)*(ngaynx&lt;$J$2)*(nonx=$G$2)*(Mavtnx=$C53),gtnhap)-SUMPRODUCT((ngaynx&gt;=TTDN!Q$17)*(ngaynx&lt;$J$2)*(conx=$G$2)*(Mavtnx=$C53),gtxuat),0)</f>
        <v>0</v>
      </c>
      <c r="H53" s="572">
        <f t="shared" ca="1" si="12"/>
        <v>0</v>
      </c>
      <c r="I53" s="572">
        <f t="shared" ca="1" si="13"/>
        <v>0</v>
      </c>
      <c r="J53" s="572">
        <f t="shared" ca="1" si="14"/>
        <v>0</v>
      </c>
      <c r="K53" s="572">
        <f t="shared" ca="1" si="15"/>
        <v>0</v>
      </c>
      <c r="L53" s="572">
        <f t="shared" ca="1" si="9"/>
        <v>0</v>
      </c>
      <c r="M53" s="572">
        <f t="shared" ca="1" si="10"/>
        <v>0</v>
      </c>
      <c r="N53" s="573" t="str">
        <f ca="1">IFERROR(MATCH($G$2,OFFSET(DMVT!$G$7,N52,0):'DMVT'!$G$398,0)+N52,"")</f>
        <v/>
      </c>
      <c r="O53" s="573" t="str">
        <f t="shared" ca="1" si="11"/>
        <v/>
      </c>
    </row>
    <row r="54" spans="2:15" ht="31.5" customHeight="1" x14ac:dyDescent="0.2">
      <c r="B54" s="590" t="str">
        <f t="shared" ca="1" si="0"/>
        <v/>
      </c>
      <c r="C54" s="590" t="str">
        <f t="shared" ca="1" si="1"/>
        <v/>
      </c>
      <c r="D54" s="590" t="str">
        <f t="shared" ca="1" si="2"/>
        <v/>
      </c>
      <c r="E54" s="590" t="str">
        <f t="shared" ca="1" si="3"/>
        <v/>
      </c>
      <c r="F54" s="571">
        <f ca="1">IFERROR(INDEX(slton,$N54)+SUMPRODUCT((ngaynx&gt;=TTDN!$P$17)*(ngaynx&lt;$J$2)*(nonx=$G$2)*(Mavtnx=$C54),slnhap)-SUMPRODUCT((ngaynx&gt;=TTDN!P$17)*(ngaynx&lt;$J$2)*(conx=$G$2)*(Mavtnx=$C54),slxuat),0)</f>
        <v>0</v>
      </c>
      <c r="G54" s="571">
        <f ca="1">IFERROR(INDEX(gtton,$N54)+SUMPRODUCT((ngaynx&gt;=TTDN!Q$17)*(ngaynx&lt;$J$2)*(nonx=$G$2)*(Mavtnx=$C54),gtnhap)-SUMPRODUCT((ngaynx&gt;=TTDN!Q$17)*(ngaynx&lt;$J$2)*(conx=$G$2)*(Mavtnx=$C54),gtxuat),0)</f>
        <v>0</v>
      </c>
      <c r="H54" s="572">
        <f t="shared" ca="1" si="12"/>
        <v>0</v>
      </c>
      <c r="I54" s="572">
        <f t="shared" ca="1" si="13"/>
        <v>0</v>
      </c>
      <c r="J54" s="572">
        <f t="shared" ca="1" si="14"/>
        <v>0</v>
      </c>
      <c r="K54" s="572">
        <f t="shared" ca="1" si="15"/>
        <v>0</v>
      </c>
      <c r="L54" s="572">
        <f t="shared" ca="1" si="9"/>
        <v>0</v>
      </c>
      <c r="M54" s="572">
        <f t="shared" ca="1" si="10"/>
        <v>0</v>
      </c>
      <c r="N54" s="573" t="str">
        <f ca="1">IFERROR(MATCH($G$2,OFFSET(DMVT!$G$7,N53,0):'DMVT'!$G$398,0)+N53,"")</f>
        <v/>
      </c>
      <c r="O54" s="573" t="str">
        <f t="shared" ca="1" si="11"/>
        <v/>
      </c>
    </row>
    <row r="55" spans="2:15" ht="31.5" customHeight="1" x14ac:dyDescent="0.2">
      <c r="B55" s="590" t="str">
        <f t="shared" ca="1" si="0"/>
        <v/>
      </c>
      <c r="C55" s="590" t="str">
        <f t="shared" ca="1" si="1"/>
        <v/>
      </c>
      <c r="D55" s="590" t="str">
        <f t="shared" ca="1" si="2"/>
        <v/>
      </c>
      <c r="E55" s="590" t="str">
        <f t="shared" ca="1" si="3"/>
        <v/>
      </c>
      <c r="F55" s="571">
        <f ca="1">IFERROR(INDEX(slton,$N55)+SUMPRODUCT((ngaynx&gt;=TTDN!$P$17)*(ngaynx&lt;$J$2)*(nonx=$G$2)*(Mavtnx=$C55),slnhap)-SUMPRODUCT((ngaynx&gt;=TTDN!P$17)*(ngaynx&lt;$J$2)*(conx=$G$2)*(Mavtnx=$C55),slxuat),0)</f>
        <v>0</v>
      </c>
      <c r="G55" s="571">
        <f ca="1">IFERROR(INDEX(gtton,$N55)+SUMPRODUCT((ngaynx&gt;=TTDN!Q$17)*(ngaynx&lt;$J$2)*(nonx=$G$2)*(Mavtnx=$C55),gtnhap)-SUMPRODUCT((ngaynx&gt;=TTDN!Q$17)*(ngaynx&lt;$J$2)*(conx=$G$2)*(Mavtnx=$C55),gtxuat),0)</f>
        <v>0</v>
      </c>
      <c r="H55" s="572">
        <f t="shared" ca="1" si="12"/>
        <v>0</v>
      </c>
      <c r="I55" s="572">
        <f t="shared" ca="1" si="13"/>
        <v>0</v>
      </c>
      <c r="J55" s="572">
        <f t="shared" ca="1" si="14"/>
        <v>0</v>
      </c>
      <c r="K55" s="572">
        <f t="shared" ca="1" si="15"/>
        <v>0</v>
      </c>
      <c r="L55" s="572">
        <f t="shared" ca="1" si="9"/>
        <v>0</v>
      </c>
      <c r="M55" s="572">
        <f t="shared" ca="1" si="10"/>
        <v>0</v>
      </c>
      <c r="N55" s="573" t="str">
        <f ca="1">IFERROR(MATCH($G$2,OFFSET(DMVT!$G$7,N54,0):'DMVT'!$G$398,0)+N54,"")</f>
        <v/>
      </c>
      <c r="O55" s="573" t="str">
        <f t="shared" ca="1" si="11"/>
        <v/>
      </c>
    </row>
    <row r="56" spans="2:15" ht="31.5" customHeight="1" x14ac:dyDescent="0.2">
      <c r="B56" s="590" t="str">
        <f t="shared" ca="1" si="0"/>
        <v/>
      </c>
      <c r="C56" s="590" t="str">
        <f t="shared" ca="1" si="1"/>
        <v/>
      </c>
      <c r="D56" s="590" t="str">
        <f t="shared" ca="1" si="2"/>
        <v/>
      </c>
      <c r="E56" s="590" t="str">
        <f t="shared" ca="1" si="3"/>
        <v/>
      </c>
      <c r="F56" s="571">
        <f ca="1">IFERROR(INDEX(slton,$N56)+SUMPRODUCT((ngaynx&gt;=TTDN!$P$17)*(ngaynx&lt;$J$2)*(nonx=$G$2)*(Mavtnx=$C56),slnhap)-SUMPRODUCT((ngaynx&gt;=TTDN!P$17)*(ngaynx&lt;$J$2)*(conx=$G$2)*(Mavtnx=$C56),slxuat),0)</f>
        <v>0</v>
      </c>
      <c r="G56" s="571">
        <f ca="1">IFERROR(INDEX(gtton,$N56)+SUMPRODUCT((ngaynx&gt;=TTDN!Q$17)*(ngaynx&lt;$J$2)*(nonx=$G$2)*(Mavtnx=$C56),gtnhap)-SUMPRODUCT((ngaynx&gt;=TTDN!Q$17)*(ngaynx&lt;$J$2)*(conx=$G$2)*(Mavtnx=$C56),gtxuat),0)</f>
        <v>0</v>
      </c>
      <c r="H56" s="572">
        <f t="shared" ca="1" si="12"/>
        <v>0</v>
      </c>
      <c r="I56" s="572">
        <f t="shared" ca="1" si="13"/>
        <v>0</v>
      </c>
      <c r="J56" s="572">
        <f t="shared" ca="1" si="14"/>
        <v>0</v>
      </c>
      <c r="K56" s="572">
        <f t="shared" ca="1" si="15"/>
        <v>0</v>
      </c>
      <c r="L56" s="572">
        <f t="shared" ca="1" si="9"/>
        <v>0</v>
      </c>
      <c r="M56" s="572">
        <f t="shared" ca="1" si="10"/>
        <v>0</v>
      </c>
      <c r="N56" s="573" t="str">
        <f ca="1">IFERROR(MATCH($G$2,OFFSET(DMVT!$G$7,N55,0):'DMVT'!$G$398,0)+N55,"")</f>
        <v/>
      </c>
      <c r="O56" s="573" t="str">
        <f t="shared" ca="1" si="11"/>
        <v/>
      </c>
    </row>
    <row r="57" spans="2:15" ht="31.5" customHeight="1" x14ac:dyDescent="0.2">
      <c r="B57" s="590" t="str">
        <f t="shared" ca="1" si="0"/>
        <v/>
      </c>
      <c r="C57" s="590" t="str">
        <f t="shared" ca="1" si="1"/>
        <v/>
      </c>
      <c r="D57" s="590" t="str">
        <f t="shared" ca="1" si="2"/>
        <v/>
      </c>
      <c r="E57" s="590" t="str">
        <f t="shared" ca="1" si="3"/>
        <v/>
      </c>
      <c r="F57" s="571">
        <f ca="1">IFERROR(INDEX(slton,$N57)+SUMPRODUCT((ngaynx&gt;=TTDN!$P$17)*(ngaynx&lt;$J$2)*(nonx=$G$2)*(Mavtnx=$C57),slnhap)-SUMPRODUCT((ngaynx&gt;=TTDN!P$17)*(ngaynx&lt;$J$2)*(conx=$G$2)*(Mavtnx=$C57),slxuat),0)</f>
        <v>0</v>
      </c>
      <c r="G57" s="571">
        <f ca="1">IFERROR(INDEX(gtton,$N57)+SUMPRODUCT((ngaynx&gt;=TTDN!Q$17)*(ngaynx&lt;$J$2)*(nonx=$G$2)*(Mavtnx=$C57),gtnhap)-SUMPRODUCT((ngaynx&gt;=TTDN!Q$17)*(ngaynx&lt;$J$2)*(conx=$G$2)*(Mavtnx=$C57),gtxuat),0)</f>
        <v>0</v>
      </c>
      <c r="H57" s="572">
        <f t="shared" ca="1" si="12"/>
        <v>0</v>
      </c>
      <c r="I57" s="572">
        <f t="shared" ca="1" si="13"/>
        <v>0</v>
      </c>
      <c r="J57" s="572">
        <f t="shared" ca="1" si="14"/>
        <v>0</v>
      </c>
      <c r="K57" s="572">
        <f t="shared" ca="1" si="15"/>
        <v>0</v>
      </c>
      <c r="L57" s="572">
        <f t="shared" ca="1" si="9"/>
        <v>0</v>
      </c>
      <c r="M57" s="572">
        <f t="shared" ca="1" si="10"/>
        <v>0</v>
      </c>
      <c r="N57" s="573" t="str">
        <f ca="1">IFERROR(MATCH($G$2,OFFSET(DMVT!$G$7,N56,0):'DMVT'!$G$398,0)+N56,"")</f>
        <v/>
      </c>
      <c r="O57" s="573" t="str">
        <f t="shared" ca="1" si="11"/>
        <v/>
      </c>
    </row>
    <row r="58" spans="2:15" ht="31.5" customHeight="1" x14ac:dyDescent="0.2">
      <c r="B58" s="590" t="str">
        <f t="shared" ca="1" si="0"/>
        <v/>
      </c>
      <c r="C58" s="590" t="str">
        <f t="shared" ca="1" si="1"/>
        <v/>
      </c>
      <c r="D58" s="590" t="str">
        <f t="shared" ca="1" si="2"/>
        <v/>
      </c>
      <c r="E58" s="590" t="str">
        <f t="shared" ca="1" si="3"/>
        <v/>
      </c>
      <c r="F58" s="571">
        <f ca="1">IFERROR(INDEX(slton,$N58)+SUMPRODUCT((ngaynx&gt;=TTDN!$P$17)*(ngaynx&lt;$J$2)*(nonx=$G$2)*(Mavtnx=$C58),slnhap)-SUMPRODUCT((ngaynx&gt;=TTDN!P$17)*(ngaynx&lt;$J$2)*(conx=$G$2)*(Mavtnx=$C58),slxuat),0)</f>
        <v>0</v>
      </c>
      <c r="G58" s="571">
        <f ca="1">IFERROR(INDEX(gtton,$N58)+SUMPRODUCT((ngaynx&gt;=TTDN!Q$17)*(ngaynx&lt;$J$2)*(nonx=$G$2)*(Mavtnx=$C58),gtnhap)-SUMPRODUCT((ngaynx&gt;=TTDN!Q$17)*(ngaynx&lt;$J$2)*(conx=$G$2)*(Mavtnx=$C58),gtxuat),0)</f>
        <v>0</v>
      </c>
      <c r="H58" s="572">
        <f t="shared" ca="1" si="12"/>
        <v>0</v>
      </c>
      <c r="I58" s="572">
        <f t="shared" ca="1" si="13"/>
        <v>0</v>
      </c>
      <c r="J58" s="572">
        <f t="shared" ca="1" si="14"/>
        <v>0</v>
      </c>
      <c r="K58" s="572">
        <f t="shared" ca="1" si="15"/>
        <v>0</v>
      </c>
      <c r="L58" s="572">
        <f t="shared" ca="1" si="9"/>
        <v>0</v>
      </c>
      <c r="M58" s="572">
        <f t="shared" ca="1" si="10"/>
        <v>0</v>
      </c>
      <c r="N58" s="573" t="str">
        <f ca="1">IFERROR(MATCH($G$2,OFFSET(DMVT!$G$7,N57,0):'DMVT'!$G$398,0)+N57,"")</f>
        <v/>
      </c>
      <c r="O58" s="573" t="str">
        <f t="shared" ca="1" si="11"/>
        <v/>
      </c>
    </row>
    <row r="59" spans="2:15" ht="31.5" customHeight="1" x14ac:dyDescent="0.2">
      <c r="B59" s="590" t="str">
        <f t="shared" ca="1" si="0"/>
        <v/>
      </c>
      <c r="C59" s="590" t="str">
        <f t="shared" ca="1" si="1"/>
        <v/>
      </c>
      <c r="D59" s="590" t="str">
        <f t="shared" ca="1" si="2"/>
        <v/>
      </c>
      <c r="E59" s="590" t="str">
        <f t="shared" ca="1" si="3"/>
        <v/>
      </c>
      <c r="F59" s="571">
        <f ca="1">IFERROR(INDEX(slton,$N59)+SUMPRODUCT((ngaynx&gt;=TTDN!$P$17)*(ngaynx&lt;$J$2)*(nonx=$G$2)*(Mavtnx=$C59),slnhap)-SUMPRODUCT((ngaynx&gt;=TTDN!P$17)*(ngaynx&lt;$J$2)*(conx=$G$2)*(Mavtnx=$C59),slxuat),0)</f>
        <v>0</v>
      </c>
      <c r="G59" s="571">
        <f ca="1">IFERROR(INDEX(gtton,$N59)+SUMPRODUCT((ngaynx&gt;=TTDN!Q$17)*(ngaynx&lt;$J$2)*(nonx=$G$2)*(Mavtnx=$C59),gtnhap)-SUMPRODUCT((ngaynx&gt;=TTDN!Q$17)*(ngaynx&lt;$J$2)*(conx=$G$2)*(Mavtnx=$C59),gtxuat),0)</f>
        <v>0</v>
      </c>
      <c r="H59" s="572">
        <f t="shared" ca="1" si="12"/>
        <v>0</v>
      </c>
      <c r="I59" s="572">
        <f t="shared" ca="1" si="13"/>
        <v>0</v>
      </c>
      <c r="J59" s="572">
        <f t="shared" ca="1" si="14"/>
        <v>0</v>
      </c>
      <c r="K59" s="572">
        <f t="shared" ca="1" si="15"/>
        <v>0</v>
      </c>
      <c r="L59" s="572">
        <f t="shared" ca="1" si="9"/>
        <v>0</v>
      </c>
      <c r="M59" s="572">
        <f t="shared" ca="1" si="10"/>
        <v>0</v>
      </c>
      <c r="N59" s="573" t="str">
        <f ca="1">IFERROR(MATCH($G$2,OFFSET(DMVT!$G$7,N58,0):'DMVT'!$G$398,0)+N58,"")</f>
        <v/>
      </c>
      <c r="O59" s="573" t="str">
        <f t="shared" ca="1" si="11"/>
        <v/>
      </c>
    </row>
    <row r="60" spans="2:15" ht="31.5" customHeight="1" x14ac:dyDescent="0.2">
      <c r="B60" s="590" t="str">
        <f t="shared" ca="1" si="0"/>
        <v/>
      </c>
      <c r="C60" s="590" t="str">
        <f t="shared" ca="1" si="1"/>
        <v/>
      </c>
      <c r="D60" s="590" t="str">
        <f t="shared" ca="1" si="2"/>
        <v/>
      </c>
      <c r="E60" s="590" t="str">
        <f t="shared" ca="1" si="3"/>
        <v/>
      </c>
      <c r="F60" s="571">
        <f ca="1">IFERROR(INDEX(slton,$N60)+SUMPRODUCT((ngaynx&gt;=TTDN!$P$17)*(ngaynx&lt;$J$2)*(nonx=$G$2)*(Mavtnx=$C60),slnhap)-SUMPRODUCT((ngaynx&gt;=TTDN!P$17)*(ngaynx&lt;$J$2)*(conx=$G$2)*(Mavtnx=$C60),slxuat),0)</f>
        <v>0</v>
      </c>
      <c r="G60" s="571">
        <f ca="1">IFERROR(INDEX(gtton,$N60)+SUMPRODUCT((ngaynx&gt;=TTDN!Q$17)*(ngaynx&lt;$J$2)*(nonx=$G$2)*(Mavtnx=$C60),gtnhap)-SUMPRODUCT((ngaynx&gt;=TTDN!Q$17)*(ngaynx&lt;$J$2)*(conx=$G$2)*(Mavtnx=$C60),gtxuat),0)</f>
        <v>0</v>
      </c>
      <c r="H60" s="572">
        <f t="shared" ca="1" si="12"/>
        <v>0</v>
      </c>
      <c r="I60" s="572">
        <f t="shared" ca="1" si="13"/>
        <v>0</v>
      </c>
      <c r="J60" s="572">
        <f t="shared" ca="1" si="14"/>
        <v>0</v>
      </c>
      <c r="K60" s="572">
        <f t="shared" ca="1" si="15"/>
        <v>0</v>
      </c>
      <c r="L60" s="572">
        <f t="shared" ca="1" si="9"/>
        <v>0</v>
      </c>
      <c r="M60" s="572">
        <f t="shared" ca="1" si="10"/>
        <v>0</v>
      </c>
      <c r="N60" s="573" t="str">
        <f ca="1">IFERROR(MATCH($G$2,OFFSET(DMVT!$G$7,N59,0):'DMVT'!$G$398,0)+N59,"")</f>
        <v/>
      </c>
      <c r="O60" s="573" t="str">
        <f t="shared" ca="1" si="11"/>
        <v/>
      </c>
    </row>
    <row r="61" spans="2:15" ht="31.5" customHeight="1" x14ac:dyDescent="0.2">
      <c r="B61" s="590" t="str">
        <f t="shared" ca="1" si="0"/>
        <v/>
      </c>
      <c r="C61" s="590" t="str">
        <f t="shared" ca="1" si="1"/>
        <v/>
      </c>
      <c r="D61" s="590" t="str">
        <f t="shared" ca="1" si="2"/>
        <v/>
      </c>
      <c r="E61" s="590" t="str">
        <f t="shared" ca="1" si="3"/>
        <v/>
      </c>
      <c r="F61" s="571">
        <f ca="1">IFERROR(INDEX(slton,$N61)+SUMPRODUCT((ngaynx&gt;=TTDN!$P$17)*(ngaynx&lt;$J$2)*(nonx=$G$2)*(Mavtnx=$C61),slnhap)-SUMPRODUCT((ngaynx&gt;=TTDN!P$17)*(ngaynx&lt;$J$2)*(conx=$G$2)*(Mavtnx=$C61),slxuat),0)</f>
        <v>0</v>
      </c>
      <c r="G61" s="571">
        <f ca="1">IFERROR(INDEX(gtton,$N61)+SUMPRODUCT((ngaynx&gt;=TTDN!Q$17)*(ngaynx&lt;$J$2)*(nonx=$G$2)*(Mavtnx=$C61),gtnhap)-SUMPRODUCT((ngaynx&gt;=TTDN!Q$17)*(ngaynx&lt;$J$2)*(conx=$G$2)*(Mavtnx=$C61),gtxuat),0)</f>
        <v>0</v>
      </c>
      <c r="H61" s="572">
        <f t="shared" ca="1" si="12"/>
        <v>0</v>
      </c>
      <c r="I61" s="572">
        <f t="shared" ca="1" si="13"/>
        <v>0</v>
      </c>
      <c r="J61" s="572">
        <f t="shared" ca="1" si="14"/>
        <v>0</v>
      </c>
      <c r="K61" s="572">
        <f t="shared" ca="1" si="15"/>
        <v>0</v>
      </c>
      <c r="L61" s="572">
        <f t="shared" ca="1" si="9"/>
        <v>0</v>
      </c>
      <c r="M61" s="572">
        <f t="shared" ca="1" si="10"/>
        <v>0</v>
      </c>
      <c r="N61" s="573" t="str">
        <f ca="1">IFERROR(MATCH($G$2,OFFSET(DMVT!$G$7,N60,0):'DMVT'!$G$398,0)+N60,"")</f>
        <v/>
      </c>
      <c r="O61" s="573" t="str">
        <f t="shared" ca="1" si="11"/>
        <v/>
      </c>
    </row>
    <row r="62" spans="2:15" ht="31.5" customHeight="1" x14ac:dyDescent="0.2">
      <c r="B62" s="590" t="str">
        <f t="shared" ca="1" si="0"/>
        <v/>
      </c>
      <c r="C62" s="590" t="str">
        <f t="shared" ca="1" si="1"/>
        <v/>
      </c>
      <c r="D62" s="590" t="str">
        <f t="shared" ca="1" si="2"/>
        <v/>
      </c>
      <c r="E62" s="590" t="str">
        <f t="shared" ca="1" si="3"/>
        <v/>
      </c>
      <c r="F62" s="571">
        <f ca="1">IFERROR(INDEX(slton,$N62)+SUMPRODUCT((ngaynx&gt;=TTDN!$P$17)*(ngaynx&lt;$J$2)*(nonx=$G$2)*(Mavtnx=$C62),slnhap)-SUMPRODUCT((ngaynx&gt;=TTDN!P$17)*(ngaynx&lt;$J$2)*(conx=$G$2)*(Mavtnx=$C62),slxuat),0)</f>
        <v>0</v>
      </c>
      <c r="G62" s="571">
        <f ca="1">IFERROR(INDEX(gtton,$N62)+SUMPRODUCT((ngaynx&gt;=TTDN!Q$17)*(ngaynx&lt;$J$2)*(nonx=$G$2)*(Mavtnx=$C62),gtnhap)-SUMPRODUCT((ngaynx&gt;=TTDN!Q$17)*(ngaynx&lt;$J$2)*(conx=$G$2)*(Mavtnx=$C62),gtxuat),0)</f>
        <v>0</v>
      </c>
      <c r="H62" s="572">
        <f t="shared" ca="1" si="12"/>
        <v>0</v>
      </c>
      <c r="I62" s="572">
        <f t="shared" ca="1" si="13"/>
        <v>0</v>
      </c>
      <c r="J62" s="572">
        <f t="shared" ca="1" si="14"/>
        <v>0</v>
      </c>
      <c r="K62" s="572">
        <f t="shared" ca="1" si="15"/>
        <v>0</v>
      </c>
      <c r="L62" s="572">
        <f t="shared" ca="1" si="9"/>
        <v>0</v>
      </c>
      <c r="M62" s="572">
        <f t="shared" ca="1" si="10"/>
        <v>0</v>
      </c>
      <c r="N62" s="573" t="str">
        <f ca="1">IFERROR(MATCH($G$2,OFFSET(DMVT!$G$7,N61,0):'DMVT'!$G$398,0)+N61,"")</f>
        <v/>
      </c>
      <c r="O62" s="573" t="str">
        <f t="shared" ca="1" si="11"/>
        <v/>
      </c>
    </row>
    <row r="63" spans="2:15" ht="31.5" customHeight="1" x14ac:dyDescent="0.2">
      <c r="B63" s="590" t="str">
        <f t="shared" ca="1" si="0"/>
        <v/>
      </c>
      <c r="C63" s="590" t="str">
        <f t="shared" ca="1" si="1"/>
        <v/>
      </c>
      <c r="D63" s="590" t="str">
        <f t="shared" ca="1" si="2"/>
        <v/>
      </c>
      <c r="E63" s="590" t="str">
        <f t="shared" ca="1" si="3"/>
        <v/>
      </c>
      <c r="F63" s="571">
        <f ca="1">IFERROR(INDEX(slton,$N63)+SUMPRODUCT((ngaynx&gt;=TTDN!$P$17)*(ngaynx&lt;$J$2)*(nonx=$G$2)*(Mavtnx=$C63),slnhap)-SUMPRODUCT((ngaynx&gt;=TTDN!P$17)*(ngaynx&lt;$J$2)*(conx=$G$2)*(Mavtnx=$C63),slxuat),0)</f>
        <v>0</v>
      </c>
      <c r="G63" s="571">
        <f ca="1">IFERROR(INDEX(gtton,$N63)+SUMPRODUCT((ngaynx&gt;=TTDN!Q$17)*(ngaynx&lt;$J$2)*(nonx=$G$2)*(Mavtnx=$C63),gtnhap)-SUMPRODUCT((ngaynx&gt;=TTDN!Q$17)*(ngaynx&lt;$J$2)*(conx=$G$2)*(Mavtnx=$C63),gtxuat),0)</f>
        <v>0</v>
      </c>
      <c r="H63" s="572">
        <f t="shared" ca="1" si="12"/>
        <v>0</v>
      </c>
      <c r="I63" s="572">
        <f t="shared" ca="1" si="13"/>
        <v>0</v>
      </c>
      <c r="J63" s="572">
        <f t="shared" ca="1" si="14"/>
        <v>0</v>
      </c>
      <c r="K63" s="572">
        <f t="shared" ca="1" si="15"/>
        <v>0</v>
      </c>
      <c r="L63" s="572">
        <f t="shared" ca="1" si="9"/>
        <v>0</v>
      </c>
      <c r="M63" s="572">
        <f t="shared" ca="1" si="10"/>
        <v>0</v>
      </c>
      <c r="N63" s="573" t="str">
        <f ca="1">IFERROR(MATCH($G$2,OFFSET(DMVT!$G$7,N62,0):'DMVT'!$G$398,0)+N62,"")</f>
        <v/>
      </c>
      <c r="O63" s="573" t="str">
        <f t="shared" ca="1" si="11"/>
        <v/>
      </c>
    </row>
    <row r="64" spans="2:15" ht="31.5" customHeight="1" x14ac:dyDescent="0.2">
      <c r="B64" s="590" t="str">
        <f t="shared" ca="1" si="0"/>
        <v/>
      </c>
      <c r="C64" s="590" t="str">
        <f t="shared" ca="1" si="1"/>
        <v/>
      </c>
      <c r="D64" s="590" t="str">
        <f t="shared" ca="1" si="2"/>
        <v/>
      </c>
      <c r="E64" s="590" t="str">
        <f t="shared" ca="1" si="3"/>
        <v/>
      </c>
      <c r="F64" s="571">
        <f ca="1">IFERROR(INDEX(slton,$N64)+SUMPRODUCT((ngaynx&gt;=TTDN!$P$17)*(ngaynx&lt;$J$2)*(nonx=$G$2)*(Mavtnx=$C64),slnhap)-SUMPRODUCT((ngaynx&gt;=TTDN!P$17)*(ngaynx&lt;$J$2)*(conx=$G$2)*(Mavtnx=$C64),slxuat),0)</f>
        <v>0</v>
      </c>
      <c r="G64" s="571">
        <f ca="1">IFERROR(INDEX(gtton,$N64)+SUMPRODUCT((ngaynx&gt;=TTDN!Q$17)*(ngaynx&lt;$J$2)*(nonx=$G$2)*(Mavtnx=$C64),gtnhap)-SUMPRODUCT((ngaynx&gt;=TTDN!Q$17)*(ngaynx&lt;$J$2)*(conx=$G$2)*(Mavtnx=$C64),gtxuat),0)</f>
        <v>0</v>
      </c>
      <c r="H64" s="572">
        <f t="shared" ca="1" si="12"/>
        <v>0</v>
      </c>
      <c r="I64" s="572">
        <f t="shared" ca="1" si="13"/>
        <v>0</v>
      </c>
      <c r="J64" s="572">
        <f t="shared" ca="1" si="14"/>
        <v>0</v>
      </c>
      <c r="K64" s="572">
        <f t="shared" ca="1" si="15"/>
        <v>0</v>
      </c>
      <c r="L64" s="572">
        <f t="shared" ca="1" si="9"/>
        <v>0</v>
      </c>
      <c r="M64" s="572">
        <f t="shared" ca="1" si="10"/>
        <v>0</v>
      </c>
      <c r="N64" s="573" t="str">
        <f ca="1">IFERROR(MATCH($G$2,OFFSET(DMVT!$G$7,N63,0):'DMVT'!$G$398,0)+N63,"")</f>
        <v/>
      </c>
      <c r="O64" s="573" t="str">
        <f t="shared" ca="1" si="11"/>
        <v/>
      </c>
    </row>
    <row r="65" spans="2:15" ht="31.5" customHeight="1" x14ac:dyDescent="0.2">
      <c r="B65" s="590" t="str">
        <f t="shared" ca="1" si="0"/>
        <v/>
      </c>
      <c r="C65" s="590" t="str">
        <f t="shared" ca="1" si="1"/>
        <v/>
      </c>
      <c r="D65" s="590" t="str">
        <f t="shared" ca="1" si="2"/>
        <v/>
      </c>
      <c r="E65" s="590" t="str">
        <f t="shared" ca="1" si="3"/>
        <v/>
      </c>
      <c r="F65" s="571">
        <f ca="1">IFERROR(INDEX(slton,$N65)+SUMPRODUCT((ngaynx&gt;=TTDN!$P$17)*(ngaynx&lt;$J$2)*(nonx=$G$2)*(Mavtnx=$C65),slnhap)-SUMPRODUCT((ngaynx&gt;=TTDN!P$17)*(ngaynx&lt;$J$2)*(conx=$G$2)*(Mavtnx=$C65),slxuat),0)</f>
        <v>0</v>
      </c>
      <c r="G65" s="571">
        <f ca="1">IFERROR(INDEX(gtton,$N65)+SUMPRODUCT((ngaynx&gt;=TTDN!Q$17)*(ngaynx&lt;$J$2)*(nonx=$G$2)*(Mavtnx=$C65),gtnhap)-SUMPRODUCT((ngaynx&gt;=TTDN!Q$17)*(ngaynx&lt;$J$2)*(conx=$G$2)*(Mavtnx=$C65),gtxuat),0)</f>
        <v>0</v>
      </c>
      <c r="H65" s="572">
        <f t="shared" ca="1" si="12"/>
        <v>0</v>
      </c>
      <c r="I65" s="572">
        <f t="shared" ca="1" si="13"/>
        <v>0</v>
      </c>
      <c r="J65" s="572">
        <f t="shared" ca="1" si="14"/>
        <v>0</v>
      </c>
      <c r="K65" s="572">
        <f t="shared" ca="1" si="15"/>
        <v>0</v>
      </c>
      <c r="L65" s="572">
        <f t="shared" ca="1" si="9"/>
        <v>0</v>
      </c>
      <c r="M65" s="572">
        <f t="shared" ca="1" si="10"/>
        <v>0</v>
      </c>
      <c r="N65" s="573" t="str">
        <f ca="1">IFERROR(MATCH($G$2,OFFSET(DMVT!$G$7,N64,0):'DMVT'!$G$398,0)+N64,"")</f>
        <v/>
      </c>
      <c r="O65" s="573" t="str">
        <f t="shared" ca="1" si="11"/>
        <v/>
      </c>
    </row>
    <row r="66" spans="2:15" ht="31.5" customHeight="1" x14ac:dyDescent="0.2">
      <c r="B66" s="590" t="str">
        <f t="shared" ca="1" si="0"/>
        <v/>
      </c>
      <c r="C66" s="590" t="str">
        <f t="shared" ca="1" si="1"/>
        <v/>
      </c>
      <c r="D66" s="590" t="str">
        <f t="shared" ca="1" si="2"/>
        <v/>
      </c>
      <c r="E66" s="590" t="str">
        <f t="shared" ca="1" si="3"/>
        <v/>
      </c>
      <c r="F66" s="571">
        <f ca="1">IFERROR(INDEX(slton,$N66)+SUMPRODUCT((ngaynx&gt;=TTDN!$P$17)*(ngaynx&lt;$J$2)*(nonx=$G$2)*(Mavtnx=$C66),slnhap)-SUMPRODUCT((ngaynx&gt;=TTDN!P$17)*(ngaynx&lt;$J$2)*(conx=$G$2)*(Mavtnx=$C66),slxuat),0)</f>
        <v>0</v>
      </c>
      <c r="G66" s="571">
        <f ca="1">IFERROR(INDEX(gtton,$N66)+SUMPRODUCT((ngaynx&gt;=TTDN!Q$17)*(ngaynx&lt;$J$2)*(nonx=$G$2)*(Mavtnx=$C66),gtnhap)-SUMPRODUCT((ngaynx&gt;=TTDN!Q$17)*(ngaynx&lt;$J$2)*(conx=$G$2)*(Mavtnx=$C66),gtxuat),0)</f>
        <v>0</v>
      </c>
      <c r="H66" s="572">
        <f t="shared" ca="1" si="12"/>
        <v>0</v>
      </c>
      <c r="I66" s="572">
        <f t="shared" ca="1" si="13"/>
        <v>0</v>
      </c>
      <c r="J66" s="572">
        <f t="shared" ca="1" si="14"/>
        <v>0</v>
      </c>
      <c r="K66" s="572">
        <f t="shared" ca="1" si="15"/>
        <v>0</v>
      </c>
      <c r="L66" s="572">
        <f t="shared" ca="1" si="9"/>
        <v>0</v>
      </c>
      <c r="M66" s="572">
        <f t="shared" ca="1" si="10"/>
        <v>0</v>
      </c>
      <c r="N66" s="573" t="str">
        <f ca="1">IFERROR(MATCH($G$2,OFFSET(DMVT!$G$7,N65,0):'DMVT'!$G$398,0)+N65,"")</f>
        <v/>
      </c>
      <c r="O66" s="573" t="str">
        <f t="shared" ca="1" si="11"/>
        <v/>
      </c>
    </row>
    <row r="67" spans="2:15" ht="31.5" customHeight="1" x14ac:dyDescent="0.2">
      <c r="B67" s="590" t="str">
        <f t="shared" ca="1" si="0"/>
        <v/>
      </c>
      <c r="C67" s="590" t="str">
        <f t="shared" ca="1" si="1"/>
        <v/>
      </c>
      <c r="D67" s="590" t="str">
        <f t="shared" ca="1" si="2"/>
        <v/>
      </c>
      <c r="E67" s="590" t="str">
        <f t="shared" ca="1" si="3"/>
        <v/>
      </c>
      <c r="F67" s="571">
        <f ca="1">IFERROR(INDEX(slton,$N67)+SUMPRODUCT((ngaynx&gt;=TTDN!$P$17)*(ngaynx&lt;$J$2)*(nonx=$G$2)*(Mavtnx=$C67),slnhap)-SUMPRODUCT((ngaynx&gt;=TTDN!P$17)*(ngaynx&lt;$J$2)*(conx=$G$2)*(Mavtnx=$C67),slxuat),0)</f>
        <v>0</v>
      </c>
      <c r="G67" s="571">
        <f ca="1">IFERROR(INDEX(gtton,$N67)+SUMPRODUCT((ngaynx&gt;=TTDN!Q$17)*(ngaynx&lt;$J$2)*(nonx=$G$2)*(Mavtnx=$C67),gtnhap)-SUMPRODUCT((ngaynx&gt;=TTDN!Q$17)*(ngaynx&lt;$J$2)*(conx=$G$2)*(Mavtnx=$C67),gtxuat),0)</f>
        <v>0</v>
      </c>
      <c r="H67" s="572">
        <f t="shared" ca="1" si="12"/>
        <v>0</v>
      </c>
      <c r="I67" s="572">
        <f t="shared" ca="1" si="13"/>
        <v>0</v>
      </c>
      <c r="J67" s="572">
        <f t="shared" ca="1" si="14"/>
        <v>0</v>
      </c>
      <c r="K67" s="572">
        <f t="shared" ca="1" si="15"/>
        <v>0</v>
      </c>
      <c r="L67" s="572">
        <f t="shared" ca="1" si="9"/>
        <v>0</v>
      </c>
      <c r="M67" s="572">
        <f t="shared" ca="1" si="10"/>
        <v>0</v>
      </c>
      <c r="N67" s="573" t="str">
        <f ca="1">IFERROR(MATCH($G$2,OFFSET(DMVT!$G$7,N66,0):'DMVT'!$G$398,0)+N66,"")</f>
        <v/>
      </c>
      <c r="O67" s="573" t="str">
        <f t="shared" ca="1" si="11"/>
        <v/>
      </c>
    </row>
    <row r="68" spans="2:15" ht="31.5" customHeight="1" x14ac:dyDescent="0.2">
      <c r="B68" s="590" t="str">
        <f t="shared" ca="1" si="0"/>
        <v/>
      </c>
      <c r="C68" s="590" t="str">
        <f t="shared" ca="1" si="1"/>
        <v/>
      </c>
      <c r="D68" s="590" t="str">
        <f t="shared" ca="1" si="2"/>
        <v/>
      </c>
      <c r="E68" s="590" t="str">
        <f t="shared" ca="1" si="3"/>
        <v/>
      </c>
      <c r="F68" s="571">
        <f ca="1">IFERROR(INDEX(slton,$N68)+SUMPRODUCT((ngaynx&gt;=TTDN!$P$17)*(ngaynx&lt;$J$2)*(nonx=$G$2)*(Mavtnx=$C68),slnhap)-SUMPRODUCT((ngaynx&gt;=TTDN!P$17)*(ngaynx&lt;$J$2)*(conx=$G$2)*(Mavtnx=$C68),slxuat),0)</f>
        <v>0</v>
      </c>
      <c r="G68" s="571">
        <f ca="1">IFERROR(INDEX(gtton,$N68)+SUMPRODUCT((ngaynx&gt;=TTDN!Q$17)*(ngaynx&lt;$J$2)*(nonx=$G$2)*(Mavtnx=$C68),gtnhap)-SUMPRODUCT((ngaynx&gt;=TTDN!Q$17)*(ngaynx&lt;$J$2)*(conx=$G$2)*(Mavtnx=$C68),gtxuat),0)</f>
        <v>0</v>
      </c>
      <c r="H68" s="572">
        <f t="shared" ca="1" si="12"/>
        <v>0</v>
      </c>
      <c r="I68" s="572">
        <f t="shared" ca="1" si="13"/>
        <v>0</v>
      </c>
      <c r="J68" s="572">
        <f t="shared" ca="1" si="14"/>
        <v>0</v>
      </c>
      <c r="K68" s="572">
        <f t="shared" ca="1" si="15"/>
        <v>0</v>
      </c>
      <c r="L68" s="572">
        <f t="shared" ca="1" si="9"/>
        <v>0</v>
      </c>
      <c r="M68" s="572">
        <f t="shared" ca="1" si="10"/>
        <v>0</v>
      </c>
      <c r="N68" s="573" t="str">
        <f ca="1">IFERROR(MATCH($G$2,OFFSET(DMVT!$G$7,N67,0):'DMVT'!$G$398,0)+N67,"")</f>
        <v/>
      </c>
      <c r="O68" s="573" t="str">
        <f t="shared" ca="1" si="11"/>
        <v/>
      </c>
    </row>
    <row r="69" spans="2:15" ht="31.5" customHeight="1" x14ac:dyDescent="0.2">
      <c r="B69" s="590" t="str">
        <f t="shared" ca="1" si="0"/>
        <v/>
      </c>
      <c r="C69" s="590" t="str">
        <f t="shared" ca="1" si="1"/>
        <v/>
      </c>
      <c r="D69" s="590" t="str">
        <f t="shared" ca="1" si="2"/>
        <v/>
      </c>
      <c r="E69" s="590" t="str">
        <f t="shared" ca="1" si="3"/>
        <v/>
      </c>
      <c r="F69" s="571">
        <f ca="1">IFERROR(INDEX(slton,$N69)+SUMPRODUCT((ngaynx&gt;=TTDN!$P$17)*(ngaynx&lt;$J$2)*(nonx=$G$2)*(Mavtnx=$C69),slnhap)-SUMPRODUCT((ngaynx&gt;=TTDN!P$17)*(ngaynx&lt;$J$2)*(conx=$G$2)*(Mavtnx=$C69),slxuat),0)</f>
        <v>0</v>
      </c>
      <c r="G69" s="571">
        <f ca="1">IFERROR(INDEX(gtton,$N69)+SUMPRODUCT((ngaynx&gt;=TTDN!Q$17)*(ngaynx&lt;$J$2)*(nonx=$G$2)*(Mavtnx=$C69),gtnhap)-SUMPRODUCT((ngaynx&gt;=TTDN!Q$17)*(ngaynx&lt;$J$2)*(conx=$G$2)*(Mavtnx=$C69),gtxuat),0)</f>
        <v>0</v>
      </c>
      <c r="H69" s="572">
        <f t="shared" ca="1" si="12"/>
        <v>0</v>
      </c>
      <c r="I69" s="572">
        <f t="shared" ca="1" si="13"/>
        <v>0</v>
      </c>
      <c r="J69" s="572">
        <f t="shared" ca="1" si="14"/>
        <v>0</v>
      </c>
      <c r="K69" s="572">
        <f t="shared" ca="1" si="15"/>
        <v>0</v>
      </c>
      <c r="L69" s="572">
        <f t="shared" ca="1" si="9"/>
        <v>0</v>
      </c>
      <c r="M69" s="572">
        <f t="shared" ca="1" si="10"/>
        <v>0</v>
      </c>
      <c r="N69" s="573" t="str">
        <f ca="1">IFERROR(MATCH($G$2,OFFSET(DMVT!$G$7,N68,0):'DMVT'!$G$398,0)+N68,"")</f>
        <v/>
      </c>
      <c r="O69" s="573" t="str">
        <f t="shared" ca="1" si="11"/>
        <v/>
      </c>
    </row>
    <row r="70" spans="2:15" ht="31.5" customHeight="1" x14ac:dyDescent="0.2">
      <c r="B70" s="590" t="str">
        <f t="shared" ca="1" si="0"/>
        <v/>
      </c>
      <c r="C70" s="590" t="str">
        <f t="shared" ca="1" si="1"/>
        <v/>
      </c>
      <c r="D70" s="590" t="str">
        <f t="shared" ca="1" si="2"/>
        <v/>
      </c>
      <c r="E70" s="590" t="str">
        <f t="shared" ca="1" si="3"/>
        <v/>
      </c>
      <c r="F70" s="571">
        <f ca="1">IFERROR(INDEX(slton,$N70)+SUMPRODUCT((ngaynx&gt;=TTDN!$P$17)*(ngaynx&lt;$J$2)*(nonx=$G$2)*(Mavtnx=$C70),slnhap)-SUMPRODUCT((ngaynx&gt;=TTDN!P$17)*(ngaynx&lt;$J$2)*(conx=$G$2)*(Mavtnx=$C70),slxuat),0)</f>
        <v>0</v>
      </c>
      <c r="G70" s="571">
        <f ca="1">IFERROR(INDEX(gtton,$N70)+SUMPRODUCT((ngaynx&gt;=TTDN!Q$17)*(ngaynx&lt;$J$2)*(nonx=$G$2)*(Mavtnx=$C70),gtnhap)-SUMPRODUCT((ngaynx&gt;=TTDN!Q$17)*(ngaynx&lt;$J$2)*(conx=$G$2)*(Mavtnx=$C70),gtxuat),0)</f>
        <v>0</v>
      </c>
      <c r="H70" s="572">
        <f t="shared" ca="1" si="12"/>
        <v>0</v>
      </c>
      <c r="I70" s="572">
        <f t="shared" ca="1" si="13"/>
        <v>0</v>
      </c>
      <c r="J70" s="572">
        <f t="shared" ca="1" si="14"/>
        <v>0</v>
      </c>
      <c r="K70" s="572">
        <f t="shared" ca="1" si="15"/>
        <v>0</v>
      </c>
      <c r="L70" s="572">
        <f t="shared" ca="1" si="9"/>
        <v>0</v>
      </c>
      <c r="M70" s="572">
        <f t="shared" ca="1" si="10"/>
        <v>0</v>
      </c>
      <c r="N70" s="573" t="str">
        <f ca="1">IFERROR(MATCH($G$2,OFFSET(DMVT!$G$7,N69,0):'DMVT'!$G$398,0)+N69,"")</f>
        <v/>
      </c>
      <c r="O70" s="573" t="str">
        <f t="shared" ca="1" si="11"/>
        <v/>
      </c>
    </row>
    <row r="71" spans="2:15" ht="31.5" customHeight="1" x14ac:dyDescent="0.2">
      <c r="B71" s="590" t="str">
        <f t="shared" ca="1" si="0"/>
        <v/>
      </c>
      <c r="C71" s="590" t="str">
        <f t="shared" ca="1" si="1"/>
        <v/>
      </c>
      <c r="D71" s="590" t="str">
        <f t="shared" ca="1" si="2"/>
        <v/>
      </c>
      <c r="E71" s="590" t="str">
        <f t="shared" ca="1" si="3"/>
        <v/>
      </c>
      <c r="F71" s="571">
        <f ca="1">IFERROR(INDEX(slton,$N71)+SUMPRODUCT((ngaynx&gt;=TTDN!$P$17)*(ngaynx&lt;$J$2)*(nonx=$G$2)*(Mavtnx=$C71),slnhap)-SUMPRODUCT((ngaynx&gt;=TTDN!P$17)*(ngaynx&lt;$J$2)*(conx=$G$2)*(Mavtnx=$C71),slxuat),0)</f>
        <v>0</v>
      </c>
      <c r="G71" s="571">
        <f ca="1">IFERROR(INDEX(gtton,$N71)+SUMPRODUCT((ngaynx&gt;=TTDN!Q$17)*(ngaynx&lt;$J$2)*(nonx=$G$2)*(Mavtnx=$C71),gtnhap)-SUMPRODUCT((ngaynx&gt;=TTDN!Q$17)*(ngaynx&lt;$J$2)*(conx=$G$2)*(Mavtnx=$C71),gtxuat),0)</f>
        <v>0</v>
      </c>
      <c r="H71" s="572">
        <f t="shared" ca="1" si="12"/>
        <v>0</v>
      </c>
      <c r="I71" s="572">
        <f t="shared" ca="1" si="13"/>
        <v>0</v>
      </c>
      <c r="J71" s="572">
        <f t="shared" ca="1" si="14"/>
        <v>0</v>
      </c>
      <c r="K71" s="572">
        <f t="shared" ca="1" si="15"/>
        <v>0</v>
      </c>
      <c r="L71" s="572">
        <f t="shared" ca="1" si="9"/>
        <v>0</v>
      </c>
      <c r="M71" s="572">
        <f t="shared" ca="1" si="10"/>
        <v>0</v>
      </c>
      <c r="N71" s="573" t="str">
        <f ca="1">IFERROR(MATCH($G$2,OFFSET(DMVT!$G$7,N70,0):'DMVT'!$G$398,0)+N70,"")</f>
        <v/>
      </c>
      <c r="O71" s="573" t="str">
        <f t="shared" ca="1" si="11"/>
        <v/>
      </c>
    </row>
    <row r="72" spans="2:15" ht="31.5" customHeight="1" x14ac:dyDescent="0.2">
      <c r="B72" s="590" t="str">
        <f t="shared" ca="1" si="0"/>
        <v/>
      </c>
      <c r="C72" s="590" t="str">
        <f t="shared" ca="1" si="1"/>
        <v/>
      </c>
      <c r="D72" s="590" t="str">
        <f t="shared" ca="1" si="2"/>
        <v/>
      </c>
      <c r="E72" s="590" t="str">
        <f t="shared" ca="1" si="3"/>
        <v/>
      </c>
      <c r="F72" s="571">
        <f ca="1">IFERROR(INDEX(slton,$N72)+SUMPRODUCT((ngaynx&gt;=TTDN!$P$17)*(ngaynx&lt;$J$2)*(nonx=$G$2)*(Mavtnx=$C72),slnhap)-SUMPRODUCT((ngaynx&gt;=TTDN!P$17)*(ngaynx&lt;$J$2)*(conx=$G$2)*(Mavtnx=$C72),slxuat),0)</f>
        <v>0</v>
      </c>
      <c r="G72" s="571">
        <f ca="1">IFERROR(INDEX(gtton,$N72)+SUMPRODUCT((ngaynx&gt;=TTDN!Q$17)*(ngaynx&lt;$J$2)*(nonx=$G$2)*(Mavtnx=$C72),gtnhap)-SUMPRODUCT((ngaynx&gt;=TTDN!Q$17)*(ngaynx&lt;$J$2)*(conx=$G$2)*(Mavtnx=$C72),gtxuat),0)</f>
        <v>0</v>
      </c>
      <c r="H72" s="572">
        <f t="shared" ca="1" si="12"/>
        <v>0</v>
      </c>
      <c r="I72" s="572">
        <f t="shared" ca="1" si="13"/>
        <v>0</v>
      </c>
      <c r="J72" s="572">
        <f t="shared" ca="1" si="14"/>
        <v>0</v>
      </c>
      <c r="K72" s="572">
        <f t="shared" ca="1" si="15"/>
        <v>0</v>
      </c>
      <c r="L72" s="572">
        <f t="shared" ca="1" si="9"/>
        <v>0</v>
      </c>
      <c r="M72" s="572">
        <f t="shared" ca="1" si="10"/>
        <v>0</v>
      </c>
      <c r="N72" s="573" t="str">
        <f ca="1">IFERROR(MATCH($G$2,OFFSET(DMVT!$G$7,N71,0):'DMVT'!$G$398,0)+N71,"")</f>
        <v/>
      </c>
      <c r="O72" s="573" t="str">
        <f t="shared" ca="1" si="11"/>
        <v/>
      </c>
    </row>
    <row r="73" spans="2:15" ht="31.5" customHeight="1" x14ac:dyDescent="0.2">
      <c r="B73" s="590" t="str">
        <f t="shared" ca="1" si="0"/>
        <v/>
      </c>
      <c r="C73" s="590" t="str">
        <f t="shared" ca="1" si="1"/>
        <v/>
      </c>
      <c r="D73" s="590" t="str">
        <f t="shared" ca="1" si="2"/>
        <v/>
      </c>
      <c r="E73" s="590" t="str">
        <f t="shared" ca="1" si="3"/>
        <v/>
      </c>
      <c r="F73" s="571">
        <f ca="1">IFERROR(INDEX(slton,$N73)+SUMPRODUCT((ngaynx&gt;=TTDN!$P$17)*(ngaynx&lt;$J$2)*(nonx=$G$2)*(Mavtnx=$C73),slnhap)-SUMPRODUCT((ngaynx&gt;=TTDN!P$17)*(ngaynx&lt;$J$2)*(conx=$G$2)*(Mavtnx=$C73),slxuat),0)</f>
        <v>0</v>
      </c>
      <c r="G73" s="571">
        <f ca="1">IFERROR(INDEX(gtton,$N73)+SUMPRODUCT((ngaynx&gt;=TTDN!Q$17)*(ngaynx&lt;$J$2)*(nonx=$G$2)*(Mavtnx=$C73),gtnhap)-SUMPRODUCT((ngaynx&gt;=TTDN!Q$17)*(ngaynx&lt;$J$2)*(conx=$G$2)*(Mavtnx=$C73),gtxuat),0)</f>
        <v>0</v>
      </c>
      <c r="H73" s="572">
        <f t="shared" ca="1" si="12"/>
        <v>0</v>
      </c>
      <c r="I73" s="572">
        <f t="shared" ca="1" si="13"/>
        <v>0</v>
      </c>
      <c r="J73" s="572">
        <f t="shared" ca="1" si="14"/>
        <v>0</v>
      </c>
      <c r="K73" s="572">
        <f t="shared" ca="1" si="15"/>
        <v>0</v>
      </c>
      <c r="L73" s="572">
        <f t="shared" ca="1" si="9"/>
        <v>0</v>
      </c>
      <c r="M73" s="572">
        <f t="shared" ca="1" si="10"/>
        <v>0</v>
      </c>
      <c r="N73" s="573" t="str">
        <f ca="1">IFERROR(MATCH($G$2,OFFSET(DMVT!$G$7,N72,0):'DMVT'!$G$398,0)+N72,"")</f>
        <v/>
      </c>
      <c r="O73" s="573" t="str">
        <f t="shared" ca="1" si="11"/>
        <v/>
      </c>
    </row>
    <row r="74" spans="2:15" ht="31.5" customHeight="1" x14ac:dyDescent="0.2">
      <c r="B74" s="590" t="str">
        <f t="shared" ca="1" si="0"/>
        <v/>
      </c>
      <c r="C74" s="590" t="str">
        <f t="shared" ca="1" si="1"/>
        <v/>
      </c>
      <c r="D74" s="590" t="str">
        <f t="shared" ca="1" si="2"/>
        <v/>
      </c>
      <c r="E74" s="590" t="str">
        <f t="shared" ca="1" si="3"/>
        <v/>
      </c>
      <c r="F74" s="571">
        <f ca="1">IFERROR(INDEX(slton,$N74)+SUMPRODUCT((ngaynx&gt;=TTDN!$P$17)*(ngaynx&lt;$J$2)*(nonx=$G$2)*(Mavtnx=$C74),slnhap)-SUMPRODUCT((ngaynx&gt;=TTDN!P$17)*(ngaynx&lt;$J$2)*(conx=$G$2)*(Mavtnx=$C74),slxuat),0)</f>
        <v>0</v>
      </c>
      <c r="G74" s="571">
        <f ca="1">IFERROR(INDEX(gtton,$N74)+SUMPRODUCT((ngaynx&gt;=TTDN!Q$17)*(ngaynx&lt;$J$2)*(nonx=$G$2)*(Mavtnx=$C74),gtnhap)-SUMPRODUCT((ngaynx&gt;=TTDN!Q$17)*(ngaynx&lt;$J$2)*(conx=$G$2)*(Mavtnx=$C74),gtxuat),0)</f>
        <v>0</v>
      </c>
      <c r="H74" s="572">
        <f t="shared" ca="1" si="12"/>
        <v>0</v>
      </c>
      <c r="I74" s="572">
        <f t="shared" ca="1" si="13"/>
        <v>0</v>
      </c>
      <c r="J74" s="572">
        <f t="shared" ca="1" si="14"/>
        <v>0</v>
      </c>
      <c r="K74" s="572">
        <f t="shared" ca="1" si="15"/>
        <v>0</v>
      </c>
      <c r="L74" s="572">
        <f t="shared" ca="1" si="9"/>
        <v>0</v>
      </c>
      <c r="M74" s="572">
        <f t="shared" ca="1" si="10"/>
        <v>0</v>
      </c>
      <c r="N74" s="573" t="str">
        <f ca="1">IFERROR(MATCH($G$2,OFFSET(DMVT!$G$7,N73,0):'DMVT'!$G$398,0)+N73,"")</f>
        <v/>
      </c>
      <c r="O74" s="573" t="str">
        <f t="shared" ca="1" si="11"/>
        <v/>
      </c>
    </row>
    <row r="75" spans="2:15" ht="31.5" customHeight="1" x14ac:dyDescent="0.2">
      <c r="B75" s="590" t="str">
        <f t="shared" ca="1" si="0"/>
        <v/>
      </c>
      <c r="C75" s="590" t="str">
        <f t="shared" ca="1" si="1"/>
        <v/>
      </c>
      <c r="D75" s="590" t="str">
        <f t="shared" ca="1" si="2"/>
        <v/>
      </c>
      <c r="E75" s="590" t="str">
        <f t="shared" ca="1" si="3"/>
        <v/>
      </c>
      <c r="F75" s="571">
        <f ca="1">IFERROR(INDEX(slton,$N75)+SUMPRODUCT((ngaynx&gt;=TTDN!$P$17)*(ngaynx&lt;$J$2)*(nonx=$G$2)*(Mavtnx=$C75),slnhap)-SUMPRODUCT((ngaynx&gt;=TTDN!P$17)*(ngaynx&lt;$J$2)*(conx=$G$2)*(Mavtnx=$C75),slxuat),0)</f>
        <v>0</v>
      </c>
      <c r="G75" s="571">
        <f ca="1">IFERROR(INDEX(gtton,$N75)+SUMPRODUCT((ngaynx&gt;=TTDN!Q$17)*(ngaynx&lt;$J$2)*(nonx=$G$2)*(Mavtnx=$C75),gtnhap)-SUMPRODUCT((ngaynx&gt;=TTDN!Q$17)*(ngaynx&lt;$J$2)*(conx=$G$2)*(Mavtnx=$C75),gtxuat),0)</f>
        <v>0</v>
      </c>
      <c r="H75" s="572">
        <f t="shared" ca="1" si="12"/>
        <v>0</v>
      </c>
      <c r="I75" s="572">
        <f t="shared" ca="1" si="13"/>
        <v>0</v>
      </c>
      <c r="J75" s="572">
        <f t="shared" ca="1" si="14"/>
        <v>0</v>
      </c>
      <c r="K75" s="572">
        <f t="shared" ca="1" si="15"/>
        <v>0</v>
      </c>
      <c r="L75" s="572">
        <f t="shared" ca="1" si="9"/>
        <v>0</v>
      </c>
      <c r="M75" s="572">
        <f t="shared" ca="1" si="10"/>
        <v>0</v>
      </c>
      <c r="N75" s="573" t="str">
        <f ca="1">IFERROR(MATCH($G$2,OFFSET(DMVT!$G$7,N74,0):'DMVT'!$G$398,0)+N74,"")</f>
        <v/>
      </c>
      <c r="O75" s="573" t="str">
        <f t="shared" ca="1" si="11"/>
        <v/>
      </c>
    </row>
    <row r="76" spans="2:15" ht="31.5" customHeight="1" x14ac:dyDescent="0.2">
      <c r="B76" s="590" t="str">
        <f t="shared" ca="1" si="0"/>
        <v/>
      </c>
      <c r="C76" s="590" t="str">
        <f t="shared" ca="1" si="1"/>
        <v/>
      </c>
      <c r="D76" s="590" t="str">
        <f t="shared" ca="1" si="2"/>
        <v/>
      </c>
      <c r="E76" s="590" t="str">
        <f t="shared" ca="1" si="3"/>
        <v/>
      </c>
      <c r="F76" s="571">
        <f ca="1">IFERROR(INDEX(slton,$N76)+SUMPRODUCT((ngaynx&gt;=TTDN!$P$17)*(ngaynx&lt;$J$2)*(nonx=$G$2)*(Mavtnx=$C76),slnhap)-SUMPRODUCT((ngaynx&gt;=TTDN!P$17)*(ngaynx&lt;$J$2)*(conx=$G$2)*(Mavtnx=$C76),slxuat),0)</f>
        <v>0</v>
      </c>
      <c r="G76" s="571">
        <f ca="1">IFERROR(INDEX(gtton,$N76)+SUMPRODUCT((ngaynx&gt;=TTDN!Q$17)*(ngaynx&lt;$J$2)*(nonx=$G$2)*(Mavtnx=$C76),gtnhap)-SUMPRODUCT((ngaynx&gt;=TTDN!Q$17)*(ngaynx&lt;$J$2)*(conx=$G$2)*(Mavtnx=$C76),gtxuat),0)</f>
        <v>0</v>
      </c>
      <c r="H76" s="572">
        <f t="shared" ca="1" si="12"/>
        <v>0</v>
      </c>
      <c r="I76" s="572">
        <f t="shared" ca="1" si="13"/>
        <v>0</v>
      </c>
      <c r="J76" s="572">
        <f t="shared" ca="1" si="14"/>
        <v>0</v>
      </c>
      <c r="K76" s="572">
        <f t="shared" ca="1" si="15"/>
        <v>0</v>
      </c>
      <c r="L76" s="572">
        <f t="shared" ca="1" si="9"/>
        <v>0</v>
      </c>
      <c r="M76" s="572">
        <f t="shared" ca="1" si="10"/>
        <v>0</v>
      </c>
      <c r="N76" s="573" t="str">
        <f ca="1">IFERROR(MATCH($G$2,OFFSET(DMVT!$G$7,N75,0):'DMVT'!$G$398,0)+N75,"")</f>
        <v/>
      </c>
      <c r="O76" s="573" t="str">
        <f t="shared" ca="1" si="11"/>
        <v/>
      </c>
    </row>
    <row r="77" spans="2:15" ht="31.5" customHeight="1" x14ac:dyDescent="0.2">
      <c r="B77" s="590" t="str">
        <f t="shared" ref="B77:B140" ca="1" si="16">IF($N77="","",INDEX(stt,$N77))</f>
        <v/>
      </c>
      <c r="C77" s="590" t="str">
        <f t="shared" ref="C77:C140" ca="1" si="17">IF($N77="","",INDEX(makho,$N77))</f>
        <v/>
      </c>
      <c r="D77" s="590" t="str">
        <f t="shared" ref="D77:D140" ca="1" si="18">IF($N77="","",INDEX(tenkho,$N77))</f>
        <v/>
      </c>
      <c r="E77" s="590" t="str">
        <f t="shared" ref="E77:E140" ca="1" si="19">IF($N77="","",INDEX(dvt,$N77))</f>
        <v/>
      </c>
      <c r="F77" s="571">
        <f ca="1">IFERROR(INDEX(slton,$N77)+SUMPRODUCT((ngaynx&gt;=TTDN!$P$17)*(ngaynx&lt;$J$2)*(nonx=$G$2)*(Mavtnx=$C77),slnhap)-SUMPRODUCT((ngaynx&gt;=TTDN!P$17)*(ngaynx&lt;$J$2)*(conx=$G$2)*(Mavtnx=$C77),slxuat),0)</f>
        <v>0</v>
      </c>
      <c r="G77" s="571">
        <f ca="1">IFERROR(INDEX(gtton,$N77)+SUMPRODUCT((ngaynx&gt;=TTDN!Q$17)*(ngaynx&lt;$J$2)*(nonx=$G$2)*(Mavtnx=$C77),gtnhap)-SUMPRODUCT((ngaynx&gt;=TTDN!Q$17)*(ngaynx&lt;$J$2)*(conx=$G$2)*(Mavtnx=$C77),gtxuat),0)</f>
        <v>0</v>
      </c>
      <c r="H77" s="572">
        <f t="shared" ref="H77:H108" ca="1" si="20">SUMPRODUCT((ngaynx&gt;=$J$2)*(ngaynx&lt;=$L$2)*(nonx=$G$2)*(Mavtnx=$C77),slnhap)</f>
        <v>0</v>
      </c>
      <c r="I77" s="572">
        <f t="shared" ref="I77:I108" ca="1" si="21">SUMPRODUCT((ngaynx&gt;=$J$2)*(ngaynx&lt;$L$2)*(nonx=$G$2)*(Mavtnx=$C77),gtnhap)</f>
        <v>0</v>
      </c>
      <c r="J77" s="572">
        <f t="shared" ref="J77:J108" ca="1" si="22">SUMPRODUCT((ngaynx&gt;=$J$2)*(ngaynx&lt;=$L$2)*(conx=$G$2)*(Mavtnx=$C77),slxuat)</f>
        <v>0</v>
      </c>
      <c r="K77" s="572">
        <f t="shared" ref="K77:K108" ca="1" si="23">SUMPRODUCT((ngaynx&gt;=$J$2)*(ngaynx&lt;$L$2)*(conx=$G$2)*(Mavtnx=$C77),gtxuat)</f>
        <v>0</v>
      </c>
      <c r="L77" s="572">
        <f t="shared" ca="1" si="9"/>
        <v>0</v>
      </c>
      <c r="M77" s="572">
        <f t="shared" ca="1" si="10"/>
        <v>0</v>
      </c>
      <c r="N77" s="573" t="str">
        <f ca="1">IFERROR(MATCH($G$2,OFFSET(DMVT!$G$7,N76,0):'DMVT'!$G$398,0)+N76,"")</f>
        <v/>
      </c>
      <c r="O77" s="573" t="str">
        <f t="shared" ca="1" si="11"/>
        <v/>
      </c>
    </row>
    <row r="78" spans="2:15" ht="31.5" customHeight="1" x14ac:dyDescent="0.2">
      <c r="B78" s="590" t="str">
        <f t="shared" ca="1" si="16"/>
        <v/>
      </c>
      <c r="C78" s="590" t="str">
        <f t="shared" ca="1" si="17"/>
        <v/>
      </c>
      <c r="D78" s="590" t="str">
        <f t="shared" ca="1" si="18"/>
        <v/>
      </c>
      <c r="E78" s="590" t="str">
        <f t="shared" ca="1" si="19"/>
        <v/>
      </c>
      <c r="F78" s="571">
        <f ca="1">IFERROR(INDEX(slton,$N78)+SUMPRODUCT((ngaynx&gt;=TTDN!$P$17)*(ngaynx&lt;$J$2)*(nonx=$G$2)*(Mavtnx=$C78),slnhap)-SUMPRODUCT((ngaynx&gt;=TTDN!P$17)*(ngaynx&lt;$J$2)*(conx=$G$2)*(Mavtnx=$C78),slxuat),0)</f>
        <v>0</v>
      </c>
      <c r="G78" s="571">
        <f ca="1">IFERROR(INDEX(gtton,$N78)+SUMPRODUCT((ngaynx&gt;=TTDN!Q$17)*(ngaynx&lt;$J$2)*(nonx=$G$2)*(Mavtnx=$C78),gtnhap)-SUMPRODUCT((ngaynx&gt;=TTDN!Q$17)*(ngaynx&lt;$J$2)*(conx=$G$2)*(Mavtnx=$C78),gtxuat),0)</f>
        <v>0</v>
      </c>
      <c r="H78" s="572">
        <f t="shared" ca="1" si="20"/>
        <v>0</v>
      </c>
      <c r="I78" s="572">
        <f t="shared" ca="1" si="21"/>
        <v>0</v>
      </c>
      <c r="J78" s="572">
        <f t="shared" ca="1" si="22"/>
        <v>0</v>
      </c>
      <c r="K78" s="572">
        <f t="shared" ca="1" si="23"/>
        <v>0</v>
      </c>
      <c r="L78" s="572">
        <f t="shared" ref="L78:L141" ca="1" si="24">F78+H78-J78</f>
        <v>0</v>
      </c>
      <c r="M78" s="572">
        <f t="shared" ref="M78:M141" ca="1" si="25">G78+I78-K78</f>
        <v>0</v>
      </c>
      <c r="N78" s="573" t="str">
        <f ca="1">IFERROR(MATCH($G$2,OFFSET(DMVT!$G$7,N77,0):'DMVT'!$G$398,0)+N77,"")</f>
        <v/>
      </c>
      <c r="O78" s="573" t="str">
        <f t="shared" ref="O78:O141" ca="1" si="26">IF(AND(L78&lt;&gt;0,M78&lt;&gt;0),"x","")</f>
        <v/>
      </c>
    </row>
    <row r="79" spans="2:15" ht="31.5" customHeight="1" x14ac:dyDescent="0.2">
      <c r="B79" s="590" t="str">
        <f t="shared" ca="1" si="16"/>
        <v/>
      </c>
      <c r="C79" s="590" t="str">
        <f t="shared" ca="1" si="17"/>
        <v/>
      </c>
      <c r="D79" s="590" t="str">
        <f t="shared" ca="1" si="18"/>
        <v/>
      </c>
      <c r="E79" s="590" t="str">
        <f t="shared" ca="1" si="19"/>
        <v/>
      </c>
      <c r="F79" s="571">
        <f ca="1">IFERROR(INDEX(slton,$N79)+SUMPRODUCT((ngaynx&gt;=TTDN!$P$17)*(ngaynx&lt;$J$2)*(nonx=$G$2)*(Mavtnx=$C79),slnhap)-SUMPRODUCT((ngaynx&gt;=TTDN!P$17)*(ngaynx&lt;$J$2)*(conx=$G$2)*(Mavtnx=$C79),slxuat),0)</f>
        <v>0</v>
      </c>
      <c r="G79" s="571">
        <f ca="1">IFERROR(INDEX(gtton,$N79)+SUMPRODUCT((ngaynx&gt;=TTDN!Q$17)*(ngaynx&lt;$J$2)*(nonx=$G$2)*(Mavtnx=$C79),gtnhap)-SUMPRODUCT((ngaynx&gt;=TTDN!Q$17)*(ngaynx&lt;$J$2)*(conx=$G$2)*(Mavtnx=$C79),gtxuat),0)</f>
        <v>0</v>
      </c>
      <c r="H79" s="572">
        <f t="shared" ca="1" si="20"/>
        <v>0</v>
      </c>
      <c r="I79" s="572">
        <f t="shared" ca="1" si="21"/>
        <v>0</v>
      </c>
      <c r="J79" s="572">
        <f t="shared" ca="1" si="22"/>
        <v>0</v>
      </c>
      <c r="K79" s="572">
        <f t="shared" ca="1" si="23"/>
        <v>0</v>
      </c>
      <c r="L79" s="572">
        <f t="shared" ca="1" si="24"/>
        <v>0</v>
      </c>
      <c r="M79" s="572">
        <f t="shared" ca="1" si="25"/>
        <v>0</v>
      </c>
      <c r="N79" s="573" t="str">
        <f ca="1">IFERROR(MATCH($G$2,OFFSET(DMVT!$G$7,N78,0):'DMVT'!$G$398,0)+N78,"")</f>
        <v/>
      </c>
      <c r="O79" s="573" t="str">
        <f t="shared" ca="1" si="26"/>
        <v/>
      </c>
    </row>
    <row r="80" spans="2:15" ht="31.5" customHeight="1" x14ac:dyDescent="0.2">
      <c r="B80" s="590" t="str">
        <f t="shared" ca="1" si="16"/>
        <v/>
      </c>
      <c r="C80" s="590" t="str">
        <f t="shared" ca="1" si="17"/>
        <v/>
      </c>
      <c r="D80" s="590" t="str">
        <f t="shared" ca="1" si="18"/>
        <v/>
      </c>
      <c r="E80" s="590" t="str">
        <f t="shared" ca="1" si="19"/>
        <v/>
      </c>
      <c r="F80" s="571">
        <f ca="1">IFERROR(INDEX(slton,$N80)+SUMPRODUCT((ngaynx&gt;=TTDN!$P$17)*(ngaynx&lt;$J$2)*(nonx=$G$2)*(Mavtnx=$C80),slnhap)-SUMPRODUCT((ngaynx&gt;=TTDN!P$17)*(ngaynx&lt;$J$2)*(conx=$G$2)*(Mavtnx=$C80),slxuat),0)</f>
        <v>0</v>
      </c>
      <c r="G80" s="571">
        <f ca="1">IFERROR(INDEX(gtton,$N80)+SUMPRODUCT((ngaynx&gt;=TTDN!Q$17)*(ngaynx&lt;$J$2)*(nonx=$G$2)*(Mavtnx=$C80),gtnhap)-SUMPRODUCT((ngaynx&gt;=TTDN!Q$17)*(ngaynx&lt;$J$2)*(conx=$G$2)*(Mavtnx=$C80),gtxuat),0)</f>
        <v>0</v>
      </c>
      <c r="H80" s="572">
        <f t="shared" ca="1" si="20"/>
        <v>0</v>
      </c>
      <c r="I80" s="572">
        <f t="shared" ca="1" si="21"/>
        <v>0</v>
      </c>
      <c r="J80" s="572">
        <f t="shared" ca="1" si="22"/>
        <v>0</v>
      </c>
      <c r="K80" s="572">
        <f t="shared" ca="1" si="23"/>
        <v>0</v>
      </c>
      <c r="L80" s="572">
        <f t="shared" ca="1" si="24"/>
        <v>0</v>
      </c>
      <c r="M80" s="572">
        <f t="shared" ca="1" si="25"/>
        <v>0</v>
      </c>
      <c r="N80" s="573" t="str">
        <f ca="1">IFERROR(MATCH($G$2,OFFSET(DMVT!$G$7,N79,0):'DMVT'!$G$398,0)+N79,"")</f>
        <v/>
      </c>
      <c r="O80" s="573" t="str">
        <f t="shared" ca="1" si="26"/>
        <v/>
      </c>
    </row>
    <row r="81" spans="2:15" ht="31.5" customHeight="1" x14ac:dyDescent="0.2">
      <c r="B81" s="590" t="str">
        <f t="shared" ca="1" si="16"/>
        <v/>
      </c>
      <c r="C81" s="590" t="str">
        <f t="shared" ca="1" si="17"/>
        <v/>
      </c>
      <c r="D81" s="590" t="str">
        <f t="shared" ca="1" si="18"/>
        <v/>
      </c>
      <c r="E81" s="590" t="str">
        <f t="shared" ca="1" si="19"/>
        <v/>
      </c>
      <c r="F81" s="571">
        <f ca="1">IFERROR(INDEX(slton,$N81)+SUMPRODUCT((ngaynx&gt;=TTDN!$P$17)*(ngaynx&lt;$J$2)*(nonx=$G$2)*(Mavtnx=$C81),slnhap)-SUMPRODUCT((ngaynx&gt;=TTDN!P$17)*(ngaynx&lt;$J$2)*(conx=$G$2)*(Mavtnx=$C81),slxuat),0)</f>
        <v>0</v>
      </c>
      <c r="G81" s="571">
        <f ca="1">IFERROR(INDEX(gtton,$N81)+SUMPRODUCT((ngaynx&gt;=TTDN!Q$17)*(ngaynx&lt;$J$2)*(nonx=$G$2)*(Mavtnx=$C81),gtnhap)-SUMPRODUCT((ngaynx&gt;=TTDN!Q$17)*(ngaynx&lt;$J$2)*(conx=$G$2)*(Mavtnx=$C81),gtxuat),0)</f>
        <v>0</v>
      </c>
      <c r="H81" s="572">
        <f t="shared" ca="1" si="20"/>
        <v>0</v>
      </c>
      <c r="I81" s="572">
        <f t="shared" ca="1" si="21"/>
        <v>0</v>
      </c>
      <c r="J81" s="572">
        <f t="shared" ca="1" si="22"/>
        <v>0</v>
      </c>
      <c r="K81" s="572">
        <f t="shared" ca="1" si="23"/>
        <v>0</v>
      </c>
      <c r="L81" s="572">
        <f t="shared" ca="1" si="24"/>
        <v>0</v>
      </c>
      <c r="M81" s="572">
        <f t="shared" ca="1" si="25"/>
        <v>0</v>
      </c>
      <c r="N81" s="573" t="str">
        <f ca="1">IFERROR(MATCH($G$2,OFFSET(DMVT!$G$7,N80,0):'DMVT'!$G$398,0)+N80,"")</f>
        <v/>
      </c>
      <c r="O81" s="573" t="str">
        <f t="shared" ca="1" si="26"/>
        <v/>
      </c>
    </row>
    <row r="82" spans="2:15" ht="31.5" customHeight="1" x14ac:dyDescent="0.2">
      <c r="B82" s="590" t="str">
        <f t="shared" ca="1" si="16"/>
        <v/>
      </c>
      <c r="C82" s="590" t="str">
        <f t="shared" ca="1" si="17"/>
        <v/>
      </c>
      <c r="D82" s="590" t="str">
        <f t="shared" ca="1" si="18"/>
        <v/>
      </c>
      <c r="E82" s="590" t="str">
        <f t="shared" ca="1" si="19"/>
        <v/>
      </c>
      <c r="F82" s="571">
        <f ca="1">IFERROR(INDEX(slton,$N82)+SUMPRODUCT((ngaynx&gt;=TTDN!$P$17)*(ngaynx&lt;$J$2)*(nonx=$G$2)*(Mavtnx=$C82),slnhap)-SUMPRODUCT((ngaynx&gt;=TTDN!P$17)*(ngaynx&lt;$J$2)*(conx=$G$2)*(Mavtnx=$C82),slxuat),0)</f>
        <v>0</v>
      </c>
      <c r="G82" s="571">
        <f ca="1">IFERROR(INDEX(gtton,$N82)+SUMPRODUCT((ngaynx&gt;=TTDN!Q$17)*(ngaynx&lt;$J$2)*(nonx=$G$2)*(Mavtnx=$C82),gtnhap)-SUMPRODUCT((ngaynx&gt;=TTDN!Q$17)*(ngaynx&lt;$J$2)*(conx=$G$2)*(Mavtnx=$C82),gtxuat),0)</f>
        <v>0</v>
      </c>
      <c r="H82" s="572">
        <f t="shared" ca="1" si="20"/>
        <v>0</v>
      </c>
      <c r="I82" s="572">
        <f t="shared" ca="1" si="21"/>
        <v>0</v>
      </c>
      <c r="J82" s="572">
        <f t="shared" ca="1" si="22"/>
        <v>0</v>
      </c>
      <c r="K82" s="572">
        <f t="shared" ca="1" si="23"/>
        <v>0</v>
      </c>
      <c r="L82" s="572">
        <f t="shared" ca="1" si="24"/>
        <v>0</v>
      </c>
      <c r="M82" s="572">
        <f t="shared" ca="1" si="25"/>
        <v>0</v>
      </c>
      <c r="N82" s="573" t="str">
        <f ca="1">IFERROR(MATCH($G$2,OFFSET(DMVT!$G$7,N81,0):'DMVT'!$G$398,0)+N81,"")</f>
        <v/>
      </c>
      <c r="O82" s="573" t="str">
        <f t="shared" ca="1" si="26"/>
        <v/>
      </c>
    </row>
    <row r="83" spans="2:15" ht="31.5" customHeight="1" x14ac:dyDescent="0.2">
      <c r="B83" s="590" t="str">
        <f t="shared" ca="1" si="16"/>
        <v/>
      </c>
      <c r="C83" s="590" t="str">
        <f t="shared" ca="1" si="17"/>
        <v/>
      </c>
      <c r="D83" s="590" t="str">
        <f t="shared" ca="1" si="18"/>
        <v/>
      </c>
      <c r="E83" s="590" t="str">
        <f t="shared" ca="1" si="19"/>
        <v/>
      </c>
      <c r="F83" s="571">
        <f ca="1">IFERROR(INDEX(slton,$N83)+SUMPRODUCT((ngaynx&gt;=TTDN!$P$17)*(ngaynx&lt;$J$2)*(nonx=$G$2)*(Mavtnx=$C83),slnhap)-SUMPRODUCT((ngaynx&gt;=TTDN!P$17)*(ngaynx&lt;$J$2)*(conx=$G$2)*(Mavtnx=$C83),slxuat),0)</f>
        <v>0</v>
      </c>
      <c r="G83" s="571">
        <f ca="1">IFERROR(INDEX(gtton,$N83)+SUMPRODUCT((ngaynx&gt;=TTDN!Q$17)*(ngaynx&lt;$J$2)*(nonx=$G$2)*(Mavtnx=$C83),gtnhap)-SUMPRODUCT((ngaynx&gt;=TTDN!Q$17)*(ngaynx&lt;$J$2)*(conx=$G$2)*(Mavtnx=$C83),gtxuat),0)</f>
        <v>0</v>
      </c>
      <c r="H83" s="572">
        <f t="shared" ca="1" si="20"/>
        <v>0</v>
      </c>
      <c r="I83" s="572">
        <f t="shared" ca="1" si="21"/>
        <v>0</v>
      </c>
      <c r="J83" s="572">
        <f t="shared" ca="1" si="22"/>
        <v>0</v>
      </c>
      <c r="K83" s="572">
        <f t="shared" ca="1" si="23"/>
        <v>0</v>
      </c>
      <c r="L83" s="572">
        <f t="shared" ca="1" si="24"/>
        <v>0</v>
      </c>
      <c r="M83" s="572">
        <f t="shared" ca="1" si="25"/>
        <v>0</v>
      </c>
      <c r="N83" s="573" t="str">
        <f ca="1">IFERROR(MATCH($G$2,OFFSET(DMVT!$G$7,N82,0):'DMVT'!$G$398,0)+N82,"")</f>
        <v/>
      </c>
      <c r="O83" s="573" t="str">
        <f t="shared" ca="1" si="26"/>
        <v/>
      </c>
    </row>
    <row r="84" spans="2:15" ht="31.5" customHeight="1" x14ac:dyDescent="0.2">
      <c r="B84" s="590" t="str">
        <f t="shared" ca="1" si="16"/>
        <v/>
      </c>
      <c r="C84" s="590" t="str">
        <f t="shared" ca="1" si="17"/>
        <v/>
      </c>
      <c r="D84" s="590" t="str">
        <f t="shared" ca="1" si="18"/>
        <v/>
      </c>
      <c r="E84" s="590" t="str">
        <f t="shared" ca="1" si="19"/>
        <v/>
      </c>
      <c r="F84" s="571">
        <f ca="1">IFERROR(INDEX(slton,$N84)+SUMPRODUCT((ngaynx&gt;=TTDN!$P$17)*(ngaynx&lt;$J$2)*(nonx=$G$2)*(Mavtnx=$C84),slnhap)-SUMPRODUCT((ngaynx&gt;=TTDN!P$17)*(ngaynx&lt;$J$2)*(conx=$G$2)*(Mavtnx=$C84),slxuat),0)</f>
        <v>0</v>
      </c>
      <c r="G84" s="571">
        <f ca="1">IFERROR(INDEX(gtton,$N84)+SUMPRODUCT((ngaynx&gt;=TTDN!Q$17)*(ngaynx&lt;$J$2)*(nonx=$G$2)*(Mavtnx=$C84),gtnhap)-SUMPRODUCT((ngaynx&gt;=TTDN!Q$17)*(ngaynx&lt;$J$2)*(conx=$G$2)*(Mavtnx=$C84),gtxuat),0)</f>
        <v>0</v>
      </c>
      <c r="H84" s="572">
        <f t="shared" ca="1" si="20"/>
        <v>0</v>
      </c>
      <c r="I84" s="572">
        <f t="shared" ca="1" si="21"/>
        <v>0</v>
      </c>
      <c r="J84" s="572">
        <f t="shared" ca="1" si="22"/>
        <v>0</v>
      </c>
      <c r="K84" s="572">
        <f t="shared" ca="1" si="23"/>
        <v>0</v>
      </c>
      <c r="L84" s="572">
        <f t="shared" ca="1" si="24"/>
        <v>0</v>
      </c>
      <c r="M84" s="572">
        <f t="shared" ca="1" si="25"/>
        <v>0</v>
      </c>
      <c r="N84" s="573" t="str">
        <f ca="1">IFERROR(MATCH($G$2,OFFSET(DMVT!$G$7,N83,0):'DMVT'!$G$398,0)+N83,"")</f>
        <v/>
      </c>
      <c r="O84" s="573" t="str">
        <f t="shared" ca="1" si="26"/>
        <v/>
      </c>
    </row>
    <row r="85" spans="2:15" ht="31.5" customHeight="1" x14ac:dyDescent="0.2">
      <c r="B85" s="590" t="str">
        <f t="shared" ca="1" si="16"/>
        <v/>
      </c>
      <c r="C85" s="590" t="str">
        <f t="shared" ca="1" si="17"/>
        <v/>
      </c>
      <c r="D85" s="590" t="str">
        <f t="shared" ca="1" si="18"/>
        <v/>
      </c>
      <c r="E85" s="590" t="str">
        <f t="shared" ca="1" si="19"/>
        <v/>
      </c>
      <c r="F85" s="571">
        <f ca="1">IFERROR(INDEX(slton,$N85)+SUMPRODUCT((ngaynx&gt;=TTDN!$P$17)*(ngaynx&lt;$J$2)*(nonx=$G$2)*(Mavtnx=$C85),slnhap)-SUMPRODUCT((ngaynx&gt;=TTDN!P$17)*(ngaynx&lt;$J$2)*(conx=$G$2)*(Mavtnx=$C85),slxuat),0)</f>
        <v>0</v>
      </c>
      <c r="G85" s="571">
        <f ca="1">IFERROR(INDEX(gtton,$N85)+SUMPRODUCT((ngaynx&gt;=TTDN!Q$17)*(ngaynx&lt;$J$2)*(nonx=$G$2)*(Mavtnx=$C85),gtnhap)-SUMPRODUCT((ngaynx&gt;=TTDN!Q$17)*(ngaynx&lt;$J$2)*(conx=$G$2)*(Mavtnx=$C85),gtxuat),0)</f>
        <v>0</v>
      </c>
      <c r="H85" s="572">
        <f t="shared" ca="1" si="20"/>
        <v>0</v>
      </c>
      <c r="I85" s="572">
        <f t="shared" ca="1" si="21"/>
        <v>0</v>
      </c>
      <c r="J85" s="572">
        <f t="shared" ca="1" si="22"/>
        <v>0</v>
      </c>
      <c r="K85" s="572">
        <f t="shared" ca="1" si="23"/>
        <v>0</v>
      </c>
      <c r="L85" s="572">
        <f t="shared" ca="1" si="24"/>
        <v>0</v>
      </c>
      <c r="M85" s="572">
        <f t="shared" ca="1" si="25"/>
        <v>0</v>
      </c>
      <c r="N85" s="573" t="str">
        <f ca="1">IFERROR(MATCH($G$2,OFFSET(DMVT!$G$7,N84,0):'DMVT'!$G$398,0)+N84,"")</f>
        <v/>
      </c>
      <c r="O85" s="573" t="str">
        <f t="shared" ca="1" si="26"/>
        <v/>
      </c>
    </row>
    <row r="86" spans="2:15" ht="31.5" customHeight="1" x14ac:dyDescent="0.2">
      <c r="B86" s="590" t="str">
        <f t="shared" ca="1" si="16"/>
        <v/>
      </c>
      <c r="C86" s="590" t="str">
        <f t="shared" ca="1" si="17"/>
        <v/>
      </c>
      <c r="D86" s="590" t="str">
        <f t="shared" ca="1" si="18"/>
        <v/>
      </c>
      <c r="E86" s="590" t="str">
        <f t="shared" ca="1" si="19"/>
        <v/>
      </c>
      <c r="F86" s="571">
        <f ca="1">IFERROR(INDEX(slton,$N86)+SUMPRODUCT((ngaynx&gt;=TTDN!$P$17)*(ngaynx&lt;$J$2)*(nonx=$G$2)*(Mavtnx=$C86),slnhap)-SUMPRODUCT((ngaynx&gt;=TTDN!P$17)*(ngaynx&lt;$J$2)*(conx=$G$2)*(Mavtnx=$C86),slxuat),0)</f>
        <v>0</v>
      </c>
      <c r="G86" s="571">
        <f ca="1">IFERROR(INDEX(gtton,$N86)+SUMPRODUCT((ngaynx&gt;=TTDN!Q$17)*(ngaynx&lt;$J$2)*(nonx=$G$2)*(Mavtnx=$C86),gtnhap)-SUMPRODUCT((ngaynx&gt;=TTDN!Q$17)*(ngaynx&lt;$J$2)*(conx=$G$2)*(Mavtnx=$C86),gtxuat),0)</f>
        <v>0</v>
      </c>
      <c r="H86" s="572">
        <f t="shared" ca="1" si="20"/>
        <v>0</v>
      </c>
      <c r="I86" s="572">
        <f t="shared" ca="1" si="21"/>
        <v>0</v>
      </c>
      <c r="J86" s="572">
        <f t="shared" ca="1" si="22"/>
        <v>0</v>
      </c>
      <c r="K86" s="572">
        <f t="shared" ca="1" si="23"/>
        <v>0</v>
      </c>
      <c r="L86" s="572">
        <f t="shared" ca="1" si="24"/>
        <v>0</v>
      </c>
      <c r="M86" s="572">
        <f t="shared" ca="1" si="25"/>
        <v>0</v>
      </c>
      <c r="N86" s="573" t="str">
        <f ca="1">IFERROR(MATCH($G$2,OFFSET(DMVT!$G$7,N85,0):'DMVT'!$G$398,0)+N85,"")</f>
        <v/>
      </c>
      <c r="O86" s="573" t="str">
        <f t="shared" ca="1" si="26"/>
        <v/>
      </c>
    </row>
    <row r="87" spans="2:15" ht="31.5" customHeight="1" x14ac:dyDescent="0.2">
      <c r="B87" s="590" t="str">
        <f t="shared" ca="1" si="16"/>
        <v/>
      </c>
      <c r="C87" s="590" t="str">
        <f t="shared" ca="1" si="17"/>
        <v/>
      </c>
      <c r="D87" s="590" t="str">
        <f t="shared" ca="1" si="18"/>
        <v/>
      </c>
      <c r="E87" s="590" t="str">
        <f t="shared" ca="1" si="19"/>
        <v/>
      </c>
      <c r="F87" s="571">
        <f ca="1">IFERROR(INDEX(slton,$N87)+SUMPRODUCT((ngaynx&gt;=TTDN!$P$17)*(ngaynx&lt;$J$2)*(nonx=$G$2)*(Mavtnx=$C87),slnhap)-SUMPRODUCT((ngaynx&gt;=TTDN!P$17)*(ngaynx&lt;$J$2)*(conx=$G$2)*(Mavtnx=$C87),slxuat),0)</f>
        <v>0</v>
      </c>
      <c r="G87" s="571">
        <f ca="1">IFERROR(INDEX(gtton,$N87)+SUMPRODUCT((ngaynx&gt;=TTDN!Q$17)*(ngaynx&lt;$J$2)*(nonx=$G$2)*(Mavtnx=$C87),gtnhap)-SUMPRODUCT((ngaynx&gt;=TTDN!Q$17)*(ngaynx&lt;$J$2)*(conx=$G$2)*(Mavtnx=$C87),gtxuat),0)</f>
        <v>0</v>
      </c>
      <c r="H87" s="572">
        <f t="shared" ca="1" si="20"/>
        <v>0</v>
      </c>
      <c r="I87" s="572">
        <f t="shared" ca="1" si="21"/>
        <v>0</v>
      </c>
      <c r="J87" s="572">
        <f t="shared" ca="1" si="22"/>
        <v>0</v>
      </c>
      <c r="K87" s="572">
        <f t="shared" ca="1" si="23"/>
        <v>0</v>
      </c>
      <c r="L87" s="572">
        <f t="shared" ca="1" si="24"/>
        <v>0</v>
      </c>
      <c r="M87" s="572">
        <f t="shared" ca="1" si="25"/>
        <v>0</v>
      </c>
      <c r="N87" s="573" t="str">
        <f ca="1">IFERROR(MATCH($G$2,OFFSET(DMVT!$G$7,N86,0):'DMVT'!$G$398,0)+N86,"")</f>
        <v/>
      </c>
      <c r="O87" s="573" t="str">
        <f t="shared" ca="1" si="26"/>
        <v/>
      </c>
    </row>
    <row r="88" spans="2:15" ht="31.5" customHeight="1" x14ac:dyDescent="0.2">
      <c r="B88" s="590" t="str">
        <f t="shared" ca="1" si="16"/>
        <v/>
      </c>
      <c r="C88" s="590" t="str">
        <f t="shared" ca="1" si="17"/>
        <v/>
      </c>
      <c r="D88" s="590" t="str">
        <f t="shared" ca="1" si="18"/>
        <v/>
      </c>
      <c r="E88" s="590" t="str">
        <f t="shared" ca="1" si="19"/>
        <v/>
      </c>
      <c r="F88" s="571">
        <f ca="1">IFERROR(INDEX(slton,$N88)+SUMPRODUCT((ngaynx&gt;=TTDN!$P$17)*(ngaynx&lt;$J$2)*(nonx=$G$2)*(Mavtnx=$C88),slnhap)-SUMPRODUCT((ngaynx&gt;=TTDN!P$17)*(ngaynx&lt;$J$2)*(conx=$G$2)*(Mavtnx=$C88),slxuat),0)</f>
        <v>0</v>
      </c>
      <c r="G88" s="571">
        <f ca="1">IFERROR(INDEX(gtton,$N88)+SUMPRODUCT((ngaynx&gt;=TTDN!Q$17)*(ngaynx&lt;$J$2)*(nonx=$G$2)*(Mavtnx=$C88),gtnhap)-SUMPRODUCT((ngaynx&gt;=TTDN!Q$17)*(ngaynx&lt;$J$2)*(conx=$G$2)*(Mavtnx=$C88),gtxuat),0)</f>
        <v>0</v>
      </c>
      <c r="H88" s="572">
        <f t="shared" ca="1" si="20"/>
        <v>0</v>
      </c>
      <c r="I88" s="572">
        <f t="shared" ca="1" si="21"/>
        <v>0</v>
      </c>
      <c r="J88" s="572">
        <f t="shared" ca="1" si="22"/>
        <v>0</v>
      </c>
      <c r="K88" s="572">
        <f t="shared" ca="1" si="23"/>
        <v>0</v>
      </c>
      <c r="L88" s="572">
        <f t="shared" ca="1" si="24"/>
        <v>0</v>
      </c>
      <c r="M88" s="572">
        <f t="shared" ca="1" si="25"/>
        <v>0</v>
      </c>
      <c r="N88" s="573" t="str">
        <f ca="1">IFERROR(MATCH($G$2,OFFSET(DMVT!$G$7,N87,0):'DMVT'!$G$398,0)+N87,"")</f>
        <v/>
      </c>
      <c r="O88" s="573" t="str">
        <f t="shared" ca="1" si="26"/>
        <v/>
      </c>
    </row>
    <row r="89" spans="2:15" ht="31.5" customHeight="1" x14ac:dyDescent="0.2">
      <c r="B89" s="590" t="str">
        <f t="shared" ca="1" si="16"/>
        <v/>
      </c>
      <c r="C89" s="590" t="str">
        <f t="shared" ca="1" si="17"/>
        <v/>
      </c>
      <c r="D89" s="590" t="str">
        <f t="shared" ca="1" si="18"/>
        <v/>
      </c>
      <c r="E89" s="590" t="str">
        <f t="shared" ca="1" si="19"/>
        <v/>
      </c>
      <c r="F89" s="571">
        <f ca="1">IFERROR(INDEX(slton,$N89)+SUMPRODUCT((ngaynx&gt;=TTDN!$P$17)*(ngaynx&lt;$J$2)*(nonx=$G$2)*(Mavtnx=$C89),slnhap)-SUMPRODUCT((ngaynx&gt;=TTDN!P$17)*(ngaynx&lt;$J$2)*(conx=$G$2)*(Mavtnx=$C89),slxuat),0)</f>
        <v>0</v>
      </c>
      <c r="G89" s="571">
        <f ca="1">IFERROR(INDEX(gtton,$N89)+SUMPRODUCT((ngaynx&gt;=TTDN!Q$17)*(ngaynx&lt;$J$2)*(nonx=$G$2)*(Mavtnx=$C89),gtnhap)-SUMPRODUCT((ngaynx&gt;=TTDN!Q$17)*(ngaynx&lt;$J$2)*(conx=$G$2)*(Mavtnx=$C89),gtxuat),0)</f>
        <v>0</v>
      </c>
      <c r="H89" s="572">
        <f t="shared" ca="1" si="20"/>
        <v>0</v>
      </c>
      <c r="I89" s="572">
        <f t="shared" ca="1" si="21"/>
        <v>0</v>
      </c>
      <c r="J89" s="572">
        <f t="shared" ca="1" si="22"/>
        <v>0</v>
      </c>
      <c r="K89" s="572">
        <f t="shared" ca="1" si="23"/>
        <v>0</v>
      </c>
      <c r="L89" s="572">
        <f t="shared" ca="1" si="24"/>
        <v>0</v>
      </c>
      <c r="M89" s="572">
        <f t="shared" ca="1" si="25"/>
        <v>0</v>
      </c>
      <c r="N89" s="573" t="str">
        <f ca="1">IFERROR(MATCH($G$2,OFFSET(DMVT!$G$7,N88,0):'DMVT'!$G$398,0)+N88,"")</f>
        <v/>
      </c>
      <c r="O89" s="573" t="str">
        <f t="shared" ca="1" si="26"/>
        <v/>
      </c>
    </row>
    <row r="90" spans="2:15" ht="31.5" customHeight="1" x14ac:dyDescent="0.2">
      <c r="B90" s="590" t="str">
        <f t="shared" ca="1" si="16"/>
        <v/>
      </c>
      <c r="C90" s="590" t="str">
        <f t="shared" ca="1" si="17"/>
        <v/>
      </c>
      <c r="D90" s="590" t="str">
        <f t="shared" ca="1" si="18"/>
        <v/>
      </c>
      <c r="E90" s="590" t="str">
        <f t="shared" ca="1" si="19"/>
        <v/>
      </c>
      <c r="F90" s="571">
        <f ca="1">IFERROR(INDEX(slton,$N90)+SUMPRODUCT((ngaynx&gt;=TTDN!$P$17)*(ngaynx&lt;$J$2)*(nonx=$G$2)*(Mavtnx=$C90),slnhap)-SUMPRODUCT((ngaynx&gt;=TTDN!P$17)*(ngaynx&lt;$J$2)*(conx=$G$2)*(Mavtnx=$C90),slxuat),0)</f>
        <v>0</v>
      </c>
      <c r="G90" s="571">
        <f ca="1">IFERROR(INDEX(gtton,$N90)+SUMPRODUCT((ngaynx&gt;=TTDN!Q$17)*(ngaynx&lt;$J$2)*(nonx=$G$2)*(Mavtnx=$C90),gtnhap)-SUMPRODUCT((ngaynx&gt;=TTDN!Q$17)*(ngaynx&lt;$J$2)*(conx=$G$2)*(Mavtnx=$C90),gtxuat),0)</f>
        <v>0</v>
      </c>
      <c r="H90" s="572">
        <f t="shared" ca="1" si="20"/>
        <v>0</v>
      </c>
      <c r="I90" s="572">
        <f t="shared" ca="1" si="21"/>
        <v>0</v>
      </c>
      <c r="J90" s="572">
        <f t="shared" ca="1" si="22"/>
        <v>0</v>
      </c>
      <c r="K90" s="572">
        <f t="shared" ca="1" si="23"/>
        <v>0</v>
      </c>
      <c r="L90" s="572">
        <f t="shared" ca="1" si="24"/>
        <v>0</v>
      </c>
      <c r="M90" s="572">
        <f t="shared" ca="1" si="25"/>
        <v>0</v>
      </c>
      <c r="N90" s="573" t="str">
        <f ca="1">IFERROR(MATCH($G$2,OFFSET(DMVT!$G$7,N89,0):'DMVT'!$G$398,0)+N89,"")</f>
        <v/>
      </c>
      <c r="O90" s="573" t="str">
        <f t="shared" ca="1" si="26"/>
        <v/>
      </c>
    </row>
    <row r="91" spans="2:15" ht="31.5" customHeight="1" x14ac:dyDescent="0.2">
      <c r="B91" s="590" t="str">
        <f t="shared" ca="1" si="16"/>
        <v/>
      </c>
      <c r="C91" s="590" t="str">
        <f t="shared" ca="1" si="17"/>
        <v/>
      </c>
      <c r="D91" s="590" t="str">
        <f t="shared" ca="1" si="18"/>
        <v/>
      </c>
      <c r="E91" s="590" t="str">
        <f t="shared" ca="1" si="19"/>
        <v/>
      </c>
      <c r="F91" s="571">
        <f ca="1">IFERROR(INDEX(slton,$N91)+SUMPRODUCT((ngaynx&gt;=TTDN!$P$17)*(ngaynx&lt;$J$2)*(nonx=$G$2)*(Mavtnx=$C91),slnhap)-SUMPRODUCT((ngaynx&gt;=TTDN!P$17)*(ngaynx&lt;$J$2)*(conx=$G$2)*(Mavtnx=$C91),slxuat),0)</f>
        <v>0</v>
      </c>
      <c r="G91" s="571">
        <f ca="1">IFERROR(INDEX(gtton,$N91)+SUMPRODUCT((ngaynx&gt;=TTDN!Q$17)*(ngaynx&lt;$J$2)*(nonx=$G$2)*(Mavtnx=$C91),gtnhap)-SUMPRODUCT((ngaynx&gt;=TTDN!Q$17)*(ngaynx&lt;$J$2)*(conx=$G$2)*(Mavtnx=$C91),gtxuat),0)</f>
        <v>0</v>
      </c>
      <c r="H91" s="572">
        <f t="shared" ca="1" si="20"/>
        <v>0</v>
      </c>
      <c r="I91" s="572">
        <f t="shared" ca="1" si="21"/>
        <v>0</v>
      </c>
      <c r="J91" s="572">
        <f t="shared" ca="1" si="22"/>
        <v>0</v>
      </c>
      <c r="K91" s="572">
        <f t="shared" ca="1" si="23"/>
        <v>0</v>
      </c>
      <c r="L91" s="572">
        <f t="shared" ca="1" si="24"/>
        <v>0</v>
      </c>
      <c r="M91" s="572">
        <f t="shared" ca="1" si="25"/>
        <v>0</v>
      </c>
      <c r="N91" s="573" t="str">
        <f ca="1">IFERROR(MATCH($G$2,OFFSET(DMVT!$G$7,N90,0):'DMVT'!$G$398,0)+N90,"")</f>
        <v/>
      </c>
      <c r="O91" s="573" t="str">
        <f t="shared" ca="1" si="26"/>
        <v/>
      </c>
    </row>
    <row r="92" spans="2:15" ht="31.5" customHeight="1" x14ac:dyDescent="0.2">
      <c r="B92" s="590" t="str">
        <f t="shared" ca="1" si="16"/>
        <v/>
      </c>
      <c r="C92" s="590" t="str">
        <f t="shared" ca="1" si="17"/>
        <v/>
      </c>
      <c r="D92" s="590" t="str">
        <f t="shared" ca="1" si="18"/>
        <v/>
      </c>
      <c r="E92" s="590" t="str">
        <f t="shared" ca="1" si="19"/>
        <v/>
      </c>
      <c r="F92" s="571">
        <f ca="1">IFERROR(INDEX(slton,$N92)+SUMPRODUCT((ngaynx&gt;=TTDN!$P$17)*(ngaynx&lt;$J$2)*(nonx=$G$2)*(Mavtnx=$C92),slnhap)-SUMPRODUCT((ngaynx&gt;=TTDN!P$17)*(ngaynx&lt;$J$2)*(conx=$G$2)*(Mavtnx=$C92),slxuat),0)</f>
        <v>0</v>
      </c>
      <c r="G92" s="571">
        <f ca="1">IFERROR(INDEX(gtton,$N92)+SUMPRODUCT((ngaynx&gt;=TTDN!Q$17)*(ngaynx&lt;$J$2)*(nonx=$G$2)*(Mavtnx=$C92),gtnhap)-SUMPRODUCT((ngaynx&gt;=TTDN!Q$17)*(ngaynx&lt;$J$2)*(conx=$G$2)*(Mavtnx=$C92),gtxuat),0)</f>
        <v>0</v>
      </c>
      <c r="H92" s="572">
        <f t="shared" ca="1" si="20"/>
        <v>0</v>
      </c>
      <c r="I92" s="572">
        <f t="shared" ca="1" si="21"/>
        <v>0</v>
      </c>
      <c r="J92" s="572">
        <f t="shared" ca="1" si="22"/>
        <v>0</v>
      </c>
      <c r="K92" s="572">
        <f t="shared" ca="1" si="23"/>
        <v>0</v>
      </c>
      <c r="L92" s="572">
        <f t="shared" ca="1" si="24"/>
        <v>0</v>
      </c>
      <c r="M92" s="572">
        <f t="shared" ca="1" si="25"/>
        <v>0</v>
      </c>
      <c r="N92" s="573" t="str">
        <f ca="1">IFERROR(MATCH($G$2,OFFSET(DMVT!$G$7,N91,0):'DMVT'!$G$398,0)+N91,"")</f>
        <v/>
      </c>
      <c r="O92" s="573" t="str">
        <f t="shared" ca="1" si="26"/>
        <v/>
      </c>
    </row>
    <row r="93" spans="2:15" ht="31.5" customHeight="1" x14ac:dyDescent="0.2">
      <c r="B93" s="590" t="str">
        <f t="shared" ca="1" si="16"/>
        <v/>
      </c>
      <c r="C93" s="590" t="str">
        <f t="shared" ca="1" si="17"/>
        <v/>
      </c>
      <c r="D93" s="590" t="str">
        <f t="shared" ca="1" si="18"/>
        <v/>
      </c>
      <c r="E93" s="590" t="str">
        <f t="shared" ca="1" si="19"/>
        <v/>
      </c>
      <c r="F93" s="571">
        <f ca="1">IFERROR(INDEX(slton,$N93)+SUMPRODUCT((ngaynx&gt;=TTDN!$P$17)*(ngaynx&lt;$J$2)*(nonx=$G$2)*(Mavtnx=$C93),slnhap)-SUMPRODUCT((ngaynx&gt;=TTDN!P$17)*(ngaynx&lt;$J$2)*(conx=$G$2)*(Mavtnx=$C93),slxuat),0)</f>
        <v>0</v>
      </c>
      <c r="G93" s="571">
        <f ca="1">IFERROR(INDEX(gtton,$N93)+SUMPRODUCT((ngaynx&gt;=TTDN!Q$17)*(ngaynx&lt;$J$2)*(nonx=$G$2)*(Mavtnx=$C93),gtnhap)-SUMPRODUCT((ngaynx&gt;=TTDN!Q$17)*(ngaynx&lt;$J$2)*(conx=$G$2)*(Mavtnx=$C93),gtxuat),0)</f>
        <v>0</v>
      </c>
      <c r="H93" s="572">
        <f t="shared" ca="1" si="20"/>
        <v>0</v>
      </c>
      <c r="I93" s="572">
        <f t="shared" ca="1" si="21"/>
        <v>0</v>
      </c>
      <c r="J93" s="572">
        <f t="shared" ca="1" si="22"/>
        <v>0</v>
      </c>
      <c r="K93" s="572">
        <f t="shared" ca="1" si="23"/>
        <v>0</v>
      </c>
      <c r="L93" s="572">
        <f t="shared" ca="1" si="24"/>
        <v>0</v>
      </c>
      <c r="M93" s="572">
        <f t="shared" ca="1" si="25"/>
        <v>0</v>
      </c>
      <c r="N93" s="573" t="str">
        <f ca="1">IFERROR(MATCH($G$2,OFFSET(DMVT!$G$7,N92,0):'DMVT'!$G$398,0)+N92,"")</f>
        <v/>
      </c>
      <c r="O93" s="573" t="str">
        <f t="shared" ca="1" si="26"/>
        <v/>
      </c>
    </row>
    <row r="94" spans="2:15" ht="31.5" customHeight="1" x14ac:dyDescent="0.2">
      <c r="B94" s="590" t="str">
        <f t="shared" ca="1" si="16"/>
        <v/>
      </c>
      <c r="C94" s="590" t="str">
        <f t="shared" ca="1" si="17"/>
        <v/>
      </c>
      <c r="D94" s="590" t="str">
        <f t="shared" ca="1" si="18"/>
        <v/>
      </c>
      <c r="E94" s="590" t="str">
        <f t="shared" ca="1" si="19"/>
        <v/>
      </c>
      <c r="F94" s="571">
        <f ca="1">IFERROR(INDEX(slton,$N94)+SUMPRODUCT((ngaynx&gt;=TTDN!$P$17)*(ngaynx&lt;$J$2)*(nonx=$G$2)*(Mavtnx=$C94),slnhap)-SUMPRODUCT((ngaynx&gt;=TTDN!P$17)*(ngaynx&lt;$J$2)*(conx=$G$2)*(Mavtnx=$C94),slxuat),0)</f>
        <v>0</v>
      </c>
      <c r="G94" s="571">
        <f ca="1">IFERROR(INDEX(gtton,$N94)+SUMPRODUCT((ngaynx&gt;=TTDN!Q$17)*(ngaynx&lt;$J$2)*(nonx=$G$2)*(Mavtnx=$C94),gtnhap)-SUMPRODUCT((ngaynx&gt;=TTDN!Q$17)*(ngaynx&lt;$J$2)*(conx=$G$2)*(Mavtnx=$C94),gtxuat),0)</f>
        <v>0</v>
      </c>
      <c r="H94" s="572">
        <f t="shared" ca="1" si="20"/>
        <v>0</v>
      </c>
      <c r="I94" s="572">
        <f t="shared" ca="1" si="21"/>
        <v>0</v>
      </c>
      <c r="J94" s="572">
        <f t="shared" ca="1" si="22"/>
        <v>0</v>
      </c>
      <c r="K94" s="572">
        <f t="shared" ca="1" si="23"/>
        <v>0</v>
      </c>
      <c r="L94" s="572">
        <f t="shared" ca="1" si="24"/>
        <v>0</v>
      </c>
      <c r="M94" s="572">
        <f t="shared" ca="1" si="25"/>
        <v>0</v>
      </c>
      <c r="N94" s="573" t="str">
        <f ca="1">IFERROR(MATCH($G$2,OFFSET(DMVT!$G$7,N93,0):'DMVT'!$G$398,0)+N93,"")</f>
        <v/>
      </c>
      <c r="O94" s="573" t="str">
        <f t="shared" ca="1" si="26"/>
        <v/>
      </c>
    </row>
    <row r="95" spans="2:15" ht="31.5" customHeight="1" x14ac:dyDescent="0.2">
      <c r="B95" s="590" t="str">
        <f t="shared" ca="1" si="16"/>
        <v/>
      </c>
      <c r="C95" s="590" t="str">
        <f t="shared" ca="1" si="17"/>
        <v/>
      </c>
      <c r="D95" s="590" t="str">
        <f t="shared" ca="1" si="18"/>
        <v/>
      </c>
      <c r="E95" s="590" t="str">
        <f t="shared" ca="1" si="19"/>
        <v/>
      </c>
      <c r="F95" s="571">
        <f ca="1">IFERROR(INDEX(slton,$N95)+SUMPRODUCT((ngaynx&gt;=TTDN!$P$17)*(ngaynx&lt;$J$2)*(nonx=$G$2)*(Mavtnx=$C95),slnhap)-SUMPRODUCT((ngaynx&gt;=TTDN!P$17)*(ngaynx&lt;$J$2)*(conx=$G$2)*(Mavtnx=$C95),slxuat),0)</f>
        <v>0</v>
      </c>
      <c r="G95" s="571">
        <f ca="1">IFERROR(INDEX(gtton,$N95)+SUMPRODUCT((ngaynx&gt;=TTDN!Q$17)*(ngaynx&lt;$J$2)*(nonx=$G$2)*(Mavtnx=$C95),gtnhap)-SUMPRODUCT((ngaynx&gt;=TTDN!Q$17)*(ngaynx&lt;$J$2)*(conx=$G$2)*(Mavtnx=$C95),gtxuat),0)</f>
        <v>0</v>
      </c>
      <c r="H95" s="572">
        <f t="shared" ca="1" si="20"/>
        <v>0</v>
      </c>
      <c r="I95" s="572">
        <f t="shared" ca="1" si="21"/>
        <v>0</v>
      </c>
      <c r="J95" s="572">
        <f t="shared" ca="1" si="22"/>
        <v>0</v>
      </c>
      <c r="K95" s="572">
        <f t="shared" ca="1" si="23"/>
        <v>0</v>
      </c>
      <c r="L95" s="572">
        <f t="shared" ca="1" si="24"/>
        <v>0</v>
      </c>
      <c r="M95" s="572">
        <f t="shared" ca="1" si="25"/>
        <v>0</v>
      </c>
      <c r="N95" s="573" t="str">
        <f ca="1">IFERROR(MATCH($G$2,OFFSET(DMVT!$G$7,N94,0):'DMVT'!$G$398,0)+N94,"")</f>
        <v/>
      </c>
      <c r="O95" s="573" t="str">
        <f t="shared" ca="1" si="26"/>
        <v/>
      </c>
    </row>
    <row r="96" spans="2:15" ht="31.5" customHeight="1" x14ac:dyDescent="0.2">
      <c r="B96" s="590" t="str">
        <f t="shared" ca="1" si="16"/>
        <v/>
      </c>
      <c r="C96" s="590" t="str">
        <f t="shared" ca="1" si="17"/>
        <v/>
      </c>
      <c r="D96" s="590" t="str">
        <f t="shared" ca="1" si="18"/>
        <v/>
      </c>
      <c r="E96" s="590" t="str">
        <f t="shared" ca="1" si="19"/>
        <v/>
      </c>
      <c r="F96" s="571">
        <f ca="1">IFERROR(INDEX(slton,$N96)+SUMPRODUCT((ngaynx&gt;=TTDN!$P$17)*(ngaynx&lt;$J$2)*(nonx=$G$2)*(Mavtnx=$C96),slnhap)-SUMPRODUCT((ngaynx&gt;=TTDN!P$17)*(ngaynx&lt;$J$2)*(conx=$G$2)*(Mavtnx=$C96),slxuat),0)</f>
        <v>0</v>
      </c>
      <c r="G96" s="571">
        <f ca="1">IFERROR(INDEX(gtton,$N96)+SUMPRODUCT((ngaynx&gt;=TTDN!Q$17)*(ngaynx&lt;$J$2)*(nonx=$G$2)*(Mavtnx=$C96),gtnhap)-SUMPRODUCT((ngaynx&gt;=TTDN!Q$17)*(ngaynx&lt;$J$2)*(conx=$G$2)*(Mavtnx=$C96),gtxuat),0)</f>
        <v>0</v>
      </c>
      <c r="H96" s="572">
        <f t="shared" ca="1" si="20"/>
        <v>0</v>
      </c>
      <c r="I96" s="572">
        <f t="shared" ca="1" si="21"/>
        <v>0</v>
      </c>
      <c r="J96" s="572">
        <f t="shared" ca="1" si="22"/>
        <v>0</v>
      </c>
      <c r="K96" s="572">
        <f t="shared" ca="1" si="23"/>
        <v>0</v>
      </c>
      <c r="L96" s="572">
        <f t="shared" ca="1" si="24"/>
        <v>0</v>
      </c>
      <c r="M96" s="572">
        <f t="shared" ca="1" si="25"/>
        <v>0</v>
      </c>
      <c r="N96" s="573" t="str">
        <f ca="1">IFERROR(MATCH($G$2,OFFSET(DMVT!$G$7,N95,0):'DMVT'!$G$398,0)+N95,"")</f>
        <v/>
      </c>
      <c r="O96" s="573" t="str">
        <f t="shared" ca="1" si="26"/>
        <v/>
      </c>
    </row>
    <row r="97" spans="2:15" ht="31.5" customHeight="1" x14ac:dyDescent="0.2">
      <c r="B97" s="590" t="str">
        <f t="shared" ca="1" si="16"/>
        <v/>
      </c>
      <c r="C97" s="590" t="str">
        <f t="shared" ca="1" si="17"/>
        <v/>
      </c>
      <c r="D97" s="590" t="str">
        <f t="shared" ca="1" si="18"/>
        <v/>
      </c>
      <c r="E97" s="590" t="str">
        <f t="shared" ca="1" si="19"/>
        <v/>
      </c>
      <c r="F97" s="571">
        <f ca="1">IFERROR(INDEX(slton,$N97)+SUMPRODUCT((ngaynx&gt;=TTDN!$P$17)*(ngaynx&lt;$J$2)*(nonx=$G$2)*(Mavtnx=$C97),slnhap)-SUMPRODUCT((ngaynx&gt;=TTDN!P$17)*(ngaynx&lt;$J$2)*(conx=$G$2)*(Mavtnx=$C97),slxuat),0)</f>
        <v>0</v>
      </c>
      <c r="G97" s="571">
        <f ca="1">IFERROR(INDEX(gtton,$N97)+SUMPRODUCT((ngaynx&gt;=TTDN!Q$17)*(ngaynx&lt;$J$2)*(nonx=$G$2)*(Mavtnx=$C97),gtnhap)-SUMPRODUCT((ngaynx&gt;=TTDN!Q$17)*(ngaynx&lt;$J$2)*(conx=$G$2)*(Mavtnx=$C97),gtxuat),0)</f>
        <v>0</v>
      </c>
      <c r="H97" s="572">
        <f t="shared" ca="1" si="20"/>
        <v>0</v>
      </c>
      <c r="I97" s="572">
        <f t="shared" ca="1" si="21"/>
        <v>0</v>
      </c>
      <c r="J97" s="572">
        <f t="shared" ca="1" si="22"/>
        <v>0</v>
      </c>
      <c r="K97" s="572">
        <f t="shared" ca="1" si="23"/>
        <v>0</v>
      </c>
      <c r="L97" s="572">
        <f t="shared" ca="1" si="24"/>
        <v>0</v>
      </c>
      <c r="M97" s="572">
        <f t="shared" ca="1" si="25"/>
        <v>0</v>
      </c>
      <c r="N97" s="573" t="str">
        <f ca="1">IFERROR(MATCH($G$2,OFFSET(DMVT!$G$7,N96,0):'DMVT'!$G$398,0)+N96,"")</f>
        <v/>
      </c>
      <c r="O97" s="573" t="str">
        <f t="shared" ca="1" si="26"/>
        <v/>
      </c>
    </row>
    <row r="98" spans="2:15" ht="31.5" customHeight="1" x14ac:dyDescent="0.2">
      <c r="B98" s="590" t="str">
        <f t="shared" ca="1" si="16"/>
        <v/>
      </c>
      <c r="C98" s="590" t="str">
        <f t="shared" ca="1" si="17"/>
        <v/>
      </c>
      <c r="D98" s="590" t="str">
        <f t="shared" ca="1" si="18"/>
        <v/>
      </c>
      <c r="E98" s="590" t="str">
        <f t="shared" ca="1" si="19"/>
        <v/>
      </c>
      <c r="F98" s="571">
        <f ca="1">IFERROR(INDEX(slton,$N98)+SUMPRODUCT((ngaynx&gt;=TTDN!$P$17)*(ngaynx&lt;$J$2)*(nonx=$G$2)*(Mavtnx=$C98),slnhap)-SUMPRODUCT((ngaynx&gt;=TTDN!P$17)*(ngaynx&lt;$J$2)*(conx=$G$2)*(Mavtnx=$C98),slxuat),0)</f>
        <v>0</v>
      </c>
      <c r="G98" s="571">
        <f ca="1">IFERROR(INDEX(gtton,$N98)+SUMPRODUCT((ngaynx&gt;=TTDN!Q$17)*(ngaynx&lt;$J$2)*(nonx=$G$2)*(Mavtnx=$C98),gtnhap)-SUMPRODUCT((ngaynx&gt;=TTDN!Q$17)*(ngaynx&lt;$J$2)*(conx=$G$2)*(Mavtnx=$C98),gtxuat),0)</f>
        <v>0</v>
      </c>
      <c r="H98" s="572">
        <f t="shared" ca="1" si="20"/>
        <v>0</v>
      </c>
      <c r="I98" s="572">
        <f t="shared" ca="1" si="21"/>
        <v>0</v>
      </c>
      <c r="J98" s="572">
        <f t="shared" ca="1" si="22"/>
        <v>0</v>
      </c>
      <c r="K98" s="572">
        <f t="shared" ca="1" si="23"/>
        <v>0</v>
      </c>
      <c r="L98" s="572">
        <f t="shared" ca="1" si="24"/>
        <v>0</v>
      </c>
      <c r="M98" s="572">
        <f t="shared" ca="1" si="25"/>
        <v>0</v>
      </c>
      <c r="N98" s="573" t="str">
        <f ca="1">IFERROR(MATCH($G$2,OFFSET(DMVT!$G$7,N97,0):'DMVT'!$G$398,0)+N97,"")</f>
        <v/>
      </c>
      <c r="O98" s="573" t="str">
        <f t="shared" ca="1" si="26"/>
        <v/>
      </c>
    </row>
    <row r="99" spans="2:15" ht="31.5" customHeight="1" x14ac:dyDescent="0.2">
      <c r="B99" s="590" t="str">
        <f t="shared" ca="1" si="16"/>
        <v/>
      </c>
      <c r="C99" s="590" t="str">
        <f t="shared" ca="1" si="17"/>
        <v/>
      </c>
      <c r="D99" s="590" t="str">
        <f t="shared" ca="1" si="18"/>
        <v/>
      </c>
      <c r="E99" s="590" t="str">
        <f t="shared" ca="1" si="19"/>
        <v/>
      </c>
      <c r="F99" s="571">
        <f ca="1">IFERROR(INDEX(slton,$N99)+SUMPRODUCT((ngaynx&gt;=TTDN!$P$17)*(ngaynx&lt;$J$2)*(nonx=$G$2)*(Mavtnx=$C99),slnhap)-SUMPRODUCT((ngaynx&gt;=TTDN!P$17)*(ngaynx&lt;$J$2)*(conx=$G$2)*(Mavtnx=$C99),slxuat),0)</f>
        <v>0</v>
      </c>
      <c r="G99" s="571">
        <f ca="1">IFERROR(INDEX(gtton,$N99)+SUMPRODUCT((ngaynx&gt;=TTDN!Q$17)*(ngaynx&lt;$J$2)*(nonx=$G$2)*(Mavtnx=$C99),gtnhap)-SUMPRODUCT((ngaynx&gt;=TTDN!Q$17)*(ngaynx&lt;$J$2)*(conx=$G$2)*(Mavtnx=$C99),gtxuat),0)</f>
        <v>0</v>
      </c>
      <c r="H99" s="572">
        <f t="shared" ca="1" si="20"/>
        <v>0</v>
      </c>
      <c r="I99" s="572">
        <f t="shared" ca="1" si="21"/>
        <v>0</v>
      </c>
      <c r="J99" s="572">
        <f t="shared" ca="1" si="22"/>
        <v>0</v>
      </c>
      <c r="K99" s="572">
        <f t="shared" ca="1" si="23"/>
        <v>0</v>
      </c>
      <c r="L99" s="572">
        <f t="shared" ca="1" si="24"/>
        <v>0</v>
      </c>
      <c r="M99" s="572">
        <f t="shared" ca="1" si="25"/>
        <v>0</v>
      </c>
      <c r="N99" s="573" t="str">
        <f ca="1">IFERROR(MATCH($G$2,OFFSET(DMVT!$G$7,N98,0):'DMVT'!$G$398,0)+N98,"")</f>
        <v/>
      </c>
      <c r="O99" s="573" t="str">
        <f t="shared" ca="1" si="26"/>
        <v/>
      </c>
    </row>
    <row r="100" spans="2:15" ht="31.5" customHeight="1" x14ac:dyDescent="0.2">
      <c r="B100" s="590" t="str">
        <f t="shared" ca="1" si="16"/>
        <v/>
      </c>
      <c r="C100" s="590" t="str">
        <f t="shared" ca="1" si="17"/>
        <v/>
      </c>
      <c r="D100" s="590" t="str">
        <f t="shared" ca="1" si="18"/>
        <v/>
      </c>
      <c r="E100" s="590" t="str">
        <f t="shared" ca="1" si="19"/>
        <v/>
      </c>
      <c r="F100" s="571">
        <f ca="1">IFERROR(INDEX(slton,$N100)+SUMPRODUCT((ngaynx&gt;=TTDN!$P$17)*(ngaynx&lt;$J$2)*(nonx=$G$2)*(Mavtnx=$C100),slnhap)-SUMPRODUCT((ngaynx&gt;=TTDN!P$17)*(ngaynx&lt;$J$2)*(conx=$G$2)*(Mavtnx=$C100),slxuat),0)</f>
        <v>0</v>
      </c>
      <c r="G100" s="571">
        <f ca="1">IFERROR(INDEX(gtton,$N100)+SUMPRODUCT((ngaynx&gt;=TTDN!Q$17)*(ngaynx&lt;$J$2)*(nonx=$G$2)*(Mavtnx=$C100),gtnhap)-SUMPRODUCT((ngaynx&gt;=TTDN!Q$17)*(ngaynx&lt;$J$2)*(conx=$G$2)*(Mavtnx=$C100),gtxuat),0)</f>
        <v>0</v>
      </c>
      <c r="H100" s="572">
        <f t="shared" ca="1" si="20"/>
        <v>0</v>
      </c>
      <c r="I100" s="572">
        <f t="shared" ca="1" si="21"/>
        <v>0</v>
      </c>
      <c r="J100" s="572">
        <f t="shared" ca="1" si="22"/>
        <v>0</v>
      </c>
      <c r="K100" s="572">
        <f t="shared" ca="1" si="23"/>
        <v>0</v>
      </c>
      <c r="L100" s="572">
        <f t="shared" ca="1" si="24"/>
        <v>0</v>
      </c>
      <c r="M100" s="572">
        <f t="shared" ca="1" si="25"/>
        <v>0</v>
      </c>
      <c r="N100" s="573" t="str">
        <f ca="1">IFERROR(MATCH($G$2,OFFSET(DMVT!$G$7,N99,0):'DMVT'!$G$398,0)+N99,"")</f>
        <v/>
      </c>
      <c r="O100" s="573" t="str">
        <f t="shared" ca="1" si="26"/>
        <v/>
      </c>
    </row>
    <row r="101" spans="2:15" ht="31.5" customHeight="1" x14ac:dyDescent="0.2">
      <c r="B101" s="590" t="str">
        <f t="shared" ca="1" si="16"/>
        <v/>
      </c>
      <c r="C101" s="590" t="str">
        <f t="shared" ca="1" si="17"/>
        <v/>
      </c>
      <c r="D101" s="590" t="str">
        <f t="shared" ca="1" si="18"/>
        <v/>
      </c>
      <c r="E101" s="590" t="str">
        <f t="shared" ca="1" si="19"/>
        <v/>
      </c>
      <c r="F101" s="571">
        <f ca="1">IFERROR(INDEX(slton,$N101)+SUMPRODUCT((ngaynx&gt;=TTDN!$P$17)*(ngaynx&lt;$J$2)*(nonx=$G$2)*(Mavtnx=$C101),slnhap)-SUMPRODUCT((ngaynx&gt;=TTDN!P$17)*(ngaynx&lt;$J$2)*(conx=$G$2)*(Mavtnx=$C101),slxuat),0)</f>
        <v>0</v>
      </c>
      <c r="G101" s="571">
        <f ca="1">IFERROR(INDEX(gtton,$N101)+SUMPRODUCT((ngaynx&gt;=TTDN!Q$17)*(ngaynx&lt;$J$2)*(nonx=$G$2)*(Mavtnx=$C101),gtnhap)-SUMPRODUCT((ngaynx&gt;=TTDN!Q$17)*(ngaynx&lt;$J$2)*(conx=$G$2)*(Mavtnx=$C101),gtxuat),0)</f>
        <v>0</v>
      </c>
      <c r="H101" s="572">
        <f t="shared" ca="1" si="20"/>
        <v>0</v>
      </c>
      <c r="I101" s="572">
        <f t="shared" ca="1" si="21"/>
        <v>0</v>
      </c>
      <c r="J101" s="572">
        <f t="shared" ca="1" si="22"/>
        <v>0</v>
      </c>
      <c r="K101" s="572">
        <f t="shared" ca="1" si="23"/>
        <v>0</v>
      </c>
      <c r="L101" s="572">
        <f t="shared" ca="1" si="24"/>
        <v>0</v>
      </c>
      <c r="M101" s="572">
        <f t="shared" ca="1" si="25"/>
        <v>0</v>
      </c>
      <c r="N101" s="573" t="str">
        <f ca="1">IFERROR(MATCH($G$2,OFFSET(DMVT!$G$7,N100,0):'DMVT'!$G$398,0)+N100,"")</f>
        <v/>
      </c>
      <c r="O101" s="573" t="str">
        <f t="shared" ca="1" si="26"/>
        <v/>
      </c>
    </row>
    <row r="102" spans="2:15" ht="31.5" customHeight="1" x14ac:dyDescent="0.2">
      <c r="B102" s="590" t="str">
        <f t="shared" ca="1" si="16"/>
        <v/>
      </c>
      <c r="C102" s="590" t="str">
        <f t="shared" ca="1" si="17"/>
        <v/>
      </c>
      <c r="D102" s="590" t="str">
        <f t="shared" ca="1" si="18"/>
        <v/>
      </c>
      <c r="E102" s="590" t="str">
        <f t="shared" ca="1" si="19"/>
        <v/>
      </c>
      <c r="F102" s="571">
        <f ca="1">IFERROR(INDEX(slton,$N102)+SUMPRODUCT((ngaynx&gt;=TTDN!$P$17)*(ngaynx&lt;$J$2)*(nonx=$G$2)*(Mavtnx=$C102),slnhap)-SUMPRODUCT((ngaynx&gt;=TTDN!P$17)*(ngaynx&lt;$J$2)*(conx=$G$2)*(Mavtnx=$C102),slxuat),0)</f>
        <v>0</v>
      </c>
      <c r="G102" s="571">
        <f ca="1">IFERROR(INDEX(gtton,$N102)+SUMPRODUCT((ngaynx&gt;=TTDN!Q$17)*(ngaynx&lt;$J$2)*(nonx=$G$2)*(Mavtnx=$C102),gtnhap)-SUMPRODUCT((ngaynx&gt;=TTDN!Q$17)*(ngaynx&lt;$J$2)*(conx=$G$2)*(Mavtnx=$C102),gtxuat),0)</f>
        <v>0</v>
      </c>
      <c r="H102" s="572">
        <f t="shared" ca="1" si="20"/>
        <v>0</v>
      </c>
      <c r="I102" s="572">
        <f t="shared" ca="1" si="21"/>
        <v>0</v>
      </c>
      <c r="J102" s="572">
        <f t="shared" ca="1" si="22"/>
        <v>0</v>
      </c>
      <c r="K102" s="572">
        <f t="shared" ca="1" si="23"/>
        <v>0</v>
      </c>
      <c r="L102" s="572">
        <f t="shared" ca="1" si="24"/>
        <v>0</v>
      </c>
      <c r="M102" s="572">
        <f t="shared" ca="1" si="25"/>
        <v>0</v>
      </c>
      <c r="N102" s="573" t="str">
        <f ca="1">IFERROR(MATCH($G$2,OFFSET(DMVT!$G$7,N101,0):'DMVT'!$G$398,0)+N101,"")</f>
        <v/>
      </c>
      <c r="O102" s="573" t="str">
        <f t="shared" ca="1" si="26"/>
        <v/>
      </c>
    </row>
    <row r="103" spans="2:15" ht="31.5" customHeight="1" x14ac:dyDescent="0.2">
      <c r="B103" s="590" t="str">
        <f t="shared" ca="1" si="16"/>
        <v/>
      </c>
      <c r="C103" s="590" t="str">
        <f t="shared" ca="1" si="17"/>
        <v/>
      </c>
      <c r="D103" s="590" t="str">
        <f t="shared" ca="1" si="18"/>
        <v/>
      </c>
      <c r="E103" s="590" t="str">
        <f t="shared" ca="1" si="19"/>
        <v/>
      </c>
      <c r="F103" s="571">
        <f ca="1">IFERROR(INDEX(slton,$N103)+SUMPRODUCT((ngaynx&gt;=TTDN!$P$17)*(ngaynx&lt;$J$2)*(nonx=$G$2)*(Mavtnx=$C103),slnhap)-SUMPRODUCT((ngaynx&gt;=TTDN!P$17)*(ngaynx&lt;$J$2)*(conx=$G$2)*(Mavtnx=$C103),slxuat),0)</f>
        <v>0</v>
      </c>
      <c r="G103" s="571">
        <f ca="1">IFERROR(INDEX(gtton,$N103)+SUMPRODUCT((ngaynx&gt;=TTDN!Q$17)*(ngaynx&lt;$J$2)*(nonx=$G$2)*(Mavtnx=$C103),gtnhap)-SUMPRODUCT((ngaynx&gt;=TTDN!Q$17)*(ngaynx&lt;$J$2)*(conx=$G$2)*(Mavtnx=$C103),gtxuat),0)</f>
        <v>0</v>
      </c>
      <c r="H103" s="572">
        <f t="shared" ca="1" si="20"/>
        <v>0</v>
      </c>
      <c r="I103" s="572">
        <f t="shared" ca="1" si="21"/>
        <v>0</v>
      </c>
      <c r="J103" s="572">
        <f t="shared" ca="1" si="22"/>
        <v>0</v>
      </c>
      <c r="K103" s="572">
        <f t="shared" ca="1" si="23"/>
        <v>0</v>
      </c>
      <c r="L103" s="572">
        <f t="shared" ca="1" si="24"/>
        <v>0</v>
      </c>
      <c r="M103" s="572">
        <f t="shared" ca="1" si="25"/>
        <v>0</v>
      </c>
      <c r="N103" s="573" t="str">
        <f ca="1">IFERROR(MATCH($G$2,OFFSET(DMVT!$G$7,N102,0):'DMVT'!$G$398,0)+N102,"")</f>
        <v/>
      </c>
      <c r="O103" s="573" t="str">
        <f t="shared" ca="1" si="26"/>
        <v/>
      </c>
    </row>
    <row r="104" spans="2:15" ht="31.5" customHeight="1" x14ac:dyDescent="0.2">
      <c r="B104" s="590" t="str">
        <f t="shared" ca="1" si="16"/>
        <v/>
      </c>
      <c r="C104" s="590" t="str">
        <f t="shared" ca="1" si="17"/>
        <v/>
      </c>
      <c r="D104" s="590" t="str">
        <f t="shared" ca="1" si="18"/>
        <v/>
      </c>
      <c r="E104" s="590" t="str">
        <f t="shared" ca="1" si="19"/>
        <v/>
      </c>
      <c r="F104" s="571">
        <f ca="1">IFERROR(INDEX(slton,$N104)+SUMPRODUCT((ngaynx&gt;=TTDN!$P$17)*(ngaynx&lt;$J$2)*(nonx=$G$2)*(Mavtnx=$C104),slnhap)-SUMPRODUCT((ngaynx&gt;=TTDN!P$17)*(ngaynx&lt;$J$2)*(conx=$G$2)*(Mavtnx=$C104),slxuat),0)</f>
        <v>0</v>
      </c>
      <c r="G104" s="571">
        <f ca="1">IFERROR(INDEX(gtton,$N104)+SUMPRODUCT((ngaynx&gt;=TTDN!Q$17)*(ngaynx&lt;$J$2)*(nonx=$G$2)*(Mavtnx=$C104),gtnhap)-SUMPRODUCT((ngaynx&gt;=TTDN!Q$17)*(ngaynx&lt;$J$2)*(conx=$G$2)*(Mavtnx=$C104),gtxuat),0)</f>
        <v>0</v>
      </c>
      <c r="H104" s="572">
        <f t="shared" ca="1" si="20"/>
        <v>0</v>
      </c>
      <c r="I104" s="572">
        <f t="shared" ca="1" si="21"/>
        <v>0</v>
      </c>
      <c r="J104" s="572">
        <f t="shared" ca="1" si="22"/>
        <v>0</v>
      </c>
      <c r="K104" s="572">
        <f t="shared" ca="1" si="23"/>
        <v>0</v>
      </c>
      <c r="L104" s="572">
        <f t="shared" ca="1" si="24"/>
        <v>0</v>
      </c>
      <c r="M104" s="572">
        <f t="shared" ca="1" si="25"/>
        <v>0</v>
      </c>
      <c r="N104" s="573" t="str">
        <f ca="1">IFERROR(MATCH($G$2,OFFSET(DMVT!$G$7,N103,0):'DMVT'!$G$398,0)+N103,"")</f>
        <v/>
      </c>
      <c r="O104" s="573" t="str">
        <f t="shared" ca="1" si="26"/>
        <v/>
      </c>
    </row>
    <row r="105" spans="2:15" ht="31.5" customHeight="1" x14ac:dyDescent="0.2">
      <c r="B105" s="590" t="str">
        <f t="shared" ca="1" si="16"/>
        <v/>
      </c>
      <c r="C105" s="590" t="str">
        <f t="shared" ca="1" si="17"/>
        <v/>
      </c>
      <c r="D105" s="590" t="str">
        <f t="shared" ca="1" si="18"/>
        <v/>
      </c>
      <c r="E105" s="590" t="str">
        <f t="shared" ca="1" si="19"/>
        <v/>
      </c>
      <c r="F105" s="571">
        <f ca="1">IFERROR(INDEX(slton,$N105)+SUMPRODUCT((ngaynx&gt;=TTDN!$P$17)*(ngaynx&lt;$J$2)*(nonx=$G$2)*(Mavtnx=$C105),slnhap)-SUMPRODUCT((ngaynx&gt;=TTDN!P$17)*(ngaynx&lt;$J$2)*(conx=$G$2)*(Mavtnx=$C105),slxuat),0)</f>
        <v>0</v>
      </c>
      <c r="G105" s="571">
        <f ca="1">IFERROR(INDEX(gtton,$N105)+SUMPRODUCT((ngaynx&gt;=TTDN!Q$17)*(ngaynx&lt;$J$2)*(nonx=$G$2)*(Mavtnx=$C105),gtnhap)-SUMPRODUCT((ngaynx&gt;=TTDN!Q$17)*(ngaynx&lt;$J$2)*(conx=$G$2)*(Mavtnx=$C105),gtxuat),0)</f>
        <v>0</v>
      </c>
      <c r="H105" s="572">
        <f t="shared" ca="1" si="20"/>
        <v>0</v>
      </c>
      <c r="I105" s="572">
        <f t="shared" ca="1" si="21"/>
        <v>0</v>
      </c>
      <c r="J105" s="572">
        <f t="shared" ca="1" si="22"/>
        <v>0</v>
      </c>
      <c r="K105" s="572">
        <f t="shared" ca="1" si="23"/>
        <v>0</v>
      </c>
      <c r="L105" s="572">
        <f t="shared" ca="1" si="24"/>
        <v>0</v>
      </c>
      <c r="M105" s="572">
        <f t="shared" ca="1" si="25"/>
        <v>0</v>
      </c>
      <c r="N105" s="573" t="str">
        <f ca="1">IFERROR(MATCH($G$2,OFFSET(DMVT!$G$7,N104,0):'DMVT'!$G$398,0)+N104,"")</f>
        <v/>
      </c>
      <c r="O105" s="573" t="str">
        <f t="shared" ca="1" si="26"/>
        <v/>
      </c>
    </row>
    <row r="106" spans="2:15" ht="31.5" customHeight="1" x14ac:dyDescent="0.2">
      <c r="B106" s="590" t="str">
        <f t="shared" ca="1" si="16"/>
        <v/>
      </c>
      <c r="C106" s="590" t="str">
        <f t="shared" ca="1" si="17"/>
        <v/>
      </c>
      <c r="D106" s="590" t="str">
        <f t="shared" ca="1" si="18"/>
        <v/>
      </c>
      <c r="E106" s="590" t="str">
        <f t="shared" ca="1" si="19"/>
        <v/>
      </c>
      <c r="F106" s="571">
        <f ca="1">IFERROR(INDEX(slton,$N106)+SUMPRODUCT((ngaynx&gt;=TTDN!$P$17)*(ngaynx&lt;$J$2)*(nonx=$G$2)*(Mavtnx=$C106),slnhap)-SUMPRODUCT((ngaynx&gt;=TTDN!P$17)*(ngaynx&lt;$J$2)*(conx=$G$2)*(Mavtnx=$C106),slxuat),0)</f>
        <v>0</v>
      </c>
      <c r="G106" s="571">
        <f ca="1">IFERROR(INDEX(gtton,$N106)+SUMPRODUCT((ngaynx&gt;=TTDN!Q$17)*(ngaynx&lt;$J$2)*(nonx=$G$2)*(Mavtnx=$C106),gtnhap)-SUMPRODUCT((ngaynx&gt;=TTDN!Q$17)*(ngaynx&lt;$J$2)*(conx=$G$2)*(Mavtnx=$C106),gtxuat),0)</f>
        <v>0</v>
      </c>
      <c r="H106" s="572">
        <f t="shared" ca="1" si="20"/>
        <v>0</v>
      </c>
      <c r="I106" s="572">
        <f t="shared" ca="1" si="21"/>
        <v>0</v>
      </c>
      <c r="J106" s="572">
        <f t="shared" ca="1" si="22"/>
        <v>0</v>
      </c>
      <c r="K106" s="572">
        <f t="shared" ca="1" si="23"/>
        <v>0</v>
      </c>
      <c r="L106" s="572">
        <f t="shared" ca="1" si="24"/>
        <v>0</v>
      </c>
      <c r="M106" s="572">
        <f t="shared" ca="1" si="25"/>
        <v>0</v>
      </c>
      <c r="N106" s="573" t="str">
        <f ca="1">IFERROR(MATCH($G$2,OFFSET(DMVT!$G$7,N105,0):'DMVT'!$G$398,0)+N105,"")</f>
        <v/>
      </c>
      <c r="O106" s="573" t="str">
        <f t="shared" ca="1" si="26"/>
        <v/>
      </c>
    </row>
    <row r="107" spans="2:15" ht="31.5" customHeight="1" x14ac:dyDescent="0.2">
      <c r="B107" s="590" t="str">
        <f t="shared" ca="1" si="16"/>
        <v/>
      </c>
      <c r="C107" s="590" t="str">
        <f t="shared" ca="1" si="17"/>
        <v/>
      </c>
      <c r="D107" s="590" t="str">
        <f t="shared" ca="1" si="18"/>
        <v/>
      </c>
      <c r="E107" s="590" t="str">
        <f t="shared" ca="1" si="19"/>
        <v/>
      </c>
      <c r="F107" s="571">
        <f ca="1">IFERROR(INDEX(slton,$N107)+SUMPRODUCT((ngaynx&gt;=TTDN!$P$17)*(ngaynx&lt;$J$2)*(nonx=$G$2)*(Mavtnx=$C107),slnhap)-SUMPRODUCT((ngaynx&gt;=TTDN!P$17)*(ngaynx&lt;$J$2)*(conx=$G$2)*(Mavtnx=$C107),slxuat),0)</f>
        <v>0</v>
      </c>
      <c r="G107" s="571">
        <f ca="1">IFERROR(INDEX(gtton,$N107)+SUMPRODUCT((ngaynx&gt;=TTDN!Q$17)*(ngaynx&lt;$J$2)*(nonx=$G$2)*(Mavtnx=$C107),gtnhap)-SUMPRODUCT((ngaynx&gt;=TTDN!Q$17)*(ngaynx&lt;$J$2)*(conx=$G$2)*(Mavtnx=$C107),gtxuat),0)</f>
        <v>0</v>
      </c>
      <c r="H107" s="572">
        <f t="shared" ca="1" si="20"/>
        <v>0</v>
      </c>
      <c r="I107" s="572">
        <f t="shared" ca="1" si="21"/>
        <v>0</v>
      </c>
      <c r="J107" s="572">
        <f t="shared" ca="1" si="22"/>
        <v>0</v>
      </c>
      <c r="K107" s="572">
        <f t="shared" ca="1" si="23"/>
        <v>0</v>
      </c>
      <c r="L107" s="572">
        <f t="shared" ca="1" si="24"/>
        <v>0</v>
      </c>
      <c r="M107" s="572">
        <f t="shared" ca="1" si="25"/>
        <v>0</v>
      </c>
      <c r="N107" s="573" t="str">
        <f ca="1">IFERROR(MATCH($G$2,OFFSET(DMVT!$G$7,N106,0):'DMVT'!$G$398,0)+N106,"")</f>
        <v/>
      </c>
      <c r="O107" s="573" t="str">
        <f t="shared" ca="1" si="26"/>
        <v/>
      </c>
    </row>
    <row r="108" spans="2:15" ht="31.5" customHeight="1" x14ac:dyDescent="0.2">
      <c r="B108" s="590" t="str">
        <f t="shared" ca="1" si="16"/>
        <v/>
      </c>
      <c r="C108" s="590" t="str">
        <f t="shared" ca="1" si="17"/>
        <v/>
      </c>
      <c r="D108" s="590" t="str">
        <f t="shared" ca="1" si="18"/>
        <v/>
      </c>
      <c r="E108" s="590" t="str">
        <f t="shared" ca="1" si="19"/>
        <v/>
      </c>
      <c r="F108" s="571">
        <f ca="1">IFERROR(INDEX(slton,$N108)+SUMPRODUCT((ngaynx&gt;=TTDN!$P$17)*(ngaynx&lt;$J$2)*(nonx=$G$2)*(Mavtnx=$C108),slnhap)-SUMPRODUCT((ngaynx&gt;=TTDN!P$17)*(ngaynx&lt;$J$2)*(conx=$G$2)*(Mavtnx=$C108),slxuat),0)</f>
        <v>0</v>
      </c>
      <c r="G108" s="571">
        <f ca="1">IFERROR(INDEX(gtton,$N108)+SUMPRODUCT((ngaynx&gt;=TTDN!Q$17)*(ngaynx&lt;$J$2)*(nonx=$G$2)*(Mavtnx=$C108),gtnhap)-SUMPRODUCT((ngaynx&gt;=TTDN!Q$17)*(ngaynx&lt;$J$2)*(conx=$G$2)*(Mavtnx=$C108),gtxuat),0)</f>
        <v>0</v>
      </c>
      <c r="H108" s="572">
        <f t="shared" ca="1" si="20"/>
        <v>0</v>
      </c>
      <c r="I108" s="572">
        <f t="shared" ca="1" si="21"/>
        <v>0</v>
      </c>
      <c r="J108" s="572">
        <f t="shared" ca="1" si="22"/>
        <v>0</v>
      </c>
      <c r="K108" s="572">
        <f t="shared" ca="1" si="23"/>
        <v>0</v>
      </c>
      <c r="L108" s="572">
        <f t="shared" ca="1" si="24"/>
        <v>0</v>
      </c>
      <c r="M108" s="572">
        <f t="shared" ca="1" si="25"/>
        <v>0</v>
      </c>
      <c r="N108" s="573" t="str">
        <f ca="1">IFERROR(MATCH($G$2,OFFSET(DMVT!$G$7,N107,0):'DMVT'!$G$398,0)+N107,"")</f>
        <v/>
      </c>
      <c r="O108" s="573" t="str">
        <f t="shared" ca="1" si="26"/>
        <v/>
      </c>
    </row>
    <row r="109" spans="2:15" ht="31.5" customHeight="1" x14ac:dyDescent="0.2">
      <c r="B109" s="590" t="str">
        <f t="shared" ca="1" si="16"/>
        <v/>
      </c>
      <c r="C109" s="590" t="str">
        <f t="shared" ca="1" si="17"/>
        <v/>
      </c>
      <c r="D109" s="590" t="str">
        <f t="shared" ca="1" si="18"/>
        <v/>
      </c>
      <c r="E109" s="590" t="str">
        <f t="shared" ca="1" si="19"/>
        <v/>
      </c>
      <c r="F109" s="571">
        <f ca="1">IFERROR(INDEX(slton,$N109)+SUMPRODUCT((ngaynx&gt;=TTDN!$P$17)*(ngaynx&lt;$J$2)*(nonx=$G$2)*(Mavtnx=$C109),slnhap)-SUMPRODUCT((ngaynx&gt;=TTDN!P$17)*(ngaynx&lt;$J$2)*(conx=$G$2)*(Mavtnx=$C109),slxuat),0)</f>
        <v>0</v>
      </c>
      <c r="G109" s="571">
        <f ca="1">IFERROR(INDEX(gtton,$N109)+SUMPRODUCT((ngaynx&gt;=TTDN!Q$17)*(ngaynx&lt;$J$2)*(nonx=$G$2)*(Mavtnx=$C109),gtnhap)-SUMPRODUCT((ngaynx&gt;=TTDN!Q$17)*(ngaynx&lt;$J$2)*(conx=$G$2)*(Mavtnx=$C109),gtxuat),0)</f>
        <v>0</v>
      </c>
      <c r="H109" s="572">
        <f t="shared" ref="H109:H140" ca="1" si="27">SUMPRODUCT((ngaynx&gt;=$J$2)*(ngaynx&lt;=$L$2)*(nonx=$G$2)*(Mavtnx=$C109),slnhap)</f>
        <v>0</v>
      </c>
      <c r="I109" s="572">
        <f t="shared" ref="I109:I140" ca="1" si="28">SUMPRODUCT((ngaynx&gt;=$J$2)*(ngaynx&lt;$L$2)*(nonx=$G$2)*(Mavtnx=$C109),gtnhap)</f>
        <v>0</v>
      </c>
      <c r="J109" s="572">
        <f t="shared" ref="J109:J140" ca="1" si="29">SUMPRODUCT((ngaynx&gt;=$J$2)*(ngaynx&lt;=$L$2)*(conx=$G$2)*(Mavtnx=$C109),slxuat)</f>
        <v>0</v>
      </c>
      <c r="K109" s="572">
        <f t="shared" ref="K109:K140" ca="1" si="30">SUMPRODUCT((ngaynx&gt;=$J$2)*(ngaynx&lt;$L$2)*(conx=$G$2)*(Mavtnx=$C109),gtxuat)</f>
        <v>0</v>
      </c>
      <c r="L109" s="572">
        <f t="shared" ca="1" si="24"/>
        <v>0</v>
      </c>
      <c r="M109" s="572">
        <f t="shared" ca="1" si="25"/>
        <v>0</v>
      </c>
      <c r="N109" s="573" t="str">
        <f ca="1">IFERROR(MATCH($G$2,OFFSET(DMVT!$G$7,N108,0):'DMVT'!$G$398,0)+N108,"")</f>
        <v/>
      </c>
      <c r="O109" s="573" t="str">
        <f t="shared" ca="1" si="26"/>
        <v/>
      </c>
    </row>
    <row r="110" spans="2:15" ht="31.5" customHeight="1" x14ac:dyDescent="0.2">
      <c r="B110" s="590" t="str">
        <f t="shared" ca="1" si="16"/>
        <v/>
      </c>
      <c r="C110" s="590" t="str">
        <f t="shared" ca="1" si="17"/>
        <v/>
      </c>
      <c r="D110" s="590" t="str">
        <f t="shared" ca="1" si="18"/>
        <v/>
      </c>
      <c r="E110" s="590" t="str">
        <f t="shared" ca="1" si="19"/>
        <v/>
      </c>
      <c r="F110" s="571">
        <f ca="1">IFERROR(INDEX(slton,$N110)+SUMPRODUCT((ngaynx&gt;=TTDN!$P$17)*(ngaynx&lt;$J$2)*(nonx=$G$2)*(Mavtnx=$C110),slnhap)-SUMPRODUCT((ngaynx&gt;=TTDN!P$17)*(ngaynx&lt;$J$2)*(conx=$G$2)*(Mavtnx=$C110),slxuat),0)</f>
        <v>0</v>
      </c>
      <c r="G110" s="571">
        <f ca="1">IFERROR(INDEX(gtton,$N110)+SUMPRODUCT((ngaynx&gt;=TTDN!Q$17)*(ngaynx&lt;$J$2)*(nonx=$G$2)*(Mavtnx=$C110),gtnhap)-SUMPRODUCT((ngaynx&gt;=TTDN!Q$17)*(ngaynx&lt;$J$2)*(conx=$G$2)*(Mavtnx=$C110),gtxuat),0)</f>
        <v>0</v>
      </c>
      <c r="H110" s="572">
        <f t="shared" ca="1" si="27"/>
        <v>0</v>
      </c>
      <c r="I110" s="572">
        <f t="shared" ca="1" si="28"/>
        <v>0</v>
      </c>
      <c r="J110" s="572">
        <f t="shared" ca="1" si="29"/>
        <v>0</v>
      </c>
      <c r="K110" s="572">
        <f t="shared" ca="1" si="30"/>
        <v>0</v>
      </c>
      <c r="L110" s="572">
        <f t="shared" ca="1" si="24"/>
        <v>0</v>
      </c>
      <c r="M110" s="572">
        <f t="shared" ca="1" si="25"/>
        <v>0</v>
      </c>
      <c r="N110" s="573" t="str">
        <f ca="1">IFERROR(MATCH($G$2,OFFSET(DMVT!$G$7,N109,0):'DMVT'!$G$398,0)+N109,"")</f>
        <v/>
      </c>
      <c r="O110" s="573" t="str">
        <f t="shared" ca="1" si="26"/>
        <v/>
      </c>
    </row>
    <row r="111" spans="2:15" ht="31.5" customHeight="1" x14ac:dyDescent="0.2">
      <c r="B111" s="590" t="str">
        <f t="shared" ca="1" si="16"/>
        <v/>
      </c>
      <c r="C111" s="590" t="str">
        <f t="shared" ca="1" si="17"/>
        <v/>
      </c>
      <c r="D111" s="590" t="str">
        <f t="shared" ca="1" si="18"/>
        <v/>
      </c>
      <c r="E111" s="590" t="str">
        <f t="shared" ca="1" si="19"/>
        <v/>
      </c>
      <c r="F111" s="571">
        <f ca="1">IFERROR(INDEX(slton,$N111)+SUMPRODUCT((ngaynx&gt;=TTDN!$P$17)*(ngaynx&lt;$J$2)*(nonx=$G$2)*(Mavtnx=$C111),slnhap)-SUMPRODUCT((ngaynx&gt;=TTDN!P$17)*(ngaynx&lt;$J$2)*(conx=$G$2)*(Mavtnx=$C111),slxuat),0)</f>
        <v>0</v>
      </c>
      <c r="G111" s="571">
        <f ca="1">IFERROR(INDEX(gtton,$N111)+SUMPRODUCT((ngaynx&gt;=TTDN!Q$17)*(ngaynx&lt;$J$2)*(nonx=$G$2)*(Mavtnx=$C111),gtnhap)-SUMPRODUCT((ngaynx&gt;=TTDN!Q$17)*(ngaynx&lt;$J$2)*(conx=$G$2)*(Mavtnx=$C111),gtxuat),0)</f>
        <v>0</v>
      </c>
      <c r="H111" s="572">
        <f t="shared" ca="1" si="27"/>
        <v>0</v>
      </c>
      <c r="I111" s="572">
        <f t="shared" ca="1" si="28"/>
        <v>0</v>
      </c>
      <c r="J111" s="572">
        <f t="shared" ca="1" si="29"/>
        <v>0</v>
      </c>
      <c r="K111" s="572">
        <f t="shared" ca="1" si="30"/>
        <v>0</v>
      </c>
      <c r="L111" s="572">
        <f t="shared" ca="1" si="24"/>
        <v>0</v>
      </c>
      <c r="M111" s="572">
        <f t="shared" ca="1" si="25"/>
        <v>0</v>
      </c>
      <c r="N111" s="573" t="str">
        <f ca="1">IFERROR(MATCH($G$2,OFFSET(DMVT!$G$7,N110,0):'DMVT'!$G$398,0)+N110,"")</f>
        <v/>
      </c>
      <c r="O111" s="573" t="str">
        <f t="shared" ca="1" si="26"/>
        <v/>
      </c>
    </row>
    <row r="112" spans="2:15" ht="31.5" customHeight="1" x14ac:dyDescent="0.2">
      <c r="B112" s="590" t="str">
        <f t="shared" ca="1" si="16"/>
        <v/>
      </c>
      <c r="C112" s="590" t="str">
        <f t="shared" ca="1" si="17"/>
        <v/>
      </c>
      <c r="D112" s="590" t="str">
        <f t="shared" ca="1" si="18"/>
        <v/>
      </c>
      <c r="E112" s="590" t="str">
        <f t="shared" ca="1" si="19"/>
        <v/>
      </c>
      <c r="F112" s="571">
        <f ca="1">IFERROR(INDEX(slton,$N112)+SUMPRODUCT((ngaynx&gt;=TTDN!$P$17)*(ngaynx&lt;$J$2)*(nonx=$G$2)*(Mavtnx=$C112),slnhap)-SUMPRODUCT((ngaynx&gt;=TTDN!P$17)*(ngaynx&lt;$J$2)*(conx=$G$2)*(Mavtnx=$C112),slxuat),0)</f>
        <v>0</v>
      </c>
      <c r="G112" s="571">
        <f ca="1">IFERROR(INDEX(gtton,$N112)+SUMPRODUCT((ngaynx&gt;=TTDN!Q$17)*(ngaynx&lt;$J$2)*(nonx=$G$2)*(Mavtnx=$C112),gtnhap)-SUMPRODUCT((ngaynx&gt;=TTDN!Q$17)*(ngaynx&lt;$J$2)*(conx=$G$2)*(Mavtnx=$C112),gtxuat),0)</f>
        <v>0</v>
      </c>
      <c r="H112" s="572">
        <f t="shared" ca="1" si="27"/>
        <v>0</v>
      </c>
      <c r="I112" s="572">
        <f t="shared" ca="1" si="28"/>
        <v>0</v>
      </c>
      <c r="J112" s="572">
        <f t="shared" ca="1" si="29"/>
        <v>0</v>
      </c>
      <c r="K112" s="572">
        <f t="shared" ca="1" si="30"/>
        <v>0</v>
      </c>
      <c r="L112" s="572">
        <f t="shared" ca="1" si="24"/>
        <v>0</v>
      </c>
      <c r="M112" s="572">
        <f t="shared" ca="1" si="25"/>
        <v>0</v>
      </c>
      <c r="N112" s="573" t="str">
        <f ca="1">IFERROR(MATCH($G$2,OFFSET(DMVT!$G$7,N111,0):'DMVT'!$G$398,0)+N111,"")</f>
        <v/>
      </c>
      <c r="O112" s="573" t="str">
        <f t="shared" ca="1" si="26"/>
        <v/>
      </c>
    </row>
    <row r="113" spans="2:15" ht="31.5" customHeight="1" x14ac:dyDescent="0.2">
      <c r="B113" s="590" t="str">
        <f t="shared" ca="1" si="16"/>
        <v/>
      </c>
      <c r="C113" s="590" t="str">
        <f t="shared" ca="1" si="17"/>
        <v/>
      </c>
      <c r="D113" s="590" t="str">
        <f t="shared" ca="1" si="18"/>
        <v/>
      </c>
      <c r="E113" s="590" t="str">
        <f t="shared" ca="1" si="19"/>
        <v/>
      </c>
      <c r="F113" s="571">
        <f ca="1">IFERROR(INDEX(slton,$N113)+SUMPRODUCT((ngaynx&gt;=TTDN!$P$17)*(ngaynx&lt;$J$2)*(nonx=$G$2)*(Mavtnx=$C113),slnhap)-SUMPRODUCT((ngaynx&gt;=TTDN!P$17)*(ngaynx&lt;$J$2)*(conx=$G$2)*(Mavtnx=$C113),slxuat),0)</f>
        <v>0</v>
      </c>
      <c r="G113" s="571">
        <f ca="1">IFERROR(INDEX(gtton,$N113)+SUMPRODUCT((ngaynx&gt;=TTDN!Q$17)*(ngaynx&lt;$J$2)*(nonx=$G$2)*(Mavtnx=$C113),gtnhap)-SUMPRODUCT((ngaynx&gt;=TTDN!Q$17)*(ngaynx&lt;$J$2)*(conx=$G$2)*(Mavtnx=$C113),gtxuat),0)</f>
        <v>0</v>
      </c>
      <c r="H113" s="572">
        <f t="shared" ca="1" si="27"/>
        <v>0</v>
      </c>
      <c r="I113" s="572">
        <f t="shared" ca="1" si="28"/>
        <v>0</v>
      </c>
      <c r="J113" s="572">
        <f t="shared" ca="1" si="29"/>
        <v>0</v>
      </c>
      <c r="K113" s="572">
        <f t="shared" ca="1" si="30"/>
        <v>0</v>
      </c>
      <c r="L113" s="572">
        <f t="shared" ca="1" si="24"/>
        <v>0</v>
      </c>
      <c r="M113" s="572">
        <f t="shared" ca="1" si="25"/>
        <v>0</v>
      </c>
      <c r="N113" s="573" t="str">
        <f ca="1">IFERROR(MATCH($G$2,OFFSET(DMVT!$G$7,N112,0):'DMVT'!$G$398,0)+N112,"")</f>
        <v/>
      </c>
      <c r="O113" s="573" t="str">
        <f t="shared" ca="1" si="26"/>
        <v/>
      </c>
    </row>
    <row r="114" spans="2:15" ht="31.5" customHeight="1" x14ac:dyDescent="0.2">
      <c r="B114" s="590" t="str">
        <f t="shared" ca="1" si="16"/>
        <v/>
      </c>
      <c r="C114" s="590" t="str">
        <f t="shared" ca="1" si="17"/>
        <v/>
      </c>
      <c r="D114" s="590" t="str">
        <f t="shared" ca="1" si="18"/>
        <v/>
      </c>
      <c r="E114" s="590" t="str">
        <f t="shared" ca="1" si="19"/>
        <v/>
      </c>
      <c r="F114" s="571">
        <f ca="1">IFERROR(INDEX(slton,$N114)+SUMPRODUCT((ngaynx&gt;=TTDN!$P$17)*(ngaynx&lt;$J$2)*(nonx=$G$2)*(Mavtnx=$C114),slnhap)-SUMPRODUCT((ngaynx&gt;=TTDN!P$17)*(ngaynx&lt;$J$2)*(conx=$G$2)*(Mavtnx=$C114),slxuat),0)</f>
        <v>0</v>
      </c>
      <c r="G114" s="571">
        <f ca="1">IFERROR(INDEX(gtton,$N114)+SUMPRODUCT((ngaynx&gt;=TTDN!Q$17)*(ngaynx&lt;$J$2)*(nonx=$G$2)*(Mavtnx=$C114),gtnhap)-SUMPRODUCT((ngaynx&gt;=TTDN!Q$17)*(ngaynx&lt;$J$2)*(conx=$G$2)*(Mavtnx=$C114),gtxuat),0)</f>
        <v>0</v>
      </c>
      <c r="H114" s="572">
        <f t="shared" ca="1" si="27"/>
        <v>0</v>
      </c>
      <c r="I114" s="572">
        <f t="shared" ca="1" si="28"/>
        <v>0</v>
      </c>
      <c r="J114" s="572">
        <f t="shared" ca="1" si="29"/>
        <v>0</v>
      </c>
      <c r="K114" s="572">
        <f t="shared" ca="1" si="30"/>
        <v>0</v>
      </c>
      <c r="L114" s="572">
        <f t="shared" ca="1" si="24"/>
        <v>0</v>
      </c>
      <c r="M114" s="572">
        <f t="shared" ca="1" si="25"/>
        <v>0</v>
      </c>
      <c r="N114" s="573" t="str">
        <f ca="1">IFERROR(MATCH($G$2,OFFSET(DMVT!$G$7,N113,0):'DMVT'!$G$398,0)+N113,"")</f>
        <v/>
      </c>
      <c r="O114" s="573" t="str">
        <f t="shared" ca="1" si="26"/>
        <v/>
      </c>
    </row>
    <row r="115" spans="2:15" ht="31.5" customHeight="1" x14ac:dyDescent="0.2">
      <c r="B115" s="590" t="str">
        <f t="shared" ca="1" si="16"/>
        <v/>
      </c>
      <c r="C115" s="590" t="str">
        <f t="shared" ca="1" si="17"/>
        <v/>
      </c>
      <c r="D115" s="590" t="str">
        <f t="shared" ca="1" si="18"/>
        <v/>
      </c>
      <c r="E115" s="590" t="str">
        <f t="shared" ca="1" si="19"/>
        <v/>
      </c>
      <c r="F115" s="571">
        <f ca="1">IFERROR(INDEX(slton,$N115)+SUMPRODUCT((ngaynx&gt;=TTDN!$P$17)*(ngaynx&lt;$J$2)*(nonx=$G$2)*(Mavtnx=$C115),slnhap)-SUMPRODUCT((ngaynx&gt;=TTDN!P$17)*(ngaynx&lt;$J$2)*(conx=$G$2)*(Mavtnx=$C115),slxuat),0)</f>
        <v>0</v>
      </c>
      <c r="G115" s="571">
        <f ca="1">IFERROR(INDEX(gtton,$N115)+SUMPRODUCT((ngaynx&gt;=TTDN!Q$17)*(ngaynx&lt;$J$2)*(nonx=$G$2)*(Mavtnx=$C115),gtnhap)-SUMPRODUCT((ngaynx&gt;=TTDN!Q$17)*(ngaynx&lt;$J$2)*(conx=$G$2)*(Mavtnx=$C115),gtxuat),0)</f>
        <v>0</v>
      </c>
      <c r="H115" s="572">
        <f t="shared" ca="1" si="27"/>
        <v>0</v>
      </c>
      <c r="I115" s="572">
        <f t="shared" ca="1" si="28"/>
        <v>0</v>
      </c>
      <c r="J115" s="572">
        <f t="shared" ca="1" si="29"/>
        <v>0</v>
      </c>
      <c r="K115" s="572">
        <f t="shared" ca="1" si="30"/>
        <v>0</v>
      </c>
      <c r="L115" s="572">
        <f t="shared" ca="1" si="24"/>
        <v>0</v>
      </c>
      <c r="M115" s="572">
        <f t="shared" ca="1" si="25"/>
        <v>0</v>
      </c>
      <c r="N115" s="573" t="str">
        <f ca="1">IFERROR(MATCH($G$2,OFFSET(DMVT!$G$7,N114,0):'DMVT'!$G$398,0)+N114,"")</f>
        <v/>
      </c>
      <c r="O115" s="573" t="str">
        <f t="shared" ca="1" si="26"/>
        <v/>
      </c>
    </row>
    <row r="116" spans="2:15" ht="31.5" customHeight="1" x14ac:dyDescent="0.2">
      <c r="B116" s="590" t="str">
        <f t="shared" ca="1" si="16"/>
        <v/>
      </c>
      <c r="C116" s="590" t="str">
        <f t="shared" ca="1" si="17"/>
        <v/>
      </c>
      <c r="D116" s="590" t="str">
        <f t="shared" ca="1" si="18"/>
        <v/>
      </c>
      <c r="E116" s="590" t="str">
        <f t="shared" ca="1" si="19"/>
        <v/>
      </c>
      <c r="F116" s="571">
        <f ca="1">IFERROR(INDEX(slton,$N116)+SUMPRODUCT((ngaynx&gt;=TTDN!$P$17)*(ngaynx&lt;$J$2)*(nonx=$G$2)*(Mavtnx=$C116),slnhap)-SUMPRODUCT((ngaynx&gt;=TTDN!P$17)*(ngaynx&lt;$J$2)*(conx=$G$2)*(Mavtnx=$C116),slxuat),0)</f>
        <v>0</v>
      </c>
      <c r="G116" s="571">
        <f ca="1">IFERROR(INDEX(gtton,$N116)+SUMPRODUCT((ngaynx&gt;=TTDN!Q$17)*(ngaynx&lt;$J$2)*(nonx=$G$2)*(Mavtnx=$C116),gtnhap)-SUMPRODUCT((ngaynx&gt;=TTDN!Q$17)*(ngaynx&lt;$J$2)*(conx=$G$2)*(Mavtnx=$C116),gtxuat),0)</f>
        <v>0</v>
      </c>
      <c r="H116" s="572">
        <f t="shared" ca="1" si="27"/>
        <v>0</v>
      </c>
      <c r="I116" s="572">
        <f t="shared" ca="1" si="28"/>
        <v>0</v>
      </c>
      <c r="J116" s="572">
        <f t="shared" ca="1" si="29"/>
        <v>0</v>
      </c>
      <c r="K116" s="572">
        <f t="shared" ca="1" si="30"/>
        <v>0</v>
      </c>
      <c r="L116" s="572">
        <f t="shared" ca="1" si="24"/>
        <v>0</v>
      </c>
      <c r="M116" s="572">
        <f t="shared" ca="1" si="25"/>
        <v>0</v>
      </c>
      <c r="N116" s="573" t="str">
        <f ca="1">IFERROR(MATCH($G$2,OFFSET(DMVT!$G$7,N115,0):'DMVT'!$G$398,0)+N115,"")</f>
        <v/>
      </c>
      <c r="O116" s="573" t="str">
        <f t="shared" ca="1" si="26"/>
        <v/>
      </c>
    </row>
    <row r="117" spans="2:15" ht="31.5" customHeight="1" x14ac:dyDescent="0.2">
      <c r="B117" s="590" t="str">
        <f t="shared" ca="1" si="16"/>
        <v/>
      </c>
      <c r="C117" s="590" t="str">
        <f t="shared" ca="1" si="17"/>
        <v/>
      </c>
      <c r="D117" s="590" t="str">
        <f t="shared" ca="1" si="18"/>
        <v/>
      </c>
      <c r="E117" s="590" t="str">
        <f t="shared" ca="1" si="19"/>
        <v/>
      </c>
      <c r="F117" s="571">
        <f ca="1">IFERROR(INDEX(slton,$N117)+SUMPRODUCT((ngaynx&gt;=TTDN!$P$17)*(ngaynx&lt;$J$2)*(nonx=$G$2)*(Mavtnx=$C117),slnhap)-SUMPRODUCT((ngaynx&gt;=TTDN!P$17)*(ngaynx&lt;$J$2)*(conx=$G$2)*(Mavtnx=$C117),slxuat),0)</f>
        <v>0</v>
      </c>
      <c r="G117" s="571">
        <f ca="1">IFERROR(INDEX(gtton,$N117)+SUMPRODUCT((ngaynx&gt;=TTDN!Q$17)*(ngaynx&lt;$J$2)*(nonx=$G$2)*(Mavtnx=$C117),gtnhap)-SUMPRODUCT((ngaynx&gt;=TTDN!Q$17)*(ngaynx&lt;$J$2)*(conx=$G$2)*(Mavtnx=$C117),gtxuat),0)</f>
        <v>0</v>
      </c>
      <c r="H117" s="572">
        <f t="shared" ca="1" si="27"/>
        <v>0</v>
      </c>
      <c r="I117" s="572">
        <f t="shared" ca="1" si="28"/>
        <v>0</v>
      </c>
      <c r="J117" s="572">
        <f t="shared" ca="1" si="29"/>
        <v>0</v>
      </c>
      <c r="K117" s="572">
        <f t="shared" ca="1" si="30"/>
        <v>0</v>
      </c>
      <c r="L117" s="572">
        <f t="shared" ca="1" si="24"/>
        <v>0</v>
      </c>
      <c r="M117" s="572">
        <f t="shared" ca="1" si="25"/>
        <v>0</v>
      </c>
      <c r="N117" s="573" t="str">
        <f ca="1">IFERROR(MATCH($G$2,OFFSET(DMVT!$G$7,N116,0):'DMVT'!$G$398,0)+N116,"")</f>
        <v/>
      </c>
      <c r="O117" s="573" t="str">
        <f t="shared" ca="1" si="26"/>
        <v/>
      </c>
    </row>
    <row r="118" spans="2:15" ht="31.5" customHeight="1" x14ac:dyDescent="0.2">
      <c r="B118" s="590" t="str">
        <f t="shared" ca="1" si="16"/>
        <v/>
      </c>
      <c r="C118" s="590" t="str">
        <f t="shared" ca="1" si="17"/>
        <v/>
      </c>
      <c r="D118" s="590" t="str">
        <f t="shared" ca="1" si="18"/>
        <v/>
      </c>
      <c r="E118" s="590" t="str">
        <f t="shared" ca="1" si="19"/>
        <v/>
      </c>
      <c r="F118" s="571">
        <f ca="1">IFERROR(INDEX(slton,$N118)+SUMPRODUCT((ngaynx&gt;=TTDN!$P$17)*(ngaynx&lt;$J$2)*(nonx=$G$2)*(Mavtnx=$C118),slnhap)-SUMPRODUCT((ngaynx&gt;=TTDN!P$17)*(ngaynx&lt;$J$2)*(conx=$G$2)*(Mavtnx=$C118),slxuat),0)</f>
        <v>0</v>
      </c>
      <c r="G118" s="571">
        <f ca="1">IFERROR(INDEX(gtton,$N118)+SUMPRODUCT((ngaynx&gt;=TTDN!Q$17)*(ngaynx&lt;$J$2)*(nonx=$G$2)*(Mavtnx=$C118),gtnhap)-SUMPRODUCT((ngaynx&gt;=TTDN!Q$17)*(ngaynx&lt;$J$2)*(conx=$G$2)*(Mavtnx=$C118),gtxuat),0)</f>
        <v>0</v>
      </c>
      <c r="H118" s="572">
        <f t="shared" ca="1" si="27"/>
        <v>0</v>
      </c>
      <c r="I118" s="572">
        <f t="shared" ca="1" si="28"/>
        <v>0</v>
      </c>
      <c r="J118" s="572">
        <f t="shared" ca="1" si="29"/>
        <v>0</v>
      </c>
      <c r="K118" s="572">
        <f t="shared" ca="1" si="30"/>
        <v>0</v>
      </c>
      <c r="L118" s="572">
        <f t="shared" ca="1" si="24"/>
        <v>0</v>
      </c>
      <c r="M118" s="572">
        <f t="shared" ca="1" si="25"/>
        <v>0</v>
      </c>
      <c r="N118" s="573" t="str">
        <f ca="1">IFERROR(MATCH($G$2,OFFSET(DMVT!$G$7,N117,0):'DMVT'!$G$398,0)+N117,"")</f>
        <v/>
      </c>
      <c r="O118" s="573" t="str">
        <f t="shared" ca="1" si="26"/>
        <v/>
      </c>
    </row>
    <row r="119" spans="2:15" ht="31.5" customHeight="1" x14ac:dyDescent="0.2">
      <c r="B119" s="590" t="str">
        <f t="shared" ca="1" si="16"/>
        <v/>
      </c>
      <c r="C119" s="590" t="str">
        <f t="shared" ca="1" si="17"/>
        <v/>
      </c>
      <c r="D119" s="590" t="str">
        <f t="shared" ca="1" si="18"/>
        <v/>
      </c>
      <c r="E119" s="590" t="str">
        <f t="shared" ca="1" si="19"/>
        <v/>
      </c>
      <c r="F119" s="571">
        <f ca="1">IFERROR(INDEX(slton,$N119)+SUMPRODUCT((ngaynx&gt;=TTDN!$P$17)*(ngaynx&lt;$J$2)*(nonx=$G$2)*(Mavtnx=$C119),slnhap)-SUMPRODUCT((ngaynx&gt;=TTDN!P$17)*(ngaynx&lt;$J$2)*(conx=$G$2)*(Mavtnx=$C119),slxuat),0)</f>
        <v>0</v>
      </c>
      <c r="G119" s="571">
        <f ca="1">IFERROR(INDEX(gtton,$N119)+SUMPRODUCT((ngaynx&gt;=TTDN!Q$17)*(ngaynx&lt;$J$2)*(nonx=$G$2)*(Mavtnx=$C119),gtnhap)-SUMPRODUCT((ngaynx&gt;=TTDN!Q$17)*(ngaynx&lt;$J$2)*(conx=$G$2)*(Mavtnx=$C119),gtxuat),0)</f>
        <v>0</v>
      </c>
      <c r="H119" s="572">
        <f t="shared" ca="1" si="27"/>
        <v>0</v>
      </c>
      <c r="I119" s="572">
        <f t="shared" ca="1" si="28"/>
        <v>0</v>
      </c>
      <c r="J119" s="572">
        <f t="shared" ca="1" si="29"/>
        <v>0</v>
      </c>
      <c r="K119" s="572">
        <f t="shared" ca="1" si="30"/>
        <v>0</v>
      </c>
      <c r="L119" s="572">
        <f t="shared" ca="1" si="24"/>
        <v>0</v>
      </c>
      <c r="M119" s="572">
        <f t="shared" ca="1" si="25"/>
        <v>0</v>
      </c>
      <c r="N119" s="573" t="str">
        <f ca="1">IFERROR(MATCH($G$2,OFFSET(DMVT!$G$7,N118,0):'DMVT'!$G$398,0)+N118,"")</f>
        <v/>
      </c>
      <c r="O119" s="573" t="str">
        <f t="shared" ca="1" si="26"/>
        <v/>
      </c>
    </row>
    <row r="120" spans="2:15" ht="31.5" customHeight="1" x14ac:dyDescent="0.2">
      <c r="B120" s="590" t="str">
        <f t="shared" ca="1" si="16"/>
        <v/>
      </c>
      <c r="C120" s="590" t="str">
        <f t="shared" ca="1" si="17"/>
        <v/>
      </c>
      <c r="D120" s="590" t="str">
        <f t="shared" ca="1" si="18"/>
        <v/>
      </c>
      <c r="E120" s="590" t="str">
        <f t="shared" ca="1" si="19"/>
        <v/>
      </c>
      <c r="F120" s="571">
        <f ca="1">IFERROR(INDEX(slton,$N120)+SUMPRODUCT((ngaynx&gt;=TTDN!$P$17)*(ngaynx&lt;$J$2)*(nonx=$G$2)*(Mavtnx=$C120),slnhap)-SUMPRODUCT((ngaynx&gt;=TTDN!P$17)*(ngaynx&lt;$J$2)*(conx=$G$2)*(Mavtnx=$C120),slxuat),0)</f>
        <v>0</v>
      </c>
      <c r="G120" s="571">
        <f ca="1">IFERROR(INDEX(gtton,$N120)+SUMPRODUCT((ngaynx&gt;=TTDN!Q$17)*(ngaynx&lt;$J$2)*(nonx=$G$2)*(Mavtnx=$C120),gtnhap)-SUMPRODUCT((ngaynx&gt;=TTDN!Q$17)*(ngaynx&lt;$J$2)*(conx=$G$2)*(Mavtnx=$C120),gtxuat),0)</f>
        <v>0</v>
      </c>
      <c r="H120" s="572">
        <f t="shared" ca="1" si="27"/>
        <v>0</v>
      </c>
      <c r="I120" s="572">
        <f t="shared" ca="1" si="28"/>
        <v>0</v>
      </c>
      <c r="J120" s="572">
        <f t="shared" ca="1" si="29"/>
        <v>0</v>
      </c>
      <c r="K120" s="572">
        <f t="shared" ca="1" si="30"/>
        <v>0</v>
      </c>
      <c r="L120" s="572">
        <f t="shared" ca="1" si="24"/>
        <v>0</v>
      </c>
      <c r="M120" s="572">
        <f t="shared" ca="1" si="25"/>
        <v>0</v>
      </c>
      <c r="N120" s="573" t="str">
        <f ca="1">IFERROR(MATCH($G$2,OFFSET(DMVT!$G$7,N119,0):'DMVT'!$G$398,0)+N119,"")</f>
        <v/>
      </c>
      <c r="O120" s="573" t="str">
        <f t="shared" ca="1" si="26"/>
        <v/>
      </c>
    </row>
    <row r="121" spans="2:15" ht="31.5" customHeight="1" x14ac:dyDescent="0.2">
      <c r="B121" s="590" t="str">
        <f t="shared" ca="1" si="16"/>
        <v/>
      </c>
      <c r="C121" s="590" t="str">
        <f t="shared" ca="1" si="17"/>
        <v/>
      </c>
      <c r="D121" s="590" t="str">
        <f t="shared" ca="1" si="18"/>
        <v/>
      </c>
      <c r="E121" s="590" t="str">
        <f t="shared" ca="1" si="19"/>
        <v/>
      </c>
      <c r="F121" s="571">
        <f ca="1">IFERROR(INDEX(slton,$N121)+SUMPRODUCT((ngaynx&gt;=TTDN!$P$17)*(ngaynx&lt;$J$2)*(nonx=$G$2)*(Mavtnx=$C121),slnhap)-SUMPRODUCT((ngaynx&gt;=TTDN!P$17)*(ngaynx&lt;$J$2)*(conx=$G$2)*(Mavtnx=$C121),slxuat),0)</f>
        <v>0</v>
      </c>
      <c r="G121" s="571">
        <f ca="1">IFERROR(INDEX(gtton,$N121)+SUMPRODUCT((ngaynx&gt;=TTDN!Q$17)*(ngaynx&lt;$J$2)*(nonx=$G$2)*(Mavtnx=$C121),gtnhap)-SUMPRODUCT((ngaynx&gt;=TTDN!Q$17)*(ngaynx&lt;$J$2)*(conx=$G$2)*(Mavtnx=$C121),gtxuat),0)</f>
        <v>0</v>
      </c>
      <c r="H121" s="572">
        <f t="shared" ca="1" si="27"/>
        <v>0</v>
      </c>
      <c r="I121" s="572">
        <f t="shared" ca="1" si="28"/>
        <v>0</v>
      </c>
      <c r="J121" s="572">
        <f t="shared" ca="1" si="29"/>
        <v>0</v>
      </c>
      <c r="K121" s="572">
        <f t="shared" ca="1" si="30"/>
        <v>0</v>
      </c>
      <c r="L121" s="572">
        <f t="shared" ca="1" si="24"/>
        <v>0</v>
      </c>
      <c r="M121" s="572">
        <f t="shared" ca="1" si="25"/>
        <v>0</v>
      </c>
      <c r="N121" s="573" t="str">
        <f ca="1">IFERROR(MATCH($G$2,OFFSET(DMVT!$G$7,N120,0):'DMVT'!$G$398,0)+N120,"")</f>
        <v/>
      </c>
      <c r="O121" s="573" t="str">
        <f t="shared" ca="1" si="26"/>
        <v/>
      </c>
    </row>
    <row r="122" spans="2:15" ht="31.5" customHeight="1" x14ac:dyDescent="0.2">
      <c r="B122" s="590" t="str">
        <f t="shared" ca="1" si="16"/>
        <v/>
      </c>
      <c r="C122" s="590" t="str">
        <f t="shared" ca="1" si="17"/>
        <v/>
      </c>
      <c r="D122" s="590" t="str">
        <f t="shared" ca="1" si="18"/>
        <v/>
      </c>
      <c r="E122" s="590" t="str">
        <f t="shared" ca="1" si="19"/>
        <v/>
      </c>
      <c r="F122" s="571">
        <f ca="1">IFERROR(INDEX(slton,$N122)+SUMPRODUCT((ngaynx&gt;=TTDN!$P$17)*(ngaynx&lt;$J$2)*(nonx=$G$2)*(Mavtnx=$C122),slnhap)-SUMPRODUCT((ngaynx&gt;=TTDN!P$17)*(ngaynx&lt;$J$2)*(conx=$G$2)*(Mavtnx=$C122),slxuat),0)</f>
        <v>0</v>
      </c>
      <c r="G122" s="571">
        <f ca="1">IFERROR(INDEX(gtton,$N122)+SUMPRODUCT((ngaynx&gt;=TTDN!Q$17)*(ngaynx&lt;$J$2)*(nonx=$G$2)*(Mavtnx=$C122),gtnhap)-SUMPRODUCT((ngaynx&gt;=TTDN!Q$17)*(ngaynx&lt;$J$2)*(conx=$G$2)*(Mavtnx=$C122),gtxuat),0)</f>
        <v>0</v>
      </c>
      <c r="H122" s="572">
        <f t="shared" ca="1" si="27"/>
        <v>0</v>
      </c>
      <c r="I122" s="572">
        <f t="shared" ca="1" si="28"/>
        <v>0</v>
      </c>
      <c r="J122" s="572">
        <f t="shared" ca="1" si="29"/>
        <v>0</v>
      </c>
      <c r="K122" s="572">
        <f t="shared" ca="1" si="30"/>
        <v>0</v>
      </c>
      <c r="L122" s="572">
        <f t="shared" ca="1" si="24"/>
        <v>0</v>
      </c>
      <c r="M122" s="572">
        <f t="shared" ca="1" si="25"/>
        <v>0</v>
      </c>
      <c r="N122" s="573" t="str">
        <f ca="1">IFERROR(MATCH($G$2,OFFSET(DMVT!$G$7,N121,0):'DMVT'!$G$398,0)+N121,"")</f>
        <v/>
      </c>
      <c r="O122" s="573" t="str">
        <f t="shared" ca="1" si="26"/>
        <v/>
      </c>
    </row>
    <row r="123" spans="2:15" ht="31.5" customHeight="1" x14ac:dyDescent="0.2">
      <c r="B123" s="590" t="str">
        <f t="shared" ca="1" si="16"/>
        <v/>
      </c>
      <c r="C123" s="590" t="str">
        <f t="shared" ca="1" si="17"/>
        <v/>
      </c>
      <c r="D123" s="590" t="str">
        <f t="shared" ca="1" si="18"/>
        <v/>
      </c>
      <c r="E123" s="590" t="str">
        <f t="shared" ca="1" si="19"/>
        <v/>
      </c>
      <c r="F123" s="571">
        <f ca="1">IFERROR(INDEX(slton,$N123)+SUMPRODUCT((ngaynx&gt;=TTDN!$P$17)*(ngaynx&lt;$J$2)*(nonx=$G$2)*(Mavtnx=$C123),slnhap)-SUMPRODUCT((ngaynx&gt;=TTDN!P$17)*(ngaynx&lt;$J$2)*(conx=$G$2)*(Mavtnx=$C123),slxuat),0)</f>
        <v>0</v>
      </c>
      <c r="G123" s="571">
        <f ca="1">IFERROR(INDEX(gtton,$N123)+SUMPRODUCT((ngaynx&gt;=TTDN!Q$17)*(ngaynx&lt;$J$2)*(nonx=$G$2)*(Mavtnx=$C123),gtnhap)-SUMPRODUCT((ngaynx&gt;=TTDN!Q$17)*(ngaynx&lt;$J$2)*(conx=$G$2)*(Mavtnx=$C123),gtxuat),0)</f>
        <v>0</v>
      </c>
      <c r="H123" s="572">
        <f t="shared" ca="1" si="27"/>
        <v>0</v>
      </c>
      <c r="I123" s="572">
        <f t="shared" ca="1" si="28"/>
        <v>0</v>
      </c>
      <c r="J123" s="572">
        <f t="shared" ca="1" si="29"/>
        <v>0</v>
      </c>
      <c r="K123" s="572">
        <f t="shared" ca="1" si="30"/>
        <v>0</v>
      </c>
      <c r="L123" s="572">
        <f t="shared" ca="1" si="24"/>
        <v>0</v>
      </c>
      <c r="M123" s="572">
        <f t="shared" ca="1" si="25"/>
        <v>0</v>
      </c>
      <c r="N123" s="573" t="str">
        <f ca="1">IFERROR(MATCH($G$2,OFFSET(DMVT!$G$7,N122,0):'DMVT'!$G$398,0)+N122,"")</f>
        <v/>
      </c>
      <c r="O123" s="573" t="str">
        <f t="shared" ca="1" si="26"/>
        <v/>
      </c>
    </row>
    <row r="124" spans="2:15" ht="31.5" customHeight="1" x14ac:dyDescent="0.2">
      <c r="B124" s="590" t="str">
        <f t="shared" ca="1" si="16"/>
        <v/>
      </c>
      <c r="C124" s="590" t="str">
        <f t="shared" ca="1" si="17"/>
        <v/>
      </c>
      <c r="D124" s="590" t="str">
        <f t="shared" ca="1" si="18"/>
        <v/>
      </c>
      <c r="E124" s="590" t="str">
        <f t="shared" ca="1" si="19"/>
        <v/>
      </c>
      <c r="F124" s="571">
        <f ca="1">IFERROR(INDEX(slton,$N124)+SUMPRODUCT((ngaynx&gt;=TTDN!$P$17)*(ngaynx&lt;$J$2)*(nonx=$G$2)*(Mavtnx=$C124),slnhap)-SUMPRODUCT((ngaynx&gt;=TTDN!P$17)*(ngaynx&lt;$J$2)*(conx=$G$2)*(Mavtnx=$C124),slxuat),0)</f>
        <v>0</v>
      </c>
      <c r="G124" s="571">
        <f ca="1">IFERROR(INDEX(gtton,$N124)+SUMPRODUCT((ngaynx&gt;=TTDN!Q$17)*(ngaynx&lt;$J$2)*(nonx=$G$2)*(Mavtnx=$C124),gtnhap)-SUMPRODUCT((ngaynx&gt;=TTDN!Q$17)*(ngaynx&lt;$J$2)*(conx=$G$2)*(Mavtnx=$C124),gtxuat),0)</f>
        <v>0</v>
      </c>
      <c r="H124" s="572">
        <f t="shared" ca="1" si="27"/>
        <v>0</v>
      </c>
      <c r="I124" s="572">
        <f t="shared" ca="1" si="28"/>
        <v>0</v>
      </c>
      <c r="J124" s="572">
        <f t="shared" ca="1" si="29"/>
        <v>0</v>
      </c>
      <c r="K124" s="572">
        <f t="shared" ca="1" si="30"/>
        <v>0</v>
      </c>
      <c r="L124" s="572">
        <f t="shared" ca="1" si="24"/>
        <v>0</v>
      </c>
      <c r="M124" s="572">
        <f t="shared" ca="1" si="25"/>
        <v>0</v>
      </c>
      <c r="N124" s="573" t="str">
        <f ca="1">IFERROR(MATCH($G$2,OFFSET(DMVT!$G$7,N123,0):'DMVT'!$G$398,0)+N123,"")</f>
        <v/>
      </c>
      <c r="O124" s="573" t="str">
        <f t="shared" ca="1" si="26"/>
        <v/>
      </c>
    </row>
    <row r="125" spans="2:15" ht="31.5" customHeight="1" x14ac:dyDescent="0.2">
      <c r="B125" s="590" t="str">
        <f t="shared" ca="1" si="16"/>
        <v/>
      </c>
      <c r="C125" s="590" t="str">
        <f t="shared" ca="1" si="17"/>
        <v/>
      </c>
      <c r="D125" s="590" t="str">
        <f t="shared" ca="1" si="18"/>
        <v/>
      </c>
      <c r="E125" s="590" t="str">
        <f t="shared" ca="1" si="19"/>
        <v/>
      </c>
      <c r="F125" s="571">
        <f ca="1">IFERROR(INDEX(slton,$N125)+SUMPRODUCT((ngaynx&gt;=TTDN!$P$17)*(ngaynx&lt;$J$2)*(nonx=$G$2)*(Mavtnx=$C125),slnhap)-SUMPRODUCT((ngaynx&gt;=TTDN!P$17)*(ngaynx&lt;$J$2)*(conx=$G$2)*(Mavtnx=$C125),slxuat),0)</f>
        <v>0</v>
      </c>
      <c r="G125" s="571">
        <f ca="1">IFERROR(INDEX(gtton,$N125)+SUMPRODUCT((ngaynx&gt;=TTDN!Q$17)*(ngaynx&lt;$J$2)*(nonx=$G$2)*(Mavtnx=$C125),gtnhap)-SUMPRODUCT((ngaynx&gt;=TTDN!Q$17)*(ngaynx&lt;$J$2)*(conx=$G$2)*(Mavtnx=$C125),gtxuat),0)</f>
        <v>0</v>
      </c>
      <c r="H125" s="572">
        <f t="shared" ca="1" si="27"/>
        <v>0</v>
      </c>
      <c r="I125" s="572">
        <f t="shared" ca="1" si="28"/>
        <v>0</v>
      </c>
      <c r="J125" s="572">
        <f t="shared" ca="1" si="29"/>
        <v>0</v>
      </c>
      <c r="K125" s="572">
        <f t="shared" ca="1" si="30"/>
        <v>0</v>
      </c>
      <c r="L125" s="572">
        <f t="shared" ca="1" si="24"/>
        <v>0</v>
      </c>
      <c r="M125" s="572">
        <f t="shared" ca="1" si="25"/>
        <v>0</v>
      </c>
      <c r="N125" s="573" t="str">
        <f ca="1">IFERROR(MATCH($G$2,OFFSET(DMVT!$G$7,N124,0):'DMVT'!$G$398,0)+N124,"")</f>
        <v/>
      </c>
      <c r="O125" s="573" t="str">
        <f t="shared" ca="1" si="26"/>
        <v/>
      </c>
    </row>
    <row r="126" spans="2:15" ht="31.5" customHeight="1" x14ac:dyDescent="0.2">
      <c r="B126" s="590" t="str">
        <f t="shared" ca="1" si="16"/>
        <v/>
      </c>
      <c r="C126" s="590" t="str">
        <f t="shared" ca="1" si="17"/>
        <v/>
      </c>
      <c r="D126" s="590" t="str">
        <f t="shared" ca="1" si="18"/>
        <v/>
      </c>
      <c r="E126" s="590" t="str">
        <f t="shared" ca="1" si="19"/>
        <v/>
      </c>
      <c r="F126" s="571">
        <f ca="1">IFERROR(INDEX(slton,$N126)+SUMPRODUCT((ngaynx&gt;=TTDN!$P$17)*(ngaynx&lt;$J$2)*(nonx=$G$2)*(Mavtnx=$C126),slnhap)-SUMPRODUCT((ngaynx&gt;=TTDN!P$17)*(ngaynx&lt;$J$2)*(conx=$G$2)*(Mavtnx=$C126),slxuat),0)</f>
        <v>0</v>
      </c>
      <c r="G126" s="571">
        <f ca="1">IFERROR(INDEX(gtton,$N126)+SUMPRODUCT((ngaynx&gt;=TTDN!Q$17)*(ngaynx&lt;$J$2)*(nonx=$G$2)*(Mavtnx=$C126),gtnhap)-SUMPRODUCT((ngaynx&gt;=TTDN!Q$17)*(ngaynx&lt;$J$2)*(conx=$G$2)*(Mavtnx=$C126),gtxuat),0)</f>
        <v>0</v>
      </c>
      <c r="H126" s="572">
        <f t="shared" ca="1" si="27"/>
        <v>0</v>
      </c>
      <c r="I126" s="572">
        <f t="shared" ca="1" si="28"/>
        <v>0</v>
      </c>
      <c r="J126" s="572">
        <f t="shared" ca="1" si="29"/>
        <v>0</v>
      </c>
      <c r="K126" s="572">
        <f t="shared" ca="1" si="30"/>
        <v>0</v>
      </c>
      <c r="L126" s="572">
        <f t="shared" ca="1" si="24"/>
        <v>0</v>
      </c>
      <c r="M126" s="572">
        <f t="shared" ca="1" si="25"/>
        <v>0</v>
      </c>
      <c r="N126" s="573" t="str">
        <f ca="1">IFERROR(MATCH($G$2,OFFSET(DMVT!$G$7,N125,0):'DMVT'!$G$398,0)+N125,"")</f>
        <v/>
      </c>
      <c r="O126" s="573" t="str">
        <f t="shared" ca="1" si="26"/>
        <v/>
      </c>
    </row>
    <row r="127" spans="2:15" ht="31.5" customHeight="1" x14ac:dyDescent="0.2">
      <c r="B127" s="590" t="str">
        <f t="shared" ca="1" si="16"/>
        <v/>
      </c>
      <c r="C127" s="590" t="str">
        <f t="shared" ca="1" si="17"/>
        <v/>
      </c>
      <c r="D127" s="590" t="str">
        <f t="shared" ca="1" si="18"/>
        <v/>
      </c>
      <c r="E127" s="590" t="str">
        <f t="shared" ca="1" si="19"/>
        <v/>
      </c>
      <c r="F127" s="571">
        <f ca="1">IFERROR(INDEX(slton,$N127)+SUMPRODUCT((ngaynx&gt;=TTDN!$P$17)*(ngaynx&lt;$J$2)*(nonx=$G$2)*(Mavtnx=$C127),slnhap)-SUMPRODUCT((ngaynx&gt;=TTDN!P$17)*(ngaynx&lt;$J$2)*(conx=$G$2)*(Mavtnx=$C127),slxuat),0)</f>
        <v>0</v>
      </c>
      <c r="G127" s="571">
        <f ca="1">IFERROR(INDEX(gtton,$N127)+SUMPRODUCT((ngaynx&gt;=TTDN!Q$17)*(ngaynx&lt;$J$2)*(nonx=$G$2)*(Mavtnx=$C127),gtnhap)-SUMPRODUCT((ngaynx&gt;=TTDN!Q$17)*(ngaynx&lt;$J$2)*(conx=$G$2)*(Mavtnx=$C127),gtxuat),0)</f>
        <v>0</v>
      </c>
      <c r="H127" s="572">
        <f t="shared" ca="1" si="27"/>
        <v>0</v>
      </c>
      <c r="I127" s="572">
        <f t="shared" ca="1" si="28"/>
        <v>0</v>
      </c>
      <c r="J127" s="572">
        <f t="shared" ca="1" si="29"/>
        <v>0</v>
      </c>
      <c r="K127" s="572">
        <f t="shared" ca="1" si="30"/>
        <v>0</v>
      </c>
      <c r="L127" s="572">
        <f t="shared" ca="1" si="24"/>
        <v>0</v>
      </c>
      <c r="M127" s="572">
        <f t="shared" ca="1" si="25"/>
        <v>0</v>
      </c>
      <c r="N127" s="573" t="str">
        <f ca="1">IFERROR(MATCH($G$2,OFFSET(DMVT!$G$7,N126,0):'DMVT'!$G$398,0)+N126,"")</f>
        <v/>
      </c>
      <c r="O127" s="573" t="str">
        <f t="shared" ca="1" si="26"/>
        <v/>
      </c>
    </row>
    <row r="128" spans="2:15" ht="31.5" customHeight="1" x14ac:dyDescent="0.2">
      <c r="B128" s="590" t="str">
        <f t="shared" ca="1" si="16"/>
        <v/>
      </c>
      <c r="C128" s="590" t="str">
        <f t="shared" ca="1" si="17"/>
        <v/>
      </c>
      <c r="D128" s="590" t="str">
        <f t="shared" ca="1" si="18"/>
        <v/>
      </c>
      <c r="E128" s="590" t="str">
        <f t="shared" ca="1" si="19"/>
        <v/>
      </c>
      <c r="F128" s="571">
        <f ca="1">IFERROR(INDEX(slton,$N128)+SUMPRODUCT((ngaynx&gt;=TTDN!$P$17)*(ngaynx&lt;$J$2)*(nonx=$G$2)*(Mavtnx=$C128),slnhap)-SUMPRODUCT((ngaynx&gt;=TTDN!P$17)*(ngaynx&lt;$J$2)*(conx=$G$2)*(Mavtnx=$C128),slxuat),0)</f>
        <v>0</v>
      </c>
      <c r="G128" s="571">
        <f ca="1">IFERROR(INDEX(gtton,$N128)+SUMPRODUCT((ngaynx&gt;=TTDN!Q$17)*(ngaynx&lt;$J$2)*(nonx=$G$2)*(Mavtnx=$C128),gtnhap)-SUMPRODUCT((ngaynx&gt;=TTDN!Q$17)*(ngaynx&lt;$J$2)*(conx=$G$2)*(Mavtnx=$C128),gtxuat),0)</f>
        <v>0</v>
      </c>
      <c r="H128" s="572">
        <f t="shared" ca="1" si="27"/>
        <v>0</v>
      </c>
      <c r="I128" s="572">
        <f t="shared" ca="1" si="28"/>
        <v>0</v>
      </c>
      <c r="J128" s="572">
        <f t="shared" ca="1" si="29"/>
        <v>0</v>
      </c>
      <c r="K128" s="572">
        <f t="shared" ca="1" si="30"/>
        <v>0</v>
      </c>
      <c r="L128" s="572">
        <f t="shared" ca="1" si="24"/>
        <v>0</v>
      </c>
      <c r="M128" s="572">
        <f t="shared" ca="1" si="25"/>
        <v>0</v>
      </c>
      <c r="N128" s="573" t="str">
        <f ca="1">IFERROR(MATCH($G$2,OFFSET(DMVT!$G$7,N127,0):'DMVT'!$G$398,0)+N127,"")</f>
        <v/>
      </c>
      <c r="O128" s="573" t="str">
        <f t="shared" ca="1" si="26"/>
        <v/>
      </c>
    </row>
    <row r="129" spans="2:15" ht="31.5" customHeight="1" x14ac:dyDescent="0.2">
      <c r="B129" s="590" t="str">
        <f t="shared" ca="1" si="16"/>
        <v/>
      </c>
      <c r="C129" s="590" t="str">
        <f t="shared" ca="1" si="17"/>
        <v/>
      </c>
      <c r="D129" s="590" t="str">
        <f t="shared" ca="1" si="18"/>
        <v/>
      </c>
      <c r="E129" s="590" t="str">
        <f t="shared" ca="1" si="19"/>
        <v/>
      </c>
      <c r="F129" s="571">
        <f ca="1">IFERROR(INDEX(slton,$N129)+SUMPRODUCT((ngaynx&gt;=TTDN!$P$17)*(ngaynx&lt;$J$2)*(nonx=$G$2)*(Mavtnx=$C129),slnhap)-SUMPRODUCT((ngaynx&gt;=TTDN!P$17)*(ngaynx&lt;$J$2)*(conx=$G$2)*(Mavtnx=$C129),slxuat),0)</f>
        <v>0</v>
      </c>
      <c r="G129" s="571">
        <f ca="1">IFERROR(INDEX(gtton,$N129)+SUMPRODUCT((ngaynx&gt;=TTDN!Q$17)*(ngaynx&lt;$J$2)*(nonx=$G$2)*(Mavtnx=$C129),gtnhap)-SUMPRODUCT((ngaynx&gt;=TTDN!Q$17)*(ngaynx&lt;$J$2)*(conx=$G$2)*(Mavtnx=$C129),gtxuat),0)</f>
        <v>0</v>
      </c>
      <c r="H129" s="572">
        <f t="shared" ca="1" si="27"/>
        <v>0</v>
      </c>
      <c r="I129" s="572">
        <f t="shared" ca="1" si="28"/>
        <v>0</v>
      </c>
      <c r="J129" s="572">
        <f t="shared" ca="1" si="29"/>
        <v>0</v>
      </c>
      <c r="K129" s="572">
        <f t="shared" ca="1" si="30"/>
        <v>0</v>
      </c>
      <c r="L129" s="572">
        <f t="shared" ca="1" si="24"/>
        <v>0</v>
      </c>
      <c r="M129" s="572">
        <f t="shared" ca="1" si="25"/>
        <v>0</v>
      </c>
      <c r="N129" s="573" t="str">
        <f ca="1">IFERROR(MATCH($G$2,OFFSET(DMVT!$G$7,N128,0):'DMVT'!$G$398,0)+N128,"")</f>
        <v/>
      </c>
      <c r="O129" s="573" t="str">
        <f t="shared" ca="1" si="26"/>
        <v/>
      </c>
    </row>
    <row r="130" spans="2:15" ht="31.5" customHeight="1" x14ac:dyDescent="0.2">
      <c r="B130" s="590" t="str">
        <f t="shared" ca="1" si="16"/>
        <v/>
      </c>
      <c r="C130" s="590" t="str">
        <f t="shared" ca="1" si="17"/>
        <v/>
      </c>
      <c r="D130" s="590" t="str">
        <f t="shared" ca="1" si="18"/>
        <v/>
      </c>
      <c r="E130" s="590" t="str">
        <f t="shared" ca="1" si="19"/>
        <v/>
      </c>
      <c r="F130" s="571">
        <f ca="1">IFERROR(INDEX(slton,$N130)+SUMPRODUCT((ngaynx&gt;=TTDN!$P$17)*(ngaynx&lt;$J$2)*(nonx=$G$2)*(Mavtnx=$C130),slnhap)-SUMPRODUCT((ngaynx&gt;=TTDN!P$17)*(ngaynx&lt;$J$2)*(conx=$G$2)*(Mavtnx=$C130),slxuat),0)</f>
        <v>0</v>
      </c>
      <c r="G130" s="571">
        <f ca="1">IFERROR(INDEX(gtton,$N130)+SUMPRODUCT((ngaynx&gt;=TTDN!Q$17)*(ngaynx&lt;$J$2)*(nonx=$G$2)*(Mavtnx=$C130),gtnhap)-SUMPRODUCT((ngaynx&gt;=TTDN!Q$17)*(ngaynx&lt;$J$2)*(conx=$G$2)*(Mavtnx=$C130),gtxuat),0)</f>
        <v>0</v>
      </c>
      <c r="H130" s="572">
        <f t="shared" ca="1" si="27"/>
        <v>0</v>
      </c>
      <c r="I130" s="572">
        <f t="shared" ca="1" si="28"/>
        <v>0</v>
      </c>
      <c r="J130" s="572">
        <f t="shared" ca="1" si="29"/>
        <v>0</v>
      </c>
      <c r="K130" s="572">
        <f t="shared" ca="1" si="30"/>
        <v>0</v>
      </c>
      <c r="L130" s="572">
        <f t="shared" ca="1" si="24"/>
        <v>0</v>
      </c>
      <c r="M130" s="572">
        <f t="shared" ca="1" si="25"/>
        <v>0</v>
      </c>
      <c r="N130" s="573" t="str">
        <f ca="1">IFERROR(MATCH($G$2,OFFSET(DMVT!$G$7,N129,0):'DMVT'!$G$398,0)+N129,"")</f>
        <v/>
      </c>
      <c r="O130" s="573" t="str">
        <f t="shared" ca="1" si="26"/>
        <v/>
      </c>
    </row>
    <row r="131" spans="2:15" ht="31.5" customHeight="1" x14ac:dyDescent="0.2">
      <c r="B131" s="590" t="str">
        <f t="shared" ca="1" si="16"/>
        <v/>
      </c>
      <c r="C131" s="590" t="str">
        <f t="shared" ca="1" si="17"/>
        <v/>
      </c>
      <c r="D131" s="590" t="str">
        <f t="shared" ca="1" si="18"/>
        <v/>
      </c>
      <c r="E131" s="590" t="str">
        <f t="shared" ca="1" si="19"/>
        <v/>
      </c>
      <c r="F131" s="571">
        <f ca="1">IFERROR(INDEX(slton,$N131)+SUMPRODUCT((ngaynx&gt;=TTDN!$P$17)*(ngaynx&lt;$J$2)*(nonx=$G$2)*(Mavtnx=$C131),slnhap)-SUMPRODUCT((ngaynx&gt;=TTDN!P$17)*(ngaynx&lt;$J$2)*(conx=$G$2)*(Mavtnx=$C131),slxuat),0)</f>
        <v>0</v>
      </c>
      <c r="G131" s="571">
        <f ca="1">IFERROR(INDEX(gtton,$N131)+SUMPRODUCT((ngaynx&gt;=TTDN!Q$17)*(ngaynx&lt;$J$2)*(nonx=$G$2)*(Mavtnx=$C131),gtnhap)-SUMPRODUCT((ngaynx&gt;=TTDN!Q$17)*(ngaynx&lt;$J$2)*(conx=$G$2)*(Mavtnx=$C131),gtxuat),0)</f>
        <v>0</v>
      </c>
      <c r="H131" s="572">
        <f t="shared" ca="1" si="27"/>
        <v>0</v>
      </c>
      <c r="I131" s="572">
        <f t="shared" ca="1" si="28"/>
        <v>0</v>
      </c>
      <c r="J131" s="572">
        <f t="shared" ca="1" si="29"/>
        <v>0</v>
      </c>
      <c r="K131" s="572">
        <f t="shared" ca="1" si="30"/>
        <v>0</v>
      </c>
      <c r="L131" s="572">
        <f t="shared" ca="1" si="24"/>
        <v>0</v>
      </c>
      <c r="M131" s="572">
        <f t="shared" ca="1" si="25"/>
        <v>0</v>
      </c>
      <c r="N131" s="573" t="str">
        <f ca="1">IFERROR(MATCH($G$2,OFFSET(DMVT!$G$7,N130,0):'DMVT'!$G$398,0)+N130,"")</f>
        <v/>
      </c>
      <c r="O131" s="573" t="str">
        <f t="shared" ca="1" si="26"/>
        <v/>
      </c>
    </row>
    <row r="132" spans="2:15" ht="31.5" customHeight="1" x14ac:dyDescent="0.2">
      <c r="B132" s="590" t="str">
        <f t="shared" ca="1" si="16"/>
        <v/>
      </c>
      <c r="C132" s="590" t="str">
        <f t="shared" ca="1" si="17"/>
        <v/>
      </c>
      <c r="D132" s="590" t="str">
        <f t="shared" ca="1" si="18"/>
        <v/>
      </c>
      <c r="E132" s="590" t="str">
        <f t="shared" ca="1" si="19"/>
        <v/>
      </c>
      <c r="F132" s="571">
        <f ca="1">IFERROR(INDEX(slton,$N132)+SUMPRODUCT((ngaynx&gt;=TTDN!$P$17)*(ngaynx&lt;$J$2)*(nonx=$G$2)*(Mavtnx=$C132),slnhap)-SUMPRODUCT((ngaynx&gt;=TTDN!P$17)*(ngaynx&lt;$J$2)*(conx=$G$2)*(Mavtnx=$C132),slxuat),0)</f>
        <v>0</v>
      </c>
      <c r="G132" s="571">
        <f ca="1">IFERROR(INDEX(gtton,$N132)+SUMPRODUCT((ngaynx&gt;=TTDN!Q$17)*(ngaynx&lt;$J$2)*(nonx=$G$2)*(Mavtnx=$C132),gtnhap)-SUMPRODUCT((ngaynx&gt;=TTDN!Q$17)*(ngaynx&lt;$J$2)*(conx=$G$2)*(Mavtnx=$C132),gtxuat),0)</f>
        <v>0</v>
      </c>
      <c r="H132" s="572">
        <f t="shared" ca="1" si="27"/>
        <v>0</v>
      </c>
      <c r="I132" s="572">
        <f t="shared" ca="1" si="28"/>
        <v>0</v>
      </c>
      <c r="J132" s="572">
        <f t="shared" ca="1" si="29"/>
        <v>0</v>
      </c>
      <c r="K132" s="572">
        <f t="shared" ca="1" si="30"/>
        <v>0</v>
      </c>
      <c r="L132" s="572">
        <f t="shared" ca="1" si="24"/>
        <v>0</v>
      </c>
      <c r="M132" s="572">
        <f t="shared" ca="1" si="25"/>
        <v>0</v>
      </c>
      <c r="N132" s="573" t="str">
        <f ca="1">IFERROR(MATCH($G$2,OFFSET(DMVT!$G$7,N131,0):'DMVT'!$G$398,0)+N131,"")</f>
        <v/>
      </c>
      <c r="O132" s="573" t="str">
        <f t="shared" ca="1" si="26"/>
        <v/>
      </c>
    </row>
    <row r="133" spans="2:15" ht="31.5" customHeight="1" x14ac:dyDescent="0.2">
      <c r="B133" s="590" t="str">
        <f t="shared" ca="1" si="16"/>
        <v/>
      </c>
      <c r="C133" s="590" t="str">
        <f t="shared" ca="1" si="17"/>
        <v/>
      </c>
      <c r="D133" s="590" t="str">
        <f t="shared" ca="1" si="18"/>
        <v/>
      </c>
      <c r="E133" s="590" t="str">
        <f t="shared" ca="1" si="19"/>
        <v/>
      </c>
      <c r="F133" s="571">
        <f ca="1">IFERROR(INDEX(slton,$N133)+SUMPRODUCT((ngaynx&gt;=TTDN!$P$17)*(ngaynx&lt;$J$2)*(nonx=$G$2)*(Mavtnx=$C133),slnhap)-SUMPRODUCT((ngaynx&gt;=TTDN!P$17)*(ngaynx&lt;$J$2)*(conx=$G$2)*(Mavtnx=$C133),slxuat),0)</f>
        <v>0</v>
      </c>
      <c r="G133" s="571">
        <f ca="1">IFERROR(INDEX(gtton,$N133)+SUMPRODUCT((ngaynx&gt;=TTDN!Q$17)*(ngaynx&lt;$J$2)*(nonx=$G$2)*(Mavtnx=$C133),gtnhap)-SUMPRODUCT((ngaynx&gt;=TTDN!Q$17)*(ngaynx&lt;$J$2)*(conx=$G$2)*(Mavtnx=$C133),gtxuat),0)</f>
        <v>0</v>
      </c>
      <c r="H133" s="572">
        <f t="shared" ca="1" si="27"/>
        <v>0</v>
      </c>
      <c r="I133" s="572">
        <f t="shared" ca="1" si="28"/>
        <v>0</v>
      </c>
      <c r="J133" s="572">
        <f t="shared" ca="1" si="29"/>
        <v>0</v>
      </c>
      <c r="K133" s="572">
        <f t="shared" ca="1" si="30"/>
        <v>0</v>
      </c>
      <c r="L133" s="572">
        <f t="shared" ca="1" si="24"/>
        <v>0</v>
      </c>
      <c r="M133" s="572">
        <f t="shared" ca="1" si="25"/>
        <v>0</v>
      </c>
      <c r="N133" s="573" t="str">
        <f ca="1">IFERROR(MATCH($G$2,OFFSET(DMVT!$G$7,N132,0):'DMVT'!$G$398,0)+N132,"")</f>
        <v/>
      </c>
      <c r="O133" s="573" t="str">
        <f t="shared" ca="1" si="26"/>
        <v/>
      </c>
    </row>
    <row r="134" spans="2:15" ht="31.5" customHeight="1" x14ac:dyDescent="0.2">
      <c r="B134" s="590" t="str">
        <f t="shared" ca="1" si="16"/>
        <v/>
      </c>
      <c r="C134" s="590" t="str">
        <f t="shared" ca="1" si="17"/>
        <v/>
      </c>
      <c r="D134" s="590" t="str">
        <f t="shared" ca="1" si="18"/>
        <v/>
      </c>
      <c r="E134" s="590" t="str">
        <f t="shared" ca="1" si="19"/>
        <v/>
      </c>
      <c r="F134" s="571">
        <f ca="1">IFERROR(INDEX(slton,$N134)+SUMPRODUCT((ngaynx&gt;=TTDN!$P$17)*(ngaynx&lt;$J$2)*(nonx=$G$2)*(Mavtnx=$C134),slnhap)-SUMPRODUCT((ngaynx&gt;=TTDN!P$17)*(ngaynx&lt;$J$2)*(conx=$G$2)*(Mavtnx=$C134),slxuat),0)</f>
        <v>0</v>
      </c>
      <c r="G134" s="571">
        <f ca="1">IFERROR(INDEX(gtton,$N134)+SUMPRODUCT((ngaynx&gt;=TTDN!Q$17)*(ngaynx&lt;$J$2)*(nonx=$G$2)*(Mavtnx=$C134),gtnhap)-SUMPRODUCT((ngaynx&gt;=TTDN!Q$17)*(ngaynx&lt;$J$2)*(conx=$G$2)*(Mavtnx=$C134),gtxuat),0)</f>
        <v>0</v>
      </c>
      <c r="H134" s="572">
        <f t="shared" ca="1" si="27"/>
        <v>0</v>
      </c>
      <c r="I134" s="572">
        <f t="shared" ca="1" si="28"/>
        <v>0</v>
      </c>
      <c r="J134" s="572">
        <f t="shared" ca="1" si="29"/>
        <v>0</v>
      </c>
      <c r="K134" s="572">
        <f t="shared" ca="1" si="30"/>
        <v>0</v>
      </c>
      <c r="L134" s="572">
        <f t="shared" ca="1" si="24"/>
        <v>0</v>
      </c>
      <c r="M134" s="572">
        <f t="shared" ca="1" si="25"/>
        <v>0</v>
      </c>
      <c r="N134" s="573" t="str">
        <f ca="1">IFERROR(MATCH($G$2,OFFSET(DMVT!$G$7,N133,0):'DMVT'!$G$398,0)+N133,"")</f>
        <v/>
      </c>
      <c r="O134" s="573" t="str">
        <f t="shared" ca="1" si="26"/>
        <v/>
      </c>
    </row>
    <row r="135" spans="2:15" ht="31.5" customHeight="1" x14ac:dyDescent="0.2">
      <c r="B135" s="590" t="str">
        <f t="shared" ca="1" si="16"/>
        <v/>
      </c>
      <c r="C135" s="590" t="str">
        <f t="shared" ca="1" si="17"/>
        <v/>
      </c>
      <c r="D135" s="590" t="str">
        <f t="shared" ca="1" si="18"/>
        <v/>
      </c>
      <c r="E135" s="590" t="str">
        <f t="shared" ca="1" si="19"/>
        <v/>
      </c>
      <c r="F135" s="571">
        <f ca="1">IFERROR(INDEX(slton,$N135)+SUMPRODUCT((ngaynx&gt;=TTDN!$P$17)*(ngaynx&lt;$J$2)*(nonx=$G$2)*(Mavtnx=$C135),slnhap)-SUMPRODUCT((ngaynx&gt;=TTDN!P$17)*(ngaynx&lt;$J$2)*(conx=$G$2)*(Mavtnx=$C135),slxuat),0)</f>
        <v>0</v>
      </c>
      <c r="G135" s="571">
        <f ca="1">IFERROR(INDEX(gtton,$N135)+SUMPRODUCT((ngaynx&gt;=TTDN!Q$17)*(ngaynx&lt;$J$2)*(nonx=$G$2)*(Mavtnx=$C135),gtnhap)-SUMPRODUCT((ngaynx&gt;=TTDN!Q$17)*(ngaynx&lt;$J$2)*(conx=$G$2)*(Mavtnx=$C135),gtxuat),0)</f>
        <v>0</v>
      </c>
      <c r="H135" s="572">
        <f t="shared" ca="1" si="27"/>
        <v>0</v>
      </c>
      <c r="I135" s="572">
        <f t="shared" ca="1" si="28"/>
        <v>0</v>
      </c>
      <c r="J135" s="572">
        <f t="shared" ca="1" si="29"/>
        <v>0</v>
      </c>
      <c r="K135" s="572">
        <f t="shared" ca="1" si="30"/>
        <v>0</v>
      </c>
      <c r="L135" s="572">
        <f t="shared" ca="1" si="24"/>
        <v>0</v>
      </c>
      <c r="M135" s="572">
        <f t="shared" ca="1" si="25"/>
        <v>0</v>
      </c>
      <c r="N135" s="573" t="str">
        <f ca="1">IFERROR(MATCH($G$2,OFFSET(DMVT!$G$7,N134,0):'DMVT'!$G$398,0)+N134,"")</f>
        <v/>
      </c>
      <c r="O135" s="573" t="str">
        <f t="shared" ca="1" si="26"/>
        <v/>
      </c>
    </row>
    <row r="136" spans="2:15" ht="31.5" customHeight="1" x14ac:dyDescent="0.2">
      <c r="B136" s="590" t="str">
        <f t="shared" ca="1" si="16"/>
        <v/>
      </c>
      <c r="C136" s="590" t="str">
        <f t="shared" ca="1" si="17"/>
        <v/>
      </c>
      <c r="D136" s="590" t="str">
        <f t="shared" ca="1" si="18"/>
        <v/>
      </c>
      <c r="E136" s="590" t="str">
        <f t="shared" ca="1" si="19"/>
        <v/>
      </c>
      <c r="F136" s="571">
        <f ca="1">IFERROR(INDEX(slton,$N136)+SUMPRODUCT((ngaynx&gt;=TTDN!$P$17)*(ngaynx&lt;$J$2)*(nonx=$G$2)*(Mavtnx=$C136),slnhap)-SUMPRODUCT((ngaynx&gt;=TTDN!P$17)*(ngaynx&lt;$J$2)*(conx=$G$2)*(Mavtnx=$C136),slxuat),0)</f>
        <v>0</v>
      </c>
      <c r="G136" s="571">
        <f ca="1">IFERROR(INDEX(gtton,$N136)+SUMPRODUCT((ngaynx&gt;=TTDN!Q$17)*(ngaynx&lt;$J$2)*(nonx=$G$2)*(Mavtnx=$C136),gtnhap)-SUMPRODUCT((ngaynx&gt;=TTDN!Q$17)*(ngaynx&lt;$J$2)*(conx=$G$2)*(Mavtnx=$C136),gtxuat),0)</f>
        <v>0</v>
      </c>
      <c r="H136" s="572">
        <f t="shared" ca="1" si="27"/>
        <v>0</v>
      </c>
      <c r="I136" s="572">
        <f t="shared" ca="1" si="28"/>
        <v>0</v>
      </c>
      <c r="J136" s="572">
        <f t="shared" ca="1" si="29"/>
        <v>0</v>
      </c>
      <c r="K136" s="572">
        <f t="shared" ca="1" si="30"/>
        <v>0</v>
      </c>
      <c r="L136" s="572">
        <f t="shared" ca="1" si="24"/>
        <v>0</v>
      </c>
      <c r="M136" s="572">
        <f t="shared" ca="1" si="25"/>
        <v>0</v>
      </c>
      <c r="N136" s="573" t="str">
        <f ca="1">IFERROR(MATCH($G$2,OFFSET(DMVT!$G$7,N135,0):'DMVT'!$G$398,0)+N135,"")</f>
        <v/>
      </c>
      <c r="O136" s="573" t="str">
        <f t="shared" ca="1" si="26"/>
        <v/>
      </c>
    </row>
    <row r="137" spans="2:15" ht="31.5" customHeight="1" x14ac:dyDescent="0.2">
      <c r="B137" s="590" t="str">
        <f t="shared" ca="1" si="16"/>
        <v/>
      </c>
      <c r="C137" s="590" t="str">
        <f t="shared" ca="1" si="17"/>
        <v/>
      </c>
      <c r="D137" s="590" t="str">
        <f t="shared" ca="1" si="18"/>
        <v/>
      </c>
      <c r="E137" s="590" t="str">
        <f t="shared" ca="1" si="19"/>
        <v/>
      </c>
      <c r="F137" s="571">
        <f ca="1">IFERROR(INDEX(slton,$N137)+SUMPRODUCT((ngaynx&gt;=TTDN!$P$17)*(ngaynx&lt;$J$2)*(nonx=$G$2)*(Mavtnx=$C137),slnhap)-SUMPRODUCT((ngaynx&gt;=TTDN!P$17)*(ngaynx&lt;$J$2)*(conx=$G$2)*(Mavtnx=$C137),slxuat),0)</f>
        <v>0</v>
      </c>
      <c r="G137" s="571">
        <f ca="1">IFERROR(INDEX(gtton,$N137)+SUMPRODUCT((ngaynx&gt;=TTDN!Q$17)*(ngaynx&lt;$J$2)*(nonx=$G$2)*(Mavtnx=$C137),gtnhap)-SUMPRODUCT((ngaynx&gt;=TTDN!Q$17)*(ngaynx&lt;$J$2)*(conx=$G$2)*(Mavtnx=$C137),gtxuat),0)</f>
        <v>0</v>
      </c>
      <c r="H137" s="572">
        <f t="shared" ca="1" si="27"/>
        <v>0</v>
      </c>
      <c r="I137" s="572">
        <f t="shared" ca="1" si="28"/>
        <v>0</v>
      </c>
      <c r="J137" s="572">
        <f t="shared" ca="1" si="29"/>
        <v>0</v>
      </c>
      <c r="K137" s="572">
        <f t="shared" ca="1" si="30"/>
        <v>0</v>
      </c>
      <c r="L137" s="572">
        <f t="shared" ca="1" si="24"/>
        <v>0</v>
      </c>
      <c r="M137" s="572">
        <f t="shared" ca="1" si="25"/>
        <v>0</v>
      </c>
      <c r="N137" s="573" t="str">
        <f ca="1">IFERROR(MATCH($G$2,OFFSET(DMVT!$G$7,N136,0):'DMVT'!$G$398,0)+N136,"")</f>
        <v/>
      </c>
      <c r="O137" s="573" t="str">
        <f t="shared" ca="1" si="26"/>
        <v/>
      </c>
    </row>
    <row r="138" spans="2:15" ht="31.5" customHeight="1" x14ac:dyDescent="0.2">
      <c r="B138" s="590" t="str">
        <f t="shared" ca="1" si="16"/>
        <v/>
      </c>
      <c r="C138" s="590" t="str">
        <f t="shared" ca="1" si="17"/>
        <v/>
      </c>
      <c r="D138" s="590" t="str">
        <f t="shared" ca="1" si="18"/>
        <v/>
      </c>
      <c r="E138" s="590" t="str">
        <f t="shared" ca="1" si="19"/>
        <v/>
      </c>
      <c r="F138" s="571">
        <f ca="1">IFERROR(INDEX(slton,$N138)+SUMPRODUCT((ngaynx&gt;=TTDN!$P$17)*(ngaynx&lt;$J$2)*(nonx=$G$2)*(Mavtnx=$C138),slnhap)-SUMPRODUCT((ngaynx&gt;=TTDN!P$17)*(ngaynx&lt;$J$2)*(conx=$G$2)*(Mavtnx=$C138),slxuat),0)</f>
        <v>0</v>
      </c>
      <c r="G138" s="571">
        <f ca="1">IFERROR(INDEX(gtton,$N138)+SUMPRODUCT((ngaynx&gt;=TTDN!Q$17)*(ngaynx&lt;$J$2)*(nonx=$G$2)*(Mavtnx=$C138),gtnhap)-SUMPRODUCT((ngaynx&gt;=TTDN!Q$17)*(ngaynx&lt;$J$2)*(conx=$G$2)*(Mavtnx=$C138),gtxuat),0)</f>
        <v>0</v>
      </c>
      <c r="H138" s="572">
        <f t="shared" ca="1" si="27"/>
        <v>0</v>
      </c>
      <c r="I138" s="572">
        <f t="shared" ca="1" si="28"/>
        <v>0</v>
      </c>
      <c r="J138" s="572">
        <f t="shared" ca="1" si="29"/>
        <v>0</v>
      </c>
      <c r="K138" s="572">
        <f t="shared" ca="1" si="30"/>
        <v>0</v>
      </c>
      <c r="L138" s="572">
        <f t="shared" ca="1" si="24"/>
        <v>0</v>
      </c>
      <c r="M138" s="572">
        <f t="shared" ca="1" si="25"/>
        <v>0</v>
      </c>
      <c r="N138" s="573" t="str">
        <f ca="1">IFERROR(MATCH($G$2,OFFSET(DMVT!$G$7,N137,0):'DMVT'!$G$398,0)+N137,"")</f>
        <v/>
      </c>
      <c r="O138" s="573" t="str">
        <f t="shared" ca="1" si="26"/>
        <v/>
      </c>
    </row>
    <row r="139" spans="2:15" ht="31.5" customHeight="1" x14ac:dyDescent="0.2">
      <c r="B139" s="590" t="str">
        <f t="shared" ca="1" si="16"/>
        <v/>
      </c>
      <c r="C139" s="590" t="str">
        <f t="shared" ca="1" si="17"/>
        <v/>
      </c>
      <c r="D139" s="590" t="str">
        <f t="shared" ca="1" si="18"/>
        <v/>
      </c>
      <c r="E139" s="590" t="str">
        <f t="shared" ca="1" si="19"/>
        <v/>
      </c>
      <c r="F139" s="571">
        <f ca="1">IFERROR(INDEX(slton,$N139)+SUMPRODUCT((ngaynx&gt;=TTDN!$P$17)*(ngaynx&lt;$J$2)*(nonx=$G$2)*(Mavtnx=$C139),slnhap)-SUMPRODUCT((ngaynx&gt;=TTDN!P$17)*(ngaynx&lt;$J$2)*(conx=$G$2)*(Mavtnx=$C139),slxuat),0)</f>
        <v>0</v>
      </c>
      <c r="G139" s="571">
        <f ca="1">IFERROR(INDEX(gtton,$N139)+SUMPRODUCT((ngaynx&gt;=TTDN!Q$17)*(ngaynx&lt;$J$2)*(nonx=$G$2)*(Mavtnx=$C139),gtnhap)-SUMPRODUCT((ngaynx&gt;=TTDN!Q$17)*(ngaynx&lt;$J$2)*(conx=$G$2)*(Mavtnx=$C139),gtxuat),0)</f>
        <v>0</v>
      </c>
      <c r="H139" s="572">
        <f t="shared" ca="1" si="27"/>
        <v>0</v>
      </c>
      <c r="I139" s="572">
        <f t="shared" ca="1" si="28"/>
        <v>0</v>
      </c>
      <c r="J139" s="572">
        <f t="shared" ca="1" si="29"/>
        <v>0</v>
      </c>
      <c r="K139" s="572">
        <f t="shared" ca="1" si="30"/>
        <v>0</v>
      </c>
      <c r="L139" s="572">
        <f t="shared" ca="1" si="24"/>
        <v>0</v>
      </c>
      <c r="M139" s="572">
        <f t="shared" ca="1" si="25"/>
        <v>0</v>
      </c>
      <c r="N139" s="573" t="str">
        <f ca="1">IFERROR(MATCH($G$2,OFFSET(DMVT!$G$7,N138,0):'DMVT'!$G$398,0)+N138,"")</f>
        <v/>
      </c>
      <c r="O139" s="573" t="str">
        <f t="shared" ca="1" si="26"/>
        <v/>
      </c>
    </row>
    <row r="140" spans="2:15" ht="31.5" customHeight="1" x14ac:dyDescent="0.2">
      <c r="B140" s="590" t="str">
        <f t="shared" ca="1" si="16"/>
        <v/>
      </c>
      <c r="C140" s="590" t="str">
        <f t="shared" ca="1" si="17"/>
        <v/>
      </c>
      <c r="D140" s="590" t="str">
        <f t="shared" ca="1" si="18"/>
        <v/>
      </c>
      <c r="E140" s="590" t="str">
        <f t="shared" ca="1" si="19"/>
        <v/>
      </c>
      <c r="F140" s="571">
        <f ca="1">IFERROR(INDEX(slton,$N140)+SUMPRODUCT((ngaynx&gt;=TTDN!$P$17)*(ngaynx&lt;$J$2)*(nonx=$G$2)*(Mavtnx=$C140),slnhap)-SUMPRODUCT((ngaynx&gt;=TTDN!P$17)*(ngaynx&lt;$J$2)*(conx=$G$2)*(Mavtnx=$C140),slxuat),0)</f>
        <v>0</v>
      </c>
      <c r="G140" s="571">
        <f ca="1">IFERROR(INDEX(gtton,$N140)+SUMPRODUCT((ngaynx&gt;=TTDN!Q$17)*(ngaynx&lt;$J$2)*(nonx=$G$2)*(Mavtnx=$C140),gtnhap)-SUMPRODUCT((ngaynx&gt;=TTDN!Q$17)*(ngaynx&lt;$J$2)*(conx=$G$2)*(Mavtnx=$C140),gtxuat),0)</f>
        <v>0</v>
      </c>
      <c r="H140" s="572">
        <f t="shared" ca="1" si="27"/>
        <v>0</v>
      </c>
      <c r="I140" s="572">
        <f t="shared" ca="1" si="28"/>
        <v>0</v>
      </c>
      <c r="J140" s="572">
        <f t="shared" ca="1" si="29"/>
        <v>0</v>
      </c>
      <c r="K140" s="572">
        <f t="shared" ca="1" si="30"/>
        <v>0</v>
      </c>
      <c r="L140" s="572">
        <f t="shared" ca="1" si="24"/>
        <v>0</v>
      </c>
      <c r="M140" s="572">
        <f t="shared" ca="1" si="25"/>
        <v>0</v>
      </c>
      <c r="N140" s="573" t="str">
        <f ca="1">IFERROR(MATCH($G$2,OFFSET(DMVT!$G$7,N139,0):'DMVT'!$G$398,0)+N139,"")</f>
        <v/>
      </c>
      <c r="O140" s="573" t="str">
        <f t="shared" ca="1" si="26"/>
        <v/>
      </c>
    </row>
    <row r="141" spans="2:15" ht="31.5" customHeight="1" x14ac:dyDescent="0.2">
      <c r="B141" s="590" t="str">
        <f t="shared" ref="B141:B199" ca="1" si="31">IF($N141="","",INDEX(stt,$N141))</f>
        <v/>
      </c>
      <c r="C141" s="590" t="str">
        <f t="shared" ref="C141:C199" ca="1" si="32">IF($N141="","",INDEX(makho,$N141))</f>
        <v/>
      </c>
      <c r="D141" s="590" t="str">
        <f t="shared" ref="D141:D199" ca="1" si="33">IF($N141="","",INDEX(tenkho,$N141))</f>
        <v/>
      </c>
      <c r="E141" s="590" t="str">
        <f t="shared" ref="E141:E199" ca="1" si="34">IF($N141="","",INDEX(dvt,$N141))</f>
        <v/>
      </c>
      <c r="F141" s="571">
        <f ca="1">IFERROR(INDEX(slton,$N141)+SUMPRODUCT((ngaynx&gt;=TTDN!$P$17)*(ngaynx&lt;$J$2)*(nonx=$G$2)*(Mavtnx=$C141),slnhap)-SUMPRODUCT((ngaynx&gt;=TTDN!P$17)*(ngaynx&lt;$J$2)*(conx=$G$2)*(Mavtnx=$C141),slxuat),0)</f>
        <v>0</v>
      </c>
      <c r="G141" s="571">
        <f ca="1">IFERROR(INDEX(gtton,$N141)+SUMPRODUCT((ngaynx&gt;=TTDN!Q$17)*(ngaynx&lt;$J$2)*(nonx=$G$2)*(Mavtnx=$C141),gtnhap)-SUMPRODUCT((ngaynx&gt;=TTDN!Q$17)*(ngaynx&lt;$J$2)*(conx=$G$2)*(Mavtnx=$C141),gtxuat),0)</f>
        <v>0</v>
      </c>
      <c r="H141" s="572">
        <f t="shared" ref="H141:H172" ca="1" si="35">SUMPRODUCT((ngaynx&gt;=$J$2)*(ngaynx&lt;=$L$2)*(nonx=$G$2)*(Mavtnx=$C141),slnhap)</f>
        <v>0</v>
      </c>
      <c r="I141" s="572">
        <f t="shared" ref="I141:I172" ca="1" si="36">SUMPRODUCT((ngaynx&gt;=$J$2)*(ngaynx&lt;$L$2)*(nonx=$G$2)*(Mavtnx=$C141),gtnhap)</f>
        <v>0</v>
      </c>
      <c r="J141" s="572">
        <f t="shared" ref="J141:J172" ca="1" si="37">SUMPRODUCT((ngaynx&gt;=$J$2)*(ngaynx&lt;=$L$2)*(conx=$G$2)*(Mavtnx=$C141),slxuat)</f>
        <v>0</v>
      </c>
      <c r="K141" s="572">
        <f t="shared" ref="K141:K172" ca="1" si="38">SUMPRODUCT((ngaynx&gt;=$J$2)*(ngaynx&lt;$L$2)*(conx=$G$2)*(Mavtnx=$C141),gtxuat)</f>
        <v>0</v>
      </c>
      <c r="L141" s="572">
        <f t="shared" ca="1" si="24"/>
        <v>0</v>
      </c>
      <c r="M141" s="572">
        <f t="shared" ca="1" si="25"/>
        <v>0</v>
      </c>
      <c r="N141" s="573" t="str">
        <f ca="1">IFERROR(MATCH($G$2,OFFSET(DMVT!$G$7,N140,0):'DMVT'!$G$398,0)+N140,"")</f>
        <v/>
      </c>
      <c r="O141" s="573" t="str">
        <f t="shared" ca="1" si="26"/>
        <v/>
      </c>
    </row>
    <row r="142" spans="2:15" ht="31.5" customHeight="1" x14ac:dyDescent="0.2">
      <c r="B142" s="590" t="str">
        <f t="shared" ca="1" si="31"/>
        <v/>
      </c>
      <c r="C142" s="590" t="str">
        <f t="shared" ca="1" si="32"/>
        <v/>
      </c>
      <c r="D142" s="590" t="str">
        <f t="shared" ca="1" si="33"/>
        <v/>
      </c>
      <c r="E142" s="590" t="str">
        <f t="shared" ca="1" si="34"/>
        <v/>
      </c>
      <c r="F142" s="571">
        <f ca="1">IFERROR(INDEX(slton,$N142)+SUMPRODUCT((ngaynx&gt;=TTDN!$P$17)*(ngaynx&lt;$J$2)*(nonx=$G$2)*(Mavtnx=$C142),slnhap)-SUMPRODUCT((ngaynx&gt;=TTDN!P$17)*(ngaynx&lt;$J$2)*(conx=$G$2)*(Mavtnx=$C142),slxuat),0)</f>
        <v>0</v>
      </c>
      <c r="G142" s="571">
        <f ca="1">IFERROR(INDEX(gtton,$N142)+SUMPRODUCT((ngaynx&gt;=TTDN!Q$17)*(ngaynx&lt;$J$2)*(nonx=$G$2)*(Mavtnx=$C142),gtnhap)-SUMPRODUCT((ngaynx&gt;=TTDN!Q$17)*(ngaynx&lt;$J$2)*(conx=$G$2)*(Mavtnx=$C142),gtxuat),0)</f>
        <v>0</v>
      </c>
      <c r="H142" s="572">
        <f t="shared" ca="1" si="35"/>
        <v>0</v>
      </c>
      <c r="I142" s="572">
        <f t="shared" ca="1" si="36"/>
        <v>0</v>
      </c>
      <c r="J142" s="572">
        <f t="shared" ca="1" si="37"/>
        <v>0</v>
      </c>
      <c r="K142" s="572">
        <f t="shared" ca="1" si="38"/>
        <v>0</v>
      </c>
      <c r="L142" s="572">
        <f t="shared" ref="L142:L199" ca="1" si="39">F142+H142-J142</f>
        <v>0</v>
      </c>
      <c r="M142" s="572">
        <f t="shared" ref="M142:M199" ca="1" si="40">G142+I142-K142</f>
        <v>0</v>
      </c>
      <c r="N142" s="573" t="str">
        <f ca="1">IFERROR(MATCH($G$2,OFFSET(DMVT!$G$7,N141,0):'DMVT'!$G$398,0)+N141,"")</f>
        <v/>
      </c>
      <c r="O142" s="573" t="str">
        <f t="shared" ref="O142:O199" ca="1" si="41">IF(AND(L142&lt;&gt;0,M142&lt;&gt;0),"x","")</f>
        <v/>
      </c>
    </row>
    <row r="143" spans="2:15" ht="31.5" customHeight="1" x14ac:dyDescent="0.2">
      <c r="B143" s="590" t="str">
        <f t="shared" ca="1" si="31"/>
        <v/>
      </c>
      <c r="C143" s="590" t="str">
        <f t="shared" ca="1" si="32"/>
        <v/>
      </c>
      <c r="D143" s="590" t="str">
        <f t="shared" ca="1" si="33"/>
        <v/>
      </c>
      <c r="E143" s="590" t="str">
        <f t="shared" ca="1" si="34"/>
        <v/>
      </c>
      <c r="F143" s="571">
        <f ca="1">IFERROR(INDEX(slton,$N143)+SUMPRODUCT((ngaynx&gt;=TTDN!$P$17)*(ngaynx&lt;$J$2)*(nonx=$G$2)*(Mavtnx=$C143),slnhap)-SUMPRODUCT((ngaynx&gt;=TTDN!P$17)*(ngaynx&lt;$J$2)*(conx=$G$2)*(Mavtnx=$C143),slxuat),0)</f>
        <v>0</v>
      </c>
      <c r="G143" s="571">
        <f ca="1">IFERROR(INDEX(gtton,$N143)+SUMPRODUCT((ngaynx&gt;=TTDN!Q$17)*(ngaynx&lt;$J$2)*(nonx=$G$2)*(Mavtnx=$C143),gtnhap)-SUMPRODUCT((ngaynx&gt;=TTDN!Q$17)*(ngaynx&lt;$J$2)*(conx=$G$2)*(Mavtnx=$C143),gtxuat),0)</f>
        <v>0</v>
      </c>
      <c r="H143" s="572">
        <f t="shared" ca="1" si="35"/>
        <v>0</v>
      </c>
      <c r="I143" s="572">
        <f t="shared" ca="1" si="36"/>
        <v>0</v>
      </c>
      <c r="J143" s="572">
        <f t="shared" ca="1" si="37"/>
        <v>0</v>
      </c>
      <c r="K143" s="572">
        <f t="shared" ca="1" si="38"/>
        <v>0</v>
      </c>
      <c r="L143" s="572">
        <f t="shared" ca="1" si="39"/>
        <v>0</v>
      </c>
      <c r="M143" s="572">
        <f t="shared" ca="1" si="40"/>
        <v>0</v>
      </c>
      <c r="N143" s="573" t="str">
        <f ca="1">IFERROR(MATCH($G$2,OFFSET(DMVT!$G$7,N142,0):'DMVT'!$G$398,0)+N142,"")</f>
        <v/>
      </c>
      <c r="O143" s="573" t="str">
        <f t="shared" ca="1" si="41"/>
        <v/>
      </c>
    </row>
    <row r="144" spans="2:15" ht="31.5" customHeight="1" x14ac:dyDescent="0.2">
      <c r="B144" s="590" t="str">
        <f t="shared" ca="1" si="31"/>
        <v/>
      </c>
      <c r="C144" s="590" t="str">
        <f t="shared" ca="1" si="32"/>
        <v/>
      </c>
      <c r="D144" s="590" t="str">
        <f t="shared" ca="1" si="33"/>
        <v/>
      </c>
      <c r="E144" s="590" t="str">
        <f t="shared" ca="1" si="34"/>
        <v/>
      </c>
      <c r="F144" s="571">
        <f ca="1">IFERROR(INDEX(slton,$N144)+SUMPRODUCT((ngaynx&gt;=TTDN!$P$17)*(ngaynx&lt;$J$2)*(nonx=$G$2)*(Mavtnx=$C144),slnhap)-SUMPRODUCT((ngaynx&gt;=TTDN!P$17)*(ngaynx&lt;$J$2)*(conx=$G$2)*(Mavtnx=$C144),slxuat),0)</f>
        <v>0</v>
      </c>
      <c r="G144" s="571">
        <f ca="1">IFERROR(INDEX(gtton,$N144)+SUMPRODUCT((ngaynx&gt;=TTDN!Q$17)*(ngaynx&lt;$J$2)*(nonx=$G$2)*(Mavtnx=$C144),gtnhap)-SUMPRODUCT((ngaynx&gt;=TTDN!Q$17)*(ngaynx&lt;$J$2)*(conx=$G$2)*(Mavtnx=$C144),gtxuat),0)</f>
        <v>0</v>
      </c>
      <c r="H144" s="572">
        <f t="shared" ca="1" si="35"/>
        <v>0</v>
      </c>
      <c r="I144" s="572">
        <f t="shared" ca="1" si="36"/>
        <v>0</v>
      </c>
      <c r="J144" s="572">
        <f t="shared" ca="1" si="37"/>
        <v>0</v>
      </c>
      <c r="K144" s="572">
        <f t="shared" ca="1" si="38"/>
        <v>0</v>
      </c>
      <c r="L144" s="572">
        <f t="shared" ca="1" si="39"/>
        <v>0</v>
      </c>
      <c r="M144" s="572">
        <f t="shared" ca="1" si="40"/>
        <v>0</v>
      </c>
      <c r="N144" s="573" t="str">
        <f ca="1">IFERROR(MATCH($G$2,OFFSET(DMVT!$G$7,N143,0):'DMVT'!$G$398,0)+N143,"")</f>
        <v/>
      </c>
      <c r="O144" s="573" t="str">
        <f t="shared" ca="1" si="41"/>
        <v/>
      </c>
    </row>
    <row r="145" spans="2:15" ht="31.5" customHeight="1" x14ac:dyDescent="0.2">
      <c r="B145" s="590" t="str">
        <f t="shared" ca="1" si="31"/>
        <v/>
      </c>
      <c r="C145" s="590" t="str">
        <f t="shared" ca="1" si="32"/>
        <v/>
      </c>
      <c r="D145" s="590" t="str">
        <f t="shared" ca="1" si="33"/>
        <v/>
      </c>
      <c r="E145" s="590" t="str">
        <f t="shared" ca="1" si="34"/>
        <v/>
      </c>
      <c r="F145" s="571">
        <f ca="1">IFERROR(INDEX(slton,$N145)+SUMPRODUCT((ngaynx&gt;=TTDN!$P$17)*(ngaynx&lt;$J$2)*(nonx=$G$2)*(Mavtnx=$C145),slnhap)-SUMPRODUCT((ngaynx&gt;=TTDN!P$17)*(ngaynx&lt;$J$2)*(conx=$G$2)*(Mavtnx=$C145),slxuat),0)</f>
        <v>0</v>
      </c>
      <c r="G145" s="571">
        <f ca="1">IFERROR(INDEX(gtton,$N145)+SUMPRODUCT((ngaynx&gt;=TTDN!Q$17)*(ngaynx&lt;$J$2)*(nonx=$G$2)*(Mavtnx=$C145),gtnhap)-SUMPRODUCT((ngaynx&gt;=TTDN!Q$17)*(ngaynx&lt;$J$2)*(conx=$G$2)*(Mavtnx=$C145),gtxuat),0)</f>
        <v>0</v>
      </c>
      <c r="H145" s="572">
        <f t="shared" ca="1" si="35"/>
        <v>0</v>
      </c>
      <c r="I145" s="572">
        <f t="shared" ca="1" si="36"/>
        <v>0</v>
      </c>
      <c r="J145" s="572">
        <f t="shared" ca="1" si="37"/>
        <v>0</v>
      </c>
      <c r="K145" s="572">
        <f t="shared" ca="1" si="38"/>
        <v>0</v>
      </c>
      <c r="L145" s="572">
        <f t="shared" ca="1" si="39"/>
        <v>0</v>
      </c>
      <c r="M145" s="572">
        <f t="shared" ca="1" si="40"/>
        <v>0</v>
      </c>
      <c r="N145" s="573" t="str">
        <f ca="1">IFERROR(MATCH($G$2,OFFSET(DMVT!$G$7,N144,0):'DMVT'!$G$398,0)+N144,"")</f>
        <v/>
      </c>
      <c r="O145" s="573" t="str">
        <f t="shared" ca="1" si="41"/>
        <v/>
      </c>
    </row>
    <row r="146" spans="2:15" ht="31.5" customHeight="1" x14ac:dyDescent="0.2">
      <c r="B146" s="590" t="str">
        <f t="shared" ca="1" si="31"/>
        <v/>
      </c>
      <c r="C146" s="590" t="str">
        <f t="shared" ca="1" si="32"/>
        <v/>
      </c>
      <c r="D146" s="590" t="str">
        <f t="shared" ca="1" si="33"/>
        <v/>
      </c>
      <c r="E146" s="590" t="str">
        <f t="shared" ca="1" si="34"/>
        <v/>
      </c>
      <c r="F146" s="571">
        <f ca="1">IFERROR(INDEX(slton,$N146)+SUMPRODUCT((ngaynx&gt;=TTDN!$P$17)*(ngaynx&lt;$J$2)*(nonx=$G$2)*(Mavtnx=$C146),slnhap)-SUMPRODUCT((ngaynx&gt;=TTDN!P$17)*(ngaynx&lt;$J$2)*(conx=$G$2)*(Mavtnx=$C146),slxuat),0)</f>
        <v>0</v>
      </c>
      <c r="G146" s="571">
        <f ca="1">IFERROR(INDEX(gtton,$N146)+SUMPRODUCT((ngaynx&gt;=TTDN!Q$17)*(ngaynx&lt;$J$2)*(nonx=$G$2)*(Mavtnx=$C146),gtnhap)-SUMPRODUCT((ngaynx&gt;=TTDN!Q$17)*(ngaynx&lt;$J$2)*(conx=$G$2)*(Mavtnx=$C146),gtxuat),0)</f>
        <v>0</v>
      </c>
      <c r="H146" s="572">
        <f t="shared" ca="1" si="35"/>
        <v>0</v>
      </c>
      <c r="I146" s="572">
        <f t="shared" ca="1" si="36"/>
        <v>0</v>
      </c>
      <c r="J146" s="572">
        <f t="shared" ca="1" si="37"/>
        <v>0</v>
      </c>
      <c r="K146" s="572">
        <f t="shared" ca="1" si="38"/>
        <v>0</v>
      </c>
      <c r="L146" s="572">
        <f t="shared" ca="1" si="39"/>
        <v>0</v>
      </c>
      <c r="M146" s="572">
        <f t="shared" ca="1" si="40"/>
        <v>0</v>
      </c>
      <c r="N146" s="573" t="str">
        <f ca="1">IFERROR(MATCH($G$2,OFFSET(DMVT!$G$7,N145,0):'DMVT'!$G$398,0)+N145,"")</f>
        <v/>
      </c>
      <c r="O146" s="573" t="str">
        <f t="shared" ca="1" si="41"/>
        <v/>
      </c>
    </row>
    <row r="147" spans="2:15" ht="31.5" customHeight="1" x14ac:dyDescent="0.2">
      <c r="B147" s="590" t="str">
        <f t="shared" ca="1" si="31"/>
        <v/>
      </c>
      <c r="C147" s="590" t="str">
        <f t="shared" ca="1" si="32"/>
        <v/>
      </c>
      <c r="D147" s="590" t="str">
        <f t="shared" ca="1" si="33"/>
        <v/>
      </c>
      <c r="E147" s="590" t="str">
        <f t="shared" ca="1" si="34"/>
        <v/>
      </c>
      <c r="F147" s="571">
        <f ca="1">IFERROR(INDEX(slton,$N147)+SUMPRODUCT((ngaynx&gt;=TTDN!$P$17)*(ngaynx&lt;$J$2)*(nonx=$G$2)*(Mavtnx=$C147),slnhap)-SUMPRODUCT((ngaynx&gt;=TTDN!P$17)*(ngaynx&lt;$J$2)*(conx=$G$2)*(Mavtnx=$C147),slxuat),0)</f>
        <v>0</v>
      </c>
      <c r="G147" s="571">
        <f ca="1">IFERROR(INDEX(gtton,$N147)+SUMPRODUCT((ngaynx&gt;=TTDN!Q$17)*(ngaynx&lt;$J$2)*(nonx=$G$2)*(Mavtnx=$C147),gtnhap)-SUMPRODUCT((ngaynx&gt;=TTDN!Q$17)*(ngaynx&lt;$J$2)*(conx=$G$2)*(Mavtnx=$C147),gtxuat),0)</f>
        <v>0</v>
      </c>
      <c r="H147" s="572">
        <f t="shared" ca="1" si="35"/>
        <v>0</v>
      </c>
      <c r="I147" s="572">
        <f t="shared" ca="1" si="36"/>
        <v>0</v>
      </c>
      <c r="J147" s="572">
        <f t="shared" ca="1" si="37"/>
        <v>0</v>
      </c>
      <c r="K147" s="572">
        <f t="shared" ca="1" si="38"/>
        <v>0</v>
      </c>
      <c r="L147" s="572">
        <f t="shared" ca="1" si="39"/>
        <v>0</v>
      </c>
      <c r="M147" s="572">
        <f t="shared" ca="1" si="40"/>
        <v>0</v>
      </c>
      <c r="N147" s="573" t="str">
        <f ca="1">IFERROR(MATCH($G$2,OFFSET(DMVT!$G$7,N146,0):'DMVT'!$G$398,0)+N146,"")</f>
        <v/>
      </c>
      <c r="O147" s="573" t="str">
        <f t="shared" ca="1" si="41"/>
        <v/>
      </c>
    </row>
    <row r="148" spans="2:15" ht="31.5" customHeight="1" x14ac:dyDescent="0.2">
      <c r="B148" s="590" t="str">
        <f t="shared" ca="1" si="31"/>
        <v/>
      </c>
      <c r="C148" s="590" t="str">
        <f t="shared" ca="1" si="32"/>
        <v/>
      </c>
      <c r="D148" s="590" t="str">
        <f t="shared" ca="1" si="33"/>
        <v/>
      </c>
      <c r="E148" s="590" t="str">
        <f t="shared" ca="1" si="34"/>
        <v/>
      </c>
      <c r="F148" s="571">
        <f ca="1">IFERROR(INDEX(slton,$N148)+SUMPRODUCT((ngaynx&gt;=TTDN!$P$17)*(ngaynx&lt;$J$2)*(nonx=$G$2)*(Mavtnx=$C148),slnhap)-SUMPRODUCT((ngaynx&gt;=TTDN!P$17)*(ngaynx&lt;$J$2)*(conx=$G$2)*(Mavtnx=$C148),slxuat),0)</f>
        <v>0</v>
      </c>
      <c r="G148" s="571">
        <f ca="1">IFERROR(INDEX(gtton,$N148)+SUMPRODUCT((ngaynx&gt;=TTDN!Q$17)*(ngaynx&lt;$J$2)*(nonx=$G$2)*(Mavtnx=$C148),gtnhap)-SUMPRODUCT((ngaynx&gt;=TTDN!Q$17)*(ngaynx&lt;$J$2)*(conx=$G$2)*(Mavtnx=$C148),gtxuat),0)</f>
        <v>0</v>
      </c>
      <c r="H148" s="572">
        <f t="shared" ca="1" si="35"/>
        <v>0</v>
      </c>
      <c r="I148" s="572">
        <f t="shared" ca="1" si="36"/>
        <v>0</v>
      </c>
      <c r="J148" s="572">
        <f t="shared" ca="1" si="37"/>
        <v>0</v>
      </c>
      <c r="K148" s="572">
        <f t="shared" ca="1" si="38"/>
        <v>0</v>
      </c>
      <c r="L148" s="572">
        <f t="shared" ca="1" si="39"/>
        <v>0</v>
      </c>
      <c r="M148" s="572">
        <f t="shared" ca="1" si="40"/>
        <v>0</v>
      </c>
      <c r="N148" s="573" t="str">
        <f ca="1">IFERROR(MATCH($G$2,OFFSET(DMVT!$G$7,N147,0):'DMVT'!$G$398,0)+N147,"")</f>
        <v/>
      </c>
      <c r="O148" s="573" t="str">
        <f t="shared" ca="1" si="41"/>
        <v/>
      </c>
    </row>
    <row r="149" spans="2:15" ht="31.5" customHeight="1" x14ac:dyDescent="0.2">
      <c r="B149" s="590" t="str">
        <f t="shared" ca="1" si="31"/>
        <v/>
      </c>
      <c r="C149" s="590" t="str">
        <f t="shared" ca="1" si="32"/>
        <v/>
      </c>
      <c r="D149" s="590" t="str">
        <f t="shared" ca="1" si="33"/>
        <v/>
      </c>
      <c r="E149" s="590" t="str">
        <f t="shared" ca="1" si="34"/>
        <v/>
      </c>
      <c r="F149" s="571">
        <f ca="1">IFERROR(INDEX(slton,$N149)+SUMPRODUCT((ngaynx&gt;=TTDN!$P$17)*(ngaynx&lt;$J$2)*(nonx=$G$2)*(Mavtnx=$C149),slnhap)-SUMPRODUCT((ngaynx&gt;=TTDN!P$17)*(ngaynx&lt;$J$2)*(conx=$G$2)*(Mavtnx=$C149),slxuat),0)</f>
        <v>0</v>
      </c>
      <c r="G149" s="571">
        <f ca="1">IFERROR(INDEX(gtton,$N149)+SUMPRODUCT((ngaynx&gt;=TTDN!Q$17)*(ngaynx&lt;$J$2)*(nonx=$G$2)*(Mavtnx=$C149),gtnhap)-SUMPRODUCT((ngaynx&gt;=TTDN!Q$17)*(ngaynx&lt;$J$2)*(conx=$G$2)*(Mavtnx=$C149),gtxuat),0)</f>
        <v>0</v>
      </c>
      <c r="H149" s="572">
        <f t="shared" ca="1" si="35"/>
        <v>0</v>
      </c>
      <c r="I149" s="572">
        <f t="shared" ca="1" si="36"/>
        <v>0</v>
      </c>
      <c r="J149" s="572">
        <f t="shared" ca="1" si="37"/>
        <v>0</v>
      </c>
      <c r="K149" s="572">
        <f t="shared" ca="1" si="38"/>
        <v>0</v>
      </c>
      <c r="L149" s="572">
        <f t="shared" ca="1" si="39"/>
        <v>0</v>
      </c>
      <c r="M149" s="572">
        <f t="shared" ca="1" si="40"/>
        <v>0</v>
      </c>
      <c r="N149" s="573" t="str">
        <f ca="1">IFERROR(MATCH($G$2,OFFSET(DMVT!$G$7,N148,0):'DMVT'!$G$398,0)+N148,"")</f>
        <v/>
      </c>
      <c r="O149" s="573" t="str">
        <f t="shared" ca="1" si="41"/>
        <v/>
      </c>
    </row>
    <row r="150" spans="2:15" ht="31.5" customHeight="1" x14ac:dyDescent="0.2">
      <c r="B150" s="590" t="str">
        <f t="shared" ca="1" si="31"/>
        <v/>
      </c>
      <c r="C150" s="590" t="str">
        <f t="shared" ca="1" si="32"/>
        <v/>
      </c>
      <c r="D150" s="590" t="str">
        <f t="shared" ca="1" si="33"/>
        <v/>
      </c>
      <c r="E150" s="590" t="str">
        <f t="shared" ca="1" si="34"/>
        <v/>
      </c>
      <c r="F150" s="571">
        <f ca="1">IFERROR(INDEX(slton,$N150)+SUMPRODUCT((ngaynx&gt;=TTDN!$P$17)*(ngaynx&lt;$J$2)*(nonx=$G$2)*(Mavtnx=$C150),slnhap)-SUMPRODUCT((ngaynx&gt;=TTDN!P$17)*(ngaynx&lt;$J$2)*(conx=$G$2)*(Mavtnx=$C150),slxuat),0)</f>
        <v>0</v>
      </c>
      <c r="G150" s="571">
        <f ca="1">IFERROR(INDEX(gtton,$N150)+SUMPRODUCT((ngaynx&gt;=TTDN!Q$17)*(ngaynx&lt;$J$2)*(nonx=$G$2)*(Mavtnx=$C150),gtnhap)-SUMPRODUCT((ngaynx&gt;=TTDN!Q$17)*(ngaynx&lt;$J$2)*(conx=$G$2)*(Mavtnx=$C150),gtxuat),0)</f>
        <v>0</v>
      </c>
      <c r="H150" s="572">
        <f t="shared" ca="1" si="35"/>
        <v>0</v>
      </c>
      <c r="I150" s="572">
        <f t="shared" ca="1" si="36"/>
        <v>0</v>
      </c>
      <c r="J150" s="572">
        <f t="shared" ca="1" si="37"/>
        <v>0</v>
      </c>
      <c r="K150" s="572">
        <f t="shared" ca="1" si="38"/>
        <v>0</v>
      </c>
      <c r="L150" s="572">
        <f t="shared" ca="1" si="39"/>
        <v>0</v>
      </c>
      <c r="M150" s="572">
        <f t="shared" ca="1" si="40"/>
        <v>0</v>
      </c>
      <c r="N150" s="573" t="str">
        <f ca="1">IFERROR(MATCH($G$2,OFFSET(DMVT!$G$7,N149,0):'DMVT'!$G$398,0)+N149,"")</f>
        <v/>
      </c>
      <c r="O150" s="573" t="str">
        <f t="shared" ca="1" si="41"/>
        <v/>
      </c>
    </row>
    <row r="151" spans="2:15" ht="31.5" customHeight="1" x14ac:dyDescent="0.2">
      <c r="B151" s="590" t="str">
        <f t="shared" ca="1" si="31"/>
        <v/>
      </c>
      <c r="C151" s="590" t="str">
        <f t="shared" ca="1" si="32"/>
        <v/>
      </c>
      <c r="D151" s="590" t="str">
        <f t="shared" ca="1" si="33"/>
        <v/>
      </c>
      <c r="E151" s="590" t="str">
        <f t="shared" ca="1" si="34"/>
        <v/>
      </c>
      <c r="F151" s="571">
        <f ca="1">IFERROR(INDEX(slton,$N151)+SUMPRODUCT((ngaynx&gt;=TTDN!$P$17)*(ngaynx&lt;$J$2)*(nonx=$G$2)*(Mavtnx=$C151),slnhap)-SUMPRODUCT((ngaynx&gt;=TTDN!P$17)*(ngaynx&lt;$J$2)*(conx=$G$2)*(Mavtnx=$C151),slxuat),0)</f>
        <v>0</v>
      </c>
      <c r="G151" s="571">
        <f ca="1">IFERROR(INDEX(gtton,$N151)+SUMPRODUCT((ngaynx&gt;=TTDN!Q$17)*(ngaynx&lt;$J$2)*(nonx=$G$2)*(Mavtnx=$C151),gtnhap)-SUMPRODUCT((ngaynx&gt;=TTDN!Q$17)*(ngaynx&lt;$J$2)*(conx=$G$2)*(Mavtnx=$C151),gtxuat),0)</f>
        <v>0</v>
      </c>
      <c r="H151" s="572">
        <f t="shared" ca="1" si="35"/>
        <v>0</v>
      </c>
      <c r="I151" s="572">
        <f t="shared" ca="1" si="36"/>
        <v>0</v>
      </c>
      <c r="J151" s="572">
        <f t="shared" ca="1" si="37"/>
        <v>0</v>
      </c>
      <c r="K151" s="572">
        <f t="shared" ca="1" si="38"/>
        <v>0</v>
      </c>
      <c r="L151" s="572">
        <f t="shared" ca="1" si="39"/>
        <v>0</v>
      </c>
      <c r="M151" s="572">
        <f t="shared" ca="1" si="40"/>
        <v>0</v>
      </c>
      <c r="N151" s="573" t="str">
        <f ca="1">IFERROR(MATCH($G$2,OFFSET(DMVT!$G$7,N150,0):'DMVT'!$G$398,0)+N150,"")</f>
        <v/>
      </c>
      <c r="O151" s="573" t="str">
        <f t="shared" ca="1" si="41"/>
        <v/>
      </c>
    </row>
    <row r="152" spans="2:15" ht="31.5" customHeight="1" x14ac:dyDescent="0.2">
      <c r="B152" s="590" t="str">
        <f t="shared" ca="1" si="31"/>
        <v/>
      </c>
      <c r="C152" s="590" t="str">
        <f t="shared" ca="1" si="32"/>
        <v/>
      </c>
      <c r="D152" s="590" t="str">
        <f t="shared" ca="1" si="33"/>
        <v/>
      </c>
      <c r="E152" s="590" t="str">
        <f t="shared" ca="1" si="34"/>
        <v/>
      </c>
      <c r="F152" s="571">
        <f ca="1">IFERROR(INDEX(slton,$N152)+SUMPRODUCT((ngaynx&gt;=TTDN!$P$17)*(ngaynx&lt;$J$2)*(nonx=$G$2)*(Mavtnx=$C152),slnhap)-SUMPRODUCT((ngaynx&gt;=TTDN!P$17)*(ngaynx&lt;$J$2)*(conx=$G$2)*(Mavtnx=$C152),slxuat),0)</f>
        <v>0</v>
      </c>
      <c r="G152" s="571">
        <f ca="1">IFERROR(INDEX(gtton,$N152)+SUMPRODUCT((ngaynx&gt;=TTDN!Q$17)*(ngaynx&lt;$J$2)*(nonx=$G$2)*(Mavtnx=$C152),gtnhap)-SUMPRODUCT((ngaynx&gt;=TTDN!Q$17)*(ngaynx&lt;$J$2)*(conx=$G$2)*(Mavtnx=$C152),gtxuat),0)</f>
        <v>0</v>
      </c>
      <c r="H152" s="572">
        <f t="shared" ca="1" si="35"/>
        <v>0</v>
      </c>
      <c r="I152" s="572">
        <f t="shared" ca="1" si="36"/>
        <v>0</v>
      </c>
      <c r="J152" s="572">
        <f t="shared" ca="1" si="37"/>
        <v>0</v>
      </c>
      <c r="K152" s="572">
        <f t="shared" ca="1" si="38"/>
        <v>0</v>
      </c>
      <c r="L152" s="572">
        <f t="shared" ca="1" si="39"/>
        <v>0</v>
      </c>
      <c r="M152" s="572">
        <f t="shared" ca="1" si="40"/>
        <v>0</v>
      </c>
      <c r="N152" s="573" t="str">
        <f ca="1">IFERROR(MATCH($G$2,OFFSET(DMVT!$G$7,N151,0):'DMVT'!$G$398,0)+N151,"")</f>
        <v/>
      </c>
      <c r="O152" s="573" t="str">
        <f t="shared" ca="1" si="41"/>
        <v/>
      </c>
    </row>
    <row r="153" spans="2:15" ht="31.5" customHeight="1" x14ac:dyDescent="0.2">
      <c r="B153" s="590" t="str">
        <f t="shared" ca="1" si="31"/>
        <v/>
      </c>
      <c r="C153" s="590" t="str">
        <f t="shared" ca="1" si="32"/>
        <v/>
      </c>
      <c r="D153" s="590" t="str">
        <f t="shared" ca="1" si="33"/>
        <v/>
      </c>
      <c r="E153" s="590" t="str">
        <f t="shared" ca="1" si="34"/>
        <v/>
      </c>
      <c r="F153" s="571">
        <f ca="1">IFERROR(INDEX(slton,$N153)+SUMPRODUCT((ngaynx&gt;=TTDN!$P$17)*(ngaynx&lt;$J$2)*(nonx=$G$2)*(Mavtnx=$C153),slnhap)-SUMPRODUCT((ngaynx&gt;=TTDN!P$17)*(ngaynx&lt;$J$2)*(conx=$G$2)*(Mavtnx=$C153),slxuat),0)</f>
        <v>0</v>
      </c>
      <c r="G153" s="571">
        <f ca="1">IFERROR(INDEX(gtton,$N153)+SUMPRODUCT((ngaynx&gt;=TTDN!Q$17)*(ngaynx&lt;$J$2)*(nonx=$G$2)*(Mavtnx=$C153),gtnhap)-SUMPRODUCT((ngaynx&gt;=TTDN!Q$17)*(ngaynx&lt;$J$2)*(conx=$G$2)*(Mavtnx=$C153),gtxuat),0)</f>
        <v>0</v>
      </c>
      <c r="H153" s="572">
        <f t="shared" ca="1" si="35"/>
        <v>0</v>
      </c>
      <c r="I153" s="572">
        <f t="shared" ca="1" si="36"/>
        <v>0</v>
      </c>
      <c r="J153" s="572">
        <f t="shared" ca="1" si="37"/>
        <v>0</v>
      </c>
      <c r="K153" s="572">
        <f t="shared" ca="1" si="38"/>
        <v>0</v>
      </c>
      <c r="L153" s="572">
        <f t="shared" ca="1" si="39"/>
        <v>0</v>
      </c>
      <c r="M153" s="572">
        <f t="shared" ca="1" si="40"/>
        <v>0</v>
      </c>
      <c r="N153" s="573" t="str">
        <f ca="1">IFERROR(MATCH($G$2,OFFSET(DMVT!$G$7,N152,0):'DMVT'!$G$398,0)+N152,"")</f>
        <v/>
      </c>
      <c r="O153" s="573" t="str">
        <f t="shared" ca="1" si="41"/>
        <v/>
      </c>
    </row>
    <row r="154" spans="2:15" ht="31.5" customHeight="1" x14ac:dyDescent="0.2">
      <c r="B154" s="590" t="str">
        <f t="shared" ca="1" si="31"/>
        <v/>
      </c>
      <c r="C154" s="590" t="str">
        <f t="shared" ca="1" si="32"/>
        <v/>
      </c>
      <c r="D154" s="590" t="str">
        <f t="shared" ca="1" si="33"/>
        <v/>
      </c>
      <c r="E154" s="590" t="str">
        <f t="shared" ca="1" si="34"/>
        <v/>
      </c>
      <c r="F154" s="571">
        <f ca="1">IFERROR(INDEX(slton,$N154)+SUMPRODUCT((ngaynx&gt;=TTDN!$P$17)*(ngaynx&lt;$J$2)*(nonx=$G$2)*(Mavtnx=$C154),slnhap)-SUMPRODUCT((ngaynx&gt;=TTDN!P$17)*(ngaynx&lt;$J$2)*(conx=$G$2)*(Mavtnx=$C154),slxuat),0)</f>
        <v>0</v>
      </c>
      <c r="G154" s="571">
        <f ca="1">IFERROR(INDEX(gtton,$N154)+SUMPRODUCT((ngaynx&gt;=TTDN!Q$17)*(ngaynx&lt;$J$2)*(nonx=$G$2)*(Mavtnx=$C154),gtnhap)-SUMPRODUCT((ngaynx&gt;=TTDN!Q$17)*(ngaynx&lt;$J$2)*(conx=$G$2)*(Mavtnx=$C154),gtxuat),0)</f>
        <v>0</v>
      </c>
      <c r="H154" s="572">
        <f t="shared" ca="1" si="35"/>
        <v>0</v>
      </c>
      <c r="I154" s="572">
        <f t="shared" ca="1" si="36"/>
        <v>0</v>
      </c>
      <c r="J154" s="572">
        <f t="shared" ca="1" si="37"/>
        <v>0</v>
      </c>
      <c r="K154" s="572">
        <f t="shared" ca="1" si="38"/>
        <v>0</v>
      </c>
      <c r="L154" s="572">
        <f t="shared" ca="1" si="39"/>
        <v>0</v>
      </c>
      <c r="M154" s="572">
        <f t="shared" ca="1" si="40"/>
        <v>0</v>
      </c>
      <c r="N154" s="573" t="str">
        <f ca="1">IFERROR(MATCH($G$2,OFFSET(DMVT!$G$7,N153,0):'DMVT'!$G$398,0)+N153,"")</f>
        <v/>
      </c>
      <c r="O154" s="573" t="str">
        <f t="shared" ca="1" si="41"/>
        <v/>
      </c>
    </row>
    <row r="155" spans="2:15" ht="31.5" customHeight="1" x14ac:dyDescent="0.2">
      <c r="B155" s="590" t="str">
        <f t="shared" ca="1" si="31"/>
        <v/>
      </c>
      <c r="C155" s="590" t="str">
        <f t="shared" ca="1" si="32"/>
        <v/>
      </c>
      <c r="D155" s="590" t="str">
        <f t="shared" ca="1" si="33"/>
        <v/>
      </c>
      <c r="E155" s="590" t="str">
        <f t="shared" ca="1" si="34"/>
        <v/>
      </c>
      <c r="F155" s="571">
        <f ca="1">IFERROR(INDEX(slton,$N155)+SUMPRODUCT((ngaynx&gt;=TTDN!$P$17)*(ngaynx&lt;$J$2)*(nonx=$G$2)*(Mavtnx=$C155),slnhap)-SUMPRODUCT((ngaynx&gt;=TTDN!P$17)*(ngaynx&lt;$J$2)*(conx=$G$2)*(Mavtnx=$C155),slxuat),0)</f>
        <v>0</v>
      </c>
      <c r="G155" s="571">
        <f ca="1">IFERROR(INDEX(gtton,$N155)+SUMPRODUCT((ngaynx&gt;=TTDN!Q$17)*(ngaynx&lt;$J$2)*(nonx=$G$2)*(Mavtnx=$C155),gtnhap)-SUMPRODUCT((ngaynx&gt;=TTDN!Q$17)*(ngaynx&lt;$J$2)*(conx=$G$2)*(Mavtnx=$C155),gtxuat),0)</f>
        <v>0</v>
      </c>
      <c r="H155" s="572">
        <f t="shared" ca="1" si="35"/>
        <v>0</v>
      </c>
      <c r="I155" s="572">
        <f t="shared" ca="1" si="36"/>
        <v>0</v>
      </c>
      <c r="J155" s="572">
        <f t="shared" ca="1" si="37"/>
        <v>0</v>
      </c>
      <c r="K155" s="572">
        <f t="shared" ca="1" si="38"/>
        <v>0</v>
      </c>
      <c r="L155" s="572">
        <f t="shared" ca="1" si="39"/>
        <v>0</v>
      </c>
      <c r="M155" s="572">
        <f t="shared" ca="1" si="40"/>
        <v>0</v>
      </c>
      <c r="N155" s="573" t="str">
        <f ca="1">IFERROR(MATCH($G$2,OFFSET(DMVT!$G$7,N154,0):'DMVT'!$G$398,0)+N154,"")</f>
        <v/>
      </c>
      <c r="O155" s="573" t="str">
        <f t="shared" ca="1" si="41"/>
        <v/>
      </c>
    </row>
    <row r="156" spans="2:15" ht="31.5" customHeight="1" x14ac:dyDescent="0.2">
      <c r="B156" s="590" t="str">
        <f t="shared" ca="1" si="31"/>
        <v/>
      </c>
      <c r="C156" s="590" t="str">
        <f t="shared" ca="1" si="32"/>
        <v/>
      </c>
      <c r="D156" s="590" t="str">
        <f t="shared" ca="1" si="33"/>
        <v/>
      </c>
      <c r="E156" s="590" t="str">
        <f t="shared" ca="1" si="34"/>
        <v/>
      </c>
      <c r="F156" s="571">
        <f ca="1">IFERROR(INDEX(slton,$N156)+SUMPRODUCT((ngaynx&gt;=TTDN!$P$17)*(ngaynx&lt;$J$2)*(nonx=$G$2)*(Mavtnx=$C156),slnhap)-SUMPRODUCT((ngaynx&gt;=TTDN!P$17)*(ngaynx&lt;$J$2)*(conx=$G$2)*(Mavtnx=$C156),slxuat),0)</f>
        <v>0</v>
      </c>
      <c r="G156" s="571">
        <f ca="1">IFERROR(INDEX(gtton,$N156)+SUMPRODUCT((ngaynx&gt;=TTDN!Q$17)*(ngaynx&lt;$J$2)*(nonx=$G$2)*(Mavtnx=$C156),gtnhap)-SUMPRODUCT((ngaynx&gt;=TTDN!Q$17)*(ngaynx&lt;$J$2)*(conx=$G$2)*(Mavtnx=$C156),gtxuat),0)</f>
        <v>0</v>
      </c>
      <c r="H156" s="572">
        <f t="shared" ca="1" si="35"/>
        <v>0</v>
      </c>
      <c r="I156" s="572">
        <f t="shared" ca="1" si="36"/>
        <v>0</v>
      </c>
      <c r="J156" s="572">
        <f t="shared" ca="1" si="37"/>
        <v>0</v>
      </c>
      <c r="K156" s="572">
        <f t="shared" ca="1" si="38"/>
        <v>0</v>
      </c>
      <c r="L156" s="572">
        <f t="shared" ca="1" si="39"/>
        <v>0</v>
      </c>
      <c r="M156" s="572">
        <f t="shared" ca="1" si="40"/>
        <v>0</v>
      </c>
      <c r="N156" s="573" t="str">
        <f ca="1">IFERROR(MATCH($G$2,OFFSET(DMVT!$G$7,N155,0):'DMVT'!$G$398,0)+N155,"")</f>
        <v/>
      </c>
      <c r="O156" s="573" t="str">
        <f t="shared" ca="1" si="41"/>
        <v/>
      </c>
    </row>
    <row r="157" spans="2:15" ht="31.5" customHeight="1" x14ac:dyDescent="0.2">
      <c r="B157" s="590" t="str">
        <f t="shared" ca="1" si="31"/>
        <v/>
      </c>
      <c r="C157" s="590" t="str">
        <f t="shared" ca="1" si="32"/>
        <v/>
      </c>
      <c r="D157" s="590" t="str">
        <f t="shared" ca="1" si="33"/>
        <v/>
      </c>
      <c r="E157" s="590" t="str">
        <f t="shared" ca="1" si="34"/>
        <v/>
      </c>
      <c r="F157" s="571">
        <f ca="1">IFERROR(INDEX(slton,$N157)+SUMPRODUCT((ngaynx&gt;=TTDN!$P$17)*(ngaynx&lt;$J$2)*(nonx=$G$2)*(Mavtnx=$C157),slnhap)-SUMPRODUCT((ngaynx&gt;=TTDN!P$17)*(ngaynx&lt;$J$2)*(conx=$G$2)*(Mavtnx=$C157),slxuat),0)</f>
        <v>0</v>
      </c>
      <c r="G157" s="571">
        <f ca="1">IFERROR(INDEX(gtton,$N157)+SUMPRODUCT((ngaynx&gt;=TTDN!Q$17)*(ngaynx&lt;$J$2)*(nonx=$G$2)*(Mavtnx=$C157),gtnhap)-SUMPRODUCT((ngaynx&gt;=TTDN!Q$17)*(ngaynx&lt;$J$2)*(conx=$G$2)*(Mavtnx=$C157),gtxuat),0)</f>
        <v>0</v>
      </c>
      <c r="H157" s="572">
        <f t="shared" ca="1" si="35"/>
        <v>0</v>
      </c>
      <c r="I157" s="572">
        <f t="shared" ca="1" si="36"/>
        <v>0</v>
      </c>
      <c r="J157" s="572">
        <f t="shared" ca="1" si="37"/>
        <v>0</v>
      </c>
      <c r="K157" s="572">
        <f t="shared" ca="1" si="38"/>
        <v>0</v>
      </c>
      <c r="L157" s="572">
        <f t="shared" ca="1" si="39"/>
        <v>0</v>
      </c>
      <c r="M157" s="572">
        <f t="shared" ca="1" si="40"/>
        <v>0</v>
      </c>
      <c r="N157" s="573" t="str">
        <f ca="1">IFERROR(MATCH($G$2,OFFSET(DMVT!$G$7,N156,0):'DMVT'!$G$398,0)+N156,"")</f>
        <v/>
      </c>
      <c r="O157" s="573" t="str">
        <f t="shared" ca="1" si="41"/>
        <v/>
      </c>
    </row>
    <row r="158" spans="2:15" ht="31.5" customHeight="1" x14ac:dyDescent="0.2">
      <c r="B158" s="590" t="str">
        <f t="shared" ca="1" si="31"/>
        <v/>
      </c>
      <c r="C158" s="590" t="str">
        <f t="shared" ca="1" si="32"/>
        <v/>
      </c>
      <c r="D158" s="590" t="str">
        <f t="shared" ca="1" si="33"/>
        <v/>
      </c>
      <c r="E158" s="590" t="str">
        <f t="shared" ca="1" si="34"/>
        <v/>
      </c>
      <c r="F158" s="571">
        <f ca="1">IFERROR(INDEX(slton,$N158)+SUMPRODUCT((ngaynx&gt;=TTDN!$P$17)*(ngaynx&lt;$J$2)*(nonx=$G$2)*(Mavtnx=$C158),slnhap)-SUMPRODUCT((ngaynx&gt;=TTDN!P$17)*(ngaynx&lt;$J$2)*(conx=$G$2)*(Mavtnx=$C158),slxuat),0)</f>
        <v>0</v>
      </c>
      <c r="G158" s="571">
        <f ca="1">IFERROR(INDEX(gtton,$N158)+SUMPRODUCT((ngaynx&gt;=TTDN!Q$17)*(ngaynx&lt;$J$2)*(nonx=$G$2)*(Mavtnx=$C158),gtnhap)-SUMPRODUCT((ngaynx&gt;=TTDN!Q$17)*(ngaynx&lt;$J$2)*(conx=$G$2)*(Mavtnx=$C158),gtxuat),0)</f>
        <v>0</v>
      </c>
      <c r="H158" s="572">
        <f t="shared" ca="1" si="35"/>
        <v>0</v>
      </c>
      <c r="I158" s="572">
        <f t="shared" ca="1" si="36"/>
        <v>0</v>
      </c>
      <c r="J158" s="572">
        <f t="shared" ca="1" si="37"/>
        <v>0</v>
      </c>
      <c r="K158" s="572">
        <f t="shared" ca="1" si="38"/>
        <v>0</v>
      </c>
      <c r="L158" s="572">
        <f t="shared" ca="1" si="39"/>
        <v>0</v>
      </c>
      <c r="M158" s="572">
        <f t="shared" ca="1" si="40"/>
        <v>0</v>
      </c>
      <c r="N158" s="573" t="str">
        <f ca="1">IFERROR(MATCH($G$2,OFFSET(DMVT!$G$7,N157,0):'DMVT'!$G$398,0)+N157,"")</f>
        <v/>
      </c>
      <c r="O158" s="573" t="str">
        <f t="shared" ca="1" si="41"/>
        <v/>
      </c>
    </row>
    <row r="159" spans="2:15" ht="31.5" customHeight="1" x14ac:dyDescent="0.2">
      <c r="B159" s="590" t="str">
        <f t="shared" ca="1" si="31"/>
        <v/>
      </c>
      <c r="C159" s="590" t="str">
        <f t="shared" ca="1" si="32"/>
        <v/>
      </c>
      <c r="D159" s="590" t="str">
        <f t="shared" ca="1" si="33"/>
        <v/>
      </c>
      <c r="E159" s="590" t="str">
        <f t="shared" ca="1" si="34"/>
        <v/>
      </c>
      <c r="F159" s="571">
        <f ca="1">IFERROR(INDEX(slton,$N159)+SUMPRODUCT((ngaynx&gt;=TTDN!$P$17)*(ngaynx&lt;$J$2)*(nonx=$G$2)*(Mavtnx=$C159),slnhap)-SUMPRODUCT((ngaynx&gt;=TTDN!P$17)*(ngaynx&lt;$J$2)*(conx=$G$2)*(Mavtnx=$C159),slxuat),0)</f>
        <v>0</v>
      </c>
      <c r="G159" s="571">
        <f ca="1">IFERROR(INDEX(gtton,$N159)+SUMPRODUCT((ngaynx&gt;=TTDN!Q$17)*(ngaynx&lt;$J$2)*(nonx=$G$2)*(Mavtnx=$C159),gtnhap)-SUMPRODUCT((ngaynx&gt;=TTDN!Q$17)*(ngaynx&lt;$J$2)*(conx=$G$2)*(Mavtnx=$C159),gtxuat),0)</f>
        <v>0</v>
      </c>
      <c r="H159" s="572">
        <f t="shared" ca="1" si="35"/>
        <v>0</v>
      </c>
      <c r="I159" s="572">
        <f t="shared" ca="1" si="36"/>
        <v>0</v>
      </c>
      <c r="J159" s="572">
        <f t="shared" ca="1" si="37"/>
        <v>0</v>
      </c>
      <c r="K159" s="572">
        <f t="shared" ca="1" si="38"/>
        <v>0</v>
      </c>
      <c r="L159" s="572">
        <f t="shared" ca="1" si="39"/>
        <v>0</v>
      </c>
      <c r="M159" s="572">
        <f t="shared" ca="1" si="40"/>
        <v>0</v>
      </c>
      <c r="N159" s="573" t="str">
        <f ca="1">IFERROR(MATCH($G$2,OFFSET(DMVT!$G$7,N158,0):'DMVT'!$G$398,0)+N158,"")</f>
        <v/>
      </c>
      <c r="O159" s="573" t="str">
        <f t="shared" ca="1" si="41"/>
        <v/>
      </c>
    </row>
    <row r="160" spans="2:15" ht="31.5" customHeight="1" x14ac:dyDescent="0.2">
      <c r="B160" s="590" t="str">
        <f t="shared" ca="1" si="31"/>
        <v/>
      </c>
      <c r="C160" s="590" t="str">
        <f t="shared" ca="1" si="32"/>
        <v/>
      </c>
      <c r="D160" s="590" t="str">
        <f t="shared" ca="1" si="33"/>
        <v/>
      </c>
      <c r="E160" s="590" t="str">
        <f t="shared" ca="1" si="34"/>
        <v/>
      </c>
      <c r="F160" s="571">
        <f ca="1">IFERROR(INDEX(slton,$N160)+SUMPRODUCT((ngaynx&gt;=TTDN!$P$17)*(ngaynx&lt;$J$2)*(nonx=$G$2)*(Mavtnx=$C160),slnhap)-SUMPRODUCT((ngaynx&gt;=TTDN!P$17)*(ngaynx&lt;$J$2)*(conx=$G$2)*(Mavtnx=$C160),slxuat),0)</f>
        <v>0</v>
      </c>
      <c r="G160" s="571">
        <f ca="1">IFERROR(INDEX(gtton,$N160)+SUMPRODUCT((ngaynx&gt;=TTDN!Q$17)*(ngaynx&lt;$J$2)*(nonx=$G$2)*(Mavtnx=$C160),gtnhap)-SUMPRODUCT((ngaynx&gt;=TTDN!Q$17)*(ngaynx&lt;$J$2)*(conx=$G$2)*(Mavtnx=$C160),gtxuat),0)</f>
        <v>0</v>
      </c>
      <c r="H160" s="572">
        <f t="shared" ca="1" si="35"/>
        <v>0</v>
      </c>
      <c r="I160" s="572">
        <f t="shared" ca="1" si="36"/>
        <v>0</v>
      </c>
      <c r="J160" s="572">
        <f t="shared" ca="1" si="37"/>
        <v>0</v>
      </c>
      <c r="K160" s="572">
        <f t="shared" ca="1" si="38"/>
        <v>0</v>
      </c>
      <c r="L160" s="572">
        <f t="shared" ca="1" si="39"/>
        <v>0</v>
      </c>
      <c r="M160" s="572">
        <f t="shared" ca="1" si="40"/>
        <v>0</v>
      </c>
      <c r="N160" s="573" t="str">
        <f ca="1">IFERROR(MATCH($G$2,OFFSET(DMVT!$G$7,N159,0):'DMVT'!$G$398,0)+N159,"")</f>
        <v/>
      </c>
      <c r="O160" s="573" t="str">
        <f t="shared" ca="1" si="41"/>
        <v/>
      </c>
    </row>
    <row r="161" spans="2:15" ht="31.5" customHeight="1" x14ac:dyDescent="0.2">
      <c r="B161" s="590" t="str">
        <f t="shared" ca="1" si="31"/>
        <v/>
      </c>
      <c r="C161" s="590" t="str">
        <f t="shared" ca="1" si="32"/>
        <v/>
      </c>
      <c r="D161" s="590" t="str">
        <f t="shared" ca="1" si="33"/>
        <v/>
      </c>
      <c r="E161" s="590" t="str">
        <f t="shared" ca="1" si="34"/>
        <v/>
      </c>
      <c r="F161" s="571">
        <f ca="1">IFERROR(INDEX(slton,$N161)+SUMPRODUCT((ngaynx&gt;=TTDN!$P$17)*(ngaynx&lt;$J$2)*(nonx=$G$2)*(Mavtnx=$C161),slnhap)-SUMPRODUCT((ngaynx&gt;=TTDN!P$17)*(ngaynx&lt;$J$2)*(conx=$G$2)*(Mavtnx=$C161),slxuat),0)</f>
        <v>0</v>
      </c>
      <c r="G161" s="571">
        <f ca="1">IFERROR(INDEX(gtton,$N161)+SUMPRODUCT((ngaynx&gt;=TTDN!Q$17)*(ngaynx&lt;$J$2)*(nonx=$G$2)*(Mavtnx=$C161),gtnhap)-SUMPRODUCT((ngaynx&gt;=TTDN!Q$17)*(ngaynx&lt;$J$2)*(conx=$G$2)*(Mavtnx=$C161),gtxuat),0)</f>
        <v>0</v>
      </c>
      <c r="H161" s="572">
        <f t="shared" ca="1" si="35"/>
        <v>0</v>
      </c>
      <c r="I161" s="572">
        <f t="shared" ca="1" si="36"/>
        <v>0</v>
      </c>
      <c r="J161" s="572">
        <f t="shared" ca="1" si="37"/>
        <v>0</v>
      </c>
      <c r="K161" s="572">
        <f t="shared" ca="1" si="38"/>
        <v>0</v>
      </c>
      <c r="L161" s="572">
        <f t="shared" ca="1" si="39"/>
        <v>0</v>
      </c>
      <c r="M161" s="572">
        <f t="shared" ca="1" si="40"/>
        <v>0</v>
      </c>
      <c r="N161" s="573" t="str">
        <f ca="1">IFERROR(MATCH($G$2,OFFSET(DMVT!$G$7,N160,0):'DMVT'!$G$398,0)+N160,"")</f>
        <v/>
      </c>
      <c r="O161" s="573" t="str">
        <f t="shared" ca="1" si="41"/>
        <v/>
      </c>
    </row>
    <row r="162" spans="2:15" ht="31.5" customHeight="1" x14ac:dyDescent="0.2">
      <c r="B162" s="590" t="str">
        <f t="shared" ca="1" si="31"/>
        <v/>
      </c>
      <c r="C162" s="590" t="str">
        <f t="shared" ca="1" si="32"/>
        <v/>
      </c>
      <c r="D162" s="590" t="str">
        <f t="shared" ca="1" si="33"/>
        <v/>
      </c>
      <c r="E162" s="590" t="str">
        <f t="shared" ca="1" si="34"/>
        <v/>
      </c>
      <c r="F162" s="571">
        <f ca="1">IFERROR(INDEX(slton,$N162)+SUMPRODUCT((ngaynx&gt;=TTDN!$P$17)*(ngaynx&lt;$J$2)*(nonx=$G$2)*(Mavtnx=$C162),slnhap)-SUMPRODUCT((ngaynx&gt;=TTDN!P$17)*(ngaynx&lt;$J$2)*(conx=$G$2)*(Mavtnx=$C162),slxuat),0)</f>
        <v>0</v>
      </c>
      <c r="G162" s="571">
        <f ca="1">IFERROR(INDEX(gtton,$N162)+SUMPRODUCT((ngaynx&gt;=TTDN!Q$17)*(ngaynx&lt;$J$2)*(nonx=$G$2)*(Mavtnx=$C162),gtnhap)-SUMPRODUCT((ngaynx&gt;=TTDN!Q$17)*(ngaynx&lt;$J$2)*(conx=$G$2)*(Mavtnx=$C162),gtxuat),0)</f>
        <v>0</v>
      </c>
      <c r="H162" s="572">
        <f t="shared" ca="1" si="35"/>
        <v>0</v>
      </c>
      <c r="I162" s="572">
        <f t="shared" ca="1" si="36"/>
        <v>0</v>
      </c>
      <c r="J162" s="572">
        <f t="shared" ca="1" si="37"/>
        <v>0</v>
      </c>
      <c r="K162" s="572">
        <f t="shared" ca="1" si="38"/>
        <v>0</v>
      </c>
      <c r="L162" s="572">
        <f t="shared" ca="1" si="39"/>
        <v>0</v>
      </c>
      <c r="M162" s="572">
        <f t="shared" ca="1" si="40"/>
        <v>0</v>
      </c>
      <c r="N162" s="573" t="str">
        <f ca="1">IFERROR(MATCH($G$2,OFFSET(DMVT!$G$7,N161,0):'DMVT'!$G$398,0)+N161,"")</f>
        <v/>
      </c>
      <c r="O162" s="573" t="str">
        <f t="shared" ca="1" si="41"/>
        <v/>
      </c>
    </row>
    <row r="163" spans="2:15" ht="31.5" customHeight="1" x14ac:dyDescent="0.2">
      <c r="B163" s="590" t="str">
        <f t="shared" ca="1" si="31"/>
        <v/>
      </c>
      <c r="C163" s="590" t="str">
        <f t="shared" ca="1" si="32"/>
        <v/>
      </c>
      <c r="D163" s="590" t="str">
        <f t="shared" ca="1" si="33"/>
        <v/>
      </c>
      <c r="E163" s="590" t="str">
        <f t="shared" ca="1" si="34"/>
        <v/>
      </c>
      <c r="F163" s="571">
        <f ca="1">IFERROR(INDEX(slton,$N163)+SUMPRODUCT((ngaynx&gt;=TTDN!$P$17)*(ngaynx&lt;$J$2)*(nonx=$G$2)*(Mavtnx=$C163),slnhap)-SUMPRODUCT((ngaynx&gt;=TTDN!P$17)*(ngaynx&lt;$J$2)*(conx=$G$2)*(Mavtnx=$C163),slxuat),0)</f>
        <v>0</v>
      </c>
      <c r="G163" s="571">
        <f ca="1">IFERROR(INDEX(gtton,$N163)+SUMPRODUCT((ngaynx&gt;=TTDN!Q$17)*(ngaynx&lt;$J$2)*(nonx=$G$2)*(Mavtnx=$C163),gtnhap)-SUMPRODUCT((ngaynx&gt;=TTDN!Q$17)*(ngaynx&lt;$J$2)*(conx=$G$2)*(Mavtnx=$C163),gtxuat),0)</f>
        <v>0</v>
      </c>
      <c r="H163" s="572">
        <f t="shared" ca="1" si="35"/>
        <v>0</v>
      </c>
      <c r="I163" s="572">
        <f t="shared" ca="1" si="36"/>
        <v>0</v>
      </c>
      <c r="J163" s="572">
        <f t="shared" ca="1" si="37"/>
        <v>0</v>
      </c>
      <c r="K163" s="572">
        <f t="shared" ca="1" si="38"/>
        <v>0</v>
      </c>
      <c r="L163" s="572">
        <f t="shared" ca="1" si="39"/>
        <v>0</v>
      </c>
      <c r="M163" s="572">
        <f t="shared" ca="1" si="40"/>
        <v>0</v>
      </c>
      <c r="N163" s="573" t="str">
        <f ca="1">IFERROR(MATCH($G$2,OFFSET(DMVT!$G$7,N162,0):'DMVT'!$G$398,0)+N162,"")</f>
        <v/>
      </c>
      <c r="O163" s="573" t="str">
        <f t="shared" ca="1" si="41"/>
        <v/>
      </c>
    </row>
    <row r="164" spans="2:15" ht="31.5" customHeight="1" x14ac:dyDescent="0.2">
      <c r="B164" s="590" t="str">
        <f t="shared" ca="1" si="31"/>
        <v/>
      </c>
      <c r="C164" s="590" t="str">
        <f t="shared" ca="1" si="32"/>
        <v/>
      </c>
      <c r="D164" s="590" t="str">
        <f t="shared" ca="1" si="33"/>
        <v/>
      </c>
      <c r="E164" s="590" t="str">
        <f t="shared" ca="1" si="34"/>
        <v/>
      </c>
      <c r="F164" s="571">
        <f ca="1">IFERROR(INDEX(slton,$N164)+SUMPRODUCT((ngaynx&gt;=TTDN!$P$17)*(ngaynx&lt;$J$2)*(nonx=$G$2)*(Mavtnx=$C164),slnhap)-SUMPRODUCT((ngaynx&gt;=TTDN!P$17)*(ngaynx&lt;$J$2)*(conx=$G$2)*(Mavtnx=$C164),slxuat),0)</f>
        <v>0</v>
      </c>
      <c r="G164" s="571">
        <f ca="1">IFERROR(INDEX(gtton,$N164)+SUMPRODUCT((ngaynx&gt;=TTDN!Q$17)*(ngaynx&lt;$J$2)*(nonx=$G$2)*(Mavtnx=$C164),gtnhap)-SUMPRODUCT((ngaynx&gt;=TTDN!Q$17)*(ngaynx&lt;$J$2)*(conx=$G$2)*(Mavtnx=$C164),gtxuat),0)</f>
        <v>0</v>
      </c>
      <c r="H164" s="572">
        <f t="shared" ca="1" si="35"/>
        <v>0</v>
      </c>
      <c r="I164" s="572">
        <f t="shared" ca="1" si="36"/>
        <v>0</v>
      </c>
      <c r="J164" s="572">
        <f t="shared" ca="1" si="37"/>
        <v>0</v>
      </c>
      <c r="K164" s="572">
        <f t="shared" ca="1" si="38"/>
        <v>0</v>
      </c>
      <c r="L164" s="572">
        <f t="shared" ca="1" si="39"/>
        <v>0</v>
      </c>
      <c r="M164" s="572">
        <f t="shared" ca="1" si="40"/>
        <v>0</v>
      </c>
      <c r="N164" s="573" t="str">
        <f ca="1">IFERROR(MATCH($G$2,OFFSET(DMVT!$G$7,N163,0):'DMVT'!$G$398,0)+N163,"")</f>
        <v/>
      </c>
      <c r="O164" s="573" t="str">
        <f t="shared" ca="1" si="41"/>
        <v/>
      </c>
    </row>
    <row r="165" spans="2:15" ht="31.5" customHeight="1" x14ac:dyDescent="0.2">
      <c r="B165" s="590" t="str">
        <f t="shared" ca="1" si="31"/>
        <v/>
      </c>
      <c r="C165" s="590" t="str">
        <f t="shared" ca="1" si="32"/>
        <v/>
      </c>
      <c r="D165" s="590" t="str">
        <f t="shared" ca="1" si="33"/>
        <v/>
      </c>
      <c r="E165" s="590" t="str">
        <f t="shared" ca="1" si="34"/>
        <v/>
      </c>
      <c r="F165" s="571">
        <f ca="1">IFERROR(INDEX(slton,$N165)+SUMPRODUCT((ngaynx&gt;=TTDN!$P$17)*(ngaynx&lt;$J$2)*(nonx=$G$2)*(Mavtnx=$C165),slnhap)-SUMPRODUCT((ngaynx&gt;=TTDN!P$17)*(ngaynx&lt;$J$2)*(conx=$G$2)*(Mavtnx=$C165),slxuat),0)</f>
        <v>0</v>
      </c>
      <c r="G165" s="571">
        <f ca="1">IFERROR(INDEX(gtton,$N165)+SUMPRODUCT((ngaynx&gt;=TTDN!Q$17)*(ngaynx&lt;$J$2)*(nonx=$G$2)*(Mavtnx=$C165),gtnhap)-SUMPRODUCT((ngaynx&gt;=TTDN!Q$17)*(ngaynx&lt;$J$2)*(conx=$G$2)*(Mavtnx=$C165),gtxuat),0)</f>
        <v>0</v>
      </c>
      <c r="H165" s="572">
        <f t="shared" ca="1" si="35"/>
        <v>0</v>
      </c>
      <c r="I165" s="572">
        <f t="shared" ca="1" si="36"/>
        <v>0</v>
      </c>
      <c r="J165" s="572">
        <f t="shared" ca="1" si="37"/>
        <v>0</v>
      </c>
      <c r="K165" s="572">
        <f t="shared" ca="1" si="38"/>
        <v>0</v>
      </c>
      <c r="L165" s="572">
        <f t="shared" ca="1" si="39"/>
        <v>0</v>
      </c>
      <c r="M165" s="572">
        <f t="shared" ca="1" si="40"/>
        <v>0</v>
      </c>
      <c r="N165" s="573" t="str">
        <f ca="1">IFERROR(MATCH($G$2,OFFSET(DMVT!$G$7,N164,0):'DMVT'!$G$398,0)+N164,"")</f>
        <v/>
      </c>
      <c r="O165" s="573" t="str">
        <f t="shared" ca="1" si="41"/>
        <v/>
      </c>
    </row>
    <row r="166" spans="2:15" ht="31.5" customHeight="1" x14ac:dyDescent="0.2">
      <c r="B166" s="590" t="str">
        <f t="shared" ca="1" si="31"/>
        <v/>
      </c>
      <c r="C166" s="590" t="str">
        <f t="shared" ca="1" si="32"/>
        <v/>
      </c>
      <c r="D166" s="590" t="str">
        <f t="shared" ca="1" si="33"/>
        <v/>
      </c>
      <c r="E166" s="590" t="str">
        <f t="shared" ca="1" si="34"/>
        <v/>
      </c>
      <c r="F166" s="571">
        <f ca="1">IFERROR(INDEX(slton,$N166)+SUMPRODUCT((ngaynx&gt;=TTDN!$P$17)*(ngaynx&lt;$J$2)*(nonx=$G$2)*(Mavtnx=$C166),slnhap)-SUMPRODUCT((ngaynx&gt;=TTDN!P$17)*(ngaynx&lt;$J$2)*(conx=$G$2)*(Mavtnx=$C166),slxuat),0)</f>
        <v>0</v>
      </c>
      <c r="G166" s="571">
        <f ca="1">IFERROR(INDEX(gtton,$N166)+SUMPRODUCT((ngaynx&gt;=TTDN!Q$17)*(ngaynx&lt;$J$2)*(nonx=$G$2)*(Mavtnx=$C166),gtnhap)-SUMPRODUCT((ngaynx&gt;=TTDN!Q$17)*(ngaynx&lt;$J$2)*(conx=$G$2)*(Mavtnx=$C166),gtxuat),0)</f>
        <v>0</v>
      </c>
      <c r="H166" s="572">
        <f t="shared" ca="1" si="35"/>
        <v>0</v>
      </c>
      <c r="I166" s="572">
        <f t="shared" ca="1" si="36"/>
        <v>0</v>
      </c>
      <c r="J166" s="572">
        <f t="shared" ca="1" si="37"/>
        <v>0</v>
      </c>
      <c r="K166" s="572">
        <f t="shared" ca="1" si="38"/>
        <v>0</v>
      </c>
      <c r="L166" s="572">
        <f t="shared" ca="1" si="39"/>
        <v>0</v>
      </c>
      <c r="M166" s="572">
        <f t="shared" ca="1" si="40"/>
        <v>0</v>
      </c>
      <c r="N166" s="573" t="str">
        <f ca="1">IFERROR(MATCH($G$2,OFFSET(DMVT!$G$7,N165,0):'DMVT'!$G$398,0)+N165,"")</f>
        <v/>
      </c>
      <c r="O166" s="573" t="str">
        <f t="shared" ca="1" si="41"/>
        <v/>
      </c>
    </row>
    <row r="167" spans="2:15" ht="31.5" customHeight="1" x14ac:dyDescent="0.2">
      <c r="B167" s="590" t="str">
        <f t="shared" ca="1" si="31"/>
        <v/>
      </c>
      <c r="C167" s="590" t="str">
        <f t="shared" ca="1" si="32"/>
        <v/>
      </c>
      <c r="D167" s="590" t="str">
        <f t="shared" ca="1" si="33"/>
        <v/>
      </c>
      <c r="E167" s="590" t="str">
        <f t="shared" ca="1" si="34"/>
        <v/>
      </c>
      <c r="F167" s="571">
        <f ca="1">IFERROR(INDEX(slton,$N167)+SUMPRODUCT((ngaynx&gt;=TTDN!$P$17)*(ngaynx&lt;$J$2)*(nonx=$G$2)*(Mavtnx=$C167),slnhap)-SUMPRODUCT((ngaynx&gt;=TTDN!P$17)*(ngaynx&lt;$J$2)*(conx=$G$2)*(Mavtnx=$C167),slxuat),0)</f>
        <v>0</v>
      </c>
      <c r="G167" s="571">
        <f ca="1">IFERROR(INDEX(gtton,$N167)+SUMPRODUCT((ngaynx&gt;=TTDN!Q$17)*(ngaynx&lt;$J$2)*(nonx=$G$2)*(Mavtnx=$C167),gtnhap)-SUMPRODUCT((ngaynx&gt;=TTDN!Q$17)*(ngaynx&lt;$J$2)*(conx=$G$2)*(Mavtnx=$C167),gtxuat),0)</f>
        <v>0</v>
      </c>
      <c r="H167" s="572">
        <f t="shared" ca="1" si="35"/>
        <v>0</v>
      </c>
      <c r="I167" s="572">
        <f t="shared" ca="1" si="36"/>
        <v>0</v>
      </c>
      <c r="J167" s="572">
        <f t="shared" ca="1" si="37"/>
        <v>0</v>
      </c>
      <c r="K167" s="572">
        <f t="shared" ca="1" si="38"/>
        <v>0</v>
      </c>
      <c r="L167" s="572">
        <f t="shared" ca="1" si="39"/>
        <v>0</v>
      </c>
      <c r="M167" s="572">
        <f t="shared" ca="1" si="40"/>
        <v>0</v>
      </c>
      <c r="N167" s="573" t="str">
        <f ca="1">IFERROR(MATCH($G$2,OFFSET(DMVT!$G$7,N166,0):'DMVT'!$G$398,0)+N166,"")</f>
        <v/>
      </c>
      <c r="O167" s="573" t="str">
        <f t="shared" ca="1" si="41"/>
        <v/>
      </c>
    </row>
    <row r="168" spans="2:15" ht="31.5" customHeight="1" x14ac:dyDescent="0.2">
      <c r="B168" s="590" t="str">
        <f t="shared" ca="1" si="31"/>
        <v/>
      </c>
      <c r="C168" s="590" t="str">
        <f t="shared" ca="1" si="32"/>
        <v/>
      </c>
      <c r="D168" s="590" t="str">
        <f t="shared" ca="1" si="33"/>
        <v/>
      </c>
      <c r="E168" s="590" t="str">
        <f t="shared" ca="1" si="34"/>
        <v/>
      </c>
      <c r="F168" s="571">
        <f ca="1">IFERROR(INDEX(slton,$N168)+SUMPRODUCT((ngaynx&gt;=TTDN!$P$17)*(ngaynx&lt;$J$2)*(nonx=$G$2)*(Mavtnx=$C168),slnhap)-SUMPRODUCT((ngaynx&gt;=TTDN!P$17)*(ngaynx&lt;$J$2)*(conx=$G$2)*(Mavtnx=$C168),slxuat),0)</f>
        <v>0</v>
      </c>
      <c r="G168" s="571">
        <f ca="1">IFERROR(INDEX(gtton,$N168)+SUMPRODUCT((ngaynx&gt;=TTDN!Q$17)*(ngaynx&lt;$J$2)*(nonx=$G$2)*(Mavtnx=$C168),gtnhap)-SUMPRODUCT((ngaynx&gt;=TTDN!Q$17)*(ngaynx&lt;$J$2)*(conx=$G$2)*(Mavtnx=$C168),gtxuat),0)</f>
        <v>0</v>
      </c>
      <c r="H168" s="572">
        <f t="shared" ca="1" si="35"/>
        <v>0</v>
      </c>
      <c r="I168" s="572">
        <f t="shared" ca="1" si="36"/>
        <v>0</v>
      </c>
      <c r="J168" s="572">
        <f t="shared" ca="1" si="37"/>
        <v>0</v>
      </c>
      <c r="K168" s="572">
        <f t="shared" ca="1" si="38"/>
        <v>0</v>
      </c>
      <c r="L168" s="572">
        <f t="shared" ca="1" si="39"/>
        <v>0</v>
      </c>
      <c r="M168" s="572">
        <f t="shared" ca="1" si="40"/>
        <v>0</v>
      </c>
      <c r="N168" s="573" t="str">
        <f ca="1">IFERROR(MATCH($G$2,OFFSET(DMVT!$G$7,N167,0):'DMVT'!$G$398,0)+N167,"")</f>
        <v/>
      </c>
      <c r="O168" s="573" t="str">
        <f t="shared" ca="1" si="41"/>
        <v/>
      </c>
    </row>
    <row r="169" spans="2:15" ht="31.5" customHeight="1" x14ac:dyDescent="0.2">
      <c r="B169" s="590" t="str">
        <f t="shared" ca="1" si="31"/>
        <v/>
      </c>
      <c r="C169" s="590" t="str">
        <f t="shared" ca="1" si="32"/>
        <v/>
      </c>
      <c r="D169" s="590" t="str">
        <f t="shared" ca="1" si="33"/>
        <v/>
      </c>
      <c r="E169" s="590" t="str">
        <f t="shared" ca="1" si="34"/>
        <v/>
      </c>
      <c r="F169" s="571">
        <f ca="1">IFERROR(INDEX(slton,$N169)+SUMPRODUCT((ngaynx&gt;=TTDN!$P$17)*(ngaynx&lt;$J$2)*(nonx=$G$2)*(Mavtnx=$C169),slnhap)-SUMPRODUCT((ngaynx&gt;=TTDN!P$17)*(ngaynx&lt;$J$2)*(conx=$G$2)*(Mavtnx=$C169),slxuat),0)</f>
        <v>0</v>
      </c>
      <c r="G169" s="571">
        <f ca="1">IFERROR(INDEX(gtton,$N169)+SUMPRODUCT((ngaynx&gt;=TTDN!Q$17)*(ngaynx&lt;$J$2)*(nonx=$G$2)*(Mavtnx=$C169),gtnhap)-SUMPRODUCT((ngaynx&gt;=TTDN!Q$17)*(ngaynx&lt;$J$2)*(conx=$G$2)*(Mavtnx=$C169),gtxuat),0)</f>
        <v>0</v>
      </c>
      <c r="H169" s="572">
        <f t="shared" ca="1" si="35"/>
        <v>0</v>
      </c>
      <c r="I169" s="572">
        <f t="shared" ca="1" si="36"/>
        <v>0</v>
      </c>
      <c r="J169" s="572">
        <f t="shared" ca="1" si="37"/>
        <v>0</v>
      </c>
      <c r="K169" s="572">
        <f t="shared" ca="1" si="38"/>
        <v>0</v>
      </c>
      <c r="L169" s="572">
        <f t="shared" ca="1" si="39"/>
        <v>0</v>
      </c>
      <c r="M169" s="572">
        <f t="shared" ca="1" si="40"/>
        <v>0</v>
      </c>
      <c r="N169" s="573" t="str">
        <f ca="1">IFERROR(MATCH($G$2,OFFSET(DMVT!$G$7,N168,0):'DMVT'!$G$398,0)+N168,"")</f>
        <v/>
      </c>
      <c r="O169" s="573" t="str">
        <f t="shared" ca="1" si="41"/>
        <v/>
      </c>
    </row>
    <row r="170" spans="2:15" ht="31.5" customHeight="1" x14ac:dyDescent="0.2">
      <c r="B170" s="590" t="str">
        <f t="shared" ca="1" si="31"/>
        <v/>
      </c>
      <c r="C170" s="590" t="str">
        <f t="shared" ca="1" si="32"/>
        <v/>
      </c>
      <c r="D170" s="590" t="str">
        <f t="shared" ca="1" si="33"/>
        <v/>
      </c>
      <c r="E170" s="590" t="str">
        <f t="shared" ca="1" si="34"/>
        <v/>
      </c>
      <c r="F170" s="571">
        <f ca="1">IFERROR(INDEX(slton,$N170)+SUMPRODUCT((ngaynx&gt;=TTDN!$P$17)*(ngaynx&lt;$J$2)*(nonx=$G$2)*(Mavtnx=$C170),slnhap)-SUMPRODUCT((ngaynx&gt;=TTDN!P$17)*(ngaynx&lt;$J$2)*(conx=$G$2)*(Mavtnx=$C170),slxuat),0)</f>
        <v>0</v>
      </c>
      <c r="G170" s="571">
        <f ca="1">IFERROR(INDEX(gtton,$N170)+SUMPRODUCT((ngaynx&gt;=TTDN!Q$17)*(ngaynx&lt;$J$2)*(nonx=$G$2)*(Mavtnx=$C170),gtnhap)-SUMPRODUCT((ngaynx&gt;=TTDN!Q$17)*(ngaynx&lt;$J$2)*(conx=$G$2)*(Mavtnx=$C170),gtxuat),0)</f>
        <v>0</v>
      </c>
      <c r="H170" s="572">
        <f t="shared" ca="1" si="35"/>
        <v>0</v>
      </c>
      <c r="I170" s="572">
        <f t="shared" ca="1" si="36"/>
        <v>0</v>
      </c>
      <c r="J170" s="572">
        <f t="shared" ca="1" si="37"/>
        <v>0</v>
      </c>
      <c r="K170" s="572">
        <f t="shared" ca="1" si="38"/>
        <v>0</v>
      </c>
      <c r="L170" s="572">
        <f t="shared" ca="1" si="39"/>
        <v>0</v>
      </c>
      <c r="M170" s="572">
        <f t="shared" ca="1" si="40"/>
        <v>0</v>
      </c>
      <c r="N170" s="573" t="str">
        <f ca="1">IFERROR(MATCH($G$2,OFFSET(DMVT!$G$7,N169,0):'DMVT'!$G$398,0)+N169,"")</f>
        <v/>
      </c>
      <c r="O170" s="573" t="str">
        <f t="shared" ca="1" si="41"/>
        <v/>
      </c>
    </row>
    <row r="171" spans="2:15" ht="31.5" customHeight="1" x14ac:dyDescent="0.2">
      <c r="B171" s="590" t="str">
        <f t="shared" ca="1" si="31"/>
        <v/>
      </c>
      <c r="C171" s="590" t="str">
        <f t="shared" ca="1" si="32"/>
        <v/>
      </c>
      <c r="D171" s="590" t="str">
        <f t="shared" ca="1" si="33"/>
        <v/>
      </c>
      <c r="E171" s="590" t="str">
        <f t="shared" ca="1" si="34"/>
        <v/>
      </c>
      <c r="F171" s="571">
        <f ca="1">IFERROR(INDEX(slton,$N171)+SUMPRODUCT((ngaynx&gt;=TTDN!$P$17)*(ngaynx&lt;$J$2)*(nonx=$G$2)*(Mavtnx=$C171),slnhap)-SUMPRODUCT((ngaynx&gt;=TTDN!P$17)*(ngaynx&lt;$J$2)*(conx=$G$2)*(Mavtnx=$C171),slxuat),0)</f>
        <v>0</v>
      </c>
      <c r="G171" s="571">
        <f ca="1">IFERROR(INDEX(gtton,$N171)+SUMPRODUCT((ngaynx&gt;=TTDN!Q$17)*(ngaynx&lt;$J$2)*(nonx=$G$2)*(Mavtnx=$C171),gtnhap)-SUMPRODUCT((ngaynx&gt;=TTDN!Q$17)*(ngaynx&lt;$J$2)*(conx=$G$2)*(Mavtnx=$C171),gtxuat),0)</f>
        <v>0</v>
      </c>
      <c r="H171" s="572">
        <f t="shared" ca="1" si="35"/>
        <v>0</v>
      </c>
      <c r="I171" s="572">
        <f t="shared" ca="1" si="36"/>
        <v>0</v>
      </c>
      <c r="J171" s="572">
        <f t="shared" ca="1" si="37"/>
        <v>0</v>
      </c>
      <c r="K171" s="572">
        <f t="shared" ca="1" si="38"/>
        <v>0</v>
      </c>
      <c r="L171" s="572">
        <f t="shared" ca="1" si="39"/>
        <v>0</v>
      </c>
      <c r="M171" s="572">
        <f t="shared" ca="1" si="40"/>
        <v>0</v>
      </c>
      <c r="N171" s="573" t="str">
        <f ca="1">IFERROR(MATCH($G$2,OFFSET(DMVT!$G$7,N170,0):'DMVT'!$G$398,0)+N170,"")</f>
        <v/>
      </c>
      <c r="O171" s="573" t="str">
        <f t="shared" ca="1" si="41"/>
        <v/>
      </c>
    </row>
    <row r="172" spans="2:15" ht="31.5" customHeight="1" x14ac:dyDescent="0.2">
      <c r="B172" s="590" t="str">
        <f t="shared" ca="1" si="31"/>
        <v/>
      </c>
      <c r="C172" s="590" t="str">
        <f t="shared" ca="1" si="32"/>
        <v/>
      </c>
      <c r="D172" s="590" t="str">
        <f t="shared" ca="1" si="33"/>
        <v/>
      </c>
      <c r="E172" s="590" t="str">
        <f t="shared" ca="1" si="34"/>
        <v/>
      </c>
      <c r="F172" s="571">
        <f ca="1">IFERROR(INDEX(slton,$N172)+SUMPRODUCT((ngaynx&gt;=TTDN!$P$17)*(ngaynx&lt;$J$2)*(nonx=$G$2)*(Mavtnx=$C172),slnhap)-SUMPRODUCT((ngaynx&gt;=TTDN!P$17)*(ngaynx&lt;$J$2)*(conx=$G$2)*(Mavtnx=$C172),slxuat),0)</f>
        <v>0</v>
      </c>
      <c r="G172" s="571">
        <f ca="1">IFERROR(INDEX(gtton,$N172)+SUMPRODUCT((ngaynx&gt;=TTDN!Q$17)*(ngaynx&lt;$J$2)*(nonx=$G$2)*(Mavtnx=$C172),gtnhap)-SUMPRODUCT((ngaynx&gt;=TTDN!Q$17)*(ngaynx&lt;$J$2)*(conx=$G$2)*(Mavtnx=$C172),gtxuat),0)</f>
        <v>0</v>
      </c>
      <c r="H172" s="572">
        <f t="shared" ca="1" si="35"/>
        <v>0</v>
      </c>
      <c r="I172" s="572">
        <f t="shared" ca="1" si="36"/>
        <v>0</v>
      </c>
      <c r="J172" s="572">
        <f t="shared" ca="1" si="37"/>
        <v>0</v>
      </c>
      <c r="K172" s="572">
        <f t="shared" ca="1" si="38"/>
        <v>0</v>
      </c>
      <c r="L172" s="572">
        <f t="shared" ca="1" si="39"/>
        <v>0</v>
      </c>
      <c r="M172" s="572">
        <f t="shared" ca="1" si="40"/>
        <v>0</v>
      </c>
      <c r="N172" s="573" t="str">
        <f ca="1">IFERROR(MATCH($G$2,OFFSET(DMVT!$G$7,N171,0):'DMVT'!$G$398,0)+N171,"")</f>
        <v/>
      </c>
      <c r="O172" s="573" t="str">
        <f t="shared" ca="1" si="41"/>
        <v/>
      </c>
    </row>
    <row r="173" spans="2:15" ht="31.5" customHeight="1" x14ac:dyDescent="0.2">
      <c r="B173" s="590" t="str">
        <f t="shared" ca="1" si="31"/>
        <v/>
      </c>
      <c r="C173" s="590" t="str">
        <f t="shared" ca="1" si="32"/>
        <v/>
      </c>
      <c r="D173" s="590" t="str">
        <f t="shared" ca="1" si="33"/>
        <v/>
      </c>
      <c r="E173" s="590" t="str">
        <f t="shared" ca="1" si="34"/>
        <v/>
      </c>
      <c r="F173" s="571">
        <f ca="1">IFERROR(INDEX(slton,$N173)+SUMPRODUCT((ngaynx&gt;=TTDN!$P$17)*(ngaynx&lt;$J$2)*(nonx=$G$2)*(Mavtnx=$C173),slnhap)-SUMPRODUCT((ngaynx&gt;=TTDN!P$17)*(ngaynx&lt;$J$2)*(conx=$G$2)*(Mavtnx=$C173),slxuat),0)</f>
        <v>0</v>
      </c>
      <c r="G173" s="571">
        <f ca="1">IFERROR(INDEX(gtton,$N173)+SUMPRODUCT((ngaynx&gt;=TTDN!Q$17)*(ngaynx&lt;$J$2)*(nonx=$G$2)*(Mavtnx=$C173),gtnhap)-SUMPRODUCT((ngaynx&gt;=TTDN!Q$17)*(ngaynx&lt;$J$2)*(conx=$G$2)*(Mavtnx=$C173),gtxuat),0)</f>
        <v>0</v>
      </c>
      <c r="H173" s="572">
        <f t="shared" ref="H173:H199" ca="1" si="42">SUMPRODUCT((ngaynx&gt;=$J$2)*(ngaynx&lt;=$L$2)*(nonx=$G$2)*(Mavtnx=$C173),slnhap)</f>
        <v>0</v>
      </c>
      <c r="I173" s="572">
        <f t="shared" ref="I173:I199" ca="1" si="43">SUMPRODUCT((ngaynx&gt;=$J$2)*(ngaynx&lt;$L$2)*(nonx=$G$2)*(Mavtnx=$C173),gtnhap)</f>
        <v>0</v>
      </c>
      <c r="J173" s="572">
        <f t="shared" ref="J173:J199" ca="1" si="44">SUMPRODUCT((ngaynx&gt;=$J$2)*(ngaynx&lt;=$L$2)*(conx=$G$2)*(Mavtnx=$C173),slxuat)</f>
        <v>0</v>
      </c>
      <c r="K173" s="572">
        <f t="shared" ref="K173:K199" ca="1" si="45">SUMPRODUCT((ngaynx&gt;=$J$2)*(ngaynx&lt;$L$2)*(conx=$G$2)*(Mavtnx=$C173),gtxuat)</f>
        <v>0</v>
      </c>
      <c r="L173" s="572">
        <f t="shared" ca="1" si="39"/>
        <v>0</v>
      </c>
      <c r="M173" s="572">
        <f t="shared" ca="1" si="40"/>
        <v>0</v>
      </c>
      <c r="N173" s="573" t="str">
        <f ca="1">IFERROR(MATCH($G$2,OFFSET(DMVT!$G$7,N172,0):'DMVT'!$G$398,0)+N172,"")</f>
        <v/>
      </c>
      <c r="O173" s="573" t="str">
        <f t="shared" ca="1" si="41"/>
        <v/>
      </c>
    </row>
    <row r="174" spans="2:15" ht="31.5" customHeight="1" x14ac:dyDescent="0.2">
      <c r="B174" s="590" t="str">
        <f t="shared" ca="1" si="31"/>
        <v/>
      </c>
      <c r="C174" s="590" t="str">
        <f t="shared" ca="1" si="32"/>
        <v/>
      </c>
      <c r="D174" s="590" t="str">
        <f t="shared" ca="1" si="33"/>
        <v/>
      </c>
      <c r="E174" s="590" t="str">
        <f t="shared" ca="1" si="34"/>
        <v/>
      </c>
      <c r="F174" s="571">
        <f ca="1">IFERROR(INDEX(slton,$N174)+SUMPRODUCT((ngaynx&gt;=TTDN!$P$17)*(ngaynx&lt;$J$2)*(nonx=$G$2)*(Mavtnx=$C174),slnhap)-SUMPRODUCT((ngaynx&gt;=TTDN!P$17)*(ngaynx&lt;$J$2)*(conx=$G$2)*(Mavtnx=$C174),slxuat),0)</f>
        <v>0</v>
      </c>
      <c r="G174" s="571">
        <f ca="1">IFERROR(INDEX(gtton,$N174)+SUMPRODUCT((ngaynx&gt;=TTDN!Q$17)*(ngaynx&lt;$J$2)*(nonx=$G$2)*(Mavtnx=$C174),gtnhap)-SUMPRODUCT((ngaynx&gt;=TTDN!Q$17)*(ngaynx&lt;$J$2)*(conx=$G$2)*(Mavtnx=$C174),gtxuat),0)</f>
        <v>0</v>
      </c>
      <c r="H174" s="572">
        <f t="shared" ca="1" si="42"/>
        <v>0</v>
      </c>
      <c r="I174" s="572">
        <f t="shared" ca="1" si="43"/>
        <v>0</v>
      </c>
      <c r="J174" s="572">
        <f t="shared" ca="1" si="44"/>
        <v>0</v>
      </c>
      <c r="K174" s="572">
        <f t="shared" ca="1" si="45"/>
        <v>0</v>
      </c>
      <c r="L174" s="572">
        <f t="shared" ca="1" si="39"/>
        <v>0</v>
      </c>
      <c r="M174" s="572">
        <f t="shared" ca="1" si="40"/>
        <v>0</v>
      </c>
      <c r="N174" s="573" t="str">
        <f ca="1">IFERROR(MATCH($G$2,OFFSET(DMVT!$G$7,N173,0):'DMVT'!$G$398,0)+N173,"")</f>
        <v/>
      </c>
      <c r="O174" s="573" t="str">
        <f t="shared" ca="1" si="41"/>
        <v/>
      </c>
    </row>
    <row r="175" spans="2:15" ht="31.5" customHeight="1" x14ac:dyDescent="0.2">
      <c r="B175" s="590" t="str">
        <f t="shared" ca="1" si="31"/>
        <v/>
      </c>
      <c r="C175" s="590" t="str">
        <f t="shared" ca="1" si="32"/>
        <v/>
      </c>
      <c r="D175" s="590" t="str">
        <f t="shared" ca="1" si="33"/>
        <v/>
      </c>
      <c r="E175" s="590" t="str">
        <f t="shared" ca="1" si="34"/>
        <v/>
      </c>
      <c r="F175" s="571">
        <f ca="1">IFERROR(INDEX(slton,$N175)+SUMPRODUCT((ngaynx&gt;=TTDN!$P$17)*(ngaynx&lt;$J$2)*(nonx=$G$2)*(Mavtnx=$C175),slnhap)-SUMPRODUCT((ngaynx&gt;=TTDN!P$17)*(ngaynx&lt;$J$2)*(conx=$G$2)*(Mavtnx=$C175),slxuat),0)</f>
        <v>0</v>
      </c>
      <c r="G175" s="571">
        <f ca="1">IFERROR(INDEX(gtton,$N175)+SUMPRODUCT((ngaynx&gt;=TTDN!Q$17)*(ngaynx&lt;$J$2)*(nonx=$G$2)*(Mavtnx=$C175),gtnhap)-SUMPRODUCT((ngaynx&gt;=TTDN!Q$17)*(ngaynx&lt;$J$2)*(conx=$G$2)*(Mavtnx=$C175),gtxuat),0)</f>
        <v>0</v>
      </c>
      <c r="H175" s="572">
        <f t="shared" ca="1" si="42"/>
        <v>0</v>
      </c>
      <c r="I175" s="572">
        <f t="shared" ca="1" si="43"/>
        <v>0</v>
      </c>
      <c r="J175" s="572">
        <f t="shared" ca="1" si="44"/>
        <v>0</v>
      </c>
      <c r="K175" s="572">
        <f t="shared" ca="1" si="45"/>
        <v>0</v>
      </c>
      <c r="L175" s="572">
        <f t="shared" ca="1" si="39"/>
        <v>0</v>
      </c>
      <c r="M175" s="572">
        <f t="shared" ca="1" si="40"/>
        <v>0</v>
      </c>
      <c r="N175" s="573" t="str">
        <f ca="1">IFERROR(MATCH($G$2,OFFSET(DMVT!$G$7,N174,0):'DMVT'!$G$398,0)+N174,"")</f>
        <v/>
      </c>
      <c r="O175" s="573" t="str">
        <f t="shared" ca="1" si="41"/>
        <v/>
      </c>
    </row>
    <row r="176" spans="2:15" ht="31.5" customHeight="1" x14ac:dyDescent="0.2">
      <c r="B176" s="590" t="str">
        <f t="shared" ca="1" si="31"/>
        <v/>
      </c>
      <c r="C176" s="590" t="str">
        <f t="shared" ca="1" si="32"/>
        <v/>
      </c>
      <c r="D176" s="590" t="str">
        <f t="shared" ca="1" si="33"/>
        <v/>
      </c>
      <c r="E176" s="590" t="str">
        <f t="shared" ca="1" si="34"/>
        <v/>
      </c>
      <c r="F176" s="571">
        <f ca="1">IFERROR(INDEX(slton,$N176)+SUMPRODUCT((ngaynx&gt;=TTDN!$P$17)*(ngaynx&lt;$J$2)*(nonx=$G$2)*(Mavtnx=$C176),slnhap)-SUMPRODUCT((ngaynx&gt;=TTDN!P$17)*(ngaynx&lt;$J$2)*(conx=$G$2)*(Mavtnx=$C176),slxuat),0)</f>
        <v>0</v>
      </c>
      <c r="G176" s="571">
        <f ca="1">IFERROR(INDEX(gtton,$N176)+SUMPRODUCT((ngaynx&gt;=TTDN!Q$17)*(ngaynx&lt;$J$2)*(nonx=$G$2)*(Mavtnx=$C176),gtnhap)-SUMPRODUCT((ngaynx&gt;=TTDN!Q$17)*(ngaynx&lt;$J$2)*(conx=$G$2)*(Mavtnx=$C176),gtxuat),0)</f>
        <v>0</v>
      </c>
      <c r="H176" s="572">
        <f t="shared" ca="1" si="42"/>
        <v>0</v>
      </c>
      <c r="I176" s="572">
        <f t="shared" ca="1" si="43"/>
        <v>0</v>
      </c>
      <c r="J176" s="572">
        <f t="shared" ca="1" si="44"/>
        <v>0</v>
      </c>
      <c r="K176" s="572">
        <f t="shared" ca="1" si="45"/>
        <v>0</v>
      </c>
      <c r="L176" s="572">
        <f t="shared" ca="1" si="39"/>
        <v>0</v>
      </c>
      <c r="M176" s="572">
        <f t="shared" ca="1" si="40"/>
        <v>0</v>
      </c>
      <c r="N176" s="573" t="str">
        <f ca="1">IFERROR(MATCH($G$2,OFFSET(DMVT!$G$7,N175,0):'DMVT'!$G$398,0)+N175,"")</f>
        <v/>
      </c>
      <c r="O176" s="573" t="str">
        <f t="shared" ca="1" si="41"/>
        <v/>
      </c>
    </row>
    <row r="177" spans="2:15" ht="31.5" customHeight="1" x14ac:dyDescent="0.2">
      <c r="B177" s="590" t="str">
        <f t="shared" ca="1" si="31"/>
        <v/>
      </c>
      <c r="C177" s="590" t="str">
        <f t="shared" ca="1" si="32"/>
        <v/>
      </c>
      <c r="D177" s="590" t="str">
        <f t="shared" ca="1" si="33"/>
        <v/>
      </c>
      <c r="E177" s="590" t="str">
        <f t="shared" ca="1" si="34"/>
        <v/>
      </c>
      <c r="F177" s="571">
        <f ca="1">IFERROR(INDEX(slton,$N177)+SUMPRODUCT((ngaynx&gt;=TTDN!$P$17)*(ngaynx&lt;$J$2)*(nonx=$G$2)*(Mavtnx=$C177),slnhap)-SUMPRODUCT((ngaynx&gt;=TTDN!P$17)*(ngaynx&lt;$J$2)*(conx=$G$2)*(Mavtnx=$C177),slxuat),0)</f>
        <v>0</v>
      </c>
      <c r="G177" s="571">
        <f ca="1">IFERROR(INDEX(gtton,$N177)+SUMPRODUCT((ngaynx&gt;=TTDN!Q$17)*(ngaynx&lt;$J$2)*(nonx=$G$2)*(Mavtnx=$C177),gtnhap)-SUMPRODUCT((ngaynx&gt;=TTDN!Q$17)*(ngaynx&lt;$J$2)*(conx=$G$2)*(Mavtnx=$C177),gtxuat),0)</f>
        <v>0</v>
      </c>
      <c r="H177" s="572">
        <f t="shared" ca="1" si="42"/>
        <v>0</v>
      </c>
      <c r="I177" s="572">
        <f t="shared" ca="1" si="43"/>
        <v>0</v>
      </c>
      <c r="J177" s="572">
        <f t="shared" ca="1" si="44"/>
        <v>0</v>
      </c>
      <c r="K177" s="572">
        <f t="shared" ca="1" si="45"/>
        <v>0</v>
      </c>
      <c r="L177" s="572">
        <f t="shared" ca="1" si="39"/>
        <v>0</v>
      </c>
      <c r="M177" s="572">
        <f t="shared" ca="1" si="40"/>
        <v>0</v>
      </c>
      <c r="N177" s="573" t="str">
        <f ca="1">IFERROR(MATCH($G$2,OFFSET(DMVT!$G$7,N176,0):'DMVT'!$G$398,0)+N176,"")</f>
        <v/>
      </c>
      <c r="O177" s="573" t="str">
        <f t="shared" ca="1" si="41"/>
        <v/>
      </c>
    </row>
    <row r="178" spans="2:15" ht="31.5" customHeight="1" x14ac:dyDescent="0.2">
      <c r="B178" s="590" t="str">
        <f t="shared" ca="1" si="31"/>
        <v/>
      </c>
      <c r="C178" s="590" t="str">
        <f t="shared" ca="1" si="32"/>
        <v/>
      </c>
      <c r="D178" s="590" t="str">
        <f t="shared" ca="1" si="33"/>
        <v/>
      </c>
      <c r="E178" s="590" t="str">
        <f t="shared" ca="1" si="34"/>
        <v/>
      </c>
      <c r="F178" s="571">
        <f ca="1">IFERROR(INDEX(slton,$N178)+SUMPRODUCT((ngaynx&gt;=TTDN!$P$17)*(ngaynx&lt;$J$2)*(nonx=$G$2)*(Mavtnx=$C178),slnhap)-SUMPRODUCT((ngaynx&gt;=TTDN!P$17)*(ngaynx&lt;$J$2)*(conx=$G$2)*(Mavtnx=$C178),slxuat),0)</f>
        <v>0</v>
      </c>
      <c r="G178" s="571">
        <f ca="1">IFERROR(INDEX(gtton,$N178)+SUMPRODUCT((ngaynx&gt;=TTDN!Q$17)*(ngaynx&lt;$J$2)*(nonx=$G$2)*(Mavtnx=$C178),gtnhap)-SUMPRODUCT((ngaynx&gt;=TTDN!Q$17)*(ngaynx&lt;$J$2)*(conx=$G$2)*(Mavtnx=$C178),gtxuat),0)</f>
        <v>0</v>
      </c>
      <c r="H178" s="572">
        <f t="shared" ca="1" si="42"/>
        <v>0</v>
      </c>
      <c r="I178" s="572">
        <f t="shared" ca="1" si="43"/>
        <v>0</v>
      </c>
      <c r="J178" s="572">
        <f t="shared" ca="1" si="44"/>
        <v>0</v>
      </c>
      <c r="K178" s="572">
        <f t="shared" ca="1" si="45"/>
        <v>0</v>
      </c>
      <c r="L178" s="572">
        <f t="shared" ca="1" si="39"/>
        <v>0</v>
      </c>
      <c r="M178" s="572">
        <f t="shared" ca="1" si="40"/>
        <v>0</v>
      </c>
      <c r="N178" s="573" t="str">
        <f ca="1">IFERROR(MATCH($G$2,OFFSET(DMVT!$G$7,N177,0):'DMVT'!$G$398,0)+N177,"")</f>
        <v/>
      </c>
      <c r="O178" s="573" t="str">
        <f t="shared" ca="1" si="41"/>
        <v/>
      </c>
    </row>
    <row r="179" spans="2:15" ht="31.5" customHeight="1" x14ac:dyDescent="0.2">
      <c r="B179" s="590" t="str">
        <f t="shared" ca="1" si="31"/>
        <v/>
      </c>
      <c r="C179" s="590" t="str">
        <f t="shared" ca="1" si="32"/>
        <v/>
      </c>
      <c r="D179" s="590" t="str">
        <f t="shared" ca="1" si="33"/>
        <v/>
      </c>
      <c r="E179" s="590" t="str">
        <f t="shared" ca="1" si="34"/>
        <v/>
      </c>
      <c r="F179" s="571">
        <f ca="1">IFERROR(INDEX(slton,$N179)+SUMPRODUCT((ngaynx&gt;=TTDN!$P$17)*(ngaynx&lt;$J$2)*(nonx=$G$2)*(Mavtnx=$C179),slnhap)-SUMPRODUCT((ngaynx&gt;=TTDN!P$17)*(ngaynx&lt;$J$2)*(conx=$G$2)*(Mavtnx=$C179),slxuat),0)</f>
        <v>0</v>
      </c>
      <c r="G179" s="571">
        <f ca="1">IFERROR(INDEX(gtton,$N179)+SUMPRODUCT((ngaynx&gt;=TTDN!Q$17)*(ngaynx&lt;$J$2)*(nonx=$G$2)*(Mavtnx=$C179),gtnhap)-SUMPRODUCT((ngaynx&gt;=TTDN!Q$17)*(ngaynx&lt;$J$2)*(conx=$G$2)*(Mavtnx=$C179),gtxuat),0)</f>
        <v>0</v>
      </c>
      <c r="H179" s="572">
        <f t="shared" ca="1" si="42"/>
        <v>0</v>
      </c>
      <c r="I179" s="572">
        <f t="shared" ca="1" si="43"/>
        <v>0</v>
      </c>
      <c r="J179" s="572">
        <f t="shared" ca="1" si="44"/>
        <v>0</v>
      </c>
      <c r="K179" s="572">
        <f t="shared" ca="1" si="45"/>
        <v>0</v>
      </c>
      <c r="L179" s="572">
        <f t="shared" ca="1" si="39"/>
        <v>0</v>
      </c>
      <c r="M179" s="572">
        <f t="shared" ca="1" si="40"/>
        <v>0</v>
      </c>
      <c r="N179" s="573" t="str">
        <f ca="1">IFERROR(MATCH($G$2,OFFSET(DMVT!$G$7,N178,0):'DMVT'!$G$398,0)+N178,"")</f>
        <v/>
      </c>
      <c r="O179" s="573" t="str">
        <f t="shared" ca="1" si="41"/>
        <v/>
      </c>
    </row>
    <row r="180" spans="2:15" ht="31.5" customHeight="1" x14ac:dyDescent="0.2">
      <c r="B180" s="590" t="str">
        <f t="shared" ca="1" si="31"/>
        <v/>
      </c>
      <c r="C180" s="590" t="str">
        <f t="shared" ca="1" si="32"/>
        <v/>
      </c>
      <c r="D180" s="590" t="str">
        <f t="shared" ca="1" si="33"/>
        <v/>
      </c>
      <c r="E180" s="590" t="str">
        <f t="shared" ca="1" si="34"/>
        <v/>
      </c>
      <c r="F180" s="571">
        <f ca="1">IFERROR(INDEX(slton,$N180)+SUMPRODUCT((ngaynx&gt;=TTDN!$P$17)*(ngaynx&lt;$J$2)*(nonx=$G$2)*(Mavtnx=$C180),slnhap)-SUMPRODUCT((ngaynx&gt;=TTDN!P$17)*(ngaynx&lt;$J$2)*(conx=$G$2)*(Mavtnx=$C180),slxuat),0)</f>
        <v>0</v>
      </c>
      <c r="G180" s="571">
        <f ca="1">IFERROR(INDEX(gtton,$N180)+SUMPRODUCT((ngaynx&gt;=TTDN!Q$17)*(ngaynx&lt;$J$2)*(nonx=$G$2)*(Mavtnx=$C180),gtnhap)-SUMPRODUCT((ngaynx&gt;=TTDN!Q$17)*(ngaynx&lt;$J$2)*(conx=$G$2)*(Mavtnx=$C180),gtxuat),0)</f>
        <v>0</v>
      </c>
      <c r="H180" s="572">
        <f t="shared" ca="1" si="42"/>
        <v>0</v>
      </c>
      <c r="I180" s="572">
        <f t="shared" ca="1" si="43"/>
        <v>0</v>
      </c>
      <c r="J180" s="572">
        <f t="shared" ca="1" si="44"/>
        <v>0</v>
      </c>
      <c r="K180" s="572">
        <f t="shared" ca="1" si="45"/>
        <v>0</v>
      </c>
      <c r="L180" s="572">
        <f t="shared" ca="1" si="39"/>
        <v>0</v>
      </c>
      <c r="M180" s="572">
        <f t="shared" ca="1" si="40"/>
        <v>0</v>
      </c>
      <c r="N180" s="573" t="str">
        <f ca="1">IFERROR(MATCH($G$2,OFFSET(DMVT!$G$7,N179,0):'DMVT'!$G$398,0)+N179,"")</f>
        <v/>
      </c>
      <c r="O180" s="573" t="str">
        <f t="shared" ca="1" si="41"/>
        <v/>
      </c>
    </row>
    <row r="181" spans="2:15" ht="31.5" customHeight="1" x14ac:dyDescent="0.2">
      <c r="B181" s="590" t="str">
        <f t="shared" ca="1" si="31"/>
        <v/>
      </c>
      <c r="C181" s="590" t="str">
        <f t="shared" ca="1" si="32"/>
        <v/>
      </c>
      <c r="D181" s="590" t="str">
        <f t="shared" ca="1" si="33"/>
        <v/>
      </c>
      <c r="E181" s="590" t="str">
        <f t="shared" ca="1" si="34"/>
        <v/>
      </c>
      <c r="F181" s="571">
        <f ca="1">IFERROR(INDEX(slton,$N181)+SUMPRODUCT((ngaynx&gt;=TTDN!$P$17)*(ngaynx&lt;$J$2)*(nonx=$G$2)*(Mavtnx=$C181),slnhap)-SUMPRODUCT((ngaynx&gt;=TTDN!P$17)*(ngaynx&lt;$J$2)*(conx=$G$2)*(Mavtnx=$C181),slxuat),0)</f>
        <v>0</v>
      </c>
      <c r="G181" s="571">
        <f ca="1">IFERROR(INDEX(gtton,$N181)+SUMPRODUCT((ngaynx&gt;=TTDN!Q$17)*(ngaynx&lt;$J$2)*(nonx=$G$2)*(Mavtnx=$C181),gtnhap)-SUMPRODUCT((ngaynx&gt;=TTDN!Q$17)*(ngaynx&lt;$J$2)*(conx=$G$2)*(Mavtnx=$C181),gtxuat),0)</f>
        <v>0</v>
      </c>
      <c r="H181" s="572">
        <f t="shared" ca="1" si="42"/>
        <v>0</v>
      </c>
      <c r="I181" s="572">
        <f t="shared" ca="1" si="43"/>
        <v>0</v>
      </c>
      <c r="J181" s="572">
        <f t="shared" ca="1" si="44"/>
        <v>0</v>
      </c>
      <c r="K181" s="572">
        <f t="shared" ca="1" si="45"/>
        <v>0</v>
      </c>
      <c r="L181" s="572">
        <f t="shared" ca="1" si="39"/>
        <v>0</v>
      </c>
      <c r="M181" s="572">
        <f t="shared" ca="1" si="40"/>
        <v>0</v>
      </c>
      <c r="N181" s="573" t="str">
        <f ca="1">IFERROR(MATCH($G$2,OFFSET(DMVT!$G$7,N180,0):'DMVT'!$G$398,0)+N180,"")</f>
        <v/>
      </c>
      <c r="O181" s="573" t="str">
        <f t="shared" ca="1" si="41"/>
        <v/>
      </c>
    </row>
    <row r="182" spans="2:15" ht="31.5" customHeight="1" x14ac:dyDescent="0.2">
      <c r="B182" s="590" t="str">
        <f t="shared" ca="1" si="31"/>
        <v/>
      </c>
      <c r="C182" s="590" t="str">
        <f t="shared" ca="1" si="32"/>
        <v/>
      </c>
      <c r="D182" s="590" t="str">
        <f t="shared" ca="1" si="33"/>
        <v/>
      </c>
      <c r="E182" s="590" t="str">
        <f t="shared" ca="1" si="34"/>
        <v/>
      </c>
      <c r="F182" s="571">
        <f ca="1">IFERROR(INDEX(slton,$N182)+SUMPRODUCT((ngaynx&gt;=TTDN!$P$17)*(ngaynx&lt;$J$2)*(nonx=$G$2)*(Mavtnx=$C182),slnhap)-SUMPRODUCT((ngaynx&gt;=TTDN!P$17)*(ngaynx&lt;$J$2)*(conx=$G$2)*(Mavtnx=$C182),slxuat),0)</f>
        <v>0</v>
      </c>
      <c r="G182" s="571">
        <f ca="1">IFERROR(INDEX(gtton,$N182)+SUMPRODUCT((ngaynx&gt;=TTDN!Q$17)*(ngaynx&lt;$J$2)*(nonx=$G$2)*(Mavtnx=$C182),gtnhap)-SUMPRODUCT((ngaynx&gt;=TTDN!Q$17)*(ngaynx&lt;$J$2)*(conx=$G$2)*(Mavtnx=$C182),gtxuat),0)</f>
        <v>0</v>
      </c>
      <c r="H182" s="572">
        <f t="shared" ca="1" si="42"/>
        <v>0</v>
      </c>
      <c r="I182" s="572">
        <f t="shared" ca="1" si="43"/>
        <v>0</v>
      </c>
      <c r="J182" s="572">
        <f t="shared" ca="1" si="44"/>
        <v>0</v>
      </c>
      <c r="K182" s="572">
        <f t="shared" ca="1" si="45"/>
        <v>0</v>
      </c>
      <c r="L182" s="572">
        <f t="shared" ca="1" si="39"/>
        <v>0</v>
      </c>
      <c r="M182" s="572">
        <f t="shared" ca="1" si="40"/>
        <v>0</v>
      </c>
      <c r="N182" s="573" t="str">
        <f ca="1">IFERROR(MATCH($G$2,OFFSET(DMVT!$G$7,N181,0):'DMVT'!$G$398,0)+N181,"")</f>
        <v/>
      </c>
      <c r="O182" s="573" t="str">
        <f t="shared" ca="1" si="41"/>
        <v/>
      </c>
    </row>
    <row r="183" spans="2:15" ht="31.5" customHeight="1" x14ac:dyDescent="0.2">
      <c r="B183" s="590" t="str">
        <f t="shared" ca="1" si="31"/>
        <v/>
      </c>
      <c r="C183" s="590" t="str">
        <f t="shared" ca="1" si="32"/>
        <v/>
      </c>
      <c r="D183" s="590" t="str">
        <f t="shared" ca="1" si="33"/>
        <v/>
      </c>
      <c r="E183" s="590" t="str">
        <f t="shared" ca="1" si="34"/>
        <v/>
      </c>
      <c r="F183" s="571">
        <f ca="1">IFERROR(INDEX(slton,$N183)+SUMPRODUCT((ngaynx&gt;=TTDN!$P$17)*(ngaynx&lt;$J$2)*(nonx=$G$2)*(Mavtnx=$C183),slnhap)-SUMPRODUCT((ngaynx&gt;=TTDN!P$17)*(ngaynx&lt;$J$2)*(conx=$G$2)*(Mavtnx=$C183),slxuat),0)</f>
        <v>0</v>
      </c>
      <c r="G183" s="571">
        <f ca="1">IFERROR(INDEX(gtton,$N183)+SUMPRODUCT((ngaynx&gt;=TTDN!Q$17)*(ngaynx&lt;$J$2)*(nonx=$G$2)*(Mavtnx=$C183),gtnhap)-SUMPRODUCT((ngaynx&gt;=TTDN!Q$17)*(ngaynx&lt;$J$2)*(conx=$G$2)*(Mavtnx=$C183),gtxuat),0)</f>
        <v>0</v>
      </c>
      <c r="H183" s="572">
        <f t="shared" ca="1" si="42"/>
        <v>0</v>
      </c>
      <c r="I183" s="572">
        <f t="shared" ca="1" si="43"/>
        <v>0</v>
      </c>
      <c r="J183" s="572">
        <f t="shared" ca="1" si="44"/>
        <v>0</v>
      </c>
      <c r="K183" s="572">
        <f t="shared" ca="1" si="45"/>
        <v>0</v>
      </c>
      <c r="L183" s="572">
        <f t="shared" ca="1" si="39"/>
        <v>0</v>
      </c>
      <c r="M183" s="572">
        <f t="shared" ca="1" si="40"/>
        <v>0</v>
      </c>
      <c r="N183" s="573" t="str">
        <f ca="1">IFERROR(MATCH($G$2,OFFSET(DMVT!$G$7,N182,0):'DMVT'!$G$398,0)+N182,"")</f>
        <v/>
      </c>
      <c r="O183" s="573" t="str">
        <f t="shared" ca="1" si="41"/>
        <v/>
      </c>
    </row>
    <row r="184" spans="2:15" ht="31.5" customHeight="1" x14ac:dyDescent="0.2">
      <c r="B184" s="590" t="str">
        <f t="shared" ca="1" si="31"/>
        <v/>
      </c>
      <c r="C184" s="590" t="str">
        <f t="shared" ca="1" si="32"/>
        <v/>
      </c>
      <c r="D184" s="590" t="str">
        <f t="shared" ca="1" si="33"/>
        <v/>
      </c>
      <c r="E184" s="590" t="str">
        <f t="shared" ca="1" si="34"/>
        <v/>
      </c>
      <c r="F184" s="571">
        <f ca="1">IFERROR(INDEX(slton,$N184)+SUMPRODUCT((ngaynx&gt;=TTDN!$P$17)*(ngaynx&lt;$J$2)*(nonx=$G$2)*(Mavtnx=$C184),slnhap)-SUMPRODUCT((ngaynx&gt;=TTDN!P$17)*(ngaynx&lt;$J$2)*(conx=$G$2)*(Mavtnx=$C184),slxuat),0)</f>
        <v>0</v>
      </c>
      <c r="G184" s="571">
        <f ca="1">IFERROR(INDEX(gtton,$N184)+SUMPRODUCT((ngaynx&gt;=TTDN!Q$17)*(ngaynx&lt;$J$2)*(nonx=$G$2)*(Mavtnx=$C184),gtnhap)-SUMPRODUCT((ngaynx&gt;=TTDN!Q$17)*(ngaynx&lt;$J$2)*(conx=$G$2)*(Mavtnx=$C184),gtxuat),0)</f>
        <v>0</v>
      </c>
      <c r="H184" s="572">
        <f t="shared" ca="1" si="42"/>
        <v>0</v>
      </c>
      <c r="I184" s="572">
        <f t="shared" ca="1" si="43"/>
        <v>0</v>
      </c>
      <c r="J184" s="572">
        <f t="shared" ca="1" si="44"/>
        <v>0</v>
      </c>
      <c r="K184" s="572">
        <f t="shared" ca="1" si="45"/>
        <v>0</v>
      </c>
      <c r="L184" s="572">
        <f t="shared" ca="1" si="39"/>
        <v>0</v>
      </c>
      <c r="M184" s="572">
        <f t="shared" ca="1" si="40"/>
        <v>0</v>
      </c>
      <c r="N184" s="573" t="str">
        <f ca="1">IFERROR(MATCH($G$2,OFFSET(DMVT!$G$7,N183,0):'DMVT'!$G$398,0)+N183,"")</f>
        <v/>
      </c>
      <c r="O184" s="573" t="str">
        <f t="shared" ca="1" si="41"/>
        <v/>
      </c>
    </row>
    <row r="185" spans="2:15" ht="31.5" customHeight="1" x14ac:dyDescent="0.2">
      <c r="B185" s="590" t="str">
        <f t="shared" ca="1" si="31"/>
        <v/>
      </c>
      <c r="C185" s="590" t="str">
        <f t="shared" ca="1" si="32"/>
        <v/>
      </c>
      <c r="D185" s="590" t="str">
        <f t="shared" ca="1" si="33"/>
        <v/>
      </c>
      <c r="E185" s="590" t="str">
        <f t="shared" ca="1" si="34"/>
        <v/>
      </c>
      <c r="F185" s="571">
        <f ca="1">IFERROR(INDEX(slton,$N185)+SUMPRODUCT((ngaynx&gt;=TTDN!$P$17)*(ngaynx&lt;$J$2)*(nonx=$G$2)*(Mavtnx=$C185),slnhap)-SUMPRODUCT((ngaynx&gt;=TTDN!P$17)*(ngaynx&lt;$J$2)*(conx=$G$2)*(Mavtnx=$C185),slxuat),0)</f>
        <v>0</v>
      </c>
      <c r="G185" s="571">
        <f ca="1">IFERROR(INDEX(gtton,$N185)+SUMPRODUCT((ngaynx&gt;=TTDN!Q$17)*(ngaynx&lt;$J$2)*(nonx=$G$2)*(Mavtnx=$C185),gtnhap)-SUMPRODUCT((ngaynx&gt;=TTDN!Q$17)*(ngaynx&lt;$J$2)*(conx=$G$2)*(Mavtnx=$C185),gtxuat),0)</f>
        <v>0</v>
      </c>
      <c r="H185" s="572">
        <f t="shared" ca="1" si="42"/>
        <v>0</v>
      </c>
      <c r="I185" s="572">
        <f t="shared" ca="1" si="43"/>
        <v>0</v>
      </c>
      <c r="J185" s="572">
        <f t="shared" ca="1" si="44"/>
        <v>0</v>
      </c>
      <c r="K185" s="572">
        <f t="shared" ca="1" si="45"/>
        <v>0</v>
      </c>
      <c r="L185" s="572">
        <f t="shared" ca="1" si="39"/>
        <v>0</v>
      </c>
      <c r="M185" s="572">
        <f t="shared" ca="1" si="40"/>
        <v>0</v>
      </c>
      <c r="N185" s="573" t="str">
        <f ca="1">IFERROR(MATCH($G$2,OFFSET(DMVT!$G$7,N184,0):'DMVT'!$G$398,0)+N184,"")</f>
        <v/>
      </c>
      <c r="O185" s="573" t="str">
        <f t="shared" ca="1" si="41"/>
        <v/>
      </c>
    </row>
    <row r="186" spans="2:15" ht="31.5" customHeight="1" x14ac:dyDescent="0.2">
      <c r="B186" s="590" t="str">
        <f t="shared" ca="1" si="31"/>
        <v/>
      </c>
      <c r="C186" s="590" t="str">
        <f t="shared" ca="1" si="32"/>
        <v/>
      </c>
      <c r="D186" s="590" t="str">
        <f t="shared" ca="1" si="33"/>
        <v/>
      </c>
      <c r="E186" s="590" t="str">
        <f t="shared" ca="1" si="34"/>
        <v/>
      </c>
      <c r="F186" s="571">
        <f ca="1">IFERROR(INDEX(slton,$N186)+SUMPRODUCT((ngaynx&gt;=TTDN!$P$17)*(ngaynx&lt;$J$2)*(nonx=$G$2)*(Mavtnx=$C186),slnhap)-SUMPRODUCT((ngaynx&gt;=TTDN!P$17)*(ngaynx&lt;$J$2)*(conx=$G$2)*(Mavtnx=$C186),slxuat),0)</f>
        <v>0</v>
      </c>
      <c r="G186" s="571">
        <f ca="1">IFERROR(INDEX(gtton,$N186)+SUMPRODUCT((ngaynx&gt;=TTDN!Q$17)*(ngaynx&lt;$J$2)*(nonx=$G$2)*(Mavtnx=$C186),gtnhap)-SUMPRODUCT((ngaynx&gt;=TTDN!Q$17)*(ngaynx&lt;$J$2)*(conx=$G$2)*(Mavtnx=$C186),gtxuat),0)</f>
        <v>0</v>
      </c>
      <c r="H186" s="572">
        <f t="shared" ca="1" si="42"/>
        <v>0</v>
      </c>
      <c r="I186" s="572">
        <f t="shared" ca="1" si="43"/>
        <v>0</v>
      </c>
      <c r="J186" s="572">
        <f t="shared" ca="1" si="44"/>
        <v>0</v>
      </c>
      <c r="K186" s="572">
        <f t="shared" ca="1" si="45"/>
        <v>0</v>
      </c>
      <c r="L186" s="572">
        <f t="shared" ca="1" si="39"/>
        <v>0</v>
      </c>
      <c r="M186" s="572">
        <f t="shared" ca="1" si="40"/>
        <v>0</v>
      </c>
      <c r="N186" s="573" t="str">
        <f ca="1">IFERROR(MATCH($G$2,OFFSET(DMVT!$G$7,N185,0):'DMVT'!$G$398,0)+N185,"")</f>
        <v/>
      </c>
      <c r="O186" s="573" t="str">
        <f t="shared" ca="1" si="41"/>
        <v/>
      </c>
    </row>
    <row r="187" spans="2:15" ht="31.5" customHeight="1" x14ac:dyDescent="0.2">
      <c r="B187" s="590" t="str">
        <f t="shared" ca="1" si="31"/>
        <v/>
      </c>
      <c r="C187" s="590" t="str">
        <f t="shared" ca="1" si="32"/>
        <v/>
      </c>
      <c r="D187" s="590" t="str">
        <f t="shared" ca="1" si="33"/>
        <v/>
      </c>
      <c r="E187" s="590" t="str">
        <f t="shared" ca="1" si="34"/>
        <v/>
      </c>
      <c r="F187" s="571">
        <f ca="1">IFERROR(INDEX(slton,$N187)+SUMPRODUCT((ngaynx&gt;=TTDN!$P$17)*(ngaynx&lt;$J$2)*(nonx=$G$2)*(Mavtnx=$C187),slnhap)-SUMPRODUCT((ngaynx&gt;=TTDN!P$17)*(ngaynx&lt;$J$2)*(conx=$G$2)*(Mavtnx=$C187),slxuat),0)</f>
        <v>0</v>
      </c>
      <c r="G187" s="571">
        <f ca="1">IFERROR(INDEX(gtton,$N187)+SUMPRODUCT((ngaynx&gt;=TTDN!Q$17)*(ngaynx&lt;$J$2)*(nonx=$G$2)*(Mavtnx=$C187),gtnhap)-SUMPRODUCT((ngaynx&gt;=TTDN!Q$17)*(ngaynx&lt;$J$2)*(conx=$G$2)*(Mavtnx=$C187),gtxuat),0)</f>
        <v>0</v>
      </c>
      <c r="H187" s="572">
        <f t="shared" ca="1" si="42"/>
        <v>0</v>
      </c>
      <c r="I187" s="572">
        <f t="shared" ca="1" si="43"/>
        <v>0</v>
      </c>
      <c r="J187" s="572">
        <f t="shared" ca="1" si="44"/>
        <v>0</v>
      </c>
      <c r="K187" s="572">
        <f t="shared" ca="1" si="45"/>
        <v>0</v>
      </c>
      <c r="L187" s="572">
        <f t="shared" ca="1" si="39"/>
        <v>0</v>
      </c>
      <c r="M187" s="572">
        <f t="shared" ca="1" si="40"/>
        <v>0</v>
      </c>
      <c r="N187" s="573" t="str">
        <f ca="1">IFERROR(MATCH($G$2,OFFSET(DMVT!$G$7,N186,0):'DMVT'!$G$398,0)+N186,"")</f>
        <v/>
      </c>
      <c r="O187" s="573" t="str">
        <f t="shared" ca="1" si="41"/>
        <v/>
      </c>
    </row>
    <row r="188" spans="2:15" ht="31.5" customHeight="1" x14ac:dyDescent="0.2">
      <c r="B188" s="590" t="str">
        <f t="shared" ca="1" si="31"/>
        <v/>
      </c>
      <c r="C188" s="590" t="str">
        <f t="shared" ca="1" si="32"/>
        <v/>
      </c>
      <c r="D188" s="590" t="str">
        <f t="shared" ca="1" si="33"/>
        <v/>
      </c>
      <c r="E188" s="590" t="str">
        <f t="shared" ca="1" si="34"/>
        <v/>
      </c>
      <c r="F188" s="571">
        <f ca="1">IFERROR(INDEX(slton,$N188)+SUMPRODUCT((ngaynx&gt;=TTDN!$P$17)*(ngaynx&lt;$J$2)*(nonx=$G$2)*(Mavtnx=$C188),slnhap)-SUMPRODUCT((ngaynx&gt;=TTDN!P$17)*(ngaynx&lt;$J$2)*(conx=$G$2)*(Mavtnx=$C188),slxuat),0)</f>
        <v>0</v>
      </c>
      <c r="G188" s="571">
        <f ca="1">IFERROR(INDEX(gtton,$N188)+SUMPRODUCT((ngaynx&gt;=TTDN!Q$17)*(ngaynx&lt;$J$2)*(nonx=$G$2)*(Mavtnx=$C188),gtnhap)-SUMPRODUCT((ngaynx&gt;=TTDN!Q$17)*(ngaynx&lt;$J$2)*(conx=$G$2)*(Mavtnx=$C188),gtxuat),0)</f>
        <v>0</v>
      </c>
      <c r="H188" s="572">
        <f t="shared" ca="1" si="42"/>
        <v>0</v>
      </c>
      <c r="I188" s="572">
        <f t="shared" ca="1" si="43"/>
        <v>0</v>
      </c>
      <c r="J188" s="572">
        <f t="shared" ca="1" si="44"/>
        <v>0</v>
      </c>
      <c r="K188" s="572">
        <f t="shared" ca="1" si="45"/>
        <v>0</v>
      </c>
      <c r="L188" s="572">
        <f t="shared" ca="1" si="39"/>
        <v>0</v>
      </c>
      <c r="M188" s="572">
        <f t="shared" ca="1" si="40"/>
        <v>0</v>
      </c>
      <c r="N188" s="573" t="str">
        <f ca="1">IFERROR(MATCH($G$2,OFFSET(DMVT!$G$7,N187,0):'DMVT'!$G$398,0)+N187,"")</f>
        <v/>
      </c>
      <c r="O188" s="573" t="str">
        <f t="shared" ca="1" si="41"/>
        <v/>
      </c>
    </row>
    <row r="189" spans="2:15" ht="31.5" customHeight="1" x14ac:dyDescent="0.2">
      <c r="B189" s="590" t="str">
        <f t="shared" ca="1" si="31"/>
        <v/>
      </c>
      <c r="C189" s="590" t="str">
        <f t="shared" ca="1" si="32"/>
        <v/>
      </c>
      <c r="D189" s="590" t="str">
        <f t="shared" ca="1" si="33"/>
        <v/>
      </c>
      <c r="E189" s="590" t="str">
        <f t="shared" ca="1" si="34"/>
        <v/>
      </c>
      <c r="F189" s="571">
        <f ca="1">IFERROR(INDEX(slton,$N189)+SUMPRODUCT((ngaynx&gt;=TTDN!$P$17)*(ngaynx&lt;$J$2)*(nonx=$G$2)*(Mavtnx=$C189),slnhap)-SUMPRODUCT((ngaynx&gt;=TTDN!P$17)*(ngaynx&lt;$J$2)*(conx=$G$2)*(Mavtnx=$C189),slxuat),0)</f>
        <v>0</v>
      </c>
      <c r="G189" s="571">
        <f ca="1">IFERROR(INDEX(gtton,$N189)+SUMPRODUCT((ngaynx&gt;=TTDN!Q$17)*(ngaynx&lt;$J$2)*(nonx=$G$2)*(Mavtnx=$C189),gtnhap)-SUMPRODUCT((ngaynx&gt;=TTDN!Q$17)*(ngaynx&lt;$J$2)*(conx=$G$2)*(Mavtnx=$C189),gtxuat),0)</f>
        <v>0</v>
      </c>
      <c r="H189" s="572">
        <f t="shared" ca="1" si="42"/>
        <v>0</v>
      </c>
      <c r="I189" s="572">
        <f t="shared" ca="1" si="43"/>
        <v>0</v>
      </c>
      <c r="J189" s="572">
        <f t="shared" ca="1" si="44"/>
        <v>0</v>
      </c>
      <c r="K189" s="572">
        <f t="shared" ca="1" si="45"/>
        <v>0</v>
      </c>
      <c r="L189" s="572">
        <f t="shared" ca="1" si="39"/>
        <v>0</v>
      </c>
      <c r="M189" s="572">
        <f t="shared" ca="1" si="40"/>
        <v>0</v>
      </c>
      <c r="N189" s="573" t="str">
        <f ca="1">IFERROR(MATCH($G$2,OFFSET(DMVT!$G$7,N188,0):'DMVT'!$G$398,0)+N188,"")</f>
        <v/>
      </c>
      <c r="O189" s="573" t="str">
        <f t="shared" ca="1" si="41"/>
        <v/>
      </c>
    </row>
    <row r="190" spans="2:15" ht="31.5" customHeight="1" x14ac:dyDescent="0.2">
      <c r="B190" s="590" t="str">
        <f t="shared" ca="1" si="31"/>
        <v/>
      </c>
      <c r="C190" s="590" t="str">
        <f t="shared" ca="1" si="32"/>
        <v/>
      </c>
      <c r="D190" s="590" t="str">
        <f t="shared" ca="1" si="33"/>
        <v/>
      </c>
      <c r="E190" s="590" t="str">
        <f t="shared" ca="1" si="34"/>
        <v/>
      </c>
      <c r="F190" s="571">
        <f ca="1">IFERROR(INDEX(slton,$N190)+SUMPRODUCT((ngaynx&gt;=TTDN!$P$17)*(ngaynx&lt;$J$2)*(nonx=$G$2)*(Mavtnx=$C190),slnhap)-SUMPRODUCT((ngaynx&gt;=TTDN!P$17)*(ngaynx&lt;$J$2)*(conx=$G$2)*(Mavtnx=$C190),slxuat),0)</f>
        <v>0</v>
      </c>
      <c r="G190" s="571">
        <f ca="1">IFERROR(INDEX(gtton,$N190)+SUMPRODUCT((ngaynx&gt;=TTDN!Q$17)*(ngaynx&lt;$J$2)*(nonx=$G$2)*(Mavtnx=$C190),gtnhap)-SUMPRODUCT((ngaynx&gt;=TTDN!Q$17)*(ngaynx&lt;$J$2)*(conx=$G$2)*(Mavtnx=$C190),gtxuat),0)</f>
        <v>0</v>
      </c>
      <c r="H190" s="572">
        <f t="shared" ca="1" si="42"/>
        <v>0</v>
      </c>
      <c r="I190" s="572">
        <f t="shared" ca="1" si="43"/>
        <v>0</v>
      </c>
      <c r="J190" s="572">
        <f t="shared" ca="1" si="44"/>
        <v>0</v>
      </c>
      <c r="K190" s="572">
        <f t="shared" ca="1" si="45"/>
        <v>0</v>
      </c>
      <c r="L190" s="572">
        <f t="shared" ca="1" si="39"/>
        <v>0</v>
      </c>
      <c r="M190" s="572">
        <f t="shared" ca="1" si="40"/>
        <v>0</v>
      </c>
      <c r="N190" s="573" t="str">
        <f ca="1">IFERROR(MATCH($G$2,OFFSET(DMVT!$G$7,N189,0):'DMVT'!$G$398,0)+N189,"")</f>
        <v/>
      </c>
      <c r="O190" s="573" t="str">
        <f t="shared" ca="1" si="41"/>
        <v/>
      </c>
    </row>
    <row r="191" spans="2:15" ht="31.5" customHeight="1" x14ac:dyDescent="0.2">
      <c r="B191" s="590" t="str">
        <f t="shared" ca="1" si="31"/>
        <v/>
      </c>
      <c r="C191" s="590" t="str">
        <f t="shared" ca="1" si="32"/>
        <v/>
      </c>
      <c r="D191" s="590" t="str">
        <f t="shared" ca="1" si="33"/>
        <v/>
      </c>
      <c r="E191" s="590" t="str">
        <f t="shared" ca="1" si="34"/>
        <v/>
      </c>
      <c r="F191" s="571">
        <f ca="1">IFERROR(INDEX(slton,$N191)+SUMPRODUCT((ngaynx&gt;=TTDN!$P$17)*(ngaynx&lt;$J$2)*(nonx=$G$2)*(Mavtnx=$C191),slnhap)-SUMPRODUCT((ngaynx&gt;=TTDN!P$17)*(ngaynx&lt;$J$2)*(conx=$G$2)*(Mavtnx=$C191),slxuat),0)</f>
        <v>0</v>
      </c>
      <c r="G191" s="571">
        <f ca="1">IFERROR(INDEX(gtton,$N191)+SUMPRODUCT((ngaynx&gt;=TTDN!Q$17)*(ngaynx&lt;$J$2)*(nonx=$G$2)*(Mavtnx=$C191),gtnhap)-SUMPRODUCT((ngaynx&gt;=TTDN!Q$17)*(ngaynx&lt;$J$2)*(conx=$G$2)*(Mavtnx=$C191),gtxuat),0)</f>
        <v>0</v>
      </c>
      <c r="H191" s="572">
        <f t="shared" ca="1" si="42"/>
        <v>0</v>
      </c>
      <c r="I191" s="572">
        <f t="shared" ca="1" si="43"/>
        <v>0</v>
      </c>
      <c r="J191" s="572">
        <f t="shared" ca="1" si="44"/>
        <v>0</v>
      </c>
      <c r="K191" s="572">
        <f t="shared" ca="1" si="45"/>
        <v>0</v>
      </c>
      <c r="L191" s="572">
        <f t="shared" ca="1" si="39"/>
        <v>0</v>
      </c>
      <c r="M191" s="572">
        <f t="shared" ca="1" si="40"/>
        <v>0</v>
      </c>
      <c r="N191" s="573" t="str">
        <f ca="1">IFERROR(MATCH($G$2,OFFSET(DMVT!$G$7,N190,0):'DMVT'!$G$398,0)+N190,"")</f>
        <v/>
      </c>
      <c r="O191" s="573" t="str">
        <f t="shared" ca="1" si="41"/>
        <v/>
      </c>
    </row>
    <row r="192" spans="2:15" ht="31.5" customHeight="1" x14ac:dyDescent="0.2">
      <c r="B192" s="590" t="str">
        <f t="shared" ca="1" si="31"/>
        <v/>
      </c>
      <c r="C192" s="590" t="str">
        <f t="shared" ca="1" si="32"/>
        <v/>
      </c>
      <c r="D192" s="590" t="str">
        <f t="shared" ca="1" si="33"/>
        <v/>
      </c>
      <c r="E192" s="590" t="str">
        <f t="shared" ca="1" si="34"/>
        <v/>
      </c>
      <c r="F192" s="571">
        <f ca="1">IFERROR(INDEX(slton,$N192)+SUMPRODUCT((ngaynx&gt;=TTDN!$P$17)*(ngaynx&lt;$J$2)*(nonx=$G$2)*(Mavtnx=$C192),slnhap)-SUMPRODUCT((ngaynx&gt;=TTDN!P$17)*(ngaynx&lt;$J$2)*(conx=$G$2)*(Mavtnx=$C192),slxuat),0)</f>
        <v>0</v>
      </c>
      <c r="G192" s="571">
        <f ca="1">IFERROR(INDEX(gtton,$N192)+SUMPRODUCT((ngaynx&gt;=TTDN!Q$17)*(ngaynx&lt;$J$2)*(nonx=$G$2)*(Mavtnx=$C192),gtnhap)-SUMPRODUCT((ngaynx&gt;=TTDN!Q$17)*(ngaynx&lt;$J$2)*(conx=$G$2)*(Mavtnx=$C192),gtxuat),0)</f>
        <v>0</v>
      </c>
      <c r="H192" s="572">
        <f t="shared" ca="1" si="42"/>
        <v>0</v>
      </c>
      <c r="I192" s="572">
        <f t="shared" ca="1" si="43"/>
        <v>0</v>
      </c>
      <c r="J192" s="572">
        <f t="shared" ca="1" si="44"/>
        <v>0</v>
      </c>
      <c r="K192" s="572">
        <f t="shared" ca="1" si="45"/>
        <v>0</v>
      </c>
      <c r="L192" s="572">
        <f t="shared" ca="1" si="39"/>
        <v>0</v>
      </c>
      <c r="M192" s="572">
        <f t="shared" ca="1" si="40"/>
        <v>0</v>
      </c>
      <c r="N192" s="573" t="str">
        <f ca="1">IFERROR(MATCH($G$2,OFFSET(DMVT!$G$7,N191,0):'DMVT'!$G$398,0)+N191,"")</f>
        <v/>
      </c>
      <c r="O192" s="573" t="str">
        <f t="shared" ca="1" si="41"/>
        <v/>
      </c>
    </row>
    <row r="193" spans="2:15" ht="31.5" customHeight="1" x14ac:dyDescent="0.2">
      <c r="B193" s="590" t="str">
        <f t="shared" ca="1" si="31"/>
        <v/>
      </c>
      <c r="C193" s="590" t="str">
        <f t="shared" ca="1" si="32"/>
        <v/>
      </c>
      <c r="D193" s="590" t="str">
        <f t="shared" ca="1" si="33"/>
        <v/>
      </c>
      <c r="E193" s="590" t="str">
        <f t="shared" ca="1" si="34"/>
        <v/>
      </c>
      <c r="F193" s="571">
        <f ca="1">IFERROR(INDEX(slton,$N193)+SUMPRODUCT((ngaynx&gt;=TTDN!$P$17)*(ngaynx&lt;$J$2)*(nonx=$G$2)*(Mavtnx=$C193),slnhap)-SUMPRODUCT((ngaynx&gt;=TTDN!P$17)*(ngaynx&lt;$J$2)*(conx=$G$2)*(Mavtnx=$C193),slxuat),0)</f>
        <v>0</v>
      </c>
      <c r="G193" s="571">
        <f ca="1">IFERROR(INDEX(gtton,$N193)+SUMPRODUCT((ngaynx&gt;=TTDN!Q$17)*(ngaynx&lt;$J$2)*(nonx=$G$2)*(Mavtnx=$C193),gtnhap)-SUMPRODUCT((ngaynx&gt;=TTDN!Q$17)*(ngaynx&lt;$J$2)*(conx=$G$2)*(Mavtnx=$C193),gtxuat),0)</f>
        <v>0</v>
      </c>
      <c r="H193" s="572">
        <f t="shared" ca="1" si="42"/>
        <v>0</v>
      </c>
      <c r="I193" s="572">
        <f t="shared" ca="1" si="43"/>
        <v>0</v>
      </c>
      <c r="J193" s="572">
        <f t="shared" ca="1" si="44"/>
        <v>0</v>
      </c>
      <c r="K193" s="572">
        <f t="shared" ca="1" si="45"/>
        <v>0</v>
      </c>
      <c r="L193" s="572">
        <f t="shared" ca="1" si="39"/>
        <v>0</v>
      </c>
      <c r="M193" s="572">
        <f t="shared" ca="1" si="40"/>
        <v>0</v>
      </c>
      <c r="N193" s="573" t="str">
        <f ca="1">IFERROR(MATCH($G$2,OFFSET(DMVT!$G$7,N192,0):'DMVT'!$G$398,0)+N192,"")</f>
        <v/>
      </c>
      <c r="O193" s="573" t="str">
        <f t="shared" ca="1" si="41"/>
        <v/>
      </c>
    </row>
    <row r="194" spans="2:15" ht="31.5" customHeight="1" x14ac:dyDescent="0.2">
      <c r="B194" s="590" t="str">
        <f t="shared" ca="1" si="31"/>
        <v/>
      </c>
      <c r="C194" s="590" t="str">
        <f t="shared" ca="1" si="32"/>
        <v/>
      </c>
      <c r="D194" s="590" t="str">
        <f t="shared" ca="1" si="33"/>
        <v/>
      </c>
      <c r="E194" s="590" t="str">
        <f t="shared" ca="1" si="34"/>
        <v/>
      </c>
      <c r="F194" s="571">
        <f ca="1">IFERROR(INDEX(slton,$N194)+SUMPRODUCT((ngaynx&gt;=TTDN!$P$17)*(ngaynx&lt;$J$2)*(nonx=$G$2)*(Mavtnx=$C194),slnhap)-SUMPRODUCT((ngaynx&gt;=TTDN!P$17)*(ngaynx&lt;$J$2)*(conx=$G$2)*(Mavtnx=$C194),slxuat),0)</f>
        <v>0</v>
      </c>
      <c r="G194" s="571">
        <f ca="1">IFERROR(INDEX(gtton,$N194)+SUMPRODUCT((ngaynx&gt;=TTDN!Q$17)*(ngaynx&lt;$J$2)*(nonx=$G$2)*(Mavtnx=$C194),gtnhap)-SUMPRODUCT((ngaynx&gt;=TTDN!Q$17)*(ngaynx&lt;$J$2)*(conx=$G$2)*(Mavtnx=$C194),gtxuat),0)</f>
        <v>0</v>
      </c>
      <c r="H194" s="572">
        <f t="shared" ca="1" si="42"/>
        <v>0</v>
      </c>
      <c r="I194" s="572">
        <f t="shared" ca="1" si="43"/>
        <v>0</v>
      </c>
      <c r="J194" s="572">
        <f t="shared" ca="1" si="44"/>
        <v>0</v>
      </c>
      <c r="K194" s="572">
        <f t="shared" ca="1" si="45"/>
        <v>0</v>
      </c>
      <c r="L194" s="572">
        <f t="shared" ca="1" si="39"/>
        <v>0</v>
      </c>
      <c r="M194" s="572">
        <f t="shared" ca="1" si="40"/>
        <v>0</v>
      </c>
      <c r="N194" s="573" t="str">
        <f ca="1">IFERROR(MATCH($G$2,OFFSET(DMVT!$G$7,N193,0):'DMVT'!$G$398,0)+N193,"")</f>
        <v/>
      </c>
      <c r="O194" s="573" t="str">
        <f t="shared" ca="1" si="41"/>
        <v/>
      </c>
    </row>
    <row r="195" spans="2:15" ht="31.5" customHeight="1" x14ac:dyDescent="0.2">
      <c r="B195" s="590" t="str">
        <f t="shared" ca="1" si="31"/>
        <v/>
      </c>
      <c r="C195" s="590" t="str">
        <f t="shared" ca="1" si="32"/>
        <v/>
      </c>
      <c r="D195" s="590" t="str">
        <f t="shared" ca="1" si="33"/>
        <v/>
      </c>
      <c r="E195" s="590" t="str">
        <f t="shared" ca="1" si="34"/>
        <v/>
      </c>
      <c r="F195" s="571">
        <f ca="1">IFERROR(INDEX(slton,$N195)+SUMPRODUCT((ngaynx&gt;=TTDN!$P$17)*(ngaynx&lt;$J$2)*(nonx=$G$2)*(Mavtnx=$C195),slnhap)-SUMPRODUCT((ngaynx&gt;=TTDN!P$17)*(ngaynx&lt;$J$2)*(conx=$G$2)*(Mavtnx=$C195),slxuat),0)</f>
        <v>0</v>
      </c>
      <c r="G195" s="571">
        <f ca="1">IFERROR(INDEX(gtton,$N195)+SUMPRODUCT((ngaynx&gt;=TTDN!Q$17)*(ngaynx&lt;$J$2)*(nonx=$G$2)*(Mavtnx=$C195),gtnhap)-SUMPRODUCT((ngaynx&gt;=TTDN!Q$17)*(ngaynx&lt;$J$2)*(conx=$G$2)*(Mavtnx=$C195),gtxuat),0)</f>
        <v>0</v>
      </c>
      <c r="H195" s="572">
        <f t="shared" ca="1" si="42"/>
        <v>0</v>
      </c>
      <c r="I195" s="572">
        <f t="shared" ca="1" si="43"/>
        <v>0</v>
      </c>
      <c r="J195" s="572">
        <f t="shared" ca="1" si="44"/>
        <v>0</v>
      </c>
      <c r="K195" s="572">
        <f t="shared" ca="1" si="45"/>
        <v>0</v>
      </c>
      <c r="L195" s="572">
        <f t="shared" ca="1" si="39"/>
        <v>0</v>
      </c>
      <c r="M195" s="572">
        <f t="shared" ca="1" si="40"/>
        <v>0</v>
      </c>
      <c r="N195" s="573" t="str">
        <f ca="1">IFERROR(MATCH($G$2,OFFSET(DMVT!$G$7,N194,0):'DMVT'!$G$398,0)+N194,"")</f>
        <v/>
      </c>
      <c r="O195" s="573" t="str">
        <f t="shared" ca="1" si="41"/>
        <v/>
      </c>
    </row>
    <row r="196" spans="2:15" ht="31.5" customHeight="1" x14ac:dyDescent="0.2">
      <c r="B196" s="590" t="str">
        <f t="shared" ca="1" si="31"/>
        <v/>
      </c>
      <c r="C196" s="590" t="str">
        <f t="shared" ca="1" si="32"/>
        <v/>
      </c>
      <c r="D196" s="590" t="str">
        <f t="shared" ca="1" si="33"/>
        <v/>
      </c>
      <c r="E196" s="590" t="str">
        <f t="shared" ca="1" si="34"/>
        <v/>
      </c>
      <c r="F196" s="571">
        <f ca="1">IFERROR(INDEX(slton,$N196)+SUMPRODUCT((ngaynx&gt;=TTDN!$P$17)*(ngaynx&lt;$J$2)*(nonx=$G$2)*(Mavtnx=$C196),slnhap)-SUMPRODUCT((ngaynx&gt;=TTDN!P$17)*(ngaynx&lt;$J$2)*(conx=$G$2)*(Mavtnx=$C196),slxuat),0)</f>
        <v>0</v>
      </c>
      <c r="G196" s="571">
        <f ca="1">IFERROR(INDEX(gtton,$N196)+SUMPRODUCT((ngaynx&gt;=TTDN!Q$17)*(ngaynx&lt;$J$2)*(nonx=$G$2)*(Mavtnx=$C196),gtnhap)-SUMPRODUCT((ngaynx&gt;=TTDN!Q$17)*(ngaynx&lt;$J$2)*(conx=$G$2)*(Mavtnx=$C196),gtxuat),0)</f>
        <v>0</v>
      </c>
      <c r="H196" s="572">
        <f t="shared" ca="1" si="42"/>
        <v>0</v>
      </c>
      <c r="I196" s="572">
        <f t="shared" ca="1" si="43"/>
        <v>0</v>
      </c>
      <c r="J196" s="572">
        <f t="shared" ca="1" si="44"/>
        <v>0</v>
      </c>
      <c r="K196" s="572">
        <f t="shared" ca="1" si="45"/>
        <v>0</v>
      </c>
      <c r="L196" s="572">
        <f t="shared" ca="1" si="39"/>
        <v>0</v>
      </c>
      <c r="M196" s="572">
        <f t="shared" ca="1" si="40"/>
        <v>0</v>
      </c>
      <c r="N196" s="573" t="str">
        <f ca="1">IFERROR(MATCH($G$2,OFFSET(DMVT!$G$7,N195,0):'DMVT'!$G$398,0)+N195,"")</f>
        <v/>
      </c>
      <c r="O196" s="573" t="str">
        <f t="shared" ca="1" si="41"/>
        <v/>
      </c>
    </row>
    <row r="197" spans="2:15" ht="31.5" customHeight="1" x14ac:dyDescent="0.2">
      <c r="B197" s="590" t="str">
        <f t="shared" ca="1" si="31"/>
        <v/>
      </c>
      <c r="C197" s="590" t="str">
        <f t="shared" ca="1" si="32"/>
        <v/>
      </c>
      <c r="D197" s="590" t="str">
        <f t="shared" ca="1" si="33"/>
        <v/>
      </c>
      <c r="E197" s="590" t="str">
        <f t="shared" ca="1" si="34"/>
        <v/>
      </c>
      <c r="F197" s="571">
        <f ca="1">IFERROR(INDEX(slton,$N197)+SUMPRODUCT((ngaynx&gt;=TTDN!$P$17)*(ngaynx&lt;$J$2)*(nonx=$G$2)*(Mavtnx=$C197),slnhap)-SUMPRODUCT((ngaynx&gt;=TTDN!P$17)*(ngaynx&lt;$J$2)*(conx=$G$2)*(Mavtnx=$C197),slxuat),0)</f>
        <v>0</v>
      </c>
      <c r="G197" s="571">
        <f ca="1">IFERROR(INDEX(gtton,$N197)+SUMPRODUCT((ngaynx&gt;=TTDN!Q$17)*(ngaynx&lt;$J$2)*(nonx=$G$2)*(Mavtnx=$C197),gtnhap)-SUMPRODUCT((ngaynx&gt;=TTDN!Q$17)*(ngaynx&lt;$J$2)*(conx=$G$2)*(Mavtnx=$C197),gtxuat),0)</f>
        <v>0</v>
      </c>
      <c r="H197" s="572">
        <f t="shared" ca="1" si="42"/>
        <v>0</v>
      </c>
      <c r="I197" s="572">
        <f t="shared" ca="1" si="43"/>
        <v>0</v>
      </c>
      <c r="J197" s="572">
        <f t="shared" ca="1" si="44"/>
        <v>0</v>
      </c>
      <c r="K197" s="572">
        <f t="shared" ca="1" si="45"/>
        <v>0</v>
      </c>
      <c r="L197" s="572">
        <f t="shared" ca="1" si="39"/>
        <v>0</v>
      </c>
      <c r="M197" s="572">
        <f t="shared" ca="1" si="40"/>
        <v>0</v>
      </c>
      <c r="N197" s="573" t="str">
        <f ca="1">IFERROR(MATCH($G$2,OFFSET(DMVT!$G$7,N196,0):'DMVT'!$G$398,0)+N196,"")</f>
        <v/>
      </c>
      <c r="O197" s="573" t="str">
        <f t="shared" ca="1" si="41"/>
        <v/>
      </c>
    </row>
    <row r="198" spans="2:15" ht="31.5" customHeight="1" x14ac:dyDescent="0.2">
      <c r="B198" s="590" t="str">
        <f t="shared" ca="1" si="31"/>
        <v/>
      </c>
      <c r="C198" s="590" t="str">
        <f t="shared" ca="1" si="32"/>
        <v/>
      </c>
      <c r="D198" s="590" t="str">
        <f t="shared" ca="1" si="33"/>
        <v/>
      </c>
      <c r="E198" s="590" t="str">
        <f t="shared" ca="1" si="34"/>
        <v/>
      </c>
      <c r="F198" s="571">
        <f ca="1">IFERROR(INDEX(slton,$N198)+SUMPRODUCT((ngaynx&gt;=TTDN!$P$17)*(ngaynx&lt;$J$2)*(nonx=$G$2)*(Mavtnx=$C198),slnhap)-SUMPRODUCT((ngaynx&gt;=TTDN!P$17)*(ngaynx&lt;$J$2)*(conx=$G$2)*(Mavtnx=$C198),slxuat),0)</f>
        <v>0</v>
      </c>
      <c r="G198" s="571">
        <f ca="1">IFERROR(INDEX(gtton,$N198)+SUMPRODUCT((ngaynx&gt;=TTDN!Q$17)*(ngaynx&lt;$J$2)*(nonx=$G$2)*(Mavtnx=$C198),gtnhap)-SUMPRODUCT((ngaynx&gt;=TTDN!Q$17)*(ngaynx&lt;$J$2)*(conx=$G$2)*(Mavtnx=$C198),gtxuat),0)</f>
        <v>0</v>
      </c>
      <c r="H198" s="572">
        <f t="shared" ca="1" si="42"/>
        <v>0</v>
      </c>
      <c r="I198" s="572">
        <f t="shared" ca="1" si="43"/>
        <v>0</v>
      </c>
      <c r="J198" s="572">
        <f t="shared" ca="1" si="44"/>
        <v>0</v>
      </c>
      <c r="K198" s="572">
        <f t="shared" ca="1" si="45"/>
        <v>0</v>
      </c>
      <c r="L198" s="572">
        <f t="shared" ca="1" si="39"/>
        <v>0</v>
      </c>
      <c r="M198" s="572">
        <f t="shared" ca="1" si="40"/>
        <v>0</v>
      </c>
      <c r="N198" s="573" t="str">
        <f ca="1">IFERROR(MATCH($G$2,OFFSET(DMVT!$G$7,N197,0):'DMVT'!$G$398,0)+N197,"")</f>
        <v/>
      </c>
      <c r="O198" s="573" t="str">
        <f t="shared" ca="1" si="41"/>
        <v/>
      </c>
    </row>
    <row r="199" spans="2:15" ht="31.5" customHeight="1" x14ac:dyDescent="0.2">
      <c r="B199" s="1189" t="str">
        <f t="shared" ca="1" si="31"/>
        <v/>
      </c>
      <c r="C199" s="1189" t="str">
        <f t="shared" ca="1" si="32"/>
        <v/>
      </c>
      <c r="D199" s="1189" t="str">
        <f t="shared" ca="1" si="33"/>
        <v/>
      </c>
      <c r="E199" s="1189" t="str">
        <f t="shared" ca="1" si="34"/>
        <v/>
      </c>
      <c r="F199" s="1190">
        <f ca="1">IFERROR(INDEX(slton,$N199)+SUMPRODUCT((ngaynx&gt;=TTDN!$P$17)*(ngaynx&lt;$J$2)*(nonx=$G$2)*(Mavtnx=$C199),slnhap)-SUMPRODUCT((ngaynx&gt;=TTDN!P$17)*(ngaynx&lt;$J$2)*(conx=$G$2)*(Mavtnx=$C199),slxuat),0)</f>
        <v>0</v>
      </c>
      <c r="G199" s="1190">
        <f ca="1">IFERROR(INDEX(gtton,$N199)+SUMPRODUCT((ngaynx&gt;=TTDN!Q$17)*(ngaynx&lt;$J$2)*(nonx=$G$2)*(Mavtnx=$C199),gtnhap)-SUMPRODUCT((ngaynx&gt;=TTDN!Q$17)*(ngaynx&lt;$J$2)*(conx=$G$2)*(Mavtnx=$C199),gtxuat),0)</f>
        <v>0</v>
      </c>
      <c r="H199" s="1191">
        <f t="shared" ca="1" si="42"/>
        <v>0</v>
      </c>
      <c r="I199" s="1191">
        <f t="shared" ca="1" si="43"/>
        <v>0</v>
      </c>
      <c r="J199" s="1191">
        <f t="shared" ca="1" si="44"/>
        <v>0</v>
      </c>
      <c r="K199" s="1191">
        <f t="shared" ca="1" si="45"/>
        <v>0</v>
      </c>
      <c r="L199" s="1191">
        <f t="shared" ca="1" si="39"/>
        <v>0</v>
      </c>
      <c r="M199" s="1191">
        <f t="shared" ca="1" si="40"/>
        <v>0</v>
      </c>
      <c r="N199" s="573" t="str">
        <f ca="1">IFERROR(MATCH($G$2,OFFSET(DMVT!$G$7,N198,0):'DMVT'!$G$398,0)+N198,"")</f>
        <v/>
      </c>
      <c r="O199" s="577" t="str">
        <f t="shared" ca="1" si="41"/>
        <v/>
      </c>
    </row>
    <row r="200" spans="2:15" ht="24" customHeight="1" x14ac:dyDescent="0.2">
      <c r="B200" s="1611" t="s">
        <v>382</v>
      </c>
      <c r="C200" s="1611"/>
      <c r="D200" s="1611"/>
      <c r="E200" s="1611"/>
      <c r="F200" s="591">
        <f ca="1">SUM(F13:F31)</f>
        <v>0</v>
      </c>
      <c r="G200" s="591">
        <f t="shared" ref="G200:M200" ca="1" si="46">SUM(G13:G31)</f>
        <v>0</v>
      </c>
      <c r="H200" s="591">
        <f t="shared" ca="1" si="46"/>
        <v>0</v>
      </c>
      <c r="I200" s="591">
        <f t="shared" ca="1" si="46"/>
        <v>0</v>
      </c>
      <c r="J200" s="591">
        <f t="shared" ca="1" si="46"/>
        <v>0</v>
      </c>
      <c r="K200" s="591">
        <f t="shared" ca="1" si="46"/>
        <v>0</v>
      </c>
      <c r="L200" s="591">
        <f t="shared" ca="1" si="46"/>
        <v>0</v>
      </c>
      <c r="M200" s="591">
        <f t="shared" ca="1" si="46"/>
        <v>0</v>
      </c>
      <c r="N200" s="1186" t="s">
        <v>590</v>
      </c>
      <c r="O200" s="1187" t="s">
        <v>590</v>
      </c>
    </row>
    <row r="201" spans="2:15" ht="39" customHeight="1" x14ac:dyDescent="0.2">
      <c r="N201" s="1188" t="s">
        <v>590</v>
      </c>
      <c r="O201" s="1188" t="s">
        <v>590</v>
      </c>
    </row>
    <row r="202" spans="2:15" ht="17.649999999999999" customHeight="1" x14ac:dyDescent="0.2">
      <c r="K202" s="1601">
        <f>L2</f>
        <v>43830</v>
      </c>
      <c r="L202" s="1601"/>
      <c r="M202" s="1601"/>
      <c r="N202" s="1188" t="s">
        <v>590</v>
      </c>
      <c r="O202" s="1188" t="s">
        <v>590</v>
      </c>
    </row>
    <row r="203" spans="2:15" ht="17.649999999999999" customHeight="1" x14ac:dyDescent="0.2">
      <c r="B203" s="1541" t="s">
        <v>33</v>
      </c>
      <c r="C203" s="1541"/>
      <c r="D203" s="1541"/>
      <c r="E203" s="1541"/>
      <c r="F203" s="1541"/>
      <c r="G203" s="1614" t="s">
        <v>35</v>
      </c>
      <c r="H203" s="1614"/>
      <c r="I203" s="1614"/>
      <c r="J203" s="1614"/>
      <c r="K203" s="1614" t="s">
        <v>606</v>
      </c>
      <c r="L203" s="1614"/>
      <c r="M203" s="1614"/>
      <c r="N203" s="1188" t="s">
        <v>590</v>
      </c>
      <c r="O203" s="1188" t="s">
        <v>590</v>
      </c>
    </row>
    <row r="204" spans="2:15" ht="16.899999999999999" customHeight="1" x14ac:dyDescent="0.2">
      <c r="B204" s="1538" t="s">
        <v>509</v>
      </c>
      <c r="C204" s="1538"/>
      <c r="D204" s="1538"/>
      <c r="E204" s="1538"/>
      <c r="F204" s="1538"/>
      <c r="G204" s="1615" t="s">
        <v>509</v>
      </c>
      <c r="H204" s="1615"/>
      <c r="I204" s="1615"/>
      <c r="J204" s="1615"/>
      <c r="K204" s="1615" t="s">
        <v>508</v>
      </c>
      <c r="L204" s="1615"/>
      <c r="M204" s="1615"/>
      <c r="N204" s="1188" t="s">
        <v>590</v>
      </c>
      <c r="O204" s="1188" t="s">
        <v>590</v>
      </c>
    </row>
    <row r="205" spans="2:15" ht="17.649999999999999" customHeight="1" x14ac:dyDescent="0.2">
      <c r="B205" s="1612"/>
      <c r="C205" s="1612"/>
      <c r="D205" s="1612"/>
      <c r="E205" s="1612"/>
      <c r="F205" s="1612"/>
      <c r="G205" s="1612"/>
      <c r="H205" s="1612"/>
      <c r="I205" s="1612"/>
      <c r="J205" s="1612"/>
      <c r="K205" s="1613"/>
      <c r="L205" s="1613"/>
      <c r="M205" s="1613"/>
      <c r="N205" s="1188" t="s">
        <v>590</v>
      </c>
      <c r="O205" s="1188" t="s">
        <v>590</v>
      </c>
    </row>
    <row r="206" spans="2:15" x14ac:dyDescent="0.2">
      <c r="N206" s="1188" t="s">
        <v>590</v>
      </c>
      <c r="O206" s="1188" t="s">
        <v>590</v>
      </c>
    </row>
    <row r="207" spans="2:15" x14ac:dyDescent="0.2">
      <c r="N207" s="1188" t="s">
        <v>590</v>
      </c>
      <c r="O207" s="1188" t="s">
        <v>590</v>
      </c>
    </row>
    <row r="208" spans="2:15" x14ac:dyDescent="0.2">
      <c r="N208" s="1188" t="s">
        <v>590</v>
      </c>
      <c r="O208" s="1188" t="s">
        <v>590</v>
      </c>
    </row>
    <row r="209" spans="14:15" x14ac:dyDescent="0.2">
      <c r="N209" s="1188" t="s">
        <v>590</v>
      </c>
      <c r="O209" s="1188" t="s">
        <v>590</v>
      </c>
    </row>
    <row r="210" spans="14:15" x14ac:dyDescent="0.2">
      <c r="N210" s="1188" t="s">
        <v>590</v>
      </c>
      <c r="O210" s="1188" t="s">
        <v>590</v>
      </c>
    </row>
    <row r="211" spans="14:15" x14ac:dyDescent="0.2">
      <c r="N211" s="1188" t="s">
        <v>590</v>
      </c>
      <c r="O211" s="1188" t="s">
        <v>590</v>
      </c>
    </row>
    <row r="212" spans="14:15" x14ac:dyDescent="0.2">
      <c r="N212" s="1188" t="s">
        <v>590</v>
      </c>
      <c r="O212" s="1188" t="s">
        <v>590</v>
      </c>
    </row>
    <row r="213" spans="14:15" x14ac:dyDescent="0.2">
      <c r="N213" s="1188" t="s">
        <v>590</v>
      </c>
      <c r="O213" s="1188" t="s">
        <v>590</v>
      </c>
    </row>
    <row r="214" spans="14:15" x14ac:dyDescent="0.2">
      <c r="N214" s="1188" t="s">
        <v>590</v>
      </c>
      <c r="O214" s="1188" t="s">
        <v>590</v>
      </c>
    </row>
  </sheetData>
  <sheetProtection algorithmName="SHA-512" hashValue="hX+PqOm5KOLHUAD5+ktErMvU0X+SE2NiqhqriGlvBjt1G/t47uStaTXciwf7yvYXYnY+ZfGiQxKRxi043MpLvg==" saltValue="1Mcn8uv85Kwrwal7LitswQ==" spinCount="100000" sheet="1" objects="1" scenarios="1" formatCells="0" formatColumns="0" formatRows="0" autoFilter="0"/>
  <autoFilter ref="B12:O214"/>
  <mergeCells count="25">
    <mergeCell ref="B200:E200"/>
    <mergeCell ref="B205:J205"/>
    <mergeCell ref="K205:M205"/>
    <mergeCell ref="B203:F203"/>
    <mergeCell ref="G203:J203"/>
    <mergeCell ref="K203:M203"/>
    <mergeCell ref="B204:F204"/>
    <mergeCell ref="G204:J204"/>
    <mergeCell ref="K204:M204"/>
    <mergeCell ref="O10:O11"/>
    <mergeCell ref="K202:M202"/>
    <mergeCell ref="B4:N4"/>
    <mergeCell ref="B5:N5"/>
    <mergeCell ref="B6:M6"/>
    <mergeCell ref="B7:M7"/>
    <mergeCell ref="B8:M8"/>
    <mergeCell ref="B10:B11"/>
    <mergeCell ref="C10:C11"/>
    <mergeCell ref="D10:D11"/>
    <mergeCell ref="E10:E11"/>
    <mergeCell ref="F10:G10"/>
    <mergeCell ref="H10:I10"/>
    <mergeCell ref="J10:K10"/>
    <mergeCell ref="L10:M10"/>
    <mergeCell ref="N10:N11"/>
  </mergeCells>
  <pageMargins left="0.59055118110236227" right="0.39370078740157483" top="0.19685039370078741" bottom="0.19685039370078741" header="0" footer="0"/>
  <pageSetup paperSize="9" scale="76" orientation="landscape" verticalDpi="0" r:id="rId1"/>
  <headerFooter alignWithMargins="0">
    <oddFooter>&amp;R&amp;P/2</oddFooter>
  </headerFooter>
  <colBreaks count="1" manualBreakCount="1">
    <brk id="13" min="3" max="21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K152"/>
  <sheetViews>
    <sheetView showGridLines="0" showRowColHeaders="0" zoomScale="85" zoomScaleNormal="85" workbookViewId="0"/>
  </sheetViews>
  <sheetFormatPr defaultRowHeight="18.75" x14ac:dyDescent="0.3"/>
  <cols>
    <col min="1" max="3" width="9.140625" style="367"/>
    <col min="4" max="4" width="11.140625" style="367" customWidth="1"/>
    <col min="5" max="5" width="15.28515625" style="367" customWidth="1"/>
    <col min="6" max="6" width="19" style="367" customWidth="1"/>
    <col min="7" max="7" width="42.85546875" style="367" customWidth="1"/>
    <col min="8" max="8" width="48.7109375" style="367" customWidth="1"/>
    <col min="9" max="9" width="17.7109375" style="367" customWidth="1"/>
    <col min="10" max="11" width="9.140625" style="368"/>
    <col min="12" max="12" width="44.28515625" style="367" customWidth="1"/>
    <col min="13" max="13" width="15.85546875" style="367" customWidth="1"/>
    <col min="14" max="14" width="38.140625" style="367" customWidth="1"/>
    <col min="15" max="16" width="9.140625" style="367"/>
    <col min="17" max="17" width="14.7109375" style="367" customWidth="1"/>
    <col min="18" max="18" width="14.85546875" style="369" customWidth="1"/>
    <col min="19" max="19" width="18" style="369" customWidth="1"/>
    <col min="20" max="20" width="15.42578125" style="369" customWidth="1"/>
    <col min="21" max="21" width="18.42578125" style="369" customWidth="1"/>
    <col min="22" max="22" width="17.140625" style="369" customWidth="1"/>
    <col min="23" max="23" width="14.5703125" style="369" customWidth="1"/>
    <col min="24" max="25" width="16" style="369" customWidth="1"/>
    <col min="26" max="27" width="18.42578125" style="369" customWidth="1"/>
    <col min="28" max="28" width="18.7109375" style="369" customWidth="1"/>
    <col min="29" max="29" width="9.140625" style="369"/>
    <col min="30" max="30" width="16.7109375" style="369" customWidth="1"/>
    <col min="31" max="31" width="15.5703125" style="369" customWidth="1"/>
    <col min="32" max="32" width="18.28515625" style="369" customWidth="1"/>
    <col min="33" max="33" width="42" style="367" customWidth="1"/>
    <col min="34" max="34" width="27.140625" style="367" customWidth="1"/>
    <col min="35" max="35" width="18.140625" style="367" customWidth="1"/>
    <col min="36" max="36" width="16.7109375" style="367" customWidth="1"/>
    <col min="37" max="16384" width="9.140625" style="367"/>
  </cols>
  <sheetData>
    <row r="1" spans="1:37" ht="26.25" customHeight="1" x14ac:dyDescent="0.3"/>
    <row r="2" spans="1:37" ht="26.25" customHeight="1" x14ac:dyDescent="0.3"/>
    <row r="3" spans="1:37" ht="42" customHeight="1" x14ac:dyDescent="0.3">
      <c r="B3" s="1617" t="s">
        <v>950</v>
      </c>
      <c r="C3" s="1617"/>
      <c r="D3" s="1617"/>
      <c r="E3" s="1617"/>
      <c r="F3" s="1617"/>
      <c r="G3" s="1617"/>
      <c r="H3" s="1617"/>
      <c r="I3" s="1617"/>
      <c r="J3" s="1617"/>
      <c r="K3" s="1617"/>
      <c r="L3" s="1617"/>
    </row>
    <row r="4" spans="1:37" ht="16.5" customHeight="1" x14ac:dyDescent="0.3"/>
    <row r="5" spans="1:37" s="370" customFormat="1" ht="42.75" customHeight="1" x14ac:dyDescent="0.2">
      <c r="B5" s="1618" t="s">
        <v>12</v>
      </c>
      <c r="C5" s="1620" t="s">
        <v>697</v>
      </c>
      <c r="D5" s="1620"/>
      <c r="E5" s="1620"/>
      <c r="F5" s="1618" t="s">
        <v>951</v>
      </c>
      <c r="G5" s="1620" t="s">
        <v>952</v>
      </c>
      <c r="H5" s="1620" t="s">
        <v>676</v>
      </c>
      <c r="I5" s="1620" t="s">
        <v>953</v>
      </c>
      <c r="J5" s="1621" t="s">
        <v>716</v>
      </c>
      <c r="K5" s="1621"/>
      <c r="L5" s="1620" t="s">
        <v>664</v>
      </c>
      <c r="M5" s="1620" t="s">
        <v>943</v>
      </c>
      <c r="N5" s="1620" t="s">
        <v>954</v>
      </c>
      <c r="O5" s="1620" t="s">
        <v>534</v>
      </c>
      <c r="P5" s="1620" t="s">
        <v>955</v>
      </c>
      <c r="Q5" s="1620" t="s">
        <v>956</v>
      </c>
      <c r="R5" s="1620"/>
      <c r="S5" s="1620"/>
      <c r="T5" s="1616" t="s">
        <v>957</v>
      </c>
      <c r="U5" s="1616"/>
      <c r="V5" s="1616"/>
      <c r="W5" s="1616" t="s">
        <v>958</v>
      </c>
      <c r="X5" s="1616"/>
      <c r="Y5" s="1616"/>
      <c r="Z5" s="1623" t="s">
        <v>959</v>
      </c>
      <c r="AA5" s="1623"/>
      <c r="AB5" s="1623" t="s">
        <v>960</v>
      </c>
      <c r="AC5" s="1623"/>
      <c r="AD5" s="1623" t="s">
        <v>961</v>
      </c>
      <c r="AE5" s="1623"/>
      <c r="AF5" s="1616" t="s">
        <v>962</v>
      </c>
      <c r="AG5" s="1620" t="s">
        <v>682</v>
      </c>
      <c r="AH5" s="1620" t="s">
        <v>963</v>
      </c>
      <c r="AI5" s="1620" t="s">
        <v>940</v>
      </c>
      <c r="AJ5" s="1620" t="s">
        <v>964</v>
      </c>
      <c r="AK5" s="1622"/>
    </row>
    <row r="6" spans="1:37" ht="54.75" customHeight="1" x14ac:dyDescent="0.3">
      <c r="A6" s="371"/>
      <c r="B6" s="1619"/>
      <c r="C6" s="372" t="s">
        <v>965</v>
      </c>
      <c r="D6" s="372" t="s">
        <v>736</v>
      </c>
      <c r="E6" s="372" t="s">
        <v>659</v>
      </c>
      <c r="F6" s="1619"/>
      <c r="G6" s="1620"/>
      <c r="H6" s="1620"/>
      <c r="I6" s="1620"/>
      <c r="J6" s="373" t="s">
        <v>132</v>
      </c>
      <c r="K6" s="373" t="s">
        <v>133</v>
      </c>
      <c r="L6" s="1620"/>
      <c r="M6" s="1620"/>
      <c r="N6" s="1620"/>
      <c r="O6" s="1620"/>
      <c r="P6" s="1620"/>
      <c r="Q6" s="374" t="s">
        <v>533</v>
      </c>
      <c r="R6" s="375" t="s">
        <v>966</v>
      </c>
      <c r="S6" s="375" t="s">
        <v>967</v>
      </c>
      <c r="T6" s="375" t="s">
        <v>533</v>
      </c>
      <c r="U6" s="375" t="s">
        <v>966</v>
      </c>
      <c r="V6" s="375" t="s">
        <v>967</v>
      </c>
      <c r="W6" s="375" t="s">
        <v>533</v>
      </c>
      <c r="X6" s="375" t="s">
        <v>966</v>
      </c>
      <c r="Y6" s="375" t="s">
        <v>967</v>
      </c>
      <c r="Z6" s="375" t="s">
        <v>968</v>
      </c>
      <c r="AA6" s="375" t="s">
        <v>967</v>
      </c>
      <c r="AB6" s="376" t="s">
        <v>969</v>
      </c>
      <c r="AC6" s="376" t="s">
        <v>970</v>
      </c>
      <c r="AD6" s="376" t="s">
        <v>971</v>
      </c>
      <c r="AE6" s="376" t="s">
        <v>972</v>
      </c>
      <c r="AF6" s="1616"/>
      <c r="AG6" s="1620"/>
      <c r="AH6" s="1620"/>
      <c r="AI6" s="1620"/>
      <c r="AJ6" s="1620"/>
      <c r="AK6" s="1622"/>
    </row>
    <row r="7" spans="1:37" x14ac:dyDescent="0.3">
      <c r="B7" s="377"/>
      <c r="C7" s="377"/>
      <c r="D7" s="377"/>
      <c r="E7" s="377"/>
      <c r="F7" s="377"/>
      <c r="G7" s="377"/>
      <c r="H7" s="377"/>
      <c r="I7" s="377"/>
      <c r="J7" s="378"/>
      <c r="K7" s="378"/>
      <c r="L7" s="377"/>
      <c r="M7" s="377"/>
      <c r="N7" s="377"/>
      <c r="O7" s="377"/>
      <c r="P7" s="377"/>
      <c r="Q7" s="377"/>
      <c r="R7" s="379"/>
      <c r="S7" s="379"/>
      <c r="T7" s="379"/>
      <c r="U7" s="379"/>
      <c r="V7" s="379"/>
      <c r="W7" s="379"/>
      <c r="X7" s="379"/>
      <c r="Y7" s="379"/>
      <c r="Z7" s="379"/>
      <c r="AA7" s="379"/>
      <c r="AB7" s="379"/>
      <c r="AC7" s="379"/>
      <c r="AD7" s="379"/>
      <c r="AE7" s="379"/>
      <c r="AF7" s="379"/>
      <c r="AG7" s="377"/>
      <c r="AH7" s="377"/>
      <c r="AI7" s="377"/>
      <c r="AJ7" s="377"/>
    </row>
    <row r="8" spans="1:37" x14ac:dyDescent="0.3">
      <c r="B8" s="380"/>
      <c r="C8" s="380"/>
      <c r="D8" s="381"/>
      <c r="E8" s="382"/>
      <c r="F8" s="380"/>
      <c r="G8" s="494" t="str">
        <f>IFERROR(IF($F8="","",VLOOKUP($F8,DMKH_NCC!$C$7:$G$150,3,0)),0)</f>
        <v/>
      </c>
      <c r="H8" s="494" t="str">
        <f>IFERROR(IF($F8="","",VLOOKUP($F8,DMKH_NCC!$C$7:$G$150,4,0)),0)</f>
        <v/>
      </c>
      <c r="I8" s="494" t="str">
        <f>IFERROR(IF($F8="","",VLOOKUP($F8,DMKH_NCC!$C$7:$G$150,5,0)),0)</f>
        <v/>
      </c>
      <c r="J8" s="383"/>
      <c r="K8" s="383"/>
      <c r="L8" s="380"/>
      <c r="M8" s="380"/>
      <c r="N8" s="494" t="str">
        <f>IFERROR(IF($M8="","",VLOOKUP($M8,DMVT!$D$7:$I$398,2,0)),0)</f>
        <v/>
      </c>
      <c r="O8" s="494" t="str">
        <f>IFERROR(IF($M8="","",VLOOKUP($M8,DMVT!$D$7:$I$398,3,0)),0)</f>
        <v/>
      </c>
      <c r="P8" s="380"/>
      <c r="Q8" s="380"/>
      <c r="R8" s="384"/>
      <c r="S8" s="384">
        <f>R8*Q8</f>
        <v>0</v>
      </c>
      <c r="T8" s="380"/>
      <c r="U8" s="495">
        <f>IF(LEFT(C8,2)="PX",IF(T8="",0,VLOOKUP(M8,THNXT!$P$12:$S$198,4,0)),0)</f>
        <v>0</v>
      </c>
      <c r="V8" s="495">
        <f t="shared" ref="V8" si="0">U8*T8</f>
        <v>0</v>
      </c>
      <c r="W8" s="384"/>
      <c r="X8" s="495">
        <v>0</v>
      </c>
      <c r="Y8" s="495">
        <f>X8*W8</f>
        <v>0</v>
      </c>
      <c r="Z8" s="495">
        <v>0</v>
      </c>
      <c r="AA8" s="495">
        <v>0</v>
      </c>
      <c r="AB8" s="495">
        <f t="shared" ref="AB8:AB39" si="1">SUMIF($C$8:$C$2000,C8,gtnhap)</f>
        <v>0</v>
      </c>
      <c r="AC8" s="495" t="str">
        <f>IF(LEFT(C8,2)="PN",C8,"")</f>
        <v/>
      </c>
      <c r="AD8" s="495">
        <f t="shared" ref="AD8:AD39" si="2">SUMIF($C$8:$C$2000,C8,gtxuat)</f>
        <v>0</v>
      </c>
      <c r="AE8" s="495" t="str">
        <f>IF(LEFT(C8,2)="PX",C8,"")</f>
        <v/>
      </c>
      <c r="AF8" s="495">
        <f>SUMIF($C$8:$C$2000,C8,Y8:Y2000)</f>
        <v>0</v>
      </c>
      <c r="AG8" s="496" t="str">
        <f>IF(E8="","","Ngày  "&amp;DAY(E8)&amp; "  "&amp;"Tháng  "&amp;MONTH(E8) &amp;"  "&amp;"Năm"&amp;"  " &amp;YEAR(E8))</f>
        <v/>
      </c>
      <c r="AH8" s="380"/>
      <c r="AI8" s="380"/>
      <c r="AJ8" s="380"/>
    </row>
    <row r="9" spans="1:37" x14ac:dyDescent="0.3">
      <c r="B9" s="380"/>
      <c r="C9" s="380"/>
      <c r="D9" s="381"/>
      <c r="E9" s="382"/>
      <c r="F9" s="380"/>
      <c r="G9" s="494" t="str">
        <f>IFERROR(IF($F9="","",VLOOKUP($F9,DMKH_NCC!$C$7:$G$150,3,0)),0)</f>
        <v/>
      </c>
      <c r="H9" s="494" t="str">
        <f>IFERROR(IF($F9="","",VLOOKUP($F9,DMKH_NCC!$C$7:$G$150,4,0)),0)</f>
        <v/>
      </c>
      <c r="I9" s="494" t="str">
        <f>IFERROR(IF($F9="","",VLOOKUP($F9,DMKH_NCC!$C$7:$G$150,5,0)),0)</f>
        <v/>
      </c>
      <c r="J9" s="383"/>
      <c r="K9" s="383"/>
      <c r="L9" s="380"/>
      <c r="M9" s="380"/>
      <c r="N9" s="494" t="str">
        <f>IFERROR(IF($M9="","",VLOOKUP($M9,DMVT!$D$7:$I$398,2,0)),0)</f>
        <v/>
      </c>
      <c r="O9" s="494" t="str">
        <f>IFERROR(IF($M9="","",VLOOKUP($M9,DMVT!$D$7:$I$398,3,0)),0)</f>
        <v/>
      </c>
      <c r="P9" s="380"/>
      <c r="Q9" s="380"/>
      <c r="R9" s="384"/>
      <c r="S9" s="384"/>
      <c r="T9" s="380"/>
      <c r="U9" s="495">
        <f>IF(LEFT(C9,2)="PX",IF(T9="",0,VLOOKUP(M9,THNXT!$P$12:$S$198,4,0)),0)</f>
        <v>0</v>
      </c>
      <c r="V9" s="495">
        <f t="shared" ref="V9:V72" si="3">U9*T9</f>
        <v>0</v>
      </c>
      <c r="W9" s="384"/>
      <c r="X9" s="495">
        <v>0</v>
      </c>
      <c r="Y9" s="495">
        <f t="shared" ref="Y9:Y72" si="4">X9*W9</f>
        <v>0</v>
      </c>
      <c r="Z9" s="495">
        <v>0</v>
      </c>
      <c r="AA9" s="495">
        <v>0</v>
      </c>
      <c r="AB9" s="495">
        <f t="shared" si="1"/>
        <v>0</v>
      </c>
      <c r="AC9" s="495" t="str">
        <f t="shared" ref="AC9:AC72" si="5">IF(LEFT(C9,2)="PN",C9,"")</f>
        <v/>
      </c>
      <c r="AD9" s="495">
        <f t="shared" si="2"/>
        <v>0</v>
      </c>
      <c r="AE9" s="495" t="str">
        <f t="shared" ref="AE9:AE72" si="6">IF(LEFT(C9,2)="PX",C9,"")</f>
        <v/>
      </c>
      <c r="AF9" s="495">
        <f t="shared" ref="AF9:AF72" si="7">SUMIF($C$8:$C$2000,C9,Y9:Y2001)</f>
        <v>0</v>
      </c>
      <c r="AG9" s="496" t="str">
        <f t="shared" ref="AG9:AG72" si="8">IF(E9="","","Ngày  "&amp;DAY(E9)&amp; "  "&amp;"Tháng  "&amp;MONTH(E9) &amp;"  "&amp;"Năm"&amp;"  " &amp;YEAR(E9))</f>
        <v/>
      </c>
      <c r="AH9" s="380"/>
      <c r="AI9" s="380"/>
      <c r="AJ9" s="380"/>
    </row>
    <row r="10" spans="1:37" x14ac:dyDescent="0.3">
      <c r="B10" s="380"/>
      <c r="C10" s="380"/>
      <c r="D10" s="380"/>
      <c r="E10" s="380"/>
      <c r="F10" s="380"/>
      <c r="G10" s="494" t="str">
        <f>IFERROR(IF($F10="","",VLOOKUP($F10,DMKH_NCC!$C$7:$G$150,3,0)),0)</f>
        <v/>
      </c>
      <c r="H10" s="494" t="str">
        <f>IFERROR(IF($F10="","",VLOOKUP($F10,DMKH_NCC!$C$7:$G$150,4,0)),0)</f>
        <v/>
      </c>
      <c r="I10" s="494" t="str">
        <f>IFERROR(IF($F10="","",VLOOKUP($F10,DMKH_NCC!$C$7:$G$150,5,0)),0)</f>
        <v/>
      </c>
      <c r="J10" s="383"/>
      <c r="K10" s="383"/>
      <c r="L10" s="380"/>
      <c r="M10" s="380"/>
      <c r="N10" s="494" t="str">
        <f>IFERROR(IF($M10="","",VLOOKUP($M10,DMVT!$D$7:$I$398,2,0)),0)</f>
        <v/>
      </c>
      <c r="O10" s="494" t="str">
        <f>IFERROR(IF($M10="","",VLOOKUP($M10,DMVT!$D$7:$I$398,3,0)),0)</f>
        <v/>
      </c>
      <c r="P10" s="380"/>
      <c r="Q10" s="380"/>
      <c r="R10" s="384"/>
      <c r="S10" s="384"/>
      <c r="T10" s="384"/>
      <c r="U10" s="495">
        <f>IF(LEFT(C10,2)="PX",IF(T10="",0,VLOOKUP(M10,THNXT!$P$12:$S$198,4,0)),0)</f>
        <v>0</v>
      </c>
      <c r="V10" s="495">
        <f t="shared" si="3"/>
        <v>0</v>
      </c>
      <c r="W10" s="384"/>
      <c r="X10" s="495">
        <v>0</v>
      </c>
      <c r="Y10" s="495">
        <f t="shared" si="4"/>
        <v>0</v>
      </c>
      <c r="Z10" s="495">
        <v>0</v>
      </c>
      <c r="AA10" s="495">
        <v>0</v>
      </c>
      <c r="AB10" s="495">
        <f t="shared" si="1"/>
        <v>0</v>
      </c>
      <c r="AC10" s="495" t="str">
        <f t="shared" si="5"/>
        <v/>
      </c>
      <c r="AD10" s="495">
        <f t="shared" si="2"/>
        <v>0</v>
      </c>
      <c r="AE10" s="495" t="str">
        <f t="shared" si="6"/>
        <v/>
      </c>
      <c r="AF10" s="495">
        <f t="shared" si="7"/>
        <v>0</v>
      </c>
      <c r="AG10" s="496" t="str">
        <f t="shared" si="8"/>
        <v/>
      </c>
      <c r="AH10" s="380"/>
      <c r="AI10" s="380"/>
      <c r="AJ10" s="380"/>
    </row>
    <row r="11" spans="1:37" x14ac:dyDescent="0.3">
      <c r="B11" s="380"/>
      <c r="C11" s="380"/>
      <c r="D11" s="380"/>
      <c r="E11" s="380"/>
      <c r="F11" s="380"/>
      <c r="G11" s="494" t="str">
        <f>IFERROR(IF($F11="","",VLOOKUP($F11,DMKH_NCC!$C$7:$G$150,3,0)),0)</f>
        <v/>
      </c>
      <c r="H11" s="494" t="str">
        <f>IFERROR(IF($F11="","",VLOOKUP($F11,DMKH_NCC!$C$7:$G$150,4,0)),0)</f>
        <v/>
      </c>
      <c r="I11" s="494" t="str">
        <f>IFERROR(IF($F11="","",VLOOKUP($F11,DMKH_NCC!$C$7:$G$150,5,0)),0)</f>
        <v/>
      </c>
      <c r="J11" s="383"/>
      <c r="K11" s="383"/>
      <c r="L11" s="380"/>
      <c r="M11" s="380"/>
      <c r="N11" s="494" t="str">
        <f>IFERROR(IF($M11="","",VLOOKUP($M11,DMVT!$D$7:$I$398,2,0)),0)</f>
        <v/>
      </c>
      <c r="O11" s="494" t="str">
        <f>IFERROR(IF($M11="","",VLOOKUP($M11,DMVT!$D$7:$I$398,3,0)),0)</f>
        <v/>
      </c>
      <c r="P11" s="380"/>
      <c r="Q11" s="380"/>
      <c r="R11" s="384"/>
      <c r="S11" s="384"/>
      <c r="T11" s="384"/>
      <c r="U11" s="495">
        <f>IF(LEFT(C11,2)="PX",IF(T11="",0,VLOOKUP(M11,THNXT!$P$12:$S$198,4,0)),0)</f>
        <v>0</v>
      </c>
      <c r="V11" s="495">
        <f t="shared" si="3"/>
        <v>0</v>
      </c>
      <c r="W11" s="384"/>
      <c r="X11" s="495">
        <v>0</v>
      </c>
      <c r="Y11" s="495">
        <f t="shared" si="4"/>
        <v>0</v>
      </c>
      <c r="Z11" s="495">
        <v>0</v>
      </c>
      <c r="AA11" s="495">
        <v>0</v>
      </c>
      <c r="AB11" s="495">
        <f t="shared" si="1"/>
        <v>0</v>
      </c>
      <c r="AC11" s="495" t="str">
        <f t="shared" si="5"/>
        <v/>
      </c>
      <c r="AD11" s="495">
        <f t="shared" si="2"/>
        <v>0</v>
      </c>
      <c r="AE11" s="495" t="str">
        <f t="shared" si="6"/>
        <v/>
      </c>
      <c r="AF11" s="495">
        <f t="shared" si="7"/>
        <v>0</v>
      </c>
      <c r="AG11" s="496" t="str">
        <f t="shared" si="8"/>
        <v/>
      </c>
      <c r="AH11" s="380"/>
      <c r="AI11" s="380"/>
      <c r="AJ11" s="380"/>
    </row>
    <row r="12" spans="1:37" x14ac:dyDescent="0.3">
      <c r="B12" s="380"/>
      <c r="C12" s="380"/>
      <c r="D12" s="380"/>
      <c r="E12" s="380"/>
      <c r="F12" s="380"/>
      <c r="G12" s="494" t="str">
        <f>IFERROR(IF($F12="","",VLOOKUP($F12,DMKH_NCC!$C$7:$G$150,3,0)),0)</f>
        <v/>
      </c>
      <c r="H12" s="494" t="str">
        <f>IFERROR(IF($F12="","",VLOOKUP($F12,DMKH_NCC!$C$7:$G$150,4,0)),0)</f>
        <v/>
      </c>
      <c r="I12" s="494" t="str">
        <f>IFERROR(IF($F12="","",VLOOKUP($F12,DMKH_NCC!$C$7:$G$150,5,0)),0)</f>
        <v/>
      </c>
      <c r="J12" s="383"/>
      <c r="K12" s="383"/>
      <c r="L12" s="380"/>
      <c r="M12" s="380"/>
      <c r="N12" s="494" t="str">
        <f>IFERROR(IF($M12="","",VLOOKUP($M12,DMVT!$D$7:$I$398,2,0)),0)</f>
        <v/>
      </c>
      <c r="O12" s="494" t="str">
        <f>IFERROR(IF($M12="","",VLOOKUP($M12,DMVT!$D$7:$I$398,3,0)),0)</f>
        <v/>
      </c>
      <c r="P12" s="380"/>
      <c r="Q12" s="380"/>
      <c r="R12" s="384"/>
      <c r="S12" s="384"/>
      <c r="T12" s="384"/>
      <c r="U12" s="495">
        <f>IF(LEFT(C12,2)="PX",IF(T12="",0,VLOOKUP(M12,THNXT!$P$12:$S$198,4,0)),0)</f>
        <v>0</v>
      </c>
      <c r="V12" s="495">
        <f t="shared" si="3"/>
        <v>0</v>
      </c>
      <c r="W12" s="384"/>
      <c r="X12" s="495">
        <v>0</v>
      </c>
      <c r="Y12" s="495">
        <f t="shared" si="4"/>
        <v>0</v>
      </c>
      <c r="Z12" s="495">
        <v>0</v>
      </c>
      <c r="AA12" s="495">
        <v>0</v>
      </c>
      <c r="AB12" s="495">
        <f t="shared" si="1"/>
        <v>0</v>
      </c>
      <c r="AC12" s="495" t="str">
        <f t="shared" si="5"/>
        <v/>
      </c>
      <c r="AD12" s="495">
        <f t="shared" si="2"/>
        <v>0</v>
      </c>
      <c r="AE12" s="495" t="str">
        <f t="shared" si="6"/>
        <v/>
      </c>
      <c r="AF12" s="495">
        <f t="shared" si="7"/>
        <v>0</v>
      </c>
      <c r="AG12" s="496" t="str">
        <f t="shared" si="8"/>
        <v/>
      </c>
      <c r="AH12" s="380"/>
      <c r="AI12" s="380"/>
      <c r="AJ12" s="380"/>
    </row>
    <row r="13" spans="1:37" x14ac:dyDescent="0.3">
      <c r="B13" s="380"/>
      <c r="C13" s="380"/>
      <c r="D13" s="380"/>
      <c r="E13" s="380"/>
      <c r="F13" s="380"/>
      <c r="G13" s="494" t="str">
        <f>IFERROR(IF($F13="","",VLOOKUP($F13,DMKH_NCC!$C$7:$G$150,3,0)),0)</f>
        <v/>
      </c>
      <c r="H13" s="494" t="str">
        <f>IFERROR(IF($F13="","",VLOOKUP($F13,DMKH_NCC!$C$7:$G$150,4,0)),0)</f>
        <v/>
      </c>
      <c r="I13" s="494" t="str">
        <f>IFERROR(IF($F13="","",VLOOKUP($F13,DMKH_NCC!$C$7:$G$150,5,0)),0)</f>
        <v/>
      </c>
      <c r="J13" s="383"/>
      <c r="K13" s="383"/>
      <c r="L13" s="380"/>
      <c r="M13" s="380"/>
      <c r="N13" s="494" t="str">
        <f>IFERROR(IF($M13="","",VLOOKUP($M13,DMVT!$D$7:$I$398,2,0)),0)</f>
        <v/>
      </c>
      <c r="O13" s="494" t="str">
        <f>IFERROR(IF($M13="","",VLOOKUP($M13,DMVT!$D$7:$I$398,3,0)),0)</f>
        <v/>
      </c>
      <c r="P13" s="380"/>
      <c r="Q13" s="380"/>
      <c r="R13" s="384"/>
      <c r="S13" s="384"/>
      <c r="T13" s="384"/>
      <c r="U13" s="495">
        <f>IF(LEFT(C13,2)="PX",IF(T13="",0,VLOOKUP(M13,THNXT!$P$12:$S$198,4,0)),0)</f>
        <v>0</v>
      </c>
      <c r="V13" s="495">
        <f t="shared" si="3"/>
        <v>0</v>
      </c>
      <c r="W13" s="384"/>
      <c r="X13" s="495">
        <v>0</v>
      </c>
      <c r="Y13" s="495">
        <f t="shared" si="4"/>
        <v>0</v>
      </c>
      <c r="Z13" s="495">
        <v>0</v>
      </c>
      <c r="AA13" s="495">
        <v>0</v>
      </c>
      <c r="AB13" s="495">
        <f t="shared" si="1"/>
        <v>0</v>
      </c>
      <c r="AC13" s="495" t="str">
        <f t="shared" si="5"/>
        <v/>
      </c>
      <c r="AD13" s="495">
        <f t="shared" si="2"/>
        <v>0</v>
      </c>
      <c r="AE13" s="495" t="str">
        <f t="shared" si="6"/>
        <v/>
      </c>
      <c r="AF13" s="495">
        <f t="shared" si="7"/>
        <v>0</v>
      </c>
      <c r="AG13" s="496" t="str">
        <f t="shared" si="8"/>
        <v/>
      </c>
      <c r="AH13" s="380"/>
      <c r="AI13" s="380"/>
      <c r="AJ13" s="380"/>
    </row>
    <row r="14" spans="1:37" x14ac:dyDescent="0.3">
      <c r="B14" s="380"/>
      <c r="C14" s="380"/>
      <c r="D14" s="380"/>
      <c r="E14" s="380"/>
      <c r="F14" s="380"/>
      <c r="G14" s="494" t="str">
        <f>IFERROR(IF($F14="","",VLOOKUP($F14,DMKH_NCC!$C$7:$G$150,3,0)),0)</f>
        <v/>
      </c>
      <c r="H14" s="494" t="str">
        <f>IFERROR(IF($F14="","",VLOOKUP($F14,DMKH_NCC!$C$7:$G$150,4,0)),0)</f>
        <v/>
      </c>
      <c r="I14" s="494" t="str">
        <f>IFERROR(IF($F14="","",VLOOKUP($F14,DMKH_NCC!$C$7:$G$150,5,0)),0)</f>
        <v/>
      </c>
      <c r="J14" s="383"/>
      <c r="K14" s="383"/>
      <c r="L14" s="380"/>
      <c r="M14" s="380"/>
      <c r="N14" s="494" t="str">
        <f>IFERROR(IF($M14="","",VLOOKUP($M14,DMVT!$D$7:$I$398,2,0)),0)</f>
        <v/>
      </c>
      <c r="O14" s="494" t="str">
        <f>IFERROR(IF($M14="","",VLOOKUP($M14,DMVT!$D$7:$I$398,3,0)),0)</f>
        <v/>
      </c>
      <c r="P14" s="380"/>
      <c r="Q14" s="380"/>
      <c r="R14" s="384"/>
      <c r="S14" s="384"/>
      <c r="T14" s="384"/>
      <c r="U14" s="495">
        <f>IF(LEFT(C14,2)="PX",IF(T14="",0,VLOOKUP(M14,THNXT!$P$12:$S$198,4,0)),0)</f>
        <v>0</v>
      </c>
      <c r="V14" s="495">
        <f t="shared" si="3"/>
        <v>0</v>
      </c>
      <c r="W14" s="384"/>
      <c r="X14" s="495">
        <v>0</v>
      </c>
      <c r="Y14" s="495">
        <f t="shared" si="4"/>
        <v>0</v>
      </c>
      <c r="Z14" s="495">
        <v>0</v>
      </c>
      <c r="AA14" s="495">
        <v>0</v>
      </c>
      <c r="AB14" s="495">
        <f t="shared" si="1"/>
        <v>0</v>
      </c>
      <c r="AC14" s="495" t="str">
        <f t="shared" si="5"/>
        <v/>
      </c>
      <c r="AD14" s="495">
        <f t="shared" si="2"/>
        <v>0</v>
      </c>
      <c r="AE14" s="495" t="str">
        <f t="shared" si="6"/>
        <v/>
      </c>
      <c r="AF14" s="495">
        <f t="shared" si="7"/>
        <v>0</v>
      </c>
      <c r="AG14" s="496" t="str">
        <f t="shared" si="8"/>
        <v/>
      </c>
      <c r="AH14" s="380"/>
      <c r="AI14" s="380"/>
      <c r="AJ14" s="380"/>
    </row>
    <row r="15" spans="1:37" x14ac:dyDescent="0.3">
      <c r="B15" s="380"/>
      <c r="C15" s="380"/>
      <c r="D15" s="380"/>
      <c r="E15" s="380"/>
      <c r="F15" s="380"/>
      <c r="G15" s="494" t="str">
        <f>IFERROR(IF($F15="","",VLOOKUP($F15,DMKH_NCC!$C$7:$G$150,3,0)),0)</f>
        <v/>
      </c>
      <c r="H15" s="494" t="str">
        <f>IFERROR(IF($F15="","",VLOOKUP($F15,DMKH_NCC!$C$7:$G$150,4,0)),0)</f>
        <v/>
      </c>
      <c r="I15" s="494" t="str">
        <f>IFERROR(IF($F15="","",VLOOKUP($F15,DMKH_NCC!$C$7:$G$150,5,0)),0)</f>
        <v/>
      </c>
      <c r="J15" s="383"/>
      <c r="K15" s="383"/>
      <c r="L15" s="380"/>
      <c r="M15" s="380"/>
      <c r="N15" s="494" t="str">
        <f>IFERROR(IF($M15="","",VLOOKUP($M15,DMVT!$D$7:$I$398,2,0)),0)</f>
        <v/>
      </c>
      <c r="O15" s="494" t="str">
        <f>IFERROR(IF($M15="","",VLOOKUP($M15,DMVT!$D$7:$I$398,3,0)),0)</f>
        <v/>
      </c>
      <c r="P15" s="380"/>
      <c r="Q15" s="380"/>
      <c r="R15" s="384"/>
      <c r="S15" s="384"/>
      <c r="T15" s="384"/>
      <c r="U15" s="495">
        <f>IF(LEFT(C15,2)="PX",IF(T15="",0,VLOOKUP(M15,THNXT!$P$12:$S$198,4,0)),0)</f>
        <v>0</v>
      </c>
      <c r="V15" s="495">
        <f t="shared" si="3"/>
        <v>0</v>
      </c>
      <c r="W15" s="384"/>
      <c r="X15" s="495">
        <v>0</v>
      </c>
      <c r="Y15" s="495">
        <f t="shared" si="4"/>
        <v>0</v>
      </c>
      <c r="Z15" s="495">
        <v>0</v>
      </c>
      <c r="AA15" s="495">
        <v>0</v>
      </c>
      <c r="AB15" s="495">
        <f t="shared" si="1"/>
        <v>0</v>
      </c>
      <c r="AC15" s="495" t="str">
        <f t="shared" si="5"/>
        <v/>
      </c>
      <c r="AD15" s="495">
        <f t="shared" si="2"/>
        <v>0</v>
      </c>
      <c r="AE15" s="495" t="str">
        <f t="shared" si="6"/>
        <v/>
      </c>
      <c r="AF15" s="495">
        <f t="shared" si="7"/>
        <v>0</v>
      </c>
      <c r="AG15" s="496" t="str">
        <f t="shared" si="8"/>
        <v/>
      </c>
      <c r="AH15" s="380"/>
      <c r="AI15" s="380"/>
      <c r="AJ15" s="380"/>
    </row>
    <row r="16" spans="1:37" x14ac:dyDescent="0.3">
      <c r="B16" s="380"/>
      <c r="C16" s="380"/>
      <c r="D16" s="380"/>
      <c r="E16" s="380"/>
      <c r="F16" s="380"/>
      <c r="G16" s="494" t="str">
        <f>IFERROR(IF($F16="","",VLOOKUP($F16,DMKH_NCC!$C$7:$G$150,3,0)),0)</f>
        <v/>
      </c>
      <c r="H16" s="494" t="str">
        <f>IFERROR(IF($F16="","",VLOOKUP($F16,DMKH_NCC!$C$7:$G$150,4,0)),0)</f>
        <v/>
      </c>
      <c r="I16" s="494" t="str">
        <f>IFERROR(IF($F16="","",VLOOKUP($F16,DMKH_NCC!$C$7:$G$150,5,0)),0)</f>
        <v/>
      </c>
      <c r="J16" s="383"/>
      <c r="K16" s="383"/>
      <c r="L16" s="380"/>
      <c r="M16" s="380"/>
      <c r="N16" s="494" t="str">
        <f>IFERROR(IF($M16="","",VLOOKUP($M16,DMVT!$D$7:$I$398,2,0)),0)</f>
        <v/>
      </c>
      <c r="O16" s="494" t="str">
        <f>IFERROR(IF($M16="","",VLOOKUP($M16,DMVT!$D$7:$I$398,3,0)),0)</f>
        <v/>
      </c>
      <c r="P16" s="380"/>
      <c r="Q16" s="380"/>
      <c r="R16" s="384"/>
      <c r="S16" s="384"/>
      <c r="T16" s="384"/>
      <c r="U16" s="495">
        <f>IF(LEFT(C16,2)="PX",IF(T16="",0,VLOOKUP(M16,THNXT!$P$12:$S$198,4,0)),0)</f>
        <v>0</v>
      </c>
      <c r="V16" s="495">
        <f t="shared" si="3"/>
        <v>0</v>
      </c>
      <c r="W16" s="384"/>
      <c r="X16" s="495">
        <v>0</v>
      </c>
      <c r="Y16" s="495">
        <f t="shared" si="4"/>
        <v>0</v>
      </c>
      <c r="Z16" s="495">
        <v>0</v>
      </c>
      <c r="AA16" s="495">
        <v>0</v>
      </c>
      <c r="AB16" s="495">
        <f t="shared" si="1"/>
        <v>0</v>
      </c>
      <c r="AC16" s="495" t="str">
        <f t="shared" si="5"/>
        <v/>
      </c>
      <c r="AD16" s="495">
        <f t="shared" si="2"/>
        <v>0</v>
      </c>
      <c r="AE16" s="495" t="str">
        <f t="shared" si="6"/>
        <v/>
      </c>
      <c r="AF16" s="495">
        <f t="shared" si="7"/>
        <v>0</v>
      </c>
      <c r="AG16" s="496" t="str">
        <f t="shared" si="8"/>
        <v/>
      </c>
      <c r="AH16" s="380"/>
      <c r="AI16" s="380"/>
      <c r="AJ16" s="380"/>
    </row>
    <row r="17" spans="2:36" x14ac:dyDescent="0.3">
      <c r="B17" s="380"/>
      <c r="C17" s="380"/>
      <c r="D17" s="380"/>
      <c r="E17" s="380"/>
      <c r="F17" s="380"/>
      <c r="G17" s="494" t="str">
        <f>IFERROR(IF($F17="","",VLOOKUP($F17,DMKH_NCC!$C$7:$G$150,3,0)),0)</f>
        <v/>
      </c>
      <c r="H17" s="494" t="str">
        <f>IFERROR(IF($F17="","",VLOOKUP($F17,DMKH_NCC!$C$7:$G$150,4,0)),0)</f>
        <v/>
      </c>
      <c r="I17" s="494" t="str">
        <f>IFERROR(IF($F17="","",VLOOKUP($F17,DMKH_NCC!$C$7:$G$150,5,0)),0)</f>
        <v/>
      </c>
      <c r="J17" s="383"/>
      <c r="K17" s="383"/>
      <c r="L17" s="380"/>
      <c r="M17" s="380"/>
      <c r="N17" s="494" t="str">
        <f>IFERROR(IF($M17="","",VLOOKUP($M17,DMVT!$D$7:$I$398,2,0)),0)</f>
        <v/>
      </c>
      <c r="O17" s="494" t="str">
        <f>IFERROR(IF($M17="","",VLOOKUP($M17,DMVT!$D$7:$I$398,3,0)),0)</f>
        <v/>
      </c>
      <c r="P17" s="380"/>
      <c r="Q17" s="380"/>
      <c r="R17" s="384"/>
      <c r="S17" s="384"/>
      <c r="T17" s="384"/>
      <c r="U17" s="495">
        <f>IF(LEFT(C17,2)="PX",IF(T17="",0,VLOOKUP(M17,THNXT!$P$12:$S$198,4,0)),0)</f>
        <v>0</v>
      </c>
      <c r="V17" s="495">
        <f t="shared" si="3"/>
        <v>0</v>
      </c>
      <c r="W17" s="384"/>
      <c r="X17" s="495">
        <v>0</v>
      </c>
      <c r="Y17" s="495">
        <f t="shared" si="4"/>
        <v>0</v>
      </c>
      <c r="Z17" s="495">
        <v>0</v>
      </c>
      <c r="AA17" s="495">
        <v>0</v>
      </c>
      <c r="AB17" s="495">
        <f t="shared" si="1"/>
        <v>0</v>
      </c>
      <c r="AC17" s="495" t="str">
        <f t="shared" si="5"/>
        <v/>
      </c>
      <c r="AD17" s="495">
        <f t="shared" si="2"/>
        <v>0</v>
      </c>
      <c r="AE17" s="495" t="str">
        <f t="shared" si="6"/>
        <v/>
      </c>
      <c r="AF17" s="495">
        <f t="shared" si="7"/>
        <v>0</v>
      </c>
      <c r="AG17" s="496" t="str">
        <f t="shared" si="8"/>
        <v/>
      </c>
      <c r="AH17" s="380"/>
      <c r="AI17" s="380"/>
      <c r="AJ17" s="380"/>
    </row>
    <row r="18" spans="2:36" x14ac:dyDescent="0.3">
      <c r="B18" s="380"/>
      <c r="C18" s="380"/>
      <c r="D18" s="380"/>
      <c r="E18" s="380"/>
      <c r="F18" s="380"/>
      <c r="G18" s="494" t="str">
        <f>IFERROR(IF($F18="","",VLOOKUP($F18,DMKH_NCC!$C$7:$G$150,3,0)),0)</f>
        <v/>
      </c>
      <c r="H18" s="494" t="str">
        <f>IFERROR(IF($F18="","",VLOOKUP($F18,DMKH_NCC!$C$7:$G$150,4,0)),0)</f>
        <v/>
      </c>
      <c r="I18" s="494" t="str">
        <f>IFERROR(IF($F18="","",VLOOKUP($F18,DMKH_NCC!$C$7:$G$150,5,0)),0)</f>
        <v/>
      </c>
      <c r="J18" s="383"/>
      <c r="K18" s="383"/>
      <c r="L18" s="380"/>
      <c r="M18" s="380"/>
      <c r="N18" s="494" t="str">
        <f>IFERROR(IF($M18="","",VLOOKUP($M18,DMVT!$D$7:$I$398,2,0)),0)</f>
        <v/>
      </c>
      <c r="O18" s="494" t="str">
        <f>IFERROR(IF($M18="","",VLOOKUP($M18,DMVT!$D$7:$I$398,3,0)),0)</f>
        <v/>
      </c>
      <c r="P18" s="380"/>
      <c r="Q18" s="380"/>
      <c r="R18" s="384"/>
      <c r="S18" s="384"/>
      <c r="T18" s="384"/>
      <c r="U18" s="495">
        <f>IF(LEFT(C18,2)="PX",IF(T18="",0,VLOOKUP(M18,THNXT!$P$12:$S$198,4,0)),0)</f>
        <v>0</v>
      </c>
      <c r="V18" s="495">
        <f t="shared" si="3"/>
        <v>0</v>
      </c>
      <c r="W18" s="384"/>
      <c r="X18" s="495">
        <v>0</v>
      </c>
      <c r="Y18" s="495">
        <f t="shared" si="4"/>
        <v>0</v>
      </c>
      <c r="Z18" s="495">
        <v>0</v>
      </c>
      <c r="AA18" s="495">
        <v>0</v>
      </c>
      <c r="AB18" s="495">
        <f t="shared" si="1"/>
        <v>0</v>
      </c>
      <c r="AC18" s="495" t="str">
        <f t="shared" si="5"/>
        <v/>
      </c>
      <c r="AD18" s="495">
        <f t="shared" si="2"/>
        <v>0</v>
      </c>
      <c r="AE18" s="495" t="str">
        <f t="shared" si="6"/>
        <v/>
      </c>
      <c r="AF18" s="495">
        <f t="shared" si="7"/>
        <v>0</v>
      </c>
      <c r="AG18" s="496" t="str">
        <f t="shared" si="8"/>
        <v/>
      </c>
      <c r="AH18" s="380"/>
      <c r="AI18" s="380"/>
      <c r="AJ18" s="380"/>
    </row>
    <row r="19" spans="2:36" x14ac:dyDescent="0.3">
      <c r="B19" s="380"/>
      <c r="C19" s="380"/>
      <c r="D19" s="380"/>
      <c r="E19" s="380"/>
      <c r="F19" s="380"/>
      <c r="G19" s="494" t="str">
        <f>IFERROR(IF($F19="","",VLOOKUP($F19,DMKH_NCC!$C$7:$G$150,3,0)),0)</f>
        <v/>
      </c>
      <c r="H19" s="494" t="str">
        <f>IFERROR(IF($F19="","",VLOOKUP($F19,DMKH_NCC!$C$7:$G$150,4,0)),0)</f>
        <v/>
      </c>
      <c r="I19" s="494" t="str">
        <f>IFERROR(IF($F19="","",VLOOKUP($F19,DMKH_NCC!$C$7:$G$150,5,0)),0)</f>
        <v/>
      </c>
      <c r="J19" s="383"/>
      <c r="K19" s="383"/>
      <c r="L19" s="380"/>
      <c r="M19" s="380"/>
      <c r="N19" s="494" t="str">
        <f>IFERROR(IF($M19="","",VLOOKUP($M19,DMVT!$D$7:$I$398,2,0)),0)</f>
        <v/>
      </c>
      <c r="O19" s="494" t="str">
        <f>IFERROR(IF($M19="","",VLOOKUP($M19,DMVT!$D$7:$I$398,3,0)),0)</f>
        <v/>
      </c>
      <c r="P19" s="380"/>
      <c r="Q19" s="380"/>
      <c r="R19" s="384"/>
      <c r="S19" s="384"/>
      <c r="T19" s="384"/>
      <c r="U19" s="495">
        <f>IF(LEFT(C19,2)="PX",IF(T19="",0,VLOOKUP(M19,THNXT!$P$12:$S$198,4,0)),0)</f>
        <v>0</v>
      </c>
      <c r="V19" s="495">
        <f t="shared" si="3"/>
        <v>0</v>
      </c>
      <c r="W19" s="384"/>
      <c r="X19" s="495">
        <v>0</v>
      </c>
      <c r="Y19" s="495">
        <f t="shared" si="4"/>
        <v>0</v>
      </c>
      <c r="Z19" s="495">
        <v>0</v>
      </c>
      <c r="AA19" s="495">
        <v>0</v>
      </c>
      <c r="AB19" s="495">
        <f t="shared" si="1"/>
        <v>0</v>
      </c>
      <c r="AC19" s="495" t="str">
        <f t="shared" si="5"/>
        <v/>
      </c>
      <c r="AD19" s="495">
        <f t="shared" si="2"/>
        <v>0</v>
      </c>
      <c r="AE19" s="495" t="str">
        <f t="shared" si="6"/>
        <v/>
      </c>
      <c r="AF19" s="495">
        <f t="shared" si="7"/>
        <v>0</v>
      </c>
      <c r="AG19" s="496" t="str">
        <f t="shared" si="8"/>
        <v/>
      </c>
      <c r="AH19" s="380"/>
      <c r="AI19" s="380"/>
      <c r="AJ19" s="380"/>
    </row>
    <row r="20" spans="2:36" x14ac:dyDescent="0.3">
      <c r="B20" s="380"/>
      <c r="C20" s="380"/>
      <c r="D20" s="380"/>
      <c r="E20" s="380"/>
      <c r="F20" s="380"/>
      <c r="G20" s="494" t="str">
        <f>IFERROR(IF($F20="","",VLOOKUP($F20,DMKH_NCC!$C$7:$G$150,3,0)),0)</f>
        <v/>
      </c>
      <c r="H20" s="494" t="str">
        <f>IFERROR(IF($F20="","",VLOOKUP($F20,DMKH_NCC!$C$7:$G$150,4,0)),0)</f>
        <v/>
      </c>
      <c r="I20" s="494" t="str">
        <f>IFERROR(IF($F20="","",VLOOKUP($F20,DMKH_NCC!$C$7:$G$150,5,0)),0)</f>
        <v/>
      </c>
      <c r="J20" s="383"/>
      <c r="K20" s="383"/>
      <c r="L20" s="380"/>
      <c r="M20" s="380"/>
      <c r="N20" s="494" t="str">
        <f>IFERROR(IF($M20="","",VLOOKUP($M20,DMVT!$D$7:$I$398,2,0)),0)</f>
        <v/>
      </c>
      <c r="O20" s="494" t="str">
        <f>IFERROR(IF($M20="","",VLOOKUP($M20,DMVT!$D$7:$I$398,3,0)),0)</f>
        <v/>
      </c>
      <c r="P20" s="380"/>
      <c r="Q20" s="380"/>
      <c r="R20" s="384"/>
      <c r="S20" s="384"/>
      <c r="T20" s="384"/>
      <c r="U20" s="495">
        <f>IF(LEFT(C20,2)="PX",IF(T20="",0,VLOOKUP(M20,THNXT!$P$12:$S$198,4,0)),0)</f>
        <v>0</v>
      </c>
      <c r="V20" s="495">
        <f t="shared" si="3"/>
        <v>0</v>
      </c>
      <c r="W20" s="384"/>
      <c r="X20" s="495">
        <v>0</v>
      </c>
      <c r="Y20" s="495">
        <f t="shared" si="4"/>
        <v>0</v>
      </c>
      <c r="Z20" s="495">
        <v>0</v>
      </c>
      <c r="AA20" s="495">
        <v>0</v>
      </c>
      <c r="AB20" s="495">
        <f t="shared" si="1"/>
        <v>0</v>
      </c>
      <c r="AC20" s="495" t="str">
        <f t="shared" si="5"/>
        <v/>
      </c>
      <c r="AD20" s="495">
        <f t="shared" si="2"/>
        <v>0</v>
      </c>
      <c r="AE20" s="495" t="str">
        <f t="shared" si="6"/>
        <v/>
      </c>
      <c r="AF20" s="495">
        <f t="shared" si="7"/>
        <v>0</v>
      </c>
      <c r="AG20" s="496" t="str">
        <f t="shared" si="8"/>
        <v/>
      </c>
      <c r="AH20" s="380"/>
      <c r="AI20" s="380"/>
      <c r="AJ20" s="380"/>
    </row>
    <row r="21" spans="2:36" x14ac:dyDescent="0.3">
      <c r="B21" s="380"/>
      <c r="C21" s="380"/>
      <c r="D21" s="380"/>
      <c r="E21" s="380"/>
      <c r="F21" s="380"/>
      <c r="G21" s="494" t="str">
        <f>IFERROR(IF($F21="","",VLOOKUP($F21,DMKH_NCC!$C$7:$G$150,3,0)),0)</f>
        <v/>
      </c>
      <c r="H21" s="494" t="str">
        <f>IFERROR(IF($F21="","",VLOOKUP($F21,DMKH_NCC!$C$7:$G$150,4,0)),0)</f>
        <v/>
      </c>
      <c r="I21" s="494" t="str">
        <f>IFERROR(IF($F21="","",VLOOKUP($F21,DMKH_NCC!$C$7:$G$150,5,0)),0)</f>
        <v/>
      </c>
      <c r="J21" s="383"/>
      <c r="K21" s="383"/>
      <c r="L21" s="380"/>
      <c r="M21" s="380"/>
      <c r="N21" s="494" t="str">
        <f>IFERROR(IF($M21="","",VLOOKUP($M21,DMVT!$D$7:$I$398,2,0)),0)</f>
        <v/>
      </c>
      <c r="O21" s="494" t="str">
        <f>IFERROR(IF($M21="","",VLOOKUP($M21,DMVT!$D$7:$I$398,3,0)),0)</f>
        <v/>
      </c>
      <c r="P21" s="380"/>
      <c r="Q21" s="380"/>
      <c r="R21" s="384"/>
      <c r="S21" s="384"/>
      <c r="T21" s="384"/>
      <c r="U21" s="495">
        <f>IF(LEFT(C21,2)="PX",IF(T21="",0,VLOOKUP(M21,THNXT!$P$12:$S$198,4,0)),0)</f>
        <v>0</v>
      </c>
      <c r="V21" s="495">
        <f t="shared" si="3"/>
        <v>0</v>
      </c>
      <c r="W21" s="384"/>
      <c r="X21" s="495">
        <v>0</v>
      </c>
      <c r="Y21" s="495">
        <f t="shared" si="4"/>
        <v>0</v>
      </c>
      <c r="Z21" s="495">
        <v>0</v>
      </c>
      <c r="AA21" s="495">
        <v>0</v>
      </c>
      <c r="AB21" s="495">
        <f t="shared" si="1"/>
        <v>0</v>
      </c>
      <c r="AC21" s="495" t="str">
        <f t="shared" si="5"/>
        <v/>
      </c>
      <c r="AD21" s="495">
        <f t="shared" si="2"/>
        <v>0</v>
      </c>
      <c r="AE21" s="495" t="str">
        <f t="shared" si="6"/>
        <v/>
      </c>
      <c r="AF21" s="495">
        <f t="shared" si="7"/>
        <v>0</v>
      </c>
      <c r="AG21" s="496" t="str">
        <f t="shared" si="8"/>
        <v/>
      </c>
      <c r="AH21" s="380"/>
      <c r="AI21" s="380"/>
      <c r="AJ21" s="380"/>
    </row>
    <row r="22" spans="2:36" x14ac:dyDescent="0.3">
      <c r="B22" s="380"/>
      <c r="C22" s="380"/>
      <c r="D22" s="380"/>
      <c r="E22" s="380"/>
      <c r="F22" s="380"/>
      <c r="G22" s="494" t="str">
        <f>IFERROR(IF($F22="","",VLOOKUP($F22,DMKH_NCC!$C$7:$G$150,3,0)),0)</f>
        <v/>
      </c>
      <c r="H22" s="494" t="str">
        <f>IFERROR(IF($F22="","",VLOOKUP($F22,DMKH_NCC!$C$7:$G$150,4,0)),0)</f>
        <v/>
      </c>
      <c r="I22" s="494" t="str">
        <f>IFERROR(IF($F22="","",VLOOKUP($F22,DMKH_NCC!$C$7:$G$150,5,0)),0)</f>
        <v/>
      </c>
      <c r="J22" s="383"/>
      <c r="K22" s="383"/>
      <c r="L22" s="380"/>
      <c r="M22" s="380"/>
      <c r="N22" s="494" t="str">
        <f>IFERROR(IF($M22="","",VLOOKUP($M22,DMVT!$D$7:$I$398,2,0)),0)</f>
        <v/>
      </c>
      <c r="O22" s="494" t="str">
        <f>IFERROR(IF($M22="","",VLOOKUP($M22,DMVT!$D$7:$I$398,3,0)),0)</f>
        <v/>
      </c>
      <c r="P22" s="380"/>
      <c r="Q22" s="380"/>
      <c r="R22" s="384"/>
      <c r="S22" s="384"/>
      <c r="T22" s="384"/>
      <c r="U22" s="495">
        <f>IF(LEFT(C22,2)="PX",IF(T22="",0,VLOOKUP(M22,THNXT!$P$12:$S$198,4,0)),0)</f>
        <v>0</v>
      </c>
      <c r="V22" s="495">
        <f t="shared" si="3"/>
        <v>0</v>
      </c>
      <c r="W22" s="384"/>
      <c r="X22" s="495">
        <v>0</v>
      </c>
      <c r="Y22" s="495">
        <f t="shared" si="4"/>
        <v>0</v>
      </c>
      <c r="Z22" s="495">
        <v>0</v>
      </c>
      <c r="AA22" s="495">
        <v>0</v>
      </c>
      <c r="AB22" s="495">
        <f t="shared" si="1"/>
        <v>0</v>
      </c>
      <c r="AC22" s="495" t="str">
        <f t="shared" si="5"/>
        <v/>
      </c>
      <c r="AD22" s="495">
        <f t="shared" si="2"/>
        <v>0</v>
      </c>
      <c r="AE22" s="495" t="str">
        <f t="shared" si="6"/>
        <v/>
      </c>
      <c r="AF22" s="495">
        <f t="shared" si="7"/>
        <v>0</v>
      </c>
      <c r="AG22" s="496" t="str">
        <f t="shared" si="8"/>
        <v/>
      </c>
      <c r="AH22" s="380"/>
      <c r="AI22" s="380"/>
      <c r="AJ22" s="380"/>
    </row>
    <row r="23" spans="2:36" x14ac:dyDescent="0.3">
      <c r="B23" s="380"/>
      <c r="C23" s="380"/>
      <c r="D23" s="380"/>
      <c r="E23" s="380"/>
      <c r="F23" s="380"/>
      <c r="G23" s="494" t="str">
        <f>IFERROR(IF($F23="","",VLOOKUP($F23,DMKH_NCC!$C$7:$G$150,3,0)),0)</f>
        <v/>
      </c>
      <c r="H23" s="494" t="str">
        <f>IFERROR(IF($F23="","",VLOOKUP($F23,DMKH_NCC!$C$7:$G$150,4,0)),0)</f>
        <v/>
      </c>
      <c r="I23" s="494" t="str">
        <f>IFERROR(IF($F23="","",VLOOKUP($F23,DMKH_NCC!$C$7:$G$150,5,0)),0)</f>
        <v/>
      </c>
      <c r="J23" s="383"/>
      <c r="K23" s="383"/>
      <c r="L23" s="380"/>
      <c r="M23" s="380"/>
      <c r="N23" s="494" t="str">
        <f>IFERROR(IF($M23="","",VLOOKUP($M23,DMVT!$D$7:$I$398,2,0)),0)</f>
        <v/>
      </c>
      <c r="O23" s="494" t="str">
        <f>IFERROR(IF($M23="","",VLOOKUP($M23,DMVT!$D$7:$I$398,3,0)),0)</f>
        <v/>
      </c>
      <c r="P23" s="380"/>
      <c r="Q23" s="380"/>
      <c r="R23" s="384"/>
      <c r="S23" s="384"/>
      <c r="T23" s="384"/>
      <c r="U23" s="495">
        <f>IF(LEFT(C23,2)="PX",IF(T23="",0,VLOOKUP(M23,THNXT!$P$12:$S$198,4,0)),0)</f>
        <v>0</v>
      </c>
      <c r="V23" s="495">
        <f t="shared" si="3"/>
        <v>0</v>
      </c>
      <c r="W23" s="384"/>
      <c r="X23" s="495">
        <v>0</v>
      </c>
      <c r="Y23" s="495">
        <f t="shared" si="4"/>
        <v>0</v>
      </c>
      <c r="Z23" s="495">
        <v>0</v>
      </c>
      <c r="AA23" s="495">
        <v>0</v>
      </c>
      <c r="AB23" s="495">
        <f t="shared" si="1"/>
        <v>0</v>
      </c>
      <c r="AC23" s="495" t="str">
        <f t="shared" si="5"/>
        <v/>
      </c>
      <c r="AD23" s="495">
        <f t="shared" si="2"/>
        <v>0</v>
      </c>
      <c r="AE23" s="495" t="str">
        <f t="shared" si="6"/>
        <v/>
      </c>
      <c r="AF23" s="495">
        <f t="shared" si="7"/>
        <v>0</v>
      </c>
      <c r="AG23" s="496" t="str">
        <f t="shared" si="8"/>
        <v/>
      </c>
      <c r="AH23" s="380"/>
      <c r="AI23" s="380"/>
      <c r="AJ23" s="380"/>
    </row>
    <row r="24" spans="2:36" x14ac:dyDescent="0.3">
      <c r="B24" s="380"/>
      <c r="C24" s="380"/>
      <c r="D24" s="380"/>
      <c r="E24" s="380"/>
      <c r="F24" s="380"/>
      <c r="G24" s="494" t="str">
        <f>IFERROR(IF($F24="","",VLOOKUP($F24,DMKH_NCC!$C$7:$G$150,3,0)),0)</f>
        <v/>
      </c>
      <c r="H24" s="494" t="str">
        <f>IFERROR(IF($F24="","",VLOOKUP($F24,DMKH_NCC!$C$7:$G$150,4,0)),0)</f>
        <v/>
      </c>
      <c r="I24" s="494" t="str">
        <f>IFERROR(IF($F24="","",VLOOKUP($F24,DMKH_NCC!$C$7:$G$150,5,0)),0)</f>
        <v/>
      </c>
      <c r="J24" s="383"/>
      <c r="K24" s="383"/>
      <c r="L24" s="380"/>
      <c r="M24" s="380"/>
      <c r="N24" s="494" t="str">
        <f>IFERROR(IF($M24="","",VLOOKUP($M24,DMVT!$D$7:$I$398,2,0)),0)</f>
        <v/>
      </c>
      <c r="O24" s="494" t="str">
        <f>IFERROR(IF($M24="","",VLOOKUP($M24,DMVT!$D$7:$I$398,3,0)),0)</f>
        <v/>
      </c>
      <c r="P24" s="380"/>
      <c r="Q24" s="380"/>
      <c r="R24" s="384"/>
      <c r="S24" s="384"/>
      <c r="T24" s="384"/>
      <c r="U24" s="495">
        <f>IF(LEFT(C24,2)="PX",IF(T24="",0,VLOOKUP(M24,THNXT!$P$12:$S$198,4,0)),0)</f>
        <v>0</v>
      </c>
      <c r="V24" s="495">
        <f t="shared" si="3"/>
        <v>0</v>
      </c>
      <c r="W24" s="384"/>
      <c r="X24" s="495">
        <v>0</v>
      </c>
      <c r="Y24" s="495">
        <f t="shared" si="4"/>
        <v>0</v>
      </c>
      <c r="Z24" s="495">
        <v>0</v>
      </c>
      <c r="AA24" s="495">
        <v>0</v>
      </c>
      <c r="AB24" s="495">
        <f t="shared" si="1"/>
        <v>0</v>
      </c>
      <c r="AC24" s="495" t="str">
        <f t="shared" si="5"/>
        <v/>
      </c>
      <c r="AD24" s="495">
        <f t="shared" si="2"/>
        <v>0</v>
      </c>
      <c r="AE24" s="495" t="str">
        <f t="shared" si="6"/>
        <v/>
      </c>
      <c r="AF24" s="495">
        <f t="shared" si="7"/>
        <v>0</v>
      </c>
      <c r="AG24" s="496" t="str">
        <f t="shared" si="8"/>
        <v/>
      </c>
      <c r="AH24" s="380"/>
      <c r="AI24" s="380"/>
      <c r="AJ24" s="380"/>
    </row>
    <row r="25" spans="2:36" x14ac:dyDescent="0.3">
      <c r="B25" s="380"/>
      <c r="C25" s="380"/>
      <c r="D25" s="380"/>
      <c r="E25" s="380"/>
      <c r="F25" s="380"/>
      <c r="G25" s="494" t="str">
        <f>IFERROR(IF($F25="","",VLOOKUP($F25,DMKH_NCC!$C$7:$G$150,3,0)),0)</f>
        <v/>
      </c>
      <c r="H25" s="494" t="str">
        <f>IFERROR(IF($F25="","",VLOOKUP($F25,DMKH_NCC!$C$7:$G$150,4,0)),0)</f>
        <v/>
      </c>
      <c r="I25" s="494" t="str">
        <f>IFERROR(IF($F25="","",VLOOKUP($F25,DMKH_NCC!$C$7:$G$150,5,0)),0)</f>
        <v/>
      </c>
      <c r="J25" s="383"/>
      <c r="K25" s="383"/>
      <c r="L25" s="380"/>
      <c r="M25" s="380"/>
      <c r="N25" s="494" t="str">
        <f>IFERROR(IF($M25="","",VLOOKUP($M25,DMVT!$D$7:$I$398,2,0)),0)</f>
        <v/>
      </c>
      <c r="O25" s="494" t="str">
        <f>IFERROR(IF($M25="","",VLOOKUP($M25,DMVT!$D$7:$I$398,3,0)),0)</f>
        <v/>
      </c>
      <c r="P25" s="380"/>
      <c r="Q25" s="380"/>
      <c r="R25" s="384"/>
      <c r="S25" s="384"/>
      <c r="T25" s="384"/>
      <c r="U25" s="495">
        <f>IF(LEFT(C25,2)="PX",IF(T25="",0,VLOOKUP(M25,THNXT!$P$12:$S$198,4,0)),0)</f>
        <v>0</v>
      </c>
      <c r="V25" s="495">
        <f t="shared" si="3"/>
        <v>0</v>
      </c>
      <c r="W25" s="384"/>
      <c r="X25" s="495">
        <v>0</v>
      </c>
      <c r="Y25" s="495">
        <f t="shared" si="4"/>
        <v>0</v>
      </c>
      <c r="Z25" s="495">
        <v>0</v>
      </c>
      <c r="AA25" s="495">
        <v>0</v>
      </c>
      <c r="AB25" s="495">
        <f t="shared" si="1"/>
        <v>0</v>
      </c>
      <c r="AC25" s="495" t="str">
        <f t="shared" si="5"/>
        <v/>
      </c>
      <c r="AD25" s="495">
        <f t="shared" si="2"/>
        <v>0</v>
      </c>
      <c r="AE25" s="495" t="str">
        <f t="shared" si="6"/>
        <v/>
      </c>
      <c r="AF25" s="495">
        <f t="shared" si="7"/>
        <v>0</v>
      </c>
      <c r="AG25" s="496" t="str">
        <f t="shared" si="8"/>
        <v/>
      </c>
      <c r="AH25" s="380"/>
      <c r="AI25" s="380"/>
      <c r="AJ25" s="380"/>
    </row>
    <row r="26" spans="2:36" x14ac:dyDescent="0.3">
      <c r="B26" s="380"/>
      <c r="C26" s="380"/>
      <c r="D26" s="380"/>
      <c r="E26" s="380"/>
      <c r="F26" s="380"/>
      <c r="G26" s="494" t="str">
        <f>IFERROR(IF($F26="","",VLOOKUP($F26,DMKH_NCC!$C$7:$G$150,3,0)),0)</f>
        <v/>
      </c>
      <c r="H26" s="494" t="str">
        <f>IFERROR(IF($F26="","",VLOOKUP($F26,DMKH_NCC!$C$7:$G$150,4,0)),0)</f>
        <v/>
      </c>
      <c r="I26" s="494" t="str">
        <f>IFERROR(IF($F26="","",VLOOKUP($F26,DMKH_NCC!$C$7:$G$150,5,0)),0)</f>
        <v/>
      </c>
      <c r="J26" s="383"/>
      <c r="K26" s="383"/>
      <c r="L26" s="380"/>
      <c r="M26" s="380"/>
      <c r="N26" s="494" t="str">
        <f>IFERROR(IF($M26="","",VLOOKUP($M26,DMVT!$D$7:$I$398,2,0)),0)</f>
        <v/>
      </c>
      <c r="O26" s="494" t="str">
        <f>IFERROR(IF($M26="","",VLOOKUP($M26,DMVT!$D$7:$I$398,3,0)),0)</f>
        <v/>
      </c>
      <c r="P26" s="380"/>
      <c r="Q26" s="380"/>
      <c r="R26" s="384"/>
      <c r="S26" s="384"/>
      <c r="T26" s="384"/>
      <c r="U26" s="495">
        <f>IF(LEFT(C26,2)="PX",IF(T26="",0,VLOOKUP(M26,THNXT!$P$12:$S$198,4,0)),0)</f>
        <v>0</v>
      </c>
      <c r="V26" s="495">
        <f t="shared" si="3"/>
        <v>0</v>
      </c>
      <c r="W26" s="384"/>
      <c r="X26" s="495">
        <v>0</v>
      </c>
      <c r="Y26" s="495">
        <f t="shared" si="4"/>
        <v>0</v>
      </c>
      <c r="Z26" s="495">
        <v>0</v>
      </c>
      <c r="AA26" s="495">
        <v>0</v>
      </c>
      <c r="AB26" s="495">
        <f t="shared" si="1"/>
        <v>0</v>
      </c>
      <c r="AC26" s="495" t="str">
        <f t="shared" si="5"/>
        <v/>
      </c>
      <c r="AD26" s="495">
        <f t="shared" si="2"/>
        <v>0</v>
      </c>
      <c r="AE26" s="495" t="str">
        <f t="shared" si="6"/>
        <v/>
      </c>
      <c r="AF26" s="495">
        <f t="shared" si="7"/>
        <v>0</v>
      </c>
      <c r="AG26" s="496" t="str">
        <f t="shared" si="8"/>
        <v/>
      </c>
      <c r="AH26" s="380"/>
      <c r="AI26" s="380"/>
      <c r="AJ26" s="380"/>
    </row>
    <row r="27" spans="2:36" x14ac:dyDescent="0.3">
      <c r="B27" s="380"/>
      <c r="C27" s="380"/>
      <c r="D27" s="380"/>
      <c r="E27" s="380"/>
      <c r="F27" s="380"/>
      <c r="G27" s="494" t="str">
        <f>IFERROR(IF($F27="","",VLOOKUP($F27,DMKH_NCC!$C$7:$G$150,3,0)),0)</f>
        <v/>
      </c>
      <c r="H27" s="494" t="str">
        <f>IFERROR(IF($F27="","",VLOOKUP($F27,DMKH_NCC!$C$7:$G$150,4,0)),0)</f>
        <v/>
      </c>
      <c r="I27" s="494" t="str">
        <f>IFERROR(IF($F27="","",VLOOKUP($F27,DMKH_NCC!$C$7:$G$150,5,0)),0)</f>
        <v/>
      </c>
      <c r="J27" s="383"/>
      <c r="K27" s="383"/>
      <c r="L27" s="380"/>
      <c r="M27" s="380"/>
      <c r="N27" s="494" t="str">
        <f>IFERROR(IF($M27="","",VLOOKUP($M27,DMVT!$D$7:$I$398,2,0)),0)</f>
        <v/>
      </c>
      <c r="O27" s="494" t="str">
        <f>IFERROR(IF($M27="","",VLOOKUP($M27,DMVT!$D$7:$I$398,3,0)),0)</f>
        <v/>
      </c>
      <c r="P27" s="380"/>
      <c r="Q27" s="380"/>
      <c r="R27" s="384"/>
      <c r="S27" s="384"/>
      <c r="T27" s="384"/>
      <c r="U27" s="495">
        <f>IF(LEFT(C27,2)="PX",IF(T27="",0,VLOOKUP(M27,THNXT!$P$12:$S$198,4,0)),0)</f>
        <v>0</v>
      </c>
      <c r="V27" s="495">
        <f t="shared" si="3"/>
        <v>0</v>
      </c>
      <c r="W27" s="384"/>
      <c r="X27" s="495">
        <v>0</v>
      </c>
      <c r="Y27" s="495">
        <f t="shared" si="4"/>
        <v>0</v>
      </c>
      <c r="Z27" s="495">
        <v>0</v>
      </c>
      <c r="AA27" s="495">
        <v>0</v>
      </c>
      <c r="AB27" s="495">
        <f t="shared" si="1"/>
        <v>0</v>
      </c>
      <c r="AC27" s="495" t="str">
        <f t="shared" si="5"/>
        <v/>
      </c>
      <c r="AD27" s="495">
        <f t="shared" si="2"/>
        <v>0</v>
      </c>
      <c r="AE27" s="495" t="str">
        <f t="shared" si="6"/>
        <v/>
      </c>
      <c r="AF27" s="495">
        <f t="shared" si="7"/>
        <v>0</v>
      </c>
      <c r="AG27" s="496" t="str">
        <f t="shared" si="8"/>
        <v/>
      </c>
      <c r="AH27" s="380"/>
      <c r="AI27" s="380"/>
      <c r="AJ27" s="380"/>
    </row>
    <row r="28" spans="2:36" x14ac:dyDescent="0.3">
      <c r="B28" s="380"/>
      <c r="C28" s="380"/>
      <c r="D28" s="380"/>
      <c r="E28" s="380"/>
      <c r="F28" s="380"/>
      <c r="G28" s="494" t="str">
        <f>IFERROR(IF($F28="","",VLOOKUP($F28,DMKH_NCC!$C$7:$G$150,3,0)),0)</f>
        <v/>
      </c>
      <c r="H28" s="494" t="str">
        <f>IFERROR(IF($F28="","",VLOOKUP($F28,DMKH_NCC!$C$7:$G$150,4,0)),0)</f>
        <v/>
      </c>
      <c r="I28" s="494" t="str">
        <f>IFERROR(IF($F28="","",VLOOKUP($F28,DMKH_NCC!$C$7:$G$150,5,0)),0)</f>
        <v/>
      </c>
      <c r="J28" s="383"/>
      <c r="K28" s="383"/>
      <c r="L28" s="380"/>
      <c r="M28" s="380"/>
      <c r="N28" s="494" t="str">
        <f>IFERROR(IF($M28="","",VLOOKUP($M28,DMVT!$D$7:$I$398,2,0)),0)</f>
        <v/>
      </c>
      <c r="O28" s="494" t="str">
        <f>IFERROR(IF($M28="","",VLOOKUP($M28,DMVT!$D$7:$I$398,3,0)),0)</f>
        <v/>
      </c>
      <c r="P28" s="380"/>
      <c r="Q28" s="380"/>
      <c r="R28" s="384"/>
      <c r="S28" s="384"/>
      <c r="T28" s="384"/>
      <c r="U28" s="495">
        <f>IF(LEFT(C28,2)="PX",IF(T28="",0,VLOOKUP(M28,THNXT!$P$12:$S$198,4,0)),0)</f>
        <v>0</v>
      </c>
      <c r="V28" s="495">
        <f t="shared" si="3"/>
        <v>0</v>
      </c>
      <c r="W28" s="384"/>
      <c r="X28" s="495">
        <v>0</v>
      </c>
      <c r="Y28" s="495">
        <f t="shared" si="4"/>
        <v>0</v>
      </c>
      <c r="Z28" s="495">
        <v>0</v>
      </c>
      <c r="AA28" s="495">
        <v>0</v>
      </c>
      <c r="AB28" s="495">
        <f t="shared" si="1"/>
        <v>0</v>
      </c>
      <c r="AC28" s="495" t="str">
        <f t="shared" si="5"/>
        <v/>
      </c>
      <c r="AD28" s="495">
        <f t="shared" si="2"/>
        <v>0</v>
      </c>
      <c r="AE28" s="495" t="str">
        <f t="shared" si="6"/>
        <v/>
      </c>
      <c r="AF28" s="495">
        <f t="shared" si="7"/>
        <v>0</v>
      </c>
      <c r="AG28" s="496" t="str">
        <f t="shared" si="8"/>
        <v/>
      </c>
      <c r="AH28" s="380"/>
      <c r="AI28" s="380"/>
      <c r="AJ28" s="380"/>
    </row>
    <row r="29" spans="2:36" x14ac:dyDescent="0.3">
      <c r="B29" s="380"/>
      <c r="C29" s="380"/>
      <c r="D29" s="380"/>
      <c r="E29" s="380"/>
      <c r="F29" s="380"/>
      <c r="G29" s="494" t="str">
        <f>IFERROR(IF($F29="","",VLOOKUP($F29,DMKH_NCC!$C$7:$G$150,3,0)),0)</f>
        <v/>
      </c>
      <c r="H29" s="494" t="str">
        <f>IFERROR(IF($F29="","",VLOOKUP($F29,DMKH_NCC!$C$7:$G$150,4,0)),0)</f>
        <v/>
      </c>
      <c r="I29" s="494" t="str">
        <f>IFERROR(IF($F29="","",VLOOKUP($F29,DMKH_NCC!$C$7:$G$150,5,0)),0)</f>
        <v/>
      </c>
      <c r="J29" s="383"/>
      <c r="K29" s="383"/>
      <c r="L29" s="380"/>
      <c r="M29" s="380"/>
      <c r="N29" s="494" t="str">
        <f>IFERROR(IF($M29="","",VLOOKUP($M29,DMVT!$D$7:$I$398,2,0)),0)</f>
        <v/>
      </c>
      <c r="O29" s="494" t="str">
        <f>IFERROR(IF($M29="","",VLOOKUP($M29,DMVT!$D$7:$I$398,3,0)),0)</f>
        <v/>
      </c>
      <c r="P29" s="380"/>
      <c r="Q29" s="380"/>
      <c r="R29" s="384"/>
      <c r="S29" s="384"/>
      <c r="T29" s="384"/>
      <c r="U29" s="495">
        <f>IF(LEFT(C29,2)="PX",IF(T29="",0,VLOOKUP(M29,THNXT!$P$12:$S$198,4,0)),0)</f>
        <v>0</v>
      </c>
      <c r="V29" s="495">
        <f t="shared" si="3"/>
        <v>0</v>
      </c>
      <c r="W29" s="384"/>
      <c r="X29" s="495">
        <v>0</v>
      </c>
      <c r="Y29" s="495">
        <f t="shared" si="4"/>
        <v>0</v>
      </c>
      <c r="Z29" s="495">
        <v>0</v>
      </c>
      <c r="AA29" s="495">
        <v>0</v>
      </c>
      <c r="AB29" s="495">
        <f t="shared" si="1"/>
        <v>0</v>
      </c>
      <c r="AC29" s="495" t="str">
        <f t="shared" si="5"/>
        <v/>
      </c>
      <c r="AD29" s="495">
        <f t="shared" si="2"/>
        <v>0</v>
      </c>
      <c r="AE29" s="495" t="str">
        <f t="shared" si="6"/>
        <v/>
      </c>
      <c r="AF29" s="495">
        <f t="shared" si="7"/>
        <v>0</v>
      </c>
      <c r="AG29" s="496" t="str">
        <f t="shared" si="8"/>
        <v/>
      </c>
      <c r="AH29" s="380"/>
      <c r="AI29" s="380"/>
      <c r="AJ29" s="380"/>
    </row>
    <row r="30" spans="2:36" x14ac:dyDescent="0.3">
      <c r="B30" s="380"/>
      <c r="C30" s="380"/>
      <c r="D30" s="380"/>
      <c r="E30" s="380"/>
      <c r="F30" s="380"/>
      <c r="G30" s="494" t="str">
        <f>IFERROR(IF($F30="","",VLOOKUP($F30,DMKH_NCC!$C$7:$G$150,3,0)),0)</f>
        <v/>
      </c>
      <c r="H30" s="494" t="str">
        <f>IFERROR(IF($F30="","",VLOOKUP($F30,DMKH_NCC!$C$7:$G$150,4,0)),0)</f>
        <v/>
      </c>
      <c r="I30" s="494" t="str">
        <f>IFERROR(IF($F30="","",VLOOKUP($F30,DMKH_NCC!$C$7:$G$150,5,0)),0)</f>
        <v/>
      </c>
      <c r="J30" s="383"/>
      <c r="K30" s="383"/>
      <c r="L30" s="380"/>
      <c r="M30" s="380"/>
      <c r="N30" s="494" t="str">
        <f>IFERROR(IF($M30="","",VLOOKUP($M30,DMVT!$D$7:$I$398,2,0)),0)</f>
        <v/>
      </c>
      <c r="O30" s="494" t="str">
        <f>IFERROR(IF($M30="","",VLOOKUP($M30,DMVT!$D$7:$I$398,3,0)),0)</f>
        <v/>
      </c>
      <c r="P30" s="380"/>
      <c r="Q30" s="380"/>
      <c r="R30" s="384"/>
      <c r="S30" s="384"/>
      <c r="T30" s="384"/>
      <c r="U30" s="495">
        <f>IF(LEFT(C30,2)="PX",IF(T30="",0,VLOOKUP(M30,THNXT!$P$12:$S$198,4,0)),0)</f>
        <v>0</v>
      </c>
      <c r="V30" s="495">
        <f t="shared" si="3"/>
        <v>0</v>
      </c>
      <c r="W30" s="384"/>
      <c r="X30" s="495">
        <v>0</v>
      </c>
      <c r="Y30" s="495">
        <f t="shared" si="4"/>
        <v>0</v>
      </c>
      <c r="Z30" s="495">
        <v>0</v>
      </c>
      <c r="AA30" s="495">
        <v>0</v>
      </c>
      <c r="AB30" s="495">
        <f t="shared" si="1"/>
        <v>0</v>
      </c>
      <c r="AC30" s="495" t="str">
        <f t="shared" si="5"/>
        <v/>
      </c>
      <c r="AD30" s="495">
        <f t="shared" si="2"/>
        <v>0</v>
      </c>
      <c r="AE30" s="495" t="str">
        <f t="shared" si="6"/>
        <v/>
      </c>
      <c r="AF30" s="495">
        <f t="shared" si="7"/>
        <v>0</v>
      </c>
      <c r="AG30" s="496" t="str">
        <f t="shared" si="8"/>
        <v/>
      </c>
      <c r="AH30" s="380"/>
      <c r="AI30" s="380"/>
      <c r="AJ30" s="380"/>
    </row>
    <row r="31" spans="2:36" x14ac:dyDescent="0.3">
      <c r="B31" s="380"/>
      <c r="C31" s="380"/>
      <c r="D31" s="380"/>
      <c r="E31" s="380"/>
      <c r="F31" s="380"/>
      <c r="G31" s="494" t="str">
        <f>IFERROR(IF($F31="","",VLOOKUP($F31,DMKH_NCC!$C$7:$G$150,3,0)),0)</f>
        <v/>
      </c>
      <c r="H31" s="494" t="str">
        <f>IFERROR(IF($F31="","",VLOOKUP($F31,DMKH_NCC!$C$7:$G$150,4,0)),0)</f>
        <v/>
      </c>
      <c r="I31" s="494" t="str">
        <f>IFERROR(IF($F31="","",VLOOKUP($F31,DMKH_NCC!$C$7:$G$150,5,0)),0)</f>
        <v/>
      </c>
      <c r="J31" s="383"/>
      <c r="K31" s="383"/>
      <c r="L31" s="380"/>
      <c r="M31" s="380"/>
      <c r="N31" s="494" t="str">
        <f>IFERROR(IF($M31="","",VLOOKUP($M31,DMVT!$D$7:$I$398,2,0)),0)</f>
        <v/>
      </c>
      <c r="O31" s="494" t="str">
        <f>IFERROR(IF($M31="","",VLOOKUP($M31,DMVT!$D$7:$I$398,3,0)),0)</f>
        <v/>
      </c>
      <c r="P31" s="380"/>
      <c r="Q31" s="380"/>
      <c r="R31" s="384"/>
      <c r="S31" s="384"/>
      <c r="T31" s="384"/>
      <c r="U31" s="495">
        <f>IF(LEFT(C31,2)="PX",IF(T31="",0,VLOOKUP(M31,THNXT!$P$12:$S$198,4,0)),0)</f>
        <v>0</v>
      </c>
      <c r="V31" s="495">
        <f t="shared" si="3"/>
        <v>0</v>
      </c>
      <c r="W31" s="384"/>
      <c r="X31" s="495">
        <v>0</v>
      </c>
      <c r="Y31" s="495">
        <f t="shared" si="4"/>
        <v>0</v>
      </c>
      <c r="Z31" s="495">
        <v>0</v>
      </c>
      <c r="AA31" s="495">
        <v>0</v>
      </c>
      <c r="AB31" s="495">
        <f t="shared" si="1"/>
        <v>0</v>
      </c>
      <c r="AC31" s="495" t="str">
        <f t="shared" si="5"/>
        <v/>
      </c>
      <c r="AD31" s="495">
        <f t="shared" si="2"/>
        <v>0</v>
      </c>
      <c r="AE31" s="495" t="str">
        <f t="shared" si="6"/>
        <v/>
      </c>
      <c r="AF31" s="495">
        <f t="shared" si="7"/>
        <v>0</v>
      </c>
      <c r="AG31" s="496" t="str">
        <f t="shared" si="8"/>
        <v/>
      </c>
      <c r="AH31" s="380"/>
      <c r="AI31" s="380"/>
      <c r="AJ31" s="380"/>
    </row>
    <row r="32" spans="2:36" x14ac:dyDescent="0.3">
      <c r="B32" s="380"/>
      <c r="C32" s="380"/>
      <c r="D32" s="380"/>
      <c r="E32" s="380"/>
      <c r="F32" s="380"/>
      <c r="G32" s="494" t="str">
        <f>IFERROR(IF($F32="","",VLOOKUP($F32,DMKH_NCC!$C$7:$G$150,3,0)),0)</f>
        <v/>
      </c>
      <c r="H32" s="494" t="str">
        <f>IFERROR(IF($F32="","",VLOOKUP($F32,DMKH_NCC!$C$7:$G$150,4,0)),0)</f>
        <v/>
      </c>
      <c r="I32" s="494" t="str">
        <f>IFERROR(IF($F32="","",VLOOKUP($F32,DMKH_NCC!$C$7:$G$150,5,0)),0)</f>
        <v/>
      </c>
      <c r="J32" s="383"/>
      <c r="K32" s="383"/>
      <c r="L32" s="380"/>
      <c r="M32" s="380"/>
      <c r="N32" s="494" t="str">
        <f>IFERROR(IF($M32="","",VLOOKUP($M32,DMVT!$D$7:$I$398,2,0)),0)</f>
        <v/>
      </c>
      <c r="O32" s="494" t="str">
        <f>IFERROR(IF($M32="","",VLOOKUP($M32,DMVT!$D$7:$I$398,3,0)),0)</f>
        <v/>
      </c>
      <c r="P32" s="380"/>
      <c r="Q32" s="380"/>
      <c r="R32" s="384"/>
      <c r="S32" s="384"/>
      <c r="T32" s="384"/>
      <c r="U32" s="495">
        <f>IF(LEFT(C32,2)="PX",IF(T32="",0,VLOOKUP(M32,THNXT!$P$12:$S$198,4,0)),0)</f>
        <v>0</v>
      </c>
      <c r="V32" s="495">
        <f t="shared" si="3"/>
        <v>0</v>
      </c>
      <c r="W32" s="384"/>
      <c r="X32" s="495">
        <v>0</v>
      </c>
      <c r="Y32" s="495">
        <f t="shared" si="4"/>
        <v>0</v>
      </c>
      <c r="Z32" s="495">
        <v>0</v>
      </c>
      <c r="AA32" s="495">
        <v>0</v>
      </c>
      <c r="AB32" s="495">
        <f t="shared" si="1"/>
        <v>0</v>
      </c>
      <c r="AC32" s="495" t="str">
        <f t="shared" si="5"/>
        <v/>
      </c>
      <c r="AD32" s="495">
        <f t="shared" si="2"/>
        <v>0</v>
      </c>
      <c r="AE32" s="495" t="str">
        <f t="shared" si="6"/>
        <v/>
      </c>
      <c r="AF32" s="495">
        <f t="shared" si="7"/>
        <v>0</v>
      </c>
      <c r="AG32" s="496" t="str">
        <f t="shared" si="8"/>
        <v/>
      </c>
      <c r="AH32" s="380"/>
      <c r="AI32" s="380"/>
      <c r="AJ32" s="380"/>
    </row>
    <row r="33" spans="2:36" x14ac:dyDescent="0.3">
      <c r="B33" s="380"/>
      <c r="C33" s="380"/>
      <c r="D33" s="380"/>
      <c r="E33" s="380"/>
      <c r="F33" s="380"/>
      <c r="G33" s="494" t="str">
        <f>IFERROR(IF($F33="","",VLOOKUP($F33,DMKH_NCC!$C$7:$G$150,3,0)),0)</f>
        <v/>
      </c>
      <c r="H33" s="494" t="str">
        <f>IFERROR(IF($F33="","",VLOOKUP($F33,DMKH_NCC!$C$7:$G$150,4,0)),0)</f>
        <v/>
      </c>
      <c r="I33" s="494" t="str">
        <f>IFERROR(IF($F33="","",VLOOKUP($F33,DMKH_NCC!$C$7:$G$150,5,0)),0)</f>
        <v/>
      </c>
      <c r="J33" s="383"/>
      <c r="K33" s="383"/>
      <c r="L33" s="380"/>
      <c r="M33" s="380"/>
      <c r="N33" s="494" t="str">
        <f>IFERROR(IF($M33="","",VLOOKUP($M33,DMVT!$D$7:$I$398,2,0)),0)</f>
        <v/>
      </c>
      <c r="O33" s="494" t="str">
        <f>IFERROR(IF($M33="","",VLOOKUP($M33,DMVT!$D$7:$I$398,3,0)),0)</f>
        <v/>
      </c>
      <c r="P33" s="380"/>
      <c r="Q33" s="380"/>
      <c r="R33" s="384"/>
      <c r="S33" s="384"/>
      <c r="T33" s="384"/>
      <c r="U33" s="495">
        <f>IF(LEFT(C33,2)="PX",IF(T33="",0,VLOOKUP(M33,THNXT!$P$12:$S$198,4,0)),0)</f>
        <v>0</v>
      </c>
      <c r="V33" s="495">
        <f t="shared" si="3"/>
        <v>0</v>
      </c>
      <c r="W33" s="384"/>
      <c r="X33" s="495">
        <v>0</v>
      </c>
      <c r="Y33" s="495">
        <f t="shared" si="4"/>
        <v>0</v>
      </c>
      <c r="Z33" s="495">
        <v>0</v>
      </c>
      <c r="AA33" s="495">
        <v>0</v>
      </c>
      <c r="AB33" s="495">
        <f t="shared" si="1"/>
        <v>0</v>
      </c>
      <c r="AC33" s="495" t="str">
        <f t="shared" si="5"/>
        <v/>
      </c>
      <c r="AD33" s="495">
        <f t="shared" si="2"/>
        <v>0</v>
      </c>
      <c r="AE33" s="495" t="str">
        <f t="shared" si="6"/>
        <v/>
      </c>
      <c r="AF33" s="495">
        <f t="shared" si="7"/>
        <v>0</v>
      </c>
      <c r="AG33" s="496" t="str">
        <f t="shared" si="8"/>
        <v/>
      </c>
      <c r="AH33" s="380"/>
      <c r="AI33" s="380"/>
      <c r="AJ33" s="380"/>
    </row>
    <row r="34" spans="2:36" x14ac:dyDescent="0.3">
      <c r="B34" s="380"/>
      <c r="C34" s="380"/>
      <c r="D34" s="380"/>
      <c r="E34" s="380"/>
      <c r="F34" s="380"/>
      <c r="G34" s="494" t="str">
        <f>IFERROR(IF($F34="","",VLOOKUP($F34,DMKH_NCC!$C$7:$G$150,3,0)),0)</f>
        <v/>
      </c>
      <c r="H34" s="494" t="str">
        <f>IFERROR(IF($F34="","",VLOOKUP($F34,DMKH_NCC!$C$7:$G$150,4,0)),0)</f>
        <v/>
      </c>
      <c r="I34" s="494" t="str">
        <f>IFERROR(IF($F34="","",VLOOKUP($F34,DMKH_NCC!$C$7:$G$150,5,0)),0)</f>
        <v/>
      </c>
      <c r="J34" s="383"/>
      <c r="K34" s="383"/>
      <c r="L34" s="380"/>
      <c r="M34" s="380"/>
      <c r="N34" s="494" t="str">
        <f>IFERROR(IF($M34="","",VLOOKUP($M34,DMVT!$D$7:$I$398,2,0)),0)</f>
        <v/>
      </c>
      <c r="O34" s="494" t="str">
        <f>IFERROR(IF($M34="","",VLOOKUP($M34,DMVT!$D$7:$I$398,3,0)),0)</f>
        <v/>
      </c>
      <c r="P34" s="380"/>
      <c r="Q34" s="380"/>
      <c r="R34" s="384"/>
      <c r="S34" s="384"/>
      <c r="T34" s="384"/>
      <c r="U34" s="495">
        <f>IF(LEFT(C34,2)="PX",IF(T34="",0,VLOOKUP(M34,THNXT!$P$12:$S$198,4,0)),0)</f>
        <v>0</v>
      </c>
      <c r="V34" s="495">
        <f t="shared" si="3"/>
        <v>0</v>
      </c>
      <c r="W34" s="384"/>
      <c r="X34" s="495">
        <v>0</v>
      </c>
      <c r="Y34" s="495">
        <f t="shared" si="4"/>
        <v>0</v>
      </c>
      <c r="Z34" s="495">
        <v>0</v>
      </c>
      <c r="AA34" s="495">
        <v>0</v>
      </c>
      <c r="AB34" s="495">
        <f t="shared" si="1"/>
        <v>0</v>
      </c>
      <c r="AC34" s="495" t="str">
        <f t="shared" si="5"/>
        <v/>
      </c>
      <c r="AD34" s="495">
        <f t="shared" si="2"/>
        <v>0</v>
      </c>
      <c r="AE34" s="495" t="str">
        <f t="shared" si="6"/>
        <v/>
      </c>
      <c r="AF34" s="495">
        <f t="shared" si="7"/>
        <v>0</v>
      </c>
      <c r="AG34" s="496" t="str">
        <f t="shared" si="8"/>
        <v/>
      </c>
      <c r="AH34" s="380"/>
      <c r="AI34" s="380"/>
      <c r="AJ34" s="380"/>
    </row>
    <row r="35" spans="2:36" x14ac:dyDescent="0.3">
      <c r="B35" s="380"/>
      <c r="C35" s="380"/>
      <c r="D35" s="380"/>
      <c r="E35" s="380"/>
      <c r="F35" s="380"/>
      <c r="G35" s="494" t="str">
        <f>IFERROR(IF($F35="","",VLOOKUP($F35,DMKH_NCC!$C$7:$G$150,3,0)),0)</f>
        <v/>
      </c>
      <c r="H35" s="494" t="str">
        <f>IFERROR(IF($F35="","",VLOOKUP($F35,DMKH_NCC!$C$7:$G$150,4,0)),0)</f>
        <v/>
      </c>
      <c r="I35" s="494" t="str">
        <f>IFERROR(IF($F35="","",VLOOKUP($F35,DMKH_NCC!$C$7:$G$150,5,0)),0)</f>
        <v/>
      </c>
      <c r="J35" s="383"/>
      <c r="K35" s="383"/>
      <c r="L35" s="380"/>
      <c r="M35" s="380"/>
      <c r="N35" s="494" t="str">
        <f>IFERROR(IF($M35="","",VLOOKUP($M35,DMVT!$D$7:$I$398,2,0)),0)</f>
        <v/>
      </c>
      <c r="O35" s="494" t="str">
        <f>IFERROR(IF($M35="","",VLOOKUP($M35,DMVT!$D$7:$I$398,3,0)),0)</f>
        <v/>
      </c>
      <c r="P35" s="380"/>
      <c r="Q35" s="380"/>
      <c r="R35" s="384"/>
      <c r="S35" s="384"/>
      <c r="T35" s="384"/>
      <c r="U35" s="495">
        <f>IF(LEFT(C35,2)="PX",IF(T35="",0,VLOOKUP(M35,THNXT!$P$12:$S$198,4,0)),0)</f>
        <v>0</v>
      </c>
      <c r="V35" s="495">
        <f t="shared" si="3"/>
        <v>0</v>
      </c>
      <c r="W35" s="384"/>
      <c r="X35" s="495">
        <v>0</v>
      </c>
      <c r="Y35" s="495">
        <f t="shared" si="4"/>
        <v>0</v>
      </c>
      <c r="Z35" s="495">
        <v>0</v>
      </c>
      <c r="AA35" s="495">
        <v>0</v>
      </c>
      <c r="AB35" s="495">
        <f t="shared" si="1"/>
        <v>0</v>
      </c>
      <c r="AC35" s="495" t="str">
        <f t="shared" si="5"/>
        <v/>
      </c>
      <c r="AD35" s="495">
        <f t="shared" si="2"/>
        <v>0</v>
      </c>
      <c r="AE35" s="495" t="str">
        <f t="shared" si="6"/>
        <v/>
      </c>
      <c r="AF35" s="495">
        <f t="shared" si="7"/>
        <v>0</v>
      </c>
      <c r="AG35" s="496" t="str">
        <f t="shared" si="8"/>
        <v/>
      </c>
      <c r="AH35" s="380"/>
      <c r="AI35" s="380"/>
      <c r="AJ35" s="380"/>
    </row>
    <row r="36" spans="2:36" x14ac:dyDescent="0.3">
      <c r="B36" s="380"/>
      <c r="C36" s="380"/>
      <c r="D36" s="380"/>
      <c r="E36" s="380"/>
      <c r="F36" s="380"/>
      <c r="G36" s="494" t="str">
        <f>IFERROR(IF($F36="","",VLOOKUP($F36,DMKH_NCC!$C$7:$G$150,3,0)),0)</f>
        <v/>
      </c>
      <c r="H36" s="494" t="str">
        <f>IFERROR(IF($F36="","",VLOOKUP($F36,DMKH_NCC!$C$7:$G$150,4,0)),0)</f>
        <v/>
      </c>
      <c r="I36" s="494" t="str">
        <f>IFERROR(IF($F36="","",VLOOKUP($F36,DMKH_NCC!$C$7:$G$150,5,0)),0)</f>
        <v/>
      </c>
      <c r="J36" s="383"/>
      <c r="K36" s="383"/>
      <c r="L36" s="380"/>
      <c r="M36" s="380"/>
      <c r="N36" s="494" t="str">
        <f>IFERROR(IF($M36="","",VLOOKUP($M36,DMVT!$D$7:$I$398,2,0)),0)</f>
        <v/>
      </c>
      <c r="O36" s="494" t="str">
        <f>IFERROR(IF($M36="","",VLOOKUP($M36,DMVT!$D$7:$I$398,3,0)),0)</f>
        <v/>
      </c>
      <c r="P36" s="380"/>
      <c r="Q36" s="380"/>
      <c r="R36" s="384"/>
      <c r="S36" s="384"/>
      <c r="T36" s="384"/>
      <c r="U36" s="495">
        <f>IF(LEFT(C36,2)="PX",IF(T36="",0,VLOOKUP(M36,THNXT!$P$12:$S$198,4,0)),0)</f>
        <v>0</v>
      </c>
      <c r="V36" s="495">
        <f t="shared" si="3"/>
        <v>0</v>
      </c>
      <c r="W36" s="384"/>
      <c r="X36" s="495">
        <v>0</v>
      </c>
      <c r="Y36" s="495">
        <f t="shared" si="4"/>
        <v>0</v>
      </c>
      <c r="Z36" s="495">
        <v>0</v>
      </c>
      <c r="AA36" s="495">
        <v>0</v>
      </c>
      <c r="AB36" s="495">
        <f t="shared" si="1"/>
        <v>0</v>
      </c>
      <c r="AC36" s="495" t="str">
        <f t="shared" si="5"/>
        <v/>
      </c>
      <c r="AD36" s="495">
        <f t="shared" si="2"/>
        <v>0</v>
      </c>
      <c r="AE36" s="495" t="str">
        <f t="shared" si="6"/>
        <v/>
      </c>
      <c r="AF36" s="495">
        <f t="shared" si="7"/>
        <v>0</v>
      </c>
      <c r="AG36" s="496" t="str">
        <f t="shared" si="8"/>
        <v/>
      </c>
      <c r="AH36" s="380"/>
      <c r="AI36" s="380"/>
      <c r="AJ36" s="380"/>
    </row>
    <row r="37" spans="2:36" x14ac:dyDescent="0.3">
      <c r="B37" s="380"/>
      <c r="C37" s="380"/>
      <c r="D37" s="380"/>
      <c r="E37" s="380"/>
      <c r="F37" s="380"/>
      <c r="G37" s="494" t="str">
        <f>IFERROR(IF($F37="","",VLOOKUP($F37,DMKH_NCC!$C$7:$G$150,3,0)),0)</f>
        <v/>
      </c>
      <c r="H37" s="494" t="str">
        <f>IFERROR(IF($F37="","",VLOOKUP($F37,DMKH_NCC!$C$7:$G$150,4,0)),0)</f>
        <v/>
      </c>
      <c r="I37" s="494" t="str">
        <f>IFERROR(IF($F37="","",VLOOKUP($F37,DMKH_NCC!$C$7:$G$150,5,0)),0)</f>
        <v/>
      </c>
      <c r="J37" s="383"/>
      <c r="K37" s="383"/>
      <c r="L37" s="380"/>
      <c r="M37" s="380"/>
      <c r="N37" s="494" t="str">
        <f>IFERROR(IF($M37="","",VLOOKUP($M37,DMVT!$D$7:$I$398,2,0)),0)</f>
        <v/>
      </c>
      <c r="O37" s="494" t="str">
        <f>IFERROR(IF($M37="","",VLOOKUP($M37,DMVT!$D$7:$I$398,3,0)),0)</f>
        <v/>
      </c>
      <c r="P37" s="380"/>
      <c r="Q37" s="380"/>
      <c r="R37" s="384"/>
      <c r="S37" s="384"/>
      <c r="T37" s="384"/>
      <c r="U37" s="495">
        <f>IF(LEFT(C37,2)="PX",IF(T37="",0,VLOOKUP(M37,THNXT!$P$12:$S$198,4,0)),0)</f>
        <v>0</v>
      </c>
      <c r="V37" s="495">
        <f t="shared" si="3"/>
        <v>0</v>
      </c>
      <c r="W37" s="384"/>
      <c r="X37" s="495">
        <v>0</v>
      </c>
      <c r="Y37" s="495">
        <f t="shared" si="4"/>
        <v>0</v>
      </c>
      <c r="Z37" s="495">
        <v>0</v>
      </c>
      <c r="AA37" s="495">
        <v>0</v>
      </c>
      <c r="AB37" s="495">
        <f t="shared" si="1"/>
        <v>0</v>
      </c>
      <c r="AC37" s="495" t="str">
        <f t="shared" si="5"/>
        <v/>
      </c>
      <c r="AD37" s="495">
        <f t="shared" si="2"/>
        <v>0</v>
      </c>
      <c r="AE37" s="495" t="str">
        <f t="shared" si="6"/>
        <v/>
      </c>
      <c r="AF37" s="495">
        <f t="shared" si="7"/>
        <v>0</v>
      </c>
      <c r="AG37" s="496" t="str">
        <f t="shared" si="8"/>
        <v/>
      </c>
      <c r="AH37" s="380"/>
      <c r="AI37" s="380"/>
      <c r="AJ37" s="380"/>
    </row>
    <row r="38" spans="2:36" x14ac:dyDescent="0.3">
      <c r="B38" s="380"/>
      <c r="C38" s="380"/>
      <c r="D38" s="380"/>
      <c r="E38" s="380"/>
      <c r="F38" s="380"/>
      <c r="G38" s="494" t="str">
        <f>IFERROR(IF($F38="","",VLOOKUP($F38,DMKH_NCC!$C$7:$G$150,3,0)),0)</f>
        <v/>
      </c>
      <c r="H38" s="494" t="str">
        <f>IFERROR(IF($F38="","",VLOOKUP($F38,DMKH_NCC!$C$7:$G$150,4,0)),0)</f>
        <v/>
      </c>
      <c r="I38" s="494" t="str">
        <f>IFERROR(IF($F38="","",VLOOKUP($F38,DMKH_NCC!$C$7:$G$150,5,0)),0)</f>
        <v/>
      </c>
      <c r="J38" s="383"/>
      <c r="K38" s="383"/>
      <c r="L38" s="380"/>
      <c r="M38" s="380"/>
      <c r="N38" s="494" t="str">
        <f>IFERROR(IF($M38="","",VLOOKUP($M38,DMVT!$D$7:$I$398,2,0)),0)</f>
        <v/>
      </c>
      <c r="O38" s="494" t="str">
        <f>IFERROR(IF($M38="","",VLOOKUP($M38,DMVT!$D$7:$I$398,3,0)),0)</f>
        <v/>
      </c>
      <c r="P38" s="380"/>
      <c r="Q38" s="380"/>
      <c r="R38" s="384"/>
      <c r="S38" s="384"/>
      <c r="T38" s="384"/>
      <c r="U38" s="495">
        <f>IF(LEFT(C38,2)="PX",IF(T38="",0,VLOOKUP(M38,THNXT!$P$12:$S$198,4,0)),0)</f>
        <v>0</v>
      </c>
      <c r="V38" s="495">
        <f t="shared" si="3"/>
        <v>0</v>
      </c>
      <c r="W38" s="384"/>
      <c r="X38" s="495">
        <v>0</v>
      </c>
      <c r="Y38" s="495">
        <f t="shared" si="4"/>
        <v>0</v>
      </c>
      <c r="Z38" s="495">
        <v>0</v>
      </c>
      <c r="AA38" s="495">
        <v>0</v>
      </c>
      <c r="AB38" s="495">
        <f t="shared" si="1"/>
        <v>0</v>
      </c>
      <c r="AC38" s="495" t="str">
        <f t="shared" si="5"/>
        <v/>
      </c>
      <c r="AD38" s="495">
        <f t="shared" si="2"/>
        <v>0</v>
      </c>
      <c r="AE38" s="495" t="str">
        <f t="shared" si="6"/>
        <v/>
      </c>
      <c r="AF38" s="495">
        <f t="shared" si="7"/>
        <v>0</v>
      </c>
      <c r="AG38" s="496" t="str">
        <f t="shared" si="8"/>
        <v/>
      </c>
      <c r="AH38" s="380"/>
      <c r="AI38" s="380"/>
      <c r="AJ38" s="380"/>
    </row>
    <row r="39" spans="2:36" x14ac:dyDescent="0.3">
      <c r="B39" s="380"/>
      <c r="C39" s="380"/>
      <c r="D39" s="380"/>
      <c r="E39" s="380"/>
      <c r="F39" s="380"/>
      <c r="G39" s="494" t="str">
        <f>IFERROR(IF($F39="","",VLOOKUP($F39,DMKH_NCC!$C$7:$G$150,3,0)),0)</f>
        <v/>
      </c>
      <c r="H39" s="494" t="str">
        <f>IFERROR(IF($F39="","",VLOOKUP($F39,DMKH_NCC!$C$7:$G$150,4,0)),0)</f>
        <v/>
      </c>
      <c r="I39" s="494" t="str">
        <f>IFERROR(IF($F39="","",VLOOKUP($F39,DMKH_NCC!$C$7:$G$150,5,0)),0)</f>
        <v/>
      </c>
      <c r="J39" s="383"/>
      <c r="K39" s="383"/>
      <c r="L39" s="380"/>
      <c r="M39" s="380"/>
      <c r="N39" s="494" t="str">
        <f>IFERROR(IF($M39="","",VLOOKUP($M39,DMVT!$D$7:$I$398,2,0)),0)</f>
        <v/>
      </c>
      <c r="O39" s="494" t="str">
        <f>IFERROR(IF($M39="","",VLOOKUP($M39,DMVT!$D$7:$I$398,3,0)),0)</f>
        <v/>
      </c>
      <c r="P39" s="380"/>
      <c r="Q39" s="380"/>
      <c r="R39" s="384"/>
      <c r="S39" s="384"/>
      <c r="T39" s="384"/>
      <c r="U39" s="495">
        <f>IF(LEFT(C39,2)="PX",IF(T39="",0,VLOOKUP(M39,THNXT!$P$12:$S$198,4,0)),0)</f>
        <v>0</v>
      </c>
      <c r="V39" s="495">
        <f t="shared" si="3"/>
        <v>0</v>
      </c>
      <c r="W39" s="384"/>
      <c r="X39" s="495">
        <v>0</v>
      </c>
      <c r="Y39" s="495">
        <f t="shared" si="4"/>
        <v>0</v>
      </c>
      <c r="Z39" s="495">
        <v>0</v>
      </c>
      <c r="AA39" s="495">
        <v>0</v>
      </c>
      <c r="AB39" s="495">
        <f t="shared" si="1"/>
        <v>0</v>
      </c>
      <c r="AC39" s="495" t="str">
        <f t="shared" si="5"/>
        <v/>
      </c>
      <c r="AD39" s="495">
        <f t="shared" si="2"/>
        <v>0</v>
      </c>
      <c r="AE39" s="495" t="str">
        <f t="shared" si="6"/>
        <v/>
      </c>
      <c r="AF39" s="495">
        <f t="shared" si="7"/>
        <v>0</v>
      </c>
      <c r="AG39" s="496" t="str">
        <f t="shared" si="8"/>
        <v/>
      </c>
      <c r="AH39" s="380"/>
      <c r="AI39" s="380"/>
      <c r="AJ39" s="380"/>
    </row>
    <row r="40" spans="2:36" x14ac:dyDescent="0.3">
      <c r="B40" s="380"/>
      <c r="C40" s="380"/>
      <c r="D40" s="380"/>
      <c r="E40" s="380"/>
      <c r="F40" s="380"/>
      <c r="G40" s="494" t="str">
        <f>IFERROR(IF($F40="","",VLOOKUP($F40,DMKH_NCC!$C$7:$G$150,3,0)),0)</f>
        <v/>
      </c>
      <c r="H40" s="494" t="str">
        <f>IFERROR(IF($F40="","",VLOOKUP($F40,DMKH_NCC!$C$7:$G$150,4,0)),0)</f>
        <v/>
      </c>
      <c r="I40" s="494" t="str">
        <f>IFERROR(IF($F40="","",VLOOKUP($F40,DMKH_NCC!$C$7:$G$150,5,0)),0)</f>
        <v/>
      </c>
      <c r="J40" s="383"/>
      <c r="K40" s="383"/>
      <c r="L40" s="380"/>
      <c r="M40" s="380"/>
      <c r="N40" s="494" t="str">
        <f>IFERROR(IF($M40="","",VLOOKUP($M40,DMVT!$D$7:$I$398,2,0)),0)</f>
        <v/>
      </c>
      <c r="O40" s="494" t="str">
        <f>IFERROR(IF($M40="","",VLOOKUP($M40,DMVT!$D$7:$I$398,3,0)),0)</f>
        <v/>
      </c>
      <c r="P40" s="380"/>
      <c r="Q40" s="380"/>
      <c r="R40" s="384"/>
      <c r="S40" s="384"/>
      <c r="T40" s="384"/>
      <c r="U40" s="495">
        <f>IF(LEFT(C40,2)="PX",IF(T40="",0,VLOOKUP(M40,THNXT!$P$12:$S$198,4,0)),0)</f>
        <v>0</v>
      </c>
      <c r="V40" s="495">
        <f t="shared" si="3"/>
        <v>0</v>
      </c>
      <c r="W40" s="384"/>
      <c r="X40" s="495">
        <v>0</v>
      </c>
      <c r="Y40" s="495">
        <f t="shared" si="4"/>
        <v>0</v>
      </c>
      <c r="Z40" s="495">
        <v>0</v>
      </c>
      <c r="AA40" s="495">
        <v>0</v>
      </c>
      <c r="AB40" s="495">
        <f t="shared" ref="AB40:AB71" si="9">SUMIF($C$8:$C$2000,C40,gtnhap)</f>
        <v>0</v>
      </c>
      <c r="AC40" s="495" t="str">
        <f t="shared" si="5"/>
        <v/>
      </c>
      <c r="AD40" s="495">
        <f t="shared" ref="AD40:AD71" si="10">SUMIF($C$8:$C$2000,C40,gtxuat)</f>
        <v>0</v>
      </c>
      <c r="AE40" s="495" t="str">
        <f t="shared" si="6"/>
        <v/>
      </c>
      <c r="AF40" s="495">
        <f t="shared" si="7"/>
        <v>0</v>
      </c>
      <c r="AG40" s="496" t="str">
        <f t="shared" si="8"/>
        <v/>
      </c>
      <c r="AH40" s="380"/>
      <c r="AI40" s="380"/>
      <c r="AJ40" s="380"/>
    </row>
    <row r="41" spans="2:36" x14ac:dyDescent="0.3">
      <c r="B41" s="380"/>
      <c r="C41" s="380"/>
      <c r="D41" s="380"/>
      <c r="E41" s="380"/>
      <c r="F41" s="380"/>
      <c r="G41" s="494" t="str">
        <f>IFERROR(IF($F41="","",VLOOKUP($F41,DMKH_NCC!$C$7:$G$150,3,0)),0)</f>
        <v/>
      </c>
      <c r="H41" s="494" t="str">
        <f>IFERROR(IF($F41="","",VLOOKUP($F41,DMKH_NCC!$C$7:$G$150,4,0)),0)</f>
        <v/>
      </c>
      <c r="I41" s="494" t="str">
        <f>IFERROR(IF($F41="","",VLOOKUP($F41,DMKH_NCC!$C$7:$G$150,5,0)),0)</f>
        <v/>
      </c>
      <c r="J41" s="383"/>
      <c r="K41" s="383"/>
      <c r="L41" s="380"/>
      <c r="M41" s="380"/>
      <c r="N41" s="494" t="str">
        <f>IFERROR(IF($M41="","",VLOOKUP($M41,DMVT!$D$7:$I$398,2,0)),0)</f>
        <v/>
      </c>
      <c r="O41" s="494" t="str">
        <f>IFERROR(IF($M41="","",VLOOKUP($M41,DMVT!$D$7:$I$398,3,0)),0)</f>
        <v/>
      </c>
      <c r="P41" s="380"/>
      <c r="Q41" s="380"/>
      <c r="R41" s="384"/>
      <c r="S41" s="384"/>
      <c r="T41" s="384"/>
      <c r="U41" s="495">
        <f>IF(LEFT(C41,2)="PX",IF(T41="",0,VLOOKUP(M41,THNXT!$P$12:$S$198,4,0)),0)</f>
        <v>0</v>
      </c>
      <c r="V41" s="495">
        <f t="shared" si="3"/>
        <v>0</v>
      </c>
      <c r="W41" s="384"/>
      <c r="X41" s="495">
        <v>0</v>
      </c>
      <c r="Y41" s="495">
        <f t="shared" si="4"/>
        <v>0</v>
      </c>
      <c r="Z41" s="495">
        <v>0</v>
      </c>
      <c r="AA41" s="495">
        <v>0</v>
      </c>
      <c r="AB41" s="495">
        <f t="shared" si="9"/>
        <v>0</v>
      </c>
      <c r="AC41" s="495" t="str">
        <f t="shared" si="5"/>
        <v/>
      </c>
      <c r="AD41" s="495">
        <f t="shared" si="10"/>
        <v>0</v>
      </c>
      <c r="AE41" s="495" t="str">
        <f t="shared" si="6"/>
        <v/>
      </c>
      <c r="AF41" s="495">
        <f t="shared" si="7"/>
        <v>0</v>
      </c>
      <c r="AG41" s="496" t="str">
        <f t="shared" si="8"/>
        <v/>
      </c>
      <c r="AH41" s="380"/>
      <c r="AI41" s="380"/>
      <c r="AJ41" s="380"/>
    </row>
    <row r="42" spans="2:36" x14ac:dyDescent="0.3">
      <c r="B42" s="380"/>
      <c r="C42" s="380"/>
      <c r="D42" s="380"/>
      <c r="E42" s="380"/>
      <c r="F42" s="380"/>
      <c r="G42" s="494" t="str">
        <f>IFERROR(IF($F42="","",VLOOKUP($F42,DMKH_NCC!$C$7:$G$150,3,0)),0)</f>
        <v/>
      </c>
      <c r="H42" s="494" t="str">
        <f>IFERROR(IF($F42="","",VLOOKUP($F42,DMKH_NCC!$C$7:$G$150,4,0)),0)</f>
        <v/>
      </c>
      <c r="I42" s="494" t="str">
        <f>IFERROR(IF($F42="","",VLOOKUP($F42,DMKH_NCC!$C$7:$G$150,5,0)),0)</f>
        <v/>
      </c>
      <c r="J42" s="383"/>
      <c r="K42" s="383"/>
      <c r="L42" s="380"/>
      <c r="M42" s="380"/>
      <c r="N42" s="494" t="str">
        <f>IFERROR(IF($M42="","",VLOOKUP($M42,DMVT!$D$7:$I$398,2,0)),0)</f>
        <v/>
      </c>
      <c r="O42" s="494" t="str">
        <f>IFERROR(IF($M42="","",VLOOKUP($M42,DMVT!$D$7:$I$398,3,0)),0)</f>
        <v/>
      </c>
      <c r="P42" s="380"/>
      <c r="Q42" s="380"/>
      <c r="R42" s="384"/>
      <c r="S42" s="384"/>
      <c r="T42" s="384"/>
      <c r="U42" s="495">
        <f>IF(LEFT(C42,2)="PX",IF(T42="",0,VLOOKUP(M42,THNXT!$P$12:$S$198,4,0)),0)</f>
        <v>0</v>
      </c>
      <c r="V42" s="495">
        <f t="shared" si="3"/>
        <v>0</v>
      </c>
      <c r="W42" s="384"/>
      <c r="X42" s="495">
        <v>0</v>
      </c>
      <c r="Y42" s="495">
        <f t="shared" si="4"/>
        <v>0</v>
      </c>
      <c r="Z42" s="495">
        <v>0</v>
      </c>
      <c r="AA42" s="495">
        <v>0</v>
      </c>
      <c r="AB42" s="495">
        <f t="shared" si="9"/>
        <v>0</v>
      </c>
      <c r="AC42" s="495" t="str">
        <f t="shared" si="5"/>
        <v/>
      </c>
      <c r="AD42" s="495">
        <f t="shared" si="10"/>
        <v>0</v>
      </c>
      <c r="AE42" s="495" t="str">
        <f t="shared" si="6"/>
        <v/>
      </c>
      <c r="AF42" s="495">
        <f t="shared" si="7"/>
        <v>0</v>
      </c>
      <c r="AG42" s="496" t="str">
        <f t="shared" si="8"/>
        <v/>
      </c>
      <c r="AH42" s="380"/>
      <c r="AI42" s="380"/>
      <c r="AJ42" s="380"/>
    </row>
    <row r="43" spans="2:36" x14ac:dyDescent="0.3">
      <c r="B43" s="380"/>
      <c r="C43" s="380"/>
      <c r="D43" s="380"/>
      <c r="E43" s="380"/>
      <c r="F43" s="380"/>
      <c r="G43" s="494" t="str">
        <f>IFERROR(IF($F43="","",VLOOKUP($F43,DMKH_NCC!$C$7:$G$150,3,0)),0)</f>
        <v/>
      </c>
      <c r="H43" s="494" t="str">
        <f>IFERROR(IF($F43="","",VLOOKUP($F43,DMKH_NCC!$C$7:$G$150,4,0)),0)</f>
        <v/>
      </c>
      <c r="I43" s="494" t="str">
        <f>IFERROR(IF($F43="","",VLOOKUP($F43,DMKH_NCC!$C$7:$G$150,5,0)),0)</f>
        <v/>
      </c>
      <c r="J43" s="383"/>
      <c r="K43" s="383"/>
      <c r="L43" s="380"/>
      <c r="M43" s="380"/>
      <c r="N43" s="494" t="str">
        <f>IFERROR(IF($M43="","",VLOOKUP($M43,DMVT!$D$7:$I$398,2,0)),0)</f>
        <v/>
      </c>
      <c r="O43" s="494" t="str">
        <f>IFERROR(IF($M43="","",VLOOKUP($M43,DMVT!$D$7:$I$398,3,0)),0)</f>
        <v/>
      </c>
      <c r="P43" s="380"/>
      <c r="Q43" s="380"/>
      <c r="R43" s="384"/>
      <c r="S43" s="384"/>
      <c r="T43" s="384"/>
      <c r="U43" s="495">
        <f>IF(LEFT(C43,2)="PX",IF(T43="",0,VLOOKUP(M43,THNXT!$P$12:$S$198,4,0)),0)</f>
        <v>0</v>
      </c>
      <c r="V43" s="495">
        <f t="shared" si="3"/>
        <v>0</v>
      </c>
      <c r="W43" s="384"/>
      <c r="X43" s="495">
        <v>0</v>
      </c>
      <c r="Y43" s="495">
        <f t="shared" si="4"/>
        <v>0</v>
      </c>
      <c r="Z43" s="495">
        <v>0</v>
      </c>
      <c r="AA43" s="495">
        <v>0</v>
      </c>
      <c r="AB43" s="495">
        <f t="shared" si="9"/>
        <v>0</v>
      </c>
      <c r="AC43" s="495" t="str">
        <f t="shared" si="5"/>
        <v/>
      </c>
      <c r="AD43" s="495">
        <f t="shared" si="10"/>
        <v>0</v>
      </c>
      <c r="AE43" s="495" t="str">
        <f t="shared" si="6"/>
        <v/>
      </c>
      <c r="AF43" s="495">
        <f t="shared" si="7"/>
        <v>0</v>
      </c>
      <c r="AG43" s="496" t="str">
        <f t="shared" si="8"/>
        <v/>
      </c>
      <c r="AH43" s="380"/>
      <c r="AI43" s="380"/>
      <c r="AJ43" s="380"/>
    </row>
    <row r="44" spans="2:36" x14ac:dyDescent="0.3">
      <c r="B44" s="380"/>
      <c r="C44" s="380"/>
      <c r="D44" s="380"/>
      <c r="E44" s="380"/>
      <c r="F44" s="380"/>
      <c r="G44" s="494" t="str">
        <f>IFERROR(IF($F44="","",VLOOKUP($F44,DMKH_NCC!$C$7:$G$150,3,0)),0)</f>
        <v/>
      </c>
      <c r="H44" s="494" t="str">
        <f>IFERROR(IF($F44="","",VLOOKUP($F44,DMKH_NCC!$C$7:$G$150,4,0)),0)</f>
        <v/>
      </c>
      <c r="I44" s="494" t="str">
        <f>IFERROR(IF($F44="","",VLOOKUP($F44,DMKH_NCC!$C$7:$G$150,5,0)),0)</f>
        <v/>
      </c>
      <c r="J44" s="383"/>
      <c r="K44" s="383"/>
      <c r="L44" s="380"/>
      <c r="M44" s="380"/>
      <c r="N44" s="494" t="str">
        <f>IFERROR(IF($M44="","",VLOOKUP($M44,DMVT!$D$7:$I$398,2,0)),0)</f>
        <v/>
      </c>
      <c r="O44" s="494" t="str">
        <f>IFERROR(IF($M44="","",VLOOKUP($M44,DMVT!$D$7:$I$398,3,0)),0)</f>
        <v/>
      </c>
      <c r="P44" s="380"/>
      <c r="Q44" s="380"/>
      <c r="R44" s="384"/>
      <c r="S44" s="384"/>
      <c r="T44" s="384"/>
      <c r="U44" s="495">
        <f>IF(LEFT(C44,2)="PX",IF(T44="",0,VLOOKUP(M44,THNXT!$P$12:$S$198,4,0)),0)</f>
        <v>0</v>
      </c>
      <c r="V44" s="495">
        <f t="shared" si="3"/>
        <v>0</v>
      </c>
      <c r="W44" s="384"/>
      <c r="X44" s="495">
        <v>0</v>
      </c>
      <c r="Y44" s="495">
        <f t="shared" si="4"/>
        <v>0</v>
      </c>
      <c r="Z44" s="495">
        <v>0</v>
      </c>
      <c r="AA44" s="495">
        <v>0</v>
      </c>
      <c r="AB44" s="495">
        <f t="shared" si="9"/>
        <v>0</v>
      </c>
      <c r="AC44" s="495" t="str">
        <f t="shared" si="5"/>
        <v/>
      </c>
      <c r="AD44" s="495">
        <f t="shared" si="10"/>
        <v>0</v>
      </c>
      <c r="AE44" s="495" t="str">
        <f t="shared" si="6"/>
        <v/>
      </c>
      <c r="AF44" s="495">
        <f t="shared" si="7"/>
        <v>0</v>
      </c>
      <c r="AG44" s="496" t="str">
        <f t="shared" si="8"/>
        <v/>
      </c>
      <c r="AH44" s="380"/>
      <c r="AI44" s="380"/>
      <c r="AJ44" s="380"/>
    </row>
    <row r="45" spans="2:36" x14ac:dyDescent="0.3">
      <c r="B45" s="380"/>
      <c r="C45" s="380"/>
      <c r="D45" s="380"/>
      <c r="E45" s="380"/>
      <c r="F45" s="380"/>
      <c r="G45" s="494" t="str">
        <f>IFERROR(IF($F45="","",VLOOKUP($F45,DMKH_NCC!$C$7:$G$150,3,0)),0)</f>
        <v/>
      </c>
      <c r="H45" s="494" t="str">
        <f>IFERROR(IF($F45="","",VLOOKUP($F45,DMKH_NCC!$C$7:$G$150,4,0)),0)</f>
        <v/>
      </c>
      <c r="I45" s="494" t="str">
        <f>IFERROR(IF($F45="","",VLOOKUP($F45,DMKH_NCC!$C$7:$G$150,5,0)),0)</f>
        <v/>
      </c>
      <c r="J45" s="383"/>
      <c r="K45" s="383"/>
      <c r="L45" s="380"/>
      <c r="M45" s="380"/>
      <c r="N45" s="494" t="str">
        <f>IFERROR(IF($M45="","",VLOOKUP($M45,DMVT!$D$7:$I$398,2,0)),0)</f>
        <v/>
      </c>
      <c r="O45" s="494" t="str">
        <f>IFERROR(IF($M45="","",VLOOKUP($M45,DMVT!$D$7:$I$398,3,0)),0)</f>
        <v/>
      </c>
      <c r="P45" s="380"/>
      <c r="Q45" s="380"/>
      <c r="R45" s="384"/>
      <c r="S45" s="384"/>
      <c r="T45" s="384"/>
      <c r="U45" s="495">
        <f>IF(LEFT(C45,2)="PX",IF(T45="",0,VLOOKUP(M45,THNXT!$P$12:$S$198,4,0)),0)</f>
        <v>0</v>
      </c>
      <c r="V45" s="495">
        <f t="shared" si="3"/>
        <v>0</v>
      </c>
      <c r="W45" s="384"/>
      <c r="X45" s="495">
        <v>0</v>
      </c>
      <c r="Y45" s="495">
        <f t="shared" si="4"/>
        <v>0</v>
      </c>
      <c r="Z45" s="495">
        <v>0</v>
      </c>
      <c r="AA45" s="495">
        <v>0</v>
      </c>
      <c r="AB45" s="495">
        <f t="shared" si="9"/>
        <v>0</v>
      </c>
      <c r="AC45" s="495" t="str">
        <f t="shared" si="5"/>
        <v/>
      </c>
      <c r="AD45" s="495">
        <f t="shared" si="10"/>
        <v>0</v>
      </c>
      <c r="AE45" s="495" t="str">
        <f t="shared" si="6"/>
        <v/>
      </c>
      <c r="AF45" s="495">
        <f t="shared" si="7"/>
        <v>0</v>
      </c>
      <c r="AG45" s="496" t="str">
        <f t="shared" si="8"/>
        <v/>
      </c>
      <c r="AH45" s="380"/>
      <c r="AI45" s="380"/>
      <c r="AJ45" s="380"/>
    </row>
    <row r="46" spans="2:36" x14ac:dyDescent="0.3">
      <c r="B46" s="380"/>
      <c r="C46" s="380"/>
      <c r="D46" s="380"/>
      <c r="E46" s="380"/>
      <c r="F46" s="380"/>
      <c r="G46" s="494" t="str">
        <f>IFERROR(IF($F46="","",VLOOKUP($F46,DMKH_NCC!$C$7:$G$150,3,0)),0)</f>
        <v/>
      </c>
      <c r="H46" s="494" t="str">
        <f>IFERROR(IF($F46="","",VLOOKUP($F46,DMKH_NCC!$C$7:$G$150,4,0)),0)</f>
        <v/>
      </c>
      <c r="I46" s="494" t="str">
        <f>IFERROR(IF($F46="","",VLOOKUP($F46,DMKH_NCC!$C$7:$G$150,5,0)),0)</f>
        <v/>
      </c>
      <c r="J46" s="383"/>
      <c r="K46" s="383"/>
      <c r="L46" s="380"/>
      <c r="M46" s="380"/>
      <c r="N46" s="494" t="str">
        <f>IFERROR(IF($M46="","",VLOOKUP($M46,DMVT!$D$7:$I$398,2,0)),0)</f>
        <v/>
      </c>
      <c r="O46" s="494" t="str">
        <f>IFERROR(IF($M46="","",VLOOKUP($M46,DMVT!$D$7:$I$398,3,0)),0)</f>
        <v/>
      </c>
      <c r="P46" s="380"/>
      <c r="Q46" s="380"/>
      <c r="R46" s="384"/>
      <c r="S46" s="384"/>
      <c r="T46" s="384"/>
      <c r="U46" s="495">
        <f>IF(LEFT(C46,2)="PX",IF(T46="",0,VLOOKUP(M46,THNXT!$P$12:$S$198,4,0)),0)</f>
        <v>0</v>
      </c>
      <c r="V46" s="495">
        <f t="shared" si="3"/>
        <v>0</v>
      </c>
      <c r="W46" s="384"/>
      <c r="X46" s="495">
        <v>0</v>
      </c>
      <c r="Y46" s="495">
        <f t="shared" si="4"/>
        <v>0</v>
      </c>
      <c r="Z46" s="495">
        <v>0</v>
      </c>
      <c r="AA46" s="495">
        <v>0</v>
      </c>
      <c r="AB46" s="495">
        <f t="shared" si="9"/>
        <v>0</v>
      </c>
      <c r="AC46" s="495" t="str">
        <f t="shared" si="5"/>
        <v/>
      </c>
      <c r="AD46" s="495">
        <f t="shared" si="10"/>
        <v>0</v>
      </c>
      <c r="AE46" s="495" t="str">
        <f t="shared" si="6"/>
        <v/>
      </c>
      <c r="AF46" s="495">
        <f t="shared" si="7"/>
        <v>0</v>
      </c>
      <c r="AG46" s="496" t="str">
        <f t="shared" si="8"/>
        <v/>
      </c>
      <c r="AH46" s="380"/>
      <c r="AI46" s="380"/>
      <c r="AJ46" s="380"/>
    </row>
    <row r="47" spans="2:36" x14ac:dyDescent="0.3">
      <c r="B47" s="380"/>
      <c r="C47" s="380"/>
      <c r="D47" s="380"/>
      <c r="E47" s="380"/>
      <c r="F47" s="380"/>
      <c r="G47" s="494" t="str">
        <f>IFERROR(IF($F47="","",VLOOKUP($F47,DMKH_NCC!$C$7:$G$150,3,0)),0)</f>
        <v/>
      </c>
      <c r="H47" s="494" t="str">
        <f>IFERROR(IF($F47="","",VLOOKUP($F47,DMKH_NCC!$C$7:$G$150,4,0)),0)</f>
        <v/>
      </c>
      <c r="I47" s="494" t="str">
        <f>IFERROR(IF($F47="","",VLOOKUP($F47,DMKH_NCC!$C$7:$G$150,5,0)),0)</f>
        <v/>
      </c>
      <c r="J47" s="383"/>
      <c r="K47" s="383"/>
      <c r="L47" s="380"/>
      <c r="M47" s="380"/>
      <c r="N47" s="494" t="str">
        <f>IFERROR(IF($M47="","",VLOOKUP($M47,DMVT!$D$7:$I$398,2,0)),0)</f>
        <v/>
      </c>
      <c r="O47" s="494" t="str">
        <f>IFERROR(IF($M47="","",VLOOKUP($M47,DMVT!$D$7:$I$398,3,0)),0)</f>
        <v/>
      </c>
      <c r="P47" s="380"/>
      <c r="Q47" s="380"/>
      <c r="R47" s="384"/>
      <c r="S47" s="384"/>
      <c r="T47" s="384"/>
      <c r="U47" s="495">
        <f>IF(LEFT(C47,2)="PX",IF(T47="",0,VLOOKUP(M47,THNXT!$P$12:$S$198,4,0)),0)</f>
        <v>0</v>
      </c>
      <c r="V47" s="495">
        <f t="shared" si="3"/>
        <v>0</v>
      </c>
      <c r="W47" s="384"/>
      <c r="X47" s="495">
        <v>0</v>
      </c>
      <c r="Y47" s="495">
        <f t="shared" si="4"/>
        <v>0</v>
      </c>
      <c r="Z47" s="495">
        <v>0</v>
      </c>
      <c r="AA47" s="495">
        <v>0</v>
      </c>
      <c r="AB47" s="495">
        <f t="shared" si="9"/>
        <v>0</v>
      </c>
      <c r="AC47" s="495" t="str">
        <f t="shared" si="5"/>
        <v/>
      </c>
      <c r="AD47" s="495">
        <f t="shared" si="10"/>
        <v>0</v>
      </c>
      <c r="AE47" s="495" t="str">
        <f t="shared" si="6"/>
        <v/>
      </c>
      <c r="AF47" s="495">
        <f t="shared" si="7"/>
        <v>0</v>
      </c>
      <c r="AG47" s="496" t="str">
        <f t="shared" si="8"/>
        <v/>
      </c>
      <c r="AH47" s="380"/>
      <c r="AI47" s="380"/>
      <c r="AJ47" s="380"/>
    </row>
    <row r="48" spans="2:36" x14ac:dyDescent="0.3">
      <c r="B48" s="380"/>
      <c r="C48" s="380"/>
      <c r="D48" s="380"/>
      <c r="E48" s="380"/>
      <c r="F48" s="380"/>
      <c r="G48" s="494" t="str">
        <f>IFERROR(IF($F48="","",VLOOKUP($F48,DMKH_NCC!$C$7:$G$150,3,0)),0)</f>
        <v/>
      </c>
      <c r="H48" s="494" t="str">
        <f>IFERROR(IF($F48="","",VLOOKUP($F48,DMKH_NCC!$C$7:$G$150,4,0)),0)</f>
        <v/>
      </c>
      <c r="I48" s="494" t="str">
        <f>IFERROR(IF($F48="","",VLOOKUP($F48,DMKH_NCC!$C$7:$G$150,5,0)),0)</f>
        <v/>
      </c>
      <c r="J48" s="383"/>
      <c r="K48" s="383"/>
      <c r="L48" s="380"/>
      <c r="M48" s="380"/>
      <c r="N48" s="494" t="str">
        <f>IFERROR(IF($M48="","",VLOOKUP($M48,DMVT!$D$7:$I$398,2,0)),0)</f>
        <v/>
      </c>
      <c r="O48" s="494" t="str">
        <f>IFERROR(IF($M48="","",VLOOKUP($M48,DMVT!$D$7:$I$398,3,0)),0)</f>
        <v/>
      </c>
      <c r="P48" s="380"/>
      <c r="Q48" s="380"/>
      <c r="R48" s="384"/>
      <c r="S48" s="384"/>
      <c r="T48" s="384"/>
      <c r="U48" s="495">
        <f>IF(LEFT(C48,2)="PX",IF(T48="",0,VLOOKUP(M48,THNXT!$P$12:$S$198,4,0)),0)</f>
        <v>0</v>
      </c>
      <c r="V48" s="495">
        <f t="shared" si="3"/>
        <v>0</v>
      </c>
      <c r="W48" s="384"/>
      <c r="X48" s="495">
        <v>0</v>
      </c>
      <c r="Y48" s="495">
        <f t="shared" si="4"/>
        <v>0</v>
      </c>
      <c r="Z48" s="495">
        <v>0</v>
      </c>
      <c r="AA48" s="495">
        <v>0</v>
      </c>
      <c r="AB48" s="495">
        <f t="shared" si="9"/>
        <v>0</v>
      </c>
      <c r="AC48" s="495" t="str">
        <f t="shared" si="5"/>
        <v/>
      </c>
      <c r="AD48" s="495">
        <f t="shared" si="10"/>
        <v>0</v>
      </c>
      <c r="AE48" s="495" t="str">
        <f t="shared" si="6"/>
        <v/>
      </c>
      <c r="AF48" s="495">
        <f t="shared" si="7"/>
        <v>0</v>
      </c>
      <c r="AG48" s="496" t="str">
        <f t="shared" si="8"/>
        <v/>
      </c>
      <c r="AH48" s="380"/>
      <c r="AI48" s="380"/>
      <c r="AJ48" s="380"/>
    </row>
    <row r="49" spans="2:36" x14ac:dyDescent="0.3">
      <c r="B49" s="380"/>
      <c r="C49" s="380"/>
      <c r="D49" s="380"/>
      <c r="E49" s="380"/>
      <c r="F49" s="380"/>
      <c r="G49" s="494" t="str">
        <f>IFERROR(IF($F49="","",VLOOKUP($F49,DMKH_NCC!$C$7:$G$150,3,0)),0)</f>
        <v/>
      </c>
      <c r="H49" s="494" t="str">
        <f>IFERROR(IF($F49="","",VLOOKUP($F49,DMKH_NCC!$C$7:$G$150,4,0)),0)</f>
        <v/>
      </c>
      <c r="I49" s="494" t="str">
        <f>IFERROR(IF($F49="","",VLOOKUP($F49,DMKH_NCC!$C$7:$G$150,5,0)),0)</f>
        <v/>
      </c>
      <c r="J49" s="383"/>
      <c r="K49" s="383"/>
      <c r="L49" s="380"/>
      <c r="M49" s="380"/>
      <c r="N49" s="494" t="str">
        <f>IFERROR(IF($M49="","",VLOOKUP($M49,DMVT!$D$7:$I$398,2,0)),0)</f>
        <v/>
      </c>
      <c r="O49" s="494" t="str">
        <f>IFERROR(IF($M49="","",VLOOKUP($M49,DMVT!$D$7:$I$398,3,0)),0)</f>
        <v/>
      </c>
      <c r="P49" s="380"/>
      <c r="Q49" s="380"/>
      <c r="R49" s="384"/>
      <c r="S49" s="384"/>
      <c r="T49" s="384"/>
      <c r="U49" s="495">
        <f>IF(LEFT(C49,2)="PX",IF(T49="",0,VLOOKUP(M49,THNXT!$P$12:$S$198,4,0)),0)</f>
        <v>0</v>
      </c>
      <c r="V49" s="495">
        <f t="shared" si="3"/>
        <v>0</v>
      </c>
      <c r="W49" s="384"/>
      <c r="X49" s="495">
        <v>0</v>
      </c>
      <c r="Y49" s="495">
        <f t="shared" si="4"/>
        <v>0</v>
      </c>
      <c r="Z49" s="495">
        <v>0</v>
      </c>
      <c r="AA49" s="495">
        <v>0</v>
      </c>
      <c r="AB49" s="495">
        <f t="shared" si="9"/>
        <v>0</v>
      </c>
      <c r="AC49" s="495" t="str">
        <f t="shared" si="5"/>
        <v/>
      </c>
      <c r="AD49" s="495">
        <f t="shared" si="10"/>
        <v>0</v>
      </c>
      <c r="AE49" s="495" t="str">
        <f t="shared" si="6"/>
        <v/>
      </c>
      <c r="AF49" s="495">
        <f t="shared" si="7"/>
        <v>0</v>
      </c>
      <c r="AG49" s="496" t="str">
        <f t="shared" si="8"/>
        <v/>
      </c>
      <c r="AH49" s="380"/>
      <c r="AI49" s="380"/>
      <c r="AJ49" s="380"/>
    </row>
    <row r="50" spans="2:36" x14ac:dyDescent="0.3">
      <c r="B50" s="380"/>
      <c r="C50" s="380"/>
      <c r="D50" s="380"/>
      <c r="E50" s="380"/>
      <c r="F50" s="380"/>
      <c r="G50" s="494" t="str">
        <f>IFERROR(IF($F50="","",VLOOKUP($F50,DMKH_NCC!$C$7:$G$150,3,0)),0)</f>
        <v/>
      </c>
      <c r="H50" s="494" t="str">
        <f>IFERROR(IF($F50="","",VLOOKUP($F50,DMKH_NCC!$C$7:$G$150,4,0)),0)</f>
        <v/>
      </c>
      <c r="I50" s="494" t="str">
        <f>IFERROR(IF($F50="","",VLOOKUP($F50,DMKH_NCC!$C$7:$G$150,5,0)),0)</f>
        <v/>
      </c>
      <c r="J50" s="383"/>
      <c r="K50" s="383"/>
      <c r="L50" s="380"/>
      <c r="M50" s="380"/>
      <c r="N50" s="494" t="str">
        <f>IFERROR(IF($M50="","",VLOOKUP($M50,DMVT!$D$7:$I$398,2,0)),0)</f>
        <v/>
      </c>
      <c r="O50" s="494" t="str">
        <f>IFERROR(IF($M50="","",VLOOKUP($M50,DMVT!$D$7:$I$398,3,0)),0)</f>
        <v/>
      </c>
      <c r="P50" s="380"/>
      <c r="Q50" s="380"/>
      <c r="R50" s="384"/>
      <c r="S50" s="384"/>
      <c r="T50" s="384"/>
      <c r="U50" s="495">
        <f>IF(LEFT(C50,2)="PX",IF(T50="",0,VLOOKUP(M50,THNXT!$P$12:$S$198,4,0)),0)</f>
        <v>0</v>
      </c>
      <c r="V50" s="495">
        <f t="shared" si="3"/>
        <v>0</v>
      </c>
      <c r="W50" s="384"/>
      <c r="X50" s="495">
        <v>0</v>
      </c>
      <c r="Y50" s="495">
        <f t="shared" si="4"/>
        <v>0</v>
      </c>
      <c r="Z50" s="495">
        <v>0</v>
      </c>
      <c r="AA50" s="495">
        <v>0</v>
      </c>
      <c r="AB50" s="495">
        <f t="shared" si="9"/>
        <v>0</v>
      </c>
      <c r="AC50" s="495" t="str">
        <f t="shared" si="5"/>
        <v/>
      </c>
      <c r="AD50" s="495">
        <f t="shared" si="10"/>
        <v>0</v>
      </c>
      <c r="AE50" s="495" t="str">
        <f t="shared" si="6"/>
        <v/>
      </c>
      <c r="AF50" s="495">
        <f t="shared" si="7"/>
        <v>0</v>
      </c>
      <c r="AG50" s="496" t="str">
        <f t="shared" si="8"/>
        <v/>
      </c>
      <c r="AH50" s="380"/>
      <c r="AI50" s="380"/>
      <c r="AJ50" s="380"/>
    </row>
    <row r="51" spans="2:36" x14ac:dyDescent="0.3">
      <c r="B51" s="380"/>
      <c r="C51" s="380"/>
      <c r="D51" s="380"/>
      <c r="E51" s="380"/>
      <c r="F51" s="380"/>
      <c r="G51" s="494" t="str">
        <f>IFERROR(IF($F51="","",VLOOKUP($F51,DMKH_NCC!$C$7:$G$150,3,0)),0)</f>
        <v/>
      </c>
      <c r="H51" s="494" t="str">
        <f>IFERROR(IF($F51="","",VLOOKUP($F51,DMKH_NCC!$C$7:$G$150,4,0)),0)</f>
        <v/>
      </c>
      <c r="I51" s="494" t="str">
        <f>IFERROR(IF($F51="","",VLOOKUP($F51,DMKH_NCC!$C$7:$G$150,5,0)),0)</f>
        <v/>
      </c>
      <c r="J51" s="383"/>
      <c r="K51" s="383"/>
      <c r="L51" s="380"/>
      <c r="M51" s="380"/>
      <c r="N51" s="494" t="str">
        <f>IFERROR(IF($M51="","",VLOOKUP($M51,DMVT!$D$7:$I$398,2,0)),0)</f>
        <v/>
      </c>
      <c r="O51" s="494" t="str">
        <f>IFERROR(IF($M51="","",VLOOKUP($M51,DMVT!$D$7:$I$398,3,0)),0)</f>
        <v/>
      </c>
      <c r="P51" s="380"/>
      <c r="Q51" s="380"/>
      <c r="R51" s="384"/>
      <c r="S51" s="384"/>
      <c r="T51" s="384"/>
      <c r="U51" s="495">
        <f>IF(LEFT(C51,2)="PX",IF(T51="",0,VLOOKUP(M51,THNXT!$P$12:$S$198,4,0)),0)</f>
        <v>0</v>
      </c>
      <c r="V51" s="495">
        <f t="shared" si="3"/>
        <v>0</v>
      </c>
      <c r="W51" s="384"/>
      <c r="X51" s="495">
        <v>0</v>
      </c>
      <c r="Y51" s="495">
        <f t="shared" si="4"/>
        <v>0</v>
      </c>
      <c r="Z51" s="495">
        <v>0</v>
      </c>
      <c r="AA51" s="495">
        <v>0</v>
      </c>
      <c r="AB51" s="495">
        <f t="shared" si="9"/>
        <v>0</v>
      </c>
      <c r="AC51" s="495" t="str">
        <f t="shared" si="5"/>
        <v/>
      </c>
      <c r="AD51" s="495">
        <f t="shared" si="10"/>
        <v>0</v>
      </c>
      <c r="AE51" s="495" t="str">
        <f t="shared" si="6"/>
        <v/>
      </c>
      <c r="AF51" s="495">
        <f t="shared" si="7"/>
        <v>0</v>
      </c>
      <c r="AG51" s="496" t="str">
        <f t="shared" si="8"/>
        <v/>
      </c>
      <c r="AH51" s="380"/>
      <c r="AI51" s="380"/>
      <c r="AJ51" s="380"/>
    </row>
    <row r="52" spans="2:36" x14ac:dyDescent="0.3">
      <c r="B52" s="380"/>
      <c r="C52" s="380"/>
      <c r="D52" s="380"/>
      <c r="E52" s="380"/>
      <c r="F52" s="380"/>
      <c r="G52" s="494" t="str">
        <f>IFERROR(IF($F52="","",VLOOKUP($F52,DMKH_NCC!$C$7:$G$150,3,0)),0)</f>
        <v/>
      </c>
      <c r="H52" s="494" t="str">
        <f>IFERROR(IF($F52="","",VLOOKUP($F52,DMKH_NCC!$C$7:$G$150,4,0)),0)</f>
        <v/>
      </c>
      <c r="I52" s="494" t="str">
        <f>IFERROR(IF($F52="","",VLOOKUP($F52,DMKH_NCC!$C$7:$G$150,5,0)),0)</f>
        <v/>
      </c>
      <c r="J52" s="383"/>
      <c r="K52" s="383"/>
      <c r="L52" s="380"/>
      <c r="M52" s="380"/>
      <c r="N52" s="494" t="str">
        <f>IFERROR(IF($M52="","",VLOOKUP($M52,DMVT!$D$7:$I$398,2,0)),0)</f>
        <v/>
      </c>
      <c r="O52" s="494" t="str">
        <f>IFERROR(IF($M52="","",VLOOKUP($M52,DMVT!$D$7:$I$398,3,0)),0)</f>
        <v/>
      </c>
      <c r="P52" s="380"/>
      <c r="Q52" s="380"/>
      <c r="R52" s="384"/>
      <c r="S52" s="384"/>
      <c r="T52" s="384"/>
      <c r="U52" s="495">
        <f>IF(LEFT(C52,2)="PX",IF(T52="",0,VLOOKUP(M52,THNXT!$P$12:$S$198,4,0)),0)</f>
        <v>0</v>
      </c>
      <c r="V52" s="495">
        <f t="shared" si="3"/>
        <v>0</v>
      </c>
      <c r="W52" s="384"/>
      <c r="X52" s="495">
        <v>0</v>
      </c>
      <c r="Y52" s="495">
        <f t="shared" si="4"/>
        <v>0</v>
      </c>
      <c r="Z52" s="495">
        <v>0</v>
      </c>
      <c r="AA52" s="495">
        <v>0</v>
      </c>
      <c r="AB52" s="495">
        <f t="shared" si="9"/>
        <v>0</v>
      </c>
      <c r="AC52" s="495" t="str">
        <f t="shared" si="5"/>
        <v/>
      </c>
      <c r="AD52" s="495">
        <f t="shared" si="10"/>
        <v>0</v>
      </c>
      <c r="AE52" s="495" t="str">
        <f t="shared" si="6"/>
        <v/>
      </c>
      <c r="AF52" s="495">
        <f t="shared" si="7"/>
        <v>0</v>
      </c>
      <c r="AG52" s="496" t="str">
        <f t="shared" si="8"/>
        <v/>
      </c>
      <c r="AH52" s="380"/>
      <c r="AI52" s="380"/>
      <c r="AJ52" s="380"/>
    </row>
    <row r="53" spans="2:36" x14ac:dyDescent="0.3">
      <c r="B53" s="380"/>
      <c r="C53" s="380"/>
      <c r="D53" s="380"/>
      <c r="E53" s="380"/>
      <c r="F53" s="380"/>
      <c r="G53" s="494" t="str">
        <f>IFERROR(IF($F53="","",VLOOKUP($F53,DMKH_NCC!$C$7:$G$150,3,0)),0)</f>
        <v/>
      </c>
      <c r="H53" s="494" t="str">
        <f>IFERROR(IF($F53="","",VLOOKUP($F53,DMKH_NCC!$C$7:$G$150,4,0)),0)</f>
        <v/>
      </c>
      <c r="I53" s="494" t="str">
        <f>IFERROR(IF($F53="","",VLOOKUP($F53,DMKH_NCC!$C$7:$G$150,5,0)),0)</f>
        <v/>
      </c>
      <c r="J53" s="383"/>
      <c r="K53" s="383"/>
      <c r="L53" s="380"/>
      <c r="M53" s="380"/>
      <c r="N53" s="494" t="str">
        <f>IFERROR(IF($M53="","",VLOOKUP($M53,DMVT!$D$7:$I$398,2,0)),0)</f>
        <v/>
      </c>
      <c r="O53" s="494" t="str">
        <f>IFERROR(IF($M53="","",VLOOKUP($M53,DMVT!$D$7:$I$398,3,0)),0)</f>
        <v/>
      </c>
      <c r="P53" s="380"/>
      <c r="Q53" s="380"/>
      <c r="R53" s="384"/>
      <c r="S53" s="384"/>
      <c r="T53" s="384"/>
      <c r="U53" s="495">
        <f>IF(LEFT(C53,2)="PX",IF(T53="",0,VLOOKUP(M53,THNXT!$P$12:$S$198,4,0)),0)</f>
        <v>0</v>
      </c>
      <c r="V53" s="495">
        <f t="shared" si="3"/>
        <v>0</v>
      </c>
      <c r="W53" s="384"/>
      <c r="X53" s="495">
        <v>0</v>
      </c>
      <c r="Y53" s="495">
        <f t="shared" si="4"/>
        <v>0</v>
      </c>
      <c r="Z53" s="495">
        <v>0</v>
      </c>
      <c r="AA53" s="495">
        <v>0</v>
      </c>
      <c r="AB53" s="495">
        <f t="shared" si="9"/>
        <v>0</v>
      </c>
      <c r="AC53" s="495" t="str">
        <f t="shared" si="5"/>
        <v/>
      </c>
      <c r="AD53" s="495">
        <f t="shared" si="10"/>
        <v>0</v>
      </c>
      <c r="AE53" s="495" t="str">
        <f t="shared" si="6"/>
        <v/>
      </c>
      <c r="AF53" s="495">
        <f t="shared" si="7"/>
        <v>0</v>
      </c>
      <c r="AG53" s="496" t="str">
        <f t="shared" si="8"/>
        <v/>
      </c>
      <c r="AH53" s="380"/>
      <c r="AI53" s="380"/>
      <c r="AJ53" s="380"/>
    </row>
    <row r="54" spans="2:36" x14ac:dyDescent="0.3">
      <c r="B54" s="380"/>
      <c r="C54" s="380"/>
      <c r="D54" s="380"/>
      <c r="E54" s="380"/>
      <c r="F54" s="380"/>
      <c r="G54" s="494" t="str">
        <f>IFERROR(IF($F54="","",VLOOKUP($F54,DMKH_NCC!$C$7:$G$150,3,0)),0)</f>
        <v/>
      </c>
      <c r="H54" s="494" t="str">
        <f>IFERROR(IF($F54="","",VLOOKUP($F54,DMKH_NCC!$C$7:$G$150,4,0)),0)</f>
        <v/>
      </c>
      <c r="I54" s="494" t="str">
        <f>IFERROR(IF($F54="","",VLOOKUP($F54,DMKH_NCC!$C$7:$G$150,5,0)),0)</f>
        <v/>
      </c>
      <c r="J54" s="383"/>
      <c r="K54" s="383"/>
      <c r="L54" s="380"/>
      <c r="M54" s="380"/>
      <c r="N54" s="494" t="str">
        <f>IFERROR(IF($M54="","",VLOOKUP($M54,DMVT!$D$7:$I$398,2,0)),0)</f>
        <v/>
      </c>
      <c r="O54" s="494" t="str">
        <f>IFERROR(IF($M54="","",VLOOKUP($M54,DMVT!$D$7:$I$398,3,0)),0)</f>
        <v/>
      </c>
      <c r="P54" s="380"/>
      <c r="Q54" s="380"/>
      <c r="R54" s="384"/>
      <c r="S54" s="384"/>
      <c r="T54" s="384"/>
      <c r="U54" s="495">
        <f>IF(LEFT(C54,2)="PX",IF(T54="",0,VLOOKUP(M54,THNXT!$P$12:$S$198,4,0)),0)</f>
        <v>0</v>
      </c>
      <c r="V54" s="495">
        <f t="shared" si="3"/>
        <v>0</v>
      </c>
      <c r="W54" s="384"/>
      <c r="X54" s="495">
        <v>0</v>
      </c>
      <c r="Y54" s="495">
        <f t="shared" si="4"/>
        <v>0</v>
      </c>
      <c r="Z54" s="495">
        <v>0</v>
      </c>
      <c r="AA54" s="495">
        <v>0</v>
      </c>
      <c r="AB54" s="495">
        <f t="shared" si="9"/>
        <v>0</v>
      </c>
      <c r="AC54" s="495" t="str">
        <f t="shared" si="5"/>
        <v/>
      </c>
      <c r="AD54" s="495">
        <f t="shared" si="10"/>
        <v>0</v>
      </c>
      <c r="AE54" s="495" t="str">
        <f t="shared" si="6"/>
        <v/>
      </c>
      <c r="AF54" s="495">
        <f t="shared" si="7"/>
        <v>0</v>
      </c>
      <c r="AG54" s="496" t="str">
        <f t="shared" si="8"/>
        <v/>
      </c>
      <c r="AH54" s="380"/>
      <c r="AI54" s="380"/>
      <c r="AJ54" s="380"/>
    </row>
    <row r="55" spans="2:36" x14ac:dyDescent="0.3">
      <c r="B55" s="380"/>
      <c r="C55" s="380"/>
      <c r="D55" s="380"/>
      <c r="E55" s="380"/>
      <c r="F55" s="380"/>
      <c r="G55" s="494" t="str">
        <f>IFERROR(IF($F55="","",VLOOKUP($F55,DMKH_NCC!$C$7:$G$150,3,0)),0)</f>
        <v/>
      </c>
      <c r="H55" s="494" t="str">
        <f>IFERROR(IF($F55="","",VLOOKUP($F55,DMKH_NCC!$C$7:$G$150,4,0)),0)</f>
        <v/>
      </c>
      <c r="I55" s="494" t="str">
        <f>IFERROR(IF($F55="","",VLOOKUP($F55,DMKH_NCC!$C$7:$G$150,5,0)),0)</f>
        <v/>
      </c>
      <c r="J55" s="383"/>
      <c r="K55" s="383"/>
      <c r="L55" s="380"/>
      <c r="M55" s="380"/>
      <c r="N55" s="494" t="str">
        <f>IFERROR(IF($M55="","",VLOOKUP($M55,DMVT!$D$7:$I$398,2,0)),0)</f>
        <v/>
      </c>
      <c r="O55" s="494" t="str">
        <f>IFERROR(IF($M55="","",VLOOKUP($M55,DMVT!$D$7:$I$398,3,0)),0)</f>
        <v/>
      </c>
      <c r="P55" s="380"/>
      <c r="Q55" s="380"/>
      <c r="R55" s="384"/>
      <c r="S55" s="384"/>
      <c r="T55" s="384"/>
      <c r="U55" s="495">
        <f>IF(LEFT(C55,2)="PX",IF(T55="",0,VLOOKUP(M55,THNXT!$P$12:$S$198,4,0)),0)</f>
        <v>0</v>
      </c>
      <c r="V55" s="495">
        <f t="shared" si="3"/>
        <v>0</v>
      </c>
      <c r="W55" s="384"/>
      <c r="X55" s="495">
        <v>0</v>
      </c>
      <c r="Y55" s="495">
        <f t="shared" si="4"/>
        <v>0</v>
      </c>
      <c r="Z55" s="495">
        <v>0</v>
      </c>
      <c r="AA55" s="495">
        <v>0</v>
      </c>
      <c r="AB55" s="495">
        <f t="shared" si="9"/>
        <v>0</v>
      </c>
      <c r="AC55" s="495" t="str">
        <f t="shared" si="5"/>
        <v/>
      </c>
      <c r="AD55" s="495">
        <f t="shared" si="10"/>
        <v>0</v>
      </c>
      <c r="AE55" s="495" t="str">
        <f t="shared" si="6"/>
        <v/>
      </c>
      <c r="AF55" s="495">
        <f t="shared" si="7"/>
        <v>0</v>
      </c>
      <c r="AG55" s="496" t="str">
        <f t="shared" si="8"/>
        <v/>
      </c>
      <c r="AH55" s="380"/>
      <c r="AI55" s="380"/>
      <c r="AJ55" s="380"/>
    </row>
    <row r="56" spans="2:36" x14ac:dyDescent="0.3">
      <c r="B56" s="380"/>
      <c r="C56" s="380"/>
      <c r="D56" s="380"/>
      <c r="E56" s="380"/>
      <c r="F56" s="380"/>
      <c r="G56" s="494" t="str">
        <f>IFERROR(IF($F56="","",VLOOKUP($F56,DMKH_NCC!$C$7:$G$150,3,0)),0)</f>
        <v/>
      </c>
      <c r="H56" s="494" t="str">
        <f>IFERROR(IF($F56="","",VLOOKUP($F56,DMKH_NCC!$C$7:$G$150,4,0)),0)</f>
        <v/>
      </c>
      <c r="I56" s="494" t="str">
        <f>IFERROR(IF($F56="","",VLOOKUP($F56,DMKH_NCC!$C$7:$G$150,5,0)),0)</f>
        <v/>
      </c>
      <c r="J56" s="383"/>
      <c r="K56" s="383"/>
      <c r="L56" s="380"/>
      <c r="M56" s="380"/>
      <c r="N56" s="494" t="str">
        <f>IFERROR(IF($M56="","",VLOOKUP($M56,DMVT!$D$7:$I$398,2,0)),0)</f>
        <v/>
      </c>
      <c r="O56" s="494" t="str">
        <f>IFERROR(IF($M56="","",VLOOKUP($M56,DMVT!$D$7:$I$398,3,0)),0)</f>
        <v/>
      </c>
      <c r="P56" s="380"/>
      <c r="Q56" s="380"/>
      <c r="R56" s="384"/>
      <c r="S56" s="384"/>
      <c r="T56" s="384"/>
      <c r="U56" s="495">
        <f>IF(LEFT(C56,2)="PX",IF(T56="",0,VLOOKUP(M56,THNXT!$P$12:$S$198,4,0)),0)</f>
        <v>0</v>
      </c>
      <c r="V56" s="495">
        <f t="shared" si="3"/>
        <v>0</v>
      </c>
      <c r="W56" s="384"/>
      <c r="X56" s="495">
        <v>0</v>
      </c>
      <c r="Y56" s="495">
        <f t="shared" si="4"/>
        <v>0</v>
      </c>
      <c r="Z56" s="495">
        <v>0</v>
      </c>
      <c r="AA56" s="495">
        <v>0</v>
      </c>
      <c r="AB56" s="495">
        <f t="shared" si="9"/>
        <v>0</v>
      </c>
      <c r="AC56" s="495" t="str">
        <f t="shared" si="5"/>
        <v/>
      </c>
      <c r="AD56" s="495">
        <f t="shared" si="10"/>
        <v>0</v>
      </c>
      <c r="AE56" s="495" t="str">
        <f t="shared" si="6"/>
        <v/>
      </c>
      <c r="AF56" s="495">
        <f t="shared" si="7"/>
        <v>0</v>
      </c>
      <c r="AG56" s="496" t="str">
        <f t="shared" si="8"/>
        <v/>
      </c>
      <c r="AH56" s="380"/>
      <c r="AI56" s="380"/>
      <c r="AJ56" s="380"/>
    </row>
    <row r="57" spans="2:36" x14ac:dyDescent="0.3">
      <c r="B57" s="380"/>
      <c r="C57" s="380"/>
      <c r="D57" s="380"/>
      <c r="E57" s="380"/>
      <c r="F57" s="380"/>
      <c r="G57" s="494" t="str">
        <f>IFERROR(IF($F57="","",VLOOKUP($F57,DMKH_NCC!$C$7:$G$150,3,0)),0)</f>
        <v/>
      </c>
      <c r="H57" s="494" t="str">
        <f>IFERROR(IF($F57="","",VLOOKUP($F57,DMKH_NCC!$C$7:$G$150,4,0)),0)</f>
        <v/>
      </c>
      <c r="I57" s="494" t="str">
        <f>IFERROR(IF($F57="","",VLOOKUP($F57,DMKH_NCC!$C$7:$G$150,5,0)),0)</f>
        <v/>
      </c>
      <c r="J57" s="383"/>
      <c r="K57" s="383"/>
      <c r="L57" s="380"/>
      <c r="M57" s="380"/>
      <c r="N57" s="494" t="str">
        <f>IFERROR(IF($M57="","",VLOOKUP($M57,DMVT!$D$7:$I$398,2,0)),0)</f>
        <v/>
      </c>
      <c r="O57" s="494" t="str">
        <f>IFERROR(IF($M57="","",VLOOKUP($M57,DMVT!$D$7:$I$398,3,0)),0)</f>
        <v/>
      </c>
      <c r="P57" s="380"/>
      <c r="Q57" s="380"/>
      <c r="R57" s="384"/>
      <c r="S57" s="384"/>
      <c r="T57" s="384"/>
      <c r="U57" s="495">
        <f>IF(LEFT(C57,2)="PX",IF(T57="",0,VLOOKUP(M57,THNXT!$P$12:$S$198,4,0)),0)</f>
        <v>0</v>
      </c>
      <c r="V57" s="495">
        <f t="shared" si="3"/>
        <v>0</v>
      </c>
      <c r="W57" s="384"/>
      <c r="X57" s="495">
        <v>0</v>
      </c>
      <c r="Y57" s="495">
        <f t="shared" si="4"/>
        <v>0</v>
      </c>
      <c r="Z57" s="495">
        <v>0</v>
      </c>
      <c r="AA57" s="495">
        <v>0</v>
      </c>
      <c r="AB57" s="495">
        <f t="shared" si="9"/>
        <v>0</v>
      </c>
      <c r="AC57" s="495" t="str">
        <f t="shared" si="5"/>
        <v/>
      </c>
      <c r="AD57" s="495">
        <f t="shared" si="10"/>
        <v>0</v>
      </c>
      <c r="AE57" s="495" t="str">
        <f t="shared" si="6"/>
        <v/>
      </c>
      <c r="AF57" s="495">
        <f t="shared" si="7"/>
        <v>0</v>
      </c>
      <c r="AG57" s="496" t="str">
        <f t="shared" si="8"/>
        <v/>
      </c>
      <c r="AH57" s="380"/>
      <c r="AI57" s="380"/>
      <c r="AJ57" s="380"/>
    </row>
    <row r="58" spans="2:36" x14ac:dyDescent="0.3">
      <c r="B58" s="380"/>
      <c r="C58" s="380"/>
      <c r="D58" s="380"/>
      <c r="E58" s="380"/>
      <c r="F58" s="380"/>
      <c r="G58" s="494" t="str">
        <f>IFERROR(IF($F58="","",VLOOKUP($F58,DMKH_NCC!$C$7:$G$150,3,0)),0)</f>
        <v/>
      </c>
      <c r="H58" s="494" t="str">
        <f>IFERROR(IF($F58="","",VLOOKUP($F58,DMKH_NCC!$C$7:$G$150,4,0)),0)</f>
        <v/>
      </c>
      <c r="I58" s="494" t="str">
        <f>IFERROR(IF($F58="","",VLOOKUP($F58,DMKH_NCC!$C$7:$G$150,5,0)),0)</f>
        <v/>
      </c>
      <c r="J58" s="383"/>
      <c r="K58" s="383"/>
      <c r="L58" s="380"/>
      <c r="M58" s="380"/>
      <c r="N58" s="494" t="str">
        <f>IFERROR(IF($M58="","",VLOOKUP($M58,DMVT!$D$7:$I$398,2,0)),0)</f>
        <v/>
      </c>
      <c r="O58" s="494" t="str">
        <f>IFERROR(IF($M58="","",VLOOKUP($M58,DMVT!$D$7:$I$398,3,0)),0)</f>
        <v/>
      </c>
      <c r="P58" s="380"/>
      <c r="Q58" s="380"/>
      <c r="R58" s="384"/>
      <c r="S58" s="384"/>
      <c r="T58" s="384"/>
      <c r="U58" s="495">
        <f>IF(LEFT(C58,2)="PX",IF(T58="",0,VLOOKUP(M58,THNXT!$P$12:$S$198,4,0)),0)</f>
        <v>0</v>
      </c>
      <c r="V58" s="495">
        <f t="shared" si="3"/>
        <v>0</v>
      </c>
      <c r="W58" s="384"/>
      <c r="X58" s="495">
        <v>0</v>
      </c>
      <c r="Y58" s="495">
        <f t="shared" si="4"/>
        <v>0</v>
      </c>
      <c r="Z58" s="495">
        <v>0</v>
      </c>
      <c r="AA58" s="495">
        <v>0</v>
      </c>
      <c r="AB58" s="495">
        <f t="shared" si="9"/>
        <v>0</v>
      </c>
      <c r="AC58" s="495" t="str">
        <f t="shared" si="5"/>
        <v/>
      </c>
      <c r="AD58" s="495">
        <f t="shared" si="10"/>
        <v>0</v>
      </c>
      <c r="AE58" s="495" t="str">
        <f t="shared" si="6"/>
        <v/>
      </c>
      <c r="AF58" s="495">
        <f t="shared" si="7"/>
        <v>0</v>
      </c>
      <c r="AG58" s="496" t="str">
        <f t="shared" si="8"/>
        <v/>
      </c>
      <c r="AH58" s="380"/>
      <c r="AI58" s="380"/>
      <c r="AJ58" s="380"/>
    </row>
    <row r="59" spans="2:36" x14ac:dyDescent="0.3">
      <c r="B59" s="380"/>
      <c r="C59" s="380"/>
      <c r="D59" s="380"/>
      <c r="E59" s="380"/>
      <c r="F59" s="380"/>
      <c r="G59" s="494" t="str">
        <f>IFERROR(IF($F59="","",VLOOKUP($F59,DMKH_NCC!$C$7:$G$150,3,0)),0)</f>
        <v/>
      </c>
      <c r="H59" s="494" t="str">
        <f>IFERROR(IF($F59="","",VLOOKUP($F59,DMKH_NCC!$C$7:$G$150,4,0)),0)</f>
        <v/>
      </c>
      <c r="I59" s="494" t="str">
        <f>IFERROR(IF($F59="","",VLOOKUP($F59,DMKH_NCC!$C$7:$G$150,5,0)),0)</f>
        <v/>
      </c>
      <c r="J59" s="383"/>
      <c r="K59" s="383"/>
      <c r="L59" s="380"/>
      <c r="M59" s="380"/>
      <c r="N59" s="494" t="str">
        <f>IFERROR(IF($M59="","",VLOOKUP($M59,DMVT!$D$7:$I$398,2,0)),0)</f>
        <v/>
      </c>
      <c r="O59" s="494" t="str">
        <f>IFERROR(IF($M59="","",VLOOKUP($M59,DMVT!$D$7:$I$398,3,0)),0)</f>
        <v/>
      </c>
      <c r="P59" s="380"/>
      <c r="Q59" s="380"/>
      <c r="R59" s="384"/>
      <c r="S59" s="384"/>
      <c r="T59" s="384"/>
      <c r="U59" s="495">
        <f>IF(LEFT(C59,2)="PX",IF(T59="",0,VLOOKUP(M59,THNXT!$P$12:$S$198,4,0)),0)</f>
        <v>0</v>
      </c>
      <c r="V59" s="495">
        <f t="shared" si="3"/>
        <v>0</v>
      </c>
      <c r="W59" s="384"/>
      <c r="X59" s="495">
        <v>0</v>
      </c>
      <c r="Y59" s="495">
        <f t="shared" si="4"/>
        <v>0</v>
      </c>
      <c r="Z59" s="495">
        <v>0</v>
      </c>
      <c r="AA59" s="495">
        <v>0</v>
      </c>
      <c r="AB59" s="495">
        <f t="shared" si="9"/>
        <v>0</v>
      </c>
      <c r="AC59" s="495" t="str">
        <f t="shared" si="5"/>
        <v/>
      </c>
      <c r="AD59" s="495">
        <f t="shared" si="10"/>
        <v>0</v>
      </c>
      <c r="AE59" s="495" t="str">
        <f t="shared" si="6"/>
        <v/>
      </c>
      <c r="AF59" s="495">
        <f t="shared" si="7"/>
        <v>0</v>
      </c>
      <c r="AG59" s="496" t="str">
        <f t="shared" si="8"/>
        <v/>
      </c>
      <c r="AH59" s="380"/>
      <c r="AI59" s="380"/>
      <c r="AJ59" s="380"/>
    </row>
    <row r="60" spans="2:36" x14ac:dyDescent="0.3">
      <c r="B60" s="380"/>
      <c r="C60" s="380"/>
      <c r="D60" s="380"/>
      <c r="E60" s="380"/>
      <c r="F60" s="380"/>
      <c r="G60" s="494" t="str">
        <f>IFERROR(IF($F60="","",VLOOKUP($F60,DMKH_NCC!$C$7:$G$150,3,0)),0)</f>
        <v/>
      </c>
      <c r="H60" s="494" t="str">
        <f>IFERROR(IF($F60="","",VLOOKUP($F60,DMKH_NCC!$C$7:$G$150,4,0)),0)</f>
        <v/>
      </c>
      <c r="I60" s="494" t="str">
        <f>IFERROR(IF($F60="","",VLOOKUP($F60,DMKH_NCC!$C$7:$G$150,5,0)),0)</f>
        <v/>
      </c>
      <c r="J60" s="383"/>
      <c r="K60" s="383"/>
      <c r="L60" s="380"/>
      <c r="M60" s="380"/>
      <c r="N60" s="494" t="str">
        <f>IFERROR(IF($M60="","",VLOOKUP($M60,DMVT!$D$7:$I$398,2,0)),0)</f>
        <v/>
      </c>
      <c r="O60" s="494" t="str">
        <f>IFERROR(IF($M60="","",VLOOKUP($M60,DMVT!$D$7:$I$398,3,0)),0)</f>
        <v/>
      </c>
      <c r="P60" s="380"/>
      <c r="Q60" s="380"/>
      <c r="R60" s="384"/>
      <c r="S60" s="384"/>
      <c r="T60" s="384"/>
      <c r="U60" s="495">
        <f>IF(LEFT(C60,2)="PX",IF(T60="",0,VLOOKUP(M60,THNXT!$P$12:$S$198,4,0)),0)</f>
        <v>0</v>
      </c>
      <c r="V60" s="495">
        <f t="shared" si="3"/>
        <v>0</v>
      </c>
      <c r="W60" s="384"/>
      <c r="X60" s="495">
        <v>0</v>
      </c>
      <c r="Y60" s="495">
        <f t="shared" si="4"/>
        <v>0</v>
      </c>
      <c r="Z60" s="495">
        <v>0</v>
      </c>
      <c r="AA60" s="495">
        <v>0</v>
      </c>
      <c r="AB60" s="495">
        <f t="shared" si="9"/>
        <v>0</v>
      </c>
      <c r="AC60" s="495" t="str">
        <f t="shared" si="5"/>
        <v/>
      </c>
      <c r="AD60" s="495">
        <f t="shared" si="10"/>
        <v>0</v>
      </c>
      <c r="AE60" s="495" t="str">
        <f t="shared" si="6"/>
        <v/>
      </c>
      <c r="AF60" s="495">
        <f t="shared" si="7"/>
        <v>0</v>
      </c>
      <c r="AG60" s="496" t="str">
        <f t="shared" si="8"/>
        <v/>
      </c>
      <c r="AH60" s="380"/>
      <c r="AI60" s="380"/>
      <c r="AJ60" s="380"/>
    </row>
    <row r="61" spans="2:36" x14ac:dyDescent="0.3">
      <c r="B61" s="380"/>
      <c r="C61" s="380"/>
      <c r="D61" s="380"/>
      <c r="E61" s="380"/>
      <c r="F61" s="380"/>
      <c r="G61" s="494" t="str">
        <f>IFERROR(IF($F61="","",VLOOKUP($F61,DMKH_NCC!$C$7:$G$150,3,0)),0)</f>
        <v/>
      </c>
      <c r="H61" s="494" t="str">
        <f>IFERROR(IF($F61="","",VLOOKUP($F61,DMKH_NCC!$C$7:$G$150,4,0)),0)</f>
        <v/>
      </c>
      <c r="I61" s="494" t="str">
        <f>IFERROR(IF($F61="","",VLOOKUP($F61,DMKH_NCC!$C$7:$G$150,5,0)),0)</f>
        <v/>
      </c>
      <c r="J61" s="383"/>
      <c r="K61" s="383"/>
      <c r="L61" s="380"/>
      <c r="M61" s="380"/>
      <c r="N61" s="494" t="str">
        <f>IFERROR(IF($M61="","",VLOOKUP($M61,DMVT!$D$7:$I$398,2,0)),0)</f>
        <v/>
      </c>
      <c r="O61" s="494" t="str">
        <f>IFERROR(IF($M61="","",VLOOKUP($M61,DMVT!$D$7:$I$398,3,0)),0)</f>
        <v/>
      </c>
      <c r="P61" s="380"/>
      <c r="Q61" s="380"/>
      <c r="R61" s="384"/>
      <c r="S61" s="384"/>
      <c r="T61" s="384"/>
      <c r="U61" s="495">
        <f>IF(LEFT(C61,2)="PX",IF(T61="",0,VLOOKUP(M61,THNXT!$P$12:$S$198,4,0)),0)</f>
        <v>0</v>
      </c>
      <c r="V61" s="495">
        <f t="shared" si="3"/>
        <v>0</v>
      </c>
      <c r="W61" s="384"/>
      <c r="X61" s="495">
        <v>0</v>
      </c>
      <c r="Y61" s="495">
        <f t="shared" si="4"/>
        <v>0</v>
      </c>
      <c r="Z61" s="495">
        <v>0</v>
      </c>
      <c r="AA61" s="495">
        <v>0</v>
      </c>
      <c r="AB61" s="495">
        <f t="shared" si="9"/>
        <v>0</v>
      </c>
      <c r="AC61" s="495" t="str">
        <f t="shared" si="5"/>
        <v/>
      </c>
      <c r="AD61" s="495">
        <f t="shared" si="10"/>
        <v>0</v>
      </c>
      <c r="AE61" s="495" t="str">
        <f t="shared" si="6"/>
        <v/>
      </c>
      <c r="AF61" s="495">
        <f t="shared" si="7"/>
        <v>0</v>
      </c>
      <c r="AG61" s="496" t="str">
        <f t="shared" si="8"/>
        <v/>
      </c>
      <c r="AH61" s="380"/>
      <c r="AI61" s="380"/>
      <c r="AJ61" s="380"/>
    </row>
    <row r="62" spans="2:36" x14ac:dyDescent="0.3">
      <c r="B62" s="380"/>
      <c r="C62" s="380"/>
      <c r="D62" s="380"/>
      <c r="E62" s="380"/>
      <c r="F62" s="380"/>
      <c r="G62" s="494" t="str">
        <f>IFERROR(IF($F62="","",VLOOKUP($F62,DMKH_NCC!$C$7:$G$150,3,0)),0)</f>
        <v/>
      </c>
      <c r="H62" s="494" t="str">
        <f>IFERROR(IF($F62="","",VLOOKUP($F62,DMKH_NCC!$C$7:$G$150,4,0)),0)</f>
        <v/>
      </c>
      <c r="I62" s="494" t="str">
        <f>IFERROR(IF($F62="","",VLOOKUP($F62,DMKH_NCC!$C$7:$G$150,5,0)),0)</f>
        <v/>
      </c>
      <c r="J62" s="383"/>
      <c r="K62" s="383"/>
      <c r="L62" s="380"/>
      <c r="M62" s="380"/>
      <c r="N62" s="494" t="str">
        <f>IFERROR(IF($M62="","",VLOOKUP($M62,DMVT!$D$7:$I$398,2,0)),0)</f>
        <v/>
      </c>
      <c r="O62" s="494" t="str">
        <f>IFERROR(IF($M62="","",VLOOKUP($M62,DMVT!$D$7:$I$398,3,0)),0)</f>
        <v/>
      </c>
      <c r="P62" s="380"/>
      <c r="Q62" s="380"/>
      <c r="R62" s="384"/>
      <c r="S62" s="384"/>
      <c r="T62" s="384"/>
      <c r="U62" s="495">
        <f>IF(LEFT(C62,2)="PX",IF(T62="",0,VLOOKUP(M62,THNXT!$P$12:$S$198,4,0)),0)</f>
        <v>0</v>
      </c>
      <c r="V62" s="495">
        <f t="shared" si="3"/>
        <v>0</v>
      </c>
      <c r="W62" s="384"/>
      <c r="X62" s="495">
        <v>0</v>
      </c>
      <c r="Y62" s="495">
        <f t="shared" si="4"/>
        <v>0</v>
      </c>
      <c r="Z62" s="495">
        <v>0</v>
      </c>
      <c r="AA62" s="495">
        <v>0</v>
      </c>
      <c r="AB62" s="495">
        <f t="shared" si="9"/>
        <v>0</v>
      </c>
      <c r="AC62" s="495" t="str">
        <f t="shared" si="5"/>
        <v/>
      </c>
      <c r="AD62" s="495">
        <f t="shared" si="10"/>
        <v>0</v>
      </c>
      <c r="AE62" s="495" t="str">
        <f t="shared" si="6"/>
        <v/>
      </c>
      <c r="AF62" s="495">
        <f t="shared" si="7"/>
        <v>0</v>
      </c>
      <c r="AG62" s="496" t="str">
        <f t="shared" si="8"/>
        <v/>
      </c>
      <c r="AH62" s="380"/>
      <c r="AI62" s="380"/>
      <c r="AJ62" s="380"/>
    </row>
    <row r="63" spans="2:36" x14ac:dyDescent="0.3">
      <c r="B63" s="380"/>
      <c r="C63" s="380"/>
      <c r="D63" s="380"/>
      <c r="E63" s="380"/>
      <c r="F63" s="380"/>
      <c r="G63" s="494" t="str">
        <f>IFERROR(IF($F63="","",VLOOKUP($F63,DMKH_NCC!$C$7:$G$150,3,0)),0)</f>
        <v/>
      </c>
      <c r="H63" s="494" t="str">
        <f>IFERROR(IF($F63="","",VLOOKUP($F63,DMKH_NCC!$C$7:$G$150,4,0)),0)</f>
        <v/>
      </c>
      <c r="I63" s="494" t="str">
        <f>IFERROR(IF($F63="","",VLOOKUP($F63,DMKH_NCC!$C$7:$G$150,5,0)),0)</f>
        <v/>
      </c>
      <c r="J63" s="383"/>
      <c r="K63" s="383"/>
      <c r="L63" s="380"/>
      <c r="M63" s="380"/>
      <c r="N63" s="494" t="str">
        <f>IFERROR(IF($M63="","",VLOOKUP($M63,DMVT!$D$7:$I$398,2,0)),0)</f>
        <v/>
      </c>
      <c r="O63" s="494" t="str">
        <f>IFERROR(IF($M63="","",VLOOKUP($M63,DMVT!$D$7:$I$398,3,0)),0)</f>
        <v/>
      </c>
      <c r="P63" s="380"/>
      <c r="Q63" s="380"/>
      <c r="R63" s="384"/>
      <c r="S63" s="384"/>
      <c r="T63" s="384"/>
      <c r="U63" s="495">
        <f>IF(LEFT(C63,2)="PX",IF(T63="",0,VLOOKUP(M63,THNXT!$P$12:$S$198,4,0)),0)</f>
        <v>0</v>
      </c>
      <c r="V63" s="495">
        <f t="shared" si="3"/>
        <v>0</v>
      </c>
      <c r="W63" s="384"/>
      <c r="X63" s="495">
        <v>0</v>
      </c>
      <c r="Y63" s="495">
        <f t="shared" si="4"/>
        <v>0</v>
      </c>
      <c r="Z63" s="495">
        <v>0</v>
      </c>
      <c r="AA63" s="495">
        <v>0</v>
      </c>
      <c r="AB63" s="495">
        <f t="shared" si="9"/>
        <v>0</v>
      </c>
      <c r="AC63" s="495" t="str">
        <f t="shared" si="5"/>
        <v/>
      </c>
      <c r="AD63" s="495">
        <f t="shared" si="10"/>
        <v>0</v>
      </c>
      <c r="AE63" s="495" t="str">
        <f t="shared" si="6"/>
        <v/>
      </c>
      <c r="AF63" s="495">
        <f t="shared" si="7"/>
        <v>0</v>
      </c>
      <c r="AG63" s="496" t="str">
        <f t="shared" si="8"/>
        <v/>
      </c>
      <c r="AH63" s="380"/>
      <c r="AI63" s="380"/>
      <c r="AJ63" s="380"/>
    </row>
    <row r="64" spans="2:36" x14ac:dyDescent="0.3">
      <c r="B64" s="380"/>
      <c r="C64" s="380"/>
      <c r="D64" s="380"/>
      <c r="E64" s="380"/>
      <c r="F64" s="380"/>
      <c r="G64" s="494" t="str">
        <f>IFERROR(IF($F64="","",VLOOKUP($F64,DMKH_NCC!$C$7:$G$150,3,0)),0)</f>
        <v/>
      </c>
      <c r="H64" s="494" t="str">
        <f>IFERROR(IF($F64="","",VLOOKUP($F64,DMKH_NCC!$C$7:$G$150,4,0)),0)</f>
        <v/>
      </c>
      <c r="I64" s="494" t="str">
        <f>IFERROR(IF($F64="","",VLOOKUP($F64,DMKH_NCC!$C$7:$G$150,5,0)),0)</f>
        <v/>
      </c>
      <c r="J64" s="383"/>
      <c r="K64" s="383"/>
      <c r="L64" s="380"/>
      <c r="M64" s="380"/>
      <c r="N64" s="494" t="str">
        <f>IFERROR(IF($M64="","",VLOOKUP($M64,DMVT!$D$7:$I$398,2,0)),0)</f>
        <v/>
      </c>
      <c r="O64" s="494" t="str">
        <f>IFERROR(IF($M64="","",VLOOKUP($M64,DMVT!$D$7:$I$398,3,0)),0)</f>
        <v/>
      </c>
      <c r="P64" s="380"/>
      <c r="Q64" s="380"/>
      <c r="R64" s="384"/>
      <c r="S64" s="384"/>
      <c r="T64" s="384"/>
      <c r="U64" s="495">
        <f>IF(LEFT(C64,2)="PX",IF(T64="",0,VLOOKUP(M64,THNXT!$P$12:$S$198,4,0)),0)</f>
        <v>0</v>
      </c>
      <c r="V64" s="495">
        <f t="shared" si="3"/>
        <v>0</v>
      </c>
      <c r="W64" s="384"/>
      <c r="X64" s="495">
        <v>0</v>
      </c>
      <c r="Y64" s="495">
        <f t="shared" si="4"/>
        <v>0</v>
      </c>
      <c r="Z64" s="495">
        <v>0</v>
      </c>
      <c r="AA64" s="495">
        <v>0</v>
      </c>
      <c r="AB64" s="495">
        <f t="shared" si="9"/>
        <v>0</v>
      </c>
      <c r="AC64" s="495" t="str">
        <f t="shared" si="5"/>
        <v/>
      </c>
      <c r="AD64" s="495">
        <f t="shared" si="10"/>
        <v>0</v>
      </c>
      <c r="AE64" s="495" t="str">
        <f t="shared" si="6"/>
        <v/>
      </c>
      <c r="AF64" s="495">
        <f t="shared" si="7"/>
        <v>0</v>
      </c>
      <c r="AG64" s="496" t="str">
        <f t="shared" si="8"/>
        <v/>
      </c>
      <c r="AH64" s="380"/>
      <c r="AI64" s="380"/>
      <c r="AJ64" s="380"/>
    </row>
    <row r="65" spans="2:36" x14ac:dyDescent="0.3">
      <c r="B65" s="380"/>
      <c r="C65" s="380"/>
      <c r="D65" s="380"/>
      <c r="E65" s="380"/>
      <c r="F65" s="380"/>
      <c r="G65" s="494" t="str">
        <f>IFERROR(IF($F65="","",VLOOKUP($F65,DMKH_NCC!$C$7:$G$150,3,0)),0)</f>
        <v/>
      </c>
      <c r="H65" s="494" t="str">
        <f>IFERROR(IF($F65="","",VLOOKUP($F65,DMKH_NCC!$C$7:$G$150,4,0)),0)</f>
        <v/>
      </c>
      <c r="I65" s="494" t="str">
        <f>IFERROR(IF($F65="","",VLOOKUP($F65,DMKH_NCC!$C$7:$G$150,5,0)),0)</f>
        <v/>
      </c>
      <c r="J65" s="383"/>
      <c r="K65" s="383"/>
      <c r="L65" s="380"/>
      <c r="M65" s="380"/>
      <c r="N65" s="494" t="str">
        <f>IFERROR(IF($M65="","",VLOOKUP($M65,DMVT!$D$7:$I$398,2,0)),0)</f>
        <v/>
      </c>
      <c r="O65" s="494" t="str">
        <f>IFERROR(IF($M65="","",VLOOKUP($M65,DMVT!$D$7:$I$398,3,0)),0)</f>
        <v/>
      </c>
      <c r="P65" s="380"/>
      <c r="Q65" s="380"/>
      <c r="R65" s="384"/>
      <c r="S65" s="384"/>
      <c r="T65" s="384"/>
      <c r="U65" s="495">
        <f>IF(LEFT(C65,2)="PX",IF(T65="",0,VLOOKUP(M65,THNXT!$P$12:$S$198,4,0)),0)</f>
        <v>0</v>
      </c>
      <c r="V65" s="495">
        <f t="shared" si="3"/>
        <v>0</v>
      </c>
      <c r="W65" s="384"/>
      <c r="X65" s="495">
        <v>0</v>
      </c>
      <c r="Y65" s="495">
        <f t="shared" si="4"/>
        <v>0</v>
      </c>
      <c r="Z65" s="495">
        <v>0</v>
      </c>
      <c r="AA65" s="495">
        <v>0</v>
      </c>
      <c r="AB65" s="495">
        <f t="shared" si="9"/>
        <v>0</v>
      </c>
      <c r="AC65" s="495" t="str">
        <f t="shared" si="5"/>
        <v/>
      </c>
      <c r="AD65" s="495">
        <f t="shared" si="10"/>
        <v>0</v>
      </c>
      <c r="AE65" s="495" t="str">
        <f t="shared" si="6"/>
        <v/>
      </c>
      <c r="AF65" s="495">
        <f t="shared" si="7"/>
        <v>0</v>
      </c>
      <c r="AG65" s="496" t="str">
        <f t="shared" si="8"/>
        <v/>
      </c>
      <c r="AH65" s="380"/>
      <c r="AI65" s="380"/>
      <c r="AJ65" s="380"/>
    </row>
    <row r="66" spans="2:36" x14ac:dyDescent="0.3">
      <c r="B66" s="380"/>
      <c r="C66" s="380"/>
      <c r="D66" s="380"/>
      <c r="E66" s="380"/>
      <c r="F66" s="380"/>
      <c r="G66" s="494" t="str">
        <f>IFERROR(IF($F66="","",VLOOKUP($F66,DMKH_NCC!$C$7:$G$150,3,0)),0)</f>
        <v/>
      </c>
      <c r="H66" s="494" t="str">
        <f>IFERROR(IF($F66="","",VLOOKUP($F66,DMKH_NCC!$C$7:$G$150,4,0)),0)</f>
        <v/>
      </c>
      <c r="I66" s="494" t="str">
        <f>IFERROR(IF($F66="","",VLOOKUP($F66,DMKH_NCC!$C$7:$G$150,5,0)),0)</f>
        <v/>
      </c>
      <c r="J66" s="383"/>
      <c r="K66" s="383"/>
      <c r="L66" s="380"/>
      <c r="M66" s="380"/>
      <c r="N66" s="494" t="str">
        <f>IFERROR(IF($M66="","",VLOOKUP($M66,DMVT!$D$7:$I$398,2,0)),0)</f>
        <v/>
      </c>
      <c r="O66" s="494" t="str">
        <f>IFERROR(IF($M66="","",VLOOKUP($M66,DMVT!$D$7:$I$398,3,0)),0)</f>
        <v/>
      </c>
      <c r="P66" s="380"/>
      <c r="Q66" s="380"/>
      <c r="R66" s="384"/>
      <c r="S66" s="384"/>
      <c r="T66" s="384"/>
      <c r="U66" s="495">
        <f>IF(LEFT(C66,2)="PX",IF(T66="",0,VLOOKUP(M66,THNXT!$P$12:$S$198,4,0)),0)</f>
        <v>0</v>
      </c>
      <c r="V66" s="495">
        <f t="shared" si="3"/>
        <v>0</v>
      </c>
      <c r="W66" s="384"/>
      <c r="X66" s="495">
        <v>0</v>
      </c>
      <c r="Y66" s="495">
        <f t="shared" si="4"/>
        <v>0</v>
      </c>
      <c r="Z66" s="495">
        <v>0</v>
      </c>
      <c r="AA66" s="495">
        <v>0</v>
      </c>
      <c r="AB66" s="495">
        <f t="shared" si="9"/>
        <v>0</v>
      </c>
      <c r="AC66" s="495" t="str">
        <f t="shared" si="5"/>
        <v/>
      </c>
      <c r="AD66" s="495">
        <f t="shared" si="10"/>
        <v>0</v>
      </c>
      <c r="AE66" s="495" t="str">
        <f t="shared" si="6"/>
        <v/>
      </c>
      <c r="AF66" s="495">
        <f t="shared" si="7"/>
        <v>0</v>
      </c>
      <c r="AG66" s="496" t="str">
        <f t="shared" si="8"/>
        <v/>
      </c>
      <c r="AH66" s="380"/>
      <c r="AI66" s="380"/>
      <c r="AJ66" s="380"/>
    </row>
    <row r="67" spans="2:36" x14ac:dyDescent="0.3">
      <c r="B67" s="380"/>
      <c r="C67" s="380"/>
      <c r="D67" s="380"/>
      <c r="E67" s="380"/>
      <c r="F67" s="380"/>
      <c r="G67" s="494" t="str">
        <f>IFERROR(IF($F67="","",VLOOKUP($F67,DMKH_NCC!$C$7:$G$150,3,0)),0)</f>
        <v/>
      </c>
      <c r="H67" s="494" t="str">
        <f>IFERROR(IF($F67="","",VLOOKUP($F67,DMKH_NCC!$C$7:$G$150,4,0)),0)</f>
        <v/>
      </c>
      <c r="I67" s="494" t="str">
        <f>IFERROR(IF($F67="","",VLOOKUP($F67,DMKH_NCC!$C$7:$G$150,5,0)),0)</f>
        <v/>
      </c>
      <c r="J67" s="383"/>
      <c r="K67" s="383"/>
      <c r="L67" s="380"/>
      <c r="M67" s="380"/>
      <c r="N67" s="494" t="str">
        <f>IFERROR(IF($M67="","",VLOOKUP($M67,DMVT!$D$7:$I$398,2,0)),0)</f>
        <v/>
      </c>
      <c r="O67" s="494" t="str">
        <f>IFERROR(IF($M67="","",VLOOKUP($M67,DMVT!$D$7:$I$398,3,0)),0)</f>
        <v/>
      </c>
      <c r="P67" s="380"/>
      <c r="Q67" s="380"/>
      <c r="R67" s="384"/>
      <c r="S67" s="384"/>
      <c r="T67" s="384"/>
      <c r="U67" s="495">
        <f>IF(LEFT(C67,2)="PX",IF(T67="",0,VLOOKUP(M67,THNXT!$P$12:$S$198,4,0)),0)</f>
        <v>0</v>
      </c>
      <c r="V67" s="495">
        <f t="shared" si="3"/>
        <v>0</v>
      </c>
      <c r="W67" s="384"/>
      <c r="X67" s="495">
        <v>0</v>
      </c>
      <c r="Y67" s="495">
        <f t="shared" si="4"/>
        <v>0</v>
      </c>
      <c r="Z67" s="495">
        <v>0</v>
      </c>
      <c r="AA67" s="495">
        <v>0</v>
      </c>
      <c r="AB67" s="495">
        <f t="shared" si="9"/>
        <v>0</v>
      </c>
      <c r="AC67" s="495" t="str">
        <f t="shared" si="5"/>
        <v/>
      </c>
      <c r="AD67" s="495">
        <f t="shared" si="10"/>
        <v>0</v>
      </c>
      <c r="AE67" s="495" t="str">
        <f t="shared" si="6"/>
        <v/>
      </c>
      <c r="AF67" s="495">
        <f t="shared" si="7"/>
        <v>0</v>
      </c>
      <c r="AG67" s="496" t="str">
        <f t="shared" si="8"/>
        <v/>
      </c>
      <c r="AH67" s="380"/>
      <c r="AI67" s="380"/>
      <c r="AJ67" s="380"/>
    </row>
    <row r="68" spans="2:36" x14ac:dyDescent="0.3">
      <c r="B68" s="380"/>
      <c r="C68" s="380"/>
      <c r="D68" s="380"/>
      <c r="E68" s="380"/>
      <c r="F68" s="380"/>
      <c r="G68" s="494" t="str">
        <f>IFERROR(IF($F68="","",VLOOKUP($F68,DMKH_NCC!$C$7:$G$150,3,0)),0)</f>
        <v/>
      </c>
      <c r="H68" s="494" t="str">
        <f>IFERROR(IF($F68="","",VLOOKUP($F68,DMKH_NCC!$C$7:$G$150,4,0)),0)</f>
        <v/>
      </c>
      <c r="I68" s="494" t="str">
        <f>IFERROR(IF($F68="","",VLOOKUP($F68,DMKH_NCC!$C$7:$G$150,5,0)),0)</f>
        <v/>
      </c>
      <c r="J68" s="383"/>
      <c r="K68" s="383"/>
      <c r="L68" s="380"/>
      <c r="M68" s="380"/>
      <c r="N68" s="494" t="str">
        <f>IFERROR(IF($M68="","",VLOOKUP($M68,DMVT!$D$7:$I$398,2,0)),0)</f>
        <v/>
      </c>
      <c r="O68" s="494" t="str">
        <f>IFERROR(IF($M68="","",VLOOKUP($M68,DMVT!$D$7:$I$398,3,0)),0)</f>
        <v/>
      </c>
      <c r="P68" s="380"/>
      <c r="Q68" s="380"/>
      <c r="R68" s="384"/>
      <c r="S68" s="384"/>
      <c r="T68" s="384"/>
      <c r="U68" s="495">
        <f>IF(LEFT(C68,2)="PX",IF(T68="",0,VLOOKUP(M68,THNXT!$P$12:$S$198,4,0)),0)</f>
        <v>0</v>
      </c>
      <c r="V68" s="495">
        <f t="shared" si="3"/>
        <v>0</v>
      </c>
      <c r="W68" s="384"/>
      <c r="X68" s="495">
        <v>0</v>
      </c>
      <c r="Y68" s="495">
        <f t="shared" si="4"/>
        <v>0</v>
      </c>
      <c r="Z68" s="495">
        <v>0</v>
      </c>
      <c r="AA68" s="495">
        <v>0</v>
      </c>
      <c r="AB68" s="495">
        <f t="shared" si="9"/>
        <v>0</v>
      </c>
      <c r="AC68" s="495" t="str">
        <f t="shared" si="5"/>
        <v/>
      </c>
      <c r="AD68" s="495">
        <f t="shared" si="10"/>
        <v>0</v>
      </c>
      <c r="AE68" s="495" t="str">
        <f t="shared" si="6"/>
        <v/>
      </c>
      <c r="AF68" s="495">
        <f t="shared" si="7"/>
        <v>0</v>
      </c>
      <c r="AG68" s="496" t="str">
        <f t="shared" si="8"/>
        <v/>
      </c>
      <c r="AH68" s="380"/>
      <c r="AI68" s="380"/>
      <c r="AJ68" s="380"/>
    </row>
    <row r="69" spans="2:36" x14ac:dyDescent="0.3">
      <c r="B69" s="380"/>
      <c r="C69" s="380"/>
      <c r="D69" s="380"/>
      <c r="E69" s="380"/>
      <c r="F69" s="380"/>
      <c r="G69" s="494" t="str">
        <f>IFERROR(IF($F69="","",VLOOKUP($F69,DMKH_NCC!$C$7:$G$150,3,0)),0)</f>
        <v/>
      </c>
      <c r="H69" s="494" t="str">
        <f>IFERROR(IF($F69="","",VLOOKUP($F69,DMKH_NCC!$C$7:$G$150,4,0)),0)</f>
        <v/>
      </c>
      <c r="I69" s="494" t="str">
        <f>IFERROR(IF($F69="","",VLOOKUP($F69,DMKH_NCC!$C$7:$G$150,5,0)),0)</f>
        <v/>
      </c>
      <c r="J69" s="383"/>
      <c r="K69" s="383"/>
      <c r="L69" s="380"/>
      <c r="M69" s="380"/>
      <c r="N69" s="494" t="str">
        <f>IFERROR(IF($M69="","",VLOOKUP($M69,DMVT!$D$7:$I$398,2,0)),0)</f>
        <v/>
      </c>
      <c r="O69" s="494" t="str">
        <f>IFERROR(IF($M69="","",VLOOKUP($M69,DMVT!$D$7:$I$398,3,0)),0)</f>
        <v/>
      </c>
      <c r="P69" s="380"/>
      <c r="Q69" s="380"/>
      <c r="R69" s="384"/>
      <c r="S69" s="384"/>
      <c r="T69" s="384"/>
      <c r="U69" s="495">
        <f>IF(LEFT(C69,2)="PX",IF(T69="",0,VLOOKUP(M69,THNXT!$P$12:$S$198,4,0)),0)</f>
        <v>0</v>
      </c>
      <c r="V69" s="495">
        <f t="shared" si="3"/>
        <v>0</v>
      </c>
      <c r="W69" s="384"/>
      <c r="X69" s="495">
        <v>0</v>
      </c>
      <c r="Y69" s="495">
        <f t="shared" si="4"/>
        <v>0</v>
      </c>
      <c r="Z69" s="495">
        <v>0</v>
      </c>
      <c r="AA69" s="495">
        <v>0</v>
      </c>
      <c r="AB69" s="495">
        <f t="shared" si="9"/>
        <v>0</v>
      </c>
      <c r="AC69" s="495" t="str">
        <f t="shared" si="5"/>
        <v/>
      </c>
      <c r="AD69" s="495">
        <f t="shared" si="10"/>
        <v>0</v>
      </c>
      <c r="AE69" s="495" t="str">
        <f t="shared" si="6"/>
        <v/>
      </c>
      <c r="AF69" s="495">
        <f t="shared" si="7"/>
        <v>0</v>
      </c>
      <c r="AG69" s="496" t="str">
        <f t="shared" si="8"/>
        <v/>
      </c>
      <c r="AH69" s="380"/>
      <c r="AI69" s="380"/>
      <c r="AJ69" s="380"/>
    </row>
    <row r="70" spans="2:36" x14ac:dyDescent="0.3">
      <c r="B70" s="380"/>
      <c r="C70" s="380"/>
      <c r="D70" s="380"/>
      <c r="E70" s="380"/>
      <c r="F70" s="380"/>
      <c r="G70" s="494" t="str">
        <f>IFERROR(IF($F70="","",VLOOKUP($F70,DMKH_NCC!$C$7:$G$150,3,0)),0)</f>
        <v/>
      </c>
      <c r="H70" s="494" t="str">
        <f>IFERROR(IF($F70="","",VLOOKUP($F70,DMKH_NCC!$C$7:$G$150,4,0)),0)</f>
        <v/>
      </c>
      <c r="I70" s="494" t="str">
        <f>IFERROR(IF($F70="","",VLOOKUP($F70,DMKH_NCC!$C$7:$G$150,5,0)),0)</f>
        <v/>
      </c>
      <c r="J70" s="383"/>
      <c r="K70" s="383"/>
      <c r="L70" s="380"/>
      <c r="M70" s="380"/>
      <c r="N70" s="494" t="str">
        <f>IFERROR(IF($M70="","",VLOOKUP($M70,DMVT!$D$7:$I$398,2,0)),0)</f>
        <v/>
      </c>
      <c r="O70" s="494" t="str">
        <f>IFERROR(IF($M70="","",VLOOKUP($M70,DMVT!$D$7:$I$398,3,0)),0)</f>
        <v/>
      </c>
      <c r="P70" s="380"/>
      <c r="Q70" s="380"/>
      <c r="R70" s="384"/>
      <c r="S70" s="384"/>
      <c r="T70" s="384"/>
      <c r="U70" s="495">
        <f>IF(LEFT(C70,2)="PX",IF(T70="",0,VLOOKUP(M70,THNXT!$P$12:$S$198,4,0)),0)</f>
        <v>0</v>
      </c>
      <c r="V70" s="495">
        <f t="shared" si="3"/>
        <v>0</v>
      </c>
      <c r="W70" s="384"/>
      <c r="X70" s="495">
        <v>0</v>
      </c>
      <c r="Y70" s="495">
        <f t="shared" si="4"/>
        <v>0</v>
      </c>
      <c r="Z70" s="495">
        <v>0</v>
      </c>
      <c r="AA70" s="495">
        <v>0</v>
      </c>
      <c r="AB70" s="495">
        <f t="shared" si="9"/>
        <v>0</v>
      </c>
      <c r="AC70" s="495" t="str">
        <f t="shared" si="5"/>
        <v/>
      </c>
      <c r="AD70" s="495">
        <f t="shared" si="10"/>
        <v>0</v>
      </c>
      <c r="AE70" s="495" t="str">
        <f t="shared" si="6"/>
        <v/>
      </c>
      <c r="AF70" s="495">
        <f t="shared" si="7"/>
        <v>0</v>
      </c>
      <c r="AG70" s="496" t="str">
        <f t="shared" si="8"/>
        <v/>
      </c>
      <c r="AH70" s="380"/>
      <c r="AI70" s="380"/>
      <c r="AJ70" s="380"/>
    </row>
    <row r="71" spans="2:36" x14ac:dyDescent="0.3">
      <c r="B71" s="380"/>
      <c r="C71" s="380"/>
      <c r="D71" s="380"/>
      <c r="E71" s="380"/>
      <c r="F71" s="380"/>
      <c r="G71" s="494" t="str">
        <f>IFERROR(IF($F71="","",VLOOKUP($F71,DMKH_NCC!$C$7:$G$150,3,0)),0)</f>
        <v/>
      </c>
      <c r="H71" s="494" t="str">
        <f>IFERROR(IF($F71="","",VLOOKUP($F71,DMKH_NCC!$C$7:$G$150,4,0)),0)</f>
        <v/>
      </c>
      <c r="I71" s="494" t="str">
        <f>IFERROR(IF($F71="","",VLOOKUP($F71,DMKH_NCC!$C$7:$G$150,5,0)),0)</f>
        <v/>
      </c>
      <c r="J71" s="383"/>
      <c r="K71" s="383"/>
      <c r="L71" s="380"/>
      <c r="M71" s="380"/>
      <c r="N71" s="494" t="str">
        <f>IFERROR(IF($M71="","",VLOOKUP($M71,DMVT!$D$7:$I$398,2,0)),0)</f>
        <v/>
      </c>
      <c r="O71" s="494" t="str">
        <f>IFERROR(IF($M71="","",VLOOKUP($M71,DMVT!$D$7:$I$398,3,0)),0)</f>
        <v/>
      </c>
      <c r="P71" s="380"/>
      <c r="Q71" s="380"/>
      <c r="R71" s="384"/>
      <c r="S71" s="384"/>
      <c r="T71" s="384"/>
      <c r="U71" s="495">
        <f>IF(LEFT(C71,2)="PX",IF(T71="",0,VLOOKUP(M71,THNXT!$P$12:$S$198,4,0)),0)</f>
        <v>0</v>
      </c>
      <c r="V71" s="495">
        <f t="shared" si="3"/>
        <v>0</v>
      </c>
      <c r="W71" s="384"/>
      <c r="X71" s="495">
        <v>0</v>
      </c>
      <c r="Y71" s="495">
        <f t="shared" si="4"/>
        <v>0</v>
      </c>
      <c r="Z71" s="495">
        <v>0</v>
      </c>
      <c r="AA71" s="495">
        <v>0</v>
      </c>
      <c r="AB71" s="495">
        <f t="shared" si="9"/>
        <v>0</v>
      </c>
      <c r="AC71" s="495" t="str">
        <f t="shared" si="5"/>
        <v/>
      </c>
      <c r="AD71" s="495">
        <f t="shared" si="10"/>
        <v>0</v>
      </c>
      <c r="AE71" s="495" t="str">
        <f t="shared" si="6"/>
        <v/>
      </c>
      <c r="AF71" s="495">
        <f t="shared" si="7"/>
        <v>0</v>
      </c>
      <c r="AG71" s="496" t="str">
        <f t="shared" si="8"/>
        <v/>
      </c>
      <c r="AH71" s="380"/>
      <c r="AI71" s="380"/>
      <c r="AJ71" s="380"/>
    </row>
    <row r="72" spans="2:36" x14ac:dyDescent="0.3">
      <c r="B72" s="380"/>
      <c r="C72" s="380"/>
      <c r="D72" s="380"/>
      <c r="E72" s="380"/>
      <c r="F72" s="380"/>
      <c r="G72" s="494" t="str">
        <f>IFERROR(IF($F72="","",VLOOKUP($F72,DMKH_NCC!$C$7:$G$150,3,0)),0)</f>
        <v/>
      </c>
      <c r="H72" s="494" t="str">
        <f>IFERROR(IF($F72="","",VLOOKUP($F72,DMKH_NCC!$C$7:$G$150,4,0)),0)</f>
        <v/>
      </c>
      <c r="I72" s="494" t="str">
        <f>IFERROR(IF($F72="","",VLOOKUP($F72,DMKH_NCC!$C$7:$G$150,5,0)),0)</f>
        <v/>
      </c>
      <c r="J72" s="383"/>
      <c r="K72" s="383"/>
      <c r="L72" s="380"/>
      <c r="M72" s="380"/>
      <c r="N72" s="494" t="str">
        <f>IFERROR(IF($M72="","",VLOOKUP($M72,DMVT!$D$7:$I$398,2,0)),0)</f>
        <v/>
      </c>
      <c r="O72" s="494" t="str">
        <f>IFERROR(IF($M72="","",VLOOKUP($M72,DMVT!$D$7:$I$398,3,0)),0)</f>
        <v/>
      </c>
      <c r="P72" s="380"/>
      <c r="Q72" s="380"/>
      <c r="R72" s="384"/>
      <c r="S72" s="384"/>
      <c r="T72" s="384"/>
      <c r="U72" s="495">
        <f>IF(LEFT(C72,2)="PX",IF(T72="",0,VLOOKUP(M72,THNXT!$P$12:$S$198,4,0)),0)</f>
        <v>0</v>
      </c>
      <c r="V72" s="495">
        <f t="shared" si="3"/>
        <v>0</v>
      </c>
      <c r="W72" s="384"/>
      <c r="X72" s="495">
        <v>0</v>
      </c>
      <c r="Y72" s="495">
        <f t="shared" si="4"/>
        <v>0</v>
      </c>
      <c r="Z72" s="495">
        <v>0</v>
      </c>
      <c r="AA72" s="495">
        <v>0</v>
      </c>
      <c r="AB72" s="495">
        <f t="shared" ref="AB72:AB103" si="11">SUMIF($C$8:$C$2000,C72,gtnhap)</f>
        <v>0</v>
      </c>
      <c r="AC72" s="495" t="str">
        <f t="shared" si="5"/>
        <v/>
      </c>
      <c r="AD72" s="495">
        <f t="shared" ref="AD72:AD103" si="12">SUMIF($C$8:$C$2000,C72,gtxuat)</f>
        <v>0</v>
      </c>
      <c r="AE72" s="495" t="str">
        <f t="shared" si="6"/>
        <v/>
      </c>
      <c r="AF72" s="495">
        <f t="shared" si="7"/>
        <v>0</v>
      </c>
      <c r="AG72" s="496" t="str">
        <f t="shared" si="8"/>
        <v/>
      </c>
      <c r="AH72" s="380"/>
      <c r="AI72" s="380"/>
      <c r="AJ72" s="380"/>
    </row>
    <row r="73" spans="2:36" x14ac:dyDescent="0.3">
      <c r="B73" s="380"/>
      <c r="C73" s="380"/>
      <c r="D73" s="380"/>
      <c r="E73" s="380"/>
      <c r="F73" s="380"/>
      <c r="G73" s="494" t="str">
        <f>IFERROR(IF($F73="","",VLOOKUP($F73,DMKH_NCC!$C$7:$G$150,3,0)),0)</f>
        <v/>
      </c>
      <c r="H73" s="494" t="str">
        <f>IFERROR(IF($F73="","",VLOOKUP($F73,DMKH_NCC!$C$7:$G$150,4,0)),0)</f>
        <v/>
      </c>
      <c r="I73" s="494" t="str">
        <f>IFERROR(IF($F73="","",VLOOKUP($F73,DMKH_NCC!$C$7:$G$150,5,0)),0)</f>
        <v/>
      </c>
      <c r="J73" s="383"/>
      <c r="K73" s="383"/>
      <c r="L73" s="380"/>
      <c r="M73" s="380"/>
      <c r="N73" s="494" t="str">
        <f>IFERROR(IF($M73="","",VLOOKUP($M73,DMVT!$D$7:$I$398,2,0)),0)</f>
        <v/>
      </c>
      <c r="O73" s="494" t="str">
        <f>IFERROR(IF($M73="","",VLOOKUP($M73,DMVT!$D$7:$I$398,3,0)),0)</f>
        <v/>
      </c>
      <c r="P73" s="380"/>
      <c r="Q73" s="380"/>
      <c r="R73" s="384"/>
      <c r="S73" s="384"/>
      <c r="T73" s="384"/>
      <c r="U73" s="495">
        <f>IF(LEFT(C73,2)="PX",IF(T73="",0,VLOOKUP(M73,THNXT!$P$12:$S$198,4,0)),0)</f>
        <v>0</v>
      </c>
      <c r="V73" s="495">
        <f t="shared" ref="V73:V136" si="13">U73*T73</f>
        <v>0</v>
      </c>
      <c r="W73" s="384"/>
      <c r="X73" s="495">
        <v>0</v>
      </c>
      <c r="Y73" s="495">
        <f t="shared" ref="Y73:Y136" si="14">X73*W73</f>
        <v>0</v>
      </c>
      <c r="Z73" s="495">
        <v>0</v>
      </c>
      <c r="AA73" s="495">
        <v>0</v>
      </c>
      <c r="AB73" s="495">
        <f t="shared" si="11"/>
        <v>0</v>
      </c>
      <c r="AC73" s="495" t="str">
        <f t="shared" ref="AC73:AC136" si="15">IF(LEFT(C73,2)="PN",C73,"")</f>
        <v/>
      </c>
      <c r="AD73" s="495">
        <f t="shared" si="12"/>
        <v>0</v>
      </c>
      <c r="AE73" s="495" t="str">
        <f t="shared" ref="AE73:AE136" si="16">IF(LEFT(C73,2)="PX",C73,"")</f>
        <v/>
      </c>
      <c r="AF73" s="495">
        <f t="shared" ref="AF73:AF136" si="17">SUMIF($C$8:$C$2000,C73,Y73:Y2065)</f>
        <v>0</v>
      </c>
      <c r="AG73" s="496" t="str">
        <f t="shared" ref="AG73:AG136" si="18">IF(E73="","","Ngày  "&amp;DAY(E73)&amp; "  "&amp;"Tháng  "&amp;MONTH(E73) &amp;"  "&amp;"Năm"&amp;"  " &amp;YEAR(E73))</f>
        <v/>
      </c>
      <c r="AH73" s="380"/>
      <c r="AI73" s="380"/>
      <c r="AJ73" s="380"/>
    </row>
    <row r="74" spans="2:36" x14ac:dyDescent="0.3">
      <c r="B74" s="380"/>
      <c r="C74" s="380"/>
      <c r="D74" s="380"/>
      <c r="E74" s="380"/>
      <c r="F74" s="380"/>
      <c r="G74" s="494" t="str">
        <f>IFERROR(IF($F74="","",VLOOKUP($F74,DMKH_NCC!$C$7:$G$150,3,0)),0)</f>
        <v/>
      </c>
      <c r="H74" s="494" t="str">
        <f>IFERROR(IF($F74="","",VLOOKUP($F74,DMKH_NCC!$C$7:$G$150,4,0)),0)</f>
        <v/>
      </c>
      <c r="I74" s="494" t="str">
        <f>IFERROR(IF($F74="","",VLOOKUP($F74,DMKH_NCC!$C$7:$G$150,5,0)),0)</f>
        <v/>
      </c>
      <c r="J74" s="383"/>
      <c r="K74" s="383"/>
      <c r="L74" s="380"/>
      <c r="M74" s="380"/>
      <c r="N74" s="494" t="str">
        <f>IFERROR(IF($M74="","",VLOOKUP($M74,DMVT!$D$7:$I$398,2,0)),0)</f>
        <v/>
      </c>
      <c r="O74" s="494" t="str">
        <f>IFERROR(IF($M74="","",VLOOKUP($M74,DMVT!$D$7:$I$398,3,0)),0)</f>
        <v/>
      </c>
      <c r="P74" s="380"/>
      <c r="Q74" s="380"/>
      <c r="R74" s="384"/>
      <c r="S74" s="384"/>
      <c r="T74" s="384"/>
      <c r="U74" s="495">
        <f>IF(LEFT(C74,2)="PX",IF(T74="",0,VLOOKUP(M74,THNXT!$P$12:$S$198,4,0)),0)</f>
        <v>0</v>
      </c>
      <c r="V74" s="495">
        <f t="shared" si="13"/>
        <v>0</v>
      </c>
      <c r="W74" s="384"/>
      <c r="X74" s="495">
        <v>0</v>
      </c>
      <c r="Y74" s="495">
        <f t="shared" si="14"/>
        <v>0</v>
      </c>
      <c r="Z74" s="495">
        <v>0</v>
      </c>
      <c r="AA74" s="495">
        <v>0</v>
      </c>
      <c r="AB74" s="495">
        <f t="shared" si="11"/>
        <v>0</v>
      </c>
      <c r="AC74" s="495" t="str">
        <f t="shared" si="15"/>
        <v/>
      </c>
      <c r="AD74" s="495">
        <f t="shared" si="12"/>
        <v>0</v>
      </c>
      <c r="AE74" s="495" t="str">
        <f t="shared" si="16"/>
        <v/>
      </c>
      <c r="AF74" s="495">
        <f t="shared" si="17"/>
        <v>0</v>
      </c>
      <c r="AG74" s="496" t="str">
        <f t="shared" si="18"/>
        <v/>
      </c>
      <c r="AH74" s="380"/>
      <c r="AI74" s="380"/>
      <c r="AJ74" s="380"/>
    </row>
    <row r="75" spans="2:36" x14ac:dyDescent="0.3">
      <c r="B75" s="380"/>
      <c r="C75" s="380"/>
      <c r="D75" s="380"/>
      <c r="E75" s="380"/>
      <c r="F75" s="380"/>
      <c r="G75" s="494" t="str">
        <f>IFERROR(IF($F75="","",VLOOKUP($F75,DMKH_NCC!$C$7:$G$150,3,0)),0)</f>
        <v/>
      </c>
      <c r="H75" s="494" t="str">
        <f>IFERROR(IF($F75="","",VLOOKUP($F75,DMKH_NCC!$C$7:$G$150,4,0)),0)</f>
        <v/>
      </c>
      <c r="I75" s="494" t="str">
        <f>IFERROR(IF($F75="","",VLOOKUP($F75,DMKH_NCC!$C$7:$G$150,5,0)),0)</f>
        <v/>
      </c>
      <c r="J75" s="383"/>
      <c r="K75" s="383"/>
      <c r="L75" s="380"/>
      <c r="M75" s="380"/>
      <c r="N75" s="494" t="str">
        <f>IFERROR(IF($M75="","",VLOOKUP($M75,DMVT!$D$7:$I$398,2,0)),0)</f>
        <v/>
      </c>
      <c r="O75" s="494" t="str">
        <f>IFERROR(IF($M75="","",VLOOKUP($M75,DMVT!$D$7:$I$398,3,0)),0)</f>
        <v/>
      </c>
      <c r="P75" s="380"/>
      <c r="Q75" s="380"/>
      <c r="R75" s="384"/>
      <c r="S75" s="384"/>
      <c r="T75" s="384"/>
      <c r="U75" s="495">
        <f>IF(LEFT(C75,2)="PX",IF(T75="",0,VLOOKUP(M75,THNXT!$P$12:$S$198,4,0)),0)</f>
        <v>0</v>
      </c>
      <c r="V75" s="495">
        <f t="shared" si="13"/>
        <v>0</v>
      </c>
      <c r="W75" s="384"/>
      <c r="X75" s="495">
        <v>0</v>
      </c>
      <c r="Y75" s="495">
        <f t="shared" si="14"/>
        <v>0</v>
      </c>
      <c r="Z75" s="495">
        <v>0</v>
      </c>
      <c r="AA75" s="495">
        <v>0</v>
      </c>
      <c r="AB75" s="495">
        <f t="shared" si="11"/>
        <v>0</v>
      </c>
      <c r="AC75" s="495" t="str">
        <f t="shared" si="15"/>
        <v/>
      </c>
      <c r="AD75" s="495">
        <f t="shared" si="12"/>
        <v>0</v>
      </c>
      <c r="AE75" s="495" t="str">
        <f t="shared" si="16"/>
        <v/>
      </c>
      <c r="AF75" s="495">
        <f t="shared" si="17"/>
        <v>0</v>
      </c>
      <c r="AG75" s="496" t="str">
        <f t="shared" si="18"/>
        <v/>
      </c>
      <c r="AH75" s="380"/>
      <c r="AI75" s="380"/>
      <c r="AJ75" s="380"/>
    </row>
    <row r="76" spans="2:36" x14ac:dyDescent="0.3">
      <c r="B76" s="380"/>
      <c r="C76" s="380"/>
      <c r="D76" s="380"/>
      <c r="E76" s="380"/>
      <c r="F76" s="380"/>
      <c r="G76" s="494" t="str">
        <f>IFERROR(IF($F76="","",VLOOKUP($F76,DMKH_NCC!$C$7:$G$150,3,0)),0)</f>
        <v/>
      </c>
      <c r="H76" s="494" t="str">
        <f>IFERROR(IF($F76="","",VLOOKUP($F76,DMKH_NCC!$C$7:$G$150,4,0)),0)</f>
        <v/>
      </c>
      <c r="I76" s="494" t="str">
        <f>IFERROR(IF($F76="","",VLOOKUP($F76,DMKH_NCC!$C$7:$G$150,5,0)),0)</f>
        <v/>
      </c>
      <c r="J76" s="383"/>
      <c r="K76" s="383"/>
      <c r="L76" s="380"/>
      <c r="M76" s="380"/>
      <c r="N76" s="494" t="str">
        <f>IFERROR(IF($M76="","",VLOOKUP($M76,DMVT!$D$7:$I$398,2,0)),0)</f>
        <v/>
      </c>
      <c r="O76" s="494" t="str">
        <f>IFERROR(IF($M76="","",VLOOKUP($M76,DMVT!$D$7:$I$398,3,0)),0)</f>
        <v/>
      </c>
      <c r="P76" s="380"/>
      <c r="Q76" s="380"/>
      <c r="R76" s="384"/>
      <c r="S76" s="384"/>
      <c r="T76" s="384"/>
      <c r="U76" s="495">
        <f>IF(LEFT(C76,2)="PX",IF(T76="",0,VLOOKUP(M76,THNXT!$P$12:$S$198,4,0)),0)</f>
        <v>0</v>
      </c>
      <c r="V76" s="495">
        <f t="shared" si="13"/>
        <v>0</v>
      </c>
      <c r="W76" s="384"/>
      <c r="X76" s="495">
        <v>0</v>
      </c>
      <c r="Y76" s="495">
        <f t="shared" si="14"/>
        <v>0</v>
      </c>
      <c r="Z76" s="495">
        <v>0</v>
      </c>
      <c r="AA76" s="495">
        <v>0</v>
      </c>
      <c r="AB76" s="495">
        <f t="shared" si="11"/>
        <v>0</v>
      </c>
      <c r="AC76" s="495" t="str">
        <f t="shared" si="15"/>
        <v/>
      </c>
      <c r="AD76" s="495">
        <f t="shared" si="12"/>
        <v>0</v>
      </c>
      <c r="AE76" s="495" t="str">
        <f t="shared" si="16"/>
        <v/>
      </c>
      <c r="AF76" s="495">
        <f t="shared" si="17"/>
        <v>0</v>
      </c>
      <c r="AG76" s="496" t="str">
        <f t="shared" si="18"/>
        <v/>
      </c>
      <c r="AH76" s="380"/>
      <c r="AI76" s="380"/>
      <c r="AJ76" s="380"/>
    </row>
    <row r="77" spans="2:36" x14ac:dyDescent="0.3">
      <c r="B77" s="380"/>
      <c r="C77" s="380"/>
      <c r="D77" s="380"/>
      <c r="E77" s="380"/>
      <c r="F77" s="380"/>
      <c r="G77" s="494" t="str">
        <f>IFERROR(IF($F77="","",VLOOKUP($F77,DMKH_NCC!$C$7:$G$150,3,0)),0)</f>
        <v/>
      </c>
      <c r="H77" s="494" t="str">
        <f>IFERROR(IF($F77="","",VLOOKUP($F77,DMKH_NCC!$C$7:$G$150,4,0)),0)</f>
        <v/>
      </c>
      <c r="I77" s="494" t="str">
        <f>IFERROR(IF($F77="","",VLOOKUP($F77,DMKH_NCC!$C$7:$G$150,5,0)),0)</f>
        <v/>
      </c>
      <c r="J77" s="383"/>
      <c r="K77" s="383"/>
      <c r="L77" s="380"/>
      <c r="M77" s="380"/>
      <c r="N77" s="494" t="str">
        <f>IFERROR(IF($M77="","",VLOOKUP($M77,DMVT!$D$7:$I$398,2,0)),0)</f>
        <v/>
      </c>
      <c r="O77" s="494" t="str">
        <f>IFERROR(IF($M77="","",VLOOKUP($M77,DMVT!$D$7:$I$398,3,0)),0)</f>
        <v/>
      </c>
      <c r="P77" s="380"/>
      <c r="Q77" s="380"/>
      <c r="R77" s="384"/>
      <c r="S77" s="384"/>
      <c r="T77" s="384"/>
      <c r="U77" s="495">
        <f>IF(LEFT(C77,2)="PX",IF(T77="",0,VLOOKUP(M77,THNXT!$P$12:$S$198,4,0)),0)</f>
        <v>0</v>
      </c>
      <c r="V77" s="495">
        <f t="shared" si="13"/>
        <v>0</v>
      </c>
      <c r="W77" s="384"/>
      <c r="X77" s="495">
        <v>0</v>
      </c>
      <c r="Y77" s="495">
        <f t="shared" si="14"/>
        <v>0</v>
      </c>
      <c r="Z77" s="495">
        <v>0</v>
      </c>
      <c r="AA77" s="495">
        <v>0</v>
      </c>
      <c r="AB77" s="495">
        <f t="shared" si="11"/>
        <v>0</v>
      </c>
      <c r="AC77" s="495" t="str">
        <f t="shared" si="15"/>
        <v/>
      </c>
      <c r="AD77" s="495">
        <f t="shared" si="12"/>
        <v>0</v>
      </c>
      <c r="AE77" s="495" t="str">
        <f t="shared" si="16"/>
        <v/>
      </c>
      <c r="AF77" s="495">
        <f t="shared" si="17"/>
        <v>0</v>
      </c>
      <c r="AG77" s="496" t="str">
        <f t="shared" si="18"/>
        <v/>
      </c>
      <c r="AH77" s="380"/>
      <c r="AI77" s="380"/>
      <c r="AJ77" s="380"/>
    </row>
    <row r="78" spans="2:36" x14ac:dyDescent="0.3">
      <c r="B78" s="380"/>
      <c r="C78" s="380"/>
      <c r="D78" s="380"/>
      <c r="E78" s="380"/>
      <c r="F78" s="380"/>
      <c r="G78" s="494" t="str">
        <f>IFERROR(IF($F78="","",VLOOKUP($F78,DMKH_NCC!$C$7:$G$150,3,0)),0)</f>
        <v/>
      </c>
      <c r="H78" s="494" t="str">
        <f>IFERROR(IF($F78="","",VLOOKUP($F78,DMKH_NCC!$C$7:$G$150,4,0)),0)</f>
        <v/>
      </c>
      <c r="I78" s="494" t="str">
        <f>IFERROR(IF($F78="","",VLOOKUP($F78,DMKH_NCC!$C$7:$G$150,5,0)),0)</f>
        <v/>
      </c>
      <c r="J78" s="383"/>
      <c r="K78" s="383"/>
      <c r="L78" s="380"/>
      <c r="M78" s="380"/>
      <c r="N78" s="494" t="str">
        <f>IFERROR(IF($M78="","",VLOOKUP($M78,DMVT!$D$7:$I$398,2,0)),0)</f>
        <v/>
      </c>
      <c r="O78" s="494" t="str">
        <f>IFERROR(IF($M78="","",VLOOKUP($M78,DMVT!$D$7:$I$398,3,0)),0)</f>
        <v/>
      </c>
      <c r="P78" s="380"/>
      <c r="Q78" s="380"/>
      <c r="R78" s="384"/>
      <c r="S78" s="384"/>
      <c r="T78" s="384"/>
      <c r="U78" s="495">
        <f>IF(LEFT(C78,2)="PX",IF(T78="",0,VLOOKUP(M78,THNXT!$P$12:$S$198,4,0)),0)</f>
        <v>0</v>
      </c>
      <c r="V78" s="495">
        <f t="shared" si="13"/>
        <v>0</v>
      </c>
      <c r="W78" s="384"/>
      <c r="X78" s="495">
        <v>0</v>
      </c>
      <c r="Y78" s="495">
        <f t="shared" si="14"/>
        <v>0</v>
      </c>
      <c r="Z78" s="495">
        <v>0</v>
      </c>
      <c r="AA78" s="495">
        <v>0</v>
      </c>
      <c r="AB78" s="495">
        <f t="shared" si="11"/>
        <v>0</v>
      </c>
      <c r="AC78" s="495" t="str">
        <f t="shared" si="15"/>
        <v/>
      </c>
      <c r="AD78" s="495">
        <f t="shared" si="12"/>
        <v>0</v>
      </c>
      <c r="AE78" s="495" t="str">
        <f t="shared" si="16"/>
        <v/>
      </c>
      <c r="AF78" s="495">
        <f t="shared" si="17"/>
        <v>0</v>
      </c>
      <c r="AG78" s="496" t="str">
        <f t="shared" si="18"/>
        <v/>
      </c>
      <c r="AH78" s="380"/>
      <c r="AI78" s="380"/>
      <c r="AJ78" s="380"/>
    </row>
    <row r="79" spans="2:36" x14ac:dyDescent="0.3">
      <c r="B79" s="380"/>
      <c r="C79" s="380"/>
      <c r="D79" s="380"/>
      <c r="E79" s="380"/>
      <c r="F79" s="380"/>
      <c r="G79" s="494" t="str">
        <f>IFERROR(IF($F79="","",VLOOKUP($F79,DMKH_NCC!$C$7:$G$150,3,0)),0)</f>
        <v/>
      </c>
      <c r="H79" s="494" t="str">
        <f>IFERROR(IF($F79="","",VLOOKUP($F79,DMKH_NCC!$C$7:$G$150,4,0)),0)</f>
        <v/>
      </c>
      <c r="I79" s="494" t="str">
        <f>IFERROR(IF($F79="","",VLOOKUP($F79,DMKH_NCC!$C$7:$G$150,5,0)),0)</f>
        <v/>
      </c>
      <c r="J79" s="383"/>
      <c r="K79" s="383"/>
      <c r="L79" s="380"/>
      <c r="M79" s="380"/>
      <c r="N79" s="494" t="str">
        <f>IFERROR(IF($M79="","",VLOOKUP($M79,DMVT!$D$7:$I$398,2,0)),0)</f>
        <v/>
      </c>
      <c r="O79" s="494" t="str">
        <f>IFERROR(IF($M79="","",VLOOKUP($M79,DMVT!$D$7:$I$398,3,0)),0)</f>
        <v/>
      </c>
      <c r="P79" s="380"/>
      <c r="Q79" s="380"/>
      <c r="R79" s="384"/>
      <c r="S79" s="384"/>
      <c r="T79" s="384"/>
      <c r="U79" s="495">
        <f>IF(LEFT(C79,2)="PX",IF(T79="",0,VLOOKUP(M79,THNXT!$P$12:$S$198,4,0)),0)</f>
        <v>0</v>
      </c>
      <c r="V79" s="495">
        <f t="shared" si="13"/>
        <v>0</v>
      </c>
      <c r="W79" s="384"/>
      <c r="X79" s="495">
        <v>0</v>
      </c>
      <c r="Y79" s="495">
        <f t="shared" si="14"/>
        <v>0</v>
      </c>
      <c r="Z79" s="495">
        <v>0</v>
      </c>
      <c r="AA79" s="495">
        <v>0</v>
      </c>
      <c r="AB79" s="495">
        <f t="shared" si="11"/>
        <v>0</v>
      </c>
      <c r="AC79" s="495" t="str">
        <f t="shared" si="15"/>
        <v/>
      </c>
      <c r="AD79" s="495">
        <f t="shared" si="12"/>
        <v>0</v>
      </c>
      <c r="AE79" s="495" t="str">
        <f t="shared" si="16"/>
        <v/>
      </c>
      <c r="AF79" s="495">
        <f t="shared" si="17"/>
        <v>0</v>
      </c>
      <c r="AG79" s="496" t="str">
        <f t="shared" si="18"/>
        <v/>
      </c>
      <c r="AH79" s="380"/>
      <c r="AI79" s="380"/>
      <c r="AJ79" s="380"/>
    </row>
    <row r="80" spans="2:36" x14ac:dyDescent="0.3">
      <c r="B80" s="380"/>
      <c r="C80" s="380"/>
      <c r="D80" s="380"/>
      <c r="E80" s="380"/>
      <c r="F80" s="380"/>
      <c r="G80" s="494" t="str">
        <f>IFERROR(IF($F80="","",VLOOKUP($F80,DMKH_NCC!$C$7:$G$150,3,0)),0)</f>
        <v/>
      </c>
      <c r="H80" s="494" t="str">
        <f>IFERROR(IF($F80="","",VLOOKUP($F80,DMKH_NCC!$C$7:$G$150,4,0)),0)</f>
        <v/>
      </c>
      <c r="I80" s="494" t="str">
        <f>IFERROR(IF($F80="","",VLOOKUP($F80,DMKH_NCC!$C$7:$G$150,5,0)),0)</f>
        <v/>
      </c>
      <c r="J80" s="383"/>
      <c r="K80" s="383"/>
      <c r="L80" s="380"/>
      <c r="M80" s="380"/>
      <c r="N80" s="494" t="str">
        <f>IFERROR(IF($M80="","",VLOOKUP($M80,DMVT!$D$7:$I$398,2,0)),0)</f>
        <v/>
      </c>
      <c r="O80" s="494" t="str">
        <f>IFERROR(IF($M80="","",VLOOKUP($M80,DMVT!$D$7:$I$398,3,0)),0)</f>
        <v/>
      </c>
      <c r="P80" s="380"/>
      <c r="Q80" s="380"/>
      <c r="R80" s="384"/>
      <c r="S80" s="384"/>
      <c r="T80" s="384"/>
      <c r="U80" s="495">
        <f>IF(LEFT(C80,2)="PX",IF(T80="",0,VLOOKUP(M80,THNXT!$P$12:$S$198,4,0)),0)</f>
        <v>0</v>
      </c>
      <c r="V80" s="495">
        <f t="shared" si="13"/>
        <v>0</v>
      </c>
      <c r="W80" s="384"/>
      <c r="X80" s="495">
        <v>0</v>
      </c>
      <c r="Y80" s="495">
        <f t="shared" si="14"/>
        <v>0</v>
      </c>
      <c r="Z80" s="495">
        <v>0</v>
      </c>
      <c r="AA80" s="495">
        <v>0</v>
      </c>
      <c r="AB80" s="495">
        <f t="shared" si="11"/>
        <v>0</v>
      </c>
      <c r="AC80" s="495" t="str">
        <f t="shared" si="15"/>
        <v/>
      </c>
      <c r="AD80" s="495">
        <f t="shared" si="12"/>
        <v>0</v>
      </c>
      <c r="AE80" s="495" t="str">
        <f t="shared" si="16"/>
        <v/>
      </c>
      <c r="AF80" s="495">
        <f t="shared" si="17"/>
        <v>0</v>
      </c>
      <c r="AG80" s="496" t="str">
        <f t="shared" si="18"/>
        <v/>
      </c>
      <c r="AH80" s="380"/>
      <c r="AI80" s="380"/>
      <c r="AJ80" s="380"/>
    </row>
    <row r="81" spans="2:36" x14ac:dyDescent="0.3">
      <c r="B81" s="380"/>
      <c r="C81" s="380"/>
      <c r="D81" s="380"/>
      <c r="E81" s="380"/>
      <c r="F81" s="380"/>
      <c r="G81" s="494" t="str">
        <f>IFERROR(IF($F81="","",VLOOKUP($F81,DMKH_NCC!$C$7:$G$150,3,0)),0)</f>
        <v/>
      </c>
      <c r="H81" s="494" t="str">
        <f>IFERROR(IF($F81="","",VLOOKUP($F81,DMKH_NCC!$C$7:$G$150,4,0)),0)</f>
        <v/>
      </c>
      <c r="I81" s="494" t="str">
        <f>IFERROR(IF($F81="","",VLOOKUP($F81,DMKH_NCC!$C$7:$G$150,5,0)),0)</f>
        <v/>
      </c>
      <c r="J81" s="383"/>
      <c r="K81" s="383"/>
      <c r="L81" s="380"/>
      <c r="M81" s="380"/>
      <c r="N81" s="494" t="str">
        <f>IFERROR(IF($M81="","",VLOOKUP($M81,DMVT!$D$7:$I$398,2,0)),0)</f>
        <v/>
      </c>
      <c r="O81" s="494" t="str">
        <f>IFERROR(IF($M81="","",VLOOKUP($M81,DMVT!$D$7:$I$398,3,0)),0)</f>
        <v/>
      </c>
      <c r="P81" s="380"/>
      <c r="Q81" s="380"/>
      <c r="R81" s="384"/>
      <c r="S81" s="384"/>
      <c r="T81" s="384"/>
      <c r="U81" s="495">
        <f>IF(LEFT(C81,2)="PX",IF(T81="",0,VLOOKUP(M81,THNXT!$P$12:$S$198,4,0)),0)</f>
        <v>0</v>
      </c>
      <c r="V81" s="495">
        <f t="shared" si="13"/>
        <v>0</v>
      </c>
      <c r="W81" s="384"/>
      <c r="X81" s="495">
        <v>0</v>
      </c>
      <c r="Y81" s="495">
        <f t="shared" si="14"/>
        <v>0</v>
      </c>
      <c r="Z81" s="495">
        <v>0</v>
      </c>
      <c r="AA81" s="495">
        <v>0</v>
      </c>
      <c r="AB81" s="495">
        <f t="shared" si="11"/>
        <v>0</v>
      </c>
      <c r="AC81" s="495" t="str">
        <f t="shared" si="15"/>
        <v/>
      </c>
      <c r="AD81" s="495">
        <f t="shared" si="12"/>
        <v>0</v>
      </c>
      <c r="AE81" s="495" t="str">
        <f t="shared" si="16"/>
        <v/>
      </c>
      <c r="AF81" s="495">
        <f t="shared" si="17"/>
        <v>0</v>
      </c>
      <c r="AG81" s="496" t="str">
        <f t="shared" si="18"/>
        <v/>
      </c>
      <c r="AH81" s="380"/>
      <c r="AI81" s="380"/>
      <c r="AJ81" s="380"/>
    </row>
    <row r="82" spans="2:36" x14ac:dyDescent="0.3">
      <c r="B82" s="380"/>
      <c r="C82" s="380"/>
      <c r="D82" s="380"/>
      <c r="E82" s="380"/>
      <c r="F82" s="380"/>
      <c r="G82" s="494" t="str">
        <f>IFERROR(IF($F82="","",VLOOKUP($F82,DMKH_NCC!$C$7:$G$150,3,0)),0)</f>
        <v/>
      </c>
      <c r="H82" s="494" t="str">
        <f>IFERROR(IF($F82="","",VLOOKUP($F82,DMKH_NCC!$C$7:$G$150,4,0)),0)</f>
        <v/>
      </c>
      <c r="I82" s="494" t="str">
        <f>IFERROR(IF($F82="","",VLOOKUP($F82,DMKH_NCC!$C$7:$G$150,5,0)),0)</f>
        <v/>
      </c>
      <c r="J82" s="383"/>
      <c r="K82" s="383"/>
      <c r="L82" s="380"/>
      <c r="M82" s="380"/>
      <c r="N82" s="494" t="str">
        <f>IFERROR(IF($M82="","",VLOOKUP($M82,DMVT!$D$7:$I$398,2,0)),0)</f>
        <v/>
      </c>
      <c r="O82" s="494" t="str">
        <f>IFERROR(IF($M82="","",VLOOKUP($M82,DMVT!$D$7:$I$398,3,0)),0)</f>
        <v/>
      </c>
      <c r="P82" s="380"/>
      <c r="Q82" s="380"/>
      <c r="R82" s="384"/>
      <c r="S82" s="384"/>
      <c r="T82" s="384"/>
      <c r="U82" s="495">
        <f>IF(LEFT(C82,2)="PX",IF(T82="",0,VLOOKUP(M82,THNXT!$P$12:$S$198,4,0)),0)</f>
        <v>0</v>
      </c>
      <c r="V82" s="495">
        <f t="shared" si="13"/>
        <v>0</v>
      </c>
      <c r="W82" s="384"/>
      <c r="X82" s="495">
        <v>0</v>
      </c>
      <c r="Y82" s="495">
        <f t="shared" si="14"/>
        <v>0</v>
      </c>
      <c r="Z82" s="495">
        <v>0</v>
      </c>
      <c r="AA82" s="495">
        <v>0</v>
      </c>
      <c r="AB82" s="495">
        <f t="shared" si="11"/>
        <v>0</v>
      </c>
      <c r="AC82" s="495" t="str">
        <f t="shared" si="15"/>
        <v/>
      </c>
      <c r="AD82" s="495">
        <f t="shared" si="12"/>
        <v>0</v>
      </c>
      <c r="AE82" s="495" t="str">
        <f t="shared" si="16"/>
        <v/>
      </c>
      <c r="AF82" s="495">
        <f t="shared" si="17"/>
        <v>0</v>
      </c>
      <c r="AG82" s="496" t="str">
        <f t="shared" si="18"/>
        <v/>
      </c>
      <c r="AH82" s="380"/>
      <c r="AI82" s="380"/>
      <c r="AJ82" s="380"/>
    </row>
    <row r="83" spans="2:36" x14ac:dyDescent="0.3">
      <c r="B83" s="380"/>
      <c r="C83" s="380"/>
      <c r="D83" s="380"/>
      <c r="E83" s="380"/>
      <c r="F83" s="380"/>
      <c r="G83" s="494" t="str">
        <f>IFERROR(IF($F83="","",VLOOKUP($F83,DMKH_NCC!$C$7:$G$150,3,0)),0)</f>
        <v/>
      </c>
      <c r="H83" s="494" t="str">
        <f>IFERROR(IF($F83="","",VLOOKUP($F83,DMKH_NCC!$C$7:$G$150,4,0)),0)</f>
        <v/>
      </c>
      <c r="I83" s="494" t="str">
        <f>IFERROR(IF($F83="","",VLOOKUP($F83,DMKH_NCC!$C$7:$G$150,5,0)),0)</f>
        <v/>
      </c>
      <c r="J83" s="383"/>
      <c r="K83" s="383"/>
      <c r="L83" s="380"/>
      <c r="M83" s="380"/>
      <c r="N83" s="494" t="str">
        <f>IFERROR(IF($M83="","",VLOOKUP($M83,DMVT!$D$7:$I$398,2,0)),0)</f>
        <v/>
      </c>
      <c r="O83" s="494" t="str">
        <f>IFERROR(IF($M83="","",VLOOKUP($M83,DMVT!$D$7:$I$398,3,0)),0)</f>
        <v/>
      </c>
      <c r="P83" s="380"/>
      <c r="Q83" s="380"/>
      <c r="R83" s="384"/>
      <c r="S83" s="384"/>
      <c r="T83" s="384"/>
      <c r="U83" s="495">
        <f>IF(LEFT(C83,2)="PX",IF(T83="",0,VLOOKUP(M83,THNXT!$P$12:$S$198,4,0)),0)</f>
        <v>0</v>
      </c>
      <c r="V83" s="495">
        <f t="shared" si="13"/>
        <v>0</v>
      </c>
      <c r="W83" s="384"/>
      <c r="X83" s="495">
        <v>0</v>
      </c>
      <c r="Y83" s="495">
        <f t="shared" si="14"/>
        <v>0</v>
      </c>
      <c r="Z83" s="495">
        <v>0</v>
      </c>
      <c r="AA83" s="495">
        <v>0</v>
      </c>
      <c r="AB83" s="495">
        <f t="shared" si="11"/>
        <v>0</v>
      </c>
      <c r="AC83" s="495" t="str">
        <f t="shared" si="15"/>
        <v/>
      </c>
      <c r="AD83" s="495">
        <f t="shared" si="12"/>
        <v>0</v>
      </c>
      <c r="AE83" s="495" t="str">
        <f t="shared" si="16"/>
        <v/>
      </c>
      <c r="AF83" s="495">
        <f t="shared" si="17"/>
        <v>0</v>
      </c>
      <c r="AG83" s="496" t="str">
        <f t="shared" si="18"/>
        <v/>
      </c>
      <c r="AH83" s="380"/>
      <c r="AI83" s="380"/>
      <c r="AJ83" s="380"/>
    </row>
    <row r="84" spans="2:36" x14ac:dyDescent="0.3">
      <c r="B84" s="380"/>
      <c r="C84" s="380"/>
      <c r="D84" s="380"/>
      <c r="E84" s="380"/>
      <c r="F84" s="380"/>
      <c r="G84" s="494" t="str">
        <f>IFERROR(IF($F84="","",VLOOKUP($F84,DMKH_NCC!$C$7:$G$150,3,0)),0)</f>
        <v/>
      </c>
      <c r="H84" s="494" t="str">
        <f>IFERROR(IF($F84="","",VLOOKUP($F84,DMKH_NCC!$C$7:$G$150,4,0)),0)</f>
        <v/>
      </c>
      <c r="I84" s="494" t="str">
        <f>IFERROR(IF($F84="","",VLOOKUP($F84,DMKH_NCC!$C$7:$G$150,5,0)),0)</f>
        <v/>
      </c>
      <c r="J84" s="383"/>
      <c r="K84" s="383"/>
      <c r="L84" s="380"/>
      <c r="M84" s="380"/>
      <c r="N84" s="494" t="str">
        <f>IFERROR(IF($M84="","",VLOOKUP($M84,DMVT!$D$7:$I$398,2,0)),0)</f>
        <v/>
      </c>
      <c r="O84" s="494" t="str">
        <f>IFERROR(IF($M84="","",VLOOKUP($M84,DMVT!$D$7:$I$398,3,0)),0)</f>
        <v/>
      </c>
      <c r="P84" s="380"/>
      <c r="Q84" s="380"/>
      <c r="R84" s="384"/>
      <c r="S84" s="384"/>
      <c r="T84" s="384"/>
      <c r="U84" s="495">
        <f>IF(LEFT(C84,2)="PX",IF(T84="",0,VLOOKUP(M84,THNXT!$P$12:$S$198,4,0)),0)</f>
        <v>0</v>
      </c>
      <c r="V84" s="495">
        <f t="shared" si="13"/>
        <v>0</v>
      </c>
      <c r="W84" s="384"/>
      <c r="X84" s="495">
        <v>0</v>
      </c>
      <c r="Y84" s="495">
        <f t="shared" si="14"/>
        <v>0</v>
      </c>
      <c r="Z84" s="495">
        <v>0</v>
      </c>
      <c r="AA84" s="495">
        <v>0</v>
      </c>
      <c r="AB84" s="495">
        <f t="shared" si="11"/>
        <v>0</v>
      </c>
      <c r="AC84" s="495" t="str">
        <f t="shared" si="15"/>
        <v/>
      </c>
      <c r="AD84" s="495">
        <f t="shared" si="12"/>
        <v>0</v>
      </c>
      <c r="AE84" s="495" t="str">
        <f t="shared" si="16"/>
        <v/>
      </c>
      <c r="AF84" s="495">
        <f t="shared" si="17"/>
        <v>0</v>
      </c>
      <c r="AG84" s="496" t="str">
        <f t="shared" si="18"/>
        <v/>
      </c>
      <c r="AH84" s="380"/>
      <c r="AI84" s="380"/>
      <c r="AJ84" s="380"/>
    </row>
    <row r="85" spans="2:36" x14ac:dyDescent="0.3">
      <c r="B85" s="380"/>
      <c r="C85" s="380"/>
      <c r="D85" s="380"/>
      <c r="E85" s="380"/>
      <c r="F85" s="380"/>
      <c r="G85" s="494" t="str">
        <f>IFERROR(IF($F85="","",VLOOKUP($F85,DMKH_NCC!$C$7:$G$150,3,0)),0)</f>
        <v/>
      </c>
      <c r="H85" s="494" t="str">
        <f>IFERROR(IF($F85="","",VLOOKUP($F85,DMKH_NCC!$C$7:$G$150,4,0)),0)</f>
        <v/>
      </c>
      <c r="I85" s="494" t="str">
        <f>IFERROR(IF($F85="","",VLOOKUP($F85,DMKH_NCC!$C$7:$G$150,5,0)),0)</f>
        <v/>
      </c>
      <c r="J85" s="383"/>
      <c r="K85" s="383"/>
      <c r="L85" s="380"/>
      <c r="M85" s="380"/>
      <c r="N85" s="494" t="str">
        <f>IFERROR(IF($M85="","",VLOOKUP($M85,DMVT!$D$7:$I$398,2,0)),0)</f>
        <v/>
      </c>
      <c r="O85" s="494" t="str">
        <f>IFERROR(IF($M85="","",VLOOKUP($M85,DMVT!$D$7:$I$398,3,0)),0)</f>
        <v/>
      </c>
      <c r="P85" s="380"/>
      <c r="Q85" s="380"/>
      <c r="R85" s="384"/>
      <c r="S85" s="384"/>
      <c r="T85" s="384"/>
      <c r="U85" s="495">
        <f>IF(LEFT(C85,2)="PX",IF(T85="",0,VLOOKUP(M85,THNXT!$P$12:$S$198,4,0)),0)</f>
        <v>0</v>
      </c>
      <c r="V85" s="495">
        <f t="shared" si="13"/>
        <v>0</v>
      </c>
      <c r="W85" s="384"/>
      <c r="X85" s="495">
        <v>0</v>
      </c>
      <c r="Y85" s="495">
        <f t="shared" si="14"/>
        <v>0</v>
      </c>
      <c r="Z85" s="495">
        <v>0</v>
      </c>
      <c r="AA85" s="495">
        <v>0</v>
      </c>
      <c r="AB85" s="495">
        <f t="shared" si="11"/>
        <v>0</v>
      </c>
      <c r="AC85" s="495" t="str">
        <f t="shared" si="15"/>
        <v/>
      </c>
      <c r="AD85" s="495">
        <f t="shared" si="12"/>
        <v>0</v>
      </c>
      <c r="AE85" s="495" t="str">
        <f t="shared" si="16"/>
        <v/>
      </c>
      <c r="AF85" s="495">
        <f t="shared" si="17"/>
        <v>0</v>
      </c>
      <c r="AG85" s="496" t="str">
        <f t="shared" si="18"/>
        <v/>
      </c>
      <c r="AH85" s="380"/>
      <c r="AI85" s="380"/>
      <c r="AJ85" s="380"/>
    </row>
    <row r="86" spans="2:36" x14ac:dyDescent="0.3">
      <c r="B86" s="380"/>
      <c r="C86" s="380"/>
      <c r="D86" s="380"/>
      <c r="E86" s="380"/>
      <c r="F86" s="380"/>
      <c r="G86" s="494" t="str">
        <f>IFERROR(IF($F86="","",VLOOKUP($F86,DMKH_NCC!$C$7:$G$150,3,0)),0)</f>
        <v/>
      </c>
      <c r="H86" s="494" t="str">
        <f>IFERROR(IF($F86="","",VLOOKUP($F86,DMKH_NCC!$C$7:$G$150,4,0)),0)</f>
        <v/>
      </c>
      <c r="I86" s="494" t="str">
        <f>IFERROR(IF($F86="","",VLOOKUP($F86,DMKH_NCC!$C$7:$G$150,5,0)),0)</f>
        <v/>
      </c>
      <c r="J86" s="383"/>
      <c r="K86" s="383"/>
      <c r="L86" s="380"/>
      <c r="M86" s="380"/>
      <c r="N86" s="494" t="str">
        <f>IFERROR(IF($M86="","",VLOOKUP($M86,DMVT!$D$7:$I$398,2,0)),0)</f>
        <v/>
      </c>
      <c r="O86" s="494" t="str">
        <f>IFERROR(IF($M86="","",VLOOKUP($M86,DMVT!$D$7:$I$398,3,0)),0)</f>
        <v/>
      </c>
      <c r="P86" s="380"/>
      <c r="Q86" s="380"/>
      <c r="R86" s="384"/>
      <c r="S86" s="384"/>
      <c r="T86" s="384"/>
      <c r="U86" s="495">
        <f>IF(LEFT(C86,2)="PX",IF(T86="",0,VLOOKUP(M86,THNXT!$P$12:$S$198,4,0)),0)</f>
        <v>0</v>
      </c>
      <c r="V86" s="495">
        <f t="shared" si="13"/>
        <v>0</v>
      </c>
      <c r="W86" s="384"/>
      <c r="X86" s="495">
        <v>0</v>
      </c>
      <c r="Y86" s="495">
        <f t="shared" si="14"/>
        <v>0</v>
      </c>
      <c r="Z86" s="495">
        <v>0</v>
      </c>
      <c r="AA86" s="495">
        <v>0</v>
      </c>
      <c r="AB86" s="495">
        <f t="shared" si="11"/>
        <v>0</v>
      </c>
      <c r="AC86" s="495" t="str">
        <f t="shared" si="15"/>
        <v/>
      </c>
      <c r="AD86" s="495">
        <f t="shared" si="12"/>
        <v>0</v>
      </c>
      <c r="AE86" s="495" t="str">
        <f t="shared" si="16"/>
        <v/>
      </c>
      <c r="AF86" s="495">
        <f t="shared" si="17"/>
        <v>0</v>
      </c>
      <c r="AG86" s="496" t="str">
        <f t="shared" si="18"/>
        <v/>
      </c>
      <c r="AH86" s="380"/>
      <c r="AI86" s="380"/>
      <c r="AJ86" s="380"/>
    </row>
    <row r="87" spans="2:36" x14ac:dyDescent="0.3">
      <c r="B87" s="380"/>
      <c r="C87" s="380"/>
      <c r="D87" s="380"/>
      <c r="E87" s="380"/>
      <c r="F87" s="380"/>
      <c r="G87" s="494" t="str">
        <f>IFERROR(IF($F87="","",VLOOKUP($F87,DMKH_NCC!$C$7:$G$150,3,0)),0)</f>
        <v/>
      </c>
      <c r="H87" s="494" t="str">
        <f>IFERROR(IF($F87="","",VLOOKUP($F87,DMKH_NCC!$C$7:$G$150,4,0)),0)</f>
        <v/>
      </c>
      <c r="I87" s="494" t="str">
        <f>IFERROR(IF($F87="","",VLOOKUP($F87,DMKH_NCC!$C$7:$G$150,5,0)),0)</f>
        <v/>
      </c>
      <c r="J87" s="383"/>
      <c r="K87" s="383"/>
      <c r="L87" s="380"/>
      <c r="M87" s="380"/>
      <c r="N87" s="494" t="str">
        <f>IFERROR(IF($M87="","",VLOOKUP($M87,DMVT!$D$7:$I$398,2,0)),0)</f>
        <v/>
      </c>
      <c r="O87" s="494" t="str">
        <f>IFERROR(IF($M87="","",VLOOKUP($M87,DMVT!$D$7:$I$398,3,0)),0)</f>
        <v/>
      </c>
      <c r="P87" s="380"/>
      <c r="Q87" s="380"/>
      <c r="R87" s="384"/>
      <c r="S87" s="384"/>
      <c r="T87" s="384"/>
      <c r="U87" s="495">
        <f>IF(LEFT(C87,2)="PX",IF(T87="",0,VLOOKUP(M87,THNXT!$P$12:$S$198,4,0)),0)</f>
        <v>0</v>
      </c>
      <c r="V87" s="495">
        <f t="shared" si="13"/>
        <v>0</v>
      </c>
      <c r="W87" s="384"/>
      <c r="X87" s="495">
        <v>0</v>
      </c>
      <c r="Y87" s="495">
        <f t="shared" si="14"/>
        <v>0</v>
      </c>
      <c r="Z87" s="495">
        <v>0</v>
      </c>
      <c r="AA87" s="495">
        <v>0</v>
      </c>
      <c r="AB87" s="495">
        <f t="shared" si="11"/>
        <v>0</v>
      </c>
      <c r="AC87" s="495" t="str">
        <f t="shared" si="15"/>
        <v/>
      </c>
      <c r="AD87" s="495">
        <f t="shared" si="12"/>
        <v>0</v>
      </c>
      <c r="AE87" s="495" t="str">
        <f t="shared" si="16"/>
        <v/>
      </c>
      <c r="AF87" s="495">
        <f t="shared" si="17"/>
        <v>0</v>
      </c>
      <c r="AG87" s="496" t="str">
        <f t="shared" si="18"/>
        <v/>
      </c>
      <c r="AH87" s="380"/>
      <c r="AI87" s="380"/>
      <c r="AJ87" s="380"/>
    </row>
    <row r="88" spans="2:36" x14ac:dyDescent="0.3">
      <c r="B88" s="380"/>
      <c r="C88" s="380"/>
      <c r="D88" s="380"/>
      <c r="E88" s="380"/>
      <c r="F88" s="380"/>
      <c r="G88" s="494" t="str">
        <f>IFERROR(IF($F88="","",VLOOKUP($F88,DMKH_NCC!$C$7:$G$150,3,0)),0)</f>
        <v/>
      </c>
      <c r="H88" s="494" t="str">
        <f>IFERROR(IF($F88="","",VLOOKUP($F88,DMKH_NCC!$C$7:$G$150,4,0)),0)</f>
        <v/>
      </c>
      <c r="I88" s="494" t="str">
        <f>IFERROR(IF($F88="","",VLOOKUP($F88,DMKH_NCC!$C$7:$G$150,5,0)),0)</f>
        <v/>
      </c>
      <c r="J88" s="383"/>
      <c r="K88" s="383"/>
      <c r="L88" s="380"/>
      <c r="M88" s="380"/>
      <c r="N88" s="494" t="str">
        <f>IFERROR(IF($M88="","",VLOOKUP($M88,DMVT!$D$7:$I$398,2,0)),0)</f>
        <v/>
      </c>
      <c r="O88" s="494" t="str">
        <f>IFERROR(IF($M88="","",VLOOKUP($M88,DMVT!$D$7:$I$398,3,0)),0)</f>
        <v/>
      </c>
      <c r="P88" s="380"/>
      <c r="Q88" s="380"/>
      <c r="R88" s="384"/>
      <c r="S88" s="384"/>
      <c r="T88" s="384"/>
      <c r="U88" s="495">
        <f>IF(LEFT(C88,2)="PX",IF(T88="",0,VLOOKUP(M88,THNXT!$P$12:$S$198,4,0)),0)</f>
        <v>0</v>
      </c>
      <c r="V88" s="495">
        <f t="shared" si="13"/>
        <v>0</v>
      </c>
      <c r="W88" s="384"/>
      <c r="X88" s="495">
        <v>0</v>
      </c>
      <c r="Y88" s="495">
        <f t="shared" si="14"/>
        <v>0</v>
      </c>
      <c r="Z88" s="495">
        <v>0</v>
      </c>
      <c r="AA88" s="495">
        <v>0</v>
      </c>
      <c r="AB88" s="495">
        <f t="shared" si="11"/>
        <v>0</v>
      </c>
      <c r="AC88" s="495" t="str">
        <f t="shared" si="15"/>
        <v/>
      </c>
      <c r="AD88" s="495">
        <f t="shared" si="12"/>
        <v>0</v>
      </c>
      <c r="AE88" s="495" t="str">
        <f t="shared" si="16"/>
        <v/>
      </c>
      <c r="AF88" s="495">
        <f t="shared" si="17"/>
        <v>0</v>
      </c>
      <c r="AG88" s="496" t="str">
        <f t="shared" si="18"/>
        <v/>
      </c>
      <c r="AH88" s="380"/>
      <c r="AI88" s="380"/>
      <c r="AJ88" s="380"/>
    </row>
    <row r="89" spans="2:36" x14ac:dyDescent="0.3">
      <c r="B89" s="380"/>
      <c r="C89" s="380"/>
      <c r="D89" s="380"/>
      <c r="E89" s="380"/>
      <c r="F89" s="380"/>
      <c r="G89" s="494" t="str">
        <f>IFERROR(IF($F89="","",VLOOKUP($F89,DMKH_NCC!$C$7:$G$150,3,0)),0)</f>
        <v/>
      </c>
      <c r="H89" s="494" t="str">
        <f>IFERROR(IF($F89="","",VLOOKUP($F89,DMKH_NCC!$C$7:$G$150,4,0)),0)</f>
        <v/>
      </c>
      <c r="I89" s="494" t="str">
        <f>IFERROR(IF($F89="","",VLOOKUP($F89,DMKH_NCC!$C$7:$G$150,5,0)),0)</f>
        <v/>
      </c>
      <c r="J89" s="383"/>
      <c r="K89" s="383"/>
      <c r="L89" s="380"/>
      <c r="M89" s="380"/>
      <c r="N89" s="494" t="str">
        <f>IFERROR(IF($M89="","",VLOOKUP($M89,DMVT!$D$7:$I$398,2,0)),0)</f>
        <v/>
      </c>
      <c r="O89" s="494" t="str">
        <f>IFERROR(IF($M89="","",VLOOKUP($M89,DMVT!$D$7:$I$398,3,0)),0)</f>
        <v/>
      </c>
      <c r="P89" s="380"/>
      <c r="Q89" s="380"/>
      <c r="R89" s="384"/>
      <c r="S89" s="384"/>
      <c r="T89" s="384"/>
      <c r="U89" s="495">
        <f>IF(LEFT(C89,2)="PX",IF(T89="",0,VLOOKUP(M89,THNXT!$P$12:$S$198,4,0)),0)</f>
        <v>0</v>
      </c>
      <c r="V89" s="495">
        <f t="shared" si="13"/>
        <v>0</v>
      </c>
      <c r="W89" s="384"/>
      <c r="X89" s="495">
        <v>0</v>
      </c>
      <c r="Y89" s="495">
        <f t="shared" si="14"/>
        <v>0</v>
      </c>
      <c r="Z89" s="495">
        <v>0</v>
      </c>
      <c r="AA89" s="495">
        <v>0</v>
      </c>
      <c r="AB89" s="495">
        <f t="shared" si="11"/>
        <v>0</v>
      </c>
      <c r="AC89" s="495" t="str">
        <f t="shared" si="15"/>
        <v/>
      </c>
      <c r="AD89" s="495">
        <f t="shared" si="12"/>
        <v>0</v>
      </c>
      <c r="AE89" s="495" t="str">
        <f t="shared" si="16"/>
        <v/>
      </c>
      <c r="AF89" s="495">
        <f t="shared" si="17"/>
        <v>0</v>
      </c>
      <c r="AG89" s="496" t="str">
        <f t="shared" si="18"/>
        <v/>
      </c>
      <c r="AH89" s="380"/>
      <c r="AI89" s="380"/>
      <c r="AJ89" s="380"/>
    </row>
    <row r="90" spans="2:36" x14ac:dyDescent="0.3">
      <c r="B90" s="380"/>
      <c r="C90" s="380"/>
      <c r="D90" s="380"/>
      <c r="E90" s="380"/>
      <c r="F90" s="380"/>
      <c r="G90" s="494" t="str">
        <f>IFERROR(IF($F90="","",VLOOKUP($F90,DMKH_NCC!$C$7:$G$150,3,0)),0)</f>
        <v/>
      </c>
      <c r="H90" s="494" t="str">
        <f>IFERROR(IF($F90="","",VLOOKUP($F90,DMKH_NCC!$C$7:$G$150,4,0)),0)</f>
        <v/>
      </c>
      <c r="I90" s="494" t="str">
        <f>IFERROR(IF($F90="","",VLOOKUP($F90,DMKH_NCC!$C$7:$G$150,5,0)),0)</f>
        <v/>
      </c>
      <c r="J90" s="383"/>
      <c r="K90" s="383"/>
      <c r="L90" s="380"/>
      <c r="M90" s="380"/>
      <c r="N90" s="494" t="str">
        <f>IFERROR(IF($M90="","",VLOOKUP($M90,DMVT!$D$7:$I$398,2,0)),0)</f>
        <v/>
      </c>
      <c r="O90" s="494" t="str">
        <f>IFERROR(IF($M90="","",VLOOKUP($M90,DMVT!$D$7:$I$398,3,0)),0)</f>
        <v/>
      </c>
      <c r="P90" s="380"/>
      <c r="Q90" s="380"/>
      <c r="R90" s="384"/>
      <c r="S90" s="384"/>
      <c r="T90" s="384"/>
      <c r="U90" s="495">
        <f>IF(LEFT(C90,2)="PX",IF(T90="",0,VLOOKUP(M90,THNXT!$P$12:$S$198,4,0)),0)</f>
        <v>0</v>
      </c>
      <c r="V90" s="495">
        <f t="shared" si="13"/>
        <v>0</v>
      </c>
      <c r="W90" s="384"/>
      <c r="X90" s="495">
        <v>0</v>
      </c>
      <c r="Y90" s="495">
        <f t="shared" si="14"/>
        <v>0</v>
      </c>
      <c r="Z90" s="495">
        <v>0</v>
      </c>
      <c r="AA90" s="495">
        <v>0</v>
      </c>
      <c r="AB90" s="495">
        <f t="shared" si="11"/>
        <v>0</v>
      </c>
      <c r="AC90" s="495" t="str">
        <f t="shared" si="15"/>
        <v/>
      </c>
      <c r="AD90" s="495">
        <f t="shared" si="12"/>
        <v>0</v>
      </c>
      <c r="AE90" s="495" t="str">
        <f t="shared" si="16"/>
        <v/>
      </c>
      <c r="AF90" s="495">
        <f t="shared" si="17"/>
        <v>0</v>
      </c>
      <c r="AG90" s="496" t="str">
        <f t="shared" si="18"/>
        <v/>
      </c>
      <c r="AH90" s="380"/>
      <c r="AI90" s="380"/>
      <c r="AJ90" s="380"/>
    </row>
    <row r="91" spans="2:36" x14ac:dyDescent="0.3">
      <c r="B91" s="380"/>
      <c r="C91" s="380"/>
      <c r="D91" s="380"/>
      <c r="E91" s="380"/>
      <c r="F91" s="380"/>
      <c r="G91" s="494" t="str">
        <f>IFERROR(IF($F91="","",VLOOKUP($F91,DMKH_NCC!$C$7:$G$150,3,0)),0)</f>
        <v/>
      </c>
      <c r="H91" s="494" t="str">
        <f>IFERROR(IF($F91="","",VLOOKUP($F91,DMKH_NCC!$C$7:$G$150,4,0)),0)</f>
        <v/>
      </c>
      <c r="I91" s="494" t="str">
        <f>IFERROR(IF($F91="","",VLOOKUP($F91,DMKH_NCC!$C$7:$G$150,5,0)),0)</f>
        <v/>
      </c>
      <c r="J91" s="383"/>
      <c r="K91" s="383"/>
      <c r="L91" s="380"/>
      <c r="M91" s="380"/>
      <c r="N91" s="494" t="str">
        <f>IFERROR(IF($M91="","",VLOOKUP($M91,DMVT!$D$7:$I$398,2,0)),0)</f>
        <v/>
      </c>
      <c r="O91" s="494" t="str">
        <f>IFERROR(IF($M91="","",VLOOKUP($M91,DMVT!$D$7:$I$398,3,0)),0)</f>
        <v/>
      </c>
      <c r="P91" s="380"/>
      <c r="Q91" s="380"/>
      <c r="R91" s="384"/>
      <c r="S91" s="384"/>
      <c r="T91" s="384"/>
      <c r="U91" s="495">
        <f>IF(LEFT(C91,2)="PX",IF(T91="",0,VLOOKUP(M91,THNXT!$P$12:$S$198,4,0)),0)</f>
        <v>0</v>
      </c>
      <c r="V91" s="495">
        <f t="shared" si="13"/>
        <v>0</v>
      </c>
      <c r="W91" s="384"/>
      <c r="X91" s="495">
        <v>0</v>
      </c>
      <c r="Y91" s="495">
        <f t="shared" si="14"/>
        <v>0</v>
      </c>
      <c r="Z91" s="495">
        <v>0</v>
      </c>
      <c r="AA91" s="495">
        <v>0</v>
      </c>
      <c r="AB91" s="495">
        <f t="shared" si="11"/>
        <v>0</v>
      </c>
      <c r="AC91" s="495" t="str">
        <f t="shared" si="15"/>
        <v/>
      </c>
      <c r="AD91" s="495">
        <f t="shared" si="12"/>
        <v>0</v>
      </c>
      <c r="AE91" s="495" t="str">
        <f t="shared" si="16"/>
        <v/>
      </c>
      <c r="AF91" s="495">
        <f t="shared" si="17"/>
        <v>0</v>
      </c>
      <c r="AG91" s="496" t="str">
        <f t="shared" si="18"/>
        <v/>
      </c>
      <c r="AH91" s="380"/>
      <c r="AI91" s="380"/>
      <c r="AJ91" s="380"/>
    </row>
    <row r="92" spans="2:36" x14ac:dyDescent="0.3">
      <c r="B92" s="380"/>
      <c r="C92" s="380"/>
      <c r="D92" s="380"/>
      <c r="E92" s="380"/>
      <c r="F92" s="380"/>
      <c r="G92" s="494" t="str">
        <f>IFERROR(IF($F92="","",VLOOKUP($F92,DMKH_NCC!$C$7:$G$150,3,0)),0)</f>
        <v/>
      </c>
      <c r="H92" s="494" t="str">
        <f>IFERROR(IF($F92="","",VLOOKUP($F92,DMKH_NCC!$C$7:$G$150,4,0)),0)</f>
        <v/>
      </c>
      <c r="I92" s="494" t="str">
        <f>IFERROR(IF($F92="","",VLOOKUP($F92,DMKH_NCC!$C$7:$G$150,5,0)),0)</f>
        <v/>
      </c>
      <c r="J92" s="383"/>
      <c r="K92" s="383"/>
      <c r="L92" s="380"/>
      <c r="M92" s="380"/>
      <c r="N92" s="494" t="str">
        <f>IFERROR(IF($M92="","",VLOOKUP($M92,DMVT!$D$7:$I$398,2,0)),0)</f>
        <v/>
      </c>
      <c r="O92" s="494" t="str">
        <f>IFERROR(IF($M92="","",VLOOKUP($M92,DMVT!$D$7:$I$398,3,0)),0)</f>
        <v/>
      </c>
      <c r="P92" s="380"/>
      <c r="Q92" s="380"/>
      <c r="R92" s="384"/>
      <c r="S92" s="384"/>
      <c r="T92" s="384"/>
      <c r="U92" s="495">
        <f>IF(LEFT(C92,2)="PX",IF(T92="",0,VLOOKUP(M92,THNXT!$P$12:$S$198,4,0)),0)</f>
        <v>0</v>
      </c>
      <c r="V92" s="495">
        <f t="shared" si="13"/>
        <v>0</v>
      </c>
      <c r="W92" s="384"/>
      <c r="X92" s="495">
        <v>0</v>
      </c>
      <c r="Y92" s="495">
        <f t="shared" si="14"/>
        <v>0</v>
      </c>
      <c r="Z92" s="495">
        <v>0</v>
      </c>
      <c r="AA92" s="495">
        <v>0</v>
      </c>
      <c r="AB92" s="495">
        <f t="shared" si="11"/>
        <v>0</v>
      </c>
      <c r="AC92" s="495" t="str">
        <f t="shared" si="15"/>
        <v/>
      </c>
      <c r="AD92" s="495">
        <f t="shared" si="12"/>
        <v>0</v>
      </c>
      <c r="AE92" s="495" t="str">
        <f t="shared" si="16"/>
        <v/>
      </c>
      <c r="AF92" s="495">
        <f t="shared" si="17"/>
        <v>0</v>
      </c>
      <c r="AG92" s="496" t="str">
        <f t="shared" si="18"/>
        <v/>
      </c>
      <c r="AH92" s="380"/>
      <c r="AI92" s="380"/>
      <c r="AJ92" s="380"/>
    </row>
    <row r="93" spans="2:36" x14ac:dyDescent="0.3">
      <c r="B93" s="380"/>
      <c r="C93" s="380"/>
      <c r="D93" s="380"/>
      <c r="E93" s="380"/>
      <c r="F93" s="380"/>
      <c r="G93" s="494" t="str">
        <f>IFERROR(IF($F93="","",VLOOKUP($F93,DMKH_NCC!$C$7:$G$150,3,0)),0)</f>
        <v/>
      </c>
      <c r="H93" s="494" t="str">
        <f>IFERROR(IF($F93="","",VLOOKUP($F93,DMKH_NCC!$C$7:$G$150,4,0)),0)</f>
        <v/>
      </c>
      <c r="I93" s="494" t="str">
        <f>IFERROR(IF($F93="","",VLOOKUP($F93,DMKH_NCC!$C$7:$G$150,5,0)),0)</f>
        <v/>
      </c>
      <c r="J93" s="383"/>
      <c r="K93" s="383"/>
      <c r="L93" s="380"/>
      <c r="M93" s="380"/>
      <c r="N93" s="494" t="str">
        <f>IFERROR(IF($M93="","",VLOOKUP($M93,DMVT!$D$7:$I$398,2,0)),0)</f>
        <v/>
      </c>
      <c r="O93" s="494" t="str">
        <f>IFERROR(IF($M93="","",VLOOKUP($M93,DMVT!$D$7:$I$398,3,0)),0)</f>
        <v/>
      </c>
      <c r="P93" s="380"/>
      <c r="Q93" s="380"/>
      <c r="R93" s="384"/>
      <c r="S93" s="384"/>
      <c r="T93" s="384"/>
      <c r="U93" s="495">
        <f>IF(LEFT(C93,2)="PX",IF(T93="",0,VLOOKUP(M93,THNXT!$P$12:$S$198,4,0)),0)</f>
        <v>0</v>
      </c>
      <c r="V93" s="495">
        <f t="shared" si="13"/>
        <v>0</v>
      </c>
      <c r="W93" s="384"/>
      <c r="X93" s="495">
        <v>0</v>
      </c>
      <c r="Y93" s="495">
        <f t="shared" si="14"/>
        <v>0</v>
      </c>
      <c r="Z93" s="495">
        <v>0</v>
      </c>
      <c r="AA93" s="495">
        <v>0</v>
      </c>
      <c r="AB93" s="495">
        <f t="shared" si="11"/>
        <v>0</v>
      </c>
      <c r="AC93" s="495" t="str">
        <f t="shared" si="15"/>
        <v/>
      </c>
      <c r="AD93" s="495">
        <f t="shared" si="12"/>
        <v>0</v>
      </c>
      <c r="AE93" s="495" t="str">
        <f t="shared" si="16"/>
        <v/>
      </c>
      <c r="AF93" s="495">
        <f t="shared" si="17"/>
        <v>0</v>
      </c>
      <c r="AG93" s="496" t="str">
        <f t="shared" si="18"/>
        <v/>
      </c>
      <c r="AH93" s="380"/>
      <c r="AI93" s="380"/>
      <c r="AJ93" s="380"/>
    </row>
    <row r="94" spans="2:36" x14ac:dyDescent="0.3">
      <c r="B94" s="380"/>
      <c r="C94" s="380"/>
      <c r="D94" s="380"/>
      <c r="E94" s="380"/>
      <c r="F94" s="380"/>
      <c r="G94" s="494" t="str">
        <f>IFERROR(IF($F94="","",VLOOKUP($F94,DMKH_NCC!$C$7:$G$150,3,0)),0)</f>
        <v/>
      </c>
      <c r="H94" s="494" t="str">
        <f>IFERROR(IF($F94="","",VLOOKUP($F94,DMKH_NCC!$C$7:$G$150,4,0)),0)</f>
        <v/>
      </c>
      <c r="I94" s="494" t="str">
        <f>IFERROR(IF($F94="","",VLOOKUP($F94,DMKH_NCC!$C$7:$G$150,5,0)),0)</f>
        <v/>
      </c>
      <c r="J94" s="383"/>
      <c r="K94" s="383"/>
      <c r="L94" s="380"/>
      <c r="M94" s="380"/>
      <c r="N94" s="494" t="str">
        <f>IFERROR(IF($M94="","",VLOOKUP($M94,DMVT!$D$7:$I$398,2,0)),0)</f>
        <v/>
      </c>
      <c r="O94" s="494" t="str">
        <f>IFERROR(IF($M94="","",VLOOKUP($M94,DMVT!$D$7:$I$398,3,0)),0)</f>
        <v/>
      </c>
      <c r="P94" s="380"/>
      <c r="Q94" s="380"/>
      <c r="R94" s="384"/>
      <c r="S94" s="384"/>
      <c r="T94" s="384"/>
      <c r="U94" s="495">
        <f>IF(LEFT(C94,2)="PX",IF(T94="",0,VLOOKUP(M94,THNXT!$P$12:$S$198,4,0)),0)</f>
        <v>0</v>
      </c>
      <c r="V94" s="495">
        <f t="shared" si="13"/>
        <v>0</v>
      </c>
      <c r="W94" s="384"/>
      <c r="X94" s="495">
        <v>0</v>
      </c>
      <c r="Y94" s="495">
        <f t="shared" si="14"/>
        <v>0</v>
      </c>
      <c r="Z94" s="495">
        <v>0</v>
      </c>
      <c r="AA94" s="495">
        <v>0</v>
      </c>
      <c r="AB94" s="495">
        <f t="shared" si="11"/>
        <v>0</v>
      </c>
      <c r="AC94" s="495" t="str">
        <f t="shared" si="15"/>
        <v/>
      </c>
      <c r="AD94" s="495">
        <f t="shared" si="12"/>
        <v>0</v>
      </c>
      <c r="AE94" s="495" t="str">
        <f t="shared" si="16"/>
        <v/>
      </c>
      <c r="AF94" s="495">
        <f t="shared" si="17"/>
        <v>0</v>
      </c>
      <c r="AG94" s="496" t="str">
        <f t="shared" si="18"/>
        <v/>
      </c>
      <c r="AH94" s="380"/>
      <c r="AI94" s="380"/>
      <c r="AJ94" s="380"/>
    </row>
    <row r="95" spans="2:36" x14ac:dyDescent="0.3">
      <c r="B95" s="380"/>
      <c r="C95" s="380"/>
      <c r="D95" s="380"/>
      <c r="E95" s="380"/>
      <c r="F95" s="380"/>
      <c r="G95" s="494" t="str">
        <f>IFERROR(IF($F95="","",VLOOKUP($F95,DMKH_NCC!$C$7:$G$150,3,0)),0)</f>
        <v/>
      </c>
      <c r="H95" s="494" t="str">
        <f>IFERROR(IF($F95="","",VLOOKUP($F95,DMKH_NCC!$C$7:$G$150,4,0)),0)</f>
        <v/>
      </c>
      <c r="I95" s="494" t="str">
        <f>IFERROR(IF($F95="","",VLOOKUP($F95,DMKH_NCC!$C$7:$G$150,5,0)),0)</f>
        <v/>
      </c>
      <c r="J95" s="383"/>
      <c r="K95" s="383"/>
      <c r="L95" s="380"/>
      <c r="M95" s="380"/>
      <c r="N95" s="494" t="str">
        <f>IFERROR(IF($M95="","",VLOOKUP($M95,DMVT!$D$7:$I$398,2,0)),0)</f>
        <v/>
      </c>
      <c r="O95" s="494" t="str">
        <f>IFERROR(IF($M95="","",VLOOKUP($M95,DMVT!$D$7:$I$398,3,0)),0)</f>
        <v/>
      </c>
      <c r="P95" s="380"/>
      <c r="Q95" s="380"/>
      <c r="R95" s="384"/>
      <c r="S95" s="384"/>
      <c r="T95" s="384"/>
      <c r="U95" s="495">
        <f>IF(LEFT(C95,2)="PX",IF(T95="",0,VLOOKUP(M95,THNXT!$P$12:$S$198,4,0)),0)</f>
        <v>0</v>
      </c>
      <c r="V95" s="495">
        <f t="shared" si="13"/>
        <v>0</v>
      </c>
      <c r="W95" s="384"/>
      <c r="X95" s="495">
        <v>0</v>
      </c>
      <c r="Y95" s="495">
        <f t="shared" si="14"/>
        <v>0</v>
      </c>
      <c r="Z95" s="495">
        <v>0</v>
      </c>
      <c r="AA95" s="495">
        <v>0</v>
      </c>
      <c r="AB95" s="495">
        <f t="shared" si="11"/>
        <v>0</v>
      </c>
      <c r="AC95" s="495" t="str">
        <f t="shared" si="15"/>
        <v/>
      </c>
      <c r="AD95" s="495">
        <f t="shared" si="12"/>
        <v>0</v>
      </c>
      <c r="AE95" s="495" t="str">
        <f t="shared" si="16"/>
        <v/>
      </c>
      <c r="AF95" s="495">
        <f t="shared" si="17"/>
        <v>0</v>
      </c>
      <c r="AG95" s="496" t="str">
        <f t="shared" si="18"/>
        <v/>
      </c>
      <c r="AH95" s="380"/>
      <c r="AI95" s="380"/>
      <c r="AJ95" s="380"/>
    </row>
    <row r="96" spans="2:36" x14ac:dyDescent="0.3">
      <c r="B96" s="380"/>
      <c r="C96" s="380"/>
      <c r="D96" s="380"/>
      <c r="E96" s="380"/>
      <c r="F96" s="380"/>
      <c r="G96" s="494" t="str">
        <f>IFERROR(IF($F96="","",VLOOKUP($F96,DMKH_NCC!$C$7:$G$150,3,0)),0)</f>
        <v/>
      </c>
      <c r="H96" s="494" t="str">
        <f>IFERROR(IF($F96="","",VLOOKUP($F96,DMKH_NCC!$C$7:$G$150,4,0)),0)</f>
        <v/>
      </c>
      <c r="I96" s="494" t="str">
        <f>IFERROR(IF($F96="","",VLOOKUP($F96,DMKH_NCC!$C$7:$G$150,5,0)),0)</f>
        <v/>
      </c>
      <c r="J96" s="383"/>
      <c r="K96" s="383"/>
      <c r="L96" s="380"/>
      <c r="M96" s="380"/>
      <c r="N96" s="494" t="str">
        <f>IFERROR(IF($M96="","",VLOOKUP($M96,DMVT!$D$7:$I$398,2,0)),0)</f>
        <v/>
      </c>
      <c r="O96" s="494" t="str">
        <f>IFERROR(IF($M96="","",VLOOKUP($M96,DMVT!$D$7:$I$398,3,0)),0)</f>
        <v/>
      </c>
      <c r="P96" s="380"/>
      <c r="Q96" s="380"/>
      <c r="R96" s="384"/>
      <c r="S96" s="384"/>
      <c r="T96" s="384"/>
      <c r="U96" s="495">
        <f>IF(LEFT(C96,2)="PX",IF(T96="",0,VLOOKUP(M96,THNXT!$P$12:$S$198,4,0)),0)</f>
        <v>0</v>
      </c>
      <c r="V96" s="495">
        <f t="shared" si="13"/>
        <v>0</v>
      </c>
      <c r="W96" s="384"/>
      <c r="X96" s="495">
        <v>0</v>
      </c>
      <c r="Y96" s="495">
        <f t="shared" si="14"/>
        <v>0</v>
      </c>
      <c r="Z96" s="495">
        <v>0</v>
      </c>
      <c r="AA96" s="495">
        <v>0</v>
      </c>
      <c r="AB96" s="495">
        <f t="shared" si="11"/>
        <v>0</v>
      </c>
      <c r="AC96" s="495" t="str">
        <f t="shared" si="15"/>
        <v/>
      </c>
      <c r="AD96" s="495">
        <f t="shared" si="12"/>
        <v>0</v>
      </c>
      <c r="AE96" s="495" t="str">
        <f t="shared" si="16"/>
        <v/>
      </c>
      <c r="AF96" s="495">
        <f t="shared" si="17"/>
        <v>0</v>
      </c>
      <c r="AG96" s="496" t="str">
        <f t="shared" si="18"/>
        <v/>
      </c>
      <c r="AH96" s="380"/>
      <c r="AI96" s="380"/>
      <c r="AJ96" s="380"/>
    </row>
    <row r="97" spans="2:36" x14ac:dyDescent="0.3">
      <c r="B97" s="380"/>
      <c r="C97" s="380"/>
      <c r="D97" s="380"/>
      <c r="E97" s="380"/>
      <c r="F97" s="380"/>
      <c r="G97" s="494" t="str">
        <f>IFERROR(IF($F97="","",VLOOKUP($F97,DMKH_NCC!$C$7:$G$150,3,0)),0)</f>
        <v/>
      </c>
      <c r="H97" s="494" t="str">
        <f>IFERROR(IF($F97="","",VLOOKUP($F97,DMKH_NCC!$C$7:$G$150,4,0)),0)</f>
        <v/>
      </c>
      <c r="I97" s="494" t="str">
        <f>IFERROR(IF($F97="","",VLOOKUP($F97,DMKH_NCC!$C$7:$G$150,5,0)),0)</f>
        <v/>
      </c>
      <c r="J97" s="383"/>
      <c r="K97" s="383"/>
      <c r="L97" s="380"/>
      <c r="M97" s="380"/>
      <c r="N97" s="494" t="str">
        <f>IFERROR(IF($M97="","",VLOOKUP($M97,DMVT!$D$7:$I$398,2,0)),0)</f>
        <v/>
      </c>
      <c r="O97" s="494" t="str">
        <f>IFERROR(IF($M97="","",VLOOKUP($M97,DMVT!$D$7:$I$398,3,0)),0)</f>
        <v/>
      </c>
      <c r="P97" s="380"/>
      <c r="Q97" s="380"/>
      <c r="R97" s="384"/>
      <c r="S97" s="384"/>
      <c r="T97" s="384"/>
      <c r="U97" s="495">
        <f>IF(LEFT(C97,2)="PX",IF(T97="",0,VLOOKUP(M97,THNXT!$P$12:$S$198,4,0)),0)</f>
        <v>0</v>
      </c>
      <c r="V97" s="495">
        <f t="shared" si="13"/>
        <v>0</v>
      </c>
      <c r="W97" s="384"/>
      <c r="X97" s="495">
        <v>0</v>
      </c>
      <c r="Y97" s="495">
        <f t="shared" si="14"/>
        <v>0</v>
      </c>
      <c r="Z97" s="495">
        <v>0</v>
      </c>
      <c r="AA97" s="495">
        <v>0</v>
      </c>
      <c r="AB97" s="495">
        <f t="shared" si="11"/>
        <v>0</v>
      </c>
      <c r="AC97" s="495" t="str">
        <f t="shared" si="15"/>
        <v/>
      </c>
      <c r="AD97" s="495">
        <f t="shared" si="12"/>
        <v>0</v>
      </c>
      <c r="AE97" s="495" t="str">
        <f t="shared" si="16"/>
        <v/>
      </c>
      <c r="AF97" s="495">
        <f t="shared" si="17"/>
        <v>0</v>
      </c>
      <c r="AG97" s="496" t="str">
        <f t="shared" si="18"/>
        <v/>
      </c>
      <c r="AH97" s="380"/>
      <c r="AI97" s="380"/>
      <c r="AJ97" s="380"/>
    </row>
    <row r="98" spans="2:36" x14ac:dyDescent="0.3">
      <c r="B98" s="380"/>
      <c r="C98" s="380"/>
      <c r="D98" s="380"/>
      <c r="E98" s="380"/>
      <c r="F98" s="380"/>
      <c r="G98" s="494" t="str">
        <f>IFERROR(IF($F98="","",VLOOKUP($F98,DMKH_NCC!$C$7:$G$150,3,0)),0)</f>
        <v/>
      </c>
      <c r="H98" s="494" t="str">
        <f>IFERROR(IF($F98="","",VLOOKUP($F98,DMKH_NCC!$C$7:$G$150,4,0)),0)</f>
        <v/>
      </c>
      <c r="I98" s="494" t="str">
        <f>IFERROR(IF($F98="","",VLOOKUP($F98,DMKH_NCC!$C$7:$G$150,5,0)),0)</f>
        <v/>
      </c>
      <c r="J98" s="383"/>
      <c r="K98" s="383"/>
      <c r="L98" s="380"/>
      <c r="M98" s="380"/>
      <c r="N98" s="494" t="str">
        <f>IFERROR(IF($M98="","",VLOOKUP($M98,DMVT!$D$7:$I$398,2,0)),0)</f>
        <v/>
      </c>
      <c r="O98" s="494" t="str">
        <f>IFERROR(IF($M98="","",VLOOKUP($M98,DMVT!$D$7:$I$398,3,0)),0)</f>
        <v/>
      </c>
      <c r="P98" s="380"/>
      <c r="Q98" s="380"/>
      <c r="R98" s="384"/>
      <c r="S98" s="384"/>
      <c r="T98" s="384"/>
      <c r="U98" s="495">
        <f>IF(LEFT(C98,2)="PX",IF(T98="",0,VLOOKUP(M98,THNXT!$P$12:$S$198,4,0)),0)</f>
        <v>0</v>
      </c>
      <c r="V98" s="495">
        <f t="shared" si="13"/>
        <v>0</v>
      </c>
      <c r="W98" s="384"/>
      <c r="X98" s="495">
        <v>0</v>
      </c>
      <c r="Y98" s="495">
        <f t="shared" si="14"/>
        <v>0</v>
      </c>
      <c r="Z98" s="495">
        <v>0</v>
      </c>
      <c r="AA98" s="495">
        <v>0</v>
      </c>
      <c r="AB98" s="495">
        <f t="shared" si="11"/>
        <v>0</v>
      </c>
      <c r="AC98" s="495" t="str">
        <f t="shared" si="15"/>
        <v/>
      </c>
      <c r="AD98" s="495">
        <f t="shared" si="12"/>
        <v>0</v>
      </c>
      <c r="AE98" s="495" t="str">
        <f t="shared" si="16"/>
        <v/>
      </c>
      <c r="AF98" s="495">
        <f t="shared" si="17"/>
        <v>0</v>
      </c>
      <c r="AG98" s="496" t="str">
        <f t="shared" si="18"/>
        <v/>
      </c>
      <c r="AH98" s="380"/>
      <c r="AI98" s="380"/>
      <c r="AJ98" s="380"/>
    </row>
    <row r="99" spans="2:36" x14ac:dyDescent="0.3">
      <c r="B99" s="380"/>
      <c r="C99" s="380"/>
      <c r="D99" s="380"/>
      <c r="E99" s="380"/>
      <c r="F99" s="380"/>
      <c r="G99" s="494" t="str">
        <f>IFERROR(IF($F99="","",VLOOKUP($F99,DMKH_NCC!$C$7:$G$150,3,0)),0)</f>
        <v/>
      </c>
      <c r="H99" s="494" t="str">
        <f>IFERROR(IF($F99="","",VLOOKUP($F99,DMKH_NCC!$C$7:$G$150,4,0)),0)</f>
        <v/>
      </c>
      <c r="I99" s="494" t="str">
        <f>IFERROR(IF($F99="","",VLOOKUP($F99,DMKH_NCC!$C$7:$G$150,5,0)),0)</f>
        <v/>
      </c>
      <c r="J99" s="383"/>
      <c r="K99" s="383"/>
      <c r="L99" s="380"/>
      <c r="M99" s="380"/>
      <c r="N99" s="494" t="str">
        <f>IFERROR(IF($M99="","",VLOOKUP($M99,DMVT!$D$7:$I$398,2,0)),0)</f>
        <v/>
      </c>
      <c r="O99" s="494" t="str">
        <f>IFERROR(IF($M99="","",VLOOKUP($M99,DMVT!$D$7:$I$398,3,0)),0)</f>
        <v/>
      </c>
      <c r="P99" s="380"/>
      <c r="Q99" s="380"/>
      <c r="R99" s="384"/>
      <c r="S99" s="384"/>
      <c r="T99" s="384"/>
      <c r="U99" s="495">
        <f>IF(LEFT(C99,2)="PX",IF(T99="",0,VLOOKUP(M99,THNXT!$P$12:$S$198,4,0)),0)</f>
        <v>0</v>
      </c>
      <c r="V99" s="495">
        <f t="shared" si="13"/>
        <v>0</v>
      </c>
      <c r="W99" s="384"/>
      <c r="X99" s="495">
        <v>0</v>
      </c>
      <c r="Y99" s="495">
        <f t="shared" si="14"/>
        <v>0</v>
      </c>
      <c r="Z99" s="495">
        <v>0</v>
      </c>
      <c r="AA99" s="495">
        <v>0</v>
      </c>
      <c r="AB99" s="495">
        <f t="shared" si="11"/>
        <v>0</v>
      </c>
      <c r="AC99" s="495" t="str">
        <f t="shared" si="15"/>
        <v/>
      </c>
      <c r="AD99" s="495">
        <f t="shared" si="12"/>
        <v>0</v>
      </c>
      <c r="AE99" s="495" t="str">
        <f t="shared" si="16"/>
        <v/>
      </c>
      <c r="AF99" s="495">
        <f t="shared" si="17"/>
        <v>0</v>
      </c>
      <c r="AG99" s="496" t="str">
        <f t="shared" si="18"/>
        <v/>
      </c>
      <c r="AH99" s="380"/>
      <c r="AI99" s="380"/>
      <c r="AJ99" s="380"/>
    </row>
    <row r="100" spans="2:36" x14ac:dyDescent="0.3">
      <c r="B100" s="380"/>
      <c r="C100" s="380"/>
      <c r="D100" s="380"/>
      <c r="E100" s="380"/>
      <c r="F100" s="380"/>
      <c r="G100" s="494" t="str">
        <f>IFERROR(IF($F100="","",VLOOKUP($F100,DMKH_NCC!$C$7:$G$150,3,0)),0)</f>
        <v/>
      </c>
      <c r="H100" s="494" t="str">
        <f>IFERROR(IF($F100="","",VLOOKUP($F100,DMKH_NCC!$C$7:$G$150,4,0)),0)</f>
        <v/>
      </c>
      <c r="I100" s="494" t="str">
        <f>IFERROR(IF($F100="","",VLOOKUP($F100,DMKH_NCC!$C$7:$G$150,5,0)),0)</f>
        <v/>
      </c>
      <c r="J100" s="383"/>
      <c r="K100" s="383"/>
      <c r="L100" s="380"/>
      <c r="M100" s="380"/>
      <c r="N100" s="494" t="str">
        <f>IFERROR(IF($M100="","",VLOOKUP($M100,DMVT!$D$7:$I$398,2,0)),0)</f>
        <v/>
      </c>
      <c r="O100" s="494" t="str">
        <f>IFERROR(IF($M100="","",VLOOKUP($M100,DMVT!$D$7:$I$398,3,0)),0)</f>
        <v/>
      </c>
      <c r="P100" s="380"/>
      <c r="Q100" s="380"/>
      <c r="R100" s="384"/>
      <c r="S100" s="384"/>
      <c r="T100" s="384"/>
      <c r="U100" s="495">
        <f>IF(LEFT(C100,2)="PX",IF(T100="",0,VLOOKUP(M100,THNXT!$P$12:$S$198,4,0)),0)</f>
        <v>0</v>
      </c>
      <c r="V100" s="495">
        <f t="shared" si="13"/>
        <v>0</v>
      </c>
      <c r="W100" s="384"/>
      <c r="X100" s="495">
        <v>0</v>
      </c>
      <c r="Y100" s="495">
        <f t="shared" si="14"/>
        <v>0</v>
      </c>
      <c r="Z100" s="495">
        <v>0</v>
      </c>
      <c r="AA100" s="495">
        <v>0</v>
      </c>
      <c r="AB100" s="495">
        <f t="shared" si="11"/>
        <v>0</v>
      </c>
      <c r="AC100" s="495" t="str">
        <f t="shared" si="15"/>
        <v/>
      </c>
      <c r="AD100" s="495">
        <f t="shared" si="12"/>
        <v>0</v>
      </c>
      <c r="AE100" s="495" t="str">
        <f t="shared" si="16"/>
        <v/>
      </c>
      <c r="AF100" s="495">
        <f t="shared" si="17"/>
        <v>0</v>
      </c>
      <c r="AG100" s="496" t="str">
        <f t="shared" si="18"/>
        <v/>
      </c>
      <c r="AH100" s="380"/>
      <c r="AI100" s="380"/>
      <c r="AJ100" s="380"/>
    </row>
    <row r="101" spans="2:36" x14ac:dyDescent="0.3">
      <c r="B101" s="380"/>
      <c r="C101" s="380"/>
      <c r="D101" s="380"/>
      <c r="E101" s="380"/>
      <c r="F101" s="380"/>
      <c r="G101" s="494" t="str">
        <f>IFERROR(IF($F101="","",VLOOKUP($F101,DMKH_NCC!$C$7:$G$150,3,0)),0)</f>
        <v/>
      </c>
      <c r="H101" s="494" t="str">
        <f>IFERROR(IF($F101="","",VLOOKUP($F101,DMKH_NCC!$C$7:$G$150,4,0)),0)</f>
        <v/>
      </c>
      <c r="I101" s="494" t="str">
        <f>IFERROR(IF($F101="","",VLOOKUP($F101,DMKH_NCC!$C$7:$G$150,5,0)),0)</f>
        <v/>
      </c>
      <c r="J101" s="383"/>
      <c r="K101" s="383"/>
      <c r="L101" s="380"/>
      <c r="M101" s="380"/>
      <c r="N101" s="494" t="str">
        <f>IFERROR(IF($M101="","",VLOOKUP($M101,DMVT!$D$7:$I$398,2,0)),0)</f>
        <v/>
      </c>
      <c r="O101" s="494" t="str">
        <f>IFERROR(IF($M101="","",VLOOKUP($M101,DMVT!$D$7:$I$398,3,0)),0)</f>
        <v/>
      </c>
      <c r="P101" s="380"/>
      <c r="Q101" s="380"/>
      <c r="R101" s="384"/>
      <c r="S101" s="384"/>
      <c r="T101" s="384"/>
      <c r="U101" s="495">
        <f>IF(LEFT(C101,2)="PX",IF(T101="",0,VLOOKUP(M101,THNXT!$P$12:$S$198,4,0)),0)</f>
        <v>0</v>
      </c>
      <c r="V101" s="495">
        <f t="shared" si="13"/>
        <v>0</v>
      </c>
      <c r="W101" s="384"/>
      <c r="X101" s="495">
        <v>0</v>
      </c>
      <c r="Y101" s="495">
        <f t="shared" si="14"/>
        <v>0</v>
      </c>
      <c r="Z101" s="495">
        <v>0</v>
      </c>
      <c r="AA101" s="495">
        <v>0</v>
      </c>
      <c r="AB101" s="495">
        <f t="shared" si="11"/>
        <v>0</v>
      </c>
      <c r="AC101" s="495" t="str">
        <f t="shared" si="15"/>
        <v/>
      </c>
      <c r="AD101" s="495">
        <f t="shared" si="12"/>
        <v>0</v>
      </c>
      <c r="AE101" s="495" t="str">
        <f t="shared" si="16"/>
        <v/>
      </c>
      <c r="AF101" s="495">
        <f t="shared" si="17"/>
        <v>0</v>
      </c>
      <c r="AG101" s="496" t="str">
        <f t="shared" si="18"/>
        <v/>
      </c>
      <c r="AH101" s="380"/>
      <c r="AI101" s="380"/>
      <c r="AJ101" s="380"/>
    </row>
    <row r="102" spans="2:36" x14ac:dyDescent="0.3">
      <c r="B102" s="380"/>
      <c r="C102" s="380"/>
      <c r="D102" s="380"/>
      <c r="E102" s="380"/>
      <c r="F102" s="380"/>
      <c r="G102" s="494" t="str">
        <f>IFERROR(IF($F102="","",VLOOKUP($F102,DMKH_NCC!$C$7:$G$150,3,0)),0)</f>
        <v/>
      </c>
      <c r="H102" s="494" t="str">
        <f>IFERROR(IF($F102="","",VLOOKUP($F102,DMKH_NCC!$C$7:$G$150,4,0)),0)</f>
        <v/>
      </c>
      <c r="I102" s="494" t="str">
        <f>IFERROR(IF($F102="","",VLOOKUP($F102,DMKH_NCC!$C$7:$G$150,5,0)),0)</f>
        <v/>
      </c>
      <c r="J102" s="383"/>
      <c r="K102" s="383"/>
      <c r="L102" s="380"/>
      <c r="M102" s="380"/>
      <c r="N102" s="494" t="str">
        <f>IFERROR(IF($M102="","",VLOOKUP($M102,DMVT!$D$7:$I$398,2,0)),0)</f>
        <v/>
      </c>
      <c r="O102" s="494" t="str">
        <f>IFERROR(IF($M102="","",VLOOKUP($M102,DMVT!$D$7:$I$398,3,0)),0)</f>
        <v/>
      </c>
      <c r="P102" s="380"/>
      <c r="Q102" s="380"/>
      <c r="R102" s="384"/>
      <c r="S102" s="384"/>
      <c r="T102" s="384"/>
      <c r="U102" s="495">
        <f>IF(LEFT(C102,2)="PX",IF(T102="",0,VLOOKUP(M102,THNXT!$P$12:$S$198,4,0)),0)</f>
        <v>0</v>
      </c>
      <c r="V102" s="495">
        <f t="shared" si="13"/>
        <v>0</v>
      </c>
      <c r="W102" s="384"/>
      <c r="X102" s="495">
        <v>0</v>
      </c>
      <c r="Y102" s="495">
        <f t="shared" si="14"/>
        <v>0</v>
      </c>
      <c r="Z102" s="495">
        <v>0</v>
      </c>
      <c r="AA102" s="495">
        <v>0</v>
      </c>
      <c r="AB102" s="495">
        <f t="shared" si="11"/>
        <v>0</v>
      </c>
      <c r="AC102" s="495" t="str">
        <f t="shared" si="15"/>
        <v/>
      </c>
      <c r="AD102" s="495">
        <f t="shared" si="12"/>
        <v>0</v>
      </c>
      <c r="AE102" s="495" t="str">
        <f t="shared" si="16"/>
        <v/>
      </c>
      <c r="AF102" s="495">
        <f t="shared" si="17"/>
        <v>0</v>
      </c>
      <c r="AG102" s="496" t="str">
        <f t="shared" si="18"/>
        <v/>
      </c>
      <c r="AH102" s="380"/>
      <c r="AI102" s="380"/>
      <c r="AJ102" s="380"/>
    </row>
    <row r="103" spans="2:36" x14ac:dyDescent="0.3">
      <c r="B103" s="380"/>
      <c r="C103" s="380"/>
      <c r="D103" s="380"/>
      <c r="E103" s="380"/>
      <c r="F103" s="380"/>
      <c r="G103" s="494" t="str">
        <f>IFERROR(IF($F103="","",VLOOKUP($F103,DMKH_NCC!$C$7:$G$150,3,0)),0)</f>
        <v/>
      </c>
      <c r="H103" s="494" t="str">
        <f>IFERROR(IF($F103="","",VLOOKUP($F103,DMKH_NCC!$C$7:$G$150,4,0)),0)</f>
        <v/>
      </c>
      <c r="I103" s="494" t="str">
        <f>IFERROR(IF($F103="","",VLOOKUP($F103,DMKH_NCC!$C$7:$G$150,5,0)),0)</f>
        <v/>
      </c>
      <c r="J103" s="383"/>
      <c r="K103" s="383"/>
      <c r="L103" s="380"/>
      <c r="M103" s="380"/>
      <c r="N103" s="494" t="str">
        <f>IFERROR(IF($M103="","",VLOOKUP($M103,DMVT!$D$7:$I$398,2,0)),0)</f>
        <v/>
      </c>
      <c r="O103" s="494" t="str">
        <f>IFERROR(IF($M103="","",VLOOKUP($M103,DMVT!$D$7:$I$398,3,0)),0)</f>
        <v/>
      </c>
      <c r="P103" s="380"/>
      <c r="Q103" s="380"/>
      <c r="R103" s="384"/>
      <c r="S103" s="384"/>
      <c r="T103" s="384"/>
      <c r="U103" s="495">
        <f>IF(LEFT(C103,2)="PX",IF(T103="",0,VLOOKUP(M103,THNXT!$P$12:$S$198,4,0)),0)</f>
        <v>0</v>
      </c>
      <c r="V103" s="495">
        <f t="shared" si="13"/>
        <v>0</v>
      </c>
      <c r="W103" s="384"/>
      <c r="X103" s="495">
        <v>0</v>
      </c>
      <c r="Y103" s="495">
        <f t="shared" si="14"/>
        <v>0</v>
      </c>
      <c r="Z103" s="495">
        <v>0</v>
      </c>
      <c r="AA103" s="495">
        <v>0</v>
      </c>
      <c r="AB103" s="495">
        <f t="shared" si="11"/>
        <v>0</v>
      </c>
      <c r="AC103" s="495" t="str">
        <f t="shared" si="15"/>
        <v/>
      </c>
      <c r="AD103" s="495">
        <f t="shared" si="12"/>
        <v>0</v>
      </c>
      <c r="AE103" s="495" t="str">
        <f t="shared" si="16"/>
        <v/>
      </c>
      <c r="AF103" s="495">
        <f t="shared" si="17"/>
        <v>0</v>
      </c>
      <c r="AG103" s="496" t="str">
        <f t="shared" si="18"/>
        <v/>
      </c>
      <c r="AH103" s="380"/>
      <c r="AI103" s="380"/>
      <c r="AJ103" s="380"/>
    </row>
    <row r="104" spans="2:36" x14ac:dyDescent="0.3">
      <c r="B104" s="380"/>
      <c r="C104" s="380"/>
      <c r="D104" s="380"/>
      <c r="E104" s="380"/>
      <c r="F104" s="380"/>
      <c r="G104" s="494" t="str">
        <f>IFERROR(IF($F104="","",VLOOKUP($F104,DMKH_NCC!$C$7:$G$150,3,0)),0)</f>
        <v/>
      </c>
      <c r="H104" s="494" t="str">
        <f>IFERROR(IF($F104="","",VLOOKUP($F104,DMKH_NCC!$C$7:$G$150,4,0)),0)</f>
        <v/>
      </c>
      <c r="I104" s="494" t="str">
        <f>IFERROR(IF($F104="","",VLOOKUP($F104,DMKH_NCC!$C$7:$G$150,5,0)),0)</f>
        <v/>
      </c>
      <c r="J104" s="383"/>
      <c r="K104" s="383"/>
      <c r="L104" s="380"/>
      <c r="M104" s="380"/>
      <c r="N104" s="494" t="str">
        <f>IFERROR(IF($M104="","",VLOOKUP($M104,DMVT!$D$7:$I$398,2,0)),0)</f>
        <v/>
      </c>
      <c r="O104" s="494" t="str">
        <f>IFERROR(IF($M104="","",VLOOKUP($M104,DMVT!$D$7:$I$398,3,0)),0)</f>
        <v/>
      </c>
      <c r="P104" s="380"/>
      <c r="Q104" s="380"/>
      <c r="R104" s="384"/>
      <c r="S104" s="384"/>
      <c r="T104" s="384"/>
      <c r="U104" s="495">
        <f>IF(LEFT(C104,2)="PX",IF(T104="",0,VLOOKUP(M104,THNXT!$P$12:$S$198,4,0)),0)</f>
        <v>0</v>
      </c>
      <c r="V104" s="495">
        <f t="shared" si="13"/>
        <v>0</v>
      </c>
      <c r="W104" s="384"/>
      <c r="X104" s="495">
        <v>0</v>
      </c>
      <c r="Y104" s="495">
        <f t="shared" si="14"/>
        <v>0</v>
      </c>
      <c r="Z104" s="495">
        <v>0</v>
      </c>
      <c r="AA104" s="495">
        <v>0</v>
      </c>
      <c r="AB104" s="495">
        <f t="shared" ref="AB104:AB135" si="19">SUMIF($C$8:$C$2000,C104,gtnhap)</f>
        <v>0</v>
      </c>
      <c r="AC104" s="495" t="str">
        <f t="shared" si="15"/>
        <v/>
      </c>
      <c r="AD104" s="495">
        <f t="shared" ref="AD104:AD135" si="20">SUMIF($C$8:$C$2000,C104,gtxuat)</f>
        <v>0</v>
      </c>
      <c r="AE104" s="495" t="str">
        <f t="shared" si="16"/>
        <v/>
      </c>
      <c r="AF104" s="495">
        <f t="shared" si="17"/>
        <v>0</v>
      </c>
      <c r="AG104" s="496" t="str">
        <f t="shared" si="18"/>
        <v/>
      </c>
      <c r="AH104" s="380"/>
      <c r="AI104" s="380"/>
      <c r="AJ104" s="380"/>
    </row>
    <row r="105" spans="2:36" x14ac:dyDescent="0.3">
      <c r="B105" s="380"/>
      <c r="C105" s="380"/>
      <c r="D105" s="380"/>
      <c r="E105" s="380"/>
      <c r="F105" s="380"/>
      <c r="G105" s="494" t="str">
        <f>IFERROR(IF($F105="","",VLOOKUP($F105,DMKH_NCC!$C$7:$G$150,3,0)),0)</f>
        <v/>
      </c>
      <c r="H105" s="494" t="str">
        <f>IFERROR(IF($F105="","",VLOOKUP($F105,DMKH_NCC!$C$7:$G$150,4,0)),0)</f>
        <v/>
      </c>
      <c r="I105" s="494" t="str">
        <f>IFERROR(IF($F105="","",VLOOKUP($F105,DMKH_NCC!$C$7:$G$150,5,0)),0)</f>
        <v/>
      </c>
      <c r="J105" s="383"/>
      <c r="K105" s="383"/>
      <c r="L105" s="380"/>
      <c r="M105" s="380"/>
      <c r="N105" s="494" t="str">
        <f>IFERROR(IF($M105="","",VLOOKUP($M105,DMVT!$D$7:$I$398,2,0)),0)</f>
        <v/>
      </c>
      <c r="O105" s="494" t="str">
        <f>IFERROR(IF($M105="","",VLOOKUP($M105,DMVT!$D$7:$I$398,3,0)),0)</f>
        <v/>
      </c>
      <c r="P105" s="380"/>
      <c r="Q105" s="380"/>
      <c r="R105" s="384"/>
      <c r="S105" s="384"/>
      <c r="T105" s="384"/>
      <c r="U105" s="495">
        <f>IF(LEFT(C105,2)="PX",IF(T105="",0,VLOOKUP(M105,THNXT!$P$12:$S$198,4,0)),0)</f>
        <v>0</v>
      </c>
      <c r="V105" s="495">
        <f t="shared" si="13"/>
        <v>0</v>
      </c>
      <c r="W105" s="384"/>
      <c r="X105" s="495">
        <v>0</v>
      </c>
      <c r="Y105" s="495">
        <f t="shared" si="14"/>
        <v>0</v>
      </c>
      <c r="Z105" s="495">
        <v>0</v>
      </c>
      <c r="AA105" s="495">
        <v>0</v>
      </c>
      <c r="AB105" s="495">
        <f t="shared" si="19"/>
        <v>0</v>
      </c>
      <c r="AC105" s="495" t="str">
        <f t="shared" si="15"/>
        <v/>
      </c>
      <c r="AD105" s="495">
        <f t="shared" si="20"/>
        <v>0</v>
      </c>
      <c r="AE105" s="495" t="str">
        <f t="shared" si="16"/>
        <v/>
      </c>
      <c r="AF105" s="495">
        <f t="shared" si="17"/>
        <v>0</v>
      </c>
      <c r="AG105" s="496" t="str">
        <f t="shared" si="18"/>
        <v/>
      </c>
      <c r="AH105" s="380"/>
      <c r="AI105" s="380"/>
      <c r="AJ105" s="380"/>
    </row>
    <row r="106" spans="2:36" x14ac:dyDescent="0.3">
      <c r="B106" s="380"/>
      <c r="C106" s="380"/>
      <c r="D106" s="380"/>
      <c r="E106" s="380"/>
      <c r="F106" s="380"/>
      <c r="G106" s="494" t="str">
        <f>IFERROR(IF($F106="","",VLOOKUP($F106,DMKH_NCC!$C$7:$G$150,3,0)),0)</f>
        <v/>
      </c>
      <c r="H106" s="494" t="str">
        <f>IFERROR(IF($F106="","",VLOOKUP($F106,DMKH_NCC!$C$7:$G$150,4,0)),0)</f>
        <v/>
      </c>
      <c r="I106" s="494" t="str">
        <f>IFERROR(IF($F106="","",VLOOKUP($F106,DMKH_NCC!$C$7:$G$150,5,0)),0)</f>
        <v/>
      </c>
      <c r="J106" s="383"/>
      <c r="K106" s="383"/>
      <c r="L106" s="380"/>
      <c r="M106" s="380"/>
      <c r="N106" s="494" t="str">
        <f>IFERROR(IF($M106="","",VLOOKUP($M106,DMVT!$D$7:$I$398,2,0)),0)</f>
        <v/>
      </c>
      <c r="O106" s="494" t="str">
        <f>IFERROR(IF($M106="","",VLOOKUP($M106,DMVT!$D$7:$I$398,3,0)),0)</f>
        <v/>
      </c>
      <c r="P106" s="380"/>
      <c r="Q106" s="380"/>
      <c r="R106" s="384"/>
      <c r="S106" s="384"/>
      <c r="T106" s="384"/>
      <c r="U106" s="495">
        <f>IF(LEFT(C106,2)="PX",IF(T106="",0,VLOOKUP(M106,THNXT!$P$12:$S$198,4,0)),0)</f>
        <v>0</v>
      </c>
      <c r="V106" s="495">
        <f t="shared" si="13"/>
        <v>0</v>
      </c>
      <c r="W106" s="384"/>
      <c r="X106" s="495">
        <v>0</v>
      </c>
      <c r="Y106" s="495">
        <f t="shared" si="14"/>
        <v>0</v>
      </c>
      <c r="Z106" s="495">
        <v>0</v>
      </c>
      <c r="AA106" s="495">
        <v>0</v>
      </c>
      <c r="AB106" s="495">
        <f t="shared" si="19"/>
        <v>0</v>
      </c>
      <c r="AC106" s="495" t="str">
        <f t="shared" si="15"/>
        <v/>
      </c>
      <c r="AD106" s="495">
        <f t="shared" si="20"/>
        <v>0</v>
      </c>
      <c r="AE106" s="495" t="str">
        <f t="shared" si="16"/>
        <v/>
      </c>
      <c r="AF106" s="495">
        <f t="shared" si="17"/>
        <v>0</v>
      </c>
      <c r="AG106" s="496" t="str">
        <f t="shared" si="18"/>
        <v/>
      </c>
      <c r="AH106" s="380"/>
      <c r="AI106" s="380"/>
      <c r="AJ106" s="380"/>
    </row>
    <row r="107" spans="2:36" x14ac:dyDescent="0.3">
      <c r="B107" s="380"/>
      <c r="C107" s="380"/>
      <c r="D107" s="380"/>
      <c r="E107" s="380"/>
      <c r="F107" s="380"/>
      <c r="G107" s="494" t="str">
        <f>IFERROR(IF($F107="","",VLOOKUP($F107,DMKH_NCC!$C$7:$G$150,3,0)),0)</f>
        <v/>
      </c>
      <c r="H107" s="494" t="str">
        <f>IFERROR(IF($F107="","",VLOOKUP($F107,DMKH_NCC!$C$7:$G$150,4,0)),0)</f>
        <v/>
      </c>
      <c r="I107" s="494" t="str">
        <f>IFERROR(IF($F107="","",VLOOKUP($F107,DMKH_NCC!$C$7:$G$150,5,0)),0)</f>
        <v/>
      </c>
      <c r="J107" s="383"/>
      <c r="K107" s="383"/>
      <c r="L107" s="380"/>
      <c r="M107" s="380"/>
      <c r="N107" s="494" t="str">
        <f>IFERROR(IF($M107="","",VLOOKUP($M107,DMVT!$D$7:$I$398,2,0)),0)</f>
        <v/>
      </c>
      <c r="O107" s="494" t="str">
        <f>IFERROR(IF($M107="","",VLOOKUP($M107,DMVT!$D$7:$I$398,3,0)),0)</f>
        <v/>
      </c>
      <c r="P107" s="380"/>
      <c r="Q107" s="380"/>
      <c r="R107" s="384"/>
      <c r="S107" s="384"/>
      <c r="T107" s="384"/>
      <c r="U107" s="495">
        <f>IF(LEFT(C107,2)="PX",IF(T107="",0,VLOOKUP(M107,THNXT!$P$12:$S$198,4,0)),0)</f>
        <v>0</v>
      </c>
      <c r="V107" s="495">
        <f t="shared" si="13"/>
        <v>0</v>
      </c>
      <c r="W107" s="384"/>
      <c r="X107" s="495">
        <v>0</v>
      </c>
      <c r="Y107" s="495">
        <f t="shared" si="14"/>
        <v>0</v>
      </c>
      <c r="Z107" s="495">
        <v>0</v>
      </c>
      <c r="AA107" s="495">
        <v>0</v>
      </c>
      <c r="AB107" s="495">
        <f t="shared" si="19"/>
        <v>0</v>
      </c>
      <c r="AC107" s="495" t="str">
        <f t="shared" si="15"/>
        <v/>
      </c>
      <c r="AD107" s="495">
        <f t="shared" si="20"/>
        <v>0</v>
      </c>
      <c r="AE107" s="495" t="str">
        <f t="shared" si="16"/>
        <v/>
      </c>
      <c r="AF107" s="495">
        <f t="shared" si="17"/>
        <v>0</v>
      </c>
      <c r="AG107" s="496" t="str">
        <f t="shared" si="18"/>
        <v/>
      </c>
      <c r="AH107" s="380"/>
      <c r="AI107" s="380"/>
      <c r="AJ107" s="380"/>
    </row>
    <row r="108" spans="2:36" x14ac:dyDescent="0.3">
      <c r="B108" s="380"/>
      <c r="C108" s="380"/>
      <c r="D108" s="380"/>
      <c r="E108" s="380"/>
      <c r="F108" s="380"/>
      <c r="G108" s="494" t="str">
        <f>IFERROR(IF($F108="","",VLOOKUP($F108,DMKH_NCC!$C$7:$G$150,3,0)),0)</f>
        <v/>
      </c>
      <c r="H108" s="494" t="str">
        <f>IFERROR(IF($F108="","",VLOOKUP($F108,DMKH_NCC!$C$7:$G$150,4,0)),0)</f>
        <v/>
      </c>
      <c r="I108" s="494" t="str">
        <f>IFERROR(IF($F108="","",VLOOKUP($F108,DMKH_NCC!$C$7:$G$150,5,0)),0)</f>
        <v/>
      </c>
      <c r="J108" s="383"/>
      <c r="K108" s="383"/>
      <c r="L108" s="380"/>
      <c r="M108" s="380"/>
      <c r="N108" s="494" t="str">
        <f>IFERROR(IF($M108="","",VLOOKUP($M108,DMVT!$D$7:$I$398,2,0)),0)</f>
        <v/>
      </c>
      <c r="O108" s="494" t="str">
        <f>IFERROR(IF($M108="","",VLOOKUP($M108,DMVT!$D$7:$I$398,3,0)),0)</f>
        <v/>
      </c>
      <c r="P108" s="380"/>
      <c r="Q108" s="380"/>
      <c r="R108" s="384"/>
      <c r="S108" s="384"/>
      <c r="T108" s="384"/>
      <c r="U108" s="495">
        <f>IF(LEFT(C108,2)="PX",IF(T108="",0,VLOOKUP(M108,THNXT!$P$12:$S$198,4,0)),0)</f>
        <v>0</v>
      </c>
      <c r="V108" s="495">
        <f t="shared" si="13"/>
        <v>0</v>
      </c>
      <c r="W108" s="384"/>
      <c r="X108" s="495">
        <v>0</v>
      </c>
      <c r="Y108" s="495">
        <f t="shared" si="14"/>
        <v>0</v>
      </c>
      <c r="Z108" s="495">
        <v>0</v>
      </c>
      <c r="AA108" s="495">
        <v>0</v>
      </c>
      <c r="AB108" s="495">
        <f t="shared" si="19"/>
        <v>0</v>
      </c>
      <c r="AC108" s="495" t="str">
        <f t="shared" si="15"/>
        <v/>
      </c>
      <c r="AD108" s="495">
        <f t="shared" si="20"/>
        <v>0</v>
      </c>
      <c r="AE108" s="495" t="str">
        <f t="shared" si="16"/>
        <v/>
      </c>
      <c r="AF108" s="495">
        <f t="shared" si="17"/>
        <v>0</v>
      </c>
      <c r="AG108" s="496" t="str">
        <f t="shared" si="18"/>
        <v/>
      </c>
      <c r="AH108" s="380"/>
      <c r="AI108" s="380"/>
      <c r="AJ108" s="380"/>
    </row>
    <row r="109" spans="2:36" x14ac:dyDescent="0.3">
      <c r="B109" s="380"/>
      <c r="C109" s="380"/>
      <c r="D109" s="380"/>
      <c r="E109" s="380"/>
      <c r="F109" s="380"/>
      <c r="G109" s="494" t="str">
        <f>IFERROR(IF($F109="","",VLOOKUP($F109,DMKH_NCC!$C$7:$G$150,3,0)),0)</f>
        <v/>
      </c>
      <c r="H109" s="494" t="str">
        <f>IFERROR(IF($F109="","",VLOOKUP($F109,DMKH_NCC!$C$7:$G$150,4,0)),0)</f>
        <v/>
      </c>
      <c r="I109" s="494" t="str">
        <f>IFERROR(IF($F109="","",VLOOKUP($F109,DMKH_NCC!$C$7:$G$150,5,0)),0)</f>
        <v/>
      </c>
      <c r="J109" s="383"/>
      <c r="K109" s="383"/>
      <c r="L109" s="380"/>
      <c r="M109" s="380"/>
      <c r="N109" s="494" t="str">
        <f>IFERROR(IF($M109="","",VLOOKUP($M109,DMVT!$D$7:$I$398,2,0)),0)</f>
        <v/>
      </c>
      <c r="O109" s="494" t="str">
        <f>IFERROR(IF($M109="","",VLOOKUP($M109,DMVT!$D$7:$I$398,3,0)),0)</f>
        <v/>
      </c>
      <c r="P109" s="380"/>
      <c r="Q109" s="380"/>
      <c r="R109" s="384"/>
      <c r="S109" s="384"/>
      <c r="T109" s="384"/>
      <c r="U109" s="495">
        <f>IF(LEFT(C109,2)="PX",IF(T109="",0,VLOOKUP(M109,THNXT!$P$12:$S$198,4,0)),0)</f>
        <v>0</v>
      </c>
      <c r="V109" s="495">
        <f t="shared" si="13"/>
        <v>0</v>
      </c>
      <c r="W109" s="384"/>
      <c r="X109" s="495">
        <v>0</v>
      </c>
      <c r="Y109" s="495">
        <f t="shared" si="14"/>
        <v>0</v>
      </c>
      <c r="Z109" s="495">
        <v>0</v>
      </c>
      <c r="AA109" s="495">
        <v>0</v>
      </c>
      <c r="AB109" s="495">
        <f t="shared" si="19"/>
        <v>0</v>
      </c>
      <c r="AC109" s="495" t="str">
        <f t="shared" si="15"/>
        <v/>
      </c>
      <c r="AD109" s="495">
        <f t="shared" si="20"/>
        <v>0</v>
      </c>
      <c r="AE109" s="495" t="str">
        <f t="shared" si="16"/>
        <v/>
      </c>
      <c r="AF109" s="495">
        <f t="shared" si="17"/>
        <v>0</v>
      </c>
      <c r="AG109" s="496" t="str">
        <f t="shared" si="18"/>
        <v/>
      </c>
      <c r="AH109" s="380"/>
      <c r="AI109" s="380"/>
      <c r="AJ109" s="380"/>
    </row>
    <row r="110" spans="2:36" x14ac:dyDescent="0.3">
      <c r="B110" s="380"/>
      <c r="C110" s="380"/>
      <c r="D110" s="380"/>
      <c r="E110" s="380"/>
      <c r="F110" s="380"/>
      <c r="G110" s="494" t="str">
        <f>IFERROR(IF($F110="","",VLOOKUP($F110,DMKH_NCC!$C$7:$G$150,3,0)),0)</f>
        <v/>
      </c>
      <c r="H110" s="494" t="str">
        <f>IFERROR(IF($F110="","",VLOOKUP($F110,DMKH_NCC!$C$7:$G$150,4,0)),0)</f>
        <v/>
      </c>
      <c r="I110" s="494" t="str">
        <f>IFERROR(IF($F110="","",VLOOKUP($F110,DMKH_NCC!$C$7:$G$150,5,0)),0)</f>
        <v/>
      </c>
      <c r="J110" s="383"/>
      <c r="K110" s="383"/>
      <c r="L110" s="380"/>
      <c r="M110" s="380"/>
      <c r="N110" s="494" t="str">
        <f>IFERROR(IF($M110="","",VLOOKUP($M110,DMVT!$D$7:$I$398,2,0)),0)</f>
        <v/>
      </c>
      <c r="O110" s="494" t="str">
        <f>IFERROR(IF($M110="","",VLOOKUP($M110,DMVT!$D$7:$I$398,3,0)),0)</f>
        <v/>
      </c>
      <c r="P110" s="380"/>
      <c r="Q110" s="380"/>
      <c r="R110" s="384"/>
      <c r="S110" s="384"/>
      <c r="T110" s="384"/>
      <c r="U110" s="495">
        <f>IF(LEFT(C110,2)="PX",IF(T110="",0,VLOOKUP(M110,THNXT!$P$12:$S$198,4,0)),0)</f>
        <v>0</v>
      </c>
      <c r="V110" s="495">
        <f t="shared" si="13"/>
        <v>0</v>
      </c>
      <c r="W110" s="384"/>
      <c r="X110" s="495">
        <v>0</v>
      </c>
      <c r="Y110" s="495">
        <f t="shared" si="14"/>
        <v>0</v>
      </c>
      <c r="Z110" s="495">
        <v>0</v>
      </c>
      <c r="AA110" s="495">
        <v>0</v>
      </c>
      <c r="AB110" s="495">
        <f t="shared" si="19"/>
        <v>0</v>
      </c>
      <c r="AC110" s="495" t="str">
        <f t="shared" si="15"/>
        <v/>
      </c>
      <c r="AD110" s="495">
        <f t="shared" si="20"/>
        <v>0</v>
      </c>
      <c r="AE110" s="495" t="str">
        <f t="shared" si="16"/>
        <v/>
      </c>
      <c r="AF110" s="495">
        <f t="shared" si="17"/>
        <v>0</v>
      </c>
      <c r="AG110" s="496" t="str">
        <f t="shared" si="18"/>
        <v/>
      </c>
      <c r="AH110" s="380"/>
      <c r="AI110" s="380"/>
      <c r="AJ110" s="380"/>
    </row>
    <row r="111" spans="2:36" x14ac:dyDescent="0.3">
      <c r="B111" s="380"/>
      <c r="C111" s="380"/>
      <c r="D111" s="380"/>
      <c r="E111" s="380"/>
      <c r="F111" s="380"/>
      <c r="G111" s="494" t="str">
        <f>IFERROR(IF($F111="","",VLOOKUP($F111,DMKH_NCC!$C$7:$G$150,3,0)),0)</f>
        <v/>
      </c>
      <c r="H111" s="494" t="str">
        <f>IFERROR(IF($F111="","",VLOOKUP($F111,DMKH_NCC!$C$7:$G$150,4,0)),0)</f>
        <v/>
      </c>
      <c r="I111" s="494" t="str">
        <f>IFERROR(IF($F111="","",VLOOKUP($F111,DMKH_NCC!$C$7:$G$150,5,0)),0)</f>
        <v/>
      </c>
      <c r="J111" s="383"/>
      <c r="K111" s="383"/>
      <c r="L111" s="380"/>
      <c r="M111" s="380"/>
      <c r="N111" s="494" t="str">
        <f>IFERROR(IF($M111="","",VLOOKUP($M111,DMVT!$D$7:$I$398,2,0)),0)</f>
        <v/>
      </c>
      <c r="O111" s="494" t="str">
        <f>IFERROR(IF($M111="","",VLOOKUP($M111,DMVT!$D$7:$I$398,3,0)),0)</f>
        <v/>
      </c>
      <c r="P111" s="380"/>
      <c r="Q111" s="380"/>
      <c r="R111" s="384"/>
      <c r="S111" s="384"/>
      <c r="T111" s="384"/>
      <c r="U111" s="495">
        <f>IF(LEFT(C111,2)="PX",IF(T111="",0,VLOOKUP(M111,THNXT!$P$12:$S$198,4,0)),0)</f>
        <v>0</v>
      </c>
      <c r="V111" s="495">
        <f t="shared" si="13"/>
        <v>0</v>
      </c>
      <c r="W111" s="384"/>
      <c r="X111" s="495">
        <v>0</v>
      </c>
      <c r="Y111" s="495">
        <f t="shared" si="14"/>
        <v>0</v>
      </c>
      <c r="Z111" s="495">
        <v>0</v>
      </c>
      <c r="AA111" s="495">
        <v>0</v>
      </c>
      <c r="AB111" s="495">
        <f t="shared" si="19"/>
        <v>0</v>
      </c>
      <c r="AC111" s="495" t="str">
        <f t="shared" si="15"/>
        <v/>
      </c>
      <c r="AD111" s="495">
        <f t="shared" si="20"/>
        <v>0</v>
      </c>
      <c r="AE111" s="495" t="str">
        <f t="shared" si="16"/>
        <v/>
      </c>
      <c r="AF111" s="495">
        <f t="shared" si="17"/>
        <v>0</v>
      </c>
      <c r="AG111" s="496" t="str">
        <f t="shared" si="18"/>
        <v/>
      </c>
      <c r="AH111" s="380"/>
      <c r="AI111" s="380"/>
      <c r="AJ111" s="380"/>
    </row>
    <row r="112" spans="2:36" x14ac:dyDescent="0.3">
      <c r="B112" s="380"/>
      <c r="C112" s="380"/>
      <c r="D112" s="380"/>
      <c r="E112" s="380"/>
      <c r="F112" s="380"/>
      <c r="G112" s="494" t="str">
        <f>IFERROR(IF($F112="","",VLOOKUP($F112,DMKH_NCC!$C$7:$G$150,3,0)),0)</f>
        <v/>
      </c>
      <c r="H112" s="494" t="str">
        <f>IFERROR(IF($F112="","",VLOOKUP($F112,DMKH_NCC!$C$7:$G$150,4,0)),0)</f>
        <v/>
      </c>
      <c r="I112" s="494" t="str">
        <f>IFERROR(IF($F112="","",VLOOKUP($F112,DMKH_NCC!$C$7:$G$150,5,0)),0)</f>
        <v/>
      </c>
      <c r="J112" s="383"/>
      <c r="K112" s="383"/>
      <c r="L112" s="380"/>
      <c r="M112" s="380"/>
      <c r="N112" s="494" t="str">
        <f>IFERROR(IF($M112="","",VLOOKUP($M112,DMVT!$D$7:$I$398,2,0)),0)</f>
        <v/>
      </c>
      <c r="O112" s="494" t="str">
        <f>IFERROR(IF($M112="","",VLOOKUP($M112,DMVT!$D$7:$I$398,3,0)),0)</f>
        <v/>
      </c>
      <c r="P112" s="380"/>
      <c r="Q112" s="380"/>
      <c r="R112" s="384"/>
      <c r="S112" s="384"/>
      <c r="T112" s="384"/>
      <c r="U112" s="495">
        <f>IF(LEFT(C112,2)="PX",IF(T112="",0,VLOOKUP(M112,THNXT!$P$12:$S$198,4,0)),0)</f>
        <v>0</v>
      </c>
      <c r="V112" s="495">
        <f t="shared" si="13"/>
        <v>0</v>
      </c>
      <c r="W112" s="384"/>
      <c r="X112" s="495">
        <v>0</v>
      </c>
      <c r="Y112" s="495">
        <f t="shared" si="14"/>
        <v>0</v>
      </c>
      <c r="Z112" s="495">
        <v>0</v>
      </c>
      <c r="AA112" s="495">
        <v>0</v>
      </c>
      <c r="AB112" s="495">
        <f t="shared" si="19"/>
        <v>0</v>
      </c>
      <c r="AC112" s="495" t="str">
        <f t="shared" si="15"/>
        <v/>
      </c>
      <c r="AD112" s="495">
        <f t="shared" si="20"/>
        <v>0</v>
      </c>
      <c r="AE112" s="495" t="str">
        <f t="shared" si="16"/>
        <v/>
      </c>
      <c r="AF112" s="495">
        <f t="shared" si="17"/>
        <v>0</v>
      </c>
      <c r="AG112" s="496" t="str">
        <f t="shared" si="18"/>
        <v/>
      </c>
      <c r="AH112" s="380"/>
      <c r="AI112" s="380"/>
      <c r="AJ112" s="380"/>
    </row>
    <row r="113" spans="2:36" x14ac:dyDescent="0.3">
      <c r="B113" s="380"/>
      <c r="C113" s="380"/>
      <c r="D113" s="380"/>
      <c r="E113" s="380"/>
      <c r="F113" s="380"/>
      <c r="G113" s="494" t="str">
        <f>IFERROR(IF($F113="","",VLOOKUP($F113,DMKH_NCC!$C$7:$G$150,3,0)),0)</f>
        <v/>
      </c>
      <c r="H113" s="494" t="str">
        <f>IFERROR(IF($F113="","",VLOOKUP($F113,DMKH_NCC!$C$7:$G$150,4,0)),0)</f>
        <v/>
      </c>
      <c r="I113" s="494" t="str">
        <f>IFERROR(IF($F113="","",VLOOKUP($F113,DMKH_NCC!$C$7:$G$150,5,0)),0)</f>
        <v/>
      </c>
      <c r="J113" s="383"/>
      <c r="K113" s="383"/>
      <c r="L113" s="380"/>
      <c r="M113" s="380"/>
      <c r="N113" s="494" t="str">
        <f>IFERROR(IF($M113="","",VLOOKUP($M113,DMVT!$D$7:$I$398,2,0)),0)</f>
        <v/>
      </c>
      <c r="O113" s="494" t="str">
        <f>IFERROR(IF($M113="","",VLOOKUP($M113,DMVT!$D$7:$I$398,3,0)),0)</f>
        <v/>
      </c>
      <c r="P113" s="380"/>
      <c r="Q113" s="380"/>
      <c r="R113" s="384"/>
      <c r="S113" s="384"/>
      <c r="T113" s="384"/>
      <c r="U113" s="495">
        <f>IF(LEFT(C113,2)="PX",IF(T113="",0,VLOOKUP(M113,THNXT!$P$12:$S$198,4,0)),0)</f>
        <v>0</v>
      </c>
      <c r="V113" s="495">
        <f t="shared" si="13"/>
        <v>0</v>
      </c>
      <c r="W113" s="384"/>
      <c r="X113" s="495">
        <v>0</v>
      </c>
      <c r="Y113" s="495">
        <f t="shared" si="14"/>
        <v>0</v>
      </c>
      <c r="Z113" s="495">
        <v>0</v>
      </c>
      <c r="AA113" s="495">
        <v>0</v>
      </c>
      <c r="AB113" s="495">
        <f t="shared" si="19"/>
        <v>0</v>
      </c>
      <c r="AC113" s="495" t="str">
        <f t="shared" si="15"/>
        <v/>
      </c>
      <c r="AD113" s="495">
        <f t="shared" si="20"/>
        <v>0</v>
      </c>
      <c r="AE113" s="495" t="str">
        <f t="shared" si="16"/>
        <v/>
      </c>
      <c r="AF113" s="495">
        <f t="shared" si="17"/>
        <v>0</v>
      </c>
      <c r="AG113" s="496" t="str">
        <f t="shared" si="18"/>
        <v/>
      </c>
      <c r="AH113" s="380"/>
      <c r="AI113" s="380"/>
      <c r="AJ113" s="380"/>
    </row>
    <row r="114" spans="2:36" x14ac:dyDescent="0.3">
      <c r="B114" s="380"/>
      <c r="C114" s="380"/>
      <c r="D114" s="380"/>
      <c r="E114" s="380"/>
      <c r="F114" s="380"/>
      <c r="G114" s="494" t="str">
        <f>IFERROR(IF($F114="","",VLOOKUP($F114,DMKH_NCC!$C$7:$G$150,3,0)),0)</f>
        <v/>
      </c>
      <c r="H114" s="494" t="str">
        <f>IFERROR(IF($F114="","",VLOOKUP($F114,DMKH_NCC!$C$7:$G$150,4,0)),0)</f>
        <v/>
      </c>
      <c r="I114" s="494" t="str">
        <f>IFERROR(IF($F114="","",VLOOKUP($F114,DMKH_NCC!$C$7:$G$150,5,0)),0)</f>
        <v/>
      </c>
      <c r="J114" s="383"/>
      <c r="K114" s="383"/>
      <c r="L114" s="380"/>
      <c r="M114" s="380"/>
      <c r="N114" s="494" t="str">
        <f>IFERROR(IF($M114="","",VLOOKUP($M114,DMVT!$D$7:$I$398,2,0)),0)</f>
        <v/>
      </c>
      <c r="O114" s="494" t="str">
        <f>IFERROR(IF($M114="","",VLOOKUP($M114,DMVT!$D$7:$I$398,3,0)),0)</f>
        <v/>
      </c>
      <c r="P114" s="380"/>
      <c r="Q114" s="380"/>
      <c r="R114" s="384"/>
      <c r="S114" s="384"/>
      <c r="T114" s="384"/>
      <c r="U114" s="495">
        <f>IF(LEFT(C114,2)="PX",IF(T114="",0,VLOOKUP(M114,THNXT!$P$12:$S$198,4,0)),0)</f>
        <v>0</v>
      </c>
      <c r="V114" s="495">
        <f t="shared" si="13"/>
        <v>0</v>
      </c>
      <c r="W114" s="384"/>
      <c r="X114" s="495">
        <v>0</v>
      </c>
      <c r="Y114" s="495">
        <f t="shared" si="14"/>
        <v>0</v>
      </c>
      <c r="Z114" s="495">
        <v>0</v>
      </c>
      <c r="AA114" s="495">
        <v>0</v>
      </c>
      <c r="AB114" s="495">
        <f t="shared" si="19"/>
        <v>0</v>
      </c>
      <c r="AC114" s="495" t="str">
        <f t="shared" si="15"/>
        <v/>
      </c>
      <c r="AD114" s="495">
        <f t="shared" si="20"/>
        <v>0</v>
      </c>
      <c r="AE114" s="495" t="str">
        <f t="shared" si="16"/>
        <v/>
      </c>
      <c r="AF114" s="495">
        <f t="shared" si="17"/>
        <v>0</v>
      </c>
      <c r="AG114" s="496" t="str">
        <f t="shared" si="18"/>
        <v/>
      </c>
      <c r="AH114" s="380"/>
      <c r="AI114" s="380"/>
      <c r="AJ114" s="380"/>
    </row>
    <row r="115" spans="2:36" x14ac:dyDescent="0.3">
      <c r="B115" s="380"/>
      <c r="C115" s="380"/>
      <c r="D115" s="380"/>
      <c r="E115" s="380"/>
      <c r="F115" s="380"/>
      <c r="G115" s="494" t="str">
        <f>IFERROR(IF($F115="","",VLOOKUP($F115,DMKH_NCC!$C$7:$G$150,3,0)),0)</f>
        <v/>
      </c>
      <c r="H115" s="494" t="str">
        <f>IFERROR(IF($F115="","",VLOOKUP($F115,DMKH_NCC!$C$7:$G$150,4,0)),0)</f>
        <v/>
      </c>
      <c r="I115" s="494" t="str">
        <f>IFERROR(IF($F115="","",VLOOKUP($F115,DMKH_NCC!$C$7:$G$150,5,0)),0)</f>
        <v/>
      </c>
      <c r="J115" s="383"/>
      <c r="K115" s="383"/>
      <c r="L115" s="380"/>
      <c r="M115" s="380"/>
      <c r="N115" s="494" t="str">
        <f>IFERROR(IF($M115="","",VLOOKUP($M115,DMVT!$D$7:$I$398,2,0)),0)</f>
        <v/>
      </c>
      <c r="O115" s="494" t="str">
        <f>IFERROR(IF($M115="","",VLOOKUP($M115,DMVT!$D$7:$I$398,3,0)),0)</f>
        <v/>
      </c>
      <c r="P115" s="380"/>
      <c r="Q115" s="380"/>
      <c r="R115" s="384"/>
      <c r="S115" s="384"/>
      <c r="T115" s="384"/>
      <c r="U115" s="495">
        <f>IF(LEFT(C115,2)="PX",IF(T115="",0,VLOOKUP(M115,THNXT!$P$12:$S$198,4,0)),0)</f>
        <v>0</v>
      </c>
      <c r="V115" s="495">
        <f t="shared" si="13"/>
        <v>0</v>
      </c>
      <c r="W115" s="384"/>
      <c r="X115" s="495">
        <v>0</v>
      </c>
      <c r="Y115" s="495">
        <f t="shared" si="14"/>
        <v>0</v>
      </c>
      <c r="Z115" s="495">
        <v>0</v>
      </c>
      <c r="AA115" s="495">
        <v>0</v>
      </c>
      <c r="AB115" s="495">
        <f t="shared" si="19"/>
        <v>0</v>
      </c>
      <c r="AC115" s="495" t="str">
        <f t="shared" si="15"/>
        <v/>
      </c>
      <c r="AD115" s="495">
        <f t="shared" si="20"/>
        <v>0</v>
      </c>
      <c r="AE115" s="495" t="str">
        <f t="shared" si="16"/>
        <v/>
      </c>
      <c r="AF115" s="495">
        <f t="shared" si="17"/>
        <v>0</v>
      </c>
      <c r="AG115" s="496" t="str">
        <f t="shared" si="18"/>
        <v/>
      </c>
      <c r="AH115" s="380"/>
      <c r="AI115" s="380"/>
      <c r="AJ115" s="380"/>
    </row>
    <row r="116" spans="2:36" x14ac:dyDescent="0.3">
      <c r="B116" s="380"/>
      <c r="C116" s="380"/>
      <c r="D116" s="380"/>
      <c r="E116" s="380"/>
      <c r="F116" s="380"/>
      <c r="G116" s="494" t="str">
        <f>IFERROR(IF($F116="","",VLOOKUP($F116,DMKH_NCC!$C$7:$G$150,3,0)),0)</f>
        <v/>
      </c>
      <c r="H116" s="494" t="str">
        <f>IFERROR(IF($F116="","",VLOOKUP($F116,DMKH_NCC!$C$7:$G$150,4,0)),0)</f>
        <v/>
      </c>
      <c r="I116" s="494" t="str">
        <f>IFERROR(IF($F116="","",VLOOKUP($F116,DMKH_NCC!$C$7:$G$150,5,0)),0)</f>
        <v/>
      </c>
      <c r="J116" s="383"/>
      <c r="K116" s="383"/>
      <c r="L116" s="380"/>
      <c r="M116" s="380"/>
      <c r="N116" s="494" t="str">
        <f>IFERROR(IF($M116="","",VLOOKUP($M116,DMVT!$D$7:$I$398,2,0)),0)</f>
        <v/>
      </c>
      <c r="O116" s="494" t="str">
        <f>IFERROR(IF($M116="","",VLOOKUP($M116,DMVT!$D$7:$I$398,3,0)),0)</f>
        <v/>
      </c>
      <c r="P116" s="380"/>
      <c r="Q116" s="380"/>
      <c r="R116" s="384"/>
      <c r="S116" s="384"/>
      <c r="T116" s="384"/>
      <c r="U116" s="495">
        <f>IF(LEFT(C116,2)="PX",IF(T116="",0,VLOOKUP(M116,THNXT!$P$12:$S$198,4,0)),0)</f>
        <v>0</v>
      </c>
      <c r="V116" s="495">
        <f t="shared" si="13"/>
        <v>0</v>
      </c>
      <c r="W116" s="384"/>
      <c r="X116" s="495">
        <v>0</v>
      </c>
      <c r="Y116" s="495">
        <f t="shared" si="14"/>
        <v>0</v>
      </c>
      <c r="Z116" s="495">
        <v>0</v>
      </c>
      <c r="AA116" s="495">
        <v>0</v>
      </c>
      <c r="AB116" s="495">
        <f t="shared" si="19"/>
        <v>0</v>
      </c>
      <c r="AC116" s="495" t="str">
        <f t="shared" si="15"/>
        <v/>
      </c>
      <c r="AD116" s="495">
        <f t="shared" si="20"/>
        <v>0</v>
      </c>
      <c r="AE116" s="495" t="str">
        <f t="shared" si="16"/>
        <v/>
      </c>
      <c r="AF116" s="495">
        <f t="shared" si="17"/>
        <v>0</v>
      </c>
      <c r="AG116" s="496" t="str">
        <f t="shared" si="18"/>
        <v/>
      </c>
      <c r="AH116" s="380"/>
      <c r="AI116" s="380"/>
      <c r="AJ116" s="380"/>
    </row>
    <row r="117" spans="2:36" x14ac:dyDescent="0.3">
      <c r="B117" s="380"/>
      <c r="C117" s="380"/>
      <c r="D117" s="380"/>
      <c r="E117" s="380"/>
      <c r="F117" s="380"/>
      <c r="G117" s="494" t="str">
        <f>IFERROR(IF($F117="","",VLOOKUP($F117,DMKH_NCC!$C$7:$G$150,3,0)),0)</f>
        <v/>
      </c>
      <c r="H117" s="494" t="str">
        <f>IFERROR(IF($F117="","",VLOOKUP($F117,DMKH_NCC!$C$7:$G$150,4,0)),0)</f>
        <v/>
      </c>
      <c r="I117" s="494" t="str">
        <f>IFERROR(IF($F117="","",VLOOKUP($F117,DMKH_NCC!$C$7:$G$150,5,0)),0)</f>
        <v/>
      </c>
      <c r="J117" s="383"/>
      <c r="K117" s="383"/>
      <c r="L117" s="380"/>
      <c r="M117" s="380"/>
      <c r="N117" s="494" t="str">
        <f>IFERROR(IF($M117="","",VLOOKUP($M117,DMVT!$D$7:$I$398,2,0)),0)</f>
        <v/>
      </c>
      <c r="O117" s="494" t="str">
        <f>IFERROR(IF($M117="","",VLOOKUP($M117,DMVT!$D$7:$I$398,3,0)),0)</f>
        <v/>
      </c>
      <c r="P117" s="380"/>
      <c r="Q117" s="380"/>
      <c r="R117" s="384"/>
      <c r="S117" s="384"/>
      <c r="T117" s="384"/>
      <c r="U117" s="495">
        <f>IF(LEFT(C117,2)="PX",IF(T117="",0,VLOOKUP(M117,THNXT!$P$12:$S$198,4,0)),0)</f>
        <v>0</v>
      </c>
      <c r="V117" s="495">
        <f t="shared" si="13"/>
        <v>0</v>
      </c>
      <c r="W117" s="384"/>
      <c r="X117" s="495">
        <v>0</v>
      </c>
      <c r="Y117" s="495">
        <f t="shared" si="14"/>
        <v>0</v>
      </c>
      <c r="Z117" s="495">
        <v>0</v>
      </c>
      <c r="AA117" s="495">
        <v>0</v>
      </c>
      <c r="AB117" s="495">
        <f t="shared" si="19"/>
        <v>0</v>
      </c>
      <c r="AC117" s="495" t="str">
        <f t="shared" si="15"/>
        <v/>
      </c>
      <c r="AD117" s="495">
        <f t="shared" si="20"/>
        <v>0</v>
      </c>
      <c r="AE117" s="495" t="str">
        <f t="shared" si="16"/>
        <v/>
      </c>
      <c r="AF117" s="495">
        <f t="shared" si="17"/>
        <v>0</v>
      </c>
      <c r="AG117" s="496" t="str">
        <f t="shared" si="18"/>
        <v/>
      </c>
      <c r="AH117" s="380"/>
      <c r="AI117" s="380"/>
      <c r="AJ117" s="380"/>
    </row>
    <row r="118" spans="2:36" x14ac:dyDescent="0.3">
      <c r="B118" s="380"/>
      <c r="C118" s="380"/>
      <c r="D118" s="380"/>
      <c r="E118" s="380"/>
      <c r="F118" s="380"/>
      <c r="G118" s="494" t="str">
        <f>IFERROR(IF($F118="","",VLOOKUP($F118,DMKH_NCC!$C$7:$G$150,3,0)),0)</f>
        <v/>
      </c>
      <c r="H118" s="494" t="str">
        <f>IFERROR(IF($F118="","",VLOOKUP($F118,DMKH_NCC!$C$7:$G$150,4,0)),0)</f>
        <v/>
      </c>
      <c r="I118" s="494" t="str">
        <f>IFERROR(IF($F118="","",VLOOKUP($F118,DMKH_NCC!$C$7:$G$150,5,0)),0)</f>
        <v/>
      </c>
      <c r="J118" s="383"/>
      <c r="K118" s="383"/>
      <c r="L118" s="380"/>
      <c r="M118" s="380"/>
      <c r="N118" s="494" t="str">
        <f>IFERROR(IF($M118="","",VLOOKUP($M118,DMVT!$D$7:$I$398,2,0)),0)</f>
        <v/>
      </c>
      <c r="O118" s="494" t="str">
        <f>IFERROR(IF($M118="","",VLOOKUP($M118,DMVT!$D$7:$I$398,3,0)),0)</f>
        <v/>
      </c>
      <c r="P118" s="380"/>
      <c r="Q118" s="380"/>
      <c r="R118" s="384"/>
      <c r="S118" s="384"/>
      <c r="T118" s="384"/>
      <c r="U118" s="495">
        <f>IF(LEFT(C118,2)="PX",IF(T118="",0,VLOOKUP(M118,THNXT!$P$12:$S$198,4,0)),0)</f>
        <v>0</v>
      </c>
      <c r="V118" s="495">
        <f t="shared" si="13"/>
        <v>0</v>
      </c>
      <c r="W118" s="384"/>
      <c r="X118" s="495">
        <v>0</v>
      </c>
      <c r="Y118" s="495">
        <f t="shared" si="14"/>
        <v>0</v>
      </c>
      <c r="Z118" s="495">
        <v>0</v>
      </c>
      <c r="AA118" s="495">
        <v>0</v>
      </c>
      <c r="AB118" s="495">
        <f t="shared" si="19"/>
        <v>0</v>
      </c>
      <c r="AC118" s="495" t="str">
        <f t="shared" si="15"/>
        <v/>
      </c>
      <c r="AD118" s="495">
        <f t="shared" si="20"/>
        <v>0</v>
      </c>
      <c r="AE118" s="495" t="str">
        <f t="shared" si="16"/>
        <v/>
      </c>
      <c r="AF118" s="495">
        <f t="shared" si="17"/>
        <v>0</v>
      </c>
      <c r="AG118" s="496" t="str">
        <f t="shared" si="18"/>
        <v/>
      </c>
      <c r="AH118" s="380"/>
      <c r="AI118" s="380"/>
      <c r="AJ118" s="380"/>
    </row>
    <row r="119" spans="2:36" x14ac:dyDescent="0.3">
      <c r="B119" s="380"/>
      <c r="C119" s="380"/>
      <c r="D119" s="380"/>
      <c r="E119" s="380"/>
      <c r="F119" s="380"/>
      <c r="G119" s="494" t="str">
        <f>IFERROR(IF($F119="","",VLOOKUP($F119,DMKH_NCC!$C$7:$G$150,3,0)),0)</f>
        <v/>
      </c>
      <c r="H119" s="494" t="str">
        <f>IFERROR(IF($F119="","",VLOOKUP($F119,DMKH_NCC!$C$7:$G$150,4,0)),0)</f>
        <v/>
      </c>
      <c r="I119" s="494" t="str">
        <f>IFERROR(IF($F119="","",VLOOKUP($F119,DMKH_NCC!$C$7:$G$150,5,0)),0)</f>
        <v/>
      </c>
      <c r="J119" s="383"/>
      <c r="K119" s="383"/>
      <c r="L119" s="380"/>
      <c r="M119" s="380"/>
      <c r="N119" s="494" t="str">
        <f>IFERROR(IF($M119="","",VLOOKUP($M119,DMVT!$D$7:$I$398,2,0)),0)</f>
        <v/>
      </c>
      <c r="O119" s="494" t="str">
        <f>IFERROR(IF($M119="","",VLOOKUP($M119,DMVT!$D$7:$I$398,3,0)),0)</f>
        <v/>
      </c>
      <c r="P119" s="380"/>
      <c r="Q119" s="380"/>
      <c r="R119" s="384"/>
      <c r="S119" s="384"/>
      <c r="T119" s="384"/>
      <c r="U119" s="495">
        <f>IF(LEFT(C119,2)="PX",IF(T119="",0,VLOOKUP(M119,THNXT!$P$12:$S$198,4,0)),0)</f>
        <v>0</v>
      </c>
      <c r="V119" s="495">
        <f t="shared" si="13"/>
        <v>0</v>
      </c>
      <c r="W119" s="384"/>
      <c r="X119" s="495">
        <v>0</v>
      </c>
      <c r="Y119" s="495">
        <f t="shared" si="14"/>
        <v>0</v>
      </c>
      <c r="Z119" s="495">
        <v>0</v>
      </c>
      <c r="AA119" s="495">
        <v>0</v>
      </c>
      <c r="AB119" s="495">
        <f t="shared" si="19"/>
        <v>0</v>
      </c>
      <c r="AC119" s="495" t="str">
        <f t="shared" si="15"/>
        <v/>
      </c>
      <c r="AD119" s="495">
        <f t="shared" si="20"/>
        <v>0</v>
      </c>
      <c r="AE119" s="495" t="str">
        <f t="shared" si="16"/>
        <v/>
      </c>
      <c r="AF119" s="495">
        <f t="shared" si="17"/>
        <v>0</v>
      </c>
      <c r="AG119" s="496" t="str">
        <f t="shared" si="18"/>
        <v/>
      </c>
      <c r="AH119" s="380"/>
      <c r="AI119" s="380"/>
      <c r="AJ119" s="380"/>
    </row>
    <row r="120" spans="2:36" x14ac:dyDescent="0.3">
      <c r="B120" s="380"/>
      <c r="C120" s="380"/>
      <c r="D120" s="380"/>
      <c r="E120" s="380"/>
      <c r="F120" s="380"/>
      <c r="G120" s="494" t="str">
        <f>IFERROR(IF($F120="","",VLOOKUP($F120,DMKH_NCC!$C$7:$G$150,3,0)),0)</f>
        <v/>
      </c>
      <c r="H120" s="494" t="str">
        <f>IFERROR(IF($F120="","",VLOOKUP($F120,DMKH_NCC!$C$7:$G$150,4,0)),0)</f>
        <v/>
      </c>
      <c r="I120" s="494" t="str">
        <f>IFERROR(IF($F120="","",VLOOKUP($F120,DMKH_NCC!$C$7:$G$150,5,0)),0)</f>
        <v/>
      </c>
      <c r="J120" s="383"/>
      <c r="K120" s="383"/>
      <c r="L120" s="380"/>
      <c r="M120" s="380"/>
      <c r="N120" s="494" t="str">
        <f>IFERROR(IF($M120="","",VLOOKUP($M120,DMVT!$D$7:$I$398,2,0)),0)</f>
        <v/>
      </c>
      <c r="O120" s="494" t="str">
        <f>IFERROR(IF($M120="","",VLOOKUP($M120,DMVT!$D$7:$I$398,3,0)),0)</f>
        <v/>
      </c>
      <c r="P120" s="380"/>
      <c r="Q120" s="380"/>
      <c r="R120" s="384"/>
      <c r="S120" s="384"/>
      <c r="T120" s="384"/>
      <c r="U120" s="495">
        <f>IF(LEFT(C120,2)="PX",IF(T120="",0,VLOOKUP(M120,THNXT!$P$12:$S$198,4,0)),0)</f>
        <v>0</v>
      </c>
      <c r="V120" s="495">
        <f t="shared" si="13"/>
        <v>0</v>
      </c>
      <c r="W120" s="384"/>
      <c r="X120" s="495">
        <v>0</v>
      </c>
      <c r="Y120" s="495">
        <f t="shared" si="14"/>
        <v>0</v>
      </c>
      <c r="Z120" s="495">
        <v>0</v>
      </c>
      <c r="AA120" s="495">
        <v>0</v>
      </c>
      <c r="AB120" s="495">
        <f t="shared" si="19"/>
        <v>0</v>
      </c>
      <c r="AC120" s="495" t="str">
        <f t="shared" si="15"/>
        <v/>
      </c>
      <c r="AD120" s="495">
        <f t="shared" si="20"/>
        <v>0</v>
      </c>
      <c r="AE120" s="495" t="str">
        <f t="shared" si="16"/>
        <v/>
      </c>
      <c r="AF120" s="495">
        <f t="shared" si="17"/>
        <v>0</v>
      </c>
      <c r="AG120" s="496" t="str">
        <f t="shared" si="18"/>
        <v/>
      </c>
      <c r="AH120" s="380"/>
      <c r="AI120" s="380"/>
      <c r="AJ120" s="380"/>
    </row>
    <row r="121" spans="2:36" x14ac:dyDescent="0.3">
      <c r="B121" s="380"/>
      <c r="C121" s="380"/>
      <c r="D121" s="380"/>
      <c r="E121" s="380"/>
      <c r="F121" s="380"/>
      <c r="G121" s="494" t="str">
        <f>IFERROR(IF($F121="","",VLOOKUP($F121,DMKH_NCC!$C$7:$G$150,3,0)),0)</f>
        <v/>
      </c>
      <c r="H121" s="494" t="str">
        <f>IFERROR(IF($F121="","",VLOOKUP($F121,DMKH_NCC!$C$7:$G$150,4,0)),0)</f>
        <v/>
      </c>
      <c r="I121" s="494" t="str">
        <f>IFERROR(IF($F121="","",VLOOKUP($F121,DMKH_NCC!$C$7:$G$150,5,0)),0)</f>
        <v/>
      </c>
      <c r="J121" s="383"/>
      <c r="K121" s="383"/>
      <c r="L121" s="380"/>
      <c r="M121" s="380"/>
      <c r="N121" s="494" t="str">
        <f>IFERROR(IF($M121="","",VLOOKUP($M121,DMVT!$D$7:$I$398,2,0)),0)</f>
        <v/>
      </c>
      <c r="O121" s="494" t="str">
        <f>IFERROR(IF($M121="","",VLOOKUP($M121,DMVT!$D$7:$I$398,3,0)),0)</f>
        <v/>
      </c>
      <c r="P121" s="380"/>
      <c r="Q121" s="380"/>
      <c r="R121" s="384"/>
      <c r="S121" s="384"/>
      <c r="T121" s="384"/>
      <c r="U121" s="495">
        <f>IF(LEFT(C121,2)="PX",IF(T121="",0,VLOOKUP(M121,THNXT!$P$12:$S$198,4,0)),0)</f>
        <v>0</v>
      </c>
      <c r="V121" s="495">
        <f t="shared" si="13"/>
        <v>0</v>
      </c>
      <c r="W121" s="384"/>
      <c r="X121" s="495">
        <v>0</v>
      </c>
      <c r="Y121" s="495">
        <f t="shared" si="14"/>
        <v>0</v>
      </c>
      <c r="Z121" s="495">
        <v>0</v>
      </c>
      <c r="AA121" s="495">
        <v>0</v>
      </c>
      <c r="AB121" s="495">
        <f t="shared" si="19"/>
        <v>0</v>
      </c>
      <c r="AC121" s="495" t="str">
        <f t="shared" si="15"/>
        <v/>
      </c>
      <c r="AD121" s="495">
        <f t="shared" si="20"/>
        <v>0</v>
      </c>
      <c r="AE121" s="495" t="str">
        <f t="shared" si="16"/>
        <v/>
      </c>
      <c r="AF121" s="495">
        <f t="shared" si="17"/>
        <v>0</v>
      </c>
      <c r="AG121" s="496" t="str">
        <f t="shared" si="18"/>
        <v/>
      </c>
      <c r="AH121" s="380"/>
      <c r="AI121" s="380"/>
      <c r="AJ121" s="380"/>
    </row>
    <row r="122" spans="2:36" x14ac:dyDescent="0.3">
      <c r="B122" s="380"/>
      <c r="C122" s="380"/>
      <c r="D122" s="380"/>
      <c r="E122" s="380"/>
      <c r="F122" s="380"/>
      <c r="G122" s="494" t="str">
        <f>IFERROR(IF($F122="","",VLOOKUP($F122,DMKH_NCC!$C$7:$G$150,3,0)),0)</f>
        <v/>
      </c>
      <c r="H122" s="494" t="str">
        <f>IFERROR(IF($F122="","",VLOOKUP($F122,DMKH_NCC!$C$7:$G$150,4,0)),0)</f>
        <v/>
      </c>
      <c r="I122" s="494" t="str">
        <f>IFERROR(IF($F122="","",VLOOKUP($F122,DMKH_NCC!$C$7:$G$150,5,0)),0)</f>
        <v/>
      </c>
      <c r="J122" s="383"/>
      <c r="K122" s="383"/>
      <c r="L122" s="380"/>
      <c r="M122" s="380"/>
      <c r="N122" s="494" t="str">
        <f>IFERROR(IF($M122="","",VLOOKUP($M122,DMVT!$D$7:$I$398,2,0)),0)</f>
        <v/>
      </c>
      <c r="O122" s="494" t="str">
        <f>IFERROR(IF($M122="","",VLOOKUP($M122,DMVT!$D$7:$I$398,3,0)),0)</f>
        <v/>
      </c>
      <c r="P122" s="380"/>
      <c r="Q122" s="380"/>
      <c r="R122" s="384"/>
      <c r="S122" s="384"/>
      <c r="T122" s="384"/>
      <c r="U122" s="495">
        <f>IF(LEFT(C122,2)="PX",IF(T122="",0,VLOOKUP(M122,THNXT!$P$12:$S$198,4,0)),0)</f>
        <v>0</v>
      </c>
      <c r="V122" s="495">
        <f t="shared" si="13"/>
        <v>0</v>
      </c>
      <c r="W122" s="384"/>
      <c r="X122" s="495">
        <v>0</v>
      </c>
      <c r="Y122" s="495">
        <f t="shared" si="14"/>
        <v>0</v>
      </c>
      <c r="Z122" s="495">
        <v>0</v>
      </c>
      <c r="AA122" s="495">
        <v>0</v>
      </c>
      <c r="AB122" s="495">
        <f t="shared" si="19"/>
        <v>0</v>
      </c>
      <c r="AC122" s="495" t="str">
        <f t="shared" si="15"/>
        <v/>
      </c>
      <c r="AD122" s="495">
        <f t="shared" si="20"/>
        <v>0</v>
      </c>
      <c r="AE122" s="495" t="str">
        <f t="shared" si="16"/>
        <v/>
      </c>
      <c r="AF122" s="495">
        <f t="shared" si="17"/>
        <v>0</v>
      </c>
      <c r="AG122" s="496" t="str">
        <f t="shared" si="18"/>
        <v/>
      </c>
      <c r="AH122" s="380"/>
      <c r="AI122" s="380"/>
      <c r="AJ122" s="380"/>
    </row>
    <row r="123" spans="2:36" x14ac:dyDescent="0.3">
      <c r="B123" s="380"/>
      <c r="C123" s="380"/>
      <c r="D123" s="380"/>
      <c r="E123" s="380"/>
      <c r="F123" s="380"/>
      <c r="G123" s="494" t="str">
        <f>IFERROR(IF($F123="","",VLOOKUP($F123,DMKH_NCC!$C$7:$G$150,3,0)),0)</f>
        <v/>
      </c>
      <c r="H123" s="494" t="str">
        <f>IFERROR(IF($F123="","",VLOOKUP($F123,DMKH_NCC!$C$7:$G$150,4,0)),0)</f>
        <v/>
      </c>
      <c r="I123" s="494" t="str">
        <f>IFERROR(IF($F123="","",VLOOKUP($F123,DMKH_NCC!$C$7:$G$150,5,0)),0)</f>
        <v/>
      </c>
      <c r="J123" s="383"/>
      <c r="K123" s="383"/>
      <c r="L123" s="380"/>
      <c r="M123" s="380"/>
      <c r="N123" s="494" t="str">
        <f>IFERROR(IF($M123="","",VLOOKUP($M123,DMVT!$D$7:$I$398,2,0)),0)</f>
        <v/>
      </c>
      <c r="O123" s="494" t="str">
        <f>IFERROR(IF($M123="","",VLOOKUP($M123,DMVT!$D$7:$I$398,3,0)),0)</f>
        <v/>
      </c>
      <c r="P123" s="380"/>
      <c r="Q123" s="380"/>
      <c r="R123" s="384"/>
      <c r="S123" s="384"/>
      <c r="T123" s="384"/>
      <c r="U123" s="495">
        <f>IF(LEFT(C123,2)="PX",IF(T123="",0,VLOOKUP(M123,THNXT!$P$12:$S$198,4,0)),0)</f>
        <v>0</v>
      </c>
      <c r="V123" s="495">
        <f t="shared" si="13"/>
        <v>0</v>
      </c>
      <c r="W123" s="384"/>
      <c r="X123" s="495">
        <v>0</v>
      </c>
      <c r="Y123" s="495">
        <f t="shared" si="14"/>
        <v>0</v>
      </c>
      <c r="Z123" s="495">
        <v>0</v>
      </c>
      <c r="AA123" s="495">
        <v>0</v>
      </c>
      <c r="AB123" s="495">
        <f t="shared" si="19"/>
        <v>0</v>
      </c>
      <c r="AC123" s="495" t="str">
        <f t="shared" si="15"/>
        <v/>
      </c>
      <c r="AD123" s="495">
        <f t="shared" si="20"/>
        <v>0</v>
      </c>
      <c r="AE123" s="495" t="str">
        <f t="shared" si="16"/>
        <v/>
      </c>
      <c r="AF123" s="495">
        <f t="shared" si="17"/>
        <v>0</v>
      </c>
      <c r="AG123" s="496" t="str">
        <f t="shared" si="18"/>
        <v/>
      </c>
      <c r="AH123" s="380"/>
      <c r="AI123" s="380"/>
      <c r="AJ123" s="380"/>
    </row>
    <row r="124" spans="2:36" x14ac:dyDescent="0.3">
      <c r="B124" s="380"/>
      <c r="C124" s="380"/>
      <c r="D124" s="380"/>
      <c r="E124" s="380"/>
      <c r="F124" s="380"/>
      <c r="G124" s="494" t="str">
        <f>IFERROR(IF($F124="","",VLOOKUP($F124,DMKH_NCC!$C$7:$G$150,3,0)),0)</f>
        <v/>
      </c>
      <c r="H124" s="494" t="str">
        <f>IFERROR(IF($F124="","",VLOOKUP($F124,DMKH_NCC!$C$7:$G$150,4,0)),0)</f>
        <v/>
      </c>
      <c r="I124" s="494" t="str">
        <f>IFERROR(IF($F124="","",VLOOKUP($F124,DMKH_NCC!$C$7:$G$150,5,0)),0)</f>
        <v/>
      </c>
      <c r="J124" s="383"/>
      <c r="K124" s="383"/>
      <c r="L124" s="380"/>
      <c r="M124" s="380"/>
      <c r="N124" s="494" t="str">
        <f>IFERROR(IF($M124="","",VLOOKUP($M124,DMVT!$D$7:$I$398,2,0)),0)</f>
        <v/>
      </c>
      <c r="O124" s="494" t="str">
        <f>IFERROR(IF($M124="","",VLOOKUP($M124,DMVT!$D$7:$I$398,3,0)),0)</f>
        <v/>
      </c>
      <c r="P124" s="380"/>
      <c r="Q124" s="380"/>
      <c r="R124" s="384"/>
      <c r="S124" s="384"/>
      <c r="T124" s="384"/>
      <c r="U124" s="495">
        <f>IF(LEFT(C124,2)="PX",IF(T124="",0,VLOOKUP(M124,THNXT!$P$12:$S$198,4,0)),0)</f>
        <v>0</v>
      </c>
      <c r="V124" s="495">
        <f t="shared" si="13"/>
        <v>0</v>
      </c>
      <c r="W124" s="384"/>
      <c r="X124" s="495">
        <v>0</v>
      </c>
      <c r="Y124" s="495">
        <f t="shared" si="14"/>
        <v>0</v>
      </c>
      <c r="Z124" s="495">
        <v>0</v>
      </c>
      <c r="AA124" s="495">
        <v>0</v>
      </c>
      <c r="AB124" s="495">
        <f t="shared" si="19"/>
        <v>0</v>
      </c>
      <c r="AC124" s="495" t="str">
        <f t="shared" si="15"/>
        <v/>
      </c>
      <c r="AD124" s="495">
        <f t="shared" si="20"/>
        <v>0</v>
      </c>
      <c r="AE124" s="495" t="str">
        <f t="shared" si="16"/>
        <v/>
      </c>
      <c r="AF124" s="495">
        <f t="shared" si="17"/>
        <v>0</v>
      </c>
      <c r="AG124" s="496" t="str">
        <f t="shared" si="18"/>
        <v/>
      </c>
      <c r="AH124" s="380"/>
      <c r="AI124" s="380"/>
      <c r="AJ124" s="380"/>
    </row>
    <row r="125" spans="2:36" x14ac:dyDescent="0.3">
      <c r="B125" s="380"/>
      <c r="C125" s="380"/>
      <c r="D125" s="380"/>
      <c r="E125" s="380"/>
      <c r="F125" s="380"/>
      <c r="G125" s="494" t="str">
        <f>IFERROR(IF($F125="","",VLOOKUP($F125,DMKH_NCC!$C$7:$G$150,3,0)),0)</f>
        <v/>
      </c>
      <c r="H125" s="494" t="str">
        <f>IFERROR(IF($F125="","",VLOOKUP($F125,DMKH_NCC!$C$7:$G$150,4,0)),0)</f>
        <v/>
      </c>
      <c r="I125" s="494" t="str">
        <f>IFERROR(IF($F125="","",VLOOKUP($F125,DMKH_NCC!$C$7:$G$150,5,0)),0)</f>
        <v/>
      </c>
      <c r="J125" s="383"/>
      <c r="K125" s="383"/>
      <c r="L125" s="380"/>
      <c r="M125" s="380"/>
      <c r="N125" s="494" t="str">
        <f>IFERROR(IF($M125="","",VLOOKUP($M125,DMVT!$D$7:$I$398,2,0)),0)</f>
        <v/>
      </c>
      <c r="O125" s="494" t="str">
        <f>IFERROR(IF($M125="","",VLOOKUP($M125,DMVT!$D$7:$I$398,3,0)),0)</f>
        <v/>
      </c>
      <c r="P125" s="380"/>
      <c r="Q125" s="380"/>
      <c r="R125" s="384"/>
      <c r="S125" s="384"/>
      <c r="T125" s="384"/>
      <c r="U125" s="495">
        <f>IF(LEFT(C125,2)="PX",IF(T125="",0,VLOOKUP(M125,THNXT!$P$12:$S$198,4,0)),0)</f>
        <v>0</v>
      </c>
      <c r="V125" s="495">
        <f t="shared" si="13"/>
        <v>0</v>
      </c>
      <c r="W125" s="384"/>
      <c r="X125" s="495">
        <v>0</v>
      </c>
      <c r="Y125" s="495">
        <f t="shared" si="14"/>
        <v>0</v>
      </c>
      <c r="Z125" s="495">
        <v>0</v>
      </c>
      <c r="AA125" s="495">
        <v>0</v>
      </c>
      <c r="AB125" s="495">
        <f t="shared" si="19"/>
        <v>0</v>
      </c>
      <c r="AC125" s="495" t="str">
        <f t="shared" si="15"/>
        <v/>
      </c>
      <c r="AD125" s="495">
        <f t="shared" si="20"/>
        <v>0</v>
      </c>
      <c r="AE125" s="495" t="str">
        <f t="shared" si="16"/>
        <v/>
      </c>
      <c r="AF125" s="495">
        <f t="shared" si="17"/>
        <v>0</v>
      </c>
      <c r="AG125" s="496" t="str">
        <f t="shared" si="18"/>
        <v/>
      </c>
      <c r="AH125" s="380"/>
      <c r="AI125" s="380"/>
      <c r="AJ125" s="380"/>
    </row>
    <row r="126" spans="2:36" x14ac:dyDescent="0.3">
      <c r="B126" s="380"/>
      <c r="C126" s="380"/>
      <c r="D126" s="380"/>
      <c r="E126" s="380"/>
      <c r="F126" s="380"/>
      <c r="G126" s="494" t="str">
        <f>IFERROR(IF($F126="","",VLOOKUP($F126,DMKH_NCC!$C$7:$G$150,3,0)),0)</f>
        <v/>
      </c>
      <c r="H126" s="494" t="str">
        <f>IFERROR(IF($F126="","",VLOOKUP($F126,DMKH_NCC!$C$7:$G$150,4,0)),0)</f>
        <v/>
      </c>
      <c r="I126" s="494" t="str">
        <f>IFERROR(IF($F126="","",VLOOKUP($F126,DMKH_NCC!$C$7:$G$150,5,0)),0)</f>
        <v/>
      </c>
      <c r="J126" s="383"/>
      <c r="K126" s="383"/>
      <c r="L126" s="380"/>
      <c r="M126" s="380"/>
      <c r="N126" s="494" t="str">
        <f>IFERROR(IF($M126="","",VLOOKUP($M126,DMVT!$D$7:$I$398,2,0)),0)</f>
        <v/>
      </c>
      <c r="O126" s="494" t="str">
        <f>IFERROR(IF($M126="","",VLOOKUP($M126,DMVT!$D$7:$I$398,3,0)),0)</f>
        <v/>
      </c>
      <c r="P126" s="380"/>
      <c r="Q126" s="380"/>
      <c r="R126" s="384"/>
      <c r="S126" s="384"/>
      <c r="T126" s="384"/>
      <c r="U126" s="495">
        <f>IF(LEFT(C126,2)="PX",IF(T126="",0,VLOOKUP(M126,THNXT!$P$12:$S$198,4,0)),0)</f>
        <v>0</v>
      </c>
      <c r="V126" s="495">
        <f t="shared" si="13"/>
        <v>0</v>
      </c>
      <c r="W126" s="384"/>
      <c r="X126" s="495">
        <v>0</v>
      </c>
      <c r="Y126" s="495">
        <f t="shared" si="14"/>
        <v>0</v>
      </c>
      <c r="Z126" s="495">
        <v>0</v>
      </c>
      <c r="AA126" s="495">
        <v>0</v>
      </c>
      <c r="AB126" s="495">
        <f t="shared" si="19"/>
        <v>0</v>
      </c>
      <c r="AC126" s="495" t="str">
        <f t="shared" si="15"/>
        <v/>
      </c>
      <c r="AD126" s="495">
        <f t="shared" si="20"/>
        <v>0</v>
      </c>
      <c r="AE126" s="495" t="str">
        <f t="shared" si="16"/>
        <v/>
      </c>
      <c r="AF126" s="495">
        <f t="shared" si="17"/>
        <v>0</v>
      </c>
      <c r="AG126" s="496" t="str">
        <f t="shared" si="18"/>
        <v/>
      </c>
      <c r="AH126" s="380"/>
      <c r="AI126" s="380"/>
      <c r="AJ126" s="380"/>
    </row>
    <row r="127" spans="2:36" x14ac:dyDescent="0.3">
      <c r="B127" s="380"/>
      <c r="C127" s="380"/>
      <c r="D127" s="380"/>
      <c r="E127" s="380"/>
      <c r="F127" s="380"/>
      <c r="G127" s="494" t="str">
        <f>IFERROR(IF($F127="","",VLOOKUP($F127,DMKH_NCC!$C$7:$G$150,3,0)),0)</f>
        <v/>
      </c>
      <c r="H127" s="494" t="str">
        <f>IFERROR(IF($F127="","",VLOOKUP($F127,DMKH_NCC!$C$7:$G$150,4,0)),0)</f>
        <v/>
      </c>
      <c r="I127" s="494" t="str">
        <f>IFERROR(IF($F127="","",VLOOKUP($F127,DMKH_NCC!$C$7:$G$150,5,0)),0)</f>
        <v/>
      </c>
      <c r="J127" s="383"/>
      <c r="K127" s="383"/>
      <c r="L127" s="380"/>
      <c r="M127" s="380"/>
      <c r="N127" s="494" t="str">
        <f>IFERROR(IF($M127="","",VLOOKUP($M127,DMVT!$D$7:$I$398,2,0)),0)</f>
        <v/>
      </c>
      <c r="O127" s="494" t="str">
        <f>IFERROR(IF($M127="","",VLOOKUP($M127,DMVT!$D$7:$I$398,3,0)),0)</f>
        <v/>
      </c>
      <c r="P127" s="380"/>
      <c r="Q127" s="380"/>
      <c r="R127" s="384"/>
      <c r="S127" s="384"/>
      <c r="T127" s="384"/>
      <c r="U127" s="495">
        <f>IF(LEFT(C127,2)="PX",IF(T127="",0,VLOOKUP(M127,THNXT!$P$12:$S$198,4,0)),0)</f>
        <v>0</v>
      </c>
      <c r="V127" s="495">
        <f t="shared" si="13"/>
        <v>0</v>
      </c>
      <c r="W127" s="384"/>
      <c r="X127" s="495">
        <v>0</v>
      </c>
      <c r="Y127" s="495">
        <f t="shared" si="14"/>
        <v>0</v>
      </c>
      <c r="Z127" s="495">
        <v>0</v>
      </c>
      <c r="AA127" s="495">
        <v>0</v>
      </c>
      <c r="AB127" s="495">
        <f t="shared" si="19"/>
        <v>0</v>
      </c>
      <c r="AC127" s="495" t="str">
        <f t="shared" si="15"/>
        <v/>
      </c>
      <c r="AD127" s="495">
        <f t="shared" si="20"/>
        <v>0</v>
      </c>
      <c r="AE127" s="495" t="str">
        <f t="shared" si="16"/>
        <v/>
      </c>
      <c r="AF127" s="495">
        <f t="shared" si="17"/>
        <v>0</v>
      </c>
      <c r="AG127" s="496" t="str">
        <f t="shared" si="18"/>
        <v/>
      </c>
      <c r="AH127" s="380"/>
      <c r="AI127" s="380"/>
      <c r="AJ127" s="380"/>
    </row>
    <row r="128" spans="2:36" x14ac:dyDescent="0.3">
      <c r="B128" s="380"/>
      <c r="C128" s="380"/>
      <c r="D128" s="380"/>
      <c r="E128" s="380"/>
      <c r="F128" s="380"/>
      <c r="G128" s="494" t="str">
        <f>IFERROR(IF($F128="","",VLOOKUP($F128,DMKH_NCC!$C$7:$G$150,3,0)),0)</f>
        <v/>
      </c>
      <c r="H128" s="494" t="str">
        <f>IFERROR(IF($F128="","",VLOOKUP($F128,DMKH_NCC!$C$7:$G$150,4,0)),0)</f>
        <v/>
      </c>
      <c r="I128" s="494" t="str">
        <f>IFERROR(IF($F128="","",VLOOKUP($F128,DMKH_NCC!$C$7:$G$150,5,0)),0)</f>
        <v/>
      </c>
      <c r="J128" s="383"/>
      <c r="K128" s="383"/>
      <c r="L128" s="380"/>
      <c r="M128" s="380"/>
      <c r="N128" s="494" t="str">
        <f>IFERROR(IF($M128="","",VLOOKUP($M128,DMVT!$D$7:$I$398,2,0)),0)</f>
        <v/>
      </c>
      <c r="O128" s="494" t="str">
        <f>IFERROR(IF($M128="","",VLOOKUP($M128,DMVT!$D$7:$I$398,3,0)),0)</f>
        <v/>
      </c>
      <c r="P128" s="380"/>
      <c r="Q128" s="380"/>
      <c r="R128" s="384"/>
      <c r="S128" s="384"/>
      <c r="T128" s="384"/>
      <c r="U128" s="495">
        <f>IF(LEFT(C128,2)="PX",IF(T128="",0,VLOOKUP(M128,THNXT!$P$12:$S$198,4,0)),0)</f>
        <v>0</v>
      </c>
      <c r="V128" s="495">
        <f t="shared" si="13"/>
        <v>0</v>
      </c>
      <c r="W128" s="384"/>
      <c r="X128" s="495">
        <v>0</v>
      </c>
      <c r="Y128" s="495">
        <f t="shared" si="14"/>
        <v>0</v>
      </c>
      <c r="Z128" s="495">
        <v>0</v>
      </c>
      <c r="AA128" s="495">
        <v>0</v>
      </c>
      <c r="AB128" s="495">
        <f t="shared" si="19"/>
        <v>0</v>
      </c>
      <c r="AC128" s="495" t="str">
        <f t="shared" si="15"/>
        <v/>
      </c>
      <c r="AD128" s="495">
        <f t="shared" si="20"/>
        <v>0</v>
      </c>
      <c r="AE128" s="495" t="str">
        <f t="shared" si="16"/>
        <v/>
      </c>
      <c r="AF128" s="495">
        <f t="shared" si="17"/>
        <v>0</v>
      </c>
      <c r="AG128" s="496" t="str">
        <f t="shared" si="18"/>
        <v/>
      </c>
      <c r="AH128" s="380"/>
      <c r="AI128" s="380"/>
      <c r="AJ128" s="380"/>
    </row>
    <row r="129" spans="2:36" x14ac:dyDescent="0.3">
      <c r="B129" s="380"/>
      <c r="C129" s="380"/>
      <c r="D129" s="380"/>
      <c r="E129" s="380"/>
      <c r="F129" s="380"/>
      <c r="G129" s="494" t="str">
        <f>IFERROR(IF($F129="","",VLOOKUP($F129,DMKH_NCC!$C$7:$G$150,3,0)),0)</f>
        <v/>
      </c>
      <c r="H129" s="494" t="str">
        <f>IFERROR(IF($F129="","",VLOOKUP($F129,DMKH_NCC!$C$7:$G$150,4,0)),0)</f>
        <v/>
      </c>
      <c r="I129" s="494" t="str">
        <f>IFERROR(IF($F129="","",VLOOKUP($F129,DMKH_NCC!$C$7:$G$150,5,0)),0)</f>
        <v/>
      </c>
      <c r="J129" s="383"/>
      <c r="K129" s="383"/>
      <c r="L129" s="380"/>
      <c r="M129" s="380"/>
      <c r="N129" s="494" t="str">
        <f>IFERROR(IF($M129="","",VLOOKUP($M129,DMVT!$D$7:$I$398,2,0)),0)</f>
        <v/>
      </c>
      <c r="O129" s="494" t="str">
        <f>IFERROR(IF($M129="","",VLOOKUP($M129,DMVT!$D$7:$I$398,3,0)),0)</f>
        <v/>
      </c>
      <c r="P129" s="380"/>
      <c r="Q129" s="380"/>
      <c r="R129" s="384"/>
      <c r="S129" s="384"/>
      <c r="T129" s="384"/>
      <c r="U129" s="495">
        <f>IF(LEFT(C129,2)="PX",IF(T129="",0,VLOOKUP(M129,THNXT!$P$12:$S$198,4,0)),0)</f>
        <v>0</v>
      </c>
      <c r="V129" s="495">
        <f t="shared" si="13"/>
        <v>0</v>
      </c>
      <c r="W129" s="384"/>
      <c r="X129" s="495">
        <v>0</v>
      </c>
      <c r="Y129" s="495">
        <f t="shared" si="14"/>
        <v>0</v>
      </c>
      <c r="Z129" s="495">
        <v>0</v>
      </c>
      <c r="AA129" s="495">
        <v>0</v>
      </c>
      <c r="AB129" s="495">
        <f t="shared" si="19"/>
        <v>0</v>
      </c>
      <c r="AC129" s="495" t="str">
        <f t="shared" si="15"/>
        <v/>
      </c>
      <c r="AD129" s="495">
        <f t="shared" si="20"/>
        <v>0</v>
      </c>
      <c r="AE129" s="495" t="str">
        <f t="shared" si="16"/>
        <v/>
      </c>
      <c r="AF129" s="495">
        <f t="shared" si="17"/>
        <v>0</v>
      </c>
      <c r="AG129" s="496" t="str">
        <f t="shared" si="18"/>
        <v/>
      </c>
      <c r="AH129" s="380"/>
      <c r="AI129" s="380"/>
      <c r="AJ129" s="380"/>
    </row>
    <row r="130" spans="2:36" x14ac:dyDescent="0.3">
      <c r="B130" s="380"/>
      <c r="C130" s="380"/>
      <c r="D130" s="380"/>
      <c r="E130" s="380"/>
      <c r="F130" s="380"/>
      <c r="G130" s="494" t="str">
        <f>IFERROR(IF($F130="","",VLOOKUP($F130,DMKH_NCC!$C$7:$G$150,3,0)),0)</f>
        <v/>
      </c>
      <c r="H130" s="494" t="str">
        <f>IFERROR(IF($F130="","",VLOOKUP($F130,DMKH_NCC!$C$7:$G$150,4,0)),0)</f>
        <v/>
      </c>
      <c r="I130" s="494" t="str">
        <f>IFERROR(IF($F130="","",VLOOKUP($F130,DMKH_NCC!$C$7:$G$150,5,0)),0)</f>
        <v/>
      </c>
      <c r="J130" s="383"/>
      <c r="K130" s="383"/>
      <c r="L130" s="380"/>
      <c r="M130" s="380"/>
      <c r="N130" s="494" t="str">
        <f>IFERROR(IF($M130="","",VLOOKUP($M130,DMVT!$D$7:$I$398,2,0)),0)</f>
        <v/>
      </c>
      <c r="O130" s="494" t="str">
        <f>IFERROR(IF($M130="","",VLOOKUP($M130,DMVT!$D$7:$I$398,3,0)),0)</f>
        <v/>
      </c>
      <c r="P130" s="380"/>
      <c r="Q130" s="380"/>
      <c r="R130" s="384"/>
      <c r="S130" s="384"/>
      <c r="T130" s="384"/>
      <c r="U130" s="495">
        <f>IF(LEFT(C130,2)="PX",IF(T130="",0,VLOOKUP(M130,THNXT!$P$12:$S$198,4,0)),0)</f>
        <v>0</v>
      </c>
      <c r="V130" s="495">
        <f t="shared" si="13"/>
        <v>0</v>
      </c>
      <c r="W130" s="384"/>
      <c r="X130" s="495">
        <v>0</v>
      </c>
      <c r="Y130" s="495">
        <f t="shared" si="14"/>
        <v>0</v>
      </c>
      <c r="Z130" s="495">
        <v>0</v>
      </c>
      <c r="AA130" s="495">
        <v>0</v>
      </c>
      <c r="AB130" s="495">
        <f t="shared" si="19"/>
        <v>0</v>
      </c>
      <c r="AC130" s="495" t="str">
        <f t="shared" si="15"/>
        <v/>
      </c>
      <c r="AD130" s="495">
        <f t="shared" si="20"/>
        <v>0</v>
      </c>
      <c r="AE130" s="495" t="str">
        <f t="shared" si="16"/>
        <v/>
      </c>
      <c r="AF130" s="495">
        <f t="shared" si="17"/>
        <v>0</v>
      </c>
      <c r="AG130" s="496" t="str">
        <f t="shared" si="18"/>
        <v/>
      </c>
      <c r="AH130" s="380"/>
      <c r="AI130" s="380"/>
      <c r="AJ130" s="380"/>
    </row>
    <row r="131" spans="2:36" x14ac:dyDescent="0.3">
      <c r="B131" s="380"/>
      <c r="C131" s="380"/>
      <c r="D131" s="380"/>
      <c r="E131" s="380"/>
      <c r="F131" s="380"/>
      <c r="G131" s="494" t="str">
        <f>IFERROR(IF($F131="","",VLOOKUP($F131,DMKH_NCC!$C$7:$G$150,3,0)),0)</f>
        <v/>
      </c>
      <c r="H131" s="494" t="str">
        <f>IFERROR(IF($F131="","",VLOOKUP($F131,DMKH_NCC!$C$7:$G$150,4,0)),0)</f>
        <v/>
      </c>
      <c r="I131" s="494" t="str">
        <f>IFERROR(IF($F131="","",VLOOKUP($F131,DMKH_NCC!$C$7:$G$150,5,0)),0)</f>
        <v/>
      </c>
      <c r="J131" s="383"/>
      <c r="K131" s="383"/>
      <c r="L131" s="380"/>
      <c r="M131" s="380"/>
      <c r="N131" s="494" t="str">
        <f>IFERROR(IF($M131="","",VLOOKUP($M131,DMVT!$D$7:$I$398,2,0)),0)</f>
        <v/>
      </c>
      <c r="O131" s="494" t="str">
        <f>IFERROR(IF($M131="","",VLOOKUP($M131,DMVT!$D$7:$I$398,3,0)),0)</f>
        <v/>
      </c>
      <c r="P131" s="380"/>
      <c r="Q131" s="380"/>
      <c r="R131" s="384"/>
      <c r="S131" s="384"/>
      <c r="T131" s="384"/>
      <c r="U131" s="495">
        <f>IF(LEFT(C131,2)="PX",IF(T131="",0,VLOOKUP(M131,THNXT!$P$12:$S$198,4,0)),0)</f>
        <v>0</v>
      </c>
      <c r="V131" s="495">
        <f t="shared" si="13"/>
        <v>0</v>
      </c>
      <c r="W131" s="384"/>
      <c r="X131" s="495">
        <v>0</v>
      </c>
      <c r="Y131" s="495">
        <f t="shared" si="14"/>
        <v>0</v>
      </c>
      <c r="Z131" s="495">
        <v>0</v>
      </c>
      <c r="AA131" s="495">
        <v>0</v>
      </c>
      <c r="AB131" s="495">
        <f t="shared" si="19"/>
        <v>0</v>
      </c>
      <c r="AC131" s="495" t="str">
        <f t="shared" si="15"/>
        <v/>
      </c>
      <c r="AD131" s="495">
        <f t="shared" si="20"/>
        <v>0</v>
      </c>
      <c r="AE131" s="495" t="str">
        <f t="shared" si="16"/>
        <v/>
      </c>
      <c r="AF131" s="495">
        <f t="shared" si="17"/>
        <v>0</v>
      </c>
      <c r="AG131" s="496" t="str">
        <f t="shared" si="18"/>
        <v/>
      </c>
      <c r="AH131" s="380"/>
      <c r="AI131" s="380"/>
      <c r="AJ131" s="380"/>
    </row>
    <row r="132" spans="2:36" x14ac:dyDescent="0.3">
      <c r="B132" s="380"/>
      <c r="C132" s="380"/>
      <c r="D132" s="380"/>
      <c r="E132" s="380"/>
      <c r="F132" s="380"/>
      <c r="G132" s="494" t="str">
        <f>IFERROR(IF($F132="","",VLOOKUP($F132,DMKH_NCC!$C$7:$G$150,3,0)),0)</f>
        <v/>
      </c>
      <c r="H132" s="494" t="str">
        <f>IFERROR(IF($F132="","",VLOOKUP($F132,DMKH_NCC!$C$7:$G$150,4,0)),0)</f>
        <v/>
      </c>
      <c r="I132" s="494" t="str">
        <f>IFERROR(IF($F132="","",VLOOKUP($F132,DMKH_NCC!$C$7:$G$150,5,0)),0)</f>
        <v/>
      </c>
      <c r="J132" s="383"/>
      <c r="K132" s="383"/>
      <c r="L132" s="380"/>
      <c r="M132" s="380"/>
      <c r="N132" s="494" t="str">
        <f>IFERROR(IF($M132="","",VLOOKUP($M132,DMVT!$D$7:$I$398,2,0)),0)</f>
        <v/>
      </c>
      <c r="O132" s="494" t="str">
        <f>IFERROR(IF($M132="","",VLOOKUP($M132,DMVT!$D$7:$I$398,3,0)),0)</f>
        <v/>
      </c>
      <c r="P132" s="380"/>
      <c r="Q132" s="380"/>
      <c r="R132" s="384"/>
      <c r="S132" s="384"/>
      <c r="T132" s="384"/>
      <c r="U132" s="495">
        <f>IF(LEFT(C132,2)="PX",IF(T132="",0,VLOOKUP(M132,THNXT!$P$12:$S$198,4,0)),0)</f>
        <v>0</v>
      </c>
      <c r="V132" s="495">
        <f t="shared" si="13"/>
        <v>0</v>
      </c>
      <c r="W132" s="384"/>
      <c r="X132" s="495">
        <v>0</v>
      </c>
      <c r="Y132" s="495">
        <f t="shared" si="14"/>
        <v>0</v>
      </c>
      <c r="Z132" s="495">
        <v>0</v>
      </c>
      <c r="AA132" s="495">
        <v>0</v>
      </c>
      <c r="AB132" s="495">
        <f t="shared" si="19"/>
        <v>0</v>
      </c>
      <c r="AC132" s="495" t="str">
        <f t="shared" si="15"/>
        <v/>
      </c>
      <c r="AD132" s="495">
        <f t="shared" si="20"/>
        <v>0</v>
      </c>
      <c r="AE132" s="495" t="str">
        <f t="shared" si="16"/>
        <v/>
      </c>
      <c r="AF132" s="495">
        <f t="shared" si="17"/>
        <v>0</v>
      </c>
      <c r="AG132" s="496" t="str">
        <f t="shared" si="18"/>
        <v/>
      </c>
      <c r="AH132" s="380"/>
      <c r="AI132" s="380"/>
      <c r="AJ132" s="380"/>
    </row>
    <row r="133" spans="2:36" x14ac:dyDescent="0.3">
      <c r="B133" s="380"/>
      <c r="C133" s="380"/>
      <c r="D133" s="380"/>
      <c r="E133" s="380"/>
      <c r="F133" s="380"/>
      <c r="G133" s="494" t="str">
        <f>IFERROR(IF($F133="","",VLOOKUP($F133,DMKH_NCC!$C$7:$G$150,3,0)),0)</f>
        <v/>
      </c>
      <c r="H133" s="494" t="str">
        <f>IFERROR(IF($F133="","",VLOOKUP($F133,DMKH_NCC!$C$7:$G$150,4,0)),0)</f>
        <v/>
      </c>
      <c r="I133" s="494" t="str">
        <f>IFERROR(IF($F133="","",VLOOKUP($F133,DMKH_NCC!$C$7:$G$150,5,0)),0)</f>
        <v/>
      </c>
      <c r="J133" s="383"/>
      <c r="K133" s="383"/>
      <c r="L133" s="380"/>
      <c r="M133" s="380"/>
      <c r="N133" s="494" t="str">
        <f>IFERROR(IF($M133="","",VLOOKUP($M133,DMVT!$D$7:$I$398,2,0)),0)</f>
        <v/>
      </c>
      <c r="O133" s="494" t="str">
        <f>IFERROR(IF($M133="","",VLOOKUP($M133,DMVT!$D$7:$I$398,3,0)),0)</f>
        <v/>
      </c>
      <c r="P133" s="380"/>
      <c r="Q133" s="380"/>
      <c r="R133" s="384"/>
      <c r="S133" s="384"/>
      <c r="T133" s="384"/>
      <c r="U133" s="495">
        <f>IF(LEFT(C133,2)="PX",IF(T133="",0,VLOOKUP(M133,THNXT!$P$12:$S$198,4,0)),0)</f>
        <v>0</v>
      </c>
      <c r="V133" s="495">
        <f t="shared" si="13"/>
        <v>0</v>
      </c>
      <c r="W133" s="384"/>
      <c r="X133" s="495">
        <v>0</v>
      </c>
      <c r="Y133" s="495">
        <f t="shared" si="14"/>
        <v>0</v>
      </c>
      <c r="Z133" s="495">
        <v>0</v>
      </c>
      <c r="AA133" s="495">
        <v>0</v>
      </c>
      <c r="AB133" s="495">
        <f t="shared" si="19"/>
        <v>0</v>
      </c>
      <c r="AC133" s="495" t="str">
        <f t="shared" si="15"/>
        <v/>
      </c>
      <c r="AD133" s="495">
        <f t="shared" si="20"/>
        <v>0</v>
      </c>
      <c r="AE133" s="495" t="str">
        <f t="shared" si="16"/>
        <v/>
      </c>
      <c r="AF133" s="495">
        <f t="shared" si="17"/>
        <v>0</v>
      </c>
      <c r="AG133" s="496" t="str">
        <f t="shared" si="18"/>
        <v/>
      </c>
      <c r="AH133" s="380"/>
      <c r="AI133" s="380"/>
      <c r="AJ133" s="380"/>
    </row>
    <row r="134" spans="2:36" x14ac:dyDescent="0.3">
      <c r="B134" s="380"/>
      <c r="C134" s="380"/>
      <c r="D134" s="380"/>
      <c r="E134" s="380"/>
      <c r="F134" s="380"/>
      <c r="G134" s="494" t="str">
        <f>IFERROR(IF($F134="","",VLOOKUP($F134,DMKH_NCC!$C$7:$G$150,3,0)),0)</f>
        <v/>
      </c>
      <c r="H134" s="494" t="str">
        <f>IFERROR(IF($F134="","",VLOOKUP($F134,DMKH_NCC!$C$7:$G$150,4,0)),0)</f>
        <v/>
      </c>
      <c r="I134" s="494" t="str">
        <f>IFERROR(IF($F134="","",VLOOKUP($F134,DMKH_NCC!$C$7:$G$150,5,0)),0)</f>
        <v/>
      </c>
      <c r="J134" s="383"/>
      <c r="K134" s="383"/>
      <c r="L134" s="380"/>
      <c r="M134" s="380"/>
      <c r="N134" s="494" t="str">
        <f>IFERROR(IF($M134="","",VLOOKUP($M134,DMVT!$D$7:$I$398,2,0)),0)</f>
        <v/>
      </c>
      <c r="O134" s="494" t="str">
        <f>IFERROR(IF($M134="","",VLOOKUP($M134,DMVT!$D$7:$I$398,3,0)),0)</f>
        <v/>
      </c>
      <c r="P134" s="380"/>
      <c r="Q134" s="380"/>
      <c r="R134" s="384"/>
      <c r="S134" s="384"/>
      <c r="T134" s="384"/>
      <c r="U134" s="495">
        <f>IF(LEFT(C134,2)="PX",IF(T134="",0,VLOOKUP(M134,THNXT!$P$12:$S$198,4,0)),0)</f>
        <v>0</v>
      </c>
      <c r="V134" s="495">
        <f t="shared" si="13"/>
        <v>0</v>
      </c>
      <c r="W134" s="384"/>
      <c r="X134" s="495">
        <v>0</v>
      </c>
      <c r="Y134" s="495">
        <f t="shared" si="14"/>
        <v>0</v>
      </c>
      <c r="Z134" s="495">
        <v>0</v>
      </c>
      <c r="AA134" s="495">
        <v>0</v>
      </c>
      <c r="AB134" s="495">
        <f t="shared" si="19"/>
        <v>0</v>
      </c>
      <c r="AC134" s="495" t="str">
        <f t="shared" si="15"/>
        <v/>
      </c>
      <c r="AD134" s="495">
        <f t="shared" si="20"/>
        <v>0</v>
      </c>
      <c r="AE134" s="495" t="str">
        <f t="shared" si="16"/>
        <v/>
      </c>
      <c r="AF134" s="495">
        <f t="shared" si="17"/>
        <v>0</v>
      </c>
      <c r="AG134" s="496" t="str">
        <f t="shared" si="18"/>
        <v/>
      </c>
      <c r="AH134" s="380"/>
      <c r="AI134" s="380"/>
      <c r="AJ134" s="380"/>
    </row>
    <row r="135" spans="2:36" x14ac:dyDescent="0.3">
      <c r="B135" s="380"/>
      <c r="C135" s="380"/>
      <c r="D135" s="380"/>
      <c r="E135" s="380"/>
      <c r="F135" s="380"/>
      <c r="G135" s="494" t="str">
        <f>IFERROR(IF($F135="","",VLOOKUP($F135,DMKH_NCC!$C$7:$G$150,3,0)),0)</f>
        <v/>
      </c>
      <c r="H135" s="494" t="str">
        <f>IFERROR(IF($F135="","",VLOOKUP($F135,DMKH_NCC!$C$7:$G$150,4,0)),0)</f>
        <v/>
      </c>
      <c r="I135" s="494" t="str">
        <f>IFERROR(IF($F135="","",VLOOKUP($F135,DMKH_NCC!$C$7:$G$150,5,0)),0)</f>
        <v/>
      </c>
      <c r="J135" s="383"/>
      <c r="K135" s="383"/>
      <c r="L135" s="380"/>
      <c r="M135" s="380"/>
      <c r="N135" s="494" t="str">
        <f>IFERROR(IF($M135="","",VLOOKUP($M135,DMVT!$D$7:$I$398,2,0)),0)</f>
        <v/>
      </c>
      <c r="O135" s="494" t="str">
        <f>IFERROR(IF($M135="","",VLOOKUP($M135,DMVT!$D$7:$I$398,3,0)),0)</f>
        <v/>
      </c>
      <c r="P135" s="380"/>
      <c r="Q135" s="380"/>
      <c r="R135" s="384"/>
      <c r="S135" s="384"/>
      <c r="T135" s="384"/>
      <c r="U135" s="495">
        <f>IF(LEFT(C135,2)="PX",IF(T135="",0,VLOOKUP(M135,THNXT!$P$12:$S$198,4,0)),0)</f>
        <v>0</v>
      </c>
      <c r="V135" s="495">
        <f t="shared" si="13"/>
        <v>0</v>
      </c>
      <c r="W135" s="384"/>
      <c r="X135" s="495">
        <v>0</v>
      </c>
      <c r="Y135" s="495">
        <f t="shared" si="14"/>
        <v>0</v>
      </c>
      <c r="Z135" s="495">
        <v>0</v>
      </c>
      <c r="AA135" s="495">
        <v>0</v>
      </c>
      <c r="AB135" s="495">
        <f t="shared" si="19"/>
        <v>0</v>
      </c>
      <c r="AC135" s="495" t="str">
        <f t="shared" si="15"/>
        <v/>
      </c>
      <c r="AD135" s="495">
        <f t="shared" si="20"/>
        <v>0</v>
      </c>
      <c r="AE135" s="495" t="str">
        <f t="shared" si="16"/>
        <v/>
      </c>
      <c r="AF135" s="495">
        <f t="shared" si="17"/>
        <v>0</v>
      </c>
      <c r="AG135" s="496" t="str">
        <f t="shared" si="18"/>
        <v/>
      </c>
      <c r="AH135" s="380"/>
      <c r="AI135" s="380"/>
      <c r="AJ135" s="380"/>
    </row>
    <row r="136" spans="2:36" x14ac:dyDescent="0.3">
      <c r="B136" s="380"/>
      <c r="C136" s="380"/>
      <c r="D136" s="380"/>
      <c r="E136" s="380"/>
      <c r="F136" s="380"/>
      <c r="G136" s="494" t="str">
        <f>IFERROR(IF($F136="","",VLOOKUP($F136,DMKH_NCC!$C$7:$G$150,3,0)),0)</f>
        <v/>
      </c>
      <c r="H136" s="494" t="str">
        <f>IFERROR(IF($F136="","",VLOOKUP($F136,DMKH_NCC!$C$7:$G$150,4,0)),0)</f>
        <v/>
      </c>
      <c r="I136" s="494" t="str">
        <f>IFERROR(IF($F136="","",VLOOKUP($F136,DMKH_NCC!$C$7:$G$150,5,0)),0)</f>
        <v/>
      </c>
      <c r="J136" s="383"/>
      <c r="K136" s="383"/>
      <c r="L136" s="380"/>
      <c r="M136" s="380"/>
      <c r="N136" s="494" t="str">
        <f>IFERROR(IF($M136="","",VLOOKUP($M136,DMVT!$D$7:$I$398,2,0)),0)</f>
        <v/>
      </c>
      <c r="O136" s="494" t="str">
        <f>IFERROR(IF($M136="","",VLOOKUP($M136,DMVT!$D$7:$I$398,3,0)),0)</f>
        <v/>
      </c>
      <c r="P136" s="380"/>
      <c r="Q136" s="380"/>
      <c r="R136" s="384"/>
      <c r="S136" s="384"/>
      <c r="T136" s="384"/>
      <c r="U136" s="495">
        <f>IF(LEFT(C136,2)="PX",IF(T136="",0,VLOOKUP(M136,THNXT!$P$12:$S$198,4,0)),0)</f>
        <v>0</v>
      </c>
      <c r="V136" s="495">
        <f t="shared" si="13"/>
        <v>0</v>
      </c>
      <c r="W136" s="384"/>
      <c r="X136" s="495">
        <v>0</v>
      </c>
      <c r="Y136" s="495">
        <f t="shared" si="14"/>
        <v>0</v>
      </c>
      <c r="Z136" s="495">
        <v>0</v>
      </c>
      <c r="AA136" s="495">
        <v>0</v>
      </c>
      <c r="AB136" s="495">
        <f t="shared" ref="AB136:AB152" si="21">SUMIF($C$8:$C$2000,C136,gtnhap)</f>
        <v>0</v>
      </c>
      <c r="AC136" s="495" t="str">
        <f t="shared" si="15"/>
        <v/>
      </c>
      <c r="AD136" s="495">
        <f t="shared" ref="AD136:AD152" si="22">SUMIF($C$8:$C$2000,C136,gtxuat)</f>
        <v>0</v>
      </c>
      <c r="AE136" s="495" t="str">
        <f t="shared" si="16"/>
        <v/>
      </c>
      <c r="AF136" s="495">
        <f t="shared" si="17"/>
        <v>0</v>
      </c>
      <c r="AG136" s="496" t="str">
        <f t="shared" si="18"/>
        <v/>
      </c>
      <c r="AH136" s="380"/>
      <c r="AI136" s="380"/>
      <c r="AJ136" s="380"/>
    </row>
    <row r="137" spans="2:36" x14ac:dyDescent="0.3">
      <c r="B137" s="380"/>
      <c r="C137" s="380"/>
      <c r="D137" s="380"/>
      <c r="E137" s="380"/>
      <c r="F137" s="380"/>
      <c r="G137" s="494" t="str">
        <f>IFERROR(IF($F137="","",VLOOKUP($F137,DMKH_NCC!$C$7:$G$150,3,0)),0)</f>
        <v/>
      </c>
      <c r="H137" s="494" t="str">
        <f>IFERROR(IF($F137="","",VLOOKUP($F137,DMKH_NCC!$C$7:$G$150,4,0)),0)</f>
        <v/>
      </c>
      <c r="I137" s="494" t="str">
        <f>IFERROR(IF($F137="","",VLOOKUP($F137,DMKH_NCC!$C$7:$G$150,5,0)),0)</f>
        <v/>
      </c>
      <c r="J137" s="383"/>
      <c r="K137" s="383"/>
      <c r="L137" s="380"/>
      <c r="M137" s="380"/>
      <c r="N137" s="494" t="str">
        <f>IFERROR(IF($M137="","",VLOOKUP($M137,DMVT!$D$7:$I$398,2,0)),0)</f>
        <v/>
      </c>
      <c r="O137" s="494" t="str">
        <f>IFERROR(IF($M137="","",VLOOKUP($M137,DMVT!$D$7:$I$398,3,0)),0)</f>
        <v/>
      </c>
      <c r="P137" s="380"/>
      <c r="Q137" s="380"/>
      <c r="R137" s="384"/>
      <c r="S137" s="384"/>
      <c r="T137" s="384"/>
      <c r="U137" s="495">
        <f>IF(LEFT(C137,2)="PX",IF(T137="",0,VLOOKUP(M137,THNXT!$P$12:$S$198,4,0)),0)</f>
        <v>0</v>
      </c>
      <c r="V137" s="495">
        <f t="shared" ref="V137:V152" si="23">U137*T137</f>
        <v>0</v>
      </c>
      <c r="W137" s="384"/>
      <c r="X137" s="495">
        <v>0</v>
      </c>
      <c r="Y137" s="495">
        <f t="shared" ref="Y137:Y152" si="24">X137*W137</f>
        <v>0</v>
      </c>
      <c r="Z137" s="495">
        <v>0</v>
      </c>
      <c r="AA137" s="495">
        <v>0</v>
      </c>
      <c r="AB137" s="495">
        <f t="shared" si="21"/>
        <v>0</v>
      </c>
      <c r="AC137" s="495" t="str">
        <f t="shared" ref="AC137:AC152" si="25">IF(LEFT(C137,2)="PN",C137,"")</f>
        <v/>
      </c>
      <c r="AD137" s="495">
        <f t="shared" si="22"/>
        <v>0</v>
      </c>
      <c r="AE137" s="495" t="str">
        <f t="shared" ref="AE137:AE152" si="26">IF(LEFT(C137,2)="PX",C137,"")</f>
        <v/>
      </c>
      <c r="AF137" s="495">
        <f t="shared" ref="AF137:AF152" si="27">SUMIF($C$8:$C$2000,C137,Y137:Y2129)</f>
        <v>0</v>
      </c>
      <c r="AG137" s="496" t="str">
        <f t="shared" ref="AG137:AG152" si="28">IF(E137="","","Ngày  "&amp;DAY(E137)&amp; "  "&amp;"Tháng  "&amp;MONTH(E137) &amp;"  "&amp;"Năm"&amp;"  " &amp;YEAR(E137))</f>
        <v/>
      </c>
      <c r="AH137" s="380"/>
      <c r="AI137" s="380"/>
      <c r="AJ137" s="380"/>
    </row>
    <row r="138" spans="2:36" x14ac:dyDescent="0.3">
      <c r="B138" s="380"/>
      <c r="C138" s="380"/>
      <c r="D138" s="380"/>
      <c r="E138" s="380"/>
      <c r="F138" s="380"/>
      <c r="G138" s="494" t="str">
        <f>IFERROR(IF($F138="","",VLOOKUP($F138,DMKH_NCC!$C$7:$G$150,3,0)),0)</f>
        <v/>
      </c>
      <c r="H138" s="494" t="str">
        <f>IFERROR(IF($F138="","",VLOOKUP($F138,DMKH_NCC!$C$7:$G$150,4,0)),0)</f>
        <v/>
      </c>
      <c r="I138" s="494" t="str">
        <f>IFERROR(IF($F138="","",VLOOKUP($F138,DMKH_NCC!$C$7:$G$150,5,0)),0)</f>
        <v/>
      </c>
      <c r="J138" s="383"/>
      <c r="K138" s="383"/>
      <c r="L138" s="380"/>
      <c r="M138" s="380"/>
      <c r="N138" s="494" t="str">
        <f>IFERROR(IF($M138="","",VLOOKUP($M138,DMVT!$D$7:$I$398,2,0)),0)</f>
        <v/>
      </c>
      <c r="O138" s="494" t="str">
        <f>IFERROR(IF($M138="","",VLOOKUP($M138,DMVT!$D$7:$I$398,3,0)),0)</f>
        <v/>
      </c>
      <c r="P138" s="380"/>
      <c r="Q138" s="380"/>
      <c r="R138" s="384"/>
      <c r="S138" s="384"/>
      <c r="T138" s="384"/>
      <c r="U138" s="495">
        <f>IF(LEFT(C138,2)="PX",IF(T138="",0,VLOOKUP(M138,THNXT!$P$12:$S$198,4,0)),0)</f>
        <v>0</v>
      </c>
      <c r="V138" s="495">
        <f t="shared" si="23"/>
        <v>0</v>
      </c>
      <c r="W138" s="384"/>
      <c r="X138" s="495">
        <v>0</v>
      </c>
      <c r="Y138" s="495">
        <f t="shared" si="24"/>
        <v>0</v>
      </c>
      <c r="Z138" s="495">
        <v>0</v>
      </c>
      <c r="AA138" s="495">
        <v>0</v>
      </c>
      <c r="AB138" s="495">
        <f t="shared" si="21"/>
        <v>0</v>
      </c>
      <c r="AC138" s="495" t="str">
        <f t="shared" si="25"/>
        <v/>
      </c>
      <c r="AD138" s="495">
        <f t="shared" si="22"/>
        <v>0</v>
      </c>
      <c r="AE138" s="495" t="str">
        <f t="shared" si="26"/>
        <v/>
      </c>
      <c r="AF138" s="495">
        <f t="shared" si="27"/>
        <v>0</v>
      </c>
      <c r="AG138" s="496" t="str">
        <f t="shared" si="28"/>
        <v/>
      </c>
      <c r="AH138" s="380"/>
      <c r="AI138" s="380"/>
      <c r="AJ138" s="380"/>
    </row>
    <row r="139" spans="2:36" x14ac:dyDescent="0.3">
      <c r="B139" s="380"/>
      <c r="C139" s="380"/>
      <c r="D139" s="380"/>
      <c r="E139" s="380"/>
      <c r="F139" s="380"/>
      <c r="G139" s="494" t="str">
        <f>IFERROR(IF($F139="","",VLOOKUP($F139,DMKH_NCC!$C$7:$G$150,3,0)),0)</f>
        <v/>
      </c>
      <c r="H139" s="494" t="str">
        <f>IFERROR(IF($F139="","",VLOOKUP($F139,DMKH_NCC!$C$7:$G$150,4,0)),0)</f>
        <v/>
      </c>
      <c r="I139" s="494" t="str">
        <f>IFERROR(IF($F139="","",VLOOKUP($F139,DMKH_NCC!$C$7:$G$150,5,0)),0)</f>
        <v/>
      </c>
      <c r="J139" s="383"/>
      <c r="K139" s="383"/>
      <c r="L139" s="380"/>
      <c r="M139" s="380"/>
      <c r="N139" s="494" t="str">
        <f>IFERROR(IF($M139="","",VLOOKUP($M139,DMVT!$D$7:$I$398,2,0)),0)</f>
        <v/>
      </c>
      <c r="O139" s="494" t="str">
        <f>IFERROR(IF($M139="","",VLOOKUP($M139,DMVT!$D$7:$I$398,3,0)),0)</f>
        <v/>
      </c>
      <c r="P139" s="380"/>
      <c r="Q139" s="380"/>
      <c r="R139" s="384"/>
      <c r="S139" s="384"/>
      <c r="T139" s="384"/>
      <c r="U139" s="495">
        <f>IF(LEFT(C139,2)="PX",IF(T139="",0,VLOOKUP(M139,THNXT!$P$12:$S$198,4,0)),0)</f>
        <v>0</v>
      </c>
      <c r="V139" s="495">
        <f t="shared" si="23"/>
        <v>0</v>
      </c>
      <c r="W139" s="384"/>
      <c r="X139" s="495">
        <v>0</v>
      </c>
      <c r="Y139" s="495">
        <f t="shared" si="24"/>
        <v>0</v>
      </c>
      <c r="Z139" s="495">
        <v>0</v>
      </c>
      <c r="AA139" s="495">
        <v>0</v>
      </c>
      <c r="AB139" s="495">
        <f t="shared" si="21"/>
        <v>0</v>
      </c>
      <c r="AC139" s="495" t="str">
        <f t="shared" si="25"/>
        <v/>
      </c>
      <c r="AD139" s="495">
        <f t="shared" si="22"/>
        <v>0</v>
      </c>
      <c r="AE139" s="495" t="str">
        <f t="shared" si="26"/>
        <v/>
      </c>
      <c r="AF139" s="495">
        <f t="shared" si="27"/>
        <v>0</v>
      </c>
      <c r="AG139" s="496" t="str">
        <f t="shared" si="28"/>
        <v/>
      </c>
      <c r="AH139" s="380"/>
      <c r="AI139" s="380"/>
      <c r="AJ139" s="380"/>
    </row>
    <row r="140" spans="2:36" x14ac:dyDescent="0.3">
      <c r="B140" s="380"/>
      <c r="C140" s="380"/>
      <c r="D140" s="380"/>
      <c r="E140" s="380"/>
      <c r="F140" s="380"/>
      <c r="G140" s="494" t="str">
        <f>IFERROR(IF($F140="","",VLOOKUP($F140,DMKH_NCC!$C$7:$G$150,3,0)),0)</f>
        <v/>
      </c>
      <c r="H140" s="494" t="str">
        <f>IFERROR(IF($F140="","",VLOOKUP($F140,DMKH_NCC!$C$7:$G$150,4,0)),0)</f>
        <v/>
      </c>
      <c r="I140" s="494" t="str">
        <f>IFERROR(IF($F140="","",VLOOKUP($F140,DMKH_NCC!$C$7:$G$150,5,0)),0)</f>
        <v/>
      </c>
      <c r="J140" s="383"/>
      <c r="K140" s="383"/>
      <c r="L140" s="380"/>
      <c r="M140" s="380"/>
      <c r="N140" s="494" t="str">
        <f>IFERROR(IF($M140="","",VLOOKUP($M140,DMVT!$D$7:$I$398,2,0)),0)</f>
        <v/>
      </c>
      <c r="O140" s="494" t="str">
        <f>IFERROR(IF($M140="","",VLOOKUP($M140,DMVT!$D$7:$I$398,3,0)),0)</f>
        <v/>
      </c>
      <c r="P140" s="380"/>
      <c r="Q140" s="380"/>
      <c r="R140" s="384"/>
      <c r="S140" s="384"/>
      <c r="T140" s="384"/>
      <c r="U140" s="495">
        <f>IF(LEFT(C140,2)="PX",IF(T140="",0,VLOOKUP(M140,THNXT!$P$12:$S$198,4,0)),0)</f>
        <v>0</v>
      </c>
      <c r="V140" s="495">
        <f t="shared" si="23"/>
        <v>0</v>
      </c>
      <c r="W140" s="384"/>
      <c r="X140" s="495">
        <v>0</v>
      </c>
      <c r="Y140" s="495">
        <f t="shared" si="24"/>
        <v>0</v>
      </c>
      <c r="Z140" s="495">
        <v>0</v>
      </c>
      <c r="AA140" s="495">
        <v>0</v>
      </c>
      <c r="AB140" s="495">
        <f t="shared" si="21"/>
        <v>0</v>
      </c>
      <c r="AC140" s="495" t="str">
        <f t="shared" si="25"/>
        <v/>
      </c>
      <c r="AD140" s="495">
        <f t="shared" si="22"/>
        <v>0</v>
      </c>
      <c r="AE140" s="495" t="str">
        <f t="shared" si="26"/>
        <v/>
      </c>
      <c r="AF140" s="495">
        <f t="shared" si="27"/>
        <v>0</v>
      </c>
      <c r="AG140" s="496" t="str">
        <f t="shared" si="28"/>
        <v/>
      </c>
      <c r="AH140" s="380"/>
      <c r="AI140" s="380"/>
      <c r="AJ140" s="380"/>
    </row>
    <row r="141" spans="2:36" x14ac:dyDescent="0.3">
      <c r="B141" s="380"/>
      <c r="C141" s="380"/>
      <c r="D141" s="380"/>
      <c r="E141" s="380"/>
      <c r="F141" s="380"/>
      <c r="G141" s="494" t="str">
        <f>IFERROR(IF($F141="","",VLOOKUP($F141,DMKH_NCC!$C$7:$G$150,3,0)),0)</f>
        <v/>
      </c>
      <c r="H141" s="494" t="str">
        <f>IFERROR(IF($F141="","",VLOOKUP($F141,DMKH_NCC!$C$7:$G$150,4,0)),0)</f>
        <v/>
      </c>
      <c r="I141" s="494" t="str">
        <f>IFERROR(IF($F141="","",VLOOKUP($F141,DMKH_NCC!$C$7:$G$150,5,0)),0)</f>
        <v/>
      </c>
      <c r="J141" s="383"/>
      <c r="K141" s="383"/>
      <c r="L141" s="380"/>
      <c r="M141" s="380"/>
      <c r="N141" s="494" t="str">
        <f>IFERROR(IF($M141="","",VLOOKUP($M141,DMVT!$D$7:$I$398,2,0)),0)</f>
        <v/>
      </c>
      <c r="O141" s="494" t="str">
        <f>IFERROR(IF($M141="","",VLOOKUP($M141,DMVT!$D$7:$I$398,3,0)),0)</f>
        <v/>
      </c>
      <c r="P141" s="380"/>
      <c r="Q141" s="380"/>
      <c r="R141" s="384"/>
      <c r="S141" s="384"/>
      <c r="T141" s="384"/>
      <c r="U141" s="495">
        <f>IF(LEFT(C141,2)="PX",IF(T141="",0,VLOOKUP(M141,THNXT!$P$12:$S$198,4,0)),0)</f>
        <v>0</v>
      </c>
      <c r="V141" s="495">
        <f t="shared" si="23"/>
        <v>0</v>
      </c>
      <c r="W141" s="384"/>
      <c r="X141" s="495">
        <v>0</v>
      </c>
      <c r="Y141" s="495">
        <f t="shared" si="24"/>
        <v>0</v>
      </c>
      <c r="Z141" s="495">
        <v>0</v>
      </c>
      <c r="AA141" s="495">
        <v>0</v>
      </c>
      <c r="AB141" s="495">
        <f t="shared" si="21"/>
        <v>0</v>
      </c>
      <c r="AC141" s="495" t="str">
        <f t="shared" si="25"/>
        <v/>
      </c>
      <c r="AD141" s="495">
        <f t="shared" si="22"/>
        <v>0</v>
      </c>
      <c r="AE141" s="495" t="str">
        <f t="shared" si="26"/>
        <v/>
      </c>
      <c r="AF141" s="495">
        <f t="shared" si="27"/>
        <v>0</v>
      </c>
      <c r="AG141" s="496" t="str">
        <f t="shared" si="28"/>
        <v/>
      </c>
      <c r="AH141" s="380"/>
      <c r="AI141" s="380"/>
      <c r="AJ141" s="380"/>
    </row>
    <row r="142" spans="2:36" x14ac:dyDescent="0.3">
      <c r="B142" s="380"/>
      <c r="C142" s="380"/>
      <c r="D142" s="380"/>
      <c r="E142" s="380"/>
      <c r="F142" s="380"/>
      <c r="G142" s="494" t="str">
        <f>IFERROR(IF($F142="","",VLOOKUP($F142,DMKH_NCC!$C$7:$G$150,3,0)),0)</f>
        <v/>
      </c>
      <c r="H142" s="494" t="str">
        <f>IFERROR(IF($F142="","",VLOOKUP($F142,DMKH_NCC!$C$7:$G$150,4,0)),0)</f>
        <v/>
      </c>
      <c r="I142" s="494" t="str">
        <f>IFERROR(IF($F142="","",VLOOKUP($F142,DMKH_NCC!$C$7:$G$150,5,0)),0)</f>
        <v/>
      </c>
      <c r="J142" s="383"/>
      <c r="K142" s="383"/>
      <c r="L142" s="380"/>
      <c r="M142" s="380"/>
      <c r="N142" s="494" t="str">
        <f>IFERROR(IF($M142="","",VLOOKUP($M142,DMVT!$D$7:$I$398,2,0)),0)</f>
        <v/>
      </c>
      <c r="O142" s="494" t="str">
        <f>IFERROR(IF($M142="","",VLOOKUP($M142,DMVT!$D$7:$I$398,3,0)),0)</f>
        <v/>
      </c>
      <c r="P142" s="380"/>
      <c r="Q142" s="380"/>
      <c r="R142" s="384"/>
      <c r="S142" s="384"/>
      <c r="T142" s="384"/>
      <c r="U142" s="495">
        <f>IF(LEFT(C142,2)="PX",IF(T142="",0,VLOOKUP(M142,THNXT!$P$12:$S$198,4,0)),0)</f>
        <v>0</v>
      </c>
      <c r="V142" s="495">
        <f t="shared" si="23"/>
        <v>0</v>
      </c>
      <c r="W142" s="384"/>
      <c r="X142" s="495">
        <v>0</v>
      </c>
      <c r="Y142" s="495">
        <f t="shared" si="24"/>
        <v>0</v>
      </c>
      <c r="Z142" s="495">
        <v>0</v>
      </c>
      <c r="AA142" s="495">
        <v>0</v>
      </c>
      <c r="AB142" s="495">
        <f t="shared" si="21"/>
        <v>0</v>
      </c>
      <c r="AC142" s="495" t="str">
        <f t="shared" si="25"/>
        <v/>
      </c>
      <c r="AD142" s="495">
        <f t="shared" si="22"/>
        <v>0</v>
      </c>
      <c r="AE142" s="495" t="str">
        <f t="shared" si="26"/>
        <v/>
      </c>
      <c r="AF142" s="495">
        <f t="shared" si="27"/>
        <v>0</v>
      </c>
      <c r="AG142" s="496" t="str">
        <f t="shared" si="28"/>
        <v/>
      </c>
      <c r="AH142" s="380"/>
      <c r="AI142" s="380"/>
      <c r="AJ142" s="380"/>
    </row>
    <row r="143" spans="2:36" x14ac:dyDescent="0.3">
      <c r="B143" s="380"/>
      <c r="C143" s="380"/>
      <c r="D143" s="380"/>
      <c r="E143" s="380"/>
      <c r="F143" s="380"/>
      <c r="G143" s="494" t="str">
        <f>IFERROR(IF($F143="","",VLOOKUP($F143,DMKH_NCC!$C$7:$G$150,3,0)),0)</f>
        <v/>
      </c>
      <c r="H143" s="494" t="str">
        <f>IFERROR(IF($F143="","",VLOOKUP($F143,DMKH_NCC!$C$7:$G$150,4,0)),0)</f>
        <v/>
      </c>
      <c r="I143" s="494" t="str">
        <f>IFERROR(IF($F143="","",VLOOKUP($F143,DMKH_NCC!$C$7:$G$150,5,0)),0)</f>
        <v/>
      </c>
      <c r="J143" s="383"/>
      <c r="K143" s="383"/>
      <c r="L143" s="380"/>
      <c r="M143" s="380"/>
      <c r="N143" s="494" t="str">
        <f>IFERROR(IF($M143="","",VLOOKUP($M143,DMVT!$D$7:$I$398,2,0)),0)</f>
        <v/>
      </c>
      <c r="O143" s="494" t="str">
        <f>IFERROR(IF($M143="","",VLOOKUP($M143,DMVT!$D$7:$I$398,3,0)),0)</f>
        <v/>
      </c>
      <c r="P143" s="380"/>
      <c r="Q143" s="380"/>
      <c r="R143" s="384"/>
      <c r="S143" s="384"/>
      <c r="T143" s="384"/>
      <c r="U143" s="495">
        <f>IF(LEFT(C143,2)="PX",IF(T143="",0,VLOOKUP(M143,THNXT!$P$12:$S$198,4,0)),0)</f>
        <v>0</v>
      </c>
      <c r="V143" s="495">
        <f t="shared" si="23"/>
        <v>0</v>
      </c>
      <c r="W143" s="384"/>
      <c r="X143" s="495">
        <v>0</v>
      </c>
      <c r="Y143" s="495">
        <f t="shared" si="24"/>
        <v>0</v>
      </c>
      <c r="Z143" s="495">
        <v>0</v>
      </c>
      <c r="AA143" s="495">
        <v>0</v>
      </c>
      <c r="AB143" s="495">
        <f t="shared" si="21"/>
        <v>0</v>
      </c>
      <c r="AC143" s="495" t="str">
        <f t="shared" si="25"/>
        <v/>
      </c>
      <c r="AD143" s="495">
        <f t="shared" si="22"/>
        <v>0</v>
      </c>
      <c r="AE143" s="495" t="str">
        <f t="shared" si="26"/>
        <v/>
      </c>
      <c r="AF143" s="495">
        <f t="shared" si="27"/>
        <v>0</v>
      </c>
      <c r="AG143" s="496" t="str">
        <f t="shared" si="28"/>
        <v/>
      </c>
      <c r="AH143" s="380"/>
      <c r="AI143" s="380"/>
      <c r="AJ143" s="380"/>
    </row>
    <row r="144" spans="2:36" x14ac:dyDescent="0.3">
      <c r="B144" s="380"/>
      <c r="C144" s="380"/>
      <c r="D144" s="380"/>
      <c r="E144" s="380"/>
      <c r="F144" s="380"/>
      <c r="G144" s="494" t="str">
        <f>IFERROR(IF($F144="","",VLOOKUP($F144,DMKH_NCC!$C$7:$G$150,3,0)),0)</f>
        <v/>
      </c>
      <c r="H144" s="494" t="str">
        <f>IFERROR(IF($F144="","",VLOOKUP($F144,DMKH_NCC!$C$7:$G$150,4,0)),0)</f>
        <v/>
      </c>
      <c r="I144" s="494" t="str">
        <f>IFERROR(IF($F144="","",VLOOKUP($F144,DMKH_NCC!$C$7:$G$150,5,0)),0)</f>
        <v/>
      </c>
      <c r="J144" s="383"/>
      <c r="K144" s="383"/>
      <c r="L144" s="380"/>
      <c r="M144" s="380"/>
      <c r="N144" s="494" t="str">
        <f>IFERROR(IF($M144="","",VLOOKUP($M144,DMVT!$D$7:$I$398,2,0)),0)</f>
        <v/>
      </c>
      <c r="O144" s="494" t="str">
        <f>IFERROR(IF($M144="","",VLOOKUP($M144,DMVT!$D$7:$I$398,3,0)),0)</f>
        <v/>
      </c>
      <c r="P144" s="380"/>
      <c r="Q144" s="380"/>
      <c r="R144" s="384"/>
      <c r="S144" s="384"/>
      <c r="T144" s="384"/>
      <c r="U144" s="495">
        <f>IF(LEFT(C144,2)="PX",IF(T144="",0,VLOOKUP(M144,THNXT!$P$12:$S$198,4,0)),0)</f>
        <v>0</v>
      </c>
      <c r="V144" s="495">
        <f t="shared" si="23"/>
        <v>0</v>
      </c>
      <c r="W144" s="384"/>
      <c r="X144" s="495">
        <v>0</v>
      </c>
      <c r="Y144" s="495">
        <f t="shared" si="24"/>
        <v>0</v>
      </c>
      <c r="Z144" s="495">
        <v>0</v>
      </c>
      <c r="AA144" s="495">
        <v>0</v>
      </c>
      <c r="AB144" s="495">
        <f t="shared" si="21"/>
        <v>0</v>
      </c>
      <c r="AC144" s="495" t="str">
        <f t="shared" si="25"/>
        <v/>
      </c>
      <c r="AD144" s="495">
        <f t="shared" si="22"/>
        <v>0</v>
      </c>
      <c r="AE144" s="495" t="str">
        <f t="shared" si="26"/>
        <v/>
      </c>
      <c r="AF144" s="495">
        <f t="shared" si="27"/>
        <v>0</v>
      </c>
      <c r="AG144" s="496" t="str">
        <f t="shared" si="28"/>
        <v/>
      </c>
      <c r="AH144" s="380"/>
      <c r="AI144" s="380"/>
      <c r="AJ144" s="380"/>
    </row>
    <row r="145" spans="2:36" x14ac:dyDescent="0.3">
      <c r="B145" s="380"/>
      <c r="C145" s="380"/>
      <c r="D145" s="380"/>
      <c r="E145" s="380"/>
      <c r="F145" s="380"/>
      <c r="G145" s="494" t="str">
        <f>IFERROR(IF($F145="","",VLOOKUP($F145,DMKH_NCC!$C$7:$G$150,3,0)),0)</f>
        <v/>
      </c>
      <c r="H145" s="494" t="str">
        <f>IFERROR(IF($F145="","",VLOOKUP($F145,DMKH_NCC!$C$7:$G$150,4,0)),0)</f>
        <v/>
      </c>
      <c r="I145" s="494" t="str">
        <f>IFERROR(IF($F145="","",VLOOKUP($F145,DMKH_NCC!$C$7:$G$150,5,0)),0)</f>
        <v/>
      </c>
      <c r="J145" s="383"/>
      <c r="K145" s="383"/>
      <c r="L145" s="380"/>
      <c r="M145" s="380"/>
      <c r="N145" s="494" t="str">
        <f>IFERROR(IF($M145="","",VLOOKUP($M145,DMVT!$D$7:$I$398,2,0)),0)</f>
        <v/>
      </c>
      <c r="O145" s="494" t="str">
        <f>IFERROR(IF($M145="","",VLOOKUP($M145,DMVT!$D$7:$I$398,3,0)),0)</f>
        <v/>
      </c>
      <c r="P145" s="380"/>
      <c r="Q145" s="380"/>
      <c r="R145" s="384"/>
      <c r="S145" s="384"/>
      <c r="T145" s="384"/>
      <c r="U145" s="495">
        <f>IF(LEFT(C145,2)="PX",IF(T145="",0,VLOOKUP(M145,THNXT!$P$12:$S$198,4,0)),0)</f>
        <v>0</v>
      </c>
      <c r="V145" s="495">
        <f t="shared" si="23"/>
        <v>0</v>
      </c>
      <c r="W145" s="384"/>
      <c r="X145" s="495">
        <v>0</v>
      </c>
      <c r="Y145" s="495">
        <f t="shared" si="24"/>
        <v>0</v>
      </c>
      <c r="Z145" s="495">
        <v>0</v>
      </c>
      <c r="AA145" s="495">
        <v>0</v>
      </c>
      <c r="AB145" s="495">
        <f t="shared" si="21"/>
        <v>0</v>
      </c>
      <c r="AC145" s="495" t="str">
        <f t="shared" si="25"/>
        <v/>
      </c>
      <c r="AD145" s="495">
        <f t="shared" si="22"/>
        <v>0</v>
      </c>
      <c r="AE145" s="495" t="str">
        <f t="shared" si="26"/>
        <v/>
      </c>
      <c r="AF145" s="495">
        <f t="shared" si="27"/>
        <v>0</v>
      </c>
      <c r="AG145" s="496" t="str">
        <f t="shared" si="28"/>
        <v/>
      </c>
      <c r="AH145" s="380"/>
      <c r="AI145" s="380"/>
      <c r="AJ145" s="380"/>
    </row>
    <row r="146" spans="2:36" x14ac:dyDescent="0.3">
      <c r="B146" s="380"/>
      <c r="C146" s="380"/>
      <c r="D146" s="380"/>
      <c r="E146" s="380"/>
      <c r="F146" s="380"/>
      <c r="G146" s="494" t="str">
        <f>IFERROR(IF($F146="","",VLOOKUP($F146,DMKH_NCC!$C$7:$G$150,3,0)),0)</f>
        <v/>
      </c>
      <c r="H146" s="494" t="str">
        <f>IFERROR(IF($F146="","",VLOOKUP($F146,DMKH_NCC!$C$7:$G$150,4,0)),0)</f>
        <v/>
      </c>
      <c r="I146" s="494" t="str">
        <f>IFERROR(IF($F146="","",VLOOKUP($F146,DMKH_NCC!$C$7:$G$150,5,0)),0)</f>
        <v/>
      </c>
      <c r="J146" s="383"/>
      <c r="K146" s="383"/>
      <c r="L146" s="380"/>
      <c r="M146" s="380"/>
      <c r="N146" s="494" t="str">
        <f>IFERROR(IF($M146="","",VLOOKUP($M146,DMVT!$D$7:$I$398,2,0)),0)</f>
        <v/>
      </c>
      <c r="O146" s="494" t="str">
        <f>IFERROR(IF($M146="","",VLOOKUP($M146,DMVT!$D$7:$I$398,3,0)),0)</f>
        <v/>
      </c>
      <c r="P146" s="380"/>
      <c r="Q146" s="380"/>
      <c r="R146" s="384"/>
      <c r="S146" s="384"/>
      <c r="T146" s="384"/>
      <c r="U146" s="495">
        <f>IF(LEFT(C146,2)="PX",IF(T146="",0,VLOOKUP(M146,THNXT!$P$12:$S$198,4,0)),0)</f>
        <v>0</v>
      </c>
      <c r="V146" s="495">
        <f t="shared" si="23"/>
        <v>0</v>
      </c>
      <c r="W146" s="384"/>
      <c r="X146" s="495">
        <v>0</v>
      </c>
      <c r="Y146" s="495">
        <f t="shared" si="24"/>
        <v>0</v>
      </c>
      <c r="Z146" s="495">
        <v>0</v>
      </c>
      <c r="AA146" s="495">
        <v>0</v>
      </c>
      <c r="AB146" s="495">
        <f t="shared" si="21"/>
        <v>0</v>
      </c>
      <c r="AC146" s="495" t="str">
        <f t="shared" si="25"/>
        <v/>
      </c>
      <c r="AD146" s="495">
        <f t="shared" si="22"/>
        <v>0</v>
      </c>
      <c r="AE146" s="495" t="str">
        <f t="shared" si="26"/>
        <v/>
      </c>
      <c r="AF146" s="495">
        <f t="shared" si="27"/>
        <v>0</v>
      </c>
      <c r="AG146" s="496" t="str">
        <f t="shared" si="28"/>
        <v/>
      </c>
      <c r="AH146" s="380"/>
      <c r="AI146" s="380"/>
      <c r="AJ146" s="380"/>
    </row>
    <row r="147" spans="2:36" x14ac:dyDescent="0.3">
      <c r="B147" s="380"/>
      <c r="C147" s="380"/>
      <c r="D147" s="380"/>
      <c r="E147" s="380"/>
      <c r="F147" s="380"/>
      <c r="G147" s="494" t="str">
        <f>IFERROR(IF($F147="","",VLOOKUP($F147,DMKH_NCC!$C$7:$G$150,3,0)),0)</f>
        <v/>
      </c>
      <c r="H147" s="494" t="str">
        <f>IFERROR(IF($F147="","",VLOOKUP($F147,DMKH_NCC!$C$7:$G$150,4,0)),0)</f>
        <v/>
      </c>
      <c r="I147" s="494" t="str">
        <f>IFERROR(IF($F147="","",VLOOKUP($F147,DMKH_NCC!$C$7:$G$150,5,0)),0)</f>
        <v/>
      </c>
      <c r="J147" s="383"/>
      <c r="K147" s="383"/>
      <c r="L147" s="380"/>
      <c r="M147" s="380"/>
      <c r="N147" s="494" t="str">
        <f>IFERROR(IF($M147="","",VLOOKUP($M147,DMVT!$D$7:$I$398,2,0)),0)</f>
        <v/>
      </c>
      <c r="O147" s="494" t="str">
        <f>IFERROR(IF($M147="","",VLOOKUP($M147,DMVT!$D$7:$I$398,3,0)),0)</f>
        <v/>
      </c>
      <c r="P147" s="380"/>
      <c r="Q147" s="380"/>
      <c r="R147" s="384"/>
      <c r="S147" s="384"/>
      <c r="T147" s="384"/>
      <c r="U147" s="495">
        <f>IF(LEFT(C147,2)="PX",IF(T147="",0,VLOOKUP(M147,THNXT!$P$12:$S$198,4,0)),0)</f>
        <v>0</v>
      </c>
      <c r="V147" s="495">
        <f t="shared" si="23"/>
        <v>0</v>
      </c>
      <c r="W147" s="384"/>
      <c r="X147" s="495">
        <v>0</v>
      </c>
      <c r="Y147" s="495">
        <f t="shared" si="24"/>
        <v>0</v>
      </c>
      <c r="Z147" s="495">
        <v>0</v>
      </c>
      <c r="AA147" s="495">
        <v>0</v>
      </c>
      <c r="AB147" s="495">
        <f t="shared" si="21"/>
        <v>0</v>
      </c>
      <c r="AC147" s="495" t="str">
        <f t="shared" si="25"/>
        <v/>
      </c>
      <c r="AD147" s="495">
        <f t="shared" si="22"/>
        <v>0</v>
      </c>
      <c r="AE147" s="495" t="str">
        <f t="shared" si="26"/>
        <v/>
      </c>
      <c r="AF147" s="495">
        <f t="shared" si="27"/>
        <v>0</v>
      </c>
      <c r="AG147" s="496" t="str">
        <f t="shared" si="28"/>
        <v/>
      </c>
      <c r="AH147" s="380"/>
      <c r="AI147" s="380"/>
      <c r="AJ147" s="380"/>
    </row>
    <row r="148" spans="2:36" x14ac:dyDescent="0.3">
      <c r="B148" s="380"/>
      <c r="C148" s="380"/>
      <c r="D148" s="380"/>
      <c r="E148" s="380"/>
      <c r="F148" s="380"/>
      <c r="G148" s="494" t="str">
        <f>IFERROR(IF($F148="","",VLOOKUP($F148,DMKH_NCC!$C$7:$G$150,3,0)),0)</f>
        <v/>
      </c>
      <c r="H148" s="494" t="str">
        <f>IFERROR(IF($F148="","",VLOOKUP($F148,DMKH_NCC!$C$7:$G$150,4,0)),0)</f>
        <v/>
      </c>
      <c r="I148" s="494" t="str">
        <f>IFERROR(IF($F148="","",VLOOKUP($F148,DMKH_NCC!$C$7:$G$150,5,0)),0)</f>
        <v/>
      </c>
      <c r="J148" s="383"/>
      <c r="K148" s="383"/>
      <c r="L148" s="380"/>
      <c r="M148" s="380"/>
      <c r="N148" s="494" t="str">
        <f>IFERROR(IF($M148="","",VLOOKUP($M148,DMVT!$D$7:$I$398,2,0)),0)</f>
        <v/>
      </c>
      <c r="O148" s="494" t="str">
        <f>IFERROR(IF($M148="","",VLOOKUP($M148,DMVT!$D$7:$I$398,3,0)),0)</f>
        <v/>
      </c>
      <c r="P148" s="380"/>
      <c r="Q148" s="380"/>
      <c r="R148" s="384"/>
      <c r="S148" s="384"/>
      <c r="T148" s="384"/>
      <c r="U148" s="495">
        <f>IF(LEFT(C148,2)="PX",IF(T148="",0,VLOOKUP(M148,THNXT!$P$12:$S$198,4,0)),0)</f>
        <v>0</v>
      </c>
      <c r="V148" s="495">
        <f t="shared" si="23"/>
        <v>0</v>
      </c>
      <c r="W148" s="384"/>
      <c r="X148" s="495">
        <v>0</v>
      </c>
      <c r="Y148" s="495">
        <f t="shared" si="24"/>
        <v>0</v>
      </c>
      <c r="Z148" s="495">
        <v>0</v>
      </c>
      <c r="AA148" s="495">
        <v>0</v>
      </c>
      <c r="AB148" s="495">
        <f t="shared" si="21"/>
        <v>0</v>
      </c>
      <c r="AC148" s="495" t="str">
        <f t="shared" si="25"/>
        <v/>
      </c>
      <c r="AD148" s="495">
        <f t="shared" si="22"/>
        <v>0</v>
      </c>
      <c r="AE148" s="495" t="str">
        <f t="shared" si="26"/>
        <v/>
      </c>
      <c r="AF148" s="495">
        <f t="shared" si="27"/>
        <v>0</v>
      </c>
      <c r="AG148" s="496" t="str">
        <f t="shared" si="28"/>
        <v/>
      </c>
      <c r="AH148" s="380"/>
      <c r="AI148" s="380"/>
      <c r="AJ148" s="380"/>
    </row>
    <row r="149" spans="2:36" x14ac:dyDescent="0.3">
      <c r="B149" s="380"/>
      <c r="C149" s="380"/>
      <c r="D149" s="380"/>
      <c r="E149" s="380"/>
      <c r="F149" s="380"/>
      <c r="G149" s="494" t="str">
        <f>IFERROR(IF($F149="","",VLOOKUP($F149,DMKH_NCC!$C$7:$G$150,3,0)),0)</f>
        <v/>
      </c>
      <c r="H149" s="494" t="str">
        <f>IFERROR(IF($F149="","",VLOOKUP($F149,DMKH_NCC!$C$7:$G$150,4,0)),0)</f>
        <v/>
      </c>
      <c r="I149" s="494" t="str">
        <f>IFERROR(IF($F149="","",VLOOKUP($F149,DMKH_NCC!$C$7:$G$150,5,0)),0)</f>
        <v/>
      </c>
      <c r="J149" s="383"/>
      <c r="K149" s="383"/>
      <c r="L149" s="380"/>
      <c r="M149" s="380"/>
      <c r="N149" s="494" t="str">
        <f>IFERROR(IF($M149="","",VLOOKUP($M149,DMVT!$D$7:$I$398,2,0)),0)</f>
        <v/>
      </c>
      <c r="O149" s="494" t="str">
        <f>IFERROR(IF($M149="","",VLOOKUP($M149,DMVT!$D$7:$I$398,3,0)),0)</f>
        <v/>
      </c>
      <c r="P149" s="380"/>
      <c r="Q149" s="380"/>
      <c r="R149" s="384"/>
      <c r="S149" s="384"/>
      <c r="T149" s="384"/>
      <c r="U149" s="495">
        <f>IF(LEFT(C149,2)="PX",IF(T149="",0,VLOOKUP(M149,THNXT!$P$12:$S$198,4,0)),0)</f>
        <v>0</v>
      </c>
      <c r="V149" s="495">
        <f t="shared" si="23"/>
        <v>0</v>
      </c>
      <c r="W149" s="384"/>
      <c r="X149" s="495">
        <v>0</v>
      </c>
      <c r="Y149" s="495">
        <f t="shared" si="24"/>
        <v>0</v>
      </c>
      <c r="Z149" s="495">
        <v>0</v>
      </c>
      <c r="AA149" s="495">
        <v>0</v>
      </c>
      <c r="AB149" s="495">
        <f t="shared" si="21"/>
        <v>0</v>
      </c>
      <c r="AC149" s="495" t="str">
        <f t="shared" si="25"/>
        <v/>
      </c>
      <c r="AD149" s="495">
        <f t="shared" si="22"/>
        <v>0</v>
      </c>
      <c r="AE149" s="495" t="str">
        <f t="shared" si="26"/>
        <v/>
      </c>
      <c r="AF149" s="495">
        <f t="shared" si="27"/>
        <v>0</v>
      </c>
      <c r="AG149" s="496" t="str">
        <f t="shared" si="28"/>
        <v/>
      </c>
      <c r="AH149" s="380"/>
      <c r="AI149" s="380"/>
      <c r="AJ149" s="380"/>
    </row>
    <row r="150" spans="2:36" x14ac:dyDescent="0.3">
      <c r="B150" s="380"/>
      <c r="C150" s="380"/>
      <c r="D150" s="380"/>
      <c r="E150" s="380"/>
      <c r="F150" s="380"/>
      <c r="G150" s="494" t="str">
        <f>IFERROR(IF($F150="","",VLOOKUP($F150,DMKH_NCC!$C$7:$G$150,3,0)),0)</f>
        <v/>
      </c>
      <c r="H150" s="494" t="str">
        <f>IFERROR(IF($F150="","",VLOOKUP($F150,DMKH_NCC!$C$7:$G$150,4,0)),0)</f>
        <v/>
      </c>
      <c r="I150" s="494" t="str">
        <f>IFERROR(IF($F150="","",VLOOKUP($F150,DMKH_NCC!$C$7:$G$150,5,0)),0)</f>
        <v/>
      </c>
      <c r="J150" s="383"/>
      <c r="K150" s="383"/>
      <c r="L150" s="380"/>
      <c r="M150" s="380"/>
      <c r="N150" s="494" t="str">
        <f>IFERROR(IF($M150="","",VLOOKUP($M150,DMVT!$D$7:$I$398,2,0)),0)</f>
        <v/>
      </c>
      <c r="O150" s="494" t="str">
        <f>IFERROR(IF($M150="","",VLOOKUP($M150,DMVT!$D$7:$I$398,3,0)),0)</f>
        <v/>
      </c>
      <c r="P150" s="380"/>
      <c r="Q150" s="380"/>
      <c r="R150" s="384"/>
      <c r="S150" s="384"/>
      <c r="T150" s="384"/>
      <c r="U150" s="495">
        <f>IF(LEFT(C150,2)="PX",IF(T150="",0,VLOOKUP(M150,THNXT!$P$12:$S$198,4,0)),0)</f>
        <v>0</v>
      </c>
      <c r="V150" s="495">
        <f t="shared" si="23"/>
        <v>0</v>
      </c>
      <c r="W150" s="384"/>
      <c r="X150" s="495">
        <v>0</v>
      </c>
      <c r="Y150" s="495">
        <f t="shared" si="24"/>
        <v>0</v>
      </c>
      <c r="Z150" s="495">
        <v>0</v>
      </c>
      <c r="AA150" s="495">
        <v>0</v>
      </c>
      <c r="AB150" s="495">
        <f t="shared" si="21"/>
        <v>0</v>
      </c>
      <c r="AC150" s="495" t="str">
        <f t="shared" si="25"/>
        <v/>
      </c>
      <c r="AD150" s="495">
        <f t="shared" si="22"/>
        <v>0</v>
      </c>
      <c r="AE150" s="495" t="str">
        <f t="shared" si="26"/>
        <v/>
      </c>
      <c r="AF150" s="495">
        <f t="shared" si="27"/>
        <v>0</v>
      </c>
      <c r="AG150" s="496" t="str">
        <f t="shared" si="28"/>
        <v/>
      </c>
      <c r="AH150" s="380"/>
      <c r="AI150" s="380"/>
      <c r="AJ150" s="380"/>
    </row>
    <row r="151" spans="2:36" x14ac:dyDescent="0.3">
      <c r="B151" s="380"/>
      <c r="C151" s="380"/>
      <c r="D151" s="380"/>
      <c r="E151" s="380"/>
      <c r="F151" s="380"/>
      <c r="G151" s="494" t="str">
        <f>IFERROR(IF($F151="","",VLOOKUP($F151,DMKH_NCC!$C$7:$G$150,3,0)),0)</f>
        <v/>
      </c>
      <c r="H151" s="494" t="str">
        <f>IFERROR(IF($F151="","",VLOOKUP($F151,DMKH_NCC!$C$7:$G$150,4,0)),0)</f>
        <v/>
      </c>
      <c r="I151" s="494" t="str">
        <f>IFERROR(IF($F151="","",VLOOKUP($F151,DMKH_NCC!$C$7:$G$150,5,0)),0)</f>
        <v/>
      </c>
      <c r="J151" s="383"/>
      <c r="K151" s="383"/>
      <c r="L151" s="380"/>
      <c r="M151" s="380"/>
      <c r="N151" s="494" t="str">
        <f>IFERROR(IF($M151="","",VLOOKUP($M151,DMVT!$D$7:$I$398,2,0)),0)</f>
        <v/>
      </c>
      <c r="O151" s="494" t="str">
        <f>IFERROR(IF($M151="","",VLOOKUP($M151,DMVT!$D$7:$I$398,3,0)),0)</f>
        <v/>
      </c>
      <c r="P151" s="380"/>
      <c r="Q151" s="380"/>
      <c r="R151" s="384"/>
      <c r="S151" s="384"/>
      <c r="T151" s="384"/>
      <c r="U151" s="495">
        <f>IF(LEFT(C151,2)="PX",IF(T151="",0,VLOOKUP(M151,THNXT!$P$12:$S$198,4,0)),0)</f>
        <v>0</v>
      </c>
      <c r="V151" s="495">
        <f t="shared" si="23"/>
        <v>0</v>
      </c>
      <c r="W151" s="384"/>
      <c r="X151" s="495">
        <v>0</v>
      </c>
      <c r="Y151" s="495">
        <f t="shared" si="24"/>
        <v>0</v>
      </c>
      <c r="Z151" s="495">
        <v>0</v>
      </c>
      <c r="AA151" s="495">
        <v>0</v>
      </c>
      <c r="AB151" s="495">
        <f t="shared" si="21"/>
        <v>0</v>
      </c>
      <c r="AC151" s="495" t="str">
        <f t="shared" si="25"/>
        <v/>
      </c>
      <c r="AD151" s="495">
        <f t="shared" si="22"/>
        <v>0</v>
      </c>
      <c r="AE151" s="495" t="str">
        <f t="shared" si="26"/>
        <v/>
      </c>
      <c r="AF151" s="495">
        <f t="shared" si="27"/>
        <v>0</v>
      </c>
      <c r="AG151" s="496" t="str">
        <f t="shared" si="28"/>
        <v/>
      </c>
      <c r="AH151" s="380"/>
      <c r="AI151" s="380"/>
      <c r="AJ151" s="380"/>
    </row>
    <row r="152" spans="2:36" x14ac:dyDescent="0.3">
      <c r="B152" s="380"/>
      <c r="C152" s="380"/>
      <c r="D152" s="380"/>
      <c r="E152" s="380"/>
      <c r="F152" s="380"/>
      <c r="G152" s="494" t="str">
        <f>IFERROR(IF($F152="","",VLOOKUP($F152,DMKH_NCC!$C$7:$G$150,3,0)),0)</f>
        <v/>
      </c>
      <c r="H152" s="494" t="str">
        <f>IFERROR(IF($F152="","",VLOOKUP($F152,DMKH_NCC!$C$7:$G$150,4,0)),0)</f>
        <v/>
      </c>
      <c r="I152" s="494" t="str">
        <f>IFERROR(IF($F152="","",VLOOKUP($F152,DMKH_NCC!$C$7:$G$150,5,0)),0)</f>
        <v/>
      </c>
      <c r="J152" s="383"/>
      <c r="K152" s="383"/>
      <c r="L152" s="380"/>
      <c r="M152" s="380"/>
      <c r="N152" s="494" t="str">
        <f>IFERROR(IF($M152="","",VLOOKUP($M152,DMVT!$D$7:$I$398,2,0)),0)</f>
        <v/>
      </c>
      <c r="O152" s="494" t="str">
        <f>IFERROR(IF($M152="","",VLOOKUP($M152,DMVT!$D$7:$I$398,3,0)),0)</f>
        <v/>
      </c>
      <c r="P152" s="380"/>
      <c r="Q152" s="380"/>
      <c r="R152" s="384"/>
      <c r="S152" s="384"/>
      <c r="T152" s="384"/>
      <c r="U152" s="495">
        <f>IF(LEFT(C152,2)="PX",IF(T152="",0,VLOOKUP(M152,THNXT!$P$12:$S$198,4,0)),0)</f>
        <v>0</v>
      </c>
      <c r="V152" s="495">
        <f t="shared" si="23"/>
        <v>0</v>
      </c>
      <c r="W152" s="384"/>
      <c r="X152" s="495">
        <v>0</v>
      </c>
      <c r="Y152" s="495">
        <f t="shared" si="24"/>
        <v>0</v>
      </c>
      <c r="Z152" s="495">
        <v>0</v>
      </c>
      <c r="AA152" s="495">
        <v>0</v>
      </c>
      <c r="AB152" s="495">
        <f t="shared" si="21"/>
        <v>0</v>
      </c>
      <c r="AC152" s="495" t="str">
        <f t="shared" si="25"/>
        <v/>
      </c>
      <c r="AD152" s="495">
        <f t="shared" si="22"/>
        <v>0</v>
      </c>
      <c r="AE152" s="495" t="str">
        <f t="shared" si="26"/>
        <v/>
      </c>
      <c r="AF152" s="495">
        <f t="shared" si="27"/>
        <v>0</v>
      </c>
      <c r="AG152" s="496" t="str">
        <f t="shared" si="28"/>
        <v/>
      </c>
      <c r="AH152" s="380"/>
      <c r="AI152" s="380"/>
      <c r="AJ152" s="380"/>
    </row>
  </sheetData>
  <mergeCells count="25">
    <mergeCell ref="AH5:AH6"/>
    <mergeCell ref="AI5:AI6"/>
    <mergeCell ref="AJ5:AJ6"/>
    <mergeCell ref="AK5:AK6"/>
    <mergeCell ref="W5:Y5"/>
    <mergeCell ref="Z5:AA5"/>
    <mergeCell ref="AB5:AC5"/>
    <mergeCell ref="AD5:AE5"/>
    <mergeCell ref="AF5:AF6"/>
    <mergeCell ref="AG5:AG6"/>
    <mergeCell ref="T5:V5"/>
    <mergeCell ref="B3:L3"/>
    <mergeCell ref="B5:B6"/>
    <mergeCell ref="C5:E5"/>
    <mergeCell ref="F5:F6"/>
    <mergeCell ref="G5:G6"/>
    <mergeCell ref="H5:H6"/>
    <mergeCell ref="I5:I6"/>
    <mergeCell ref="J5:K5"/>
    <mergeCell ref="L5:L6"/>
    <mergeCell ref="M5:M6"/>
    <mergeCell ref="N5:N6"/>
    <mergeCell ref="O5:O6"/>
    <mergeCell ref="P5:P6"/>
    <mergeCell ref="Q5:S5"/>
  </mergeCells>
  <dataValidations count="4">
    <dataValidation type="list" allowBlank="1" showInputMessage="1" showErrorMessage="1" sqref="F8:F152">
      <formula1>dmkhncc</formula1>
    </dataValidation>
    <dataValidation type="list" allowBlank="1" showInputMessage="1" showErrorMessage="1" sqref="M8:M152">
      <formula1>makho</formula1>
    </dataValidation>
    <dataValidation type="list" allowBlank="1" showInputMessage="1" showErrorMessage="1" sqref="P8:P152">
      <formula1>kho</formula1>
    </dataValidation>
    <dataValidation type="list" allowBlank="1" showInputMessage="1" showErrorMessage="1" sqref="AH8:AH152">
      <formula1>kmcp</formula1>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C3:G30"/>
  <sheetViews>
    <sheetView showGridLines="0" showRowColHeaders="0" workbookViewId="0">
      <selection activeCell="L21" sqref="L21:L22"/>
    </sheetView>
  </sheetViews>
  <sheetFormatPr defaultColWidth="12.7109375" defaultRowHeight="15.75" x14ac:dyDescent="0.25"/>
  <cols>
    <col min="1" max="1" width="12.7109375" style="351"/>
    <col min="2" max="2" width="26.28515625" style="351" customWidth="1"/>
    <col min="3" max="3" width="12.7109375" style="351"/>
    <col min="4" max="4" width="15.85546875" style="351" customWidth="1"/>
    <col min="5" max="5" width="39" style="351" customWidth="1"/>
    <col min="6" max="6" width="24.28515625" style="361" customWidth="1"/>
    <col min="7" max="7" width="25.7109375" style="361" customWidth="1"/>
    <col min="8" max="16384" width="12.7109375" style="351"/>
  </cols>
  <sheetData>
    <row r="3" spans="3:7" ht="39.75" customHeight="1" x14ac:dyDescent="0.25">
      <c r="C3" s="1559" t="s">
        <v>939</v>
      </c>
      <c r="D3" s="1559"/>
      <c r="E3" s="1559"/>
      <c r="F3" s="1559"/>
      <c r="G3" s="1559"/>
    </row>
    <row r="5" spans="3:7" s="354" customFormat="1" ht="46.5" customHeight="1" x14ac:dyDescent="0.2">
      <c r="C5" s="352" t="s">
        <v>12</v>
      </c>
      <c r="D5" s="352" t="s">
        <v>940</v>
      </c>
      <c r="E5" s="352" t="s">
        <v>941</v>
      </c>
      <c r="F5" s="353" t="s">
        <v>132</v>
      </c>
      <c r="G5" s="353" t="s">
        <v>133</v>
      </c>
    </row>
    <row r="6" spans="3:7" x14ac:dyDescent="0.25">
      <c r="C6" s="355"/>
      <c r="D6" s="355"/>
      <c r="E6" s="355"/>
      <c r="F6" s="356"/>
      <c r="G6" s="356"/>
    </row>
    <row r="7" spans="3:7" x14ac:dyDescent="0.25">
      <c r="C7" s="357">
        <v>1</v>
      </c>
      <c r="D7" s="357"/>
      <c r="E7" s="357"/>
      <c r="F7" s="358"/>
      <c r="G7" s="358"/>
    </row>
    <row r="8" spans="3:7" x14ac:dyDescent="0.25">
      <c r="C8" s="357">
        <v>2</v>
      </c>
      <c r="D8" s="357"/>
      <c r="E8" s="357"/>
      <c r="F8" s="358"/>
      <c r="G8" s="358"/>
    </row>
    <row r="9" spans="3:7" x14ac:dyDescent="0.25">
      <c r="C9" s="357">
        <v>3</v>
      </c>
      <c r="D9" s="357"/>
      <c r="E9" s="357"/>
      <c r="F9" s="358"/>
      <c r="G9" s="358"/>
    </row>
    <row r="10" spans="3:7" x14ac:dyDescent="0.25">
      <c r="C10" s="357">
        <v>4</v>
      </c>
      <c r="D10" s="357"/>
      <c r="E10" s="357"/>
      <c r="F10" s="358"/>
      <c r="G10" s="358"/>
    </row>
    <row r="11" spans="3:7" x14ac:dyDescent="0.25">
      <c r="C11" s="357"/>
      <c r="D11" s="357"/>
      <c r="E11" s="357"/>
      <c r="F11" s="358"/>
      <c r="G11" s="358"/>
    </row>
    <row r="12" spans="3:7" x14ac:dyDescent="0.25">
      <c r="C12" s="357"/>
      <c r="D12" s="357"/>
      <c r="E12" s="357"/>
      <c r="F12" s="358"/>
      <c r="G12" s="358"/>
    </row>
    <row r="13" spans="3:7" x14ac:dyDescent="0.25">
      <c r="C13" s="357"/>
      <c r="D13" s="357"/>
      <c r="E13" s="357"/>
      <c r="F13" s="358"/>
      <c r="G13" s="358"/>
    </row>
    <row r="14" spans="3:7" x14ac:dyDescent="0.25">
      <c r="C14" s="357"/>
      <c r="D14" s="357"/>
      <c r="E14" s="357"/>
      <c r="F14" s="358"/>
      <c r="G14" s="358"/>
    </row>
    <row r="15" spans="3:7" x14ac:dyDescent="0.25">
      <c r="C15" s="357"/>
      <c r="D15" s="357"/>
      <c r="E15" s="357"/>
      <c r="F15" s="358"/>
      <c r="G15" s="358"/>
    </row>
    <row r="16" spans="3:7" x14ac:dyDescent="0.25">
      <c r="C16" s="357"/>
      <c r="D16" s="357"/>
      <c r="E16" s="357"/>
      <c r="F16" s="358"/>
      <c r="G16" s="358"/>
    </row>
    <row r="17" spans="3:7" x14ac:dyDescent="0.25">
      <c r="C17" s="357"/>
      <c r="D17" s="357"/>
      <c r="E17" s="357"/>
      <c r="F17" s="358"/>
      <c r="G17" s="358"/>
    </row>
    <row r="18" spans="3:7" x14ac:dyDescent="0.25">
      <c r="C18" s="357"/>
      <c r="D18" s="357"/>
      <c r="E18" s="357"/>
      <c r="F18" s="358"/>
      <c r="G18" s="358"/>
    </row>
    <row r="19" spans="3:7" x14ac:dyDescent="0.25">
      <c r="C19" s="357"/>
      <c r="D19" s="357"/>
      <c r="E19" s="357"/>
      <c r="F19" s="358"/>
      <c r="G19" s="358"/>
    </row>
    <row r="20" spans="3:7" x14ac:dyDescent="0.25">
      <c r="C20" s="357"/>
      <c r="D20" s="357"/>
      <c r="E20" s="357"/>
      <c r="F20" s="358"/>
      <c r="G20" s="358"/>
    </row>
    <row r="21" spans="3:7" x14ac:dyDescent="0.25">
      <c r="C21" s="357"/>
      <c r="D21" s="357"/>
      <c r="E21" s="357"/>
      <c r="F21" s="358"/>
      <c r="G21" s="358"/>
    </row>
    <row r="22" spans="3:7" x14ac:dyDescent="0.25">
      <c r="C22" s="357"/>
      <c r="D22" s="357"/>
      <c r="E22" s="357"/>
      <c r="F22" s="358"/>
      <c r="G22" s="358"/>
    </row>
    <row r="23" spans="3:7" x14ac:dyDescent="0.25">
      <c r="C23" s="357"/>
      <c r="D23" s="357"/>
      <c r="E23" s="357"/>
      <c r="F23" s="358"/>
      <c r="G23" s="358"/>
    </row>
    <row r="24" spans="3:7" x14ac:dyDescent="0.25">
      <c r="C24" s="357"/>
      <c r="D24" s="357"/>
      <c r="E24" s="357"/>
      <c r="F24" s="358"/>
      <c r="G24" s="358"/>
    </row>
    <row r="25" spans="3:7" x14ac:dyDescent="0.25">
      <c r="C25" s="357"/>
      <c r="D25" s="357"/>
      <c r="E25" s="357"/>
      <c r="F25" s="358"/>
      <c r="G25" s="358"/>
    </row>
    <row r="26" spans="3:7" x14ac:dyDescent="0.25">
      <c r="C26" s="357"/>
      <c r="D26" s="357"/>
      <c r="E26" s="357"/>
      <c r="F26" s="358"/>
      <c r="G26" s="358"/>
    </row>
    <row r="27" spans="3:7" x14ac:dyDescent="0.25">
      <c r="C27" s="357"/>
      <c r="D27" s="357"/>
      <c r="E27" s="357"/>
      <c r="F27" s="358"/>
      <c r="G27" s="358"/>
    </row>
    <row r="28" spans="3:7" x14ac:dyDescent="0.25">
      <c r="C28" s="357"/>
      <c r="D28" s="357"/>
      <c r="E28" s="357"/>
      <c r="F28" s="358"/>
      <c r="G28" s="358"/>
    </row>
    <row r="29" spans="3:7" x14ac:dyDescent="0.25">
      <c r="C29" s="357"/>
      <c r="D29" s="357"/>
      <c r="E29" s="357"/>
      <c r="F29" s="358"/>
      <c r="G29" s="358"/>
    </row>
    <row r="30" spans="3:7" x14ac:dyDescent="0.25">
      <c r="C30" s="359"/>
      <c r="D30" s="359"/>
      <c r="E30" s="359"/>
      <c r="F30" s="360"/>
      <c r="G30" s="360"/>
    </row>
  </sheetData>
  <mergeCells count="1">
    <mergeCell ref="C3:G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outlinePr summaryBelow="0"/>
  </sheetPr>
  <dimension ref="B1:L150"/>
  <sheetViews>
    <sheetView showGridLines="0" showRowColHeaders="0" zoomScaleNormal="100" workbookViewId="0">
      <selection activeCell="K13" sqref="K13"/>
    </sheetView>
  </sheetViews>
  <sheetFormatPr defaultColWidth="10.140625" defaultRowHeight="15" x14ac:dyDescent="0.25"/>
  <cols>
    <col min="1" max="1" width="10.140625" style="318"/>
    <col min="2" max="2" width="7.28515625" style="333" customWidth="1"/>
    <col min="3" max="3" width="19" style="333" customWidth="1"/>
    <col min="4" max="4" width="11.140625" style="461" customWidth="1"/>
    <col min="5" max="5" width="50.28515625" style="333" customWidth="1"/>
    <col min="6" max="6" width="47.5703125" style="333" customWidth="1"/>
    <col min="7" max="7" width="15.85546875" style="333" customWidth="1"/>
    <col min="8" max="8" width="17.5703125" style="333" customWidth="1"/>
    <col min="9" max="9" width="24" style="333" customWidth="1"/>
    <col min="10" max="10" width="15.85546875" style="333" customWidth="1"/>
    <col min="11" max="11" width="24" style="334" customWidth="1"/>
    <col min="12" max="12" width="22" style="334" customWidth="1"/>
    <col min="13" max="13" width="18.5703125" style="318" customWidth="1"/>
    <col min="14" max="16384" width="10.140625" style="318"/>
  </cols>
  <sheetData>
    <row r="1" spans="2:12" x14ac:dyDescent="0.25">
      <c r="B1" s="1624"/>
      <c r="C1" s="1624"/>
      <c r="D1" s="1624"/>
      <c r="E1" s="1624"/>
      <c r="F1" s="1624"/>
      <c r="G1" s="1624"/>
      <c r="H1" s="1624"/>
      <c r="I1" s="1624"/>
      <c r="J1" s="1624"/>
      <c r="K1" s="317"/>
      <c r="L1" s="317"/>
    </row>
    <row r="2" spans="2:12" x14ac:dyDescent="0.25">
      <c r="B2" s="1624"/>
      <c r="C2" s="1624"/>
      <c r="D2" s="1624"/>
      <c r="E2" s="1624"/>
      <c r="F2" s="1624"/>
      <c r="G2" s="1624"/>
      <c r="H2" s="1624"/>
      <c r="I2" s="1624"/>
      <c r="J2" s="1624"/>
      <c r="K2" s="317"/>
      <c r="L2" s="317"/>
    </row>
    <row r="4" spans="2:12" ht="25.5" x14ac:dyDescent="0.35">
      <c r="B4" s="1625" t="s">
        <v>914</v>
      </c>
      <c r="C4" s="1625"/>
      <c r="D4" s="1625"/>
      <c r="E4" s="1625"/>
      <c r="F4" s="1625"/>
      <c r="G4" s="1625"/>
      <c r="H4" s="1625"/>
      <c r="I4" s="1625"/>
      <c r="J4" s="1625"/>
      <c r="K4" s="317"/>
      <c r="L4" s="317"/>
    </row>
    <row r="5" spans="2:12" s="322" customFormat="1" ht="27.75" customHeight="1" x14ac:dyDescent="0.25">
      <c r="B5" s="319" t="s">
        <v>12</v>
      </c>
      <c r="C5" s="319" t="s">
        <v>915</v>
      </c>
      <c r="D5" s="320" t="s">
        <v>916</v>
      </c>
      <c r="E5" s="319" t="s">
        <v>675</v>
      </c>
      <c r="F5" s="319" t="s">
        <v>676</v>
      </c>
      <c r="G5" s="319" t="s">
        <v>392</v>
      </c>
      <c r="H5" s="319" t="s">
        <v>917</v>
      </c>
      <c r="I5" s="319" t="s">
        <v>918</v>
      </c>
      <c r="J5" s="319" t="s">
        <v>413</v>
      </c>
      <c r="K5" s="321" t="s">
        <v>616</v>
      </c>
      <c r="L5" s="321" t="s">
        <v>919</v>
      </c>
    </row>
    <row r="6" spans="2:12" s="322" customFormat="1" ht="18" customHeight="1" x14ac:dyDescent="0.25">
      <c r="B6" s="323"/>
      <c r="C6" s="323"/>
      <c r="D6" s="324"/>
      <c r="E6" s="323"/>
      <c r="F6" s="323"/>
      <c r="G6" s="323"/>
      <c r="H6" s="323"/>
      <c r="I6" s="323"/>
      <c r="J6" s="323"/>
      <c r="K6" s="325"/>
      <c r="L6" s="325"/>
    </row>
    <row r="7" spans="2:12" ht="30" x14ac:dyDescent="0.25">
      <c r="B7" s="326">
        <v>1</v>
      </c>
      <c r="C7" s="326" t="s">
        <v>2069</v>
      </c>
      <c r="D7" s="458" t="s">
        <v>237</v>
      </c>
      <c r="E7" s="327" t="s">
        <v>2070</v>
      </c>
      <c r="F7" s="327" t="s">
        <v>2071</v>
      </c>
      <c r="G7" s="1479" t="s">
        <v>2072</v>
      </c>
      <c r="H7" s="326"/>
      <c r="I7" s="327"/>
      <c r="J7" s="326"/>
      <c r="K7" s="328"/>
      <c r="L7" s="329"/>
    </row>
    <row r="8" spans="2:12" ht="30" x14ac:dyDescent="0.25">
      <c r="B8" s="326">
        <v>2</v>
      </c>
      <c r="C8" s="326" t="s">
        <v>2093</v>
      </c>
      <c r="D8" s="458" t="s">
        <v>237</v>
      </c>
      <c r="E8" s="327" t="s">
        <v>2073</v>
      </c>
      <c r="F8" s="327" t="s">
        <v>2074</v>
      </c>
      <c r="G8" s="1479" t="s">
        <v>2075</v>
      </c>
      <c r="H8" s="326"/>
      <c r="I8" s="327"/>
      <c r="J8" s="326"/>
      <c r="K8" s="328"/>
      <c r="L8" s="329"/>
    </row>
    <row r="9" spans="2:12" x14ac:dyDescent="0.25">
      <c r="B9" s="326">
        <v>3</v>
      </c>
      <c r="C9" s="326" t="s">
        <v>2090</v>
      </c>
      <c r="D9" s="458" t="s">
        <v>237</v>
      </c>
      <c r="E9" s="327" t="s">
        <v>2076</v>
      </c>
      <c r="F9" s="327" t="s">
        <v>2077</v>
      </c>
      <c r="G9" s="1479" t="s">
        <v>2078</v>
      </c>
      <c r="H9" s="326"/>
      <c r="I9" s="327"/>
      <c r="J9" s="326"/>
      <c r="K9" s="328"/>
      <c r="L9" s="329"/>
    </row>
    <row r="10" spans="2:12" ht="30" x14ac:dyDescent="0.25">
      <c r="B10" s="326">
        <v>4</v>
      </c>
      <c r="C10" s="326" t="s">
        <v>2091</v>
      </c>
      <c r="D10" s="458" t="s">
        <v>237</v>
      </c>
      <c r="E10" s="327" t="s">
        <v>2079</v>
      </c>
      <c r="F10" s="327" t="s">
        <v>2080</v>
      </c>
      <c r="G10" s="1479" t="s">
        <v>2081</v>
      </c>
      <c r="H10" s="326"/>
      <c r="I10" s="327"/>
      <c r="J10" s="326"/>
      <c r="K10" s="328"/>
      <c r="L10" s="329"/>
    </row>
    <row r="11" spans="2:12" ht="30" x14ac:dyDescent="0.25">
      <c r="B11" s="326">
        <v>5</v>
      </c>
      <c r="C11" s="326" t="s">
        <v>2082</v>
      </c>
      <c r="D11" s="458" t="s">
        <v>237</v>
      </c>
      <c r="E11" s="327" t="s">
        <v>2083</v>
      </c>
      <c r="F11" s="327" t="s">
        <v>2084</v>
      </c>
      <c r="G11" s="1479" t="s">
        <v>2085</v>
      </c>
      <c r="H11" s="326"/>
      <c r="I11" s="327"/>
      <c r="J11" s="326"/>
      <c r="K11" s="328"/>
      <c r="L11" s="329"/>
    </row>
    <row r="12" spans="2:12" x14ac:dyDescent="0.25">
      <c r="B12" s="326">
        <v>6</v>
      </c>
      <c r="C12" s="326" t="s">
        <v>2092</v>
      </c>
      <c r="D12" s="458" t="s">
        <v>237</v>
      </c>
      <c r="E12" s="327" t="s">
        <v>2086</v>
      </c>
      <c r="F12" s="327" t="s">
        <v>2087</v>
      </c>
      <c r="G12" s="1479" t="s">
        <v>2088</v>
      </c>
      <c r="H12" s="326"/>
      <c r="I12" s="327"/>
      <c r="J12" s="326"/>
      <c r="K12" s="328"/>
      <c r="L12" s="329"/>
    </row>
    <row r="13" spans="2:12" x14ac:dyDescent="0.25">
      <c r="B13" s="326">
        <v>7</v>
      </c>
      <c r="C13" s="326" t="s">
        <v>2089</v>
      </c>
      <c r="D13" s="458" t="s">
        <v>237</v>
      </c>
      <c r="E13" s="327" t="s">
        <v>2094</v>
      </c>
      <c r="F13" s="327" t="s">
        <v>2095</v>
      </c>
      <c r="G13" s="1479" t="s">
        <v>2096</v>
      </c>
      <c r="H13" s="326"/>
      <c r="I13" s="327"/>
      <c r="J13" s="326"/>
      <c r="K13" s="328"/>
      <c r="L13" s="329"/>
    </row>
    <row r="14" spans="2:12" ht="30" x14ac:dyDescent="0.25">
      <c r="B14" s="326">
        <v>8</v>
      </c>
      <c r="C14" s="326" t="s">
        <v>2097</v>
      </c>
      <c r="D14" s="458" t="s">
        <v>237</v>
      </c>
      <c r="E14" s="327" t="s">
        <v>2098</v>
      </c>
      <c r="F14" s="327" t="s">
        <v>2099</v>
      </c>
      <c r="G14" s="1479" t="s">
        <v>2100</v>
      </c>
      <c r="H14" s="326"/>
      <c r="I14" s="327"/>
      <c r="J14" s="326"/>
      <c r="K14" s="328"/>
      <c r="L14" s="329"/>
    </row>
    <row r="15" spans="2:12" x14ac:dyDescent="0.25">
      <c r="B15" s="330"/>
      <c r="C15" s="330" t="s">
        <v>2138</v>
      </c>
      <c r="D15" s="459" t="s">
        <v>237</v>
      </c>
      <c r="E15" s="331" t="s">
        <v>2139</v>
      </c>
      <c r="F15" s="331" t="s">
        <v>2140</v>
      </c>
      <c r="G15" s="2402" t="s">
        <v>2141</v>
      </c>
      <c r="H15" s="331"/>
      <c r="I15" s="331"/>
      <c r="J15" s="331"/>
      <c r="K15" s="332">
        <v>21600000</v>
      </c>
      <c r="L15" s="332"/>
    </row>
    <row r="16" spans="2:12" x14ac:dyDescent="0.25">
      <c r="B16" s="331"/>
      <c r="C16" s="331"/>
      <c r="D16" s="460"/>
      <c r="E16" s="331"/>
      <c r="F16" s="331"/>
      <c r="G16" s="331"/>
      <c r="H16" s="331"/>
      <c r="I16" s="331"/>
      <c r="J16" s="331"/>
      <c r="K16" s="332"/>
      <c r="L16" s="332"/>
    </row>
    <row r="17" spans="2:12" x14ac:dyDescent="0.25">
      <c r="B17" s="331"/>
      <c r="C17" s="331"/>
      <c r="D17" s="460"/>
      <c r="E17" s="331"/>
      <c r="F17" s="331"/>
      <c r="G17" s="331"/>
      <c r="H17" s="331"/>
      <c r="I17" s="331"/>
      <c r="J17" s="331"/>
      <c r="K17" s="332"/>
      <c r="L17" s="332"/>
    </row>
    <row r="18" spans="2:12" x14ac:dyDescent="0.25">
      <c r="B18" s="331"/>
      <c r="C18" s="331"/>
      <c r="D18" s="460"/>
      <c r="E18" s="331"/>
      <c r="F18" s="331"/>
      <c r="G18" s="331"/>
      <c r="H18" s="331"/>
      <c r="I18" s="331"/>
      <c r="J18" s="331"/>
      <c r="K18" s="332"/>
      <c r="L18" s="332"/>
    </row>
    <row r="19" spans="2:12" x14ac:dyDescent="0.25">
      <c r="B19" s="331"/>
      <c r="C19" s="331"/>
      <c r="D19" s="460"/>
      <c r="E19" s="331"/>
      <c r="F19" s="331"/>
      <c r="G19" s="331"/>
      <c r="H19" s="331"/>
      <c r="I19" s="331"/>
      <c r="J19" s="331"/>
      <c r="K19" s="332"/>
      <c r="L19" s="332"/>
    </row>
    <row r="20" spans="2:12" x14ac:dyDescent="0.25">
      <c r="B20" s="331"/>
      <c r="C20" s="331"/>
      <c r="D20" s="460"/>
      <c r="E20" s="331"/>
      <c r="F20" s="331"/>
      <c r="G20" s="331"/>
      <c r="H20" s="331"/>
      <c r="I20" s="331"/>
      <c r="J20" s="331"/>
      <c r="K20" s="332"/>
      <c r="L20" s="332"/>
    </row>
    <row r="21" spans="2:12" x14ac:dyDescent="0.25">
      <c r="B21" s="331"/>
      <c r="C21" s="331"/>
      <c r="D21" s="460"/>
      <c r="E21" s="331"/>
      <c r="F21" s="331"/>
      <c r="G21" s="331"/>
      <c r="H21" s="331"/>
      <c r="I21" s="331"/>
      <c r="J21" s="331"/>
      <c r="K21" s="332"/>
      <c r="L21" s="332"/>
    </row>
    <row r="22" spans="2:12" x14ac:dyDescent="0.25">
      <c r="B22" s="331"/>
      <c r="C22" s="331"/>
      <c r="D22" s="460"/>
      <c r="E22" s="331"/>
      <c r="F22" s="331"/>
      <c r="G22" s="331"/>
      <c r="H22" s="331"/>
      <c r="I22" s="331"/>
      <c r="J22" s="331"/>
      <c r="K22" s="332"/>
      <c r="L22" s="332"/>
    </row>
    <row r="23" spans="2:12" x14ac:dyDescent="0.25">
      <c r="B23" s="331"/>
      <c r="C23" s="331"/>
      <c r="D23" s="460"/>
      <c r="E23" s="331"/>
      <c r="F23" s="331"/>
      <c r="G23" s="331"/>
      <c r="H23" s="331"/>
      <c r="I23" s="331"/>
      <c r="J23" s="331"/>
      <c r="K23" s="332"/>
      <c r="L23" s="332"/>
    </row>
    <row r="24" spans="2:12" x14ac:dyDescent="0.25">
      <c r="B24" s="331"/>
      <c r="C24" s="331"/>
      <c r="D24" s="460"/>
      <c r="E24" s="331"/>
      <c r="F24" s="331"/>
      <c r="G24" s="331"/>
      <c r="H24" s="331"/>
      <c r="I24" s="331"/>
      <c r="J24" s="331"/>
      <c r="K24" s="332"/>
      <c r="L24" s="332"/>
    </row>
    <row r="25" spans="2:12" x14ac:dyDescent="0.25">
      <c r="B25" s="331"/>
      <c r="C25" s="331"/>
      <c r="D25" s="460"/>
      <c r="E25" s="331"/>
      <c r="F25" s="331"/>
      <c r="G25" s="331"/>
      <c r="H25" s="331"/>
      <c r="I25" s="331"/>
      <c r="J25" s="331"/>
      <c r="K25" s="332"/>
      <c r="L25" s="332"/>
    </row>
    <row r="26" spans="2:12" x14ac:dyDescent="0.25">
      <c r="B26" s="331"/>
      <c r="C26" s="331"/>
      <c r="D26" s="460"/>
      <c r="E26" s="331"/>
      <c r="F26" s="331"/>
      <c r="G26" s="331"/>
      <c r="H26" s="331"/>
      <c r="I26" s="331"/>
      <c r="J26" s="331"/>
      <c r="K26" s="332"/>
      <c r="L26" s="332"/>
    </row>
    <row r="27" spans="2:12" x14ac:dyDescent="0.25">
      <c r="B27" s="331"/>
      <c r="C27" s="331"/>
      <c r="D27" s="460"/>
      <c r="E27" s="331"/>
      <c r="F27" s="331"/>
      <c r="G27" s="331"/>
      <c r="H27" s="331"/>
      <c r="I27" s="331"/>
      <c r="J27" s="331"/>
      <c r="K27" s="332"/>
      <c r="L27" s="332"/>
    </row>
    <row r="28" spans="2:12" x14ac:dyDescent="0.25">
      <c r="B28" s="331"/>
      <c r="C28" s="331"/>
      <c r="D28" s="460"/>
      <c r="E28" s="331"/>
      <c r="F28" s="331"/>
      <c r="G28" s="331"/>
      <c r="H28" s="331"/>
      <c r="I28" s="331"/>
      <c r="J28" s="331"/>
      <c r="K28" s="332"/>
      <c r="L28" s="332"/>
    </row>
    <row r="29" spans="2:12" x14ac:dyDescent="0.25">
      <c r="B29" s="331"/>
      <c r="C29" s="331"/>
      <c r="D29" s="460"/>
      <c r="E29" s="331"/>
      <c r="F29" s="331"/>
      <c r="G29" s="331"/>
      <c r="H29" s="331"/>
      <c r="I29" s="331"/>
      <c r="J29" s="331"/>
      <c r="K29" s="332"/>
      <c r="L29" s="332"/>
    </row>
    <row r="30" spans="2:12" x14ac:dyDescent="0.25">
      <c r="B30" s="331"/>
      <c r="C30" s="331"/>
      <c r="D30" s="460"/>
      <c r="E30" s="331"/>
      <c r="F30" s="331"/>
      <c r="G30" s="331"/>
      <c r="H30" s="331"/>
      <c r="I30" s="331"/>
      <c r="J30" s="331"/>
      <c r="K30" s="332"/>
      <c r="L30" s="332"/>
    </row>
    <row r="31" spans="2:12" x14ac:dyDescent="0.25">
      <c r="B31" s="331"/>
      <c r="C31" s="331"/>
      <c r="D31" s="460"/>
      <c r="E31" s="331"/>
      <c r="F31" s="331"/>
      <c r="G31" s="331"/>
      <c r="H31" s="331"/>
      <c r="I31" s="331"/>
      <c r="J31" s="331"/>
      <c r="K31" s="332"/>
      <c r="L31" s="332"/>
    </row>
    <row r="32" spans="2:12" x14ac:dyDescent="0.25">
      <c r="B32" s="331"/>
      <c r="C32" s="331"/>
      <c r="D32" s="460"/>
      <c r="E32" s="331"/>
      <c r="F32" s="331"/>
      <c r="G32" s="331"/>
      <c r="H32" s="331"/>
      <c r="I32" s="331"/>
      <c r="J32" s="331"/>
      <c r="K32" s="332"/>
      <c r="L32" s="332"/>
    </row>
    <row r="33" spans="2:12" x14ac:dyDescent="0.25">
      <c r="B33" s="331"/>
      <c r="C33" s="331"/>
      <c r="D33" s="460"/>
      <c r="E33" s="331"/>
      <c r="F33" s="331"/>
      <c r="G33" s="331"/>
      <c r="H33" s="331"/>
      <c r="I33" s="331"/>
      <c r="J33" s="331"/>
      <c r="K33" s="332"/>
      <c r="L33" s="332"/>
    </row>
    <row r="34" spans="2:12" x14ac:dyDescent="0.25">
      <c r="B34" s="331"/>
      <c r="C34" s="331"/>
      <c r="D34" s="460"/>
      <c r="E34" s="331"/>
      <c r="F34" s="331"/>
      <c r="G34" s="331"/>
      <c r="H34" s="331"/>
      <c r="I34" s="331"/>
      <c r="J34" s="331"/>
      <c r="K34" s="332"/>
      <c r="L34" s="332"/>
    </row>
    <row r="35" spans="2:12" x14ac:dyDescent="0.25">
      <c r="B35" s="331"/>
      <c r="C35" s="331"/>
      <c r="D35" s="460"/>
      <c r="E35" s="331"/>
      <c r="F35" s="331"/>
      <c r="G35" s="331"/>
      <c r="H35" s="331"/>
      <c r="I35" s="331"/>
      <c r="J35" s="331"/>
      <c r="K35" s="332"/>
      <c r="L35" s="332"/>
    </row>
    <row r="36" spans="2:12" x14ac:dyDescent="0.25">
      <c r="B36" s="331"/>
      <c r="C36" s="331"/>
      <c r="D36" s="460"/>
      <c r="E36" s="331"/>
      <c r="F36" s="331"/>
      <c r="G36" s="331"/>
      <c r="H36" s="331"/>
      <c r="I36" s="331"/>
      <c r="J36" s="331"/>
      <c r="K36" s="332"/>
      <c r="L36" s="332"/>
    </row>
    <row r="37" spans="2:12" x14ac:dyDescent="0.25">
      <c r="B37" s="331"/>
      <c r="C37" s="331"/>
      <c r="D37" s="460"/>
      <c r="E37" s="331"/>
      <c r="F37" s="331"/>
      <c r="G37" s="331"/>
      <c r="H37" s="331"/>
      <c r="I37" s="331"/>
      <c r="J37" s="331"/>
      <c r="K37" s="332"/>
      <c r="L37" s="332"/>
    </row>
    <row r="38" spans="2:12" x14ac:dyDescent="0.25">
      <c r="B38" s="331"/>
      <c r="C38" s="331"/>
      <c r="D38" s="460"/>
      <c r="E38" s="331"/>
      <c r="F38" s="331"/>
      <c r="G38" s="331"/>
      <c r="H38" s="331"/>
      <c r="I38" s="331"/>
      <c r="J38" s="331"/>
      <c r="K38" s="332"/>
      <c r="L38" s="332"/>
    </row>
    <row r="39" spans="2:12" x14ac:dyDescent="0.25">
      <c r="B39" s="331"/>
      <c r="C39" s="331"/>
      <c r="D39" s="460"/>
      <c r="E39" s="331"/>
      <c r="F39" s="331"/>
      <c r="G39" s="331"/>
      <c r="H39" s="331"/>
      <c r="I39" s="331"/>
      <c r="J39" s="331"/>
      <c r="K39" s="332"/>
      <c r="L39" s="332"/>
    </row>
    <row r="40" spans="2:12" x14ac:dyDescent="0.25">
      <c r="B40" s="331"/>
      <c r="C40" s="331"/>
      <c r="D40" s="460"/>
      <c r="E40" s="331"/>
      <c r="F40" s="331"/>
      <c r="G40" s="331"/>
      <c r="H40" s="331"/>
      <c r="I40" s="331"/>
      <c r="J40" s="331"/>
      <c r="K40" s="332"/>
      <c r="L40" s="332"/>
    </row>
    <row r="41" spans="2:12" x14ac:dyDescent="0.25">
      <c r="B41" s="331"/>
      <c r="C41" s="331"/>
      <c r="D41" s="460"/>
      <c r="E41" s="331"/>
      <c r="F41" s="331"/>
      <c r="G41" s="331"/>
      <c r="H41" s="331"/>
      <c r="I41" s="331"/>
      <c r="J41" s="331"/>
      <c r="K41" s="332"/>
      <c r="L41" s="332"/>
    </row>
    <row r="42" spans="2:12" x14ac:dyDescent="0.25">
      <c r="B42" s="331"/>
      <c r="C42" s="331"/>
      <c r="D42" s="460"/>
      <c r="E42" s="331"/>
      <c r="F42" s="331"/>
      <c r="G42" s="331"/>
      <c r="H42" s="331"/>
      <c r="I42" s="331"/>
      <c r="J42" s="331"/>
      <c r="K42" s="332"/>
      <c r="L42" s="332"/>
    </row>
    <row r="43" spans="2:12" x14ac:dyDescent="0.25">
      <c r="B43" s="331"/>
      <c r="C43" s="331"/>
      <c r="D43" s="460"/>
      <c r="E43" s="331"/>
      <c r="F43" s="331"/>
      <c r="G43" s="331"/>
      <c r="H43" s="331"/>
      <c r="I43" s="331"/>
      <c r="J43" s="331"/>
      <c r="K43" s="332"/>
      <c r="L43" s="332"/>
    </row>
    <row r="44" spans="2:12" x14ac:dyDescent="0.25">
      <c r="B44" s="331"/>
      <c r="C44" s="331"/>
      <c r="D44" s="460"/>
      <c r="E44" s="331"/>
      <c r="F44" s="331"/>
      <c r="G44" s="331"/>
      <c r="H44" s="331"/>
      <c r="I44" s="331"/>
      <c r="J44" s="331"/>
      <c r="K44" s="332"/>
      <c r="L44" s="332"/>
    </row>
    <row r="45" spans="2:12" x14ac:dyDescent="0.25">
      <c r="B45" s="331"/>
      <c r="C45" s="331"/>
      <c r="D45" s="460"/>
      <c r="E45" s="331"/>
      <c r="F45" s="331"/>
      <c r="G45" s="331"/>
      <c r="H45" s="331"/>
      <c r="I45" s="331"/>
      <c r="J45" s="331"/>
      <c r="K45" s="332"/>
      <c r="L45" s="332"/>
    </row>
    <row r="46" spans="2:12" x14ac:dyDescent="0.25">
      <c r="B46" s="331"/>
      <c r="C46" s="331"/>
      <c r="D46" s="460"/>
      <c r="E46" s="331"/>
      <c r="F46" s="331"/>
      <c r="G46" s="331"/>
      <c r="H46" s="331"/>
      <c r="I46" s="331"/>
      <c r="J46" s="331"/>
      <c r="K46" s="332"/>
      <c r="L46" s="332"/>
    </row>
    <row r="47" spans="2:12" x14ac:dyDescent="0.25">
      <c r="B47" s="331"/>
      <c r="C47" s="331"/>
      <c r="D47" s="460"/>
      <c r="E47" s="331"/>
      <c r="F47" s="331"/>
      <c r="G47" s="331"/>
      <c r="H47" s="331"/>
      <c r="I47" s="331"/>
      <c r="J47" s="331"/>
      <c r="K47" s="332"/>
      <c r="L47" s="332"/>
    </row>
    <row r="48" spans="2:12" x14ac:dyDescent="0.25">
      <c r="B48" s="331"/>
      <c r="C48" s="331"/>
      <c r="D48" s="460"/>
      <c r="E48" s="331"/>
      <c r="F48" s="331"/>
      <c r="G48" s="331"/>
      <c r="H48" s="331"/>
      <c r="I48" s="331"/>
      <c r="J48" s="331"/>
      <c r="K48" s="332"/>
      <c r="L48" s="332"/>
    </row>
    <row r="49" spans="2:12" x14ac:dyDescent="0.25">
      <c r="B49" s="331"/>
      <c r="C49" s="331"/>
      <c r="D49" s="460"/>
      <c r="E49" s="331"/>
      <c r="F49" s="331"/>
      <c r="G49" s="331"/>
      <c r="H49" s="331"/>
      <c r="I49" s="331"/>
      <c r="J49" s="331"/>
      <c r="K49" s="332"/>
      <c r="L49" s="332"/>
    </row>
    <row r="50" spans="2:12" x14ac:dyDescent="0.25">
      <c r="B50" s="331"/>
      <c r="C50" s="331"/>
      <c r="D50" s="460"/>
      <c r="E50" s="331"/>
      <c r="F50" s="331"/>
      <c r="G50" s="331"/>
      <c r="H50" s="331"/>
      <c r="I50" s="331"/>
      <c r="J50" s="331"/>
      <c r="K50" s="332"/>
      <c r="L50" s="332"/>
    </row>
    <row r="51" spans="2:12" x14ac:dyDescent="0.25">
      <c r="B51" s="331"/>
      <c r="C51" s="331"/>
      <c r="D51" s="460"/>
      <c r="E51" s="331"/>
      <c r="F51" s="331"/>
      <c r="G51" s="331"/>
      <c r="H51" s="331"/>
      <c r="I51" s="331"/>
      <c r="J51" s="331"/>
      <c r="K51" s="332"/>
      <c r="L51" s="332"/>
    </row>
    <row r="52" spans="2:12" x14ac:dyDescent="0.25">
      <c r="B52" s="331"/>
      <c r="C52" s="331"/>
      <c r="D52" s="460"/>
      <c r="E52" s="331"/>
      <c r="F52" s="331"/>
      <c r="G52" s="331"/>
      <c r="H52" s="331"/>
      <c r="I52" s="331"/>
      <c r="J52" s="331"/>
      <c r="K52" s="332"/>
      <c r="L52" s="332"/>
    </row>
    <row r="53" spans="2:12" x14ac:dyDescent="0.25">
      <c r="B53" s="331"/>
      <c r="C53" s="331"/>
      <c r="D53" s="460"/>
      <c r="E53" s="331"/>
      <c r="F53" s="331"/>
      <c r="G53" s="331"/>
      <c r="H53" s="331"/>
      <c r="I53" s="331"/>
      <c r="J53" s="331"/>
      <c r="K53" s="332"/>
      <c r="L53" s="332"/>
    </row>
    <row r="54" spans="2:12" x14ac:dyDescent="0.25">
      <c r="B54" s="331"/>
      <c r="C54" s="331"/>
      <c r="D54" s="460"/>
      <c r="E54" s="331"/>
      <c r="F54" s="331"/>
      <c r="G54" s="331"/>
      <c r="H54" s="331"/>
      <c r="I54" s="331"/>
      <c r="J54" s="331"/>
      <c r="K54" s="332"/>
      <c r="L54" s="332"/>
    </row>
    <row r="55" spans="2:12" x14ac:dyDescent="0.25">
      <c r="B55" s="331"/>
      <c r="C55" s="331"/>
      <c r="D55" s="460"/>
      <c r="E55" s="331"/>
      <c r="F55" s="331"/>
      <c r="G55" s="331"/>
      <c r="H55" s="331"/>
      <c r="I55" s="331"/>
      <c r="J55" s="331"/>
      <c r="K55" s="332"/>
      <c r="L55" s="332"/>
    </row>
    <row r="56" spans="2:12" x14ac:dyDescent="0.25">
      <c r="B56" s="331"/>
      <c r="C56" s="331"/>
      <c r="D56" s="460"/>
      <c r="E56" s="331"/>
      <c r="F56" s="331"/>
      <c r="G56" s="331"/>
      <c r="H56" s="331"/>
      <c r="I56" s="331"/>
      <c r="J56" s="331"/>
      <c r="K56" s="332"/>
      <c r="L56" s="332"/>
    </row>
    <row r="57" spans="2:12" x14ac:dyDescent="0.25">
      <c r="B57" s="331"/>
      <c r="C57" s="331"/>
      <c r="D57" s="460"/>
      <c r="E57" s="331"/>
      <c r="F57" s="331"/>
      <c r="G57" s="331"/>
      <c r="H57" s="331"/>
      <c r="I57" s="331"/>
      <c r="J57" s="331"/>
      <c r="K57" s="332"/>
      <c r="L57" s="332"/>
    </row>
    <row r="58" spans="2:12" x14ac:dyDescent="0.25">
      <c r="B58" s="331"/>
      <c r="C58" s="331"/>
      <c r="D58" s="460"/>
      <c r="E58" s="331"/>
      <c r="F58" s="331"/>
      <c r="G58" s="331"/>
      <c r="H58" s="331"/>
      <c r="I58" s="331"/>
      <c r="J58" s="331"/>
      <c r="K58" s="332"/>
      <c r="L58" s="332"/>
    </row>
    <row r="59" spans="2:12" x14ac:dyDescent="0.25">
      <c r="B59" s="331"/>
      <c r="C59" s="331"/>
      <c r="D59" s="460"/>
      <c r="E59" s="331"/>
      <c r="F59" s="331"/>
      <c r="G59" s="331"/>
      <c r="H59" s="331"/>
      <c r="I59" s="331"/>
      <c r="J59" s="331"/>
      <c r="K59" s="332"/>
      <c r="L59" s="332"/>
    </row>
    <row r="60" spans="2:12" x14ac:dyDescent="0.25">
      <c r="B60" s="331"/>
      <c r="C60" s="331"/>
      <c r="D60" s="460"/>
      <c r="E60" s="331"/>
      <c r="F60" s="331"/>
      <c r="G60" s="331"/>
      <c r="H60" s="331"/>
      <c r="I60" s="331"/>
      <c r="J60" s="331"/>
      <c r="K60" s="332"/>
      <c r="L60" s="332"/>
    </row>
    <row r="61" spans="2:12" x14ac:dyDescent="0.25">
      <c r="B61" s="331"/>
      <c r="C61" s="331"/>
      <c r="D61" s="460"/>
      <c r="E61" s="331"/>
      <c r="F61" s="331"/>
      <c r="G61" s="331"/>
      <c r="H61" s="331"/>
      <c r="I61" s="331"/>
      <c r="J61" s="331"/>
      <c r="K61" s="332"/>
      <c r="L61" s="332"/>
    </row>
    <row r="62" spans="2:12" x14ac:dyDescent="0.25">
      <c r="B62" s="331"/>
      <c r="C62" s="331"/>
      <c r="D62" s="460"/>
      <c r="E62" s="331"/>
      <c r="F62" s="331"/>
      <c r="G62" s="331"/>
      <c r="H62" s="331"/>
      <c r="I62" s="331"/>
      <c r="J62" s="331"/>
      <c r="K62" s="332"/>
      <c r="L62" s="332"/>
    </row>
    <row r="63" spans="2:12" x14ac:dyDescent="0.25">
      <c r="B63" s="331"/>
      <c r="C63" s="331"/>
      <c r="D63" s="460"/>
      <c r="E63" s="331"/>
      <c r="F63" s="331"/>
      <c r="G63" s="331"/>
      <c r="H63" s="331"/>
      <c r="I63" s="331"/>
      <c r="J63" s="331"/>
      <c r="K63" s="332"/>
      <c r="L63" s="332"/>
    </row>
    <row r="64" spans="2:12" x14ac:dyDescent="0.25">
      <c r="B64" s="331"/>
      <c r="C64" s="331"/>
      <c r="D64" s="460"/>
      <c r="E64" s="331"/>
      <c r="F64" s="331"/>
      <c r="G64" s="331"/>
      <c r="H64" s="331"/>
      <c r="I64" s="331"/>
      <c r="J64" s="331"/>
      <c r="K64" s="332"/>
      <c r="L64" s="332"/>
    </row>
    <row r="65" spans="2:12" x14ac:dyDescent="0.25">
      <c r="B65" s="331"/>
      <c r="C65" s="331"/>
      <c r="D65" s="460"/>
      <c r="E65" s="331"/>
      <c r="F65" s="331"/>
      <c r="G65" s="331"/>
      <c r="H65" s="331"/>
      <c r="I65" s="331"/>
      <c r="J65" s="331"/>
      <c r="K65" s="332"/>
      <c r="L65" s="332"/>
    </row>
    <row r="66" spans="2:12" x14ac:dyDescent="0.25">
      <c r="B66" s="331"/>
      <c r="C66" s="331"/>
      <c r="D66" s="460"/>
      <c r="E66" s="331"/>
      <c r="F66" s="331"/>
      <c r="G66" s="331"/>
      <c r="H66" s="331"/>
      <c r="I66" s="331"/>
      <c r="J66" s="331"/>
      <c r="K66" s="332"/>
      <c r="L66" s="332"/>
    </row>
    <row r="67" spans="2:12" x14ac:dyDescent="0.25">
      <c r="B67" s="331"/>
      <c r="C67" s="331"/>
      <c r="D67" s="460"/>
      <c r="E67" s="331"/>
      <c r="F67" s="331"/>
      <c r="G67" s="331"/>
      <c r="H67" s="331"/>
      <c r="I67" s="331"/>
      <c r="J67" s="331"/>
      <c r="K67" s="332"/>
      <c r="L67" s="332"/>
    </row>
    <row r="68" spans="2:12" x14ac:dyDescent="0.25">
      <c r="B68" s="331"/>
      <c r="C68" s="331"/>
      <c r="D68" s="460"/>
      <c r="E68" s="331"/>
      <c r="F68" s="331"/>
      <c r="G68" s="331"/>
      <c r="H68" s="331"/>
      <c r="I68" s="331"/>
      <c r="J68" s="331"/>
      <c r="K68" s="332"/>
      <c r="L68" s="332"/>
    </row>
    <row r="69" spans="2:12" x14ac:dyDescent="0.25">
      <c r="B69" s="331"/>
      <c r="C69" s="331"/>
      <c r="D69" s="460"/>
      <c r="E69" s="331"/>
      <c r="F69" s="331"/>
      <c r="G69" s="331"/>
      <c r="H69" s="331"/>
      <c r="I69" s="331"/>
      <c r="J69" s="331"/>
      <c r="K69" s="332"/>
      <c r="L69" s="332"/>
    </row>
    <row r="70" spans="2:12" x14ac:dyDescent="0.25">
      <c r="B70" s="331"/>
      <c r="C70" s="331"/>
      <c r="D70" s="460"/>
      <c r="E70" s="331"/>
      <c r="F70" s="331"/>
      <c r="G70" s="331"/>
      <c r="H70" s="331"/>
      <c r="I70" s="331"/>
      <c r="J70" s="331"/>
      <c r="K70" s="332"/>
      <c r="L70" s="332"/>
    </row>
    <row r="71" spans="2:12" x14ac:dyDescent="0.25">
      <c r="B71" s="331"/>
      <c r="C71" s="331"/>
      <c r="D71" s="460"/>
      <c r="E71" s="331"/>
      <c r="F71" s="331"/>
      <c r="G71" s="331"/>
      <c r="H71" s="331"/>
      <c r="I71" s="331"/>
      <c r="J71" s="331"/>
      <c r="K71" s="332"/>
      <c r="L71" s="332"/>
    </row>
    <row r="72" spans="2:12" x14ac:dyDescent="0.25">
      <c r="B72" s="331"/>
      <c r="C72" s="331"/>
      <c r="D72" s="460"/>
      <c r="E72" s="331"/>
      <c r="F72" s="331"/>
      <c r="G72" s="331"/>
      <c r="H72" s="331"/>
      <c r="I72" s="331"/>
      <c r="J72" s="331"/>
      <c r="K72" s="332"/>
      <c r="L72" s="332"/>
    </row>
    <row r="73" spans="2:12" x14ac:dyDescent="0.25">
      <c r="B73" s="331"/>
      <c r="C73" s="331"/>
      <c r="D73" s="460"/>
      <c r="E73" s="331"/>
      <c r="F73" s="331"/>
      <c r="G73" s="331"/>
      <c r="H73" s="331"/>
      <c r="I73" s="331"/>
      <c r="J73" s="331"/>
      <c r="K73" s="332"/>
      <c r="L73" s="332"/>
    </row>
    <row r="74" spans="2:12" x14ac:dyDescent="0.25">
      <c r="B74" s="331"/>
      <c r="C74" s="331"/>
      <c r="D74" s="460"/>
      <c r="E74" s="331"/>
      <c r="F74" s="331"/>
      <c r="G74" s="331"/>
      <c r="H74" s="331"/>
      <c r="I74" s="331"/>
      <c r="J74" s="331"/>
      <c r="K74" s="332"/>
      <c r="L74" s="332"/>
    </row>
    <row r="75" spans="2:12" x14ac:dyDescent="0.25">
      <c r="B75" s="331"/>
      <c r="C75" s="331"/>
      <c r="D75" s="460"/>
      <c r="E75" s="331"/>
      <c r="F75" s="331"/>
      <c r="G75" s="331"/>
      <c r="H75" s="331"/>
      <c r="I75" s="331"/>
      <c r="J75" s="331"/>
      <c r="K75" s="332"/>
      <c r="L75" s="332"/>
    </row>
    <row r="76" spans="2:12" x14ac:dyDescent="0.25">
      <c r="B76" s="331"/>
      <c r="C76" s="331"/>
      <c r="D76" s="460"/>
      <c r="E76" s="331"/>
      <c r="F76" s="331"/>
      <c r="G76" s="331"/>
      <c r="H76" s="331"/>
      <c r="I76" s="331"/>
      <c r="J76" s="331"/>
      <c r="K76" s="332"/>
      <c r="L76" s="332"/>
    </row>
    <row r="77" spans="2:12" x14ac:dyDescent="0.25">
      <c r="B77" s="331"/>
      <c r="C77" s="331"/>
      <c r="D77" s="460"/>
      <c r="E77" s="331"/>
      <c r="F77" s="331"/>
      <c r="G77" s="331"/>
      <c r="H77" s="331"/>
      <c r="I77" s="331"/>
      <c r="J77" s="331"/>
      <c r="K77" s="332"/>
      <c r="L77" s="332"/>
    </row>
    <row r="78" spans="2:12" x14ac:dyDescent="0.25">
      <c r="B78" s="331"/>
      <c r="C78" s="331"/>
      <c r="D78" s="460"/>
      <c r="E78" s="331"/>
      <c r="F78" s="331"/>
      <c r="G78" s="331"/>
      <c r="H78" s="331"/>
      <c r="I78" s="331"/>
      <c r="J78" s="331"/>
      <c r="K78" s="332"/>
      <c r="L78" s="332"/>
    </row>
    <row r="79" spans="2:12" x14ac:dyDescent="0.25">
      <c r="B79" s="331"/>
      <c r="C79" s="331"/>
      <c r="D79" s="460"/>
      <c r="E79" s="331"/>
      <c r="F79" s="331"/>
      <c r="G79" s="331"/>
      <c r="H79" s="331"/>
      <c r="I79" s="331"/>
      <c r="J79" s="331"/>
      <c r="K79" s="332"/>
      <c r="L79" s="332"/>
    </row>
    <row r="80" spans="2:12" x14ac:dyDescent="0.25">
      <c r="B80" s="331"/>
      <c r="C80" s="331"/>
      <c r="D80" s="460"/>
      <c r="E80" s="331"/>
      <c r="F80" s="331"/>
      <c r="G80" s="331"/>
      <c r="H80" s="331"/>
      <c r="I80" s="331"/>
      <c r="J80" s="331"/>
      <c r="K80" s="332"/>
      <c r="L80" s="332"/>
    </row>
    <row r="81" spans="2:12" x14ac:dyDescent="0.25">
      <c r="B81" s="331"/>
      <c r="C81" s="331"/>
      <c r="D81" s="460"/>
      <c r="E81" s="331"/>
      <c r="F81" s="331"/>
      <c r="G81" s="331"/>
      <c r="H81" s="331"/>
      <c r="I81" s="331"/>
      <c r="J81" s="331"/>
      <c r="K81" s="332"/>
      <c r="L81" s="332"/>
    </row>
    <row r="82" spans="2:12" x14ac:dyDescent="0.25">
      <c r="B82" s="331"/>
      <c r="C82" s="331"/>
      <c r="D82" s="460"/>
      <c r="E82" s="331"/>
      <c r="F82" s="331"/>
      <c r="G82" s="331"/>
      <c r="H82" s="331"/>
      <c r="I82" s="331"/>
      <c r="J82" s="331"/>
      <c r="K82" s="332"/>
      <c r="L82" s="332"/>
    </row>
    <row r="83" spans="2:12" x14ac:dyDescent="0.25">
      <c r="B83" s="331"/>
      <c r="C83" s="331"/>
      <c r="D83" s="460"/>
      <c r="E83" s="331"/>
      <c r="F83" s="331"/>
      <c r="G83" s="331"/>
      <c r="H83" s="331"/>
      <c r="I83" s="331"/>
      <c r="J83" s="331"/>
      <c r="K83" s="332"/>
      <c r="L83" s="332"/>
    </row>
    <row r="84" spans="2:12" x14ac:dyDescent="0.25">
      <c r="B84" s="331"/>
      <c r="C84" s="331"/>
      <c r="D84" s="460"/>
      <c r="E84" s="331"/>
      <c r="F84" s="331"/>
      <c r="G84" s="331"/>
      <c r="H84" s="331"/>
      <c r="I84" s="331"/>
      <c r="J84" s="331"/>
      <c r="K84" s="332"/>
      <c r="L84" s="332"/>
    </row>
    <row r="85" spans="2:12" x14ac:dyDescent="0.25">
      <c r="B85" s="331"/>
      <c r="C85" s="331"/>
      <c r="D85" s="460"/>
      <c r="E85" s="331"/>
      <c r="F85" s="331"/>
      <c r="G85" s="331"/>
      <c r="H85" s="331"/>
      <c r="I85" s="331"/>
      <c r="J85" s="331"/>
      <c r="K85" s="332"/>
      <c r="L85" s="332"/>
    </row>
    <row r="86" spans="2:12" x14ac:dyDescent="0.25">
      <c r="B86" s="331"/>
      <c r="C86" s="331"/>
      <c r="D86" s="460"/>
      <c r="E86" s="331"/>
      <c r="F86" s="331"/>
      <c r="G86" s="331"/>
      <c r="H86" s="331"/>
      <c r="I86" s="331"/>
      <c r="J86" s="331"/>
      <c r="K86" s="332"/>
      <c r="L86" s="332"/>
    </row>
    <row r="87" spans="2:12" x14ac:dyDescent="0.25">
      <c r="B87" s="331"/>
      <c r="C87" s="331"/>
      <c r="D87" s="460"/>
      <c r="E87" s="331"/>
      <c r="F87" s="331"/>
      <c r="G87" s="331"/>
      <c r="H87" s="331"/>
      <c r="I87" s="331"/>
      <c r="J87" s="331"/>
      <c r="K87" s="332"/>
      <c r="L87" s="332"/>
    </row>
    <row r="88" spans="2:12" x14ac:dyDescent="0.25">
      <c r="B88" s="331"/>
      <c r="C88" s="331"/>
      <c r="D88" s="460"/>
      <c r="E88" s="331"/>
      <c r="F88" s="331"/>
      <c r="G88" s="331"/>
      <c r="H88" s="331"/>
      <c r="I88" s="331"/>
      <c r="J88" s="331"/>
      <c r="K88" s="332"/>
      <c r="L88" s="332"/>
    </row>
    <row r="89" spans="2:12" x14ac:dyDescent="0.25">
      <c r="B89" s="331"/>
      <c r="C89" s="331"/>
      <c r="D89" s="460"/>
      <c r="E89" s="331"/>
      <c r="F89" s="331"/>
      <c r="G89" s="331"/>
      <c r="H89" s="331"/>
      <c r="I89" s="331"/>
      <c r="J89" s="331"/>
      <c r="K89" s="332"/>
      <c r="L89" s="332"/>
    </row>
    <row r="90" spans="2:12" x14ac:dyDescent="0.25">
      <c r="B90" s="331"/>
      <c r="C90" s="331"/>
      <c r="D90" s="460"/>
      <c r="E90" s="331"/>
      <c r="F90" s="331"/>
      <c r="G90" s="331"/>
      <c r="H90" s="331"/>
      <c r="I90" s="331"/>
      <c r="J90" s="331"/>
      <c r="K90" s="332"/>
      <c r="L90" s="332"/>
    </row>
    <row r="91" spans="2:12" x14ac:dyDescent="0.25">
      <c r="B91" s="331"/>
      <c r="C91" s="331"/>
      <c r="D91" s="460"/>
      <c r="E91" s="331"/>
      <c r="F91" s="331"/>
      <c r="G91" s="331"/>
      <c r="H91" s="331"/>
      <c r="I91" s="331"/>
      <c r="J91" s="331"/>
      <c r="K91" s="332"/>
      <c r="L91" s="332"/>
    </row>
    <row r="92" spans="2:12" x14ac:dyDescent="0.25">
      <c r="B92" s="331"/>
      <c r="C92" s="331"/>
      <c r="D92" s="460"/>
      <c r="E92" s="331"/>
      <c r="F92" s="331"/>
      <c r="G92" s="331"/>
      <c r="H92" s="331"/>
      <c r="I92" s="331"/>
      <c r="J92" s="331"/>
      <c r="K92" s="332"/>
      <c r="L92" s="332"/>
    </row>
    <row r="93" spans="2:12" x14ac:dyDescent="0.25">
      <c r="B93" s="331"/>
      <c r="C93" s="331"/>
      <c r="D93" s="460"/>
      <c r="E93" s="331"/>
      <c r="F93" s="331"/>
      <c r="G93" s="331"/>
      <c r="H93" s="331"/>
      <c r="I93" s="331"/>
      <c r="J93" s="331"/>
      <c r="K93" s="332"/>
      <c r="L93" s="332"/>
    </row>
    <row r="94" spans="2:12" x14ac:dyDescent="0.25">
      <c r="B94" s="331"/>
      <c r="C94" s="331"/>
      <c r="D94" s="460"/>
      <c r="E94" s="331"/>
      <c r="F94" s="331"/>
      <c r="G94" s="331"/>
      <c r="H94" s="331"/>
      <c r="I94" s="331"/>
      <c r="J94" s="331"/>
      <c r="K94" s="332"/>
      <c r="L94" s="332"/>
    </row>
    <row r="95" spans="2:12" x14ac:dyDescent="0.25">
      <c r="B95" s="331"/>
      <c r="C95" s="331"/>
      <c r="D95" s="460"/>
      <c r="E95" s="331"/>
      <c r="F95" s="331"/>
      <c r="G95" s="331"/>
      <c r="H95" s="331"/>
      <c r="I95" s="331"/>
      <c r="J95" s="331"/>
      <c r="K95" s="332"/>
      <c r="L95" s="332"/>
    </row>
    <row r="96" spans="2:12" x14ac:dyDescent="0.25">
      <c r="B96" s="331"/>
      <c r="C96" s="331"/>
      <c r="D96" s="460"/>
      <c r="E96" s="331"/>
      <c r="F96" s="331"/>
      <c r="G96" s="331"/>
      <c r="H96" s="331"/>
      <c r="I96" s="331"/>
      <c r="J96" s="331"/>
      <c r="K96" s="332"/>
      <c r="L96" s="332"/>
    </row>
    <row r="97" spans="2:12" x14ac:dyDescent="0.25">
      <c r="B97" s="331"/>
      <c r="C97" s="331"/>
      <c r="D97" s="460"/>
      <c r="E97" s="331"/>
      <c r="F97" s="331"/>
      <c r="G97" s="331"/>
      <c r="H97" s="331"/>
      <c r="I97" s="331"/>
      <c r="J97" s="331"/>
      <c r="K97" s="332"/>
      <c r="L97" s="332"/>
    </row>
    <row r="98" spans="2:12" x14ac:dyDescent="0.25">
      <c r="B98" s="331"/>
      <c r="C98" s="331"/>
      <c r="D98" s="460"/>
      <c r="E98" s="331"/>
      <c r="F98" s="331"/>
      <c r="G98" s="331"/>
      <c r="H98" s="331"/>
      <c r="I98" s="331"/>
      <c r="J98" s="331"/>
      <c r="K98" s="332"/>
      <c r="L98" s="332"/>
    </row>
    <row r="99" spans="2:12" x14ac:dyDescent="0.25">
      <c r="B99" s="331"/>
      <c r="C99" s="331"/>
      <c r="D99" s="460"/>
      <c r="E99" s="331"/>
      <c r="F99" s="331"/>
      <c r="G99" s="331"/>
      <c r="H99" s="331"/>
      <c r="I99" s="331"/>
      <c r="J99" s="331"/>
      <c r="K99" s="332"/>
      <c r="L99" s="332"/>
    </row>
    <row r="100" spans="2:12" x14ac:dyDescent="0.25">
      <c r="B100" s="331"/>
      <c r="C100" s="331"/>
      <c r="D100" s="460"/>
      <c r="E100" s="331"/>
      <c r="F100" s="331"/>
      <c r="G100" s="331"/>
      <c r="H100" s="331"/>
      <c r="I100" s="331"/>
      <c r="J100" s="331"/>
      <c r="K100" s="332"/>
      <c r="L100" s="332"/>
    </row>
    <row r="101" spans="2:12" x14ac:dyDescent="0.25">
      <c r="B101" s="331"/>
      <c r="C101" s="331"/>
      <c r="D101" s="460"/>
      <c r="E101" s="331"/>
      <c r="F101" s="331"/>
      <c r="G101" s="331"/>
      <c r="H101" s="331"/>
      <c r="I101" s="331"/>
      <c r="J101" s="331"/>
      <c r="K101" s="332"/>
      <c r="L101" s="332"/>
    </row>
    <row r="102" spans="2:12" x14ac:dyDescent="0.25">
      <c r="B102" s="331"/>
      <c r="C102" s="331"/>
      <c r="D102" s="460"/>
      <c r="E102" s="331"/>
      <c r="F102" s="331"/>
      <c r="G102" s="331"/>
      <c r="H102" s="331"/>
      <c r="I102" s="331"/>
      <c r="J102" s="331"/>
      <c r="K102" s="332"/>
      <c r="L102" s="332"/>
    </row>
    <row r="103" spans="2:12" x14ac:dyDescent="0.25">
      <c r="B103" s="331"/>
      <c r="C103" s="331"/>
      <c r="D103" s="460"/>
      <c r="E103" s="331"/>
      <c r="F103" s="331"/>
      <c r="G103" s="331"/>
      <c r="H103" s="331"/>
      <c r="I103" s="331"/>
      <c r="J103" s="331"/>
      <c r="K103" s="332"/>
      <c r="L103" s="332"/>
    </row>
    <row r="104" spans="2:12" x14ac:dyDescent="0.25">
      <c r="B104" s="331"/>
      <c r="C104" s="331"/>
      <c r="D104" s="460"/>
      <c r="E104" s="331"/>
      <c r="F104" s="331"/>
      <c r="G104" s="331"/>
      <c r="H104" s="331"/>
      <c r="I104" s="331"/>
      <c r="J104" s="331"/>
      <c r="K104" s="332"/>
      <c r="L104" s="332"/>
    </row>
    <row r="105" spans="2:12" x14ac:dyDescent="0.25">
      <c r="B105" s="331"/>
      <c r="C105" s="331"/>
      <c r="D105" s="460"/>
      <c r="E105" s="331"/>
      <c r="F105" s="331"/>
      <c r="G105" s="331"/>
      <c r="H105" s="331"/>
      <c r="I105" s="331"/>
      <c r="J105" s="331"/>
      <c r="K105" s="332"/>
      <c r="L105" s="332"/>
    </row>
    <row r="106" spans="2:12" x14ac:dyDescent="0.25">
      <c r="B106" s="331"/>
      <c r="C106" s="331"/>
      <c r="D106" s="460"/>
      <c r="E106" s="331"/>
      <c r="F106" s="331"/>
      <c r="G106" s="331"/>
      <c r="H106" s="331"/>
      <c r="I106" s="331"/>
      <c r="J106" s="331"/>
      <c r="K106" s="332"/>
      <c r="L106" s="332"/>
    </row>
    <row r="107" spans="2:12" x14ac:dyDescent="0.25">
      <c r="B107" s="331"/>
      <c r="C107" s="331"/>
      <c r="D107" s="460"/>
      <c r="E107" s="331"/>
      <c r="F107" s="331"/>
      <c r="G107" s="331"/>
      <c r="H107" s="331"/>
      <c r="I107" s="331"/>
      <c r="J107" s="331"/>
      <c r="K107" s="332"/>
      <c r="L107" s="332"/>
    </row>
    <row r="108" spans="2:12" x14ac:dyDescent="0.25">
      <c r="B108" s="331"/>
      <c r="C108" s="331"/>
      <c r="D108" s="460"/>
      <c r="E108" s="331"/>
      <c r="F108" s="331"/>
      <c r="G108" s="331"/>
      <c r="H108" s="331"/>
      <c r="I108" s="331"/>
      <c r="J108" s="331"/>
      <c r="K108" s="332"/>
      <c r="L108" s="332"/>
    </row>
    <row r="109" spans="2:12" x14ac:dyDescent="0.25">
      <c r="B109" s="331"/>
      <c r="C109" s="331"/>
      <c r="D109" s="460"/>
      <c r="E109" s="331"/>
      <c r="F109" s="331"/>
      <c r="G109" s="331"/>
      <c r="H109" s="331"/>
      <c r="I109" s="331"/>
      <c r="J109" s="331"/>
      <c r="K109" s="332"/>
      <c r="L109" s="332"/>
    </row>
    <row r="110" spans="2:12" x14ac:dyDescent="0.25">
      <c r="B110" s="331"/>
      <c r="C110" s="331"/>
      <c r="D110" s="460"/>
      <c r="E110" s="331"/>
      <c r="F110" s="331"/>
      <c r="G110" s="331"/>
      <c r="H110" s="331"/>
      <c r="I110" s="331"/>
      <c r="J110" s="331"/>
      <c r="K110" s="332"/>
      <c r="L110" s="332"/>
    </row>
    <row r="111" spans="2:12" x14ac:dyDescent="0.25">
      <c r="B111" s="331"/>
      <c r="C111" s="331"/>
      <c r="D111" s="460"/>
      <c r="E111" s="331"/>
      <c r="F111" s="331"/>
      <c r="G111" s="331"/>
      <c r="H111" s="331"/>
      <c r="I111" s="331"/>
      <c r="J111" s="331"/>
      <c r="K111" s="332"/>
      <c r="L111" s="332"/>
    </row>
    <row r="112" spans="2:12" x14ac:dyDescent="0.25">
      <c r="B112" s="331"/>
      <c r="C112" s="331"/>
      <c r="D112" s="460"/>
      <c r="E112" s="331"/>
      <c r="F112" s="331"/>
      <c r="G112" s="331"/>
      <c r="H112" s="331"/>
      <c r="I112" s="331"/>
      <c r="J112" s="331"/>
      <c r="K112" s="332"/>
      <c r="L112" s="332"/>
    </row>
    <row r="113" spans="2:12" x14ac:dyDescent="0.25">
      <c r="B113" s="331"/>
      <c r="C113" s="331"/>
      <c r="D113" s="460"/>
      <c r="E113" s="331"/>
      <c r="F113" s="331"/>
      <c r="G113" s="331"/>
      <c r="H113" s="331"/>
      <c r="I113" s="331"/>
      <c r="J113" s="331"/>
      <c r="K113" s="332"/>
      <c r="L113" s="332"/>
    </row>
    <row r="114" spans="2:12" x14ac:dyDescent="0.25">
      <c r="B114" s="331"/>
      <c r="C114" s="331"/>
      <c r="D114" s="460"/>
      <c r="E114" s="331"/>
      <c r="F114" s="331"/>
      <c r="G114" s="331"/>
      <c r="H114" s="331"/>
      <c r="I114" s="331"/>
      <c r="J114" s="331"/>
      <c r="K114" s="332"/>
      <c r="L114" s="332"/>
    </row>
    <row r="115" spans="2:12" x14ac:dyDescent="0.25">
      <c r="B115" s="331"/>
      <c r="C115" s="331"/>
      <c r="D115" s="460"/>
      <c r="E115" s="331"/>
      <c r="F115" s="331"/>
      <c r="G115" s="331"/>
      <c r="H115" s="331"/>
      <c r="I115" s="331"/>
      <c r="J115" s="331"/>
      <c r="K115" s="332"/>
      <c r="L115" s="332"/>
    </row>
    <row r="116" spans="2:12" x14ac:dyDescent="0.25">
      <c r="B116" s="331"/>
      <c r="C116" s="331"/>
      <c r="D116" s="460"/>
      <c r="E116" s="331"/>
      <c r="F116" s="331"/>
      <c r="G116" s="331"/>
      <c r="H116" s="331"/>
      <c r="I116" s="331"/>
      <c r="J116" s="331"/>
      <c r="K116" s="332"/>
      <c r="L116" s="332"/>
    </row>
    <row r="117" spans="2:12" x14ac:dyDescent="0.25">
      <c r="B117" s="331"/>
      <c r="C117" s="331"/>
      <c r="D117" s="460"/>
      <c r="E117" s="331"/>
      <c r="F117" s="331"/>
      <c r="G117" s="331"/>
      <c r="H117" s="331"/>
      <c r="I117" s="331"/>
      <c r="J117" s="331"/>
      <c r="K117" s="332"/>
      <c r="L117" s="332"/>
    </row>
    <row r="118" spans="2:12" x14ac:dyDescent="0.25">
      <c r="B118" s="331"/>
      <c r="C118" s="331"/>
      <c r="D118" s="460"/>
      <c r="E118" s="331"/>
      <c r="F118" s="331"/>
      <c r="G118" s="331"/>
      <c r="H118" s="331"/>
      <c r="I118" s="331"/>
      <c r="J118" s="331"/>
      <c r="K118" s="332"/>
      <c r="L118" s="332"/>
    </row>
    <row r="119" spans="2:12" x14ac:dyDescent="0.25">
      <c r="B119" s="331"/>
      <c r="C119" s="331"/>
      <c r="D119" s="460"/>
      <c r="E119" s="331"/>
      <c r="F119" s="331"/>
      <c r="G119" s="331"/>
      <c r="H119" s="331"/>
      <c r="I119" s="331"/>
      <c r="J119" s="331"/>
      <c r="K119" s="332"/>
      <c r="L119" s="332"/>
    </row>
    <row r="120" spans="2:12" x14ac:dyDescent="0.25">
      <c r="B120" s="331"/>
      <c r="C120" s="331"/>
      <c r="D120" s="460"/>
      <c r="E120" s="331"/>
      <c r="F120" s="331"/>
      <c r="G120" s="331"/>
      <c r="H120" s="331"/>
      <c r="I120" s="331"/>
      <c r="J120" s="331"/>
      <c r="K120" s="332"/>
      <c r="L120" s="332"/>
    </row>
    <row r="121" spans="2:12" x14ac:dyDescent="0.25">
      <c r="B121" s="331"/>
      <c r="C121" s="331"/>
      <c r="D121" s="460"/>
      <c r="E121" s="331"/>
      <c r="F121" s="331"/>
      <c r="G121" s="331"/>
      <c r="H121" s="331"/>
      <c r="I121" s="331"/>
      <c r="J121" s="331"/>
      <c r="K121" s="332"/>
      <c r="L121" s="332"/>
    </row>
    <row r="122" spans="2:12" x14ac:dyDescent="0.25">
      <c r="B122" s="331"/>
      <c r="C122" s="331"/>
      <c r="D122" s="460"/>
      <c r="E122" s="331"/>
      <c r="F122" s="331"/>
      <c r="G122" s="331"/>
      <c r="H122" s="331"/>
      <c r="I122" s="331"/>
      <c r="J122" s="331"/>
      <c r="K122" s="332"/>
      <c r="L122" s="332"/>
    </row>
    <row r="123" spans="2:12" x14ac:dyDescent="0.25">
      <c r="B123" s="331"/>
      <c r="C123" s="331"/>
      <c r="D123" s="460"/>
      <c r="E123" s="331"/>
      <c r="F123" s="331"/>
      <c r="G123" s="331"/>
      <c r="H123" s="331"/>
      <c r="I123" s="331"/>
      <c r="J123" s="331"/>
      <c r="K123" s="332"/>
      <c r="L123" s="332"/>
    </row>
    <row r="124" spans="2:12" x14ac:dyDescent="0.25">
      <c r="B124" s="331"/>
      <c r="C124" s="331"/>
      <c r="D124" s="460"/>
      <c r="E124" s="331"/>
      <c r="F124" s="331"/>
      <c r="G124" s="331"/>
      <c r="H124" s="331"/>
      <c r="I124" s="331"/>
      <c r="J124" s="331"/>
      <c r="K124" s="332"/>
      <c r="L124" s="332"/>
    </row>
    <row r="125" spans="2:12" x14ac:dyDescent="0.25">
      <c r="B125" s="331"/>
      <c r="C125" s="331"/>
      <c r="D125" s="460"/>
      <c r="E125" s="331"/>
      <c r="F125" s="331"/>
      <c r="G125" s="331"/>
      <c r="H125" s="331"/>
      <c r="I125" s="331"/>
      <c r="J125" s="331"/>
      <c r="K125" s="332"/>
      <c r="L125" s="332"/>
    </row>
    <row r="126" spans="2:12" x14ac:dyDescent="0.25">
      <c r="B126" s="331"/>
      <c r="C126" s="331"/>
      <c r="D126" s="460"/>
      <c r="E126" s="331"/>
      <c r="F126" s="331"/>
      <c r="G126" s="331"/>
      <c r="H126" s="331"/>
      <c r="I126" s="331"/>
      <c r="J126" s="331"/>
      <c r="K126" s="332"/>
      <c r="L126" s="332"/>
    </row>
    <row r="127" spans="2:12" x14ac:dyDescent="0.25">
      <c r="B127" s="331"/>
      <c r="C127" s="331"/>
      <c r="D127" s="460"/>
      <c r="E127" s="331"/>
      <c r="F127" s="331"/>
      <c r="G127" s="331"/>
      <c r="H127" s="331"/>
      <c r="I127" s="331"/>
      <c r="J127" s="331"/>
      <c r="K127" s="332"/>
      <c r="L127" s="332"/>
    </row>
    <row r="128" spans="2:12" x14ac:dyDescent="0.25">
      <c r="B128" s="331"/>
      <c r="C128" s="331"/>
      <c r="D128" s="460"/>
      <c r="E128" s="331"/>
      <c r="F128" s="331"/>
      <c r="G128" s="331"/>
      <c r="H128" s="331"/>
      <c r="I128" s="331"/>
      <c r="J128" s="331"/>
      <c r="K128" s="332"/>
      <c r="L128" s="332"/>
    </row>
    <row r="129" spans="2:12" x14ac:dyDescent="0.25">
      <c r="B129" s="331"/>
      <c r="C129" s="331"/>
      <c r="D129" s="460"/>
      <c r="E129" s="331"/>
      <c r="F129" s="331"/>
      <c r="G129" s="331"/>
      <c r="H129" s="331"/>
      <c r="I129" s="331"/>
      <c r="J129" s="331"/>
      <c r="K129" s="332"/>
      <c r="L129" s="332"/>
    </row>
    <row r="130" spans="2:12" x14ac:dyDescent="0.25">
      <c r="B130" s="331"/>
      <c r="C130" s="331"/>
      <c r="D130" s="460"/>
      <c r="E130" s="331"/>
      <c r="F130" s="331"/>
      <c r="G130" s="331"/>
      <c r="H130" s="331"/>
      <c r="I130" s="331"/>
      <c r="J130" s="331"/>
      <c r="K130" s="332"/>
      <c r="L130" s="332"/>
    </row>
    <row r="131" spans="2:12" x14ac:dyDescent="0.25">
      <c r="B131" s="331"/>
      <c r="C131" s="331"/>
      <c r="D131" s="460"/>
      <c r="E131" s="331"/>
      <c r="F131" s="331"/>
      <c r="G131" s="331"/>
      <c r="H131" s="331"/>
      <c r="I131" s="331"/>
      <c r="J131" s="331"/>
      <c r="K131" s="332"/>
      <c r="L131" s="332"/>
    </row>
    <row r="132" spans="2:12" x14ac:dyDescent="0.25">
      <c r="B132" s="331"/>
      <c r="C132" s="331"/>
      <c r="D132" s="460"/>
      <c r="E132" s="331"/>
      <c r="F132" s="331"/>
      <c r="G132" s="331"/>
      <c r="H132" s="331"/>
      <c r="I132" s="331"/>
      <c r="J132" s="331"/>
      <c r="K132" s="332"/>
      <c r="L132" s="332"/>
    </row>
    <row r="133" spans="2:12" x14ac:dyDescent="0.25">
      <c r="B133" s="331"/>
      <c r="C133" s="331"/>
      <c r="D133" s="460"/>
      <c r="E133" s="331"/>
      <c r="F133" s="331"/>
      <c r="G133" s="331"/>
      <c r="H133" s="331"/>
      <c r="I133" s="331"/>
      <c r="J133" s="331"/>
      <c r="K133" s="332"/>
      <c r="L133" s="332"/>
    </row>
    <row r="134" spans="2:12" x14ac:dyDescent="0.25">
      <c r="B134" s="331"/>
      <c r="C134" s="331"/>
      <c r="D134" s="460"/>
      <c r="E134" s="331"/>
      <c r="F134" s="331"/>
      <c r="G134" s="331"/>
      <c r="H134" s="331"/>
      <c r="I134" s="331"/>
      <c r="J134" s="331"/>
      <c r="K134" s="332"/>
      <c r="L134" s="332"/>
    </row>
    <row r="135" spans="2:12" x14ac:dyDescent="0.25">
      <c r="B135" s="331"/>
      <c r="C135" s="331"/>
      <c r="D135" s="460"/>
      <c r="E135" s="331"/>
      <c r="F135" s="331"/>
      <c r="G135" s="331"/>
      <c r="H135" s="331"/>
      <c r="I135" s="331"/>
      <c r="J135" s="331"/>
      <c r="K135" s="332"/>
      <c r="L135" s="332"/>
    </row>
    <row r="136" spans="2:12" x14ac:dyDescent="0.25">
      <c r="B136" s="331"/>
      <c r="C136" s="331"/>
      <c r="D136" s="460"/>
      <c r="E136" s="331"/>
      <c r="F136" s="331"/>
      <c r="G136" s="331"/>
      <c r="H136" s="331"/>
      <c r="I136" s="331"/>
      <c r="J136" s="331"/>
      <c r="K136" s="332"/>
      <c r="L136" s="332"/>
    </row>
    <row r="137" spans="2:12" x14ac:dyDescent="0.25">
      <c r="B137" s="331"/>
      <c r="C137" s="331"/>
      <c r="D137" s="460"/>
      <c r="E137" s="331"/>
      <c r="F137" s="331"/>
      <c r="G137" s="331"/>
      <c r="H137" s="331"/>
      <c r="I137" s="331"/>
      <c r="J137" s="331"/>
      <c r="K137" s="332"/>
      <c r="L137" s="332"/>
    </row>
    <row r="138" spans="2:12" x14ac:dyDescent="0.25">
      <c r="B138" s="331"/>
      <c r="C138" s="331"/>
      <c r="D138" s="460"/>
      <c r="E138" s="331"/>
      <c r="F138" s="331"/>
      <c r="G138" s="331"/>
      <c r="H138" s="331"/>
      <c r="I138" s="331"/>
      <c r="J138" s="331"/>
      <c r="K138" s="332"/>
      <c r="L138" s="332"/>
    </row>
    <row r="139" spans="2:12" x14ac:dyDescent="0.25">
      <c r="B139" s="331"/>
      <c r="C139" s="331"/>
      <c r="D139" s="460"/>
      <c r="E139" s="331"/>
      <c r="F139" s="331"/>
      <c r="G139" s="331"/>
      <c r="H139" s="331"/>
      <c r="I139" s="331"/>
      <c r="J139" s="331"/>
      <c r="K139" s="332"/>
      <c r="L139" s="332"/>
    </row>
    <row r="140" spans="2:12" x14ac:dyDescent="0.25">
      <c r="B140" s="331"/>
      <c r="C140" s="331"/>
      <c r="D140" s="460"/>
      <c r="E140" s="331"/>
      <c r="F140" s="331"/>
      <c r="G140" s="331"/>
      <c r="H140" s="331"/>
      <c r="I140" s="331"/>
      <c r="J140" s="331"/>
      <c r="K140" s="332"/>
      <c r="L140" s="332"/>
    </row>
    <row r="141" spans="2:12" x14ac:dyDescent="0.25">
      <c r="B141" s="331"/>
      <c r="C141" s="331"/>
      <c r="D141" s="460"/>
      <c r="E141" s="331"/>
      <c r="F141" s="331"/>
      <c r="G141" s="331"/>
      <c r="H141" s="331"/>
      <c r="I141" s="331"/>
      <c r="J141" s="331"/>
      <c r="K141" s="332"/>
      <c r="L141" s="332"/>
    </row>
    <row r="142" spans="2:12" x14ac:dyDescent="0.25">
      <c r="B142" s="331"/>
      <c r="C142" s="331"/>
      <c r="D142" s="460"/>
      <c r="E142" s="331"/>
      <c r="F142" s="331"/>
      <c r="G142" s="331"/>
      <c r="H142" s="331"/>
      <c r="I142" s="331"/>
      <c r="J142" s="331"/>
      <c r="K142" s="332"/>
      <c r="L142" s="332"/>
    </row>
    <row r="143" spans="2:12" x14ac:dyDescent="0.25">
      <c r="B143" s="331"/>
      <c r="C143" s="331"/>
      <c r="D143" s="460"/>
      <c r="E143" s="331"/>
      <c r="F143" s="331"/>
      <c r="G143" s="331"/>
      <c r="H143" s="331"/>
      <c r="I143" s="331"/>
      <c r="J143" s="331"/>
      <c r="K143" s="332"/>
      <c r="L143" s="332"/>
    </row>
    <row r="144" spans="2:12" x14ac:dyDescent="0.25">
      <c r="B144" s="331"/>
      <c r="C144" s="331"/>
      <c r="D144" s="460"/>
      <c r="E144" s="331"/>
      <c r="F144" s="331"/>
      <c r="G144" s="331"/>
      <c r="H144" s="331"/>
      <c r="I144" s="331"/>
      <c r="J144" s="331"/>
      <c r="K144" s="332"/>
      <c r="L144" s="332"/>
    </row>
    <row r="145" spans="2:12" x14ac:dyDescent="0.25">
      <c r="B145" s="331"/>
      <c r="C145" s="331"/>
      <c r="D145" s="460"/>
      <c r="E145" s="331"/>
      <c r="F145" s="331"/>
      <c r="G145" s="331"/>
      <c r="H145" s="331"/>
      <c r="I145" s="331"/>
      <c r="J145" s="331"/>
      <c r="K145" s="332"/>
      <c r="L145" s="332"/>
    </row>
    <row r="146" spans="2:12" x14ac:dyDescent="0.25">
      <c r="B146" s="331"/>
      <c r="C146" s="331"/>
      <c r="D146" s="460"/>
      <c r="E146" s="331"/>
      <c r="F146" s="331"/>
      <c r="G146" s="331"/>
      <c r="H146" s="331"/>
      <c r="I146" s="331"/>
      <c r="J146" s="331"/>
      <c r="K146" s="332"/>
      <c r="L146" s="332"/>
    </row>
    <row r="147" spans="2:12" x14ac:dyDescent="0.25">
      <c r="B147" s="331"/>
      <c r="C147" s="331"/>
      <c r="D147" s="460"/>
      <c r="E147" s="331"/>
      <c r="F147" s="331"/>
      <c r="G147" s="331"/>
      <c r="H147" s="331"/>
      <c r="I147" s="331"/>
      <c r="J147" s="331"/>
      <c r="K147" s="332"/>
      <c r="L147" s="332"/>
    </row>
    <row r="148" spans="2:12" x14ac:dyDescent="0.25">
      <c r="B148" s="331"/>
      <c r="C148" s="331"/>
      <c r="D148" s="460"/>
      <c r="E148" s="331"/>
      <c r="F148" s="331"/>
      <c r="G148" s="331"/>
      <c r="H148" s="331"/>
      <c r="I148" s="331"/>
      <c r="J148" s="331"/>
      <c r="K148" s="332"/>
      <c r="L148" s="332"/>
    </row>
    <row r="149" spans="2:12" x14ac:dyDescent="0.25">
      <c r="B149" s="331"/>
      <c r="C149" s="331"/>
      <c r="D149" s="460"/>
      <c r="E149" s="331"/>
      <c r="F149" s="331"/>
      <c r="G149" s="331"/>
      <c r="H149" s="331"/>
      <c r="I149" s="331"/>
      <c r="J149" s="331"/>
      <c r="K149" s="332"/>
      <c r="L149" s="332"/>
    </row>
    <row r="150" spans="2:12" x14ac:dyDescent="0.25">
      <c r="B150" s="331"/>
      <c r="C150" s="331"/>
      <c r="D150" s="460"/>
      <c r="E150" s="331"/>
      <c r="F150" s="331"/>
      <c r="G150" s="331"/>
      <c r="H150" s="331"/>
      <c r="I150" s="331"/>
      <c r="J150" s="331"/>
      <c r="K150" s="332"/>
      <c r="L150" s="332"/>
    </row>
  </sheetData>
  <mergeCells count="2">
    <mergeCell ref="B1:J2"/>
    <mergeCell ref="B4:J4"/>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filterMode="1"/>
  <dimension ref="B1:M301"/>
  <sheetViews>
    <sheetView showGridLines="0" showRowColHeaders="0" workbookViewId="0"/>
  </sheetViews>
  <sheetFormatPr defaultColWidth="12.7109375" defaultRowHeight="12.75" x14ac:dyDescent="0.2"/>
  <cols>
    <col min="1" max="1" width="31.28515625" style="600" customWidth="1"/>
    <col min="2" max="2" width="13.140625" style="600" customWidth="1"/>
    <col min="3" max="3" width="12.5703125" style="600" customWidth="1"/>
    <col min="4" max="4" width="13.85546875" style="600" customWidth="1"/>
    <col min="5" max="5" width="11.42578125" style="600" customWidth="1"/>
    <col min="6" max="6" width="16.140625" style="600" customWidth="1"/>
    <col min="7" max="7" width="10.5703125" style="600" customWidth="1"/>
    <col min="8" max="8" width="10.85546875" style="600" customWidth="1"/>
    <col min="9" max="9" width="15.42578125" style="600" customWidth="1"/>
    <col min="10" max="10" width="16.140625" style="600" customWidth="1"/>
    <col min="11" max="12" width="15.85546875" style="600" customWidth="1"/>
    <col min="13" max="13" width="14" style="600" customWidth="1"/>
    <col min="14" max="16384" width="12.7109375" style="600"/>
  </cols>
  <sheetData>
    <row r="1" spans="2:13" ht="27" customHeight="1" x14ac:dyDescent="0.2">
      <c r="B1" s="592"/>
      <c r="C1" s="593"/>
      <c r="D1" s="594" t="s">
        <v>926</v>
      </c>
      <c r="E1" s="595" t="s">
        <v>237</v>
      </c>
      <c r="F1" s="594" t="s">
        <v>927</v>
      </c>
      <c r="G1" s="596" t="s">
        <v>1050</v>
      </c>
      <c r="H1" s="597"/>
      <c r="I1" s="598" t="s">
        <v>507</v>
      </c>
      <c r="J1" s="599">
        <v>43466</v>
      </c>
      <c r="K1" s="598" t="s">
        <v>506</v>
      </c>
      <c r="L1" s="599">
        <v>43830</v>
      </c>
    </row>
    <row r="2" spans="2:13" ht="13.9" customHeight="1" x14ac:dyDescent="0.2">
      <c r="B2" s="1631" t="str">
        <f>TTDN!D9</f>
        <v>CÔNG TY CỔ PHẦN QUỐC TẾ SUGI</v>
      </c>
      <c r="C2" s="1631"/>
      <c r="D2" s="1631"/>
      <c r="E2" s="1631"/>
      <c r="F2" s="1631"/>
      <c r="G2" s="1631"/>
      <c r="H2" s="1631"/>
      <c r="I2" s="1631"/>
      <c r="J2" s="1631"/>
      <c r="K2" s="1631"/>
      <c r="L2" s="1631"/>
      <c r="M2" s="1631"/>
    </row>
    <row r="3" spans="2:13" ht="14.65" customHeight="1" x14ac:dyDescent="0.2">
      <c r="B3" s="1631" t="str">
        <f>TTDN!D11</f>
        <v>Số 51-53 đường Trường Chinh, phường Tứ Minh, TP Hải Dương</v>
      </c>
      <c r="C3" s="1631"/>
      <c r="D3" s="1631"/>
      <c r="E3" s="1631"/>
      <c r="F3" s="1631"/>
      <c r="G3" s="1631"/>
      <c r="H3" s="1631"/>
      <c r="I3" s="1631"/>
      <c r="J3" s="1631"/>
      <c r="K3" s="1631"/>
      <c r="L3" s="1631"/>
      <c r="M3" s="1631"/>
    </row>
    <row r="4" spans="2:13" ht="23.45" customHeight="1" x14ac:dyDescent="0.2">
      <c r="B4" s="1632" t="s">
        <v>928</v>
      </c>
      <c r="C4" s="1632"/>
      <c r="D4" s="1632"/>
      <c r="E4" s="1632"/>
      <c r="F4" s="1632"/>
      <c r="G4" s="1632"/>
      <c r="H4" s="1632"/>
      <c r="I4" s="1632"/>
      <c r="J4" s="1632"/>
      <c r="K4" s="1632"/>
      <c r="L4" s="1632"/>
    </row>
    <row r="5" spans="2:13" ht="16.899999999999999" customHeight="1" x14ac:dyDescent="0.2">
      <c r="B5" s="1633" t="str">
        <f>"Năm "&amp;YEAR(J1)</f>
        <v>Năm 2019</v>
      </c>
      <c r="C5" s="1633"/>
      <c r="D5" s="1633"/>
      <c r="E5" s="1633"/>
      <c r="F5" s="1633"/>
      <c r="G5" s="1633"/>
      <c r="H5" s="1633"/>
      <c r="I5" s="1633"/>
      <c r="J5" s="1633"/>
      <c r="K5" s="1633"/>
      <c r="L5" s="1633"/>
    </row>
    <row r="6" spans="2:13" ht="16.899999999999999" customHeight="1" x14ac:dyDescent="0.2">
      <c r="B6" s="1633" t="e">
        <f>"Khách hàng: "&amp;VLOOKUP(G1,DMKH_NCC!$C$7:$L$150,3,0)</f>
        <v>#N/A</v>
      </c>
      <c r="C6" s="1633"/>
      <c r="D6" s="1633"/>
      <c r="E6" s="1633"/>
      <c r="F6" s="1633"/>
      <c r="G6" s="1633"/>
      <c r="H6" s="1633"/>
      <c r="I6" s="1633"/>
      <c r="J6" s="1633"/>
      <c r="K6" s="1633"/>
      <c r="L6" s="1633"/>
    </row>
    <row r="7" spans="2:13" ht="9.75" customHeight="1" x14ac:dyDescent="0.2">
      <c r="B7" s="601"/>
      <c r="C7" s="601"/>
      <c r="D7" s="601"/>
      <c r="E7" s="601"/>
      <c r="F7" s="601"/>
      <c r="G7" s="601"/>
      <c r="H7" s="601"/>
      <c r="I7" s="601"/>
      <c r="J7" s="601"/>
      <c r="K7" s="601"/>
      <c r="L7" s="601"/>
    </row>
    <row r="8" spans="2:13" ht="17.649999999999999" customHeight="1" x14ac:dyDescent="0.2">
      <c r="B8" s="1626" t="s">
        <v>713</v>
      </c>
      <c r="C8" s="1626" t="s">
        <v>714</v>
      </c>
      <c r="D8" s="1626" t="s">
        <v>715</v>
      </c>
      <c r="E8" s="1626" t="s">
        <v>664</v>
      </c>
      <c r="F8" s="1626"/>
      <c r="G8" s="1626" t="s">
        <v>921</v>
      </c>
      <c r="H8" s="1626" t="s">
        <v>717</v>
      </c>
      <c r="I8" s="1626" t="s">
        <v>929</v>
      </c>
      <c r="J8" s="1626"/>
      <c r="K8" s="1626" t="s">
        <v>930</v>
      </c>
      <c r="L8" s="1626"/>
      <c r="M8" s="1627" t="s">
        <v>923</v>
      </c>
    </row>
    <row r="9" spans="2:13" ht="16.899999999999999" customHeight="1" x14ac:dyDescent="0.2">
      <c r="B9" s="1626"/>
      <c r="C9" s="1626"/>
      <c r="D9" s="1626"/>
      <c r="E9" s="1626"/>
      <c r="F9" s="1626"/>
      <c r="G9" s="1626"/>
      <c r="H9" s="1626"/>
      <c r="I9" s="602" t="s">
        <v>132</v>
      </c>
      <c r="J9" s="602" t="s">
        <v>133</v>
      </c>
      <c r="K9" s="602" t="s">
        <v>132</v>
      </c>
      <c r="L9" s="602" t="s">
        <v>133</v>
      </c>
      <c r="M9" s="1627"/>
    </row>
    <row r="10" spans="2:13" ht="16.899999999999999" customHeight="1" x14ac:dyDescent="0.2">
      <c r="B10" s="603"/>
      <c r="C10" s="603"/>
      <c r="D10" s="604"/>
      <c r="E10" s="1628" t="s">
        <v>128</v>
      </c>
      <c r="F10" s="1628"/>
      <c r="G10" s="605"/>
      <c r="H10" s="605"/>
      <c r="I10" s="606">
        <v>0</v>
      </c>
      <c r="J10" s="606"/>
      <c r="K10" s="607"/>
      <c r="L10" s="607"/>
      <c r="M10" s="608"/>
    </row>
    <row r="11" spans="2:13" ht="16.899999999999999" hidden="1" customHeight="1" x14ac:dyDescent="0.2">
      <c r="B11" s="609"/>
      <c r="C11" s="609"/>
      <c r="D11" s="610"/>
      <c r="E11" s="1634" t="s">
        <v>129</v>
      </c>
      <c r="F11" s="1635"/>
      <c r="G11" s="611"/>
      <c r="H11" s="611"/>
      <c r="I11" s="612"/>
      <c r="J11" s="612"/>
      <c r="K11" s="613"/>
      <c r="L11" s="613"/>
      <c r="M11" s="608"/>
    </row>
    <row r="12" spans="2:13" ht="17.649999999999999" customHeight="1" x14ac:dyDescent="0.2">
      <c r="B12" s="618" t="str">
        <f t="shared" ref="B12:B75" si="0">IF($M12="","",INDEX(ngaygs,$M12))</f>
        <v/>
      </c>
      <c r="C12" s="618" t="str">
        <f t="shared" ref="C12:C75" si="1">IF($M12="","",INDEX(ngayct,$M12))</f>
        <v/>
      </c>
      <c r="D12" s="618" t="str">
        <f t="shared" ref="D12:D75" si="2">IF($M12="","",INDEX(soct,$M12))</f>
        <v/>
      </c>
      <c r="E12" s="1629" t="str">
        <f t="shared" ref="E12:E75" si="3">IF($M12="","",INDEX(diengiai,$M12))</f>
        <v/>
      </c>
      <c r="F12" s="1630"/>
      <c r="G12" s="619" t="str">
        <f>IF($M12="","",$E$1)</f>
        <v/>
      </c>
      <c r="H12" s="619" t="str">
        <f>IF($M12="","",IF(INDEX(tkno,$M12)=$E$1,INDEX(tkco,$M12),INDEX(tkno,$M12)))</f>
        <v/>
      </c>
      <c r="I12" s="620" t="str">
        <f>IF($M12="","",IF(INDEX(tkno,$M12)=$E$1,INDEX(sotien,$M12),""))</f>
        <v/>
      </c>
      <c r="J12" s="620" t="str">
        <f>IF($M12="","",IF(INDEX(tkco,$M12)=$E$1,INDEX(sotien,$M12),""))</f>
        <v/>
      </c>
      <c r="K12" s="621">
        <f>MAX(0,$K$10+SUM($I11:$I$12)-$L$10-SUM($J11:$J$12))</f>
        <v>0</v>
      </c>
      <c r="L12" s="621">
        <f>MAX(0,-($K$10+SUM($I11:$I$12)-$L$10-SUM($J11:$J$12)))</f>
        <v>0</v>
      </c>
      <c r="M12" s="622" t="str">
        <f t="array" ref="M12">IFERROR(SMALL(IF((makhnccno=$G$1)+(makhnccco=$G$1),ROW(makhnccno)-6),ROWS($M$10:M10)),"")</f>
        <v/>
      </c>
    </row>
    <row r="13" spans="2:13" ht="29.25" customHeight="1" x14ac:dyDescent="0.2">
      <c r="B13" s="623" t="str">
        <f t="shared" si="0"/>
        <v/>
      </c>
      <c r="C13" s="623" t="str">
        <f t="shared" si="1"/>
        <v/>
      </c>
      <c r="D13" s="623" t="str">
        <f t="shared" si="2"/>
        <v/>
      </c>
      <c r="E13" s="1636" t="str">
        <f t="shared" si="3"/>
        <v/>
      </c>
      <c r="F13" s="1637"/>
      <c r="G13" s="624" t="str">
        <f t="shared" ref="G13:G76" si="4">IF($M13="","",$E$1)</f>
        <v/>
      </c>
      <c r="H13" s="624" t="str">
        <f t="shared" ref="H13:H75" si="5">IF($M13="","",IF(INDEX(tkno,$M13)=$E$1,INDEX(tkco,$M13),INDEX(tkno,$M13)))</f>
        <v/>
      </c>
      <c r="I13" s="625" t="str">
        <f t="shared" ref="I13:I75" si="6">IF($M13="","",IF(INDEX(tkno,$M13)=$E$1,INDEX(sotien,$M13),""))</f>
        <v/>
      </c>
      <c r="J13" s="625" t="str">
        <f t="shared" ref="J13:J75" si="7">IF($M13="","",IF(INDEX(tkco,$M13)=$E$1,INDEX(sotien,$M13),""))</f>
        <v/>
      </c>
      <c r="K13" s="617">
        <f>MAX(0,$K$10+SUM($I12:$I$12)-$L$10-SUM($J12:$J$12))</f>
        <v>0</v>
      </c>
      <c r="L13" s="617">
        <f>MAX(0,-($K$10+SUM($I12:$I$12)-$L$10-SUM($J12:$J$12)))</f>
        <v>0</v>
      </c>
      <c r="M13" s="626" t="str">
        <f t="array" ref="M13">IFERROR(SMALL(IF((makhnccno=$G$1)+(makhnccco=$G$1),ROW(makhnccno)-6),ROWS($M$10:M11)),"")</f>
        <v/>
      </c>
    </row>
    <row r="14" spans="2:13" ht="25.7" customHeight="1" x14ac:dyDescent="0.2">
      <c r="B14" s="623" t="str">
        <f t="shared" si="0"/>
        <v/>
      </c>
      <c r="C14" s="623" t="str">
        <f t="shared" si="1"/>
        <v/>
      </c>
      <c r="D14" s="623" t="str">
        <f t="shared" si="2"/>
        <v/>
      </c>
      <c r="E14" s="1636" t="str">
        <f t="shared" si="3"/>
        <v/>
      </c>
      <c r="F14" s="1637"/>
      <c r="G14" s="624" t="str">
        <f t="shared" si="4"/>
        <v/>
      </c>
      <c r="H14" s="624" t="str">
        <f t="shared" si="5"/>
        <v/>
      </c>
      <c r="I14" s="625" t="str">
        <f t="shared" si="6"/>
        <v/>
      </c>
      <c r="J14" s="625" t="str">
        <f t="shared" si="7"/>
        <v/>
      </c>
      <c r="K14" s="617">
        <f>MAX(0,$K$10+SUM($I$12:$I13)-$L$10-SUM($J$12:$J13))</f>
        <v>0</v>
      </c>
      <c r="L14" s="617">
        <f>MAX(0,-($K$10+SUM($I$12:$I13)-$L$10-SUM($J$12:$J13)))</f>
        <v>0</v>
      </c>
      <c r="M14" s="626" t="str">
        <f t="array" ref="M14">IFERROR(SMALL(IF((makhnccno=$G$1)+(makhnccco=$G$1),ROW(makhnccno)-6),ROWS($M$10:M12)),"")</f>
        <v/>
      </c>
    </row>
    <row r="15" spans="2:13" ht="25.7" hidden="1" customHeight="1" x14ac:dyDescent="0.2">
      <c r="B15" s="623" t="str">
        <f t="shared" si="0"/>
        <v/>
      </c>
      <c r="C15" s="623" t="str">
        <f t="shared" si="1"/>
        <v/>
      </c>
      <c r="D15" s="623" t="str">
        <f t="shared" si="2"/>
        <v/>
      </c>
      <c r="E15" s="1636" t="str">
        <f t="shared" si="3"/>
        <v/>
      </c>
      <c r="F15" s="1637"/>
      <c r="G15" s="624" t="str">
        <f t="shared" si="4"/>
        <v/>
      </c>
      <c r="H15" s="624" t="str">
        <f t="shared" si="5"/>
        <v/>
      </c>
      <c r="I15" s="625" t="str">
        <f t="shared" si="6"/>
        <v/>
      </c>
      <c r="J15" s="625" t="str">
        <f t="shared" si="7"/>
        <v/>
      </c>
      <c r="K15" s="617">
        <f>MAX(0,$K$10+SUM($I$12:$I14)-$L$10-SUM($J$12:$J14))</f>
        <v>0</v>
      </c>
      <c r="L15" s="617">
        <f>MAX(0,-($K$10+SUM($I$12:$I14)-$L$10-SUM($J$12:$J14)))</f>
        <v>0</v>
      </c>
      <c r="M15" s="626" t="str">
        <f t="array" ref="M15">IFERROR(SMALL(IF((makhnccno=$G$1)+(makhnccco=$G$1),ROW(makhnccno)-6),ROWS($M$10:M13)),"")</f>
        <v/>
      </c>
    </row>
    <row r="16" spans="2:13" ht="25.7" hidden="1" customHeight="1" x14ac:dyDescent="0.2">
      <c r="B16" s="623" t="str">
        <f t="shared" si="0"/>
        <v/>
      </c>
      <c r="C16" s="623" t="str">
        <f t="shared" si="1"/>
        <v/>
      </c>
      <c r="D16" s="623" t="str">
        <f t="shared" si="2"/>
        <v/>
      </c>
      <c r="E16" s="1636" t="str">
        <f t="shared" si="3"/>
        <v/>
      </c>
      <c r="F16" s="1637"/>
      <c r="G16" s="624" t="str">
        <f t="shared" si="4"/>
        <v/>
      </c>
      <c r="H16" s="624" t="str">
        <f t="shared" si="5"/>
        <v/>
      </c>
      <c r="I16" s="625" t="str">
        <f t="shared" si="6"/>
        <v/>
      </c>
      <c r="J16" s="625" t="str">
        <f t="shared" si="7"/>
        <v/>
      </c>
      <c r="K16" s="617">
        <f>MAX(0,$K$10+SUM($I$12:$I15)-$L$10-SUM($J$12:$J15))</f>
        <v>0</v>
      </c>
      <c r="L16" s="617">
        <f>MAX(0,-($K$10+SUM($I$12:$I15)-$L$10-SUM($J$12:$J15)))</f>
        <v>0</v>
      </c>
      <c r="M16" s="626" t="str">
        <f t="array" ref="M16">IFERROR(SMALL(IF((makhnccno=$G$1)+(makhnccco=$G$1),ROW(makhnccno)-6),ROWS($M$10:M14)),"")</f>
        <v/>
      </c>
    </row>
    <row r="17" spans="2:13" ht="25.7" hidden="1" customHeight="1" x14ac:dyDescent="0.2">
      <c r="B17" s="623" t="str">
        <f t="shared" si="0"/>
        <v/>
      </c>
      <c r="C17" s="623" t="str">
        <f t="shared" si="1"/>
        <v/>
      </c>
      <c r="D17" s="623" t="str">
        <f t="shared" si="2"/>
        <v/>
      </c>
      <c r="E17" s="1636" t="str">
        <f t="shared" si="3"/>
        <v/>
      </c>
      <c r="F17" s="1637"/>
      <c r="G17" s="624" t="str">
        <f t="shared" si="4"/>
        <v/>
      </c>
      <c r="H17" s="624" t="str">
        <f t="shared" si="5"/>
        <v/>
      </c>
      <c r="I17" s="625" t="str">
        <f t="shared" si="6"/>
        <v/>
      </c>
      <c r="J17" s="625" t="str">
        <f t="shared" si="7"/>
        <v/>
      </c>
      <c r="K17" s="617">
        <f>MAX(0,$K$10+SUM($I$12:$I16)-$L$10-SUM($J$12:$J16))</f>
        <v>0</v>
      </c>
      <c r="L17" s="617">
        <f>MAX(0,-($K$10+SUM($I$12:$I16)-$L$10-SUM($J$12:$J16)))</f>
        <v>0</v>
      </c>
      <c r="M17" s="626" t="str">
        <f t="array" ref="M17">IFERROR(SMALL(IF((makhnccno=$G$1)+(makhnccco=$G$1),ROW(makhnccno)-6),ROWS($M$10:M15)),"")</f>
        <v/>
      </c>
    </row>
    <row r="18" spans="2:13" ht="25.7" hidden="1" customHeight="1" x14ac:dyDescent="0.2">
      <c r="B18" s="623" t="str">
        <f t="shared" si="0"/>
        <v/>
      </c>
      <c r="C18" s="623" t="str">
        <f t="shared" si="1"/>
        <v/>
      </c>
      <c r="D18" s="623" t="str">
        <f t="shared" si="2"/>
        <v/>
      </c>
      <c r="E18" s="1636" t="str">
        <f t="shared" si="3"/>
        <v/>
      </c>
      <c r="F18" s="1637"/>
      <c r="G18" s="624" t="str">
        <f t="shared" si="4"/>
        <v/>
      </c>
      <c r="H18" s="624" t="str">
        <f t="shared" si="5"/>
        <v/>
      </c>
      <c r="I18" s="625" t="str">
        <f t="shared" si="6"/>
        <v/>
      </c>
      <c r="J18" s="625" t="str">
        <f t="shared" si="7"/>
        <v/>
      </c>
      <c r="K18" s="617">
        <f>MAX(0,$K$10+SUM($I$12:$I17)-$L$10-SUM($J$12:$J17))</f>
        <v>0</v>
      </c>
      <c r="L18" s="617">
        <f>MAX(0,-($K$10+SUM($I$12:$I17)-$L$10-SUM($J$12:$J17)))</f>
        <v>0</v>
      </c>
      <c r="M18" s="626" t="str">
        <f t="array" ref="M18">IFERROR(SMALL(IF((makhnccno=$G$1)+(makhnccco=$G$1),ROW(makhnccno)-6),ROWS($M$10:M16)),"")</f>
        <v/>
      </c>
    </row>
    <row r="19" spans="2:13" ht="25.7" hidden="1" customHeight="1" x14ac:dyDescent="0.2">
      <c r="B19" s="623" t="str">
        <f t="shared" si="0"/>
        <v/>
      </c>
      <c r="C19" s="623" t="str">
        <f t="shared" si="1"/>
        <v/>
      </c>
      <c r="D19" s="623" t="str">
        <f t="shared" si="2"/>
        <v/>
      </c>
      <c r="E19" s="1636" t="str">
        <f t="shared" si="3"/>
        <v/>
      </c>
      <c r="F19" s="1637"/>
      <c r="G19" s="624" t="str">
        <f t="shared" si="4"/>
        <v/>
      </c>
      <c r="H19" s="624" t="str">
        <f t="shared" si="5"/>
        <v/>
      </c>
      <c r="I19" s="625" t="str">
        <f t="shared" si="6"/>
        <v/>
      </c>
      <c r="J19" s="625" t="str">
        <f t="shared" si="7"/>
        <v/>
      </c>
      <c r="K19" s="617">
        <f>MAX(0,$K$10+SUM($I$12:$I18)-$L$10-SUM($J$12:$J18))</f>
        <v>0</v>
      </c>
      <c r="L19" s="617">
        <f>MAX(0,-($K$10+SUM($I$12:$I18)-$L$10-SUM($J$12:$J18)))</f>
        <v>0</v>
      </c>
      <c r="M19" s="626" t="str">
        <f t="array" ref="M19">IFERROR(SMALL(IF((makhnccno=$G$1)+(makhnccco=$G$1),ROW(makhnccno)-6),ROWS($M$10:M17)),"")</f>
        <v/>
      </c>
    </row>
    <row r="20" spans="2:13" ht="25.7" hidden="1" customHeight="1" x14ac:dyDescent="0.2">
      <c r="B20" s="623" t="str">
        <f t="shared" si="0"/>
        <v/>
      </c>
      <c r="C20" s="623" t="str">
        <f t="shared" si="1"/>
        <v/>
      </c>
      <c r="D20" s="623" t="str">
        <f t="shared" si="2"/>
        <v/>
      </c>
      <c r="E20" s="1636" t="str">
        <f t="shared" si="3"/>
        <v/>
      </c>
      <c r="F20" s="1637"/>
      <c r="G20" s="624" t="str">
        <f t="shared" si="4"/>
        <v/>
      </c>
      <c r="H20" s="624" t="str">
        <f t="shared" si="5"/>
        <v/>
      </c>
      <c r="I20" s="625" t="str">
        <f t="shared" si="6"/>
        <v/>
      </c>
      <c r="J20" s="625" t="str">
        <f t="shared" si="7"/>
        <v/>
      </c>
      <c r="K20" s="617">
        <f>MAX(0,$K$10+SUM($I$12:$I19)-$L$10-SUM($J$12:$J19))</f>
        <v>0</v>
      </c>
      <c r="L20" s="617">
        <f>MAX(0,-($K$10+SUM($I$12:$I19)-$L$10-SUM($J$12:$J19)))</f>
        <v>0</v>
      </c>
      <c r="M20" s="626" t="str">
        <f t="array" ref="M20">IFERROR(SMALL(IF((makhnccno=$G$1)+(makhnccco=$G$1),ROW(makhnccno)-6),ROWS($M$10:M18)),"")</f>
        <v/>
      </c>
    </row>
    <row r="21" spans="2:13" ht="25.7" hidden="1" customHeight="1" x14ac:dyDescent="0.2">
      <c r="B21" s="623" t="str">
        <f t="shared" si="0"/>
        <v/>
      </c>
      <c r="C21" s="623" t="str">
        <f t="shared" si="1"/>
        <v/>
      </c>
      <c r="D21" s="623" t="str">
        <f t="shared" si="2"/>
        <v/>
      </c>
      <c r="E21" s="1636" t="str">
        <f t="shared" si="3"/>
        <v/>
      </c>
      <c r="F21" s="1637"/>
      <c r="G21" s="624" t="str">
        <f t="shared" si="4"/>
        <v/>
      </c>
      <c r="H21" s="624" t="str">
        <f t="shared" si="5"/>
        <v/>
      </c>
      <c r="I21" s="625" t="str">
        <f t="shared" si="6"/>
        <v/>
      </c>
      <c r="J21" s="625" t="str">
        <f t="shared" si="7"/>
        <v/>
      </c>
      <c r="K21" s="617">
        <f>MAX(0,$K$10+SUM($I$12:$I20)-$L$10-SUM($J$12:$J20))</f>
        <v>0</v>
      </c>
      <c r="L21" s="617">
        <f>MAX(0,-($K$10+SUM($I$12:$I20)-$L$10-SUM($J$12:$J20)))</f>
        <v>0</v>
      </c>
      <c r="M21" s="626" t="str">
        <f t="array" ref="M21">IFERROR(SMALL(IF((makhnccno=$G$1)+(makhnccco=$G$1),ROW(makhnccno)-6),ROWS($M$10:M19)),"")</f>
        <v/>
      </c>
    </row>
    <row r="22" spans="2:13" ht="25.7" hidden="1" customHeight="1" x14ac:dyDescent="0.2">
      <c r="B22" s="623" t="str">
        <f t="shared" si="0"/>
        <v/>
      </c>
      <c r="C22" s="623" t="str">
        <f t="shared" si="1"/>
        <v/>
      </c>
      <c r="D22" s="623" t="str">
        <f t="shared" si="2"/>
        <v/>
      </c>
      <c r="E22" s="1636" t="str">
        <f t="shared" si="3"/>
        <v/>
      </c>
      <c r="F22" s="1637"/>
      <c r="G22" s="624" t="str">
        <f t="shared" si="4"/>
        <v/>
      </c>
      <c r="H22" s="624" t="str">
        <f t="shared" si="5"/>
        <v/>
      </c>
      <c r="I22" s="625" t="str">
        <f t="shared" si="6"/>
        <v/>
      </c>
      <c r="J22" s="625" t="str">
        <f t="shared" si="7"/>
        <v/>
      </c>
      <c r="K22" s="617">
        <f>MAX(0,$K$10+SUM($I$12:$I21)-$L$10-SUM($J$12:$J21))</f>
        <v>0</v>
      </c>
      <c r="L22" s="617">
        <f>MAX(0,-($K$10+SUM($I$12:$I21)-$L$10-SUM($J$12:$J21)))</f>
        <v>0</v>
      </c>
      <c r="M22" s="626" t="str">
        <f t="array" ref="M22">IFERROR(SMALL(IF((makhnccno=$G$1)+(makhnccco=$G$1),ROW(makhnccno)-6),ROWS($M$10:M20)),"")</f>
        <v/>
      </c>
    </row>
    <row r="23" spans="2:13" ht="25.7" hidden="1" customHeight="1" x14ac:dyDescent="0.2">
      <c r="B23" s="623" t="str">
        <f t="shared" si="0"/>
        <v/>
      </c>
      <c r="C23" s="623" t="str">
        <f t="shared" si="1"/>
        <v/>
      </c>
      <c r="D23" s="623" t="str">
        <f t="shared" si="2"/>
        <v/>
      </c>
      <c r="E23" s="1636" t="str">
        <f t="shared" si="3"/>
        <v/>
      </c>
      <c r="F23" s="1637"/>
      <c r="G23" s="624" t="str">
        <f t="shared" si="4"/>
        <v/>
      </c>
      <c r="H23" s="624" t="str">
        <f t="shared" si="5"/>
        <v/>
      </c>
      <c r="I23" s="625" t="str">
        <f t="shared" si="6"/>
        <v/>
      </c>
      <c r="J23" s="625" t="str">
        <f t="shared" si="7"/>
        <v/>
      </c>
      <c r="K23" s="617">
        <f>MAX(0,$K$10+SUM($I$12:$I22)-$L$10-SUM($J$12:$J22))</f>
        <v>0</v>
      </c>
      <c r="L23" s="617">
        <f>MAX(0,-($K$10+SUM($I$12:$I22)-$L$10-SUM($J$12:$J22)))</f>
        <v>0</v>
      </c>
      <c r="M23" s="626" t="str">
        <f t="array" ref="M23">IFERROR(SMALL(IF((makhnccno=$G$1)+(makhnccco=$G$1),ROW(makhnccno)-6),ROWS($M$10:M21)),"")</f>
        <v/>
      </c>
    </row>
    <row r="24" spans="2:13" ht="25.7" hidden="1" customHeight="1" x14ac:dyDescent="0.2">
      <c r="B24" s="623" t="str">
        <f t="shared" si="0"/>
        <v/>
      </c>
      <c r="C24" s="623" t="str">
        <f t="shared" si="1"/>
        <v/>
      </c>
      <c r="D24" s="623" t="str">
        <f t="shared" si="2"/>
        <v/>
      </c>
      <c r="E24" s="1636" t="str">
        <f t="shared" si="3"/>
        <v/>
      </c>
      <c r="F24" s="1637"/>
      <c r="G24" s="624" t="str">
        <f t="shared" si="4"/>
        <v/>
      </c>
      <c r="H24" s="624" t="str">
        <f t="shared" si="5"/>
        <v/>
      </c>
      <c r="I24" s="625" t="str">
        <f t="shared" si="6"/>
        <v/>
      </c>
      <c r="J24" s="625" t="str">
        <f t="shared" si="7"/>
        <v/>
      </c>
      <c r="K24" s="617">
        <f>MAX(0,$K$10+SUM($I$12:$I23)-$L$10-SUM($J$12:$J23))</f>
        <v>0</v>
      </c>
      <c r="L24" s="617">
        <f>MAX(0,-($K$10+SUM($I$12:$I23)-$L$10-SUM($J$12:$J23)))</f>
        <v>0</v>
      </c>
      <c r="M24" s="626" t="str">
        <f t="array" ref="M24">IFERROR(SMALL(IF((makhnccno=$G$1)+(makhnccco=$G$1),ROW(makhnccno)-6),ROWS($M$10:M22)),"")</f>
        <v/>
      </c>
    </row>
    <row r="25" spans="2:13" ht="25.7" hidden="1" customHeight="1" x14ac:dyDescent="0.2">
      <c r="B25" s="623" t="str">
        <f t="shared" si="0"/>
        <v/>
      </c>
      <c r="C25" s="623" t="str">
        <f t="shared" si="1"/>
        <v/>
      </c>
      <c r="D25" s="623" t="str">
        <f t="shared" si="2"/>
        <v/>
      </c>
      <c r="E25" s="1636" t="str">
        <f t="shared" si="3"/>
        <v/>
      </c>
      <c r="F25" s="1637"/>
      <c r="G25" s="624" t="str">
        <f t="shared" si="4"/>
        <v/>
      </c>
      <c r="H25" s="624" t="str">
        <f t="shared" si="5"/>
        <v/>
      </c>
      <c r="I25" s="625" t="str">
        <f t="shared" si="6"/>
        <v/>
      </c>
      <c r="J25" s="625" t="str">
        <f t="shared" si="7"/>
        <v/>
      </c>
      <c r="K25" s="617">
        <f>MAX(0,$K$10+SUM($I$12:$I24)-$L$10-SUM($J$12:$J24))</f>
        <v>0</v>
      </c>
      <c r="L25" s="617">
        <f>MAX(0,-($K$10+SUM($I$12:$I24)-$L$10-SUM($J$12:$J24)))</f>
        <v>0</v>
      </c>
      <c r="M25" s="626" t="str">
        <f t="array" ref="M25">IFERROR(SMALL(IF((makhnccno=$G$1)+(makhnccco=$G$1),ROW(makhnccno)-6),ROWS($M$10:M23)),"")</f>
        <v/>
      </c>
    </row>
    <row r="26" spans="2:13" ht="25.7" hidden="1" customHeight="1" x14ac:dyDescent="0.2">
      <c r="B26" s="623" t="str">
        <f t="shared" si="0"/>
        <v/>
      </c>
      <c r="C26" s="623" t="str">
        <f t="shared" si="1"/>
        <v/>
      </c>
      <c r="D26" s="623" t="str">
        <f t="shared" si="2"/>
        <v/>
      </c>
      <c r="E26" s="1636" t="str">
        <f t="shared" si="3"/>
        <v/>
      </c>
      <c r="F26" s="1637"/>
      <c r="G26" s="624" t="str">
        <f t="shared" si="4"/>
        <v/>
      </c>
      <c r="H26" s="624" t="str">
        <f t="shared" si="5"/>
        <v/>
      </c>
      <c r="I26" s="625" t="str">
        <f t="shared" si="6"/>
        <v/>
      </c>
      <c r="J26" s="625" t="str">
        <f t="shared" si="7"/>
        <v/>
      </c>
      <c r="K26" s="617">
        <f>MAX(0,$K$10+SUM($I$12:$I25)-$L$10-SUM($J$12:$J25))</f>
        <v>0</v>
      </c>
      <c r="L26" s="617">
        <f>MAX(0,-($K$10+SUM($I$12:$I25)-$L$10-SUM($J$12:$J25)))</f>
        <v>0</v>
      </c>
      <c r="M26" s="626" t="str">
        <f t="array" ref="M26">IFERROR(SMALL(IF((makhnccno=$G$1)+(makhnccco=$G$1),ROW(makhnccno)-6),ROWS($M$10:M24)),"")</f>
        <v/>
      </c>
    </row>
    <row r="27" spans="2:13" ht="25.7" hidden="1" customHeight="1" x14ac:dyDescent="0.2">
      <c r="B27" s="623" t="str">
        <f t="shared" si="0"/>
        <v/>
      </c>
      <c r="C27" s="623" t="str">
        <f t="shared" si="1"/>
        <v/>
      </c>
      <c r="D27" s="623" t="str">
        <f t="shared" si="2"/>
        <v/>
      </c>
      <c r="E27" s="1636" t="str">
        <f t="shared" si="3"/>
        <v/>
      </c>
      <c r="F27" s="1637"/>
      <c r="G27" s="624" t="str">
        <f t="shared" si="4"/>
        <v/>
      </c>
      <c r="H27" s="624" t="str">
        <f t="shared" si="5"/>
        <v/>
      </c>
      <c r="I27" s="625" t="str">
        <f t="shared" si="6"/>
        <v/>
      </c>
      <c r="J27" s="625" t="str">
        <f t="shared" si="7"/>
        <v/>
      </c>
      <c r="K27" s="617">
        <f>MAX(0,$K$10+SUM($I$12:$I26)-$L$10-SUM($J$12:$J26))</f>
        <v>0</v>
      </c>
      <c r="L27" s="617">
        <f>MAX(0,-($K$10+SUM($I$12:$I26)-$L$10-SUM($J$12:$J26)))</f>
        <v>0</v>
      </c>
      <c r="M27" s="626" t="str">
        <f t="array" ref="M27">IFERROR(SMALL(IF((makhnccno=$G$1)+(makhnccco=$G$1),ROW(makhnccno)-6),ROWS($M$10:M25)),"")</f>
        <v/>
      </c>
    </row>
    <row r="28" spans="2:13" ht="25.7" hidden="1" customHeight="1" x14ac:dyDescent="0.2">
      <c r="B28" s="623" t="str">
        <f t="shared" si="0"/>
        <v/>
      </c>
      <c r="C28" s="623" t="str">
        <f t="shared" si="1"/>
        <v/>
      </c>
      <c r="D28" s="623" t="str">
        <f t="shared" si="2"/>
        <v/>
      </c>
      <c r="E28" s="1636" t="str">
        <f t="shared" si="3"/>
        <v/>
      </c>
      <c r="F28" s="1637"/>
      <c r="G28" s="624" t="str">
        <f t="shared" si="4"/>
        <v/>
      </c>
      <c r="H28" s="624" t="str">
        <f t="shared" si="5"/>
        <v/>
      </c>
      <c r="I28" s="625" t="str">
        <f t="shared" si="6"/>
        <v/>
      </c>
      <c r="J28" s="625" t="str">
        <f t="shared" si="7"/>
        <v/>
      </c>
      <c r="K28" s="617">
        <f>MAX(0,$K$10+SUM($I$12:$I27)-$L$10-SUM($J$12:$J27))</f>
        <v>0</v>
      </c>
      <c r="L28" s="617">
        <f>MAX(0,-($K$10+SUM($I$12:$I27)-$L$10-SUM($J$12:$J27)))</f>
        <v>0</v>
      </c>
      <c r="M28" s="626" t="str">
        <f t="array" ref="M28">IFERROR(SMALL(IF((makhnccno=$G$1)+(makhnccco=$G$1),ROW(makhnccno)-6),ROWS($M$10:M26)),"")</f>
        <v/>
      </c>
    </row>
    <row r="29" spans="2:13" ht="25.7" hidden="1" customHeight="1" x14ac:dyDescent="0.2">
      <c r="B29" s="623" t="str">
        <f t="shared" si="0"/>
        <v/>
      </c>
      <c r="C29" s="623" t="str">
        <f t="shared" si="1"/>
        <v/>
      </c>
      <c r="D29" s="623" t="str">
        <f t="shared" si="2"/>
        <v/>
      </c>
      <c r="E29" s="1636" t="str">
        <f t="shared" si="3"/>
        <v/>
      </c>
      <c r="F29" s="1637"/>
      <c r="G29" s="624" t="str">
        <f t="shared" si="4"/>
        <v/>
      </c>
      <c r="H29" s="624" t="str">
        <f t="shared" si="5"/>
        <v/>
      </c>
      <c r="I29" s="625" t="str">
        <f t="shared" si="6"/>
        <v/>
      </c>
      <c r="J29" s="625" t="str">
        <f t="shared" si="7"/>
        <v/>
      </c>
      <c r="K29" s="617">
        <f>MAX(0,$K$10+SUM($I$12:$I28)-$L$10-SUM($J$12:$J28))</f>
        <v>0</v>
      </c>
      <c r="L29" s="617">
        <f>MAX(0,-($K$10+SUM($I$12:$I28)-$L$10-SUM($J$12:$J28)))</f>
        <v>0</v>
      </c>
      <c r="M29" s="626" t="str">
        <f t="array" ref="M29">IFERROR(SMALL(IF((makhnccno=$G$1)+(makhnccco=$G$1),ROW(makhnccno)-6),ROWS($M$10:M27)),"")</f>
        <v/>
      </c>
    </row>
    <row r="30" spans="2:13" ht="25.7" hidden="1" customHeight="1" x14ac:dyDescent="0.2">
      <c r="B30" s="623" t="str">
        <f t="shared" si="0"/>
        <v/>
      </c>
      <c r="C30" s="623" t="str">
        <f t="shared" si="1"/>
        <v/>
      </c>
      <c r="D30" s="623" t="str">
        <f t="shared" si="2"/>
        <v/>
      </c>
      <c r="E30" s="1636" t="str">
        <f t="shared" si="3"/>
        <v/>
      </c>
      <c r="F30" s="1637"/>
      <c r="G30" s="624" t="str">
        <f t="shared" si="4"/>
        <v/>
      </c>
      <c r="H30" s="624" t="str">
        <f t="shared" si="5"/>
        <v/>
      </c>
      <c r="I30" s="625" t="str">
        <f t="shared" si="6"/>
        <v/>
      </c>
      <c r="J30" s="625" t="str">
        <f t="shared" si="7"/>
        <v/>
      </c>
      <c r="K30" s="617">
        <f>MAX(0,$K$10+SUM($I$12:$I29)-$L$10-SUM($J$12:$J29))</f>
        <v>0</v>
      </c>
      <c r="L30" s="617">
        <f>MAX(0,-($K$10+SUM($I$12:$I29)-$L$10-SUM($J$12:$J29)))</f>
        <v>0</v>
      </c>
      <c r="M30" s="626" t="str">
        <f t="array" ref="M30">IFERROR(SMALL(IF((makhnccno=$G$1)+(makhnccco=$G$1),ROW(makhnccno)-6),ROWS($M$10:M28)),"")</f>
        <v/>
      </c>
    </row>
    <row r="31" spans="2:13" ht="25.7" hidden="1" customHeight="1" x14ac:dyDescent="0.2">
      <c r="B31" s="623" t="str">
        <f t="shared" si="0"/>
        <v/>
      </c>
      <c r="C31" s="623" t="str">
        <f t="shared" si="1"/>
        <v/>
      </c>
      <c r="D31" s="623" t="str">
        <f t="shared" si="2"/>
        <v/>
      </c>
      <c r="E31" s="1636" t="str">
        <f t="shared" si="3"/>
        <v/>
      </c>
      <c r="F31" s="1637"/>
      <c r="G31" s="624" t="str">
        <f t="shared" si="4"/>
        <v/>
      </c>
      <c r="H31" s="624" t="str">
        <f t="shared" si="5"/>
        <v/>
      </c>
      <c r="I31" s="625" t="str">
        <f t="shared" si="6"/>
        <v/>
      </c>
      <c r="J31" s="625" t="str">
        <f t="shared" si="7"/>
        <v/>
      </c>
      <c r="K31" s="617">
        <f>MAX(0,$K$10+SUM($I$12:$I30)-$L$10-SUM($J$12:$J30))</f>
        <v>0</v>
      </c>
      <c r="L31" s="617">
        <f>MAX(0,-($K$10+SUM($I$12:$I30)-$L$10-SUM($J$12:$J30)))</f>
        <v>0</v>
      </c>
      <c r="M31" s="626" t="str">
        <f t="array" ref="M31">IFERROR(SMALL(IF((makhnccno=$G$1)+(makhnccco=$G$1),ROW(makhnccno)-6),ROWS($M$10:M29)),"")</f>
        <v/>
      </c>
    </row>
    <row r="32" spans="2:13" ht="25.7" hidden="1" customHeight="1" x14ac:dyDescent="0.2">
      <c r="B32" s="623" t="str">
        <f t="shared" si="0"/>
        <v/>
      </c>
      <c r="C32" s="623" t="str">
        <f t="shared" si="1"/>
        <v/>
      </c>
      <c r="D32" s="623" t="str">
        <f t="shared" si="2"/>
        <v/>
      </c>
      <c r="E32" s="1636" t="str">
        <f t="shared" si="3"/>
        <v/>
      </c>
      <c r="F32" s="1637"/>
      <c r="G32" s="624" t="str">
        <f t="shared" si="4"/>
        <v/>
      </c>
      <c r="H32" s="624" t="str">
        <f t="shared" si="5"/>
        <v/>
      </c>
      <c r="I32" s="625" t="str">
        <f t="shared" si="6"/>
        <v/>
      </c>
      <c r="J32" s="625" t="str">
        <f t="shared" si="7"/>
        <v/>
      </c>
      <c r="K32" s="617">
        <f>MAX(0,$K$10+SUM($I$12:$I31)-$L$10-SUM($J$12:$J31))</f>
        <v>0</v>
      </c>
      <c r="L32" s="617">
        <f>MAX(0,-($K$10+SUM($I$12:$I31)-$L$10-SUM($J$12:$J31)))</f>
        <v>0</v>
      </c>
      <c r="M32" s="626" t="str">
        <f t="array" ref="M32">IFERROR(SMALL(IF((makhnccno=$G$1)+(makhnccco=$G$1),ROW(makhnccno)-6),ROWS($M$10:M30)),"")</f>
        <v/>
      </c>
    </row>
    <row r="33" spans="2:13" ht="25.7" hidden="1" customHeight="1" x14ac:dyDescent="0.2">
      <c r="B33" s="623" t="str">
        <f t="shared" si="0"/>
        <v/>
      </c>
      <c r="C33" s="623" t="str">
        <f t="shared" si="1"/>
        <v/>
      </c>
      <c r="D33" s="623" t="str">
        <f t="shared" si="2"/>
        <v/>
      </c>
      <c r="E33" s="1636" t="str">
        <f t="shared" si="3"/>
        <v/>
      </c>
      <c r="F33" s="1637"/>
      <c r="G33" s="624" t="str">
        <f t="shared" si="4"/>
        <v/>
      </c>
      <c r="H33" s="624" t="str">
        <f t="shared" si="5"/>
        <v/>
      </c>
      <c r="I33" s="625" t="str">
        <f t="shared" si="6"/>
        <v/>
      </c>
      <c r="J33" s="625" t="str">
        <f t="shared" si="7"/>
        <v/>
      </c>
      <c r="K33" s="617">
        <f>MAX(0,$K$10+SUM($I$12:$I32)-$L$10-SUM($J$12:$J32))</f>
        <v>0</v>
      </c>
      <c r="L33" s="617">
        <f>MAX(0,-($K$10+SUM($I$12:$I32)-$L$10-SUM($J$12:$J32)))</f>
        <v>0</v>
      </c>
      <c r="M33" s="626" t="str">
        <f t="array" ref="M33">IFERROR(SMALL(IF((makhnccno=$G$1)+(makhnccco=$G$1),ROW(makhnccno)-6),ROWS($M$10:M31)),"")</f>
        <v/>
      </c>
    </row>
    <row r="34" spans="2:13" ht="25.7" hidden="1" customHeight="1" x14ac:dyDescent="0.2">
      <c r="B34" s="623" t="str">
        <f t="shared" si="0"/>
        <v/>
      </c>
      <c r="C34" s="623" t="str">
        <f t="shared" si="1"/>
        <v/>
      </c>
      <c r="D34" s="623" t="str">
        <f t="shared" si="2"/>
        <v/>
      </c>
      <c r="E34" s="1636" t="str">
        <f t="shared" si="3"/>
        <v/>
      </c>
      <c r="F34" s="1637"/>
      <c r="G34" s="624" t="str">
        <f t="shared" si="4"/>
        <v/>
      </c>
      <c r="H34" s="624" t="str">
        <f t="shared" si="5"/>
        <v/>
      </c>
      <c r="I34" s="625" t="str">
        <f t="shared" si="6"/>
        <v/>
      </c>
      <c r="J34" s="625" t="str">
        <f t="shared" si="7"/>
        <v/>
      </c>
      <c r="K34" s="617">
        <f>MAX(0,$K$10+SUM($I$12:$I33)-$L$10-SUM($J$12:$J33))</f>
        <v>0</v>
      </c>
      <c r="L34" s="617">
        <f>MAX(0,-($K$10+SUM($I$12:$I33)-$L$10-SUM($J$12:$J33)))</f>
        <v>0</v>
      </c>
      <c r="M34" s="626" t="str">
        <f t="array" ref="M34">IFERROR(SMALL(IF((makhnccno=$G$1)+(makhnccco=$G$1),ROW(makhnccno)-6),ROWS($M$10:M32)),"")</f>
        <v/>
      </c>
    </row>
    <row r="35" spans="2:13" ht="25.7" hidden="1" customHeight="1" x14ac:dyDescent="0.2">
      <c r="B35" s="623" t="str">
        <f t="shared" si="0"/>
        <v/>
      </c>
      <c r="C35" s="623" t="str">
        <f t="shared" si="1"/>
        <v/>
      </c>
      <c r="D35" s="623" t="str">
        <f t="shared" si="2"/>
        <v/>
      </c>
      <c r="E35" s="1636" t="str">
        <f t="shared" si="3"/>
        <v/>
      </c>
      <c r="F35" s="1637"/>
      <c r="G35" s="624" t="str">
        <f t="shared" si="4"/>
        <v/>
      </c>
      <c r="H35" s="624" t="str">
        <f t="shared" si="5"/>
        <v/>
      </c>
      <c r="I35" s="625" t="str">
        <f t="shared" si="6"/>
        <v/>
      </c>
      <c r="J35" s="625" t="str">
        <f t="shared" si="7"/>
        <v/>
      </c>
      <c r="K35" s="617">
        <f>MAX(0,$K$10+SUM($I$12:$I34)-$L$10-SUM($J$12:$J34))</f>
        <v>0</v>
      </c>
      <c r="L35" s="617">
        <f>MAX(0,-($K$10+SUM($I$12:$I34)-$L$10-SUM($J$12:$J34)))</f>
        <v>0</v>
      </c>
      <c r="M35" s="626" t="str">
        <f t="array" ref="M35">IFERROR(SMALL(IF((makhnccno=$G$1)+(makhnccco=$G$1),ROW(makhnccno)-6),ROWS($M$10:M33)),"")</f>
        <v/>
      </c>
    </row>
    <row r="36" spans="2:13" ht="25.7" hidden="1" customHeight="1" x14ac:dyDescent="0.2">
      <c r="B36" s="623" t="str">
        <f t="shared" si="0"/>
        <v/>
      </c>
      <c r="C36" s="623" t="str">
        <f t="shared" si="1"/>
        <v/>
      </c>
      <c r="D36" s="623" t="str">
        <f t="shared" si="2"/>
        <v/>
      </c>
      <c r="E36" s="1636" t="str">
        <f t="shared" si="3"/>
        <v/>
      </c>
      <c r="F36" s="1637"/>
      <c r="G36" s="624" t="str">
        <f t="shared" si="4"/>
        <v/>
      </c>
      <c r="H36" s="624" t="str">
        <f t="shared" si="5"/>
        <v/>
      </c>
      <c r="I36" s="625" t="str">
        <f t="shared" si="6"/>
        <v/>
      </c>
      <c r="J36" s="625" t="str">
        <f t="shared" si="7"/>
        <v/>
      </c>
      <c r="K36" s="617">
        <f>MAX(0,$K$10+SUM($I$12:$I35)-$L$10-SUM($J$12:$J35))</f>
        <v>0</v>
      </c>
      <c r="L36" s="617">
        <f>MAX(0,-($K$10+SUM($I$12:$I35)-$L$10-SUM($J$12:$J35)))</f>
        <v>0</v>
      </c>
      <c r="M36" s="626" t="str">
        <f t="array" ref="M36">IFERROR(SMALL(IF((makhnccno=$G$1)+(makhnccco=$G$1),ROW(makhnccno)-6),ROWS($M$10:M34)),"")</f>
        <v/>
      </c>
    </row>
    <row r="37" spans="2:13" ht="25.7" hidden="1" customHeight="1" x14ac:dyDescent="0.2">
      <c r="B37" s="623" t="str">
        <f t="shared" si="0"/>
        <v/>
      </c>
      <c r="C37" s="623" t="str">
        <f t="shared" si="1"/>
        <v/>
      </c>
      <c r="D37" s="623" t="str">
        <f t="shared" si="2"/>
        <v/>
      </c>
      <c r="E37" s="1636" t="str">
        <f t="shared" si="3"/>
        <v/>
      </c>
      <c r="F37" s="1637"/>
      <c r="G37" s="624" t="str">
        <f t="shared" si="4"/>
        <v/>
      </c>
      <c r="H37" s="624" t="str">
        <f t="shared" si="5"/>
        <v/>
      </c>
      <c r="I37" s="625" t="str">
        <f t="shared" si="6"/>
        <v/>
      </c>
      <c r="J37" s="625" t="str">
        <f t="shared" si="7"/>
        <v/>
      </c>
      <c r="K37" s="617">
        <f>MAX(0,$K$10+SUM($I$12:$I36)-$L$10-SUM($J$12:$J36))</f>
        <v>0</v>
      </c>
      <c r="L37" s="617">
        <f>MAX(0,-($K$10+SUM($I$12:$I36)-$L$10-SUM($J$12:$J36)))</f>
        <v>0</v>
      </c>
      <c r="M37" s="626" t="str">
        <f t="array" ref="M37">IFERROR(SMALL(IF((makhnccno=$G$1)+(makhnccco=$G$1),ROW(makhnccno)-6),ROWS($M$10:M35)),"")</f>
        <v/>
      </c>
    </row>
    <row r="38" spans="2:13" ht="25.7" hidden="1" customHeight="1" x14ac:dyDescent="0.2">
      <c r="B38" s="623" t="str">
        <f t="shared" si="0"/>
        <v/>
      </c>
      <c r="C38" s="623" t="str">
        <f t="shared" si="1"/>
        <v/>
      </c>
      <c r="D38" s="623" t="str">
        <f t="shared" si="2"/>
        <v/>
      </c>
      <c r="E38" s="1636" t="str">
        <f t="shared" si="3"/>
        <v/>
      </c>
      <c r="F38" s="1637"/>
      <c r="G38" s="624" t="str">
        <f t="shared" si="4"/>
        <v/>
      </c>
      <c r="H38" s="624" t="str">
        <f t="shared" si="5"/>
        <v/>
      </c>
      <c r="I38" s="625" t="str">
        <f t="shared" si="6"/>
        <v/>
      </c>
      <c r="J38" s="625" t="str">
        <f t="shared" si="7"/>
        <v/>
      </c>
      <c r="K38" s="617">
        <f>MAX(0,$K$10+SUM($I$12:$I37)-$L$10-SUM($J$12:$J37))</f>
        <v>0</v>
      </c>
      <c r="L38" s="617">
        <f>MAX(0,-($K$10+SUM($I$12:$I37)-$L$10-SUM($J$12:$J37)))</f>
        <v>0</v>
      </c>
      <c r="M38" s="626" t="str">
        <f t="array" ref="M38">IFERROR(SMALL(IF((makhnccno=$G$1)+(makhnccco=$G$1),ROW(makhnccno)-6),ROWS($M$10:M36)),"")</f>
        <v/>
      </c>
    </row>
    <row r="39" spans="2:13" ht="25.7" hidden="1" customHeight="1" x14ac:dyDescent="0.2">
      <c r="B39" s="623" t="str">
        <f t="shared" si="0"/>
        <v/>
      </c>
      <c r="C39" s="623" t="str">
        <f t="shared" si="1"/>
        <v/>
      </c>
      <c r="D39" s="623" t="str">
        <f t="shared" si="2"/>
        <v/>
      </c>
      <c r="E39" s="1636" t="str">
        <f t="shared" si="3"/>
        <v/>
      </c>
      <c r="F39" s="1637"/>
      <c r="G39" s="624" t="str">
        <f t="shared" si="4"/>
        <v/>
      </c>
      <c r="H39" s="624" t="str">
        <f t="shared" si="5"/>
        <v/>
      </c>
      <c r="I39" s="625" t="str">
        <f t="shared" si="6"/>
        <v/>
      </c>
      <c r="J39" s="625" t="str">
        <f t="shared" si="7"/>
        <v/>
      </c>
      <c r="K39" s="617">
        <f>MAX(0,$K$10+SUM($I$12:$I38)-$L$10-SUM($J$12:$J38))</f>
        <v>0</v>
      </c>
      <c r="L39" s="617">
        <f>MAX(0,-($K$10+SUM($I$12:$I38)-$L$10-SUM($J$12:$J38)))</f>
        <v>0</v>
      </c>
      <c r="M39" s="626" t="str">
        <f t="array" ref="M39">IFERROR(SMALL(IF((makhnccno=$G$1)+(makhnccco=$G$1),ROW(makhnccno)-6),ROWS($M$10:M37)),"")</f>
        <v/>
      </c>
    </row>
    <row r="40" spans="2:13" ht="25.7" hidden="1" customHeight="1" x14ac:dyDescent="0.2">
      <c r="B40" s="623" t="str">
        <f t="shared" si="0"/>
        <v/>
      </c>
      <c r="C40" s="623" t="str">
        <f t="shared" si="1"/>
        <v/>
      </c>
      <c r="D40" s="623" t="str">
        <f t="shared" si="2"/>
        <v/>
      </c>
      <c r="E40" s="1636" t="str">
        <f t="shared" si="3"/>
        <v/>
      </c>
      <c r="F40" s="1637"/>
      <c r="G40" s="624" t="str">
        <f t="shared" si="4"/>
        <v/>
      </c>
      <c r="H40" s="624" t="str">
        <f t="shared" si="5"/>
        <v/>
      </c>
      <c r="I40" s="625" t="str">
        <f t="shared" si="6"/>
        <v/>
      </c>
      <c r="J40" s="625" t="str">
        <f t="shared" si="7"/>
        <v/>
      </c>
      <c r="K40" s="617">
        <f>MAX(0,$K$10+SUM($I$12:$I39)-$L$10-SUM($J$12:$J39))</f>
        <v>0</v>
      </c>
      <c r="L40" s="617">
        <f>MAX(0,-($K$10+SUM($I$12:$I39)-$L$10-SUM($J$12:$J39)))</f>
        <v>0</v>
      </c>
      <c r="M40" s="626" t="str">
        <f t="array" ref="M40">IFERROR(SMALL(IF((makhnccno=$G$1)+(makhnccco=$G$1),ROW(makhnccno)-6),ROWS($M$10:M38)),"")</f>
        <v/>
      </c>
    </row>
    <row r="41" spans="2:13" ht="25.7" hidden="1" customHeight="1" x14ac:dyDescent="0.2">
      <c r="B41" s="623" t="str">
        <f t="shared" si="0"/>
        <v/>
      </c>
      <c r="C41" s="623" t="str">
        <f t="shared" si="1"/>
        <v/>
      </c>
      <c r="D41" s="623" t="str">
        <f t="shared" si="2"/>
        <v/>
      </c>
      <c r="E41" s="1636" t="str">
        <f t="shared" si="3"/>
        <v/>
      </c>
      <c r="F41" s="1637"/>
      <c r="G41" s="624" t="str">
        <f t="shared" si="4"/>
        <v/>
      </c>
      <c r="H41" s="624" t="str">
        <f t="shared" si="5"/>
        <v/>
      </c>
      <c r="I41" s="625" t="str">
        <f t="shared" si="6"/>
        <v/>
      </c>
      <c r="J41" s="625" t="str">
        <f t="shared" si="7"/>
        <v/>
      </c>
      <c r="K41" s="617">
        <f>MAX(0,$K$10+SUM($I$12:$I40)-$L$10-SUM($J$12:$J40))</f>
        <v>0</v>
      </c>
      <c r="L41" s="617">
        <f>MAX(0,-($K$10+SUM($I$12:$I40)-$L$10-SUM($J$12:$J40)))</f>
        <v>0</v>
      </c>
      <c r="M41" s="626" t="str">
        <f t="array" ref="M41">IFERROR(SMALL(IF((makhnccno=$G$1)+(makhnccco=$G$1),ROW(makhnccno)-6),ROWS($M$10:M39)),"")</f>
        <v/>
      </c>
    </row>
    <row r="42" spans="2:13" ht="25.7" hidden="1" customHeight="1" x14ac:dyDescent="0.2">
      <c r="B42" s="623" t="str">
        <f t="shared" si="0"/>
        <v/>
      </c>
      <c r="C42" s="623" t="str">
        <f t="shared" si="1"/>
        <v/>
      </c>
      <c r="D42" s="623" t="str">
        <f t="shared" si="2"/>
        <v/>
      </c>
      <c r="E42" s="1636" t="str">
        <f t="shared" si="3"/>
        <v/>
      </c>
      <c r="F42" s="1637"/>
      <c r="G42" s="624" t="str">
        <f t="shared" si="4"/>
        <v/>
      </c>
      <c r="H42" s="624" t="str">
        <f t="shared" si="5"/>
        <v/>
      </c>
      <c r="I42" s="625" t="str">
        <f t="shared" si="6"/>
        <v/>
      </c>
      <c r="J42" s="625" t="str">
        <f t="shared" si="7"/>
        <v/>
      </c>
      <c r="K42" s="617">
        <f>MAX(0,$K$10+SUM($I$12:$I41)-$L$10-SUM($J$12:$J41))</f>
        <v>0</v>
      </c>
      <c r="L42" s="617">
        <f>MAX(0,-($K$10+SUM($I$12:$I41)-$L$10-SUM($J$12:$J41)))</f>
        <v>0</v>
      </c>
      <c r="M42" s="626" t="str">
        <f t="array" ref="M42">IFERROR(SMALL(IF((makhnccno=$G$1)+(makhnccco=$G$1),ROW(makhnccno)-6),ROWS($M$10:M40)),"")</f>
        <v/>
      </c>
    </row>
    <row r="43" spans="2:13" ht="25.7" hidden="1" customHeight="1" x14ac:dyDescent="0.2">
      <c r="B43" s="623" t="str">
        <f t="shared" si="0"/>
        <v/>
      </c>
      <c r="C43" s="623" t="str">
        <f t="shared" si="1"/>
        <v/>
      </c>
      <c r="D43" s="623" t="str">
        <f t="shared" si="2"/>
        <v/>
      </c>
      <c r="E43" s="1636" t="str">
        <f t="shared" si="3"/>
        <v/>
      </c>
      <c r="F43" s="1637"/>
      <c r="G43" s="624" t="str">
        <f t="shared" si="4"/>
        <v/>
      </c>
      <c r="H43" s="624" t="str">
        <f t="shared" si="5"/>
        <v/>
      </c>
      <c r="I43" s="625" t="str">
        <f t="shared" si="6"/>
        <v/>
      </c>
      <c r="J43" s="625" t="str">
        <f t="shared" si="7"/>
        <v/>
      </c>
      <c r="K43" s="617">
        <f>MAX(0,$K$10+SUM($I$12:$I42)-$L$10-SUM($J$12:$J42))</f>
        <v>0</v>
      </c>
      <c r="L43" s="617">
        <f>MAX(0,-($K$10+SUM($I$12:$I42)-$L$10-SUM($J$12:$J42)))</f>
        <v>0</v>
      </c>
      <c r="M43" s="626" t="str">
        <f t="array" ref="M43">IFERROR(SMALL(IF((makhnccno=$G$1)+(makhnccco=$G$1),ROW(makhnccno)-6),ROWS($M$10:M41)),"")</f>
        <v/>
      </c>
    </row>
    <row r="44" spans="2:13" ht="25.7" hidden="1" customHeight="1" x14ac:dyDescent="0.2">
      <c r="B44" s="623" t="str">
        <f t="shared" si="0"/>
        <v/>
      </c>
      <c r="C44" s="623" t="str">
        <f t="shared" si="1"/>
        <v/>
      </c>
      <c r="D44" s="623" t="str">
        <f t="shared" si="2"/>
        <v/>
      </c>
      <c r="E44" s="1636" t="str">
        <f t="shared" si="3"/>
        <v/>
      </c>
      <c r="F44" s="1637"/>
      <c r="G44" s="624" t="str">
        <f t="shared" si="4"/>
        <v/>
      </c>
      <c r="H44" s="624" t="str">
        <f t="shared" si="5"/>
        <v/>
      </c>
      <c r="I44" s="625" t="str">
        <f t="shared" si="6"/>
        <v/>
      </c>
      <c r="J44" s="625" t="str">
        <f t="shared" si="7"/>
        <v/>
      </c>
      <c r="K44" s="617">
        <f>MAX(0,$K$10+SUM($I$12:$I43)-$L$10-SUM($J$12:$J43))</f>
        <v>0</v>
      </c>
      <c r="L44" s="617">
        <f>MAX(0,-($K$10+SUM($I$12:$I43)-$L$10-SUM($J$12:$J43)))</f>
        <v>0</v>
      </c>
      <c r="M44" s="626" t="str">
        <f t="array" ref="M44">IFERROR(SMALL(IF((makhnccno=$G$1)+(makhnccco=$G$1),ROW(makhnccno)-6),ROWS($M$10:M42)),"")</f>
        <v/>
      </c>
    </row>
    <row r="45" spans="2:13" ht="25.7" hidden="1" customHeight="1" x14ac:dyDescent="0.2">
      <c r="B45" s="623" t="str">
        <f t="shared" si="0"/>
        <v/>
      </c>
      <c r="C45" s="623" t="str">
        <f t="shared" si="1"/>
        <v/>
      </c>
      <c r="D45" s="623" t="str">
        <f t="shared" si="2"/>
        <v/>
      </c>
      <c r="E45" s="1636" t="str">
        <f t="shared" si="3"/>
        <v/>
      </c>
      <c r="F45" s="1637"/>
      <c r="G45" s="624" t="str">
        <f t="shared" si="4"/>
        <v/>
      </c>
      <c r="H45" s="624" t="str">
        <f t="shared" si="5"/>
        <v/>
      </c>
      <c r="I45" s="625" t="str">
        <f t="shared" si="6"/>
        <v/>
      </c>
      <c r="J45" s="625" t="str">
        <f t="shared" si="7"/>
        <v/>
      </c>
      <c r="K45" s="617">
        <f>MAX(0,$K$10+SUM($I$12:$I44)-$L$10-SUM($J$12:$J44))</f>
        <v>0</v>
      </c>
      <c r="L45" s="617">
        <f>MAX(0,-($K$10+SUM($I$12:$I44)-$L$10-SUM($J$12:$J44)))</f>
        <v>0</v>
      </c>
      <c r="M45" s="626" t="str">
        <f t="array" ref="M45">IFERROR(SMALL(IF((makhnccno=$G$1)+(makhnccco=$G$1),ROW(makhnccno)-6),ROWS($M$10:M43)),"")</f>
        <v/>
      </c>
    </row>
    <row r="46" spans="2:13" ht="25.7" hidden="1" customHeight="1" x14ac:dyDescent="0.2">
      <c r="B46" s="623" t="str">
        <f t="shared" si="0"/>
        <v/>
      </c>
      <c r="C46" s="623" t="str">
        <f t="shared" si="1"/>
        <v/>
      </c>
      <c r="D46" s="623" t="str">
        <f t="shared" si="2"/>
        <v/>
      </c>
      <c r="E46" s="1636" t="str">
        <f t="shared" si="3"/>
        <v/>
      </c>
      <c r="F46" s="1637"/>
      <c r="G46" s="624" t="str">
        <f t="shared" si="4"/>
        <v/>
      </c>
      <c r="H46" s="624" t="str">
        <f t="shared" si="5"/>
        <v/>
      </c>
      <c r="I46" s="625" t="str">
        <f t="shared" si="6"/>
        <v/>
      </c>
      <c r="J46" s="625" t="str">
        <f t="shared" si="7"/>
        <v/>
      </c>
      <c r="K46" s="617">
        <f>MAX(0,$K$10+SUM($I$12:$I45)-$L$10-SUM($J$12:$J45))</f>
        <v>0</v>
      </c>
      <c r="L46" s="617">
        <f>MAX(0,-($K$10+SUM($I$12:$I45)-$L$10-SUM($J$12:$J45)))</f>
        <v>0</v>
      </c>
      <c r="M46" s="626" t="str">
        <f t="array" ref="M46">IFERROR(SMALL(IF((makhnccno=$G$1)+(makhnccco=$G$1),ROW(makhnccno)-6),ROWS($M$10:M44)),"")</f>
        <v/>
      </c>
    </row>
    <row r="47" spans="2:13" ht="25.7" hidden="1" customHeight="1" x14ac:dyDescent="0.2">
      <c r="B47" s="623" t="str">
        <f t="shared" si="0"/>
        <v/>
      </c>
      <c r="C47" s="623" t="str">
        <f t="shared" si="1"/>
        <v/>
      </c>
      <c r="D47" s="623" t="str">
        <f t="shared" si="2"/>
        <v/>
      </c>
      <c r="E47" s="1636" t="str">
        <f t="shared" si="3"/>
        <v/>
      </c>
      <c r="F47" s="1637"/>
      <c r="G47" s="624" t="str">
        <f t="shared" si="4"/>
        <v/>
      </c>
      <c r="H47" s="624" t="str">
        <f t="shared" si="5"/>
        <v/>
      </c>
      <c r="I47" s="625" t="str">
        <f t="shared" si="6"/>
        <v/>
      </c>
      <c r="J47" s="625" t="str">
        <f t="shared" si="7"/>
        <v/>
      </c>
      <c r="K47" s="617">
        <f>MAX(0,$K$10+SUM($I$12:$I46)-$L$10-SUM($J$12:$J46))</f>
        <v>0</v>
      </c>
      <c r="L47" s="617">
        <f>MAX(0,-($K$10+SUM($I$12:$I46)-$L$10-SUM($J$12:$J46)))</f>
        <v>0</v>
      </c>
      <c r="M47" s="626" t="str">
        <f t="array" ref="M47">IFERROR(SMALL(IF((makhnccno=$G$1)+(makhnccco=$G$1),ROW(makhnccno)-6),ROWS($M$10:M45)),"")</f>
        <v/>
      </c>
    </row>
    <row r="48" spans="2:13" ht="25.7" hidden="1" customHeight="1" x14ac:dyDescent="0.2">
      <c r="B48" s="623" t="str">
        <f t="shared" si="0"/>
        <v/>
      </c>
      <c r="C48" s="623" t="str">
        <f t="shared" si="1"/>
        <v/>
      </c>
      <c r="D48" s="623" t="str">
        <f t="shared" si="2"/>
        <v/>
      </c>
      <c r="E48" s="1636" t="str">
        <f t="shared" si="3"/>
        <v/>
      </c>
      <c r="F48" s="1637"/>
      <c r="G48" s="624" t="str">
        <f t="shared" si="4"/>
        <v/>
      </c>
      <c r="H48" s="624" t="str">
        <f t="shared" si="5"/>
        <v/>
      </c>
      <c r="I48" s="625" t="str">
        <f t="shared" si="6"/>
        <v/>
      </c>
      <c r="J48" s="625" t="str">
        <f t="shared" si="7"/>
        <v/>
      </c>
      <c r="K48" s="617">
        <f>MAX(0,$K$10+SUM($I$12:$I47)-$L$10-SUM($J$12:$J47))</f>
        <v>0</v>
      </c>
      <c r="L48" s="617">
        <f>MAX(0,-($K$10+SUM($I$12:$I47)-$L$10-SUM($J$12:$J47)))</f>
        <v>0</v>
      </c>
      <c r="M48" s="626" t="str">
        <f t="array" ref="M48">IFERROR(SMALL(IF((makhnccno=$G$1)+(makhnccco=$G$1),ROW(makhnccno)-6),ROWS($M$10:M46)),"")</f>
        <v/>
      </c>
    </row>
    <row r="49" spans="2:13" ht="25.7" hidden="1" customHeight="1" x14ac:dyDescent="0.2">
      <c r="B49" s="623" t="str">
        <f t="shared" si="0"/>
        <v/>
      </c>
      <c r="C49" s="623" t="str">
        <f t="shared" si="1"/>
        <v/>
      </c>
      <c r="D49" s="623" t="str">
        <f t="shared" si="2"/>
        <v/>
      </c>
      <c r="E49" s="1636" t="str">
        <f t="shared" si="3"/>
        <v/>
      </c>
      <c r="F49" s="1637"/>
      <c r="G49" s="624" t="str">
        <f t="shared" si="4"/>
        <v/>
      </c>
      <c r="H49" s="624" t="str">
        <f t="shared" si="5"/>
        <v/>
      </c>
      <c r="I49" s="625" t="str">
        <f t="shared" si="6"/>
        <v/>
      </c>
      <c r="J49" s="625" t="str">
        <f t="shared" si="7"/>
        <v/>
      </c>
      <c r="K49" s="617">
        <f>MAX(0,$K$10+SUM($I$12:$I48)-$L$10-SUM($J$12:$J48))</f>
        <v>0</v>
      </c>
      <c r="L49" s="617">
        <f>MAX(0,-($K$10+SUM($I$12:$I48)-$L$10-SUM($J$12:$J48)))</f>
        <v>0</v>
      </c>
      <c r="M49" s="626" t="str">
        <f t="array" ref="M49">IFERROR(SMALL(IF((makhnccno=$G$1)+(makhnccco=$G$1),ROW(makhnccno)-6),ROWS($M$10:M47)),"")</f>
        <v/>
      </c>
    </row>
    <row r="50" spans="2:13" ht="25.7" hidden="1" customHeight="1" x14ac:dyDescent="0.2">
      <c r="B50" s="623" t="str">
        <f t="shared" si="0"/>
        <v/>
      </c>
      <c r="C50" s="623" t="str">
        <f t="shared" si="1"/>
        <v/>
      </c>
      <c r="D50" s="623" t="str">
        <f t="shared" si="2"/>
        <v/>
      </c>
      <c r="E50" s="1636" t="str">
        <f t="shared" si="3"/>
        <v/>
      </c>
      <c r="F50" s="1637"/>
      <c r="G50" s="624" t="str">
        <f t="shared" si="4"/>
        <v/>
      </c>
      <c r="H50" s="624" t="str">
        <f t="shared" si="5"/>
        <v/>
      </c>
      <c r="I50" s="625" t="str">
        <f t="shared" si="6"/>
        <v/>
      </c>
      <c r="J50" s="625" t="str">
        <f t="shared" si="7"/>
        <v/>
      </c>
      <c r="K50" s="617">
        <f>MAX(0,$K$10+SUM($I$12:$I49)-$L$10-SUM($J$12:$J49))</f>
        <v>0</v>
      </c>
      <c r="L50" s="617">
        <f>MAX(0,-($K$10+SUM($I$12:$I49)-$L$10-SUM($J$12:$J49)))</f>
        <v>0</v>
      </c>
      <c r="M50" s="626" t="str">
        <f t="array" ref="M50">IFERROR(SMALL(IF((makhnccno=$G$1)+(makhnccco=$G$1),ROW(makhnccno)-6),ROWS($M$10:M48)),"")</f>
        <v/>
      </c>
    </row>
    <row r="51" spans="2:13" ht="25.7" hidden="1" customHeight="1" x14ac:dyDescent="0.2">
      <c r="B51" s="623" t="str">
        <f t="shared" si="0"/>
        <v/>
      </c>
      <c r="C51" s="623" t="str">
        <f t="shared" si="1"/>
        <v/>
      </c>
      <c r="D51" s="623" t="str">
        <f t="shared" si="2"/>
        <v/>
      </c>
      <c r="E51" s="1636" t="str">
        <f t="shared" si="3"/>
        <v/>
      </c>
      <c r="F51" s="1637"/>
      <c r="G51" s="624" t="str">
        <f t="shared" si="4"/>
        <v/>
      </c>
      <c r="H51" s="624" t="str">
        <f t="shared" si="5"/>
        <v/>
      </c>
      <c r="I51" s="625" t="str">
        <f t="shared" si="6"/>
        <v/>
      </c>
      <c r="J51" s="625" t="str">
        <f t="shared" si="7"/>
        <v/>
      </c>
      <c r="K51" s="617">
        <f>MAX(0,$K$10+SUM($I$12:$I50)-$L$10-SUM($J$12:$J50))</f>
        <v>0</v>
      </c>
      <c r="L51" s="617">
        <f>MAX(0,-($K$10+SUM($I$12:$I50)-$L$10-SUM($J$12:$J50)))</f>
        <v>0</v>
      </c>
      <c r="M51" s="626" t="str">
        <f t="array" ref="M51">IFERROR(SMALL(IF((makhnccno=$G$1)+(makhnccco=$G$1),ROW(makhnccno)-6),ROWS($M$10:M49)),"")</f>
        <v/>
      </c>
    </row>
    <row r="52" spans="2:13" ht="25.7" hidden="1" customHeight="1" x14ac:dyDescent="0.2">
      <c r="B52" s="623" t="str">
        <f t="shared" si="0"/>
        <v/>
      </c>
      <c r="C52" s="623" t="str">
        <f t="shared" si="1"/>
        <v/>
      </c>
      <c r="D52" s="623" t="str">
        <f t="shared" si="2"/>
        <v/>
      </c>
      <c r="E52" s="1636" t="str">
        <f t="shared" si="3"/>
        <v/>
      </c>
      <c r="F52" s="1637"/>
      <c r="G52" s="624" t="str">
        <f t="shared" si="4"/>
        <v/>
      </c>
      <c r="H52" s="624" t="str">
        <f t="shared" si="5"/>
        <v/>
      </c>
      <c r="I52" s="625" t="str">
        <f t="shared" si="6"/>
        <v/>
      </c>
      <c r="J52" s="625" t="str">
        <f t="shared" si="7"/>
        <v/>
      </c>
      <c r="K52" s="617">
        <f>MAX(0,$K$10+SUM($I$12:$I51)-$L$10-SUM($J$12:$J51))</f>
        <v>0</v>
      </c>
      <c r="L52" s="617">
        <f>MAX(0,-($K$10+SUM($I$12:$I51)-$L$10-SUM($J$12:$J51)))</f>
        <v>0</v>
      </c>
      <c r="M52" s="626" t="str">
        <f t="array" ref="M52">IFERROR(SMALL(IF((makhnccno=$G$1)+(makhnccco=$G$1),ROW(makhnccno)-6),ROWS($M$10:M50)),"")</f>
        <v/>
      </c>
    </row>
    <row r="53" spans="2:13" ht="25.7" hidden="1" customHeight="1" x14ac:dyDescent="0.2">
      <c r="B53" s="623" t="str">
        <f t="shared" si="0"/>
        <v/>
      </c>
      <c r="C53" s="623" t="str">
        <f t="shared" si="1"/>
        <v/>
      </c>
      <c r="D53" s="623" t="str">
        <f t="shared" si="2"/>
        <v/>
      </c>
      <c r="E53" s="1636" t="str">
        <f t="shared" si="3"/>
        <v/>
      </c>
      <c r="F53" s="1637"/>
      <c r="G53" s="624" t="str">
        <f t="shared" si="4"/>
        <v/>
      </c>
      <c r="H53" s="624" t="str">
        <f t="shared" si="5"/>
        <v/>
      </c>
      <c r="I53" s="625" t="str">
        <f t="shared" si="6"/>
        <v/>
      </c>
      <c r="J53" s="625" t="str">
        <f t="shared" si="7"/>
        <v/>
      </c>
      <c r="K53" s="617">
        <f>MAX(0,$K$10+SUM($I$12:$I52)-$L$10-SUM($J$12:$J52))</f>
        <v>0</v>
      </c>
      <c r="L53" s="617">
        <f>MAX(0,-($K$10+SUM($I$12:$I52)-$L$10-SUM($J$12:$J52)))</f>
        <v>0</v>
      </c>
      <c r="M53" s="626" t="str">
        <f t="array" ref="M53">IFERROR(SMALL(IF((makhnccno=$G$1)+(makhnccco=$G$1),ROW(makhnccno)-6),ROWS($M$10:M51)),"")</f>
        <v/>
      </c>
    </row>
    <row r="54" spans="2:13" ht="25.7" hidden="1" customHeight="1" x14ac:dyDescent="0.2">
      <c r="B54" s="623" t="str">
        <f t="shared" si="0"/>
        <v/>
      </c>
      <c r="C54" s="623" t="str">
        <f t="shared" si="1"/>
        <v/>
      </c>
      <c r="D54" s="623" t="str">
        <f t="shared" si="2"/>
        <v/>
      </c>
      <c r="E54" s="1636" t="str">
        <f t="shared" si="3"/>
        <v/>
      </c>
      <c r="F54" s="1637"/>
      <c r="G54" s="624" t="str">
        <f t="shared" si="4"/>
        <v/>
      </c>
      <c r="H54" s="624" t="str">
        <f t="shared" si="5"/>
        <v/>
      </c>
      <c r="I54" s="625" t="str">
        <f t="shared" si="6"/>
        <v/>
      </c>
      <c r="J54" s="625" t="str">
        <f t="shared" si="7"/>
        <v/>
      </c>
      <c r="K54" s="617">
        <f>MAX(0,$K$10+SUM($I$12:$I53)-$L$10-SUM($J$12:$J53))</f>
        <v>0</v>
      </c>
      <c r="L54" s="617">
        <f>MAX(0,-($K$10+SUM($I$12:$I53)-$L$10-SUM($J$12:$J53)))</f>
        <v>0</v>
      </c>
      <c r="M54" s="626" t="str">
        <f t="array" ref="M54">IFERROR(SMALL(IF((makhnccno=$G$1)+(makhnccco=$G$1),ROW(makhnccno)-6),ROWS($M$10:M52)),"")</f>
        <v/>
      </c>
    </row>
    <row r="55" spans="2:13" ht="25.7" hidden="1" customHeight="1" x14ac:dyDescent="0.2">
      <c r="B55" s="623" t="str">
        <f t="shared" si="0"/>
        <v/>
      </c>
      <c r="C55" s="623" t="str">
        <f t="shared" si="1"/>
        <v/>
      </c>
      <c r="D55" s="623" t="str">
        <f t="shared" si="2"/>
        <v/>
      </c>
      <c r="E55" s="1636" t="str">
        <f t="shared" si="3"/>
        <v/>
      </c>
      <c r="F55" s="1637"/>
      <c r="G55" s="624" t="str">
        <f t="shared" si="4"/>
        <v/>
      </c>
      <c r="H55" s="624" t="str">
        <f t="shared" si="5"/>
        <v/>
      </c>
      <c r="I55" s="625" t="str">
        <f t="shared" si="6"/>
        <v/>
      </c>
      <c r="J55" s="625" t="str">
        <f t="shared" si="7"/>
        <v/>
      </c>
      <c r="K55" s="617">
        <f>MAX(0,$K$10+SUM($I$12:$I54)-$L$10-SUM($J$12:$J54))</f>
        <v>0</v>
      </c>
      <c r="L55" s="617">
        <f>MAX(0,-($K$10+SUM($I$12:$I54)-$L$10-SUM($J$12:$J54)))</f>
        <v>0</v>
      </c>
      <c r="M55" s="626" t="str">
        <f t="array" ref="M55">IFERROR(SMALL(IF((makhnccno=$G$1)+(makhnccco=$G$1),ROW(makhnccno)-6),ROWS($M$10:M53)),"")</f>
        <v/>
      </c>
    </row>
    <row r="56" spans="2:13" ht="25.7" hidden="1" customHeight="1" x14ac:dyDescent="0.2">
      <c r="B56" s="623" t="str">
        <f t="shared" si="0"/>
        <v/>
      </c>
      <c r="C56" s="623" t="str">
        <f t="shared" si="1"/>
        <v/>
      </c>
      <c r="D56" s="623" t="str">
        <f t="shared" si="2"/>
        <v/>
      </c>
      <c r="E56" s="1636" t="str">
        <f t="shared" si="3"/>
        <v/>
      </c>
      <c r="F56" s="1637"/>
      <c r="G56" s="624" t="str">
        <f t="shared" si="4"/>
        <v/>
      </c>
      <c r="H56" s="624" t="str">
        <f t="shared" si="5"/>
        <v/>
      </c>
      <c r="I56" s="625" t="str">
        <f t="shared" si="6"/>
        <v/>
      </c>
      <c r="J56" s="625" t="str">
        <f t="shared" si="7"/>
        <v/>
      </c>
      <c r="K56" s="617">
        <f>MAX(0,$K$10+SUM($I$12:$I55)-$L$10-SUM($J$12:$J55))</f>
        <v>0</v>
      </c>
      <c r="L56" s="617">
        <f>MAX(0,-($K$10+SUM($I$12:$I55)-$L$10-SUM($J$12:$J55)))</f>
        <v>0</v>
      </c>
      <c r="M56" s="626" t="str">
        <f t="array" ref="M56">IFERROR(SMALL(IF((makhnccno=$G$1)+(makhnccco=$G$1),ROW(makhnccno)-6),ROWS($M$10:M54)),"")</f>
        <v/>
      </c>
    </row>
    <row r="57" spans="2:13" ht="25.7" hidden="1" customHeight="1" x14ac:dyDescent="0.2">
      <c r="B57" s="623" t="str">
        <f t="shared" si="0"/>
        <v/>
      </c>
      <c r="C57" s="623" t="str">
        <f t="shared" si="1"/>
        <v/>
      </c>
      <c r="D57" s="623" t="str">
        <f t="shared" si="2"/>
        <v/>
      </c>
      <c r="E57" s="1636" t="str">
        <f t="shared" si="3"/>
        <v/>
      </c>
      <c r="F57" s="1637"/>
      <c r="G57" s="624" t="str">
        <f t="shared" si="4"/>
        <v/>
      </c>
      <c r="H57" s="624" t="str">
        <f t="shared" si="5"/>
        <v/>
      </c>
      <c r="I57" s="625" t="str">
        <f t="shared" si="6"/>
        <v/>
      </c>
      <c r="J57" s="625" t="str">
        <f t="shared" si="7"/>
        <v/>
      </c>
      <c r="K57" s="617">
        <f>MAX(0,$K$10+SUM($I$12:$I56)-$L$10-SUM($J$12:$J56))</f>
        <v>0</v>
      </c>
      <c r="L57" s="617">
        <f>MAX(0,-($K$10+SUM($I$12:$I56)-$L$10-SUM($J$12:$J56)))</f>
        <v>0</v>
      </c>
      <c r="M57" s="626" t="str">
        <f t="array" ref="M57">IFERROR(SMALL(IF((makhnccno=$G$1)+(makhnccco=$G$1),ROW(makhnccno)-6),ROWS($M$10:M55)),"")</f>
        <v/>
      </c>
    </row>
    <row r="58" spans="2:13" ht="25.7" hidden="1" customHeight="1" x14ac:dyDescent="0.2">
      <c r="B58" s="623" t="str">
        <f t="shared" si="0"/>
        <v/>
      </c>
      <c r="C58" s="623" t="str">
        <f t="shared" si="1"/>
        <v/>
      </c>
      <c r="D58" s="623" t="str">
        <f t="shared" si="2"/>
        <v/>
      </c>
      <c r="E58" s="1636" t="str">
        <f t="shared" si="3"/>
        <v/>
      </c>
      <c r="F58" s="1637"/>
      <c r="G58" s="624" t="str">
        <f t="shared" si="4"/>
        <v/>
      </c>
      <c r="H58" s="624" t="str">
        <f t="shared" si="5"/>
        <v/>
      </c>
      <c r="I58" s="625" t="str">
        <f t="shared" si="6"/>
        <v/>
      </c>
      <c r="J58" s="625" t="str">
        <f t="shared" si="7"/>
        <v/>
      </c>
      <c r="K58" s="617">
        <f>MAX(0,$K$10+SUM($I$12:$I57)-$L$10-SUM($J$12:$J57))</f>
        <v>0</v>
      </c>
      <c r="L58" s="617">
        <f>MAX(0,-($K$10+SUM($I$12:$I57)-$L$10-SUM($J$12:$J57)))</f>
        <v>0</v>
      </c>
      <c r="M58" s="626" t="str">
        <f t="array" ref="M58">IFERROR(SMALL(IF((makhnccno=$G$1)+(makhnccco=$G$1),ROW(makhnccno)-6),ROWS($M$10:M56)),"")</f>
        <v/>
      </c>
    </row>
    <row r="59" spans="2:13" ht="25.7" hidden="1" customHeight="1" x14ac:dyDescent="0.2">
      <c r="B59" s="623" t="str">
        <f t="shared" si="0"/>
        <v/>
      </c>
      <c r="C59" s="623" t="str">
        <f t="shared" si="1"/>
        <v/>
      </c>
      <c r="D59" s="623" t="str">
        <f t="shared" si="2"/>
        <v/>
      </c>
      <c r="E59" s="1636" t="str">
        <f t="shared" si="3"/>
        <v/>
      </c>
      <c r="F59" s="1637"/>
      <c r="G59" s="624" t="str">
        <f t="shared" si="4"/>
        <v/>
      </c>
      <c r="H59" s="624" t="str">
        <f t="shared" si="5"/>
        <v/>
      </c>
      <c r="I59" s="625" t="str">
        <f t="shared" si="6"/>
        <v/>
      </c>
      <c r="J59" s="625" t="str">
        <f t="shared" si="7"/>
        <v/>
      </c>
      <c r="K59" s="617">
        <f>MAX(0,$K$10+SUM($I$12:$I58)-$L$10-SUM($J$12:$J58))</f>
        <v>0</v>
      </c>
      <c r="L59" s="617">
        <f>MAX(0,-($K$10+SUM($I$12:$I58)-$L$10-SUM($J$12:$J58)))</f>
        <v>0</v>
      </c>
      <c r="M59" s="626" t="str">
        <f t="array" ref="M59">IFERROR(SMALL(IF((makhnccno=$G$1)+(makhnccco=$G$1),ROW(makhnccno)-6),ROWS($M$10:M57)),"")</f>
        <v/>
      </c>
    </row>
    <row r="60" spans="2:13" ht="25.7" hidden="1" customHeight="1" x14ac:dyDescent="0.2">
      <c r="B60" s="623" t="str">
        <f t="shared" si="0"/>
        <v/>
      </c>
      <c r="C60" s="623" t="str">
        <f t="shared" si="1"/>
        <v/>
      </c>
      <c r="D60" s="623" t="str">
        <f t="shared" si="2"/>
        <v/>
      </c>
      <c r="E60" s="1636" t="str">
        <f t="shared" si="3"/>
        <v/>
      </c>
      <c r="F60" s="1637"/>
      <c r="G60" s="624" t="str">
        <f t="shared" si="4"/>
        <v/>
      </c>
      <c r="H60" s="624" t="str">
        <f t="shared" si="5"/>
        <v/>
      </c>
      <c r="I60" s="625" t="str">
        <f t="shared" si="6"/>
        <v/>
      </c>
      <c r="J60" s="625" t="str">
        <f t="shared" si="7"/>
        <v/>
      </c>
      <c r="K60" s="617">
        <f>MAX(0,$K$10+SUM($I$12:$I59)-$L$10-SUM($J$12:$J59))</f>
        <v>0</v>
      </c>
      <c r="L60" s="617">
        <f>MAX(0,-($K$10+SUM($I$12:$I59)-$L$10-SUM($J$12:$J59)))</f>
        <v>0</v>
      </c>
      <c r="M60" s="626" t="str">
        <f t="array" ref="M60">IFERROR(SMALL(IF((makhnccno=$G$1)+(makhnccco=$G$1),ROW(makhnccno)-6),ROWS($M$10:M58)),"")</f>
        <v/>
      </c>
    </row>
    <row r="61" spans="2:13" ht="25.7" hidden="1" customHeight="1" x14ac:dyDescent="0.2">
      <c r="B61" s="623" t="str">
        <f t="shared" si="0"/>
        <v/>
      </c>
      <c r="C61" s="623" t="str">
        <f t="shared" si="1"/>
        <v/>
      </c>
      <c r="D61" s="623" t="str">
        <f t="shared" si="2"/>
        <v/>
      </c>
      <c r="E61" s="1636" t="str">
        <f t="shared" si="3"/>
        <v/>
      </c>
      <c r="F61" s="1637"/>
      <c r="G61" s="624" t="str">
        <f t="shared" si="4"/>
        <v/>
      </c>
      <c r="H61" s="624" t="str">
        <f t="shared" si="5"/>
        <v/>
      </c>
      <c r="I61" s="625" t="str">
        <f t="shared" si="6"/>
        <v/>
      </c>
      <c r="J61" s="625" t="str">
        <f t="shared" si="7"/>
        <v/>
      </c>
      <c r="K61" s="617">
        <f>MAX(0,$K$10+SUM($I$12:$I60)-$L$10-SUM($J$12:$J60))</f>
        <v>0</v>
      </c>
      <c r="L61" s="617">
        <f>MAX(0,-($K$10+SUM($I$12:$I60)-$L$10-SUM($J$12:$J60)))</f>
        <v>0</v>
      </c>
      <c r="M61" s="626" t="str">
        <f t="array" ref="M61">IFERROR(SMALL(IF((makhnccno=$G$1)+(makhnccco=$G$1),ROW(makhnccno)-6),ROWS($M$10:M59)),"")</f>
        <v/>
      </c>
    </row>
    <row r="62" spans="2:13" ht="25.7" hidden="1" customHeight="1" x14ac:dyDescent="0.2">
      <c r="B62" s="623" t="str">
        <f t="shared" si="0"/>
        <v/>
      </c>
      <c r="C62" s="623" t="str">
        <f t="shared" si="1"/>
        <v/>
      </c>
      <c r="D62" s="623" t="str">
        <f t="shared" si="2"/>
        <v/>
      </c>
      <c r="E62" s="1636" t="str">
        <f t="shared" si="3"/>
        <v/>
      </c>
      <c r="F62" s="1637"/>
      <c r="G62" s="624" t="str">
        <f t="shared" si="4"/>
        <v/>
      </c>
      <c r="H62" s="624" t="str">
        <f t="shared" si="5"/>
        <v/>
      </c>
      <c r="I62" s="625" t="str">
        <f t="shared" si="6"/>
        <v/>
      </c>
      <c r="J62" s="625" t="str">
        <f t="shared" si="7"/>
        <v/>
      </c>
      <c r="K62" s="617">
        <f>MAX(0,$K$10+SUM($I$12:$I61)-$L$10-SUM($J$12:$J61))</f>
        <v>0</v>
      </c>
      <c r="L62" s="617">
        <f>MAX(0,-($K$10+SUM($I$12:$I61)-$L$10-SUM($J$12:$J61)))</f>
        <v>0</v>
      </c>
      <c r="M62" s="626" t="str">
        <f t="array" ref="M62">IFERROR(SMALL(IF((makhnccno=$G$1)+(makhnccco=$G$1),ROW(makhnccno)-6),ROWS($M$10:M60)),"")</f>
        <v/>
      </c>
    </row>
    <row r="63" spans="2:13" ht="25.7" hidden="1" customHeight="1" x14ac:dyDescent="0.2">
      <c r="B63" s="623" t="str">
        <f t="shared" si="0"/>
        <v/>
      </c>
      <c r="C63" s="623" t="str">
        <f t="shared" si="1"/>
        <v/>
      </c>
      <c r="D63" s="623" t="str">
        <f t="shared" si="2"/>
        <v/>
      </c>
      <c r="E63" s="1636" t="str">
        <f t="shared" si="3"/>
        <v/>
      </c>
      <c r="F63" s="1637"/>
      <c r="G63" s="624" t="str">
        <f t="shared" si="4"/>
        <v/>
      </c>
      <c r="H63" s="624" t="str">
        <f t="shared" si="5"/>
        <v/>
      </c>
      <c r="I63" s="625" t="str">
        <f t="shared" si="6"/>
        <v/>
      </c>
      <c r="J63" s="625" t="str">
        <f t="shared" si="7"/>
        <v/>
      </c>
      <c r="K63" s="617">
        <f>MAX(0,$K$10+SUM($I$12:$I62)-$L$10-SUM($J$12:$J62))</f>
        <v>0</v>
      </c>
      <c r="L63" s="617">
        <f>MAX(0,-($K$10+SUM($I$12:$I62)-$L$10-SUM($J$12:$J62)))</f>
        <v>0</v>
      </c>
      <c r="M63" s="626" t="str">
        <f t="array" ref="M63">IFERROR(SMALL(IF((makhnccno=$G$1)+(makhnccco=$G$1),ROW(makhnccno)-6),ROWS($M$10:M61)),"")</f>
        <v/>
      </c>
    </row>
    <row r="64" spans="2:13" ht="25.7" hidden="1" customHeight="1" x14ac:dyDescent="0.2">
      <c r="B64" s="623" t="str">
        <f t="shared" si="0"/>
        <v/>
      </c>
      <c r="C64" s="623" t="str">
        <f t="shared" si="1"/>
        <v/>
      </c>
      <c r="D64" s="623" t="str">
        <f t="shared" si="2"/>
        <v/>
      </c>
      <c r="E64" s="1636" t="str">
        <f t="shared" si="3"/>
        <v/>
      </c>
      <c r="F64" s="1637"/>
      <c r="G64" s="624" t="str">
        <f t="shared" si="4"/>
        <v/>
      </c>
      <c r="H64" s="624" t="str">
        <f t="shared" si="5"/>
        <v/>
      </c>
      <c r="I64" s="625" t="str">
        <f t="shared" si="6"/>
        <v/>
      </c>
      <c r="J64" s="625" t="str">
        <f t="shared" si="7"/>
        <v/>
      </c>
      <c r="K64" s="617">
        <f>MAX(0,$K$10+SUM($I$12:$I63)-$L$10-SUM($J$12:$J63))</f>
        <v>0</v>
      </c>
      <c r="L64" s="617">
        <f>MAX(0,-($K$10+SUM($I$12:$I63)-$L$10-SUM($J$12:$J63)))</f>
        <v>0</v>
      </c>
      <c r="M64" s="626" t="str">
        <f t="array" ref="M64">IFERROR(SMALL(IF((makhnccno=$G$1)+(makhnccco=$G$1),ROW(makhnccno)-6),ROWS($M$10:M62)),"")</f>
        <v/>
      </c>
    </row>
    <row r="65" spans="2:13" ht="25.7" hidden="1" customHeight="1" x14ac:dyDescent="0.2">
      <c r="B65" s="623" t="str">
        <f t="shared" si="0"/>
        <v/>
      </c>
      <c r="C65" s="623" t="str">
        <f t="shared" si="1"/>
        <v/>
      </c>
      <c r="D65" s="623" t="str">
        <f t="shared" si="2"/>
        <v/>
      </c>
      <c r="E65" s="1636" t="str">
        <f t="shared" si="3"/>
        <v/>
      </c>
      <c r="F65" s="1637"/>
      <c r="G65" s="624" t="str">
        <f t="shared" si="4"/>
        <v/>
      </c>
      <c r="H65" s="624" t="str">
        <f t="shared" si="5"/>
        <v/>
      </c>
      <c r="I65" s="625" t="str">
        <f t="shared" si="6"/>
        <v/>
      </c>
      <c r="J65" s="625" t="str">
        <f t="shared" si="7"/>
        <v/>
      </c>
      <c r="K65" s="617">
        <f>MAX(0,$K$10+SUM($I$12:$I64)-$L$10-SUM($J$12:$J64))</f>
        <v>0</v>
      </c>
      <c r="L65" s="617">
        <f>MAX(0,-($K$10+SUM($I$12:$I64)-$L$10-SUM($J$12:$J64)))</f>
        <v>0</v>
      </c>
      <c r="M65" s="626" t="str">
        <f t="array" ref="M65">IFERROR(SMALL(IF((makhnccno=$G$1)+(makhnccco=$G$1),ROW(makhnccno)-6),ROWS($M$10:M63)),"")</f>
        <v/>
      </c>
    </row>
    <row r="66" spans="2:13" ht="25.7" hidden="1" customHeight="1" x14ac:dyDescent="0.2">
      <c r="B66" s="623" t="str">
        <f t="shared" si="0"/>
        <v/>
      </c>
      <c r="C66" s="623" t="str">
        <f t="shared" si="1"/>
        <v/>
      </c>
      <c r="D66" s="623" t="str">
        <f t="shared" si="2"/>
        <v/>
      </c>
      <c r="E66" s="1636" t="str">
        <f t="shared" si="3"/>
        <v/>
      </c>
      <c r="F66" s="1637"/>
      <c r="G66" s="624" t="str">
        <f t="shared" si="4"/>
        <v/>
      </c>
      <c r="H66" s="624" t="str">
        <f t="shared" si="5"/>
        <v/>
      </c>
      <c r="I66" s="625" t="str">
        <f t="shared" si="6"/>
        <v/>
      </c>
      <c r="J66" s="625" t="str">
        <f t="shared" si="7"/>
        <v/>
      </c>
      <c r="K66" s="617">
        <f>MAX(0,$K$10+SUM($I$12:$I65)-$L$10-SUM($J$12:$J65))</f>
        <v>0</v>
      </c>
      <c r="L66" s="617">
        <f>MAX(0,-($K$10+SUM($I$12:$I65)-$L$10-SUM($J$12:$J65)))</f>
        <v>0</v>
      </c>
      <c r="M66" s="626" t="str">
        <f t="array" ref="M66">IFERROR(SMALL(IF((makhnccno=$G$1)+(makhnccco=$G$1),ROW(makhnccno)-6),ROWS($M$10:M64)),"")</f>
        <v/>
      </c>
    </row>
    <row r="67" spans="2:13" ht="25.7" hidden="1" customHeight="1" x14ac:dyDescent="0.2">
      <c r="B67" s="623" t="str">
        <f t="shared" si="0"/>
        <v/>
      </c>
      <c r="C67" s="623" t="str">
        <f t="shared" si="1"/>
        <v/>
      </c>
      <c r="D67" s="623" t="str">
        <f t="shared" si="2"/>
        <v/>
      </c>
      <c r="E67" s="1636" t="str">
        <f t="shared" si="3"/>
        <v/>
      </c>
      <c r="F67" s="1637"/>
      <c r="G67" s="624" t="str">
        <f t="shared" si="4"/>
        <v/>
      </c>
      <c r="H67" s="624" t="str">
        <f t="shared" si="5"/>
        <v/>
      </c>
      <c r="I67" s="625" t="str">
        <f t="shared" si="6"/>
        <v/>
      </c>
      <c r="J67" s="625" t="str">
        <f t="shared" si="7"/>
        <v/>
      </c>
      <c r="K67" s="617">
        <f>MAX(0,$K$10+SUM($I$12:$I66)-$L$10-SUM($J$12:$J66))</f>
        <v>0</v>
      </c>
      <c r="L67" s="617">
        <f>MAX(0,-($K$10+SUM($I$12:$I66)-$L$10-SUM($J$12:$J66)))</f>
        <v>0</v>
      </c>
      <c r="M67" s="626" t="str">
        <f t="array" ref="M67">IFERROR(SMALL(IF((makhnccno=$G$1)+(makhnccco=$G$1),ROW(makhnccno)-6),ROWS($M$10:M65)),"")</f>
        <v/>
      </c>
    </row>
    <row r="68" spans="2:13" ht="25.7" hidden="1" customHeight="1" x14ac:dyDescent="0.2">
      <c r="B68" s="623" t="str">
        <f t="shared" si="0"/>
        <v/>
      </c>
      <c r="C68" s="623" t="str">
        <f t="shared" si="1"/>
        <v/>
      </c>
      <c r="D68" s="623" t="str">
        <f t="shared" si="2"/>
        <v/>
      </c>
      <c r="E68" s="1636" t="str">
        <f t="shared" si="3"/>
        <v/>
      </c>
      <c r="F68" s="1637"/>
      <c r="G68" s="624" t="str">
        <f t="shared" si="4"/>
        <v/>
      </c>
      <c r="H68" s="624" t="str">
        <f t="shared" si="5"/>
        <v/>
      </c>
      <c r="I68" s="625" t="str">
        <f t="shared" si="6"/>
        <v/>
      </c>
      <c r="J68" s="625" t="str">
        <f t="shared" si="7"/>
        <v/>
      </c>
      <c r="K68" s="617">
        <f>MAX(0,$K$10+SUM($I$12:$I67)-$L$10-SUM($J$12:$J67))</f>
        <v>0</v>
      </c>
      <c r="L68" s="617">
        <f>MAX(0,-($K$10+SUM($I$12:$I67)-$L$10-SUM($J$12:$J67)))</f>
        <v>0</v>
      </c>
      <c r="M68" s="626" t="str">
        <f t="array" ref="M68">IFERROR(SMALL(IF((makhnccno=$G$1)+(makhnccco=$G$1),ROW(makhnccno)-6),ROWS($M$10:M66)),"")</f>
        <v/>
      </c>
    </row>
    <row r="69" spans="2:13" ht="25.7" hidden="1" customHeight="1" x14ac:dyDescent="0.2">
      <c r="B69" s="623" t="str">
        <f t="shared" si="0"/>
        <v/>
      </c>
      <c r="C69" s="623" t="str">
        <f t="shared" si="1"/>
        <v/>
      </c>
      <c r="D69" s="623" t="str">
        <f t="shared" si="2"/>
        <v/>
      </c>
      <c r="E69" s="1636" t="str">
        <f t="shared" si="3"/>
        <v/>
      </c>
      <c r="F69" s="1637"/>
      <c r="G69" s="624" t="str">
        <f t="shared" si="4"/>
        <v/>
      </c>
      <c r="H69" s="624" t="str">
        <f t="shared" si="5"/>
        <v/>
      </c>
      <c r="I69" s="625" t="str">
        <f t="shared" si="6"/>
        <v/>
      </c>
      <c r="J69" s="625" t="str">
        <f t="shared" si="7"/>
        <v/>
      </c>
      <c r="K69" s="617">
        <f>MAX(0,$K$10+SUM($I$12:$I68)-$L$10-SUM($J$12:$J68))</f>
        <v>0</v>
      </c>
      <c r="L69" s="617">
        <f>MAX(0,-($K$10+SUM($I$12:$I68)-$L$10-SUM($J$12:$J68)))</f>
        <v>0</v>
      </c>
      <c r="M69" s="626" t="str">
        <f t="array" ref="M69">IFERROR(SMALL(IF((makhnccno=$G$1)+(makhnccco=$G$1),ROW(makhnccno)-6),ROWS($M$10:M67)),"")</f>
        <v/>
      </c>
    </row>
    <row r="70" spans="2:13" ht="25.7" hidden="1" customHeight="1" x14ac:dyDescent="0.2">
      <c r="B70" s="623" t="str">
        <f t="shared" si="0"/>
        <v/>
      </c>
      <c r="C70" s="623" t="str">
        <f t="shared" si="1"/>
        <v/>
      </c>
      <c r="D70" s="623" t="str">
        <f t="shared" si="2"/>
        <v/>
      </c>
      <c r="E70" s="1636" t="str">
        <f t="shared" si="3"/>
        <v/>
      </c>
      <c r="F70" s="1637"/>
      <c r="G70" s="624" t="str">
        <f t="shared" si="4"/>
        <v/>
      </c>
      <c r="H70" s="624" t="str">
        <f t="shared" si="5"/>
        <v/>
      </c>
      <c r="I70" s="625" t="str">
        <f t="shared" si="6"/>
        <v/>
      </c>
      <c r="J70" s="625" t="str">
        <f t="shared" si="7"/>
        <v/>
      </c>
      <c r="K70" s="617">
        <f>MAX(0,$K$10+SUM($I$12:$I69)-$L$10-SUM($J$12:$J69))</f>
        <v>0</v>
      </c>
      <c r="L70" s="617">
        <f>MAX(0,-($K$10+SUM($I$12:$I69)-$L$10-SUM($J$12:$J69)))</f>
        <v>0</v>
      </c>
      <c r="M70" s="626" t="str">
        <f t="array" ref="M70">IFERROR(SMALL(IF((makhnccno=$G$1)+(makhnccco=$G$1),ROW(makhnccno)-6),ROWS($M$10:M68)),"")</f>
        <v/>
      </c>
    </row>
    <row r="71" spans="2:13" ht="25.7" hidden="1" customHeight="1" x14ac:dyDescent="0.2">
      <c r="B71" s="623" t="str">
        <f t="shared" si="0"/>
        <v/>
      </c>
      <c r="C71" s="623" t="str">
        <f t="shared" si="1"/>
        <v/>
      </c>
      <c r="D71" s="623" t="str">
        <f t="shared" si="2"/>
        <v/>
      </c>
      <c r="E71" s="1636" t="str">
        <f t="shared" si="3"/>
        <v/>
      </c>
      <c r="F71" s="1637"/>
      <c r="G71" s="624" t="str">
        <f t="shared" si="4"/>
        <v/>
      </c>
      <c r="H71" s="624" t="str">
        <f t="shared" si="5"/>
        <v/>
      </c>
      <c r="I71" s="625" t="str">
        <f t="shared" si="6"/>
        <v/>
      </c>
      <c r="J71" s="625" t="str">
        <f t="shared" si="7"/>
        <v/>
      </c>
      <c r="K71" s="617">
        <f>MAX(0,$K$10+SUM($I$12:$I70)-$L$10-SUM($J$12:$J70))</f>
        <v>0</v>
      </c>
      <c r="L71" s="617">
        <f>MAX(0,-($K$10+SUM($I$12:$I70)-$L$10-SUM($J$12:$J70)))</f>
        <v>0</v>
      </c>
      <c r="M71" s="626" t="str">
        <f t="array" ref="M71">IFERROR(SMALL(IF((makhnccno=$G$1)+(makhnccco=$G$1),ROW(makhnccno)-6),ROWS($M$10:M69)),"")</f>
        <v/>
      </c>
    </row>
    <row r="72" spans="2:13" ht="25.7" hidden="1" customHeight="1" x14ac:dyDescent="0.2">
      <c r="B72" s="623" t="str">
        <f t="shared" si="0"/>
        <v/>
      </c>
      <c r="C72" s="623" t="str">
        <f t="shared" si="1"/>
        <v/>
      </c>
      <c r="D72" s="623" t="str">
        <f t="shared" si="2"/>
        <v/>
      </c>
      <c r="E72" s="1636" t="str">
        <f t="shared" si="3"/>
        <v/>
      </c>
      <c r="F72" s="1637"/>
      <c r="G72" s="624" t="str">
        <f t="shared" si="4"/>
        <v/>
      </c>
      <c r="H72" s="624" t="str">
        <f t="shared" si="5"/>
        <v/>
      </c>
      <c r="I72" s="625" t="str">
        <f t="shared" si="6"/>
        <v/>
      </c>
      <c r="J72" s="625" t="str">
        <f t="shared" si="7"/>
        <v/>
      </c>
      <c r="K72" s="617">
        <f>MAX(0,$K$10+SUM($I$12:$I71)-$L$10-SUM($J$12:$J71))</f>
        <v>0</v>
      </c>
      <c r="L72" s="617">
        <f>MAX(0,-($K$10+SUM($I$12:$I71)-$L$10-SUM($J$12:$J71)))</f>
        <v>0</v>
      </c>
      <c r="M72" s="626" t="str">
        <f t="array" ref="M72">IFERROR(SMALL(IF((makhnccno=$G$1)+(makhnccco=$G$1),ROW(makhnccno)-6),ROWS($M$10:M70)),"")</f>
        <v/>
      </c>
    </row>
    <row r="73" spans="2:13" ht="25.7" hidden="1" customHeight="1" x14ac:dyDescent="0.2">
      <c r="B73" s="623" t="str">
        <f t="shared" si="0"/>
        <v/>
      </c>
      <c r="C73" s="623" t="str">
        <f t="shared" si="1"/>
        <v/>
      </c>
      <c r="D73" s="623" t="str">
        <f t="shared" si="2"/>
        <v/>
      </c>
      <c r="E73" s="1636" t="str">
        <f t="shared" si="3"/>
        <v/>
      </c>
      <c r="F73" s="1637"/>
      <c r="G73" s="624" t="str">
        <f t="shared" si="4"/>
        <v/>
      </c>
      <c r="H73" s="624" t="str">
        <f t="shared" si="5"/>
        <v/>
      </c>
      <c r="I73" s="625" t="str">
        <f t="shared" si="6"/>
        <v/>
      </c>
      <c r="J73" s="625" t="str">
        <f t="shared" si="7"/>
        <v/>
      </c>
      <c r="K73" s="617">
        <f>MAX(0,$K$10+SUM($I$12:$I72)-$L$10-SUM($J$12:$J72))</f>
        <v>0</v>
      </c>
      <c r="L73" s="617">
        <f>MAX(0,-($K$10+SUM($I$12:$I72)-$L$10-SUM($J$12:$J72)))</f>
        <v>0</v>
      </c>
      <c r="M73" s="626" t="str">
        <f t="array" ref="M73">IFERROR(SMALL(IF((makhnccno=$G$1)+(makhnccco=$G$1),ROW(makhnccno)-6),ROWS($M$10:M71)),"")</f>
        <v/>
      </c>
    </row>
    <row r="74" spans="2:13" ht="25.7" hidden="1" customHeight="1" x14ac:dyDescent="0.2">
      <c r="B74" s="623" t="str">
        <f t="shared" si="0"/>
        <v/>
      </c>
      <c r="C74" s="623" t="str">
        <f t="shared" si="1"/>
        <v/>
      </c>
      <c r="D74" s="623" t="str">
        <f t="shared" si="2"/>
        <v/>
      </c>
      <c r="E74" s="1636" t="str">
        <f t="shared" si="3"/>
        <v/>
      </c>
      <c r="F74" s="1637"/>
      <c r="G74" s="624" t="str">
        <f t="shared" si="4"/>
        <v/>
      </c>
      <c r="H74" s="624" t="str">
        <f t="shared" si="5"/>
        <v/>
      </c>
      <c r="I74" s="625" t="str">
        <f t="shared" si="6"/>
        <v/>
      </c>
      <c r="J74" s="625" t="str">
        <f t="shared" si="7"/>
        <v/>
      </c>
      <c r="K74" s="617">
        <f>MAX(0,$K$10+SUM($I$12:$I73)-$L$10-SUM($J$12:$J73))</f>
        <v>0</v>
      </c>
      <c r="L74" s="617">
        <f>MAX(0,-($K$10+SUM($I$12:$I73)-$L$10-SUM($J$12:$J73)))</f>
        <v>0</v>
      </c>
      <c r="M74" s="626" t="str">
        <f t="array" ref="M74">IFERROR(SMALL(IF((makhnccno=$G$1)+(makhnccco=$G$1),ROW(makhnccno)-6),ROWS($M$10:M72)),"")</f>
        <v/>
      </c>
    </row>
    <row r="75" spans="2:13" ht="25.7" hidden="1" customHeight="1" x14ac:dyDescent="0.2">
      <c r="B75" s="623" t="str">
        <f t="shared" si="0"/>
        <v/>
      </c>
      <c r="C75" s="623" t="str">
        <f t="shared" si="1"/>
        <v/>
      </c>
      <c r="D75" s="623" t="str">
        <f t="shared" si="2"/>
        <v/>
      </c>
      <c r="E75" s="1636" t="str">
        <f t="shared" si="3"/>
        <v/>
      </c>
      <c r="F75" s="1637"/>
      <c r="G75" s="624" t="str">
        <f t="shared" si="4"/>
        <v/>
      </c>
      <c r="H75" s="624" t="str">
        <f t="shared" si="5"/>
        <v/>
      </c>
      <c r="I75" s="625" t="str">
        <f t="shared" si="6"/>
        <v/>
      </c>
      <c r="J75" s="625" t="str">
        <f t="shared" si="7"/>
        <v/>
      </c>
      <c r="K75" s="617">
        <f>MAX(0,$K$10+SUM($I$12:$I74)-$L$10-SUM($J$12:$J74))</f>
        <v>0</v>
      </c>
      <c r="L75" s="617">
        <f>MAX(0,-($K$10+SUM($I$12:$I74)-$L$10-SUM($J$12:$J74)))</f>
        <v>0</v>
      </c>
      <c r="M75" s="626" t="str">
        <f t="array" ref="M75">IFERROR(SMALL(IF((makhnccno=$G$1)+(makhnccco=$G$1),ROW(makhnccno)-6),ROWS($M$10:M73)),"")</f>
        <v/>
      </c>
    </row>
    <row r="76" spans="2:13" ht="25.7" hidden="1" customHeight="1" x14ac:dyDescent="0.2">
      <c r="B76" s="623" t="str">
        <f t="shared" ref="B76:B139" si="8">IF($M76="","",INDEX(ngaygs,$M76))</f>
        <v/>
      </c>
      <c r="C76" s="623" t="str">
        <f t="shared" ref="C76:C139" si="9">IF($M76="","",INDEX(ngayct,$M76))</f>
        <v/>
      </c>
      <c r="D76" s="623" t="str">
        <f t="shared" ref="D76:D139" si="10">IF($M76="","",INDEX(soct,$M76))</f>
        <v/>
      </c>
      <c r="E76" s="1636" t="str">
        <f t="shared" ref="E76:E139" si="11">IF($M76="","",INDEX(diengiai,$M76))</f>
        <v/>
      </c>
      <c r="F76" s="1637"/>
      <c r="G76" s="624" t="str">
        <f t="shared" si="4"/>
        <v/>
      </c>
      <c r="H76" s="624" t="str">
        <f t="shared" ref="H76:H139" si="12">IF($M76="","",IF(INDEX(tkno,$M76)=$E$1,INDEX(tkco,$M76),INDEX(tkno,$M76)))</f>
        <v/>
      </c>
      <c r="I76" s="625" t="str">
        <f t="shared" ref="I76:I139" si="13">IF($M76="","",IF(INDEX(tkno,$M76)=$E$1,INDEX(sotien,$M76),""))</f>
        <v/>
      </c>
      <c r="J76" s="625" t="str">
        <f t="shared" ref="J76:J139" si="14">IF($M76="","",IF(INDEX(tkco,$M76)=$E$1,INDEX(sotien,$M76),""))</f>
        <v/>
      </c>
      <c r="K76" s="617">
        <f>MAX(0,$K$10+SUM($I$12:$I75)-$L$10-SUM($J$12:$J75))</f>
        <v>0</v>
      </c>
      <c r="L76" s="617">
        <f>MAX(0,-($K$10+SUM($I$12:$I75)-$L$10-SUM($J$12:$J75)))</f>
        <v>0</v>
      </c>
      <c r="M76" s="626" t="str">
        <f t="array" ref="M76">IFERROR(SMALL(IF((makhnccno=$G$1)+(makhnccco=$G$1),ROW(makhnccno)-6),ROWS($M$10:M74)),"")</f>
        <v/>
      </c>
    </row>
    <row r="77" spans="2:13" ht="25.7" hidden="1" customHeight="1" x14ac:dyDescent="0.2">
      <c r="B77" s="623" t="str">
        <f t="shared" si="8"/>
        <v/>
      </c>
      <c r="C77" s="623" t="str">
        <f t="shared" si="9"/>
        <v/>
      </c>
      <c r="D77" s="623" t="str">
        <f t="shared" si="10"/>
        <v/>
      </c>
      <c r="E77" s="1636" t="str">
        <f t="shared" si="11"/>
        <v/>
      </c>
      <c r="F77" s="1637"/>
      <c r="G77" s="624" t="str">
        <f t="shared" ref="G77:G140" si="15">IF($M77="","",$E$1)</f>
        <v/>
      </c>
      <c r="H77" s="624" t="str">
        <f t="shared" si="12"/>
        <v/>
      </c>
      <c r="I77" s="625" t="str">
        <f t="shared" si="13"/>
        <v/>
      </c>
      <c r="J77" s="625" t="str">
        <f t="shared" si="14"/>
        <v/>
      </c>
      <c r="K77" s="617">
        <f>MAX(0,$K$10+SUM($I$12:$I76)-$L$10-SUM($J$12:$J76))</f>
        <v>0</v>
      </c>
      <c r="L77" s="617">
        <f>MAX(0,-($K$10+SUM($I$12:$I76)-$L$10-SUM($J$12:$J76)))</f>
        <v>0</v>
      </c>
      <c r="M77" s="626" t="str">
        <f t="array" ref="M77">IFERROR(SMALL(IF((makhnccno=$G$1)+(makhnccco=$G$1),ROW(makhnccno)-6),ROWS($M$10:M75)),"")</f>
        <v/>
      </c>
    </row>
    <row r="78" spans="2:13" ht="25.7" hidden="1" customHeight="1" x14ac:dyDescent="0.2">
      <c r="B78" s="623" t="str">
        <f t="shared" si="8"/>
        <v/>
      </c>
      <c r="C78" s="623" t="str">
        <f t="shared" si="9"/>
        <v/>
      </c>
      <c r="D78" s="623" t="str">
        <f t="shared" si="10"/>
        <v/>
      </c>
      <c r="E78" s="1636" t="str">
        <f t="shared" si="11"/>
        <v/>
      </c>
      <c r="F78" s="1637"/>
      <c r="G78" s="624" t="str">
        <f t="shared" si="15"/>
        <v/>
      </c>
      <c r="H78" s="624" t="str">
        <f t="shared" si="12"/>
        <v/>
      </c>
      <c r="I78" s="625" t="str">
        <f t="shared" si="13"/>
        <v/>
      </c>
      <c r="J78" s="625" t="str">
        <f t="shared" si="14"/>
        <v/>
      </c>
      <c r="K78" s="617">
        <f>MAX(0,$K$10+SUM($I$12:$I77)-$L$10-SUM($J$12:$J77))</f>
        <v>0</v>
      </c>
      <c r="L78" s="617">
        <f>MAX(0,-($K$10+SUM($I$12:$I77)-$L$10-SUM($J$12:$J77)))</f>
        <v>0</v>
      </c>
      <c r="M78" s="626" t="str">
        <f t="array" ref="M78">IFERROR(SMALL(IF((makhnccno=$G$1)+(makhnccco=$G$1),ROW(makhnccno)-6),ROWS($M$10:M76)),"")</f>
        <v/>
      </c>
    </row>
    <row r="79" spans="2:13" ht="25.7" hidden="1" customHeight="1" x14ac:dyDescent="0.2">
      <c r="B79" s="623" t="str">
        <f t="shared" si="8"/>
        <v/>
      </c>
      <c r="C79" s="623" t="str">
        <f t="shared" si="9"/>
        <v/>
      </c>
      <c r="D79" s="623" t="str">
        <f t="shared" si="10"/>
        <v/>
      </c>
      <c r="E79" s="1636" t="str">
        <f t="shared" si="11"/>
        <v/>
      </c>
      <c r="F79" s="1637"/>
      <c r="G79" s="624" t="str">
        <f t="shared" si="15"/>
        <v/>
      </c>
      <c r="H79" s="624" t="str">
        <f t="shared" si="12"/>
        <v/>
      </c>
      <c r="I79" s="625" t="str">
        <f t="shared" si="13"/>
        <v/>
      </c>
      <c r="J79" s="625" t="str">
        <f t="shared" si="14"/>
        <v/>
      </c>
      <c r="K79" s="617">
        <f>MAX(0,$K$10+SUM($I$12:$I78)-$L$10-SUM($J$12:$J78))</f>
        <v>0</v>
      </c>
      <c r="L79" s="617">
        <f>MAX(0,-($K$10+SUM($I$12:$I78)-$L$10-SUM($J$12:$J78)))</f>
        <v>0</v>
      </c>
      <c r="M79" s="626" t="str">
        <f t="array" ref="M79">IFERROR(SMALL(IF((makhnccno=$G$1)+(makhnccco=$G$1),ROW(makhnccno)-6),ROWS($M$10:M77)),"")</f>
        <v/>
      </c>
    </row>
    <row r="80" spans="2:13" ht="25.7" hidden="1" customHeight="1" x14ac:dyDescent="0.2">
      <c r="B80" s="623" t="str">
        <f t="shared" si="8"/>
        <v/>
      </c>
      <c r="C80" s="623" t="str">
        <f t="shared" si="9"/>
        <v/>
      </c>
      <c r="D80" s="623" t="str">
        <f t="shared" si="10"/>
        <v/>
      </c>
      <c r="E80" s="1636" t="str">
        <f t="shared" si="11"/>
        <v/>
      </c>
      <c r="F80" s="1637"/>
      <c r="G80" s="624" t="str">
        <f t="shared" si="15"/>
        <v/>
      </c>
      <c r="H80" s="624" t="str">
        <f t="shared" si="12"/>
        <v/>
      </c>
      <c r="I80" s="625" t="str">
        <f t="shared" si="13"/>
        <v/>
      </c>
      <c r="J80" s="625" t="str">
        <f t="shared" si="14"/>
        <v/>
      </c>
      <c r="K80" s="617">
        <f>MAX(0,$K$10+SUM($I$12:$I79)-$L$10-SUM($J$12:$J79))</f>
        <v>0</v>
      </c>
      <c r="L80" s="617">
        <f>MAX(0,-($K$10+SUM($I$12:$I79)-$L$10-SUM($J$12:$J79)))</f>
        <v>0</v>
      </c>
      <c r="M80" s="626" t="str">
        <f t="array" ref="M80">IFERROR(SMALL(IF((makhnccno=$G$1)+(makhnccco=$G$1),ROW(makhnccno)-6),ROWS($M$10:M78)),"")</f>
        <v/>
      </c>
    </row>
    <row r="81" spans="2:13" ht="25.7" hidden="1" customHeight="1" x14ac:dyDescent="0.2">
      <c r="B81" s="623" t="str">
        <f t="shared" si="8"/>
        <v/>
      </c>
      <c r="C81" s="623" t="str">
        <f t="shared" si="9"/>
        <v/>
      </c>
      <c r="D81" s="623" t="str">
        <f t="shared" si="10"/>
        <v/>
      </c>
      <c r="E81" s="1636" t="str">
        <f t="shared" si="11"/>
        <v/>
      </c>
      <c r="F81" s="1637"/>
      <c r="G81" s="624" t="str">
        <f t="shared" si="15"/>
        <v/>
      </c>
      <c r="H81" s="624" t="str">
        <f t="shared" si="12"/>
        <v/>
      </c>
      <c r="I81" s="625" t="str">
        <f t="shared" si="13"/>
        <v/>
      </c>
      <c r="J81" s="625" t="str">
        <f t="shared" si="14"/>
        <v/>
      </c>
      <c r="K81" s="617">
        <f>MAX(0,$K$10+SUM($I$12:$I80)-$L$10-SUM($J$12:$J80))</f>
        <v>0</v>
      </c>
      <c r="L81" s="617">
        <f>MAX(0,-($K$10+SUM($I$12:$I80)-$L$10-SUM($J$12:$J80)))</f>
        <v>0</v>
      </c>
      <c r="M81" s="626" t="str">
        <f t="array" ref="M81">IFERROR(SMALL(IF((makhnccno=$G$1)+(makhnccco=$G$1),ROW(makhnccno)-6),ROWS($M$10:M79)),"")</f>
        <v/>
      </c>
    </row>
    <row r="82" spans="2:13" ht="25.7" hidden="1" customHeight="1" x14ac:dyDescent="0.2">
      <c r="B82" s="623" t="str">
        <f t="shared" si="8"/>
        <v/>
      </c>
      <c r="C82" s="623" t="str">
        <f t="shared" si="9"/>
        <v/>
      </c>
      <c r="D82" s="623" t="str">
        <f t="shared" si="10"/>
        <v/>
      </c>
      <c r="E82" s="1636" t="str">
        <f t="shared" si="11"/>
        <v/>
      </c>
      <c r="F82" s="1637"/>
      <c r="G82" s="624" t="str">
        <f t="shared" si="15"/>
        <v/>
      </c>
      <c r="H82" s="624" t="str">
        <f t="shared" si="12"/>
        <v/>
      </c>
      <c r="I82" s="625" t="str">
        <f t="shared" si="13"/>
        <v/>
      </c>
      <c r="J82" s="625" t="str">
        <f t="shared" si="14"/>
        <v/>
      </c>
      <c r="K82" s="617">
        <f>MAX(0,$K$10+SUM($I$12:$I81)-$L$10-SUM($J$12:$J81))</f>
        <v>0</v>
      </c>
      <c r="L82" s="617">
        <f>MAX(0,-($K$10+SUM($I$12:$I81)-$L$10-SUM($J$12:$J81)))</f>
        <v>0</v>
      </c>
      <c r="M82" s="626" t="str">
        <f t="array" ref="M82">IFERROR(SMALL(IF((makhnccno=$G$1)+(makhnccco=$G$1),ROW(makhnccno)-6),ROWS($M$10:M80)),"")</f>
        <v/>
      </c>
    </row>
    <row r="83" spans="2:13" ht="25.7" hidden="1" customHeight="1" x14ac:dyDescent="0.2">
      <c r="B83" s="623" t="str">
        <f t="shared" si="8"/>
        <v/>
      </c>
      <c r="C83" s="623" t="str">
        <f t="shared" si="9"/>
        <v/>
      </c>
      <c r="D83" s="623" t="str">
        <f t="shared" si="10"/>
        <v/>
      </c>
      <c r="E83" s="1636" t="str">
        <f t="shared" si="11"/>
        <v/>
      </c>
      <c r="F83" s="1637"/>
      <c r="G83" s="624" t="str">
        <f t="shared" si="15"/>
        <v/>
      </c>
      <c r="H83" s="624" t="str">
        <f t="shared" si="12"/>
        <v/>
      </c>
      <c r="I83" s="625" t="str">
        <f t="shared" si="13"/>
        <v/>
      </c>
      <c r="J83" s="625" t="str">
        <f t="shared" si="14"/>
        <v/>
      </c>
      <c r="K83" s="617">
        <f>MAX(0,$K$10+SUM($I$12:$I82)-$L$10-SUM($J$12:$J82))</f>
        <v>0</v>
      </c>
      <c r="L83" s="617">
        <f>MAX(0,-($K$10+SUM($I$12:$I82)-$L$10-SUM($J$12:$J82)))</f>
        <v>0</v>
      </c>
      <c r="M83" s="626" t="str">
        <f t="array" ref="M83">IFERROR(SMALL(IF((makhnccno=$G$1)+(makhnccco=$G$1),ROW(makhnccno)-6),ROWS($M$10:M81)),"")</f>
        <v/>
      </c>
    </row>
    <row r="84" spans="2:13" ht="25.7" hidden="1" customHeight="1" x14ac:dyDescent="0.2">
      <c r="B84" s="623" t="str">
        <f t="shared" si="8"/>
        <v/>
      </c>
      <c r="C84" s="623" t="str">
        <f t="shared" si="9"/>
        <v/>
      </c>
      <c r="D84" s="623" t="str">
        <f t="shared" si="10"/>
        <v/>
      </c>
      <c r="E84" s="1636" t="str">
        <f t="shared" si="11"/>
        <v/>
      </c>
      <c r="F84" s="1637"/>
      <c r="G84" s="624" t="str">
        <f t="shared" si="15"/>
        <v/>
      </c>
      <c r="H84" s="624" t="str">
        <f t="shared" si="12"/>
        <v/>
      </c>
      <c r="I84" s="625" t="str">
        <f t="shared" si="13"/>
        <v/>
      </c>
      <c r="J84" s="625" t="str">
        <f t="shared" si="14"/>
        <v/>
      </c>
      <c r="K84" s="617">
        <f>MAX(0,$K$10+SUM($I$12:$I83)-$L$10-SUM($J$12:$J83))</f>
        <v>0</v>
      </c>
      <c r="L84" s="617">
        <f>MAX(0,-($K$10+SUM($I$12:$I83)-$L$10-SUM($J$12:$J83)))</f>
        <v>0</v>
      </c>
      <c r="M84" s="626" t="str">
        <f t="array" ref="M84">IFERROR(SMALL(IF((makhnccno=$G$1)+(makhnccco=$G$1),ROW(makhnccno)-6),ROWS($M$10:M82)),"")</f>
        <v/>
      </c>
    </row>
    <row r="85" spans="2:13" ht="25.7" hidden="1" customHeight="1" x14ac:dyDescent="0.2">
      <c r="B85" s="623" t="str">
        <f t="shared" si="8"/>
        <v/>
      </c>
      <c r="C85" s="623" t="str">
        <f t="shared" si="9"/>
        <v/>
      </c>
      <c r="D85" s="623" t="str">
        <f t="shared" si="10"/>
        <v/>
      </c>
      <c r="E85" s="1636" t="str">
        <f t="shared" si="11"/>
        <v/>
      </c>
      <c r="F85" s="1637"/>
      <c r="G85" s="624" t="str">
        <f t="shared" si="15"/>
        <v/>
      </c>
      <c r="H85" s="624" t="str">
        <f t="shared" si="12"/>
        <v/>
      </c>
      <c r="I85" s="625" t="str">
        <f t="shared" si="13"/>
        <v/>
      </c>
      <c r="J85" s="625" t="str">
        <f t="shared" si="14"/>
        <v/>
      </c>
      <c r="K85" s="617">
        <f>MAX(0,$K$10+SUM($I$12:$I84)-$L$10-SUM($J$12:$J84))</f>
        <v>0</v>
      </c>
      <c r="L85" s="617">
        <f>MAX(0,-($K$10+SUM($I$12:$I84)-$L$10-SUM($J$12:$J84)))</f>
        <v>0</v>
      </c>
      <c r="M85" s="626" t="str">
        <f t="array" ref="M85">IFERROR(SMALL(IF((makhnccno=$G$1)+(makhnccco=$G$1),ROW(makhnccno)-6),ROWS($M$10:M83)),"")</f>
        <v/>
      </c>
    </row>
    <row r="86" spans="2:13" ht="25.7" hidden="1" customHeight="1" x14ac:dyDescent="0.2">
      <c r="B86" s="623" t="str">
        <f t="shared" si="8"/>
        <v/>
      </c>
      <c r="C86" s="623" t="str">
        <f t="shared" si="9"/>
        <v/>
      </c>
      <c r="D86" s="623" t="str">
        <f t="shared" si="10"/>
        <v/>
      </c>
      <c r="E86" s="1636" t="str">
        <f t="shared" si="11"/>
        <v/>
      </c>
      <c r="F86" s="1637"/>
      <c r="G86" s="624" t="str">
        <f t="shared" si="15"/>
        <v/>
      </c>
      <c r="H86" s="624" t="str">
        <f t="shared" si="12"/>
        <v/>
      </c>
      <c r="I86" s="625" t="str">
        <f t="shared" si="13"/>
        <v/>
      </c>
      <c r="J86" s="625" t="str">
        <f t="shared" si="14"/>
        <v/>
      </c>
      <c r="K86" s="617">
        <f>MAX(0,$K$10+SUM($I$12:$I85)-$L$10-SUM($J$12:$J85))</f>
        <v>0</v>
      </c>
      <c r="L86" s="617">
        <f>MAX(0,-($K$10+SUM($I$12:$I85)-$L$10-SUM($J$12:$J85)))</f>
        <v>0</v>
      </c>
      <c r="M86" s="626" t="str">
        <f t="array" ref="M86">IFERROR(SMALL(IF((makhnccno=$G$1)+(makhnccco=$G$1),ROW(makhnccno)-6),ROWS($M$10:M84)),"")</f>
        <v/>
      </c>
    </row>
    <row r="87" spans="2:13" ht="25.7" hidden="1" customHeight="1" x14ac:dyDescent="0.2">
      <c r="B87" s="623" t="str">
        <f t="shared" si="8"/>
        <v/>
      </c>
      <c r="C87" s="623" t="str">
        <f t="shared" si="9"/>
        <v/>
      </c>
      <c r="D87" s="623" t="str">
        <f t="shared" si="10"/>
        <v/>
      </c>
      <c r="E87" s="1636" t="str">
        <f t="shared" si="11"/>
        <v/>
      </c>
      <c r="F87" s="1637"/>
      <c r="G87" s="624" t="str">
        <f t="shared" si="15"/>
        <v/>
      </c>
      <c r="H87" s="624" t="str">
        <f t="shared" si="12"/>
        <v/>
      </c>
      <c r="I87" s="625" t="str">
        <f t="shared" si="13"/>
        <v/>
      </c>
      <c r="J87" s="625" t="str">
        <f t="shared" si="14"/>
        <v/>
      </c>
      <c r="K87" s="617">
        <f>MAX(0,$K$10+SUM($I$12:$I86)-$L$10-SUM($J$12:$J86))</f>
        <v>0</v>
      </c>
      <c r="L87" s="617">
        <f>MAX(0,-($K$10+SUM($I$12:$I86)-$L$10-SUM($J$12:$J86)))</f>
        <v>0</v>
      </c>
      <c r="M87" s="626" t="str">
        <f t="array" ref="M87">IFERROR(SMALL(IF((makhnccno=$G$1)+(makhnccco=$G$1),ROW(makhnccno)-6),ROWS($M$10:M85)),"")</f>
        <v/>
      </c>
    </row>
    <row r="88" spans="2:13" ht="25.7" hidden="1" customHeight="1" x14ac:dyDescent="0.2">
      <c r="B88" s="623" t="str">
        <f t="shared" si="8"/>
        <v/>
      </c>
      <c r="C88" s="623" t="str">
        <f t="shared" si="9"/>
        <v/>
      </c>
      <c r="D88" s="623" t="str">
        <f t="shared" si="10"/>
        <v/>
      </c>
      <c r="E88" s="1636" t="str">
        <f t="shared" si="11"/>
        <v/>
      </c>
      <c r="F88" s="1637"/>
      <c r="G88" s="624" t="str">
        <f t="shared" si="15"/>
        <v/>
      </c>
      <c r="H88" s="624" t="str">
        <f t="shared" si="12"/>
        <v/>
      </c>
      <c r="I88" s="625" t="str">
        <f t="shared" si="13"/>
        <v/>
      </c>
      <c r="J88" s="625" t="str">
        <f t="shared" si="14"/>
        <v/>
      </c>
      <c r="K88" s="617">
        <f>MAX(0,$K$10+SUM($I$12:$I87)-$L$10-SUM($J$12:$J87))</f>
        <v>0</v>
      </c>
      <c r="L88" s="617">
        <f>MAX(0,-($K$10+SUM($I$12:$I87)-$L$10-SUM($J$12:$J87)))</f>
        <v>0</v>
      </c>
      <c r="M88" s="626" t="str">
        <f t="array" ref="M88">IFERROR(SMALL(IF((makhnccno=$G$1)+(makhnccco=$G$1),ROW(makhnccno)-6),ROWS($M$10:M86)),"")</f>
        <v/>
      </c>
    </row>
    <row r="89" spans="2:13" ht="25.7" hidden="1" customHeight="1" x14ac:dyDescent="0.2">
      <c r="B89" s="623" t="str">
        <f t="shared" si="8"/>
        <v/>
      </c>
      <c r="C89" s="623" t="str">
        <f t="shared" si="9"/>
        <v/>
      </c>
      <c r="D89" s="623" t="str">
        <f t="shared" si="10"/>
        <v/>
      </c>
      <c r="E89" s="1636" t="str">
        <f t="shared" si="11"/>
        <v/>
      </c>
      <c r="F89" s="1637"/>
      <c r="G89" s="624" t="str">
        <f t="shared" si="15"/>
        <v/>
      </c>
      <c r="H89" s="624" t="str">
        <f t="shared" si="12"/>
        <v/>
      </c>
      <c r="I89" s="625" t="str">
        <f t="shared" si="13"/>
        <v/>
      </c>
      <c r="J89" s="625" t="str">
        <f t="shared" si="14"/>
        <v/>
      </c>
      <c r="K89" s="617">
        <f>MAX(0,$K$10+SUM($I$12:$I88)-$L$10-SUM($J$12:$J88))</f>
        <v>0</v>
      </c>
      <c r="L89" s="617">
        <f>MAX(0,-($K$10+SUM($I$12:$I88)-$L$10-SUM($J$12:$J88)))</f>
        <v>0</v>
      </c>
      <c r="M89" s="626" t="str">
        <f t="array" ref="M89">IFERROR(SMALL(IF((makhnccno=$G$1)+(makhnccco=$G$1),ROW(makhnccno)-6),ROWS($M$10:M87)),"")</f>
        <v/>
      </c>
    </row>
    <row r="90" spans="2:13" ht="25.7" hidden="1" customHeight="1" x14ac:dyDescent="0.2">
      <c r="B90" s="623" t="str">
        <f t="shared" si="8"/>
        <v/>
      </c>
      <c r="C90" s="623" t="str">
        <f t="shared" si="9"/>
        <v/>
      </c>
      <c r="D90" s="623" t="str">
        <f t="shared" si="10"/>
        <v/>
      </c>
      <c r="E90" s="1636" t="str">
        <f t="shared" si="11"/>
        <v/>
      </c>
      <c r="F90" s="1637"/>
      <c r="G90" s="624" t="str">
        <f t="shared" si="15"/>
        <v/>
      </c>
      <c r="H90" s="624" t="str">
        <f t="shared" si="12"/>
        <v/>
      </c>
      <c r="I90" s="625" t="str">
        <f t="shared" si="13"/>
        <v/>
      </c>
      <c r="J90" s="625" t="str">
        <f t="shared" si="14"/>
        <v/>
      </c>
      <c r="K90" s="617">
        <f>MAX(0,$K$10+SUM($I$12:$I89)-$L$10-SUM($J$12:$J89))</f>
        <v>0</v>
      </c>
      <c r="L90" s="617">
        <f>MAX(0,-($K$10+SUM($I$12:$I89)-$L$10-SUM($J$12:$J89)))</f>
        <v>0</v>
      </c>
      <c r="M90" s="626" t="str">
        <f t="array" ref="M90">IFERROR(SMALL(IF((makhnccno=$G$1)+(makhnccco=$G$1),ROW(makhnccno)-6),ROWS($M$10:M88)),"")</f>
        <v/>
      </c>
    </row>
    <row r="91" spans="2:13" ht="25.7" hidden="1" customHeight="1" x14ac:dyDescent="0.2">
      <c r="B91" s="623" t="str">
        <f t="shared" si="8"/>
        <v/>
      </c>
      <c r="C91" s="623" t="str">
        <f t="shared" si="9"/>
        <v/>
      </c>
      <c r="D91" s="623" t="str">
        <f t="shared" si="10"/>
        <v/>
      </c>
      <c r="E91" s="1636" t="str">
        <f t="shared" si="11"/>
        <v/>
      </c>
      <c r="F91" s="1637"/>
      <c r="G91" s="624" t="str">
        <f t="shared" si="15"/>
        <v/>
      </c>
      <c r="H91" s="624" t="str">
        <f t="shared" si="12"/>
        <v/>
      </c>
      <c r="I91" s="625" t="str">
        <f t="shared" si="13"/>
        <v/>
      </c>
      <c r="J91" s="625" t="str">
        <f t="shared" si="14"/>
        <v/>
      </c>
      <c r="K91" s="617">
        <f>MAX(0,$K$10+SUM($I$12:$I90)-$L$10-SUM($J$12:$J90))</f>
        <v>0</v>
      </c>
      <c r="L91" s="617">
        <f>MAX(0,-($K$10+SUM($I$12:$I90)-$L$10-SUM($J$12:$J90)))</f>
        <v>0</v>
      </c>
      <c r="M91" s="626" t="str">
        <f t="array" ref="M91">IFERROR(SMALL(IF((makhnccno=$G$1)+(makhnccco=$G$1),ROW(makhnccno)-6),ROWS($M$10:M89)),"")</f>
        <v/>
      </c>
    </row>
    <row r="92" spans="2:13" ht="25.7" hidden="1" customHeight="1" x14ac:dyDescent="0.2">
      <c r="B92" s="623" t="str">
        <f t="shared" si="8"/>
        <v/>
      </c>
      <c r="C92" s="623" t="str">
        <f t="shared" si="9"/>
        <v/>
      </c>
      <c r="D92" s="623" t="str">
        <f t="shared" si="10"/>
        <v/>
      </c>
      <c r="E92" s="1636" t="str">
        <f t="shared" si="11"/>
        <v/>
      </c>
      <c r="F92" s="1637"/>
      <c r="G92" s="624" t="str">
        <f t="shared" si="15"/>
        <v/>
      </c>
      <c r="H92" s="624" t="str">
        <f t="shared" si="12"/>
        <v/>
      </c>
      <c r="I92" s="625" t="str">
        <f t="shared" si="13"/>
        <v/>
      </c>
      <c r="J92" s="625" t="str">
        <f t="shared" si="14"/>
        <v/>
      </c>
      <c r="K92" s="617">
        <f>MAX(0,$K$10+SUM($I$12:$I91)-$L$10-SUM($J$12:$J91))</f>
        <v>0</v>
      </c>
      <c r="L92" s="617">
        <f>MAX(0,-($K$10+SUM($I$12:$I91)-$L$10-SUM($J$12:$J91)))</f>
        <v>0</v>
      </c>
      <c r="M92" s="626" t="str">
        <f t="array" ref="M92">IFERROR(SMALL(IF((makhnccno=$G$1)+(makhnccco=$G$1),ROW(makhnccno)-6),ROWS($M$10:M90)),"")</f>
        <v/>
      </c>
    </row>
    <row r="93" spans="2:13" ht="25.7" hidden="1" customHeight="1" x14ac:dyDescent="0.2">
      <c r="B93" s="623" t="str">
        <f t="shared" si="8"/>
        <v/>
      </c>
      <c r="C93" s="623" t="str">
        <f t="shared" si="9"/>
        <v/>
      </c>
      <c r="D93" s="623" t="str">
        <f t="shared" si="10"/>
        <v/>
      </c>
      <c r="E93" s="1636" t="str">
        <f t="shared" si="11"/>
        <v/>
      </c>
      <c r="F93" s="1637"/>
      <c r="G93" s="624" t="str">
        <f t="shared" si="15"/>
        <v/>
      </c>
      <c r="H93" s="624" t="str">
        <f t="shared" si="12"/>
        <v/>
      </c>
      <c r="I93" s="625" t="str">
        <f t="shared" si="13"/>
        <v/>
      </c>
      <c r="J93" s="625" t="str">
        <f t="shared" si="14"/>
        <v/>
      </c>
      <c r="K93" s="617">
        <f>MAX(0,$K$10+SUM($I$12:$I92)-$L$10-SUM($J$12:$J92))</f>
        <v>0</v>
      </c>
      <c r="L93" s="617">
        <f>MAX(0,-($K$10+SUM($I$12:$I92)-$L$10-SUM($J$12:$J92)))</f>
        <v>0</v>
      </c>
      <c r="M93" s="626" t="str">
        <f t="array" ref="M93">IFERROR(SMALL(IF((makhnccno=$G$1)+(makhnccco=$G$1),ROW(makhnccno)-6),ROWS($M$10:M91)),"")</f>
        <v/>
      </c>
    </row>
    <row r="94" spans="2:13" ht="25.7" hidden="1" customHeight="1" x14ac:dyDescent="0.2">
      <c r="B94" s="623" t="str">
        <f t="shared" si="8"/>
        <v/>
      </c>
      <c r="C94" s="623" t="str">
        <f t="shared" si="9"/>
        <v/>
      </c>
      <c r="D94" s="623" t="str">
        <f t="shared" si="10"/>
        <v/>
      </c>
      <c r="E94" s="1636" t="str">
        <f t="shared" si="11"/>
        <v/>
      </c>
      <c r="F94" s="1637"/>
      <c r="G94" s="624" t="str">
        <f t="shared" si="15"/>
        <v/>
      </c>
      <c r="H94" s="624" t="str">
        <f t="shared" si="12"/>
        <v/>
      </c>
      <c r="I94" s="625" t="str">
        <f t="shared" si="13"/>
        <v/>
      </c>
      <c r="J94" s="625" t="str">
        <f t="shared" si="14"/>
        <v/>
      </c>
      <c r="K94" s="617">
        <f>MAX(0,$K$10+SUM($I$12:$I93)-$L$10-SUM($J$12:$J93))</f>
        <v>0</v>
      </c>
      <c r="L94" s="617">
        <f>MAX(0,-($K$10+SUM($I$12:$I93)-$L$10-SUM($J$12:$J93)))</f>
        <v>0</v>
      </c>
      <c r="M94" s="626" t="str">
        <f t="array" ref="M94">IFERROR(SMALL(IF((makhnccno=$G$1)+(makhnccco=$G$1),ROW(makhnccno)-6),ROWS($M$10:M92)),"")</f>
        <v/>
      </c>
    </row>
    <row r="95" spans="2:13" ht="25.7" hidden="1" customHeight="1" x14ac:dyDescent="0.2">
      <c r="B95" s="623" t="str">
        <f t="shared" si="8"/>
        <v/>
      </c>
      <c r="C95" s="623" t="str">
        <f t="shared" si="9"/>
        <v/>
      </c>
      <c r="D95" s="623" t="str">
        <f t="shared" si="10"/>
        <v/>
      </c>
      <c r="E95" s="1636" t="str">
        <f t="shared" si="11"/>
        <v/>
      </c>
      <c r="F95" s="1637"/>
      <c r="G95" s="624" t="str">
        <f t="shared" si="15"/>
        <v/>
      </c>
      <c r="H95" s="624" t="str">
        <f t="shared" si="12"/>
        <v/>
      </c>
      <c r="I95" s="625" t="str">
        <f t="shared" si="13"/>
        <v/>
      </c>
      <c r="J95" s="625" t="str">
        <f t="shared" si="14"/>
        <v/>
      </c>
      <c r="K95" s="617">
        <f>MAX(0,$K$10+SUM($I$12:$I94)-$L$10-SUM($J$12:$J94))</f>
        <v>0</v>
      </c>
      <c r="L95" s="617">
        <f>MAX(0,-($K$10+SUM($I$12:$I94)-$L$10-SUM($J$12:$J94)))</f>
        <v>0</v>
      </c>
      <c r="M95" s="626" t="str">
        <f t="array" ref="M95">IFERROR(SMALL(IF((makhnccno=$G$1)+(makhnccco=$G$1),ROW(makhnccno)-6),ROWS($M$10:M93)),"")</f>
        <v/>
      </c>
    </row>
    <row r="96" spans="2:13" ht="25.7" hidden="1" customHeight="1" x14ac:dyDescent="0.2">
      <c r="B96" s="623" t="str">
        <f t="shared" si="8"/>
        <v/>
      </c>
      <c r="C96" s="623" t="str">
        <f t="shared" si="9"/>
        <v/>
      </c>
      <c r="D96" s="623" t="str">
        <f t="shared" si="10"/>
        <v/>
      </c>
      <c r="E96" s="1636" t="str">
        <f t="shared" si="11"/>
        <v/>
      </c>
      <c r="F96" s="1637"/>
      <c r="G96" s="624" t="str">
        <f t="shared" si="15"/>
        <v/>
      </c>
      <c r="H96" s="624" t="str">
        <f t="shared" si="12"/>
        <v/>
      </c>
      <c r="I96" s="625" t="str">
        <f t="shared" si="13"/>
        <v/>
      </c>
      <c r="J96" s="625" t="str">
        <f t="shared" si="14"/>
        <v/>
      </c>
      <c r="K96" s="617">
        <f>MAX(0,$K$10+SUM($I$12:$I95)-$L$10-SUM($J$12:$J95))</f>
        <v>0</v>
      </c>
      <c r="L96" s="617">
        <f>MAX(0,-($K$10+SUM($I$12:$I95)-$L$10-SUM($J$12:$J95)))</f>
        <v>0</v>
      </c>
      <c r="M96" s="626" t="str">
        <f t="array" ref="M96">IFERROR(SMALL(IF((makhnccno=$G$1)+(makhnccco=$G$1),ROW(makhnccno)-6),ROWS($M$10:M94)),"")</f>
        <v/>
      </c>
    </row>
    <row r="97" spans="2:13" ht="25.7" hidden="1" customHeight="1" x14ac:dyDescent="0.2">
      <c r="B97" s="623" t="str">
        <f t="shared" si="8"/>
        <v/>
      </c>
      <c r="C97" s="623" t="str">
        <f t="shared" si="9"/>
        <v/>
      </c>
      <c r="D97" s="623" t="str">
        <f t="shared" si="10"/>
        <v/>
      </c>
      <c r="E97" s="1636" t="str">
        <f t="shared" si="11"/>
        <v/>
      </c>
      <c r="F97" s="1637"/>
      <c r="G97" s="624" t="str">
        <f t="shared" si="15"/>
        <v/>
      </c>
      <c r="H97" s="624" t="str">
        <f t="shared" si="12"/>
        <v/>
      </c>
      <c r="I97" s="625" t="str">
        <f t="shared" si="13"/>
        <v/>
      </c>
      <c r="J97" s="625" t="str">
        <f t="shared" si="14"/>
        <v/>
      </c>
      <c r="K97" s="617">
        <f>MAX(0,$K$10+SUM($I$12:$I96)-$L$10-SUM($J$12:$J96))</f>
        <v>0</v>
      </c>
      <c r="L97" s="617">
        <f>MAX(0,-($K$10+SUM($I$12:$I96)-$L$10-SUM($J$12:$J96)))</f>
        <v>0</v>
      </c>
      <c r="M97" s="626" t="str">
        <f t="array" ref="M97">IFERROR(SMALL(IF((makhnccno=$G$1)+(makhnccco=$G$1),ROW(makhnccno)-6),ROWS($M$10:M95)),"")</f>
        <v/>
      </c>
    </row>
    <row r="98" spans="2:13" ht="25.7" hidden="1" customHeight="1" x14ac:dyDescent="0.2">
      <c r="B98" s="623" t="str">
        <f t="shared" si="8"/>
        <v/>
      </c>
      <c r="C98" s="623" t="str">
        <f t="shared" si="9"/>
        <v/>
      </c>
      <c r="D98" s="623" t="str">
        <f t="shared" si="10"/>
        <v/>
      </c>
      <c r="E98" s="1636" t="str">
        <f t="shared" si="11"/>
        <v/>
      </c>
      <c r="F98" s="1637"/>
      <c r="G98" s="624" t="str">
        <f t="shared" si="15"/>
        <v/>
      </c>
      <c r="H98" s="624" t="str">
        <f t="shared" si="12"/>
        <v/>
      </c>
      <c r="I98" s="625" t="str">
        <f t="shared" si="13"/>
        <v/>
      </c>
      <c r="J98" s="625" t="str">
        <f t="shared" si="14"/>
        <v/>
      </c>
      <c r="K98" s="617">
        <f>MAX(0,$K$10+SUM($I$12:$I97)-$L$10-SUM($J$12:$J97))</f>
        <v>0</v>
      </c>
      <c r="L98" s="617">
        <f>MAX(0,-($K$10+SUM($I$12:$I97)-$L$10-SUM($J$12:$J97)))</f>
        <v>0</v>
      </c>
      <c r="M98" s="626" t="str">
        <f t="array" ref="M98">IFERROR(SMALL(IF((makhnccno=$G$1)+(makhnccco=$G$1),ROW(makhnccno)-6),ROWS($M$10:M96)),"")</f>
        <v/>
      </c>
    </row>
    <row r="99" spans="2:13" ht="25.7" hidden="1" customHeight="1" x14ac:dyDescent="0.2">
      <c r="B99" s="623" t="str">
        <f t="shared" si="8"/>
        <v/>
      </c>
      <c r="C99" s="623" t="str">
        <f t="shared" si="9"/>
        <v/>
      </c>
      <c r="D99" s="623" t="str">
        <f t="shared" si="10"/>
        <v/>
      </c>
      <c r="E99" s="1636" t="str">
        <f t="shared" si="11"/>
        <v/>
      </c>
      <c r="F99" s="1637"/>
      <c r="G99" s="624" t="str">
        <f t="shared" si="15"/>
        <v/>
      </c>
      <c r="H99" s="624" t="str">
        <f t="shared" si="12"/>
        <v/>
      </c>
      <c r="I99" s="625" t="str">
        <f t="shared" si="13"/>
        <v/>
      </c>
      <c r="J99" s="625" t="str">
        <f t="shared" si="14"/>
        <v/>
      </c>
      <c r="K99" s="617">
        <f>MAX(0,$K$10+SUM($I$12:$I98)-$L$10-SUM($J$12:$J98))</f>
        <v>0</v>
      </c>
      <c r="L99" s="617">
        <f>MAX(0,-($K$10+SUM($I$12:$I98)-$L$10-SUM($J$12:$J98)))</f>
        <v>0</v>
      </c>
      <c r="M99" s="626" t="str">
        <f t="array" ref="M99">IFERROR(SMALL(IF((makhnccno=$G$1)+(makhnccco=$G$1),ROW(makhnccno)-6),ROWS($M$10:M97)),"")</f>
        <v/>
      </c>
    </row>
    <row r="100" spans="2:13" ht="25.7" hidden="1" customHeight="1" x14ac:dyDescent="0.2">
      <c r="B100" s="623" t="str">
        <f t="shared" si="8"/>
        <v/>
      </c>
      <c r="C100" s="623" t="str">
        <f t="shared" si="9"/>
        <v/>
      </c>
      <c r="D100" s="623" t="str">
        <f t="shared" si="10"/>
        <v/>
      </c>
      <c r="E100" s="1636" t="str">
        <f t="shared" si="11"/>
        <v/>
      </c>
      <c r="F100" s="1637"/>
      <c r="G100" s="624" t="str">
        <f t="shared" si="15"/>
        <v/>
      </c>
      <c r="H100" s="624" t="str">
        <f t="shared" si="12"/>
        <v/>
      </c>
      <c r="I100" s="625" t="str">
        <f t="shared" si="13"/>
        <v/>
      </c>
      <c r="J100" s="625" t="str">
        <f t="shared" si="14"/>
        <v/>
      </c>
      <c r="K100" s="617">
        <f>MAX(0,$K$10+SUM($I$12:$I99)-$L$10-SUM($J$12:$J99))</f>
        <v>0</v>
      </c>
      <c r="L100" s="617">
        <f>MAX(0,-($K$10+SUM($I$12:$I99)-$L$10-SUM($J$12:$J99)))</f>
        <v>0</v>
      </c>
      <c r="M100" s="626" t="str">
        <f t="array" ref="M100">IFERROR(SMALL(IF((makhnccno=$G$1)+(makhnccco=$G$1),ROW(makhnccno)-6),ROWS($M$10:M98)),"")</f>
        <v/>
      </c>
    </row>
    <row r="101" spans="2:13" ht="25.7" hidden="1" customHeight="1" x14ac:dyDescent="0.2">
      <c r="B101" s="623" t="str">
        <f t="shared" si="8"/>
        <v/>
      </c>
      <c r="C101" s="623" t="str">
        <f t="shared" si="9"/>
        <v/>
      </c>
      <c r="D101" s="623" t="str">
        <f t="shared" si="10"/>
        <v/>
      </c>
      <c r="E101" s="1636" t="str">
        <f t="shared" si="11"/>
        <v/>
      </c>
      <c r="F101" s="1637"/>
      <c r="G101" s="624" t="str">
        <f t="shared" si="15"/>
        <v/>
      </c>
      <c r="H101" s="624" t="str">
        <f t="shared" si="12"/>
        <v/>
      </c>
      <c r="I101" s="625" t="str">
        <f t="shared" si="13"/>
        <v/>
      </c>
      <c r="J101" s="625" t="str">
        <f t="shared" si="14"/>
        <v/>
      </c>
      <c r="K101" s="617">
        <f>MAX(0,$K$10+SUM($I$12:$I100)-$L$10-SUM($J$12:$J100))</f>
        <v>0</v>
      </c>
      <c r="L101" s="617">
        <f>MAX(0,-($K$10+SUM($I$12:$I100)-$L$10-SUM($J$12:$J100)))</f>
        <v>0</v>
      </c>
      <c r="M101" s="626" t="str">
        <f t="array" ref="M101">IFERROR(SMALL(IF((makhnccno=$G$1)+(makhnccco=$G$1),ROW(makhnccno)-6),ROWS($M$10:M99)),"")</f>
        <v/>
      </c>
    </row>
    <row r="102" spans="2:13" ht="25.7" hidden="1" customHeight="1" x14ac:dyDescent="0.2">
      <c r="B102" s="623" t="str">
        <f t="shared" si="8"/>
        <v/>
      </c>
      <c r="C102" s="623" t="str">
        <f t="shared" si="9"/>
        <v/>
      </c>
      <c r="D102" s="623" t="str">
        <f t="shared" si="10"/>
        <v/>
      </c>
      <c r="E102" s="1636" t="str">
        <f t="shared" si="11"/>
        <v/>
      </c>
      <c r="F102" s="1637"/>
      <c r="G102" s="624" t="str">
        <f t="shared" si="15"/>
        <v/>
      </c>
      <c r="H102" s="624" t="str">
        <f t="shared" si="12"/>
        <v/>
      </c>
      <c r="I102" s="625" t="str">
        <f t="shared" si="13"/>
        <v/>
      </c>
      <c r="J102" s="625" t="str">
        <f t="shared" si="14"/>
        <v/>
      </c>
      <c r="K102" s="617">
        <f>MAX(0,$K$10+SUM($I$12:$I101)-$L$10-SUM($J$12:$J101))</f>
        <v>0</v>
      </c>
      <c r="L102" s="617">
        <f>MAX(0,-($K$10+SUM($I$12:$I101)-$L$10-SUM($J$12:$J101)))</f>
        <v>0</v>
      </c>
      <c r="M102" s="626" t="str">
        <f t="array" ref="M102">IFERROR(SMALL(IF((makhnccno=$G$1)+(makhnccco=$G$1),ROW(makhnccno)-6),ROWS($M$10:M100)),"")</f>
        <v/>
      </c>
    </row>
    <row r="103" spans="2:13" ht="25.7" hidden="1" customHeight="1" x14ac:dyDescent="0.2">
      <c r="B103" s="623" t="str">
        <f t="shared" si="8"/>
        <v/>
      </c>
      <c r="C103" s="623" t="str">
        <f t="shared" si="9"/>
        <v/>
      </c>
      <c r="D103" s="623" t="str">
        <f t="shared" si="10"/>
        <v/>
      </c>
      <c r="E103" s="1636" t="str">
        <f t="shared" si="11"/>
        <v/>
      </c>
      <c r="F103" s="1637"/>
      <c r="G103" s="624" t="str">
        <f t="shared" si="15"/>
        <v/>
      </c>
      <c r="H103" s="624" t="str">
        <f t="shared" si="12"/>
        <v/>
      </c>
      <c r="I103" s="625" t="str">
        <f t="shared" si="13"/>
        <v/>
      </c>
      <c r="J103" s="625" t="str">
        <f t="shared" si="14"/>
        <v/>
      </c>
      <c r="K103" s="617">
        <f>MAX(0,$K$10+SUM($I$12:$I102)-$L$10-SUM($J$12:$J102))</f>
        <v>0</v>
      </c>
      <c r="L103" s="617">
        <f>MAX(0,-($K$10+SUM($I$12:$I102)-$L$10-SUM($J$12:$J102)))</f>
        <v>0</v>
      </c>
      <c r="M103" s="626" t="str">
        <f t="array" ref="M103">IFERROR(SMALL(IF((makhnccno=$G$1)+(makhnccco=$G$1),ROW(makhnccno)-6),ROWS($M$10:M101)),"")</f>
        <v/>
      </c>
    </row>
    <row r="104" spans="2:13" ht="25.7" hidden="1" customHeight="1" x14ac:dyDescent="0.2">
      <c r="B104" s="623" t="str">
        <f t="shared" si="8"/>
        <v/>
      </c>
      <c r="C104" s="623" t="str">
        <f t="shared" si="9"/>
        <v/>
      </c>
      <c r="D104" s="623" t="str">
        <f t="shared" si="10"/>
        <v/>
      </c>
      <c r="E104" s="1636" t="str">
        <f t="shared" si="11"/>
        <v/>
      </c>
      <c r="F104" s="1637"/>
      <c r="G104" s="624" t="str">
        <f t="shared" si="15"/>
        <v/>
      </c>
      <c r="H104" s="624" t="str">
        <f t="shared" si="12"/>
        <v/>
      </c>
      <c r="I104" s="625" t="str">
        <f t="shared" si="13"/>
        <v/>
      </c>
      <c r="J104" s="625" t="str">
        <f t="shared" si="14"/>
        <v/>
      </c>
      <c r="K104" s="617">
        <f>MAX(0,$K$10+SUM($I$12:$I103)-$L$10-SUM($J$12:$J103))</f>
        <v>0</v>
      </c>
      <c r="L104" s="617">
        <f>MAX(0,-($K$10+SUM($I$12:$I103)-$L$10-SUM($J$12:$J103)))</f>
        <v>0</v>
      </c>
      <c r="M104" s="626" t="str">
        <f t="array" ref="M104">IFERROR(SMALL(IF((makhnccno=$G$1)+(makhnccco=$G$1),ROW(makhnccno)-6),ROWS($M$10:M102)),"")</f>
        <v/>
      </c>
    </row>
    <row r="105" spans="2:13" ht="25.7" hidden="1" customHeight="1" x14ac:dyDescent="0.2">
      <c r="B105" s="623" t="str">
        <f t="shared" si="8"/>
        <v/>
      </c>
      <c r="C105" s="623" t="str">
        <f t="shared" si="9"/>
        <v/>
      </c>
      <c r="D105" s="623" t="str">
        <f t="shared" si="10"/>
        <v/>
      </c>
      <c r="E105" s="1636" t="str">
        <f t="shared" si="11"/>
        <v/>
      </c>
      <c r="F105" s="1637"/>
      <c r="G105" s="624" t="str">
        <f t="shared" si="15"/>
        <v/>
      </c>
      <c r="H105" s="624" t="str">
        <f t="shared" si="12"/>
        <v/>
      </c>
      <c r="I105" s="625" t="str">
        <f t="shared" si="13"/>
        <v/>
      </c>
      <c r="J105" s="625" t="str">
        <f t="shared" si="14"/>
        <v/>
      </c>
      <c r="K105" s="617">
        <f>MAX(0,$K$10+SUM($I$12:$I104)-$L$10-SUM($J$12:$J104))</f>
        <v>0</v>
      </c>
      <c r="L105" s="617">
        <f>MAX(0,-($K$10+SUM($I$12:$I104)-$L$10-SUM($J$12:$J104)))</f>
        <v>0</v>
      </c>
      <c r="M105" s="626" t="str">
        <f t="array" ref="M105">IFERROR(SMALL(IF((makhnccno=$G$1)+(makhnccco=$G$1),ROW(makhnccno)-6),ROWS($M$10:M103)),"")</f>
        <v/>
      </c>
    </row>
    <row r="106" spans="2:13" ht="25.7" hidden="1" customHeight="1" x14ac:dyDescent="0.2">
      <c r="B106" s="623" t="str">
        <f t="shared" si="8"/>
        <v/>
      </c>
      <c r="C106" s="623" t="str">
        <f t="shared" si="9"/>
        <v/>
      </c>
      <c r="D106" s="623" t="str">
        <f t="shared" si="10"/>
        <v/>
      </c>
      <c r="E106" s="1636" t="str">
        <f t="shared" si="11"/>
        <v/>
      </c>
      <c r="F106" s="1637"/>
      <c r="G106" s="624" t="str">
        <f t="shared" si="15"/>
        <v/>
      </c>
      <c r="H106" s="624" t="str">
        <f t="shared" si="12"/>
        <v/>
      </c>
      <c r="I106" s="625" t="str">
        <f t="shared" si="13"/>
        <v/>
      </c>
      <c r="J106" s="625" t="str">
        <f t="shared" si="14"/>
        <v/>
      </c>
      <c r="K106" s="617">
        <f>MAX(0,$K$10+SUM($I$12:$I105)-$L$10-SUM($J$12:$J105))</f>
        <v>0</v>
      </c>
      <c r="L106" s="617">
        <f>MAX(0,-($K$10+SUM($I$12:$I105)-$L$10-SUM($J$12:$J105)))</f>
        <v>0</v>
      </c>
      <c r="M106" s="626" t="str">
        <f t="array" ref="M106">IFERROR(SMALL(IF((makhnccno=$G$1)+(makhnccco=$G$1),ROW(makhnccno)-6),ROWS($M$10:M104)),"")</f>
        <v/>
      </c>
    </row>
    <row r="107" spans="2:13" ht="25.7" hidden="1" customHeight="1" x14ac:dyDescent="0.2">
      <c r="B107" s="623" t="str">
        <f t="shared" si="8"/>
        <v/>
      </c>
      <c r="C107" s="623" t="str">
        <f t="shared" si="9"/>
        <v/>
      </c>
      <c r="D107" s="623" t="str">
        <f t="shared" si="10"/>
        <v/>
      </c>
      <c r="E107" s="1636" t="str">
        <f t="shared" si="11"/>
        <v/>
      </c>
      <c r="F107" s="1637"/>
      <c r="G107" s="624" t="str">
        <f t="shared" si="15"/>
        <v/>
      </c>
      <c r="H107" s="624" t="str">
        <f t="shared" si="12"/>
        <v/>
      </c>
      <c r="I107" s="625" t="str">
        <f t="shared" si="13"/>
        <v/>
      </c>
      <c r="J107" s="625" t="str">
        <f t="shared" si="14"/>
        <v/>
      </c>
      <c r="K107" s="617">
        <f>MAX(0,$K$10+SUM($I$12:$I106)-$L$10-SUM($J$12:$J106))</f>
        <v>0</v>
      </c>
      <c r="L107" s="617">
        <f>MAX(0,-($K$10+SUM($I$12:$I106)-$L$10-SUM($J$12:$J106)))</f>
        <v>0</v>
      </c>
      <c r="M107" s="626" t="str">
        <f t="array" ref="M107">IFERROR(SMALL(IF((makhnccno=$G$1)+(makhnccco=$G$1),ROW(makhnccno)-6),ROWS($M$10:M105)),"")</f>
        <v/>
      </c>
    </row>
    <row r="108" spans="2:13" ht="25.7" hidden="1" customHeight="1" x14ac:dyDescent="0.2">
      <c r="B108" s="623" t="str">
        <f t="shared" si="8"/>
        <v/>
      </c>
      <c r="C108" s="623" t="str">
        <f t="shared" si="9"/>
        <v/>
      </c>
      <c r="D108" s="623" t="str">
        <f t="shared" si="10"/>
        <v/>
      </c>
      <c r="E108" s="1636" t="str">
        <f t="shared" si="11"/>
        <v/>
      </c>
      <c r="F108" s="1637"/>
      <c r="G108" s="624" t="str">
        <f t="shared" si="15"/>
        <v/>
      </c>
      <c r="H108" s="624" t="str">
        <f t="shared" si="12"/>
        <v/>
      </c>
      <c r="I108" s="625" t="str">
        <f t="shared" si="13"/>
        <v/>
      </c>
      <c r="J108" s="625" t="str">
        <f t="shared" si="14"/>
        <v/>
      </c>
      <c r="K108" s="617">
        <f>MAX(0,$K$10+SUM($I$12:$I107)-$L$10-SUM($J$12:$J107))</f>
        <v>0</v>
      </c>
      <c r="L108" s="617">
        <f>MAX(0,-($K$10+SUM($I$12:$I107)-$L$10-SUM($J$12:$J107)))</f>
        <v>0</v>
      </c>
      <c r="M108" s="626" t="str">
        <f t="array" ref="M108">IFERROR(SMALL(IF((makhnccno=$G$1)+(makhnccco=$G$1),ROW(makhnccno)-6),ROWS($M$10:M106)),"")</f>
        <v/>
      </c>
    </row>
    <row r="109" spans="2:13" ht="25.7" hidden="1" customHeight="1" x14ac:dyDescent="0.2">
      <c r="B109" s="623" t="str">
        <f t="shared" si="8"/>
        <v/>
      </c>
      <c r="C109" s="623" t="str">
        <f t="shared" si="9"/>
        <v/>
      </c>
      <c r="D109" s="623" t="str">
        <f t="shared" si="10"/>
        <v/>
      </c>
      <c r="E109" s="1636" t="str">
        <f t="shared" si="11"/>
        <v/>
      </c>
      <c r="F109" s="1637"/>
      <c r="G109" s="624" t="str">
        <f t="shared" si="15"/>
        <v/>
      </c>
      <c r="H109" s="624" t="str">
        <f t="shared" si="12"/>
        <v/>
      </c>
      <c r="I109" s="625" t="str">
        <f t="shared" si="13"/>
        <v/>
      </c>
      <c r="J109" s="625" t="str">
        <f t="shared" si="14"/>
        <v/>
      </c>
      <c r="K109" s="617">
        <f>MAX(0,$K$10+SUM($I$12:$I108)-$L$10-SUM($J$12:$J108))</f>
        <v>0</v>
      </c>
      <c r="L109" s="617">
        <f>MAX(0,-($K$10+SUM($I$12:$I108)-$L$10-SUM($J$12:$J108)))</f>
        <v>0</v>
      </c>
      <c r="M109" s="626" t="str">
        <f t="array" ref="M109">IFERROR(SMALL(IF((makhnccno=$G$1)+(makhnccco=$G$1),ROW(makhnccno)-6),ROWS($M$10:M107)),"")</f>
        <v/>
      </c>
    </row>
    <row r="110" spans="2:13" ht="25.7" hidden="1" customHeight="1" x14ac:dyDescent="0.2">
      <c r="B110" s="623" t="str">
        <f t="shared" si="8"/>
        <v/>
      </c>
      <c r="C110" s="623" t="str">
        <f t="shared" si="9"/>
        <v/>
      </c>
      <c r="D110" s="623" t="str">
        <f t="shared" si="10"/>
        <v/>
      </c>
      <c r="E110" s="1636" t="str">
        <f t="shared" si="11"/>
        <v/>
      </c>
      <c r="F110" s="1637"/>
      <c r="G110" s="624" t="str">
        <f t="shared" si="15"/>
        <v/>
      </c>
      <c r="H110" s="624" t="str">
        <f t="shared" si="12"/>
        <v/>
      </c>
      <c r="I110" s="625" t="str">
        <f t="shared" si="13"/>
        <v/>
      </c>
      <c r="J110" s="625" t="str">
        <f t="shared" si="14"/>
        <v/>
      </c>
      <c r="K110" s="617">
        <f>MAX(0,$K$10+SUM($I$12:$I109)-$L$10-SUM($J$12:$J109))</f>
        <v>0</v>
      </c>
      <c r="L110" s="617">
        <f>MAX(0,-($K$10+SUM($I$12:$I109)-$L$10-SUM($J$12:$J109)))</f>
        <v>0</v>
      </c>
      <c r="M110" s="626" t="str">
        <f t="array" ref="M110">IFERROR(SMALL(IF((makhnccno=$G$1)+(makhnccco=$G$1),ROW(makhnccno)-6),ROWS($M$10:M108)),"")</f>
        <v/>
      </c>
    </row>
    <row r="111" spans="2:13" ht="25.7" hidden="1" customHeight="1" x14ac:dyDescent="0.2">
      <c r="B111" s="623" t="str">
        <f t="shared" si="8"/>
        <v/>
      </c>
      <c r="C111" s="623" t="str">
        <f t="shared" si="9"/>
        <v/>
      </c>
      <c r="D111" s="623" t="str">
        <f t="shared" si="10"/>
        <v/>
      </c>
      <c r="E111" s="1636" t="str">
        <f t="shared" si="11"/>
        <v/>
      </c>
      <c r="F111" s="1637"/>
      <c r="G111" s="624" t="str">
        <f t="shared" si="15"/>
        <v/>
      </c>
      <c r="H111" s="624" t="str">
        <f t="shared" si="12"/>
        <v/>
      </c>
      <c r="I111" s="625" t="str">
        <f t="shared" si="13"/>
        <v/>
      </c>
      <c r="J111" s="625" t="str">
        <f t="shared" si="14"/>
        <v/>
      </c>
      <c r="K111" s="617">
        <f>MAX(0,$K$10+SUM($I$12:$I110)-$L$10-SUM($J$12:$J110))</f>
        <v>0</v>
      </c>
      <c r="L111" s="617">
        <f>MAX(0,-($K$10+SUM($I$12:$I110)-$L$10-SUM($J$12:$J110)))</f>
        <v>0</v>
      </c>
      <c r="M111" s="626" t="str">
        <f t="array" ref="M111">IFERROR(SMALL(IF((makhnccno=$G$1)+(makhnccco=$G$1),ROW(makhnccno)-6),ROWS($M$10:M109)),"")</f>
        <v/>
      </c>
    </row>
    <row r="112" spans="2:13" ht="25.7" hidden="1" customHeight="1" x14ac:dyDescent="0.2">
      <c r="B112" s="623" t="str">
        <f t="shared" si="8"/>
        <v/>
      </c>
      <c r="C112" s="623" t="str">
        <f t="shared" si="9"/>
        <v/>
      </c>
      <c r="D112" s="623" t="str">
        <f t="shared" si="10"/>
        <v/>
      </c>
      <c r="E112" s="1636" t="str">
        <f t="shared" si="11"/>
        <v/>
      </c>
      <c r="F112" s="1637"/>
      <c r="G112" s="624" t="str">
        <f t="shared" si="15"/>
        <v/>
      </c>
      <c r="H112" s="624" t="str">
        <f t="shared" si="12"/>
        <v/>
      </c>
      <c r="I112" s="625" t="str">
        <f t="shared" si="13"/>
        <v/>
      </c>
      <c r="J112" s="625" t="str">
        <f t="shared" si="14"/>
        <v/>
      </c>
      <c r="K112" s="617">
        <f>MAX(0,$K$10+SUM($I$12:$I111)-$L$10-SUM($J$12:$J111))</f>
        <v>0</v>
      </c>
      <c r="L112" s="617">
        <f>MAX(0,-($K$10+SUM($I$12:$I111)-$L$10-SUM($J$12:$J111)))</f>
        <v>0</v>
      </c>
      <c r="M112" s="626" t="str">
        <f t="array" ref="M112">IFERROR(SMALL(IF((makhnccno=$G$1)+(makhnccco=$G$1),ROW(makhnccno)-6),ROWS($M$10:M110)),"")</f>
        <v/>
      </c>
    </row>
    <row r="113" spans="2:13" ht="25.7" hidden="1" customHeight="1" x14ac:dyDescent="0.2">
      <c r="B113" s="623" t="str">
        <f t="shared" si="8"/>
        <v/>
      </c>
      <c r="C113" s="623" t="str">
        <f t="shared" si="9"/>
        <v/>
      </c>
      <c r="D113" s="623" t="str">
        <f t="shared" si="10"/>
        <v/>
      </c>
      <c r="E113" s="1636" t="str">
        <f t="shared" si="11"/>
        <v/>
      </c>
      <c r="F113" s="1637"/>
      <c r="G113" s="624" t="str">
        <f t="shared" si="15"/>
        <v/>
      </c>
      <c r="H113" s="624" t="str">
        <f t="shared" si="12"/>
        <v/>
      </c>
      <c r="I113" s="625" t="str">
        <f t="shared" si="13"/>
        <v/>
      </c>
      <c r="J113" s="625" t="str">
        <f t="shared" si="14"/>
        <v/>
      </c>
      <c r="K113" s="617">
        <f>MAX(0,$K$10+SUM($I$12:$I112)-$L$10-SUM($J$12:$J112))</f>
        <v>0</v>
      </c>
      <c r="L113" s="617">
        <f>MAX(0,-($K$10+SUM($I$12:$I112)-$L$10-SUM($J$12:$J112)))</f>
        <v>0</v>
      </c>
      <c r="M113" s="626" t="str">
        <f t="array" ref="M113">IFERROR(SMALL(IF((makhnccno=$G$1)+(makhnccco=$G$1),ROW(makhnccno)-6),ROWS($M$10:M111)),"")</f>
        <v/>
      </c>
    </row>
    <row r="114" spans="2:13" ht="25.7" hidden="1" customHeight="1" x14ac:dyDescent="0.2">
      <c r="B114" s="623" t="str">
        <f t="shared" si="8"/>
        <v/>
      </c>
      <c r="C114" s="623" t="str">
        <f t="shared" si="9"/>
        <v/>
      </c>
      <c r="D114" s="623" t="str">
        <f t="shared" si="10"/>
        <v/>
      </c>
      <c r="E114" s="1636" t="str">
        <f t="shared" si="11"/>
        <v/>
      </c>
      <c r="F114" s="1637"/>
      <c r="G114" s="624" t="str">
        <f t="shared" si="15"/>
        <v/>
      </c>
      <c r="H114" s="624" t="str">
        <f t="shared" si="12"/>
        <v/>
      </c>
      <c r="I114" s="625" t="str">
        <f t="shared" si="13"/>
        <v/>
      </c>
      <c r="J114" s="625" t="str">
        <f t="shared" si="14"/>
        <v/>
      </c>
      <c r="K114" s="617">
        <f>MAX(0,$K$10+SUM($I$12:$I113)-$L$10-SUM($J$12:$J113))</f>
        <v>0</v>
      </c>
      <c r="L114" s="617">
        <f>MAX(0,-($K$10+SUM($I$12:$I113)-$L$10-SUM($J$12:$J113)))</f>
        <v>0</v>
      </c>
      <c r="M114" s="626" t="str">
        <f t="array" ref="M114">IFERROR(SMALL(IF((makhnccno=$G$1)+(makhnccco=$G$1),ROW(makhnccno)-6),ROWS($M$10:M112)),"")</f>
        <v/>
      </c>
    </row>
    <row r="115" spans="2:13" ht="25.7" hidden="1" customHeight="1" x14ac:dyDescent="0.2">
      <c r="B115" s="623" t="str">
        <f t="shared" si="8"/>
        <v/>
      </c>
      <c r="C115" s="623" t="str">
        <f t="shared" si="9"/>
        <v/>
      </c>
      <c r="D115" s="623" t="str">
        <f t="shared" si="10"/>
        <v/>
      </c>
      <c r="E115" s="1636" t="str">
        <f t="shared" si="11"/>
        <v/>
      </c>
      <c r="F115" s="1637"/>
      <c r="G115" s="624" t="str">
        <f t="shared" si="15"/>
        <v/>
      </c>
      <c r="H115" s="624" t="str">
        <f t="shared" si="12"/>
        <v/>
      </c>
      <c r="I115" s="625" t="str">
        <f t="shared" si="13"/>
        <v/>
      </c>
      <c r="J115" s="625" t="str">
        <f t="shared" si="14"/>
        <v/>
      </c>
      <c r="K115" s="617">
        <f>MAX(0,$K$10+SUM($I$12:$I114)-$L$10-SUM($J$12:$J114))</f>
        <v>0</v>
      </c>
      <c r="L115" s="617">
        <f>MAX(0,-($K$10+SUM($I$12:$I114)-$L$10-SUM($J$12:$J114)))</f>
        <v>0</v>
      </c>
      <c r="M115" s="626" t="str">
        <f t="array" ref="M115">IFERROR(SMALL(IF((makhnccno=$G$1)+(makhnccco=$G$1),ROW(makhnccno)-6),ROWS($M$10:M113)),"")</f>
        <v/>
      </c>
    </row>
    <row r="116" spans="2:13" ht="25.7" hidden="1" customHeight="1" x14ac:dyDescent="0.2">
      <c r="B116" s="623" t="str">
        <f t="shared" si="8"/>
        <v/>
      </c>
      <c r="C116" s="623" t="str">
        <f t="shared" si="9"/>
        <v/>
      </c>
      <c r="D116" s="623" t="str">
        <f t="shared" si="10"/>
        <v/>
      </c>
      <c r="E116" s="1636" t="str">
        <f t="shared" si="11"/>
        <v/>
      </c>
      <c r="F116" s="1637"/>
      <c r="G116" s="624" t="str">
        <f t="shared" si="15"/>
        <v/>
      </c>
      <c r="H116" s="624" t="str">
        <f t="shared" si="12"/>
        <v/>
      </c>
      <c r="I116" s="625" t="str">
        <f t="shared" si="13"/>
        <v/>
      </c>
      <c r="J116" s="625" t="str">
        <f t="shared" si="14"/>
        <v/>
      </c>
      <c r="K116" s="617">
        <f>MAX(0,$K$10+SUM($I$12:$I115)-$L$10-SUM($J$12:$J115))</f>
        <v>0</v>
      </c>
      <c r="L116" s="617">
        <f>MAX(0,-($K$10+SUM($I$12:$I115)-$L$10-SUM($J$12:$J115)))</f>
        <v>0</v>
      </c>
      <c r="M116" s="626" t="str">
        <f t="array" ref="M116">IFERROR(SMALL(IF((makhnccno=$G$1)+(makhnccco=$G$1),ROW(makhnccno)-6),ROWS($M$10:M114)),"")</f>
        <v/>
      </c>
    </row>
    <row r="117" spans="2:13" ht="25.7" hidden="1" customHeight="1" x14ac:dyDescent="0.2">
      <c r="B117" s="623" t="str">
        <f t="shared" si="8"/>
        <v/>
      </c>
      <c r="C117" s="623" t="str">
        <f t="shared" si="9"/>
        <v/>
      </c>
      <c r="D117" s="623" t="str">
        <f t="shared" si="10"/>
        <v/>
      </c>
      <c r="E117" s="1636" t="str">
        <f t="shared" si="11"/>
        <v/>
      </c>
      <c r="F117" s="1637"/>
      <c r="G117" s="624" t="str">
        <f t="shared" si="15"/>
        <v/>
      </c>
      <c r="H117" s="624" t="str">
        <f t="shared" si="12"/>
        <v/>
      </c>
      <c r="I117" s="625" t="str">
        <f t="shared" si="13"/>
        <v/>
      </c>
      <c r="J117" s="625" t="str">
        <f t="shared" si="14"/>
        <v/>
      </c>
      <c r="K117" s="617">
        <f>MAX(0,$K$10+SUM($I$12:$I116)-$L$10-SUM($J$12:$J116))</f>
        <v>0</v>
      </c>
      <c r="L117" s="617">
        <f>MAX(0,-($K$10+SUM($I$12:$I116)-$L$10-SUM($J$12:$J116)))</f>
        <v>0</v>
      </c>
      <c r="M117" s="626" t="str">
        <f t="array" ref="M117">IFERROR(SMALL(IF((makhnccno=$G$1)+(makhnccco=$G$1),ROW(makhnccno)-6),ROWS($M$10:M115)),"")</f>
        <v/>
      </c>
    </row>
    <row r="118" spans="2:13" ht="25.7" hidden="1" customHeight="1" x14ac:dyDescent="0.2">
      <c r="B118" s="623" t="str">
        <f t="shared" si="8"/>
        <v/>
      </c>
      <c r="C118" s="623" t="str">
        <f t="shared" si="9"/>
        <v/>
      </c>
      <c r="D118" s="623" t="str">
        <f t="shared" si="10"/>
        <v/>
      </c>
      <c r="E118" s="1636" t="str">
        <f t="shared" si="11"/>
        <v/>
      </c>
      <c r="F118" s="1637"/>
      <c r="G118" s="624" t="str">
        <f t="shared" si="15"/>
        <v/>
      </c>
      <c r="H118" s="624" t="str">
        <f t="shared" si="12"/>
        <v/>
      </c>
      <c r="I118" s="625" t="str">
        <f t="shared" si="13"/>
        <v/>
      </c>
      <c r="J118" s="625" t="str">
        <f t="shared" si="14"/>
        <v/>
      </c>
      <c r="K118" s="617">
        <f>MAX(0,$K$10+SUM($I$12:$I117)-$L$10-SUM($J$12:$J117))</f>
        <v>0</v>
      </c>
      <c r="L118" s="617">
        <f>MAX(0,-($K$10+SUM($I$12:$I117)-$L$10-SUM($J$12:$J117)))</f>
        <v>0</v>
      </c>
      <c r="M118" s="626" t="str">
        <f t="array" ref="M118">IFERROR(SMALL(IF((makhnccno=$G$1)+(makhnccco=$G$1),ROW(makhnccno)-6),ROWS($M$10:M116)),"")</f>
        <v/>
      </c>
    </row>
    <row r="119" spans="2:13" ht="25.7" hidden="1" customHeight="1" x14ac:dyDescent="0.2">
      <c r="B119" s="623" t="str">
        <f t="shared" si="8"/>
        <v/>
      </c>
      <c r="C119" s="623" t="str">
        <f t="shared" si="9"/>
        <v/>
      </c>
      <c r="D119" s="623" t="str">
        <f t="shared" si="10"/>
        <v/>
      </c>
      <c r="E119" s="1636" t="str">
        <f t="shared" si="11"/>
        <v/>
      </c>
      <c r="F119" s="1637"/>
      <c r="G119" s="624" t="str">
        <f t="shared" si="15"/>
        <v/>
      </c>
      <c r="H119" s="624" t="str">
        <f t="shared" si="12"/>
        <v/>
      </c>
      <c r="I119" s="625" t="str">
        <f t="shared" si="13"/>
        <v/>
      </c>
      <c r="J119" s="625" t="str">
        <f t="shared" si="14"/>
        <v/>
      </c>
      <c r="K119" s="617">
        <f>MAX(0,$K$10+SUM($I$12:$I118)-$L$10-SUM($J$12:$J118))</f>
        <v>0</v>
      </c>
      <c r="L119" s="617">
        <f>MAX(0,-($K$10+SUM($I$12:$I118)-$L$10-SUM($J$12:$J118)))</f>
        <v>0</v>
      </c>
      <c r="M119" s="626" t="str">
        <f t="array" ref="M119">IFERROR(SMALL(IF((makhnccno=$G$1)+(makhnccco=$G$1),ROW(makhnccno)-6),ROWS($M$10:M117)),"")</f>
        <v/>
      </c>
    </row>
    <row r="120" spans="2:13" ht="25.7" hidden="1" customHeight="1" x14ac:dyDescent="0.2">
      <c r="B120" s="623" t="str">
        <f t="shared" si="8"/>
        <v/>
      </c>
      <c r="C120" s="623" t="str">
        <f t="shared" si="9"/>
        <v/>
      </c>
      <c r="D120" s="623" t="str">
        <f t="shared" si="10"/>
        <v/>
      </c>
      <c r="E120" s="1636" t="str">
        <f t="shared" si="11"/>
        <v/>
      </c>
      <c r="F120" s="1637"/>
      <c r="G120" s="624" t="str">
        <f t="shared" si="15"/>
        <v/>
      </c>
      <c r="H120" s="624" t="str">
        <f t="shared" si="12"/>
        <v/>
      </c>
      <c r="I120" s="625" t="str">
        <f t="shared" si="13"/>
        <v/>
      </c>
      <c r="J120" s="625" t="str">
        <f t="shared" si="14"/>
        <v/>
      </c>
      <c r="K120" s="617">
        <f>MAX(0,$K$10+SUM($I$12:$I119)-$L$10-SUM($J$12:$J119))</f>
        <v>0</v>
      </c>
      <c r="L120" s="617">
        <f>MAX(0,-($K$10+SUM($I$12:$I119)-$L$10-SUM($J$12:$J119)))</f>
        <v>0</v>
      </c>
      <c r="M120" s="626" t="str">
        <f t="array" ref="M120">IFERROR(SMALL(IF((makhnccno=$G$1)+(makhnccco=$G$1),ROW(makhnccno)-6),ROWS($M$10:M118)),"")</f>
        <v/>
      </c>
    </row>
    <row r="121" spans="2:13" ht="25.7" hidden="1" customHeight="1" x14ac:dyDescent="0.2">
      <c r="B121" s="623" t="str">
        <f t="shared" si="8"/>
        <v/>
      </c>
      <c r="C121" s="623" t="str">
        <f t="shared" si="9"/>
        <v/>
      </c>
      <c r="D121" s="623" t="str">
        <f t="shared" si="10"/>
        <v/>
      </c>
      <c r="E121" s="1636" t="str">
        <f t="shared" si="11"/>
        <v/>
      </c>
      <c r="F121" s="1637"/>
      <c r="G121" s="624" t="str">
        <f t="shared" si="15"/>
        <v/>
      </c>
      <c r="H121" s="624" t="str">
        <f t="shared" si="12"/>
        <v/>
      </c>
      <c r="I121" s="625" t="str">
        <f t="shared" si="13"/>
        <v/>
      </c>
      <c r="J121" s="625" t="str">
        <f t="shared" si="14"/>
        <v/>
      </c>
      <c r="K121" s="617">
        <f>MAX(0,$K$10+SUM($I$12:$I120)-$L$10-SUM($J$12:$J120))</f>
        <v>0</v>
      </c>
      <c r="L121" s="617">
        <f>MAX(0,-($K$10+SUM($I$12:$I120)-$L$10-SUM($J$12:$J120)))</f>
        <v>0</v>
      </c>
      <c r="M121" s="626" t="str">
        <f t="array" ref="M121">IFERROR(SMALL(IF((makhnccno=$G$1)+(makhnccco=$G$1),ROW(makhnccno)-6),ROWS($M$10:M119)),"")</f>
        <v/>
      </c>
    </row>
    <row r="122" spans="2:13" ht="25.7" hidden="1" customHeight="1" x14ac:dyDescent="0.2">
      <c r="B122" s="623" t="str">
        <f t="shared" si="8"/>
        <v/>
      </c>
      <c r="C122" s="623" t="str">
        <f t="shared" si="9"/>
        <v/>
      </c>
      <c r="D122" s="623" t="str">
        <f t="shared" si="10"/>
        <v/>
      </c>
      <c r="E122" s="1636" t="str">
        <f t="shared" si="11"/>
        <v/>
      </c>
      <c r="F122" s="1637"/>
      <c r="G122" s="624" t="str">
        <f t="shared" si="15"/>
        <v/>
      </c>
      <c r="H122" s="624" t="str">
        <f t="shared" si="12"/>
        <v/>
      </c>
      <c r="I122" s="625" t="str">
        <f t="shared" si="13"/>
        <v/>
      </c>
      <c r="J122" s="625" t="str">
        <f t="shared" si="14"/>
        <v/>
      </c>
      <c r="K122" s="617">
        <f>MAX(0,$K$10+SUM($I$12:$I121)-$L$10-SUM($J$12:$J121))</f>
        <v>0</v>
      </c>
      <c r="L122" s="617">
        <f>MAX(0,-($K$10+SUM($I$12:$I121)-$L$10-SUM($J$12:$J121)))</f>
        <v>0</v>
      </c>
      <c r="M122" s="626" t="str">
        <f t="array" ref="M122">IFERROR(SMALL(IF((makhnccno=$G$1)+(makhnccco=$G$1),ROW(makhnccno)-6),ROWS($M$10:M120)),"")</f>
        <v/>
      </c>
    </row>
    <row r="123" spans="2:13" ht="25.7" hidden="1" customHeight="1" x14ac:dyDescent="0.2">
      <c r="B123" s="623" t="str">
        <f t="shared" si="8"/>
        <v/>
      </c>
      <c r="C123" s="623" t="str">
        <f t="shared" si="9"/>
        <v/>
      </c>
      <c r="D123" s="623" t="str">
        <f t="shared" si="10"/>
        <v/>
      </c>
      <c r="E123" s="1636" t="str">
        <f t="shared" si="11"/>
        <v/>
      </c>
      <c r="F123" s="1637"/>
      <c r="G123" s="624" t="str">
        <f t="shared" si="15"/>
        <v/>
      </c>
      <c r="H123" s="624" t="str">
        <f t="shared" si="12"/>
        <v/>
      </c>
      <c r="I123" s="625" t="str">
        <f t="shared" si="13"/>
        <v/>
      </c>
      <c r="J123" s="625" t="str">
        <f t="shared" si="14"/>
        <v/>
      </c>
      <c r="K123" s="617">
        <f>MAX(0,$K$10+SUM($I$12:$I122)-$L$10-SUM($J$12:$J122))</f>
        <v>0</v>
      </c>
      <c r="L123" s="617">
        <f>MAX(0,-($K$10+SUM($I$12:$I122)-$L$10-SUM($J$12:$J122)))</f>
        <v>0</v>
      </c>
      <c r="M123" s="626" t="str">
        <f t="array" ref="M123">IFERROR(SMALL(IF((makhnccno=$G$1)+(makhnccco=$G$1),ROW(makhnccno)-6),ROWS($M$10:M121)),"")</f>
        <v/>
      </c>
    </row>
    <row r="124" spans="2:13" ht="25.7" hidden="1" customHeight="1" x14ac:dyDescent="0.2">
      <c r="B124" s="623" t="str">
        <f t="shared" si="8"/>
        <v/>
      </c>
      <c r="C124" s="623" t="str">
        <f t="shared" si="9"/>
        <v/>
      </c>
      <c r="D124" s="623" t="str">
        <f t="shared" si="10"/>
        <v/>
      </c>
      <c r="E124" s="1636" t="str">
        <f t="shared" si="11"/>
        <v/>
      </c>
      <c r="F124" s="1637"/>
      <c r="G124" s="624" t="str">
        <f t="shared" si="15"/>
        <v/>
      </c>
      <c r="H124" s="624" t="str">
        <f t="shared" si="12"/>
        <v/>
      </c>
      <c r="I124" s="625" t="str">
        <f t="shared" si="13"/>
        <v/>
      </c>
      <c r="J124" s="625" t="str">
        <f t="shared" si="14"/>
        <v/>
      </c>
      <c r="K124" s="617">
        <f>MAX(0,$K$10+SUM($I$12:$I123)-$L$10-SUM($J$12:$J123))</f>
        <v>0</v>
      </c>
      <c r="L124" s="617">
        <f>MAX(0,-($K$10+SUM($I$12:$I123)-$L$10-SUM($J$12:$J123)))</f>
        <v>0</v>
      </c>
      <c r="M124" s="626" t="str">
        <f t="array" ref="M124">IFERROR(SMALL(IF((makhnccno=$G$1)+(makhnccco=$G$1),ROW(makhnccno)-6),ROWS($M$10:M122)),"")</f>
        <v/>
      </c>
    </row>
    <row r="125" spans="2:13" ht="25.7" hidden="1" customHeight="1" x14ac:dyDescent="0.2">
      <c r="B125" s="623" t="str">
        <f t="shared" si="8"/>
        <v/>
      </c>
      <c r="C125" s="623" t="str">
        <f t="shared" si="9"/>
        <v/>
      </c>
      <c r="D125" s="623" t="str">
        <f t="shared" si="10"/>
        <v/>
      </c>
      <c r="E125" s="1636" t="str">
        <f t="shared" si="11"/>
        <v/>
      </c>
      <c r="F125" s="1637"/>
      <c r="G125" s="624" t="str">
        <f t="shared" si="15"/>
        <v/>
      </c>
      <c r="H125" s="624" t="str">
        <f t="shared" si="12"/>
        <v/>
      </c>
      <c r="I125" s="625" t="str">
        <f t="shared" si="13"/>
        <v/>
      </c>
      <c r="J125" s="625" t="str">
        <f t="shared" si="14"/>
        <v/>
      </c>
      <c r="K125" s="617">
        <f>MAX(0,$K$10+SUM($I$12:$I124)-$L$10-SUM($J$12:$J124))</f>
        <v>0</v>
      </c>
      <c r="L125" s="617">
        <f>MAX(0,-($K$10+SUM($I$12:$I124)-$L$10-SUM($J$12:$J124)))</f>
        <v>0</v>
      </c>
      <c r="M125" s="626" t="str">
        <f t="array" ref="M125">IFERROR(SMALL(IF((makhnccno=$G$1)+(makhnccco=$G$1),ROW(makhnccno)-6),ROWS($M$10:M123)),"")</f>
        <v/>
      </c>
    </row>
    <row r="126" spans="2:13" ht="25.7" hidden="1" customHeight="1" x14ac:dyDescent="0.2">
      <c r="B126" s="623" t="str">
        <f t="shared" si="8"/>
        <v/>
      </c>
      <c r="C126" s="623" t="str">
        <f t="shared" si="9"/>
        <v/>
      </c>
      <c r="D126" s="623" t="str">
        <f t="shared" si="10"/>
        <v/>
      </c>
      <c r="E126" s="1636" t="str">
        <f t="shared" si="11"/>
        <v/>
      </c>
      <c r="F126" s="1637"/>
      <c r="G126" s="624" t="str">
        <f t="shared" si="15"/>
        <v/>
      </c>
      <c r="H126" s="624" t="str">
        <f t="shared" si="12"/>
        <v/>
      </c>
      <c r="I126" s="625" t="str">
        <f t="shared" si="13"/>
        <v/>
      </c>
      <c r="J126" s="625" t="str">
        <f t="shared" si="14"/>
        <v/>
      </c>
      <c r="K126" s="617">
        <f>MAX(0,$K$10+SUM($I$12:$I125)-$L$10-SUM($J$12:$J125))</f>
        <v>0</v>
      </c>
      <c r="L126" s="617">
        <f>MAX(0,-($K$10+SUM($I$12:$I125)-$L$10-SUM($J$12:$J125)))</f>
        <v>0</v>
      </c>
      <c r="M126" s="626" t="str">
        <f t="array" ref="M126">IFERROR(SMALL(IF((makhnccno=$G$1)+(makhnccco=$G$1),ROW(makhnccno)-6),ROWS($M$10:M124)),"")</f>
        <v/>
      </c>
    </row>
    <row r="127" spans="2:13" ht="25.7" hidden="1" customHeight="1" x14ac:dyDescent="0.2">
      <c r="B127" s="623" t="str">
        <f t="shared" si="8"/>
        <v/>
      </c>
      <c r="C127" s="623" t="str">
        <f t="shared" si="9"/>
        <v/>
      </c>
      <c r="D127" s="623" t="str">
        <f t="shared" si="10"/>
        <v/>
      </c>
      <c r="E127" s="1636" t="str">
        <f t="shared" si="11"/>
        <v/>
      </c>
      <c r="F127" s="1637"/>
      <c r="G127" s="624" t="str">
        <f t="shared" si="15"/>
        <v/>
      </c>
      <c r="H127" s="624" t="str">
        <f t="shared" si="12"/>
        <v/>
      </c>
      <c r="I127" s="625" t="str">
        <f t="shared" si="13"/>
        <v/>
      </c>
      <c r="J127" s="625" t="str">
        <f t="shared" si="14"/>
        <v/>
      </c>
      <c r="K127" s="617">
        <f>MAX(0,$K$10+SUM($I$12:$I126)-$L$10-SUM($J$12:$J126))</f>
        <v>0</v>
      </c>
      <c r="L127" s="617">
        <f>MAX(0,-($K$10+SUM($I$12:$I126)-$L$10-SUM($J$12:$J126)))</f>
        <v>0</v>
      </c>
      <c r="M127" s="626" t="str">
        <f t="array" ref="M127">IFERROR(SMALL(IF((makhnccno=$G$1)+(makhnccco=$G$1),ROW(makhnccno)-6),ROWS($M$10:M125)),"")</f>
        <v/>
      </c>
    </row>
    <row r="128" spans="2:13" ht="25.7" hidden="1" customHeight="1" x14ac:dyDescent="0.2">
      <c r="B128" s="623" t="str">
        <f t="shared" si="8"/>
        <v/>
      </c>
      <c r="C128" s="623" t="str">
        <f t="shared" si="9"/>
        <v/>
      </c>
      <c r="D128" s="623" t="str">
        <f t="shared" si="10"/>
        <v/>
      </c>
      <c r="E128" s="1636" t="str">
        <f t="shared" si="11"/>
        <v/>
      </c>
      <c r="F128" s="1637"/>
      <c r="G128" s="624" t="str">
        <f t="shared" si="15"/>
        <v/>
      </c>
      <c r="H128" s="624" t="str">
        <f t="shared" si="12"/>
        <v/>
      </c>
      <c r="I128" s="625" t="str">
        <f t="shared" si="13"/>
        <v/>
      </c>
      <c r="J128" s="625" t="str">
        <f t="shared" si="14"/>
        <v/>
      </c>
      <c r="K128" s="617">
        <f>MAX(0,$K$10+SUM($I$12:$I127)-$L$10-SUM($J$12:$J127))</f>
        <v>0</v>
      </c>
      <c r="L128" s="617">
        <f>MAX(0,-($K$10+SUM($I$12:$I127)-$L$10-SUM($J$12:$J127)))</f>
        <v>0</v>
      </c>
      <c r="M128" s="626" t="str">
        <f t="array" ref="M128">IFERROR(SMALL(IF((makhnccno=$G$1)+(makhnccco=$G$1),ROW(makhnccno)-6),ROWS($M$10:M126)),"")</f>
        <v/>
      </c>
    </row>
    <row r="129" spans="2:13" ht="25.7" hidden="1" customHeight="1" x14ac:dyDescent="0.2">
      <c r="B129" s="623" t="str">
        <f t="shared" si="8"/>
        <v/>
      </c>
      <c r="C129" s="623" t="str">
        <f t="shared" si="9"/>
        <v/>
      </c>
      <c r="D129" s="623" t="str">
        <f t="shared" si="10"/>
        <v/>
      </c>
      <c r="E129" s="1636" t="str">
        <f t="shared" si="11"/>
        <v/>
      </c>
      <c r="F129" s="1637"/>
      <c r="G129" s="624" t="str">
        <f t="shared" si="15"/>
        <v/>
      </c>
      <c r="H129" s="624" t="str">
        <f t="shared" si="12"/>
        <v/>
      </c>
      <c r="I129" s="625" t="str">
        <f t="shared" si="13"/>
        <v/>
      </c>
      <c r="J129" s="625" t="str">
        <f t="shared" si="14"/>
        <v/>
      </c>
      <c r="K129" s="617">
        <f>MAX(0,$K$10+SUM($I$12:$I128)-$L$10-SUM($J$12:$J128))</f>
        <v>0</v>
      </c>
      <c r="L129" s="617">
        <f>MAX(0,-($K$10+SUM($I$12:$I128)-$L$10-SUM($J$12:$J128)))</f>
        <v>0</v>
      </c>
      <c r="M129" s="626" t="str">
        <f t="array" ref="M129">IFERROR(SMALL(IF((makhnccno=$G$1)+(makhnccco=$G$1),ROW(makhnccno)-6),ROWS($M$10:M127)),"")</f>
        <v/>
      </c>
    </row>
    <row r="130" spans="2:13" ht="25.7" hidden="1" customHeight="1" x14ac:dyDescent="0.2">
      <c r="B130" s="623" t="str">
        <f t="shared" si="8"/>
        <v/>
      </c>
      <c r="C130" s="623" t="str">
        <f t="shared" si="9"/>
        <v/>
      </c>
      <c r="D130" s="623" t="str">
        <f t="shared" si="10"/>
        <v/>
      </c>
      <c r="E130" s="1636" t="str">
        <f t="shared" si="11"/>
        <v/>
      </c>
      <c r="F130" s="1637"/>
      <c r="G130" s="624" t="str">
        <f t="shared" si="15"/>
        <v/>
      </c>
      <c r="H130" s="624" t="str">
        <f t="shared" si="12"/>
        <v/>
      </c>
      <c r="I130" s="625" t="str">
        <f t="shared" si="13"/>
        <v/>
      </c>
      <c r="J130" s="625" t="str">
        <f t="shared" si="14"/>
        <v/>
      </c>
      <c r="K130" s="617">
        <f>MAX(0,$K$10+SUM($I$12:$I129)-$L$10-SUM($J$12:$J129))</f>
        <v>0</v>
      </c>
      <c r="L130" s="617">
        <f>MAX(0,-($K$10+SUM($I$12:$I129)-$L$10-SUM($J$12:$J129)))</f>
        <v>0</v>
      </c>
      <c r="M130" s="626" t="str">
        <f t="array" ref="M130">IFERROR(SMALL(IF((makhnccno=$G$1)+(makhnccco=$G$1),ROW(makhnccno)-6),ROWS($M$10:M128)),"")</f>
        <v/>
      </c>
    </row>
    <row r="131" spans="2:13" ht="25.7" hidden="1" customHeight="1" x14ac:dyDescent="0.2">
      <c r="B131" s="623" t="str">
        <f t="shared" si="8"/>
        <v/>
      </c>
      <c r="C131" s="623" t="str">
        <f t="shared" si="9"/>
        <v/>
      </c>
      <c r="D131" s="623" t="str">
        <f t="shared" si="10"/>
        <v/>
      </c>
      <c r="E131" s="1636" t="str">
        <f t="shared" si="11"/>
        <v/>
      </c>
      <c r="F131" s="1637"/>
      <c r="G131" s="624" t="str">
        <f t="shared" si="15"/>
        <v/>
      </c>
      <c r="H131" s="624" t="str">
        <f t="shared" si="12"/>
        <v/>
      </c>
      <c r="I131" s="625" t="str">
        <f t="shared" si="13"/>
        <v/>
      </c>
      <c r="J131" s="625" t="str">
        <f t="shared" si="14"/>
        <v/>
      </c>
      <c r="K131" s="617">
        <f>MAX(0,$K$10+SUM($I$12:$I130)-$L$10-SUM($J$12:$J130))</f>
        <v>0</v>
      </c>
      <c r="L131" s="617">
        <f>MAX(0,-($K$10+SUM($I$12:$I130)-$L$10-SUM($J$12:$J130)))</f>
        <v>0</v>
      </c>
      <c r="M131" s="626" t="str">
        <f t="array" ref="M131">IFERROR(SMALL(IF((makhnccno=$G$1)+(makhnccco=$G$1),ROW(makhnccno)-6),ROWS($M$10:M129)),"")</f>
        <v/>
      </c>
    </row>
    <row r="132" spans="2:13" ht="25.7" hidden="1" customHeight="1" x14ac:dyDescent="0.2">
      <c r="B132" s="623" t="str">
        <f t="shared" si="8"/>
        <v/>
      </c>
      <c r="C132" s="623" t="str">
        <f t="shared" si="9"/>
        <v/>
      </c>
      <c r="D132" s="623" t="str">
        <f t="shared" si="10"/>
        <v/>
      </c>
      <c r="E132" s="1636" t="str">
        <f t="shared" si="11"/>
        <v/>
      </c>
      <c r="F132" s="1637"/>
      <c r="G132" s="624" t="str">
        <f t="shared" si="15"/>
        <v/>
      </c>
      <c r="H132" s="624" t="str">
        <f t="shared" si="12"/>
        <v/>
      </c>
      <c r="I132" s="625" t="str">
        <f t="shared" si="13"/>
        <v/>
      </c>
      <c r="J132" s="625" t="str">
        <f t="shared" si="14"/>
        <v/>
      </c>
      <c r="K132" s="617">
        <f>MAX(0,$K$10+SUM($I$12:$I131)-$L$10-SUM($J$12:$J131))</f>
        <v>0</v>
      </c>
      <c r="L132" s="617">
        <f>MAX(0,-($K$10+SUM($I$12:$I131)-$L$10-SUM($J$12:$J131)))</f>
        <v>0</v>
      </c>
      <c r="M132" s="626" t="str">
        <f t="array" ref="M132">IFERROR(SMALL(IF((makhnccno=$G$1)+(makhnccco=$G$1),ROW(makhnccno)-6),ROWS($M$10:M130)),"")</f>
        <v/>
      </c>
    </row>
    <row r="133" spans="2:13" ht="25.7" hidden="1" customHeight="1" x14ac:dyDescent="0.2">
      <c r="B133" s="623" t="str">
        <f t="shared" si="8"/>
        <v/>
      </c>
      <c r="C133" s="623" t="str">
        <f t="shared" si="9"/>
        <v/>
      </c>
      <c r="D133" s="623" t="str">
        <f t="shared" si="10"/>
        <v/>
      </c>
      <c r="E133" s="1636" t="str">
        <f t="shared" si="11"/>
        <v/>
      </c>
      <c r="F133" s="1637"/>
      <c r="G133" s="624" t="str">
        <f t="shared" si="15"/>
        <v/>
      </c>
      <c r="H133" s="624" t="str">
        <f t="shared" si="12"/>
        <v/>
      </c>
      <c r="I133" s="625" t="str">
        <f t="shared" si="13"/>
        <v/>
      </c>
      <c r="J133" s="625" t="str">
        <f t="shared" si="14"/>
        <v/>
      </c>
      <c r="K133" s="617">
        <f>MAX(0,$K$10+SUM($I$12:$I132)-$L$10-SUM($J$12:$J132))</f>
        <v>0</v>
      </c>
      <c r="L133" s="617">
        <f>MAX(0,-($K$10+SUM($I$12:$I132)-$L$10-SUM($J$12:$J132)))</f>
        <v>0</v>
      </c>
      <c r="M133" s="626" t="str">
        <f t="array" ref="M133">IFERROR(SMALL(IF((makhnccno=$G$1)+(makhnccco=$G$1),ROW(makhnccno)-6),ROWS($M$10:M131)),"")</f>
        <v/>
      </c>
    </row>
    <row r="134" spans="2:13" ht="25.7" hidden="1" customHeight="1" x14ac:dyDescent="0.2">
      <c r="B134" s="623" t="str">
        <f t="shared" si="8"/>
        <v/>
      </c>
      <c r="C134" s="623" t="str">
        <f t="shared" si="9"/>
        <v/>
      </c>
      <c r="D134" s="623" t="str">
        <f t="shared" si="10"/>
        <v/>
      </c>
      <c r="E134" s="1636" t="str">
        <f t="shared" si="11"/>
        <v/>
      </c>
      <c r="F134" s="1637"/>
      <c r="G134" s="624" t="str">
        <f t="shared" si="15"/>
        <v/>
      </c>
      <c r="H134" s="624" t="str">
        <f t="shared" si="12"/>
        <v/>
      </c>
      <c r="I134" s="625" t="str">
        <f t="shared" si="13"/>
        <v/>
      </c>
      <c r="J134" s="625" t="str">
        <f t="shared" si="14"/>
        <v/>
      </c>
      <c r="K134" s="617">
        <f>MAX(0,$K$10+SUM($I$12:$I133)-$L$10-SUM($J$12:$J133))</f>
        <v>0</v>
      </c>
      <c r="L134" s="617">
        <f>MAX(0,-($K$10+SUM($I$12:$I133)-$L$10-SUM($J$12:$J133)))</f>
        <v>0</v>
      </c>
      <c r="M134" s="626" t="str">
        <f t="array" ref="M134">IFERROR(SMALL(IF((makhnccno=$G$1)+(makhnccco=$G$1),ROW(makhnccno)-6),ROWS($M$10:M132)),"")</f>
        <v/>
      </c>
    </row>
    <row r="135" spans="2:13" ht="25.7" hidden="1" customHeight="1" x14ac:dyDescent="0.2">
      <c r="B135" s="623" t="str">
        <f t="shared" si="8"/>
        <v/>
      </c>
      <c r="C135" s="623" t="str">
        <f t="shared" si="9"/>
        <v/>
      </c>
      <c r="D135" s="623" t="str">
        <f t="shared" si="10"/>
        <v/>
      </c>
      <c r="E135" s="1636" t="str">
        <f t="shared" si="11"/>
        <v/>
      </c>
      <c r="F135" s="1637"/>
      <c r="G135" s="624" t="str">
        <f t="shared" si="15"/>
        <v/>
      </c>
      <c r="H135" s="624" t="str">
        <f t="shared" si="12"/>
        <v/>
      </c>
      <c r="I135" s="625" t="str">
        <f t="shared" si="13"/>
        <v/>
      </c>
      <c r="J135" s="625" t="str">
        <f t="shared" si="14"/>
        <v/>
      </c>
      <c r="K135" s="617">
        <f>MAX(0,$K$10+SUM($I$12:$I134)-$L$10-SUM($J$12:$J134))</f>
        <v>0</v>
      </c>
      <c r="L135" s="617">
        <f>MAX(0,-($K$10+SUM($I$12:$I134)-$L$10-SUM($J$12:$J134)))</f>
        <v>0</v>
      </c>
      <c r="M135" s="626" t="str">
        <f t="array" ref="M135">IFERROR(SMALL(IF((makhnccno=$G$1)+(makhnccco=$G$1),ROW(makhnccno)-6),ROWS($M$10:M133)),"")</f>
        <v/>
      </c>
    </row>
    <row r="136" spans="2:13" ht="25.7" hidden="1" customHeight="1" x14ac:dyDescent="0.2">
      <c r="B136" s="623" t="str">
        <f t="shared" si="8"/>
        <v/>
      </c>
      <c r="C136" s="623" t="str">
        <f t="shared" si="9"/>
        <v/>
      </c>
      <c r="D136" s="623" t="str">
        <f t="shared" si="10"/>
        <v/>
      </c>
      <c r="E136" s="1636" t="str">
        <f t="shared" si="11"/>
        <v/>
      </c>
      <c r="F136" s="1637"/>
      <c r="G136" s="624" t="str">
        <f t="shared" si="15"/>
        <v/>
      </c>
      <c r="H136" s="624" t="str">
        <f t="shared" si="12"/>
        <v/>
      </c>
      <c r="I136" s="625" t="str">
        <f t="shared" si="13"/>
        <v/>
      </c>
      <c r="J136" s="625" t="str">
        <f t="shared" si="14"/>
        <v/>
      </c>
      <c r="K136" s="617">
        <f>MAX(0,$K$10+SUM($I$12:$I135)-$L$10-SUM($J$12:$J135))</f>
        <v>0</v>
      </c>
      <c r="L136" s="617">
        <f>MAX(0,-($K$10+SUM($I$12:$I135)-$L$10-SUM($J$12:$J135)))</f>
        <v>0</v>
      </c>
      <c r="M136" s="626" t="str">
        <f t="array" ref="M136">IFERROR(SMALL(IF((makhnccno=$G$1)+(makhnccco=$G$1),ROW(makhnccno)-6),ROWS($M$10:M134)),"")</f>
        <v/>
      </c>
    </row>
    <row r="137" spans="2:13" ht="25.7" hidden="1" customHeight="1" x14ac:dyDescent="0.2">
      <c r="B137" s="623" t="str">
        <f t="shared" si="8"/>
        <v/>
      </c>
      <c r="C137" s="623" t="str">
        <f t="shared" si="9"/>
        <v/>
      </c>
      <c r="D137" s="623" t="str">
        <f t="shared" si="10"/>
        <v/>
      </c>
      <c r="E137" s="1636" t="str">
        <f t="shared" si="11"/>
        <v/>
      </c>
      <c r="F137" s="1637"/>
      <c r="G137" s="624" t="str">
        <f t="shared" si="15"/>
        <v/>
      </c>
      <c r="H137" s="624" t="str">
        <f t="shared" si="12"/>
        <v/>
      </c>
      <c r="I137" s="625" t="str">
        <f t="shared" si="13"/>
        <v/>
      </c>
      <c r="J137" s="625" t="str">
        <f t="shared" si="14"/>
        <v/>
      </c>
      <c r="K137" s="617">
        <f>MAX(0,$K$10+SUM($I$12:$I136)-$L$10-SUM($J$12:$J136))</f>
        <v>0</v>
      </c>
      <c r="L137" s="617">
        <f>MAX(0,-($K$10+SUM($I$12:$I136)-$L$10-SUM($J$12:$J136)))</f>
        <v>0</v>
      </c>
      <c r="M137" s="626" t="str">
        <f t="array" ref="M137">IFERROR(SMALL(IF((makhnccno=$G$1)+(makhnccco=$G$1),ROW(makhnccno)-6),ROWS($M$10:M135)),"")</f>
        <v/>
      </c>
    </row>
    <row r="138" spans="2:13" ht="25.7" hidden="1" customHeight="1" x14ac:dyDescent="0.2">
      <c r="B138" s="623" t="str">
        <f t="shared" si="8"/>
        <v/>
      </c>
      <c r="C138" s="623" t="str">
        <f t="shared" si="9"/>
        <v/>
      </c>
      <c r="D138" s="623" t="str">
        <f t="shared" si="10"/>
        <v/>
      </c>
      <c r="E138" s="1636" t="str">
        <f t="shared" si="11"/>
        <v/>
      </c>
      <c r="F138" s="1637"/>
      <c r="G138" s="624" t="str">
        <f t="shared" si="15"/>
        <v/>
      </c>
      <c r="H138" s="624" t="str">
        <f t="shared" si="12"/>
        <v/>
      </c>
      <c r="I138" s="625" t="str">
        <f t="shared" si="13"/>
        <v/>
      </c>
      <c r="J138" s="625" t="str">
        <f t="shared" si="14"/>
        <v/>
      </c>
      <c r="K138" s="617">
        <f>MAX(0,$K$10+SUM($I$12:$I137)-$L$10-SUM($J$12:$J137))</f>
        <v>0</v>
      </c>
      <c r="L138" s="617">
        <f>MAX(0,-($K$10+SUM($I$12:$I137)-$L$10-SUM($J$12:$J137)))</f>
        <v>0</v>
      </c>
      <c r="M138" s="626" t="str">
        <f t="array" ref="M138">IFERROR(SMALL(IF((makhnccno=$G$1)+(makhnccco=$G$1),ROW(makhnccno)-6),ROWS($M$10:M136)),"")</f>
        <v/>
      </c>
    </row>
    <row r="139" spans="2:13" ht="25.7" hidden="1" customHeight="1" x14ac:dyDescent="0.2">
      <c r="B139" s="623" t="str">
        <f t="shared" si="8"/>
        <v/>
      </c>
      <c r="C139" s="623" t="str">
        <f t="shared" si="9"/>
        <v/>
      </c>
      <c r="D139" s="623" t="str">
        <f t="shared" si="10"/>
        <v/>
      </c>
      <c r="E139" s="1636" t="str">
        <f t="shared" si="11"/>
        <v/>
      </c>
      <c r="F139" s="1637"/>
      <c r="G139" s="624" t="str">
        <f t="shared" si="15"/>
        <v/>
      </c>
      <c r="H139" s="624" t="str">
        <f t="shared" si="12"/>
        <v/>
      </c>
      <c r="I139" s="625" t="str">
        <f t="shared" si="13"/>
        <v/>
      </c>
      <c r="J139" s="625" t="str">
        <f t="shared" si="14"/>
        <v/>
      </c>
      <c r="K139" s="617">
        <f>MAX(0,$K$10+SUM($I$12:$I138)-$L$10-SUM($J$12:$J138))</f>
        <v>0</v>
      </c>
      <c r="L139" s="617">
        <f>MAX(0,-($K$10+SUM($I$12:$I138)-$L$10-SUM($J$12:$J138)))</f>
        <v>0</v>
      </c>
      <c r="M139" s="626" t="str">
        <f t="array" ref="M139">IFERROR(SMALL(IF((makhnccno=$G$1)+(makhnccco=$G$1),ROW(makhnccno)-6),ROWS($M$10:M137)),"")</f>
        <v/>
      </c>
    </row>
    <row r="140" spans="2:13" ht="25.7" hidden="1" customHeight="1" x14ac:dyDescent="0.2">
      <c r="B140" s="623" t="str">
        <f t="shared" ref="B140:B203" si="16">IF($M140="","",INDEX(ngaygs,$M140))</f>
        <v/>
      </c>
      <c r="C140" s="623" t="str">
        <f t="shared" ref="C140:C203" si="17">IF($M140="","",INDEX(ngayct,$M140))</f>
        <v/>
      </c>
      <c r="D140" s="623" t="str">
        <f t="shared" ref="D140:D203" si="18">IF($M140="","",INDEX(soct,$M140))</f>
        <v/>
      </c>
      <c r="E140" s="1636" t="str">
        <f t="shared" ref="E140:E203" si="19">IF($M140="","",INDEX(diengiai,$M140))</f>
        <v/>
      </c>
      <c r="F140" s="1637"/>
      <c r="G140" s="624" t="str">
        <f t="shared" si="15"/>
        <v/>
      </c>
      <c r="H140" s="624" t="str">
        <f t="shared" ref="H140:H203" si="20">IF($M140="","",IF(INDEX(tkno,$M140)=$E$1,INDEX(tkco,$M140),INDEX(tkno,$M140)))</f>
        <v/>
      </c>
      <c r="I140" s="625" t="str">
        <f t="shared" ref="I140:I203" si="21">IF($M140="","",IF(INDEX(tkno,$M140)=$E$1,INDEX(sotien,$M140),""))</f>
        <v/>
      </c>
      <c r="J140" s="625" t="str">
        <f t="shared" ref="J140:J203" si="22">IF($M140="","",IF(INDEX(tkco,$M140)=$E$1,INDEX(sotien,$M140),""))</f>
        <v/>
      </c>
      <c r="K140" s="617">
        <f>MAX(0,$K$10+SUM($I$12:$I139)-$L$10-SUM($J$12:$J139))</f>
        <v>0</v>
      </c>
      <c r="L140" s="617">
        <f>MAX(0,-($K$10+SUM($I$12:$I139)-$L$10-SUM($J$12:$J139)))</f>
        <v>0</v>
      </c>
      <c r="M140" s="626" t="str">
        <f t="array" ref="M140">IFERROR(SMALL(IF((makhnccno=$G$1)+(makhnccco=$G$1),ROW(makhnccno)-6),ROWS($M$10:M138)),"")</f>
        <v/>
      </c>
    </row>
    <row r="141" spans="2:13" ht="25.7" hidden="1" customHeight="1" x14ac:dyDescent="0.2">
      <c r="B141" s="623" t="str">
        <f t="shared" si="16"/>
        <v/>
      </c>
      <c r="C141" s="623" t="str">
        <f t="shared" si="17"/>
        <v/>
      </c>
      <c r="D141" s="623" t="str">
        <f t="shared" si="18"/>
        <v/>
      </c>
      <c r="E141" s="1636" t="str">
        <f t="shared" si="19"/>
        <v/>
      </c>
      <c r="F141" s="1637"/>
      <c r="G141" s="624" t="str">
        <f t="shared" ref="G141:G204" si="23">IF($M141="","",$E$1)</f>
        <v/>
      </c>
      <c r="H141" s="624" t="str">
        <f t="shared" si="20"/>
        <v/>
      </c>
      <c r="I141" s="625" t="str">
        <f t="shared" si="21"/>
        <v/>
      </c>
      <c r="J141" s="625" t="str">
        <f t="shared" si="22"/>
        <v/>
      </c>
      <c r="K141" s="617">
        <f>MAX(0,$K$10+SUM($I$12:$I140)-$L$10-SUM($J$12:$J140))</f>
        <v>0</v>
      </c>
      <c r="L141" s="617">
        <f>MAX(0,-($K$10+SUM($I$12:$I140)-$L$10-SUM($J$12:$J140)))</f>
        <v>0</v>
      </c>
      <c r="M141" s="626" t="str">
        <f t="array" ref="M141">IFERROR(SMALL(IF((makhnccno=$G$1)+(makhnccco=$G$1),ROW(makhnccno)-6),ROWS($M$10:M139)),"")</f>
        <v/>
      </c>
    </row>
    <row r="142" spans="2:13" ht="25.7" hidden="1" customHeight="1" x14ac:dyDescent="0.2">
      <c r="B142" s="623" t="str">
        <f t="shared" si="16"/>
        <v/>
      </c>
      <c r="C142" s="623" t="str">
        <f t="shared" si="17"/>
        <v/>
      </c>
      <c r="D142" s="623" t="str">
        <f t="shared" si="18"/>
        <v/>
      </c>
      <c r="E142" s="1636" t="str">
        <f t="shared" si="19"/>
        <v/>
      </c>
      <c r="F142" s="1637"/>
      <c r="G142" s="624" t="str">
        <f t="shared" si="23"/>
        <v/>
      </c>
      <c r="H142" s="624" t="str">
        <f t="shared" si="20"/>
        <v/>
      </c>
      <c r="I142" s="625" t="str">
        <f t="shared" si="21"/>
        <v/>
      </c>
      <c r="J142" s="625" t="str">
        <f t="shared" si="22"/>
        <v/>
      </c>
      <c r="K142" s="617">
        <f>MAX(0,$K$10+SUM($I$12:$I141)-$L$10-SUM($J$12:$J141))</f>
        <v>0</v>
      </c>
      <c r="L142" s="617">
        <f>MAX(0,-($K$10+SUM($I$12:$I141)-$L$10-SUM($J$12:$J141)))</f>
        <v>0</v>
      </c>
      <c r="M142" s="626" t="str">
        <f t="array" ref="M142">IFERROR(SMALL(IF((makhnccno=$G$1)+(makhnccco=$G$1),ROW(makhnccno)-6),ROWS($M$10:M140)),"")</f>
        <v/>
      </c>
    </row>
    <row r="143" spans="2:13" ht="25.7" hidden="1" customHeight="1" x14ac:dyDescent="0.2">
      <c r="B143" s="623" t="str">
        <f t="shared" si="16"/>
        <v/>
      </c>
      <c r="C143" s="623" t="str">
        <f t="shared" si="17"/>
        <v/>
      </c>
      <c r="D143" s="623" t="str">
        <f t="shared" si="18"/>
        <v/>
      </c>
      <c r="E143" s="1636" t="str">
        <f t="shared" si="19"/>
        <v/>
      </c>
      <c r="F143" s="1637"/>
      <c r="G143" s="624" t="str">
        <f t="shared" si="23"/>
        <v/>
      </c>
      <c r="H143" s="624" t="str">
        <f t="shared" si="20"/>
        <v/>
      </c>
      <c r="I143" s="625" t="str">
        <f t="shared" si="21"/>
        <v/>
      </c>
      <c r="J143" s="625" t="str">
        <f t="shared" si="22"/>
        <v/>
      </c>
      <c r="K143" s="617">
        <f>MAX(0,$K$10+SUM($I$12:$I142)-$L$10-SUM($J$12:$J142))</f>
        <v>0</v>
      </c>
      <c r="L143" s="617">
        <f>MAX(0,-($K$10+SUM($I$12:$I142)-$L$10-SUM($J$12:$J142)))</f>
        <v>0</v>
      </c>
      <c r="M143" s="626" t="str">
        <f t="array" ref="M143">IFERROR(SMALL(IF((makhnccno=$G$1)+(makhnccco=$G$1),ROW(makhnccno)-6),ROWS($M$10:M141)),"")</f>
        <v/>
      </c>
    </row>
    <row r="144" spans="2:13" ht="25.7" hidden="1" customHeight="1" x14ac:dyDescent="0.2">
      <c r="B144" s="623" t="str">
        <f t="shared" si="16"/>
        <v/>
      </c>
      <c r="C144" s="623" t="str">
        <f t="shared" si="17"/>
        <v/>
      </c>
      <c r="D144" s="623" t="str">
        <f t="shared" si="18"/>
        <v/>
      </c>
      <c r="E144" s="1636" t="str">
        <f t="shared" si="19"/>
        <v/>
      </c>
      <c r="F144" s="1637"/>
      <c r="G144" s="624" t="str">
        <f t="shared" si="23"/>
        <v/>
      </c>
      <c r="H144" s="624" t="str">
        <f t="shared" si="20"/>
        <v/>
      </c>
      <c r="I144" s="625" t="str">
        <f t="shared" si="21"/>
        <v/>
      </c>
      <c r="J144" s="625" t="str">
        <f t="shared" si="22"/>
        <v/>
      </c>
      <c r="K144" s="617">
        <f>MAX(0,$K$10+SUM($I$12:$I143)-$L$10-SUM($J$12:$J143))</f>
        <v>0</v>
      </c>
      <c r="L144" s="617">
        <f>MAX(0,-($K$10+SUM($I$12:$I143)-$L$10-SUM($J$12:$J143)))</f>
        <v>0</v>
      </c>
      <c r="M144" s="626" t="str">
        <f t="array" ref="M144">IFERROR(SMALL(IF((makhnccno=$G$1)+(makhnccco=$G$1),ROW(makhnccno)-6),ROWS($M$10:M142)),"")</f>
        <v/>
      </c>
    </row>
    <row r="145" spans="2:13" ht="25.7" hidden="1" customHeight="1" x14ac:dyDescent="0.2">
      <c r="B145" s="623" t="str">
        <f t="shared" si="16"/>
        <v/>
      </c>
      <c r="C145" s="623" t="str">
        <f t="shared" si="17"/>
        <v/>
      </c>
      <c r="D145" s="623" t="str">
        <f t="shared" si="18"/>
        <v/>
      </c>
      <c r="E145" s="1636" t="str">
        <f t="shared" si="19"/>
        <v/>
      </c>
      <c r="F145" s="1637"/>
      <c r="G145" s="624" t="str">
        <f t="shared" si="23"/>
        <v/>
      </c>
      <c r="H145" s="624" t="str">
        <f t="shared" si="20"/>
        <v/>
      </c>
      <c r="I145" s="625" t="str">
        <f t="shared" si="21"/>
        <v/>
      </c>
      <c r="J145" s="625" t="str">
        <f t="shared" si="22"/>
        <v/>
      </c>
      <c r="K145" s="617">
        <f>MAX(0,$K$10+SUM($I$12:$I144)-$L$10-SUM($J$12:$J144))</f>
        <v>0</v>
      </c>
      <c r="L145" s="617">
        <f>MAX(0,-($K$10+SUM($I$12:$I144)-$L$10-SUM($J$12:$J144)))</f>
        <v>0</v>
      </c>
      <c r="M145" s="626" t="str">
        <f t="array" ref="M145">IFERROR(SMALL(IF((makhnccno=$G$1)+(makhnccco=$G$1),ROW(makhnccno)-6),ROWS($M$10:M143)),"")</f>
        <v/>
      </c>
    </row>
    <row r="146" spans="2:13" ht="25.7" hidden="1" customHeight="1" x14ac:dyDescent="0.2">
      <c r="B146" s="623" t="str">
        <f t="shared" si="16"/>
        <v/>
      </c>
      <c r="C146" s="623" t="str">
        <f t="shared" si="17"/>
        <v/>
      </c>
      <c r="D146" s="623" t="str">
        <f t="shared" si="18"/>
        <v/>
      </c>
      <c r="E146" s="1636" t="str">
        <f t="shared" si="19"/>
        <v/>
      </c>
      <c r="F146" s="1637"/>
      <c r="G146" s="624" t="str">
        <f t="shared" si="23"/>
        <v/>
      </c>
      <c r="H146" s="624" t="str">
        <f t="shared" si="20"/>
        <v/>
      </c>
      <c r="I146" s="625" t="str">
        <f t="shared" si="21"/>
        <v/>
      </c>
      <c r="J146" s="625" t="str">
        <f t="shared" si="22"/>
        <v/>
      </c>
      <c r="K146" s="617">
        <f>MAX(0,$K$10+SUM($I$12:$I145)-$L$10-SUM($J$12:$J145))</f>
        <v>0</v>
      </c>
      <c r="L146" s="617">
        <f>MAX(0,-($K$10+SUM($I$12:$I145)-$L$10-SUM($J$12:$J145)))</f>
        <v>0</v>
      </c>
      <c r="M146" s="626" t="str">
        <f t="array" ref="M146">IFERROR(SMALL(IF((makhnccno=$G$1)+(makhnccco=$G$1),ROW(makhnccno)-6),ROWS($M$10:M144)),"")</f>
        <v/>
      </c>
    </row>
    <row r="147" spans="2:13" ht="25.7" hidden="1" customHeight="1" x14ac:dyDescent="0.2">
      <c r="B147" s="623" t="str">
        <f t="shared" si="16"/>
        <v/>
      </c>
      <c r="C147" s="623" t="str">
        <f t="shared" si="17"/>
        <v/>
      </c>
      <c r="D147" s="623" t="str">
        <f t="shared" si="18"/>
        <v/>
      </c>
      <c r="E147" s="1636" t="str">
        <f t="shared" si="19"/>
        <v/>
      </c>
      <c r="F147" s="1637"/>
      <c r="G147" s="624" t="str">
        <f t="shared" si="23"/>
        <v/>
      </c>
      <c r="H147" s="624" t="str">
        <f t="shared" si="20"/>
        <v/>
      </c>
      <c r="I147" s="625" t="str">
        <f t="shared" si="21"/>
        <v/>
      </c>
      <c r="J147" s="625" t="str">
        <f t="shared" si="22"/>
        <v/>
      </c>
      <c r="K147" s="617">
        <f>MAX(0,$K$10+SUM($I$12:$I146)-$L$10-SUM($J$12:$J146))</f>
        <v>0</v>
      </c>
      <c r="L147" s="617">
        <f>MAX(0,-($K$10+SUM($I$12:$I146)-$L$10-SUM($J$12:$J146)))</f>
        <v>0</v>
      </c>
      <c r="M147" s="626" t="str">
        <f t="array" ref="M147">IFERROR(SMALL(IF((makhnccno=$G$1)+(makhnccco=$G$1),ROW(makhnccno)-6),ROWS($M$10:M145)),"")</f>
        <v/>
      </c>
    </row>
    <row r="148" spans="2:13" ht="25.7" hidden="1" customHeight="1" x14ac:dyDescent="0.2">
      <c r="B148" s="623" t="str">
        <f t="shared" si="16"/>
        <v/>
      </c>
      <c r="C148" s="623" t="str">
        <f t="shared" si="17"/>
        <v/>
      </c>
      <c r="D148" s="623" t="str">
        <f t="shared" si="18"/>
        <v/>
      </c>
      <c r="E148" s="1636" t="str">
        <f t="shared" si="19"/>
        <v/>
      </c>
      <c r="F148" s="1637"/>
      <c r="G148" s="624" t="str">
        <f t="shared" si="23"/>
        <v/>
      </c>
      <c r="H148" s="624" t="str">
        <f t="shared" si="20"/>
        <v/>
      </c>
      <c r="I148" s="625" t="str">
        <f t="shared" si="21"/>
        <v/>
      </c>
      <c r="J148" s="625" t="str">
        <f t="shared" si="22"/>
        <v/>
      </c>
      <c r="K148" s="617">
        <f>MAX(0,$K$10+SUM($I$12:$I147)-$L$10-SUM($J$12:$J147))</f>
        <v>0</v>
      </c>
      <c r="L148" s="617">
        <f>MAX(0,-($K$10+SUM($I$12:$I147)-$L$10-SUM($J$12:$J147)))</f>
        <v>0</v>
      </c>
      <c r="M148" s="626" t="str">
        <f t="array" ref="M148">IFERROR(SMALL(IF((makhnccno=$G$1)+(makhnccco=$G$1),ROW(makhnccno)-6),ROWS($M$10:M146)),"")</f>
        <v/>
      </c>
    </row>
    <row r="149" spans="2:13" ht="25.7" hidden="1" customHeight="1" x14ac:dyDescent="0.2">
      <c r="B149" s="623" t="str">
        <f t="shared" si="16"/>
        <v/>
      </c>
      <c r="C149" s="623" t="str">
        <f t="shared" si="17"/>
        <v/>
      </c>
      <c r="D149" s="623" t="str">
        <f t="shared" si="18"/>
        <v/>
      </c>
      <c r="E149" s="1636" t="str">
        <f t="shared" si="19"/>
        <v/>
      </c>
      <c r="F149" s="1637"/>
      <c r="G149" s="624" t="str">
        <f t="shared" si="23"/>
        <v/>
      </c>
      <c r="H149" s="624" t="str">
        <f t="shared" si="20"/>
        <v/>
      </c>
      <c r="I149" s="625" t="str">
        <f t="shared" si="21"/>
        <v/>
      </c>
      <c r="J149" s="625" t="str">
        <f t="shared" si="22"/>
        <v/>
      </c>
      <c r="K149" s="617">
        <f>MAX(0,$K$10+SUM($I$12:$I148)-$L$10-SUM($J$12:$J148))</f>
        <v>0</v>
      </c>
      <c r="L149" s="617">
        <f>MAX(0,-($K$10+SUM($I$12:$I148)-$L$10-SUM($J$12:$J148)))</f>
        <v>0</v>
      </c>
      <c r="M149" s="626" t="str">
        <f t="array" ref="M149">IFERROR(SMALL(IF((makhnccno=$G$1)+(makhnccco=$G$1),ROW(makhnccno)-6),ROWS($M$10:M147)),"")</f>
        <v/>
      </c>
    </row>
    <row r="150" spans="2:13" ht="25.7" hidden="1" customHeight="1" x14ac:dyDescent="0.2">
      <c r="B150" s="623" t="str">
        <f t="shared" si="16"/>
        <v/>
      </c>
      <c r="C150" s="623" t="str">
        <f t="shared" si="17"/>
        <v/>
      </c>
      <c r="D150" s="623" t="str">
        <f t="shared" si="18"/>
        <v/>
      </c>
      <c r="E150" s="1636" t="str">
        <f t="shared" si="19"/>
        <v/>
      </c>
      <c r="F150" s="1637"/>
      <c r="G150" s="624" t="str">
        <f t="shared" si="23"/>
        <v/>
      </c>
      <c r="H150" s="624" t="str">
        <f t="shared" si="20"/>
        <v/>
      </c>
      <c r="I150" s="625" t="str">
        <f t="shared" si="21"/>
        <v/>
      </c>
      <c r="J150" s="625" t="str">
        <f t="shared" si="22"/>
        <v/>
      </c>
      <c r="K150" s="617">
        <f>MAX(0,$K$10+SUM($I$12:$I149)-$L$10-SUM($J$12:$J149))</f>
        <v>0</v>
      </c>
      <c r="L150" s="617">
        <f>MAX(0,-($K$10+SUM($I$12:$I149)-$L$10-SUM($J$12:$J149)))</f>
        <v>0</v>
      </c>
      <c r="M150" s="626" t="str">
        <f t="array" ref="M150">IFERROR(SMALL(IF((makhnccno=$G$1)+(makhnccco=$G$1),ROW(makhnccno)-6),ROWS($M$10:M148)),"")</f>
        <v/>
      </c>
    </row>
    <row r="151" spans="2:13" ht="25.7" hidden="1" customHeight="1" x14ac:dyDescent="0.2">
      <c r="B151" s="623" t="str">
        <f t="shared" si="16"/>
        <v/>
      </c>
      <c r="C151" s="623" t="str">
        <f t="shared" si="17"/>
        <v/>
      </c>
      <c r="D151" s="623" t="str">
        <f t="shared" si="18"/>
        <v/>
      </c>
      <c r="E151" s="1636" t="str">
        <f t="shared" si="19"/>
        <v/>
      </c>
      <c r="F151" s="1637"/>
      <c r="G151" s="624" t="str">
        <f t="shared" si="23"/>
        <v/>
      </c>
      <c r="H151" s="624" t="str">
        <f t="shared" si="20"/>
        <v/>
      </c>
      <c r="I151" s="625" t="str">
        <f t="shared" si="21"/>
        <v/>
      </c>
      <c r="J151" s="625" t="str">
        <f t="shared" si="22"/>
        <v/>
      </c>
      <c r="K151" s="617">
        <f>MAX(0,$K$10+SUM($I$12:$I150)-$L$10-SUM($J$12:$J150))</f>
        <v>0</v>
      </c>
      <c r="L151" s="617">
        <f>MAX(0,-($K$10+SUM($I$12:$I150)-$L$10-SUM($J$12:$J150)))</f>
        <v>0</v>
      </c>
      <c r="M151" s="626" t="str">
        <f t="array" ref="M151">IFERROR(SMALL(IF((makhnccno=$G$1)+(makhnccco=$G$1),ROW(makhnccno)-6),ROWS($M$10:M149)),"")</f>
        <v/>
      </c>
    </row>
    <row r="152" spans="2:13" ht="25.7" hidden="1" customHeight="1" x14ac:dyDescent="0.2">
      <c r="B152" s="623" t="str">
        <f t="shared" si="16"/>
        <v/>
      </c>
      <c r="C152" s="623" t="str">
        <f t="shared" si="17"/>
        <v/>
      </c>
      <c r="D152" s="623" t="str">
        <f t="shared" si="18"/>
        <v/>
      </c>
      <c r="E152" s="1636" t="str">
        <f t="shared" si="19"/>
        <v/>
      </c>
      <c r="F152" s="1637"/>
      <c r="G152" s="624" t="str">
        <f t="shared" si="23"/>
        <v/>
      </c>
      <c r="H152" s="624" t="str">
        <f t="shared" si="20"/>
        <v/>
      </c>
      <c r="I152" s="625" t="str">
        <f t="shared" si="21"/>
        <v/>
      </c>
      <c r="J152" s="625" t="str">
        <f t="shared" si="22"/>
        <v/>
      </c>
      <c r="K152" s="617">
        <f>MAX(0,$K$10+SUM($I$12:$I151)-$L$10-SUM($J$12:$J151))</f>
        <v>0</v>
      </c>
      <c r="L152" s="617">
        <f>MAX(0,-($K$10+SUM($I$12:$I151)-$L$10-SUM($J$12:$J151)))</f>
        <v>0</v>
      </c>
      <c r="M152" s="626" t="str">
        <f t="array" ref="M152">IFERROR(SMALL(IF((makhnccno=$G$1)+(makhnccco=$G$1),ROW(makhnccno)-6),ROWS($M$10:M150)),"")</f>
        <v/>
      </c>
    </row>
    <row r="153" spans="2:13" ht="25.7" hidden="1" customHeight="1" x14ac:dyDescent="0.2">
      <c r="B153" s="623" t="str">
        <f t="shared" si="16"/>
        <v/>
      </c>
      <c r="C153" s="623" t="str">
        <f t="shared" si="17"/>
        <v/>
      </c>
      <c r="D153" s="623" t="str">
        <f t="shared" si="18"/>
        <v/>
      </c>
      <c r="E153" s="1636" t="str">
        <f t="shared" si="19"/>
        <v/>
      </c>
      <c r="F153" s="1637"/>
      <c r="G153" s="624" t="str">
        <f t="shared" si="23"/>
        <v/>
      </c>
      <c r="H153" s="624" t="str">
        <f t="shared" si="20"/>
        <v/>
      </c>
      <c r="I153" s="625" t="str">
        <f t="shared" si="21"/>
        <v/>
      </c>
      <c r="J153" s="625" t="str">
        <f t="shared" si="22"/>
        <v/>
      </c>
      <c r="K153" s="617">
        <f>MAX(0,$K$10+SUM($I$12:$I152)-$L$10-SUM($J$12:$J152))</f>
        <v>0</v>
      </c>
      <c r="L153" s="617">
        <f>MAX(0,-($K$10+SUM($I$12:$I152)-$L$10-SUM($J$12:$J152)))</f>
        <v>0</v>
      </c>
      <c r="M153" s="626" t="str">
        <f t="array" ref="M153">IFERROR(SMALL(IF((makhnccno=$G$1)+(makhnccco=$G$1),ROW(makhnccno)-6),ROWS($M$10:M151)),"")</f>
        <v/>
      </c>
    </row>
    <row r="154" spans="2:13" ht="25.7" hidden="1" customHeight="1" x14ac:dyDescent="0.2">
      <c r="B154" s="623" t="str">
        <f t="shared" si="16"/>
        <v/>
      </c>
      <c r="C154" s="623" t="str">
        <f t="shared" si="17"/>
        <v/>
      </c>
      <c r="D154" s="623" t="str">
        <f t="shared" si="18"/>
        <v/>
      </c>
      <c r="E154" s="1636" t="str">
        <f t="shared" si="19"/>
        <v/>
      </c>
      <c r="F154" s="1637"/>
      <c r="G154" s="624" t="str">
        <f t="shared" si="23"/>
        <v/>
      </c>
      <c r="H154" s="624" t="str">
        <f t="shared" si="20"/>
        <v/>
      </c>
      <c r="I154" s="625" t="str">
        <f t="shared" si="21"/>
        <v/>
      </c>
      <c r="J154" s="625" t="str">
        <f t="shared" si="22"/>
        <v/>
      </c>
      <c r="K154" s="617">
        <f>MAX(0,$K$10+SUM($I$12:$I153)-$L$10-SUM($J$12:$J153))</f>
        <v>0</v>
      </c>
      <c r="L154" s="617">
        <f>MAX(0,-($K$10+SUM($I$12:$I153)-$L$10-SUM($J$12:$J153)))</f>
        <v>0</v>
      </c>
      <c r="M154" s="626" t="str">
        <f t="array" ref="M154">IFERROR(SMALL(IF((makhnccno=$G$1)+(makhnccco=$G$1),ROW(makhnccno)-6),ROWS($M$10:M152)),"")</f>
        <v/>
      </c>
    </row>
    <row r="155" spans="2:13" ht="25.7" hidden="1" customHeight="1" x14ac:dyDescent="0.2">
      <c r="B155" s="623" t="str">
        <f t="shared" si="16"/>
        <v/>
      </c>
      <c r="C155" s="623" t="str">
        <f t="shared" si="17"/>
        <v/>
      </c>
      <c r="D155" s="623" t="str">
        <f t="shared" si="18"/>
        <v/>
      </c>
      <c r="E155" s="1636" t="str">
        <f t="shared" si="19"/>
        <v/>
      </c>
      <c r="F155" s="1637"/>
      <c r="G155" s="624" t="str">
        <f t="shared" si="23"/>
        <v/>
      </c>
      <c r="H155" s="624" t="str">
        <f t="shared" si="20"/>
        <v/>
      </c>
      <c r="I155" s="625" t="str">
        <f t="shared" si="21"/>
        <v/>
      </c>
      <c r="J155" s="625" t="str">
        <f t="shared" si="22"/>
        <v/>
      </c>
      <c r="K155" s="617">
        <f>MAX(0,$K$10+SUM($I$12:$I154)-$L$10-SUM($J$12:$J154))</f>
        <v>0</v>
      </c>
      <c r="L155" s="617">
        <f>MAX(0,-($K$10+SUM($I$12:$I154)-$L$10-SUM($J$12:$J154)))</f>
        <v>0</v>
      </c>
      <c r="M155" s="626" t="str">
        <f t="array" ref="M155">IFERROR(SMALL(IF((makhnccno=$G$1)+(makhnccco=$G$1),ROW(makhnccno)-6),ROWS($M$10:M153)),"")</f>
        <v/>
      </c>
    </row>
    <row r="156" spans="2:13" ht="25.7" hidden="1" customHeight="1" x14ac:dyDescent="0.2">
      <c r="B156" s="623" t="str">
        <f t="shared" si="16"/>
        <v/>
      </c>
      <c r="C156" s="623" t="str">
        <f t="shared" si="17"/>
        <v/>
      </c>
      <c r="D156" s="623" t="str">
        <f t="shared" si="18"/>
        <v/>
      </c>
      <c r="E156" s="1636" t="str">
        <f t="shared" si="19"/>
        <v/>
      </c>
      <c r="F156" s="1637"/>
      <c r="G156" s="624" t="str">
        <f t="shared" si="23"/>
        <v/>
      </c>
      <c r="H156" s="624" t="str">
        <f t="shared" si="20"/>
        <v/>
      </c>
      <c r="I156" s="625" t="str">
        <f t="shared" si="21"/>
        <v/>
      </c>
      <c r="J156" s="625" t="str">
        <f t="shared" si="22"/>
        <v/>
      </c>
      <c r="K156" s="617">
        <f>MAX(0,$K$10+SUM($I$12:$I155)-$L$10-SUM($J$12:$J155))</f>
        <v>0</v>
      </c>
      <c r="L156" s="617">
        <f>MAX(0,-($K$10+SUM($I$12:$I155)-$L$10-SUM($J$12:$J155)))</f>
        <v>0</v>
      </c>
      <c r="M156" s="626" t="str">
        <f t="array" ref="M156">IFERROR(SMALL(IF((makhnccno=$G$1)+(makhnccco=$G$1),ROW(makhnccno)-6),ROWS($M$10:M154)),"")</f>
        <v/>
      </c>
    </row>
    <row r="157" spans="2:13" ht="25.7" hidden="1" customHeight="1" x14ac:dyDescent="0.2">
      <c r="B157" s="623" t="str">
        <f t="shared" si="16"/>
        <v/>
      </c>
      <c r="C157" s="623" t="str">
        <f t="shared" si="17"/>
        <v/>
      </c>
      <c r="D157" s="623" t="str">
        <f t="shared" si="18"/>
        <v/>
      </c>
      <c r="E157" s="1636" t="str">
        <f t="shared" si="19"/>
        <v/>
      </c>
      <c r="F157" s="1637"/>
      <c r="G157" s="624" t="str">
        <f t="shared" si="23"/>
        <v/>
      </c>
      <c r="H157" s="624" t="str">
        <f t="shared" si="20"/>
        <v/>
      </c>
      <c r="I157" s="625" t="str">
        <f t="shared" si="21"/>
        <v/>
      </c>
      <c r="J157" s="625" t="str">
        <f t="shared" si="22"/>
        <v/>
      </c>
      <c r="K157" s="617">
        <f>MAX(0,$K$10+SUM($I$12:$I156)-$L$10-SUM($J$12:$J156))</f>
        <v>0</v>
      </c>
      <c r="L157" s="617">
        <f>MAX(0,-($K$10+SUM($I$12:$I156)-$L$10-SUM($J$12:$J156)))</f>
        <v>0</v>
      </c>
      <c r="M157" s="626" t="str">
        <f t="array" ref="M157">IFERROR(SMALL(IF((makhnccno=$G$1)+(makhnccco=$G$1),ROW(makhnccno)-6),ROWS($M$10:M155)),"")</f>
        <v/>
      </c>
    </row>
    <row r="158" spans="2:13" ht="25.7" hidden="1" customHeight="1" x14ac:dyDescent="0.2">
      <c r="B158" s="623" t="str">
        <f t="shared" si="16"/>
        <v/>
      </c>
      <c r="C158" s="623" t="str">
        <f t="shared" si="17"/>
        <v/>
      </c>
      <c r="D158" s="623" t="str">
        <f t="shared" si="18"/>
        <v/>
      </c>
      <c r="E158" s="1636" t="str">
        <f t="shared" si="19"/>
        <v/>
      </c>
      <c r="F158" s="1637"/>
      <c r="G158" s="624" t="str">
        <f t="shared" si="23"/>
        <v/>
      </c>
      <c r="H158" s="624" t="str">
        <f t="shared" si="20"/>
        <v/>
      </c>
      <c r="I158" s="625" t="str">
        <f t="shared" si="21"/>
        <v/>
      </c>
      <c r="J158" s="625" t="str">
        <f t="shared" si="22"/>
        <v/>
      </c>
      <c r="K158" s="617">
        <f>MAX(0,$K$10+SUM($I$12:$I157)-$L$10-SUM($J$12:$J157))</f>
        <v>0</v>
      </c>
      <c r="L158" s="617">
        <f>MAX(0,-($K$10+SUM($I$12:$I157)-$L$10-SUM($J$12:$J157)))</f>
        <v>0</v>
      </c>
      <c r="M158" s="626" t="str">
        <f t="array" ref="M158">IFERROR(SMALL(IF((makhnccno=$G$1)+(makhnccco=$G$1),ROW(makhnccno)-6),ROWS($M$10:M156)),"")</f>
        <v/>
      </c>
    </row>
    <row r="159" spans="2:13" ht="25.7" hidden="1" customHeight="1" x14ac:dyDescent="0.2">
      <c r="B159" s="623" t="str">
        <f t="shared" si="16"/>
        <v/>
      </c>
      <c r="C159" s="623" t="str">
        <f t="shared" si="17"/>
        <v/>
      </c>
      <c r="D159" s="623" t="str">
        <f t="shared" si="18"/>
        <v/>
      </c>
      <c r="E159" s="1636" t="str">
        <f t="shared" si="19"/>
        <v/>
      </c>
      <c r="F159" s="1637"/>
      <c r="G159" s="624" t="str">
        <f t="shared" si="23"/>
        <v/>
      </c>
      <c r="H159" s="624" t="str">
        <f t="shared" si="20"/>
        <v/>
      </c>
      <c r="I159" s="625" t="str">
        <f t="shared" si="21"/>
        <v/>
      </c>
      <c r="J159" s="625" t="str">
        <f t="shared" si="22"/>
        <v/>
      </c>
      <c r="K159" s="617">
        <f>MAX(0,$K$10+SUM($I$12:$I158)-$L$10-SUM($J$12:$J158))</f>
        <v>0</v>
      </c>
      <c r="L159" s="617">
        <f>MAX(0,-($K$10+SUM($I$12:$I158)-$L$10-SUM($J$12:$J158)))</f>
        <v>0</v>
      </c>
      <c r="M159" s="626" t="str">
        <f t="array" ref="M159">IFERROR(SMALL(IF((makhnccno=$G$1)+(makhnccco=$G$1),ROW(makhnccno)-6),ROWS($M$10:M157)),"")</f>
        <v/>
      </c>
    </row>
    <row r="160" spans="2:13" ht="25.7" hidden="1" customHeight="1" x14ac:dyDescent="0.2">
      <c r="B160" s="623" t="str">
        <f t="shared" si="16"/>
        <v/>
      </c>
      <c r="C160" s="623" t="str">
        <f t="shared" si="17"/>
        <v/>
      </c>
      <c r="D160" s="623" t="str">
        <f t="shared" si="18"/>
        <v/>
      </c>
      <c r="E160" s="1636" t="str">
        <f t="shared" si="19"/>
        <v/>
      </c>
      <c r="F160" s="1637"/>
      <c r="G160" s="624" t="str">
        <f t="shared" si="23"/>
        <v/>
      </c>
      <c r="H160" s="624" t="str">
        <f t="shared" si="20"/>
        <v/>
      </c>
      <c r="I160" s="625" t="str">
        <f t="shared" si="21"/>
        <v/>
      </c>
      <c r="J160" s="625" t="str">
        <f t="shared" si="22"/>
        <v/>
      </c>
      <c r="K160" s="617">
        <f>MAX(0,$K$10+SUM($I$12:$I159)-$L$10-SUM($J$12:$J159))</f>
        <v>0</v>
      </c>
      <c r="L160" s="617">
        <f>MAX(0,-($K$10+SUM($I$12:$I159)-$L$10-SUM($J$12:$J159)))</f>
        <v>0</v>
      </c>
      <c r="M160" s="626" t="str">
        <f t="array" ref="M160">IFERROR(SMALL(IF((makhnccno=$G$1)+(makhnccco=$G$1),ROW(makhnccno)-6),ROWS($M$10:M158)),"")</f>
        <v/>
      </c>
    </row>
    <row r="161" spans="2:13" ht="25.7" hidden="1" customHeight="1" x14ac:dyDescent="0.2">
      <c r="B161" s="623" t="str">
        <f t="shared" si="16"/>
        <v/>
      </c>
      <c r="C161" s="623" t="str">
        <f t="shared" si="17"/>
        <v/>
      </c>
      <c r="D161" s="623" t="str">
        <f t="shared" si="18"/>
        <v/>
      </c>
      <c r="E161" s="1636" t="str">
        <f t="shared" si="19"/>
        <v/>
      </c>
      <c r="F161" s="1637"/>
      <c r="G161" s="624" t="str">
        <f t="shared" si="23"/>
        <v/>
      </c>
      <c r="H161" s="624" t="str">
        <f t="shared" si="20"/>
        <v/>
      </c>
      <c r="I161" s="625" t="str">
        <f t="shared" si="21"/>
        <v/>
      </c>
      <c r="J161" s="625" t="str">
        <f t="shared" si="22"/>
        <v/>
      </c>
      <c r="K161" s="617">
        <f>MAX(0,$K$10+SUM($I$12:$I160)-$L$10-SUM($J$12:$J160))</f>
        <v>0</v>
      </c>
      <c r="L161" s="617">
        <f>MAX(0,-($K$10+SUM($I$12:$I160)-$L$10-SUM($J$12:$J160)))</f>
        <v>0</v>
      </c>
      <c r="M161" s="626" t="str">
        <f t="array" ref="M161">IFERROR(SMALL(IF((makhnccno=$G$1)+(makhnccco=$G$1),ROW(makhnccno)-6),ROWS($M$10:M159)),"")</f>
        <v/>
      </c>
    </row>
    <row r="162" spans="2:13" ht="25.7" hidden="1" customHeight="1" x14ac:dyDescent="0.2">
      <c r="B162" s="623" t="str">
        <f t="shared" si="16"/>
        <v/>
      </c>
      <c r="C162" s="623" t="str">
        <f t="shared" si="17"/>
        <v/>
      </c>
      <c r="D162" s="623" t="str">
        <f t="shared" si="18"/>
        <v/>
      </c>
      <c r="E162" s="1636" t="str">
        <f t="shared" si="19"/>
        <v/>
      </c>
      <c r="F162" s="1637"/>
      <c r="G162" s="624" t="str">
        <f t="shared" si="23"/>
        <v/>
      </c>
      <c r="H162" s="624" t="str">
        <f t="shared" si="20"/>
        <v/>
      </c>
      <c r="I162" s="625" t="str">
        <f t="shared" si="21"/>
        <v/>
      </c>
      <c r="J162" s="625" t="str">
        <f t="shared" si="22"/>
        <v/>
      </c>
      <c r="K162" s="617">
        <f>MAX(0,$K$10+SUM($I$12:$I161)-$L$10-SUM($J$12:$J161))</f>
        <v>0</v>
      </c>
      <c r="L162" s="617">
        <f>MAX(0,-($K$10+SUM($I$12:$I161)-$L$10-SUM($J$12:$J161)))</f>
        <v>0</v>
      </c>
      <c r="M162" s="626" t="str">
        <f t="array" ref="M162">IFERROR(SMALL(IF((makhnccno=$G$1)+(makhnccco=$G$1),ROW(makhnccno)-6),ROWS($M$10:M160)),"")</f>
        <v/>
      </c>
    </row>
    <row r="163" spans="2:13" ht="25.7" hidden="1" customHeight="1" x14ac:dyDescent="0.2">
      <c r="B163" s="623" t="str">
        <f t="shared" si="16"/>
        <v/>
      </c>
      <c r="C163" s="623" t="str">
        <f t="shared" si="17"/>
        <v/>
      </c>
      <c r="D163" s="623" t="str">
        <f t="shared" si="18"/>
        <v/>
      </c>
      <c r="E163" s="1636" t="str">
        <f t="shared" si="19"/>
        <v/>
      </c>
      <c r="F163" s="1637"/>
      <c r="G163" s="624" t="str">
        <f t="shared" si="23"/>
        <v/>
      </c>
      <c r="H163" s="624" t="str">
        <f t="shared" si="20"/>
        <v/>
      </c>
      <c r="I163" s="625" t="str">
        <f t="shared" si="21"/>
        <v/>
      </c>
      <c r="J163" s="625" t="str">
        <f t="shared" si="22"/>
        <v/>
      </c>
      <c r="K163" s="617">
        <f>MAX(0,$K$10+SUM($I$12:$I162)-$L$10-SUM($J$12:$J162))</f>
        <v>0</v>
      </c>
      <c r="L163" s="617">
        <f>MAX(0,-($K$10+SUM($I$12:$I162)-$L$10-SUM($J$12:$J162)))</f>
        <v>0</v>
      </c>
      <c r="M163" s="626" t="str">
        <f t="array" ref="M163">IFERROR(SMALL(IF((makhnccno=$G$1)+(makhnccco=$G$1),ROW(makhnccno)-6),ROWS($M$10:M161)),"")</f>
        <v/>
      </c>
    </row>
    <row r="164" spans="2:13" ht="25.7" hidden="1" customHeight="1" x14ac:dyDescent="0.2">
      <c r="B164" s="623" t="str">
        <f t="shared" si="16"/>
        <v/>
      </c>
      <c r="C164" s="623" t="str">
        <f t="shared" si="17"/>
        <v/>
      </c>
      <c r="D164" s="623" t="str">
        <f t="shared" si="18"/>
        <v/>
      </c>
      <c r="E164" s="1636" t="str">
        <f t="shared" si="19"/>
        <v/>
      </c>
      <c r="F164" s="1637"/>
      <c r="G164" s="624" t="str">
        <f t="shared" si="23"/>
        <v/>
      </c>
      <c r="H164" s="624" t="str">
        <f t="shared" si="20"/>
        <v/>
      </c>
      <c r="I164" s="625" t="str">
        <f t="shared" si="21"/>
        <v/>
      </c>
      <c r="J164" s="625" t="str">
        <f t="shared" si="22"/>
        <v/>
      </c>
      <c r="K164" s="617">
        <f>MAX(0,$K$10+SUM($I$12:$I163)-$L$10-SUM($J$12:$J163))</f>
        <v>0</v>
      </c>
      <c r="L164" s="617">
        <f>MAX(0,-($K$10+SUM($I$12:$I163)-$L$10-SUM($J$12:$J163)))</f>
        <v>0</v>
      </c>
      <c r="M164" s="626" t="str">
        <f t="array" ref="M164">IFERROR(SMALL(IF((makhnccno=$G$1)+(makhnccco=$G$1),ROW(makhnccno)-6),ROWS($M$10:M162)),"")</f>
        <v/>
      </c>
    </row>
    <row r="165" spans="2:13" ht="25.7" hidden="1" customHeight="1" x14ac:dyDescent="0.2">
      <c r="B165" s="623" t="str">
        <f t="shared" si="16"/>
        <v/>
      </c>
      <c r="C165" s="623" t="str">
        <f t="shared" si="17"/>
        <v/>
      </c>
      <c r="D165" s="623" t="str">
        <f t="shared" si="18"/>
        <v/>
      </c>
      <c r="E165" s="1636" t="str">
        <f t="shared" si="19"/>
        <v/>
      </c>
      <c r="F165" s="1637"/>
      <c r="G165" s="624" t="str">
        <f t="shared" si="23"/>
        <v/>
      </c>
      <c r="H165" s="624" t="str">
        <f t="shared" si="20"/>
        <v/>
      </c>
      <c r="I165" s="625" t="str">
        <f t="shared" si="21"/>
        <v/>
      </c>
      <c r="J165" s="625" t="str">
        <f t="shared" si="22"/>
        <v/>
      </c>
      <c r="K165" s="617">
        <f>MAX(0,$K$10+SUM($I$12:$I164)-$L$10-SUM($J$12:$J164))</f>
        <v>0</v>
      </c>
      <c r="L165" s="617">
        <f>MAX(0,-($K$10+SUM($I$12:$I164)-$L$10-SUM($J$12:$J164)))</f>
        <v>0</v>
      </c>
      <c r="M165" s="626" t="str">
        <f t="array" ref="M165">IFERROR(SMALL(IF((makhnccno=$G$1)+(makhnccco=$G$1),ROW(makhnccno)-6),ROWS($M$10:M163)),"")</f>
        <v/>
      </c>
    </row>
    <row r="166" spans="2:13" ht="25.7" hidden="1" customHeight="1" x14ac:dyDescent="0.2">
      <c r="B166" s="623" t="str">
        <f t="shared" si="16"/>
        <v/>
      </c>
      <c r="C166" s="623" t="str">
        <f t="shared" si="17"/>
        <v/>
      </c>
      <c r="D166" s="623" t="str">
        <f t="shared" si="18"/>
        <v/>
      </c>
      <c r="E166" s="1636" t="str">
        <f t="shared" si="19"/>
        <v/>
      </c>
      <c r="F166" s="1637"/>
      <c r="G166" s="624" t="str">
        <f t="shared" si="23"/>
        <v/>
      </c>
      <c r="H166" s="624" t="str">
        <f t="shared" si="20"/>
        <v/>
      </c>
      <c r="I166" s="625" t="str">
        <f t="shared" si="21"/>
        <v/>
      </c>
      <c r="J166" s="625" t="str">
        <f t="shared" si="22"/>
        <v/>
      </c>
      <c r="K166" s="617">
        <f>MAX(0,$K$10+SUM($I$12:$I165)-$L$10-SUM($J$12:$J165))</f>
        <v>0</v>
      </c>
      <c r="L166" s="617">
        <f>MAX(0,-($K$10+SUM($I$12:$I165)-$L$10-SUM($J$12:$J165)))</f>
        <v>0</v>
      </c>
      <c r="M166" s="626" t="str">
        <f t="array" ref="M166">IFERROR(SMALL(IF((makhnccno=$G$1)+(makhnccco=$G$1),ROW(makhnccno)-6),ROWS($M$10:M164)),"")</f>
        <v/>
      </c>
    </row>
    <row r="167" spans="2:13" ht="25.7" hidden="1" customHeight="1" x14ac:dyDescent="0.2">
      <c r="B167" s="623" t="str">
        <f t="shared" si="16"/>
        <v/>
      </c>
      <c r="C167" s="623" t="str">
        <f t="shared" si="17"/>
        <v/>
      </c>
      <c r="D167" s="623" t="str">
        <f t="shared" si="18"/>
        <v/>
      </c>
      <c r="E167" s="1636" t="str">
        <f t="shared" si="19"/>
        <v/>
      </c>
      <c r="F167" s="1637"/>
      <c r="G167" s="624" t="str">
        <f t="shared" si="23"/>
        <v/>
      </c>
      <c r="H167" s="624" t="str">
        <f t="shared" si="20"/>
        <v/>
      </c>
      <c r="I167" s="625" t="str">
        <f t="shared" si="21"/>
        <v/>
      </c>
      <c r="J167" s="625" t="str">
        <f t="shared" si="22"/>
        <v/>
      </c>
      <c r="K167" s="617">
        <f>MAX(0,$K$10+SUM($I$12:$I166)-$L$10-SUM($J$12:$J166))</f>
        <v>0</v>
      </c>
      <c r="L167" s="617">
        <f>MAX(0,-($K$10+SUM($I$12:$I166)-$L$10-SUM($J$12:$J166)))</f>
        <v>0</v>
      </c>
      <c r="M167" s="626" t="str">
        <f t="array" ref="M167">IFERROR(SMALL(IF((makhnccno=$G$1)+(makhnccco=$G$1),ROW(makhnccno)-6),ROWS($M$10:M165)),"")</f>
        <v/>
      </c>
    </row>
    <row r="168" spans="2:13" ht="25.7" hidden="1" customHeight="1" x14ac:dyDescent="0.2">
      <c r="B168" s="623" t="str">
        <f t="shared" si="16"/>
        <v/>
      </c>
      <c r="C168" s="623" t="str">
        <f t="shared" si="17"/>
        <v/>
      </c>
      <c r="D168" s="623" t="str">
        <f t="shared" si="18"/>
        <v/>
      </c>
      <c r="E168" s="1636" t="str">
        <f t="shared" si="19"/>
        <v/>
      </c>
      <c r="F168" s="1637"/>
      <c r="G168" s="624" t="str">
        <f t="shared" si="23"/>
        <v/>
      </c>
      <c r="H168" s="624" t="str">
        <f t="shared" si="20"/>
        <v/>
      </c>
      <c r="I168" s="625" t="str">
        <f t="shared" si="21"/>
        <v/>
      </c>
      <c r="J168" s="625" t="str">
        <f t="shared" si="22"/>
        <v/>
      </c>
      <c r="K168" s="617">
        <f>MAX(0,$K$10+SUM($I$12:$I167)-$L$10-SUM($J$12:$J167))</f>
        <v>0</v>
      </c>
      <c r="L168" s="617">
        <f>MAX(0,-($K$10+SUM($I$12:$I167)-$L$10-SUM($J$12:$J167)))</f>
        <v>0</v>
      </c>
      <c r="M168" s="626" t="str">
        <f t="array" ref="M168">IFERROR(SMALL(IF((makhnccno=$G$1)+(makhnccco=$G$1),ROW(makhnccno)-6),ROWS($M$10:M166)),"")</f>
        <v/>
      </c>
    </row>
    <row r="169" spans="2:13" ht="25.7" hidden="1" customHeight="1" x14ac:dyDescent="0.2">
      <c r="B169" s="623" t="str">
        <f t="shared" si="16"/>
        <v/>
      </c>
      <c r="C169" s="623" t="str">
        <f t="shared" si="17"/>
        <v/>
      </c>
      <c r="D169" s="623" t="str">
        <f t="shared" si="18"/>
        <v/>
      </c>
      <c r="E169" s="1636" t="str">
        <f t="shared" si="19"/>
        <v/>
      </c>
      <c r="F169" s="1637"/>
      <c r="G169" s="624" t="str">
        <f t="shared" si="23"/>
        <v/>
      </c>
      <c r="H169" s="624" t="str">
        <f t="shared" si="20"/>
        <v/>
      </c>
      <c r="I169" s="625" t="str">
        <f t="shared" si="21"/>
        <v/>
      </c>
      <c r="J169" s="625" t="str">
        <f t="shared" si="22"/>
        <v/>
      </c>
      <c r="K169" s="617">
        <f>MAX(0,$K$10+SUM($I$12:$I168)-$L$10-SUM($J$12:$J168))</f>
        <v>0</v>
      </c>
      <c r="L169" s="617">
        <f>MAX(0,-($K$10+SUM($I$12:$I168)-$L$10-SUM($J$12:$J168)))</f>
        <v>0</v>
      </c>
      <c r="M169" s="626" t="str">
        <f t="array" ref="M169">IFERROR(SMALL(IF((makhnccno=$G$1)+(makhnccco=$G$1),ROW(makhnccno)-6),ROWS($M$10:M167)),"")</f>
        <v/>
      </c>
    </row>
    <row r="170" spans="2:13" ht="25.7" hidden="1" customHeight="1" x14ac:dyDescent="0.2">
      <c r="B170" s="623" t="str">
        <f t="shared" si="16"/>
        <v/>
      </c>
      <c r="C170" s="623" t="str">
        <f t="shared" si="17"/>
        <v/>
      </c>
      <c r="D170" s="623" t="str">
        <f t="shared" si="18"/>
        <v/>
      </c>
      <c r="E170" s="1636" t="str">
        <f t="shared" si="19"/>
        <v/>
      </c>
      <c r="F170" s="1637"/>
      <c r="G170" s="624" t="str">
        <f t="shared" si="23"/>
        <v/>
      </c>
      <c r="H170" s="624" t="str">
        <f t="shared" si="20"/>
        <v/>
      </c>
      <c r="I170" s="625" t="str">
        <f t="shared" si="21"/>
        <v/>
      </c>
      <c r="J170" s="625" t="str">
        <f t="shared" si="22"/>
        <v/>
      </c>
      <c r="K170" s="617">
        <f>MAX(0,$K$10+SUM($I$12:$I169)-$L$10-SUM($J$12:$J169))</f>
        <v>0</v>
      </c>
      <c r="L170" s="617">
        <f>MAX(0,-($K$10+SUM($I$12:$I169)-$L$10-SUM($J$12:$J169)))</f>
        <v>0</v>
      </c>
      <c r="M170" s="626" t="str">
        <f t="array" ref="M170">IFERROR(SMALL(IF((makhnccno=$G$1)+(makhnccco=$G$1),ROW(makhnccno)-6),ROWS($M$10:M168)),"")</f>
        <v/>
      </c>
    </row>
    <row r="171" spans="2:13" ht="25.7" hidden="1" customHeight="1" x14ac:dyDescent="0.2">
      <c r="B171" s="623" t="str">
        <f t="shared" si="16"/>
        <v/>
      </c>
      <c r="C171" s="623" t="str">
        <f t="shared" si="17"/>
        <v/>
      </c>
      <c r="D171" s="623" t="str">
        <f t="shared" si="18"/>
        <v/>
      </c>
      <c r="E171" s="1636" t="str">
        <f t="shared" si="19"/>
        <v/>
      </c>
      <c r="F171" s="1637"/>
      <c r="G171" s="624" t="str">
        <f t="shared" si="23"/>
        <v/>
      </c>
      <c r="H171" s="624" t="str">
        <f t="shared" si="20"/>
        <v/>
      </c>
      <c r="I171" s="625" t="str">
        <f t="shared" si="21"/>
        <v/>
      </c>
      <c r="J171" s="625" t="str">
        <f t="shared" si="22"/>
        <v/>
      </c>
      <c r="K171" s="617">
        <f>MAX(0,$K$10+SUM($I$12:$I170)-$L$10-SUM($J$12:$J170))</f>
        <v>0</v>
      </c>
      <c r="L171" s="617">
        <f>MAX(0,-($K$10+SUM($I$12:$I170)-$L$10-SUM($J$12:$J170)))</f>
        <v>0</v>
      </c>
      <c r="M171" s="626" t="str">
        <f t="array" ref="M171">IFERROR(SMALL(IF((makhnccno=$G$1)+(makhnccco=$G$1),ROW(makhnccno)-6),ROWS($M$10:M169)),"")</f>
        <v/>
      </c>
    </row>
    <row r="172" spans="2:13" ht="25.7" hidden="1" customHeight="1" x14ac:dyDescent="0.2">
      <c r="B172" s="623" t="str">
        <f t="shared" si="16"/>
        <v/>
      </c>
      <c r="C172" s="623" t="str">
        <f t="shared" si="17"/>
        <v/>
      </c>
      <c r="D172" s="623" t="str">
        <f t="shared" si="18"/>
        <v/>
      </c>
      <c r="E172" s="1636" t="str">
        <f t="shared" si="19"/>
        <v/>
      </c>
      <c r="F172" s="1637"/>
      <c r="G172" s="624" t="str">
        <f t="shared" si="23"/>
        <v/>
      </c>
      <c r="H172" s="624" t="str">
        <f t="shared" si="20"/>
        <v/>
      </c>
      <c r="I172" s="625" t="str">
        <f t="shared" si="21"/>
        <v/>
      </c>
      <c r="J172" s="625" t="str">
        <f t="shared" si="22"/>
        <v/>
      </c>
      <c r="K172" s="617">
        <f>MAX(0,$K$10+SUM($I$12:$I171)-$L$10-SUM($J$12:$J171))</f>
        <v>0</v>
      </c>
      <c r="L172" s="617">
        <f>MAX(0,-($K$10+SUM($I$12:$I171)-$L$10-SUM($J$12:$J171)))</f>
        <v>0</v>
      </c>
      <c r="M172" s="626" t="str">
        <f t="array" ref="M172">IFERROR(SMALL(IF((makhnccno=$G$1)+(makhnccco=$G$1),ROW(makhnccno)-6),ROWS($M$10:M170)),"")</f>
        <v/>
      </c>
    </row>
    <row r="173" spans="2:13" ht="25.7" hidden="1" customHeight="1" x14ac:dyDescent="0.2">
      <c r="B173" s="623" t="str">
        <f t="shared" si="16"/>
        <v/>
      </c>
      <c r="C173" s="623" t="str">
        <f t="shared" si="17"/>
        <v/>
      </c>
      <c r="D173" s="623" t="str">
        <f t="shared" si="18"/>
        <v/>
      </c>
      <c r="E173" s="1636" t="str">
        <f t="shared" si="19"/>
        <v/>
      </c>
      <c r="F173" s="1637"/>
      <c r="G173" s="624" t="str">
        <f t="shared" si="23"/>
        <v/>
      </c>
      <c r="H173" s="624" t="str">
        <f t="shared" si="20"/>
        <v/>
      </c>
      <c r="I173" s="625" t="str">
        <f t="shared" si="21"/>
        <v/>
      </c>
      <c r="J173" s="625" t="str">
        <f t="shared" si="22"/>
        <v/>
      </c>
      <c r="K173" s="617">
        <f>MAX(0,$K$10+SUM($I$12:$I172)-$L$10-SUM($J$12:$J172))</f>
        <v>0</v>
      </c>
      <c r="L173" s="617">
        <f>MAX(0,-($K$10+SUM($I$12:$I172)-$L$10-SUM($J$12:$J172)))</f>
        <v>0</v>
      </c>
      <c r="M173" s="626" t="str">
        <f t="array" ref="M173">IFERROR(SMALL(IF((makhnccno=$G$1)+(makhnccco=$G$1),ROW(makhnccno)-6),ROWS($M$10:M171)),"")</f>
        <v/>
      </c>
    </row>
    <row r="174" spans="2:13" ht="25.7" hidden="1" customHeight="1" x14ac:dyDescent="0.2">
      <c r="B174" s="623" t="str">
        <f t="shared" si="16"/>
        <v/>
      </c>
      <c r="C174" s="623" t="str">
        <f t="shared" si="17"/>
        <v/>
      </c>
      <c r="D174" s="623" t="str">
        <f t="shared" si="18"/>
        <v/>
      </c>
      <c r="E174" s="1636" t="str">
        <f t="shared" si="19"/>
        <v/>
      </c>
      <c r="F174" s="1637"/>
      <c r="G174" s="624" t="str">
        <f t="shared" si="23"/>
        <v/>
      </c>
      <c r="H174" s="624" t="str">
        <f t="shared" si="20"/>
        <v/>
      </c>
      <c r="I174" s="625" t="str">
        <f t="shared" si="21"/>
        <v/>
      </c>
      <c r="J174" s="625" t="str">
        <f t="shared" si="22"/>
        <v/>
      </c>
      <c r="K174" s="617">
        <f>MAX(0,$K$10+SUM($I$12:$I173)-$L$10-SUM($J$12:$J173))</f>
        <v>0</v>
      </c>
      <c r="L174" s="617">
        <f>MAX(0,-($K$10+SUM($I$12:$I173)-$L$10-SUM($J$12:$J173)))</f>
        <v>0</v>
      </c>
      <c r="M174" s="626" t="str">
        <f t="array" ref="M174">IFERROR(SMALL(IF((makhnccno=$G$1)+(makhnccco=$G$1),ROW(makhnccno)-6),ROWS($M$10:M172)),"")</f>
        <v/>
      </c>
    </row>
    <row r="175" spans="2:13" ht="25.7" hidden="1" customHeight="1" x14ac:dyDescent="0.2">
      <c r="B175" s="623" t="str">
        <f t="shared" si="16"/>
        <v/>
      </c>
      <c r="C175" s="623" t="str">
        <f t="shared" si="17"/>
        <v/>
      </c>
      <c r="D175" s="623" t="str">
        <f t="shared" si="18"/>
        <v/>
      </c>
      <c r="E175" s="1636" t="str">
        <f t="shared" si="19"/>
        <v/>
      </c>
      <c r="F175" s="1637"/>
      <c r="G175" s="624" t="str">
        <f t="shared" si="23"/>
        <v/>
      </c>
      <c r="H175" s="624" t="str">
        <f t="shared" si="20"/>
        <v/>
      </c>
      <c r="I175" s="625" t="str">
        <f t="shared" si="21"/>
        <v/>
      </c>
      <c r="J175" s="625" t="str">
        <f t="shared" si="22"/>
        <v/>
      </c>
      <c r="K175" s="617">
        <f>MAX(0,$K$10+SUM($I$12:$I174)-$L$10-SUM($J$12:$J174))</f>
        <v>0</v>
      </c>
      <c r="L175" s="617">
        <f>MAX(0,-($K$10+SUM($I$12:$I174)-$L$10-SUM($J$12:$J174)))</f>
        <v>0</v>
      </c>
      <c r="M175" s="626" t="str">
        <f t="array" ref="M175">IFERROR(SMALL(IF((makhnccno=$G$1)+(makhnccco=$G$1),ROW(makhnccno)-6),ROWS($M$10:M173)),"")</f>
        <v/>
      </c>
    </row>
    <row r="176" spans="2:13" ht="25.7" hidden="1" customHeight="1" x14ac:dyDescent="0.2">
      <c r="B176" s="623" t="str">
        <f t="shared" si="16"/>
        <v/>
      </c>
      <c r="C176" s="623" t="str">
        <f t="shared" si="17"/>
        <v/>
      </c>
      <c r="D176" s="623" t="str">
        <f t="shared" si="18"/>
        <v/>
      </c>
      <c r="E176" s="1636" t="str">
        <f t="shared" si="19"/>
        <v/>
      </c>
      <c r="F176" s="1637"/>
      <c r="G176" s="624" t="str">
        <f t="shared" si="23"/>
        <v/>
      </c>
      <c r="H176" s="624" t="str">
        <f t="shared" si="20"/>
        <v/>
      </c>
      <c r="I176" s="625" t="str">
        <f t="shared" si="21"/>
        <v/>
      </c>
      <c r="J176" s="625" t="str">
        <f t="shared" si="22"/>
        <v/>
      </c>
      <c r="K176" s="617">
        <f>MAX(0,$K$10+SUM($I$12:$I175)-$L$10-SUM($J$12:$J175))</f>
        <v>0</v>
      </c>
      <c r="L176" s="617">
        <f>MAX(0,-($K$10+SUM($I$12:$I175)-$L$10-SUM($J$12:$J175)))</f>
        <v>0</v>
      </c>
      <c r="M176" s="626" t="str">
        <f t="array" ref="M176">IFERROR(SMALL(IF((makhnccno=$G$1)+(makhnccco=$G$1),ROW(makhnccno)-6),ROWS($M$10:M174)),"")</f>
        <v/>
      </c>
    </row>
    <row r="177" spans="2:13" ht="25.7" hidden="1" customHeight="1" x14ac:dyDescent="0.2">
      <c r="B177" s="623" t="str">
        <f t="shared" si="16"/>
        <v/>
      </c>
      <c r="C177" s="623" t="str">
        <f t="shared" si="17"/>
        <v/>
      </c>
      <c r="D177" s="623" t="str">
        <f t="shared" si="18"/>
        <v/>
      </c>
      <c r="E177" s="1636" t="str">
        <f t="shared" si="19"/>
        <v/>
      </c>
      <c r="F177" s="1637"/>
      <c r="G177" s="624" t="str">
        <f t="shared" si="23"/>
        <v/>
      </c>
      <c r="H177" s="624" t="str">
        <f t="shared" si="20"/>
        <v/>
      </c>
      <c r="I177" s="625" t="str">
        <f t="shared" si="21"/>
        <v/>
      </c>
      <c r="J177" s="625" t="str">
        <f t="shared" si="22"/>
        <v/>
      </c>
      <c r="K177" s="617">
        <f>MAX(0,$K$10+SUM($I$12:$I176)-$L$10-SUM($J$12:$J176))</f>
        <v>0</v>
      </c>
      <c r="L177" s="617">
        <f>MAX(0,-($K$10+SUM($I$12:$I176)-$L$10-SUM($J$12:$J176)))</f>
        <v>0</v>
      </c>
      <c r="M177" s="626" t="str">
        <f t="array" ref="M177">IFERROR(SMALL(IF((makhnccno=$G$1)+(makhnccco=$G$1),ROW(makhnccno)-6),ROWS($M$10:M175)),"")</f>
        <v/>
      </c>
    </row>
    <row r="178" spans="2:13" ht="25.7" hidden="1" customHeight="1" x14ac:dyDescent="0.2">
      <c r="B178" s="623" t="str">
        <f t="shared" si="16"/>
        <v/>
      </c>
      <c r="C178" s="623" t="str">
        <f t="shared" si="17"/>
        <v/>
      </c>
      <c r="D178" s="623" t="str">
        <f t="shared" si="18"/>
        <v/>
      </c>
      <c r="E178" s="1636" t="str">
        <f t="shared" si="19"/>
        <v/>
      </c>
      <c r="F178" s="1637"/>
      <c r="G178" s="624" t="str">
        <f t="shared" si="23"/>
        <v/>
      </c>
      <c r="H178" s="624" t="str">
        <f t="shared" si="20"/>
        <v/>
      </c>
      <c r="I178" s="625" t="str">
        <f t="shared" si="21"/>
        <v/>
      </c>
      <c r="J178" s="625" t="str">
        <f t="shared" si="22"/>
        <v/>
      </c>
      <c r="K178" s="617">
        <f>MAX(0,$K$10+SUM($I$12:$I177)-$L$10-SUM($J$12:$J177))</f>
        <v>0</v>
      </c>
      <c r="L178" s="617">
        <f>MAX(0,-($K$10+SUM($I$12:$I177)-$L$10-SUM($J$12:$J177)))</f>
        <v>0</v>
      </c>
      <c r="M178" s="626" t="str">
        <f t="array" ref="M178">IFERROR(SMALL(IF((makhnccno=$G$1)+(makhnccco=$G$1),ROW(makhnccno)-6),ROWS($M$10:M176)),"")</f>
        <v/>
      </c>
    </row>
    <row r="179" spans="2:13" ht="25.7" hidden="1" customHeight="1" x14ac:dyDescent="0.2">
      <c r="B179" s="623" t="str">
        <f t="shared" si="16"/>
        <v/>
      </c>
      <c r="C179" s="623" t="str">
        <f t="shared" si="17"/>
        <v/>
      </c>
      <c r="D179" s="623" t="str">
        <f t="shared" si="18"/>
        <v/>
      </c>
      <c r="E179" s="1636" t="str">
        <f t="shared" si="19"/>
        <v/>
      </c>
      <c r="F179" s="1637"/>
      <c r="G179" s="624" t="str">
        <f t="shared" si="23"/>
        <v/>
      </c>
      <c r="H179" s="624" t="str">
        <f t="shared" si="20"/>
        <v/>
      </c>
      <c r="I179" s="625" t="str">
        <f t="shared" si="21"/>
        <v/>
      </c>
      <c r="J179" s="625" t="str">
        <f t="shared" si="22"/>
        <v/>
      </c>
      <c r="K179" s="617">
        <f>MAX(0,$K$10+SUM($I$12:$I178)-$L$10-SUM($J$12:$J178))</f>
        <v>0</v>
      </c>
      <c r="L179" s="617">
        <f>MAX(0,-($K$10+SUM($I$12:$I178)-$L$10-SUM($J$12:$J178)))</f>
        <v>0</v>
      </c>
      <c r="M179" s="626" t="str">
        <f t="array" ref="M179">IFERROR(SMALL(IF((makhnccno=$G$1)+(makhnccco=$G$1),ROW(makhnccno)-6),ROWS($M$10:M177)),"")</f>
        <v/>
      </c>
    </row>
    <row r="180" spans="2:13" ht="25.7" hidden="1" customHeight="1" x14ac:dyDescent="0.2">
      <c r="B180" s="623" t="str">
        <f t="shared" si="16"/>
        <v/>
      </c>
      <c r="C180" s="623" t="str">
        <f t="shared" si="17"/>
        <v/>
      </c>
      <c r="D180" s="623" t="str">
        <f t="shared" si="18"/>
        <v/>
      </c>
      <c r="E180" s="1636" t="str">
        <f t="shared" si="19"/>
        <v/>
      </c>
      <c r="F180" s="1637"/>
      <c r="G180" s="624" t="str">
        <f t="shared" si="23"/>
        <v/>
      </c>
      <c r="H180" s="624" t="str">
        <f t="shared" si="20"/>
        <v/>
      </c>
      <c r="I180" s="625" t="str">
        <f t="shared" si="21"/>
        <v/>
      </c>
      <c r="J180" s="625" t="str">
        <f t="shared" si="22"/>
        <v/>
      </c>
      <c r="K180" s="617">
        <f>MAX(0,$K$10+SUM($I$12:$I179)-$L$10-SUM($J$12:$J179))</f>
        <v>0</v>
      </c>
      <c r="L180" s="617">
        <f>MAX(0,-($K$10+SUM($I$12:$I179)-$L$10-SUM($J$12:$J179)))</f>
        <v>0</v>
      </c>
      <c r="M180" s="626" t="str">
        <f t="array" ref="M180">IFERROR(SMALL(IF((makhnccno=$G$1)+(makhnccco=$G$1),ROW(makhnccno)-6),ROWS($M$10:M178)),"")</f>
        <v/>
      </c>
    </row>
    <row r="181" spans="2:13" ht="25.7" hidden="1" customHeight="1" x14ac:dyDescent="0.2">
      <c r="B181" s="623" t="str">
        <f t="shared" si="16"/>
        <v/>
      </c>
      <c r="C181" s="623" t="str">
        <f t="shared" si="17"/>
        <v/>
      </c>
      <c r="D181" s="623" t="str">
        <f t="shared" si="18"/>
        <v/>
      </c>
      <c r="E181" s="1636" t="str">
        <f t="shared" si="19"/>
        <v/>
      </c>
      <c r="F181" s="1637"/>
      <c r="G181" s="624" t="str">
        <f t="shared" si="23"/>
        <v/>
      </c>
      <c r="H181" s="624" t="str">
        <f t="shared" si="20"/>
        <v/>
      </c>
      <c r="I181" s="625" t="str">
        <f t="shared" si="21"/>
        <v/>
      </c>
      <c r="J181" s="625" t="str">
        <f t="shared" si="22"/>
        <v/>
      </c>
      <c r="K181" s="617">
        <f>MAX(0,$K$10+SUM($I$12:$I180)-$L$10-SUM($J$12:$J180))</f>
        <v>0</v>
      </c>
      <c r="L181" s="617">
        <f>MAX(0,-($K$10+SUM($I$12:$I180)-$L$10-SUM($J$12:$J180)))</f>
        <v>0</v>
      </c>
      <c r="M181" s="626" t="str">
        <f t="array" ref="M181">IFERROR(SMALL(IF((makhnccno=$G$1)+(makhnccco=$G$1),ROW(makhnccno)-6),ROWS($M$10:M179)),"")</f>
        <v/>
      </c>
    </row>
    <row r="182" spans="2:13" ht="25.7" hidden="1" customHeight="1" x14ac:dyDescent="0.2">
      <c r="B182" s="623" t="str">
        <f t="shared" si="16"/>
        <v/>
      </c>
      <c r="C182" s="623" t="str">
        <f t="shared" si="17"/>
        <v/>
      </c>
      <c r="D182" s="623" t="str">
        <f t="shared" si="18"/>
        <v/>
      </c>
      <c r="E182" s="1636" t="str">
        <f t="shared" si="19"/>
        <v/>
      </c>
      <c r="F182" s="1637"/>
      <c r="G182" s="624" t="str">
        <f t="shared" si="23"/>
        <v/>
      </c>
      <c r="H182" s="624" t="str">
        <f t="shared" si="20"/>
        <v/>
      </c>
      <c r="I182" s="625" t="str">
        <f t="shared" si="21"/>
        <v/>
      </c>
      <c r="J182" s="625" t="str">
        <f t="shared" si="22"/>
        <v/>
      </c>
      <c r="K182" s="617">
        <f>MAX(0,$K$10+SUM($I$12:$I181)-$L$10-SUM($J$12:$J181))</f>
        <v>0</v>
      </c>
      <c r="L182" s="617">
        <f>MAX(0,-($K$10+SUM($I$12:$I181)-$L$10-SUM($J$12:$J181)))</f>
        <v>0</v>
      </c>
      <c r="M182" s="626" t="str">
        <f t="array" ref="M182">IFERROR(SMALL(IF((makhnccno=$G$1)+(makhnccco=$G$1),ROW(makhnccno)-6),ROWS($M$10:M180)),"")</f>
        <v/>
      </c>
    </row>
    <row r="183" spans="2:13" ht="25.7" hidden="1" customHeight="1" x14ac:dyDescent="0.2">
      <c r="B183" s="623" t="str">
        <f t="shared" si="16"/>
        <v/>
      </c>
      <c r="C183" s="623" t="str">
        <f t="shared" si="17"/>
        <v/>
      </c>
      <c r="D183" s="623" t="str">
        <f t="shared" si="18"/>
        <v/>
      </c>
      <c r="E183" s="1636" t="str">
        <f t="shared" si="19"/>
        <v/>
      </c>
      <c r="F183" s="1637"/>
      <c r="G183" s="624" t="str">
        <f t="shared" si="23"/>
        <v/>
      </c>
      <c r="H183" s="624" t="str">
        <f t="shared" si="20"/>
        <v/>
      </c>
      <c r="I183" s="625" t="str">
        <f t="shared" si="21"/>
        <v/>
      </c>
      <c r="J183" s="625" t="str">
        <f t="shared" si="22"/>
        <v/>
      </c>
      <c r="K183" s="617">
        <f>MAX(0,$K$10+SUM($I$12:$I182)-$L$10-SUM($J$12:$J182))</f>
        <v>0</v>
      </c>
      <c r="L183" s="617">
        <f>MAX(0,-($K$10+SUM($I$12:$I182)-$L$10-SUM($J$12:$J182)))</f>
        <v>0</v>
      </c>
      <c r="M183" s="626" t="str">
        <f t="array" ref="M183">IFERROR(SMALL(IF((makhnccno=$G$1)+(makhnccco=$G$1),ROW(makhnccno)-6),ROWS($M$10:M181)),"")</f>
        <v/>
      </c>
    </row>
    <row r="184" spans="2:13" ht="25.7" hidden="1" customHeight="1" x14ac:dyDescent="0.2">
      <c r="B184" s="623" t="str">
        <f t="shared" si="16"/>
        <v/>
      </c>
      <c r="C184" s="623" t="str">
        <f t="shared" si="17"/>
        <v/>
      </c>
      <c r="D184" s="623" t="str">
        <f t="shared" si="18"/>
        <v/>
      </c>
      <c r="E184" s="1636" t="str">
        <f t="shared" si="19"/>
        <v/>
      </c>
      <c r="F184" s="1637"/>
      <c r="G184" s="624" t="str">
        <f t="shared" si="23"/>
        <v/>
      </c>
      <c r="H184" s="624" t="str">
        <f t="shared" si="20"/>
        <v/>
      </c>
      <c r="I184" s="625" t="str">
        <f t="shared" si="21"/>
        <v/>
      </c>
      <c r="J184" s="625" t="str">
        <f t="shared" si="22"/>
        <v/>
      </c>
      <c r="K184" s="617">
        <f>MAX(0,$K$10+SUM($I$12:$I183)-$L$10-SUM($J$12:$J183))</f>
        <v>0</v>
      </c>
      <c r="L184" s="617">
        <f>MAX(0,-($K$10+SUM($I$12:$I183)-$L$10-SUM($J$12:$J183)))</f>
        <v>0</v>
      </c>
      <c r="M184" s="626" t="str">
        <f t="array" ref="M184">IFERROR(SMALL(IF((makhnccno=$G$1)+(makhnccco=$G$1),ROW(makhnccno)-6),ROWS($M$10:M182)),"")</f>
        <v/>
      </c>
    </row>
    <row r="185" spans="2:13" ht="25.7" hidden="1" customHeight="1" x14ac:dyDescent="0.2">
      <c r="B185" s="623" t="str">
        <f t="shared" si="16"/>
        <v/>
      </c>
      <c r="C185" s="623" t="str">
        <f t="shared" si="17"/>
        <v/>
      </c>
      <c r="D185" s="623" t="str">
        <f t="shared" si="18"/>
        <v/>
      </c>
      <c r="E185" s="1636" t="str">
        <f t="shared" si="19"/>
        <v/>
      </c>
      <c r="F185" s="1637"/>
      <c r="G185" s="624" t="str">
        <f t="shared" si="23"/>
        <v/>
      </c>
      <c r="H185" s="624" t="str">
        <f t="shared" si="20"/>
        <v/>
      </c>
      <c r="I185" s="625" t="str">
        <f t="shared" si="21"/>
        <v/>
      </c>
      <c r="J185" s="625" t="str">
        <f t="shared" si="22"/>
        <v/>
      </c>
      <c r="K185" s="617">
        <f>MAX(0,$K$10+SUM($I$12:$I184)-$L$10-SUM($J$12:$J184))</f>
        <v>0</v>
      </c>
      <c r="L185" s="617">
        <f>MAX(0,-($K$10+SUM($I$12:$I184)-$L$10-SUM($J$12:$J184)))</f>
        <v>0</v>
      </c>
      <c r="M185" s="626" t="str">
        <f t="array" ref="M185">IFERROR(SMALL(IF((makhnccno=$G$1)+(makhnccco=$G$1),ROW(makhnccno)-6),ROWS($M$10:M183)),"")</f>
        <v/>
      </c>
    </row>
    <row r="186" spans="2:13" ht="25.7" hidden="1" customHeight="1" x14ac:dyDescent="0.2">
      <c r="B186" s="623" t="str">
        <f t="shared" si="16"/>
        <v/>
      </c>
      <c r="C186" s="623" t="str">
        <f t="shared" si="17"/>
        <v/>
      </c>
      <c r="D186" s="623" t="str">
        <f t="shared" si="18"/>
        <v/>
      </c>
      <c r="E186" s="1636" t="str">
        <f t="shared" si="19"/>
        <v/>
      </c>
      <c r="F186" s="1637"/>
      <c r="G186" s="624" t="str">
        <f t="shared" si="23"/>
        <v/>
      </c>
      <c r="H186" s="624" t="str">
        <f t="shared" si="20"/>
        <v/>
      </c>
      <c r="I186" s="625" t="str">
        <f t="shared" si="21"/>
        <v/>
      </c>
      <c r="J186" s="625" t="str">
        <f t="shared" si="22"/>
        <v/>
      </c>
      <c r="K186" s="617">
        <f>MAX(0,$K$10+SUM($I$12:$I185)-$L$10-SUM($J$12:$J185))</f>
        <v>0</v>
      </c>
      <c r="L186" s="617">
        <f>MAX(0,-($K$10+SUM($I$12:$I185)-$L$10-SUM($J$12:$J185)))</f>
        <v>0</v>
      </c>
      <c r="M186" s="626" t="str">
        <f t="array" ref="M186">IFERROR(SMALL(IF((makhnccno=$G$1)+(makhnccco=$G$1),ROW(makhnccno)-6),ROWS($M$10:M184)),"")</f>
        <v/>
      </c>
    </row>
    <row r="187" spans="2:13" ht="25.7" hidden="1" customHeight="1" x14ac:dyDescent="0.2">
      <c r="B187" s="623" t="str">
        <f t="shared" si="16"/>
        <v/>
      </c>
      <c r="C187" s="623" t="str">
        <f t="shared" si="17"/>
        <v/>
      </c>
      <c r="D187" s="623" t="str">
        <f t="shared" si="18"/>
        <v/>
      </c>
      <c r="E187" s="1636" t="str">
        <f t="shared" si="19"/>
        <v/>
      </c>
      <c r="F187" s="1637"/>
      <c r="G187" s="624" t="str">
        <f t="shared" si="23"/>
        <v/>
      </c>
      <c r="H187" s="624" t="str">
        <f t="shared" si="20"/>
        <v/>
      </c>
      <c r="I187" s="625" t="str">
        <f t="shared" si="21"/>
        <v/>
      </c>
      <c r="J187" s="625" t="str">
        <f t="shared" si="22"/>
        <v/>
      </c>
      <c r="K187" s="617">
        <f>MAX(0,$K$10+SUM($I$12:$I186)-$L$10-SUM($J$12:$J186))</f>
        <v>0</v>
      </c>
      <c r="L187" s="617">
        <f>MAX(0,-($K$10+SUM($I$12:$I186)-$L$10-SUM($J$12:$J186)))</f>
        <v>0</v>
      </c>
      <c r="M187" s="626" t="str">
        <f t="array" ref="M187">IFERROR(SMALL(IF((makhnccno=$G$1)+(makhnccco=$G$1),ROW(makhnccno)-6),ROWS($M$10:M185)),"")</f>
        <v/>
      </c>
    </row>
    <row r="188" spans="2:13" ht="25.7" hidden="1" customHeight="1" x14ac:dyDescent="0.2">
      <c r="B188" s="623" t="str">
        <f t="shared" si="16"/>
        <v/>
      </c>
      <c r="C188" s="623" t="str">
        <f t="shared" si="17"/>
        <v/>
      </c>
      <c r="D188" s="623" t="str">
        <f t="shared" si="18"/>
        <v/>
      </c>
      <c r="E188" s="1636" t="str">
        <f t="shared" si="19"/>
        <v/>
      </c>
      <c r="F188" s="1637"/>
      <c r="G188" s="624" t="str">
        <f t="shared" si="23"/>
        <v/>
      </c>
      <c r="H188" s="624" t="str">
        <f t="shared" si="20"/>
        <v/>
      </c>
      <c r="I188" s="625" t="str">
        <f t="shared" si="21"/>
        <v/>
      </c>
      <c r="J188" s="625" t="str">
        <f t="shared" si="22"/>
        <v/>
      </c>
      <c r="K188" s="617">
        <f>MAX(0,$K$10+SUM($I$12:$I187)-$L$10-SUM($J$12:$J187))</f>
        <v>0</v>
      </c>
      <c r="L188" s="617">
        <f>MAX(0,-($K$10+SUM($I$12:$I187)-$L$10-SUM($J$12:$J187)))</f>
        <v>0</v>
      </c>
      <c r="M188" s="626" t="str">
        <f t="array" ref="M188">IFERROR(SMALL(IF((makhnccno=$G$1)+(makhnccco=$G$1),ROW(makhnccno)-6),ROWS($M$10:M186)),"")</f>
        <v/>
      </c>
    </row>
    <row r="189" spans="2:13" ht="25.7" hidden="1" customHeight="1" x14ac:dyDescent="0.2">
      <c r="B189" s="623" t="str">
        <f t="shared" si="16"/>
        <v/>
      </c>
      <c r="C189" s="623" t="str">
        <f t="shared" si="17"/>
        <v/>
      </c>
      <c r="D189" s="623" t="str">
        <f t="shared" si="18"/>
        <v/>
      </c>
      <c r="E189" s="1636" t="str">
        <f t="shared" si="19"/>
        <v/>
      </c>
      <c r="F189" s="1637"/>
      <c r="G189" s="624" t="str">
        <f t="shared" si="23"/>
        <v/>
      </c>
      <c r="H189" s="624" t="str">
        <f t="shared" si="20"/>
        <v/>
      </c>
      <c r="I189" s="625" t="str">
        <f t="shared" si="21"/>
        <v/>
      </c>
      <c r="J189" s="625" t="str">
        <f t="shared" si="22"/>
        <v/>
      </c>
      <c r="K189" s="617">
        <f>MAX(0,$K$10+SUM($I$12:$I188)-$L$10-SUM($J$12:$J188))</f>
        <v>0</v>
      </c>
      <c r="L189" s="617">
        <f>MAX(0,-($K$10+SUM($I$12:$I188)-$L$10-SUM($J$12:$J188)))</f>
        <v>0</v>
      </c>
      <c r="M189" s="626" t="str">
        <f t="array" ref="M189">IFERROR(SMALL(IF((makhnccno=$G$1)+(makhnccco=$G$1),ROW(makhnccno)-6),ROWS($M$10:M187)),"")</f>
        <v/>
      </c>
    </row>
    <row r="190" spans="2:13" ht="25.7" hidden="1" customHeight="1" x14ac:dyDescent="0.2">
      <c r="B190" s="623" t="str">
        <f t="shared" si="16"/>
        <v/>
      </c>
      <c r="C190" s="623" t="str">
        <f t="shared" si="17"/>
        <v/>
      </c>
      <c r="D190" s="623" t="str">
        <f t="shared" si="18"/>
        <v/>
      </c>
      <c r="E190" s="1636" t="str">
        <f t="shared" si="19"/>
        <v/>
      </c>
      <c r="F190" s="1637"/>
      <c r="G190" s="624" t="str">
        <f t="shared" si="23"/>
        <v/>
      </c>
      <c r="H190" s="624" t="str">
        <f t="shared" si="20"/>
        <v/>
      </c>
      <c r="I190" s="625" t="str">
        <f t="shared" si="21"/>
        <v/>
      </c>
      <c r="J190" s="625" t="str">
        <f t="shared" si="22"/>
        <v/>
      </c>
      <c r="K190" s="617">
        <f>MAX(0,$K$10+SUM($I$12:$I189)-$L$10-SUM($J$12:$J189))</f>
        <v>0</v>
      </c>
      <c r="L190" s="617">
        <f>MAX(0,-($K$10+SUM($I$12:$I189)-$L$10-SUM($J$12:$J189)))</f>
        <v>0</v>
      </c>
      <c r="M190" s="626" t="str">
        <f t="array" ref="M190">IFERROR(SMALL(IF((makhnccno=$G$1)+(makhnccco=$G$1),ROW(makhnccno)-6),ROWS($M$10:M188)),"")</f>
        <v/>
      </c>
    </row>
    <row r="191" spans="2:13" ht="25.7" hidden="1" customHeight="1" x14ac:dyDescent="0.2">
      <c r="B191" s="623" t="str">
        <f t="shared" si="16"/>
        <v/>
      </c>
      <c r="C191" s="623" t="str">
        <f t="shared" si="17"/>
        <v/>
      </c>
      <c r="D191" s="623" t="str">
        <f t="shared" si="18"/>
        <v/>
      </c>
      <c r="E191" s="1636" t="str">
        <f t="shared" si="19"/>
        <v/>
      </c>
      <c r="F191" s="1637"/>
      <c r="G191" s="624" t="str">
        <f t="shared" si="23"/>
        <v/>
      </c>
      <c r="H191" s="624" t="str">
        <f t="shared" si="20"/>
        <v/>
      </c>
      <c r="I191" s="625" t="str">
        <f t="shared" si="21"/>
        <v/>
      </c>
      <c r="J191" s="625" t="str">
        <f t="shared" si="22"/>
        <v/>
      </c>
      <c r="K191" s="617">
        <f>MAX(0,$K$10+SUM($I$12:$I190)-$L$10-SUM($J$12:$J190))</f>
        <v>0</v>
      </c>
      <c r="L191" s="617">
        <f>MAX(0,-($K$10+SUM($I$12:$I190)-$L$10-SUM($J$12:$J190)))</f>
        <v>0</v>
      </c>
      <c r="M191" s="626" t="str">
        <f t="array" ref="M191">IFERROR(SMALL(IF((makhnccno=$G$1)+(makhnccco=$G$1),ROW(makhnccno)-6),ROWS($M$10:M189)),"")</f>
        <v/>
      </c>
    </row>
    <row r="192" spans="2:13" ht="25.7" hidden="1" customHeight="1" x14ac:dyDescent="0.2">
      <c r="B192" s="623" t="str">
        <f t="shared" si="16"/>
        <v/>
      </c>
      <c r="C192" s="623" t="str">
        <f t="shared" si="17"/>
        <v/>
      </c>
      <c r="D192" s="623" t="str">
        <f t="shared" si="18"/>
        <v/>
      </c>
      <c r="E192" s="1636" t="str">
        <f t="shared" si="19"/>
        <v/>
      </c>
      <c r="F192" s="1637"/>
      <c r="G192" s="624" t="str">
        <f t="shared" si="23"/>
        <v/>
      </c>
      <c r="H192" s="624" t="str">
        <f t="shared" si="20"/>
        <v/>
      </c>
      <c r="I192" s="625" t="str">
        <f t="shared" si="21"/>
        <v/>
      </c>
      <c r="J192" s="625" t="str">
        <f t="shared" si="22"/>
        <v/>
      </c>
      <c r="K192" s="617">
        <f>MAX(0,$K$10+SUM($I$12:$I191)-$L$10-SUM($J$12:$J191))</f>
        <v>0</v>
      </c>
      <c r="L192" s="617">
        <f>MAX(0,-($K$10+SUM($I$12:$I191)-$L$10-SUM($J$12:$J191)))</f>
        <v>0</v>
      </c>
      <c r="M192" s="626" t="str">
        <f t="array" ref="M192">IFERROR(SMALL(IF((makhnccno=$G$1)+(makhnccco=$G$1),ROW(makhnccno)-6),ROWS($M$10:M190)),"")</f>
        <v/>
      </c>
    </row>
    <row r="193" spans="2:13" ht="25.7" hidden="1" customHeight="1" x14ac:dyDescent="0.2">
      <c r="B193" s="623" t="str">
        <f t="shared" si="16"/>
        <v/>
      </c>
      <c r="C193" s="623" t="str">
        <f t="shared" si="17"/>
        <v/>
      </c>
      <c r="D193" s="623" t="str">
        <f t="shared" si="18"/>
        <v/>
      </c>
      <c r="E193" s="1636" t="str">
        <f t="shared" si="19"/>
        <v/>
      </c>
      <c r="F193" s="1637"/>
      <c r="G193" s="624" t="str">
        <f t="shared" si="23"/>
        <v/>
      </c>
      <c r="H193" s="624" t="str">
        <f t="shared" si="20"/>
        <v/>
      </c>
      <c r="I193" s="625" t="str">
        <f t="shared" si="21"/>
        <v/>
      </c>
      <c r="J193" s="625" t="str">
        <f t="shared" si="22"/>
        <v/>
      </c>
      <c r="K193" s="617">
        <f>MAX(0,$K$10+SUM($I$12:$I192)-$L$10-SUM($J$12:$J192))</f>
        <v>0</v>
      </c>
      <c r="L193" s="617">
        <f>MAX(0,-($K$10+SUM($I$12:$I192)-$L$10-SUM($J$12:$J192)))</f>
        <v>0</v>
      </c>
      <c r="M193" s="626" t="str">
        <f t="array" ref="M193">IFERROR(SMALL(IF((makhnccno=$G$1)+(makhnccco=$G$1),ROW(makhnccno)-6),ROWS($M$10:M191)),"")</f>
        <v/>
      </c>
    </row>
    <row r="194" spans="2:13" ht="25.7" hidden="1" customHeight="1" x14ac:dyDescent="0.2">
      <c r="B194" s="623" t="str">
        <f t="shared" si="16"/>
        <v/>
      </c>
      <c r="C194" s="623" t="str">
        <f t="shared" si="17"/>
        <v/>
      </c>
      <c r="D194" s="623" t="str">
        <f t="shared" si="18"/>
        <v/>
      </c>
      <c r="E194" s="1636" t="str">
        <f t="shared" si="19"/>
        <v/>
      </c>
      <c r="F194" s="1637"/>
      <c r="G194" s="624" t="str">
        <f t="shared" si="23"/>
        <v/>
      </c>
      <c r="H194" s="624" t="str">
        <f t="shared" si="20"/>
        <v/>
      </c>
      <c r="I194" s="625" t="str">
        <f t="shared" si="21"/>
        <v/>
      </c>
      <c r="J194" s="625" t="str">
        <f t="shared" si="22"/>
        <v/>
      </c>
      <c r="K194" s="617">
        <f>MAX(0,$K$10+SUM($I$12:$I193)-$L$10-SUM($J$12:$J193))</f>
        <v>0</v>
      </c>
      <c r="L194" s="617">
        <f>MAX(0,-($K$10+SUM($I$12:$I193)-$L$10-SUM($J$12:$J193)))</f>
        <v>0</v>
      </c>
      <c r="M194" s="626" t="str">
        <f t="array" ref="M194">IFERROR(SMALL(IF((makhnccno=$G$1)+(makhnccco=$G$1),ROW(makhnccno)-6),ROWS($M$10:M192)),"")</f>
        <v/>
      </c>
    </row>
    <row r="195" spans="2:13" ht="25.7" hidden="1" customHeight="1" x14ac:dyDescent="0.2">
      <c r="B195" s="623" t="str">
        <f t="shared" si="16"/>
        <v/>
      </c>
      <c r="C195" s="623" t="str">
        <f t="shared" si="17"/>
        <v/>
      </c>
      <c r="D195" s="623" t="str">
        <f t="shared" si="18"/>
        <v/>
      </c>
      <c r="E195" s="1636" t="str">
        <f t="shared" si="19"/>
        <v/>
      </c>
      <c r="F195" s="1637"/>
      <c r="G195" s="624" t="str">
        <f t="shared" si="23"/>
        <v/>
      </c>
      <c r="H195" s="624" t="str">
        <f t="shared" si="20"/>
        <v/>
      </c>
      <c r="I195" s="625" t="str">
        <f t="shared" si="21"/>
        <v/>
      </c>
      <c r="J195" s="625" t="str">
        <f t="shared" si="22"/>
        <v/>
      </c>
      <c r="K195" s="617">
        <f>MAX(0,$K$10+SUM($I$12:$I194)-$L$10-SUM($J$12:$J194))</f>
        <v>0</v>
      </c>
      <c r="L195" s="617">
        <f>MAX(0,-($K$10+SUM($I$12:$I194)-$L$10-SUM($J$12:$J194)))</f>
        <v>0</v>
      </c>
      <c r="M195" s="626" t="str">
        <f t="array" ref="M195">IFERROR(SMALL(IF((makhnccno=$G$1)+(makhnccco=$G$1),ROW(makhnccno)-6),ROWS($M$10:M193)),"")</f>
        <v/>
      </c>
    </row>
    <row r="196" spans="2:13" ht="25.7" hidden="1" customHeight="1" x14ac:dyDescent="0.2">
      <c r="B196" s="623" t="str">
        <f t="shared" si="16"/>
        <v/>
      </c>
      <c r="C196" s="623" t="str">
        <f t="shared" si="17"/>
        <v/>
      </c>
      <c r="D196" s="623" t="str">
        <f t="shared" si="18"/>
        <v/>
      </c>
      <c r="E196" s="1636" t="str">
        <f t="shared" si="19"/>
        <v/>
      </c>
      <c r="F196" s="1637"/>
      <c r="G196" s="624" t="str">
        <f t="shared" si="23"/>
        <v/>
      </c>
      <c r="H196" s="624" t="str">
        <f t="shared" si="20"/>
        <v/>
      </c>
      <c r="I196" s="625" t="str">
        <f t="shared" si="21"/>
        <v/>
      </c>
      <c r="J196" s="625" t="str">
        <f t="shared" si="22"/>
        <v/>
      </c>
      <c r="K196" s="617">
        <f>MAX(0,$K$10+SUM($I$12:$I195)-$L$10-SUM($J$12:$J195))</f>
        <v>0</v>
      </c>
      <c r="L196" s="617">
        <f>MAX(0,-($K$10+SUM($I$12:$I195)-$L$10-SUM($J$12:$J195)))</f>
        <v>0</v>
      </c>
      <c r="M196" s="626" t="str">
        <f t="array" ref="M196">IFERROR(SMALL(IF((makhnccno=$G$1)+(makhnccco=$G$1),ROW(makhnccno)-6),ROWS($M$10:M194)),"")</f>
        <v/>
      </c>
    </row>
    <row r="197" spans="2:13" ht="25.7" hidden="1" customHeight="1" x14ac:dyDescent="0.2">
      <c r="B197" s="623" t="str">
        <f t="shared" si="16"/>
        <v/>
      </c>
      <c r="C197" s="623" t="str">
        <f t="shared" si="17"/>
        <v/>
      </c>
      <c r="D197" s="623" t="str">
        <f t="shared" si="18"/>
        <v/>
      </c>
      <c r="E197" s="1636" t="str">
        <f t="shared" si="19"/>
        <v/>
      </c>
      <c r="F197" s="1637"/>
      <c r="G197" s="624" t="str">
        <f t="shared" si="23"/>
        <v/>
      </c>
      <c r="H197" s="624" t="str">
        <f t="shared" si="20"/>
        <v/>
      </c>
      <c r="I197" s="625" t="str">
        <f t="shared" si="21"/>
        <v/>
      </c>
      <c r="J197" s="625" t="str">
        <f t="shared" si="22"/>
        <v/>
      </c>
      <c r="K197" s="617">
        <f>MAX(0,$K$10+SUM($I$12:$I196)-$L$10-SUM($J$12:$J196))</f>
        <v>0</v>
      </c>
      <c r="L197" s="617">
        <f>MAX(0,-($K$10+SUM($I$12:$I196)-$L$10-SUM($J$12:$J196)))</f>
        <v>0</v>
      </c>
      <c r="M197" s="626" t="str">
        <f t="array" ref="M197">IFERROR(SMALL(IF((makhnccno=$G$1)+(makhnccco=$G$1),ROW(makhnccno)-6),ROWS($M$10:M195)),"")</f>
        <v/>
      </c>
    </row>
    <row r="198" spans="2:13" ht="25.7" hidden="1" customHeight="1" x14ac:dyDescent="0.2">
      <c r="B198" s="623" t="str">
        <f t="shared" si="16"/>
        <v/>
      </c>
      <c r="C198" s="623" t="str">
        <f t="shared" si="17"/>
        <v/>
      </c>
      <c r="D198" s="623" t="str">
        <f t="shared" si="18"/>
        <v/>
      </c>
      <c r="E198" s="1636" t="str">
        <f t="shared" si="19"/>
        <v/>
      </c>
      <c r="F198" s="1637"/>
      <c r="G198" s="624" t="str">
        <f t="shared" si="23"/>
        <v/>
      </c>
      <c r="H198" s="624" t="str">
        <f t="shared" si="20"/>
        <v/>
      </c>
      <c r="I198" s="625" t="str">
        <f t="shared" si="21"/>
        <v/>
      </c>
      <c r="J198" s="625" t="str">
        <f t="shared" si="22"/>
        <v/>
      </c>
      <c r="K198" s="617">
        <f>MAX(0,$K$10+SUM($I$12:$I197)-$L$10-SUM($J$12:$J197))</f>
        <v>0</v>
      </c>
      <c r="L198" s="617">
        <f>MAX(0,-($K$10+SUM($I$12:$I197)-$L$10-SUM($J$12:$J197)))</f>
        <v>0</v>
      </c>
      <c r="M198" s="626" t="str">
        <f t="array" ref="M198">IFERROR(SMALL(IF((makhnccno=$G$1)+(makhnccco=$G$1),ROW(makhnccno)-6),ROWS($M$10:M196)),"")</f>
        <v/>
      </c>
    </row>
    <row r="199" spans="2:13" ht="25.7" hidden="1" customHeight="1" x14ac:dyDescent="0.2">
      <c r="B199" s="623" t="str">
        <f t="shared" si="16"/>
        <v/>
      </c>
      <c r="C199" s="623" t="str">
        <f t="shared" si="17"/>
        <v/>
      </c>
      <c r="D199" s="623" t="str">
        <f t="shared" si="18"/>
        <v/>
      </c>
      <c r="E199" s="1636" t="str">
        <f t="shared" si="19"/>
        <v/>
      </c>
      <c r="F199" s="1637"/>
      <c r="G199" s="624" t="str">
        <f t="shared" si="23"/>
        <v/>
      </c>
      <c r="H199" s="624" t="str">
        <f t="shared" si="20"/>
        <v/>
      </c>
      <c r="I199" s="625" t="str">
        <f t="shared" si="21"/>
        <v/>
      </c>
      <c r="J199" s="625" t="str">
        <f t="shared" si="22"/>
        <v/>
      </c>
      <c r="K199" s="617">
        <f>MAX(0,$K$10+SUM($I$12:$I198)-$L$10-SUM($J$12:$J198))</f>
        <v>0</v>
      </c>
      <c r="L199" s="617">
        <f>MAX(0,-($K$10+SUM($I$12:$I198)-$L$10-SUM($J$12:$J198)))</f>
        <v>0</v>
      </c>
      <c r="M199" s="626" t="str">
        <f t="array" ref="M199">IFERROR(SMALL(IF((makhnccno=$G$1)+(makhnccco=$G$1),ROW(makhnccno)-6),ROWS($M$10:M197)),"")</f>
        <v/>
      </c>
    </row>
    <row r="200" spans="2:13" ht="25.7" hidden="1" customHeight="1" x14ac:dyDescent="0.2">
      <c r="B200" s="623" t="str">
        <f t="shared" si="16"/>
        <v/>
      </c>
      <c r="C200" s="623" t="str">
        <f t="shared" si="17"/>
        <v/>
      </c>
      <c r="D200" s="623" t="str">
        <f t="shared" si="18"/>
        <v/>
      </c>
      <c r="E200" s="1636" t="str">
        <f t="shared" si="19"/>
        <v/>
      </c>
      <c r="F200" s="1637"/>
      <c r="G200" s="624" t="str">
        <f t="shared" si="23"/>
        <v/>
      </c>
      <c r="H200" s="624" t="str">
        <f t="shared" si="20"/>
        <v/>
      </c>
      <c r="I200" s="625" t="str">
        <f t="shared" si="21"/>
        <v/>
      </c>
      <c r="J200" s="625" t="str">
        <f t="shared" si="22"/>
        <v/>
      </c>
      <c r="K200" s="617">
        <f>MAX(0,$K$10+SUM($I$12:$I199)-$L$10-SUM($J$12:$J199))</f>
        <v>0</v>
      </c>
      <c r="L200" s="617">
        <f>MAX(0,-($K$10+SUM($I$12:$I199)-$L$10-SUM($J$12:$J199)))</f>
        <v>0</v>
      </c>
      <c r="M200" s="626" t="str">
        <f t="array" ref="M200">IFERROR(SMALL(IF((makhnccno=$G$1)+(makhnccco=$G$1),ROW(makhnccno)-6),ROWS($M$10:M198)),"")</f>
        <v/>
      </c>
    </row>
    <row r="201" spans="2:13" ht="25.7" hidden="1" customHeight="1" x14ac:dyDescent="0.2">
      <c r="B201" s="623" t="str">
        <f t="shared" si="16"/>
        <v/>
      </c>
      <c r="C201" s="623" t="str">
        <f t="shared" si="17"/>
        <v/>
      </c>
      <c r="D201" s="623" t="str">
        <f t="shared" si="18"/>
        <v/>
      </c>
      <c r="E201" s="1636" t="str">
        <f t="shared" si="19"/>
        <v/>
      </c>
      <c r="F201" s="1637"/>
      <c r="G201" s="624" t="str">
        <f t="shared" si="23"/>
        <v/>
      </c>
      <c r="H201" s="624" t="str">
        <f t="shared" si="20"/>
        <v/>
      </c>
      <c r="I201" s="625" t="str">
        <f t="shared" si="21"/>
        <v/>
      </c>
      <c r="J201" s="625" t="str">
        <f t="shared" si="22"/>
        <v/>
      </c>
      <c r="K201" s="617">
        <f>MAX(0,$K$10+SUM($I$12:$I200)-$L$10-SUM($J$12:$J200))</f>
        <v>0</v>
      </c>
      <c r="L201" s="617">
        <f>MAX(0,-($K$10+SUM($I$12:$I200)-$L$10-SUM($J$12:$J200)))</f>
        <v>0</v>
      </c>
      <c r="M201" s="626" t="str">
        <f t="array" ref="M201">IFERROR(SMALL(IF((makhnccno=$G$1)+(makhnccco=$G$1),ROW(makhnccno)-6),ROWS($M$10:M199)),"")</f>
        <v/>
      </c>
    </row>
    <row r="202" spans="2:13" ht="25.7" hidden="1" customHeight="1" x14ac:dyDescent="0.2">
      <c r="B202" s="623" t="str">
        <f t="shared" si="16"/>
        <v/>
      </c>
      <c r="C202" s="623" t="str">
        <f t="shared" si="17"/>
        <v/>
      </c>
      <c r="D202" s="623" t="str">
        <f t="shared" si="18"/>
        <v/>
      </c>
      <c r="E202" s="1636" t="str">
        <f t="shared" si="19"/>
        <v/>
      </c>
      <c r="F202" s="1637"/>
      <c r="G202" s="624" t="str">
        <f t="shared" si="23"/>
        <v/>
      </c>
      <c r="H202" s="624" t="str">
        <f t="shared" si="20"/>
        <v/>
      </c>
      <c r="I202" s="625" t="str">
        <f t="shared" si="21"/>
        <v/>
      </c>
      <c r="J202" s="625" t="str">
        <f t="shared" si="22"/>
        <v/>
      </c>
      <c r="K202" s="617">
        <f>MAX(0,$K$10+SUM($I$12:$I201)-$L$10-SUM($J$12:$J201))</f>
        <v>0</v>
      </c>
      <c r="L202" s="617">
        <f>MAX(0,-($K$10+SUM($I$12:$I201)-$L$10-SUM($J$12:$J201)))</f>
        <v>0</v>
      </c>
      <c r="M202" s="626" t="str">
        <f t="array" ref="M202">IFERROR(SMALL(IF((makhnccno=$G$1)+(makhnccco=$G$1),ROW(makhnccno)-6),ROWS($M$10:M200)),"")</f>
        <v/>
      </c>
    </row>
    <row r="203" spans="2:13" ht="25.7" hidden="1" customHeight="1" x14ac:dyDescent="0.2">
      <c r="B203" s="623" t="str">
        <f t="shared" si="16"/>
        <v/>
      </c>
      <c r="C203" s="623" t="str">
        <f t="shared" si="17"/>
        <v/>
      </c>
      <c r="D203" s="623" t="str">
        <f t="shared" si="18"/>
        <v/>
      </c>
      <c r="E203" s="1636" t="str">
        <f t="shared" si="19"/>
        <v/>
      </c>
      <c r="F203" s="1637"/>
      <c r="G203" s="624" t="str">
        <f t="shared" si="23"/>
        <v/>
      </c>
      <c r="H203" s="624" t="str">
        <f t="shared" si="20"/>
        <v/>
      </c>
      <c r="I203" s="625" t="str">
        <f t="shared" si="21"/>
        <v/>
      </c>
      <c r="J203" s="625" t="str">
        <f t="shared" si="22"/>
        <v/>
      </c>
      <c r="K203" s="617">
        <f>MAX(0,$K$10+SUM($I$12:$I202)-$L$10-SUM($J$12:$J202))</f>
        <v>0</v>
      </c>
      <c r="L203" s="617">
        <f>MAX(0,-($K$10+SUM($I$12:$I202)-$L$10-SUM($J$12:$J202)))</f>
        <v>0</v>
      </c>
      <c r="M203" s="626" t="str">
        <f t="array" ref="M203">IFERROR(SMALL(IF((makhnccno=$G$1)+(makhnccco=$G$1),ROW(makhnccno)-6),ROWS($M$10:M201)),"")</f>
        <v/>
      </c>
    </row>
    <row r="204" spans="2:13" ht="25.7" hidden="1" customHeight="1" x14ac:dyDescent="0.2">
      <c r="B204" s="623" t="str">
        <f t="shared" ref="B204:B267" si="24">IF($M204="","",INDEX(ngaygs,$M204))</f>
        <v/>
      </c>
      <c r="C204" s="623" t="str">
        <f t="shared" ref="C204:C267" si="25">IF($M204="","",INDEX(ngayct,$M204))</f>
        <v/>
      </c>
      <c r="D204" s="623" t="str">
        <f t="shared" ref="D204:D267" si="26">IF($M204="","",INDEX(soct,$M204))</f>
        <v/>
      </c>
      <c r="E204" s="1636" t="str">
        <f t="shared" ref="E204:E267" si="27">IF($M204="","",INDEX(diengiai,$M204))</f>
        <v/>
      </c>
      <c r="F204" s="1637"/>
      <c r="G204" s="624" t="str">
        <f t="shared" si="23"/>
        <v/>
      </c>
      <c r="H204" s="624" t="str">
        <f t="shared" ref="H204:H267" si="28">IF($M204="","",IF(INDEX(tkno,$M204)=$E$1,INDEX(tkco,$M204),INDEX(tkno,$M204)))</f>
        <v/>
      </c>
      <c r="I204" s="625" t="str">
        <f t="shared" ref="I204:I267" si="29">IF($M204="","",IF(INDEX(tkno,$M204)=$E$1,INDEX(sotien,$M204),""))</f>
        <v/>
      </c>
      <c r="J204" s="625" t="str">
        <f t="shared" ref="J204:J267" si="30">IF($M204="","",IF(INDEX(tkco,$M204)=$E$1,INDEX(sotien,$M204),""))</f>
        <v/>
      </c>
      <c r="K204" s="617">
        <f>MAX(0,$K$10+SUM($I$12:$I203)-$L$10-SUM($J$12:$J203))</f>
        <v>0</v>
      </c>
      <c r="L204" s="617">
        <f>MAX(0,-($K$10+SUM($I$12:$I203)-$L$10-SUM($J$12:$J203)))</f>
        <v>0</v>
      </c>
      <c r="M204" s="626" t="str">
        <f t="array" ref="M204">IFERROR(SMALL(IF((makhnccno=$G$1)+(makhnccco=$G$1),ROW(makhnccno)-6),ROWS($M$10:M202)),"")</f>
        <v/>
      </c>
    </row>
    <row r="205" spans="2:13" ht="25.7" hidden="1" customHeight="1" x14ac:dyDescent="0.2">
      <c r="B205" s="623" t="str">
        <f t="shared" si="24"/>
        <v/>
      </c>
      <c r="C205" s="623" t="str">
        <f t="shared" si="25"/>
        <v/>
      </c>
      <c r="D205" s="623" t="str">
        <f t="shared" si="26"/>
        <v/>
      </c>
      <c r="E205" s="1636" t="str">
        <f t="shared" si="27"/>
        <v/>
      </c>
      <c r="F205" s="1637"/>
      <c r="G205" s="624" t="str">
        <f t="shared" ref="G205:G268" si="31">IF($M205="","",$E$1)</f>
        <v/>
      </c>
      <c r="H205" s="624" t="str">
        <f t="shared" si="28"/>
        <v/>
      </c>
      <c r="I205" s="625" t="str">
        <f t="shared" si="29"/>
        <v/>
      </c>
      <c r="J205" s="625" t="str">
        <f t="shared" si="30"/>
        <v/>
      </c>
      <c r="K205" s="617">
        <f>MAX(0,$K$10+SUM($I$12:$I204)-$L$10-SUM($J$12:$J204))</f>
        <v>0</v>
      </c>
      <c r="L205" s="617">
        <f>MAX(0,-($K$10+SUM($I$12:$I204)-$L$10-SUM($J$12:$J204)))</f>
        <v>0</v>
      </c>
      <c r="M205" s="626" t="str">
        <f t="array" ref="M205">IFERROR(SMALL(IF((makhnccno=$G$1)+(makhnccco=$G$1),ROW(makhnccno)-6),ROWS($M$10:M203)),"")</f>
        <v/>
      </c>
    </row>
    <row r="206" spans="2:13" ht="25.7" hidden="1" customHeight="1" x14ac:dyDescent="0.2">
      <c r="B206" s="623" t="str">
        <f t="shared" si="24"/>
        <v/>
      </c>
      <c r="C206" s="623" t="str">
        <f t="shared" si="25"/>
        <v/>
      </c>
      <c r="D206" s="623" t="str">
        <f t="shared" si="26"/>
        <v/>
      </c>
      <c r="E206" s="1636" t="str">
        <f t="shared" si="27"/>
        <v/>
      </c>
      <c r="F206" s="1637"/>
      <c r="G206" s="624" t="str">
        <f t="shared" si="31"/>
        <v/>
      </c>
      <c r="H206" s="624" t="str">
        <f t="shared" si="28"/>
        <v/>
      </c>
      <c r="I206" s="625" t="str">
        <f t="shared" si="29"/>
        <v/>
      </c>
      <c r="J206" s="625" t="str">
        <f t="shared" si="30"/>
        <v/>
      </c>
      <c r="K206" s="617">
        <f>MAX(0,$K$10+SUM($I$12:$I205)-$L$10-SUM($J$12:$J205))</f>
        <v>0</v>
      </c>
      <c r="L206" s="617">
        <f>MAX(0,-($K$10+SUM($I$12:$I205)-$L$10-SUM($J$12:$J205)))</f>
        <v>0</v>
      </c>
      <c r="M206" s="626" t="str">
        <f t="array" ref="M206">IFERROR(SMALL(IF((makhnccno=$G$1)+(makhnccco=$G$1),ROW(makhnccno)-6),ROWS($M$10:M204)),"")</f>
        <v/>
      </c>
    </row>
    <row r="207" spans="2:13" ht="25.7" hidden="1" customHeight="1" x14ac:dyDescent="0.2">
      <c r="B207" s="623" t="str">
        <f t="shared" si="24"/>
        <v/>
      </c>
      <c r="C207" s="623" t="str">
        <f t="shared" si="25"/>
        <v/>
      </c>
      <c r="D207" s="623" t="str">
        <f t="shared" si="26"/>
        <v/>
      </c>
      <c r="E207" s="1636" t="str">
        <f t="shared" si="27"/>
        <v/>
      </c>
      <c r="F207" s="1637"/>
      <c r="G207" s="624" t="str">
        <f t="shared" si="31"/>
        <v/>
      </c>
      <c r="H207" s="624" t="str">
        <f t="shared" si="28"/>
        <v/>
      </c>
      <c r="I207" s="625" t="str">
        <f t="shared" si="29"/>
        <v/>
      </c>
      <c r="J207" s="625" t="str">
        <f t="shared" si="30"/>
        <v/>
      </c>
      <c r="K207" s="617">
        <f>MAX(0,$K$10+SUM($I$12:$I206)-$L$10-SUM($J$12:$J206))</f>
        <v>0</v>
      </c>
      <c r="L207" s="617">
        <f>MAX(0,-($K$10+SUM($I$12:$I206)-$L$10-SUM($J$12:$J206)))</f>
        <v>0</v>
      </c>
      <c r="M207" s="626" t="str">
        <f t="array" ref="M207">IFERROR(SMALL(IF((makhnccno=$G$1)+(makhnccco=$G$1),ROW(makhnccno)-6),ROWS($M$10:M205)),"")</f>
        <v/>
      </c>
    </row>
    <row r="208" spans="2:13" ht="25.7" hidden="1" customHeight="1" x14ac:dyDescent="0.2">
      <c r="B208" s="623" t="str">
        <f t="shared" si="24"/>
        <v/>
      </c>
      <c r="C208" s="623" t="str">
        <f t="shared" si="25"/>
        <v/>
      </c>
      <c r="D208" s="623" t="str">
        <f t="shared" si="26"/>
        <v/>
      </c>
      <c r="E208" s="1636" t="str">
        <f t="shared" si="27"/>
        <v/>
      </c>
      <c r="F208" s="1637"/>
      <c r="G208" s="624" t="str">
        <f t="shared" si="31"/>
        <v/>
      </c>
      <c r="H208" s="624" t="str">
        <f t="shared" si="28"/>
        <v/>
      </c>
      <c r="I208" s="625" t="str">
        <f t="shared" si="29"/>
        <v/>
      </c>
      <c r="J208" s="625" t="str">
        <f t="shared" si="30"/>
        <v/>
      </c>
      <c r="K208" s="617">
        <f>MAX(0,$K$10+SUM($I$12:$I207)-$L$10-SUM($J$12:$J207))</f>
        <v>0</v>
      </c>
      <c r="L208" s="617">
        <f>MAX(0,-($K$10+SUM($I$12:$I207)-$L$10-SUM($J$12:$J207)))</f>
        <v>0</v>
      </c>
      <c r="M208" s="626" t="str">
        <f t="array" ref="M208">IFERROR(SMALL(IF((makhnccno=$G$1)+(makhnccco=$G$1),ROW(makhnccno)-6),ROWS($M$10:M206)),"")</f>
        <v/>
      </c>
    </row>
    <row r="209" spans="2:13" ht="25.7" hidden="1" customHeight="1" x14ac:dyDescent="0.2">
      <c r="B209" s="623" t="str">
        <f t="shared" si="24"/>
        <v/>
      </c>
      <c r="C209" s="623" t="str">
        <f t="shared" si="25"/>
        <v/>
      </c>
      <c r="D209" s="623" t="str">
        <f t="shared" si="26"/>
        <v/>
      </c>
      <c r="E209" s="1636" t="str">
        <f t="shared" si="27"/>
        <v/>
      </c>
      <c r="F209" s="1637"/>
      <c r="G209" s="624" t="str">
        <f t="shared" si="31"/>
        <v/>
      </c>
      <c r="H209" s="624" t="str">
        <f t="shared" si="28"/>
        <v/>
      </c>
      <c r="I209" s="625" t="str">
        <f t="shared" si="29"/>
        <v/>
      </c>
      <c r="J209" s="625" t="str">
        <f t="shared" si="30"/>
        <v/>
      </c>
      <c r="K209" s="617">
        <f>MAX(0,$K$10+SUM($I$12:$I208)-$L$10-SUM($J$12:$J208))</f>
        <v>0</v>
      </c>
      <c r="L209" s="617">
        <f>MAX(0,-($K$10+SUM($I$12:$I208)-$L$10-SUM($J$12:$J208)))</f>
        <v>0</v>
      </c>
      <c r="M209" s="626" t="str">
        <f t="array" ref="M209">IFERROR(SMALL(IF((makhnccno=$G$1)+(makhnccco=$G$1),ROW(makhnccno)-6),ROWS($M$10:M207)),"")</f>
        <v/>
      </c>
    </row>
    <row r="210" spans="2:13" ht="25.7" hidden="1" customHeight="1" x14ac:dyDescent="0.2">
      <c r="B210" s="623" t="str">
        <f t="shared" si="24"/>
        <v/>
      </c>
      <c r="C210" s="623" t="str">
        <f t="shared" si="25"/>
        <v/>
      </c>
      <c r="D210" s="623" t="str">
        <f t="shared" si="26"/>
        <v/>
      </c>
      <c r="E210" s="1636" t="str">
        <f t="shared" si="27"/>
        <v/>
      </c>
      <c r="F210" s="1637"/>
      <c r="G210" s="624" t="str">
        <f t="shared" si="31"/>
        <v/>
      </c>
      <c r="H210" s="624" t="str">
        <f t="shared" si="28"/>
        <v/>
      </c>
      <c r="I210" s="625" t="str">
        <f t="shared" si="29"/>
        <v/>
      </c>
      <c r="J210" s="625" t="str">
        <f t="shared" si="30"/>
        <v/>
      </c>
      <c r="K210" s="617">
        <f>MAX(0,$K$10+SUM($I$12:$I209)-$L$10-SUM($J$12:$J209))</f>
        <v>0</v>
      </c>
      <c r="L210" s="617">
        <f>MAX(0,-($K$10+SUM($I$12:$I209)-$L$10-SUM($J$12:$J209)))</f>
        <v>0</v>
      </c>
      <c r="M210" s="626" t="str">
        <f t="array" ref="M210">IFERROR(SMALL(IF((makhnccno=$G$1)+(makhnccco=$G$1),ROW(makhnccno)-6),ROWS($M$10:M208)),"")</f>
        <v/>
      </c>
    </row>
    <row r="211" spans="2:13" ht="25.7" hidden="1" customHeight="1" x14ac:dyDescent="0.2">
      <c r="B211" s="623" t="str">
        <f t="shared" si="24"/>
        <v/>
      </c>
      <c r="C211" s="623" t="str">
        <f t="shared" si="25"/>
        <v/>
      </c>
      <c r="D211" s="623" t="str">
        <f t="shared" si="26"/>
        <v/>
      </c>
      <c r="E211" s="1636" t="str">
        <f t="shared" si="27"/>
        <v/>
      </c>
      <c r="F211" s="1637"/>
      <c r="G211" s="624" t="str">
        <f t="shared" si="31"/>
        <v/>
      </c>
      <c r="H211" s="624" t="str">
        <f t="shared" si="28"/>
        <v/>
      </c>
      <c r="I211" s="625" t="str">
        <f t="shared" si="29"/>
        <v/>
      </c>
      <c r="J211" s="625" t="str">
        <f t="shared" si="30"/>
        <v/>
      </c>
      <c r="K211" s="617">
        <f>MAX(0,$K$10+SUM($I$12:$I210)-$L$10-SUM($J$12:$J210))</f>
        <v>0</v>
      </c>
      <c r="L211" s="617">
        <f>MAX(0,-($K$10+SUM($I$12:$I210)-$L$10-SUM($J$12:$J210)))</f>
        <v>0</v>
      </c>
      <c r="M211" s="626" t="str">
        <f t="array" ref="M211">IFERROR(SMALL(IF((makhnccno=$G$1)+(makhnccco=$G$1),ROW(makhnccno)-6),ROWS($M$10:M209)),"")</f>
        <v/>
      </c>
    </row>
    <row r="212" spans="2:13" ht="25.7" hidden="1" customHeight="1" x14ac:dyDescent="0.2">
      <c r="B212" s="623" t="str">
        <f t="shared" si="24"/>
        <v/>
      </c>
      <c r="C212" s="623" t="str">
        <f t="shared" si="25"/>
        <v/>
      </c>
      <c r="D212" s="623" t="str">
        <f t="shared" si="26"/>
        <v/>
      </c>
      <c r="E212" s="1636" t="str">
        <f t="shared" si="27"/>
        <v/>
      </c>
      <c r="F212" s="1637"/>
      <c r="G212" s="624" t="str">
        <f t="shared" si="31"/>
        <v/>
      </c>
      <c r="H212" s="624" t="str">
        <f t="shared" si="28"/>
        <v/>
      </c>
      <c r="I212" s="625" t="str">
        <f t="shared" si="29"/>
        <v/>
      </c>
      <c r="J212" s="625" t="str">
        <f t="shared" si="30"/>
        <v/>
      </c>
      <c r="K212" s="617">
        <f>MAX(0,$K$10+SUM($I$12:$I211)-$L$10-SUM($J$12:$J211))</f>
        <v>0</v>
      </c>
      <c r="L212" s="617">
        <f>MAX(0,-($K$10+SUM($I$12:$I211)-$L$10-SUM($J$12:$J211)))</f>
        <v>0</v>
      </c>
      <c r="M212" s="626" t="str">
        <f t="array" ref="M212">IFERROR(SMALL(IF((makhnccno=$G$1)+(makhnccco=$G$1),ROW(makhnccno)-6),ROWS($M$10:M210)),"")</f>
        <v/>
      </c>
    </row>
    <row r="213" spans="2:13" ht="25.7" hidden="1" customHeight="1" x14ac:dyDescent="0.2">
      <c r="B213" s="623" t="str">
        <f t="shared" si="24"/>
        <v/>
      </c>
      <c r="C213" s="623" t="str">
        <f t="shared" si="25"/>
        <v/>
      </c>
      <c r="D213" s="623" t="str">
        <f t="shared" si="26"/>
        <v/>
      </c>
      <c r="E213" s="1636" t="str">
        <f t="shared" si="27"/>
        <v/>
      </c>
      <c r="F213" s="1637"/>
      <c r="G213" s="624" t="str">
        <f t="shared" si="31"/>
        <v/>
      </c>
      <c r="H213" s="624" t="str">
        <f t="shared" si="28"/>
        <v/>
      </c>
      <c r="I213" s="625" t="str">
        <f t="shared" si="29"/>
        <v/>
      </c>
      <c r="J213" s="625" t="str">
        <f t="shared" si="30"/>
        <v/>
      </c>
      <c r="K213" s="617">
        <f>MAX(0,$K$10+SUM($I$12:$I212)-$L$10-SUM($J$12:$J212))</f>
        <v>0</v>
      </c>
      <c r="L213" s="617">
        <f>MAX(0,-($K$10+SUM($I$12:$I212)-$L$10-SUM($J$12:$J212)))</f>
        <v>0</v>
      </c>
      <c r="M213" s="626" t="str">
        <f t="array" ref="M213">IFERROR(SMALL(IF((makhnccno=$G$1)+(makhnccco=$G$1),ROW(makhnccno)-6),ROWS($M$10:M211)),"")</f>
        <v/>
      </c>
    </row>
    <row r="214" spans="2:13" ht="25.7" hidden="1" customHeight="1" x14ac:dyDescent="0.2">
      <c r="B214" s="623" t="str">
        <f t="shared" si="24"/>
        <v/>
      </c>
      <c r="C214" s="623" t="str">
        <f t="shared" si="25"/>
        <v/>
      </c>
      <c r="D214" s="623" t="str">
        <f t="shared" si="26"/>
        <v/>
      </c>
      <c r="E214" s="1636" t="str">
        <f t="shared" si="27"/>
        <v/>
      </c>
      <c r="F214" s="1637"/>
      <c r="G214" s="624" t="str">
        <f t="shared" si="31"/>
        <v/>
      </c>
      <c r="H214" s="624" t="str">
        <f t="shared" si="28"/>
        <v/>
      </c>
      <c r="I214" s="625" t="str">
        <f t="shared" si="29"/>
        <v/>
      </c>
      <c r="J214" s="625" t="str">
        <f t="shared" si="30"/>
        <v/>
      </c>
      <c r="K214" s="617">
        <f>MAX(0,$K$10+SUM($I$12:$I213)-$L$10-SUM($J$12:$J213))</f>
        <v>0</v>
      </c>
      <c r="L214" s="617">
        <f>MAX(0,-($K$10+SUM($I$12:$I213)-$L$10-SUM($J$12:$J213)))</f>
        <v>0</v>
      </c>
      <c r="M214" s="626" t="str">
        <f t="array" ref="M214">IFERROR(SMALL(IF((makhnccno=$G$1)+(makhnccco=$G$1),ROW(makhnccno)-6),ROWS($M$10:M212)),"")</f>
        <v/>
      </c>
    </row>
    <row r="215" spans="2:13" ht="25.7" hidden="1" customHeight="1" x14ac:dyDescent="0.2">
      <c r="B215" s="623" t="str">
        <f t="shared" si="24"/>
        <v/>
      </c>
      <c r="C215" s="623" t="str">
        <f t="shared" si="25"/>
        <v/>
      </c>
      <c r="D215" s="623" t="str">
        <f t="shared" si="26"/>
        <v/>
      </c>
      <c r="E215" s="1636" t="str">
        <f t="shared" si="27"/>
        <v/>
      </c>
      <c r="F215" s="1637"/>
      <c r="G215" s="624" t="str">
        <f t="shared" si="31"/>
        <v/>
      </c>
      <c r="H215" s="624" t="str">
        <f t="shared" si="28"/>
        <v/>
      </c>
      <c r="I215" s="625" t="str">
        <f t="shared" si="29"/>
        <v/>
      </c>
      <c r="J215" s="625" t="str">
        <f t="shared" si="30"/>
        <v/>
      </c>
      <c r="K215" s="617">
        <f>MAX(0,$K$10+SUM($I$12:$I214)-$L$10-SUM($J$12:$J214))</f>
        <v>0</v>
      </c>
      <c r="L215" s="617">
        <f>MAX(0,-($K$10+SUM($I$12:$I214)-$L$10-SUM($J$12:$J214)))</f>
        <v>0</v>
      </c>
      <c r="M215" s="626" t="str">
        <f t="array" ref="M215">IFERROR(SMALL(IF((makhnccno=$G$1)+(makhnccco=$G$1),ROW(makhnccno)-6),ROWS($M$10:M213)),"")</f>
        <v/>
      </c>
    </row>
    <row r="216" spans="2:13" ht="25.7" hidden="1" customHeight="1" x14ac:dyDescent="0.2">
      <c r="B216" s="623" t="str">
        <f t="shared" si="24"/>
        <v/>
      </c>
      <c r="C216" s="623" t="str">
        <f t="shared" si="25"/>
        <v/>
      </c>
      <c r="D216" s="623" t="str">
        <f t="shared" si="26"/>
        <v/>
      </c>
      <c r="E216" s="1636" t="str">
        <f t="shared" si="27"/>
        <v/>
      </c>
      <c r="F216" s="1637"/>
      <c r="G216" s="624" t="str">
        <f t="shared" si="31"/>
        <v/>
      </c>
      <c r="H216" s="624" t="str">
        <f t="shared" si="28"/>
        <v/>
      </c>
      <c r="I216" s="625" t="str">
        <f t="shared" si="29"/>
        <v/>
      </c>
      <c r="J216" s="625" t="str">
        <f t="shared" si="30"/>
        <v/>
      </c>
      <c r="K216" s="617">
        <f>MAX(0,$K$10+SUM($I$12:$I215)-$L$10-SUM($J$12:$J215))</f>
        <v>0</v>
      </c>
      <c r="L216" s="617">
        <f>MAX(0,-($K$10+SUM($I$12:$I215)-$L$10-SUM($J$12:$J215)))</f>
        <v>0</v>
      </c>
      <c r="M216" s="626" t="str">
        <f t="array" ref="M216">IFERROR(SMALL(IF((makhnccno=$G$1)+(makhnccco=$G$1),ROW(makhnccno)-6),ROWS($M$10:M214)),"")</f>
        <v/>
      </c>
    </row>
    <row r="217" spans="2:13" ht="25.7" hidden="1" customHeight="1" x14ac:dyDescent="0.2">
      <c r="B217" s="623" t="str">
        <f t="shared" si="24"/>
        <v/>
      </c>
      <c r="C217" s="623" t="str">
        <f t="shared" si="25"/>
        <v/>
      </c>
      <c r="D217" s="623" t="str">
        <f t="shared" si="26"/>
        <v/>
      </c>
      <c r="E217" s="1636" t="str">
        <f t="shared" si="27"/>
        <v/>
      </c>
      <c r="F217" s="1637"/>
      <c r="G217" s="624" t="str">
        <f t="shared" si="31"/>
        <v/>
      </c>
      <c r="H217" s="624" t="str">
        <f t="shared" si="28"/>
        <v/>
      </c>
      <c r="I217" s="625" t="str">
        <f t="shared" si="29"/>
        <v/>
      </c>
      <c r="J217" s="625" t="str">
        <f t="shared" si="30"/>
        <v/>
      </c>
      <c r="K217" s="617">
        <f>MAX(0,$K$10+SUM($I$12:$I216)-$L$10-SUM($J$12:$J216))</f>
        <v>0</v>
      </c>
      <c r="L217" s="617">
        <f>MAX(0,-($K$10+SUM($I$12:$I216)-$L$10-SUM($J$12:$J216)))</f>
        <v>0</v>
      </c>
      <c r="M217" s="626" t="str">
        <f t="array" ref="M217">IFERROR(SMALL(IF((makhnccno=$G$1)+(makhnccco=$G$1),ROW(makhnccno)-6),ROWS($M$10:M215)),"")</f>
        <v/>
      </c>
    </row>
    <row r="218" spans="2:13" ht="25.7" hidden="1" customHeight="1" x14ac:dyDescent="0.2">
      <c r="B218" s="623" t="str">
        <f t="shared" si="24"/>
        <v/>
      </c>
      <c r="C218" s="623" t="str">
        <f t="shared" si="25"/>
        <v/>
      </c>
      <c r="D218" s="623" t="str">
        <f t="shared" si="26"/>
        <v/>
      </c>
      <c r="E218" s="1636" t="str">
        <f t="shared" si="27"/>
        <v/>
      </c>
      <c r="F218" s="1637"/>
      <c r="G218" s="624" t="str">
        <f t="shared" si="31"/>
        <v/>
      </c>
      <c r="H218" s="624" t="str">
        <f t="shared" si="28"/>
        <v/>
      </c>
      <c r="I218" s="625" t="str">
        <f t="shared" si="29"/>
        <v/>
      </c>
      <c r="J218" s="625" t="str">
        <f t="shared" si="30"/>
        <v/>
      </c>
      <c r="K218" s="617">
        <f>MAX(0,$K$10+SUM($I$12:$I217)-$L$10-SUM($J$12:$J217))</f>
        <v>0</v>
      </c>
      <c r="L218" s="617">
        <f>MAX(0,-($K$10+SUM($I$12:$I217)-$L$10-SUM($J$12:$J217)))</f>
        <v>0</v>
      </c>
      <c r="M218" s="626" t="str">
        <f t="array" ref="M218">IFERROR(SMALL(IF((makhnccno=$G$1)+(makhnccco=$G$1),ROW(makhnccno)-6),ROWS($M$10:M216)),"")</f>
        <v/>
      </c>
    </row>
    <row r="219" spans="2:13" ht="25.7" hidden="1" customHeight="1" x14ac:dyDescent="0.2">
      <c r="B219" s="623" t="str">
        <f t="shared" si="24"/>
        <v/>
      </c>
      <c r="C219" s="623" t="str">
        <f t="shared" si="25"/>
        <v/>
      </c>
      <c r="D219" s="623" t="str">
        <f t="shared" si="26"/>
        <v/>
      </c>
      <c r="E219" s="1636" t="str">
        <f t="shared" si="27"/>
        <v/>
      </c>
      <c r="F219" s="1637"/>
      <c r="G219" s="624" t="str">
        <f t="shared" si="31"/>
        <v/>
      </c>
      <c r="H219" s="624" t="str">
        <f t="shared" si="28"/>
        <v/>
      </c>
      <c r="I219" s="625" t="str">
        <f t="shared" si="29"/>
        <v/>
      </c>
      <c r="J219" s="625" t="str">
        <f t="shared" si="30"/>
        <v/>
      </c>
      <c r="K219" s="617">
        <f>MAX(0,$K$10+SUM($I$12:$I218)-$L$10-SUM($J$12:$J218))</f>
        <v>0</v>
      </c>
      <c r="L219" s="617">
        <f>MAX(0,-($K$10+SUM($I$12:$I218)-$L$10-SUM($J$12:$J218)))</f>
        <v>0</v>
      </c>
      <c r="M219" s="626" t="str">
        <f t="array" ref="M219">IFERROR(SMALL(IF((makhnccno=$G$1)+(makhnccco=$G$1),ROW(makhnccno)-6),ROWS($M$10:M217)),"")</f>
        <v/>
      </c>
    </row>
    <row r="220" spans="2:13" ht="25.7" hidden="1" customHeight="1" x14ac:dyDescent="0.2">
      <c r="B220" s="623" t="str">
        <f t="shared" si="24"/>
        <v/>
      </c>
      <c r="C220" s="623" t="str">
        <f t="shared" si="25"/>
        <v/>
      </c>
      <c r="D220" s="623" t="str">
        <f t="shared" si="26"/>
        <v/>
      </c>
      <c r="E220" s="1636" t="str">
        <f t="shared" si="27"/>
        <v/>
      </c>
      <c r="F220" s="1637"/>
      <c r="G220" s="624" t="str">
        <f t="shared" si="31"/>
        <v/>
      </c>
      <c r="H220" s="624" t="str">
        <f t="shared" si="28"/>
        <v/>
      </c>
      <c r="I220" s="625" t="str">
        <f t="shared" si="29"/>
        <v/>
      </c>
      <c r="J220" s="625" t="str">
        <f t="shared" si="30"/>
        <v/>
      </c>
      <c r="K220" s="617">
        <f>MAX(0,$K$10+SUM($I$12:$I219)-$L$10-SUM($J$12:$J219))</f>
        <v>0</v>
      </c>
      <c r="L220" s="617">
        <f>MAX(0,-($K$10+SUM($I$12:$I219)-$L$10-SUM($J$12:$J219)))</f>
        <v>0</v>
      </c>
      <c r="M220" s="626" t="str">
        <f t="array" ref="M220">IFERROR(SMALL(IF((makhnccno=$G$1)+(makhnccco=$G$1),ROW(makhnccno)-6),ROWS($M$10:M218)),"")</f>
        <v/>
      </c>
    </row>
    <row r="221" spans="2:13" ht="25.7" hidden="1" customHeight="1" x14ac:dyDescent="0.2">
      <c r="B221" s="623" t="str">
        <f t="shared" si="24"/>
        <v/>
      </c>
      <c r="C221" s="623" t="str">
        <f t="shared" si="25"/>
        <v/>
      </c>
      <c r="D221" s="623" t="str">
        <f t="shared" si="26"/>
        <v/>
      </c>
      <c r="E221" s="1636" t="str">
        <f t="shared" si="27"/>
        <v/>
      </c>
      <c r="F221" s="1637"/>
      <c r="G221" s="624" t="str">
        <f t="shared" si="31"/>
        <v/>
      </c>
      <c r="H221" s="624" t="str">
        <f t="shared" si="28"/>
        <v/>
      </c>
      <c r="I221" s="625" t="str">
        <f t="shared" si="29"/>
        <v/>
      </c>
      <c r="J221" s="625" t="str">
        <f t="shared" si="30"/>
        <v/>
      </c>
      <c r="K221" s="617">
        <f>MAX(0,$K$10+SUM($I$12:$I220)-$L$10-SUM($J$12:$J220))</f>
        <v>0</v>
      </c>
      <c r="L221" s="617">
        <f>MAX(0,-($K$10+SUM($I$12:$I220)-$L$10-SUM($J$12:$J220)))</f>
        <v>0</v>
      </c>
      <c r="M221" s="626" t="str">
        <f t="array" ref="M221">IFERROR(SMALL(IF((makhnccno=$G$1)+(makhnccco=$G$1),ROW(makhnccno)-6),ROWS($M$10:M219)),"")</f>
        <v/>
      </c>
    </row>
    <row r="222" spans="2:13" ht="25.7" hidden="1" customHeight="1" x14ac:dyDescent="0.2">
      <c r="B222" s="623" t="str">
        <f t="shared" si="24"/>
        <v/>
      </c>
      <c r="C222" s="623" t="str">
        <f t="shared" si="25"/>
        <v/>
      </c>
      <c r="D222" s="623" t="str">
        <f t="shared" si="26"/>
        <v/>
      </c>
      <c r="E222" s="1636" t="str">
        <f t="shared" si="27"/>
        <v/>
      </c>
      <c r="F222" s="1637"/>
      <c r="G222" s="624" t="str">
        <f t="shared" si="31"/>
        <v/>
      </c>
      <c r="H222" s="624" t="str">
        <f t="shared" si="28"/>
        <v/>
      </c>
      <c r="I222" s="625" t="str">
        <f t="shared" si="29"/>
        <v/>
      </c>
      <c r="J222" s="625" t="str">
        <f t="shared" si="30"/>
        <v/>
      </c>
      <c r="K222" s="617">
        <f>MAX(0,$K$10+SUM($I$12:$I221)-$L$10-SUM($J$12:$J221))</f>
        <v>0</v>
      </c>
      <c r="L222" s="617">
        <f>MAX(0,-($K$10+SUM($I$12:$I221)-$L$10-SUM($J$12:$J221)))</f>
        <v>0</v>
      </c>
      <c r="M222" s="626" t="str">
        <f t="array" ref="M222">IFERROR(SMALL(IF((makhnccno=$G$1)+(makhnccco=$G$1),ROW(makhnccno)-6),ROWS($M$10:M220)),"")</f>
        <v/>
      </c>
    </row>
    <row r="223" spans="2:13" ht="25.7" hidden="1" customHeight="1" x14ac:dyDescent="0.2">
      <c r="B223" s="623" t="str">
        <f t="shared" si="24"/>
        <v/>
      </c>
      <c r="C223" s="623" t="str">
        <f t="shared" si="25"/>
        <v/>
      </c>
      <c r="D223" s="623" t="str">
        <f t="shared" si="26"/>
        <v/>
      </c>
      <c r="E223" s="1636" t="str">
        <f t="shared" si="27"/>
        <v/>
      </c>
      <c r="F223" s="1637"/>
      <c r="G223" s="624" t="str">
        <f t="shared" si="31"/>
        <v/>
      </c>
      <c r="H223" s="624" t="str">
        <f t="shared" si="28"/>
        <v/>
      </c>
      <c r="I223" s="625" t="str">
        <f t="shared" si="29"/>
        <v/>
      </c>
      <c r="J223" s="625" t="str">
        <f t="shared" si="30"/>
        <v/>
      </c>
      <c r="K223" s="617">
        <f>MAX(0,$K$10+SUM($I$12:$I222)-$L$10-SUM($J$12:$J222))</f>
        <v>0</v>
      </c>
      <c r="L223" s="617">
        <f>MAX(0,-($K$10+SUM($I$12:$I222)-$L$10-SUM($J$12:$J222)))</f>
        <v>0</v>
      </c>
      <c r="M223" s="626" t="str">
        <f t="array" ref="M223">IFERROR(SMALL(IF((makhnccno=$G$1)+(makhnccco=$G$1),ROW(makhnccno)-6),ROWS($M$10:M221)),"")</f>
        <v/>
      </c>
    </row>
    <row r="224" spans="2:13" ht="25.7" hidden="1" customHeight="1" x14ac:dyDescent="0.2">
      <c r="B224" s="623" t="str">
        <f t="shared" si="24"/>
        <v/>
      </c>
      <c r="C224" s="623" t="str">
        <f t="shared" si="25"/>
        <v/>
      </c>
      <c r="D224" s="623" t="str">
        <f t="shared" si="26"/>
        <v/>
      </c>
      <c r="E224" s="1636" t="str">
        <f t="shared" si="27"/>
        <v/>
      </c>
      <c r="F224" s="1637"/>
      <c r="G224" s="624" t="str">
        <f t="shared" si="31"/>
        <v/>
      </c>
      <c r="H224" s="624" t="str">
        <f t="shared" si="28"/>
        <v/>
      </c>
      <c r="I224" s="625" t="str">
        <f t="shared" si="29"/>
        <v/>
      </c>
      <c r="J224" s="625" t="str">
        <f t="shared" si="30"/>
        <v/>
      </c>
      <c r="K224" s="617">
        <f>MAX(0,$K$10+SUM($I$12:$I223)-$L$10-SUM($J$12:$J223))</f>
        <v>0</v>
      </c>
      <c r="L224" s="617">
        <f>MAX(0,-($K$10+SUM($I$12:$I223)-$L$10-SUM($J$12:$J223)))</f>
        <v>0</v>
      </c>
      <c r="M224" s="626" t="str">
        <f t="array" ref="M224">IFERROR(SMALL(IF((makhnccno=$G$1)+(makhnccco=$G$1),ROW(makhnccno)-6),ROWS($M$10:M222)),"")</f>
        <v/>
      </c>
    </row>
    <row r="225" spans="2:13" ht="25.7" hidden="1" customHeight="1" x14ac:dyDescent="0.2">
      <c r="B225" s="623" t="str">
        <f t="shared" si="24"/>
        <v/>
      </c>
      <c r="C225" s="623" t="str">
        <f t="shared" si="25"/>
        <v/>
      </c>
      <c r="D225" s="623" t="str">
        <f t="shared" si="26"/>
        <v/>
      </c>
      <c r="E225" s="1636" t="str">
        <f t="shared" si="27"/>
        <v/>
      </c>
      <c r="F225" s="1637"/>
      <c r="G225" s="624" t="str">
        <f t="shared" si="31"/>
        <v/>
      </c>
      <c r="H225" s="624" t="str">
        <f t="shared" si="28"/>
        <v/>
      </c>
      <c r="I225" s="625" t="str">
        <f t="shared" si="29"/>
        <v/>
      </c>
      <c r="J225" s="625" t="str">
        <f t="shared" si="30"/>
        <v/>
      </c>
      <c r="K225" s="617">
        <f>MAX(0,$K$10+SUM($I$12:$I224)-$L$10-SUM($J$12:$J224))</f>
        <v>0</v>
      </c>
      <c r="L225" s="617">
        <f>MAX(0,-($K$10+SUM($I$12:$I224)-$L$10-SUM($J$12:$J224)))</f>
        <v>0</v>
      </c>
      <c r="M225" s="626" t="str">
        <f t="array" ref="M225">IFERROR(SMALL(IF((makhnccno=$G$1)+(makhnccco=$G$1),ROW(makhnccno)-6),ROWS($M$10:M223)),"")</f>
        <v/>
      </c>
    </row>
    <row r="226" spans="2:13" ht="25.7" hidden="1" customHeight="1" x14ac:dyDescent="0.2">
      <c r="B226" s="623" t="str">
        <f t="shared" si="24"/>
        <v/>
      </c>
      <c r="C226" s="623" t="str">
        <f t="shared" si="25"/>
        <v/>
      </c>
      <c r="D226" s="623" t="str">
        <f t="shared" si="26"/>
        <v/>
      </c>
      <c r="E226" s="1636" t="str">
        <f t="shared" si="27"/>
        <v/>
      </c>
      <c r="F226" s="1637"/>
      <c r="G226" s="624" t="str">
        <f t="shared" si="31"/>
        <v/>
      </c>
      <c r="H226" s="624" t="str">
        <f t="shared" si="28"/>
        <v/>
      </c>
      <c r="I226" s="625" t="str">
        <f t="shared" si="29"/>
        <v/>
      </c>
      <c r="J226" s="625" t="str">
        <f t="shared" si="30"/>
        <v/>
      </c>
      <c r="K226" s="617">
        <f>MAX(0,$K$10+SUM($I$12:$I225)-$L$10-SUM($J$12:$J225))</f>
        <v>0</v>
      </c>
      <c r="L226" s="617">
        <f>MAX(0,-($K$10+SUM($I$12:$I225)-$L$10-SUM($J$12:$J225)))</f>
        <v>0</v>
      </c>
      <c r="M226" s="626" t="str">
        <f t="array" ref="M226">IFERROR(SMALL(IF((makhnccno=$G$1)+(makhnccco=$G$1),ROW(makhnccno)-6),ROWS($M$10:M224)),"")</f>
        <v/>
      </c>
    </row>
    <row r="227" spans="2:13" ht="25.7" hidden="1" customHeight="1" x14ac:dyDescent="0.2">
      <c r="B227" s="623" t="str">
        <f t="shared" si="24"/>
        <v/>
      </c>
      <c r="C227" s="623" t="str">
        <f t="shared" si="25"/>
        <v/>
      </c>
      <c r="D227" s="623" t="str">
        <f t="shared" si="26"/>
        <v/>
      </c>
      <c r="E227" s="1636" t="str">
        <f t="shared" si="27"/>
        <v/>
      </c>
      <c r="F227" s="1637"/>
      <c r="G227" s="624" t="str">
        <f t="shared" si="31"/>
        <v/>
      </c>
      <c r="H227" s="624" t="str">
        <f t="shared" si="28"/>
        <v/>
      </c>
      <c r="I227" s="625" t="str">
        <f t="shared" si="29"/>
        <v/>
      </c>
      <c r="J227" s="625" t="str">
        <f t="shared" si="30"/>
        <v/>
      </c>
      <c r="K227" s="617">
        <f>MAX(0,$K$10+SUM($I$12:$I226)-$L$10-SUM($J$12:$J226))</f>
        <v>0</v>
      </c>
      <c r="L227" s="617">
        <f>MAX(0,-($K$10+SUM($I$12:$I226)-$L$10-SUM($J$12:$J226)))</f>
        <v>0</v>
      </c>
      <c r="M227" s="626" t="str">
        <f t="array" ref="M227">IFERROR(SMALL(IF((makhnccno=$G$1)+(makhnccco=$G$1),ROW(makhnccno)-6),ROWS($M$10:M225)),"")</f>
        <v/>
      </c>
    </row>
    <row r="228" spans="2:13" ht="25.7" hidden="1" customHeight="1" x14ac:dyDescent="0.2">
      <c r="B228" s="623" t="str">
        <f t="shared" si="24"/>
        <v/>
      </c>
      <c r="C228" s="623" t="str">
        <f t="shared" si="25"/>
        <v/>
      </c>
      <c r="D228" s="623" t="str">
        <f t="shared" si="26"/>
        <v/>
      </c>
      <c r="E228" s="1636" t="str">
        <f t="shared" si="27"/>
        <v/>
      </c>
      <c r="F228" s="1637"/>
      <c r="G228" s="624" t="str">
        <f t="shared" si="31"/>
        <v/>
      </c>
      <c r="H228" s="624" t="str">
        <f t="shared" si="28"/>
        <v/>
      </c>
      <c r="I228" s="625" t="str">
        <f t="shared" si="29"/>
        <v/>
      </c>
      <c r="J228" s="625" t="str">
        <f t="shared" si="30"/>
        <v/>
      </c>
      <c r="K228" s="617">
        <f>MAX(0,$K$10+SUM($I$12:$I227)-$L$10-SUM($J$12:$J227))</f>
        <v>0</v>
      </c>
      <c r="L228" s="617">
        <f>MAX(0,-($K$10+SUM($I$12:$I227)-$L$10-SUM($J$12:$J227)))</f>
        <v>0</v>
      </c>
      <c r="M228" s="626" t="str">
        <f t="array" ref="M228">IFERROR(SMALL(IF((makhnccno=$G$1)+(makhnccco=$G$1),ROW(makhnccno)-6),ROWS($M$10:M226)),"")</f>
        <v/>
      </c>
    </row>
    <row r="229" spans="2:13" ht="25.7" hidden="1" customHeight="1" x14ac:dyDescent="0.2">
      <c r="B229" s="623" t="str">
        <f t="shared" si="24"/>
        <v/>
      </c>
      <c r="C229" s="623" t="str">
        <f t="shared" si="25"/>
        <v/>
      </c>
      <c r="D229" s="623" t="str">
        <f t="shared" si="26"/>
        <v/>
      </c>
      <c r="E229" s="1636" t="str">
        <f t="shared" si="27"/>
        <v/>
      </c>
      <c r="F229" s="1637"/>
      <c r="G229" s="624" t="str">
        <f t="shared" si="31"/>
        <v/>
      </c>
      <c r="H229" s="624" t="str">
        <f t="shared" si="28"/>
        <v/>
      </c>
      <c r="I229" s="625" t="str">
        <f t="shared" si="29"/>
        <v/>
      </c>
      <c r="J229" s="625" t="str">
        <f t="shared" si="30"/>
        <v/>
      </c>
      <c r="K229" s="617">
        <f>MAX(0,$K$10+SUM($I$12:$I228)-$L$10-SUM($J$12:$J228))</f>
        <v>0</v>
      </c>
      <c r="L229" s="617">
        <f>MAX(0,-($K$10+SUM($I$12:$I228)-$L$10-SUM($J$12:$J228)))</f>
        <v>0</v>
      </c>
      <c r="M229" s="626" t="str">
        <f t="array" ref="M229">IFERROR(SMALL(IF((makhnccno=$G$1)+(makhnccco=$G$1),ROW(makhnccno)-6),ROWS($M$10:M227)),"")</f>
        <v/>
      </c>
    </row>
    <row r="230" spans="2:13" ht="25.7" hidden="1" customHeight="1" x14ac:dyDescent="0.2">
      <c r="B230" s="623" t="str">
        <f t="shared" si="24"/>
        <v/>
      </c>
      <c r="C230" s="623" t="str">
        <f t="shared" si="25"/>
        <v/>
      </c>
      <c r="D230" s="623" t="str">
        <f t="shared" si="26"/>
        <v/>
      </c>
      <c r="E230" s="1636" t="str">
        <f t="shared" si="27"/>
        <v/>
      </c>
      <c r="F230" s="1637"/>
      <c r="G230" s="624" t="str">
        <f t="shared" si="31"/>
        <v/>
      </c>
      <c r="H230" s="624" t="str">
        <f t="shared" si="28"/>
        <v/>
      </c>
      <c r="I230" s="625" t="str">
        <f t="shared" si="29"/>
        <v/>
      </c>
      <c r="J230" s="625" t="str">
        <f t="shared" si="30"/>
        <v/>
      </c>
      <c r="K230" s="617">
        <f>MAX(0,$K$10+SUM($I$12:$I229)-$L$10-SUM($J$12:$J229))</f>
        <v>0</v>
      </c>
      <c r="L230" s="617">
        <f>MAX(0,-($K$10+SUM($I$12:$I229)-$L$10-SUM($J$12:$J229)))</f>
        <v>0</v>
      </c>
      <c r="M230" s="626" t="str">
        <f t="array" ref="M230">IFERROR(SMALL(IF((makhnccno=$G$1)+(makhnccco=$G$1),ROW(makhnccno)-6),ROWS($M$10:M228)),"")</f>
        <v/>
      </c>
    </row>
    <row r="231" spans="2:13" ht="25.7" hidden="1" customHeight="1" x14ac:dyDescent="0.2">
      <c r="B231" s="623" t="str">
        <f t="shared" si="24"/>
        <v/>
      </c>
      <c r="C231" s="623" t="str">
        <f t="shared" si="25"/>
        <v/>
      </c>
      <c r="D231" s="623" t="str">
        <f t="shared" si="26"/>
        <v/>
      </c>
      <c r="E231" s="1636" t="str">
        <f t="shared" si="27"/>
        <v/>
      </c>
      <c r="F231" s="1637"/>
      <c r="G231" s="624" t="str">
        <f t="shared" si="31"/>
        <v/>
      </c>
      <c r="H231" s="624" t="str">
        <f t="shared" si="28"/>
        <v/>
      </c>
      <c r="I231" s="625" t="str">
        <f t="shared" si="29"/>
        <v/>
      </c>
      <c r="J231" s="625" t="str">
        <f t="shared" si="30"/>
        <v/>
      </c>
      <c r="K231" s="617">
        <f>MAX(0,$K$10+SUM($I$12:$I230)-$L$10-SUM($J$12:$J230))</f>
        <v>0</v>
      </c>
      <c r="L231" s="617">
        <f>MAX(0,-($K$10+SUM($I$12:$I230)-$L$10-SUM($J$12:$J230)))</f>
        <v>0</v>
      </c>
      <c r="M231" s="626" t="str">
        <f t="array" ref="M231">IFERROR(SMALL(IF((makhnccno=$G$1)+(makhnccco=$G$1),ROW(makhnccno)-6),ROWS($M$10:M229)),"")</f>
        <v/>
      </c>
    </row>
    <row r="232" spans="2:13" ht="25.7" hidden="1" customHeight="1" x14ac:dyDescent="0.2">
      <c r="B232" s="623" t="str">
        <f t="shared" si="24"/>
        <v/>
      </c>
      <c r="C232" s="623" t="str">
        <f t="shared" si="25"/>
        <v/>
      </c>
      <c r="D232" s="623" t="str">
        <f t="shared" si="26"/>
        <v/>
      </c>
      <c r="E232" s="1636" t="str">
        <f t="shared" si="27"/>
        <v/>
      </c>
      <c r="F232" s="1637"/>
      <c r="G232" s="624" t="str">
        <f t="shared" si="31"/>
        <v/>
      </c>
      <c r="H232" s="624" t="str">
        <f t="shared" si="28"/>
        <v/>
      </c>
      <c r="I232" s="625" t="str">
        <f t="shared" si="29"/>
        <v/>
      </c>
      <c r="J232" s="625" t="str">
        <f t="shared" si="30"/>
        <v/>
      </c>
      <c r="K232" s="617">
        <f>MAX(0,$K$10+SUM($I$12:$I231)-$L$10-SUM($J$12:$J231))</f>
        <v>0</v>
      </c>
      <c r="L232" s="617">
        <f>MAX(0,-($K$10+SUM($I$12:$I231)-$L$10-SUM($J$12:$J231)))</f>
        <v>0</v>
      </c>
      <c r="M232" s="626" t="str">
        <f t="array" ref="M232">IFERROR(SMALL(IF((makhnccno=$G$1)+(makhnccco=$G$1),ROW(makhnccno)-6),ROWS($M$10:M230)),"")</f>
        <v/>
      </c>
    </row>
    <row r="233" spans="2:13" ht="25.7" hidden="1" customHeight="1" x14ac:dyDescent="0.2">
      <c r="B233" s="623" t="str">
        <f t="shared" si="24"/>
        <v/>
      </c>
      <c r="C233" s="623" t="str">
        <f t="shared" si="25"/>
        <v/>
      </c>
      <c r="D233" s="623" t="str">
        <f t="shared" si="26"/>
        <v/>
      </c>
      <c r="E233" s="1636" t="str">
        <f t="shared" si="27"/>
        <v/>
      </c>
      <c r="F233" s="1637"/>
      <c r="G233" s="624" t="str">
        <f t="shared" si="31"/>
        <v/>
      </c>
      <c r="H233" s="624" t="str">
        <f t="shared" si="28"/>
        <v/>
      </c>
      <c r="I233" s="625" t="str">
        <f t="shared" si="29"/>
        <v/>
      </c>
      <c r="J233" s="625" t="str">
        <f t="shared" si="30"/>
        <v/>
      </c>
      <c r="K233" s="617">
        <f>MAX(0,$K$10+SUM($I$12:$I232)-$L$10-SUM($J$12:$J232))</f>
        <v>0</v>
      </c>
      <c r="L233" s="617">
        <f>MAX(0,-($K$10+SUM($I$12:$I232)-$L$10-SUM($J$12:$J232)))</f>
        <v>0</v>
      </c>
      <c r="M233" s="626" t="str">
        <f t="array" ref="M233">IFERROR(SMALL(IF((makhnccno=$G$1)+(makhnccco=$G$1),ROW(makhnccno)-6),ROWS($M$10:M231)),"")</f>
        <v/>
      </c>
    </row>
    <row r="234" spans="2:13" ht="25.7" hidden="1" customHeight="1" x14ac:dyDescent="0.2">
      <c r="B234" s="623" t="str">
        <f t="shared" si="24"/>
        <v/>
      </c>
      <c r="C234" s="623" t="str">
        <f t="shared" si="25"/>
        <v/>
      </c>
      <c r="D234" s="623" t="str">
        <f t="shared" si="26"/>
        <v/>
      </c>
      <c r="E234" s="1636" t="str">
        <f t="shared" si="27"/>
        <v/>
      </c>
      <c r="F234" s="1637"/>
      <c r="G234" s="624" t="str">
        <f t="shared" si="31"/>
        <v/>
      </c>
      <c r="H234" s="624" t="str">
        <f t="shared" si="28"/>
        <v/>
      </c>
      <c r="I234" s="625" t="str">
        <f t="shared" si="29"/>
        <v/>
      </c>
      <c r="J234" s="625" t="str">
        <f t="shared" si="30"/>
        <v/>
      </c>
      <c r="K234" s="617">
        <f>MAX(0,$K$10+SUM($I$12:$I233)-$L$10-SUM($J$12:$J233))</f>
        <v>0</v>
      </c>
      <c r="L234" s="617">
        <f>MAX(0,-($K$10+SUM($I$12:$I233)-$L$10-SUM($J$12:$J233)))</f>
        <v>0</v>
      </c>
      <c r="M234" s="626" t="str">
        <f t="array" ref="M234">IFERROR(SMALL(IF((makhnccno=$G$1)+(makhnccco=$G$1),ROW(makhnccno)-6),ROWS($M$10:M232)),"")</f>
        <v/>
      </c>
    </row>
    <row r="235" spans="2:13" ht="25.7" hidden="1" customHeight="1" x14ac:dyDescent="0.2">
      <c r="B235" s="623" t="str">
        <f t="shared" si="24"/>
        <v/>
      </c>
      <c r="C235" s="623" t="str">
        <f t="shared" si="25"/>
        <v/>
      </c>
      <c r="D235" s="623" t="str">
        <f t="shared" si="26"/>
        <v/>
      </c>
      <c r="E235" s="1636" t="str">
        <f t="shared" si="27"/>
        <v/>
      </c>
      <c r="F235" s="1637"/>
      <c r="G235" s="624" t="str">
        <f t="shared" si="31"/>
        <v/>
      </c>
      <c r="H235" s="624" t="str">
        <f t="shared" si="28"/>
        <v/>
      </c>
      <c r="I235" s="625" t="str">
        <f t="shared" si="29"/>
        <v/>
      </c>
      <c r="J235" s="625" t="str">
        <f t="shared" si="30"/>
        <v/>
      </c>
      <c r="K235" s="617">
        <f>MAX(0,$K$10+SUM($I$12:$I234)-$L$10-SUM($J$12:$J234))</f>
        <v>0</v>
      </c>
      <c r="L235" s="617">
        <f>MAX(0,-($K$10+SUM($I$12:$I234)-$L$10-SUM($J$12:$J234)))</f>
        <v>0</v>
      </c>
      <c r="M235" s="626" t="str">
        <f t="array" ref="M235">IFERROR(SMALL(IF((makhnccno=$G$1)+(makhnccco=$G$1),ROW(makhnccno)-6),ROWS($M$10:M233)),"")</f>
        <v/>
      </c>
    </row>
    <row r="236" spans="2:13" ht="25.7" hidden="1" customHeight="1" x14ac:dyDescent="0.2">
      <c r="B236" s="623" t="str">
        <f t="shared" si="24"/>
        <v/>
      </c>
      <c r="C236" s="623" t="str">
        <f t="shared" si="25"/>
        <v/>
      </c>
      <c r="D236" s="623" t="str">
        <f t="shared" si="26"/>
        <v/>
      </c>
      <c r="E236" s="1636" t="str">
        <f t="shared" si="27"/>
        <v/>
      </c>
      <c r="F236" s="1637"/>
      <c r="G236" s="624" t="str">
        <f t="shared" si="31"/>
        <v/>
      </c>
      <c r="H236" s="624" t="str">
        <f t="shared" si="28"/>
        <v/>
      </c>
      <c r="I236" s="625" t="str">
        <f t="shared" si="29"/>
        <v/>
      </c>
      <c r="J236" s="625" t="str">
        <f t="shared" si="30"/>
        <v/>
      </c>
      <c r="K236" s="617">
        <f>MAX(0,$K$10+SUM($I$12:$I235)-$L$10-SUM($J$12:$J235))</f>
        <v>0</v>
      </c>
      <c r="L236" s="617">
        <f>MAX(0,-($K$10+SUM($I$12:$I235)-$L$10-SUM($J$12:$J235)))</f>
        <v>0</v>
      </c>
      <c r="M236" s="626" t="str">
        <f t="array" ref="M236">IFERROR(SMALL(IF((makhnccno=$G$1)+(makhnccco=$G$1),ROW(makhnccno)-6),ROWS($M$10:M234)),"")</f>
        <v/>
      </c>
    </row>
    <row r="237" spans="2:13" ht="25.7" hidden="1" customHeight="1" x14ac:dyDescent="0.2">
      <c r="B237" s="623" t="str">
        <f t="shared" si="24"/>
        <v/>
      </c>
      <c r="C237" s="623" t="str">
        <f t="shared" si="25"/>
        <v/>
      </c>
      <c r="D237" s="623" t="str">
        <f t="shared" si="26"/>
        <v/>
      </c>
      <c r="E237" s="1636" t="str">
        <f t="shared" si="27"/>
        <v/>
      </c>
      <c r="F237" s="1637"/>
      <c r="G237" s="624" t="str">
        <f t="shared" si="31"/>
        <v/>
      </c>
      <c r="H237" s="624" t="str">
        <f t="shared" si="28"/>
        <v/>
      </c>
      <c r="I237" s="625" t="str">
        <f t="shared" si="29"/>
        <v/>
      </c>
      <c r="J237" s="625" t="str">
        <f t="shared" si="30"/>
        <v/>
      </c>
      <c r="K237" s="617">
        <f>MAX(0,$K$10+SUM($I$12:$I236)-$L$10-SUM($J$12:$J236))</f>
        <v>0</v>
      </c>
      <c r="L237" s="617">
        <f>MAX(0,-($K$10+SUM($I$12:$I236)-$L$10-SUM($J$12:$J236)))</f>
        <v>0</v>
      </c>
      <c r="M237" s="626" t="str">
        <f t="array" ref="M237">IFERROR(SMALL(IF((makhnccno=$G$1)+(makhnccco=$G$1),ROW(makhnccno)-6),ROWS($M$10:M235)),"")</f>
        <v/>
      </c>
    </row>
    <row r="238" spans="2:13" ht="25.7" hidden="1" customHeight="1" x14ac:dyDescent="0.2">
      <c r="B238" s="623" t="str">
        <f t="shared" si="24"/>
        <v/>
      </c>
      <c r="C238" s="623" t="str">
        <f t="shared" si="25"/>
        <v/>
      </c>
      <c r="D238" s="623" t="str">
        <f t="shared" si="26"/>
        <v/>
      </c>
      <c r="E238" s="1636" t="str">
        <f t="shared" si="27"/>
        <v/>
      </c>
      <c r="F238" s="1637"/>
      <c r="G238" s="624" t="str">
        <f t="shared" si="31"/>
        <v/>
      </c>
      <c r="H238" s="624" t="str">
        <f t="shared" si="28"/>
        <v/>
      </c>
      <c r="I238" s="625" t="str">
        <f t="shared" si="29"/>
        <v/>
      </c>
      <c r="J238" s="625" t="str">
        <f t="shared" si="30"/>
        <v/>
      </c>
      <c r="K238" s="617">
        <f>MAX(0,$K$10+SUM($I$12:$I237)-$L$10-SUM($J$12:$J237))</f>
        <v>0</v>
      </c>
      <c r="L238" s="617">
        <f>MAX(0,-($K$10+SUM($I$12:$I237)-$L$10-SUM($J$12:$J237)))</f>
        <v>0</v>
      </c>
      <c r="M238" s="626" t="str">
        <f t="array" ref="M238">IFERROR(SMALL(IF((makhnccno=$G$1)+(makhnccco=$G$1),ROW(makhnccno)-6),ROWS($M$10:M236)),"")</f>
        <v/>
      </c>
    </row>
    <row r="239" spans="2:13" ht="25.7" hidden="1" customHeight="1" x14ac:dyDescent="0.2">
      <c r="B239" s="623" t="str">
        <f t="shared" si="24"/>
        <v/>
      </c>
      <c r="C239" s="623" t="str">
        <f t="shared" si="25"/>
        <v/>
      </c>
      <c r="D239" s="623" t="str">
        <f t="shared" si="26"/>
        <v/>
      </c>
      <c r="E239" s="1636" t="str">
        <f t="shared" si="27"/>
        <v/>
      </c>
      <c r="F239" s="1637"/>
      <c r="G239" s="624" t="str">
        <f t="shared" si="31"/>
        <v/>
      </c>
      <c r="H239" s="624" t="str">
        <f t="shared" si="28"/>
        <v/>
      </c>
      <c r="I239" s="625" t="str">
        <f t="shared" si="29"/>
        <v/>
      </c>
      <c r="J239" s="625" t="str">
        <f t="shared" si="30"/>
        <v/>
      </c>
      <c r="K239" s="617">
        <f>MAX(0,$K$10+SUM($I$12:$I238)-$L$10-SUM($J$12:$J238))</f>
        <v>0</v>
      </c>
      <c r="L239" s="617">
        <f>MAX(0,-($K$10+SUM($I$12:$I238)-$L$10-SUM($J$12:$J238)))</f>
        <v>0</v>
      </c>
      <c r="M239" s="626" t="str">
        <f t="array" ref="M239">IFERROR(SMALL(IF((makhnccno=$G$1)+(makhnccco=$G$1),ROW(makhnccno)-6),ROWS($M$10:M237)),"")</f>
        <v/>
      </c>
    </row>
    <row r="240" spans="2:13" ht="25.7" hidden="1" customHeight="1" x14ac:dyDescent="0.2">
      <c r="B240" s="623" t="str">
        <f t="shared" si="24"/>
        <v/>
      </c>
      <c r="C240" s="623" t="str">
        <f t="shared" si="25"/>
        <v/>
      </c>
      <c r="D240" s="623" t="str">
        <f t="shared" si="26"/>
        <v/>
      </c>
      <c r="E240" s="1636" t="str">
        <f t="shared" si="27"/>
        <v/>
      </c>
      <c r="F240" s="1637"/>
      <c r="G240" s="624" t="str">
        <f t="shared" si="31"/>
        <v/>
      </c>
      <c r="H240" s="624" t="str">
        <f t="shared" si="28"/>
        <v/>
      </c>
      <c r="I240" s="625" t="str">
        <f t="shared" si="29"/>
        <v/>
      </c>
      <c r="J240" s="625" t="str">
        <f t="shared" si="30"/>
        <v/>
      </c>
      <c r="K240" s="617">
        <f>MAX(0,$K$10+SUM($I$12:$I239)-$L$10-SUM($J$12:$J239))</f>
        <v>0</v>
      </c>
      <c r="L240" s="617">
        <f>MAX(0,-($K$10+SUM($I$12:$I239)-$L$10-SUM($J$12:$J239)))</f>
        <v>0</v>
      </c>
      <c r="M240" s="626" t="str">
        <f t="array" ref="M240">IFERROR(SMALL(IF((makhnccno=$G$1)+(makhnccco=$G$1),ROW(makhnccno)-6),ROWS($M$10:M238)),"")</f>
        <v/>
      </c>
    </row>
    <row r="241" spans="2:13" ht="25.7" hidden="1" customHeight="1" x14ac:dyDescent="0.2">
      <c r="B241" s="623" t="str">
        <f t="shared" si="24"/>
        <v/>
      </c>
      <c r="C241" s="623" t="str">
        <f t="shared" si="25"/>
        <v/>
      </c>
      <c r="D241" s="623" t="str">
        <f t="shared" si="26"/>
        <v/>
      </c>
      <c r="E241" s="1636" t="str">
        <f t="shared" si="27"/>
        <v/>
      </c>
      <c r="F241" s="1637"/>
      <c r="G241" s="624" t="str">
        <f t="shared" si="31"/>
        <v/>
      </c>
      <c r="H241" s="624" t="str">
        <f t="shared" si="28"/>
        <v/>
      </c>
      <c r="I241" s="625" t="str">
        <f t="shared" si="29"/>
        <v/>
      </c>
      <c r="J241" s="625" t="str">
        <f t="shared" si="30"/>
        <v/>
      </c>
      <c r="K241" s="617">
        <f>MAX(0,$K$10+SUM($I$12:$I240)-$L$10-SUM($J$12:$J240))</f>
        <v>0</v>
      </c>
      <c r="L241" s="617">
        <f>MAX(0,-($K$10+SUM($I$12:$I240)-$L$10-SUM($J$12:$J240)))</f>
        <v>0</v>
      </c>
      <c r="M241" s="626" t="str">
        <f t="array" ref="M241">IFERROR(SMALL(IF((makhnccno=$G$1)+(makhnccco=$G$1),ROW(makhnccno)-6),ROWS($M$10:M239)),"")</f>
        <v/>
      </c>
    </row>
    <row r="242" spans="2:13" ht="25.7" hidden="1" customHeight="1" x14ac:dyDescent="0.2">
      <c r="B242" s="623" t="str">
        <f t="shared" si="24"/>
        <v/>
      </c>
      <c r="C242" s="623" t="str">
        <f t="shared" si="25"/>
        <v/>
      </c>
      <c r="D242" s="623" t="str">
        <f t="shared" si="26"/>
        <v/>
      </c>
      <c r="E242" s="1636" t="str">
        <f t="shared" si="27"/>
        <v/>
      </c>
      <c r="F242" s="1637"/>
      <c r="G242" s="624" t="str">
        <f t="shared" si="31"/>
        <v/>
      </c>
      <c r="H242" s="624" t="str">
        <f t="shared" si="28"/>
        <v/>
      </c>
      <c r="I242" s="625" t="str">
        <f t="shared" si="29"/>
        <v/>
      </c>
      <c r="J242" s="625" t="str">
        <f t="shared" si="30"/>
        <v/>
      </c>
      <c r="K242" s="617">
        <f>MAX(0,$K$10+SUM($I$12:$I241)-$L$10-SUM($J$12:$J241))</f>
        <v>0</v>
      </c>
      <c r="L242" s="617">
        <f>MAX(0,-($K$10+SUM($I$12:$I241)-$L$10-SUM($J$12:$J241)))</f>
        <v>0</v>
      </c>
      <c r="M242" s="626" t="str">
        <f t="array" ref="M242">IFERROR(SMALL(IF((makhnccno=$G$1)+(makhnccco=$G$1),ROW(makhnccno)-6),ROWS($M$10:M240)),"")</f>
        <v/>
      </c>
    </row>
    <row r="243" spans="2:13" ht="25.7" hidden="1" customHeight="1" x14ac:dyDescent="0.2">
      <c r="B243" s="623" t="str">
        <f t="shared" si="24"/>
        <v/>
      </c>
      <c r="C243" s="623" t="str">
        <f t="shared" si="25"/>
        <v/>
      </c>
      <c r="D243" s="623" t="str">
        <f t="shared" si="26"/>
        <v/>
      </c>
      <c r="E243" s="1636" t="str">
        <f t="shared" si="27"/>
        <v/>
      </c>
      <c r="F243" s="1637"/>
      <c r="G243" s="624" t="str">
        <f t="shared" si="31"/>
        <v/>
      </c>
      <c r="H243" s="624" t="str">
        <f t="shared" si="28"/>
        <v/>
      </c>
      <c r="I243" s="625" t="str">
        <f t="shared" si="29"/>
        <v/>
      </c>
      <c r="J243" s="625" t="str">
        <f t="shared" si="30"/>
        <v/>
      </c>
      <c r="K243" s="617">
        <f>MAX(0,$K$10+SUM($I$12:$I242)-$L$10-SUM($J$12:$J242))</f>
        <v>0</v>
      </c>
      <c r="L243" s="617">
        <f>MAX(0,-($K$10+SUM($I$12:$I242)-$L$10-SUM($J$12:$J242)))</f>
        <v>0</v>
      </c>
      <c r="M243" s="626" t="str">
        <f t="array" ref="M243">IFERROR(SMALL(IF((makhnccno=$G$1)+(makhnccco=$G$1),ROW(makhnccno)-6),ROWS($M$10:M241)),"")</f>
        <v/>
      </c>
    </row>
    <row r="244" spans="2:13" ht="25.7" hidden="1" customHeight="1" x14ac:dyDescent="0.2">
      <c r="B244" s="623" t="str">
        <f t="shared" si="24"/>
        <v/>
      </c>
      <c r="C244" s="623" t="str">
        <f t="shared" si="25"/>
        <v/>
      </c>
      <c r="D244" s="623" t="str">
        <f t="shared" si="26"/>
        <v/>
      </c>
      <c r="E244" s="1636" t="str">
        <f t="shared" si="27"/>
        <v/>
      </c>
      <c r="F244" s="1637"/>
      <c r="G244" s="624" t="str">
        <f t="shared" si="31"/>
        <v/>
      </c>
      <c r="H244" s="624" t="str">
        <f t="shared" si="28"/>
        <v/>
      </c>
      <c r="I244" s="625" t="str">
        <f t="shared" si="29"/>
        <v/>
      </c>
      <c r="J244" s="625" t="str">
        <f t="shared" si="30"/>
        <v/>
      </c>
      <c r="K244" s="617">
        <f>MAX(0,$K$10+SUM($I$12:$I243)-$L$10-SUM($J$12:$J243))</f>
        <v>0</v>
      </c>
      <c r="L244" s="617">
        <f>MAX(0,-($K$10+SUM($I$12:$I243)-$L$10-SUM($J$12:$J243)))</f>
        <v>0</v>
      </c>
      <c r="M244" s="626" t="str">
        <f t="array" ref="M244">IFERROR(SMALL(IF((makhnccno=$G$1)+(makhnccco=$G$1),ROW(makhnccno)-6),ROWS($M$10:M242)),"")</f>
        <v/>
      </c>
    </row>
    <row r="245" spans="2:13" ht="25.7" hidden="1" customHeight="1" x14ac:dyDescent="0.2">
      <c r="B245" s="623" t="str">
        <f t="shared" si="24"/>
        <v/>
      </c>
      <c r="C245" s="623" t="str">
        <f t="shared" si="25"/>
        <v/>
      </c>
      <c r="D245" s="623" t="str">
        <f t="shared" si="26"/>
        <v/>
      </c>
      <c r="E245" s="1636" t="str">
        <f t="shared" si="27"/>
        <v/>
      </c>
      <c r="F245" s="1637"/>
      <c r="G245" s="624" t="str">
        <f t="shared" si="31"/>
        <v/>
      </c>
      <c r="H245" s="624" t="str">
        <f t="shared" si="28"/>
        <v/>
      </c>
      <c r="I245" s="625" t="str">
        <f t="shared" si="29"/>
        <v/>
      </c>
      <c r="J245" s="625" t="str">
        <f t="shared" si="30"/>
        <v/>
      </c>
      <c r="K245" s="617">
        <f>MAX(0,$K$10+SUM($I$12:$I244)-$L$10-SUM($J$12:$J244))</f>
        <v>0</v>
      </c>
      <c r="L245" s="617">
        <f>MAX(0,-($K$10+SUM($I$12:$I244)-$L$10-SUM($J$12:$J244)))</f>
        <v>0</v>
      </c>
      <c r="M245" s="626" t="str">
        <f t="array" ref="M245">IFERROR(SMALL(IF((makhnccno=$G$1)+(makhnccco=$G$1),ROW(makhnccno)-6),ROWS($M$10:M243)),"")</f>
        <v/>
      </c>
    </row>
    <row r="246" spans="2:13" ht="25.7" hidden="1" customHeight="1" x14ac:dyDescent="0.2">
      <c r="B246" s="623" t="str">
        <f t="shared" si="24"/>
        <v/>
      </c>
      <c r="C246" s="623" t="str">
        <f t="shared" si="25"/>
        <v/>
      </c>
      <c r="D246" s="623" t="str">
        <f t="shared" si="26"/>
        <v/>
      </c>
      <c r="E246" s="1636" t="str">
        <f t="shared" si="27"/>
        <v/>
      </c>
      <c r="F246" s="1637"/>
      <c r="G246" s="624" t="str">
        <f t="shared" si="31"/>
        <v/>
      </c>
      <c r="H246" s="624" t="str">
        <f t="shared" si="28"/>
        <v/>
      </c>
      <c r="I246" s="625" t="str">
        <f t="shared" si="29"/>
        <v/>
      </c>
      <c r="J246" s="625" t="str">
        <f t="shared" si="30"/>
        <v/>
      </c>
      <c r="K246" s="617">
        <f>MAX(0,$K$10+SUM($I$12:$I245)-$L$10-SUM($J$12:$J245))</f>
        <v>0</v>
      </c>
      <c r="L246" s="617">
        <f>MAX(0,-($K$10+SUM($I$12:$I245)-$L$10-SUM($J$12:$J245)))</f>
        <v>0</v>
      </c>
      <c r="M246" s="626" t="str">
        <f t="array" ref="M246">IFERROR(SMALL(IF((makhnccno=$G$1)+(makhnccco=$G$1),ROW(makhnccno)-6),ROWS($M$10:M244)),"")</f>
        <v/>
      </c>
    </row>
    <row r="247" spans="2:13" ht="25.7" hidden="1" customHeight="1" x14ac:dyDescent="0.2">
      <c r="B247" s="623" t="str">
        <f t="shared" si="24"/>
        <v/>
      </c>
      <c r="C247" s="623" t="str">
        <f t="shared" si="25"/>
        <v/>
      </c>
      <c r="D247" s="623" t="str">
        <f t="shared" si="26"/>
        <v/>
      </c>
      <c r="E247" s="1636" t="str">
        <f t="shared" si="27"/>
        <v/>
      </c>
      <c r="F247" s="1637"/>
      <c r="G247" s="624" t="str">
        <f t="shared" si="31"/>
        <v/>
      </c>
      <c r="H247" s="624" t="str">
        <f t="shared" si="28"/>
        <v/>
      </c>
      <c r="I247" s="625" t="str">
        <f t="shared" si="29"/>
        <v/>
      </c>
      <c r="J247" s="625" t="str">
        <f t="shared" si="30"/>
        <v/>
      </c>
      <c r="K247" s="617">
        <f>MAX(0,$K$10+SUM($I$12:$I246)-$L$10-SUM($J$12:$J246))</f>
        <v>0</v>
      </c>
      <c r="L247" s="617">
        <f>MAX(0,-($K$10+SUM($I$12:$I246)-$L$10-SUM($J$12:$J246)))</f>
        <v>0</v>
      </c>
      <c r="M247" s="626" t="str">
        <f t="array" ref="M247">IFERROR(SMALL(IF((makhnccno=$G$1)+(makhnccco=$G$1),ROW(makhnccno)-6),ROWS($M$10:M245)),"")</f>
        <v/>
      </c>
    </row>
    <row r="248" spans="2:13" ht="25.7" hidden="1" customHeight="1" x14ac:dyDescent="0.2">
      <c r="B248" s="623" t="str">
        <f t="shared" si="24"/>
        <v/>
      </c>
      <c r="C248" s="623" t="str">
        <f t="shared" si="25"/>
        <v/>
      </c>
      <c r="D248" s="623" t="str">
        <f t="shared" si="26"/>
        <v/>
      </c>
      <c r="E248" s="1636" t="str">
        <f t="shared" si="27"/>
        <v/>
      </c>
      <c r="F248" s="1637"/>
      <c r="G248" s="624" t="str">
        <f t="shared" si="31"/>
        <v/>
      </c>
      <c r="H248" s="624" t="str">
        <f t="shared" si="28"/>
        <v/>
      </c>
      <c r="I248" s="625" t="str">
        <f t="shared" si="29"/>
        <v/>
      </c>
      <c r="J248" s="625" t="str">
        <f t="shared" si="30"/>
        <v/>
      </c>
      <c r="K248" s="617">
        <f>MAX(0,$K$10+SUM($I$12:$I247)-$L$10-SUM($J$12:$J247))</f>
        <v>0</v>
      </c>
      <c r="L248" s="617">
        <f>MAX(0,-($K$10+SUM($I$12:$I247)-$L$10-SUM($J$12:$J247)))</f>
        <v>0</v>
      </c>
      <c r="M248" s="626" t="str">
        <f t="array" ref="M248">IFERROR(SMALL(IF((makhnccno=$G$1)+(makhnccco=$G$1),ROW(makhnccno)-6),ROWS($M$10:M246)),"")</f>
        <v/>
      </c>
    </row>
    <row r="249" spans="2:13" ht="25.7" hidden="1" customHeight="1" x14ac:dyDescent="0.2">
      <c r="B249" s="623" t="str">
        <f t="shared" si="24"/>
        <v/>
      </c>
      <c r="C249" s="623" t="str">
        <f t="shared" si="25"/>
        <v/>
      </c>
      <c r="D249" s="623" t="str">
        <f t="shared" si="26"/>
        <v/>
      </c>
      <c r="E249" s="1636" t="str">
        <f t="shared" si="27"/>
        <v/>
      </c>
      <c r="F249" s="1637"/>
      <c r="G249" s="624" t="str">
        <f t="shared" si="31"/>
        <v/>
      </c>
      <c r="H249" s="624" t="str">
        <f t="shared" si="28"/>
        <v/>
      </c>
      <c r="I249" s="625" t="str">
        <f t="shared" si="29"/>
        <v/>
      </c>
      <c r="J249" s="625" t="str">
        <f t="shared" si="30"/>
        <v/>
      </c>
      <c r="K249" s="617">
        <f>MAX(0,$K$10+SUM($I$12:$I248)-$L$10-SUM($J$12:$J248))</f>
        <v>0</v>
      </c>
      <c r="L249" s="617">
        <f>MAX(0,-($K$10+SUM($I$12:$I248)-$L$10-SUM($J$12:$J248)))</f>
        <v>0</v>
      </c>
      <c r="M249" s="626" t="str">
        <f t="array" ref="M249">IFERROR(SMALL(IF((makhnccno=$G$1)+(makhnccco=$G$1),ROW(makhnccno)-6),ROWS($M$10:M247)),"")</f>
        <v/>
      </c>
    </row>
    <row r="250" spans="2:13" ht="25.7" hidden="1" customHeight="1" x14ac:dyDescent="0.2">
      <c r="B250" s="623" t="str">
        <f t="shared" si="24"/>
        <v/>
      </c>
      <c r="C250" s="623" t="str">
        <f t="shared" si="25"/>
        <v/>
      </c>
      <c r="D250" s="623" t="str">
        <f t="shared" si="26"/>
        <v/>
      </c>
      <c r="E250" s="1636" t="str">
        <f t="shared" si="27"/>
        <v/>
      </c>
      <c r="F250" s="1637"/>
      <c r="G250" s="624" t="str">
        <f t="shared" si="31"/>
        <v/>
      </c>
      <c r="H250" s="624" t="str">
        <f t="shared" si="28"/>
        <v/>
      </c>
      <c r="I250" s="625" t="str">
        <f t="shared" si="29"/>
        <v/>
      </c>
      <c r="J250" s="625" t="str">
        <f t="shared" si="30"/>
        <v/>
      </c>
      <c r="K250" s="617">
        <f>MAX(0,$K$10+SUM($I$12:$I249)-$L$10-SUM($J$12:$J249))</f>
        <v>0</v>
      </c>
      <c r="L250" s="617">
        <f>MAX(0,-($K$10+SUM($I$12:$I249)-$L$10-SUM($J$12:$J249)))</f>
        <v>0</v>
      </c>
      <c r="M250" s="626" t="str">
        <f t="array" ref="M250">IFERROR(SMALL(IF((makhnccno=$G$1)+(makhnccco=$G$1),ROW(makhnccno)-6),ROWS($M$10:M248)),"")</f>
        <v/>
      </c>
    </row>
    <row r="251" spans="2:13" ht="25.7" hidden="1" customHeight="1" x14ac:dyDescent="0.2">
      <c r="B251" s="623" t="str">
        <f t="shared" si="24"/>
        <v/>
      </c>
      <c r="C251" s="623" t="str">
        <f t="shared" si="25"/>
        <v/>
      </c>
      <c r="D251" s="623" t="str">
        <f t="shared" si="26"/>
        <v/>
      </c>
      <c r="E251" s="1636" t="str">
        <f t="shared" si="27"/>
        <v/>
      </c>
      <c r="F251" s="1637"/>
      <c r="G251" s="624" t="str">
        <f t="shared" si="31"/>
        <v/>
      </c>
      <c r="H251" s="624" t="str">
        <f t="shared" si="28"/>
        <v/>
      </c>
      <c r="I251" s="625" t="str">
        <f t="shared" si="29"/>
        <v/>
      </c>
      <c r="J251" s="625" t="str">
        <f t="shared" si="30"/>
        <v/>
      </c>
      <c r="K251" s="617">
        <f>MAX(0,$K$10+SUM($I$12:$I250)-$L$10-SUM($J$12:$J250))</f>
        <v>0</v>
      </c>
      <c r="L251" s="617">
        <f>MAX(0,-($K$10+SUM($I$12:$I250)-$L$10-SUM($J$12:$J250)))</f>
        <v>0</v>
      </c>
      <c r="M251" s="626" t="str">
        <f t="array" ref="M251">IFERROR(SMALL(IF((makhnccno=$G$1)+(makhnccco=$G$1),ROW(makhnccno)-6),ROWS($M$10:M249)),"")</f>
        <v/>
      </c>
    </row>
    <row r="252" spans="2:13" ht="25.7" hidden="1" customHeight="1" x14ac:dyDescent="0.2">
      <c r="B252" s="623" t="str">
        <f t="shared" si="24"/>
        <v/>
      </c>
      <c r="C252" s="623" t="str">
        <f t="shared" si="25"/>
        <v/>
      </c>
      <c r="D252" s="623" t="str">
        <f t="shared" si="26"/>
        <v/>
      </c>
      <c r="E252" s="1636" t="str">
        <f t="shared" si="27"/>
        <v/>
      </c>
      <c r="F252" s="1637"/>
      <c r="G252" s="624" t="str">
        <f t="shared" si="31"/>
        <v/>
      </c>
      <c r="H252" s="624" t="str">
        <f t="shared" si="28"/>
        <v/>
      </c>
      <c r="I252" s="625" t="str">
        <f t="shared" si="29"/>
        <v/>
      </c>
      <c r="J252" s="625" t="str">
        <f t="shared" si="30"/>
        <v/>
      </c>
      <c r="K252" s="617">
        <f>MAX(0,$K$10+SUM($I$12:$I251)-$L$10-SUM($J$12:$J251))</f>
        <v>0</v>
      </c>
      <c r="L252" s="617">
        <f>MAX(0,-($K$10+SUM($I$12:$I251)-$L$10-SUM($J$12:$J251)))</f>
        <v>0</v>
      </c>
      <c r="M252" s="626" t="str">
        <f t="array" ref="M252">IFERROR(SMALL(IF((makhnccno=$G$1)+(makhnccco=$G$1),ROW(makhnccno)-6),ROWS($M$10:M250)),"")</f>
        <v/>
      </c>
    </row>
    <row r="253" spans="2:13" ht="25.7" hidden="1" customHeight="1" x14ac:dyDescent="0.2">
      <c r="B253" s="623" t="str">
        <f t="shared" si="24"/>
        <v/>
      </c>
      <c r="C253" s="623" t="str">
        <f t="shared" si="25"/>
        <v/>
      </c>
      <c r="D253" s="623" t="str">
        <f t="shared" si="26"/>
        <v/>
      </c>
      <c r="E253" s="1636" t="str">
        <f t="shared" si="27"/>
        <v/>
      </c>
      <c r="F253" s="1637"/>
      <c r="G253" s="624" t="str">
        <f t="shared" si="31"/>
        <v/>
      </c>
      <c r="H253" s="624" t="str">
        <f t="shared" si="28"/>
        <v/>
      </c>
      <c r="I253" s="625" t="str">
        <f t="shared" si="29"/>
        <v/>
      </c>
      <c r="J253" s="625" t="str">
        <f t="shared" si="30"/>
        <v/>
      </c>
      <c r="K253" s="617">
        <f>MAX(0,$K$10+SUM($I$12:$I252)-$L$10-SUM($J$12:$J252))</f>
        <v>0</v>
      </c>
      <c r="L253" s="617">
        <f>MAX(0,-($K$10+SUM($I$12:$I252)-$L$10-SUM($J$12:$J252)))</f>
        <v>0</v>
      </c>
      <c r="M253" s="626" t="str">
        <f t="array" ref="M253">IFERROR(SMALL(IF((makhnccno=$G$1)+(makhnccco=$G$1),ROW(makhnccno)-6),ROWS($M$10:M251)),"")</f>
        <v/>
      </c>
    </row>
    <row r="254" spans="2:13" ht="25.7" hidden="1" customHeight="1" x14ac:dyDescent="0.2">
      <c r="B254" s="623" t="str">
        <f t="shared" si="24"/>
        <v/>
      </c>
      <c r="C254" s="623" t="str">
        <f t="shared" si="25"/>
        <v/>
      </c>
      <c r="D254" s="623" t="str">
        <f t="shared" si="26"/>
        <v/>
      </c>
      <c r="E254" s="1636" t="str">
        <f t="shared" si="27"/>
        <v/>
      </c>
      <c r="F254" s="1637"/>
      <c r="G254" s="624" t="str">
        <f t="shared" si="31"/>
        <v/>
      </c>
      <c r="H254" s="624" t="str">
        <f t="shared" si="28"/>
        <v/>
      </c>
      <c r="I254" s="625" t="str">
        <f t="shared" si="29"/>
        <v/>
      </c>
      <c r="J254" s="625" t="str">
        <f t="shared" si="30"/>
        <v/>
      </c>
      <c r="K254" s="617">
        <f>MAX(0,$K$10+SUM($I$12:$I253)-$L$10-SUM($J$12:$J253))</f>
        <v>0</v>
      </c>
      <c r="L254" s="617">
        <f>MAX(0,-($K$10+SUM($I$12:$I253)-$L$10-SUM($J$12:$J253)))</f>
        <v>0</v>
      </c>
      <c r="M254" s="626" t="str">
        <f t="array" ref="M254">IFERROR(SMALL(IF((makhnccno=$G$1)+(makhnccco=$G$1),ROW(makhnccno)-6),ROWS($M$10:M252)),"")</f>
        <v/>
      </c>
    </row>
    <row r="255" spans="2:13" ht="25.7" hidden="1" customHeight="1" x14ac:dyDescent="0.2">
      <c r="B255" s="623" t="str">
        <f t="shared" si="24"/>
        <v/>
      </c>
      <c r="C255" s="623" t="str">
        <f t="shared" si="25"/>
        <v/>
      </c>
      <c r="D255" s="623" t="str">
        <f t="shared" si="26"/>
        <v/>
      </c>
      <c r="E255" s="1636" t="str">
        <f t="shared" si="27"/>
        <v/>
      </c>
      <c r="F255" s="1637"/>
      <c r="G255" s="624" t="str">
        <f t="shared" si="31"/>
        <v/>
      </c>
      <c r="H255" s="624" t="str">
        <f t="shared" si="28"/>
        <v/>
      </c>
      <c r="I255" s="625" t="str">
        <f t="shared" si="29"/>
        <v/>
      </c>
      <c r="J255" s="625" t="str">
        <f t="shared" si="30"/>
        <v/>
      </c>
      <c r="K255" s="617">
        <f>MAX(0,$K$10+SUM($I$12:$I254)-$L$10-SUM($J$12:$J254))</f>
        <v>0</v>
      </c>
      <c r="L255" s="617">
        <f>MAX(0,-($K$10+SUM($I$12:$I254)-$L$10-SUM($J$12:$J254)))</f>
        <v>0</v>
      </c>
      <c r="M255" s="626" t="str">
        <f t="array" ref="M255">IFERROR(SMALL(IF((makhnccno=$G$1)+(makhnccco=$G$1),ROW(makhnccno)-6),ROWS($M$10:M253)),"")</f>
        <v/>
      </c>
    </row>
    <row r="256" spans="2:13" ht="25.7" hidden="1" customHeight="1" x14ac:dyDescent="0.2">
      <c r="B256" s="623" t="str">
        <f t="shared" si="24"/>
        <v/>
      </c>
      <c r="C256" s="623" t="str">
        <f t="shared" si="25"/>
        <v/>
      </c>
      <c r="D256" s="623" t="str">
        <f t="shared" si="26"/>
        <v/>
      </c>
      <c r="E256" s="1636" t="str">
        <f t="shared" si="27"/>
        <v/>
      </c>
      <c r="F256" s="1637"/>
      <c r="G256" s="624" t="str">
        <f t="shared" si="31"/>
        <v/>
      </c>
      <c r="H256" s="624" t="str">
        <f t="shared" si="28"/>
        <v/>
      </c>
      <c r="I256" s="625" t="str">
        <f t="shared" si="29"/>
        <v/>
      </c>
      <c r="J256" s="625" t="str">
        <f t="shared" si="30"/>
        <v/>
      </c>
      <c r="K256" s="617">
        <f>MAX(0,$K$10+SUM($I$12:$I255)-$L$10-SUM($J$12:$J255))</f>
        <v>0</v>
      </c>
      <c r="L256" s="617">
        <f>MAX(0,-($K$10+SUM($I$12:$I255)-$L$10-SUM($J$12:$J255)))</f>
        <v>0</v>
      </c>
      <c r="M256" s="626" t="str">
        <f t="array" ref="M256">IFERROR(SMALL(IF((makhnccno=$G$1)+(makhnccco=$G$1),ROW(makhnccno)-6),ROWS($M$10:M254)),"")</f>
        <v/>
      </c>
    </row>
    <row r="257" spans="2:13" ht="25.7" hidden="1" customHeight="1" x14ac:dyDescent="0.2">
      <c r="B257" s="623" t="str">
        <f t="shared" si="24"/>
        <v/>
      </c>
      <c r="C257" s="623" t="str">
        <f t="shared" si="25"/>
        <v/>
      </c>
      <c r="D257" s="623" t="str">
        <f t="shared" si="26"/>
        <v/>
      </c>
      <c r="E257" s="1636" t="str">
        <f t="shared" si="27"/>
        <v/>
      </c>
      <c r="F257" s="1637"/>
      <c r="G257" s="624" t="str">
        <f t="shared" si="31"/>
        <v/>
      </c>
      <c r="H257" s="624" t="str">
        <f t="shared" si="28"/>
        <v/>
      </c>
      <c r="I257" s="625" t="str">
        <f t="shared" si="29"/>
        <v/>
      </c>
      <c r="J257" s="625" t="str">
        <f t="shared" si="30"/>
        <v/>
      </c>
      <c r="K257" s="617">
        <f>MAX(0,$K$10+SUM($I$12:$I256)-$L$10-SUM($J$12:$J256))</f>
        <v>0</v>
      </c>
      <c r="L257" s="617">
        <f>MAX(0,-($K$10+SUM($I$12:$I256)-$L$10-SUM($J$12:$J256)))</f>
        <v>0</v>
      </c>
      <c r="M257" s="626" t="str">
        <f t="array" ref="M257">IFERROR(SMALL(IF((makhnccno=$G$1)+(makhnccco=$G$1),ROW(makhnccno)-6),ROWS($M$10:M255)),"")</f>
        <v/>
      </c>
    </row>
    <row r="258" spans="2:13" ht="25.7" hidden="1" customHeight="1" x14ac:dyDescent="0.2">
      <c r="B258" s="623" t="str">
        <f t="shared" si="24"/>
        <v/>
      </c>
      <c r="C258" s="623" t="str">
        <f t="shared" si="25"/>
        <v/>
      </c>
      <c r="D258" s="623" t="str">
        <f t="shared" si="26"/>
        <v/>
      </c>
      <c r="E258" s="1636" t="str">
        <f t="shared" si="27"/>
        <v/>
      </c>
      <c r="F258" s="1637"/>
      <c r="G258" s="624" t="str">
        <f t="shared" si="31"/>
        <v/>
      </c>
      <c r="H258" s="624" t="str">
        <f t="shared" si="28"/>
        <v/>
      </c>
      <c r="I258" s="625" t="str">
        <f t="shared" si="29"/>
        <v/>
      </c>
      <c r="J258" s="625" t="str">
        <f t="shared" si="30"/>
        <v/>
      </c>
      <c r="K258" s="617">
        <f>MAX(0,$K$10+SUM($I$12:$I257)-$L$10-SUM($J$12:$J257))</f>
        <v>0</v>
      </c>
      <c r="L258" s="617">
        <f>MAX(0,-($K$10+SUM($I$12:$I257)-$L$10-SUM($J$12:$J257)))</f>
        <v>0</v>
      </c>
      <c r="M258" s="626" t="str">
        <f t="array" ref="M258">IFERROR(SMALL(IF((makhnccno=$G$1)+(makhnccco=$G$1),ROW(makhnccno)-6),ROWS($M$10:M256)),"")</f>
        <v/>
      </c>
    </row>
    <row r="259" spans="2:13" ht="25.7" hidden="1" customHeight="1" x14ac:dyDescent="0.2">
      <c r="B259" s="623" t="str">
        <f t="shared" si="24"/>
        <v/>
      </c>
      <c r="C259" s="623" t="str">
        <f t="shared" si="25"/>
        <v/>
      </c>
      <c r="D259" s="623" t="str">
        <f t="shared" si="26"/>
        <v/>
      </c>
      <c r="E259" s="1636" t="str">
        <f t="shared" si="27"/>
        <v/>
      </c>
      <c r="F259" s="1637"/>
      <c r="G259" s="624" t="str">
        <f t="shared" si="31"/>
        <v/>
      </c>
      <c r="H259" s="624" t="str">
        <f t="shared" si="28"/>
        <v/>
      </c>
      <c r="I259" s="625" t="str">
        <f t="shared" si="29"/>
        <v/>
      </c>
      <c r="J259" s="625" t="str">
        <f t="shared" si="30"/>
        <v/>
      </c>
      <c r="K259" s="617">
        <f>MAX(0,$K$10+SUM($I$12:$I258)-$L$10-SUM($J$12:$J258))</f>
        <v>0</v>
      </c>
      <c r="L259" s="617">
        <f>MAX(0,-($K$10+SUM($I$12:$I258)-$L$10-SUM($J$12:$J258)))</f>
        <v>0</v>
      </c>
      <c r="M259" s="626" t="str">
        <f t="array" ref="M259">IFERROR(SMALL(IF((makhnccno=$G$1)+(makhnccco=$G$1),ROW(makhnccno)-6),ROWS($M$10:M257)),"")</f>
        <v/>
      </c>
    </row>
    <row r="260" spans="2:13" ht="25.7" hidden="1" customHeight="1" x14ac:dyDescent="0.2">
      <c r="B260" s="623" t="str">
        <f t="shared" si="24"/>
        <v/>
      </c>
      <c r="C260" s="623" t="str">
        <f t="shared" si="25"/>
        <v/>
      </c>
      <c r="D260" s="623" t="str">
        <f t="shared" si="26"/>
        <v/>
      </c>
      <c r="E260" s="1636" t="str">
        <f t="shared" si="27"/>
        <v/>
      </c>
      <c r="F260" s="1637"/>
      <c r="G260" s="624" t="str">
        <f t="shared" si="31"/>
        <v/>
      </c>
      <c r="H260" s="624" t="str">
        <f t="shared" si="28"/>
        <v/>
      </c>
      <c r="I260" s="625" t="str">
        <f t="shared" si="29"/>
        <v/>
      </c>
      <c r="J260" s="625" t="str">
        <f t="shared" si="30"/>
        <v/>
      </c>
      <c r="K260" s="617">
        <f>MAX(0,$K$10+SUM($I$12:$I259)-$L$10-SUM($J$12:$J259))</f>
        <v>0</v>
      </c>
      <c r="L260" s="617">
        <f>MAX(0,-($K$10+SUM($I$12:$I259)-$L$10-SUM($J$12:$J259)))</f>
        <v>0</v>
      </c>
      <c r="M260" s="626" t="str">
        <f t="array" ref="M260">IFERROR(SMALL(IF((makhnccno=$G$1)+(makhnccco=$G$1),ROW(makhnccno)-6),ROWS($M$10:M258)),"")</f>
        <v/>
      </c>
    </row>
    <row r="261" spans="2:13" ht="25.7" hidden="1" customHeight="1" x14ac:dyDescent="0.2">
      <c r="B261" s="623" t="str">
        <f t="shared" si="24"/>
        <v/>
      </c>
      <c r="C261" s="623" t="str">
        <f t="shared" si="25"/>
        <v/>
      </c>
      <c r="D261" s="623" t="str">
        <f t="shared" si="26"/>
        <v/>
      </c>
      <c r="E261" s="1636" t="str">
        <f t="shared" si="27"/>
        <v/>
      </c>
      <c r="F261" s="1637"/>
      <c r="G261" s="624" t="str">
        <f t="shared" si="31"/>
        <v/>
      </c>
      <c r="H261" s="624" t="str">
        <f t="shared" si="28"/>
        <v/>
      </c>
      <c r="I261" s="625" t="str">
        <f t="shared" si="29"/>
        <v/>
      </c>
      <c r="J261" s="625" t="str">
        <f t="shared" si="30"/>
        <v/>
      </c>
      <c r="K261" s="617">
        <f>MAX(0,$K$10+SUM($I$12:$I260)-$L$10-SUM($J$12:$J260))</f>
        <v>0</v>
      </c>
      <c r="L261" s="617">
        <f>MAX(0,-($K$10+SUM($I$12:$I260)-$L$10-SUM($J$12:$J260)))</f>
        <v>0</v>
      </c>
      <c r="M261" s="626" t="str">
        <f t="array" ref="M261">IFERROR(SMALL(IF((makhnccno=$G$1)+(makhnccco=$G$1),ROW(makhnccno)-6),ROWS($M$10:M259)),"")</f>
        <v/>
      </c>
    </row>
    <row r="262" spans="2:13" ht="25.7" hidden="1" customHeight="1" x14ac:dyDescent="0.2">
      <c r="B262" s="623" t="str">
        <f t="shared" si="24"/>
        <v/>
      </c>
      <c r="C262" s="623" t="str">
        <f t="shared" si="25"/>
        <v/>
      </c>
      <c r="D262" s="623" t="str">
        <f t="shared" si="26"/>
        <v/>
      </c>
      <c r="E262" s="1636" t="str">
        <f t="shared" si="27"/>
        <v/>
      </c>
      <c r="F262" s="1637"/>
      <c r="G262" s="624" t="str">
        <f t="shared" si="31"/>
        <v/>
      </c>
      <c r="H262" s="624" t="str">
        <f t="shared" si="28"/>
        <v/>
      </c>
      <c r="I262" s="625" t="str">
        <f t="shared" si="29"/>
        <v/>
      </c>
      <c r="J262" s="625" t="str">
        <f t="shared" si="30"/>
        <v/>
      </c>
      <c r="K262" s="617">
        <f>MAX(0,$K$10+SUM($I$12:$I261)-$L$10-SUM($J$12:$J261))</f>
        <v>0</v>
      </c>
      <c r="L262" s="617">
        <f>MAX(0,-($K$10+SUM($I$12:$I261)-$L$10-SUM($J$12:$J261)))</f>
        <v>0</v>
      </c>
      <c r="M262" s="626" t="str">
        <f t="array" ref="M262">IFERROR(SMALL(IF((makhnccno=$G$1)+(makhnccco=$G$1),ROW(makhnccno)-6),ROWS($M$10:M260)),"")</f>
        <v/>
      </c>
    </row>
    <row r="263" spans="2:13" ht="25.7" hidden="1" customHeight="1" x14ac:dyDescent="0.2">
      <c r="B263" s="623" t="str">
        <f t="shared" si="24"/>
        <v/>
      </c>
      <c r="C263" s="623" t="str">
        <f t="shared" si="25"/>
        <v/>
      </c>
      <c r="D263" s="623" t="str">
        <f t="shared" si="26"/>
        <v/>
      </c>
      <c r="E263" s="1636" t="str">
        <f t="shared" si="27"/>
        <v/>
      </c>
      <c r="F263" s="1637"/>
      <c r="G263" s="624" t="str">
        <f t="shared" si="31"/>
        <v/>
      </c>
      <c r="H263" s="624" t="str">
        <f t="shared" si="28"/>
        <v/>
      </c>
      <c r="I263" s="625" t="str">
        <f t="shared" si="29"/>
        <v/>
      </c>
      <c r="J263" s="625" t="str">
        <f t="shared" si="30"/>
        <v/>
      </c>
      <c r="K263" s="617">
        <f>MAX(0,$K$10+SUM($I$12:$I262)-$L$10-SUM($J$12:$J262))</f>
        <v>0</v>
      </c>
      <c r="L263" s="617">
        <f>MAX(0,-($K$10+SUM($I$12:$I262)-$L$10-SUM($J$12:$J262)))</f>
        <v>0</v>
      </c>
      <c r="M263" s="626" t="str">
        <f t="array" ref="M263">IFERROR(SMALL(IF((makhnccno=$G$1)+(makhnccco=$G$1),ROW(makhnccno)-6),ROWS($M$10:M261)),"")</f>
        <v/>
      </c>
    </row>
    <row r="264" spans="2:13" ht="25.7" hidden="1" customHeight="1" x14ac:dyDescent="0.2">
      <c r="B264" s="623" t="str">
        <f t="shared" si="24"/>
        <v/>
      </c>
      <c r="C264" s="623" t="str">
        <f t="shared" si="25"/>
        <v/>
      </c>
      <c r="D264" s="623" t="str">
        <f t="shared" si="26"/>
        <v/>
      </c>
      <c r="E264" s="1636" t="str">
        <f t="shared" si="27"/>
        <v/>
      </c>
      <c r="F264" s="1637"/>
      <c r="G264" s="624" t="str">
        <f t="shared" si="31"/>
        <v/>
      </c>
      <c r="H264" s="624" t="str">
        <f t="shared" si="28"/>
        <v/>
      </c>
      <c r="I264" s="625" t="str">
        <f t="shared" si="29"/>
        <v/>
      </c>
      <c r="J264" s="625" t="str">
        <f t="shared" si="30"/>
        <v/>
      </c>
      <c r="K264" s="617">
        <f>MAX(0,$K$10+SUM($I$12:$I263)-$L$10-SUM($J$12:$J263))</f>
        <v>0</v>
      </c>
      <c r="L264" s="617">
        <f>MAX(0,-($K$10+SUM($I$12:$I263)-$L$10-SUM($J$12:$J263)))</f>
        <v>0</v>
      </c>
      <c r="M264" s="626" t="str">
        <f t="array" ref="M264">IFERROR(SMALL(IF((makhnccno=$G$1)+(makhnccco=$G$1),ROW(makhnccno)-6),ROWS($M$10:M262)),"")</f>
        <v/>
      </c>
    </row>
    <row r="265" spans="2:13" ht="25.7" hidden="1" customHeight="1" x14ac:dyDescent="0.2">
      <c r="B265" s="623" t="str">
        <f t="shared" si="24"/>
        <v/>
      </c>
      <c r="C265" s="623" t="str">
        <f t="shared" si="25"/>
        <v/>
      </c>
      <c r="D265" s="623" t="str">
        <f t="shared" si="26"/>
        <v/>
      </c>
      <c r="E265" s="1636" t="str">
        <f t="shared" si="27"/>
        <v/>
      </c>
      <c r="F265" s="1637"/>
      <c r="G265" s="624" t="str">
        <f t="shared" si="31"/>
        <v/>
      </c>
      <c r="H265" s="624" t="str">
        <f t="shared" si="28"/>
        <v/>
      </c>
      <c r="I265" s="625" t="str">
        <f t="shared" si="29"/>
        <v/>
      </c>
      <c r="J265" s="625" t="str">
        <f t="shared" si="30"/>
        <v/>
      </c>
      <c r="K265" s="617">
        <f>MAX(0,$K$10+SUM($I$12:$I264)-$L$10-SUM($J$12:$J264))</f>
        <v>0</v>
      </c>
      <c r="L265" s="617">
        <f>MAX(0,-($K$10+SUM($I$12:$I264)-$L$10-SUM($J$12:$J264)))</f>
        <v>0</v>
      </c>
      <c r="M265" s="626" t="str">
        <f t="array" ref="M265">IFERROR(SMALL(IF((makhnccno=$G$1)+(makhnccco=$G$1),ROW(makhnccno)-6),ROWS($M$10:M263)),"")</f>
        <v/>
      </c>
    </row>
    <row r="266" spans="2:13" ht="25.7" hidden="1" customHeight="1" x14ac:dyDescent="0.2">
      <c r="B266" s="623" t="str">
        <f t="shared" si="24"/>
        <v/>
      </c>
      <c r="C266" s="623" t="str">
        <f t="shared" si="25"/>
        <v/>
      </c>
      <c r="D266" s="623" t="str">
        <f t="shared" si="26"/>
        <v/>
      </c>
      <c r="E266" s="1636" t="str">
        <f t="shared" si="27"/>
        <v/>
      </c>
      <c r="F266" s="1637"/>
      <c r="G266" s="624" t="str">
        <f t="shared" si="31"/>
        <v/>
      </c>
      <c r="H266" s="624" t="str">
        <f t="shared" si="28"/>
        <v/>
      </c>
      <c r="I266" s="625" t="str">
        <f t="shared" si="29"/>
        <v/>
      </c>
      <c r="J266" s="625" t="str">
        <f t="shared" si="30"/>
        <v/>
      </c>
      <c r="K266" s="617">
        <f>MAX(0,$K$10+SUM($I$12:$I265)-$L$10-SUM($J$12:$J265))</f>
        <v>0</v>
      </c>
      <c r="L266" s="617">
        <f>MAX(0,-($K$10+SUM($I$12:$I265)-$L$10-SUM($J$12:$J265)))</f>
        <v>0</v>
      </c>
      <c r="M266" s="626" t="str">
        <f t="array" ref="M266">IFERROR(SMALL(IF((makhnccno=$G$1)+(makhnccco=$G$1),ROW(makhnccno)-6),ROWS($M$10:M264)),"")</f>
        <v/>
      </c>
    </row>
    <row r="267" spans="2:13" ht="25.7" hidden="1" customHeight="1" x14ac:dyDescent="0.2">
      <c r="B267" s="623" t="str">
        <f t="shared" si="24"/>
        <v/>
      </c>
      <c r="C267" s="623" t="str">
        <f t="shared" si="25"/>
        <v/>
      </c>
      <c r="D267" s="623" t="str">
        <f t="shared" si="26"/>
        <v/>
      </c>
      <c r="E267" s="1636" t="str">
        <f t="shared" si="27"/>
        <v/>
      </c>
      <c r="F267" s="1637"/>
      <c r="G267" s="624" t="str">
        <f t="shared" si="31"/>
        <v/>
      </c>
      <c r="H267" s="624" t="str">
        <f t="shared" si="28"/>
        <v/>
      </c>
      <c r="I267" s="625" t="str">
        <f t="shared" si="29"/>
        <v/>
      </c>
      <c r="J267" s="625" t="str">
        <f t="shared" si="30"/>
        <v/>
      </c>
      <c r="K267" s="617">
        <f>MAX(0,$K$10+SUM($I$12:$I266)-$L$10-SUM($J$12:$J266))</f>
        <v>0</v>
      </c>
      <c r="L267" s="617">
        <f>MAX(0,-($K$10+SUM($I$12:$I266)-$L$10-SUM($J$12:$J266)))</f>
        <v>0</v>
      </c>
      <c r="M267" s="626" t="str">
        <f t="array" ref="M267">IFERROR(SMALL(IF((makhnccno=$G$1)+(makhnccco=$G$1),ROW(makhnccno)-6),ROWS($M$10:M265)),"")</f>
        <v/>
      </c>
    </row>
    <row r="268" spans="2:13" ht="25.7" hidden="1" customHeight="1" x14ac:dyDescent="0.2">
      <c r="B268" s="623" t="str">
        <f t="shared" ref="B268:B289" si="32">IF($M268="","",INDEX(ngaygs,$M268))</f>
        <v/>
      </c>
      <c r="C268" s="623" t="str">
        <f t="shared" ref="C268:C289" si="33">IF($M268="","",INDEX(ngayct,$M268))</f>
        <v/>
      </c>
      <c r="D268" s="623" t="str">
        <f t="shared" ref="D268:D289" si="34">IF($M268="","",INDEX(soct,$M268))</f>
        <v/>
      </c>
      <c r="E268" s="1636" t="str">
        <f t="shared" ref="E268:E289" si="35">IF($M268="","",INDEX(diengiai,$M268))</f>
        <v/>
      </c>
      <c r="F268" s="1637"/>
      <c r="G268" s="624" t="str">
        <f t="shared" si="31"/>
        <v/>
      </c>
      <c r="H268" s="624" t="str">
        <f t="shared" ref="H268:H289" si="36">IF($M268="","",IF(INDEX(tkno,$M268)=$E$1,INDEX(tkco,$M268),INDEX(tkno,$M268)))</f>
        <v/>
      </c>
      <c r="I268" s="625" t="str">
        <f t="shared" ref="I268:I289" si="37">IF($M268="","",IF(INDEX(tkno,$M268)=$E$1,INDEX(sotien,$M268),""))</f>
        <v/>
      </c>
      <c r="J268" s="625" t="str">
        <f t="shared" ref="J268:J289" si="38">IF($M268="","",IF(INDEX(tkco,$M268)=$E$1,INDEX(sotien,$M268),""))</f>
        <v/>
      </c>
      <c r="K268" s="617">
        <f>MAX(0,$K$10+SUM($I$12:$I267)-$L$10-SUM($J$12:$J267))</f>
        <v>0</v>
      </c>
      <c r="L268" s="617">
        <f>MAX(0,-($K$10+SUM($I$12:$I267)-$L$10-SUM($J$12:$J267)))</f>
        <v>0</v>
      </c>
      <c r="M268" s="626" t="str">
        <f t="array" ref="M268">IFERROR(SMALL(IF((makhnccno=$G$1)+(makhnccco=$G$1),ROW(makhnccno)-6),ROWS($M$10:M266)),"")</f>
        <v/>
      </c>
    </row>
    <row r="269" spans="2:13" ht="25.7" hidden="1" customHeight="1" x14ac:dyDescent="0.2">
      <c r="B269" s="623" t="str">
        <f t="shared" si="32"/>
        <v/>
      </c>
      <c r="C269" s="623" t="str">
        <f t="shared" si="33"/>
        <v/>
      </c>
      <c r="D269" s="623" t="str">
        <f t="shared" si="34"/>
        <v/>
      </c>
      <c r="E269" s="1636" t="str">
        <f t="shared" si="35"/>
        <v/>
      </c>
      <c r="F269" s="1637"/>
      <c r="G269" s="624" t="str">
        <f t="shared" ref="G269:G289" si="39">IF($M269="","",$E$1)</f>
        <v/>
      </c>
      <c r="H269" s="624" t="str">
        <f t="shared" si="36"/>
        <v/>
      </c>
      <c r="I269" s="625" t="str">
        <f t="shared" si="37"/>
        <v/>
      </c>
      <c r="J269" s="625" t="str">
        <f t="shared" si="38"/>
        <v/>
      </c>
      <c r="K269" s="617">
        <f>MAX(0,$K$10+SUM($I$12:$I268)-$L$10-SUM($J$12:$J268))</f>
        <v>0</v>
      </c>
      <c r="L269" s="617">
        <f>MAX(0,-($K$10+SUM($I$12:$I268)-$L$10-SUM($J$12:$J268)))</f>
        <v>0</v>
      </c>
      <c r="M269" s="626" t="str">
        <f t="array" ref="M269">IFERROR(SMALL(IF((makhnccno=$G$1)+(makhnccco=$G$1),ROW(makhnccno)-6),ROWS($M$10:M267)),"")</f>
        <v/>
      </c>
    </row>
    <row r="270" spans="2:13" ht="25.7" hidden="1" customHeight="1" x14ac:dyDescent="0.2">
      <c r="B270" s="623" t="str">
        <f t="shared" si="32"/>
        <v/>
      </c>
      <c r="C270" s="623" t="str">
        <f t="shared" si="33"/>
        <v/>
      </c>
      <c r="D270" s="623" t="str">
        <f t="shared" si="34"/>
        <v/>
      </c>
      <c r="E270" s="1636" t="str">
        <f t="shared" si="35"/>
        <v/>
      </c>
      <c r="F270" s="1637"/>
      <c r="G270" s="624" t="str">
        <f t="shared" si="39"/>
        <v/>
      </c>
      <c r="H270" s="624" t="str">
        <f t="shared" si="36"/>
        <v/>
      </c>
      <c r="I270" s="625" t="str">
        <f t="shared" si="37"/>
        <v/>
      </c>
      <c r="J270" s="625" t="str">
        <f t="shared" si="38"/>
        <v/>
      </c>
      <c r="K270" s="617">
        <f>MAX(0,$K$10+SUM($I$12:$I269)-$L$10-SUM($J$12:$J269))</f>
        <v>0</v>
      </c>
      <c r="L270" s="617">
        <f>MAX(0,-($K$10+SUM($I$12:$I269)-$L$10-SUM($J$12:$J269)))</f>
        <v>0</v>
      </c>
      <c r="M270" s="626" t="str">
        <f t="array" ref="M270">IFERROR(SMALL(IF((makhnccno=$G$1)+(makhnccco=$G$1),ROW(makhnccno)-6),ROWS($M$10:M268)),"")</f>
        <v/>
      </c>
    </row>
    <row r="271" spans="2:13" ht="25.7" hidden="1" customHeight="1" x14ac:dyDescent="0.2">
      <c r="B271" s="623" t="str">
        <f t="shared" si="32"/>
        <v/>
      </c>
      <c r="C271" s="623" t="str">
        <f t="shared" si="33"/>
        <v/>
      </c>
      <c r="D271" s="623" t="str">
        <f t="shared" si="34"/>
        <v/>
      </c>
      <c r="E271" s="1636" t="str">
        <f t="shared" si="35"/>
        <v/>
      </c>
      <c r="F271" s="1637"/>
      <c r="G271" s="624" t="str">
        <f t="shared" si="39"/>
        <v/>
      </c>
      <c r="H271" s="624" t="str">
        <f t="shared" si="36"/>
        <v/>
      </c>
      <c r="I271" s="625" t="str">
        <f t="shared" si="37"/>
        <v/>
      </c>
      <c r="J271" s="625" t="str">
        <f t="shared" si="38"/>
        <v/>
      </c>
      <c r="K271" s="617">
        <f>MAX(0,$K$10+SUM($I$12:$I270)-$L$10-SUM($J$12:$J270))</f>
        <v>0</v>
      </c>
      <c r="L271" s="617">
        <f>MAX(0,-($K$10+SUM($I$12:$I270)-$L$10-SUM($J$12:$J270)))</f>
        <v>0</v>
      </c>
      <c r="M271" s="626" t="str">
        <f t="array" ref="M271">IFERROR(SMALL(IF((makhnccno=$G$1)+(makhnccco=$G$1),ROW(makhnccno)-6),ROWS($M$10:M269)),"")</f>
        <v/>
      </c>
    </row>
    <row r="272" spans="2:13" ht="25.7" hidden="1" customHeight="1" x14ac:dyDescent="0.2">
      <c r="B272" s="623" t="str">
        <f t="shared" si="32"/>
        <v/>
      </c>
      <c r="C272" s="623" t="str">
        <f t="shared" si="33"/>
        <v/>
      </c>
      <c r="D272" s="623" t="str">
        <f t="shared" si="34"/>
        <v/>
      </c>
      <c r="E272" s="1636" t="str">
        <f t="shared" si="35"/>
        <v/>
      </c>
      <c r="F272" s="1637"/>
      <c r="G272" s="624" t="str">
        <f t="shared" si="39"/>
        <v/>
      </c>
      <c r="H272" s="624" t="str">
        <f t="shared" si="36"/>
        <v/>
      </c>
      <c r="I272" s="625" t="str">
        <f t="shared" si="37"/>
        <v/>
      </c>
      <c r="J272" s="625" t="str">
        <f t="shared" si="38"/>
        <v/>
      </c>
      <c r="K272" s="617">
        <f>MAX(0,$K$10+SUM($I$12:$I271)-$L$10-SUM($J$12:$J271))</f>
        <v>0</v>
      </c>
      <c r="L272" s="617">
        <f>MAX(0,-($K$10+SUM($I$12:$I271)-$L$10-SUM($J$12:$J271)))</f>
        <v>0</v>
      </c>
      <c r="M272" s="626" t="str">
        <f t="array" ref="M272">IFERROR(SMALL(IF((makhnccno=$G$1)+(makhnccco=$G$1),ROW(makhnccno)-6),ROWS($M$10:M270)),"")</f>
        <v/>
      </c>
    </row>
    <row r="273" spans="2:13" ht="25.7" hidden="1" customHeight="1" x14ac:dyDescent="0.2">
      <c r="B273" s="623" t="str">
        <f t="shared" si="32"/>
        <v/>
      </c>
      <c r="C273" s="623" t="str">
        <f t="shared" si="33"/>
        <v/>
      </c>
      <c r="D273" s="623" t="str">
        <f t="shared" si="34"/>
        <v/>
      </c>
      <c r="E273" s="1636" t="str">
        <f t="shared" si="35"/>
        <v/>
      </c>
      <c r="F273" s="1637"/>
      <c r="G273" s="624" t="str">
        <f t="shared" si="39"/>
        <v/>
      </c>
      <c r="H273" s="624" t="str">
        <f t="shared" si="36"/>
        <v/>
      </c>
      <c r="I273" s="625" t="str">
        <f t="shared" si="37"/>
        <v/>
      </c>
      <c r="J273" s="625" t="str">
        <f t="shared" si="38"/>
        <v/>
      </c>
      <c r="K273" s="617">
        <f>MAX(0,$K$10+SUM($I$12:$I272)-$L$10-SUM($J$12:$J272))</f>
        <v>0</v>
      </c>
      <c r="L273" s="617">
        <f>MAX(0,-($K$10+SUM($I$12:$I272)-$L$10-SUM($J$12:$J272)))</f>
        <v>0</v>
      </c>
      <c r="M273" s="626" t="str">
        <f t="array" ref="M273">IFERROR(SMALL(IF((makhnccno=$G$1)+(makhnccco=$G$1),ROW(makhnccno)-6),ROWS($M$10:M271)),"")</f>
        <v/>
      </c>
    </row>
    <row r="274" spans="2:13" ht="25.7" hidden="1" customHeight="1" x14ac:dyDescent="0.2">
      <c r="B274" s="623" t="str">
        <f t="shared" si="32"/>
        <v/>
      </c>
      <c r="C274" s="623" t="str">
        <f t="shared" si="33"/>
        <v/>
      </c>
      <c r="D274" s="623" t="str">
        <f t="shared" si="34"/>
        <v/>
      </c>
      <c r="E274" s="1636" t="str">
        <f t="shared" si="35"/>
        <v/>
      </c>
      <c r="F274" s="1637"/>
      <c r="G274" s="624" t="str">
        <f t="shared" si="39"/>
        <v/>
      </c>
      <c r="H274" s="624" t="str">
        <f t="shared" si="36"/>
        <v/>
      </c>
      <c r="I274" s="625" t="str">
        <f t="shared" si="37"/>
        <v/>
      </c>
      <c r="J274" s="625" t="str">
        <f t="shared" si="38"/>
        <v/>
      </c>
      <c r="K274" s="617">
        <f>MAX(0,$K$10+SUM($I$12:$I273)-$L$10-SUM($J$12:$J273))</f>
        <v>0</v>
      </c>
      <c r="L274" s="617">
        <f>MAX(0,-($K$10+SUM($I$12:$I273)-$L$10-SUM($J$12:$J273)))</f>
        <v>0</v>
      </c>
      <c r="M274" s="626" t="str">
        <f t="array" ref="M274">IFERROR(SMALL(IF((makhnccno=$G$1)+(makhnccco=$G$1),ROW(makhnccno)-6),ROWS($M$10:M272)),"")</f>
        <v/>
      </c>
    </row>
    <row r="275" spans="2:13" ht="25.7" hidden="1" customHeight="1" x14ac:dyDescent="0.2">
      <c r="B275" s="623" t="str">
        <f t="shared" si="32"/>
        <v/>
      </c>
      <c r="C275" s="623" t="str">
        <f t="shared" si="33"/>
        <v/>
      </c>
      <c r="D275" s="623" t="str">
        <f t="shared" si="34"/>
        <v/>
      </c>
      <c r="E275" s="1636" t="str">
        <f t="shared" si="35"/>
        <v/>
      </c>
      <c r="F275" s="1637"/>
      <c r="G275" s="624" t="str">
        <f t="shared" si="39"/>
        <v/>
      </c>
      <c r="H275" s="624" t="str">
        <f t="shared" si="36"/>
        <v/>
      </c>
      <c r="I275" s="625" t="str">
        <f t="shared" si="37"/>
        <v/>
      </c>
      <c r="J275" s="625" t="str">
        <f t="shared" si="38"/>
        <v/>
      </c>
      <c r="K275" s="617">
        <f>MAX(0,$K$10+SUM($I$12:$I274)-$L$10-SUM($J$12:$J274))</f>
        <v>0</v>
      </c>
      <c r="L275" s="617">
        <f>MAX(0,-($K$10+SUM($I$12:$I274)-$L$10-SUM($J$12:$J274)))</f>
        <v>0</v>
      </c>
      <c r="M275" s="626" t="str">
        <f t="array" ref="M275">IFERROR(SMALL(IF((makhnccno=$G$1)+(makhnccco=$G$1),ROW(makhnccno)-6),ROWS($M$10:M273)),"")</f>
        <v/>
      </c>
    </row>
    <row r="276" spans="2:13" ht="25.7" hidden="1" customHeight="1" x14ac:dyDescent="0.2">
      <c r="B276" s="623" t="str">
        <f t="shared" si="32"/>
        <v/>
      </c>
      <c r="C276" s="623" t="str">
        <f t="shared" si="33"/>
        <v/>
      </c>
      <c r="D276" s="623" t="str">
        <f t="shared" si="34"/>
        <v/>
      </c>
      <c r="E276" s="1636" t="str">
        <f t="shared" si="35"/>
        <v/>
      </c>
      <c r="F276" s="1637"/>
      <c r="G276" s="624" t="str">
        <f t="shared" si="39"/>
        <v/>
      </c>
      <c r="H276" s="624" t="str">
        <f t="shared" si="36"/>
        <v/>
      </c>
      <c r="I276" s="625" t="str">
        <f t="shared" si="37"/>
        <v/>
      </c>
      <c r="J276" s="625" t="str">
        <f t="shared" si="38"/>
        <v/>
      </c>
      <c r="K276" s="617">
        <f>MAX(0,$K$10+SUM($I$12:$I275)-$L$10-SUM($J$12:$J275))</f>
        <v>0</v>
      </c>
      <c r="L276" s="617">
        <f>MAX(0,-($K$10+SUM($I$12:$I275)-$L$10-SUM($J$12:$J275)))</f>
        <v>0</v>
      </c>
      <c r="M276" s="626" t="str">
        <f t="array" ref="M276">IFERROR(SMALL(IF((makhnccno=$G$1)+(makhnccco=$G$1),ROW(makhnccno)-6),ROWS($M$10:M274)),"")</f>
        <v/>
      </c>
    </row>
    <row r="277" spans="2:13" ht="25.7" hidden="1" customHeight="1" x14ac:dyDescent="0.2">
      <c r="B277" s="623" t="str">
        <f t="shared" si="32"/>
        <v/>
      </c>
      <c r="C277" s="623" t="str">
        <f t="shared" si="33"/>
        <v/>
      </c>
      <c r="D277" s="623" t="str">
        <f t="shared" si="34"/>
        <v/>
      </c>
      <c r="E277" s="1636" t="str">
        <f t="shared" si="35"/>
        <v/>
      </c>
      <c r="F277" s="1637"/>
      <c r="G277" s="624" t="str">
        <f t="shared" si="39"/>
        <v/>
      </c>
      <c r="H277" s="624" t="str">
        <f t="shared" si="36"/>
        <v/>
      </c>
      <c r="I277" s="625" t="str">
        <f t="shared" si="37"/>
        <v/>
      </c>
      <c r="J277" s="625" t="str">
        <f t="shared" si="38"/>
        <v/>
      </c>
      <c r="K277" s="617">
        <f>MAX(0,$K$10+SUM($I$12:$I276)-$L$10-SUM($J$12:$J276))</f>
        <v>0</v>
      </c>
      <c r="L277" s="617">
        <f>MAX(0,-($K$10+SUM($I$12:$I276)-$L$10-SUM($J$12:$J276)))</f>
        <v>0</v>
      </c>
      <c r="M277" s="626" t="str">
        <f t="array" ref="M277">IFERROR(SMALL(IF((makhnccno=$G$1)+(makhnccco=$G$1),ROW(makhnccno)-6),ROWS($M$10:M275)),"")</f>
        <v/>
      </c>
    </row>
    <row r="278" spans="2:13" ht="25.7" hidden="1" customHeight="1" x14ac:dyDescent="0.2">
      <c r="B278" s="623" t="str">
        <f t="shared" si="32"/>
        <v/>
      </c>
      <c r="C278" s="623" t="str">
        <f t="shared" si="33"/>
        <v/>
      </c>
      <c r="D278" s="623" t="str">
        <f t="shared" si="34"/>
        <v/>
      </c>
      <c r="E278" s="1636" t="str">
        <f t="shared" si="35"/>
        <v/>
      </c>
      <c r="F278" s="1637"/>
      <c r="G278" s="624" t="str">
        <f t="shared" si="39"/>
        <v/>
      </c>
      <c r="H278" s="624" t="str">
        <f t="shared" si="36"/>
        <v/>
      </c>
      <c r="I278" s="625" t="str">
        <f t="shared" si="37"/>
        <v/>
      </c>
      <c r="J278" s="625" t="str">
        <f t="shared" si="38"/>
        <v/>
      </c>
      <c r="K278" s="617">
        <f>MAX(0,$K$10+SUM($I$12:$I277)-$L$10-SUM($J$12:$J277))</f>
        <v>0</v>
      </c>
      <c r="L278" s="617">
        <f>MAX(0,-($K$10+SUM($I$12:$I277)-$L$10-SUM($J$12:$J277)))</f>
        <v>0</v>
      </c>
      <c r="M278" s="626" t="str">
        <f t="array" ref="M278">IFERROR(SMALL(IF((makhnccno=$G$1)+(makhnccco=$G$1),ROW(makhnccno)-6),ROWS($M$10:M276)),"")</f>
        <v/>
      </c>
    </row>
    <row r="279" spans="2:13" ht="25.7" hidden="1" customHeight="1" x14ac:dyDescent="0.2">
      <c r="B279" s="623" t="str">
        <f t="shared" si="32"/>
        <v/>
      </c>
      <c r="C279" s="623" t="str">
        <f t="shared" si="33"/>
        <v/>
      </c>
      <c r="D279" s="623" t="str">
        <f t="shared" si="34"/>
        <v/>
      </c>
      <c r="E279" s="1636" t="str">
        <f t="shared" si="35"/>
        <v/>
      </c>
      <c r="F279" s="1637"/>
      <c r="G279" s="624" t="str">
        <f t="shared" si="39"/>
        <v/>
      </c>
      <c r="H279" s="624" t="str">
        <f t="shared" si="36"/>
        <v/>
      </c>
      <c r="I279" s="625" t="str">
        <f t="shared" si="37"/>
        <v/>
      </c>
      <c r="J279" s="625" t="str">
        <f t="shared" si="38"/>
        <v/>
      </c>
      <c r="K279" s="617">
        <f>MAX(0,$K$10+SUM($I$12:$I278)-$L$10-SUM($J$12:$J278))</f>
        <v>0</v>
      </c>
      <c r="L279" s="617">
        <f>MAX(0,-($K$10+SUM($I$12:$I278)-$L$10-SUM($J$12:$J278)))</f>
        <v>0</v>
      </c>
      <c r="M279" s="626" t="str">
        <f t="array" ref="M279">IFERROR(SMALL(IF((makhnccno=$G$1)+(makhnccco=$G$1),ROW(makhnccno)-6),ROWS($M$10:M277)),"")</f>
        <v/>
      </c>
    </row>
    <row r="280" spans="2:13" ht="25.7" hidden="1" customHeight="1" x14ac:dyDescent="0.2">
      <c r="B280" s="623" t="str">
        <f t="shared" si="32"/>
        <v/>
      </c>
      <c r="C280" s="623" t="str">
        <f t="shared" si="33"/>
        <v/>
      </c>
      <c r="D280" s="623" t="str">
        <f t="shared" si="34"/>
        <v/>
      </c>
      <c r="E280" s="1636" t="str">
        <f t="shared" si="35"/>
        <v/>
      </c>
      <c r="F280" s="1637"/>
      <c r="G280" s="624" t="str">
        <f t="shared" si="39"/>
        <v/>
      </c>
      <c r="H280" s="624" t="str">
        <f t="shared" si="36"/>
        <v/>
      </c>
      <c r="I280" s="625" t="str">
        <f t="shared" si="37"/>
        <v/>
      </c>
      <c r="J280" s="625" t="str">
        <f t="shared" si="38"/>
        <v/>
      </c>
      <c r="K280" s="617">
        <f>MAX(0,$K$10+SUM($I$12:$I279)-$L$10-SUM($J$12:$J279))</f>
        <v>0</v>
      </c>
      <c r="L280" s="617">
        <f>MAX(0,-($K$10+SUM($I$12:$I279)-$L$10-SUM($J$12:$J279)))</f>
        <v>0</v>
      </c>
      <c r="M280" s="626" t="str">
        <f t="array" ref="M280">IFERROR(SMALL(IF((makhnccno=$G$1)+(makhnccco=$G$1),ROW(makhnccno)-6),ROWS($M$10:M278)),"")</f>
        <v/>
      </c>
    </row>
    <row r="281" spans="2:13" ht="25.7" hidden="1" customHeight="1" x14ac:dyDescent="0.2">
      <c r="B281" s="623" t="str">
        <f t="shared" si="32"/>
        <v/>
      </c>
      <c r="C281" s="623" t="str">
        <f t="shared" si="33"/>
        <v/>
      </c>
      <c r="D281" s="623" t="str">
        <f t="shared" si="34"/>
        <v/>
      </c>
      <c r="E281" s="1636" t="str">
        <f t="shared" si="35"/>
        <v/>
      </c>
      <c r="F281" s="1637"/>
      <c r="G281" s="624" t="str">
        <f t="shared" si="39"/>
        <v/>
      </c>
      <c r="H281" s="624" t="str">
        <f t="shared" si="36"/>
        <v/>
      </c>
      <c r="I281" s="625" t="str">
        <f t="shared" si="37"/>
        <v/>
      </c>
      <c r="J281" s="625" t="str">
        <f t="shared" si="38"/>
        <v/>
      </c>
      <c r="K281" s="617">
        <f>MAX(0,$K$10+SUM($I$12:$I280)-$L$10-SUM($J$12:$J280))</f>
        <v>0</v>
      </c>
      <c r="L281" s="617">
        <f>MAX(0,-($K$10+SUM($I$12:$I280)-$L$10-SUM($J$12:$J280)))</f>
        <v>0</v>
      </c>
      <c r="M281" s="626" t="str">
        <f t="array" ref="M281">IFERROR(SMALL(IF((makhnccno=$G$1)+(makhnccco=$G$1),ROW(makhnccno)-6),ROWS($M$10:M279)),"")</f>
        <v/>
      </c>
    </row>
    <row r="282" spans="2:13" ht="25.7" hidden="1" customHeight="1" x14ac:dyDescent="0.2">
      <c r="B282" s="623" t="str">
        <f t="shared" si="32"/>
        <v/>
      </c>
      <c r="C282" s="623" t="str">
        <f t="shared" si="33"/>
        <v/>
      </c>
      <c r="D282" s="623" t="str">
        <f t="shared" si="34"/>
        <v/>
      </c>
      <c r="E282" s="1636" t="str">
        <f t="shared" si="35"/>
        <v/>
      </c>
      <c r="F282" s="1637"/>
      <c r="G282" s="624" t="str">
        <f t="shared" si="39"/>
        <v/>
      </c>
      <c r="H282" s="624" t="str">
        <f t="shared" si="36"/>
        <v/>
      </c>
      <c r="I282" s="625" t="str">
        <f t="shared" si="37"/>
        <v/>
      </c>
      <c r="J282" s="625" t="str">
        <f t="shared" si="38"/>
        <v/>
      </c>
      <c r="K282" s="617">
        <f>MAX(0,$K$10+SUM($I$12:$I281)-$L$10-SUM($J$12:$J281))</f>
        <v>0</v>
      </c>
      <c r="L282" s="617">
        <f>MAX(0,-($K$10+SUM($I$12:$I281)-$L$10-SUM($J$12:$J281)))</f>
        <v>0</v>
      </c>
      <c r="M282" s="626" t="str">
        <f t="array" ref="M282">IFERROR(SMALL(IF((makhnccno=$G$1)+(makhnccco=$G$1),ROW(makhnccno)-6),ROWS($M$10:M280)),"")</f>
        <v/>
      </c>
    </row>
    <row r="283" spans="2:13" ht="25.7" hidden="1" customHeight="1" x14ac:dyDescent="0.2">
      <c r="B283" s="623" t="str">
        <f t="shared" si="32"/>
        <v/>
      </c>
      <c r="C283" s="623" t="str">
        <f t="shared" si="33"/>
        <v/>
      </c>
      <c r="D283" s="623" t="str">
        <f t="shared" si="34"/>
        <v/>
      </c>
      <c r="E283" s="1636" t="str">
        <f t="shared" si="35"/>
        <v/>
      </c>
      <c r="F283" s="1637"/>
      <c r="G283" s="624" t="str">
        <f t="shared" si="39"/>
        <v/>
      </c>
      <c r="H283" s="624" t="str">
        <f t="shared" si="36"/>
        <v/>
      </c>
      <c r="I283" s="625" t="str">
        <f t="shared" si="37"/>
        <v/>
      </c>
      <c r="J283" s="625" t="str">
        <f t="shared" si="38"/>
        <v/>
      </c>
      <c r="K283" s="617">
        <f>MAX(0,$K$10+SUM($I$12:$I282)-$L$10-SUM($J$12:$J282))</f>
        <v>0</v>
      </c>
      <c r="L283" s="617">
        <f>MAX(0,-($K$10+SUM($I$12:$I282)-$L$10-SUM($J$12:$J282)))</f>
        <v>0</v>
      </c>
      <c r="M283" s="626" t="str">
        <f t="array" ref="M283">IFERROR(SMALL(IF((makhnccno=$G$1)+(makhnccco=$G$1),ROW(makhnccno)-6),ROWS($M$10:M281)),"")</f>
        <v/>
      </c>
    </row>
    <row r="284" spans="2:13" ht="25.7" hidden="1" customHeight="1" x14ac:dyDescent="0.2">
      <c r="B284" s="623" t="str">
        <f t="shared" si="32"/>
        <v/>
      </c>
      <c r="C284" s="623" t="str">
        <f t="shared" si="33"/>
        <v/>
      </c>
      <c r="D284" s="623" t="str">
        <f t="shared" si="34"/>
        <v/>
      </c>
      <c r="E284" s="1636" t="str">
        <f t="shared" si="35"/>
        <v/>
      </c>
      <c r="F284" s="1637"/>
      <c r="G284" s="624" t="str">
        <f t="shared" si="39"/>
        <v/>
      </c>
      <c r="H284" s="624" t="str">
        <f t="shared" si="36"/>
        <v/>
      </c>
      <c r="I284" s="625" t="str">
        <f t="shared" si="37"/>
        <v/>
      </c>
      <c r="J284" s="625" t="str">
        <f t="shared" si="38"/>
        <v/>
      </c>
      <c r="K284" s="617">
        <f>MAX(0,$K$10+SUM($I$12:$I283)-$L$10-SUM($J$12:$J283))</f>
        <v>0</v>
      </c>
      <c r="L284" s="617">
        <f>MAX(0,-($K$10+SUM($I$12:$I283)-$L$10-SUM($J$12:$J283)))</f>
        <v>0</v>
      </c>
      <c r="M284" s="626" t="str">
        <f t="array" ref="M284">IFERROR(SMALL(IF((makhnccno=$G$1)+(makhnccco=$G$1),ROW(makhnccno)-6),ROWS($M$10:M282)),"")</f>
        <v/>
      </c>
    </row>
    <row r="285" spans="2:13" ht="25.7" hidden="1" customHeight="1" x14ac:dyDescent="0.2">
      <c r="B285" s="623" t="str">
        <f t="shared" si="32"/>
        <v/>
      </c>
      <c r="C285" s="623" t="str">
        <f t="shared" si="33"/>
        <v/>
      </c>
      <c r="D285" s="623" t="str">
        <f t="shared" si="34"/>
        <v/>
      </c>
      <c r="E285" s="1636" t="str">
        <f t="shared" si="35"/>
        <v/>
      </c>
      <c r="F285" s="1637"/>
      <c r="G285" s="624" t="str">
        <f t="shared" si="39"/>
        <v/>
      </c>
      <c r="H285" s="624" t="str">
        <f t="shared" si="36"/>
        <v/>
      </c>
      <c r="I285" s="625" t="str">
        <f t="shared" si="37"/>
        <v/>
      </c>
      <c r="J285" s="625" t="str">
        <f t="shared" si="38"/>
        <v/>
      </c>
      <c r="K285" s="617">
        <f>MAX(0,$K$10+SUM($I$12:$I284)-$L$10-SUM($J$12:$J284))</f>
        <v>0</v>
      </c>
      <c r="L285" s="617">
        <f>MAX(0,-($K$10+SUM($I$12:$I284)-$L$10-SUM($J$12:$J284)))</f>
        <v>0</v>
      </c>
      <c r="M285" s="626" t="str">
        <f t="array" ref="M285">IFERROR(SMALL(IF((makhnccno=$G$1)+(makhnccco=$G$1),ROW(makhnccno)-6),ROWS($M$10:M283)),"")</f>
        <v/>
      </c>
    </row>
    <row r="286" spans="2:13" ht="25.7" hidden="1" customHeight="1" x14ac:dyDescent="0.2">
      <c r="B286" s="623" t="str">
        <f t="shared" si="32"/>
        <v/>
      </c>
      <c r="C286" s="623" t="str">
        <f t="shared" si="33"/>
        <v/>
      </c>
      <c r="D286" s="623" t="str">
        <f t="shared" si="34"/>
        <v/>
      </c>
      <c r="E286" s="1636" t="str">
        <f t="shared" si="35"/>
        <v/>
      </c>
      <c r="F286" s="1637"/>
      <c r="G286" s="624" t="str">
        <f t="shared" si="39"/>
        <v/>
      </c>
      <c r="H286" s="624" t="str">
        <f t="shared" si="36"/>
        <v/>
      </c>
      <c r="I286" s="625" t="str">
        <f t="shared" si="37"/>
        <v/>
      </c>
      <c r="J286" s="625" t="str">
        <f t="shared" si="38"/>
        <v/>
      </c>
      <c r="K286" s="617">
        <f>MAX(0,$K$10+SUM($I$12:$I285)-$L$10-SUM($J$12:$J285))</f>
        <v>0</v>
      </c>
      <c r="L286" s="617">
        <f>MAX(0,-($K$10+SUM($I$12:$I285)-$L$10-SUM($J$12:$J285)))</f>
        <v>0</v>
      </c>
      <c r="M286" s="626" t="str">
        <f t="array" ref="M286">IFERROR(SMALL(IF((makhnccno=$G$1)+(makhnccco=$G$1),ROW(makhnccno)-6),ROWS($M$10:M284)),"")</f>
        <v/>
      </c>
    </row>
    <row r="287" spans="2:13" ht="25.7" hidden="1" customHeight="1" x14ac:dyDescent="0.2">
      <c r="B287" s="623" t="str">
        <f t="shared" si="32"/>
        <v/>
      </c>
      <c r="C287" s="623" t="str">
        <f t="shared" si="33"/>
        <v/>
      </c>
      <c r="D287" s="623" t="str">
        <f t="shared" si="34"/>
        <v/>
      </c>
      <c r="E287" s="1636" t="str">
        <f t="shared" si="35"/>
        <v/>
      </c>
      <c r="F287" s="1637"/>
      <c r="G287" s="624" t="str">
        <f t="shared" si="39"/>
        <v/>
      </c>
      <c r="H287" s="624" t="str">
        <f t="shared" si="36"/>
        <v/>
      </c>
      <c r="I287" s="625" t="str">
        <f t="shared" si="37"/>
        <v/>
      </c>
      <c r="J287" s="625" t="str">
        <f t="shared" si="38"/>
        <v/>
      </c>
      <c r="K287" s="617">
        <f>MAX(0,$K$10+SUM($I$12:$I286)-$L$10-SUM($J$12:$J286))</f>
        <v>0</v>
      </c>
      <c r="L287" s="617">
        <f>MAX(0,-($K$10+SUM($I$12:$I286)-$L$10-SUM($J$12:$J286)))</f>
        <v>0</v>
      </c>
      <c r="M287" s="626" t="str">
        <f t="array" ref="M287">IFERROR(SMALL(IF((makhnccno=$G$1)+(makhnccco=$G$1),ROW(makhnccno)-6),ROWS($M$10:M285)),"")</f>
        <v/>
      </c>
    </row>
    <row r="288" spans="2:13" ht="25.7" hidden="1" customHeight="1" x14ac:dyDescent="0.2">
      <c r="B288" s="623" t="str">
        <f t="shared" si="32"/>
        <v/>
      </c>
      <c r="C288" s="623" t="str">
        <f t="shared" si="33"/>
        <v/>
      </c>
      <c r="D288" s="623" t="str">
        <f t="shared" si="34"/>
        <v/>
      </c>
      <c r="E288" s="1636" t="str">
        <f t="shared" si="35"/>
        <v/>
      </c>
      <c r="F288" s="1637"/>
      <c r="G288" s="624" t="str">
        <f t="shared" si="39"/>
        <v/>
      </c>
      <c r="H288" s="624" t="str">
        <f t="shared" si="36"/>
        <v/>
      </c>
      <c r="I288" s="625" t="str">
        <f t="shared" si="37"/>
        <v/>
      </c>
      <c r="J288" s="625" t="str">
        <f t="shared" si="38"/>
        <v/>
      </c>
      <c r="K288" s="617">
        <f>MAX(0,$K$10+SUM($I$12:$I287)-$L$10-SUM($J$12:$J287))</f>
        <v>0</v>
      </c>
      <c r="L288" s="617">
        <f>MAX(0,-($K$10+SUM($I$12:$I287)-$L$10-SUM($J$12:$J287)))</f>
        <v>0</v>
      </c>
      <c r="M288" s="626" t="str">
        <f t="array" ref="M288">IFERROR(SMALL(IF((makhnccno=$G$1)+(makhnccco=$G$1),ROW(makhnccno)-6),ROWS($M$10:M286)),"")</f>
        <v/>
      </c>
    </row>
    <row r="289" spans="2:13" ht="16.899999999999999" hidden="1" customHeight="1" x14ac:dyDescent="0.2">
      <c r="B289" s="627" t="str">
        <f t="shared" si="32"/>
        <v/>
      </c>
      <c r="C289" s="627" t="str">
        <f t="shared" si="33"/>
        <v/>
      </c>
      <c r="D289" s="627" t="str">
        <f t="shared" si="34"/>
        <v/>
      </c>
      <c r="E289" s="1641" t="str">
        <f t="shared" si="35"/>
        <v/>
      </c>
      <c r="F289" s="1642"/>
      <c r="G289" s="628" t="str">
        <f t="shared" si="39"/>
        <v/>
      </c>
      <c r="H289" s="628" t="str">
        <f t="shared" si="36"/>
        <v/>
      </c>
      <c r="I289" s="629" t="str">
        <f t="shared" si="37"/>
        <v/>
      </c>
      <c r="J289" s="629" t="str">
        <f t="shared" si="38"/>
        <v/>
      </c>
      <c r="K289" s="630">
        <f>MAX(0,$K$10+SUM($I$12:$I288)-$L$10-SUM($J$12:$J288))</f>
        <v>0</v>
      </c>
      <c r="L289" s="630">
        <f>MAX(0,-($K$10+SUM($I$12:$I288)-$L$10-SUM($J$12:$J288)))</f>
        <v>0</v>
      </c>
      <c r="M289" s="631" t="str">
        <f t="array" ref="M289">IFERROR(SMALL(IF((makhnccno=$G$1)+(makhnccco=$G$1),ROW(makhnccno)-6),ROWS($M$10:M287)),"")</f>
        <v/>
      </c>
    </row>
    <row r="290" spans="2:13" ht="16.899999999999999" customHeight="1" x14ac:dyDescent="0.2">
      <c r="B290" s="1643" t="s">
        <v>382</v>
      </c>
      <c r="C290" s="1643"/>
      <c r="D290" s="1643"/>
      <c r="E290" s="1643"/>
      <c r="F290" s="1643"/>
      <c r="G290" s="1643"/>
      <c r="H290" s="1643"/>
      <c r="I290" s="632">
        <f>SUM(I12:I289)</f>
        <v>0</v>
      </c>
      <c r="J290" s="632">
        <f>SUM(J12:J289)</f>
        <v>0</v>
      </c>
      <c r="K290" s="632">
        <f>MAX(0,$I$10+$I$290-$J$290-$J$10)</f>
        <v>0</v>
      </c>
      <c r="L290" s="632">
        <f>L289</f>
        <v>0</v>
      </c>
      <c r="M290" s="614" t="s">
        <v>590</v>
      </c>
    </row>
    <row r="291" spans="2:13" ht="5.85" customHeight="1" x14ac:dyDescent="0.2">
      <c r="B291" s="615"/>
      <c r="C291" s="615"/>
      <c r="D291" s="615"/>
      <c r="E291" s="615"/>
      <c r="F291" s="615"/>
      <c r="G291" s="615"/>
      <c r="H291" s="615"/>
      <c r="I291" s="615"/>
      <c r="J291" s="615"/>
      <c r="K291" s="615"/>
      <c r="L291" s="615"/>
      <c r="M291" s="616" t="s">
        <v>590</v>
      </c>
    </row>
    <row r="292" spans="2:13" ht="17.649999999999999" customHeight="1" x14ac:dyDescent="0.2">
      <c r="J292" s="1644">
        <f>L1</f>
        <v>43830</v>
      </c>
      <c r="K292" s="1644"/>
      <c r="L292" s="1644"/>
      <c r="M292" s="616" t="s">
        <v>590</v>
      </c>
    </row>
    <row r="293" spans="2:13" ht="16.899999999999999" customHeight="1" x14ac:dyDescent="0.2">
      <c r="B293" s="1645" t="s">
        <v>33</v>
      </c>
      <c r="C293" s="1645"/>
      <c r="D293" s="1645"/>
      <c r="E293" s="1645"/>
      <c r="F293" s="1645" t="s">
        <v>35</v>
      </c>
      <c r="G293" s="1645"/>
      <c r="H293" s="1645"/>
      <c r="I293" s="1645"/>
      <c r="J293" s="1646" t="s">
        <v>606</v>
      </c>
      <c r="K293" s="1646"/>
      <c r="L293" s="1646"/>
      <c r="M293" s="616" t="s">
        <v>590</v>
      </c>
    </row>
    <row r="294" spans="2:13" ht="17.649999999999999" customHeight="1" x14ac:dyDescent="0.2">
      <c r="B294" s="1638" t="s">
        <v>509</v>
      </c>
      <c r="C294" s="1638"/>
      <c r="D294" s="1638"/>
      <c r="E294" s="1638"/>
      <c r="F294" s="1638" t="s">
        <v>509</v>
      </c>
      <c r="G294" s="1638"/>
      <c r="H294" s="1638"/>
      <c r="I294" s="1638"/>
      <c r="J294" s="1639" t="s">
        <v>508</v>
      </c>
      <c r="K294" s="1639"/>
      <c r="L294" s="1639"/>
      <c r="M294" s="616" t="s">
        <v>590</v>
      </c>
    </row>
    <row r="295" spans="2:13" ht="37.5" customHeight="1" x14ac:dyDescent="0.2">
      <c r="M295" s="616" t="s">
        <v>590</v>
      </c>
    </row>
    <row r="296" spans="2:13" ht="37.5" customHeight="1" x14ac:dyDescent="0.2">
      <c r="M296" s="616" t="s">
        <v>590</v>
      </c>
    </row>
    <row r="297" spans="2:13" ht="17.649999999999999" customHeight="1" x14ac:dyDescent="0.2">
      <c r="M297" s="616" t="s">
        <v>590</v>
      </c>
    </row>
    <row r="298" spans="2:13" ht="73.5" customHeight="1" x14ac:dyDescent="0.2">
      <c r="M298" s="616" t="s">
        <v>590</v>
      </c>
    </row>
    <row r="299" spans="2:13" ht="43.35" customHeight="1" x14ac:dyDescent="0.2">
      <c r="M299" s="616" t="s">
        <v>590</v>
      </c>
    </row>
    <row r="300" spans="2:13" ht="43.35" customHeight="1" x14ac:dyDescent="0.2"/>
    <row r="301" spans="2:13" ht="16.899999999999999" customHeight="1" x14ac:dyDescent="0.2">
      <c r="B301" s="1640"/>
      <c r="C301" s="1640"/>
      <c r="D301" s="1640"/>
      <c r="E301" s="1640"/>
      <c r="F301" s="1640"/>
      <c r="G301" s="1640"/>
      <c r="H301" s="1640"/>
      <c r="I301" s="1640"/>
      <c r="J301" s="1640"/>
    </row>
  </sheetData>
  <sheetProtection formatCells="0" formatColumns="0" formatRows="0" autoFilter="0"/>
  <autoFilter ref="B10:M299">
    <filterColumn colId="3" showButton="0"/>
    <filterColumn colId="11">
      <customFilters>
        <customFilter operator="notEqual" val=" "/>
      </customFilters>
    </filterColumn>
  </autoFilter>
  <mergeCells count="303">
    <mergeCell ref="B294:E294"/>
    <mergeCell ref="F294:I294"/>
    <mergeCell ref="J294:L294"/>
    <mergeCell ref="B301:J301"/>
    <mergeCell ref="E289:F289"/>
    <mergeCell ref="B290:H290"/>
    <mergeCell ref="J292:L292"/>
    <mergeCell ref="B293:E293"/>
    <mergeCell ref="F293:I293"/>
    <mergeCell ref="J293:L293"/>
    <mergeCell ref="E283:F283"/>
    <mergeCell ref="E284:F284"/>
    <mergeCell ref="E285:F285"/>
    <mergeCell ref="E286:F286"/>
    <mergeCell ref="E287:F287"/>
    <mergeCell ref="E288:F288"/>
    <mergeCell ref="E277:F277"/>
    <mergeCell ref="E278:F278"/>
    <mergeCell ref="E279:F279"/>
    <mergeCell ref="E280:F280"/>
    <mergeCell ref="E281:F281"/>
    <mergeCell ref="E282:F282"/>
    <mergeCell ref="E271:F271"/>
    <mergeCell ref="E272:F272"/>
    <mergeCell ref="E273:F273"/>
    <mergeCell ref="E274:F274"/>
    <mergeCell ref="E275:F275"/>
    <mergeCell ref="E276:F276"/>
    <mergeCell ref="E265:F265"/>
    <mergeCell ref="E266:F266"/>
    <mergeCell ref="E267:F267"/>
    <mergeCell ref="E268:F268"/>
    <mergeCell ref="E269:F269"/>
    <mergeCell ref="E270:F270"/>
    <mergeCell ref="E259:F259"/>
    <mergeCell ref="E260:F260"/>
    <mergeCell ref="E261:F261"/>
    <mergeCell ref="E262:F262"/>
    <mergeCell ref="E263:F263"/>
    <mergeCell ref="E264:F264"/>
    <mergeCell ref="E253:F253"/>
    <mergeCell ref="E254:F254"/>
    <mergeCell ref="E255:F255"/>
    <mergeCell ref="E256:F256"/>
    <mergeCell ref="E257:F257"/>
    <mergeCell ref="E258:F258"/>
    <mergeCell ref="E247:F247"/>
    <mergeCell ref="E248:F248"/>
    <mergeCell ref="E249:F249"/>
    <mergeCell ref="E250:F250"/>
    <mergeCell ref="E251:F251"/>
    <mergeCell ref="E252:F252"/>
    <mergeCell ref="E241:F241"/>
    <mergeCell ref="E242:F242"/>
    <mergeCell ref="E243:F243"/>
    <mergeCell ref="E244:F244"/>
    <mergeCell ref="E245:F245"/>
    <mergeCell ref="E246:F246"/>
    <mergeCell ref="E235:F235"/>
    <mergeCell ref="E236:F236"/>
    <mergeCell ref="E237:F237"/>
    <mergeCell ref="E238:F238"/>
    <mergeCell ref="E239:F239"/>
    <mergeCell ref="E240:F240"/>
    <mergeCell ref="E229:F229"/>
    <mergeCell ref="E230:F230"/>
    <mergeCell ref="E231:F231"/>
    <mergeCell ref="E232:F232"/>
    <mergeCell ref="E233:F233"/>
    <mergeCell ref="E234:F234"/>
    <mergeCell ref="E223:F223"/>
    <mergeCell ref="E224:F224"/>
    <mergeCell ref="E225:F225"/>
    <mergeCell ref="E226:F226"/>
    <mergeCell ref="E227:F227"/>
    <mergeCell ref="E228:F228"/>
    <mergeCell ref="E217:F217"/>
    <mergeCell ref="E218:F218"/>
    <mergeCell ref="E219:F219"/>
    <mergeCell ref="E220:F220"/>
    <mergeCell ref="E221:F221"/>
    <mergeCell ref="E222:F222"/>
    <mergeCell ref="E211:F211"/>
    <mergeCell ref="E212:F212"/>
    <mergeCell ref="E213:F213"/>
    <mergeCell ref="E214:F214"/>
    <mergeCell ref="E215:F215"/>
    <mergeCell ref="E216:F216"/>
    <mergeCell ref="E205:F205"/>
    <mergeCell ref="E206:F206"/>
    <mergeCell ref="E207:F207"/>
    <mergeCell ref="E208:F208"/>
    <mergeCell ref="E209:F209"/>
    <mergeCell ref="E210:F210"/>
    <mergeCell ref="E199:F199"/>
    <mergeCell ref="E200:F200"/>
    <mergeCell ref="E201:F201"/>
    <mergeCell ref="E202:F202"/>
    <mergeCell ref="E203:F203"/>
    <mergeCell ref="E204:F204"/>
    <mergeCell ref="E193:F193"/>
    <mergeCell ref="E194:F194"/>
    <mergeCell ref="E195:F195"/>
    <mergeCell ref="E196:F196"/>
    <mergeCell ref="E197:F197"/>
    <mergeCell ref="E198:F198"/>
    <mergeCell ref="E187:F187"/>
    <mergeCell ref="E188:F188"/>
    <mergeCell ref="E189:F189"/>
    <mergeCell ref="E190:F190"/>
    <mergeCell ref="E191:F191"/>
    <mergeCell ref="E192:F192"/>
    <mergeCell ref="E181:F181"/>
    <mergeCell ref="E182:F182"/>
    <mergeCell ref="E183:F183"/>
    <mergeCell ref="E184:F184"/>
    <mergeCell ref="E185:F185"/>
    <mergeCell ref="E186:F186"/>
    <mergeCell ref="E175:F175"/>
    <mergeCell ref="E176:F176"/>
    <mergeCell ref="E177:F177"/>
    <mergeCell ref="E178:F178"/>
    <mergeCell ref="E179:F179"/>
    <mergeCell ref="E180:F180"/>
    <mergeCell ref="E169:F169"/>
    <mergeCell ref="E170:F170"/>
    <mergeCell ref="E171:F171"/>
    <mergeCell ref="E172:F172"/>
    <mergeCell ref="E173:F173"/>
    <mergeCell ref="E174:F174"/>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51:F151"/>
    <mergeCell ref="E152:F152"/>
    <mergeCell ref="E153:F153"/>
    <mergeCell ref="E154:F154"/>
    <mergeCell ref="E155:F155"/>
    <mergeCell ref="E156:F156"/>
    <mergeCell ref="E145:F145"/>
    <mergeCell ref="E146:F146"/>
    <mergeCell ref="E147:F147"/>
    <mergeCell ref="E148:F148"/>
    <mergeCell ref="E149:F149"/>
    <mergeCell ref="E150:F150"/>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7:F127"/>
    <mergeCell ref="E128:F128"/>
    <mergeCell ref="E129:F129"/>
    <mergeCell ref="E130:F130"/>
    <mergeCell ref="E131:F131"/>
    <mergeCell ref="E132:F132"/>
    <mergeCell ref="E121:F121"/>
    <mergeCell ref="E122:F122"/>
    <mergeCell ref="E123:F123"/>
    <mergeCell ref="E124:F124"/>
    <mergeCell ref="E125:F125"/>
    <mergeCell ref="E126:F126"/>
    <mergeCell ref="E115:F115"/>
    <mergeCell ref="E116:F116"/>
    <mergeCell ref="E117:F117"/>
    <mergeCell ref="E118:F118"/>
    <mergeCell ref="E119:F119"/>
    <mergeCell ref="E120:F120"/>
    <mergeCell ref="E109:F109"/>
    <mergeCell ref="E110:F110"/>
    <mergeCell ref="E111:F111"/>
    <mergeCell ref="E112:F112"/>
    <mergeCell ref="E113:F113"/>
    <mergeCell ref="E114:F114"/>
    <mergeCell ref="E103:F103"/>
    <mergeCell ref="E104:F104"/>
    <mergeCell ref="E105:F105"/>
    <mergeCell ref="E106:F106"/>
    <mergeCell ref="E107:F107"/>
    <mergeCell ref="E108:F108"/>
    <mergeCell ref="E97:F97"/>
    <mergeCell ref="E98:F98"/>
    <mergeCell ref="E99:F99"/>
    <mergeCell ref="E100:F100"/>
    <mergeCell ref="E101:F101"/>
    <mergeCell ref="E102:F102"/>
    <mergeCell ref="E91:F91"/>
    <mergeCell ref="E92:F92"/>
    <mergeCell ref="E93:F93"/>
    <mergeCell ref="E94:F94"/>
    <mergeCell ref="E95:F95"/>
    <mergeCell ref="E96:F96"/>
    <mergeCell ref="E85:F85"/>
    <mergeCell ref="E86:F86"/>
    <mergeCell ref="E87:F87"/>
    <mergeCell ref="E88:F88"/>
    <mergeCell ref="E89:F89"/>
    <mergeCell ref="E90:F90"/>
    <mergeCell ref="E79:F79"/>
    <mergeCell ref="E80:F80"/>
    <mergeCell ref="E81:F81"/>
    <mergeCell ref="E82:F82"/>
    <mergeCell ref="E83:F83"/>
    <mergeCell ref="E84:F84"/>
    <mergeCell ref="E73:F73"/>
    <mergeCell ref="E74:F74"/>
    <mergeCell ref="E75:F75"/>
    <mergeCell ref="E76:F76"/>
    <mergeCell ref="E77:F77"/>
    <mergeCell ref="E78:F78"/>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43:F43"/>
    <mergeCell ref="E44:F44"/>
    <mergeCell ref="E45:F45"/>
    <mergeCell ref="E46:F46"/>
    <mergeCell ref="E47:F47"/>
    <mergeCell ref="E48:F48"/>
    <mergeCell ref="E37:F37"/>
    <mergeCell ref="E38:F38"/>
    <mergeCell ref="E39:F39"/>
    <mergeCell ref="E40:F40"/>
    <mergeCell ref="E41:F41"/>
    <mergeCell ref="E42:F42"/>
    <mergeCell ref="E31:F31"/>
    <mergeCell ref="E32:F32"/>
    <mergeCell ref="E33:F33"/>
    <mergeCell ref="E34:F34"/>
    <mergeCell ref="E35:F35"/>
    <mergeCell ref="E36:F36"/>
    <mergeCell ref="E25:F25"/>
    <mergeCell ref="E26:F26"/>
    <mergeCell ref="E27:F27"/>
    <mergeCell ref="E28:F28"/>
    <mergeCell ref="E29:F29"/>
    <mergeCell ref="E30:F30"/>
    <mergeCell ref="E19:F19"/>
    <mergeCell ref="E20:F20"/>
    <mergeCell ref="E21:F21"/>
    <mergeCell ref="E22:F22"/>
    <mergeCell ref="E23:F23"/>
    <mergeCell ref="E24:F24"/>
    <mergeCell ref="E13:F13"/>
    <mergeCell ref="E14:F14"/>
    <mergeCell ref="E15:F15"/>
    <mergeCell ref="E16:F16"/>
    <mergeCell ref="E17:F17"/>
    <mergeCell ref="E18:F18"/>
    <mergeCell ref="H8:H9"/>
    <mergeCell ref="I8:J8"/>
    <mergeCell ref="K8:L8"/>
    <mergeCell ref="M8:M9"/>
    <mergeCell ref="E10:F10"/>
    <mergeCell ref="E12:F12"/>
    <mergeCell ref="B2:M2"/>
    <mergeCell ref="B3:M3"/>
    <mergeCell ref="B4:L4"/>
    <mergeCell ref="B5:L5"/>
    <mergeCell ref="B6:L6"/>
    <mergeCell ref="B8:B9"/>
    <mergeCell ref="C8:C9"/>
    <mergeCell ref="D8:D9"/>
    <mergeCell ref="E8:F9"/>
    <mergeCell ref="G8:G9"/>
    <mergeCell ref="E11:F11"/>
  </mergeCells>
  <dataValidations count="1">
    <dataValidation type="list" allowBlank="1" showInputMessage="1" showErrorMessage="1" sqref="G1">
      <formula1>makhncc</formula1>
    </dataValidation>
  </dataValidations>
  <pageMargins left="0.59055118110236227" right="0.39370078740157483" top="0.19685039370078741" bottom="0.19685039370078741" header="0" footer="0"/>
  <pageSetup paperSize="9" orientation="landscape" verticalDpi="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filterMode="1"/>
  <dimension ref="B1:M301"/>
  <sheetViews>
    <sheetView showGridLines="0" showRowColHeaders="0" workbookViewId="0"/>
  </sheetViews>
  <sheetFormatPr defaultColWidth="12.7109375" defaultRowHeight="12.75" x14ac:dyDescent="0.2"/>
  <cols>
    <col min="1" max="1" width="31.28515625" style="600" customWidth="1"/>
    <col min="2" max="2" width="13.140625" style="600" customWidth="1"/>
    <col min="3" max="3" width="12.5703125" style="600" customWidth="1"/>
    <col min="4" max="4" width="13.85546875" style="600" customWidth="1"/>
    <col min="5" max="5" width="11.42578125" style="600" customWidth="1"/>
    <col min="6" max="6" width="16.140625" style="600" customWidth="1"/>
    <col min="7" max="7" width="10.5703125" style="600" customWidth="1"/>
    <col min="8" max="8" width="10.85546875" style="600" customWidth="1"/>
    <col min="9" max="9" width="15.42578125" style="600" customWidth="1"/>
    <col min="10" max="10" width="16.140625" style="600" customWidth="1"/>
    <col min="11" max="12" width="15.85546875" style="600" customWidth="1"/>
    <col min="13" max="13" width="14" style="600" customWidth="1"/>
    <col min="14" max="16384" width="12.7109375" style="600"/>
  </cols>
  <sheetData>
    <row r="1" spans="2:13" ht="27" customHeight="1" x14ac:dyDescent="0.2">
      <c r="B1" s="592"/>
      <c r="C1" s="593"/>
      <c r="D1" s="594" t="s">
        <v>926</v>
      </c>
      <c r="E1" s="595" t="s">
        <v>158</v>
      </c>
      <c r="F1" s="594" t="s">
        <v>927</v>
      </c>
      <c r="G1" s="596" t="s">
        <v>1051</v>
      </c>
      <c r="H1" s="597"/>
      <c r="I1" s="598" t="s">
        <v>507</v>
      </c>
      <c r="J1" s="599">
        <v>43466</v>
      </c>
      <c r="K1" s="598" t="s">
        <v>506</v>
      </c>
      <c r="L1" s="599">
        <v>43830</v>
      </c>
    </row>
    <row r="2" spans="2:13" ht="13.9" customHeight="1" x14ac:dyDescent="0.2">
      <c r="B2" s="1631" t="str">
        <f>TTDN!D9</f>
        <v>CÔNG TY CỔ PHẦN QUỐC TẾ SUGI</v>
      </c>
      <c r="C2" s="1631"/>
      <c r="D2" s="1631"/>
      <c r="E2" s="1631"/>
      <c r="F2" s="1631"/>
      <c r="G2" s="1631"/>
      <c r="H2" s="1631"/>
      <c r="I2" s="1631"/>
      <c r="J2" s="1631"/>
      <c r="K2" s="1631"/>
      <c r="L2" s="1631"/>
      <c r="M2" s="1631"/>
    </row>
    <row r="3" spans="2:13" ht="14.65" customHeight="1" x14ac:dyDescent="0.2">
      <c r="B3" s="1631" t="str">
        <f>TTDN!D11</f>
        <v>Số 51-53 đường Trường Chinh, phường Tứ Minh, TP Hải Dương</v>
      </c>
      <c r="C3" s="1631"/>
      <c r="D3" s="1631"/>
      <c r="E3" s="1631"/>
      <c r="F3" s="1631"/>
      <c r="G3" s="1631"/>
      <c r="H3" s="1631"/>
      <c r="I3" s="1631"/>
      <c r="J3" s="1631"/>
      <c r="K3" s="1631"/>
      <c r="L3" s="1631"/>
      <c r="M3" s="1631"/>
    </row>
    <row r="4" spans="2:13" ht="23.45" customHeight="1" x14ac:dyDescent="0.2">
      <c r="B4" s="1632" t="s">
        <v>928</v>
      </c>
      <c r="C4" s="1632"/>
      <c r="D4" s="1632"/>
      <c r="E4" s="1632"/>
      <c r="F4" s="1632"/>
      <c r="G4" s="1632"/>
      <c r="H4" s="1632"/>
      <c r="I4" s="1632"/>
      <c r="J4" s="1632"/>
      <c r="K4" s="1632"/>
      <c r="L4" s="1632"/>
    </row>
    <row r="5" spans="2:13" ht="16.899999999999999" customHeight="1" x14ac:dyDescent="0.2">
      <c r="B5" s="1633" t="str">
        <f>"Năm "&amp;YEAR(J1)</f>
        <v>Năm 2019</v>
      </c>
      <c r="C5" s="1633"/>
      <c r="D5" s="1633"/>
      <c r="E5" s="1633"/>
      <c r="F5" s="1633"/>
      <c r="G5" s="1633"/>
      <c r="H5" s="1633"/>
      <c r="I5" s="1633"/>
      <c r="J5" s="1633"/>
      <c r="K5" s="1633"/>
      <c r="L5" s="1633"/>
    </row>
    <row r="6" spans="2:13" ht="16.899999999999999" customHeight="1" x14ac:dyDescent="0.2">
      <c r="B6" s="1633" t="e">
        <f>"Khách hàng: "&amp;VLOOKUP(G1,DMKH_NCC!$C$7:$L$150,3,0)</f>
        <v>#N/A</v>
      </c>
      <c r="C6" s="1633"/>
      <c r="D6" s="1633"/>
      <c r="E6" s="1633"/>
      <c r="F6" s="1633"/>
      <c r="G6" s="1633"/>
      <c r="H6" s="1633"/>
      <c r="I6" s="1633"/>
      <c r="J6" s="1633"/>
      <c r="K6" s="1633"/>
      <c r="L6" s="1633"/>
    </row>
    <row r="7" spans="2:13" ht="9.75" customHeight="1" x14ac:dyDescent="0.2">
      <c r="B7" s="601"/>
      <c r="C7" s="601"/>
      <c r="D7" s="601"/>
      <c r="E7" s="601"/>
      <c r="F7" s="601"/>
      <c r="G7" s="601"/>
      <c r="H7" s="601"/>
      <c r="I7" s="601"/>
      <c r="J7" s="601"/>
      <c r="K7" s="601"/>
      <c r="L7" s="601"/>
    </row>
    <row r="8" spans="2:13" ht="17.649999999999999" customHeight="1" x14ac:dyDescent="0.2">
      <c r="B8" s="1626" t="s">
        <v>713</v>
      </c>
      <c r="C8" s="1626" t="s">
        <v>714</v>
      </c>
      <c r="D8" s="1626" t="s">
        <v>715</v>
      </c>
      <c r="E8" s="1626" t="s">
        <v>664</v>
      </c>
      <c r="F8" s="1626"/>
      <c r="G8" s="1626" t="s">
        <v>921</v>
      </c>
      <c r="H8" s="1626" t="s">
        <v>717</v>
      </c>
      <c r="I8" s="1626" t="s">
        <v>929</v>
      </c>
      <c r="J8" s="1626"/>
      <c r="K8" s="1626" t="s">
        <v>930</v>
      </c>
      <c r="L8" s="1626"/>
      <c r="M8" s="1627" t="s">
        <v>923</v>
      </c>
    </row>
    <row r="9" spans="2:13" ht="16.899999999999999" customHeight="1" x14ac:dyDescent="0.2">
      <c r="B9" s="1626"/>
      <c r="C9" s="1626"/>
      <c r="D9" s="1626"/>
      <c r="E9" s="1626"/>
      <c r="F9" s="1626"/>
      <c r="G9" s="1626"/>
      <c r="H9" s="1626"/>
      <c r="I9" s="602" t="s">
        <v>132</v>
      </c>
      <c r="J9" s="602" t="s">
        <v>133</v>
      </c>
      <c r="K9" s="602" t="s">
        <v>132</v>
      </c>
      <c r="L9" s="602" t="s">
        <v>133</v>
      </c>
      <c r="M9" s="1627"/>
    </row>
    <row r="10" spans="2:13" ht="16.899999999999999" customHeight="1" x14ac:dyDescent="0.2">
      <c r="B10" s="603"/>
      <c r="C10" s="603"/>
      <c r="D10" s="604"/>
      <c r="E10" s="1628" t="s">
        <v>128</v>
      </c>
      <c r="F10" s="1628"/>
      <c r="G10" s="605"/>
      <c r="H10" s="605"/>
      <c r="I10" s="606">
        <v>0</v>
      </c>
      <c r="J10" s="634">
        <f ca="1">IFERROR(VLOOKUP($G$1,'TH131'!B11:$G$199,5,0),0)</f>
        <v>0</v>
      </c>
      <c r="K10" s="607"/>
      <c r="L10" s="607"/>
      <c r="M10" s="633" t="s">
        <v>590</v>
      </c>
    </row>
    <row r="11" spans="2:13" s="178" customFormat="1" ht="16.899999999999999" hidden="1" customHeight="1" x14ac:dyDescent="0.2">
      <c r="B11" s="341"/>
      <c r="C11" s="341"/>
      <c r="D11" s="342"/>
      <c r="E11" s="1647" t="s">
        <v>129</v>
      </c>
      <c r="F11" s="1648"/>
      <c r="G11" s="343"/>
      <c r="H11" s="343"/>
      <c r="I11" s="344"/>
      <c r="J11" s="344"/>
      <c r="K11" s="345"/>
      <c r="L11" s="345"/>
      <c r="M11" s="346"/>
    </row>
    <row r="12" spans="2:13" ht="29.25" customHeight="1" x14ac:dyDescent="0.2">
      <c r="B12" s="618" t="str">
        <f t="shared" ref="B12:B75" si="0">IF($M12="","",INDEX(ngaygs,$M12))</f>
        <v/>
      </c>
      <c r="C12" s="618" t="str">
        <f t="shared" ref="C12:C75" si="1">IF($M12="","",INDEX(ngayct,$M12))</f>
        <v/>
      </c>
      <c r="D12" s="618" t="str">
        <f t="shared" ref="D12:D75" si="2">IF($M12="","",INDEX(soct,$M12))</f>
        <v/>
      </c>
      <c r="E12" s="1629" t="str">
        <f t="shared" ref="E12:E75" si="3">IF($M12="","",INDEX(diengiai,$M12))</f>
        <v/>
      </c>
      <c r="F12" s="1630"/>
      <c r="G12" s="619" t="str">
        <f>IF($M12="","",$E$1)</f>
        <v/>
      </c>
      <c r="H12" s="619" t="str">
        <f t="shared" ref="H12:H75" si="4">IF($M12="","",IF(INDEX(tkno,$M12)=$E$1,INDEX(tkco,$M12),INDEX(tkno,$M12)))</f>
        <v/>
      </c>
      <c r="I12" s="620" t="str">
        <f t="shared" ref="I12:I75" si="5">IF($M12="","",IF(INDEX(tkno,$M12)=$E$1,INDEX(sotien,$M12),""))</f>
        <v/>
      </c>
      <c r="J12" s="620" t="str">
        <f t="shared" ref="J12:J75" si="6">IF($M12="","",IF(INDEX(tkco,$M12)=$E$1,INDEX(sotien,$M12),""))</f>
        <v/>
      </c>
      <c r="K12" s="621">
        <f ca="1">MAX(0,$I$10+SUM($I11:$I$12)-$J$10-SUM($J11:$J$12))</f>
        <v>0</v>
      </c>
      <c r="L12" s="621">
        <f>MAX(0,-($K$10+SUM($I11:$I$12)-$L$10-SUM($J11:$J$12)))</f>
        <v>0</v>
      </c>
      <c r="M12" s="622" t="str">
        <f t="array" ref="M12">IFERROR(SMALL(IF((makhnccno=$G$1)+(makhnccco=$G$1),ROW(makhnccno)-6),ROWS($M$10:M10)),"")</f>
        <v/>
      </c>
    </row>
    <row r="13" spans="2:13" ht="29.25" customHeight="1" x14ac:dyDescent="0.2">
      <c r="B13" s="623" t="str">
        <f t="shared" si="0"/>
        <v/>
      </c>
      <c r="C13" s="623" t="str">
        <f t="shared" si="1"/>
        <v/>
      </c>
      <c r="D13" s="623" t="str">
        <f t="shared" si="2"/>
        <v/>
      </c>
      <c r="E13" s="1636" t="str">
        <f t="shared" si="3"/>
        <v/>
      </c>
      <c r="F13" s="1637"/>
      <c r="G13" s="624" t="str">
        <f t="shared" ref="G13:G76" si="7">IF($M13="","",$E$1)</f>
        <v/>
      </c>
      <c r="H13" s="624" t="str">
        <f t="shared" si="4"/>
        <v/>
      </c>
      <c r="I13" s="625" t="str">
        <f t="shared" si="5"/>
        <v/>
      </c>
      <c r="J13" s="625" t="str">
        <f t="shared" si="6"/>
        <v/>
      </c>
      <c r="K13" s="617">
        <f ca="1">MAX(0,$I$10+SUM($I12:$I$12)-$J$10-SUM($J12:$J$12))</f>
        <v>0</v>
      </c>
      <c r="L13" s="617">
        <f>MAX(0,-($K$10+SUM($I12:$I$12)-$L$10-SUM($J12:$J$12)))</f>
        <v>0</v>
      </c>
      <c r="M13" s="626" t="str">
        <f t="array" ref="M13">IFERROR(SMALL(IF((makhnccno=$G$1)+(makhnccco=$G$1),ROW(makhnccno)-6),ROWS($M$10:M11)),"")</f>
        <v/>
      </c>
    </row>
    <row r="14" spans="2:13" ht="25.7" customHeight="1" x14ac:dyDescent="0.2">
      <c r="B14" s="623" t="str">
        <f t="shared" si="0"/>
        <v/>
      </c>
      <c r="C14" s="623" t="str">
        <f t="shared" si="1"/>
        <v/>
      </c>
      <c r="D14" s="623" t="str">
        <f t="shared" si="2"/>
        <v/>
      </c>
      <c r="E14" s="1636" t="str">
        <f t="shared" si="3"/>
        <v/>
      </c>
      <c r="F14" s="1637"/>
      <c r="G14" s="624" t="str">
        <f t="shared" si="7"/>
        <v/>
      </c>
      <c r="H14" s="624" t="str">
        <f t="shared" si="4"/>
        <v/>
      </c>
      <c r="I14" s="625" t="str">
        <f t="shared" si="5"/>
        <v/>
      </c>
      <c r="J14" s="625" t="str">
        <f t="shared" si="6"/>
        <v/>
      </c>
      <c r="K14" s="617">
        <f ca="1">MAX(0,$I$10+SUM($I$12:$I13)-$J$10-SUM($J$12:$J13))</f>
        <v>0</v>
      </c>
      <c r="L14" s="617">
        <f>MAX(0,-($K$10+SUM($I$12:$I13)-$L$10-SUM($J$12:$J13)))</f>
        <v>0</v>
      </c>
      <c r="M14" s="626" t="str">
        <f t="array" ref="M14">IFERROR(SMALL(IF((makhnccno=$G$1)+(makhnccco=$G$1),ROW(makhnccno)-6),ROWS($M$10:M12)),"")</f>
        <v/>
      </c>
    </row>
    <row r="15" spans="2:13" s="178" customFormat="1" ht="25.7" hidden="1" customHeight="1" x14ac:dyDescent="0.2">
      <c r="B15" s="347" t="str">
        <f t="shared" si="0"/>
        <v/>
      </c>
      <c r="C15" s="347" t="str">
        <f t="shared" si="1"/>
        <v/>
      </c>
      <c r="D15" s="347" t="str">
        <f t="shared" si="2"/>
        <v/>
      </c>
      <c r="E15" s="1649" t="str">
        <f t="shared" si="3"/>
        <v/>
      </c>
      <c r="F15" s="1650"/>
      <c r="G15" s="348" t="str">
        <f t="shared" si="7"/>
        <v/>
      </c>
      <c r="H15" s="348" t="str">
        <f t="shared" si="4"/>
        <v/>
      </c>
      <c r="I15" s="338" t="str">
        <f t="shared" si="5"/>
        <v/>
      </c>
      <c r="J15" s="338" t="str">
        <f t="shared" si="6"/>
        <v/>
      </c>
      <c r="K15" s="349">
        <f ca="1">MAX(0,$I$10+SUM($I$12:$I14)-$J$10-SUM($J$12:$J14))</f>
        <v>0</v>
      </c>
      <c r="L15" s="349">
        <f>MAX(0,-($K$10+SUM($I$12:$I14)-$L$10-SUM($J$12:$J14)))</f>
        <v>0</v>
      </c>
      <c r="M15" s="350" t="str">
        <f t="array" ref="M15">IFERROR(SMALL(IF((makhnccno=$G$1)+(makhnccco=$G$1),ROW(makhnccno)-6),ROWS($M$10:M13)),"")</f>
        <v/>
      </c>
    </row>
    <row r="16" spans="2:13" s="178" customFormat="1" ht="25.7" hidden="1" customHeight="1" x14ac:dyDescent="0.2">
      <c r="B16" s="347" t="str">
        <f t="shared" si="0"/>
        <v/>
      </c>
      <c r="C16" s="347" t="str">
        <f t="shared" si="1"/>
        <v/>
      </c>
      <c r="D16" s="347" t="str">
        <f t="shared" si="2"/>
        <v/>
      </c>
      <c r="E16" s="1649" t="str">
        <f t="shared" si="3"/>
        <v/>
      </c>
      <c r="F16" s="1650"/>
      <c r="G16" s="348" t="str">
        <f t="shared" si="7"/>
        <v/>
      </c>
      <c r="H16" s="348" t="str">
        <f t="shared" si="4"/>
        <v/>
      </c>
      <c r="I16" s="338" t="str">
        <f t="shared" si="5"/>
        <v/>
      </c>
      <c r="J16" s="338" t="str">
        <f t="shared" si="6"/>
        <v/>
      </c>
      <c r="K16" s="349">
        <f ca="1">MAX(0,$I$10+SUM($I$12:$I15)-$J$10-SUM($J$12:$J15))</f>
        <v>0</v>
      </c>
      <c r="L16" s="349">
        <f>MAX(0,-($K$10+SUM($I$12:$I15)-$L$10-SUM($J$12:$J15)))</f>
        <v>0</v>
      </c>
      <c r="M16" s="350" t="str">
        <f t="array" ref="M16">IFERROR(SMALL(IF((makhnccno=$G$1)+(makhnccco=$G$1),ROW(makhnccno)-6),ROWS($M$10:M14)),"")</f>
        <v/>
      </c>
    </row>
    <row r="17" spans="2:13" s="178" customFormat="1" ht="25.7" hidden="1" customHeight="1" x14ac:dyDescent="0.2">
      <c r="B17" s="347" t="str">
        <f t="shared" si="0"/>
        <v/>
      </c>
      <c r="C17" s="347" t="str">
        <f t="shared" si="1"/>
        <v/>
      </c>
      <c r="D17" s="347" t="str">
        <f t="shared" si="2"/>
        <v/>
      </c>
      <c r="E17" s="1649" t="str">
        <f t="shared" si="3"/>
        <v/>
      </c>
      <c r="F17" s="1650"/>
      <c r="G17" s="348" t="str">
        <f t="shared" si="7"/>
        <v/>
      </c>
      <c r="H17" s="348" t="str">
        <f t="shared" si="4"/>
        <v/>
      </c>
      <c r="I17" s="338" t="str">
        <f t="shared" si="5"/>
        <v/>
      </c>
      <c r="J17" s="338" t="str">
        <f t="shared" si="6"/>
        <v/>
      </c>
      <c r="K17" s="349">
        <f ca="1">MAX(0,$I$10+SUM($I$12:$I16)-$J$10-SUM($J$12:$J16))</f>
        <v>0</v>
      </c>
      <c r="L17" s="349">
        <f>MAX(0,-($K$10+SUM($I$12:$I16)-$L$10-SUM($J$12:$J16)))</f>
        <v>0</v>
      </c>
      <c r="M17" s="350" t="str">
        <f t="array" ref="M17">IFERROR(SMALL(IF((makhnccno=$G$1)+(makhnccco=$G$1),ROW(makhnccno)-6),ROWS($M$10:M15)),"")</f>
        <v/>
      </c>
    </row>
    <row r="18" spans="2:13" s="178" customFormat="1" ht="25.7" hidden="1" customHeight="1" x14ac:dyDescent="0.2">
      <c r="B18" s="347" t="str">
        <f t="shared" si="0"/>
        <v/>
      </c>
      <c r="C18" s="347" t="str">
        <f t="shared" si="1"/>
        <v/>
      </c>
      <c r="D18" s="347" t="str">
        <f t="shared" si="2"/>
        <v/>
      </c>
      <c r="E18" s="1649" t="str">
        <f t="shared" si="3"/>
        <v/>
      </c>
      <c r="F18" s="1650"/>
      <c r="G18" s="348" t="str">
        <f t="shared" si="7"/>
        <v/>
      </c>
      <c r="H18" s="348" t="str">
        <f t="shared" si="4"/>
        <v/>
      </c>
      <c r="I18" s="338" t="str">
        <f t="shared" si="5"/>
        <v/>
      </c>
      <c r="J18" s="338" t="str">
        <f t="shared" si="6"/>
        <v/>
      </c>
      <c r="K18" s="349">
        <f ca="1">MAX(0,$I$10+SUM($I$12:$I17)-$J$10-SUM($J$12:$J17))</f>
        <v>0</v>
      </c>
      <c r="L18" s="349">
        <f>MAX(0,-($K$10+SUM($I$12:$I17)-$L$10-SUM($J$12:$J17)))</f>
        <v>0</v>
      </c>
      <c r="M18" s="350" t="str">
        <f t="array" ref="M18">IFERROR(SMALL(IF((makhnccno=$G$1)+(makhnccco=$G$1),ROW(makhnccno)-6),ROWS($M$10:M16)),"")</f>
        <v/>
      </c>
    </row>
    <row r="19" spans="2:13" s="178" customFormat="1" ht="25.7" hidden="1" customHeight="1" x14ac:dyDescent="0.2">
      <c r="B19" s="347" t="str">
        <f t="shared" si="0"/>
        <v/>
      </c>
      <c r="C19" s="347" t="str">
        <f t="shared" si="1"/>
        <v/>
      </c>
      <c r="D19" s="347" t="str">
        <f t="shared" si="2"/>
        <v/>
      </c>
      <c r="E19" s="1649" t="str">
        <f t="shared" si="3"/>
        <v/>
      </c>
      <c r="F19" s="1650"/>
      <c r="G19" s="348" t="str">
        <f t="shared" si="7"/>
        <v/>
      </c>
      <c r="H19" s="348" t="str">
        <f t="shared" si="4"/>
        <v/>
      </c>
      <c r="I19" s="338" t="str">
        <f t="shared" si="5"/>
        <v/>
      </c>
      <c r="J19" s="338" t="str">
        <f t="shared" si="6"/>
        <v/>
      </c>
      <c r="K19" s="349">
        <f ca="1">MAX(0,$I$10+SUM($I$12:$I18)-$J$10-SUM($J$12:$J18))</f>
        <v>0</v>
      </c>
      <c r="L19" s="349">
        <f>MAX(0,-($K$10+SUM($I$12:$I18)-$L$10-SUM($J$12:$J18)))</f>
        <v>0</v>
      </c>
      <c r="M19" s="350" t="str">
        <f t="array" ref="M19">IFERROR(SMALL(IF((makhnccno=$G$1)+(makhnccco=$G$1),ROW(makhnccno)-6),ROWS($M$10:M17)),"")</f>
        <v/>
      </c>
    </row>
    <row r="20" spans="2:13" s="178" customFormat="1" ht="25.7" hidden="1" customHeight="1" x14ac:dyDescent="0.2">
      <c r="B20" s="347" t="str">
        <f t="shared" si="0"/>
        <v/>
      </c>
      <c r="C20" s="347" t="str">
        <f t="shared" si="1"/>
        <v/>
      </c>
      <c r="D20" s="347" t="str">
        <f t="shared" si="2"/>
        <v/>
      </c>
      <c r="E20" s="1649" t="str">
        <f t="shared" si="3"/>
        <v/>
      </c>
      <c r="F20" s="1650"/>
      <c r="G20" s="348" t="str">
        <f t="shared" si="7"/>
        <v/>
      </c>
      <c r="H20" s="348" t="str">
        <f t="shared" si="4"/>
        <v/>
      </c>
      <c r="I20" s="338" t="str">
        <f t="shared" si="5"/>
        <v/>
      </c>
      <c r="J20" s="338" t="str">
        <f t="shared" si="6"/>
        <v/>
      </c>
      <c r="K20" s="349">
        <f ca="1">MAX(0,$I$10+SUM($I$12:$I19)-$J$10-SUM($J$12:$J19))</f>
        <v>0</v>
      </c>
      <c r="L20" s="349">
        <f>MAX(0,-($K$10+SUM($I$12:$I19)-$L$10-SUM($J$12:$J19)))</f>
        <v>0</v>
      </c>
      <c r="M20" s="350" t="str">
        <f t="array" ref="M20">IFERROR(SMALL(IF((makhnccno=$G$1)+(makhnccco=$G$1),ROW(makhnccno)-6),ROWS($M$10:M18)),"")</f>
        <v/>
      </c>
    </row>
    <row r="21" spans="2:13" s="178" customFormat="1" ht="25.7" hidden="1" customHeight="1" x14ac:dyDescent="0.2">
      <c r="B21" s="347" t="str">
        <f t="shared" si="0"/>
        <v/>
      </c>
      <c r="C21" s="347" t="str">
        <f t="shared" si="1"/>
        <v/>
      </c>
      <c r="D21" s="347" t="str">
        <f t="shared" si="2"/>
        <v/>
      </c>
      <c r="E21" s="1649" t="str">
        <f t="shared" si="3"/>
        <v/>
      </c>
      <c r="F21" s="1650"/>
      <c r="G21" s="348" t="str">
        <f t="shared" si="7"/>
        <v/>
      </c>
      <c r="H21" s="348" t="str">
        <f t="shared" si="4"/>
        <v/>
      </c>
      <c r="I21" s="338" t="str">
        <f t="shared" si="5"/>
        <v/>
      </c>
      <c r="J21" s="338" t="str">
        <f t="shared" si="6"/>
        <v/>
      </c>
      <c r="K21" s="349">
        <f ca="1">MAX(0,$I$10+SUM($I$12:$I20)-$J$10-SUM($J$12:$J20))</f>
        <v>0</v>
      </c>
      <c r="L21" s="349">
        <f>MAX(0,-($K$10+SUM($I$12:$I20)-$L$10-SUM($J$12:$J20)))</f>
        <v>0</v>
      </c>
      <c r="M21" s="350" t="str">
        <f t="array" ref="M21">IFERROR(SMALL(IF((makhnccno=$G$1)+(makhnccco=$G$1),ROW(makhnccno)-6),ROWS($M$10:M19)),"")</f>
        <v/>
      </c>
    </row>
    <row r="22" spans="2:13" s="178" customFormat="1" ht="25.7" hidden="1" customHeight="1" x14ac:dyDescent="0.2">
      <c r="B22" s="347" t="str">
        <f t="shared" si="0"/>
        <v/>
      </c>
      <c r="C22" s="347" t="str">
        <f t="shared" si="1"/>
        <v/>
      </c>
      <c r="D22" s="347" t="str">
        <f t="shared" si="2"/>
        <v/>
      </c>
      <c r="E22" s="1649" t="str">
        <f t="shared" si="3"/>
        <v/>
      </c>
      <c r="F22" s="1650"/>
      <c r="G22" s="348" t="str">
        <f t="shared" si="7"/>
        <v/>
      </c>
      <c r="H22" s="348" t="str">
        <f t="shared" si="4"/>
        <v/>
      </c>
      <c r="I22" s="338" t="str">
        <f t="shared" si="5"/>
        <v/>
      </c>
      <c r="J22" s="338" t="str">
        <f t="shared" si="6"/>
        <v/>
      </c>
      <c r="K22" s="349">
        <f ca="1">MAX(0,$I$10+SUM($I$12:$I21)-$J$10-SUM($J$12:$J21))</f>
        <v>0</v>
      </c>
      <c r="L22" s="349">
        <f>MAX(0,-($K$10+SUM($I$12:$I21)-$L$10-SUM($J$12:$J21)))</f>
        <v>0</v>
      </c>
      <c r="M22" s="350" t="str">
        <f t="array" ref="M22">IFERROR(SMALL(IF((makhnccno=$G$1)+(makhnccco=$G$1),ROW(makhnccno)-6),ROWS($M$10:M20)),"")</f>
        <v/>
      </c>
    </row>
    <row r="23" spans="2:13" s="178" customFormat="1" ht="25.7" hidden="1" customHeight="1" x14ac:dyDescent="0.2">
      <c r="B23" s="347" t="str">
        <f t="shared" si="0"/>
        <v/>
      </c>
      <c r="C23" s="347" t="str">
        <f t="shared" si="1"/>
        <v/>
      </c>
      <c r="D23" s="347" t="str">
        <f t="shared" si="2"/>
        <v/>
      </c>
      <c r="E23" s="1649" t="str">
        <f t="shared" si="3"/>
        <v/>
      </c>
      <c r="F23" s="1650"/>
      <c r="G23" s="348" t="str">
        <f t="shared" si="7"/>
        <v/>
      </c>
      <c r="H23" s="348" t="str">
        <f t="shared" si="4"/>
        <v/>
      </c>
      <c r="I23" s="338" t="str">
        <f t="shared" si="5"/>
        <v/>
      </c>
      <c r="J23" s="338" t="str">
        <f t="shared" si="6"/>
        <v/>
      </c>
      <c r="K23" s="349">
        <f ca="1">MAX(0,$I$10+SUM($I$12:$I22)-$J$10-SUM($J$12:$J22))</f>
        <v>0</v>
      </c>
      <c r="L23" s="349">
        <f>MAX(0,-($K$10+SUM($I$12:$I22)-$L$10-SUM($J$12:$J22)))</f>
        <v>0</v>
      </c>
      <c r="M23" s="350" t="str">
        <f t="array" ref="M23">IFERROR(SMALL(IF((makhnccno=$G$1)+(makhnccco=$G$1),ROW(makhnccno)-6),ROWS($M$10:M21)),"")</f>
        <v/>
      </c>
    </row>
    <row r="24" spans="2:13" s="178" customFormat="1" ht="25.7" hidden="1" customHeight="1" x14ac:dyDescent="0.2">
      <c r="B24" s="347" t="str">
        <f t="shared" si="0"/>
        <v/>
      </c>
      <c r="C24" s="347" t="str">
        <f t="shared" si="1"/>
        <v/>
      </c>
      <c r="D24" s="347" t="str">
        <f t="shared" si="2"/>
        <v/>
      </c>
      <c r="E24" s="1649" t="str">
        <f t="shared" si="3"/>
        <v/>
      </c>
      <c r="F24" s="1650"/>
      <c r="G24" s="348" t="str">
        <f t="shared" si="7"/>
        <v/>
      </c>
      <c r="H24" s="348" t="str">
        <f t="shared" si="4"/>
        <v/>
      </c>
      <c r="I24" s="338" t="str">
        <f t="shared" si="5"/>
        <v/>
      </c>
      <c r="J24" s="338" t="str">
        <f t="shared" si="6"/>
        <v/>
      </c>
      <c r="K24" s="349">
        <f ca="1">MAX(0,$I$10+SUM($I$12:$I23)-$J$10-SUM($J$12:$J23))</f>
        <v>0</v>
      </c>
      <c r="L24" s="349">
        <f>MAX(0,-($K$10+SUM($I$12:$I23)-$L$10-SUM($J$12:$J23)))</f>
        <v>0</v>
      </c>
      <c r="M24" s="350" t="str">
        <f t="array" ref="M24">IFERROR(SMALL(IF((makhnccno=$G$1)+(makhnccco=$G$1),ROW(makhnccno)-6),ROWS($M$10:M22)),"")</f>
        <v/>
      </c>
    </row>
    <row r="25" spans="2:13" s="178" customFormat="1" ht="25.7" hidden="1" customHeight="1" x14ac:dyDescent="0.2">
      <c r="B25" s="347" t="str">
        <f t="shared" si="0"/>
        <v/>
      </c>
      <c r="C25" s="347" t="str">
        <f t="shared" si="1"/>
        <v/>
      </c>
      <c r="D25" s="347" t="str">
        <f t="shared" si="2"/>
        <v/>
      </c>
      <c r="E25" s="1649" t="str">
        <f t="shared" si="3"/>
        <v/>
      </c>
      <c r="F25" s="1650"/>
      <c r="G25" s="348" t="str">
        <f t="shared" si="7"/>
        <v/>
      </c>
      <c r="H25" s="348" t="str">
        <f t="shared" si="4"/>
        <v/>
      </c>
      <c r="I25" s="338" t="str">
        <f t="shared" si="5"/>
        <v/>
      </c>
      <c r="J25" s="338" t="str">
        <f t="shared" si="6"/>
        <v/>
      </c>
      <c r="K25" s="349">
        <f ca="1">MAX(0,$I$10+SUM($I$12:$I24)-$J$10-SUM($J$12:$J24))</f>
        <v>0</v>
      </c>
      <c r="L25" s="349">
        <f>MAX(0,-($K$10+SUM($I$12:$I24)-$L$10-SUM($J$12:$J24)))</f>
        <v>0</v>
      </c>
      <c r="M25" s="350" t="str">
        <f t="array" ref="M25">IFERROR(SMALL(IF((makhnccno=$G$1)+(makhnccco=$G$1),ROW(makhnccno)-6),ROWS($M$10:M23)),"")</f>
        <v/>
      </c>
    </row>
    <row r="26" spans="2:13" s="178" customFormat="1" ht="25.7" hidden="1" customHeight="1" x14ac:dyDescent="0.2">
      <c r="B26" s="347" t="str">
        <f t="shared" si="0"/>
        <v/>
      </c>
      <c r="C26" s="347" t="str">
        <f t="shared" si="1"/>
        <v/>
      </c>
      <c r="D26" s="347" t="str">
        <f t="shared" si="2"/>
        <v/>
      </c>
      <c r="E26" s="1649" t="str">
        <f t="shared" si="3"/>
        <v/>
      </c>
      <c r="F26" s="1650"/>
      <c r="G26" s="348" t="str">
        <f t="shared" si="7"/>
        <v/>
      </c>
      <c r="H26" s="348" t="str">
        <f t="shared" si="4"/>
        <v/>
      </c>
      <c r="I26" s="338" t="str">
        <f t="shared" si="5"/>
        <v/>
      </c>
      <c r="J26" s="338" t="str">
        <f t="shared" si="6"/>
        <v/>
      </c>
      <c r="K26" s="349">
        <f ca="1">MAX(0,$I$10+SUM($I$12:$I25)-$J$10-SUM($J$12:$J25))</f>
        <v>0</v>
      </c>
      <c r="L26" s="349">
        <f>MAX(0,-($K$10+SUM($I$12:$I25)-$L$10-SUM($J$12:$J25)))</f>
        <v>0</v>
      </c>
      <c r="M26" s="350" t="str">
        <f t="array" ref="M26">IFERROR(SMALL(IF((makhnccno=$G$1)+(makhnccco=$G$1),ROW(makhnccno)-6),ROWS($M$10:M24)),"")</f>
        <v/>
      </c>
    </row>
    <row r="27" spans="2:13" s="178" customFormat="1" ht="25.7" hidden="1" customHeight="1" x14ac:dyDescent="0.2">
      <c r="B27" s="347" t="str">
        <f t="shared" si="0"/>
        <v/>
      </c>
      <c r="C27" s="347" t="str">
        <f t="shared" si="1"/>
        <v/>
      </c>
      <c r="D27" s="347" t="str">
        <f t="shared" si="2"/>
        <v/>
      </c>
      <c r="E27" s="1649" t="str">
        <f t="shared" si="3"/>
        <v/>
      </c>
      <c r="F27" s="1650"/>
      <c r="G27" s="348" t="str">
        <f t="shared" si="7"/>
        <v/>
      </c>
      <c r="H27" s="348" t="str">
        <f t="shared" si="4"/>
        <v/>
      </c>
      <c r="I27" s="338" t="str">
        <f t="shared" si="5"/>
        <v/>
      </c>
      <c r="J27" s="338" t="str">
        <f t="shared" si="6"/>
        <v/>
      </c>
      <c r="K27" s="349">
        <f ca="1">MAX(0,$I$10+SUM($I$12:$I26)-$J$10-SUM($J$12:$J26))</f>
        <v>0</v>
      </c>
      <c r="L27" s="349">
        <f>MAX(0,-($K$10+SUM($I$12:$I26)-$L$10-SUM($J$12:$J26)))</f>
        <v>0</v>
      </c>
      <c r="M27" s="350" t="str">
        <f t="array" ref="M27">IFERROR(SMALL(IF((makhnccno=$G$1)+(makhnccco=$G$1),ROW(makhnccno)-6),ROWS($M$10:M25)),"")</f>
        <v/>
      </c>
    </row>
    <row r="28" spans="2:13" s="178" customFormat="1" ht="25.7" hidden="1" customHeight="1" x14ac:dyDescent="0.2">
      <c r="B28" s="347" t="str">
        <f t="shared" si="0"/>
        <v/>
      </c>
      <c r="C28" s="347" t="str">
        <f t="shared" si="1"/>
        <v/>
      </c>
      <c r="D28" s="347" t="str">
        <f t="shared" si="2"/>
        <v/>
      </c>
      <c r="E28" s="1649" t="str">
        <f t="shared" si="3"/>
        <v/>
      </c>
      <c r="F28" s="1650"/>
      <c r="G28" s="348" t="str">
        <f t="shared" si="7"/>
        <v/>
      </c>
      <c r="H28" s="348" t="str">
        <f t="shared" si="4"/>
        <v/>
      </c>
      <c r="I28" s="338" t="str">
        <f t="shared" si="5"/>
        <v/>
      </c>
      <c r="J28" s="338" t="str">
        <f t="shared" si="6"/>
        <v/>
      </c>
      <c r="K28" s="349">
        <f ca="1">MAX(0,$I$10+SUM($I$12:$I27)-$J$10-SUM($J$12:$J27))</f>
        <v>0</v>
      </c>
      <c r="L28" s="349">
        <f>MAX(0,-($K$10+SUM($I$12:$I27)-$L$10-SUM($J$12:$J27)))</f>
        <v>0</v>
      </c>
      <c r="M28" s="350" t="str">
        <f t="array" ref="M28">IFERROR(SMALL(IF((makhnccno=$G$1)+(makhnccco=$G$1),ROW(makhnccno)-6),ROWS($M$10:M26)),"")</f>
        <v/>
      </c>
    </row>
    <row r="29" spans="2:13" s="178" customFormat="1" ht="25.7" hidden="1" customHeight="1" x14ac:dyDescent="0.2">
      <c r="B29" s="347" t="str">
        <f t="shared" si="0"/>
        <v/>
      </c>
      <c r="C29" s="347" t="str">
        <f t="shared" si="1"/>
        <v/>
      </c>
      <c r="D29" s="347" t="str">
        <f t="shared" si="2"/>
        <v/>
      </c>
      <c r="E29" s="1649" t="str">
        <f t="shared" si="3"/>
        <v/>
      </c>
      <c r="F29" s="1650"/>
      <c r="G29" s="348" t="str">
        <f t="shared" si="7"/>
        <v/>
      </c>
      <c r="H29" s="348" t="str">
        <f t="shared" si="4"/>
        <v/>
      </c>
      <c r="I29" s="338" t="str">
        <f t="shared" si="5"/>
        <v/>
      </c>
      <c r="J29" s="338" t="str">
        <f t="shared" si="6"/>
        <v/>
      </c>
      <c r="K29" s="349">
        <f ca="1">MAX(0,$I$10+SUM($I$12:$I28)-$J$10-SUM($J$12:$J28))</f>
        <v>0</v>
      </c>
      <c r="L29" s="349">
        <f>MAX(0,-($K$10+SUM($I$12:$I28)-$L$10-SUM($J$12:$J28)))</f>
        <v>0</v>
      </c>
      <c r="M29" s="350" t="str">
        <f t="array" ref="M29">IFERROR(SMALL(IF((makhnccno=$G$1)+(makhnccco=$G$1),ROW(makhnccno)-6),ROWS($M$10:M27)),"")</f>
        <v/>
      </c>
    </row>
    <row r="30" spans="2:13" s="178" customFormat="1" ht="25.7" hidden="1" customHeight="1" x14ac:dyDescent="0.2">
      <c r="B30" s="347" t="str">
        <f t="shared" si="0"/>
        <v/>
      </c>
      <c r="C30" s="347" t="str">
        <f t="shared" si="1"/>
        <v/>
      </c>
      <c r="D30" s="347" t="str">
        <f t="shared" si="2"/>
        <v/>
      </c>
      <c r="E30" s="1649" t="str">
        <f t="shared" si="3"/>
        <v/>
      </c>
      <c r="F30" s="1650"/>
      <c r="G30" s="348" t="str">
        <f t="shared" si="7"/>
        <v/>
      </c>
      <c r="H30" s="348" t="str">
        <f t="shared" si="4"/>
        <v/>
      </c>
      <c r="I30" s="338" t="str">
        <f t="shared" si="5"/>
        <v/>
      </c>
      <c r="J30" s="338" t="str">
        <f t="shared" si="6"/>
        <v/>
      </c>
      <c r="K30" s="349">
        <f ca="1">MAX(0,$I$10+SUM($I$12:$I29)-$J$10-SUM($J$12:$J29))</f>
        <v>0</v>
      </c>
      <c r="L30" s="349">
        <f>MAX(0,-($K$10+SUM($I$12:$I29)-$L$10-SUM($J$12:$J29)))</f>
        <v>0</v>
      </c>
      <c r="M30" s="350" t="str">
        <f t="array" ref="M30">IFERROR(SMALL(IF((makhnccno=$G$1)+(makhnccco=$G$1),ROW(makhnccno)-6),ROWS($M$10:M28)),"")</f>
        <v/>
      </c>
    </row>
    <row r="31" spans="2:13" s="178" customFormat="1" ht="25.7" hidden="1" customHeight="1" x14ac:dyDescent="0.2">
      <c r="B31" s="347" t="str">
        <f t="shared" si="0"/>
        <v/>
      </c>
      <c r="C31" s="347" t="str">
        <f t="shared" si="1"/>
        <v/>
      </c>
      <c r="D31" s="347" t="str">
        <f t="shared" si="2"/>
        <v/>
      </c>
      <c r="E31" s="1649" t="str">
        <f t="shared" si="3"/>
        <v/>
      </c>
      <c r="F31" s="1650"/>
      <c r="G31" s="348" t="str">
        <f t="shared" si="7"/>
        <v/>
      </c>
      <c r="H31" s="348" t="str">
        <f t="shared" si="4"/>
        <v/>
      </c>
      <c r="I31" s="338" t="str">
        <f t="shared" si="5"/>
        <v/>
      </c>
      <c r="J31" s="338" t="str">
        <f t="shared" si="6"/>
        <v/>
      </c>
      <c r="K31" s="349">
        <f ca="1">MAX(0,$I$10+SUM($I$12:$I30)-$J$10-SUM($J$12:$J30))</f>
        <v>0</v>
      </c>
      <c r="L31" s="349">
        <f>MAX(0,-($K$10+SUM($I$12:$I30)-$L$10-SUM($J$12:$J30)))</f>
        <v>0</v>
      </c>
      <c r="M31" s="350" t="str">
        <f t="array" ref="M31">IFERROR(SMALL(IF((makhnccno=$G$1)+(makhnccco=$G$1),ROW(makhnccno)-6),ROWS($M$10:M29)),"")</f>
        <v/>
      </c>
    </row>
    <row r="32" spans="2:13" s="178" customFormat="1" ht="25.7" hidden="1" customHeight="1" x14ac:dyDescent="0.2">
      <c r="B32" s="347" t="str">
        <f t="shared" si="0"/>
        <v/>
      </c>
      <c r="C32" s="347" t="str">
        <f t="shared" si="1"/>
        <v/>
      </c>
      <c r="D32" s="347" t="str">
        <f t="shared" si="2"/>
        <v/>
      </c>
      <c r="E32" s="1649" t="str">
        <f t="shared" si="3"/>
        <v/>
      </c>
      <c r="F32" s="1650"/>
      <c r="G32" s="348" t="str">
        <f t="shared" si="7"/>
        <v/>
      </c>
      <c r="H32" s="348" t="str">
        <f t="shared" si="4"/>
        <v/>
      </c>
      <c r="I32" s="338" t="str">
        <f t="shared" si="5"/>
        <v/>
      </c>
      <c r="J32" s="338" t="str">
        <f t="shared" si="6"/>
        <v/>
      </c>
      <c r="K32" s="349">
        <f ca="1">MAX(0,$I$10+SUM($I$12:$I31)-$J$10-SUM($J$12:$J31))</f>
        <v>0</v>
      </c>
      <c r="L32" s="349">
        <f>MAX(0,-($K$10+SUM($I$12:$I31)-$L$10-SUM($J$12:$J31)))</f>
        <v>0</v>
      </c>
      <c r="M32" s="350" t="str">
        <f t="array" ref="M32">IFERROR(SMALL(IF((makhnccno=$G$1)+(makhnccco=$G$1),ROW(makhnccno)-6),ROWS($M$10:M30)),"")</f>
        <v/>
      </c>
    </row>
    <row r="33" spans="2:13" s="178" customFormat="1" ht="25.7" hidden="1" customHeight="1" x14ac:dyDescent="0.2">
      <c r="B33" s="347" t="str">
        <f t="shared" si="0"/>
        <v/>
      </c>
      <c r="C33" s="347" t="str">
        <f t="shared" si="1"/>
        <v/>
      </c>
      <c r="D33" s="347" t="str">
        <f t="shared" si="2"/>
        <v/>
      </c>
      <c r="E33" s="1649" t="str">
        <f t="shared" si="3"/>
        <v/>
      </c>
      <c r="F33" s="1650"/>
      <c r="G33" s="348" t="str">
        <f t="shared" si="7"/>
        <v/>
      </c>
      <c r="H33" s="348" t="str">
        <f t="shared" si="4"/>
        <v/>
      </c>
      <c r="I33" s="338" t="str">
        <f t="shared" si="5"/>
        <v/>
      </c>
      <c r="J33" s="338" t="str">
        <f t="shared" si="6"/>
        <v/>
      </c>
      <c r="K33" s="349">
        <f ca="1">MAX(0,$I$10+SUM($I$12:$I32)-$J$10-SUM($J$12:$J32))</f>
        <v>0</v>
      </c>
      <c r="L33" s="349">
        <f>MAX(0,-($K$10+SUM($I$12:$I32)-$L$10-SUM($J$12:$J32)))</f>
        <v>0</v>
      </c>
      <c r="M33" s="350" t="str">
        <f t="array" ref="M33">IFERROR(SMALL(IF((makhnccno=$G$1)+(makhnccco=$G$1),ROW(makhnccno)-6),ROWS($M$10:M31)),"")</f>
        <v/>
      </c>
    </row>
    <row r="34" spans="2:13" s="178" customFormat="1" ht="25.7" hidden="1" customHeight="1" x14ac:dyDescent="0.2">
      <c r="B34" s="347" t="str">
        <f t="shared" si="0"/>
        <v/>
      </c>
      <c r="C34" s="347" t="str">
        <f t="shared" si="1"/>
        <v/>
      </c>
      <c r="D34" s="347" t="str">
        <f t="shared" si="2"/>
        <v/>
      </c>
      <c r="E34" s="1649" t="str">
        <f t="shared" si="3"/>
        <v/>
      </c>
      <c r="F34" s="1650"/>
      <c r="G34" s="348" t="str">
        <f t="shared" si="7"/>
        <v/>
      </c>
      <c r="H34" s="348" t="str">
        <f t="shared" si="4"/>
        <v/>
      </c>
      <c r="I34" s="338" t="str">
        <f t="shared" si="5"/>
        <v/>
      </c>
      <c r="J34" s="338" t="str">
        <f t="shared" si="6"/>
        <v/>
      </c>
      <c r="K34" s="349">
        <f ca="1">MAX(0,$I$10+SUM($I$12:$I33)-$J$10-SUM($J$12:$J33))</f>
        <v>0</v>
      </c>
      <c r="L34" s="349">
        <f>MAX(0,-($K$10+SUM($I$12:$I33)-$L$10-SUM($J$12:$J33)))</f>
        <v>0</v>
      </c>
      <c r="M34" s="350" t="str">
        <f t="array" ref="M34">IFERROR(SMALL(IF((makhnccno=$G$1)+(makhnccco=$G$1),ROW(makhnccno)-6),ROWS($M$10:M32)),"")</f>
        <v/>
      </c>
    </row>
    <row r="35" spans="2:13" s="178" customFormat="1" ht="25.7" hidden="1" customHeight="1" x14ac:dyDescent="0.2">
      <c r="B35" s="347" t="str">
        <f t="shared" si="0"/>
        <v/>
      </c>
      <c r="C35" s="347" t="str">
        <f t="shared" si="1"/>
        <v/>
      </c>
      <c r="D35" s="347" t="str">
        <f t="shared" si="2"/>
        <v/>
      </c>
      <c r="E35" s="1649" t="str">
        <f t="shared" si="3"/>
        <v/>
      </c>
      <c r="F35" s="1650"/>
      <c r="G35" s="348" t="str">
        <f t="shared" si="7"/>
        <v/>
      </c>
      <c r="H35" s="348" t="str">
        <f t="shared" si="4"/>
        <v/>
      </c>
      <c r="I35" s="338" t="str">
        <f t="shared" si="5"/>
        <v/>
      </c>
      <c r="J35" s="338" t="str">
        <f t="shared" si="6"/>
        <v/>
      </c>
      <c r="K35" s="349">
        <f ca="1">MAX(0,$I$10+SUM($I$12:$I34)-$J$10-SUM($J$12:$J34))</f>
        <v>0</v>
      </c>
      <c r="L35" s="349">
        <f>MAX(0,-($K$10+SUM($I$12:$I34)-$L$10-SUM($J$12:$J34)))</f>
        <v>0</v>
      </c>
      <c r="M35" s="350" t="str">
        <f t="array" ref="M35">IFERROR(SMALL(IF((makhnccno=$G$1)+(makhnccco=$G$1),ROW(makhnccno)-6),ROWS($M$10:M33)),"")</f>
        <v/>
      </c>
    </row>
    <row r="36" spans="2:13" s="178" customFormat="1" ht="25.7" hidden="1" customHeight="1" x14ac:dyDescent="0.2">
      <c r="B36" s="347" t="str">
        <f t="shared" si="0"/>
        <v/>
      </c>
      <c r="C36" s="347" t="str">
        <f t="shared" si="1"/>
        <v/>
      </c>
      <c r="D36" s="347" t="str">
        <f t="shared" si="2"/>
        <v/>
      </c>
      <c r="E36" s="1649" t="str">
        <f t="shared" si="3"/>
        <v/>
      </c>
      <c r="F36" s="1650"/>
      <c r="G36" s="348" t="str">
        <f t="shared" si="7"/>
        <v/>
      </c>
      <c r="H36" s="348" t="str">
        <f t="shared" si="4"/>
        <v/>
      </c>
      <c r="I36" s="338" t="str">
        <f t="shared" si="5"/>
        <v/>
      </c>
      <c r="J36" s="338" t="str">
        <f t="shared" si="6"/>
        <v/>
      </c>
      <c r="K36" s="349">
        <f ca="1">MAX(0,$I$10+SUM($I$12:$I35)-$J$10-SUM($J$12:$J35))</f>
        <v>0</v>
      </c>
      <c r="L36" s="349">
        <f>MAX(0,-($K$10+SUM($I$12:$I35)-$L$10-SUM($J$12:$J35)))</f>
        <v>0</v>
      </c>
      <c r="M36" s="350" t="str">
        <f t="array" ref="M36">IFERROR(SMALL(IF((makhnccno=$G$1)+(makhnccco=$G$1),ROW(makhnccno)-6),ROWS($M$10:M34)),"")</f>
        <v/>
      </c>
    </row>
    <row r="37" spans="2:13" s="178" customFormat="1" ht="25.7" hidden="1" customHeight="1" x14ac:dyDescent="0.2">
      <c r="B37" s="347" t="str">
        <f t="shared" si="0"/>
        <v/>
      </c>
      <c r="C37" s="347" t="str">
        <f t="shared" si="1"/>
        <v/>
      </c>
      <c r="D37" s="347" t="str">
        <f t="shared" si="2"/>
        <v/>
      </c>
      <c r="E37" s="1649" t="str">
        <f t="shared" si="3"/>
        <v/>
      </c>
      <c r="F37" s="1650"/>
      <c r="G37" s="348" t="str">
        <f t="shared" si="7"/>
        <v/>
      </c>
      <c r="H37" s="348" t="str">
        <f t="shared" si="4"/>
        <v/>
      </c>
      <c r="I37" s="338" t="str">
        <f t="shared" si="5"/>
        <v/>
      </c>
      <c r="J37" s="338" t="str">
        <f t="shared" si="6"/>
        <v/>
      </c>
      <c r="K37" s="349">
        <f ca="1">MAX(0,$I$10+SUM($I$12:$I36)-$J$10-SUM($J$12:$J36))</f>
        <v>0</v>
      </c>
      <c r="L37" s="349">
        <f>MAX(0,-($K$10+SUM($I$12:$I36)-$L$10-SUM($J$12:$J36)))</f>
        <v>0</v>
      </c>
      <c r="M37" s="350" t="str">
        <f t="array" ref="M37">IFERROR(SMALL(IF((makhnccno=$G$1)+(makhnccco=$G$1),ROW(makhnccno)-6),ROWS($M$10:M35)),"")</f>
        <v/>
      </c>
    </row>
    <row r="38" spans="2:13" s="178" customFormat="1" ht="25.7" hidden="1" customHeight="1" x14ac:dyDescent="0.2">
      <c r="B38" s="347" t="str">
        <f t="shared" si="0"/>
        <v/>
      </c>
      <c r="C38" s="347" t="str">
        <f t="shared" si="1"/>
        <v/>
      </c>
      <c r="D38" s="347" t="str">
        <f t="shared" si="2"/>
        <v/>
      </c>
      <c r="E38" s="1649" t="str">
        <f t="shared" si="3"/>
        <v/>
      </c>
      <c r="F38" s="1650"/>
      <c r="G38" s="348" t="str">
        <f t="shared" si="7"/>
        <v/>
      </c>
      <c r="H38" s="348" t="str">
        <f t="shared" si="4"/>
        <v/>
      </c>
      <c r="I38" s="338" t="str">
        <f t="shared" si="5"/>
        <v/>
      </c>
      <c r="J38" s="338" t="str">
        <f t="shared" si="6"/>
        <v/>
      </c>
      <c r="K38" s="349">
        <f ca="1">MAX(0,$I$10+SUM($I$12:$I37)-$J$10-SUM($J$12:$J37))</f>
        <v>0</v>
      </c>
      <c r="L38" s="349">
        <f>MAX(0,-($K$10+SUM($I$12:$I37)-$L$10-SUM($J$12:$J37)))</f>
        <v>0</v>
      </c>
      <c r="M38" s="350" t="str">
        <f t="array" ref="M38">IFERROR(SMALL(IF((makhnccno=$G$1)+(makhnccco=$G$1),ROW(makhnccno)-6),ROWS($M$10:M36)),"")</f>
        <v/>
      </c>
    </row>
    <row r="39" spans="2:13" s="178" customFormat="1" ht="25.7" hidden="1" customHeight="1" x14ac:dyDescent="0.2">
      <c r="B39" s="347" t="str">
        <f t="shared" si="0"/>
        <v/>
      </c>
      <c r="C39" s="347" t="str">
        <f t="shared" si="1"/>
        <v/>
      </c>
      <c r="D39" s="347" t="str">
        <f t="shared" si="2"/>
        <v/>
      </c>
      <c r="E39" s="1649" t="str">
        <f t="shared" si="3"/>
        <v/>
      </c>
      <c r="F39" s="1650"/>
      <c r="G39" s="348" t="str">
        <f t="shared" si="7"/>
        <v/>
      </c>
      <c r="H39" s="348" t="str">
        <f t="shared" si="4"/>
        <v/>
      </c>
      <c r="I39" s="338" t="str">
        <f t="shared" si="5"/>
        <v/>
      </c>
      <c r="J39" s="338" t="str">
        <f t="shared" si="6"/>
        <v/>
      </c>
      <c r="K39" s="349">
        <f ca="1">MAX(0,$I$10+SUM($I$12:$I38)-$J$10-SUM($J$12:$J38))</f>
        <v>0</v>
      </c>
      <c r="L39" s="349">
        <f>MAX(0,-($K$10+SUM($I$12:$I38)-$L$10-SUM($J$12:$J38)))</f>
        <v>0</v>
      </c>
      <c r="M39" s="350" t="str">
        <f t="array" ref="M39">IFERROR(SMALL(IF((makhnccno=$G$1)+(makhnccco=$G$1),ROW(makhnccno)-6),ROWS($M$10:M37)),"")</f>
        <v/>
      </c>
    </row>
    <row r="40" spans="2:13" s="178" customFormat="1" ht="25.7" hidden="1" customHeight="1" x14ac:dyDescent="0.2">
      <c r="B40" s="347" t="str">
        <f t="shared" si="0"/>
        <v/>
      </c>
      <c r="C40" s="347" t="str">
        <f t="shared" si="1"/>
        <v/>
      </c>
      <c r="D40" s="347" t="str">
        <f t="shared" si="2"/>
        <v/>
      </c>
      <c r="E40" s="1649" t="str">
        <f t="shared" si="3"/>
        <v/>
      </c>
      <c r="F40" s="1650"/>
      <c r="G40" s="348" t="str">
        <f t="shared" si="7"/>
        <v/>
      </c>
      <c r="H40" s="348" t="str">
        <f t="shared" si="4"/>
        <v/>
      </c>
      <c r="I40" s="338" t="str">
        <f t="shared" si="5"/>
        <v/>
      </c>
      <c r="J40" s="338" t="str">
        <f t="shared" si="6"/>
        <v/>
      </c>
      <c r="K40" s="349">
        <f ca="1">MAX(0,$I$10+SUM($I$12:$I39)-$J$10-SUM($J$12:$J39))</f>
        <v>0</v>
      </c>
      <c r="L40" s="349">
        <f>MAX(0,-($K$10+SUM($I$12:$I39)-$L$10-SUM($J$12:$J39)))</f>
        <v>0</v>
      </c>
      <c r="M40" s="350" t="str">
        <f t="array" ref="M40">IFERROR(SMALL(IF((makhnccno=$G$1)+(makhnccco=$G$1),ROW(makhnccno)-6),ROWS($M$10:M38)),"")</f>
        <v/>
      </c>
    </row>
    <row r="41" spans="2:13" s="178" customFormat="1" ht="25.7" hidden="1" customHeight="1" x14ac:dyDescent="0.2">
      <c r="B41" s="347" t="str">
        <f t="shared" si="0"/>
        <v/>
      </c>
      <c r="C41" s="347" t="str">
        <f t="shared" si="1"/>
        <v/>
      </c>
      <c r="D41" s="347" t="str">
        <f t="shared" si="2"/>
        <v/>
      </c>
      <c r="E41" s="1649" t="str">
        <f t="shared" si="3"/>
        <v/>
      </c>
      <c r="F41" s="1650"/>
      <c r="G41" s="348" t="str">
        <f t="shared" si="7"/>
        <v/>
      </c>
      <c r="H41" s="348" t="str">
        <f t="shared" si="4"/>
        <v/>
      </c>
      <c r="I41" s="338" t="str">
        <f t="shared" si="5"/>
        <v/>
      </c>
      <c r="J41" s="338" t="str">
        <f t="shared" si="6"/>
        <v/>
      </c>
      <c r="K41" s="349">
        <f ca="1">MAX(0,$I$10+SUM($I$12:$I40)-$J$10-SUM($J$12:$J40))</f>
        <v>0</v>
      </c>
      <c r="L41" s="349">
        <f>MAX(0,-($K$10+SUM($I$12:$I40)-$L$10-SUM($J$12:$J40)))</f>
        <v>0</v>
      </c>
      <c r="M41" s="350" t="str">
        <f t="array" ref="M41">IFERROR(SMALL(IF((makhnccno=$G$1)+(makhnccco=$G$1),ROW(makhnccno)-6),ROWS($M$10:M39)),"")</f>
        <v/>
      </c>
    </row>
    <row r="42" spans="2:13" s="178" customFormat="1" ht="25.7" hidden="1" customHeight="1" x14ac:dyDescent="0.2">
      <c r="B42" s="347" t="str">
        <f t="shared" si="0"/>
        <v/>
      </c>
      <c r="C42" s="347" t="str">
        <f t="shared" si="1"/>
        <v/>
      </c>
      <c r="D42" s="347" t="str">
        <f t="shared" si="2"/>
        <v/>
      </c>
      <c r="E42" s="1649" t="str">
        <f t="shared" si="3"/>
        <v/>
      </c>
      <c r="F42" s="1650"/>
      <c r="G42" s="348" t="str">
        <f t="shared" si="7"/>
        <v/>
      </c>
      <c r="H42" s="348" t="str">
        <f t="shared" si="4"/>
        <v/>
      </c>
      <c r="I42" s="338" t="str">
        <f t="shared" si="5"/>
        <v/>
      </c>
      <c r="J42" s="338" t="str">
        <f t="shared" si="6"/>
        <v/>
      </c>
      <c r="K42" s="349">
        <f ca="1">MAX(0,$I$10+SUM($I$12:$I41)-$J$10-SUM($J$12:$J41))</f>
        <v>0</v>
      </c>
      <c r="L42" s="349">
        <f>MAX(0,-($K$10+SUM($I$12:$I41)-$L$10-SUM($J$12:$J41)))</f>
        <v>0</v>
      </c>
      <c r="M42" s="350" t="str">
        <f t="array" ref="M42">IFERROR(SMALL(IF((makhnccno=$G$1)+(makhnccco=$G$1),ROW(makhnccno)-6),ROWS($M$10:M40)),"")</f>
        <v/>
      </c>
    </row>
    <row r="43" spans="2:13" s="178" customFormat="1" ht="25.7" hidden="1" customHeight="1" x14ac:dyDescent="0.2">
      <c r="B43" s="347" t="str">
        <f t="shared" si="0"/>
        <v/>
      </c>
      <c r="C43" s="347" t="str">
        <f t="shared" si="1"/>
        <v/>
      </c>
      <c r="D43" s="347" t="str">
        <f t="shared" si="2"/>
        <v/>
      </c>
      <c r="E43" s="1649" t="str">
        <f t="shared" si="3"/>
        <v/>
      </c>
      <c r="F43" s="1650"/>
      <c r="G43" s="348" t="str">
        <f t="shared" si="7"/>
        <v/>
      </c>
      <c r="H43" s="348" t="str">
        <f t="shared" si="4"/>
        <v/>
      </c>
      <c r="I43" s="338" t="str">
        <f t="shared" si="5"/>
        <v/>
      </c>
      <c r="J43" s="338" t="str">
        <f t="shared" si="6"/>
        <v/>
      </c>
      <c r="K43" s="349">
        <f ca="1">MAX(0,$I$10+SUM($I$12:$I42)-$J$10-SUM($J$12:$J42))</f>
        <v>0</v>
      </c>
      <c r="L43" s="349">
        <f>MAX(0,-($K$10+SUM($I$12:$I42)-$L$10-SUM($J$12:$J42)))</f>
        <v>0</v>
      </c>
      <c r="M43" s="350" t="str">
        <f t="array" ref="M43">IFERROR(SMALL(IF((makhnccno=$G$1)+(makhnccco=$G$1),ROW(makhnccno)-6),ROWS($M$10:M41)),"")</f>
        <v/>
      </c>
    </row>
    <row r="44" spans="2:13" s="178" customFormat="1" ht="25.7" hidden="1" customHeight="1" x14ac:dyDescent="0.2">
      <c r="B44" s="347" t="str">
        <f t="shared" si="0"/>
        <v/>
      </c>
      <c r="C44" s="347" t="str">
        <f t="shared" si="1"/>
        <v/>
      </c>
      <c r="D44" s="347" t="str">
        <f t="shared" si="2"/>
        <v/>
      </c>
      <c r="E44" s="1649" t="str">
        <f t="shared" si="3"/>
        <v/>
      </c>
      <c r="F44" s="1650"/>
      <c r="G44" s="348" t="str">
        <f t="shared" si="7"/>
        <v/>
      </c>
      <c r="H44" s="348" t="str">
        <f t="shared" si="4"/>
        <v/>
      </c>
      <c r="I44" s="338" t="str">
        <f t="shared" si="5"/>
        <v/>
      </c>
      <c r="J44" s="338" t="str">
        <f t="shared" si="6"/>
        <v/>
      </c>
      <c r="K44" s="349">
        <f ca="1">MAX(0,$I$10+SUM($I$12:$I43)-$J$10-SUM($J$12:$J43))</f>
        <v>0</v>
      </c>
      <c r="L44" s="349">
        <f>MAX(0,-($K$10+SUM($I$12:$I43)-$L$10-SUM($J$12:$J43)))</f>
        <v>0</v>
      </c>
      <c r="M44" s="350" t="str">
        <f t="array" ref="M44">IFERROR(SMALL(IF((makhnccno=$G$1)+(makhnccco=$G$1),ROW(makhnccno)-6),ROWS($M$10:M42)),"")</f>
        <v/>
      </c>
    </row>
    <row r="45" spans="2:13" s="178" customFormat="1" ht="25.7" hidden="1" customHeight="1" x14ac:dyDescent="0.2">
      <c r="B45" s="347" t="str">
        <f t="shared" si="0"/>
        <v/>
      </c>
      <c r="C45" s="347" t="str">
        <f t="shared" si="1"/>
        <v/>
      </c>
      <c r="D45" s="347" t="str">
        <f t="shared" si="2"/>
        <v/>
      </c>
      <c r="E45" s="1649" t="str">
        <f t="shared" si="3"/>
        <v/>
      </c>
      <c r="F45" s="1650"/>
      <c r="G45" s="348" t="str">
        <f t="shared" si="7"/>
        <v/>
      </c>
      <c r="H45" s="348" t="str">
        <f t="shared" si="4"/>
        <v/>
      </c>
      <c r="I45" s="338" t="str">
        <f t="shared" si="5"/>
        <v/>
      </c>
      <c r="J45" s="338" t="str">
        <f t="shared" si="6"/>
        <v/>
      </c>
      <c r="K45" s="349">
        <f ca="1">MAX(0,$I$10+SUM($I$12:$I44)-$J$10-SUM($J$12:$J44))</f>
        <v>0</v>
      </c>
      <c r="L45" s="349">
        <f>MAX(0,-($K$10+SUM($I$12:$I44)-$L$10-SUM($J$12:$J44)))</f>
        <v>0</v>
      </c>
      <c r="M45" s="350" t="str">
        <f t="array" ref="M45">IFERROR(SMALL(IF((makhnccno=$G$1)+(makhnccco=$G$1),ROW(makhnccno)-6),ROWS($M$10:M43)),"")</f>
        <v/>
      </c>
    </row>
    <row r="46" spans="2:13" s="178" customFormat="1" ht="25.7" hidden="1" customHeight="1" x14ac:dyDescent="0.2">
      <c r="B46" s="347" t="str">
        <f t="shared" si="0"/>
        <v/>
      </c>
      <c r="C46" s="347" t="str">
        <f t="shared" si="1"/>
        <v/>
      </c>
      <c r="D46" s="347" t="str">
        <f t="shared" si="2"/>
        <v/>
      </c>
      <c r="E46" s="1649" t="str">
        <f t="shared" si="3"/>
        <v/>
      </c>
      <c r="F46" s="1650"/>
      <c r="G46" s="348" t="str">
        <f t="shared" si="7"/>
        <v/>
      </c>
      <c r="H46" s="348" t="str">
        <f t="shared" si="4"/>
        <v/>
      </c>
      <c r="I46" s="338" t="str">
        <f t="shared" si="5"/>
        <v/>
      </c>
      <c r="J46" s="338" t="str">
        <f t="shared" si="6"/>
        <v/>
      </c>
      <c r="K46" s="349">
        <f ca="1">MAX(0,$I$10+SUM($I$12:$I45)-$J$10-SUM($J$12:$J45))</f>
        <v>0</v>
      </c>
      <c r="L46" s="349">
        <f>MAX(0,-($K$10+SUM($I$12:$I45)-$L$10-SUM($J$12:$J45)))</f>
        <v>0</v>
      </c>
      <c r="M46" s="350" t="str">
        <f t="array" ref="M46">IFERROR(SMALL(IF((makhnccno=$G$1)+(makhnccco=$G$1),ROW(makhnccno)-6),ROWS($M$10:M44)),"")</f>
        <v/>
      </c>
    </row>
    <row r="47" spans="2:13" s="178" customFormat="1" ht="25.7" hidden="1" customHeight="1" x14ac:dyDescent="0.2">
      <c r="B47" s="347" t="str">
        <f t="shared" si="0"/>
        <v/>
      </c>
      <c r="C47" s="347" t="str">
        <f t="shared" si="1"/>
        <v/>
      </c>
      <c r="D47" s="347" t="str">
        <f t="shared" si="2"/>
        <v/>
      </c>
      <c r="E47" s="1649" t="str">
        <f t="shared" si="3"/>
        <v/>
      </c>
      <c r="F47" s="1650"/>
      <c r="G47" s="348" t="str">
        <f t="shared" si="7"/>
        <v/>
      </c>
      <c r="H47" s="348" t="str">
        <f t="shared" si="4"/>
        <v/>
      </c>
      <c r="I47" s="338" t="str">
        <f t="shared" si="5"/>
        <v/>
      </c>
      <c r="J47" s="338" t="str">
        <f t="shared" si="6"/>
        <v/>
      </c>
      <c r="K47" s="349">
        <f ca="1">MAX(0,$I$10+SUM($I$12:$I46)-$J$10-SUM($J$12:$J46))</f>
        <v>0</v>
      </c>
      <c r="L47" s="349">
        <f>MAX(0,-($K$10+SUM($I$12:$I46)-$L$10-SUM($J$12:$J46)))</f>
        <v>0</v>
      </c>
      <c r="M47" s="350" t="str">
        <f t="array" ref="M47">IFERROR(SMALL(IF((makhnccno=$G$1)+(makhnccco=$G$1),ROW(makhnccno)-6),ROWS($M$10:M45)),"")</f>
        <v/>
      </c>
    </row>
    <row r="48" spans="2:13" s="178" customFormat="1" ht="25.7" hidden="1" customHeight="1" x14ac:dyDescent="0.2">
      <c r="B48" s="347" t="str">
        <f t="shared" si="0"/>
        <v/>
      </c>
      <c r="C48" s="347" t="str">
        <f t="shared" si="1"/>
        <v/>
      </c>
      <c r="D48" s="347" t="str">
        <f t="shared" si="2"/>
        <v/>
      </c>
      <c r="E48" s="1649" t="str">
        <f t="shared" si="3"/>
        <v/>
      </c>
      <c r="F48" s="1650"/>
      <c r="G48" s="348" t="str">
        <f t="shared" si="7"/>
        <v/>
      </c>
      <c r="H48" s="348" t="str">
        <f t="shared" si="4"/>
        <v/>
      </c>
      <c r="I48" s="338" t="str">
        <f t="shared" si="5"/>
        <v/>
      </c>
      <c r="J48" s="338" t="str">
        <f t="shared" si="6"/>
        <v/>
      </c>
      <c r="K48" s="349">
        <f ca="1">MAX(0,$I$10+SUM($I$12:$I47)-$J$10-SUM($J$12:$J47))</f>
        <v>0</v>
      </c>
      <c r="L48" s="349">
        <f>MAX(0,-($K$10+SUM($I$12:$I47)-$L$10-SUM($J$12:$J47)))</f>
        <v>0</v>
      </c>
      <c r="M48" s="350" t="str">
        <f t="array" ref="M48">IFERROR(SMALL(IF((makhnccno=$G$1)+(makhnccco=$G$1),ROW(makhnccno)-6),ROWS($M$10:M46)),"")</f>
        <v/>
      </c>
    </row>
    <row r="49" spans="2:13" s="178" customFormat="1" ht="25.7" hidden="1" customHeight="1" x14ac:dyDescent="0.2">
      <c r="B49" s="347" t="str">
        <f t="shared" si="0"/>
        <v/>
      </c>
      <c r="C49" s="347" t="str">
        <f t="shared" si="1"/>
        <v/>
      </c>
      <c r="D49" s="347" t="str">
        <f t="shared" si="2"/>
        <v/>
      </c>
      <c r="E49" s="1649" t="str">
        <f t="shared" si="3"/>
        <v/>
      </c>
      <c r="F49" s="1650"/>
      <c r="G49" s="348" t="str">
        <f t="shared" si="7"/>
        <v/>
      </c>
      <c r="H49" s="348" t="str">
        <f t="shared" si="4"/>
        <v/>
      </c>
      <c r="I49" s="338" t="str">
        <f t="shared" si="5"/>
        <v/>
      </c>
      <c r="J49" s="338" t="str">
        <f t="shared" si="6"/>
        <v/>
      </c>
      <c r="K49" s="349">
        <f ca="1">MAX(0,$I$10+SUM($I$12:$I48)-$J$10-SUM($J$12:$J48))</f>
        <v>0</v>
      </c>
      <c r="L49" s="349">
        <f>MAX(0,-($K$10+SUM($I$12:$I48)-$L$10-SUM($J$12:$J48)))</f>
        <v>0</v>
      </c>
      <c r="M49" s="350" t="str">
        <f t="array" ref="M49">IFERROR(SMALL(IF((makhnccno=$G$1)+(makhnccco=$G$1),ROW(makhnccno)-6),ROWS($M$10:M47)),"")</f>
        <v/>
      </c>
    </row>
    <row r="50" spans="2:13" s="178" customFormat="1" ht="25.7" hidden="1" customHeight="1" x14ac:dyDescent="0.2">
      <c r="B50" s="347" t="str">
        <f t="shared" si="0"/>
        <v/>
      </c>
      <c r="C50" s="347" t="str">
        <f t="shared" si="1"/>
        <v/>
      </c>
      <c r="D50" s="347" t="str">
        <f t="shared" si="2"/>
        <v/>
      </c>
      <c r="E50" s="1649" t="str">
        <f t="shared" si="3"/>
        <v/>
      </c>
      <c r="F50" s="1650"/>
      <c r="G50" s="348" t="str">
        <f t="shared" si="7"/>
        <v/>
      </c>
      <c r="H50" s="348" t="str">
        <f t="shared" si="4"/>
        <v/>
      </c>
      <c r="I50" s="338" t="str">
        <f t="shared" si="5"/>
        <v/>
      </c>
      <c r="J50" s="338" t="str">
        <f t="shared" si="6"/>
        <v/>
      </c>
      <c r="K50" s="349">
        <f ca="1">MAX(0,$I$10+SUM($I$12:$I49)-$J$10-SUM($J$12:$J49))</f>
        <v>0</v>
      </c>
      <c r="L50" s="349">
        <f>MAX(0,-($K$10+SUM($I$12:$I49)-$L$10-SUM($J$12:$J49)))</f>
        <v>0</v>
      </c>
      <c r="M50" s="350" t="str">
        <f t="array" ref="M50">IFERROR(SMALL(IF((makhnccno=$G$1)+(makhnccco=$G$1),ROW(makhnccno)-6),ROWS($M$10:M48)),"")</f>
        <v/>
      </c>
    </row>
    <row r="51" spans="2:13" s="178" customFormat="1" ht="25.7" hidden="1" customHeight="1" x14ac:dyDescent="0.2">
      <c r="B51" s="347" t="str">
        <f t="shared" si="0"/>
        <v/>
      </c>
      <c r="C51" s="347" t="str">
        <f t="shared" si="1"/>
        <v/>
      </c>
      <c r="D51" s="347" t="str">
        <f t="shared" si="2"/>
        <v/>
      </c>
      <c r="E51" s="1649" t="str">
        <f t="shared" si="3"/>
        <v/>
      </c>
      <c r="F51" s="1650"/>
      <c r="G51" s="348" t="str">
        <f t="shared" si="7"/>
        <v/>
      </c>
      <c r="H51" s="348" t="str">
        <f t="shared" si="4"/>
        <v/>
      </c>
      <c r="I51" s="338" t="str">
        <f t="shared" si="5"/>
        <v/>
      </c>
      <c r="J51" s="338" t="str">
        <f t="shared" si="6"/>
        <v/>
      </c>
      <c r="K51" s="349">
        <f ca="1">MAX(0,$I$10+SUM($I$12:$I50)-$J$10-SUM($J$12:$J50))</f>
        <v>0</v>
      </c>
      <c r="L51" s="349">
        <f>MAX(0,-($K$10+SUM($I$12:$I50)-$L$10-SUM($J$12:$J50)))</f>
        <v>0</v>
      </c>
      <c r="M51" s="350" t="str">
        <f t="array" ref="M51">IFERROR(SMALL(IF((makhnccno=$G$1)+(makhnccco=$G$1),ROW(makhnccno)-6),ROWS($M$10:M49)),"")</f>
        <v/>
      </c>
    </row>
    <row r="52" spans="2:13" s="178" customFormat="1" ht="25.7" hidden="1" customHeight="1" x14ac:dyDescent="0.2">
      <c r="B52" s="347" t="str">
        <f t="shared" si="0"/>
        <v/>
      </c>
      <c r="C52" s="347" t="str">
        <f t="shared" si="1"/>
        <v/>
      </c>
      <c r="D52" s="347" t="str">
        <f t="shared" si="2"/>
        <v/>
      </c>
      <c r="E52" s="1649" t="str">
        <f t="shared" si="3"/>
        <v/>
      </c>
      <c r="F52" s="1650"/>
      <c r="G52" s="348" t="str">
        <f t="shared" si="7"/>
        <v/>
      </c>
      <c r="H52" s="348" t="str">
        <f t="shared" si="4"/>
        <v/>
      </c>
      <c r="I52" s="338" t="str">
        <f t="shared" si="5"/>
        <v/>
      </c>
      <c r="J52" s="338" t="str">
        <f t="shared" si="6"/>
        <v/>
      </c>
      <c r="K52" s="349">
        <f ca="1">MAX(0,$I$10+SUM($I$12:$I51)-$J$10-SUM($J$12:$J51))</f>
        <v>0</v>
      </c>
      <c r="L52" s="349">
        <f>MAX(0,-($K$10+SUM($I$12:$I51)-$L$10-SUM($J$12:$J51)))</f>
        <v>0</v>
      </c>
      <c r="M52" s="350" t="str">
        <f t="array" ref="M52">IFERROR(SMALL(IF((makhnccno=$G$1)+(makhnccco=$G$1),ROW(makhnccno)-6),ROWS($M$10:M50)),"")</f>
        <v/>
      </c>
    </row>
    <row r="53" spans="2:13" s="178" customFormat="1" ht="25.7" hidden="1" customHeight="1" x14ac:dyDescent="0.2">
      <c r="B53" s="347" t="str">
        <f t="shared" si="0"/>
        <v/>
      </c>
      <c r="C53" s="347" t="str">
        <f t="shared" si="1"/>
        <v/>
      </c>
      <c r="D53" s="347" t="str">
        <f t="shared" si="2"/>
        <v/>
      </c>
      <c r="E53" s="1649" t="str">
        <f t="shared" si="3"/>
        <v/>
      </c>
      <c r="F53" s="1650"/>
      <c r="G53" s="348" t="str">
        <f t="shared" si="7"/>
        <v/>
      </c>
      <c r="H53" s="348" t="str">
        <f t="shared" si="4"/>
        <v/>
      </c>
      <c r="I53" s="338" t="str">
        <f t="shared" si="5"/>
        <v/>
      </c>
      <c r="J53" s="338" t="str">
        <f t="shared" si="6"/>
        <v/>
      </c>
      <c r="K53" s="349">
        <f ca="1">MAX(0,$I$10+SUM($I$12:$I52)-$J$10-SUM($J$12:$J52))</f>
        <v>0</v>
      </c>
      <c r="L53" s="349">
        <f>MAX(0,-($K$10+SUM($I$12:$I52)-$L$10-SUM($J$12:$J52)))</f>
        <v>0</v>
      </c>
      <c r="M53" s="350" t="str">
        <f t="array" ref="M53">IFERROR(SMALL(IF((makhnccno=$G$1)+(makhnccco=$G$1),ROW(makhnccno)-6),ROWS($M$10:M51)),"")</f>
        <v/>
      </c>
    </row>
    <row r="54" spans="2:13" s="178" customFormat="1" ht="25.7" hidden="1" customHeight="1" x14ac:dyDescent="0.2">
      <c r="B54" s="347" t="str">
        <f t="shared" si="0"/>
        <v/>
      </c>
      <c r="C54" s="347" t="str">
        <f t="shared" si="1"/>
        <v/>
      </c>
      <c r="D54" s="347" t="str">
        <f t="shared" si="2"/>
        <v/>
      </c>
      <c r="E54" s="1649" t="str">
        <f t="shared" si="3"/>
        <v/>
      </c>
      <c r="F54" s="1650"/>
      <c r="G54" s="348" t="str">
        <f t="shared" si="7"/>
        <v/>
      </c>
      <c r="H54" s="348" t="str">
        <f t="shared" si="4"/>
        <v/>
      </c>
      <c r="I54" s="338" t="str">
        <f t="shared" si="5"/>
        <v/>
      </c>
      <c r="J54" s="338" t="str">
        <f t="shared" si="6"/>
        <v/>
      </c>
      <c r="K54" s="349">
        <f ca="1">MAX(0,$I$10+SUM($I$12:$I53)-$J$10-SUM($J$12:$J53))</f>
        <v>0</v>
      </c>
      <c r="L54" s="349">
        <f>MAX(0,-($K$10+SUM($I$12:$I53)-$L$10-SUM($J$12:$J53)))</f>
        <v>0</v>
      </c>
      <c r="M54" s="350" t="str">
        <f t="array" ref="M54">IFERROR(SMALL(IF((makhnccno=$G$1)+(makhnccco=$G$1),ROW(makhnccno)-6),ROWS($M$10:M52)),"")</f>
        <v/>
      </c>
    </row>
    <row r="55" spans="2:13" s="178" customFormat="1" ht="25.7" hidden="1" customHeight="1" x14ac:dyDescent="0.2">
      <c r="B55" s="347" t="str">
        <f t="shared" si="0"/>
        <v/>
      </c>
      <c r="C55" s="347" t="str">
        <f t="shared" si="1"/>
        <v/>
      </c>
      <c r="D55" s="347" t="str">
        <f t="shared" si="2"/>
        <v/>
      </c>
      <c r="E55" s="1649" t="str">
        <f t="shared" si="3"/>
        <v/>
      </c>
      <c r="F55" s="1650"/>
      <c r="G55" s="348" t="str">
        <f t="shared" si="7"/>
        <v/>
      </c>
      <c r="H55" s="348" t="str">
        <f t="shared" si="4"/>
        <v/>
      </c>
      <c r="I55" s="338" t="str">
        <f t="shared" si="5"/>
        <v/>
      </c>
      <c r="J55" s="338" t="str">
        <f t="shared" si="6"/>
        <v/>
      </c>
      <c r="K55" s="349">
        <f ca="1">MAX(0,$I$10+SUM($I$12:$I54)-$J$10-SUM($J$12:$J54))</f>
        <v>0</v>
      </c>
      <c r="L55" s="349">
        <f>MAX(0,-($K$10+SUM($I$12:$I54)-$L$10-SUM($J$12:$J54)))</f>
        <v>0</v>
      </c>
      <c r="M55" s="350" t="str">
        <f t="array" ref="M55">IFERROR(SMALL(IF((makhnccno=$G$1)+(makhnccco=$G$1),ROW(makhnccno)-6),ROWS($M$10:M53)),"")</f>
        <v/>
      </c>
    </row>
    <row r="56" spans="2:13" s="178" customFormat="1" ht="25.7" hidden="1" customHeight="1" x14ac:dyDescent="0.2">
      <c r="B56" s="347" t="str">
        <f t="shared" si="0"/>
        <v/>
      </c>
      <c r="C56" s="347" t="str">
        <f t="shared" si="1"/>
        <v/>
      </c>
      <c r="D56" s="347" t="str">
        <f t="shared" si="2"/>
        <v/>
      </c>
      <c r="E56" s="1649" t="str">
        <f t="shared" si="3"/>
        <v/>
      </c>
      <c r="F56" s="1650"/>
      <c r="G56" s="348" t="str">
        <f t="shared" si="7"/>
        <v/>
      </c>
      <c r="H56" s="348" t="str">
        <f t="shared" si="4"/>
        <v/>
      </c>
      <c r="I56" s="338" t="str">
        <f t="shared" si="5"/>
        <v/>
      </c>
      <c r="J56" s="338" t="str">
        <f t="shared" si="6"/>
        <v/>
      </c>
      <c r="K56" s="349">
        <f ca="1">MAX(0,$I$10+SUM($I$12:$I55)-$J$10-SUM($J$12:$J55))</f>
        <v>0</v>
      </c>
      <c r="L56" s="349">
        <f>MAX(0,-($K$10+SUM($I$12:$I55)-$L$10-SUM($J$12:$J55)))</f>
        <v>0</v>
      </c>
      <c r="M56" s="350" t="str">
        <f t="array" ref="M56">IFERROR(SMALL(IF((makhnccno=$G$1)+(makhnccco=$G$1),ROW(makhnccno)-6),ROWS($M$10:M54)),"")</f>
        <v/>
      </c>
    </row>
    <row r="57" spans="2:13" s="178" customFormat="1" ht="25.7" hidden="1" customHeight="1" x14ac:dyDescent="0.2">
      <c r="B57" s="347" t="str">
        <f t="shared" si="0"/>
        <v/>
      </c>
      <c r="C57" s="347" t="str">
        <f t="shared" si="1"/>
        <v/>
      </c>
      <c r="D57" s="347" t="str">
        <f t="shared" si="2"/>
        <v/>
      </c>
      <c r="E57" s="1649" t="str">
        <f t="shared" si="3"/>
        <v/>
      </c>
      <c r="F57" s="1650"/>
      <c r="G57" s="348" t="str">
        <f t="shared" si="7"/>
        <v/>
      </c>
      <c r="H57" s="348" t="str">
        <f t="shared" si="4"/>
        <v/>
      </c>
      <c r="I57" s="338" t="str">
        <f t="shared" si="5"/>
        <v/>
      </c>
      <c r="J57" s="338" t="str">
        <f t="shared" si="6"/>
        <v/>
      </c>
      <c r="K57" s="349">
        <f ca="1">MAX(0,$I$10+SUM($I$12:$I56)-$J$10-SUM($J$12:$J56))</f>
        <v>0</v>
      </c>
      <c r="L57" s="349">
        <f>MAX(0,-($K$10+SUM($I$12:$I56)-$L$10-SUM($J$12:$J56)))</f>
        <v>0</v>
      </c>
      <c r="M57" s="350" t="str">
        <f t="array" ref="M57">IFERROR(SMALL(IF((makhnccno=$G$1)+(makhnccco=$G$1),ROW(makhnccno)-6),ROWS($M$10:M55)),"")</f>
        <v/>
      </c>
    </row>
    <row r="58" spans="2:13" s="178" customFormat="1" ht="25.7" hidden="1" customHeight="1" x14ac:dyDescent="0.2">
      <c r="B58" s="347" t="str">
        <f t="shared" si="0"/>
        <v/>
      </c>
      <c r="C58" s="347" t="str">
        <f t="shared" si="1"/>
        <v/>
      </c>
      <c r="D58" s="347" t="str">
        <f t="shared" si="2"/>
        <v/>
      </c>
      <c r="E58" s="1649" t="str">
        <f t="shared" si="3"/>
        <v/>
      </c>
      <c r="F58" s="1650"/>
      <c r="G58" s="348" t="str">
        <f t="shared" si="7"/>
        <v/>
      </c>
      <c r="H58" s="348" t="str">
        <f t="shared" si="4"/>
        <v/>
      </c>
      <c r="I58" s="338" t="str">
        <f t="shared" si="5"/>
        <v/>
      </c>
      <c r="J58" s="338" t="str">
        <f t="shared" si="6"/>
        <v/>
      </c>
      <c r="K58" s="349">
        <f ca="1">MAX(0,$I$10+SUM($I$12:$I57)-$J$10-SUM($J$12:$J57))</f>
        <v>0</v>
      </c>
      <c r="L58" s="349">
        <f>MAX(0,-($K$10+SUM($I$12:$I57)-$L$10-SUM($J$12:$J57)))</f>
        <v>0</v>
      </c>
      <c r="M58" s="350" t="str">
        <f t="array" ref="M58">IFERROR(SMALL(IF((makhnccno=$G$1)+(makhnccco=$G$1),ROW(makhnccno)-6),ROWS($M$10:M56)),"")</f>
        <v/>
      </c>
    </row>
    <row r="59" spans="2:13" s="178" customFormat="1" ht="25.7" hidden="1" customHeight="1" x14ac:dyDescent="0.2">
      <c r="B59" s="347" t="str">
        <f t="shared" si="0"/>
        <v/>
      </c>
      <c r="C59" s="347" t="str">
        <f t="shared" si="1"/>
        <v/>
      </c>
      <c r="D59" s="347" t="str">
        <f t="shared" si="2"/>
        <v/>
      </c>
      <c r="E59" s="1649" t="str">
        <f t="shared" si="3"/>
        <v/>
      </c>
      <c r="F59" s="1650"/>
      <c r="G59" s="348" t="str">
        <f t="shared" si="7"/>
        <v/>
      </c>
      <c r="H59" s="348" t="str">
        <f t="shared" si="4"/>
        <v/>
      </c>
      <c r="I59" s="338" t="str">
        <f t="shared" si="5"/>
        <v/>
      </c>
      <c r="J59" s="338" t="str">
        <f t="shared" si="6"/>
        <v/>
      </c>
      <c r="K59" s="349">
        <f ca="1">MAX(0,$I$10+SUM($I$12:$I58)-$J$10-SUM($J$12:$J58))</f>
        <v>0</v>
      </c>
      <c r="L59" s="349">
        <f>MAX(0,-($K$10+SUM($I$12:$I58)-$L$10-SUM($J$12:$J58)))</f>
        <v>0</v>
      </c>
      <c r="M59" s="350" t="str">
        <f t="array" ref="M59">IFERROR(SMALL(IF((makhnccno=$G$1)+(makhnccco=$G$1),ROW(makhnccno)-6),ROWS($M$10:M57)),"")</f>
        <v/>
      </c>
    </row>
    <row r="60" spans="2:13" s="178" customFormat="1" ht="25.7" hidden="1" customHeight="1" x14ac:dyDescent="0.2">
      <c r="B60" s="347" t="str">
        <f t="shared" si="0"/>
        <v/>
      </c>
      <c r="C60" s="347" t="str">
        <f t="shared" si="1"/>
        <v/>
      </c>
      <c r="D60" s="347" t="str">
        <f t="shared" si="2"/>
        <v/>
      </c>
      <c r="E60" s="1649" t="str">
        <f t="shared" si="3"/>
        <v/>
      </c>
      <c r="F60" s="1650"/>
      <c r="G60" s="348" t="str">
        <f t="shared" si="7"/>
        <v/>
      </c>
      <c r="H60" s="348" t="str">
        <f t="shared" si="4"/>
        <v/>
      </c>
      <c r="I60" s="338" t="str">
        <f t="shared" si="5"/>
        <v/>
      </c>
      <c r="J60" s="338" t="str">
        <f t="shared" si="6"/>
        <v/>
      </c>
      <c r="K60" s="349">
        <f ca="1">MAX(0,$I$10+SUM($I$12:$I59)-$J$10-SUM($J$12:$J59))</f>
        <v>0</v>
      </c>
      <c r="L60" s="349">
        <f>MAX(0,-($K$10+SUM($I$12:$I59)-$L$10-SUM($J$12:$J59)))</f>
        <v>0</v>
      </c>
      <c r="M60" s="350" t="str">
        <f t="array" ref="M60">IFERROR(SMALL(IF((makhnccno=$G$1)+(makhnccco=$G$1),ROW(makhnccno)-6),ROWS($M$10:M58)),"")</f>
        <v/>
      </c>
    </row>
    <row r="61" spans="2:13" s="178" customFormat="1" ht="25.7" hidden="1" customHeight="1" x14ac:dyDescent="0.2">
      <c r="B61" s="347" t="str">
        <f t="shared" si="0"/>
        <v/>
      </c>
      <c r="C61" s="347" t="str">
        <f t="shared" si="1"/>
        <v/>
      </c>
      <c r="D61" s="347" t="str">
        <f t="shared" si="2"/>
        <v/>
      </c>
      <c r="E61" s="1649" t="str">
        <f t="shared" si="3"/>
        <v/>
      </c>
      <c r="F61" s="1650"/>
      <c r="G61" s="348" t="str">
        <f t="shared" si="7"/>
        <v/>
      </c>
      <c r="H61" s="348" t="str">
        <f t="shared" si="4"/>
        <v/>
      </c>
      <c r="I61" s="338" t="str">
        <f t="shared" si="5"/>
        <v/>
      </c>
      <c r="J61" s="338" t="str">
        <f t="shared" si="6"/>
        <v/>
      </c>
      <c r="K61" s="349">
        <f ca="1">MAX(0,$I$10+SUM($I$12:$I60)-$J$10-SUM($J$12:$J60))</f>
        <v>0</v>
      </c>
      <c r="L61" s="349">
        <f>MAX(0,-($K$10+SUM($I$12:$I60)-$L$10-SUM($J$12:$J60)))</f>
        <v>0</v>
      </c>
      <c r="M61" s="350" t="str">
        <f t="array" ref="M61">IFERROR(SMALL(IF((makhnccno=$G$1)+(makhnccco=$G$1),ROW(makhnccno)-6),ROWS($M$10:M59)),"")</f>
        <v/>
      </c>
    </row>
    <row r="62" spans="2:13" s="178" customFormat="1" ht="25.7" hidden="1" customHeight="1" x14ac:dyDescent="0.2">
      <c r="B62" s="347" t="str">
        <f t="shared" si="0"/>
        <v/>
      </c>
      <c r="C62" s="347" t="str">
        <f t="shared" si="1"/>
        <v/>
      </c>
      <c r="D62" s="347" t="str">
        <f t="shared" si="2"/>
        <v/>
      </c>
      <c r="E62" s="1649" t="str">
        <f t="shared" si="3"/>
        <v/>
      </c>
      <c r="F62" s="1650"/>
      <c r="G62" s="348" t="str">
        <f t="shared" si="7"/>
        <v/>
      </c>
      <c r="H62" s="348" t="str">
        <f t="shared" si="4"/>
        <v/>
      </c>
      <c r="I62" s="338" t="str">
        <f t="shared" si="5"/>
        <v/>
      </c>
      <c r="J62" s="338" t="str">
        <f t="shared" si="6"/>
        <v/>
      </c>
      <c r="K62" s="349">
        <f ca="1">MAX(0,$I$10+SUM($I$12:$I61)-$J$10-SUM($J$12:$J61))</f>
        <v>0</v>
      </c>
      <c r="L62" s="349">
        <f>MAX(0,-($K$10+SUM($I$12:$I61)-$L$10-SUM($J$12:$J61)))</f>
        <v>0</v>
      </c>
      <c r="M62" s="350" t="str">
        <f t="array" ref="M62">IFERROR(SMALL(IF((makhnccno=$G$1)+(makhnccco=$G$1),ROW(makhnccno)-6),ROWS($M$10:M60)),"")</f>
        <v/>
      </c>
    </row>
    <row r="63" spans="2:13" s="178" customFormat="1" ht="25.7" hidden="1" customHeight="1" x14ac:dyDescent="0.2">
      <c r="B63" s="347" t="str">
        <f t="shared" si="0"/>
        <v/>
      </c>
      <c r="C63" s="347" t="str">
        <f t="shared" si="1"/>
        <v/>
      </c>
      <c r="D63" s="347" t="str">
        <f t="shared" si="2"/>
        <v/>
      </c>
      <c r="E63" s="1649" t="str">
        <f t="shared" si="3"/>
        <v/>
      </c>
      <c r="F63" s="1650"/>
      <c r="G63" s="348" t="str">
        <f t="shared" si="7"/>
        <v/>
      </c>
      <c r="H63" s="348" t="str">
        <f t="shared" si="4"/>
        <v/>
      </c>
      <c r="I63" s="338" t="str">
        <f t="shared" si="5"/>
        <v/>
      </c>
      <c r="J63" s="338" t="str">
        <f t="shared" si="6"/>
        <v/>
      </c>
      <c r="K63" s="349">
        <f ca="1">MAX(0,$I$10+SUM($I$12:$I62)-$J$10-SUM($J$12:$J62))</f>
        <v>0</v>
      </c>
      <c r="L63" s="349">
        <f>MAX(0,-($K$10+SUM($I$12:$I62)-$L$10-SUM($J$12:$J62)))</f>
        <v>0</v>
      </c>
      <c r="M63" s="350" t="str">
        <f t="array" ref="M63">IFERROR(SMALL(IF((makhnccno=$G$1)+(makhnccco=$G$1),ROW(makhnccno)-6),ROWS($M$10:M61)),"")</f>
        <v/>
      </c>
    </row>
    <row r="64" spans="2:13" s="178" customFormat="1" ht="25.7" hidden="1" customHeight="1" x14ac:dyDescent="0.2">
      <c r="B64" s="347" t="str">
        <f t="shared" si="0"/>
        <v/>
      </c>
      <c r="C64" s="347" t="str">
        <f t="shared" si="1"/>
        <v/>
      </c>
      <c r="D64" s="347" t="str">
        <f t="shared" si="2"/>
        <v/>
      </c>
      <c r="E64" s="1649" t="str">
        <f t="shared" si="3"/>
        <v/>
      </c>
      <c r="F64" s="1650"/>
      <c r="G64" s="348" t="str">
        <f t="shared" si="7"/>
        <v/>
      </c>
      <c r="H64" s="348" t="str">
        <f t="shared" si="4"/>
        <v/>
      </c>
      <c r="I64" s="338" t="str">
        <f t="shared" si="5"/>
        <v/>
      </c>
      <c r="J64" s="338" t="str">
        <f t="shared" si="6"/>
        <v/>
      </c>
      <c r="K64" s="349">
        <f ca="1">MAX(0,$I$10+SUM($I$12:$I63)-$J$10-SUM($J$12:$J63))</f>
        <v>0</v>
      </c>
      <c r="L64" s="349">
        <f>MAX(0,-($K$10+SUM($I$12:$I63)-$L$10-SUM($J$12:$J63)))</f>
        <v>0</v>
      </c>
      <c r="M64" s="350" t="str">
        <f t="array" ref="M64">IFERROR(SMALL(IF((makhnccno=$G$1)+(makhnccco=$G$1),ROW(makhnccno)-6),ROWS($M$10:M62)),"")</f>
        <v/>
      </c>
    </row>
    <row r="65" spans="2:13" s="178" customFormat="1" ht="25.7" hidden="1" customHeight="1" x14ac:dyDescent="0.2">
      <c r="B65" s="347" t="str">
        <f t="shared" si="0"/>
        <v/>
      </c>
      <c r="C65" s="347" t="str">
        <f t="shared" si="1"/>
        <v/>
      </c>
      <c r="D65" s="347" t="str">
        <f t="shared" si="2"/>
        <v/>
      </c>
      <c r="E65" s="1649" t="str">
        <f t="shared" si="3"/>
        <v/>
      </c>
      <c r="F65" s="1650"/>
      <c r="G65" s="348" t="str">
        <f t="shared" si="7"/>
        <v/>
      </c>
      <c r="H65" s="348" t="str">
        <f t="shared" si="4"/>
        <v/>
      </c>
      <c r="I65" s="338" t="str">
        <f t="shared" si="5"/>
        <v/>
      </c>
      <c r="J65" s="338" t="str">
        <f t="shared" si="6"/>
        <v/>
      </c>
      <c r="K65" s="349">
        <f ca="1">MAX(0,$I$10+SUM($I$12:$I64)-$J$10-SUM($J$12:$J64))</f>
        <v>0</v>
      </c>
      <c r="L65" s="349">
        <f>MAX(0,-($K$10+SUM($I$12:$I64)-$L$10-SUM($J$12:$J64)))</f>
        <v>0</v>
      </c>
      <c r="M65" s="350" t="str">
        <f t="array" ref="M65">IFERROR(SMALL(IF((makhnccno=$G$1)+(makhnccco=$G$1),ROW(makhnccno)-6),ROWS($M$10:M63)),"")</f>
        <v/>
      </c>
    </row>
    <row r="66" spans="2:13" s="178" customFormat="1" ht="25.7" hidden="1" customHeight="1" x14ac:dyDescent="0.2">
      <c r="B66" s="347" t="str">
        <f t="shared" si="0"/>
        <v/>
      </c>
      <c r="C66" s="347" t="str">
        <f t="shared" si="1"/>
        <v/>
      </c>
      <c r="D66" s="347" t="str">
        <f t="shared" si="2"/>
        <v/>
      </c>
      <c r="E66" s="1649" t="str">
        <f t="shared" si="3"/>
        <v/>
      </c>
      <c r="F66" s="1650"/>
      <c r="G66" s="348" t="str">
        <f t="shared" si="7"/>
        <v/>
      </c>
      <c r="H66" s="348" t="str">
        <f t="shared" si="4"/>
        <v/>
      </c>
      <c r="I66" s="338" t="str">
        <f t="shared" si="5"/>
        <v/>
      </c>
      <c r="J66" s="338" t="str">
        <f t="shared" si="6"/>
        <v/>
      </c>
      <c r="K66" s="349">
        <f ca="1">MAX(0,$I$10+SUM($I$12:$I65)-$J$10-SUM($J$12:$J65))</f>
        <v>0</v>
      </c>
      <c r="L66" s="349">
        <f>MAX(0,-($K$10+SUM($I$12:$I65)-$L$10-SUM($J$12:$J65)))</f>
        <v>0</v>
      </c>
      <c r="M66" s="350" t="str">
        <f t="array" ref="M66">IFERROR(SMALL(IF((makhnccno=$G$1)+(makhnccco=$G$1),ROW(makhnccno)-6),ROWS($M$10:M64)),"")</f>
        <v/>
      </c>
    </row>
    <row r="67" spans="2:13" s="178" customFormat="1" ht="25.7" hidden="1" customHeight="1" x14ac:dyDescent="0.2">
      <c r="B67" s="347" t="str">
        <f t="shared" si="0"/>
        <v/>
      </c>
      <c r="C67" s="347" t="str">
        <f t="shared" si="1"/>
        <v/>
      </c>
      <c r="D67" s="347" t="str">
        <f t="shared" si="2"/>
        <v/>
      </c>
      <c r="E67" s="1649" t="str">
        <f t="shared" si="3"/>
        <v/>
      </c>
      <c r="F67" s="1650"/>
      <c r="G67" s="348" t="str">
        <f t="shared" si="7"/>
        <v/>
      </c>
      <c r="H67" s="348" t="str">
        <f t="shared" si="4"/>
        <v/>
      </c>
      <c r="I67" s="338" t="str">
        <f t="shared" si="5"/>
        <v/>
      </c>
      <c r="J67" s="338" t="str">
        <f t="shared" si="6"/>
        <v/>
      </c>
      <c r="K67" s="349">
        <f ca="1">MAX(0,$I$10+SUM($I$12:$I66)-$J$10-SUM($J$12:$J66))</f>
        <v>0</v>
      </c>
      <c r="L67" s="349">
        <f>MAX(0,-($K$10+SUM($I$12:$I66)-$L$10-SUM($J$12:$J66)))</f>
        <v>0</v>
      </c>
      <c r="M67" s="350" t="str">
        <f t="array" ref="M67">IFERROR(SMALL(IF((makhnccno=$G$1)+(makhnccco=$G$1),ROW(makhnccno)-6),ROWS($M$10:M65)),"")</f>
        <v/>
      </c>
    </row>
    <row r="68" spans="2:13" s="178" customFormat="1" ht="25.7" hidden="1" customHeight="1" x14ac:dyDescent="0.2">
      <c r="B68" s="347" t="str">
        <f t="shared" si="0"/>
        <v/>
      </c>
      <c r="C68" s="347" t="str">
        <f t="shared" si="1"/>
        <v/>
      </c>
      <c r="D68" s="347" t="str">
        <f t="shared" si="2"/>
        <v/>
      </c>
      <c r="E68" s="1649" t="str">
        <f t="shared" si="3"/>
        <v/>
      </c>
      <c r="F68" s="1650"/>
      <c r="G68" s="348" t="str">
        <f t="shared" si="7"/>
        <v/>
      </c>
      <c r="H68" s="348" t="str">
        <f t="shared" si="4"/>
        <v/>
      </c>
      <c r="I68" s="338" t="str">
        <f t="shared" si="5"/>
        <v/>
      </c>
      <c r="J68" s="338" t="str">
        <f t="shared" si="6"/>
        <v/>
      </c>
      <c r="K68" s="349">
        <f ca="1">MAX(0,$I$10+SUM($I$12:$I67)-$J$10-SUM($J$12:$J67))</f>
        <v>0</v>
      </c>
      <c r="L68" s="349">
        <f>MAX(0,-($K$10+SUM($I$12:$I67)-$L$10-SUM($J$12:$J67)))</f>
        <v>0</v>
      </c>
      <c r="M68" s="350" t="str">
        <f t="array" ref="M68">IFERROR(SMALL(IF((makhnccno=$G$1)+(makhnccco=$G$1),ROW(makhnccno)-6),ROWS($M$10:M66)),"")</f>
        <v/>
      </c>
    </row>
    <row r="69" spans="2:13" s="178" customFormat="1" ht="25.7" hidden="1" customHeight="1" x14ac:dyDescent="0.2">
      <c r="B69" s="347" t="str">
        <f t="shared" si="0"/>
        <v/>
      </c>
      <c r="C69" s="347" t="str">
        <f t="shared" si="1"/>
        <v/>
      </c>
      <c r="D69" s="347" t="str">
        <f t="shared" si="2"/>
        <v/>
      </c>
      <c r="E69" s="1649" t="str">
        <f t="shared" si="3"/>
        <v/>
      </c>
      <c r="F69" s="1650"/>
      <c r="G69" s="348" t="str">
        <f t="shared" si="7"/>
        <v/>
      </c>
      <c r="H69" s="348" t="str">
        <f t="shared" si="4"/>
        <v/>
      </c>
      <c r="I69" s="338" t="str">
        <f t="shared" si="5"/>
        <v/>
      </c>
      <c r="J69" s="338" t="str">
        <f t="shared" si="6"/>
        <v/>
      </c>
      <c r="K69" s="349">
        <f ca="1">MAX(0,$I$10+SUM($I$12:$I68)-$J$10-SUM($J$12:$J68))</f>
        <v>0</v>
      </c>
      <c r="L69" s="349">
        <f>MAX(0,-($K$10+SUM($I$12:$I68)-$L$10-SUM($J$12:$J68)))</f>
        <v>0</v>
      </c>
      <c r="M69" s="350" t="str">
        <f t="array" ref="M69">IFERROR(SMALL(IF((makhnccno=$G$1)+(makhnccco=$G$1),ROW(makhnccno)-6),ROWS($M$10:M67)),"")</f>
        <v/>
      </c>
    </row>
    <row r="70" spans="2:13" s="178" customFormat="1" ht="25.7" hidden="1" customHeight="1" x14ac:dyDescent="0.2">
      <c r="B70" s="347" t="str">
        <f t="shared" si="0"/>
        <v/>
      </c>
      <c r="C70" s="347" t="str">
        <f t="shared" si="1"/>
        <v/>
      </c>
      <c r="D70" s="347" t="str">
        <f t="shared" si="2"/>
        <v/>
      </c>
      <c r="E70" s="1649" t="str">
        <f t="shared" si="3"/>
        <v/>
      </c>
      <c r="F70" s="1650"/>
      <c r="G70" s="348" t="str">
        <f t="shared" si="7"/>
        <v/>
      </c>
      <c r="H70" s="348" t="str">
        <f t="shared" si="4"/>
        <v/>
      </c>
      <c r="I70" s="338" t="str">
        <f t="shared" si="5"/>
        <v/>
      </c>
      <c r="J70" s="338" t="str">
        <f t="shared" si="6"/>
        <v/>
      </c>
      <c r="K70" s="349">
        <f ca="1">MAX(0,$I$10+SUM($I$12:$I69)-$J$10-SUM($J$12:$J69))</f>
        <v>0</v>
      </c>
      <c r="L70" s="349">
        <f>MAX(0,-($K$10+SUM($I$12:$I69)-$L$10-SUM($J$12:$J69)))</f>
        <v>0</v>
      </c>
      <c r="M70" s="350" t="str">
        <f t="array" ref="M70">IFERROR(SMALL(IF((makhnccno=$G$1)+(makhnccco=$G$1),ROW(makhnccno)-6),ROWS($M$10:M68)),"")</f>
        <v/>
      </c>
    </row>
    <row r="71" spans="2:13" s="178" customFormat="1" ht="25.7" hidden="1" customHeight="1" x14ac:dyDescent="0.2">
      <c r="B71" s="347" t="str">
        <f t="shared" si="0"/>
        <v/>
      </c>
      <c r="C71" s="347" t="str">
        <f t="shared" si="1"/>
        <v/>
      </c>
      <c r="D71" s="347" t="str">
        <f t="shared" si="2"/>
        <v/>
      </c>
      <c r="E71" s="1649" t="str">
        <f t="shared" si="3"/>
        <v/>
      </c>
      <c r="F71" s="1650"/>
      <c r="G71" s="348" t="str">
        <f t="shared" si="7"/>
        <v/>
      </c>
      <c r="H71" s="348" t="str">
        <f t="shared" si="4"/>
        <v/>
      </c>
      <c r="I71" s="338" t="str">
        <f t="shared" si="5"/>
        <v/>
      </c>
      <c r="J71" s="338" t="str">
        <f t="shared" si="6"/>
        <v/>
      </c>
      <c r="K71" s="349">
        <f ca="1">MAX(0,$I$10+SUM($I$12:$I70)-$J$10-SUM($J$12:$J70))</f>
        <v>0</v>
      </c>
      <c r="L71" s="349">
        <f>MAX(0,-($K$10+SUM($I$12:$I70)-$L$10-SUM($J$12:$J70)))</f>
        <v>0</v>
      </c>
      <c r="M71" s="350" t="str">
        <f t="array" ref="M71">IFERROR(SMALL(IF((makhnccno=$G$1)+(makhnccco=$G$1),ROW(makhnccno)-6),ROWS($M$10:M69)),"")</f>
        <v/>
      </c>
    </row>
    <row r="72" spans="2:13" s="178" customFormat="1" ht="25.7" hidden="1" customHeight="1" x14ac:dyDescent="0.2">
      <c r="B72" s="347" t="str">
        <f t="shared" si="0"/>
        <v/>
      </c>
      <c r="C72" s="347" t="str">
        <f t="shared" si="1"/>
        <v/>
      </c>
      <c r="D72" s="347" t="str">
        <f t="shared" si="2"/>
        <v/>
      </c>
      <c r="E72" s="1649" t="str">
        <f t="shared" si="3"/>
        <v/>
      </c>
      <c r="F72" s="1650"/>
      <c r="G72" s="348" t="str">
        <f t="shared" si="7"/>
        <v/>
      </c>
      <c r="H72" s="348" t="str">
        <f t="shared" si="4"/>
        <v/>
      </c>
      <c r="I72" s="338" t="str">
        <f t="shared" si="5"/>
        <v/>
      </c>
      <c r="J72" s="338" t="str">
        <f t="shared" si="6"/>
        <v/>
      </c>
      <c r="K72" s="349">
        <f ca="1">MAX(0,$I$10+SUM($I$12:$I71)-$J$10-SUM($J$12:$J71))</f>
        <v>0</v>
      </c>
      <c r="L72" s="349">
        <f>MAX(0,-($K$10+SUM($I$12:$I71)-$L$10-SUM($J$12:$J71)))</f>
        <v>0</v>
      </c>
      <c r="M72" s="350" t="str">
        <f t="array" ref="M72">IFERROR(SMALL(IF((makhnccno=$G$1)+(makhnccco=$G$1),ROW(makhnccno)-6),ROWS($M$10:M70)),"")</f>
        <v/>
      </c>
    </row>
    <row r="73" spans="2:13" s="178" customFormat="1" ht="25.7" hidden="1" customHeight="1" x14ac:dyDescent="0.2">
      <c r="B73" s="347" t="str">
        <f t="shared" si="0"/>
        <v/>
      </c>
      <c r="C73" s="347" t="str">
        <f t="shared" si="1"/>
        <v/>
      </c>
      <c r="D73" s="347" t="str">
        <f t="shared" si="2"/>
        <v/>
      </c>
      <c r="E73" s="1649" t="str">
        <f t="shared" si="3"/>
        <v/>
      </c>
      <c r="F73" s="1650"/>
      <c r="G73" s="348" t="str">
        <f t="shared" si="7"/>
        <v/>
      </c>
      <c r="H73" s="348" t="str">
        <f t="shared" si="4"/>
        <v/>
      </c>
      <c r="I73" s="338" t="str">
        <f t="shared" si="5"/>
        <v/>
      </c>
      <c r="J73" s="338" t="str">
        <f t="shared" si="6"/>
        <v/>
      </c>
      <c r="K73" s="349">
        <f ca="1">MAX(0,$I$10+SUM($I$12:$I72)-$J$10-SUM($J$12:$J72))</f>
        <v>0</v>
      </c>
      <c r="L73" s="349">
        <f>MAX(0,-($K$10+SUM($I$12:$I72)-$L$10-SUM($J$12:$J72)))</f>
        <v>0</v>
      </c>
      <c r="M73" s="350" t="str">
        <f t="array" ref="M73">IFERROR(SMALL(IF((makhnccno=$G$1)+(makhnccco=$G$1),ROW(makhnccno)-6),ROWS($M$10:M71)),"")</f>
        <v/>
      </c>
    </row>
    <row r="74" spans="2:13" s="178" customFormat="1" ht="25.7" hidden="1" customHeight="1" x14ac:dyDescent="0.2">
      <c r="B74" s="347" t="str">
        <f t="shared" si="0"/>
        <v/>
      </c>
      <c r="C74" s="347" t="str">
        <f t="shared" si="1"/>
        <v/>
      </c>
      <c r="D74" s="347" t="str">
        <f t="shared" si="2"/>
        <v/>
      </c>
      <c r="E74" s="1649" t="str">
        <f t="shared" si="3"/>
        <v/>
      </c>
      <c r="F74" s="1650"/>
      <c r="G74" s="348" t="str">
        <f t="shared" si="7"/>
        <v/>
      </c>
      <c r="H74" s="348" t="str">
        <f t="shared" si="4"/>
        <v/>
      </c>
      <c r="I74" s="338" t="str">
        <f t="shared" si="5"/>
        <v/>
      </c>
      <c r="J74" s="338" t="str">
        <f t="shared" si="6"/>
        <v/>
      </c>
      <c r="K74" s="349">
        <f ca="1">MAX(0,$I$10+SUM($I$12:$I73)-$J$10-SUM($J$12:$J73))</f>
        <v>0</v>
      </c>
      <c r="L74" s="349">
        <f>MAX(0,-($K$10+SUM($I$12:$I73)-$L$10-SUM($J$12:$J73)))</f>
        <v>0</v>
      </c>
      <c r="M74" s="350" t="str">
        <f t="array" ref="M74">IFERROR(SMALL(IF((makhnccno=$G$1)+(makhnccco=$G$1),ROW(makhnccno)-6),ROWS($M$10:M72)),"")</f>
        <v/>
      </c>
    </row>
    <row r="75" spans="2:13" s="178" customFormat="1" ht="25.7" hidden="1" customHeight="1" x14ac:dyDescent="0.2">
      <c r="B75" s="347" t="str">
        <f t="shared" si="0"/>
        <v/>
      </c>
      <c r="C75" s="347" t="str">
        <f t="shared" si="1"/>
        <v/>
      </c>
      <c r="D75" s="347" t="str">
        <f t="shared" si="2"/>
        <v/>
      </c>
      <c r="E75" s="1649" t="str">
        <f t="shared" si="3"/>
        <v/>
      </c>
      <c r="F75" s="1650"/>
      <c r="G75" s="348" t="str">
        <f t="shared" si="7"/>
        <v/>
      </c>
      <c r="H75" s="348" t="str">
        <f t="shared" si="4"/>
        <v/>
      </c>
      <c r="I75" s="338" t="str">
        <f t="shared" si="5"/>
        <v/>
      </c>
      <c r="J75" s="338" t="str">
        <f t="shared" si="6"/>
        <v/>
      </c>
      <c r="K75" s="349">
        <f ca="1">MAX(0,$I$10+SUM($I$12:$I74)-$J$10-SUM($J$12:$J74))</f>
        <v>0</v>
      </c>
      <c r="L75" s="349">
        <f>MAX(0,-($K$10+SUM($I$12:$I74)-$L$10-SUM($J$12:$J74)))</f>
        <v>0</v>
      </c>
      <c r="M75" s="350" t="str">
        <f t="array" ref="M75">IFERROR(SMALL(IF((makhnccno=$G$1)+(makhnccco=$G$1),ROW(makhnccno)-6),ROWS($M$10:M73)),"")</f>
        <v/>
      </c>
    </row>
    <row r="76" spans="2:13" s="178" customFormat="1" ht="25.7" hidden="1" customHeight="1" x14ac:dyDescent="0.2">
      <c r="B76" s="347" t="str">
        <f t="shared" ref="B76:B139" si="8">IF($M76="","",INDEX(ngaygs,$M76))</f>
        <v/>
      </c>
      <c r="C76" s="347" t="str">
        <f t="shared" ref="C76:C139" si="9">IF($M76="","",INDEX(ngayct,$M76))</f>
        <v/>
      </c>
      <c r="D76" s="347" t="str">
        <f t="shared" ref="D76:D139" si="10">IF($M76="","",INDEX(soct,$M76))</f>
        <v/>
      </c>
      <c r="E76" s="1649" t="str">
        <f t="shared" ref="E76:E139" si="11">IF($M76="","",INDEX(diengiai,$M76))</f>
        <v/>
      </c>
      <c r="F76" s="1650"/>
      <c r="G76" s="348" t="str">
        <f t="shared" si="7"/>
        <v/>
      </c>
      <c r="H76" s="348" t="str">
        <f t="shared" ref="H76:H139" si="12">IF($M76="","",IF(INDEX(tkno,$M76)=$E$1,INDEX(tkco,$M76),INDEX(tkno,$M76)))</f>
        <v/>
      </c>
      <c r="I76" s="338" t="str">
        <f t="shared" ref="I76:I139" si="13">IF($M76="","",IF(INDEX(tkno,$M76)=$E$1,INDEX(sotien,$M76),""))</f>
        <v/>
      </c>
      <c r="J76" s="338" t="str">
        <f t="shared" ref="J76:J139" si="14">IF($M76="","",IF(INDEX(tkco,$M76)=$E$1,INDEX(sotien,$M76),""))</f>
        <v/>
      </c>
      <c r="K76" s="349">
        <f ca="1">MAX(0,$I$10+SUM($I$12:$I75)-$J$10-SUM($J$12:$J75))</f>
        <v>0</v>
      </c>
      <c r="L76" s="349">
        <f>MAX(0,-($K$10+SUM($I$12:$I75)-$L$10-SUM($J$12:$J75)))</f>
        <v>0</v>
      </c>
      <c r="M76" s="350" t="str">
        <f t="array" ref="M76">IFERROR(SMALL(IF((makhnccno=$G$1)+(makhnccco=$G$1),ROW(makhnccno)-6),ROWS($M$10:M74)),"")</f>
        <v/>
      </c>
    </row>
    <row r="77" spans="2:13" s="178" customFormat="1" ht="25.7" hidden="1" customHeight="1" x14ac:dyDescent="0.2">
      <c r="B77" s="347" t="str">
        <f t="shared" si="8"/>
        <v/>
      </c>
      <c r="C77" s="347" t="str">
        <f t="shared" si="9"/>
        <v/>
      </c>
      <c r="D77" s="347" t="str">
        <f t="shared" si="10"/>
        <v/>
      </c>
      <c r="E77" s="1649" t="str">
        <f t="shared" si="11"/>
        <v/>
      </c>
      <c r="F77" s="1650"/>
      <c r="G77" s="348" t="str">
        <f t="shared" ref="G77:G140" si="15">IF($M77="","",$E$1)</f>
        <v/>
      </c>
      <c r="H77" s="348" t="str">
        <f t="shared" si="12"/>
        <v/>
      </c>
      <c r="I77" s="338" t="str">
        <f t="shared" si="13"/>
        <v/>
      </c>
      <c r="J77" s="338" t="str">
        <f t="shared" si="14"/>
        <v/>
      </c>
      <c r="K77" s="349">
        <f ca="1">MAX(0,$I$10+SUM($I$12:$I76)-$J$10-SUM($J$12:$J76))</f>
        <v>0</v>
      </c>
      <c r="L77" s="349">
        <f>MAX(0,-($K$10+SUM($I$12:$I76)-$L$10-SUM($J$12:$J76)))</f>
        <v>0</v>
      </c>
      <c r="M77" s="350" t="str">
        <f t="array" ref="M77">IFERROR(SMALL(IF((makhnccno=$G$1)+(makhnccco=$G$1),ROW(makhnccno)-6),ROWS($M$10:M75)),"")</f>
        <v/>
      </c>
    </row>
    <row r="78" spans="2:13" s="178" customFormat="1" ht="25.7" hidden="1" customHeight="1" x14ac:dyDescent="0.2">
      <c r="B78" s="347" t="str">
        <f t="shared" si="8"/>
        <v/>
      </c>
      <c r="C78" s="347" t="str">
        <f t="shared" si="9"/>
        <v/>
      </c>
      <c r="D78" s="347" t="str">
        <f t="shared" si="10"/>
        <v/>
      </c>
      <c r="E78" s="1649" t="str">
        <f t="shared" si="11"/>
        <v/>
      </c>
      <c r="F78" s="1650"/>
      <c r="G78" s="348" t="str">
        <f t="shared" si="15"/>
        <v/>
      </c>
      <c r="H78" s="348" t="str">
        <f t="shared" si="12"/>
        <v/>
      </c>
      <c r="I78" s="338" t="str">
        <f t="shared" si="13"/>
        <v/>
      </c>
      <c r="J78" s="338" t="str">
        <f t="shared" si="14"/>
        <v/>
      </c>
      <c r="K78" s="349">
        <f ca="1">MAX(0,$I$10+SUM($I$12:$I77)-$J$10-SUM($J$12:$J77))</f>
        <v>0</v>
      </c>
      <c r="L78" s="349">
        <f>MAX(0,-($K$10+SUM($I$12:$I77)-$L$10-SUM($J$12:$J77)))</f>
        <v>0</v>
      </c>
      <c r="M78" s="350" t="str">
        <f t="array" ref="M78">IFERROR(SMALL(IF((makhnccno=$G$1)+(makhnccco=$G$1),ROW(makhnccno)-6),ROWS($M$10:M76)),"")</f>
        <v/>
      </c>
    </row>
    <row r="79" spans="2:13" s="178" customFormat="1" ht="25.7" hidden="1" customHeight="1" x14ac:dyDescent="0.2">
      <c r="B79" s="347" t="str">
        <f t="shared" si="8"/>
        <v/>
      </c>
      <c r="C79" s="347" t="str">
        <f t="shared" si="9"/>
        <v/>
      </c>
      <c r="D79" s="347" t="str">
        <f t="shared" si="10"/>
        <v/>
      </c>
      <c r="E79" s="1649" t="str">
        <f t="shared" si="11"/>
        <v/>
      </c>
      <c r="F79" s="1650"/>
      <c r="G79" s="348" t="str">
        <f t="shared" si="15"/>
        <v/>
      </c>
      <c r="H79" s="348" t="str">
        <f t="shared" si="12"/>
        <v/>
      </c>
      <c r="I79" s="338" t="str">
        <f t="shared" si="13"/>
        <v/>
      </c>
      <c r="J79" s="338" t="str">
        <f t="shared" si="14"/>
        <v/>
      </c>
      <c r="K79" s="349">
        <f ca="1">MAX(0,$I$10+SUM($I$12:$I78)-$J$10-SUM($J$12:$J78))</f>
        <v>0</v>
      </c>
      <c r="L79" s="349">
        <f>MAX(0,-($K$10+SUM($I$12:$I78)-$L$10-SUM($J$12:$J78)))</f>
        <v>0</v>
      </c>
      <c r="M79" s="350" t="str">
        <f t="array" ref="M79">IFERROR(SMALL(IF((makhnccno=$G$1)+(makhnccco=$G$1),ROW(makhnccno)-6),ROWS($M$10:M77)),"")</f>
        <v/>
      </c>
    </row>
    <row r="80" spans="2:13" s="178" customFormat="1" ht="25.7" hidden="1" customHeight="1" x14ac:dyDescent="0.2">
      <c r="B80" s="347" t="str">
        <f t="shared" si="8"/>
        <v/>
      </c>
      <c r="C80" s="347" t="str">
        <f t="shared" si="9"/>
        <v/>
      </c>
      <c r="D80" s="347" t="str">
        <f t="shared" si="10"/>
        <v/>
      </c>
      <c r="E80" s="1649" t="str">
        <f t="shared" si="11"/>
        <v/>
      </c>
      <c r="F80" s="1650"/>
      <c r="G80" s="348" t="str">
        <f t="shared" si="15"/>
        <v/>
      </c>
      <c r="H80" s="348" t="str">
        <f t="shared" si="12"/>
        <v/>
      </c>
      <c r="I80" s="338" t="str">
        <f t="shared" si="13"/>
        <v/>
      </c>
      <c r="J80" s="338" t="str">
        <f t="shared" si="14"/>
        <v/>
      </c>
      <c r="K80" s="349">
        <f ca="1">MAX(0,$I$10+SUM($I$12:$I79)-$J$10-SUM($J$12:$J79))</f>
        <v>0</v>
      </c>
      <c r="L80" s="349">
        <f>MAX(0,-($K$10+SUM($I$12:$I79)-$L$10-SUM($J$12:$J79)))</f>
        <v>0</v>
      </c>
      <c r="M80" s="350" t="str">
        <f t="array" ref="M80">IFERROR(SMALL(IF((makhnccno=$G$1)+(makhnccco=$G$1),ROW(makhnccno)-6),ROWS($M$10:M78)),"")</f>
        <v/>
      </c>
    </row>
    <row r="81" spans="2:13" s="178" customFormat="1" ht="25.7" hidden="1" customHeight="1" x14ac:dyDescent="0.2">
      <c r="B81" s="347" t="str">
        <f t="shared" si="8"/>
        <v/>
      </c>
      <c r="C81" s="347" t="str">
        <f t="shared" si="9"/>
        <v/>
      </c>
      <c r="D81" s="347" t="str">
        <f t="shared" si="10"/>
        <v/>
      </c>
      <c r="E81" s="1649" t="str">
        <f t="shared" si="11"/>
        <v/>
      </c>
      <c r="F81" s="1650"/>
      <c r="G81" s="348" t="str">
        <f t="shared" si="15"/>
        <v/>
      </c>
      <c r="H81" s="348" t="str">
        <f t="shared" si="12"/>
        <v/>
      </c>
      <c r="I81" s="338" t="str">
        <f t="shared" si="13"/>
        <v/>
      </c>
      <c r="J81" s="338" t="str">
        <f t="shared" si="14"/>
        <v/>
      </c>
      <c r="K81" s="349">
        <f ca="1">MAX(0,$I$10+SUM($I$12:$I80)-$J$10-SUM($J$12:$J80))</f>
        <v>0</v>
      </c>
      <c r="L81" s="349">
        <f>MAX(0,-($K$10+SUM($I$12:$I80)-$L$10-SUM($J$12:$J80)))</f>
        <v>0</v>
      </c>
      <c r="M81" s="350" t="str">
        <f t="array" ref="M81">IFERROR(SMALL(IF((makhnccno=$G$1)+(makhnccco=$G$1),ROW(makhnccno)-6),ROWS($M$10:M79)),"")</f>
        <v/>
      </c>
    </row>
    <row r="82" spans="2:13" s="178" customFormat="1" ht="25.7" hidden="1" customHeight="1" x14ac:dyDescent="0.2">
      <c r="B82" s="347" t="str">
        <f t="shared" si="8"/>
        <v/>
      </c>
      <c r="C82" s="347" t="str">
        <f t="shared" si="9"/>
        <v/>
      </c>
      <c r="D82" s="347" t="str">
        <f t="shared" si="10"/>
        <v/>
      </c>
      <c r="E82" s="1649" t="str">
        <f t="shared" si="11"/>
        <v/>
      </c>
      <c r="F82" s="1650"/>
      <c r="G82" s="348" t="str">
        <f t="shared" si="15"/>
        <v/>
      </c>
      <c r="H82" s="348" t="str">
        <f t="shared" si="12"/>
        <v/>
      </c>
      <c r="I82" s="338" t="str">
        <f t="shared" si="13"/>
        <v/>
      </c>
      <c r="J82" s="338" t="str">
        <f t="shared" si="14"/>
        <v/>
      </c>
      <c r="K82" s="349">
        <f ca="1">MAX(0,$I$10+SUM($I$12:$I81)-$J$10-SUM($J$12:$J81))</f>
        <v>0</v>
      </c>
      <c r="L82" s="349">
        <f>MAX(0,-($K$10+SUM($I$12:$I81)-$L$10-SUM($J$12:$J81)))</f>
        <v>0</v>
      </c>
      <c r="M82" s="350" t="str">
        <f t="array" ref="M82">IFERROR(SMALL(IF((makhnccno=$G$1)+(makhnccco=$G$1),ROW(makhnccno)-6),ROWS($M$10:M80)),"")</f>
        <v/>
      </c>
    </row>
    <row r="83" spans="2:13" s="178" customFormat="1" ht="25.7" hidden="1" customHeight="1" x14ac:dyDescent="0.2">
      <c r="B83" s="347" t="str">
        <f t="shared" si="8"/>
        <v/>
      </c>
      <c r="C83" s="347" t="str">
        <f t="shared" si="9"/>
        <v/>
      </c>
      <c r="D83" s="347" t="str">
        <f t="shared" si="10"/>
        <v/>
      </c>
      <c r="E83" s="1649" t="str">
        <f t="shared" si="11"/>
        <v/>
      </c>
      <c r="F83" s="1650"/>
      <c r="G83" s="348" t="str">
        <f t="shared" si="15"/>
        <v/>
      </c>
      <c r="H83" s="348" t="str">
        <f t="shared" si="12"/>
        <v/>
      </c>
      <c r="I83" s="338" t="str">
        <f t="shared" si="13"/>
        <v/>
      </c>
      <c r="J83" s="338" t="str">
        <f t="shared" si="14"/>
        <v/>
      </c>
      <c r="K83" s="349">
        <f ca="1">MAX(0,$I$10+SUM($I$12:$I82)-$J$10-SUM($J$12:$J82))</f>
        <v>0</v>
      </c>
      <c r="L83" s="349">
        <f>MAX(0,-($K$10+SUM($I$12:$I82)-$L$10-SUM($J$12:$J82)))</f>
        <v>0</v>
      </c>
      <c r="M83" s="350" t="str">
        <f t="array" ref="M83">IFERROR(SMALL(IF((makhnccno=$G$1)+(makhnccco=$G$1),ROW(makhnccno)-6),ROWS($M$10:M81)),"")</f>
        <v/>
      </c>
    </row>
    <row r="84" spans="2:13" s="178" customFormat="1" ht="25.7" hidden="1" customHeight="1" x14ac:dyDescent="0.2">
      <c r="B84" s="347" t="str">
        <f t="shared" si="8"/>
        <v/>
      </c>
      <c r="C84" s="347" t="str">
        <f t="shared" si="9"/>
        <v/>
      </c>
      <c r="D84" s="347" t="str">
        <f t="shared" si="10"/>
        <v/>
      </c>
      <c r="E84" s="1649" t="str">
        <f t="shared" si="11"/>
        <v/>
      </c>
      <c r="F84" s="1650"/>
      <c r="G84" s="348" t="str">
        <f t="shared" si="15"/>
        <v/>
      </c>
      <c r="H84" s="348" t="str">
        <f t="shared" si="12"/>
        <v/>
      </c>
      <c r="I84" s="338" t="str">
        <f t="shared" si="13"/>
        <v/>
      </c>
      <c r="J84" s="338" t="str">
        <f t="shared" si="14"/>
        <v/>
      </c>
      <c r="K84" s="349">
        <f ca="1">MAX(0,$I$10+SUM($I$12:$I83)-$J$10-SUM($J$12:$J83))</f>
        <v>0</v>
      </c>
      <c r="L84" s="349">
        <f>MAX(0,-($K$10+SUM($I$12:$I83)-$L$10-SUM($J$12:$J83)))</f>
        <v>0</v>
      </c>
      <c r="M84" s="350" t="str">
        <f t="array" ref="M84">IFERROR(SMALL(IF((makhnccno=$G$1)+(makhnccco=$G$1),ROW(makhnccno)-6),ROWS($M$10:M82)),"")</f>
        <v/>
      </c>
    </row>
    <row r="85" spans="2:13" s="178" customFormat="1" ht="25.7" hidden="1" customHeight="1" x14ac:dyDescent="0.2">
      <c r="B85" s="347" t="str">
        <f t="shared" si="8"/>
        <v/>
      </c>
      <c r="C85" s="347" t="str">
        <f t="shared" si="9"/>
        <v/>
      </c>
      <c r="D85" s="347" t="str">
        <f t="shared" si="10"/>
        <v/>
      </c>
      <c r="E85" s="1649" t="str">
        <f t="shared" si="11"/>
        <v/>
      </c>
      <c r="F85" s="1650"/>
      <c r="G85" s="348" t="str">
        <f t="shared" si="15"/>
        <v/>
      </c>
      <c r="H85" s="348" t="str">
        <f t="shared" si="12"/>
        <v/>
      </c>
      <c r="I85" s="338" t="str">
        <f t="shared" si="13"/>
        <v/>
      </c>
      <c r="J85" s="338" t="str">
        <f t="shared" si="14"/>
        <v/>
      </c>
      <c r="K85" s="349">
        <f ca="1">MAX(0,$I$10+SUM($I$12:$I84)-$J$10-SUM($J$12:$J84))</f>
        <v>0</v>
      </c>
      <c r="L85" s="349">
        <f>MAX(0,-($K$10+SUM($I$12:$I84)-$L$10-SUM($J$12:$J84)))</f>
        <v>0</v>
      </c>
      <c r="M85" s="350" t="str">
        <f t="array" ref="M85">IFERROR(SMALL(IF((makhnccno=$G$1)+(makhnccco=$G$1),ROW(makhnccno)-6),ROWS($M$10:M83)),"")</f>
        <v/>
      </c>
    </row>
    <row r="86" spans="2:13" s="178" customFormat="1" ht="25.7" hidden="1" customHeight="1" x14ac:dyDescent="0.2">
      <c r="B86" s="347" t="str">
        <f t="shared" si="8"/>
        <v/>
      </c>
      <c r="C86" s="347" t="str">
        <f t="shared" si="9"/>
        <v/>
      </c>
      <c r="D86" s="347" t="str">
        <f t="shared" si="10"/>
        <v/>
      </c>
      <c r="E86" s="1649" t="str">
        <f t="shared" si="11"/>
        <v/>
      </c>
      <c r="F86" s="1650"/>
      <c r="G86" s="348" t="str">
        <f t="shared" si="15"/>
        <v/>
      </c>
      <c r="H86" s="348" t="str">
        <f t="shared" si="12"/>
        <v/>
      </c>
      <c r="I86" s="338" t="str">
        <f t="shared" si="13"/>
        <v/>
      </c>
      <c r="J86" s="338" t="str">
        <f t="shared" si="14"/>
        <v/>
      </c>
      <c r="K86" s="349">
        <f ca="1">MAX(0,$I$10+SUM($I$12:$I85)-$J$10-SUM($J$12:$J85))</f>
        <v>0</v>
      </c>
      <c r="L86" s="349">
        <f>MAX(0,-($K$10+SUM($I$12:$I85)-$L$10-SUM($J$12:$J85)))</f>
        <v>0</v>
      </c>
      <c r="M86" s="350" t="str">
        <f t="array" ref="M86">IFERROR(SMALL(IF((makhnccno=$G$1)+(makhnccco=$G$1),ROW(makhnccno)-6),ROWS($M$10:M84)),"")</f>
        <v/>
      </c>
    </row>
    <row r="87" spans="2:13" s="178" customFormat="1" ht="25.7" hidden="1" customHeight="1" x14ac:dyDescent="0.2">
      <c r="B87" s="347" t="str">
        <f t="shared" si="8"/>
        <v/>
      </c>
      <c r="C87" s="347" t="str">
        <f t="shared" si="9"/>
        <v/>
      </c>
      <c r="D87" s="347" t="str">
        <f t="shared" si="10"/>
        <v/>
      </c>
      <c r="E87" s="1649" t="str">
        <f t="shared" si="11"/>
        <v/>
      </c>
      <c r="F87" s="1650"/>
      <c r="G87" s="348" t="str">
        <f t="shared" si="15"/>
        <v/>
      </c>
      <c r="H87" s="348" t="str">
        <f t="shared" si="12"/>
        <v/>
      </c>
      <c r="I87" s="338" t="str">
        <f t="shared" si="13"/>
        <v/>
      </c>
      <c r="J87" s="338" t="str">
        <f t="shared" si="14"/>
        <v/>
      </c>
      <c r="K87" s="349">
        <f ca="1">MAX(0,$I$10+SUM($I$12:$I86)-$J$10-SUM($J$12:$J86))</f>
        <v>0</v>
      </c>
      <c r="L87" s="349">
        <f>MAX(0,-($K$10+SUM($I$12:$I86)-$L$10-SUM($J$12:$J86)))</f>
        <v>0</v>
      </c>
      <c r="M87" s="350" t="str">
        <f t="array" ref="M87">IFERROR(SMALL(IF((makhnccno=$G$1)+(makhnccco=$G$1),ROW(makhnccno)-6),ROWS($M$10:M85)),"")</f>
        <v/>
      </c>
    </row>
    <row r="88" spans="2:13" s="178" customFormat="1" ht="25.7" hidden="1" customHeight="1" x14ac:dyDescent="0.2">
      <c r="B88" s="347" t="str">
        <f t="shared" si="8"/>
        <v/>
      </c>
      <c r="C88" s="347" t="str">
        <f t="shared" si="9"/>
        <v/>
      </c>
      <c r="D88" s="347" t="str">
        <f t="shared" si="10"/>
        <v/>
      </c>
      <c r="E88" s="1649" t="str">
        <f t="shared" si="11"/>
        <v/>
      </c>
      <c r="F88" s="1650"/>
      <c r="G88" s="348" t="str">
        <f t="shared" si="15"/>
        <v/>
      </c>
      <c r="H88" s="348" t="str">
        <f t="shared" si="12"/>
        <v/>
      </c>
      <c r="I88" s="338" t="str">
        <f t="shared" si="13"/>
        <v/>
      </c>
      <c r="J88" s="338" t="str">
        <f t="shared" si="14"/>
        <v/>
      </c>
      <c r="K88" s="349">
        <f ca="1">MAX(0,$I$10+SUM($I$12:$I87)-$J$10-SUM($J$12:$J87))</f>
        <v>0</v>
      </c>
      <c r="L88" s="349">
        <f>MAX(0,-($K$10+SUM($I$12:$I87)-$L$10-SUM($J$12:$J87)))</f>
        <v>0</v>
      </c>
      <c r="M88" s="350" t="str">
        <f t="array" ref="M88">IFERROR(SMALL(IF((makhnccno=$G$1)+(makhnccco=$G$1),ROW(makhnccno)-6),ROWS($M$10:M86)),"")</f>
        <v/>
      </c>
    </row>
    <row r="89" spans="2:13" s="178" customFormat="1" ht="25.7" hidden="1" customHeight="1" x14ac:dyDescent="0.2">
      <c r="B89" s="347" t="str">
        <f t="shared" si="8"/>
        <v/>
      </c>
      <c r="C89" s="347" t="str">
        <f t="shared" si="9"/>
        <v/>
      </c>
      <c r="D89" s="347" t="str">
        <f t="shared" si="10"/>
        <v/>
      </c>
      <c r="E89" s="1649" t="str">
        <f t="shared" si="11"/>
        <v/>
      </c>
      <c r="F89" s="1650"/>
      <c r="G89" s="348" t="str">
        <f t="shared" si="15"/>
        <v/>
      </c>
      <c r="H89" s="348" t="str">
        <f t="shared" si="12"/>
        <v/>
      </c>
      <c r="I89" s="338" t="str">
        <f t="shared" si="13"/>
        <v/>
      </c>
      <c r="J89" s="338" t="str">
        <f t="shared" si="14"/>
        <v/>
      </c>
      <c r="K89" s="349">
        <f ca="1">MAX(0,$I$10+SUM($I$12:$I88)-$J$10-SUM($J$12:$J88))</f>
        <v>0</v>
      </c>
      <c r="L89" s="349">
        <f>MAX(0,-($K$10+SUM($I$12:$I88)-$L$10-SUM($J$12:$J88)))</f>
        <v>0</v>
      </c>
      <c r="M89" s="350" t="str">
        <f t="array" ref="M89">IFERROR(SMALL(IF((makhnccno=$G$1)+(makhnccco=$G$1),ROW(makhnccno)-6),ROWS($M$10:M87)),"")</f>
        <v/>
      </c>
    </row>
    <row r="90" spans="2:13" s="178" customFormat="1" ht="25.7" hidden="1" customHeight="1" x14ac:dyDescent="0.2">
      <c r="B90" s="347" t="str">
        <f t="shared" si="8"/>
        <v/>
      </c>
      <c r="C90" s="347" t="str">
        <f t="shared" si="9"/>
        <v/>
      </c>
      <c r="D90" s="347" t="str">
        <f t="shared" si="10"/>
        <v/>
      </c>
      <c r="E90" s="1649" t="str">
        <f t="shared" si="11"/>
        <v/>
      </c>
      <c r="F90" s="1650"/>
      <c r="G90" s="348" t="str">
        <f t="shared" si="15"/>
        <v/>
      </c>
      <c r="H90" s="348" t="str">
        <f t="shared" si="12"/>
        <v/>
      </c>
      <c r="I90" s="338" t="str">
        <f t="shared" si="13"/>
        <v/>
      </c>
      <c r="J90" s="338" t="str">
        <f t="shared" si="14"/>
        <v/>
      </c>
      <c r="K90" s="349">
        <f ca="1">MAX(0,$I$10+SUM($I$12:$I89)-$J$10-SUM($J$12:$J89))</f>
        <v>0</v>
      </c>
      <c r="L90" s="349">
        <f>MAX(0,-($K$10+SUM($I$12:$I89)-$L$10-SUM($J$12:$J89)))</f>
        <v>0</v>
      </c>
      <c r="M90" s="350" t="str">
        <f t="array" ref="M90">IFERROR(SMALL(IF((makhnccno=$G$1)+(makhnccco=$G$1),ROW(makhnccno)-6),ROWS($M$10:M88)),"")</f>
        <v/>
      </c>
    </row>
    <row r="91" spans="2:13" s="178" customFormat="1" ht="25.7" hidden="1" customHeight="1" x14ac:dyDescent="0.2">
      <c r="B91" s="347" t="str">
        <f t="shared" si="8"/>
        <v/>
      </c>
      <c r="C91" s="347" t="str">
        <f t="shared" si="9"/>
        <v/>
      </c>
      <c r="D91" s="347" t="str">
        <f t="shared" si="10"/>
        <v/>
      </c>
      <c r="E91" s="1649" t="str">
        <f t="shared" si="11"/>
        <v/>
      </c>
      <c r="F91" s="1650"/>
      <c r="G91" s="348" t="str">
        <f t="shared" si="15"/>
        <v/>
      </c>
      <c r="H91" s="348" t="str">
        <f t="shared" si="12"/>
        <v/>
      </c>
      <c r="I91" s="338" t="str">
        <f t="shared" si="13"/>
        <v/>
      </c>
      <c r="J91" s="338" t="str">
        <f t="shared" si="14"/>
        <v/>
      </c>
      <c r="K91" s="349">
        <f ca="1">MAX(0,$I$10+SUM($I$12:$I90)-$J$10-SUM($J$12:$J90))</f>
        <v>0</v>
      </c>
      <c r="L91" s="349">
        <f>MAX(0,-($K$10+SUM($I$12:$I90)-$L$10-SUM($J$12:$J90)))</f>
        <v>0</v>
      </c>
      <c r="M91" s="350" t="str">
        <f t="array" ref="M91">IFERROR(SMALL(IF((makhnccno=$G$1)+(makhnccco=$G$1),ROW(makhnccno)-6),ROWS($M$10:M89)),"")</f>
        <v/>
      </c>
    </row>
    <row r="92" spans="2:13" s="178" customFormat="1" ht="25.7" hidden="1" customHeight="1" x14ac:dyDescent="0.2">
      <c r="B92" s="347" t="str">
        <f t="shared" si="8"/>
        <v/>
      </c>
      <c r="C92" s="347" t="str">
        <f t="shared" si="9"/>
        <v/>
      </c>
      <c r="D92" s="347" t="str">
        <f t="shared" si="10"/>
        <v/>
      </c>
      <c r="E92" s="1649" t="str">
        <f t="shared" si="11"/>
        <v/>
      </c>
      <c r="F92" s="1650"/>
      <c r="G92" s="348" t="str">
        <f t="shared" si="15"/>
        <v/>
      </c>
      <c r="H92" s="348" t="str">
        <f t="shared" si="12"/>
        <v/>
      </c>
      <c r="I92" s="338" t="str">
        <f t="shared" si="13"/>
        <v/>
      </c>
      <c r="J92" s="338" t="str">
        <f t="shared" si="14"/>
        <v/>
      </c>
      <c r="K92" s="349">
        <f ca="1">MAX(0,$I$10+SUM($I$12:$I91)-$J$10-SUM($J$12:$J91))</f>
        <v>0</v>
      </c>
      <c r="L92" s="349">
        <f>MAX(0,-($K$10+SUM($I$12:$I91)-$L$10-SUM($J$12:$J91)))</f>
        <v>0</v>
      </c>
      <c r="M92" s="350" t="str">
        <f t="array" ref="M92">IFERROR(SMALL(IF((makhnccno=$G$1)+(makhnccco=$G$1),ROW(makhnccno)-6),ROWS($M$10:M90)),"")</f>
        <v/>
      </c>
    </row>
    <row r="93" spans="2:13" s="178" customFormat="1" ht="25.7" hidden="1" customHeight="1" x14ac:dyDescent="0.2">
      <c r="B93" s="347" t="str">
        <f t="shared" si="8"/>
        <v/>
      </c>
      <c r="C93" s="347" t="str">
        <f t="shared" si="9"/>
        <v/>
      </c>
      <c r="D93" s="347" t="str">
        <f t="shared" si="10"/>
        <v/>
      </c>
      <c r="E93" s="1649" t="str">
        <f t="shared" si="11"/>
        <v/>
      </c>
      <c r="F93" s="1650"/>
      <c r="G93" s="348" t="str">
        <f t="shared" si="15"/>
        <v/>
      </c>
      <c r="H93" s="348" t="str">
        <f t="shared" si="12"/>
        <v/>
      </c>
      <c r="I93" s="338" t="str">
        <f t="shared" si="13"/>
        <v/>
      </c>
      <c r="J93" s="338" t="str">
        <f t="shared" si="14"/>
        <v/>
      </c>
      <c r="K93" s="349">
        <f ca="1">MAX(0,$I$10+SUM($I$12:$I92)-$J$10-SUM($J$12:$J92))</f>
        <v>0</v>
      </c>
      <c r="L93" s="349">
        <f>MAX(0,-($K$10+SUM($I$12:$I92)-$L$10-SUM($J$12:$J92)))</f>
        <v>0</v>
      </c>
      <c r="M93" s="350" t="str">
        <f t="array" ref="M93">IFERROR(SMALL(IF((makhnccno=$G$1)+(makhnccco=$G$1),ROW(makhnccno)-6),ROWS($M$10:M91)),"")</f>
        <v/>
      </c>
    </row>
    <row r="94" spans="2:13" s="178" customFormat="1" ht="25.7" hidden="1" customHeight="1" x14ac:dyDescent="0.2">
      <c r="B94" s="347" t="str">
        <f t="shared" si="8"/>
        <v/>
      </c>
      <c r="C94" s="347" t="str">
        <f t="shared" si="9"/>
        <v/>
      </c>
      <c r="D94" s="347" t="str">
        <f t="shared" si="10"/>
        <v/>
      </c>
      <c r="E94" s="1649" t="str">
        <f t="shared" si="11"/>
        <v/>
      </c>
      <c r="F94" s="1650"/>
      <c r="G94" s="348" t="str">
        <f t="shared" si="15"/>
        <v/>
      </c>
      <c r="H94" s="348" t="str">
        <f t="shared" si="12"/>
        <v/>
      </c>
      <c r="I94" s="338" t="str">
        <f t="shared" si="13"/>
        <v/>
      </c>
      <c r="J94" s="338" t="str">
        <f t="shared" si="14"/>
        <v/>
      </c>
      <c r="K94" s="349">
        <f ca="1">MAX(0,$I$10+SUM($I$12:$I93)-$J$10-SUM($J$12:$J93))</f>
        <v>0</v>
      </c>
      <c r="L94" s="349">
        <f>MAX(0,-($K$10+SUM($I$12:$I93)-$L$10-SUM($J$12:$J93)))</f>
        <v>0</v>
      </c>
      <c r="M94" s="350" t="str">
        <f t="array" ref="M94">IFERROR(SMALL(IF((makhnccno=$G$1)+(makhnccco=$G$1),ROW(makhnccno)-6),ROWS($M$10:M92)),"")</f>
        <v/>
      </c>
    </row>
    <row r="95" spans="2:13" s="178" customFormat="1" ht="25.7" hidden="1" customHeight="1" x14ac:dyDescent="0.2">
      <c r="B95" s="347" t="str">
        <f t="shared" si="8"/>
        <v/>
      </c>
      <c r="C95" s="347" t="str">
        <f t="shared" si="9"/>
        <v/>
      </c>
      <c r="D95" s="347" t="str">
        <f t="shared" si="10"/>
        <v/>
      </c>
      <c r="E95" s="1649" t="str">
        <f t="shared" si="11"/>
        <v/>
      </c>
      <c r="F95" s="1650"/>
      <c r="G95" s="348" t="str">
        <f t="shared" si="15"/>
        <v/>
      </c>
      <c r="H95" s="348" t="str">
        <f t="shared" si="12"/>
        <v/>
      </c>
      <c r="I95" s="338" t="str">
        <f t="shared" si="13"/>
        <v/>
      </c>
      <c r="J95" s="338" t="str">
        <f t="shared" si="14"/>
        <v/>
      </c>
      <c r="K95" s="349">
        <f ca="1">MAX(0,$I$10+SUM($I$12:$I94)-$J$10-SUM($J$12:$J94))</f>
        <v>0</v>
      </c>
      <c r="L95" s="349">
        <f>MAX(0,-($K$10+SUM($I$12:$I94)-$L$10-SUM($J$12:$J94)))</f>
        <v>0</v>
      </c>
      <c r="M95" s="350" t="str">
        <f t="array" ref="M95">IFERROR(SMALL(IF((makhnccno=$G$1)+(makhnccco=$G$1),ROW(makhnccno)-6),ROWS($M$10:M93)),"")</f>
        <v/>
      </c>
    </row>
    <row r="96" spans="2:13" s="178" customFormat="1" ht="25.7" hidden="1" customHeight="1" x14ac:dyDescent="0.2">
      <c r="B96" s="347" t="str">
        <f t="shared" si="8"/>
        <v/>
      </c>
      <c r="C96" s="347" t="str">
        <f t="shared" si="9"/>
        <v/>
      </c>
      <c r="D96" s="347" t="str">
        <f t="shared" si="10"/>
        <v/>
      </c>
      <c r="E96" s="1649" t="str">
        <f t="shared" si="11"/>
        <v/>
      </c>
      <c r="F96" s="1650"/>
      <c r="G96" s="348" t="str">
        <f t="shared" si="15"/>
        <v/>
      </c>
      <c r="H96" s="348" t="str">
        <f t="shared" si="12"/>
        <v/>
      </c>
      <c r="I96" s="338" t="str">
        <f t="shared" si="13"/>
        <v/>
      </c>
      <c r="J96" s="338" t="str">
        <f t="shared" si="14"/>
        <v/>
      </c>
      <c r="K96" s="349">
        <f ca="1">MAX(0,$I$10+SUM($I$12:$I95)-$J$10-SUM($J$12:$J95))</f>
        <v>0</v>
      </c>
      <c r="L96" s="349">
        <f>MAX(0,-($K$10+SUM($I$12:$I95)-$L$10-SUM($J$12:$J95)))</f>
        <v>0</v>
      </c>
      <c r="M96" s="350" t="str">
        <f t="array" ref="M96">IFERROR(SMALL(IF((makhnccno=$G$1)+(makhnccco=$G$1),ROW(makhnccno)-6),ROWS($M$10:M94)),"")</f>
        <v/>
      </c>
    </row>
    <row r="97" spans="2:13" s="178" customFormat="1" ht="25.7" hidden="1" customHeight="1" x14ac:dyDescent="0.2">
      <c r="B97" s="347" t="str">
        <f t="shared" si="8"/>
        <v/>
      </c>
      <c r="C97" s="347" t="str">
        <f t="shared" si="9"/>
        <v/>
      </c>
      <c r="D97" s="347" t="str">
        <f t="shared" si="10"/>
        <v/>
      </c>
      <c r="E97" s="1649" t="str">
        <f t="shared" si="11"/>
        <v/>
      </c>
      <c r="F97" s="1650"/>
      <c r="G97" s="348" t="str">
        <f t="shared" si="15"/>
        <v/>
      </c>
      <c r="H97" s="348" t="str">
        <f t="shared" si="12"/>
        <v/>
      </c>
      <c r="I97" s="338" t="str">
        <f t="shared" si="13"/>
        <v/>
      </c>
      <c r="J97" s="338" t="str">
        <f t="shared" si="14"/>
        <v/>
      </c>
      <c r="K97" s="349">
        <f ca="1">MAX(0,$I$10+SUM($I$12:$I96)-$J$10-SUM($J$12:$J96))</f>
        <v>0</v>
      </c>
      <c r="L97" s="349">
        <f>MAX(0,-($K$10+SUM($I$12:$I96)-$L$10-SUM($J$12:$J96)))</f>
        <v>0</v>
      </c>
      <c r="M97" s="350" t="str">
        <f t="array" ref="M97">IFERROR(SMALL(IF((makhnccno=$G$1)+(makhnccco=$G$1),ROW(makhnccno)-6),ROWS($M$10:M95)),"")</f>
        <v/>
      </c>
    </row>
    <row r="98" spans="2:13" s="178" customFormat="1" ht="25.7" hidden="1" customHeight="1" x14ac:dyDescent="0.2">
      <c r="B98" s="347" t="str">
        <f t="shared" si="8"/>
        <v/>
      </c>
      <c r="C98" s="347" t="str">
        <f t="shared" si="9"/>
        <v/>
      </c>
      <c r="D98" s="347" t="str">
        <f t="shared" si="10"/>
        <v/>
      </c>
      <c r="E98" s="1649" t="str">
        <f t="shared" si="11"/>
        <v/>
      </c>
      <c r="F98" s="1650"/>
      <c r="G98" s="348" t="str">
        <f t="shared" si="15"/>
        <v/>
      </c>
      <c r="H98" s="348" t="str">
        <f t="shared" si="12"/>
        <v/>
      </c>
      <c r="I98" s="338" t="str">
        <f t="shared" si="13"/>
        <v/>
      </c>
      <c r="J98" s="338" t="str">
        <f t="shared" si="14"/>
        <v/>
      </c>
      <c r="K98" s="349">
        <f ca="1">MAX(0,$I$10+SUM($I$12:$I97)-$J$10-SUM($J$12:$J97))</f>
        <v>0</v>
      </c>
      <c r="L98" s="349">
        <f>MAX(0,-($K$10+SUM($I$12:$I97)-$L$10-SUM($J$12:$J97)))</f>
        <v>0</v>
      </c>
      <c r="M98" s="350" t="str">
        <f t="array" ref="M98">IFERROR(SMALL(IF((makhnccno=$G$1)+(makhnccco=$G$1),ROW(makhnccno)-6),ROWS($M$10:M96)),"")</f>
        <v/>
      </c>
    </row>
    <row r="99" spans="2:13" s="178" customFormat="1" ht="25.7" hidden="1" customHeight="1" x14ac:dyDescent="0.2">
      <c r="B99" s="347" t="str">
        <f t="shared" si="8"/>
        <v/>
      </c>
      <c r="C99" s="347" t="str">
        <f t="shared" si="9"/>
        <v/>
      </c>
      <c r="D99" s="347" t="str">
        <f t="shared" si="10"/>
        <v/>
      </c>
      <c r="E99" s="1649" t="str">
        <f t="shared" si="11"/>
        <v/>
      </c>
      <c r="F99" s="1650"/>
      <c r="G99" s="348" t="str">
        <f t="shared" si="15"/>
        <v/>
      </c>
      <c r="H99" s="348" t="str">
        <f t="shared" si="12"/>
        <v/>
      </c>
      <c r="I99" s="338" t="str">
        <f t="shared" si="13"/>
        <v/>
      </c>
      <c r="J99" s="338" t="str">
        <f t="shared" si="14"/>
        <v/>
      </c>
      <c r="K99" s="349">
        <f ca="1">MAX(0,$I$10+SUM($I$12:$I98)-$J$10-SUM($J$12:$J98))</f>
        <v>0</v>
      </c>
      <c r="L99" s="349">
        <f>MAX(0,-($K$10+SUM($I$12:$I98)-$L$10-SUM($J$12:$J98)))</f>
        <v>0</v>
      </c>
      <c r="M99" s="350" t="str">
        <f t="array" ref="M99">IFERROR(SMALL(IF((makhnccno=$G$1)+(makhnccco=$G$1),ROW(makhnccno)-6),ROWS($M$10:M97)),"")</f>
        <v/>
      </c>
    </row>
    <row r="100" spans="2:13" s="178" customFormat="1" ht="25.7" hidden="1" customHeight="1" x14ac:dyDescent="0.2">
      <c r="B100" s="347" t="str">
        <f t="shared" si="8"/>
        <v/>
      </c>
      <c r="C100" s="347" t="str">
        <f t="shared" si="9"/>
        <v/>
      </c>
      <c r="D100" s="347" t="str">
        <f t="shared" si="10"/>
        <v/>
      </c>
      <c r="E100" s="1649" t="str">
        <f t="shared" si="11"/>
        <v/>
      </c>
      <c r="F100" s="1650"/>
      <c r="G100" s="348" t="str">
        <f t="shared" si="15"/>
        <v/>
      </c>
      <c r="H100" s="348" t="str">
        <f t="shared" si="12"/>
        <v/>
      </c>
      <c r="I100" s="338" t="str">
        <f t="shared" si="13"/>
        <v/>
      </c>
      <c r="J100" s="338" t="str">
        <f t="shared" si="14"/>
        <v/>
      </c>
      <c r="K100" s="349">
        <f ca="1">MAX(0,$I$10+SUM($I$12:$I99)-$J$10-SUM($J$12:$J99))</f>
        <v>0</v>
      </c>
      <c r="L100" s="349">
        <f>MAX(0,-($K$10+SUM($I$12:$I99)-$L$10-SUM($J$12:$J99)))</f>
        <v>0</v>
      </c>
      <c r="M100" s="350" t="str">
        <f t="array" ref="M100">IFERROR(SMALL(IF((makhnccno=$G$1)+(makhnccco=$G$1),ROW(makhnccno)-6),ROWS($M$10:M98)),"")</f>
        <v/>
      </c>
    </row>
    <row r="101" spans="2:13" s="178" customFormat="1" ht="25.7" hidden="1" customHeight="1" x14ac:dyDescent="0.2">
      <c r="B101" s="347" t="str">
        <f t="shared" si="8"/>
        <v/>
      </c>
      <c r="C101" s="347" t="str">
        <f t="shared" si="9"/>
        <v/>
      </c>
      <c r="D101" s="347" t="str">
        <f t="shared" si="10"/>
        <v/>
      </c>
      <c r="E101" s="1649" t="str">
        <f t="shared" si="11"/>
        <v/>
      </c>
      <c r="F101" s="1650"/>
      <c r="G101" s="348" t="str">
        <f t="shared" si="15"/>
        <v/>
      </c>
      <c r="H101" s="348" t="str">
        <f t="shared" si="12"/>
        <v/>
      </c>
      <c r="I101" s="338" t="str">
        <f t="shared" si="13"/>
        <v/>
      </c>
      <c r="J101" s="338" t="str">
        <f t="shared" si="14"/>
        <v/>
      </c>
      <c r="K101" s="349">
        <f ca="1">MAX(0,$I$10+SUM($I$12:$I100)-$J$10-SUM($J$12:$J100))</f>
        <v>0</v>
      </c>
      <c r="L101" s="349">
        <f>MAX(0,-($K$10+SUM($I$12:$I100)-$L$10-SUM($J$12:$J100)))</f>
        <v>0</v>
      </c>
      <c r="M101" s="350" t="str">
        <f t="array" ref="M101">IFERROR(SMALL(IF((makhnccno=$G$1)+(makhnccco=$G$1),ROW(makhnccno)-6),ROWS($M$10:M99)),"")</f>
        <v/>
      </c>
    </row>
    <row r="102" spans="2:13" s="178" customFormat="1" ht="25.7" hidden="1" customHeight="1" x14ac:dyDescent="0.2">
      <c r="B102" s="347" t="str">
        <f t="shared" si="8"/>
        <v/>
      </c>
      <c r="C102" s="347" t="str">
        <f t="shared" si="9"/>
        <v/>
      </c>
      <c r="D102" s="347" t="str">
        <f t="shared" si="10"/>
        <v/>
      </c>
      <c r="E102" s="1649" t="str">
        <f t="shared" si="11"/>
        <v/>
      </c>
      <c r="F102" s="1650"/>
      <c r="G102" s="348" t="str">
        <f t="shared" si="15"/>
        <v/>
      </c>
      <c r="H102" s="348" t="str">
        <f t="shared" si="12"/>
        <v/>
      </c>
      <c r="I102" s="338" t="str">
        <f t="shared" si="13"/>
        <v/>
      </c>
      <c r="J102" s="338" t="str">
        <f t="shared" si="14"/>
        <v/>
      </c>
      <c r="K102" s="349">
        <f ca="1">MAX(0,$I$10+SUM($I$12:$I101)-$J$10-SUM($J$12:$J101))</f>
        <v>0</v>
      </c>
      <c r="L102" s="349">
        <f>MAX(0,-($K$10+SUM($I$12:$I101)-$L$10-SUM($J$12:$J101)))</f>
        <v>0</v>
      </c>
      <c r="M102" s="350" t="str">
        <f t="array" ref="M102">IFERROR(SMALL(IF((makhnccno=$G$1)+(makhnccco=$G$1),ROW(makhnccno)-6),ROWS($M$10:M100)),"")</f>
        <v/>
      </c>
    </row>
    <row r="103" spans="2:13" s="178" customFormat="1" ht="25.7" hidden="1" customHeight="1" x14ac:dyDescent="0.2">
      <c r="B103" s="347" t="str">
        <f t="shared" si="8"/>
        <v/>
      </c>
      <c r="C103" s="347" t="str">
        <f t="shared" si="9"/>
        <v/>
      </c>
      <c r="D103" s="347" t="str">
        <f t="shared" si="10"/>
        <v/>
      </c>
      <c r="E103" s="1649" t="str">
        <f t="shared" si="11"/>
        <v/>
      </c>
      <c r="F103" s="1650"/>
      <c r="G103" s="348" t="str">
        <f t="shared" si="15"/>
        <v/>
      </c>
      <c r="H103" s="348" t="str">
        <f t="shared" si="12"/>
        <v/>
      </c>
      <c r="I103" s="338" t="str">
        <f t="shared" si="13"/>
        <v/>
      </c>
      <c r="J103" s="338" t="str">
        <f t="shared" si="14"/>
        <v/>
      </c>
      <c r="K103" s="349">
        <f ca="1">MAX(0,$I$10+SUM($I$12:$I102)-$J$10-SUM($J$12:$J102))</f>
        <v>0</v>
      </c>
      <c r="L103" s="349">
        <f>MAX(0,-($K$10+SUM($I$12:$I102)-$L$10-SUM($J$12:$J102)))</f>
        <v>0</v>
      </c>
      <c r="M103" s="350" t="str">
        <f t="array" ref="M103">IFERROR(SMALL(IF((makhnccno=$G$1)+(makhnccco=$G$1),ROW(makhnccno)-6),ROWS($M$10:M101)),"")</f>
        <v/>
      </c>
    </row>
    <row r="104" spans="2:13" s="178" customFormat="1" ht="25.7" hidden="1" customHeight="1" x14ac:dyDescent="0.2">
      <c r="B104" s="347" t="str">
        <f t="shared" si="8"/>
        <v/>
      </c>
      <c r="C104" s="347" t="str">
        <f t="shared" si="9"/>
        <v/>
      </c>
      <c r="D104" s="347" t="str">
        <f t="shared" si="10"/>
        <v/>
      </c>
      <c r="E104" s="1649" t="str">
        <f t="shared" si="11"/>
        <v/>
      </c>
      <c r="F104" s="1650"/>
      <c r="G104" s="348" t="str">
        <f t="shared" si="15"/>
        <v/>
      </c>
      <c r="H104" s="348" t="str">
        <f t="shared" si="12"/>
        <v/>
      </c>
      <c r="I104" s="338" t="str">
        <f t="shared" si="13"/>
        <v/>
      </c>
      <c r="J104" s="338" t="str">
        <f t="shared" si="14"/>
        <v/>
      </c>
      <c r="K104" s="349">
        <f ca="1">MAX(0,$I$10+SUM($I$12:$I103)-$J$10-SUM($J$12:$J103))</f>
        <v>0</v>
      </c>
      <c r="L104" s="349">
        <f>MAX(0,-($K$10+SUM($I$12:$I103)-$L$10-SUM($J$12:$J103)))</f>
        <v>0</v>
      </c>
      <c r="M104" s="350" t="str">
        <f t="array" ref="M104">IFERROR(SMALL(IF((makhnccno=$G$1)+(makhnccco=$G$1),ROW(makhnccno)-6),ROWS($M$10:M102)),"")</f>
        <v/>
      </c>
    </row>
    <row r="105" spans="2:13" s="178" customFormat="1" ht="25.7" hidden="1" customHeight="1" x14ac:dyDescent="0.2">
      <c r="B105" s="347" t="str">
        <f t="shared" si="8"/>
        <v/>
      </c>
      <c r="C105" s="347" t="str">
        <f t="shared" si="9"/>
        <v/>
      </c>
      <c r="D105" s="347" t="str">
        <f t="shared" si="10"/>
        <v/>
      </c>
      <c r="E105" s="1649" t="str">
        <f t="shared" si="11"/>
        <v/>
      </c>
      <c r="F105" s="1650"/>
      <c r="G105" s="348" t="str">
        <f t="shared" si="15"/>
        <v/>
      </c>
      <c r="H105" s="348" t="str">
        <f t="shared" si="12"/>
        <v/>
      </c>
      <c r="I105" s="338" t="str">
        <f t="shared" si="13"/>
        <v/>
      </c>
      <c r="J105" s="338" t="str">
        <f t="shared" si="14"/>
        <v/>
      </c>
      <c r="K105" s="349">
        <f ca="1">MAX(0,$I$10+SUM($I$12:$I104)-$J$10-SUM($J$12:$J104))</f>
        <v>0</v>
      </c>
      <c r="L105" s="349">
        <f>MAX(0,-($K$10+SUM($I$12:$I104)-$L$10-SUM($J$12:$J104)))</f>
        <v>0</v>
      </c>
      <c r="M105" s="350" t="str">
        <f t="array" ref="M105">IFERROR(SMALL(IF((makhnccno=$G$1)+(makhnccco=$G$1),ROW(makhnccno)-6),ROWS($M$10:M103)),"")</f>
        <v/>
      </c>
    </row>
    <row r="106" spans="2:13" s="178" customFormat="1" ht="25.7" hidden="1" customHeight="1" x14ac:dyDescent="0.2">
      <c r="B106" s="347" t="str">
        <f t="shared" si="8"/>
        <v/>
      </c>
      <c r="C106" s="347" t="str">
        <f t="shared" si="9"/>
        <v/>
      </c>
      <c r="D106" s="347" t="str">
        <f t="shared" si="10"/>
        <v/>
      </c>
      <c r="E106" s="1649" t="str">
        <f t="shared" si="11"/>
        <v/>
      </c>
      <c r="F106" s="1650"/>
      <c r="G106" s="348" t="str">
        <f t="shared" si="15"/>
        <v/>
      </c>
      <c r="H106" s="348" t="str">
        <f t="shared" si="12"/>
        <v/>
      </c>
      <c r="I106" s="338" t="str">
        <f t="shared" si="13"/>
        <v/>
      </c>
      <c r="J106" s="338" t="str">
        <f t="shared" si="14"/>
        <v/>
      </c>
      <c r="K106" s="349">
        <f ca="1">MAX(0,$I$10+SUM($I$12:$I105)-$J$10-SUM($J$12:$J105))</f>
        <v>0</v>
      </c>
      <c r="L106" s="349">
        <f>MAX(0,-($K$10+SUM($I$12:$I105)-$L$10-SUM($J$12:$J105)))</f>
        <v>0</v>
      </c>
      <c r="M106" s="350" t="str">
        <f t="array" ref="M106">IFERROR(SMALL(IF((makhnccno=$G$1)+(makhnccco=$G$1),ROW(makhnccno)-6),ROWS($M$10:M104)),"")</f>
        <v/>
      </c>
    </row>
    <row r="107" spans="2:13" s="178" customFormat="1" ht="25.7" hidden="1" customHeight="1" x14ac:dyDescent="0.2">
      <c r="B107" s="347" t="str">
        <f t="shared" si="8"/>
        <v/>
      </c>
      <c r="C107" s="347" t="str">
        <f t="shared" si="9"/>
        <v/>
      </c>
      <c r="D107" s="347" t="str">
        <f t="shared" si="10"/>
        <v/>
      </c>
      <c r="E107" s="1649" t="str">
        <f t="shared" si="11"/>
        <v/>
      </c>
      <c r="F107" s="1650"/>
      <c r="G107" s="348" t="str">
        <f t="shared" si="15"/>
        <v/>
      </c>
      <c r="H107" s="348" t="str">
        <f t="shared" si="12"/>
        <v/>
      </c>
      <c r="I107" s="338" t="str">
        <f t="shared" si="13"/>
        <v/>
      </c>
      <c r="J107" s="338" t="str">
        <f t="shared" si="14"/>
        <v/>
      </c>
      <c r="K107" s="349">
        <f ca="1">MAX(0,$I$10+SUM($I$12:$I106)-$J$10-SUM($J$12:$J106))</f>
        <v>0</v>
      </c>
      <c r="L107" s="349">
        <f>MAX(0,-($K$10+SUM($I$12:$I106)-$L$10-SUM($J$12:$J106)))</f>
        <v>0</v>
      </c>
      <c r="M107" s="350" t="str">
        <f t="array" ref="M107">IFERROR(SMALL(IF((makhnccno=$G$1)+(makhnccco=$G$1),ROW(makhnccno)-6),ROWS($M$10:M105)),"")</f>
        <v/>
      </c>
    </row>
    <row r="108" spans="2:13" s="178" customFormat="1" ht="25.7" hidden="1" customHeight="1" x14ac:dyDescent="0.2">
      <c r="B108" s="347" t="str">
        <f t="shared" si="8"/>
        <v/>
      </c>
      <c r="C108" s="347" t="str">
        <f t="shared" si="9"/>
        <v/>
      </c>
      <c r="D108" s="347" t="str">
        <f t="shared" si="10"/>
        <v/>
      </c>
      <c r="E108" s="1649" t="str">
        <f t="shared" si="11"/>
        <v/>
      </c>
      <c r="F108" s="1650"/>
      <c r="G108" s="348" t="str">
        <f t="shared" si="15"/>
        <v/>
      </c>
      <c r="H108" s="348" t="str">
        <f t="shared" si="12"/>
        <v/>
      </c>
      <c r="I108" s="338" t="str">
        <f t="shared" si="13"/>
        <v/>
      </c>
      <c r="J108" s="338" t="str">
        <f t="shared" si="14"/>
        <v/>
      </c>
      <c r="K108" s="349">
        <f ca="1">MAX(0,$I$10+SUM($I$12:$I107)-$J$10-SUM($J$12:$J107))</f>
        <v>0</v>
      </c>
      <c r="L108" s="349">
        <f>MAX(0,-($K$10+SUM($I$12:$I107)-$L$10-SUM($J$12:$J107)))</f>
        <v>0</v>
      </c>
      <c r="M108" s="350" t="str">
        <f t="array" ref="M108">IFERROR(SMALL(IF((makhnccno=$G$1)+(makhnccco=$G$1),ROW(makhnccno)-6),ROWS($M$10:M106)),"")</f>
        <v/>
      </c>
    </row>
    <row r="109" spans="2:13" s="178" customFormat="1" ht="25.7" hidden="1" customHeight="1" x14ac:dyDescent="0.2">
      <c r="B109" s="347" t="str">
        <f t="shared" si="8"/>
        <v/>
      </c>
      <c r="C109" s="347" t="str">
        <f t="shared" si="9"/>
        <v/>
      </c>
      <c r="D109" s="347" t="str">
        <f t="shared" si="10"/>
        <v/>
      </c>
      <c r="E109" s="1649" t="str">
        <f t="shared" si="11"/>
        <v/>
      </c>
      <c r="F109" s="1650"/>
      <c r="G109" s="348" t="str">
        <f t="shared" si="15"/>
        <v/>
      </c>
      <c r="H109" s="348" t="str">
        <f t="shared" si="12"/>
        <v/>
      </c>
      <c r="I109" s="338" t="str">
        <f t="shared" si="13"/>
        <v/>
      </c>
      <c r="J109" s="338" t="str">
        <f t="shared" si="14"/>
        <v/>
      </c>
      <c r="K109" s="349">
        <f ca="1">MAX(0,$I$10+SUM($I$12:$I108)-$J$10-SUM($J$12:$J108))</f>
        <v>0</v>
      </c>
      <c r="L109" s="349">
        <f>MAX(0,-($K$10+SUM($I$12:$I108)-$L$10-SUM($J$12:$J108)))</f>
        <v>0</v>
      </c>
      <c r="M109" s="350" t="str">
        <f t="array" ref="M109">IFERROR(SMALL(IF((makhnccno=$G$1)+(makhnccco=$G$1),ROW(makhnccno)-6),ROWS($M$10:M107)),"")</f>
        <v/>
      </c>
    </row>
    <row r="110" spans="2:13" s="178" customFormat="1" ht="25.7" hidden="1" customHeight="1" x14ac:dyDescent="0.2">
      <c r="B110" s="347" t="str">
        <f t="shared" si="8"/>
        <v/>
      </c>
      <c r="C110" s="347" t="str">
        <f t="shared" si="9"/>
        <v/>
      </c>
      <c r="D110" s="347" t="str">
        <f t="shared" si="10"/>
        <v/>
      </c>
      <c r="E110" s="1649" t="str">
        <f t="shared" si="11"/>
        <v/>
      </c>
      <c r="F110" s="1650"/>
      <c r="G110" s="348" t="str">
        <f t="shared" si="15"/>
        <v/>
      </c>
      <c r="H110" s="348" t="str">
        <f t="shared" si="12"/>
        <v/>
      </c>
      <c r="I110" s="338" t="str">
        <f t="shared" si="13"/>
        <v/>
      </c>
      <c r="J110" s="338" t="str">
        <f t="shared" si="14"/>
        <v/>
      </c>
      <c r="K110" s="349">
        <f ca="1">MAX(0,$I$10+SUM($I$12:$I109)-$J$10-SUM($J$12:$J109))</f>
        <v>0</v>
      </c>
      <c r="L110" s="349">
        <f>MAX(0,-($K$10+SUM($I$12:$I109)-$L$10-SUM($J$12:$J109)))</f>
        <v>0</v>
      </c>
      <c r="M110" s="350" t="str">
        <f t="array" ref="M110">IFERROR(SMALL(IF((makhnccno=$G$1)+(makhnccco=$G$1),ROW(makhnccno)-6),ROWS($M$10:M108)),"")</f>
        <v/>
      </c>
    </row>
    <row r="111" spans="2:13" s="178" customFormat="1" ht="25.7" hidden="1" customHeight="1" x14ac:dyDescent="0.2">
      <c r="B111" s="347" t="str">
        <f t="shared" si="8"/>
        <v/>
      </c>
      <c r="C111" s="347" t="str">
        <f t="shared" si="9"/>
        <v/>
      </c>
      <c r="D111" s="347" t="str">
        <f t="shared" si="10"/>
        <v/>
      </c>
      <c r="E111" s="1649" t="str">
        <f t="shared" si="11"/>
        <v/>
      </c>
      <c r="F111" s="1650"/>
      <c r="G111" s="348" t="str">
        <f t="shared" si="15"/>
        <v/>
      </c>
      <c r="H111" s="348" t="str">
        <f t="shared" si="12"/>
        <v/>
      </c>
      <c r="I111" s="338" t="str">
        <f t="shared" si="13"/>
        <v/>
      </c>
      <c r="J111" s="338" t="str">
        <f t="shared" si="14"/>
        <v/>
      </c>
      <c r="K111" s="349">
        <f ca="1">MAX(0,$I$10+SUM($I$12:$I110)-$J$10-SUM($J$12:$J110))</f>
        <v>0</v>
      </c>
      <c r="L111" s="349">
        <f>MAX(0,-($K$10+SUM($I$12:$I110)-$L$10-SUM($J$12:$J110)))</f>
        <v>0</v>
      </c>
      <c r="M111" s="350" t="str">
        <f t="array" ref="M111">IFERROR(SMALL(IF((makhnccno=$G$1)+(makhnccco=$G$1),ROW(makhnccno)-6),ROWS($M$10:M109)),"")</f>
        <v/>
      </c>
    </row>
    <row r="112" spans="2:13" s="178" customFormat="1" ht="25.7" hidden="1" customHeight="1" x14ac:dyDescent="0.2">
      <c r="B112" s="347" t="str">
        <f t="shared" si="8"/>
        <v/>
      </c>
      <c r="C112" s="347" t="str">
        <f t="shared" si="9"/>
        <v/>
      </c>
      <c r="D112" s="347" t="str">
        <f t="shared" si="10"/>
        <v/>
      </c>
      <c r="E112" s="1649" t="str">
        <f t="shared" si="11"/>
        <v/>
      </c>
      <c r="F112" s="1650"/>
      <c r="G112" s="348" t="str">
        <f t="shared" si="15"/>
        <v/>
      </c>
      <c r="H112" s="348" t="str">
        <f t="shared" si="12"/>
        <v/>
      </c>
      <c r="I112" s="338" t="str">
        <f t="shared" si="13"/>
        <v/>
      </c>
      <c r="J112" s="338" t="str">
        <f t="shared" si="14"/>
        <v/>
      </c>
      <c r="K112" s="349">
        <f ca="1">MAX(0,$I$10+SUM($I$12:$I111)-$J$10-SUM($J$12:$J111))</f>
        <v>0</v>
      </c>
      <c r="L112" s="349">
        <f>MAX(0,-($K$10+SUM($I$12:$I111)-$L$10-SUM($J$12:$J111)))</f>
        <v>0</v>
      </c>
      <c r="M112" s="350" t="str">
        <f t="array" ref="M112">IFERROR(SMALL(IF((makhnccno=$G$1)+(makhnccco=$G$1),ROW(makhnccno)-6),ROWS($M$10:M110)),"")</f>
        <v/>
      </c>
    </row>
    <row r="113" spans="2:13" s="178" customFormat="1" ht="25.7" hidden="1" customHeight="1" x14ac:dyDescent="0.2">
      <c r="B113" s="347" t="str">
        <f t="shared" si="8"/>
        <v/>
      </c>
      <c r="C113" s="347" t="str">
        <f t="shared" si="9"/>
        <v/>
      </c>
      <c r="D113" s="347" t="str">
        <f t="shared" si="10"/>
        <v/>
      </c>
      <c r="E113" s="1649" t="str">
        <f t="shared" si="11"/>
        <v/>
      </c>
      <c r="F113" s="1650"/>
      <c r="G113" s="348" t="str">
        <f t="shared" si="15"/>
        <v/>
      </c>
      <c r="H113" s="348" t="str">
        <f t="shared" si="12"/>
        <v/>
      </c>
      <c r="I113" s="338" t="str">
        <f t="shared" si="13"/>
        <v/>
      </c>
      <c r="J113" s="338" t="str">
        <f t="shared" si="14"/>
        <v/>
      </c>
      <c r="K113" s="349">
        <f ca="1">MAX(0,$I$10+SUM($I$12:$I112)-$J$10-SUM($J$12:$J112))</f>
        <v>0</v>
      </c>
      <c r="L113" s="349">
        <f>MAX(0,-($K$10+SUM($I$12:$I112)-$L$10-SUM($J$12:$J112)))</f>
        <v>0</v>
      </c>
      <c r="M113" s="350" t="str">
        <f t="array" ref="M113">IFERROR(SMALL(IF((makhnccno=$G$1)+(makhnccco=$G$1),ROW(makhnccno)-6),ROWS($M$10:M111)),"")</f>
        <v/>
      </c>
    </row>
    <row r="114" spans="2:13" s="178" customFormat="1" ht="25.7" hidden="1" customHeight="1" x14ac:dyDescent="0.2">
      <c r="B114" s="347" t="str">
        <f t="shared" si="8"/>
        <v/>
      </c>
      <c r="C114" s="347" t="str">
        <f t="shared" si="9"/>
        <v/>
      </c>
      <c r="D114" s="347" t="str">
        <f t="shared" si="10"/>
        <v/>
      </c>
      <c r="E114" s="1649" t="str">
        <f t="shared" si="11"/>
        <v/>
      </c>
      <c r="F114" s="1650"/>
      <c r="G114" s="348" t="str">
        <f t="shared" si="15"/>
        <v/>
      </c>
      <c r="H114" s="348" t="str">
        <f t="shared" si="12"/>
        <v/>
      </c>
      <c r="I114" s="338" t="str">
        <f t="shared" si="13"/>
        <v/>
      </c>
      <c r="J114" s="338" t="str">
        <f t="shared" si="14"/>
        <v/>
      </c>
      <c r="K114" s="349">
        <f ca="1">MAX(0,$I$10+SUM($I$12:$I113)-$J$10-SUM($J$12:$J113))</f>
        <v>0</v>
      </c>
      <c r="L114" s="349">
        <f>MAX(0,-($K$10+SUM($I$12:$I113)-$L$10-SUM($J$12:$J113)))</f>
        <v>0</v>
      </c>
      <c r="M114" s="350" t="str">
        <f t="array" ref="M114">IFERROR(SMALL(IF((makhnccno=$G$1)+(makhnccco=$G$1),ROW(makhnccno)-6),ROWS($M$10:M112)),"")</f>
        <v/>
      </c>
    </row>
    <row r="115" spans="2:13" s="178" customFormat="1" ht="25.7" hidden="1" customHeight="1" x14ac:dyDescent="0.2">
      <c r="B115" s="347" t="str">
        <f t="shared" si="8"/>
        <v/>
      </c>
      <c r="C115" s="347" t="str">
        <f t="shared" si="9"/>
        <v/>
      </c>
      <c r="D115" s="347" t="str">
        <f t="shared" si="10"/>
        <v/>
      </c>
      <c r="E115" s="1649" t="str">
        <f t="shared" si="11"/>
        <v/>
      </c>
      <c r="F115" s="1650"/>
      <c r="G115" s="348" t="str">
        <f t="shared" si="15"/>
        <v/>
      </c>
      <c r="H115" s="348" t="str">
        <f t="shared" si="12"/>
        <v/>
      </c>
      <c r="I115" s="338" t="str">
        <f t="shared" si="13"/>
        <v/>
      </c>
      <c r="J115" s="338" t="str">
        <f t="shared" si="14"/>
        <v/>
      </c>
      <c r="K115" s="349">
        <f ca="1">MAX(0,$I$10+SUM($I$12:$I114)-$J$10-SUM($J$12:$J114))</f>
        <v>0</v>
      </c>
      <c r="L115" s="349">
        <f>MAX(0,-($K$10+SUM($I$12:$I114)-$L$10-SUM($J$12:$J114)))</f>
        <v>0</v>
      </c>
      <c r="M115" s="350" t="str">
        <f t="array" ref="M115">IFERROR(SMALL(IF((makhnccno=$G$1)+(makhnccco=$G$1),ROW(makhnccno)-6),ROWS($M$10:M113)),"")</f>
        <v/>
      </c>
    </row>
    <row r="116" spans="2:13" s="178" customFormat="1" ht="25.7" hidden="1" customHeight="1" x14ac:dyDescent="0.2">
      <c r="B116" s="347" t="str">
        <f t="shared" si="8"/>
        <v/>
      </c>
      <c r="C116" s="347" t="str">
        <f t="shared" si="9"/>
        <v/>
      </c>
      <c r="D116" s="347" t="str">
        <f t="shared" si="10"/>
        <v/>
      </c>
      <c r="E116" s="1649" t="str">
        <f t="shared" si="11"/>
        <v/>
      </c>
      <c r="F116" s="1650"/>
      <c r="G116" s="348" t="str">
        <f t="shared" si="15"/>
        <v/>
      </c>
      <c r="H116" s="348" t="str">
        <f t="shared" si="12"/>
        <v/>
      </c>
      <c r="I116" s="338" t="str">
        <f t="shared" si="13"/>
        <v/>
      </c>
      <c r="J116" s="338" t="str">
        <f t="shared" si="14"/>
        <v/>
      </c>
      <c r="K116" s="349">
        <f ca="1">MAX(0,$I$10+SUM($I$12:$I115)-$J$10-SUM($J$12:$J115))</f>
        <v>0</v>
      </c>
      <c r="L116" s="349">
        <f>MAX(0,-($K$10+SUM($I$12:$I115)-$L$10-SUM($J$12:$J115)))</f>
        <v>0</v>
      </c>
      <c r="M116" s="350" t="str">
        <f t="array" ref="M116">IFERROR(SMALL(IF((makhnccno=$G$1)+(makhnccco=$G$1),ROW(makhnccno)-6),ROWS($M$10:M114)),"")</f>
        <v/>
      </c>
    </row>
    <row r="117" spans="2:13" s="178" customFormat="1" ht="25.7" hidden="1" customHeight="1" x14ac:dyDescent="0.2">
      <c r="B117" s="347" t="str">
        <f t="shared" si="8"/>
        <v/>
      </c>
      <c r="C117" s="347" t="str">
        <f t="shared" si="9"/>
        <v/>
      </c>
      <c r="D117" s="347" t="str">
        <f t="shared" si="10"/>
        <v/>
      </c>
      <c r="E117" s="1649" t="str">
        <f t="shared" si="11"/>
        <v/>
      </c>
      <c r="F117" s="1650"/>
      <c r="G117" s="348" t="str">
        <f t="shared" si="15"/>
        <v/>
      </c>
      <c r="H117" s="348" t="str">
        <f t="shared" si="12"/>
        <v/>
      </c>
      <c r="I117" s="338" t="str">
        <f t="shared" si="13"/>
        <v/>
      </c>
      <c r="J117" s="338" t="str">
        <f t="shared" si="14"/>
        <v/>
      </c>
      <c r="K117" s="349">
        <f ca="1">MAX(0,$I$10+SUM($I$12:$I116)-$J$10-SUM($J$12:$J116))</f>
        <v>0</v>
      </c>
      <c r="L117" s="349">
        <f>MAX(0,-($K$10+SUM($I$12:$I116)-$L$10-SUM($J$12:$J116)))</f>
        <v>0</v>
      </c>
      <c r="M117" s="350" t="str">
        <f t="array" ref="M117">IFERROR(SMALL(IF((makhnccno=$G$1)+(makhnccco=$G$1),ROW(makhnccno)-6),ROWS($M$10:M115)),"")</f>
        <v/>
      </c>
    </row>
    <row r="118" spans="2:13" s="178" customFormat="1" ht="25.7" hidden="1" customHeight="1" x14ac:dyDescent="0.2">
      <c r="B118" s="347" t="str">
        <f t="shared" si="8"/>
        <v/>
      </c>
      <c r="C118" s="347" t="str">
        <f t="shared" si="9"/>
        <v/>
      </c>
      <c r="D118" s="347" t="str">
        <f t="shared" si="10"/>
        <v/>
      </c>
      <c r="E118" s="1649" t="str">
        <f t="shared" si="11"/>
        <v/>
      </c>
      <c r="F118" s="1650"/>
      <c r="G118" s="348" t="str">
        <f t="shared" si="15"/>
        <v/>
      </c>
      <c r="H118" s="348" t="str">
        <f t="shared" si="12"/>
        <v/>
      </c>
      <c r="I118" s="338" t="str">
        <f t="shared" si="13"/>
        <v/>
      </c>
      <c r="J118" s="338" t="str">
        <f t="shared" si="14"/>
        <v/>
      </c>
      <c r="K118" s="349">
        <f ca="1">MAX(0,$I$10+SUM($I$12:$I117)-$J$10-SUM($J$12:$J117))</f>
        <v>0</v>
      </c>
      <c r="L118" s="349">
        <f>MAX(0,-($K$10+SUM($I$12:$I117)-$L$10-SUM($J$12:$J117)))</f>
        <v>0</v>
      </c>
      <c r="M118" s="350" t="str">
        <f t="array" ref="M118">IFERROR(SMALL(IF((makhnccno=$G$1)+(makhnccco=$G$1),ROW(makhnccno)-6),ROWS($M$10:M116)),"")</f>
        <v/>
      </c>
    </row>
    <row r="119" spans="2:13" s="178" customFormat="1" ht="25.7" hidden="1" customHeight="1" x14ac:dyDescent="0.2">
      <c r="B119" s="347" t="str">
        <f t="shared" si="8"/>
        <v/>
      </c>
      <c r="C119" s="347" t="str">
        <f t="shared" si="9"/>
        <v/>
      </c>
      <c r="D119" s="347" t="str">
        <f t="shared" si="10"/>
        <v/>
      </c>
      <c r="E119" s="1649" t="str">
        <f t="shared" si="11"/>
        <v/>
      </c>
      <c r="F119" s="1650"/>
      <c r="G119" s="348" t="str">
        <f t="shared" si="15"/>
        <v/>
      </c>
      <c r="H119" s="348" t="str">
        <f t="shared" si="12"/>
        <v/>
      </c>
      <c r="I119" s="338" t="str">
        <f t="shared" si="13"/>
        <v/>
      </c>
      <c r="J119" s="338" t="str">
        <f t="shared" si="14"/>
        <v/>
      </c>
      <c r="K119" s="349">
        <f ca="1">MAX(0,$I$10+SUM($I$12:$I118)-$J$10-SUM($J$12:$J118))</f>
        <v>0</v>
      </c>
      <c r="L119" s="349">
        <f>MAX(0,-($K$10+SUM($I$12:$I118)-$L$10-SUM($J$12:$J118)))</f>
        <v>0</v>
      </c>
      <c r="M119" s="350" t="str">
        <f t="array" ref="M119">IFERROR(SMALL(IF((makhnccno=$G$1)+(makhnccco=$G$1),ROW(makhnccno)-6),ROWS($M$10:M117)),"")</f>
        <v/>
      </c>
    </row>
    <row r="120" spans="2:13" s="178" customFormat="1" ht="25.7" hidden="1" customHeight="1" x14ac:dyDescent="0.2">
      <c r="B120" s="347" t="str">
        <f t="shared" si="8"/>
        <v/>
      </c>
      <c r="C120" s="347" t="str">
        <f t="shared" si="9"/>
        <v/>
      </c>
      <c r="D120" s="347" t="str">
        <f t="shared" si="10"/>
        <v/>
      </c>
      <c r="E120" s="1649" t="str">
        <f t="shared" si="11"/>
        <v/>
      </c>
      <c r="F120" s="1650"/>
      <c r="G120" s="348" t="str">
        <f t="shared" si="15"/>
        <v/>
      </c>
      <c r="H120" s="348" t="str">
        <f t="shared" si="12"/>
        <v/>
      </c>
      <c r="I120" s="338" t="str">
        <f t="shared" si="13"/>
        <v/>
      </c>
      <c r="J120" s="338" t="str">
        <f t="shared" si="14"/>
        <v/>
      </c>
      <c r="K120" s="349">
        <f ca="1">MAX(0,$I$10+SUM($I$12:$I119)-$J$10-SUM($J$12:$J119))</f>
        <v>0</v>
      </c>
      <c r="L120" s="349">
        <f>MAX(0,-($K$10+SUM($I$12:$I119)-$L$10-SUM($J$12:$J119)))</f>
        <v>0</v>
      </c>
      <c r="M120" s="350" t="str">
        <f t="array" ref="M120">IFERROR(SMALL(IF((makhnccno=$G$1)+(makhnccco=$G$1),ROW(makhnccno)-6),ROWS($M$10:M118)),"")</f>
        <v/>
      </c>
    </row>
    <row r="121" spans="2:13" s="178" customFormat="1" ht="25.7" hidden="1" customHeight="1" x14ac:dyDescent="0.2">
      <c r="B121" s="347" t="str">
        <f t="shared" si="8"/>
        <v/>
      </c>
      <c r="C121" s="347" t="str">
        <f t="shared" si="9"/>
        <v/>
      </c>
      <c r="D121" s="347" t="str">
        <f t="shared" si="10"/>
        <v/>
      </c>
      <c r="E121" s="1649" t="str">
        <f t="shared" si="11"/>
        <v/>
      </c>
      <c r="F121" s="1650"/>
      <c r="G121" s="348" t="str">
        <f t="shared" si="15"/>
        <v/>
      </c>
      <c r="H121" s="348" t="str">
        <f t="shared" si="12"/>
        <v/>
      </c>
      <c r="I121" s="338" t="str">
        <f t="shared" si="13"/>
        <v/>
      </c>
      <c r="J121" s="338" t="str">
        <f t="shared" si="14"/>
        <v/>
      </c>
      <c r="K121" s="349">
        <f ca="1">MAX(0,$I$10+SUM($I$12:$I120)-$J$10-SUM($J$12:$J120))</f>
        <v>0</v>
      </c>
      <c r="L121" s="349">
        <f>MAX(0,-($K$10+SUM($I$12:$I120)-$L$10-SUM($J$12:$J120)))</f>
        <v>0</v>
      </c>
      <c r="M121" s="350" t="str">
        <f t="array" ref="M121">IFERROR(SMALL(IF((makhnccno=$G$1)+(makhnccco=$G$1),ROW(makhnccno)-6),ROWS($M$10:M119)),"")</f>
        <v/>
      </c>
    </row>
    <row r="122" spans="2:13" s="178" customFormat="1" ht="25.7" hidden="1" customHeight="1" x14ac:dyDescent="0.2">
      <c r="B122" s="347" t="str">
        <f t="shared" si="8"/>
        <v/>
      </c>
      <c r="C122" s="347" t="str">
        <f t="shared" si="9"/>
        <v/>
      </c>
      <c r="D122" s="347" t="str">
        <f t="shared" si="10"/>
        <v/>
      </c>
      <c r="E122" s="1649" t="str">
        <f t="shared" si="11"/>
        <v/>
      </c>
      <c r="F122" s="1650"/>
      <c r="G122" s="348" t="str">
        <f t="shared" si="15"/>
        <v/>
      </c>
      <c r="H122" s="348" t="str">
        <f t="shared" si="12"/>
        <v/>
      </c>
      <c r="I122" s="338" t="str">
        <f t="shared" si="13"/>
        <v/>
      </c>
      <c r="J122" s="338" t="str">
        <f t="shared" si="14"/>
        <v/>
      </c>
      <c r="K122" s="349">
        <f ca="1">MAX(0,$I$10+SUM($I$12:$I121)-$J$10-SUM($J$12:$J121))</f>
        <v>0</v>
      </c>
      <c r="L122" s="349">
        <f>MAX(0,-($K$10+SUM($I$12:$I121)-$L$10-SUM($J$12:$J121)))</f>
        <v>0</v>
      </c>
      <c r="M122" s="350" t="str">
        <f t="array" ref="M122">IFERROR(SMALL(IF((makhnccno=$G$1)+(makhnccco=$G$1),ROW(makhnccno)-6),ROWS($M$10:M120)),"")</f>
        <v/>
      </c>
    </row>
    <row r="123" spans="2:13" s="178" customFormat="1" ht="25.7" hidden="1" customHeight="1" x14ac:dyDescent="0.2">
      <c r="B123" s="347" t="str">
        <f t="shared" si="8"/>
        <v/>
      </c>
      <c r="C123" s="347" t="str">
        <f t="shared" si="9"/>
        <v/>
      </c>
      <c r="D123" s="347" t="str">
        <f t="shared" si="10"/>
        <v/>
      </c>
      <c r="E123" s="1649" t="str">
        <f t="shared" si="11"/>
        <v/>
      </c>
      <c r="F123" s="1650"/>
      <c r="G123" s="348" t="str">
        <f t="shared" si="15"/>
        <v/>
      </c>
      <c r="H123" s="348" t="str">
        <f t="shared" si="12"/>
        <v/>
      </c>
      <c r="I123" s="338" t="str">
        <f t="shared" si="13"/>
        <v/>
      </c>
      <c r="J123" s="338" t="str">
        <f t="shared" si="14"/>
        <v/>
      </c>
      <c r="K123" s="349">
        <f ca="1">MAX(0,$I$10+SUM($I$12:$I122)-$J$10-SUM($J$12:$J122))</f>
        <v>0</v>
      </c>
      <c r="L123" s="349">
        <f>MAX(0,-($K$10+SUM($I$12:$I122)-$L$10-SUM($J$12:$J122)))</f>
        <v>0</v>
      </c>
      <c r="M123" s="350" t="str">
        <f t="array" ref="M123">IFERROR(SMALL(IF((makhnccno=$G$1)+(makhnccco=$G$1),ROW(makhnccno)-6),ROWS($M$10:M121)),"")</f>
        <v/>
      </c>
    </row>
    <row r="124" spans="2:13" s="178" customFormat="1" ht="25.7" hidden="1" customHeight="1" x14ac:dyDescent="0.2">
      <c r="B124" s="347" t="str">
        <f t="shared" si="8"/>
        <v/>
      </c>
      <c r="C124" s="347" t="str">
        <f t="shared" si="9"/>
        <v/>
      </c>
      <c r="D124" s="347" t="str">
        <f t="shared" si="10"/>
        <v/>
      </c>
      <c r="E124" s="1649" t="str">
        <f t="shared" si="11"/>
        <v/>
      </c>
      <c r="F124" s="1650"/>
      <c r="G124" s="348" t="str">
        <f t="shared" si="15"/>
        <v/>
      </c>
      <c r="H124" s="348" t="str">
        <f t="shared" si="12"/>
        <v/>
      </c>
      <c r="I124" s="338" t="str">
        <f t="shared" si="13"/>
        <v/>
      </c>
      <c r="J124" s="338" t="str">
        <f t="shared" si="14"/>
        <v/>
      </c>
      <c r="K124" s="349">
        <f ca="1">MAX(0,$I$10+SUM($I$12:$I123)-$J$10-SUM($J$12:$J123))</f>
        <v>0</v>
      </c>
      <c r="L124" s="349">
        <f>MAX(0,-($K$10+SUM($I$12:$I123)-$L$10-SUM($J$12:$J123)))</f>
        <v>0</v>
      </c>
      <c r="M124" s="350" t="str">
        <f t="array" ref="M124">IFERROR(SMALL(IF((makhnccno=$G$1)+(makhnccco=$G$1),ROW(makhnccno)-6),ROWS($M$10:M122)),"")</f>
        <v/>
      </c>
    </row>
    <row r="125" spans="2:13" s="178" customFormat="1" ht="25.7" hidden="1" customHeight="1" x14ac:dyDescent="0.2">
      <c r="B125" s="347" t="str">
        <f t="shared" si="8"/>
        <v/>
      </c>
      <c r="C125" s="347" t="str">
        <f t="shared" si="9"/>
        <v/>
      </c>
      <c r="D125" s="347" t="str">
        <f t="shared" si="10"/>
        <v/>
      </c>
      <c r="E125" s="1649" t="str">
        <f t="shared" si="11"/>
        <v/>
      </c>
      <c r="F125" s="1650"/>
      <c r="G125" s="348" t="str">
        <f t="shared" si="15"/>
        <v/>
      </c>
      <c r="H125" s="348" t="str">
        <f t="shared" si="12"/>
        <v/>
      </c>
      <c r="I125" s="338" t="str">
        <f t="shared" si="13"/>
        <v/>
      </c>
      <c r="J125" s="338" t="str">
        <f t="shared" si="14"/>
        <v/>
      </c>
      <c r="K125" s="349">
        <f ca="1">MAX(0,$I$10+SUM($I$12:$I124)-$J$10-SUM($J$12:$J124))</f>
        <v>0</v>
      </c>
      <c r="L125" s="349">
        <f>MAX(0,-($K$10+SUM($I$12:$I124)-$L$10-SUM($J$12:$J124)))</f>
        <v>0</v>
      </c>
      <c r="M125" s="350" t="str">
        <f t="array" ref="M125">IFERROR(SMALL(IF((makhnccno=$G$1)+(makhnccco=$G$1),ROW(makhnccno)-6),ROWS($M$10:M123)),"")</f>
        <v/>
      </c>
    </row>
    <row r="126" spans="2:13" s="178" customFormat="1" ht="25.7" hidden="1" customHeight="1" x14ac:dyDescent="0.2">
      <c r="B126" s="347" t="str">
        <f t="shared" si="8"/>
        <v/>
      </c>
      <c r="C126" s="347" t="str">
        <f t="shared" si="9"/>
        <v/>
      </c>
      <c r="D126" s="347" t="str">
        <f t="shared" si="10"/>
        <v/>
      </c>
      <c r="E126" s="1649" t="str">
        <f t="shared" si="11"/>
        <v/>
      </c>
      <c r="F126" s="1650"/>
      <c r="G126" s="348" t="str">
        <f t="shared" si="15"/>
        <v/>
      </c>
      <c r="H126" s="348" t="str">
        <f t="shared" si="12"/>
        <v/>
      </c>
      <c r="I126" s="338" t="str">
        <f t="shared" si="13"/>
        <v/>
      </c>
      <c r="J126" s="338" t="str">
        <f t="shared" si="14"/>
        <v/>
      </c>
      <c r="K126" s="349">
        <f ca="1">MAX(0,$I$10+SUM($I$12:$I125)-$J$10-SUM($J$12:$J125))</f>
        <v>0</v>
      </c>
      <c r="L126" s="349">
        <f>MAX(0,-($K$10+SUM($I$12:$I125)-$L$10-SUM($J$12:$J125)))</f>
        <v>0</v>
      </c>
      <c r="M126" s="350" t="str">
        <f t="array" ref="M126">IFERROR(SMALL(IF((makhnccno=$G$1)+(makhnccco=$G$1),ROW(makhnccno)-6),ROWS($M$10:M124)),"")</f>
        <v/>
      </c>
    </row>
    <row r="127" spans="2:13" s="178" customFormat="1" ht="25.7" hidden="1" customHeight="1" x14ac:dyDescent="0.2">
      <c r="B127" s="347" t="str">
        <f t="shared" si="8"/>
        <v/>
      </c>
      <c r="C127" s="347" t="str">
        <f t="shared" si="9"/>
        <v/>
      </c>
      <c r="D127" s="347" t="str">
        <f t="shared" si="10"/>
        <v/>
      </c>
      <c r="E127" s="1649" t="str">
        <f t="shared" si="11"/>
        <v/>
      </c>
      <c r="F127" s="1650"/>
      <c r="G127" s="348" t="str">
        <f t="shared" si="15"/>
        <v/>
      </c>
      <c r="H127" s="348" t="str">
        <f t="shared" si="12"/>
        <v/>
      </c>
      <c r="I127" s="338" t="str">
        <f t="shared" si="13"/>
        <v/>
      </c>
      <c r="J127" s="338" t="str">
        <f t="shared" si="14"/>
        <v/>
      </c>
      <c r="K127" s="349">
        <f ca="1">MAX(0,$I$10+SUM($I$12:$I126)-$J$10-SUM($J$12:$J126))</f>
        <v>0</v>
      </c>
      <c r="L127" s="349">
        <f>MAX(0,-($K$10+SUM($I$12:$I126)-$L$10-SUM($J$12:$J126)))</f>
        <v>0</v>
      </c>
      <c r="M127" s="350" t="str">
        <f t="array" ref="M127">IFERROR(SMALL(IF((makhnccno=$G$1)+(makhnccco=$G$1),ROW(makhnccno)-6),ROWS($M$10:M125)),"")</f>
        <v/>
      </c>
    </row>
    <row r="128" spans="2:13" s="178" customFormat="1" ht="25.7" hidden="1" customHeight="1" x14ac:dyDescent="0.2">
      <c r="B128" s="347" t="str">
        <f t="shared" si="8"/>
        <v/>
      </c>
      <c r="C128" s="347" t="str">
        <f t="shared" si="9"/>
        <v/>
      </c>
      <c r="D128" s="347" t="str">
        <f t="shared" si="10"/>
        <v/>
      </c>
      <c r="E128" s="1649" t="str">
        <f t="shared" si="11"/>
        <v/>
      </c>
      <c r="F128" s="1650"/>
      <c r="G128" s="348" t="str">
        <f t="shared" si="15"/>
        <v/>
      </c>
      <c r="H128" s="348" t="str">
        <f t="shared" si="12"/>
        <v/>
      </c>
      <c r="I128" s="338" t="str">
        <f t="shared" si="13"/>
        <v/>
      </c>
      <c r="J128" s="338" t="str">
        <f t="shared" si="14"/>
        <v/>
      </c>
      <c r="K128" s="349">
        <f ca="1">MAX(0,$I$10+SUM($I$12:$I127)-$J$10-SUM($J$12:$J127))</f>
        <v>0</v>
      </c>
      <c r="L128" s="349">
        <f>MAX(0,-($K$10+SUM($I$12:$I127)-$L$10-SUM($J$12:$J127)))</f>
        <v>0</v>
      </c>
      <c r="M128" s="350" t="str">
        <f t="array" ref="M128">IFERROR(SMALL(IF((makhnccno=$G$1)+(makhnccco=$G$1),ROW(makhnccno)-6),ROWS($M$10:M126)),"")</f>
        <v/>
      </c>
    </row>
    <row r="129" spans="2:13" s="178" customFormat="1" ht="25.7" hidden="1" customHeight="1" x14ac:dyDescent="0.2">
      <c r="B129" s="347" t="str">
        <f t="shared" si="8"/>
        <v/>
      </c>
      <c r="C129" s="347" t="str">
        <f t="shared" si="9"/>
        <v/>
      </c>
      <c r="D129" s="347" t="str">
        <f t="shared" si="10"/>
        <v/>
      </c>
      <c r="E129" s="1649" t="str">
        <f t="shared" si="11"/>
        <v/>
      </c>
      <c r="F129" s="1650"/>
      <c r="G129" s="348" t="str">
        <f t="shared" si="15"/>
        <v/>
      </c>
      <c r="H129" s="348" t="str">
        <f t="shared" si="12"/>
        <v/>
      </c>
      <c r="I129" s="338" t="str">
        <f t="shared" si="13"/>
        <v/>
      </c>
      <c r="J129" s="338" t="str">
        <f t="shared" si="14"/>
        <v/>
      </c>
      <c r="K129" s="349">
        <f ca="1">MAX(0,$I$10+SUM($I$12:$I128)-$J$10-SUM($J$12:$J128))</f>
        <v>0</v>
      </c>
      <c r="L129" s="349">
        <f>MAX(0,-($K$10+SUM($I$12:$I128)-$L$10-SUM($J$12:$J128)))</f>
        <v>0</v>
      </c>
      <c r="M129" s="350" t="str">
        <f t="array" ref="M129">IFERROR(SMALL(IF((makhnccno=$G$1)+(makhnccco=$G$1),ROW(makhnccno)-6),ROWS($M$10:M127)),"")</f>
        <v/>
      </c>
    </row>
    <row r="130" spans="2:13" s="178" customFormat="1" ht="25.7" hidden="1" customHeight="1" x14ac:dyDescent="0.2">
      <c r="B130" s="347" t="str">
        <f t="shared" si="8"/>
        <v/>
      </c>
      <c r="C130" s="347" t="str">
        <f t="shared" si="9"/>
        <v/>
      </c>
      <c r="D130" s="347" t="str">
        <f t="shared" si="10"/>
        <v/>
      </c>
      <c r="E130" s="1649" t="str">
        <f t="shared" si="11"/>
        <v/>
      </c>
      <c r="F130" s="1650"/>
      <c r="G130" s="348" t="str">
        <f t="shared" si="15"/>
        <v/>
      </c>
      <c r="H130" s="348" t="str">
        <f t="shared" si="12"/>
        <v/>
      </c>
      <c r="I130" s="338" t="str">
        <f t="shared" si="13"/>
        <v/>
      </c>
      <c r="J130" s="338" t="str">
        <f t="shared" si="14"/>
        <v/>
      </c>
      <c r="K130" s="349">
        <f ca="1">MAX(0,$I$10+SUM($I$12:$I129)-$J$10-SUM($J$12:$J129))</f>
        <v>0</v>
      </c>
      <c r="L130" s="349">
        <f>MAX(0,-($K$10+SUM($I$12:$I129)-$L$10-SUM($J$12:$J129)))</f>
        <v>0</v>
      </c>
      <c r="M130" s="350" t="str">
        <f t="array" ref="M130">IFERROR(SMALL(IF((makhnccno=$G$1)+(makhnccco=$G$1),ROW(makhnccno)-6),ROWS($M$10:M128)),"")</f>
        <v/>
      </c>
    </row>
    <row r="131" spans="2:13" s="178" customFormat="1" ht="25.7" hidden="1" customHeight="1" x14ac:dyDescent="0.2">
      <c r="B131" s="347" t="str">
        <f t="shared" si="8"/>
        <v/>
      </c>
      <c r="C131" s="347" t="str">
        <f t="shared" si="9"/>
        <v/>
      </c>
      <c r="D131" s="347" t="str">
        <f t="shared" si="10"/>
        <v/>
      </c>
      <c r="E131" s="1649" t="str">
        <f t="shared" si="11"/>
        <v/>
      </c>
      <c r="F131" s="1650"/>
      <c r="G131" s="348" t="str">
        <f t="shared" si="15"/>
        <v/>
      </c>
      <c r="H131" s="348" t="str">
        <f t="shared" si="12"/>
        <v/>
      </c>
      <c r="I131" s="338" t="str">
        <f t="shared" si="13"/>
        <v/>
      </c>
      <c r="J131" s="338" t="str">
        <f t="shared" si="14"/>
        <v/>
      </c>
      <c r="K131" s="349">
        <f ca="1">MAX(0,$I$10+SUM($I$12:$I130)-$J$10-SUM($J$12:$J130))</f>
        <v>0</v>
      </c>
      <c r="L131" s="349">
        <f>MAX(0,-($K$10+SUM($I$12:$I130)-$L$10-SUM($J$12:$J130)))</f>
        <v>0</v>
      </c>
      <c r="M131" s="350" t="str">
        <f t="array" ref="M131">IFERROR(SMALL(IF((makhnccno=$G$1)+(makhnccco=$G$1),ROW(makhnccno)-6),ROWS($M$10:M129)),"")</f>
        <v/>
      </c>
    </row>
    <row r="132" spans="2:13" s="178" customFormat="1" ht="25.7" hidden="1" customHeight="1" x14ac:dyDescent="0.2">
      <c r="B132" s="347" t="str">
        <f t="shared" si="8"/>
        <v/>
      </c>
      <c r="C132" s="347" t="str">
        <f t="shared" si="9"/>
        <v/>
      </c>
      <c r="D132" s="347" t="str">
        <f t="shared" si="10"/>
        <v/>
      </c>
      <c r="E132" s="1649" t="str">
        <f t="shared" si="11"/>
        <v/>
      </c>
      <c r="F132" s="1650"/>
      <c r="G132" s="348" t="str">
        <f t="shared" si="15"/>
        <v/>
      </c>
      <c r="H132" s="348" t="str">
        <f t="shared" si="12"/>
        <v/>
      </c>
      <c r="I132" s="338" t="str">
        <f t="shared" si="13"/>
        <v/>
      </c>
      <c r="J132" s="338" t="str">
        <f t="shared" si="14"/>
        <v/>
      </c>
      <c r="K132" s="349">
        <f ca="1">MAX(0,$I$10+SUM($I$12:$I131)-$J$10-SUM($J$12:$J131))</f>
        <v>0</v>
      </c>
      <c r="L132" s="349">
        <f>MAX(0,-($K$10+SUM($I$12:$I131)-$L$10-SUM($J$12:$J131)))</f>
        <v>0</v>
      </c>
      <c r="M132" s="350" t="str">
        <f t="array" ref="M132">IFERROR(SMALL(IF((makhnccno=$G$1)+(makhnccco=$G$1),ROW(makhnccno)-6),ROWS($M$10:M130)),"")</f>
        <v/>
      </c>
    </row>
    <row r="133" spans="2:13" s="178" customFormat="1" ht="25.7" hidden="1" customHeight="1" x14ac:dyDescent="0.2">
      <c r="B133" s="347" t="str">
        <f t="shared" si="8"/>
        <v/>
      </c>
      <c r="C133" s="347" t="str">
        <f t="shared" si="9"/>
        <v/>
      </c>
      <c r="D133" s="347" t="str">
        <f t="shared" si="10"/>
        <v/>
      </c>
      <c r="E133" s="1649" t="str">
        <f t="shared" si="11"/>
        <v/>
      </c>
      <c r="F133" s="1650"/>
      <c r="G133" s="348" t="str">
        <f t="shared" si="15"/>
        <v/>
      </c>
      <c r="H133" s="348" t="str">
        <f t="shared" si="12"/>
        <v/>
      </c>
      <c r="I133" s="338" t="str">
        <f t="shared" si="13"/>
        <v/>
      </c>
      <c r="J133" s="338" t="str">
        <f t="shared" si="14"/>
        <v/>
      </c>
      <c r="K133" s="349">
        <f ca="1">MAX(0,$I$10+SUM($I$12:$I132)-$J$10-SUM($J$12:$J132))</f>
        <v>0</v>
      </c>
      <c r="L133" s="349">
        <f>MAX(0,-($K$10+SUM($I$12:$I132)-$L$10-SUM($J$12:$J132)))</f>
        <v>0</v>
      </c>
      <c r="M133" s="350" t="str">
        <f t="array" ref="M133">IFERROR(SMALL(IF((makhnccno=$G$1)+(makhnccco=$G$1),ROW(makhnccno)-6),ROWS($M$10:M131)),"")</f>
        <v/>
      </c>
    </row>
    <row r="134" spans="2:13" s="178" customFormat="1" ht="25.7" hidden="1" customHeight="1" x14ac:dyDescent="0.2">
      <c r="B134" s="347" t="str">
        <f t="shared" si="8"/>
        <v/>
      </c>
      <c r="C134" s="347" t="str">
        <f t="shared" si="9"/>
        <v/>
      </c>
      <c r="D134" s="347" t="str">
        <f t="shared" si="10"/>
        <v/>
      </c>
      <c r="E134" s="1649" t="str">
        <f t="shared" si="11"/>
        <v/>
      </c>
      <c r="F134" s="1650"/>
      <c r="G134" s="348" t="str">
        <f t="shared" si="15"/>
        <v/>
      </c>
      <c r="H134" s="348" t="str">
        <f t="shared" si="12"/>
        <v/>
      </c>
      <c r="I134" s="338" t="str">
        <f t="shared" si="13"/>
        <v/>
      </c>
      <c r="J134" s="338" t="str">
        <f t="shared" si="14"/>
        <v/>
      </c>
      <c r="K134" s="349">
        <f ca="1">MAX(0,$I$10+SUM($I$12:$I133)-$J$10-SUM($J$12:$J133))</f>
        <v>0</v>
      </c>
      <c r="L134" s="349">
        <f>MAX(0,-($K$10+SUM($I$12:$I133)-$L$10-SUM($J$12:$J133)))</f>
        <v>0</v>
      </c>
      <c r="M134" s="350" t="str">
        <f t="array" ref="M134">IFERROR(SMALL(IF((makhnccno=$G$1)+(makhnccco=$G$1),ROW(makhnccno)-6),ROWS($M$10:M132)),"")</f>
        <v/>
      </c>
    </row>
    <row r="135" spans="2:13" s="178" customFormat="1" ht="25.7" hidden="1" customHeight="1" x14ac:dyDescent="0.2">
      <c r="B135" s="347" t="str">
        <f t="shared" si="8"/>
        <v/>
      </c>
      <c r="C135" s="347" t="str">
        <f t="shared" si="9"/>
        <v/>
      </c>
      <c r="D135" s="347" t="str">
        <f t="shared" si="10"/>
        <v/>
      </c>
      <c r="E135" s="1649" t="str">
        <f t="shared" si="11"/>
        <v/>
      </c>
      <c r="F135" s="1650"/>
      <c r="G135" s="348" t="str">
        <f t="shared" si="15"/>
        <v/>
      </c>
      <c r="H135" s="348" t="str">
        <f t="shared" si="12"/>
        <v/>
      </c>
      <c r="I135" s="338" t="str">
        <f t="shared" si="13"/>
        <v/>
      </c>
      <c r="J135" s="338" t="str">
        <f t="shared" si="14"/>
        <v/>
      </c>
      <c r="K135" s="349">
        <f ca="1">MAX(0,$I$10+SUM($I$12:$I134)-$J$10-SUM($J$12:$J134))</f>
        <v>0</v>
      </c>
      <c r="L135" s="349">
        <f>MAX(0,-($K$10+SUM($I$12:$I134)-$L$10-SUM($J$12:$J134)))</f>
        <v>0</v>
      </c>
      <c r="M135" s="350" t="str">
        <f t="array" ref="M135">IFERROR(SMALL(IF((makhnccno=$G$1)+(makhnccco=$G$1),ROW(makhnccno)-6),ROWS($M$10:M133)),"")</f>
        <v/>
      </c>
    </row>
    <row r="136" spans="2:13" s="178" customFormat="1" ht="25.7" hidden="1" customHeight="1" x14ac:dyDescent="0.2">
      <c r="B136" s="347" t="str">
        <f t="shared" si="8"/>
        <v/>
      </c>
      <c r="C136" s="347" t="str">
        <f t="shared" si="9"/>
        <v/>
      </c>
      <c r="D136" s="347" t="str">
        <f t="shared" si="10"/>
        <v/>
      </c>
      <c r="E136" s="1649" t="str">
        <f t="shared" si="11"/>
        <v/>
      </c>
      <c r="F136" s="1650"/>
      <c r="G136" s="348" t="str">
        <f t="shared" si="15"/>
        <v/>
      </c>
      <c r="H136" s="348" t="str">
        <f t="shared" si="12"/>
        <v/>
      </c>
      <c r="I136" s="338" t="str">
        <f t="shared" si="13"/>
        <v/>
      </c>
      <c r="J136" s="338" t="str">
        <f t="shared" si="14"/>
        <v/>
      </c>
      <c r="K136" s="349">
        <f ca="1">MAX(0,$I$10+SUM($I$12:$I135)-$J$10-SUM($J$12:$J135))</f>
        <v>0</v>
      </c>
      <c r="L136" s="349">
        <f>MAX(0,-($K$10+SUM($I$12:$I135)-$L$10-SUM($J$12:$J135)))</f>
        <v>0</v>
      </c>
      <c r="M136" s="350" t="str">
        <f t="array" ref="M136">IFERROR(SMALL(IF((makhnccno=$G$1)+(makhnccco=$G$1),ROW(makhnccno)-6),ROWS($M$10:M134)),"")</f>
        <v/>
      </c>
    </row>
    <row r="137" spans="2:13" s="178" customFormat="1" ht="25.7" hidden="1" customHeight="1" x14ac:dyDescent="0.2">
      <c r="B137" s="347" t="str">
        <f t="shared" si="8"/>
        <v/>
      </c>
      <c r="C137" s="347" t="str">
        <f t="shared" si="9"/>
        <v/>
      </c>
      <c r="D137" s="347" t="str">
        <f t="shared" si="10"/>
        <v/>
      </c>
      <c r="E137" s="1649" t="str">
        <f t="shared" si="11"/>
        <v/>
      </c>
      <c r="F137" s="1650"/>
      <c r="G137" s="348" t="str">
        <f t="shared" si="15"/>
        <v/>
      </c>
      <c r="H137" s="348" t="str">
        <f t="shared" si="12"/>
        <v/>
      </c>
      <c r="I137" s="338" t="str">
        <f t="shared" si="13"/>
        <v/>
      </c>
      <c r="J137" s="338" t="str">
        <f t="shared" si="14"/>
        <v/>
      </c>
      <c r="K137" s="349">
        <f ca="1">MAX(0,$I$10+SUM($I$12:$I136)-$J$10-SUM($J$12:$J136))</f>
        <v>0</v>
      </c>
      <c r="L137" s="349">
        <f>MAX(0,-($K$10+SUM($I$12:$I136)-$L$10-SUM($J$12:$J136)))</f>
        <v>0</v>
      </c>
      <c r="M137" s="350" t="str">
        <f t="array" ref="M137">IFERROR(SMALL(IF((makhnccno=$G$1)+(makhnccco=$G$1),ROW(makhnccno)-6),ROWS($M$10:M135)),"")</f>
        <v/>
      </c>
    </row>
    <row r="138" spans="2:13" s="178" customFormat="1" ht="25.7" hidden="1" customHeight="1" x14ac:dyDescent="0.2">
      <c r="B138" s="347" t="str">
        <f t="shared" si="8"/>
        <v/>
      </c>
      <c r="C138" s="347" t="str">
        <f t="shared" si="9"/>
        <v/>
      </c>
      <c r="D138" s="347" t="str">
        <f t="shared" si="10"/>
        <v/>
      </c>
      <c r="E138" s="1649" t="str">
        <f t="shared" si="11"/>
        <v/>
      </c>
      <c r="F138" s="1650"/>
      <c r="G138" s="348" t="str">
        <f t="shared" si="15"/>
        <v/>
      </c>
      <c r="H138" s="348" t="str">
        <f t="shared" si="12"/>
        <v/>
      </c>
      <c r="I138" s="338" t="str">
        <f t="shared" si="13"/>
        <v/>
      </c>
      <c r="J138" s="338" t="str">
        <f t="shared" si="14"/>
        <v/>
      </c>
      <c r="K138" s="349">
        <f ca="1">MAX(0,$I$10+SUM($I$12:$I137)-$J$10-SUM($J$12:$J137))</f>
        <v>0</v>
      </c>
      <c r="L138" s="349">
        <f>MAX(0,-($K$10+SUM($I$12:$I137)-$L$10-SUM($J$12:$J137)))</f>
        <v>0</v>
      </c>
      <c r="M138" s="350" t="str">
        <f t="array" ref="M138">IFERROR(SMALL(IF((makhnccno=$G$1)+(makhnccco=$G$1),ROW(makhnccno)-6),ROWS($M$10:M136)),"")</f>
        <v/>
      </c>
    </row>
    <row r="139" spans="2:13" s="178" customFormat="1" ht="25.7" hidden="1" customHeight="1" x14ac:dyDescent="0.2">
      <c r="B139" s="347" t="str">
        <f t="shared" si="8"/>
        <v/>
      </c>
      <c r="C139" s="347" t="str">
        <f t="shared" si="9"/>
        <v/>
      </c>
      <c r="D139" s="347" t="str">
        <f t="shared" si="10"/>
        <v/>
      </c>
      <c r="E139" s="1649" t="str">
        <f t="shared" si="11"/>
        <v/>
      </c>
      <c r="F139" s="1650"/>
      <c r="G139" s="348" t="str">
        <f t="shared" si="15"/>
        <v/>
      </c>
      <c r="H139" s="348" t="str">
        <f t="shared" si="12"/>
        <v/>
      </c>
      <c r="I139" s="338" t="str">
        <f t="shared" si="13"/>
        <v/>
      </c>
      <c r="J139" s="338" t="str">
        <f t="shared" si="14"/>
        <v/>
      </c>
      <c r="K139" s="349">
        <f ca="1">MAX(0,$I$10+SUM($I$12:$I138)-$J$10-SUM($J$12:$J138))</f>
        <v>0</v>
      </c>
      <c r="L139" s="349">
        <f>MAX(0,-($K$10+SUM($I$12:$I138)-$L$10-SUM($J$12:$J138)))</f>
        <v>0</v>
      </c>
      <c r="M139" s="350" t="str">
        <f t="array" ref="M139">IFERROR(SMALL(IF((makhnccno=$G$1)+(makhnccco=$G$1),ROW(makhnccno)-6),ROWS($M$10:M137)),"")</f>
        <v/>
      </c>
    </row>
    <row r="140" spans="2:13" s="178" customFormat="1" ht="25.7" hidden="1" customHeight="1" x14ac:dyDescent="0.2">
      <c r="B140" s="347" t="str">
        <f t="shared" ref="B140:B203" si="16">IF($M140="","",INDEX(ngaygs,$M140))</f>
        <v/>
      </c>
      <c r="C140" s="347" t="str">
        <f t="shared" ref="C140:C203" si="17">IF($M140="","",INDEX(ngayct,$M140))</f>
        <v/>
      </c>
      <c r="D140" s="347" t="str">
        <f t="shared" ref="D140:D203" si="18">IF($M140="","",INDEX(soct,$M140))</f>
        <v/>
      </c>
      <c r="E140" s="1649" t="str">
        <f t="shared" ref="E140:E203" si="19">IF($M140="","",INDEX(diengiai,$M140))</f>
        <v/>
      </c>
      <c r="F140" s="1650"/>
      <c r="G140" s="348" t="str">
        <f t="shared" si="15"/>
        <v/>
      </c>
      <c r="H140" s="348" t="str">
        <f t="shared" ref="H140:H203" si="20">IF($M140="","",IF(INDEX(tkno,$M140)=$E$1,INDEX(tkco,$M140),INDEX(tkno,$M140)))</f>
        <v/>
      </c>
      <c r="I140" s="338" t="str">
        <f t="shared" ref="I140:I203" si="21">IF($M140="","",IF(INDEX(tkno,$M140)=$E$1,INDEX(sotien,$M140),""))</f>
        <v/>
      </c>
      <c r="J140" s="338" t="str">
        <f t="shared" ref="J140:J203" si="22">IF($M140="","",IF(INDEX(tkco,$M140)=$E$1,INDEX(sotien,$M140),""))</f>
        <v/>
      </c>
      <c r="K140" s="349">
        <f ca="1">MAX(0,$I$10+SUM($I$12:$I139)-$J$10-SUM($J$12:$J139))</f>
        <v>0</v>
      </c>
      <c r="L140" s="349">
        <f>MAX(0,-($K$10+SUM($I$12:$I139)-$L$10-SUM($J$12:$J139)))</f>
        <v>0</v>
      </c>
      <c r="M140" s="350" t="str">
        <f t="array" ref="M140">IFERROR(SMALL(IF((makhnccno=$G$1)+(makhnccco=$G$1),ROW(makhnccno)-6),ROWS($M$10:M138)),"")</f>
        <v/>
      </c>
    </row>
    <row r="141" spans="2:13" s="178" customFormat="1" ht="25.7" hidden="1" customHeight="1" x14ac:dyDescent="0.2">
      <c r="B141" s="347" t="str">
        <f t="shared" si="16"/>
        <v/>
      </c>
      <c r="C141" s="347" t="str">
        <f t="shared" si="17"/>
        <v/>
      </c>
      <c r="D141" s="347" t="str">
        <f t="shared" si="18"/>
        <v/>
      </c>
      <c r="E141" s="1649" t="str">
        <f t="shared" si="19"/>
        <v/>
      </c>
      <c r="F141" s="1650"/>
      <c r="G141" s="348" t="str">
        <f t="shared" ref="G141:G204" si="23">IF($M141="","",$E$1)</f>
        <v/>
      </c>
      <c r="H141" s="348" t="str">
        <f t="shared" si="20"/>
        <v/>
      </c>
      <c r="I141" s="338" t="str">
        <f t="shared" si="21"/>
        <v/>
      </c>
      <c r="J141" s="338" t="str">
        <f t="shared" si="22"/>
        <v/>
      </c>
      <c r="K141" s="349">
        <f ca="1">MAX(0,$I$10+SUM($I$12:$I140)-$J$10-SUM($J$12:$J140))</f>
        <v>0</v>
      </c>
      <c r="L141" s="349">
        <f>MAX(0,-($K$10+SUM($I$12:$I140)-$L$10-SUM($J$12:$J140)))</f>
        <v>0</v>
      </c>
      <c r="M141" s="350" t="str">
        <f t="array" ref="M141">IFERROR(SMALL(IF((makhnccno=$G$1)+(makhnccco=$G$1),ROW(makhnccno)-6),ROWS($M$10:M139)),"")</f>
        <v/>
      </c>
    </row>
    <row r="142" spans="2:13" s="178" customFormat="1" ht="25.7" hidden="1" customHeight="1" x14ac:dyDescent="0.2">
      <c r="B142" s="347" t="str">
        <f t="shared" si="16"/>
        <v/>
      </c>
      <c r="C142" s="347" t="str">
        <f t="shared" si="17"/>
        <v/>
      </c>
      <c r="D142" s="347" t="str">
        <f t="shared" si="18"/>
        <v/>
      </c>
      <c r="E142" s="1649" t="str">
        <f t="shared" si="19"/>
        <v/>
      </c>
      <c r="F142" s="1650"/>
      <c r="G142" s="348" t="str">
        <f t="shared" si="23"/>
        <v/>
      </c>
      <c r="H142" s="348" t="str">
        <f t="shared" si="20"/>
        <v/>
      </c>
      <c r="I142" s="338" t="str">
        <f t="shared" si="21"/>
        <v/>
      </c>
      <c r="J142" s="338" t="str">
        <f t="shared" si="22"/>
        <v/>
      </c>
      <c r="K142" s="349">
        <f ca="1">MAX(0,$I$10+SUM($I$12:$I141)-$J$10-SUM($J$12:$J141))</f>
        <v>0</v>
      </c>
      <c r="L142" s="349">
        <f>MAX(0,-($K$10+SUM($I$12:$I141)-$L$10-SUM($J$12:$J141)))</f>
        <v>0</v>
      </c>
      <c r="M142" s="350" t="str">
        <f t="array" ref="M142">IFERROR(SMALL(IF((makhnccno=$G$1)+(makhnccco=$G$1),ROW(makhnccno)-6),ROWS($M$10:M140)),"")</f>
        <v/>
      </c>
    </row>
    <row r="143" spans="2:13" s="178" customFormat="1" ht="25.7" hidden="1" customHeight="1" x14ac:dyDescent="0.2">
      <c r="B143" s="347" t="str">
        <f t="shared" si="16"/>
        <v/>
      </c>
      <c r="C143" s="347" t="str">
        <f t="shared" si="17"/>
        <v/>
      </c>
      <c r="D143" s="347" t="str">
        <f t="shared" si="18"/>
        <v/>
      </c>
      <c r="E143" s="1649" t="str">
        <f t="shared" si="19"/>
        <v/>
      </c>
      <c r="F143" s="1650"/>
      <c r="G143" s="348" t="str">
        <f t="shared" si="23"/>
        <v/>
      </c>
      <c r="H143" s="348" t="str">
        <f t="shared" si="20"/>
        <v/>
      </c>
      <c r="I143" s="338" t="str">
        <f t="shared" si="21"/>
        <v/>
      </c>
      <c r="J143" s="338" t="str">
        <f t="shared" si="22"/>
        <v/>
      </c>
      <c r="K143" s="349">
        <f ca="1">MAX(0,$I$10+SUM($I$12:$I142)-$J$10-SUM($J$12:$J142))</f>
        <v>0</v>
      </c>
      <c r="L143" s="349">
        <f>MAX(0,-($K$10+SUM($I$12:$I142)-$L$10-SUM($J$12:$J142)))</f>
        <v>0</v>
      </c>
      <c r="M143" s="350" t="str">
        <f t="array" ref="M143">IFERROR(SMALL(IF((makhnccno=$G$1)+(makhnccco=$G$1),ROW(makhnccno)-6),ROWS($M$10:M141)),"")</f>
        <v/>
      </c>
    </row>
    <row r="144" spans="2:13" s="178" customFormat="1" ht="25.7" hidden="1" customHeight="1" x14ac:dyDescent="0.2">
      <c r="B144" s="347" t="str">
        <f t="shared" si="16"/>
        <v/>
      </c>
      <c r="C144" s="347" t="str">
        <f t="shared" si="17"/>
        <v/>
      </c>
      <c r="D144" s="347" t="str">
        <f t="shared" si="18"/>
        <v/>
      </c>
      <c r="E144" s="1649" t="str">
        <f t="shared" si="19"/>
        <v/>
      </c>
      <c r="F144" s="1650"/>
      <c r="G144" s="348" t="str">
        <f t="shared" si="23"/>
        <v/>
      </c>
      <c r="H144" s="348" t="str">
        <f t="shared" si="20"/>
        <v/>
      </c>
      <c r="I144" s="338" t="str">
        <f t="shared" si="21"/>
        <v/>
      </c>
      <c r="J144" s="338" t="str">
        <f t="shared" si="22"/>
        <v/>
      </c>
      <c r="K144" s="349">
        <f ca="1">MAX(0,$I$10+SUM($I$12:$I143)-$J$10-SUM($J$12:$J143))</f>
        <v>0</v>
      </c>
      <c r="L144" s="349">
        <f>MAX(0,-($K$10+SUM($I$12:$I143)-$L$10-SUM($J$12:$J143)))</f>
        <v>0</v>
      </c>
      <c r="M144" s="350" t="str">
        <f t="array" ref="M144">IFERROR(SMALL(IF((makhnccno=$G$1)+(makhnccco=$G$1),ROW(makhnccno)-6),ROWS($M$10:M142)),"")</f>
        <v/>
      </c>
    </row>
    <row r="145" spans="2:13" s="178" customFormat="1" ht="25.7" hidden="1" customHeight="1" x14ac:dyDescent="0.2">
      <c r="B145" s="347" t="str">
        <f t="shared" si="16"/>
        <v/>
      </c>
      <c r="C145" s="347" t="str">
        <f t="shared" si="17"/>
        <v/>
      </c>
      <c r="D145" s="347" t="str">
        <f t="shared" si="18"/>
        <v/>
      </c>
      <c r="E145" s="1649" t="str">
        <f t="shared" si="19"/>
        <v/>
      </c>
      <c r="F145" s="1650"/>
      <c r="G145" s="348" t="str">
        <f t="shared" si="23"/>
        <v/>
      </c>
      <c r="H145" s="348" t="str">
        <f t="shared" si="20"/>
        <v/>
      </c>
      <c r="I145" s="338" t="str">
        <f t="shared" si="21"/>
        <v/>
      </c>
      <c r="J145" s="338" t="str">
        <f t="shared" si="22"/>
        <v/>
      </c>
      <c r="K145" s="349">
        <f ca="1">MAX(0,$I$10+SUM($I$12:$I144)-$J$10-SUM($J$12:$J144))</f>
        <v>0</v>
      </c>
      <c r="L145" s="349">
        <f>MAX(0,-($K$10+SUM($I$12:$I144)-$L$10-SUM($J$12:$J144)))</f>
        <v>0</v>
      </c>
      <c r="M145" s="350" t="str">
        <f t="array" ref="M145">IFERROR(SMALL(IF((makhnccno=$G$1)+(makhnccco=$G$1),ROW(makhnccno)-6),ROWS($M$10:M143)),"")</f>
        <v/>
      </c>
    </row>
    <row r="146" spans="2:13" s="178" customFormat="1" ht="25.7" hidden="1" customHeight="1" x14ac:dyDescent="0.2">
      <c r="B146" s="347" t="str">
        <f t="shared" si="16"/>
        <v/>
      </c>
      <c r="C146" s="347" t="str">
        <f t="shared" si="17"/>
        <v/>
      </c>
      <c r="D146" s="347" t="str">
        <f t="shared" si="18"/>
        <v/>
      </c>
      <c r="E146" s="1649" t="str">
        <f t="shared" si="19"/>
        <v/>
      </c>
      <c r="F146" s="1650"/>
      <c r="G146" s="348" t="str">
        <f t="shared" si="23"/>
        <v/>
      </c>
      <c r="H146" s="348" t="str">
        <f t="shared" si="20"/>
        <v/>
      </c>
      <c r="I146" s="338" t="str">
        <f t="shared" si="21"/>
        <v/>
      </c>
      <c r="J146" s="338" t="str">
        <f t="shared" si="22"/>
        <v/>
      </c>
      <c r="K146" s="349">
        <f ca="1">MAX(0,$I$10+SUM($I$12:$I145)-$J$10-SUM($J$12:$J145))</f>
        <v>0</v>
      </c>
      <c r="L146" s="349">
        <f>MAX(0,-($K$10+SUM($I$12:$I145)-$L$10-SUM($J$12:$J145)))</f>
        <v>0</v>
      </c>
      <c r="M146" s="350" t="str">
        <f t="array" ref="M146">IFERROR(SMALL(IF((makhnccno=$G$1)+(makhnccco=$G$1),ROW(makhnccno)-6),ROWS($M$10:M144)),"")</f>
        <v/>
      </c>
    </row>
    <row r="147" spans="2:13" s="178" customFormat="1" ht="25.7" hidden="1" customHeight="1" x14ac:dyDescent="0.2">
      <c r="B147" s="347" t="str">
        <f t="shared" si="16"/>
        <v/>
      </c>
      <c r="C147" s="347" t="str">
        <f t="shared" si="17"/>
        <v/>
      </c>
      <c r="D147" s="347" t="str">
        <f t="shared" si="18"/>
        <v/>
      </c>
      <c r="E147" s="1649" t="str">
        <f t="shared" si="19"/>
        <v/>
      </c>
      <c r="F147" s="1650"/>
      <c r="G147" s="348" t="str">
        <f t="shared" si="23"/>
        <v/>
      </c>
      <c r="H147" s="348" t="str">
        <f t="shared" si="20"/>
        <v/>
      </c>
      <c r="I147" s="338" t="str">
        <f t="shared" si="21"/>
        <v/>
      </c>
      <c r="J147" s="338" t="str">
        <f t="shared" si="22"/>
        <v/>
      </c>
      <c r="K147" s="349">
        <f ca="1">MAX(0,$I$10+SUM($I$12:$I146)-$J$10-SUM($J$12:$J146))</f>
        <v>0</v>
      </c>
      <c r="L147" s="349">
        <f>MAX(0,-($K$10+SUM($I$12:$I146)-$L$10-SUM($J$12:$J146)))</f>
        <v>0</v>
      </c>
      <c r="M147" s="350" t="str">
        <f t="array" ref="M147">IFERROR(SMALL(IF((makhnccno=$G$1)+(makhnccco=$G$1),ROW(makhnccno)-6),ROWS($M$10:M145)),"")</f>
        <v/>
      </c>
    </row>
    <row r="148" spans="2:13" s="178" customFormat="1" ht="25.7" hidden="1" customHeight="1" x14ac:dyDescent="0.2">
      <c r="B148" s="347" t="str">
        <f t="shared" si="16"/>
        <v/>
      </c>
      <c r="C148" s="347" t="str">
        <f t="shared" si="17"/>
        <v/>
      </c>
      <c r="D148" s="347" t="str">
        <f t="shared" si="18"/>
        <v/>
      </c>
      <c r="E148" s="1649" t="str">
        <f t="shared" si="19"/>
        <v/>
      </c>
      <c r="F148" s="1650"/>
      <c r="G148" s="348" t="str">
        <f t="shared" si="23"/>
        <v/>
      </c>
      <c r="H148" s="348" t="str">
        <f t="shared" si="20"/>
        <v/>
      </c>
      <c r="I148" s="338" t="str">
        <f t="shared" si="21"/>
        <v/>
      </c>
      <c r="J148" s="338" t="str">
        <f t="shared" si="22"/>
        <v/>
      </c>
      <c r="K148" s="349">
        <f ca="1">MAX(0,$I$10+SUM($I$12:$I147)-$J$10-SUM($J$12:$J147))</f>
        <v>0</v>
      </c>
      <c r="L148" s="349">
        <f>MAX(0,-($K$10+SUM($I$12:$I147)-$L$10-SUM($J$12:$J147)))</f>
        <v>0</v>
      </c>
      <c r="M148" s="350" t="str">
        <f t="array" ref="M148">IFERROR(SMALL(IF((makhnccno=$G$1)+(makhnccco=$G$1),ROW(makhnccno)-6),ROWS($M$10:M146)),"")</f>
        <v/>
      </c>
    </row>
    <row r="149" spans="2:13" s="178" customFormat="1" ht="25.7" hidden="1" customHeight="1" x14ac:dyDescent="0.2">
      <c r="B149" s="347" t="str">
        <f t="shared" si="16"/>
        <v/>
      </c>
      <c r="C149" s="347" t="str">
        <f t="shared" si="17"/>
        <v/>
      </c>
      <c r="D149" s="347" t="str">
        <f t="shared" si="18"/>
        <v/>
      </c>
      <c r="E149" s="1649" t="str">
        <f t="shared" si="19"/>
        <v/>
      </c>
      <c r="F149" s="1650"/>
      <c r="G149" s="348" t="str">
        <f t="shared" si="23"/>
        <v/>
      </c>
      <c r="H149" s="348" t="str">
        <f t="shared" si="20"/>
        <v/>
      </c>
      <c r="I149" s="338" t="str">
        <f t="shared" si="21"/>
        <v/>
      </c>
      <c r="J149" s="338" t="str">
        <f t="shared" si="22"/>
        <v/>
      </c>
      <c r="K149" s="349">
        <f ca="1">MAX(0,$I$10+SUM($I$12:$I148)-$J$10-SUM($J$12:$J148))</f>
        <v>0</v>
      </c>
      <c r="L149" s="349">
        <f>MAX(0,-($K$10+SUM($I$12:$I148)-$L$10-SUM($J$12:$J148)))</f>
        <v>0</v>
      </c>
      <c r="M149" s="350" t="str">
        <f t="array" ref="M149">IFERROR(SMALL(IF((makhnccno=$G$1)+(makhnccco=$G$1),ROW(makhnccno)-6),ROWS($M$10:M147)),"")</f>
        <v/>
      </c>
    </row>
    <row r="150" spans="2:13" s="178" customFormat="1" ht="25.7" hidden="1" customHeight="1" x14ac:dyDescent="0.2">
      <c r="B150" s="347" t="str">
        <f t="shared" si="16"/>
        <v/>
      </c>
      <c r="C150" s="347" t="str">
        <f t="shared" si="17"/>
        <v/>
      </c>
      <c r="D150" s="347" t="str">
        <f t="shared" si="18"/>
        <v/>
      </c>
      <c r="E150" s="1649" t="str">
        <f t="shared" si="19"/>
        <v/>
      </c>
      <c r="F150" s="1650"/>
      <c r="G150" s="348" t="str">
        <f t="shared" si="23"/>
        <v/>
      </c>
      <c r="H150" s="348" t="str">
        <f t="shared" si="20"/>
        <v/>
      </c>
      <c r="I150" s="338" t="str">
        <f t="shared" si="21"/>
        <v/>
      </c>
      <c r="J150" s="338" t="str">
        <f t="shared" si="22"/>
        <v/>
      </c>
      <c r="K150" s="349">
        <f ca="1">MAX(0,$I$10+SUM($I$12:$I149)-$J$10-SUM($J$12:$J149))</f>
        <v>0</v>
      </c>
      <c r="L150" s="349">
        <f>MAX(0,-($K$10+SUM($I$12:$I149)-$L$10-SUM($J$12:$J149)))</f>
        <v>0</v>
      </c>
      <c r="M150" s="350" t="str">
        <f t="array" ref="M150">IFERROR(SMALL(IF((makhnccno=$G$1)+(makhnccco=$G$1),ROW(makhnccno)-6),ROWS($M$10:M148)),"")</f>
        <v/>
      </c>
    </row>
    <row r="151" spans="2:13" s="178" customFormat="1" ht="25.7" hidden="1" customHeight="1" x14ac:dyDescent="0.2">
      <c r="B151" s="347" t="str">
        <f t="shared" si="16"/>
        <v/>
      </c>
      <c r="C151" s="347" t="str">
        <f t="shared" si="17"/>
        <v/>
      </c>
      <c r="D151" s="347" t="str">
        <f t="shared" si="18"/>
        <v/>
      </c>
      <c r="E151" s="1649" t="str">
        <f t="shared" si="19"/>
        <v/>
      </c>
      <c r="F151" s="1650"/>
      <c r="G151" s="348" t="str">
        <f t="shared" si="23"/>
        <v/>
      </c>
      <c r="H151" s="348" t="str">
        <f t="shared" si="20"/>
        <v/>
      </c>
      <c r="I151" s="338" t="str">
        <f t="shared" si="21"/>
        <v/>
      </c>
      <c r="J151" s="338" t="str">
        <f t="shared" si="22"/>
        <v/>
      </c>
      <c r="K151" s="349">
        <f ca="1">MAX(0,$I$10+SUM($I$12:$I150)-$J$10-SUM($J$12:$J150))</f>
        <v>0</v>
      </c>
      <c r="L151" s="349">
        <f>MAX(0,-($K$10+SUM($I$12:$I150)-$L$10-SUM($J$12:$J150)))</f>
        <v>0</v>
      </c>
      <c r="M151" s="350" t="str">
        <f t="array" ref="M151">IFERROR(SMALL(IF((makhnccno=$G$1)+(makhnccco=$G$1),ROW(makhnccno)-6),ROWS($M$10:M149)),"")</f>
        <v/>
      </c>
    </row>
    <row r="152" spans="2:13" s="178" customFormat="1" ht="25.7" hidden="1" customHeight="1" x14ac:dyDescent="0.2">
      <c r="B152" s="347" t="str">
        <f t="shared" si="16"/>
        <v/>
      </c>
      <c r="C152" s="347" t="str">
        <f t="shared" si="17"/>
        <v/>
      </c>
      <c r="D152" s="347" t="str">
        <f t="shared" si="18"/>
        <v/>
      </c>
      <c r="E152" s="1649" t="str">
        <f t="shared" si="19"/>
        <v/>
      </c>
      <c r="F152" s="1650"/>
      <c r="G152" s="348" t="str">
        <f t="shared" si="23"/>
        <v/>
      </c>
      <c r="H152" s="348" t="str">
        <f t="shared" si="20"/>
        <v/>
      </c>
      <c r="I152" s="338" t="str">
        <f t="shared" si="21"/>
        <v/>
      </c>
      <c r="J152" s="338" t="str">
        <f t="shared" si="22"/>
        <v/>
      </c>
      <c r="K152" s="349">
        <f ca="1">MAX(0,$I$10+SUM($I$12:$I151)-$J$10-SUM($J$12:$J151))</f>
        <v>0</v>
      </c>
      <c r="L152" s="349">
        <f>MAX(0,-($K$10+SUM($I$12:$I151)-$L$10-SUM($J$12:$J151)))</f>
        <v>0</v>
      </c>
      <c r="M152" s="350" t="str">
        <f t="array" ref="M152">IFERROR(SMALL(IF((makhnccno=$G$1)+(makhnccco=$G$1),ROW(makhnccno)-6),ROWS($M$10:M150)),"")</f>
        <v/>
      </c>
    </row>
    <row r="153" spans="2:13" s="178" customFormat="1" ht="25.7" hidden="1" customHeight="1" x14ac:dyDescent="0.2">
      <c r="B153" s="347" t="str">
        <f t="shared" si="16"/>
        <v/>
      </c>
      <c r="C153" s="347" t="str">
        <f t="shared" si="17"/>
        <v/>
      </c>
      <c r="D153" s="347" t="str">
        <f t="shared" si="18"/>
        <v/>
      </c>
      <c r="E153" s="1649" t="str">
        <f t="shared" si="19"/>
        <v/>
      </c>
      <c r="F153" s="1650"/>
      <c r="G153" s="348" t="str">
        <f t="shared" si="23"/>
        <v/>
      </c>
      <c r="H153" s="348" t="str">
        <f t="shared" si="20"/>
        <v/>
      </c>
      <c r="I153" s="338" t="str">
        <f t="shared" si="21"/>
        <v/>
      </c>
      <c r="J153" s="338" t="str">
        <f t="shared" si="22"/>
        <v/>
      </c>
      <c r="K153" s="349">
        <f ca="1">MAX(0,$I$10+SUM($I$12:$I152)-$J$10-SUM($J$12:$J152))</f>
        <v>0</v>
      </c>
      <c r="L153" s="349">
        <f>MAX(0,-($K$10+SUM($I$12:$I152)-$L$10-SUM($J$12:$J152)))</f>
        <v>0</v>
      </c>
      <c r="M153" s="350" t="str">
        <f t="array" ref="M153">IFERROR(SMALL(IF((makhnccno=$G$1)+(makhnccco=$G$1),ROW(makhnccno)-6),ROWS($M$10:M151)),"")</f>
        <v/>
      </c>
    </row>
    <row r="154" spans="2:13" s="178" customFormat="1" ht="25.7" hidden="1" customHeight="1" x14ac:dyDescent="0.2">
      <c r="B154" s="347" t="str">
        <f t="shared" si="16"/>
        <v/>
      </c>
      <c r="C154" s="347" t="str">
        <f t="shared" si="17"/>
        <v/>
      </c>
      <c r="D154" s="347" t="str">
        <f t="shared" si="18"/>
        <v/>
      </c>
      <c r="E154" s="1649" t="str">
        <f t="shared" si="19"/>
        <v/>
      </c>
      <c r="F154" s="1650"/>
      <c r="G154" s="348" t="str">
        <f t="shared" si="23"/>
        <v/>
      </c>
      <c r="H154" s="348" t="str">
        <f t="shared" si="20"/>
        <v/>
      </c>
      <c r="I154" s="338" t="str">
        <f t="shared" si="21"/>
        <v/>
      </c>
      <c r="J154" s="338" t="str">
        <f t="shared" si="22"/>
        <v/>
      </c>
      <c r="K154" s="349">
        <f ca="1">MAX(0,$I$10+SUM($I$12:$I153)-$J$10-SUM($J$12:$J153))</f>
        <v>0</v>
      </c>
      <c r="L154" s="349">
        <f>MAX(0,-($K$10+SUM($I$12:$I153)-$L$10-SUM($J$12:$J153)))</f>
        <v>0</v>
      </c>
      <c r="M154" s="350" t="str">
        <f t="array" ref="M154">IFERROR(SMALL(IF((makhnccno=$G$1)+(makhnccco=$G$1),ROW(makhnccno)-6),ROWS($M$10:M152)),"")</f>
        <v/>
      </c>
    </row>
    <row r="155" spans="2:13" s="178" customFormat="1" ht="25.7" hidden="1" customHeight="1" x14ac:dyDescent="0.2">
      <c r="B155" s="347" t="str">
        <f t="shared" si="16"/>
        <v/>
      </c>
      <c r="C155" s="347" t="str">
        <f t="shared" si="17"/>
        <v/>
      </c>
      <c r="D155" s="347" t="str">
        <f t="shared" si="18"/>
        <v/>
      </c>
      <c r="E155" s="1649" t="str">
        <f t="shared" si="19"/>
        <v/>
      </c>
      <c r="F155" s="1650"/>
      <c r="G155" s="348" t="str">
        <f t="shared" si="23"/>
        <v/>
      </c>
      <c r="H155" s="348" t="str">
        <f t="shared" si="20"/>
        <v/>
      </c>
      <c r="I155" s="338" t="str">
        <f t="shared" si="21"/>
        <v/>
      </c>
      <c r="J155" s="338" t="str">
        <f t="shared" si="22"/>
        <v/>
      </c>
      <c r="K155" s="349">
        <f ca="1">MAX(0,$I$10+SUM($I$12:$I154)-$J$10-SUM($J$12:$J154))</f>
        <v>0</v>
      </c>
      <c r="L155" s="349">
        <f>MAX(0,-($K$10+SUM($I$12:$I154)-$L$10-SUM($J$12:$J154)))</f>
        <v>0</v>
      </c>
      <c r="M155" s="350" t="str">
        <f t="array" ref="M155">IFERROR(SMALL(IF((makhnccno=$G$1)+(makhnccco=$G$1),ROW(makhnccno)-6),ROWS($M$10:M153)),"")</f>
        <v/>
      </c>
    </row>
    <row r="156" spans="2:13" s="178" customFormat="1" ht="25.7" hidden="1" customHeight="1" x14ac:dyDescent="0.2">
      <c r="B156" s="347" t="str">
        <f t="shared" si="16"/>
        <v/>
      </c>
      <c r="C156" s="347" t="str">
        <f t="shared" si="17"/>
        <v/>
      </c>
      <c r="D156" s="347" t="str">
        <f t="shared" si="18"/>
        <v/>
      </c>
      <c r="E156" s="1649" t="str">
        <f t="shared" si="19"/>
        <v/>
      </c>
      <c r="F156" s="1650"/>
      <c r="G156" s="348" t="str">
        <f t="shared" si="23"/>
        <v/>
      </c>
      <c r="H156" s="348" t="str">
        <f t="shared" si="20"/>
        <v/>
      </c>
      <c r="I156" s="338" t="str">
        <f t="shared" si="21"/>
        <v/>
      </c>
      <c r="J156" s="338" t="str">
        <f t="shared" si="22"/>
        <v/>
      </c>
      <c r="K156" s="349">
        <f ca="1">MAX(0,$I$10+SUM($I$12:$I155)-$J$10-SUM($J$12:$J155))</f>
        <v>0</v>
      </c>
      <c r="L156" s="349">
        <f>MAX(0,-($K$10+SUM($I$12:$I155)-$L$10-SUM($J$12:$J155)))</f>
        <v>0</v>
      </c>
      <c r="M156" s="350" t="str">
        <f t="array" ref="M156">IFERROR(SMALL(IF((makhnccno=$G$1)+(makhnccco=$G$1),ROW(makhnccno)-6),ROWS($M$10:M154)),"")</f>
        <v/>
      </c>
    </row>
    <row r="157" spans="2:13" s="178" customFormat="1" ht="25.7" hidden="1" customHeight="1" x14ac:dyDescent="0.2">
      <c r="B157" s="347" t="str">
        <f t="shared" si="16"/>
        <v/>
      </c>
      <c r="C157" s="347" t="str">
        <f t="shared" si="17"/>
        <v/>
      </c>
      <c r="D157" s="347" t="str">
        <f t="shared" si="18"/>
        <v/>
      </c>
      <c r="E157" s="1649" t="str">
        <f t="shared" si="19"/>
        <v/>
      </c>
      <c r="F157" s="1650"/>
      <c r="G157" s="348" t="str">
        <f t="shared" si="23"/>
        <v/>
      </c>
      <c r="H157" s="348" t="str">
        <f t="shared" si="20"/>
        <v/>
      </c>
      <c r="I157" s="338" t="str">
        <f t="shared" si="21"/>
        <v/>
      </c>
      <c r="J157" s="338" t="str">
        <f t="shared" si="22"/>
        <v/>
      </c>
      <c r="K157" s="349">
        <f ca="1">MAX(0,$I$10+SUM($I$12:$I156)-$J$10-SUM($J$12:$J156))</f>
        <v>0</v>
      </c>
      <c r="L157" s="349">
        <f>MAX(0,-($K$10+SUM($I$12:$I156)-$L$10-SUM($J$12:$J156)))</f>
        <v>0</v>
      </c>
      <c r="M157" s="350" t="str">
        <f t="array" ref="M157">IFERROR(SMALL(IF((makhnccno=$G$1)+(makhnccco=$G$1),ROW(makhnccno)-6),ROWS($M$10:M155)),"")</f>
        <v/>
      </c>
    </row>
    <row r="158" spans="2:13" s="178" customFormat="1" ht="25.7" hidden="1" customHeight="1" x14ac:dyDescent="0.2">
      <c r="B158" s="347" t="str">
        <f t="shared" si="16"/>
        <v/>
      </c>
      <c r="C158" s="347" t="str">
        <f t="shared" si="17"/>
        <v/>
      </c>
      <c r="D158" s="347" t="str">
        <f t="shared" si="18"/>
        <v/>
      </c>
      <c r="E158" s="1649" t="str">
        <f t="shared" si="19"/>
        <v/>
      </c>
      <c r="F158" s="1650"/>
      <c r="G158" s="348" t="str">
        <f t="shared" si="23"/>
        <v/>
      </c>
      <c r="H158" s="348" t="str">
        <f t="shared" si="20"/>
        <v/>
      </c>
      <c r="I158" s="338" t="str">
        <f t="shared" si="21"/>
        <v/>
      </c>
      <c r="J158" s="338" t="str">
        <f t="shared" si="22"/>
        <v/>
      </c>
      <c r="K158" s="349">
        <f ca="1">MAX(0,$I$10+SUM($I$12:$I157)-$J$10-SUM($J$12:$J157))</f>
        <v>0</v>
      </c>
      <c r="L158" s="349">
        <f>MAX(0,-($K$10+SUM($I$12:$I157)-$L$10-SUM($J$12:$J157)))</f>
        <v>0</v>
      </c>
      <c r="M158" s="350" t="str">
        <f t="array" ref="M158">IFERROR(SMALL(IF((makhnccno=$G$1)+(makhnccco=$G$1),ROW(makhnccno)-6),ROWS($M$10:M156)),"")</f>
        <v/>
      </c>
    </row>
    <row r="159" spans="2:13" s="178" customFormat="1" ht="25.7" hidden="1" customHeight="1" x14ac:dyDescent="0.2">
      <c r="B159" s="347" t="str">
        <f t="shared" si="16"/>
        <v/>
      </c>
      <c r="C159" s="347" t="str">
        <f t="shared" si="17"/>
        <v/>
      </c>
      <c r="D159" s="347" t="str">
        <f t="shared" si="18"/>
        <v/>
      </c>
      <c r="E159" s="1649" t="str">
        <f t="shared" si="19"/>
        <v/>
      </c>
      <c r="F159" s="1650"/>
      <c r="G159" s="348" t="str">
        <f t="shared" si="23"/>
        <v/>
      </c>
      <c r="H159" s="348" t="str">
        <f t="shared" si="20"/>
        <v/>
      </c>
      <c r="I159" s="338" t="str">
        <f t="shared" si="21"/>
        <v/>
      </c>
      <c r="J159" s="338" t="str">
        <f t="shared" si="22"/>
        <v/>
      </c>
      <c r="K159" s="349">
        <f ca="1">MAX(0,$I$10+SUM($I$12:$I158)-$J$10-SUM($J$12:$J158))</f>
        <v>0</v>
      </c>
      <c r="L159" s="349">
        <f>MAX(0,-($K$10+SUM($I$12:$I158)-$L$10-SUM($J$12:$J158)))</f>
        <v>0</v>
      </c>
      <c r="M159" s="350" t="str">
        <f t="array" ref="M159">IFERROR(SMALL(IF((makhnccno=$G$1)+(makhnccco=$G$1),ROW(makhnccno)-6),ROWS($M$10:M157)),"")</f>
        <v/>
      </c>
    </row>
    <row r="160" spans="2:13" s="178" customFormat="1" ht="25.7" hidden="1" customHeight="1" x14ac:dyDescent="0.2">
      <c r="B160" s="347" t="str">
        <f t="shared" si="16"/>
        <v/>
      </c>
      <c r="C160" s="347" t="str">
        <f t="shared" si="17"/>
        <v/>
      </c>
      <c r="D160" s="347" t="str">
        <f t="shared" si="18"/>
        <v/>
      </c>
      <c r="E160" s="1649" t="str">
        <f t="shared" si="19"/>
        <v/>
      </c>
      <c r="F160" s="1650"/>
      <c r="G160" s="348" t="str">
        <f t="shared" si="23"/>
        <v/>
      </c>
      <c r="H160" s="348" t="str">
        <f t="shared" si="20"/>
        <v/>
      </c>
      <c r="I160" s="338" t="str">
        <f t="shared" si="21"/>
        <v/>
      </c>
      <c r="J160" s="338" t="str">
        <f t="shared" si="22"/>
        <v/>
      </c>
      <c r="K160" s="349">
        <f ca="1">MAX(0,$I$10+SUM($I$12:$I159)-$J$10-SUM($J$12:$J159))</f>
        <v>0</v>
      </c>
      <c r="L160" s="349">
        <f>MAX(0,-($K$10+SUM($I$12:$I159)-$L$10-SUM($J$12:$J159)))</f>
        <v>0</v>
      </c>
      <c r="M160" s="350" t="str">
        <f t="array" ref="M160">IFERROR(SMALL(IF((makhnccno=$G$1)+(makhnccco=$G$1),ROW(makhnccno)-6),ROWS($M$10:M158)),"")</f>
        <v/>
      </c>
    </row>
    <row r="161" spans="2:13" s="178" customFormat="1" ht="25.7" hidden="1" customHeight="1" x14ac:dyDescent="0.2">
      <c r="B161" s="347" t="str">
        <f t="shared" si="16"/>
        <v/>
      </c>
      <c r="C161" s="347" t="str">
        <f t="shared" si="17"/>
        <v/>
      </c>
      <c r="D161" s="347" t="str">
        <f t="shared" si="18"/>
        <v/>
      </c>
      <c r="E161" s="1649" t="str">
        <f t="shared" si="19"/>
        <v/>
      </c>
      <c r="F161" s="1650"/>
      <c r="G161" s="348" t="str">
        <f t="shared" si="23"/>
        <v/>
      </c>
      <c r="H161" s="348" t="str">
        <f t="shared" si="20"/>
        <v/>
      </c>
      <c r="I161" s="338" t="str">
        <f t="shared" si="21"/>
        <v/>
      </c>
      <c r="J161" s="338" t="str">
        <f t="shared" si="22"/>
        <v/>
      </c>
      <c r="K161" s="349">
        <f ca="1">MAX(0,$I$10+SUM($I$12:$I160)-$J$10-SUM($J$12:$J160))</f>
        <v>0</v>
      </c>
      <c r="L161" s="349">
        <f>MAX(0,-($K$10+SUM($I$12:$I160)-$L$10-SUM($J$12:$J160)))</f>
        <v>0</v>
      </c>
      <c r="M161" s="350" t="str">
        <f t="array" ref="M161">IFERROR(SMALL(IF((makhnccno=$G$1)+(makhnccco=$G$1),ROW(makhnccno)-6),ROWS($M$10:M159)),"")</f>
        <v/>
      </c>
    </row>
    <row r="162" spans="2:13" s="178" customFormat="1" ht="25.7" hidden="1" customHeight="1" x14ac:dyDescent="0.2">
      <c r="B162" s="347" t="str">
        <f t="shared" si="16"/>
        <v/>
      </c>
      <c r="C162" s="347" t="str">
        <f t="shared" si="17"/>
        <v/>
      </c>
      <c r="D162" s="347" t="str">
        <f t="shared" si="18"/>
        <v/>
      </c>
      <c r="E162" s="1649" t="str">
        <f t="shared" si="19"/>
        <v/>
      </c>
      <c r="F162" s="1650"/>
      <c r="G162" s="348" t="str">
        <f t="shared" si="23"/>
        <v/>
      </c>
      <c r="H162" s="348" t="str">
        <f t="shared" si="20"/>
        <v/>
      </c>
      <c r="I162" s="338" t="str">
        <f t="shared" si="21"/>
        <v/>
      </c>
      <c r="J162" s="338" t="str">
        <f t="shared" si="22"/>
        <v/>
      </c>
      <c r="K162" s="349">
        <f ca="1">MAX(0,$I$10+SUM($I$12:$I161)-$J$10-SUM($J$12:$J161))</f>
        <v>0</v>
      </c>
      <c r="L162" s="349">
        <f>MAX(0,-($K$10+SUM($I$12:$I161)-$L$10-SUM($J$12:$J161)))</f>
        <v>0</v>
      </c>
      <c r="M162" s="350" t="str">
        <f t="array" ref="M162">IFERROR(SMALL(IF((makhnccno=$G$1)+(makhnccco=$G$1),ROW(makhnccno)-6),ROWS($M$10:M160)),"")</f>
        <v/>
      </c>
    </row>
    <row r="163" spans="2:13" s="178" customFormat="1" ht="25.7" hidden="1" customHeight="1" x14ac:dyDescent="0.2">
      <c r="B163" s="347" t="str">
        <f t="shared" si="16"/>
        <v/>
      </c>
      <c r="C163" s="347" t="str">
        <f t="shared" si="17"/>
        <v/>
      </c>
      <c r="D163" s="347" t="str">
        <f t="shared" si="18"/>
        <v/>
      </c>
      <c r="E163" s="1649" t="str">
        <f t="shared" si="19"/>
        <v/>
      </c>
      <c r="F163" s="1650"/>
      <c r="G163" s="348" t="str">
        <f t="shared" si="23"/>
        <v/>
      </c>
      <c r="H163" s="348" t="str">
        <f t="shared" si="20"/>
        <v/>
      </c>
      <c r="I163" s="338" t="str">
        <f t="shared" si="21"/>
        <v/>
      </c>
      <c r="J163" s="338" t="str">
        <f t="shared" si="22"/>
        <v/>
      </c>
      <c r="K163" s="349">
        <f ca="1">MAX(0,$I$10+SUM($I$12:$I162)-$J$10-SUM($J$12:$J162))</f>
        <v>0</v>
      </c>
      <c r="L163" s="349">
        <f>MAX(0,-($K$10+SUM($I$12:$I162)-$L$10-SUM($J$12:$J162)))</f>
        <v>0</v>
      </c>
      <c r="M163" s="350" t="str">
        <f t="array" ref="M163">IFERROR(SMALL(IF((makhnccno=$G$1)+(makhnccco=$G$1),ROW(makhnccno)-6),ROWS($M$10:M161)),"")</f>
        <v/>
      </c>
    </row>
    <row r="164" spans="2:13" s="178" customFormat="1" ht="25.7" hidden="1" customHeight="1" x14ac:dyDescent="0.2">
      <c r="B164" s="347" t="str">
        <f t="shared" si="16"/>
        <v/>
      </c>
      <c r="C164" s="347" t="str">
        <f t="shared" si="17"/>
        <v/>
      </c>
      <c r="D164" s="347" t="str">
        <f t="shared" si="18"/>
        <v/>
      </c>
      <c r="E164" s="1649" t="str">
        <f t="shared" si="19"/>
        <v/>
      </c>
      <c r="F164" s="1650"/>
      <c r="G164" s="348" t="str">
        <f t="shared" si="23"/>
        <v/>
      </c>
      <c r="H164" s="348" t="str">
        <f t="shared" si="20"/>
        <v/>
      </c>
      <c r="I164" s="338" t="str">
        <f t="shared" si="21"/>
        <v/>
      </c>
      <c r="J164" s="338" t="str">
        <f t="shared" si="22"/>
        <v/>
      </c>
      <c r="K164" s="349">
        <f ca="1">MAX(0,$I$10+SUM($I$12:$I163)-$J$10-SUM($J$12:$J163))</f>
        <v>0</v>
      </c>
      <c r="L164" s="349">
        <f>MAX(0,-($K$10+SUM($I$12:$I163)-$L$10-SUM($J$12:$J163)))</f>
        <v>0</v>
      </c>
      <c r="M164" s="350" t="str">
        <f t="array" ref="M164">IFERROR(SMALL(IF((makhnccno=$G$1)+(makhnccco=$G$1),ROW(makhnccno)-6),ROWS($M$10:M162)),"")</f>
        <v/>
      </c>
    </row>
    <row r="165" spans="2:13" s="178" customFormat="1" ht="25.7" hidden="1" customHeight="1" x14ac:dyDescent="0.2">
      <c r="B165" s="347" t="str">
        <f t="shared" si="16"/>
        <v/>
      </c>
      <c r="C165" s="347" t="str">
        <f t="shared" si="17"/>
        <v/>
      </c>
      <c r="D165" s="347" t="str">
        <f t="shared" si="18"/>
        <v/>
      </c>
      <c r="E165" s="1649" t="str">
        <f t="shared" si="19"/>
        <v/>
      </c>
      <c r="F165" s="1650"/>
      <c r="G165" s="348" t="str">
        <f t="shared" si="23"/>
        <v/>
      </c>
      <c r="H165" s="348" t="str">
        <f t="shared" si="20"/>
        <v/>
      </c>
      <c r="I165" s="338" t="str">
        <f t="shared" si="21"/>
        <v/>
      </c>
      <c r="J165" s="338" t="str">
        <f t="shared" si="22"/>
        <v/>
      </c>
      <c r="K165" s="349">
        <f ca="1">MAX(0,$I$10+SUM($I$12:$I164)-$J$10-SUM($J$12:$J164))</f>
        <v>0</v>
      </c>
      <c r="L165" s="349">
        <f>MAX(0,-($K$10+SUM($I$12:$I164)-$L$10-SUM($J$12:$J164)))</f>
        <v>0</v>
      </c>
      <c r="M165" s="350" t="str">
        <f t="array" ref="M165">IFERROR(SMALL(IF((makhnccno=$G$1)+(makhnccco=$G$1),ROW(makhnccno)-6),ROWS($M$10:M163)),"")</f>
        <v/>
      </c>
    </row>
    <row r="166" spans="2:13" s="178" customFormat="1" ht="25.7" hidden="1" customHeight="1" x14ac:dyDescent="0.2">
      <c r="B166" s="347" t="str">
        <f t="shared" si="16"/>
        <v/>
      </c>
      <c r="C166" s="347" t="str">
        <f t="shared" si="17"/>
        <v/>
      </c>
      <c r="D166" s="347" t="str">
        <f t="shared" si="18"/>
        <v/>
      </c>
      <c r="E166" s="1649" t="str">
        <f t="shared" si="19"/>
        <v/>
      </c>
      <c r="F166" s="1650"/>
      <c r="G166" s="348" t="str">
        <f t="shared" si="23"/>
        <v/>
      </c>
      <c r="H166" s="348" t="str">
        <f t="shared" si="20"/>
        <v/>
      </c>
      <c r="I166" s="338" t="str">
        <f t="shared" si="21"/>
        <v/>
      </c>
      <c r="J166" s="338" t="str">
        <f t="shared" si="22"/>
        <v/>
      </c>
      <c r="K166" s="349">
        <f ca="1">MAX(0,$I$10+SUM($I$12:$I165)-$J$10-SUM($J$12:$J165))</f>
        <v>0</v>
      </c>
      <c r="L166" s="349">
        <f>MAX(0,-($K$10+SUM($I$12:$I165)-$L$10-SUM($J$12:$J165)))</f>
        <v>0</v>
      </c>
      <c r="M166" s="350" t="str">
        <f t="array" ref="M166">IFERROR(SMALL(IF((makhnccno=$G$1)+(makhnccco=$G$1),ROW(makhnccno)-6),ROWS($M$10:M164)),"")</f>
        <v/>
      </c>
    </row>
    <row r="167" spans="2:13" s="178" customFormat="1" ht="25.7" hidden="1" customHeight="1" x14ac:dyDescent="0.2">
      <c r="B167" s="347" t="str">
        <f t="shared" si="16"/>
        <v/>
      </c>
      <c r="C167" s="347" t="str">
        <f t="shared" si="17"/>
        <v/>
      </c>
      <c r="D167" s="347" t="str">
        <f t="shared" si="18"/>
        <v/>
      </c>
      <c r="E167" s="1649" t="str">
        <f t="shared" si="19"/>
        <v/>
      </c>
      <c r="F167" s="1650"/>
      <c r="G167" s="348" t="str">
        <f t="shared" si="23"/>
        <v/>
      </c>
      <c r="H167" s="348" t="str">
        <f t="shared" si="20"/>
        <v/>
      </c>
      <c r="I167" s="338" t="str">
        <f t="shared" si="21"/>
        <v/>
      </c>
      <c r="J167" s="338" t="str">
        <f t="shared" si="22"/>
        <v/>
      </c>
      <c r="K167" s="349">
        <f ca="1">MAX(0,$I$10+SUM($I$12:$I166)-$J$10-SUM($J$12:$J166))</f>
        <v>0</v>
      </c>
      <c r="L167" s="349">
        <f>MAX(0,-($K$10+SUM($I$12:$I166)-$L$10-SUM($J$12:$J166)))</f>
        <v>0</v>
      </c>
      <c r="M167" s="350" t="str">
        <f t="array" ref="M167">IFERROR(SMALL(IF((makhnccno=$G$1)+(makhnccco=$G$1),ROW(makhnccno)-6),ROWS($M$10:M165)),"")</f>
        <v/>
      </c>
    </row>
    <row r="168" spans="2:13" s="178" customFormat="1" ht="25.7" hidden="1" customHeight="1" x14ac:dyDescent="0.2">
      <c r="B168" s="347" t="str">
        <f t="shared" si="16"/>
        <v/>
      </c>
      <c r="C168" s="347" t="str">
        <f t="shared" si="17"/>
        <v/>
      </c>
      <c r="D168" s="347" t="str">
        <f t="shared" si="18"/>
        <v/>
      </c>
      <c r="E168" s="1649" t="str">
        <f t="shared" si="19"/>
        <v/>
      </c>
      <c r="F168" s="1650"/>
      <c r="G168" s="348" t="str">
        <f t="shared" si="23"/>
        <v/>
      </c>
      <c r="H168" s="348" t="str">
        <f t="shared" si="20"/>
        <v/>
      </c>
      <c r="I168" s="338" t="str">
        <f t="shared" si="21"/>
        <v/>
      </c>
      <c r="J168" s="338" t="str">
        <f t="shared" si="22"/>
        <v/>
      </c>
      <c r="K168" s="349">
        <f ca="1">MAX(0,$I$10+SUM($I$12:$I167)-$J$10-SUM($J$12:$J167))</f>
        <v>0</v>
      </c>
      <c r="L168" s="349">
        <f>MAX(0,-($K$10+SUM($I$12:$I167)-$L$10-SUM($J$12:$J167)))</f>
        <v>0</v>
      </c>
      <c r="M168" s="350" t="str">
        <f t="array" ref="M168">IFERROR(SMALL(IF((makhnccno=$G$1)+(makhnccco=$G$1),ROW(makhnccno)-6),ROWS($M$10:M166)),"")</f>
        <v/>
      </c>
    </row>
    <row r="169" spans="2:13" s="178" customFormat="1" ht="25.7" hidden="1" customHeight="1" x14ac:dyDescent="0.2">
      <c r="B169" s="347" t="str">
        <f t="shared" si="16"/>
        <v/>
      </c>
      <c r="C169" s="347" t="str">
        <f t="shared" si="17"/>
        <v/>
      </c>
      <c r="D169" s="347" t="str">
        <f t="shared" si="18"/>
        <v/>
      </c>
      <c r="E169" s="1649" t="str">
        <f t="shared" si="19"/>
        <v/>
      </c>
      <c r="F169" s="1650"/>
      <c r="G169" s="348" t="str">
        <f t="shared" si="23"/>
        <v/>
      </c>
      <c r="H169" s="348" t="str">
        <f t="shared" si="20"/>
        <v/>
      </c>
      <c r="I169" s="338" t="str">
        <f t="shared" si="21"/>
        <v/>
      </c>
      <c r="J169" s="338" t="str">
        <f t="shared" si="22"/>
        <v/>
      </c>
      <c r="K169" s="349">
        <f ca="1">MAX(0,$I$10+SUM($I$12:$I168)-$J$10-SUM($J$12:$J168))</f>
        <v>0</v>
      </c>
      <c r="L169" s="349">
        <f>MAX(0,-($K$10+SUM($I$12:$I168)-$L$10-SUM($J$12:$J168)))</f>
        <v>0</v>
      </c>
      <c r="M169" s="350" t="str">
        <f t="array" ref="M169">IFERROR(SMALL(IF((makhnccno=$G$1)+(makhnccco=$G$1),ROW(makhnccno)-6),ROWS($M$10:M167)),"")</f>
        <v/>
      </c>
    </row>
    <row r="170" spans="2:13" s="178" customFormat="1" ht="25.7" hidden="1" customHeight="1" x14ac:dyDescent="0.2">
      <c r="B170" s="347" t="str">
        <f t="shared" si="16"/>
        <v/>
      </c>
      <c r="C170" s="347" t="str">
        <f t="shared" si="17"/>
        <v/>
      </c>
      <c r="D170" s="347" t="str">
        <f t="shared" si="18"/>
        <v/>
      </c>
      <c r="E170" s="1649" t="str">
        <f t="shared" si="19"/>
        <v/>
      </c>
      <c r="F170" s="1650"/>
      <c r="G170" s="348" t="str">
        <f t="shared" si="23"/>
        <v/>
      </c>
      <c r="H170" s="348" t="str">
        <f t="shared" si="20"/>
        <v/>
      </c>
      <c r="I170" s="338" t="str">
        <f t="shared" si="21"/>
        <v/>
      </c>
      <c r="J170" s="338" t="str">
        <f t="shared" si="22"/>
        <v/>
      </c>
      <c r="K170" s="349">
        <f ca="1">MAX(0,$I$10+SUM($I$12:$I169)-$J$10-SUM($J$12:$J169))</f>
        <v>0</v>
      </c>
      <c r="L170" s="349">
        <f>MAX(0,-($K$10+SUM($I$12:$I169)-$L$10-SUM($J$12:$J169)))</f>
        <v>0</v>
      </c>
      <c r="M170" s="350" t="str">
        <f t="array" ref="M170">IFERROR(SMALL(IF((makhnccno=$G$1)+(makhnccco=$G$1),ROW(makhnccno)-6),ROWS($M$10:M168)),"")</f>
        <v/>
      </c>
    </row>
    <row r="171" spans="2:13" s="178" customFormat="1" ht="25.7" hidden="1" customHeight="1" x14ac:dyDescent="0.2">
      <c r="B171" s="347" t="str">
        <f t="shared" si="16"/>
        <v/>
      </c>
      <c r="C171" s="347" t="str">
        <f t="shared" si="17"/>
        <v/>
      </c>
      <c r="D171" s="347" t="str">
        <f t="shared" si="18"/>
        <v/>
      </c>
      <c r="E171" s="1649" t="str">
        <f t="shared" si="19"/>
        <v/>
      </c>
      <c r="F171" s="1650"/>
      <c r="G171" s="348" t="str">
        <f t="shared" si="23"/>
        <v/>
      </c>
      <c r="H171" s="348" t="str">
        <f t="shared" si="20"/>
        <v/>
      </c>
      <c r="I171" s="338" t="str">
        <f t="shared" si="21"/>
        <v/>
      </c>
      <c r="J171" s="338" t="str">
        <f t="shared" si="22"/>
        <v/>
      </c>
      <c r="K171" s="349">
        <f ca="1">MAX(0,$I$10+SUM($I$12:$I170)-$J$10-SUM($J$12:$J170))</f>
        <v>0</v>
      </c>
      <c r="L171" s="349">
        <f>MAX(0,-($K$10+SUM($I$12:$I170)-$L$10-SUM($J$12:$J170)))</f>
        <v>0</v>
      </c>
      <c r="M171" s="350" t="str">
        <f t="array" ref="M171">IFERROR(SMALL(IF((makhnccno=$G$1)+(makhnccco=$G$1),ROW(makhnccno)-6),ROWS($M$10:M169)),"")</f>
        <v/>
      </c>
    </row>
    <row r="172" spans="2:13" s="178" customFormat="1" ht="25.7" hidden="1" customHeight="1" x14ac:dyDescent="0.2">
      <c r="B172" s="347" t="str">
        <f t="shared" si="16"/>
        <v/>
      </c>
      <c r="C172" s="347" t="str">
        <f t="shared" si="17"/>
        <v/>
      </c>
      <c r="D172" s="347" t="str">
        <f t="shared" si="18"/>
        <v/>
      </c>
      <c r="E172" s="1649" t="str">
        <f t="shared" si="19"/>
        <v/>
      </c>
      <c r="F172" s="1650"/>
      <c r="G172" s="348" t="str">
        <f t="shared" si="23"/>
        <v/>
      </c>
      <c r="H172" s="348" t="str">
        <f t="shared" si="20"/>
        <v/>
      </c>
      <c r="I172" s="338" t="str">
        <f t="shared" si="21"/>
        <v/>
      </c>
      <c r="J172" s="338" t="str">
        <f t="shared" si="22"/>
        <v/>
      </c>
      <c r="K172" s="349">
        <f ca="1">MAX(0,$I$10+SUM($I$12:$I171)-$J$10-SUM($J$12:$J171))</f>
        <v>0</v>
      </c>
      <c r="L172" s="349">
        <f>MAX(0,-($K$10+SUM($I$12:$I171)-$L$10-SUM($J$12:$J171)))</f>
        <v>0</v>
      </c>
      <c r="M172" s="350" t="str">
        <f t="array" ref="M172">IFERROR(SMALL(IF((makhnccno=$G$1)+(makhnccco=$G$1),ROW(makhnccno)-6),ROWS($M$10:M170)),"")</f>
        <v/>
      </c>
    </row>
    <row r="173" spans="2:13" s="178" customFormat="1" ht="25.7" hidden="1" customHeight="1" x14ac:dyDescent="0.2">
      <c r="B173" s="347" t="str">
        <f t="shared" si="16"/>
        <v/>
      </c>
      <c r="C173" s="347" t="str">
        <f t="shared" si="17"/>
        <v/>
      </c>
      <c r="D173" s="347" t="str">
        <f t="shared" si="18"/>
        <v/>
      </c>
      <c r="E173" s="1649" t="str">
        <f t="shared" si="19"/>
        <v/>
      </c>
      <c r="F173" s="1650"/>
      <c r="G173" s="348" t="str">
        <f t="shared" si="23"/>
        <v/>
      </c>
      <c r="H173" s="348" t="str">
        <f t="shared" si="20"/>
        <v/>
      </c>
      <c r="I173" s="338" t="str">
        <f t="shared" si="21"/>
        <v/>
      </c>
      <c r="J173" s="338" t="str">
        <f t="shared" si="22"/>
        <v/>
      </c>
      <c r="K173" s="349">
        <f ca="1">MAX(0,$I$10+SUM($I$12:$I172)-$J$10-SUM($J$12:$J172))</f>
        <v>0</v>
      </c>
      <c r="L173" s="349">
        <f>MAX(0,-($K$10+SUM($I$12:$I172)-$L$10-SUM($J$12:$J172)))</f>
        <v>0</v>
      </c>
      <c r="M173" s="350" t="str">
        <f t="array" ref="M173">IFERROR(SMALL(IF((makhnccno=$G$1)+(makhnccco=$G$1),ROW(makhnccno)-6),ROWS($M$10:M171)),"")</f>
        <v/>
      </c>
    </row>
    <row r="174" spans="2:13" s="178" customFormat="1" ht="25.7" hidden="1" customHeight="1" x14ac:dyDescent="0.2">
      <c r="B174" s="347" t="str">
        <f t="shared" si="16"/>
        <v/>
      </c>
      <c r="C174" s="347" t="str">
        <f t="shared" si="17"/>
        <v/>
      </c>
      <c r="D174" s="347" t="str">
        <f t="shared" si="18"/>
        <v/>
      </c>
      <c r="E174" s="1649" t="str">
        <f t="shared" si="19"/>
        <v/>
      </c>
      <c r="F174" s="1650"/>
      <c r="G174" s="348" t="str">
        <f t="shared" si="23"/>
        <v/>
      </c>
      <c r="H174" s="348" t="str">
        <f t="shared" si="20"/>
        <v/>
      </c>
      <c r="I174" s="338" t="str">
        <f t="shared" si="21"/>
        <v/>
      </c>
      <c r="J174" s="338" t="str">
        <f t="shared" si="22"/>
        <v/>
      </c>
      <c r="K174" s="349">
        <f ca="1">MAX(0,$I$10+SUM($I$12:$I173)-$J$10-SUM($J$12:$J173))</f>
        <v>0</v>
      </c>
      <c r="L174" s="349">
        <f>MAX(0,-($K$10+SUM($I$12:$I173)-$L$10-SUM($J$12:$J173)))</f>
        <v>0</v>
      </c>
      <c r="M174" s="350" t="str">
        <f t="array" ref="M174">IFERROR(SMALL(IF((makhnccno=$G$1)+(makhnccco=$G$1),ROW(makhnccno)-6),ROWS($M$10:M172)),"")</f>
        <v/>
      </c>
    </row>
    <row r="175" spans="2:13" s="178" customFormat="1" ht="25.7" hidden="1" customHeight="1" x14ac:dyDescent="0.2">
      <c r="B175" s="347" t="str">
        <f t="shared" si="16"/>
        <v/>
      </c>
      <c r="C175" s="347" t="str">
        <f t="shared" si="17"/>
        <v/>
      </c>
      <c r="D175" s="347" t="str">
        <f t="shared" si="18"/>
        <v/>
      </c>
      <c r="E175" s="1649" t="str">
        <f t="shared" si="19"/>
        <v/>
      </c>
      <c r="F175" s="1650"/>
      <c r="G175" s="348" t="str">
        <f t="shared" si="23"/>
        <v/>
      </c>
      <c r="H175" s="348" t="str">
        <f t="shared" si="20"/>
        <v/>
      </c>
      <c r="I175" s="338" t="str">
        <f t="shared" si="21"/>
        <v/>
      </c>
      <c r="J175" s="338" t="str">
        <f t="shared" si="22"/>
        <v/>
      </c>
      <c r="K175" s="349">
        <f ca="1">MAX(0,$I$10+SUM($I$12:$I174)-$J$10-SUM($J$12:$J174))</f>
        <v>0</v>
      </c>
      <c r="L175" s="349">
        <f>MAX(0,-($K$10+SUM($I$12:$I174)-$L$10-SUM($J$12:$J174)))</f>
        <v>0</v>
      </c>
      <c r="M175" s="350" t="str">
        <f t="array" ref="M175">IFERROR(SMALL(IF((makhnccno=$G$1)+(makhnccco=$G$1),ROW(makhnccno)-6),ROWS($M$10:M173)),"")</f>
        <v/>
      </c>
    </row>
    <row r="176" spans="2:13" s="178" customFormat="1" ht="25.7" hidden="1" customHeight="1" x14ac:dyDescent="0.2">
      <c r="B176" s="347" t="str">
        <f t="shared" si="16"/>
        <v/>
      </c>
      <c r="C176" s="347" t="str">
        <f t="shared" si="17"/>
        <v/>
      </c>
      <c r="D176" s="347" t="str">
        <f t="shared" si="18"/>
        <v/>
      </c>
      <c r="E176" s="1649" t="str">
        <f t="shared" si="19"/>
        <v/>
      </c>
      <c r="F176" s="1650"/>
      <c r="G176" s="348" t="str">
        <f t="shared" si="23"/>
        <v/>
      </c>
      <c r="H176" s="348" t="str">
        <f t="shared" si="20"/>
        <v/>
      </c>
      <c r="I176" s="338" t="str">
        <f t="shared" si="21"/>
        <v/>
      </c>
      <c r="J176" s="338" t="str">
        <f t="shared" si="22"/>
        <v/>
      </c>
      <c r="K176" s="349">
        <f ca="1">MAX(0,$I$10+SUM($I$12:$I175)-$J$10-SUM($J$12:$J175))</f>
        <v>0</v>
      </c>
      <c r="L176" s="349">
        <f>MAX(0,-($K$10+SUM($I$12:$I175)-$L$10-SUM($J$12:$J175)))</f>
        <v>0</v>
      </c>
      <c r="M176" s="350" t="str">
        <f t="array" ref="M176">IFERROR(SMALL(IF((makhnccno=$G$1)+(makhnccco=$G$1),ROW(makhnccno)-6),ROWS($M$10:M174)),"")</f>
        <v/>
      </c>
    </row>
    <row r="177" spans="2:13" s="178" customFormat="1" ht="25.7" hidden="1" customHeight="1" x14ac:dyDescent="0.2">
      <c r="B177" s="347" t="str">
        <f t="shared" si="16"/>
        <v/>
      </c>
      <c r="C177" s="347" t="str">
        <f t="shared" si="17"/>
        <v/>
      </c>
      <c r="D177" s="347" t="str">
        <f t="shared" si="18"/>
        <v/>
      </c>
      <c r="E177" s="1649" t="str">
        <f t="shared" si="19"/>
        <v/>
      </c>
      <c r="F177" s="1650"/>
      <c r="G177" s="348" t="str">
        <f t="shared" si="23"/>
        <v/>
      </c>
      <c r="H177" s="348" t="str">
        <f t="shared" si="20"/>
        <v/>
      </c>
      <c r="I177" s="338" t="str">
        <f t="shared" si="21"/>
        <v/>
      </c>
      <c r="J177" s="338" t="str">
        <f t="shared" si="22"/>
        <v/>
      </c>
      <c r="K177" s="349">
        <f ca="1">MAX(0,$I$10+SUM($I$12:$I176)-$J$10-SUM($J$12:$J176))</f>
        <v>0</v>
      </c>
      <c r="L177" s="349">
        <f>MAX(0,-($K$10+SUM($I$12:$I176)-$L$10-SUM($J$12:$J176)))</f>
        <v>0</v>
      </c>
      <c r="M177" s="350" t="str">
        <f t="array" ref="M177">IFERROR(SMALL(IF((makhnccno=$G$1)+(makhnccco=$G$1),ROW(makhnccno)-6),ROWS($M$10:M175)),"")</f>
        <v/>
      </c>
    </row>
    <row r="178" spans="2:13" s="178" customFormat="1" ht="25.7" hidden="1" customHeight="1" x14ac:dyDescent="0.2">
      <c r="B178" s="347" t="str">
        <f t="shared" si="16"/>
        <v/>
      </c>
      <c r="C178" s="347" t="str">
        <f t="shared" si="17"/>
        <v/>
      </c>
      <c r="D178" s="347" t="str">
        <f t="shared" si="18"/>
        <v/>
      </c>
      <c r="E178" s="1649" t="str">
        <f t="shared" si="19"/>
        <v/>
      </c>
      <c r="F178" s="1650"/>
      <c r="G178" s="348" t="str">
        <f t="shared" si="23"/>
        <v/>
      </c>
      <c r="H178" s="348" t="str">
        <f t="shared" si="20"/>
        <v/>
      </c>
      <c r="I178" s="338" t="str">
        <f t="shared" si="21"/>
        <v/>
      </c>
      <c r="J178" s="338" t="str">
        <f t="shared" si="22"/>
        <v/>
      </c>
      <c r="K178" s="349">
        <f ca="1">MAX(0,$I$10+SUM($I$12:$I177)-$J$10-SUM($J$12:$J177))</f>
        <v>0</v>
      </c>
      <c r="L178" s="349">
        <f>MAX(0,-($K$10+SUM($I$12:$I177)-$L$10-SUM($J$12:$J177)))</f>
        <v>0</v>
      </c>
      <c r="M178" s="350" t="str">
        <f t="array" ref="M178">IFERROR(SMALL(IF((makhnccno=$G$1)+(makhnccco=$G$1),ROW(makhnccno)-6),ROWS($M$10:M176)),"")</f>
        <v/>
      </c>
    </row>
    <row r="179" spans="2:13" s="178" customFormat="1" ht="25.7" hidden="1" customHeight="1" x14ac:dyDescent="0.2">
      <c r="B179" s="347" t="str">
        <f t="shared" si="16"/>
        <v/>
      </c>
      <c r="C179" s="347" t="str">
        <f t="shared" si="17"/>
        <v/>
      </c>
      <c r="D179" s="347" t="str">
        <f t="shared" si="18"/>
        <v/>
      </c>
      <c r="E179" s="1649" t="str">
        <f t="shared" si="19"/>
        <v/>
      </c>
      <c r="F179" s="1650"/>
      <c r="G179" s="348" t="str">
        <f t="shared" si="23"/>
        <v/>
      </c>
      <c r="H179" s="348" t="str">
        <f t="shared" si="20"/>
        <v/>
      </c>
      <c r="I179" s="338" t="str">
        <f t="shared" si="21"/>
        <v/>
      </c>
      <c r="J179" s="338" t="str">
        <f t="shared" si="22"/>
        <v/>
      </c>
      <c r="K179" s="349">
        <f ca="1">MAX(0,$I$10+SUM($I$12:$I178)-$J$10-SUM($J$12:$J178))</f>
        <v>0</v>
      </c>
      <c r="L179" s="349">
        <f>MAX(0,-($K$10+SUM($I$12:$I178)-$L$10-SUM($J$12:$J178)))</f>
        <v>0</v>
      </c>
      <c r="M179" s="350" t="str">
        <f t="array" ref="M179">IFERROR(SMALL(IF((makhnccno=$G$1)+(makhnccco=$G$1),ROW(makhnccno)-6),ROWS($M$10:M177)),"")</f>
        <v/>
      </c>
    </row>
    <row r="180" spans="2:13" s="178" customFormat="1" ht="25.7" hidden="1" customHeight="1" x14ac:dyDescent="0.2">
      <c r="B180" s="347" t="str">
        <f t="shared" si="16"/>
        <v/>
      </c>
      <c r="C180" s="347" t="str">
        <f t="shared" si="17"/>
        <v/>
      </c>
      <c r="D180" s="347" t="str">
        <f t="shared" si="18"/>
        <v/>
      </c>
      <c r="E180" s="1649" t="str">
        <f t="shared" si="19"/>
        <v/>
      </c>
      <c r="F180" s="1650"/>
      <c r="G180" s="348" t="str">
        <f t="shared" si="23"/>
        <v/>
      </c>
      <c r="H180" s="348" t="str">
        <f t="shared" si="20"/>
        <v/>
      </c>
      <c r="I180" s="338" t="str">
        <f t="shared" si="21"/>
        <v/>
      </c>
      <c r="J180" s="338" t="str">
        <f t="shared" si="22"/>
        <v/>
      </c>
      <c r="K180" s="349">
        <f ca="1">MAX(0,$I$10+SUM($I$12:$I179)-$J$10-SUM($J$12:$J179))</f>
        <v>0</v>
      </c>
      <c r="L180" s="349">
        <f>MAX(0,-($K$10+SUM($I$12:$I179)-$L$10-SUM($J$12:$J179)))</f>
        <v>0</v>
      </c>
      <c r="M180" s="350" t="str">
        <f t="array" ref="M180">IFERROR(SMALL(IF((makhnccno=$G$1)+(makhnccco=$G$1),ROW(makhnccno)-6),ROWS($M$10:M178)),"")</f>
        <v/>
      </c>
    </row>
    <row r="181" spans="2:13" s="178" customFormat="1" ht="25.7" hidden="1" customHeight="1" x14ac:dyDescent="0.2">
      <c r="B181" s="347" t="str">
        <f t="shared" si="16"/>
        <v/>
      </c>
      <c r="C181" s="347" t="str">
        <f t="shared" si="17"/>
        <v/>
      </c>
      <c r="D181" s="347" t="str">
        <f t="shared" si="18"/>
        <v/>
      </c>
      <c r="E181" s="1649" t="str">
        <f t="shared" si="19"/>
        <v/>
      </c>
      <c r="F181" s="1650"/>
      <c r="G181" s="348" t="str">
        <f t="shared" si="23"/>
        <v/>
      </c>
      <c r="H181" s="348" t="str">
        <f t="shared" si="20"/>
        <v/>
      </c>
      <c r="I181" s="338" t="str">
        <f t="shared" si="21"/>
        <v/>
      </c>
      <c r="J181" s="338" t="str">
        <f t="shared" si="22"/>
        <v/>
      </c>
      <c r="K181" s="349">
        <f ca="1">MAX(0,$I$10+SUM($I$12:$I180)-$J$10-SUM($J$12:$J180))</f>
        <v>0</v>
      </c>
      <c r="L181" s="349">
        <f>MAX(0,-($K$10+SUM($I$12:$I180)-$L$10-SUM($J$12:$J180)))</f>
        <v>0</v>
      </c>
      <c r="M181" s="350" t="str">
        <f t="array" ref="M181">IFERROR(SMALL(IF((makhnccno=$G$1)+(makhnccco=$G$1),ROW(makhnccno)-6),ROWS($M$10:M179)),"")</f>
        <v/>
      </c>
    </row>
    <row r="182" spans="2:13" s="178" customFormat="1" ht="25.7" hidden="1" customHeight="1" x14ac:dyDescent="0.2">
      <c r="B182" s="347" t="str">
        <f t="shared" si="16"/>
        <v/>
      </c>
      <c r="C182" s="347" t="str">
        <f t="shared" si="17"/>
        <v/>
      </c>
      <c r="D182" s="347" t="str">
        <f t="shared" si="18"/>
        <v/>
      </c>
      <c r="E182" s="1649" t="str">
        <f t="shared" si="19"/>
        <v/>
      </c>
      <c r="F182" s="1650"/>
      <c r="G182" s="348" t="str">
        <f t="shared" si="23"/>
        <v/>
      </c>
      <c r="H182" s="348" t="str">
        <f t="shared" si="20"/>
        <v/>
      </c>
      <c r="I182" s="338" t="str">
        <f t="shared" si="21"/>
        <v/>
      </c>
      <c r="J182" s="338" t="str">
        <f t="shared" si="22"/>
        <v/>
      </c>
      <c r="K182" s="349">
        <f ca="1">MAX(0,$I$10+SUM($I$12:$I181)-$J$10-SUM($J$12:$J181))</f>
        <v>0</v>
      </c>
      <c r="L182" s="349">
        <f>MAX(0,-($K$10+SUM($I$12:$I181)-$L$10-SUM($J$12:$J181)))</f>
        <v>0</v>
      </c>
      <c r="M182" s="350" t="str">
        <f t="array" ref="M182">IFERROR(SMALL(IF((makhnccno=$G$1)+(makhnccco=$G$1),ROW(makhnccno)-6),ROWS($M$10:M180)),"")</f>
        <v/>
      </c>
    </row>
    <row r="183" spans="2:13" s="178" customFormat="1" ht="25.7" hidden="1" customHeight="1" x14ac:dyDescent="0.2">
      <c r="B183" s="347" t="str">
        <f t="shared" si="16"/>
        <v/>
      </c>
      <c r="C183" s="347" t="str">
        <f t="shared" si="17"/>
        <v/>
      </c>
      <c r="D183" s="347" t="str">
        <f t="shared" si="18"/>
        <v/>
      </c>
      <c r="E183" s="1649" t="str">
        <f t="shared" si="19"/>
        <v/>
      </c>
      <c r="F183" s="1650"/>
      <c r="G183" s="348" t="str">
        <f t="shared" si="23"/>
        <v/>
      </c>
      <c r="H183" s="348" t="str">
        <f t="shared" si="20"/>
        <v/>
      </c>
      <c r="I183" s="338" t="str">
        <f t="shared" si="21"/>
        <v/>
      </c>
      <c r="J183" s="338" t="str">
        <f t="shared" si="22"/>
        <v/>
      </c>
      <c r="K183" s="349">
        <f ca="1">MAX(0,$I$10+SUM($I$12:$I182)-$J$10-SUM($J$12:$J182))</f>
        <v>0</v>
      </c>
      <c r="L183" s="349">
        <f>MAX(0,-($K$10+SUM($I$12:$I182)-$L$10-SUM($J$12:$J182)))</f>
        <v>0</v>
      </c>
      <c r="M183" s="350" t="str">
        <f t="array" ref="M183">IFERROR(SMALL(IF((makhnccno=$G$1)+(makhnccco=$G$1),ROW(makhnccno)-6),ROWS($M$10:M181)),"")</f>
        <v/>
      </c>
    </row>
    <row r="184" spans="2:13" s="178" customFormat="1" ht="25.7" hidden="1" customHeight="1" x14ac:dyDescent="0.2">
      <c r="B184" s="347" t="str">
        <f t="shared" si="16"/>
        <v/>
      </c>
      <c r="C184" s="347" t="str">
        <f t="shared" si="17"/>
        <v/>
      </c>
      <c r="D184" s="347" t="str">
        <f t="shared" si="18"/>
        <v/>
      </c>
      <c r="E184" s="1649" t="str">
        <f t="shared" si="19"/>
        <v/>
      </c>
      <c r="F184" s="1650"/>
      <c r="G184" s="348" t="str">
        <f t="shared" si="23"/>
        <v/>
      </c>
      <c r="H184" s="348" t="str">
        <f t="shared" si="20"/>
        <v/>
      </c>
      <c r="I184" s="338" t="str">
        <f t="shared" si="21"/>
        <v/>
      </c>
      <c r="J184" s="338" t="str">
        <f t="shared" si="22"/>
        <v/>
      </c>
      <c r="K184" s="349">
        <f ca="1">MAX(0,$I$10+SUM($I$12:$I183)-$J$10-SUM($J$12:$J183))</f>
        <v>0</v>
      </c>
      <c r="L184" s="349">
        <f>MAX(0,-($K$10+SUM($I$12:$I183)-$L$10-SUM($J$12:$J183)))</f>
        <v>0</v>
      </c>
      <c r="M184" s="350" t="str">
        <f t="array" ref="M184">IFERROR(SMALL(IF((makhnccno=$G$1)+(makhnccco=$G$1),ROW(makhnccno)-6),ROWS($M$10:M182)),"")</f>
        <v/>
      </c>
    </row>
    <row r="185" spans="2:13" s="178" customFormat="1" ht="25.7" hidden="1" customHeight="1" x14ac:dyDescent="0.2">
      <c r="B185" s="347" t="str">
        <f t="shared" si="16"/>
        <v/>
      </c>
      <c r="C185" s="347" t="str">
        <f t="shared" si="17"/>
        <v/>
      </c>
      <c r="D185" s="347" t="str">
        <f t="shared" si="18"/>
        <v/>
      </c>
      <c r="E185" s="1649" t="str">
        <f t="shared" si="19"/>
        <v/>
      </c>
      <c r="F185" s="1650"/>
      <c r="G185" s="348" t="str">
        <f t="shared" si="23"/>
        <v/>
      </c>
      <c r="H185" s="348" t="str">
        <f t="shared" si="20"/>
        <v/>
      </c>
      <c r="I185" s="338" t="str">
        <f t="shared" si="21"/>
        <v/>
      </c>
      <c r="J185" s="338" t="str">
        <f t="shared" si="22"/>
        <v/>
      </c>
      <c r="K185" s="349">
        <f ca="1">MAX(0,$I$10+SUM($I$12:$I184)-$J$10-SUM($J$12:$J184))</f>
        <v>0</v>
      </c>
      <c r="L185" s="349">
        <f>MAX(0,-($K$10+SUM($I$12:$I184)-$L$10-SUM($J$12:$J184)))</f>
        <v>0</v>
      </c>
      <c r="M185" s="350" t="str">
        <f t="array" ref="M185">IFERROR(SMALL(IF((makhnccno=$G$1)+(makhnccco=$G$1),ROW(makhnccno)-6),ROWS($M$10:M183)),"")</f>
        <v/>
      </c>
    </row>
    <row r="186" spans="2:13" s="178" customFormat="1" ht="25.7" hidden="1" customHeight="1" x14ac:dyDescent="0.2">
      <c r="B186" s="347" t="str">
        <f t="shared" si="16"/>
        <v/>
      </c>
      <c r="C186" s="347" t="str">
        <f t="shared" si="17"/>
        <v/>
      </c>
      <c r="D186" s="347" t="str">
        <f t="shared" si="18"/>
        <v/>
      </c>
      <c r="E186" s="1649" t="str">
        <f t="shared" si="19"/>
        <v/>
      </c>
      <c r="F186" s="1650"/>
      <c r="G186" s="348" t="str">
        <f t="shared" si="23"/>
        <v/>
      </c>
      <c r="H186" s="348" t="str">
        <f t="shared" si="20"/>
        <v/>
      </c>
      <c r="I186" s="338" t="str">
        <f t="shared" si="21"/>
        <v/>
      </c>
      <c r="J186" s="338" t="str">
        <f t="shared" si="22"/>
        <v/>
      </c>
      <c r="K186" s="349">
        <f ca="1">MAX(0,$I$10+SUM($I$12:$I185)-$J$10-SUM($J$12:$J185))</f>
        <v>0</v>
      </c>
      <c r="L186" s="349">
        <f>MAX(0,-($K$10+SUM($I$12:$I185)-$L$10-SUM($J$12:$J185)))</f>
        <v>0</v>
      </c>
      <c r="M186" s="350" t="str">
        <f t="array" ref="M186">IFERROR(SMALL(IF((makhnccno=$G$1)+(makhnccco=$G$1),ROW(makhnccno)-6),ROWS($M$10:M184)),"")</f>
        <v/>
      </c>
    </row>
    <row r="187" spans="2:13" s="178" customFormat="1" ht="25.7" hidden="1" customHeight="1" x14ac:dyDescent="0.2">
      <c r="B187" s="347" t="str">
        <f t="shared" si="16"/>
        <v/>
      </c>
      <c r="C187" s="347" t="str">
        <f t="shared" si="17"/>
        <v/>
      </c>
      <c r="D187" s="347" t="str">
        <f t="shared" si="18"/>
        <v/>
      </c>
      <c r="E187" s="1649" t="str">
        <f t="shared" si="19"/>
        <v/>
      </c>
      <c r="F187" s="1650"/>
      <c r="G187" s="348" t="str">
        <f t="shared" si="23"/>
        <v/>
      </c>
      <c r="H187" s="348" t="str">
        <f t="shared" si="20"/>
        <v/>
      </c>
      <c r="I187" s="338" t="str">
        <f t="shared" si="21"/>
        <v/>
      </c>
      <c r="J187" s="338" t="str">
        <f t="shared" si="22"/>
        <v/>
      </c>
      <c r="K187" s="349">
        <f ca="1">MAX(0,$I$10+SUM($I$12:$I186)-$J$10-SUM($J$12:$J186))</f>
        <v>0</v>
      </c>
      <c r="L187" s="349">
        <f>MAX(0,-($K$10+SUM($I$12:$I186)-$L$10-SUM($J$12:$J186)))</f>
        <v>0</v>
      </c>
      <c r="M187" s="350" t="str">
        <f t="array" ref="M187">IFERROR(SMALL(IF((makhnccno=$G$1)+(makhnccco=$G$1),ROW(makhnccno)-6),ROWS($M$10:M185)),"")</f>
        <v/>
      </c>
    </row>
    <row r="188" spans="2:13" s="178" customFormat="1" ht="25.7" hidden="1" customHeight="1" x14ac:dyDescent="0.2">
      <c r="B188" s="347" t="str">
        <f t="shared" si="16"/>
        <v/>
      </c>
      <c r="C188" s="347" t="str">
        <f t="shared" si="17"/>
        <v/>
      </c>
      <c r="D188" s="347" t="str">
        <f t="shared" si="18"/>
        <v/>
      </c>
      <c r="E188" s="1649" t="str">
        <f t="shared" si="19"/>
        <v/>
      </c>
      <c r="F188" s="1650"/>
      <c r="G188" s="348" t="str">
        <f t="shared" si="23"/>
        <v/>
      </c>
      <c r="H188" s="348" t="str">
        <f t="shared" si="20"/>
        <v/>
      </c>
      <c r="I188" s="338" t="str">
        <f t="shared" si="21"/>
        <v/>
      </c>
      <c r="J188" s="338" t="str">
        <f t="shared" si="22"/>
        <v/>
      </c>
      <c r="K188" s="349">
        <f ca="1">MAX(0,$I$10+SUM($I$12:$I187)-$J$10-SUM($J$12:$J187))</f>
        <v>0</v>
      </c>
      <c r="L188" s="349">
        <f>MAX(0,-($K$10+SUM($I$12:$I187)-$L$10-SUM($J$12:$J187)))</f>
        <v>0</v>
      </c>
      <c r="M188" s="350" t="str">
        <f t="array" ref="M188">IFERROR(SMALL(IF((makhnccno=$G$1)+(makhnccco=$G$1),ROW(makhnccno)-6),ROWS($M$10:M186)),"")</f>
        <v/>
      </c>
    </row>
    <row r="189" spans="2:13" s="178" customFormat="1" ht="25.7" hidden="1" customHeight="1" x14ac:dyDescent="0.2">
      <c r="B189" s="347" t="str">
        <f t="shared" si="16"/>
        <v/>
      </c>
      <c r="C189" s="347" t="str">
        <f t="shared" si="17"/>
        <v/>
      </c>
      <c r="D189" s="347" t="str">
        <f t="shared" si="18"/>
        <v/>
      </c>
      <c r="E189" s="1649" t="str">
        <f t="shared" si="19"/>
        <v/>
      </c>
      <c r="F189" s="1650"/>
      <c r="G189" s="348" t="str">
        <f t="shared" si="23"/>
        <v/>
      </c>
      <c r="H189" s="348" t="str">
        <f t="shared" si="20"/>
        <v/>
      </c>
      <c r="I189" s="338" t="str">
        <f t="shared" si="21"/>
        <v/>
      </c>
      <c r="J189" s="338" t="str">
        <f t="shared" si="22"/>
        <v/>
      </c>
      <c r="K189" s="349">
        <f ca="1">MAX(0,$I$10+SUM($I$12:$I188)-$J$10-SUM($J$12:$J188))</f>
        <v>0</v>
      </c>
      <c r="L189" s="349">
        <f>MAX(0,-($K$10+SUM($I$12:$I188)-$L$10-SUM($J$12:$J188)))</f>
        <v>0</v>
      </c>
      <c r="M189" s="350" t="str">
        <f t="array" ref="M189">IFERROR(SMALL(IF((makhnccno=$G$1)+(makhnccco=$G$1),ROW(makhnccno)-6),ROWS($M$10:M187)),"")</f>
        <v/>
      </c>
    </row>
    <row r="190" spans="2:13" s="178" customFormat="1" ht="25.7" hidden="1" customHeight="1" x14ac:dyDescent="0.2">
      <c r="B190" s="347" t="str">
        <f t="shared" si="16"/>
        <v/>
      </c>
      <c r="C190" s="347" t="str">
        <f t="shared" si="17"/>
        <v/>
      </c>
      <c r="D190" s="347" t="str">
        <f t="shared" si="18"/>
        <v/>
      </c>
      <c r="E190" s="1649" t="str">
        <f t="shared" si="19"/>
        <v/>
      </c>
      <c r="F190" s="1650"/>
      <c r="G190" s="348" t="str">
        <f t="shared" si="23"/>
        <v/>
      </c>
      <c r="H190" s="348" t="str">
        <f t="shared" si="20"/>
        <v/>
      </c>
      <c r="I190" s="338" t="str">
        <f t="shared" si="21"/>
        <v/>
      </c>
      <c r="J190" s="338" t="str">
        <f t="shared" si="22"/>
        <v/>
      </c>
      <c r="K190" s="349">
        <f ca="1">MAX(0,$I$10+SUM($I$12:$I189)-$J$10-SUM($J$12:$J189))</f>
        <v>0</v>
      </c>
      <c r="L190" s="349">
        <f>MAX(0,-($K$10+SUM($I$12:$I189)-$L$10-SUM($J$12:$J189)))</f>
        <v>0</v>
      </c>
      <c r="M190" s="350" t="str">
        <f t="array" ref="M190">IFERROR(SMALL(IF((makhnccno=$G$1)+(makhnccco=$G$1),ROW(makhnccno)-6),ROWS($M$10:M188)),"")</f>
        <v/>
      </c>
    </row>
    <row r="191" spans="2:13" s="178" customFormat="1" ht="25.7" hidden="1" customHeight="1" x14ac:dyDescent="0.2">
      <c r="B191" s="347" t="str">
        <f t="shared" si="16"/>
        <v/>
      </c>
      <c r="C191" s="347" t="str">
        <f t="shared" si="17"/>
        <v/>
      </c>
      <c r="D191" s="347" t="str">
        <f t="shared" si="18"/>
        <v/>
      </c>
      <c r="E191" s="1649" t="str">
        <f t="shared" si="19"/>
        <v/>
      </c>
      <c r="F191" s="1650"/>
      <c r="G191" s="348" t="str">
        <f t="shared" si="23"/>
        <v/>
      </c>
      <c r="H191" s="348" t="str">
        <f t="shared" si="20"/>
        <v/>
      </c>
      <c r="I191" s="338" t="str">
        <f t="shared" si="21"/>
        <v/>
      </c>
      <c r="J191" s="338" t="str">
        <f t="shared" si="22"/>
        <v/>
      </c>
      <c r="K191" s="349">
        <f ca="1">MAX(0,$I$10+SUM($I$12:$I190)-$J$10-SUM($J$12:$J190))</f>
        <v>0</v>
      </c>
      <c r="L191" s="349">
        <f>MAX(0,-($K$10+SUM($I$12:$I190)-$L$10-SUM($J$12:$J190)))</f>
        <v>0</v>
      </c>
      <c r="M191" s="350" t="str">
        <f t="array" ref="M191">IFERROR(SMALL(IF((makhnccno=$G$1)+(makhnccco=$G$1),ROW(makhnccno)-6),ROWS($M$10:M189)),"")</f>
        <v/>
      </c>
    </row>
    <row r="192" spans="2:13" s="178" customFormat="1" ht="25.7" hidden="1" customHeight="1" x14ac:dyDescent="0.2">
      <c r="B192" s="347" t="str">
        <f t="shared" si="16"/>
        <v/>
      </c>
      <c r="C192" s="347" t="str">
        <f t="shared" si="17"/>
        <v/>
      </c>
      <c r="D192" s="347" t="str">
        <f t="shared" si="18"/>
        <v/>
      </c>
      <c r="E192" s="1649" t="str">
        <f t="shared" si="19"/>
        <v/>
      </c>
      <c r="F192" s="1650"/>
      <c r="G192" s="348" t="str">
        <f t="shared" si="23"/>
        <v/>
      </c>
      <c r="H192" s="348" t="str">
        <f t="shared" si="20"/>
        <v/>
      </c>
      <c r="I192" s="338" t="str">
        <f t="shared" si="21"/>
        <v/>
      </c>
      <c r="J192" s="338" t="str">
        <f t="shared" si="22"/>
        <v/>
      </c>
      <c r="K192" s="349">
        <f ca="1">MAX(0,$I$10+SUM($I$12:$I191)-$J$10-SUM($J$12:$J191))</f>
        <v>0</v>
      </c>
      <c r="L192" s="349">
        <f>MAX(0,-($K$10+SUM($I$12:$I191)-$L$10-SUM($J$12:$J191)))</f>
        <v>0</v>
      </c>
      <c r="M192" s="350" t="str">
        <f t="array" ref="M192">IFERROR(SMALL(IF((makhnccno=$G$1)+(makhnccco=$G$1),ROW(makhnccno)-6),ROWS($M$10:M190)),"")</f>
        <v/>
      </c>
    </row>
    <row r="193" spans="2:13" s="178" customFormat="1" ht="25.7" hidden="1" customHeight="1" x14ac:dyDescent="0.2">
      <c r="B193" s="347" t="str">
        <f t="shared" si="16"/>
        <v/>
      </c>
      <c r="C193" s="347" t="str">
        <f t="shared" si="17"/>
        <v/>
      </c>
      <c r="D193" s="347" t="str">
        <f t="shared" si="18"/>
        <v/>
      </c>
      <c r="E193" s="1649" t="str">
        <f t="shared" si="19"/>
        <v/>
      </c>
      <c r="F193" s="1650"/>
      <c r="G193" s="348" t="str">
        <f t="shared" si="23"/>
        <v/>
      </c>
      <c r="H193" s="348" t="str">
        <f t="shared" si="20"/>
        <v/>
      </c>
      <c r="I193" s="338" t="str">
        <f t="shared" si="21"/>
        <v/>
      </c>
      <c r="J193" s="338" t="str">
        <f t="shared" si="22"/>
        <v/>
      </c>
      <c r="K193" s="349">
        <f ca="1">MAX(0,$I$10+SUM($I$12:$I192)-$J$10-SUM($J$12:$J192))</f>
        <v>0</v>
      </c>
      <c r="L193" s="349">
        <f>MAX(0,-($K$10+SUM($I$12:$I192)-$L$10-SUM($J$12:$J192)))</f>
        <v>0</v>
      </c>
      <c r="M193" s="350" t="str">
        <f t="array" ref="M193">IFERROR(SMALL(IF((makhnccno=$G$1)+(makhnccco=$G$1),ROW(makhnccno)-6),ROWS($M$10:M191)),"")</f>
        <v/>
      </c>
    </row>
    <row r="194" spans="2:13" s="178" customFormat="1" ht="25.7" hidden="1" customHeight="1" x14ac:dyDescent="0.2">
      <c r="B194" s="347" t="str">
        <f t="shared" si="16"/>
        <v/>
      </c>
      <c r="C194" s="347" t="str">
        <f t="shared" si="17"/>
        <v/>
      </c>
      <c r="D194" s="347" t="str">
        <f t="shared" si="18"/>
        <v/>
      </c>
      <c r="E194" s="1649" t="str">
        <f t="shared" si="19"/>
        <v/>
      </c>
      <c r="F194" s="1650"/>
      <c r="G194" s="348" t="str">
        <f t="shared" si="23"/>
        <v/>
      </c>
      <c r="H194" s="348" t="str">
        <f t="shared" si="20"/>
        <v/>
      </c>
      <c r="I194" s="338" t="str">
        <f t="shared" si="21"/>
        <v/>
      </c>
      <c r="J194" s="338" t="str">
        <f t="shared" si="22"/>
        <v/>
      </c>
      <c r="K194" s="349">
        <f ca="1">MAX(0,$I$10+SUM($I$12:$I193)-$J$10-SUM($J$12:$J193))</f>
        <v>0</v>
      </c>
      <c r="L194" s="349">
        <f>MAX(0,-($K$10+SUM($I$12:$I193)-$L$10-SUM($J$12:$J193)))</f>
        <v>0</v>
      </c>
      <c r="M194" s="350" t="str">
        <f t="array" ref="M194">IFERROR(SMALL(IF((makhnccno=$G$1)+(makhnccco=$G$1),ROW(makhnccno)-6),ROWS($M$10:M192)),"")</f>
        <v/>
      </c>
    </row>
    <row r="195" spans="2:13" s="178" customFormat="1" ht="25.7" hidden="1" customHeight="1" x14ac:dyDescent="0.2">
      <c r="B195" s="347" t="str">
        <f t="shared" si="16"/>
        <v/>
      </c>
      <c r="C195" s="347" t="str">
        <f t="shared" si="17"/>
        <v/>
      </c>
      <c r="D195" s="347" t="str">
        <f t="shared" si="18"/>
        <v/>
      </c>
      <c r="E195" s="1649" t="str">
        <f t="shared" si="19"/>
        <v/>
      </c>
      <c r="F195" s="1650"/>
      <c r="G195" s="348" t="str">
        <f t="shared" si="23"/>
        <v/>
      </c>
      <c r="H195" s="348" t="str">
        <f t="shared" si="20"/>
        <v/>
      </c>
      <c r="I195" s="338" t="str">
        <f t="shared" si="21"/>
        <v/>
      </c>
      <c r="J195" s="338" t="str">
        <f t="shared" si="22"/>
        <v/>
      </c>
      <c r="K195" s="349">
        <f ca="1">MAX(0,$I$10+SUM($I$12:$I194)-$J$10-SUM($J$12:$J194))</f>
        <v>0</v>
      </c>
      <c r="L195" s="349">
        <f>MAX(0,-($K$10+SUM($I$12:$I194)-$L$10-SUM($J$12:$J194)))</f>
        <v>0</v>
      </c>
      <c r="M195" s="350" t="str">
        <f t="array" ref="M195">IFERROR(SMALL(IF((makhnccno=$G$1)+(makhnccco=$G$1),ROW(makhnccno)-6),ROWS($M$10:M193)),"")</f>
        <v/>
      </c>
    </row>
    <row r="196" spans="2:13" s="178" customFormat="1" ht="25.7" hidden="1" customHeight="1" x14ac:dyDescent="0.2">
      <c r="B196" s="347" t="str">
        <f t="shared" si="16"/>
        <v/>
      </c>
      <c r="C196" s="347" t="str">
        <f t="shared" si="17"/>
        <v/>
      </c>
      <c r="D196" s="347" t="str">
        <f t="shared" si="18"/>
        <v/>
      </c>
      <c r="E196" s="1649" t="str">
        <f t="shared" si="19"/>
        <v/>
      </c>
      <c r="F196" s="1650"/>
      <c r="G196" s="348" t="str">
        <f t="shared" si="23"/>
        <v/>
      </c>
      <c r="H196" s="348" t="str">
        <f t="shared" si="20"/>
        <v/>
      </c>
      <c r="I196" s="338" t="str">
        <f t="shared" si="21"/>
        <v/>
      </c>
      <c r="J196" s="338" t="str">
        <f t="shared" si="22"/>
        <v/>
      </c>
      <c r="K196" s="349">
        <f ca="1">MAX(0,$I$10+SUM($I$12:$I195)-$J$10-SUM($J$12:$J195))</f>
        <v>0</v>
      </c>
      <c r="L196" s="349">
        <f>MAX(0,-($K$10+SUM($I$12:$I195)-$L$10-SUM($J$12:$J195)))</f>
        <v>0</v>
      </c>
      <c r="M196" s="350" t="str">
        <f t="array" ref="M196">IFERROR(SMALL(IF((makhnccno=$G$1)+(makhnccco=$G$1),ROW(makhnccno)-6),ROWS($M$10:M194)),"")</f>
        <v/>
      </c>
    </row>
    <row r="197" spans="2:13" s="178" customFormat="1" ht="25.7" hidden="1" customHeight="1" x14ac:dyDescent="0.2">
      <c r="B197" s="347" t="str">
        <f t="shared" si="16"/>
        <v/>
      </c>
      <c r="C197" s="347" t="str">
        <f t="shared" si="17"/>
        <v/>
      </c>
      <c r="D197" s="347" t="str">
        <f t="shared" si="18"/>
        <v/>
      </c>
      <c r="E197" s="1649" t="str">
        <f t="shared" si="19"/>
        <v/>
      </c>
      <c r="F197" s="1650"/>
      <c r="G197" s="348" t="str">
        <f t="shared" si="23"/>
        <v/>
      </c>
      <c r="H197" s="348" t="str">
        <f t="shared" si="20"/>
        <v/>
      </c>
      <c r="I197" s="338" t="str">
        <f t="shared" si="21"/>
        <v/>
      </c>
      <c r="J197" s="338" t="str">
        <f t="shared" si="22"/>
        <v/>
      </c>
      <c r="K197" s="349">
        <f ca="1">MAX(0,$I$10+SUM($I$12:$I196)-$J$10-SUM($J$12:$J196))</f>
        <v>0</v>
      </c>
      <c r="L197" s="349">
        <f>MAX(0,-($K$10+SUM($I$12:$I196)-$L$10-SUM($J$12:$J196)))</f>
        <v>0</v>
      </c>
      <c r="M197" s="350" t="str">
        <f t="array" ref="M197">IFERROR(SMALL(IF((makhnccno=$G$1)+(makhnccco=$G$1),ROW(makhnccno)-6),ROWS($M$10:M195)),"")</f>
        <v/>
      </c>
    </row>
    <row r="198" spans="2:13" s="178" customFormat="1" ht="25.7" hidden="1" customHeight="1" x14ac:dyDescent="0.2">
      <c r="B198" s="347" t="str">
        <f t="shared" si="16"/>
        <v/>
      </c>
      <c r="C198" s="347" t="str">
        <f t="shared" si="17"/>
        <v/>
      </c>
      <c r="D198" s="347" t="str">
        <f t="shared" si="18"/>
        <v/>
      </c>
      <c r="E198" s="1649" t="str">
        <f t="shared" si="19"/>
        <v/>
      </c>
      <c r="F198" s="1650"/>
      <c r="G198" s="348" t="str">
        <f t="shared" si="23"/>
        <v/>
      </c>
      <c r="H198" s="348" t="str">
        <f t="shared" si="20"/>
        <v/>
      </c>
      <c r="I198" s="338" t="str">
        <f t="shared" si="21"/>
        <v/>
      </c>
      <c r="J198" s="338" t="str">
        <f t="shared" si="22"/>
        <v/>
      </c>
      <c r="K198" s="349">
        <f ca="1">MAX(0,$I$10+SUM($I$12:$I197)-$J$10-SUM($J$12:$J197))</f>
        <v>0</v>
      </c>
      <c r="L198" s="349">
        <f>MAX(0,-($K$10+SUM($I$12:$I197)-$L$10-SUM($J$12:$J197)))</f>
        <v>0</v>
      </c>
      <c r="M198" s="350" t="str">
        <f t="array" ref="M198">IFERROR(SMALL(IF((makhnccno=$G$1)+(makhnccco=$G$1),ROW(makhnccno)-6),ROWS($M$10:M196)),"")</f>
        <v/>
      </c>
    </row>
    <row r="199" spans="2:13" s="178" customFormat="1" ht="25.7" hidden="1" customHeight="1" x14ac:dyDescent="0.2">
      <c r="B199" s="347" t="str">
        <f t="shared" si="16"/>
        <v/>
      </c>
      <c r="C199" s="347" t="str">
        <f t="shared" si="17"/>
        <v/>
      </c>
      <c r="D199" s="347" t="str">
        <f t="shared" si="18"/>
        <v/>
      </c>
      <c r="E199" s="1649" t="str">
        <f t="shared" si="19"/>
        <v/>
      </c>
      <c r="F199" s="1650"/>
      <c r="G199" s="348" t="str">
        <f t="shared" si="23"/>
        <v/>
      </c>
      <c r="H199" s="348" t="str">
        <f t="shared" si="20"/>
        <v/>
      </c>
      <c r="I199" s="338" t="str">
        <f t="shared" si="21"/>
        <v/>
      </c>
      <c r="J199" s="338" t="str">
        <f t="shared" si="22"/>
        <v/>
      </c>
      <c r="K199" s="349">
        <f ca="1">MAX(0,$I$10+SUM($I$12:$I198)-$J$10-SUM($J$12:$J198))</f>
        <v>0</v>
      </c>
      <c r="L199" s="349">
        <f>MAX(0,-($K$10+SUM($I$12:$I198)-$L$10-SUM($J$12:$J198)))</f>
        <v>0</v>
      </c>
      <c r="M199" s="350" t="str">
        <f t="array" ref="M199">IFERROR(SMALL(IF((makhnccno=$G$1)+(makhnccco=$G$1),ROW(makhnccno)-6),ROWS($M$10:M197)),"")</f>
        <v/>
      </c>
    </row>
    <row r="200" spans="2:13" s="178" customFormat="1" ht="25.7" hidden="1" customHeight="1" x14ac:dyDescent="0.2">
      <c r="B200" s="347" t="str">
        <f t="shared" si="16"/>
        <v/>
      </c>
      <c r="C200" s="347" t="str">
        <f t="shared" si="17"/>
        <v/>
      </c>
      <c r="D200" s="347" t="str">
        <f t="shared" si="18"/>
        <v/>
      </c>
      <c r="E200" s="1649" t="str">
        <f t="shared" si="19"/>
        <v/>
      </c>
      <c r="F200" s="1650"/>
      <c r="G200" s="348" t="str">
        <f t="shared" si="23"/>
        <v/>
      </c>
      <c r="H200" s="348" t="str">
        <f t="shared" si="20"/>
        <v/>
      </c>
      <c r="I200" s="338" t="str">
        <f t="shared" si="21"/>
        <v/>
      </c>
      <c r="J200" s="338" t="str">
        <f t="shared" si="22"/>
        <v/>
      </c>
      <c r="K200" s="349">
        <f ca="1">MAX(0,$I$10+SUM($I$12:$I199)-$J$10-SUM($J$12:$J199))</f>
        <v>0</v>
      </c>
      <c r="L200" s="349">
        <f>MAX(0,-($K$10+SUM($I$12:$I199)-$L$10-SUM($J$12:$J199)))</f>
        <v>0</v>
      </c>
      <c r="M200" s="350" t="str">
        <f t="array" ref="M200">IFERROR(SMALL(IF((makhnccno=$G$1)+(makhnccco=$G$1),ROW(makhnccno)-6),ROWS($M$10:M198)),"")</f>
        <v/>
      </c>
    </row>
    <row r="201" spans="2:13" s="178" customFormat="1" ht="25.7" hidden="1" customHeight="1" x14ac:dyDescent="0.2">
      <c r="B201" s="347" t="str">
        <f t="shared" si="16"/>
        <v/>
      </c>
      <c r="C201" s="347" t="str">
        <f t="shared" si="17"/>
        <v/>
      </c>
      <c r="D201" s="347" t="str">
        <f t="shared" si="18"/>
        <v/>
      </c>
      <c r="E201" s="1649" t="str">
        <f t="shared" si="19"/>
        <v/>
      </c>
      <c r="F201" s="1650"/>
      <c r="G201" s="348" t="str">
        <f t="shared" si="23"/>
        <v/>
      </c>
      <c r="H201" s="348" t="str">
        <f t="shared" si="20"/>
        <v/>
      </c>
      <c r="I201" s="338" t="str">
        <f t="shared" si="21"/>
        <v/>
      </c>
      <c r="J201" s="338" t="str">
        <f t="shared" si="22"/>
        <v/>
      </c>
      <c r="K201" s="349">
        <f ca="1">MAX(0,$I$10+SUM($I$12:$I200)-$J$10-SUM($J$12:$J200))</f>
        <v>0</v>
      </c>
      <c r="L201" s="349">
        <f>MAX(0,-($K$10+SUM($I$12:$I200)-$L$10-SUM($J$12:$J200)))</f>
        <v>0</v>
      </c>
      <c r="M201" s="350" t="str">
        <f t="array" ref="M201">IFERROR(SMALL(IF((makhnccno=$G$1)+(makhnccco=$G$1),ROW(makhnccno)-6),ROWS($M$10:M199)),"")</f>
        <v/>
      </c>
    </row>
    <row r="202" spans="2:13" s="178" customFormat="1" ht="25.7" hidden="1" customHeight="1" x14ac:dyDescent="0.2">
      <c r="B202" s="347" t="str">
        <f t="shared" si="16"/>
        <v/>
      </c>
      <c r="C202" s="347" t="str">
        <f t="shared" si="17"/>
        <v/>
      </c>
      <c r="D202" s="347" t="str">
        <f t="shared" si="18"/>
        <v/>
      </c>
      <c r="E202" s="1649" t="str">
        <f t="shared" si="19"/>
        <v/>
      </c>
      <c r="F202" s="1650"/>
      <c r="G202" s="348" t="str">
        <f t="shared" si="23"/>
        <v/>
      </c>
      <c r="H202" s="348" t="str">
        <f t="shared" si="20"/>
        <v/>
      </c>
      <c r="I202" s="338" t="str">
        <f t="shared" si="21"/>
        <v/>
      </c>
      <c r="J202" s="338" t="str">
        <f t="shared" si="22"/>
        <v/>
      </c>
      <c r="K202" s="349">
        <f ca="1">MAX(0,$I$10+SUM($I$12:$I201)-$J$10-SUM($J$12:$J201))</f>
        <v>0</v>
      </c>
      <c r="L202" s="349">
        <f>MAX(0,-($K$10+SUM($I$12:$I201)-$L$10-SUM($J$12:$J201)))</f>
        <v>0</v>
      </c>
      <c r="M202" s="350" t="str">
        <f t="array" ref="M202">IFERROR(SMALL(IF((makhnccno=$G$1)+(makhnccco=$G$1),ROW(makhnccno)-6),ROWS($M$10:M200)),"")</f>
        <v/>
      </c>
    </row>
    <row r="203" spans="2:13" s="178" customFormat="1" ht="25.7" hidden="1" customHeight="1" x14ac:dyDescent="0.2">
      <c r="B203" s="347" t="str">
        <f t="shared" si="16"/>
        <v/>
      </c>
      <c r="C203" s="347" t="str">
        <f t="shared" si="17"/>
        <v/>
      </c>
      <c r="D203" s="347" t="str">
        <f t="shared" si="18"/>
        <v/>
      </c>
      <c r="E203" s="1649" t="str">
        <f t="shared" si="19"/>
        <v/>
      </c>
      <c r="F203" s="1650"/>
      <c r="G203" s="348" t="str">
        <f t="shared" si="23"/>
        <v/>
      </c>
      <c r="H203" s="348" t="str">
        <f t="shared" si="20"/>
        <v/>
      </c>
      <c r="I203" s="338" t="str">
        <f t="shared" si="21"/>
        <v/>
      </c>
      <c r="J203" s="338" t="str">
        <f t="shared" si="22"/>
        <v/>
      </c>
      <c r="K203" s="349">
        <f ca="1">MAX(0,$I$10+SUM($I$12:$I202)-$J$10-SUM($J$12:$J202))</f>
        <v>0</v>
      </c>
      <c r="L203" s="349">
        <f>MAX(0,-($K$10+SUM($I$12:$I202)-$L$10-SUM($J$12:$J202)))</f>
        <v>0</v>
      </c>
      <c r="M203" s="350" t="str">
        <f t="array" ref="M203">IFERROR(SMALL(IF((makhnccno=$G$1)+(makhnccco=$G$1),ROW(makhnccno)-6),ROWS($M$10:M201)),"")</f>
        <v/>
      </c>
    </row>
    <row r="204" spans="2:13" s="178" customFormat="1" ht="25.7" hidden="1" customHeight="1" x14ac:dyDescent="0.2">
      <c r="B204" s="347" t="str">
        <f t="shared" ref="B204:B267" si="24">IF($M204="","",INDEX(ngaygs,$M204))</f>
        <v/>
      </c>
      <c r="C204" s="347" t="str">
        <f t="shared" ref="C204:C267" si="25">IF($M204="","",INDEX(ngayct,$M204))</f>
        <v/>
      </c>
      <c r="D204" s="347" t="str">
        <f t="shared" ref="D204:D267" si="26">IF($M204="","",INDEX(soct,$M204))</f>
        <v/>
      </c>
      <c r="E204" s="1649" t="str">
        <f t="shared" ref="E204:E267" si="27">IF($M204="","",INDEX(diengiai,$M204))</f>
        <v/>
      </c>
      <c r="F204" s="1650"/>
      <c r="G204" s="348" t="str">
        <f t="shared" si="23"/>
        <v/>
      </c>
      <c r="H204" s="348" t="str">
        <f t="shared" ref="H204:H267" si="28">IF($M204="","",IF(INDEX(tkno,$M204)=$E$1,INDEX(tkco,$M204),INDEX(tkno,$M204)))</f>
        <v/>
      </c>
      <c r="I204" s="338" t="str">
        <f t="shared" ref="I204:I267" si="29">IF($M204="","",IF(INDEX(tkno,$M204)=$E$1,INDEX(sotien,$M204),""))</f>
        <v/>
      </c>
      <c r="J204" s="338" t="str">
        <f t="shared" ref="J204:J267" si="30">IF($M204="","",IF(INDEX(tkco,$M204)=$E$1,INDEX(sotien,$M204),""))</f>
        <v/>
      </c>
      <c r="K204" s="349">
        <f ca="1">MAX(0,$I$10+SUM($I$12:$I203)-$J$10-SUM($J$12:$J203))</f>
        <v>0</v>
      </c>
      <c r="L204" s="349">
        <f>MAX(0,-($K$10+SUM($I$12:$I203)-$L$10-SUM($J$12:$J203)))</f>
        <v>0</v>
      </c>
      <c r="M204" s="350" t="str">
        <f t="array" ref="M204">IFERROR(SMALL(IF((makhnccno=$G$1)+(makhnccco=$G$1),ROW(makhnccno)-6),ROWS($M$10:M202)),"")</f>
        <v/>
      </c>
    </row>
    <row r="205" spans="2:13" s="178" customFormat="1" ht="25.7" hidden="1" customHeight="1" x14ac:dyDescent="0.2">
      <c r="B205" s="347" t="str">
        <f t="shared" si="24"/>
        <v/>
      </c>
      <c r="C205" s="347" t="str">
        <f t="shared" si="25"/>
        <v/>
      </c>
      <c r="D205" s="347" t="str">
        <f t="shared" si="26"/>
        <v/>
      </c>
      <c r="E205" s="1649" t="str">
        <f t="shared" si="27"/>
        <v/>
      </c>
      <c r="F205" s="1650"/>
      <c r="G205" s="348" t="str">
        <f t="shared" ref="G205:G268" si="31">IF($M205="","",$E$1)</f>
        <v/>
      </c>
      <c r="H205" s="348" t="str">
        <f t="shared" si="28"/>
        <v/>
      </c>
      <c r="I205" s="338" t="str">
        <f t="shared" si="29"/>
        <v/>
      </c>
      <c r="J205" s="338" t="str">
        <f t="shared" si="30"/>
        <v/>
      </c>
      <c r="K205" s="349">
        <f ca="1">MAX(0,$I$10+SUM($I$12:$I204)-$J$10-SUM($J$12:$J204))</f>
        <v>0</v>
      </c>
      <c r="L205" s="349">
        <f>MAX(0,-($K$10+SUM($I$12:$I204)-$L$10-SUM($J$12:$J204)))</f>
        <v>0</v>
      </c>
      <c r="M205" s="350" t="str">
        <f t="array" ref="M205">IFERROR(SMALL(IF((makhnccno=$G$1)+(makhnccco=$G$1),ROW(makhnccno)-6),ROWS($M$10:M203)),"")</f>
        <v/>
      </c>
    </row>
    <row r="206" spans="2:13" s="178" customFormat="1" ht="25.7" hidden="1" customHeight="1" x14ac:dyDescent="0.2">
      <c r="B206" s="347" t="str">
        <f t="shared" si="24"/>
        <v/>
      </c>
      <c r="C206" s="347" t="str">
        <f t="shared" si="25"/>
        <v/>
      </c>
      <c r="D206" s="347" t="str">
        <f t="shared" si="26"/>
        <v/>
      </c>
      <c r="E206" s="1649" t="str">
        <f t="shared" si="27"/>
        <v/>
      </c>
      <c r="F206" s="1650"/>
      <c r="G206" s="348" t="str">
        <f t="shared" si="31"/>
        <v/>
      </c>
      <c r="H206" s="348" t="str">
        <f t="shared" si="28"/>
        <v/>
      </c>
      <c r="I206" s="338" t="str">
        <f t="shared" si="29"/>
        <v/>
      </c>
      <c r="J206" s="338" t="str">
        <f t="shared" si="30"/>
        <v/>
      </c>
      <c r="K206" s="349">
        <f ca="1">MAX(0,$I$10+SUM($I$12:$I205)-$J$10-SUM($J$12:$J205))</f>
        <v>0</v>
      </c>
      <c r="L206" s="349">
        <f>MAX(0,-($K$10+SUM($I$12:$I205)-$L$10-SUM($J$12:$J205)))</f>
        <v>0</v>
      </c>
      <c r="M206" s="350" t="str">
        <f t="array" ref="M206">IFERROR(SMALL(IF((makhnccno=$G$1)+(makhnccco=$G$1),ROW(makhnccno)-6),ROWS($M$10:M204)),"")</f>
        <v/>
      </c>
    </row>
    <row r="207" spans="2:13" s="178" customFormat="1" ht="25.7" hidden="1" customHeight="1" x14ac:dyDescent="0.2">
      <c r="B207" s="347" t="str">
        <f t="shared" si="24"/>
        <v/>
      </c>
      <c r="C207" s="347" t="str">
        <f t="shared" si="25"/>
        <v/>
      </c>
      <c r="D207" s="347" t="str">
        <f t="shared" si="26"/>
        <v/>
      </c>
      <c r="E207" s="1649" t="str">
        <f t="shared" si="27"/>
        <v/>
      </c>
      <c r="F207" s="1650"/>
      <c r="G207" s="348" t="str">
        <f t="shared" si="31"/>
        <v/>
      </c>
      <c r="H207" s="348" t="str">
        <f t="shared" si="28"/>
        <v/>
      </c>
      <c r="I207" s="338" t="str">
        <f t="shared" si="29"/>
        <v/>
      </c>
      <c r="J207" s="338" t="str">
        <f t="shared" si="30"/>
        <v/>
      </c>
      <c r="K207" s="349">
        <f ca="1">MAX(0,$I$10+SUM($I$12:$I206)-$J$10-SUM($J$12:$J206))</f>
        <v>0</v>
      </c>
      <c r="L207" s="349">
        <f>MAX(0,-($K$10+SUM($I$12:$I206)-$L$10-SUM($J$12:$J206)))</f>
        <v>0</v>
      </c>
      <c r="M207" s="350" t="str">
        <f t="array" ref="M207">IFERROR(SMALL(IF((makhnccno=$G$1)+(makhnccco=$G$1),ROW(makhnccno)-6),ROWS($M$10:M205)),"")</f>
        <v/>
      </c>
    </row>
    <row r="208" spans="2:13" s="178" customFormat="1" ht="25.7" hidden="1" customHeight="1" x14ac:dyDescent="0.2">
      <c r="B208" s="347" t="str">
        <f t="shared" si="24"/>
        <v/>
      </c>
      <c r="C208" s="347" t="str">
        <f t="shared" si="25"/>
        <v/>
      </c>
      <c r="D208" s="347" t="str">
        <f t="shared" si="26"/>
        <v/>
      </c>
      <c r="E208" s="1649" t="str">
        <f t="shared" si="27"/>
        <v/>
      </c>
      <c r="F208" s="1650"/>
      <c r="G208" s="348" t="str">
        <f t="shared" si="31"/>
        <v/>
      </c>
      <c r="H208" s="348" t="str">
        <f t="shared" si="28"/>
        <v/>
      </c>
      <c r="I208" s="338" t="str">
        <f t="shared" si="29"/>
        <v/>
      </c>
      <c r="J208" s="338" t="str">
        <f t="shared" si="30"/>
        <v/>
      </c>
      <c r="K208" s="349">
        <f ca="1">MAX(0,$I$10+SUM($I$12:$I207)-$J$10-SUM($J$12:$J207))</f>
        <v>0</v>
      </c>
      <c r="L208" s="349">
        <f>MAX(0,-($K$10+SUM($I$12:$I207)-$L$10-SUM($J$12:$J207)))</f>
        <v>0</v>
      </c>
      <c r="M208" s="350" t="str">
        <f t="array" ref="M208">IFERROR(SMALL(IF((makhnccno=$G$1)+(makhnccco=$G$1),ROW(makhnccno)-6),ROWS($M$10:M206)),"")</f>
        <v/>
      </c>
    </row>
    <row r="209" spans="2:13" s="178" customFormat="1" ht="25.7" hidden="1" customHeight="1" x14ac:dyDescent="0.2">
      <c r="B209" s="347" t="str">
        <f t="shared" si="24"/>
        <v/>
      </c>
      <c r="C209" s="347" t="str">
        <f t="shared" si="25"/>
        <v/>
      </c>
      <c r="D209" s="347" t="str">
        <f t="shared" si="26"/>
        <v/>
      </c>
      <c r="E209" s="1649" t="str">
        <f t="shared" si="27"/>
        <v/>
      </c>
      <c r="F209" s="1650"/>
      <c r="G209" s="348" t="str">
        <f t="shared" si="31"/>
        <v/>
      </c>
      <c r="H209" s="348" t="str">
        <f t="shared" si="28"/>
        <v/>
      </c>
      <c r="I209" s="338" t="str">
        <f t="shared" si="29"/>
        <v/>
      </c>
      <c r="J209" s="338" t="str">
        <f t="shared" si="30"/>
        <v/>
      </c>
      <c r="K209" s="349">
        <f ca="1">MAX(0,$I$10+SUM($I$12:$I208)-$J$10-SUM($J$12:$J208))</f>
        <v>0</v>
      </c>
      <c r="L209" s="349">
        <f>MAX(0,-($K$10+SUM($I$12:$I208)-$L$10-SUM($J$12:$J208)))</f>
        <v>0</v>
      </c>
      <c r="M209" s="350" t="str">
        <f t="array" ref="M209">IFERROR(SMALL(IF((makhnccno=$G$1)+(makhnccco=$G$1),ROW(makhnccno)-6),ROWS($M$10:M207)),"")</f>
        <v/>
      </c>
    </row>
    <row r="210" spans="2:13" s="178" customFormat="1" ht="25.7" hidden="1" customHeight="1" x14ac:dyDescent="0.2">
      <c r="B210" s="347" t="str">
        <f t="shared" si="24"/>
        <v/>
      </c>
      <c r="C210" s="347" t="str">
        <f t="shared" si="25"/>
        <v/>
      </c>
      <c r="D210" s="347" t="str">
        <f t="shared" si="26"/>
        <v/>
      </c>
      <c r="E210" s="1649" t="str">
        <f t="shared" si="27"/>
        <v/>
      </c>
      <c r="F210" s="1650"/>
      <c r="G210" s="348" t="str">
        <f t="shared" si="31"/>
        <v/>
      </c>
      <c r="H210" s="348" t="str">
        <f t="shared" si="28"/>
        <v/>
      </c>
      <c r="I210" s="338" t="str">
        <f t="shared" si="29"/>
        <v/>
      </c>
      <c r="J210" s="338" t="str">
        <f t="shared" si="30"/>
        <v/>
      </c>
      <c r="K210" s="349">
        <f ca="1">MAX(0,$I$10+SUM($I$12:$I209)-$J$10-SUM($J$12:$J209))</f>
        <v>0</v>
      </c>
      <c r="L210" s="349">
        <f>MAX(0,-($K$10+SUM($I$12:$I209)-$L$10-SUM($J$12:$J209)))</f>
        <v>0</v>
      </c>
      <c r="M210" s="350" t="str">
        <f t="array" ref="M210">IFERROR(SMALL(IF((makhnccno=$G$1)+(makhnccco=$G$1),ROW(makhnccno)-6),ROWS($M$10:M208)),"")</f>
        <v/>
      </c>
    </row>
    <row r="211" spans="2:13" s="178" customFormat="1" ht="25.7" hidden="1" customHeight="1" x14ac:dyDescent="0.2">
      <c r="B211" s="347" t="str">
        <f t="shared" si="24"/>
        <v/>
      </c>
      <c r="C211" s="347" t="str">
        <f t="shared" si="25"/>
        <v/>
      </c>
      <c r="D211" s="347" t="str">
        <f t="shared" si="26"/>
        <v/>
      </c>
      <c r="E211" s="1649" t="str">
        <f t="shared" si="27"/>
        <v/>
      </c>
      <c r="F211" s="1650"/>
      <c r="G211" s="348" t="str">
        <f t="shared" si="31"/>
        <v/>
      </c>
      <c r="H211" s="348" t="str">
        <f t="shared" si="28"/>
        <v/>
      </c>
      <c r="I211" s="338" t="str">
        <f t="shared" si="29"/>
        <v/>
      </c>
      <c r="J211" s="338" t="str">
        <f t="shared" si="30"/>
        <v/>
      </c>
      <c r="K211" s="349">
        <f ca="1">MAX(0,$I$10+SUM($I$12:$I210)-$J$10-SUM($J$12:$J210))</f>
        <v>0</v>
      </c>
      <c r="L211" s="349">
        <f>MAX(0,-($K$10+SUM($I$12:$I210)-$L$10-SUM($J$12:$J210)))</f>
        <v>0</v>
      </c>
      <c r="M211" s="350" t="str">
        <f t="array" ref="M211">IFERROR(SMALL(IF((makhnccno=$G$1)+(makhnccco=$G$1),ROW(makhnccno)-6),ROWS($M$10:M209)),"")</f>
        <v/>
      </c>
    </row>
    <row r="212" spans="2:13" s="178" customFormat="1" ht="25.7" hidden="1" customHeight="1" x14ac:dyDescent="0.2">
      <c r="B212" s="347" t="str">
        <f t="shared" si="24"/>
        <v/>
      </c>
      <c r="C212" s="347" t="str">
        <f t="shared" si="25"/>
        <v/>
      </c>
      <c r="D212" s="347" t="str">
        <f t="shared" si="26"/>
        <v/>
      </c>
      <c r="E212" s="1649" t="str">
        <f t="shared" si="27"/>
        <v/>
      </c>
      <c r="F212" s="1650"/>
      <c r="G212" s="348" t="str">
        <f t="shared" si="31"/>
        <v/>
      </c>
      <c r="H212" s="348" t="str">
        <f t="shared" si="28"/>
        <v/>
      </c>
      <c r="I212" s="338" t="str">
        <f t="shared" si="29"/>
        <v/>
      </c>
      <c r="J212" s="338" t="str">
        <f t="shared" si="30"/>
        <v/>
      </c>
      <c r="K212" s="349">
        <f ca="1">MAX(0,$I$10+SUM($I$12:$I211)-$J$10-SUM($J$12:$J211))</f>
        <v>0</v>
      </c>
      <c r="L212" s="349">
        <f>MAX(0,-($K$10+SUM($I$12:$I211)-$L$10-SUM($J$12:$J211)))</f>
        <v>0</v>
      </c>
      <c r="M212" s="350" t="str">
        <f t="array" ref="M212">IFERROR(SMALL(IF((makhnccno=$G$1)+(makhnccco=$G$1),ROW(makhnccno)-6),ROWS($M$10:M210)),"")</f>
        <v/>
      </c>
    </row>
    <row r="213" spans="2:13" s="178" customFormat="1" ht="25.7" hidden="1" customHeight="1" x14ac:dyDescent="0.2">
      <c r="B213" s="347" t="str">
        <f t="shared" si="24"/>
        <v/>
      </c>
      <c r="C213" s="347" t="str">
        <f t="shared" si="25"/>
        <v/>
      </c>
      <c r="D213" s="347" t="str">
        <f t="shared" si="26"/>
        <v/>
      </c>
      <c r="E213" s="1649" t="str">
        <f t="shared" si="27"/>
        <v/>
      </c>
      <c r="F213" s="1650"/>
      <c r="G213" s="348" t="str">
        <f t="shared" si="31"/>
        <v/>
      </c>
      <c r="H213" s="348" t="str">
        <f t="shared" si="28"/>
        <v/>
      </c>
      <c r="I213" s="338" t="str">
        <f t="shared" si="29"/>
        <v/>
      </c>
      <c r="J213" s="338" t="str">
        <f t="shared" si="30"/>
        <v/>
      </c>
      <c r="K213" s="349">
        <f ca="1">MAX(0,$I$10+SUM($I$12:$I212)-$J$10-SUM($J$12:$J212))</f>
        <v>0</v>
      </c>
      <c r="L213" s="349">
        <f>MAX(0,-($K$10+SUM($I$12:$I212)-$L$10-SUM($J$12:$J212)))</f>
        <v>0</v>
      </c>
      <c r="M213" s="350" t="str">
        <f t="array" ref="M213">IFERROR(SMALL(IF((makhnccno=$G$1)+(makhnccco=$G$1),ROW(makhnccno)-6),ROWS($M$10:M211)),"")</f>
        <v/>
      </c>
    </row>
    <row r="214" spans="2:13" s="178" customFormat="1" ht="25.7" hidden="1" customHeight="1" x14ac:dyDescent="0.2">
      <c r="B214" s="347" t="str">
        <f t="shared" si="24"/>
        <v/>
      </c>
      <c r="C214" s="347" t="str">
        <f t="shared" si="25"/>
        <v/>
      </c>
      <c r="D214" s="347" t="str">
        <f t="shared" si="26"/>
        <v/>
      </c>
      <c r="E214" s="1649" t="str">
        <f t="shared" si="27"/>
        <v/>
      </c>
      <c r="F214" s="1650"/>
      <c r="G214" s="348" t="str">
        <f t="shared" si="31"/>
        <v/>
      </c>
      <c r="H214" s="348" t="str">
        <f t="shared" si="28"/>
        <v/>
      </c>
      <c r="I214" s="338" t="str">
        <f t="shared" si="29"/>
        <v/>
      </c>
      <c r="J214" s="338" t="str">
        <f t="shared" si="30"/>
        <v/>
      </c>
      <c r="K214" s="349">
        <f ca="1">MAX(0,$I$10+SUM($I$12:$I213)-$J$10-SUM($J$12:$J213))</f>
        <v>0</v>
      </c>
      <c r="L214" s="349">
        <f>MAX(0,-($K$10+SUM($I$12:$I213)-$L$10-SUM($J$12:$J213)))</f>
        <v>0</v>
      </c>
      <c r="M214" s="350" t="str">
        <f t="array" ref="M214">IFERROR(SMALL(IF((makhnccno=$G$1)+(makhnccco=$G$1),ROW(makhnccno)-6),ROWS($M$10:M212)),"")</f>
        <v/>
      </c>
    </row>
    <row r="215" spans="2:13" s="178" customFormat="1" ht="25.7" hidden="1" customHeight="1" x14ac:dyDescent="0.2">
      <c r="B215" s="347" t="str">
        <f t="shared" si="24"/>
        <v/>
      </c>
      <c r="C215" s="347" t="str">
        <f t="shared" si="25"/>
        <v/>
      </c>
      <c r="D215" s="347" t="str">
        <f t="shared" si="26"/>
        <v/>
      </c>
      <c r="E215" s="1649" t="str">
        <f t="shared" si="27"/>
        <v/>
      </c>
      <c r="F215" s="1650"/>
      <c r="G215" s="348" t="str">
        <f t="shared" si="31"/>
        <v/>
      </c>
      <c r="H215" s="348" t="str">
        <f t="shared" si="28"/>
        <v/>
      </c>
      <c r="I215" s="338" t="str">
        <f t="shared" si="29"/>
        <v/>
      </c>
      <c r="J215" s="338" t="str">
        <f t="shared" si="30"/>
        <v/>
      </c>
      <c r="K215" s="349">
        <f ca="1">MAX(0,$I$10+SUM($I$12:$I214)-$J$10-SUM($J$12:$J214))</f>
        <v>0</v>
      </c>
      <c r="L215" s="349">
        <f>MAX(0,-($K$10+SUM($I$12:$I214)-$L$10-SUM($J$12:$J214)))</f>
        <v>0</v>
      </c>
      <c r="M215" s="350" t="str">
        <f t="array" ref="M215">IFERROR(SMALL(IF((makhnccno=$G$1)+(makhnccco=$G$1),ROW(makhnccno)-6),ROWS($M$10:M213)),"")</f>
        <v/>
      </c>
    </row>
    <row r="216" spans="2:13" s="178" customFormat="1" ht="25.7" hidden="1" customHeight="1" x14ac:dyDescent="0.2">
      <c r="B216" s="347" t="str">
        <f t="shared" si="24"/>
        <v/>
      </c>
      <c r="C216" s="347" t="str">
        <f t="shared" si="25"/>
        <v/>
      </c>
      <c r="D216" s="347" t="str">
        <f t="shared" si="26"/>
        <v/>
      </c>
      <c r="E216" s="1649" t="str">
        <f t="shared" si="27"/>
        <v/>
      </c>
      <c r="F216" s="1650"/>
      <c r="G216" s="348" t="str">
        <f t="shared" si="31"/>
        <v/>
      </c>
      <c r="H216" s="348" t="str">
        <f t="shared" si="28"/>
        <v/>
      </c>
      <c r="I216" s="338" t="str">
        <f t="shared" si="29"/>
        <v/>
      </c>
      <c r="J216" s="338" t="str">
        <f t="shared" si="30"/>
        <v/>
      </c>
      <c r="K216" s="349">
        <f ca="1">MAX(0,$I$10+SUM($I$12:$I215)-$J$10-SUM($J$12:$J215))</f>
        <v>0</v>
      </c>
      <c r="L216" s="349">
        <f>MAX(0,-($K$10+SUM($I$12:$I215)-$L$10-SUM($J$12:$J215)))</f>
        <v>0</v>
      </c>
      <c r="M216" s="350" t="str">
        <f t="array" ref="M216">IFERROR(SMALL(IF((makhnccno=$G$1)+(makhnccco=$G$1),ROW(makhnccno)-6),ROWS($M$10:M214)),"")</f>
        <v/>
      </c>
    </row>
    <row r="217" spans="2:13" s="178" customFormat="1" ht="25.7" hidden="1" customHeight="1" x14ac:dyDescent="0.2">
      <c r="B217" s="347" t="str">
        <f t="shared" si="24"/>
        <v/>
      </c>
      <c r="C217" s="347" t="str">
        <f t="shared" si="25"/>
        <v/>
      </c>
      <c r="D217" s="347" t="str">
        <f t="shared" si="26"/>
        <v/>
      </c>
      <c r="E217" s="1649" t="str">
        <f t="shared" si="27"/>
        <v/>
      </c>
      <c r="F217" s="1650"/>
      <c r="G217" s="348" t="str">
        <f t="shared" si="31"/>
        <v/>
      </c>
      <c r="H217" s="348" t="str">
        <f t="shared" si="28"/>
        <v/>
      </c>
      <c r="I217" s="338" t="str">
        <f t="shared" si="29"/>
        <v/>
      </c>
      <c r="J217" s="338" t="str">
        <f t="shared" si="30"/>
        <v/>
      </c>
      <c r="K217" s="349">
        <f ca="1">MAX(0,$I$10+SUM($I$12:$I216)-$J$10-SUM($J$12:$J216))</f>
        <v>0</v>
      </c>
      <c r="L217" s="349">
        <f>MAX(0,-($K$10+SUM($I$12:$I216)-$L$10-SUM($J$12:$J216)))</f>
        <v>0</v>
      </c>
      <c r="M217" s="350" t="str">
        <f t="array" ref="M217">IFERROR(SMALL(IF((makhnccno=$G$1)+(makhnccco=$G$1),ROW(makhnccno)-6),ROWS($M$10:M215)),"")</f>
        <v/>
      </c>
    </row>
    <row r="218" spans="2:13" s="178" customFormat="1" ht="25.7" hidden="1" customHeight="1" x14ac:dyDescent="0.2">
      <c r="B218" s="347" t="str">
        <f t="shared" si="24"/>
        <v/>
      </c>
      <c r="C218" s="347" t="str">
        <f t="shared" si="25"/>
        <v/>
      </c>
      <c r="D218" s="347" t="str">
        <f t="shared" si="26"/>
        <v/>
      </c>
      <c r="E218" s="1649" t="str">
        <f t="shared" si="27"/>
        <v/>
      </c>
      <c r="F218" s="1650"/>
      <c r="G218" s="348" t="str">
        <f t="shared" si="31"/>
        <v/>
      </c>
      <c r="H218" s="348" t="str">
        <f t="shared" si="28"/>
        <v/>
      </c>
      <c r="I218" s="338" t="str">
        <f t="shared" si="29"/>
        <v/>
      </c>
      <c r="J218" s="338" t="str">
        <f t="shared" si="30"/>
        <v/>
      </c>
      <c r="K218" s="349">
        <f ca="1">MAX(0,$I$10+SUM($I$12:$I217)-$J$10-SUM($J$12:$J217))</f>
        <v>0</v>
      </c>
      <c r="L218" s="349">
        <f>MAX(0,-($K$10+SUM($I$12:$I217)-$L$10-SUM($J$12:$J217)))</f>
        <v>0</v>
      </c>
      <c r="M218" s="350" t="str">
        <f t="array" ref="M218">IFERROR(SMALL(IF((makhnccno=$G$1)+(makhnccco=$G$1),ROW(makhnccno)-6),ROWS($M$10:M216)),"")</f>
        <v/>
      </c>
    </row>
    <row r="219" spans="2:13" s="178" customFormat="1" ht="25.7" hidden="1" customHeight="1" x14ac:dyDescent="0.2">
      <c r="B219" s="347" t="str">
        <f t="shared" si="24"/>
        <v/>
      </c>
      <c r="C219" s="347" t="str">
        <f t="shared" si="25"/>
        <v/>
      </c>
      <c r="D219" s="347" t="str">
        <f t="shared" si="26"/>
        <v/>
      </c>
      <c r="E219" s="1649" t="str">
        <f t="shared" si="27"/>
        <v/>
      </c>
      <c r="F219" s="1650"/>
      <c r="G219" s="348" t="str">
        <f t="shared" si="31"/>
        <v/>
      </c>
      <c r="H219" s="348" t="str">
        <f t="shared" si="28"/>
        <v/>
      </c>
      <c r="I219" s="338" t="str">
        <f t="shared" si="29"/>
        <v/>
      </c>
      <c r="J219" s="338" t="str">
        <f t="shared" si="30"/>
        <v/>
      </c>
      <c r="K219" s="349">
        <f ca="1">MAX(0,$I$10+SUM($I$12:$I218)-$J$10-SUM($J$12:$J218))</f>
        <v>0</v>
      </c>
      <c r="L219" s="349">
        <f>MAX(0,-($K$10+SUM($I$12:$I218)-$L$10-SUM($J$12:$J218)))</f>
        <v>0</v>
      </c>
      <c r="M219" s="350" t="str">
        <f t="array" ref="M219">IFERROR(SMALL(IF((makhnccno=$G$1)+(makhnccco=$G$1),ROW(makhnccno)-6),ROWS($M$10:M217)),"")</f>
        <v/>
      </c>
    </row>
    <row r="220" spans="2:13" s="178" customFormat="1" ht="25.7" hidden="1" customHeight="1" x14ac:dyDescent="0.2">
      <c r="B220" s="347" t="str">
        <f t="shared" si="24"/>
        <v/>
      </c>
      <c r="C220" s="347" t="str">
        <f t="shared" si="25"/>
        <v/>
      </c>
      <c r="D220" s="347" t="str">
        <f t="shared" si="26"/>
        <v/>
      </c>
      <c r="E220" s="1649" t="str">
        <f t="shared" si="27"/>
        <v/>
      </c>
      <c r="F220" s="1650"/>
      <c r="G220" s="348" t="str">
        <f t="shared" si="31"/>
        <v/>
      </c>
      <c r="H220" s="348" t="str">
        <f t="shared" si="28"/>
        <v/>
      </c>
      <c r="I220" s="338" t="str">
        <f t="shared" si="29"/>
        <v/>
      </c>
      <c r="J220" s="338" t="str">
        <f t="shared" si="30"/>
        <v/>
      </c>
      <c r="K220" s="349">
        <f ca="1">MAX(0,$I$10+SUM($I$12:$I219)-$J$10-SUM($J$12:$J219))</f>
        <v>0</v>
      </c>
      <c r="L220" s="349">
        <f>MAX(0,-($K$10+SUM($I$12:$I219)-$L$10-SUM($J$12:$J219)))</f>
        <v>0</v>
      </c>
      <c r="M220" s="350" t="str">
        <f t="array" ref="M220">IFERROR(SMALL(IF((makhnccno=$G$1)+(makhnccco=$G$1),ROW(makhnccno)-6),ROWS($M$10:M218)),"")</f>
        <v/>
      </c>
    </row>
    <row r="221" spans="2:13" s="178" customFormat="1" ht="25.7" hidden="1" customHeight="1" x14ac:dyDescent="0.2">
      <c r="B221" s="347" t="str">
        <f t="shared" si="24"/>
        <v/>
      </c>
      <c r="C221" s="347" t="str">
        <f t="shared" si="25"/>
        <v/>
      </c>
      <c r="D221" s="347" t="str">
        <f t="shared" si="26"/>
        <v/>
      </c>
      <c r="E221" s="1649" t="str">
        <f t="shared" si="27"/>
        <v/>
      </c>
      <c r="F221" s="1650"/>
      <c r="G221" s="348" t="str">
        <f t="shared" si="31"/>
        <v/>
      </c>
      <c r="H221" s="348" t="str">
        <f t="shared" si="28"/>
        <v/>
      </c>
      <c r="I221" s="338" t="str">
        <f t="shared" si="29"/>
        <v/>
      </c>
      <c r="J221" s="338" t="str">
        <f t="shared" si="30"/>
        <v/>
      </c>
      <c r="K221" s="349">
        <f ca="1">MAX(0,$I$10+SUM($I$12:$I220)-$J$10-SUM($J$12:$J220))</f>
        <v>0</v>
      </c>
      <c r="L221" s="349">
        <f>MAX(0,-($K$10+SUM($I$12:$I220)-$L$10-SUM($J$12:$J220)))</f>
        <v>0</v>
      </c>
      <c r="M221" s="350" t="str">
        <f t="array" ref="M221">IFERROR(SMALL(IF((makhnccno=$G$1)+(makhnccco=$G$1),ROW(makhnccno)-6),ROWS($M$10:M219)),"")</f>
        <v/>
      </c>
    </row>
    <row r="222" spans="2:13" s="178" customFormat="1" ht="25.7" hidden="1" customHeight="1" x14ac:dyDescent="0.2">
      <c r="B222" s="347" t="str">
        <f t="shared" si="24"/>
        <v/>
      </c>
      <c r="C222" s="347" t="str">
        <f t="shared" si="25"/>
        <v/>
      </c>
      <c r="D222" s="347" t="str">
        <f t="shared" si="26"/>
        <v/>
      </c>
      <c r="E222" s="1649" t="str">
        <f t="shared" si="27"/>
        <v/>
      </c>
      <c r="F222" s="1650"/>
      <c r="G222" s="348" t="str">
        <f t="shared" si="31"/>
        <v/>
      </c>
      <c r="H222" s="348" t="str">
        <f t="shared" si="28"/>
        <v/>
      </c>
      <c r="I222" s="338" t="str">
        <f t="shared" si="29"/>
        <v/>
      </c>
      <c r="J222" s="338" t="str">
        <f t="shared" si="30"/>
        <v/>
      </c>
      <c r="K222" s="349">
        <f ca="1">MAX(0,$I$10+SUM($I$12:$I221)-$J$10-SUM($J$12:$J221))</f>
        <v>0</v>
      </c>
      <c r="L222" s="349">
        <f>MAX(0,-($K$10+SUM($I$12:$I221)-$L$10-SUM($J$12:$J221)))</f>
        <v>0</v>
      </c>
      <c r="M222" s="350" t="str">
        <f t="array" ref="M222">IFERROR(SMALL(IF((makhnccno=$G$1)+(makhnccco=$G$1),ROW(makhnccno)-6),ROWS($M$10:M220)),"")</f>
        <v/>
      </c>
    </row>
    <row r="223" spans="2:13" s="178" customFormat="1" ht="25.7" hidden="1" customHeight="1" x14ac:dyDescent="0.2">
      <c r="B223" s="347" t="str">
        <f t="shared" si="24"/>
        <v/>
      </c>
      <c r="C223" s="347" t="str">
        <f t="shared" si="25"/>
        <v/>
      </c>
      <c r="D223" s="347" t="str">
        <f t="shared" si="26"/>
        <v/>
      </c>
      <c r="E223" s="1649" t="str">
        <f t="shared" si="27"/>
        <v/>
      </c>
      <c r="F223" s="1650"/>
      <c r="G223" s="348" t="str">
        <f t="shared" si="31"/>
        <v/>
      </c>
      <c r="H223" s="348" t="str">
        <f t="shared" si="28"/>
        <v/>
      </c>
      <c r="I223" s="338" t="str">
        <f t="shared" si="29"/>
        <v/>
      </c>
      <c r="J223" s="338" t="str">
        <f t="shared" si="30"/>
        <v/>
      </c>
      <c r="K223" s="349">
        <f ca="1">MAX(0,$I$10+SUM($I$12:$I222)-$J$10-SUM($J$12:$J222))</f>
        <v>0</v>
      </c>
      <c r="L223" s="349">
        <f>MAX(0,-($K$10+SUM($I$12:$I222)-$L$10-SUM($J$12:$J222)))</f>
        <v>0</v>
      </c>
      <c r="M223" s="350" t="str">
        <f t="array" ref="M223">IFERROR(SMALL(IF((makhnccno=$G$1)+(makhnccco=$G$1),ROW(makhnccno)-6),ROWS($M$10:M221)),"")</f>
        <v/>
      </c>
    </row>
    <row r="224" spans="2:13" s="178" customFormat="1" ht="25.7" hidden="1" customHeight="1" x14ac:dyDescent="0.2">
      <c r="B224" s="347" t="str">
        <f t="shared" si="24"/>
        <v/>
      </c>
      <c r="C224" s="347" t="str">
        <f t="shared" si="25"/>
        <v/>
      </c>
      <c r="D224" s="347" t="str">
        <f t="shared" si="26"/>
        <v/>
      </c>
      <c r="E224" s="1649" t="str">
        <f t="shared" si="27"/>
        <v/>
      </c>
      <c r="F224" s="1650"/>
      <c r="G224" s="348" t="str">
        <f t="shared" si="31"/>
        <v/>
      </c>
      <c r="H224" s="348" t="str">
        <f t="shared" si="28"/>
        <v/>
      </c>
      <c r="I224" s="338" t="str">
        <f t="shared" si="29"/>
        <v/>
      </c>
      <c r="J224" s="338" t="str">
        <f t="shared" si="30"/>
        <v/>
      </c>
      <c r="K224" s="349">
        <f ca="1">MAX(0,$I$10+SUM($I$12:$I223)-$J$10-SUM($J$12:$J223))</f>
        <v>0</v>
      </c>
      <c r="L224" s="349">
        <f>MAX(0,-($K$10+SUM($I$12:$I223)-$L$10-SUM($J$12:$J223)))</f>
        <v>0</v>
      </c>
      <c r="M224" s="350" t="str">
        <f t="array" ref="M224">IFERROR(SMALL(IF((makhnccno=$G$1)+(makhnccco=$G$1),ROW(makhnccno)-6),ROWS($M$10:M222)),"")</f>
        <v/>
      </c>
    </row>
    <row r="225" spans="2:13" s="178" customFormat="1" ht="25.7" hidden="1" customHeight="1" x14ac:dyDescent="0.2">
      <c r="B225" s="347" t="str">
        <f t="shared" si="24"/>
        <v/>
      </c>
      <c r="C225" s="347" t="str">
        <f t="shared" si="25"/>
        <v/>
      </c>
      <c r="D225" s="347" t="str">
        <f t="shared" si="26"/>
        <v/>
      </c>
      <c r="E225" s="1649" t="str">
        <f t="shared" si="27"/>
        <v/>
      </c>
      <c r="F225" s="1650"/>
      <c r="G225" s="348" t="str">
        <f t="shared" si="31"/>
        <v/>
      </c>
      <c r="H225" s="348" t="str">
        <f t="shared" si="28"/>
        <v/>
      </c>
      <c r="I225" s="338" t="str">
        <f t="shared" si="29"/>
        <v/>
      </c>
      <c r="J225" s="338" t="str">
        <f t="shared" si="30"/>
        <v/>
      </c>
      <c r="K225" s="349">
        <f ca="1">MAX(0,$I$10+SUM($I$12:$I224)-$J$10-SUM($J$12:$J224))</f>
        <v>0</v>
      </c>
      <c r="L225" s="349">
        <f>MAX(0,-($K$10+SUM($I$12:$I224)-$L$10-SUM($J$12:$J224)))</f>
        <v>0</v>
      </c>
      <c r="M225" s="350" t="str">
        <f t="array" ref="M225">IFERROR(SMALL(IF((makhnccno=$G$1)+(makhnccco=$G$1),ROW(makhnccno)-6),ROWS($M$10:M223)),"")</f>
        <v/>
      </c>
    </row>
    <row r="226" spans="2:13" s="178" customFormat="1" ht="25.7" hidden="1" customHeight="1" x14ac:dyDescent="0.2">
      <c r="B226" s="347" t="str">
        <f t="shared" si="24"/>
        <v/>
      </c>
      <c r="C226" s="347" t="str">
        <f t="shared" si="25"/>
        <v/>
      </c>
      <c r="D226" s="347" t="str">
        <f t="shared" si="26"/>
        <v/>
      </c>
      <c r="E226" s="1649" t="str">
        <f t="shared" si="27"/>
        <v/>
      </c>
      <c r="F226" s="1650"/>
      <c r="G226" s="348" t="str">
        <f t="shared" si="31"/>
        <v/>
      </c>
      <c r="H226" s="348" t="str">
        <f t="shared" si="28"/>
        <v/>
      </c>
      <c r="I226" s="338" t="str">
        <f t="shared" si="29"/>
        <v/>
      </c>
      <c r="J226" s="338" t="str">
        <f t="shared" si="30"/>
        <v/>
      </c>
      <c r="K226" s="349">
        <f ca="1">MAX(0,$I$10+SUM($I$12:$I225)-$J$10-SUM($J$12:$J225))</f>
        <v>0</v>
      </c>
      <c r="L226" s="349">
        <f>MAX(0,-($K$10+SUM($I$12:$I225)-$L$10-SUM($J$12:$J225)))</f>
        <v>0</v>
      </c>
      <c r="M226" s="350" t="str">
        <f t="array" ref="M226">IFERROR(SMALL(IF((makhnccno=$G$1)+(makhnccco=$G$1),ROW(makhnccno)-6),ROWS($M$10:M224)),"")</f>
        <v/>
      </c>
    </row>
    <row r="227" spans="2:13" s="178" customFormat="1" ht="25.7" hidden="1" customHeight="1" x14ac:dyDescent="0.2">
      <c r="B227" s="347" t="str">
        <f t="shared" si="24"/>
        <v/>
      </c>
      <c r="C227" s="347" t="str">
        <f t="shared" si="25"/>
        <v/>
      </c>
      <c r="D227" s="347" t="str">
        <f t="shared" si="26"/>
        <v/>
      </c>
      <c r="E227" s="1649" t="str">
        <f t="shared" si="27"/>
        <v/>
      </c>
      <c r="F227" s="1650"/>
      <c r="G227" s="348" t="str">
        <f t="shared" si="31"/>
        <v/>
      </c>
      <c r="H227" s="348" t="str">
        <f t="shared" si="28"/>
        <v/>
      </c>
      <c r="I227" s="338" t="str">
        <f t="shared" si="29"/>
        <v/>
      </c>
      <c r="J227" s="338" t="str">
        <f t="shared" si="30"/>
        <v/>
      </c>
      <c r="K227" s="349">
        <f ca="1">MAX(0,$I$10+SUM($I$12:$I226)-$J$10-SUM($J$12:$J226))</f>
        <v>0</v>
      </c>
      <c r="L227" s="349">
        <f>MAX(0,-($K$10+SUM($I$12:$I226)-$L$10-SUM($J$12:$J226)))</f>
        <v>0</v>
      </c>
      <c r="M227" s="350" t="str">
        <f t="array" ref="M227">IFERROR(SMALL(IF((makhnccno=$G$1)+(makhnccco=$G$1),ROW(makhnccno)-6),ROWS($M$10:M225)),"")</f>
        <v/>
      </c>
    </row>
    <row r="228" spans="2:13" s="178" customFormat="1" ht="25.7" hidden="1" customHeight="1" x14ac:dyDescent="0.2">
      <c r="B228" s="347" t="str">
        <f t="shared" si="24"/>
        <v/>
      </c>
      <c r="C228" s="347" t="str">
        <f t="shared" si="25"/>
        <v/>
      </c>
      <c r="D228" s="347" t="str">
        <f t="shared" si="26"/>
        <v/>
      </c>
      <c r="E228" s="1649" t="str">
        <f t="shared" si="27"/>
        <v/>
      </c>
      <c r="F228" s="1650"/>
      <c r="G228" s="348" t="str">
        <f t="shared" si="31"/>
        <v/>
      </c>
      <c r="H228" s="348" t="str">
        <f t="shared" si="28"/>
        <v/>
      </c>
      <c r="I228" s="338" t="str">
        <f t="shared" si="29"/>
        <v/>
      </c>
      <c r="J228" s="338" t="str">
        <f t="shared" si="30"/>
        <v/>
      </c>
      <c r="K228" s="349">
        <f ca="1">MAX(0,$I$10+SUM($I$12:$I227)-$J$10-SUM($J$12:$J227))</f>
        <v>0</v>
      </c>
      <c r="L228" s="349">
        <f>MAX(0,-($K$10+SUM($I$12:$I227)-$L$10-SUM($J$12:$J227)))</f>
        <v>0</v>
      </c>
      <c r="M228" s="350" t="str">
        <f t="array" ref="M228">IFERROR(SMALL(IF((makhnccno=$G$1)+(makhnccco=$G$1),ROW(makhnccno)-6),ROWS($M$10:M226)),"")</f>
        <v/>
      </c>
    </row>
    <row r="229" spans="2:13" s="178" customFormat="1" ht="25.7" hidden="1" customHeight="1" x14ac:dyDescent="0.2">
      <c r="B229" s="347" t="str">
        <f t="shared" si="24"/>
        <v/>
      </c>
      <c r="C229" s="347" t="str">
        <f t="shared" si="25"/>
        <v/>
      </c>
      <c r="D229" s="347" t="str">
        <f t="shared" si="26"/>
        <v/>
      </c>
      <c r="E229" s="1649" t="str">
        <f t="shared" si="27"/>
        <v/>
      </c>
      <c r="F229" s="1650"/>
      <c r="G229" s="348" t="str">
        <f t="shared" si="31"/>
        <v/>
      </c>
      <c r="H229" s="348" t="str">
        <f t="shared" si="28"/>
        <v/>
      </c>
      <c r="I229" s="338" t="str">
        <f t="shared" si="29"/>
        <v/>
      </c>
      <c r="J229" s="338" t="str">
        <f t="shared" si="30"/>
        <v/>
      </c>
      <c r="K229" s="349">
        <f ca="1">MAX(0,$I$10+SUM($I$12:$I228)-$J$10-SUM($J$12:$J228))</f>
        <v>0</v>
      </c>
      <c r="L229" s="349">
        <f>MAX(0,-($K$10+SUM($I$12:$I228)-$L$10-SUM($J$12:$J228)))</f>
        <v>0</v>
      </c>
      <c r="M229" s="350" t="str">
        <f t="array" ref="M229">IFERROR(SMALL(IF((makhnccno=$G$1)+(makhnccco=$G$1),ROW(makhnccno)-6),ROWS($M$10:M227)),"")</f>
        <v/>
      </c>
    </row>
    <row r="230" spans="2:13" s="178" customFormat="1" ht="25.7" hidden="1" customHeight="1" x14ac:dyDescent="0.2">
      <c r="B230" s="347" t="str">
        <f t="shared" si="24"/>
        <v/>
      </c>
      <c r="C230" s="347" t="str">
        <f t="shared" si="25"/>
        <v/>
      </c>
      <c r="D230" s="347" t="str">
        <f t="shared" si="26"/>
        <v/>
      </c>
      <c r="E230" s="1649" t="str">
        <f t="shared" si="27"/>
        <v/>
      </c>
      <c r="F230" s="1650"/>
      <c r="G230" s="348" t="str">
        <f t="shared" si="31"/>
        <v/>
      </c>
      <c r="H230" s="348" t="str">
        <f t="shared" si="28"/>
        <v/>
      </c>
      <c r="I230" s="338" t="str">
        <f t="shared" si="29"/>
        <v/>
      </c>
      <c r="J230" s="338" t="str">
        <f t="shared" si="30"/>
        <v/>
      </c>
      <c r="K230" s="349">
        <f ca="1">MAX(0,$I$10+SUM($I$12:$I229)-$J$10-SUM($J$12:$J229))</f>
        <v>0</v>
      </c>
      <c r="L230" s="349">
        <f>MAX(0,-($K$10+SUM($I$12:$I229)-$L$10-SUM($J$12:$J229)))</f>
        <v>0</v>
      </c>
      <c r="M230" s="350" t="str">
        <f t="array" ref="M230">IFERROR(SMALL(IF((makhnccno=$G$1)+(makhnccco=$G$1),ROW(makhnccno)-6),ROWS($M$10:M228)),"")</f>
        <v/>
      </c>
    </row>
    <row r="231" spans="2:13" s="178" customFormat="1" ht="25.7" hidden="1" customHeight="1" x14ac:dyDescent="0.2">
      <c r="B231" s="347" t="str">
        <f t="shared" si="24"/>
        <v/>
      </c>
      <c r="C231" s="347" t="str">
        <f t="shared" si="25"/>
        <v/>
      </c>
      <c r="D231" s="347" t="str">
        <f t="shared" si="26"/>
        <v/>
      </c>
      <c r="E231" s="1649" t="str">
        <f t="shared" si="27"/>
        <v/>
      </c>
      <c r="F231" s="1650"/>
      <c r="G231" s="348" t="str">
        <f t="shared" si="31"/>
        <v/>
      </c>
      <c r="H231" s="348" t="str">
        <f t="shared" si="28"/>
        <v/>
      </c>
      <c r="I231" s="338" t="str">
        <f t="shared" si="29"/>
        <v/>
      </c>
      <c r="J231" s="338" t="str">
        <f t="shared" si="30"/>
        <v/>
      </c>
      <c r="K231" s="349">
        <f ca="1">MAX(0,$I$10+SUM($I$12:$I230)-$J$10-SUM($J$12:$J230))</f>
        <v>0</v>
      </c>
      <c r="L231" s="349">
        <f>MAX(0,-($K$10+SUM($I$12:$I230)-$L$10-SUM($J$12:$J230)))</f>
        <v>0</v>
      </c>
      <c r="M231" s="350" t="str">
        <f t="array" ref="M231">IFERROR(SMALL(IF((makhnccno=$G$1)+(makhnccco=$G$1),ROW(makhnccno)-6),ROWS($M$10:M229)),"")</f>
        <v/>
      </c>
    </row>
    <row r="232" spans="2:13" s="178" customFormat="1" ht="25.7" hidden="1" customHeight="1" x14ac:dyDescent="0.2">
      <c r="B232" s="347" t="str">
        <f t="shared" si="24"/>
        <v/>
      </c>
      <c r="C232" s="347" t="str">
        <f t="shared" si="25"/>
        <v/>
      </c>
      <c r="D232" s="347" t="str">
        <f t="shared" si="26"/>
        <v/>
      </c>
      <c r="E232" s="1649" t="str">
        <f t="shared" si="27"/>
        <v/>
      </c>
      <c r="F232" s="1650"/>
      <c r="G232" s="348" t="str">
        <f t="shared" si="31"/>
        <v/>
      </c>
      <c r="H232" s="348" t="str">
        <f t="shared" si="28"/>
        <v/>
      </c>
      <c r="I232" s="338" t="str">
        <f t="shared" si="29"/>
        <v/>
      </c>
      <c r="J232" s="338" t="str">
        <f t="shared" si="30"/>
        <v/>
      </c>
      <c r="K232" s="349">
        <f ca="1">MAX(0,$I$10+SUM($I$12:$I231)-$J$10-SUM($J$12:$J231))</f>
        <v>0</v>
      </c>
      <c r="L232" s="349">
        <f>MAX(0,-($K$10+SUM($I$12:$I231)-$L$10-SUM($J$12:$J231)))</f>
        <v>0</v>
      </c>
      <c r="M232" s="350" t="str">
        <f t="array" ref="M232">IFERROR(SMALL(IF((makhnccno=$G$1)+(makhnccco=$G$1),ROW(makhnccno)-6),ROWS($M$10:M230)),"")</f>
        <v/>
      </c>
    </row>
    <row r="233" spans="2:13" s="178" customFormat="1" ht="25.7" hidden="1" customHeight="1" x14ac:dyDescent="0.2">
      <c r="B233" s="347" t="str">
        <f t="shared" si="24"/>
        <v/>
      </c>
      <c r="C233" s="347" t="str">
        <f t="shared" si="25"/>
        <v/>
      </c>
      <c r="D233" s="347" t="str">
        <f t="shared" si="26"/>
        <v/>
      </c>
      <c r="E233" s="1649" t="str">
        <f t="shared" si="27"/>
        <v/>
      </c>
      <c r="F233" s="1650"/>
      <c r="G233" s="348" t="str">
        <f t="shared" si="31"/>
        <v/>
      </c>
      <c r="H233" s="348" t="str">
        <f t="shared" si="28"/>
        <v/>
      </c>
      <c r="I233" s="338" t="str">
        <f t="shared" si="29"/>
        <v/>
      </c>
      <c r="J233" s="338" t="str">
        <f t="shared" si="30"/>
        <v/>
      </c>
      <c r="K233" s="349">
        <f ca="1">MAX(0,$I$10+SUM($I$12:$I232)-$J$10-SUM($J$12:$J232))</f>
        <v>0</v>
      </c>
      <c r="L233" s="349">
        <f>MAX(0,-($K$10+SUM($I$12:$I232)-$L$10-SUM($J$12:$J232)))</f>
        <v>0</v>
      </c>
      <c r="M233" s="350" t="str">
        <f t="array" ref="M233">IFERROR(SMALL(IF((makhnccno=$G$1)+(makhnccco=$G$1),ROW(makhnccno)-6),ROWS($M$10:M231)),"")</f>
        <v/>
      </c>
    </row>
    <row r="234" spans="2:13" s="178" customFormat="1" ht="25.7" hidden="1" customHeight="1" x14ac:dyDescent="0.2">
      <c r="B234" s="347" t="str">
        <f t="shared" si="24"/>
        <v/>
      </c>
      <c r="C234" s="347" t="str">
        <f t="shared" si="25"/>
        <v/>
      </c>
      <c r="D234" s="347" t="str">
        <f t="shared" si="26"/>
        <v/>
      </c>
      <c r="E234" s="1649" t="str">
        <f t="shared" si="27"/>
        <v/>
      </c>
      <c r="F234" s="1650"/>
      <c r="G234" s="348" t="str">
        <f t="shared" si="31"/>
        <v/>
      </c>
      <c r="H234" s="348" t="str">
        <f t="shared" si="28"/>
        <v/>
      </c>
      <c r="I234" s="338" t="str">
        <f t="shared" si="29"/>
        <v/>
      </c>
      <c r="J234" s="338" t="str">
        <f t="shared" si="30"/>
        <v/>
      </c>
      <c r="K234" s="349">
        <f ca="1">MAX(0,$I$10+SUM($I$12:$I233)-$J$10-SUM($J$12:$J233))</f>
        <v>0</v>
      </c>
      <c r="L234" s="349">
        <f>MAX(0,-($K$10+SUM($I$12:$I233)-$L$10-SUM($J$12:$J233)))</f>
        <v>0</v>
      </c>
      <c r="M234" s="350" t="str">
        <f t="array" ref="M234">IFERROR(SMALL(IF((makhnccno=$G$1)+(makhnccco=$G$1),ROW(makhnccno)-6),ROWS($M$10:M232)),"")</f>
        <v/>
      </c>
    </row>
    <row r="235" spans="2:13" s="178" customFormat="1" ht="25.7" hidden="1" customHeight="1" x14ac:dyDescent="0.2">
      <c r="B235" s="347" t="str">
        <f t="shared" si="24"/>
        <v/>
      </c>
      <c r="C235" s="347" t="str">
        <f t="shared" si="25"/>
        <v/>
      </c>
      <c r="D235" s="347" t="str">
        <f t="shared" si="26"/>
        <v/>
      </c>
      <c r="E235" s="1649" t="str">
        <f t="shared" si="27"/>
        <v/>
      </c>
      <c r="F235" s="1650"/>
      <c r="G235" s="348" t="str">
        <f t="shared" si="31"/>
        <v/>
      </c>
      <c r="H235" s="348" t="str">
        <f t="shared" si="28"/>
        <v/>
      </c>
      <c r="I235" s="338" t="str">
        <f t="shared" si="29"/>
        <v/>
      </c>
      <c r="J235" s="338" t="str">
        <f t="shared" si="30"/>
        <v/>
      </c>
      <c r="K235" s="349">
        <f ca="1">MAX(0,$I$10+SUM($I$12:$I234)-$J$10-SUM($J$12:$J234))</f>
        <v>0</v>
      </c>
      <c r="L235" s="349">
        <f>MAX(0,-($K$10+SUM($I$12:$I234)-$L$10-SUM($J$12:$J234)))</f>
        <v>0</v>
      </c>
      <c r="M235" s="350" t="str">
        <f t="array" ref="M235">IFERROR(SMALL(IF((makhnccno=$G$1)+(makhnccco=$G$1),ROW(makhnccno)-6),ROWS($M$10:M233)),"")</f>
        <v/>
      </c>
    </row>
    <row r="236" spans="2:13" s="178" customFormat="1" ht="25.7" hidden="1" customHeight="1" x14ac:dyDescent="0.2">
      <c r="B236" s="347" t="str">
        <f t="shared" si="24"/>
        <v/>
      </c>
      <c r="C236" s="347" t="str">
        <f t="shared" si="25"/>
        <v/>
      </c>
      <c r="D236" s="347" t="str">
        <f t="shared" si="26"/>
        <v/>
      </c>
      <c r="E236" s="1649" t="str">
        <f t="shared" si="27"/>
        <v/>
      </c>
      <c r="F236" s="1650"/>
      <c r="G236" s="348" t="str">
        <f t="shared" si="31"/>
        <v/>
      </c>
      <c r="H236" s="348" t="str">
        <f t="shared" si="28"/>
        <v/>
      </c>
      <c r="I236" s="338" t="str">
        <f t="shared" si="29"/>
        <v/>
      </c>
      <c r="J236" s="338" t="str">
        <f t="shared" si="30"/>
        <v/>
      </c>
      <c r="K236" s="349">
        <f ca="1">MAX(0,$I$10+SUM($I$12:$I235)-$J$10-SUM($J$12:$J235))</f>
        <v>0</v>
      </c>
      <c r="L236" s="349">
        <f>MAX(0,-($K$10+SUM($I$12:$I235)-$L$10-SUM($J$12:$J235)))</f>
        <v>0</v>
      </c>
      <c r="M236" s="350" t="str">
        <f t="array" ref="M236">IFERROR(SMALL(IF((makhnccno=$G$1)+(makhnccco=$G$1),ROW(makhnccno)-6),ROWS($M$10:M234)),"")</f>
        <v/>
      </c>
    </row>
    <row r="237" spans="2:13" s="178" customFormat="1" ht="25.7" hidden="1" customHeight="1" x14ac:dyDescent="0.2">
      <c r="B237" s="347" t="str">
        <f t="shared" si="24"/>
        <v/>
      </c>
      <c r="C237" s="347" t="str">
        <f t="shared" si="25"/>
        <v/>
      </c>
      <c r="D237" s="347" t="str">
        <f t="shared" si="26"/>
        <v/>
      </c>
      <c r="E237" s="1649" t="str">
        <f t="shared" si="27"/>
        <v/>
      </c>
      <c r="F237" s="1650"/>
      <c r="G237" s="348" t="str">
        <f t="shared" si="31"/>
        <v/>
      </c>
      <c r="H237" s="348" t="str">
        <f t="shared" si="28"/>
        <v/>
      </c>
      <c r="I237" s="338" t="str">
        <f t="shared" si="29"/>
        <v/>
      </c>
      <c r="J237" s="338" t="str">
        <f t="shared" si="30"/>
        <v/>
      </c>
      <c r="K237" s="349">
        <f ca="1">MAX(0,$I$10+SUM($I$12:$I236)-$J$10-SUM($J$12:$J236))</f>
        <v>0</v>
      </c>
      <c r="L237" s="349">
        <f>MAX(0,-($K$10+SUM($I$12:$I236)-$L$10-SUM($J$12:$J236)))</f>
        <v>0</v>
      </c>
      <c r="M237" s="350" t="str">
        <f t="array" ref="M237">IFERROR(SMALL(IF((makhnccno=$G$1)+(makhnccco=$G$1),ROW(makhnccno)-6),ROWS($M$10:M235)),"")</f>
        <v/>
      </c>
    </row>
    <row r="238" spans="2:13" s="178" customFormat="1" ht="25.7" hidden="1" customHeight="1" x14ac:dyDescent="0.2">
      <c r="B238" s="347" t="str">
        <f t="shared" si="24"/>
        <v/>
      </c>
      <c r="C238" s="347" t="str">
        <f t="shared" si="25"/>
        <v/>
      </c>
      <c r="D238" s="347" t="str">
        <f t="shared" si="26"/>
        <v/>
      </c>
      <c r="E238" s="1649" t="str">
        <f t="shared" si="27"/>
        <v/>
      </c>
      <c r="F238" s="1650"/>
      <c r="G238" s="348" t="str">
        <f t="shared" si="31"/>
        <v/>
      </c>
      <c r="H238" s="348" t="str">
        <f t="shared" si="28"/>
        <v/>
      </c>
      <c r="I238" s="338" t="str">
        <f t="shared" si="29"/>
        <v/>
      </c>
      <c r="J238" s="338" t="str">
        <f t="shared" si="30"/>
        <v/>
      </c>
      <c r="K238" s="349">
        <f ca="1">MAX(0,$I$10+SUM($I$12:$I237)-$J$10-SUM($J$12:$J237))</f>
        <v>0</v>
      </c>
      <c r="L238" s="349">
        <f>MAX(0,-($K$10+SUM($I$12:$I237)-$L$10-SUM($J$12:$J237)))</f>
        <v>0</v>
      </c>
      <c r="M238" s="350" t="str">
        <f t="array" ref="M238">IFERROR(SMALL(IF((makhnccno=$G$1)+(makhnccco=$G$1),ROW(makhnccno)-6),ROWS($M$10:M236)),"")</f>
        <v/>
      </c>
    </row>
    <row r="239" spans="2:13" s="178" customFormat="1" ht="25.7" hidden="1" customHeight="1" x14ac:dyDescent="0.2">
      <c r="B239" s="347" t="str">
        <f t="shared" si="24"/>
        <v/>
      </c>
      <c r="C239" s="347" t="str">
        <f t="shared" si="25"/>
        <v/>
      </c>
      <c r="D239" s="347" t="str">
        <f t="shared" si="26"/>
        <v/>
      </c>
      <c r="E239" s="1649" t="str">
        <f t="shared" si="27"/>
        <v/>
      </c>
      <c r="F239" s="1650"/>
      <c r="G239" s="348" t="str">
        <f t="shared" si="31"/>
        <v/>
      </c>
      <c r="H239" s="348" t="str">
        <f t="shared" si="28"/>
        <v/>
      </c>
      <c r="I239" s="338" t="str">
        <f t="shared" si="29"/>
        <v/>
      </c>
      <c r="J239" s="338" t="str">
        <f t="shared" si="30"/>
        <v/>
      </c>
      <c r="K239" s="349">
        <f ca="1">MAX(0,$I$10+SUM($I$12:$I238)-$J$10-SUM($J$12:$J238))</f>
        <v>0</v>
      </c>
      <c r="L239" s="349">
        <f>MAX(0,-($K$10+SUM($I$12:$I238)-$L$10-SUM($J$12:$J238)))</f>
        <v>0</v>
      </c>
      <c r="M239" s="350" t="str">
        <f t="array" ref="M239">IFERROR(SMALL(IF((makhnccno=$G$1)+(makhnccco=$G$1),ROW(makhnccno)-6),ROWS($M$10:M237)),"")</f>
        <v/>
      </c>
    </row>
    <row r="240" spans="2:13" s="178" customFormat="1" ht="25.7" hidden="1" customHeight="1" x14ac:dyDescent="0.2">
      <c r="B240" s="347" t="str">
        <f t="shared" si="24"/>
        <v/>
      </c>
      <c r="C240" s="347" t="str">
        <f t="shared" si="25"/>
        <v/>
      </c>
      <c r="D240" s="347" t="str">
        <f t="shared" si="26"/>
        <v/>
      </c>
      <c r="E240" s="1649" t="str">
        <f t="shared" si="27"/>
        <v/>
      </c>
      <c r="F240" s="1650"/>
      <c r="G240" s="348" t="str">
        <f t="shared" si="31"/>
        <v/>
      </c>
      <c r="H240" s="348" t="str">
        <f t="shared" si="28"/>
        <v/>
      </c>
      <c r="I240" s="338" t="str">
        <f t="shared" si="29"/>
        <v/>
      </c>
      <c r="J240" s="338" t="str">
        <f t="shared" si="30"/>
        <v/>
      </c>
      <c r="K240" s="349">
        <f ca="1">MAX(0,$I$10+SUM($I$12:$I239)-$J$10-SUM($J$12:$J239))</f>
        <v>0</v>
      </c>
      <c r="L240" s="349">
        <f>MAX(0,-($K$10+SUM($I$12:$I239)-$L$10-SUM($J$12:$J239)))</f>
        <v>0</v>
      </c>
      <c r="M240" s="350" t="str">
        <f t="array" ref="M240">IFERROR(SMALL(IF((makhnccno=$G$1)+(makhnccco=$G$1),ROW(makhnccno)-6),ROWS($M$10:M238)),"")</f>
        <v/>
      </c>
    </row>
    <row r="241" spans="2:13" s="178" customFormat="1" ht="25.7" hidden="1" customHeight="1" x14ac:dyDescent="0.2">
      <c r="B241" s="347" t="str">
        <f t="shared" si="24"/>
        <v/>
      </c>
      <c r="C241" s="347" t="str">
        <f t="shared" si="25"/>
        <v/>
      </c>
      <c r="D241" s="347" t="str">
        <f t="shared" si="26"/>
        <v/>
      </c>
      <c r="E241" s="1649" t="str">
        <f t="shared" si="27"/>
        <v/>
      </c>
      <c r="F241" s="1650"/>
      <c r="G241" s="348" t="str">
        <f t="shared" si="31"/>
        <v/>
      </c>
      <c r="H241" s="348" t="str">
        <f t="shared" si="28"/>
        <v/>
      </c>
      <c r="I241" s="338" t="str">
        <f t="shared" si="29"/>
        <v/>
      </c>
      <c r="J241" s="338" t="str">
        <f t="shared" si="30"/>
        <v/>
      </c>
      <c r="K241" s="349">
        <f ca="1">MAX(0,$I$10+SUM($I$12:$I240)-$J$10-SUM($J$12:$J240))</f>
        <v>0</v>
      </c>
      <c r="L241" s="349">
        <f>MAX(0,-($K$10+SUM($I$12:$I240)-$L$10-SUM($J$12:$J240)))</f>
        <v>0</v>
      </c>
      <c r="M241" s="350" t="str">
        <f t="array" ref="M241">IFERROR(SMALL(IF((makhnccno=$G$1)+(makhnccco=$G$1),ROW(makhnccno)-6),ROWS($M$10:M239)),"")</f>
        <v/>
      </c>
    </row>
    <row r="242" spans="2:13" s="178" customFormat="1" ht="25.7" hidden="1" customHeight="1" x14ac:dyDescent="0.2">
      <c r="B242" s="347" t="str">
        <f t="shared" si="24"/>
        <v/>
      </c>
      <c r="C242" s="347" t="str">
        <f t="shared" si="25"/>
        <v/>
      </c>
      <c r="D242" s="347" t="str">
        <f t="shared" si="26"/>
        <v/>
      </c>
      <c r="E242" s="1649" t="str">
        <f t="shared" si="27"/>
        <v/>
      </c>
      <c r="F242" s="1650"/>
      <c r="G242" s="348" t="str">
        <f t="shared" si="31"/>
        <v/>
      </c>
      <c r="H242" s="348" t="str">
        <f t="shared" si="28"/>
        <v/>
      </c>
      <c r="I242" s="338" t="str">
        <f t="shared" si="29"/>
        <v/>
      </c>
      <c r="J242" s="338" t="str">
        <f t="shared" si="30"/>
        <v/>
      </c>
      <c r="K242" s="349">
        <f ca="1">MAX(0,$I$10+SUM($I$12:$I241)-$J$10-SUM($J$12:$J241))</f>
        <v>0</v>
      </c>
      <c r="L242" s="349">
        <f>MAX(0,-($K$10+SUM($I$12:$I241)-$L$10-SUM($J$12:$J241)))</f>
        <v>0</v>
      </c>
      <c r="M242" s="350" t="str">
        <f t="array" ref="M242">IFERROR(SMALL(IF((makhnccno=$G$1)+(makhnccco=$G$1),ROW(makhnccno)-6),ROWS($M$10:M240)),"")</f>
        <v/>
      </c>
    </row>
    <row r="243" spans="2:13" s="178" customFormat="1" ht="25.7" hidden="1" customHeight="1" x14ac:dyDescent="0.2">
      <c r="B243" s="347" t="str">
        <f t="shared" si="24"/>
        <v/>
      </c>
      <c r="C243" s="347" t="str">
        <f t="shared" si="25"/>
        <v/>
      </c>
      <c r="D243" s="347" t="str">
        <f t="shared" si="26"/>
        <v/>
      </c>
      <c r="E243" s="1649" t="str">
        <f t="shared" si="27"/>
        <v/>
      </c>
      <c r="F243" s="1650"/>
      <c r="G243" s="348" t="str">
        <f t="shared" si="31"/>
        <v/>
      </c>
      <c r="H243" s="348" t="str">
        <f t="shared" si="28"/>
        <v/>
      </c>
      <c r="I243" s="338" t="str">
        <f t="shared" si="29"/>
        <v/>
      </c>
      <c r="J243" s="338" t="str">
        <f t="shared" si="30"/>
        <v/>
      </c>
      <c r="K243" s="349">
        <f ca="1">MAX(0,$I$10+SUM($I$12:$I242)-$J$10-SUM($J$12:$J242))</f>
        <v>0</v>
      </c>
      <c r="L243" s="349">
        <f>MAX(0,-($K$10+SUM($I$12:$I242)-$L$10-SUM($J$12:$J242)))</f>
        <v>0</v>
      </c>
      <c r="M243" s="350" t="str">
        <f t="array" ref="M243">IFERROR(SMALL(IF((makhnccno=$G$1)+(makhnccco=$G$1),ROW(makhnccno)-6),ROWS($M$10:M241)),"")</f>
        <v/>
      </c>
    </row>
    <row r="244" spans="2:13" s="178" customFormat="1" ht="25.7" hidden="1" customHeight="1" x14ac:dyDescent="0.2">
      <c r="B244" s="347" t="str">
        <f t="shared" si="24"/>
        <v/>
      </c>
      <c r="C244" s="347" t="str">
        <f t="shared" si="25"/>
        <v/>
      </c>
      <c r="D244" s="347" t="str">
        <f t="shared" si="26"/>
        <v/>
      </c>
      <c r="E244" s="1649" t="str">
        <f t="shared" si="27"/>
        <v/>
      </c>
      <c r="F244" s="1650"/>
      <c r="G244" s="348" t="str">
        <f t="shared" si="31"/>
        <v/>
      </c>
      <c r="H244" s="348" t="str">
        <f t="shared" si="28"/>
        <v/>
      </c>
      <c r="I244" s="338" t="str">
        <f t="shared" si="29"/>
        <v/>
      </c>
      <c r="J244" s="338" t="str">
        <f t="shared" si="30"/>
        <v/>
      </c>
      <c r="K244" s="349">
        <f ca="1">MAX(0,$I$10+SUM($I$12:$I243)-$J$10-SUM($J$12:$J243))</f>
        <v>0</v>
      </c>
      <c r="L244" s="349">
        <f>MAX(0,-($K$10+SUM($I$12:$I243)-$L$10-SUM($J$12:$J243)))</f>
        <v>0</v>
      </c>
      <c r="M244" s="350" t="str">
        <f t="array" ref="M244">IFERROR(SMALL(IF((makhnccno=$G$1)+(makhnccco=$G$1),ROW(makhnccno)-6),ROWS($M$10:M242)),"")</f>
        <v/>
      </c>
    </row>
    <row r="245" spans="2:13" s="178" customFormat="1" ht="25.7" hidden="1" customHeight="1" x14ac:dyDescent="0.2">
      <c r="B245" s="347" t="str">
        <f t="shared" si="24"/>
        <v/>
      </c>
      <c r="C245" s="347" t="str">
        <f t="shared" si="25"/>
        <v/>
      </c>
      <c r="D245" s="347" t="str">
        <f t="shared" si="26"/>
        <v/>
      </c>
      <c r="E245" s="1649" t="str">
        <f t="shared" si="27"/>
        <v/>
      </c>
      <c r="F245" s="1650"/>
      <c r="G245" s="348" t="str">
        <f t="shared" si="31"/>
        <v/>
      </c>
      <c r="H245" s="348" t="str">
        <f t="shared" si="28"/>
        <v/>
      </c>
      <c r="I245" s="338" t="str">
        <f t="shared" si="29"/>
        <v/>
      </c>
      <c r="J245" s="338" t="str">
        <f t="shared" si="30"/>
        <v/>
      </c>
      <c r="K245" s="349">
        <f ca="1">MAX(0,$I$10+SUM($I$12:$I244)-$J$10-SUM($J$12:$J244))</f>
        <v>0</v>
      </c>
      <c r="L245" s="349">
        <f>MAX(0,-($K$10+SUM($I$12:$I244)-$L$10-SUM($J$12:$J244)))</f>
        <v>0</v>
      </c>
      <c r="M245" s="350" t="str">
        <f t="array" ref="M245">IFERROR(SMALL(IF((makhnccno=$G$1)+(makhnccco=$G$1),ROW(makhnccno)-6),ROWS($M$10:M243)),"")</f>
        <v/>
      </c>
    </row>
    <row r="246" spans="2:13" s="178" customFormat="1" ht="25.7" hidden="1" customHeight="1" x14ac:dyDescent="0.2">
      <c r="B246" s="347" t="str">
        <f t="shared" si="24"/>
        <v/>
      </c>
      <c r="C246" s="347" t="str">
        <f t="shared" si="25"/>
        <v/>
      </c>
      <c r="D246" s="347" t="str">
        <f t="shared" si="26"/>
        <v/>
      </c>
      <c r="E246" s="1649" t="str">
        <f t="shared" si="27"/>
        <v/>
      </c>
      <c r="F246" s="1650"/>
      <c r="G246" s="348" t="str">
        <f t="shared" si="31"/>
        <v/>
      </c>
      <c r="H246" s="348" t="str">
        <f t="shared" si="28"/>
        <v/>
      </c>
      <c r="I246" s="338" t="str">
        <f t="shared" si="29"/>
        <v/>
      </c>
      <c r="J246" s="338" t="str">
        <f t="shared" si="30"/>
        <v/>
      </c>
      <c r="K246" s="349">
        <f ca="1">MAX(0,$I$10+SUM($I$12:$I245)-$J$10-SUM($J$12:$J245))</f>
        <v>0</v>
      </c>
      <c r="L246" s="349">
        <f>MAX(0,-($K$10+SUM($I$12:$I245)-$L$10-SUM($J$12:$J245)))</f>
        <v>0</v>
      </c>
      <c r="M246" s="350" t="str">
        <f t="array" ref="M246">IFERROR(SMALL(IF((makhnccno=$G$1)+(makhnccco=$G$1),ROW(makhnccno)-6),ROWS($M$10:M244)),"")</f>
        <v/>
      </c>
    </row>
    <row r="247" spans="2:13" s="178" customFormat="1" ht="25.7" hidden="1" customHeight="1" x14ac:dyDescent="0.2">
      <c r="B247" s="347" t="str">
        <f t="shared" si="24"/>
        <v/>
      </c>
      <c r="C247" s="347" t="str">
        <f t="shared" si="25"/>
        <v/>
      </c>
      <c r="D247" s="347" t="str">
        <f t="shared" si="26"/>
        <v/>
      </c>
      <c r="E247" s="1649" t="str">
        <f t="shared" si="27"/>
        <v/>
      </c>
      <c r="F247" s="1650"/>
      <c r="G247" s="348" t="str">
        <f t="shared" si="31"/>
        <v/>
      </c>
      <c r="H247" s="348" t="str">
        <f t="shared" si="28"/>
        <v/>
      </c>
      <c r="I247" s="338" t="str">
        <f t="shared" si="29"/>
        <v/>
      </c>
      <c r="J247" s="338" t="str">
        <f t="shared" si="30"/>
        <v/>
      </c>
      <c r="K247" s="349">
        <f ca="1">MAX(0,$I$10+SUM($I$12:$I246)-$J$10-SUM($J$12:$J246))</f>
        <v>0</v>
      </c>
      <c r="L247" s="349">
        <f>MAX(0,-($K$10+SUM($I$12:$I246)-$L$10-SUM($J$12:$J246)))</f>
        <v>0</v>
      </c>
      <c r="M247" s="350" t="str">
        <f t="array" ref="M247">IFERROR(SMALL(IF((makhnccno=$G$1)+(makhnccco=$G$1),ROW(makhnccno)-6),ROWS($M$10:M245)),"")</f>
        <v/>
      </c>
    </row>
    <row r="248" spans="2:13" s="178" customFormat="1" ht="25.7" hidden="1" customHeight="1" x14ac:dyDescent="0.2">
      <c r="B248" s="347" t="str">
        <f t="shared" si="24"/>
        <v/>
      </c>
      <c r="C248" s="347" t="str">
        <f t="shared" si="25"/>
        <v/>
      </c>
      <c r="D248" s="347" t="str">
        <f t="shared" si="26"/>
        <v/>
      </c>
      <c r="E248" s="1649" t="str">
        <f t="shared" si="27"/>
        <v/>
      </c>
      <c r="F248" s="1650"/>
      <c r="G248" s="348" t="str">
        <f t="shared" si="31"/>
        <v/>
      </c>
      <c r="H248" s="348" t="str">
        <f t="shared" si="28"/>
        <v/>
      </c>
      <c r="I248" s="338" t="str">
        <f t="shared" si="29"/>
        <v/>
      </c>
      <c r="J248" s="338" t="str">
        <f t="shared" si="30"/>
        <v/>
      </c>
      <c r="K248" s="349">
        <f ca="1">MAX(0,$I$10+SUM($I$12:$I247)-$J$10-SUM($J$12:$J247))</f>
        <v>0</v>
      </c>
      <c r="L248" s="349">
        <f>MAX(0,-($K$10+SUM($I$12:$I247)-$L$10-SUM($J$12:$J247)))</f>
        <v>0</v>
      </c>
      <c r="M248" s="350" t="str">
        <f t="array" ref="M248">IFERROR(SMALL(IF((makhnccno=$G$1)+(makhnccco=$G$1),ROW(makhnccno)-6),ROWS($M$10:M246)),"")</f>
        <v/>
      </c>
    </row>
    <row r="249" spans="2:13" s="178" customFormat="1" ht="25.7" hidden="1" customHeight="1" x14ac:dyDescent="0.2">
      <c r="B249" s="347" t="str">
        <f t="shared" si="24"/>
        <v/>
      </c>
      <c r="C249" s="347" t="str">
        <f t="shared" si="25"/>
        <v/>
      </c>
      <c r="D249" s="347" t="str">
        <f t="shared" si="26"/>
        <v/>
      </c>
      <c r="E249" s="1649" t="str">
        <f t="shared" si="27"/>
        <v/>
      </c>
      <c r="F249" s="1650"/>
      <c r="G249" s="348" t="str">
        <f t="shared" si="31"/>
        <v/>
      </c>
      <c r="H249" s="348" t="str">
        <f t="shared" si="28"/>
        <v/>
      </c>
      <c r="I249" s="338" t="str">
        <f t="shared" si="29"/>
        <v/>
      </c>
      <c r="J249" s="338" t="str">
        <f t="shared" si="30"/>
        <v/>
      </c>
      <c r="K249" s="349">
        <f ca="1">MAX(0,$I$10+SUM($I$12:$I248)-$J$10-SUM($J$12:$J248))</f>
        <v>0</v>
      </c>
      <c r="L249" s="349">
        <f>MAX(0,-($K$10+SUM($I$12:$I248)-$L$10-SUM($J$12:$J248)))</f>
        <v>0</v>
      </c>
      <c r="M249" s="350" t="str">
        <f t="array" ref="M249">IFERROR(SMALL(IF((makhnccno=$G$1)+(makhnccco=$G$1),ROW(makhnccno)-6),ROWS($M$10:M247)),"")</f>
        <v/>
      </c>
    </row>
    <row r="250" spans="2:13" s="178" customFormat="1" ht="25.7" hidden="1" customHeight="1" x14ac:dyDescent="0.2">
      <c r="B250" s="347" t="str">
        <f t="shared" si="24"/>
        <v/>
      </c>
      <c r="C250" s="347" t="str">
        <f t="shared" si="25"/>
        <v/>
      </c>
      <c r="D250" s="347" t="str">
        <f t="shared" si="26"/>
        <v/>
      </c>
      <c r="E250" s="1649" t="str">
        <f t="shared" si="27"/>
        <v/>
      </c>
      <c r="F250" s="1650"/>
      <c r="G250" s="348" t="str">
        <f t="shared" si="31"/>
        <v/>
      </c>
      <c r="H250" s="348" t="str">
        <f t="shared" si="28"/>
        <v/>
      </c>
      <c r="I250" s="338" t="str">
        <f t="shared" si="29"/>
        <v/>
      </c>
      <c r="J250" s="338" t="str">
        <f t="shared" si="30"/>
        <v/>
      </c>
      <c r="K250" s="349">
        <f ca="1">MAX(0,$I$10+SUM($I$12:$I249)-$J$10-SUM($J$12:$J249))</f>
        <v>0</v>
      </c>
      <c r="L250" s="349">
        <f>MAX(0,-($K$10+SUM($I$12:$I249)-$L$10-SUM($J$12:$J249)))</f>
        <v>0</v>
      </c>
      <c r="M250" s="350" t="str">
        <f t="array" ref="M250">IFERROR(SMALL(IF((makhnccno=$G$1)+(makhnccco=$G$1),ROW(makhnccno)-6),ROWS($M$10:M248)),"")</f>
        <v/>
      </c>
    </row>
    <row r="251" spans="2:13" s="178" customFormat="1" ht="25.7" hidden="1" customHeight="1" x14ac:dyDescent="0.2">
      <c r="B251" s="347" t="str">
        <f t="shared" si="24"/>
        <v/>
      </c>
      <c r="C251" s="347" t="str">
        <f t="shared" si="25"/>
        <v/>
      </c>
      <c r="D251" s="347" t="str">
        <f t="shared" si="26"/>
        <v/>
      </c>
      <c r="E251" s="1649" t="str">
        <f t="shared" si="27"/>
        <v/>
      </c>
      <c r="F251" s="1650"/>
      <c r="G251" s="348" t="str">
        <f t="shared" si="31"/>
        <v/>
      </c>
      <c r="H251" s="348" t="str">
        <f t="shared" si="28"/>
        <v/>
      </c>
      <c r="I251" s="338" t="str">
        <f t="shared" si="29"/>
        <v/>
      </c>
      <c r="J251" s="338" t="str">
        <f t="shared" si="30"/>
        <v/>
      </c>
      <c r="K251" s="349">
        <f ca="1">MAX(0,$I$10+SUM($I$12:$I250)-$J$10-SUM($J$12:$J250))</f>
        <v>0</v>
      </c>
      <c r="L251" s="349">
        <f>MAX(0,-($K$10+SUM($I$12:$I250)-$L$10-SUM($J$12:$J250)))</f>
        <v>0</v>
      </c>
      <c r="M251" s="350" t="str">
        <f t="array" ref="M251">IFERROR(SMALL(IF((makhnccno=$G$1)+(makhnccco=$G$1),ROW(makhnccno)-6),ROWS($M$10:M249)),"")</f>
        <v/>
      </c>
    </row>
    <row r="252" spans="2:13" s="178" customFormat="1" ht="25.7" hidden="1" customHeight="1" x14ac:dyDescent="0.2">
      <c r="B252" s="347" t="str">
        <f t="shared" si="24"/>
        <v/>
      </c>
      <c r="C252" s="347" t="str">
        <f t="shared" si="25"/>
        <v/>
      </c>
      <c r="D252" s="347" t="str">
        <f t="shared" si="26"/>
        <v/>
      </c>
      <c r="E252" s="1649" t="str">
        <f t="shared" si="27"/>
        <v/>
      </c>
      <c r="F252" s="1650"/>
      <c r="G252" s="348" t="str">
        <f t="shared" si="31"/>
        <v/>
      </c>
      <c r="H252" s="348" t="str">
        <f t="shared" si="28"/>
        <v/>
      </c>
      <c r="I252" s="338" t="str">
        <f t="shared" si="29"/>
        <v/>
      </c>
      <c r="J252" s="338" t="str">
        <f t="shared" si="30"/>
        <v/>
      </c>
      <c r="K252" s="349">
        <f ca="1">MAX(0,$I$10+SUM($I$12:$I251)-$J$10-SUM($J$12:$J251))</f>
        <v>0</v>
      </c>
      <c r="L252" s="349">
        <f>MAX(0,-($K$10+SUM($I$12:$I251)-$L$10-SUM($J$12:$J251)))</f>
        <v>0</v>
      </c>
      <c r="M252" s="350" t="str">
        <f t="array" ref="M252">IFERROR(SMALL(IF((makhnccno=$G$1)+(makhnccco=$G$1),ROW(makhnccno)-6),ROWS($M$10:M250)),"")</f>
        <v/>
      </c>
    </row>
    <row r="253" spans="2:13" s="178" customFormat="1" ht="25.7" hidden="1" customHeight="1" x14ac:dyDescent="0.2">
      <c r="B253" s="347" t="str">
        <f t="shared" si="24"/>
        <v/>
      </c>
      <c r="C253" s="347" t="str">
        <f t="shared" si="25"/>
        <v/>
      </c>
      <c r="D253" s="347" t="str">
        <f t="shared" si="26"/>
        <v/>
      </c>
      <c r="E253" s="1649" t="str">
        <f t="shared" si="27"/>
        <v/>
      </c>
      <c r="F253" s="1650"/>
      <c r="G253" s="348" t="str">
        <f t="shared" si="31"/>
        <v/>
      </c>
      <c r="H253" s="348" t="str">
        <f t="shared" si="28"/>
        <v/>
      </c>
      <c r="I253" s="338" t="str">
        <f t="shared" si="29"/>
        <v/>
      </c>
      <c r="J253" s="338" t="str">
        <f t="shared" si="30"/>
        <v/>
      </c>
      <c r="K253" s="349">
        <f ca="1">MAX(0,$I$10+SUM($I$12:$I252)-$J$10-SUM($J$12:$J252))</f>
        <v>0</v>
      </c>
      <c r="L253" s="349">
        <f>MAX(0,-($K$10+SUM($I$12:$I252)-$L$10-SUM($J$12:$J252)))</f>
        <v>0</v>
      </c>
      <c r="M253" s="350" t="str">
        <f t="array" ref="M253">IFERROR(SMALL(IF((makhnccno=$G$1)+(makhnccco=$G$1),ROW(makhnccno)-6),ROWS($M$10:M251)),"")</f>
        <v/>
      </c>
    </row>
    <row r="254" spans="2:13" s="178" customFormat="1" ht="25.7" hidden="1" customHeight="1" x14ac:dyDescent="0.2">
      <c r="B254" s="347" t="str">
        <f t="shared" si="24"/>
        <v/>
      </c>
      <c r="C254" s="347" t="str">
        <f t="shared" si="25"/>
        <v/>
      </c>
      <c r="D254" s="347" t="str">
        <f t="shared" si="26"/>
        <v/>
      </c>
      <c r="E254" s="1649" t="str">
        <f t="shared" si="27"/>
        <v/>
      </c>
      <c r="F254" s="1650"/>
      <c r="G254" s="348" t="str">
        <f t="shared" si="31"/>
        <v/>
      </c>
      <c r="H254" s="348" t="str">
        <f t="shared" si="28"/>
        <v/>
      </c>
      <c r="I254" s="338" t="str">
        <f t="shared" si="29"/>
        <v/>
      </c>
      <c r="J254" s="338" t="str">
        <f t="shared" si="30"/>
        <v/>
      </c>
      <c r="K254" s="349">
        <f ca="1">MAX(0,$I$10+SUM($I$12:$I253)-$J$10-SUM($J$12:$J253))</f>
        <v>0</v>
      </c>
      <c r="L254" s="349">
        <f>MAX(0,-($K$10+SUM($I$12:$I253)-$L$10-SUM($J$12:$J253)))</f>
        <v>0</v>
      </c>
      <c r="M254" s="350" t="str">
        <f t="array" ref="M254">IFERROR(SMALL(IF((makhnccno=$G$1)+(makhnccco=$G$1),ROW(makhnccno)-6),ROWS($M$10:M252)),"")</f>
        <v/>
      </c>
    </row>
    <row r="255" spans="2:13" s="178" customFormat="1" ht="25.7" hidden="1" customHeight="1" x14ac:dyDescent="0.2">
      <c r="B255" s="347" t="str">
        <f t="shared" si="24"/>
        <v/>
      </c>
      <c r="C255" s="347" t="str">
        <f t="shared" si="25"/>
        <v/>
      </c>
      <c r="D255" s="347" t="str">
        <f t="shared" si="26"/>
        <v/>
      </c>
      <c r="E255" s="1649" t="str">
        <f t="shared" si="27"/>
        <v/>
      </c>
      <c r="F255" s="1650"/>
      <c r="G255" s="348" t="str">
        <f t="shared" si="31"/>
        <v/>
      </c>
      <c r="H255" s="348" t="str">
        <f t="shared" si="28"/>
        <v/>
      </c>
      <c r="I255" s="338" t="str">
        <f t="shared" si="29"/>
        <v/>
      </c>
      <c r="J255" s="338" t="str">
        <f t="shared" si="30"/>
        <v/>
      </c>
      <c r="K255" s="349">
        <f ca="1">MAX(0,$I$10+SUM($I$12:$I254)-$J$10-SUM($J$12:$J254))</f>
        <v>0</v>
      </c>
      <c r="L255" s="349">
        <f>MAX(0,-($K$10+SUM($I$12:$I254)-$L$10-SUM($J$12:$J254)))</f>
        <v>0</v>
      </c>
      <c r="M255" s="350" t="str">
        <f t="array" ref="M255">IFERROR(SMALL(IF((makhnccno=$G$1)+(makhnccco=$G$1),ROW(makhnccno)-6),ROWS($M$10:M253)),"")</f>
        <v/>
      </c>
    </row>
    <row r="256" spans="2:13" s="178" customFormat="1" ht="25.7" hidden="1" customHeight="1" x14ac:dyDescent="0.2">
      <c r="B256" s="347" t="str">
        <f t="shared" si="24"/>
        <v/>
      </c>
      <c r="C256" s="347" t="str">
        <f t="shared" si="25"/>
        <v/>
      </c>
      <c r="D256" s="347" t="str">
        <f t="shared" si="26"/>
        <v/>
      </c>
      <c r="E256" s="1649" t="str">
        <f t="shared" si="27"/>
        <v/>
      </c>
      <c r="F256" s="1650"/>
      <c r="G256" s="348" t="str">
        <f t="shared" si="31"/>
        <v/>
      </c>
      <c r="H256" s="348" t="str">
        <f t="shared" si="28"/>
        <v/>
      </c>
      <c r="I256" s="338" t="str">
        <f t="shared" si="29"/>
        <v/>
      </c>
      <c r="J256" s="338" t="str">
        <f t="shared" si="30"/>
        <v/>
      </c>
      <c r="K256" s="349">
        <f ca="1">MAX(0,$I$10+SUM($I$12:$I255)-$J$10-SUM($J$12:$J255))</f>
        <v>0</v>
      </c>
      <c r="L256" s="349">
        <f>MAX(0,-($K$10+SUM($I$12:$I255)-$L$10-SUM($J$12:$J255)))</f>
        <v>0</v>
      </c>
      <c r="M256" s="350" t="str">
        <f t="array" ref="M256">IFERROR(SMALL(IF((makhnccno=$G$1)+(makhnccco=$G$1),ROW(makhnccno)-6),ROWS($M$10:M254)),"")</f>
        <v/>
      </c>
    </row>
    <row r="257" spans="2:13" s="178" customFormat="1" ht="25.7" hidden="1" customHeight="1" x14ac:dyDescent="0.2">
      <c r="B257" s="347" t="str">
        <f t="shared" si="24"/>
        <v/>
      </c>
      <c r="C257" s="347" t="str">
        <f t="shared" si="25"/>
        <v/>
      </c>
      <c r="D257" s="347" t="str">
        <f t="shared" si="26"/>
        <v/>
      </c>
      <c r="E257" s="1649" t="str">
        <f t="shared" si="27"/>
        <v/>
      </c>
      <c r="F257" s="1650"/>
      <c r="G257" s="348" t="str">
        <f t="shared" si="31"/>
        <v/>
      </c>
      <c r="H257" s="348" t="str">
        <f t="shared" si="28"/>
        <v/>
      </c>
      <c r="I257" s="338" t="str">
        <f t="shared" si="29"/>
        <v/>
      </c>
      <c r="J257" s="338" t="str">
        <f t="shared" si="30"/>
        <v/>
      </c>
      <c r="K257" s="349">
        <f ca="1">MAX(0,$I$10+SUM($I$12:$I256)-$J$10-SUM($J$12:$J256))</f>
        <v>0</v>
      </c>
      <c r="L257" s="349">
        <f>MAX(0,-($K$10+SUM($I$12:$I256)-$L$10-SUM($J$12:$J256)))</f>
        <v>0</v>
      </c>
      <c r="M257" s="350" t="str">
        <f t="array" ref="M257">IFERROR(SMALL(IF((makhnccno=$G$1)+(makhnccco=$G$1),ROW(makhnccno)-6),ROWS($M$10:M255)),"")</f>
        <v/>
      </c>
    </row>
    <row r="258" spans="2:13" s="178" customFormat="1" ht="25.7" hidden="1" customHeight="1" x14ac:dyDescent="0.2">
      <c r="B258" s="347" t="str">
        <f t="shared" si="24"/>
        <v/>
      </c>
      <c r="C258" s="347" t="str">
        <f t="shared" si="25"/>
        <v/>
      </c>
      <c r="D258" s="347" t="str">
        <f t="shared" si="26"/>
        <v/>
      </c>
      <c r="E258" s="1649" t="str">
        <f t="shared" si="27"/>
        <v/>
      </c>
      <c r="F258" s="1650"/>
      <c r="G258" s="348" t="str">
        <f t="shared" si="31"/>
        <v/>
      </c>
      <c r="H258" s="348" t="str">
        <f t="shared" si="28"/>
        <v/>
      </c>
      <c r="I258" s="338" t="str">
        <f t="shared" si="29"/>
        <v/>
      </c>
      <c r="J258" s="338" t="str">
        <f t="shared" si="30"/>
        <v/>
      </c>
      <c r="K258" s="349">
        <f ca="1">MAX(0,$I$10+SUM($I$12:$I257)-$J$10-SUM($J$12:$J257))</f>
        <v>0</v>
      </c>
      <c r="L258" s="349">
        <f>MAX(0,-($K$10+SUM($I$12:$I257)-$L$10-SUM($J$12:$J257)))</f>
        <v>0</v>
      </c>
      <c r="M258" s="350" t="str">
        <f t="array" ref="M258">IFERROR(SMALL(IF((makhnccno=$G$1)+(makhnccco=$G$1),ROW(makhnccno)-6),ROWS($M$10:M256)),"")</f>
        <v/>
      </c>
    </row>
    <row r="259" spans="2:13" s="178" customFormat="1" ht="25.7" hidden="1" customHeight="1" x14ac:dyDescent="0.2">
      <c r="B259" s="347" t="str">
        <f t="shared" si="24"/>
        <v/>
      </c>
      <c r="C259" s="347" t="str">
        <f t="shared" si="25"/>
        <v/>
      </c>
      <c r="D259" s="347" t="str">
        <f t="shared" si="26"/>
        <v/>
      </c>
      <c r="E259" s="1649" t="str">
        <f t="shared" si="27"/>
        <v/>
      </c>
      <c r="F259" s="1650"/>
      <c r="G259" s="348" t="str">
        <f t="shared" si="31"/>
        <v/>
      </c>
      <c r="H259" s="348" t="str">
        <f t="shared" si="28"/>
        <v/>
      </c>
      <c r="I259" s="338" t="str">
        <f t="shared" si="29"/>
        <v/>
      </c>
      <c r="J259" s="338" t="str">
        <f t="shared" si="30"/>
        <v/>
      </c>
      <c r="K259" s="349">
        <f ca="1">MAX(0,$I$10+SUM($I$12:$I258)-$J$10-SUM($J$12:$J258))</f>
        <v>0</v>
      </c>
      <c r="L259" s="349">
        <f>MAX(0,-($K$10+SUM($I$12:$I258)-$L$10-SUM($J$12:$J258)))</f>
        <v>0</v>
      </c>
      <c r="M259" s="350" t="str">
        <f t="array" ref="M259">IFERROR(SMALL(IF((makhnccno=$G$1)+(makhnccco=$G$1),ROW(makhnccno)-6),ROWS($M$10:M257)),"")</f>
        <v/>
      </c>
    </row>
    <row r="260" spans="2:13" s="178" customFormat="1" ht="25.7" hidden="1" customHeight="1" x14ac:dyDescent="0.2">
      <c r="B260" s="347" t="str">
        <f t="shared" si="24"/>
        <v/>
      </c>
      <c r="C260" s="347" t="str">
        <f t="shared" si="25"/>
        <v/>
      </c>
      <c r="D260" s="347" t="str">
        <f t="shared" si="26"/>
        <v/>
      </c>
      <c r="E260" s="1649" t="str">
        <f t="shared" si="27"/>
        <v/>
      </c>
      <c r="F260" s="1650"/>
      <c r="G260" s="348" t="str">
        <f t="shared" si="31"/>
        <v/>
      </c>
      <c r="H260" s="348" t="str">
        <f t="shared" si="28"/>
        <v/>
      </c>
      <c r="I260" s="338" t="str">
        <f t="shared" si="29"/>
        <v/>
      </c>
      <c r="J260" s="338" t="str">
        <f t="shared" si="30"/>
        <v/>
      </c>
      <c r="K260" s="349">
        <f ca="1">MAX(0,$I$10+SUM($I$12:$I259)-$J$10-SUM($J$12:$J259))</f>
        <v>0</v>
      </c>
      <c r="L260" s="349">
        <f>MAX(0,-($K$10+SUM($I$12:$I259)-$L$10-SUM($J$12:$J259)))</f>
        <v>0</v>
      </c>
      <c r="M260" s="350" t="str">
        <f t="array" ref="M260">IFERROR(SMALL(IF((makhnccno=$G$1)+(makhnccco=$G$1),ROW(makhnccno)-6),ROWS($M$10:M258)),"")</f>
        <v/>
      </c>
    </row>
    <row r="261" spans="2:13" s="178" customFormat="1" ht="25.7" hidden="1" customHeight="1" x14ac:dyDescent="0.2">
      <c r="B261" s="347" t="str">
        <f t="shared" si="24"/>
        <v/>
      </c>
      <c r="C261" s="347" t="str">
        <f t="shared" si="25"/>
        <v/>
      </c>
      <c r="D261" s="347" t="str">
        <f t="shared" si="26"/>
        <v/>
      </c>
      <c r="E261" s="1649" t="str">
        <f t="shared" si="27"/>
        <v/>
      </c>
      <c r="F261" s="1650"/>
      <c r="G261" s="348" t="str">
        <f t="shared" si="31"/>
        <v/>
      </c>
      <c r="H261" s="348" t="str">
        <f t="shared" si="28"/>
        <v/>
      </c>
      <c r="I261" s="338" t="str">
        <f t="shared" si="29"/>
        <v/>
      </c>
      <c r="J261" s="338" t="str">
        <f t="shared" si="30"/>
        <v/>
      </c>
      <c r="K261" s="349">
        <f ca="1">MAX(0,$I$10+SUM($I$12:$I260)-$J$10-SUM($J$12:$J260))</f>
        <v>0</v>
      </c>
      <c r="L261" s="349">
        <f>MAX(0,-($K$10+SUM($I$12:$I260)-$L$10-SUM($J$12:$J260)))</f>
        <v>0</v>
      </c>
      <c r="M261" s="350" t="str">
        <f t="array" ref="M261">IFERROR(SMALL(IF((makhnccno=$G$1)+(makhnccco=$G$1),ROW(makhnccno)-6),ROWS($M$10:M259)),"")</f>
        <v/>
      </c>
    </row>
    <row r="262" spans="2:13" s="178" customFormat="1" ht="25.7" hidden="1" customHeight="1" x14ac:dyDescent="0.2">
      <c r="B262" s="347" t="str">
        <f t="shared" si="24"/>
        <v/>
      </c>
      <c r="C262" s="347" t="str">
        <f t="shared" si="25"/>
        <v/>
      </c>
      <c r="D262" s="347" t="str">
        <f t="shared" si="26"/>
        <v/>
      </c>
      <c r="E262" s="1649" t="str">
        <f t="shared" si="27"/>
        <v/>
      </c>
      <c r="F262" s="1650"/>
      <c r="G262" s="348" t="str">
        <f t="shared" si="31"/>
        <v/>
      </c>
      <c r="H262" s="348" t="str">
        <f t="shared" si="28"/>
        <v/>
      </c>
      <c r="I262" s="338" t="str">
        <f t="shared" si="29"/>
        <v/>
      </c>
      <c r="J262" s="338" t="str">
        <f t="shared" si="30"/>
        <v/>
      </c>
      <c r="K262" s="349">
        <f ca="1">MAX(0,$I$10+SUM($I$12:$I261)-$J$10-SUM($J$12:$J261))</f>
        <v>0</v>
      </c>
      <c r="L262" s="349">
        <f>MAX(0,-($K$10+SUM($I$12:$I261)-$L$10-SUM($J$12:$J261)))</f>
        <v>0</v>
      </c>
      <c r="M262" s="350" t="str">
        <f t="array" ref="M262">IFERROR(SMALL(IF((makhnccno=$G$1)+(makhnccco=$G$1),ROW(makhnccno)-6),ROWS($M$10:M260)),"")</f>
        <v/>
      </c>
    </row>
    <row r="263" spans="2:13" s="178" customFormat="1" ht="25.7" hidden="1" customHeight="1" x14ac:dyDescent="0.2">
      <c r="B263" s="347" t="str">
        <f t="shared" si="24"/>
        <v/>
      </c>
      <c r="C263" s="347" t="str">
        <f t="shared" si="25"/>
        <v/>
      </c>
      <c r="D263" s="347" t="str">
        <f t="shared" si="26"/>
        <v/>
      </c>
      <c r="E263" s="1649" t="str">
        <f t="shared" si="27"/>
        <v/>
      </c>
      <c r="F263" s="1650"/>
      <c r="G263" s="348" t="str">
        <f t="shared" si="31"/>
        <v/>
      </c>
      <c r="H263" s="348" t="str">
        <f t="shared" si="28"/>
        <v/>
      </c>
      <c r="I263" s="338" t="str">
        <f t="shared" si="29"/>
        <v/>
      </c>
      <c r="J263" s="338" t="str">
        <f t="shared" si="30"/>
        <v/>
      </c>
      <c r="K263" s="349">
        <f ca="1">MAX(0,$I$10+SUM($I$12:$I262)-$J$10-SUM($J$12:$J262))</f>
        <v>0</v>
      </c>
      <c r="L263" s="349">
        <f>MAX(0,-($K$10+SUM($I$12:$I262)-$L$10-SUM($J$12:$J262)))</f>
        <v>0</v>
      </c>
      <c r="M263" s="350" t="str">
        <f t="array" ref="M263">IFERROR(SMALL(IF((makhnccno=$G$1)+(makhnccco=$G$1),ROW(makhnccno)-6),ROWS($M$10:M261)),"")</f>
        <v/>
      </c>
    </row>
    <row r="264" spans="2:13" s="178" customFormat="1" ht="25.7" hidden="1" customHeight="1" x14ac:dyDescent="0.2">
      <c r="B264" s="347" t="str">
        <f t="shared" si="24"/>
        <v/>
      </c>
      <c r="C264" s="347" t="str">
        <f t="shared" si="25"/>
        <v/>
      </c>
      <c r="D264" s="347" t="str">
        <f t="shared" si="26"/>
        <v/>
      </c>
      <c r="E264" s="1649" t="str">
        <f t="shared" si="27"/>
        <v/>
      </c>
      <c r="F264" s="1650"/>
      <c r="G264" s="348" t="str">
        <f t="shared" si="31"/>
        <v/>
      </c>
      <c r="H264" s="348" t="str">
        <f t="shared" si="28"/>
        <v/>
      </c>
      <c r="I264" s="338" t="str">
        <f t="shared" si="29"/>
        <v/>
      </c>
      <c r="J264" s="338" t="str">
        <f t="shared" si="30"/>
        <v/>
      </c>
      <c r="K264" s="349">
        <f ca="1">MAX(0,$I$10+SUM($I$12:$I263)-$J$10-SUM($J$12:$J263))</f>
        <v>0</v>
      </c>
      <c r="L264" s="349">
        <f>MAX(0,-($K$10+SUM($I$12:$I263)-$L$10-SUM($J$12:$J263)))</f>
        <v>0</v>
      </c>
      <c r="M264" s="350" t="str">
        <f t="array" ref="M264">IFERROR(SMALL(IF((makhnccno=$G$1)+(makhnccco=$G$1),ROW(makhnccno)-6),ROWS($M$10:M262)),"")</f>
        <v/>
      </c>
    </row>
    <row r="265" spans="2:13" s="178" customFormat="1" ht="25.7" hidden="1" customHeight="1" x14ac:dyDescent="0.2">
      <c r="B265" s="347" t="str">
        <f t="shared" si="24"/>
        <v/>
      </c>
      <c r="C265" s="347" t="str">
        <f t="shared" si="25"/>
        <v/>
      </c>
      <c r="D265" s="347" t="str">
        <f t="shared" si="26"/>
        <v/>
      </c>
      <c r="E265" s="1649" t="str">
        <f t="shared" si="27"/>
        <v/>
      </c>
      <c r="F265" s="1650"/>
      <c r="G265" s="348" t="str">
        <f t="shared" si="31"/>
        <v/>
      </c>
      <c r="H265" s="348" t="str">
        <f t="shared" si="28"/>
        <v/>
      </c>
      <c r="I265" s="338" t="str">
        <f t="shared" si="29"/>
        <v/>
      </c>
      <c r="J265" s="338" t="str">
        <f t="shared" si="30"/>
        <v/>
      </c>
      <c r="K265" s="349">
        <f ca="1">MAX(0,$I$10+SUM($I$12:$I264)-$J$10-SUM($J$12:$J264))</f>
        <v>0</v>
      </c>
      <c r="L265" s="349">
        <f>MAX(0,-($K$10+SUM($I$12:$I264)-$L$10-SUM($J$12:$J264)))</f>
        <v>0</v>
      </c>
      <c r="M265" s="350" t="str">
        <f t="array" ref="M265">IFERROR(SMALL(IF((makhnccno=$G$1)+(makhnccco=$G$1),ROW(makhnccno)-6),ROWS($M$10:M263)),"")</f>
        <v/>
      </c>
    </row>
    <row r="266" spans="2:13" s="178" customFormat="1" ht="25.7" hidden="1" customHeight="1" x14ac:dyDescent="0.2">
      <c r="B266" s="347" t="str">
        <f t="shared" si="24"/>
        <v/>
      </c>
      <c r="C266" s="347" t="str">
        <f t="shared" si="25"/>
        <v/>
      </c>
      <c r="D266" s="347" t="str">
        <f t="shared" si="26"/>
        <v/>
      </c>
      <c r="E266" s="1649" t="str">
        <f t="shared" si="27"/>
        <v/>
      </c>
      <c r="F266" s="1650"/>
      <c r="G266" s="348" t="str">
        <f t="shared" si="31"/>
        <v/>
      </c>
      <c r="H266" s="348" t="str">
        <f t="shared" si="28"/>
        <v/>
      </c>
      <c r="I266" s="338" t="str">
        <f t="shared" si="29"/>
        <v/>
      </c>
      <c r="J266" s="338" t="str">
        <f t="shared" si="30"/>
        <v/>
      </c>
      <c r="K266" s="349">
        <f ca="1">MAX(0,$I$10+SUM($I$12:$I265)-$J$10-SUM($J$12:$J265))</f>
        <v>0</v>
      </c>
      <c r="L266" s="349">
        <f>MAX(0,-($K$10+SUM($I$12:$I265)-$L$10-SUM($J$12:$J265)))</f>
        <v>0</v>
      </c>
      <c r="M266" s="350" t="str">
        <f t="array" ref="M266">IFERROR(SMALL(IF((makhnccno=$G$1)+(makhnccco=$G$1),ROW(makhnccno)-6),ROWS($M$10:M264)),"")</f>
        <v/>
      </c>
    </row>
    <row r="267" spans="2:13" s="178" customFormat="1" ht="25.7" hidden="1" customHeight="1" x14ac:dyDescent="0.2">
      <c r="B267" s="347" t="str">
        <f t="shared" si="24"/>
        <v/>
      </c>
      <c r="C267" s="347" t="str">
        <f t="shared" si="25"/>
        <v/>
      </c>
      <c r="D267" s="347" t="str">
        <f t="shared" si="26"/>
        <v/>
      </c>
      <c r="E267" s="1649" t="str">
        <f t="shared" si="27"/>
        <v/>
      </c>
      <c r="F267" s="1650"/>
      <c r="G267" s="348" t="str">
        <f t="shared" si="31"/>
        <v/>
      </c>
      <c r="H267" s="348" t="str">
        <f t="shared" si="28"/>
        <v/>
      </c>
      <c r="I267" s="338" t="str">
        <f t="shared" si="29"/>
        <v/>
      </c>
      <c r="J267" s="338" t="str">
        <f t="shared" si="30"/>
        <v/>
      </c>
      <c r="K267" s="349">
        <f ca="1">MAX(0,$I$10+SUM($I$12:$I266)-$J$10-SUM($J$12:$J266))</f>
        <v>0</v>
      </c>
      <c r="L267" s="349">
        <f>MAX(0,-($K$10+SUM($I$12:$I266)-$L$10-SUM($J$12:$J266)))</f>
        <v>0</v>
      </c>
      <c r="M267" s="350" t="str">
        <f t="array" ref="M267">IFERROR(SMALL(IF((makhnccno=$G$1)+(makhnccco=$G$1),ROW(makhnccno)-6),ROWS($M$10:M265)),"")</f>
        <v/>
      </c>
    </row>
    <row r="268" spans="2:13" s="178" customFormat="1" ht="25.7" hidden="1" customHeight="1" x14ac:dyDescent="0.2">
      <c r="B268" s="347" t="str">
        <f t="shared" ref="B268:B289" si="32">IF($M268="","",INDEX(ngaygs,$M268))</f>
        <v/>
      </c>
      <c r="C268" s="347" t="str">
        <f t="shared" ref="C268:C289" si="33">IF($M268="","",INDEX(ngayct,$M268))</f>
        <v/>
      </c>
      <c r="D268" s="347" t="str">
        <f t="shared" ref="D268:D289" si="34">IF($M268="","",INDEX(soct,$M268))</f>
        <v/>
      </c>
      <c r="E268" s="1649" t="str">
        <f t="shared" ref="E268:E289" si="35">IF($M268="","",INDEX(diengiai,$M268))</f>
        <v/>
      </c>
      <c r="F268" s="1650"/>
      <c r="G268" s="348" t="str">
        <f t="shared" si="31"/>
        <v/>
      </c>
      <c r="H268" s="348" t="str">
        <f t="shared" ref="H268:H289" si="36">IF($M268="","",IF(INDEX(tkno,$M268)=$E$1,INDEX(tkco,$M268),INDEX(tkno,$M268)))</f>
        <v/>
      </c>
      <c r="I268" s="338" t="str">
        <f t="shared" ref="I268:I289" si="37">IF($M268="","",IF(INDEX(tkno,$M268)=$E$1,INDEX(sotien,$M268),""))</f>
        <v/>
      </c>
      <c r="J268" s="338" t="str">
        <f t="shared" ref="J268:J289" si="38">IF($M268="","",IF(INDEX(tkco,$M268)=$E$1,INDEX(sotien,$M268),""))</f>
        <v/>
      </c>
      <c r="K268" s="349">
        <f ca="1">MAX(0,$I$10+SUM($I$12:$I267)-$J$10-SUM($J$12:$J267))</f>
        <v>0</v>
      </c>
      <c r="L268" s="349">
        <f>MAX(0,-($K$10+SUM($I$12:$I267)-$L$10-SUM($J$12:$J267)))</f>
        <v>0</v>
      </c>
      <c r="M268" s="350" t="str">
        <f t="array" ref="M268">IFERROR(SMALL(IF((makhnccno=$G$1)+(makhnccco=$G$1),ROW(makhnccno)-6),ROWS($M$10:M266)),"")</f>
        <v/>
      </c>
    </row>
    <row r="269" spans="2:13" s="178" customFormat="1" ht="25.7" hidden="1" customHeight="1" x14ac:dyDescent="0.2">
      <c r="B269" s="347" t="str">
        <f t="shared" si="32"/>
        <v/>
      </c>
      <c r="C269" s="347" t="str">
        <f t="shared" si="33"/>
        <v/>
      </c>
      <c r="D269" s="347" t="str">
        <f t="shared" si="34"/>
        <v/>
      </c>
      <c r="E269" s="1649" t="str">
        <f t="shared" si="35"/>
        <v/>
      </c>
      <c r="F269" s="1650"/>
      <c r="G269" s="348" t="str">
        <f t="shared" ref="G269:G289" si="39">IF($M269="","",$E$1)</f>
        <v/>
      </c>
      <c r="H269" s="348" t="str">
        <f t="shared" si="36"/>
        <v/>
      </c>
      <c r="I269" s="338" t="str">
        <f t="shared" si="37"/>
        <v/>
      </c>
      <c r="J269" s="338" t="str">
        <f t="shared" si="38"/>
        <v/>
      </c>
      <c r="K269" s="349">
        <f ca="1">MAX(0,$I$10+SUM($I$12:$I268)-$J$10-SUM($J$12:$J268))</f>
        <v>0</v>
      </c>
      <c r="L269" s="349">
        <f>MAX(0,-($K$10+SUM($I$12:$I268)-$L$10-SUM($J$12:$J268)))</f>
        <v>0</v>
      </c>
      <c r="M269" s="350" t="str">
        <f t="array" ref="M269">IFERROR(SMALL(IF((makhnccno=$G$1)+(makhnccco=$G$1),ROW(makhnccno)-6),ROWS($M$10:M267)),"")</f>
        <v/>
      </c>
    </row>
    <row r="270" spans="2:13" s="178" customFormat="1" ht="25.7" hidden="1" customHeight="1" x14ac:dyDescent="0.2">
      <c r="B270" s="347" t="str">
        <f t="shared" si="32"/>
        <v/>
      </c>
      <c r="C270" s="347" t="str">
        <f t="shared" si="33"/>
        <v/>
      </c>
      <c r="D270" s="347" t="str">
        <f t="shared" si="34"/>
        <v/>
      </c>
      <c r="E270" s="1649" t="str">
        <f t="shared" si="35"/>
        <v/>
      </c>
      <c r="F270" s="1650"/>
      <c r="G270" s="348" t="str">
        <f t="shared" si="39"/>
        <v/>
      </c>
      <c r="H270" s="348" t="str">
        <f t="shared" si="36"/>
        <v/>
      </c>
      <c r="I270" s="338" t="str">
        <f t="shared" si="37"/>
        <v/>
      </c>
      <c r="J270" s="338" t="str">
        <f t="shared" si="38"/>
        <v/>
      </c>
      <c r="K270" s="349">
        <f ca="1">MAX(0,$I$10+SUM($I$12:$I269)-$J$10-SUM($J$12:$J269))</f>
        <v>0</v>
      </c>
      <c r="L270" s="349">
        <f>MAX(0,-($K$10+SUM($I$12:$I269)-$L$10-SUM($J$12:$J269)))</f>
        <v>0</v>
      </c>
      <c r="M270" s="350" t="str">
        <f t="array" ref="M270">IFERROR(SMALL(IF((makhnccno=$G$1)+(makhnccco=$G$1),ROW(makhnccno)-6),ROWS($M$10:M268)),"")</f>
        <v/>
      </c>
    </row>
    <row r="271" spans="2:13" s="178" customFormat="1" ht="25.7" hidden="1" customHeight="1" x14ac:dyDescent="0.2">
      <c r="B271" s="347" t="str">
        <f t="shared" si="32"/>
        <v/>
      </c>
      <c r="C271" s="347" t="str">
        <f t="shared" si="33"/>
        <v/>
      </c>
      <c r="D271" s="347" t="str">
        <f t="shared" si="34"/>
        <v/>
      </c>
      <c r="E271" s="1649" t="str">
        <f t="shared" si="35"/>
        <v/>
      </c>
      <c r="F271" s="1650"/>
      <c r="G271" s="348" t="str">
        <f t="shared" si="39"/>
        <v/>
      </c>
      <c r="H271" s="348" t="str">
        <f t="shared" si="36"/>
        <v/>
      </c>
      <c r="I271" s="338" t="str">
        <f t="shared" si="37"/>
        <v/>
      </c>
      <c r="J271" s="338" t="str">
        <f t="shared" si="38"/>
        <v/>
      </c>
      <c r="K271" s="349">
        <f ca="1">MAX(0,$I$10+SUM($I$12:$I270)-$J$10-SUM($J$12:$J270))</f>
        <v>0</v>
      </c>
      <c r="L271" s="349">
        <f>MAX(0,-($K$10+SUM($I$12:$I270)-$L$10-SUM($J$12:$J270)))</f>
        <v>0</v>
      </c>
      <c r="M271" s="350" t="str">
        <f t="array" ref="M271">IFERROR(SMALL(IF((makhnccno=$G$1)+(makhnccco=$G$1),ROW(makhnccno)-6),ROWS($M$10:M269)),"")</f>
        <v/>
      </c>
    </row>
    <row r="272" spans="2:13" s="178" customFormat="1" ht="25.7" hidden="1" customHeight="1" x14ac:dyDescent="0.2">
      <c r="B272" s="347" t="str">
        <f t="shared" si="32"/>
        <v/>
      </c>
      <c r="C272" s="347" t="str">
        <f t="shared" si="33"/>
        <v/>
      </c>
      <c r="D272" s="347" t="str">
        <f t="shared" si="34"/>
        <v/>
      </c>
      <c r="E272" s="1649" t="str">
        <f t="shared" si="35"/>
        <v/>
      </c>
      <c r="F272" s="1650"/>
      <c r="G272" s="348" t="str">
        <f t="shared" si="39"/>
        <v/>
      </c>
      <c r="H272" s="348" t="str">
        <f t="shared" si="36"/>
        <v/>
      </c>
      <c r="I272" s="338" t="str">
        <f t="shared" si="37"/>
        <v/>
      </c>
      <c r="J272" s="338" t="str">
        <f t="shared" si="38"/>
        <v/>
      </c>
      <c r="K272" s="349">
        <f ca="1">MAX(0,$I$10+SUM($I$12:$I271)-$J$10-SUM($J$12:$J271))</f>
        <v>0</v>
      </c>
      <c r="L272" s="349">
        <f>MAX(0,-($K$10+SUM($I$12:$I271)-$L$10-SUM($J$12:$J271)))</f>
        <v>0</v>
      </c>
      <c r="M272" s="350" t="str">
        <f t="array" ref="M272">IFERROR(SMALL(IF((makhnccno=$G$1)+(makhnccco=$G$1),ROW(makhnccno)-6),ROWS($M$10:M270)),"")</f>
        <v/>
      </c>
    </row>
    <row r="273" spans="2:13" s="178" customFormat="1" ht="25.7" hidden="1" customHeight="1" x14ac:dyDescent="0.2">
      <c r="B273" s="347" t="str">
        <f t="shared" si="32"/>
        <v/>
      </c>
      <c r="C273" s="347" t="str">
        <f t="shared" si="33"/>
        <v/>
      </c>
      <c r="D273" s="347" t="str">
        <f t="shared" si="34"/>
        <v/>
      </c>
      <c r="E273" s="1649" t="str">
        <f t="shared" si="35"/>
        <v/>
      </c>
      <c r="F273" s="1650"/>
      <c r="G273" s="348" t="str">
        <f t="shared" si="39"/>
        <v/>
      </c>
      <c r="H273" s="348" t="str">
        <f t="shared" si="36"/>
        <v/>
      </c>
      <c r="I273" s="338" t="str">
        <f t="shared" si="37"/>
        <v/>
      </c>
      <c r="J273" s="338" t="str">
        <f t="shared" si="38"/>
        <v/>
      </c>
      <c r="K273" s="349">
        <f ca="1">MAX(0,$I$10+SUM($I$12:$I272)-$J$10-SUM($J$12:$J272))</f>
        <v>0</v>
      </c>
      <c r="L273" s="349">
        <f>MAX(0,-($K$10+SUM($I$12:$I272)-$L$10-SUM($J$12:$J272)))</f>
        <v>0</v>
      </c>
      <c r="M273" s="350" t="str">
        <f t="array" ref="M273">IFERROR(SMALL(IF((makhnccno=$G$1)+(makhnccco=$G$1),ROW(makhnccno)-6),ROWS($M$10:M271)),"")</f>
        <v/>
      </c>
    </row>
    <row r="274" spans="2:13" s="178" customFormat="1" ht="25.7" hidden="1" customHeight="1" x14ac:dyDescent="0.2">
      <c r="B274" s="347" t="str">
        <f t="shared" si="32"/>
        <v/>
      </c>
      <c r="C274" s="347" t="str">
        <f t="shared" si="33"/>
        <v/>
      </c>
      <c r="D274" s="347" t="str">
        <f t="shared" si="34"/>
        <v/>
      </c>
      <c r="E274" s="1649" t="str">
        <f t="shared" si="35"/>
        <v/>
      </c>
      <c r="F274" s="1650"/>
      <c r="G274" s="348" t="str">
        <f t="shared" si="39"/>
        <v/>
      </c>
      <c r="H274" s="348" t="str">
        <f t="shared" si="36"/>
        <v/>
      </c>
      <c r="I274" s="338" t="str">
        <f t="shared" si="37"/>
        <v/>
      </c>
      <c r="J274" s="338" t="str">
        <f t="shared" si="38"/>
        <v/>
      </c>
      <c r="K274" s="349">
        <f ca="1">MAX(0,$I$10+SUM($I$12:$I273)-$J$10-SUM($J$12:$J273))</f>
        <v>0</v>
      </c>
      <c r="L274" s="349">
        <f>MAX(0,-($K$10+SUM($I$12:$I273)-$L$10-SUM($J$12:$J273)))</f>
        <v>0</v>
      </c>
      <c r="M274" s="350" t="str">
        <f t="array" ref="M274">IFERROR(SMALL(IF((makhnccno=$G$1)+(makhnccco=$G$1),ROW(makhnccno)-6),ROWS($M$10:M272)),"")</f>
        <v/>
      </c>
    </row>
    <row r="275" spans="2:13" s="178" customFormat="1" ht="25.7" hidden="1" customHeight="1" x14ac:dyDescent="0.2">
      <c r="B275" s="347" t="str">
        <f t="shared" si="32"/>
        <v/>
      </c>
      <c r="C275" s="347" t="str">
        <f t="shared" si="33"/>
        <v/>
      </c>
      <c r="D275" s="347" t="str">
        <f t="shared" si="34"/>
        <v/>
      </c>
      <c r="E275" s="1649" t="str">
        <f t="shared" si="35"/>
        <v/>
      </c>
      <c r="F275" s="1650"/>
      <c r="G275" s="348" t="str">
        <f t="shared" si="39"/>
        <v/>
      </c>
      <c r="H275" s="348" t="str">
        <f t="shared" si="36"/>
        <v/>
      </c>
      <c r="I275" s="338" t="str">
        <f t="shared" si="37"/>
        <v/>
      </c>
      <c r="J275" s="338" t="str">
        <f t="shared" si="38"/>
        <v/>
      </c>
      <c r="K275" s="349">
        <f ca="1">MAX(0,$I$10+SUM($I$12:$I274)-$J$10-SUM($J$12:$J274))</f>
        <v>0</v>
      </c>
      <c r="L275" s="349">
        <f>MAX(0,-($K$10+SUM($I$12:$I274)-$L$10-SUM($J$12:$J274)))</f>
        <v>0</v>
      </c>
      <c r="M275" s="350" t="str">
        <f t="array" ref="M275">IFERROR(SMALL(IF((makhnccno=$G$1)+(makhnccco=$G$1),ROW(makhnccno)-6),ROWS($M$10:M273)),"")</f>
        <v/>
      </c>
    </row>
    <row r="276" spans="2:13" s="178" customFormat="1" ht="25.7" hidden="1" customHeight="1" x14ac:dyDescent="0.2">
      <c r="B276" s="347" t="str">
        <f t="shared" si="32"/>
        <v/>
      </c>
      <c r="C276" s="347" t="str">
        <f t="shared" si="33"/>
        <v/>
      </c>
      <c r="D276" s="347" t="str">
        <f t="shared" si="34"/>
        <v/>
      </c>
      <c r="E276" s="1649" t="str">
        <f t="shared" si="35"/>
        <v/>
      </c>
      <c r="F276" s="1650"/>
      <c r="G276" s="348" t="str">
        <f t="shared" si="39"/>
        <v/>
      </c>
      <c r="H276" s="348" t="str">
        <f t="shared" si="36"/>
        <v/>
      </c>
      <c r="I276" s="338" t="str">
        <f t="shared" si="37"/>
        <v/>
      </c>
      <c r="J276" s="338" t="str">
        <f t="shared" si="38"/>
        <v/>
      </c>
      <c r="K276" s="349">
        <f ca="1">MAX(0,$I$10+SUM($I$12:$I275)-$J$10-SUM($J$12:$J275))</f>
        <v>0</v>
      </c>
      <c r="L276" s="349">
        <f>MAX(0,-($K$10+SUM($I$12:$I275)-$L$10-SUM($J$12:$J275)))</f>
        <v>0</v>
      </c>
      <c r="M276" s="350" t="str">
        <f t="array" ref="M276">IFERROR(SMALL(IF((makhnccno=$G$1)+(makhnccco=$G$1),ROW(makhnccno)-6),ROWS($M$10:M274)),"")</f>
        <v/>
      </c>
    </row>
    <row r="277" spans="2:13" s="178" customFormat="1" ht="25.7" hidden="1" customHeight="1" x14ac:dyDescent="0.2">
      <c r="B277" s="347" t="str">
        <f t="shared" si="32"/>
        <v/>
      </c>
      <c r="C277" s="347" t="str">
        <f t="shared" si="33"/>
        <v/>
      </c>
      <c r="D277" s="347" t="str">
        <f t="shared" si="34"/>
        <v/>
      </c>
      <c r="E277" s="1649" t="str">
        <f t="shared" si="35"/>
        <v/>
      </c>
      <c r="F277" s="1650"/>
      <c r="G277" s="348" t="str">
        <f t="shared" si="39"/>
        <v/>
      </c>
      <c r="H277" s="348" t="str">
        <f t="shared" si="36"/>
        <v/>
      </c>
      <c r="I277" s="338" t="str">
        <f t="shared" si="37"/>
        <v/>
      </c>
      <c r="J277" s="338" t="str">
        <f t="shared" si="38"/>
        <v/>
      </c>
      <c r="K277" s="349">
        <f ca="1">MAX(0,$I$10+SUM($I$12:$I276)-$J$10-SUM($J$12:$J276))</f>
        <v>0</v>
      </c>
      <c r="L277" s="349">
        <f>MAX(0,-($K$10+SUM($I$12:$I276)-$L$10-SUM($J$12:$J276)))</f>
        <v>0</v>
      </c>
      <c r="M277" s="350" t="str">
        <f t="array" ref="M277">IFERROR(SMALL(IF((makhnccno=$G$1)+(makhnccco=$G$1),ROW(makhnccno)-6),ROWS($M$10:M275)),"")</f>
        <v/>
      </c>
    </row>
    <row r="278" spans="2:13" s="178" customFormat="1" ht="25.7" hidden="1" customHeight="1" x14ac:dyDescent="0.2">
      <c r="B278" s="347" t="str">
        <f t="shared" si="32"/>
        <v/>
      </c>
      <c r="C278" s="347" t="str">
        <f t="shared" si="33"/>
        <v/>
      </c>
      <c r="D278" s="347" t="str">
        <f t="shared" si="34"/>
        <v/>
      </c>
      <c r="E278" s="1649" t="str">
        <f t="shared" si="35"/>
        <v/>
      </c>
      <c r="F278" s="1650"/>
      <c r="G278" s="348" t="str">
        <f t="shared" si="39"/>
        <v/>
      </c>
      <c r="H278" s="348" t="str">
        <f t="shared" si="36"/>
        <v/>
      </c>
      <c r="I278" s="338" t="str">
        <f t="shared" si="37"/>
        <v/>
      </c>
      <c r="J278" s="338" t="str">
        <f t="shared" si="38"/>
        <v/>
      </c>
      <c r="K278" s="349">
        <f ca="1">MAX(0,$I$10+SUM($I$12:$I277)-$J$10-SUM($J$12:$J277))</f>
        <v>0</v>
      </c>
      <c r="L278" s="349">
        <f>MAX(0,-($K$10+SUM($I$12:$I277)-$L$10-SUM($J$12:$J277)))</f>
        <v>0</v>
      </c>
      <c r="M278" s="350" t="str">
        <f t="array" ref="M278">IFERROR(SMALL(IF((makhnccno=$G$1)+(makhnccco=$G$1),ROW(makhnccno)-6),ROWS($M$10:M276)),"")</f>
        <v/>
      </c>
    </row>
    <row r="279" spans="2:13" s="178" customFormat="1" ht="25.7" hidden="1" customHeight="1" x14ac:dyDescent="0.2">
      <c r="B279" s="347" t="str">
        <f t="shared" si="32"/>
        <v/>
      </c>
      <c r="C279" s="347" t="str">
        <f t="shared" si="33"/>
        <v/>
      </c>
      <c r="D279" s="347" t="str">
        <f t="shared" si="34"/>
        <v/>
      </c>
      <c r="E279" s="1649" t="str">
        <f t="shared" si="35"/>
        <v/>
      </c>
      <c r="F279" s="1650"/>
      <c r="G279" s="348" t="str">
        <f t="shared" si="39"/>
        <v/>
      </c>
      <c r="H279" s="348" t="str">
        <f t="shared" si="36"/>
        <v/>
      </c>
      <c r="I279" s="338" t="str">
        <f t="shared" si="37"/>
        <v/>
      </c>
      <c r="J279" s="338" t="str">
        <f t="shared" si="38"/>
        <v/>
      </c>
      <c r="K279" s="349">
        <f ca="1">MAX(0,$I$10+SUM($I$12:$I278)-$J$10-SUM($J$12:$J278))</f>
        <v>0</v>
      </c>
      <c r="L279" s="349">
        <f>MAX(0,-($K$10+SUM($I$12:$I278)-$L$10-SUM($J$12:$J278)))</f>
        <v>0</v>
      </c>
      <c r="M279" s="350" t="str">
        <f t="array" ref="M279">IFERROR(SMALL(IF((makhnccno=$G$1)+(makhnccco=$G$1),ROW(makhnccno)-6),ROWS($M$10:M277)),"")</f>
        <v/>
      </c>
    </row>
    <row r="280" spans="2:13" s="178" customFormat="1" ht="25.7" hidden="1" customHeight="1" x14ac:dyDescent="0.2">
      <c r="B280" s="347" t="str">
        <f t="shared" si="32"/>
        <v/>
      </c>
      <c r="C280" s="347" t="str">
        <f t="shared" si="33"/>
        <v/>
      </c>
      <c r="D280" s="347" t="str">
        <f t="shared" si="34"/>
        <v/>
      </c>
      <c r="E280" s="1649" t="str">
        <f t="shared" si="35"/>
        <v/>
      </c>
      <c r="F280" s="1650"/>
      <c r="G280" s="348" t="str">
        <f t="shared" si="39"/>
        <v/>
      </c>
      <c r="H280" s="348" t="str">
        <f t="shared" si="36"/>
        <v/>
      </c>
      <c r="I280" s="338" t="str">
        <f t="shared" si="37"/>
        <v/>
      </c>
      <c r="J280" s="338" t="str">
        <f t="shared" si="38"/>
        <v/>
      </c>
      <c r="K280" s="349">
        <f ca="1">MAX(0,$I$10+SUM($I$12:$I279)-$J$10-SUM($J$12:$J279))</f>
        <v>0</v>
      </c>
      <c r="L280" s="349">
        <f>MAX(0,-($K$10+SUM($I$12:$I279)-$L$10-SUM($J$12:$J279)))</f>
        <v>0</v>
      </c>
      <c r="M280" s="350" t="str">
        <f t="array" ref="M280">IFERROR(SMALL(IF((makhnccno=$G$1)+(makhnccco=$G$1),ROW(makhnccno)-6),ROWS($M$10:M278)),"")</f>
        <v/>
      </c>
    </row>
    <row r="281" spans="2:13" s="178" customFormat="1" ht="25.7" hidden="1" customHeight="1" x14ac:dyDescent="0.2">
      <c r="B281" s="347" t="str">
        <f t="shared" si="32"/>
        <v/>
      </c>
      <c r="C281" s="347" t="str">
        <f t="shared" si="33"/>
        <v/>
      </c>
      <c r="D281" s="347" t="str">
        <f t="shared" si="34"/>
        <v/>
      </c>
      <c r="E281" s="1649" t="str">
        <f t="shared" si="35"/>
        <v/>
      </c>
      <c r="F281" s="1650"/>
      <c r="G281" s="348" t="str">
        <f t="shared" si="39"/>
        <v/>
      </c>
      <c r="H281" s="348" t="str">
        <f t="shared" si="36"/>
        <v/>
      </c>
      <c r="I281" s="338" t="str">
        <f t="shared" si="37"/>
        <v/>
      </c>
      <c r="J281" s="338" t="str">
        <f t="shared" si="38"/>
        <v/>
      </c>
      <c r="K281" s="349">
        <f ca="1">MAX(0,$I$10+SUM($I$12:$I280)-$J$10-SUM($J$12:$J280))</f>
        <v>0</v>
      </c>
      <c r="L281" s="349">
        <f>MAX(0,-($K$10+SUM($I$12:$I280)-$L$10-SUM($J$12:$J280)))</f>
        <v>0</v>
      </c>
      <c r="M281" s="350" t="str">
        <f t="array" ref="M281">IFERROR(SMALL(IF((makhnccno=$G$1)+(makhnccco=$G$1),ROW(makhnccno)-6),ROWS($M$10:M279)),"")</f>
        <v/>
      </c>
    </row>
    <row r="282" spans="2:13" s="178" customFormat="1" ht="25.7" hidden="1" customHeight="1" x14ac:dyDescent="0.2">
      <c r="B282" s="347" t="str">
        <f t="shared" si="32"/>
        <v/>
      </c>
      <c r="C282" s="347" t="str">
        <f t="shared" si="33"/>
        <v/>
      </c>
      <c r="D282" s="347" t="str">
        <f t="shared" si="34"/>
        <v/>
      </c>
      <c r="E282" s="1649" t="str">
        <f t="shared" si="35"/>
        <v/>
      </c>
      <c r="F282" s="1650"/>
      <c r="G282" s="348" t="str">
        <f t="shared" si="39"/>
        <v/>
      </c>
      <c r="H282" s="348" t="str">
        <f t="shared" si="36"/>
        <v/>
      </c>
      <c r="I282" s="338" t="str">
        <f t="shared" si="37"/>
        <v/>
      </c>
      <c r="J282" s="338" t="str">
        <f t="shared" si="38"/>
        <v/>
      </c>
      <c r="K282" s="349">
        <f ca="1">MAX(0,$I$10+SUM($I$12:$I281)-$J$10-SUM($J$12:$J281))</f>
        <v>0</v>
      </c>
      <c r="L282" s="349">
        <f>MAX(0,-($K$10+SUM($I$12:$I281)-$L$10-SUM($J$12:$J281)))</f>
        <v>0</v>
      </c>
      <c r="M282" s="350" t="str">
        <f t="array" ref="M282">IFERROR(SMALL(IF((makhnccno=$G$1)+(makhnccco=$G$1),ROW(makhnccno)-6),ROWS($M$10:M280)),"")</f>
        <v/>
      </c>
    </row>
    <row r="283" spans="2:13" s="178" customFormat="1" ht="25.7" hidden="1" customHeight="1" x14ac:dyDescent="0.2">
      <c r="B283" s="347" t="str">
        <f t="shared" si="32"/>
        <v/>
      </c>
      <c r="C283" s="347" t="str">
        <f t="shared" si="33"/>
        <v/>
      </c>
      <c r="D283" s="347" t="str">
        <f t="shared" si="34"/>
        <v/>
      </c>
      <c r="E283" s="1649" t="str">
        <f t="shared" si="35"/>
        <v/>
      </c>
      <c r="F283" s="1650"/>
      <c r="G283" s="348" t="str">
        <f t="shared" si="39"/>
        <v/>
      </c>
      <c r="H283" s="348" t="str">
        <f t="shared" si="36"/>
        <v/>
      </c>
      <c r="I283" s="338" t="str">
        <f t="shared" si="37"/>
        <v/>
      </c>
      <c r="J283" s="338" t="str">
        <f t="shared" si="38"/>
        <v/>
      </c>
      <c r="K283" s="349">
        <f ca="1">MAX(0,$I$10+SUM($I$12:$I282)-$J$10-SUM($J$12:$J282))</f>
        <v>0</v>
      </c>
      <c r="L283" s="349">
        <f>MAX(0,-($K$10+SUM($I$12:$I282)-$L$10-SUM($J$12:$J282)))</f>
        <v>0</v>
      </c>
      <c r="M283" s="350" t="str">
        <f t="array" ref="M283">IFERROR(SMALL(IF((makhnccno=$G$1)+(makhnccco=$G$1),ROW(makhnccno)-6),ROWS($M$10:M281)),"")</f>
        <v/>
      </c>
    </row>
    <row r="284" spans="2:13" s="178" customFormat="1" ht="25.7" hidden="1" customHeight="1" x14ac:dyDescent="0.2">
      <c r="B284" s="347" t="str">
        <f t="shared" si="32"/>
        <v/>
      </c>
      <c r="C284" s="347" t="str">
        <f t="shared" si="33"/>
        <v/>
      </c>
      <c r="D284" s="347" t="str">
        <f t="shared" si="34"/>
        <v/>
      </c>
      <c r="E284" s="1649" t="str">
        <f t="shared" si="35"/>
        <v/>
      </c>
      <c r="F284" s="1650"/>
      <c r="G284" s="348" t="str">
        <f t="shared" si="39"/>
        <v/>
      </c>
      <c r="H284" s="348" t="str">
        <f t="shared" si="36"/>
        <v/>
      </c>
      <c r="I284" s="338" t="str">
        <f t="shared" si="37"/>
        <v/>
      </c>
      <c r="J284" s="338" t="str">
        <f t="shared" si="38"/>
        <v/>
      </c>
      <c r="K284" s="349">
        <f ca="1">MAX(0,$I$10+SUM($I$12:$I283)-$J$10-SUM($J$12:$J283))</f>
        <v>0</v>
      </c>
      <c r="L284" s="349">
        <f>MAX(0,-($K$10+SUM($I$12:$I283)-$L$10-SUM($J$12:$J283)))</f>
        <v>0</v>
      </c>
      <c r="M284" s="350" t="str">
        <f t="array" ref="M284">IFERROR(SMALL(IF((makhnccno=$G$1)+(makhnccco=$G$1),ROW(makhnccno)-6),ROWS($M$10:M282)),"")</f>
        <v/>
      </c>
    </row>
    <row r="285" spans="2:13" s="178" customFormat="1" ht="25.7" hidden="1" customHeight="1" x14ac:dyDescent="0.2">
      <c r="B285" s="347" t="str">
        <f t="shared" si="32"/>
        <v/>
      </c>
      <c r="C285" s="347" t="str">
        <f t="shared" si="33"/>
        <v/>
      </c>
      <c r="D285" s="347" t="str">
        <f t="shared" si="34"/>
        <v/>
      </c>
      <c r="E285" s="1649" t="str">
        <f t="shared" si="35"/>
        <v/>
      </c>
      <c r="F285" s="1650"/>
      <c r="G285" s="348" t="str">
        <f t="shared" si="39"/>
        <v/>
      </c>
      <c r="H285" s="348" t="str">
        <f t="shared" si="36"/>
        <v/>
      </c>
      <c r="I285" s="338" t="str">
        <f t="shared" si="37"/>
        <v/>
      </c>
      <c r="J285" s="338" t="str">
        <f t="shared" si="38"/>
        <v/>
      </c>
      <c r="K285" s="349">
        <f ca="1">MAX(0,$I$10+SUM($I$12:$I284)-$J$10-SUM($J$12:$J284))</f>
        <v>0</v>
      </c>
      <c r="L285" s="349">
        <f>MAX(0,-($K$10+SUM($I$12:$I284)-$L$10-SUM($J$12:$J284)))</f>
        <v>0</v>
      </c>
      <c r="M285" s="350" t="str">
        <f t="array" ref="M285">IFERROR(SMALL(IF((makhnccno=$G$1)+(makhnccco=$G$1),ROW(makhnccno)-6),ROWS($M$10:M283)),"")</f>
        <v/>
      </c>
    </row>
    <row r="286" spans="2:13" s="178" customFormat="1" ht="25.7" hidden="1" customHeight="1" x14ac:dyDescent="0.2">
      <c r="B286" s="347" t="str">
        <f t="shared" si="32"/>
        <v/>
      </c>
      <c r="C286" s="347" t="str">
        <f t="shared" si="33"/>
        <v/>
      </c>
      <c r="D286" s="347" t="str">
        <f t="shared" si="34"/>
        <v/>
      </c>
      <c r="E286" s="1649" t="str">
        <f t="shared" si="35"/>
        <v/>
      </c>
      <c r="F286" s="1650"/>
      <c r="G286" s="348" t="str">
        <f t="shared" si="39"/>
        <v/>
      </c>
      <c r="H286" s="348" t="str">
        <f t="shared" si="36"/>
        <v/>
      </c>
      <c r="I286" s="338" t="str">
        <f t="shared" si="37"/>
        <v/>
      </c>
      <c r="J286" s="338" t="str">
        <f t="shared" si="38"/>
        <v/>
      </c>
      <c r="K286" s="349">
        <f ca="1">MAX(0,$I$10+SUM($I$12:$I285)-$J$10-SUM($J$12:$J285))</f>
        <v>0</v>
      </c>
      <c r="L286" s="349">
        <f>MAX(0,-($K$10+SUM($I$12:$I285)-$L$10-SUM($J$12:$J285)))</f>
        <v>0</v>
      </c>
      <c r="M286" s="350" t="str">
        <f t="array" ref="M286">IFERROR(SMALL(IF((makhnccno=$G$1)+(makhnccco=$G$1),ROW(makhnccno)-6),ROWS($M$10:M284)),"")</f>
        <v/>
      </c>
    </row>
    <row r="287" spans="2:13" s="178" customFormat="1" ht="25.7" hidden="1" customHeight="1" x14ac:dyDescent="0.2">
      <c r="B287" s="347" t="str">
        <f t="shared" si="32"/>
        <v/>
      </c>
      <c r="C287" s="347" t="str">
        <f t="shared" si="33"/>
        <v/>
      </c>
      <c r="D287" s="347" t="str">
        <f t="shared" si="34"/>
        <v/>
      </c>
      <c r="E287" s="1649" t="str">
        <f t="shared" si="35"/>
        <v/>
      </c>
      <c r="F287" s="1650"/>
      <c r="G287" s="348" t="str">
        <f t="shared" si="39"/>
        <v/>
      </c>
      <c r="H287" s="348" t="str">
        <f t="shared" si="36"/>
        <v/>
      </c>
      <c r="I287" s="338" t="str">
        <f t="shared" si="37"/>
        <v/>
      </c>
      <c r="J287" s="338" t="str">
        <f t="shared" si="38"/>
        <v/>
      </c>
      <c r="K287" s="349">
        <f ca="1">MAX(0,$I$10+SUM($I$12:$I286)-$J$10-SUM($J$12:$J286))</f>
        <v>0</v>
      </c>
      <c r="L287" s="349">
        <f>MAX(0,-($K$10+SUM($I$12:$I286)-$L$10-SUM($J$12:$J286)))</f>
        <v>0</v>
      </c>
      <c r="M287" s="350" t="str">
        <f t="array" ref="M287">IFERROR(SMALL(IF((makhnccno=$G$1)+(makhnccco=$G$1),ROW(makhnccno)-6),ROWS($M$10:M285)),"")</f>
        <v/>
      </c>
    </row>
    <row r="288" spans="2:13" s="178" customFormat="1" ht="25.7" hidden="1" customHeight="1" x14ac:dyDescent="0.2">
      <c r="B288" s="347" t="str">
        <f t="shared" si="32"/>
        <v/>
      </c>
      <c r="C288" s="347" t="str">
        <f t="shared" si="33"/>
        <v/>
      </c>
      <c r="D288" s="347" t="str">
        <f t="shared" si="34"/>
        <v/>
      </c>
      <c r="E288" s="1649" t="str">
        <f t="shared" si="35"/>
        <v/>
      </c>
      <c r="F288" s="1650"/>
      <c r="G288" s="348" t="str">
        <f t="shared" si="39"/>
        <v/>
      </c>
      <c r="H288" s="348" t="str">
        <f t="shared" si="36"/>
        <v/>
      </c>
      <c r="I288" s="338" t="str">
        <f t="shared" si="37"/>
        <v/>
      </c>
      <c r="J288" s="338" t="str">
        <f t="shared" si="38"/>
        <v/>
      </c>
      <c r="K288" s="349">
        <f ca="1">MAX(0,$I$10+SUM($I$12:$I287)-$J$10-SUM($J$12:$J287))</f>
        <v>0</v>
      </c>
      <c r="L288" s="349">
        <f>MAX(0,-($K$10+SUM($I$12:$I287)-$L$10-SUM($J$12:$J287)))</f>
        <v>0</v>
      </c>
      <c r="M288" s="350" t="str">
        <f t="array" ref="M288">IFERROR(SMALL(IF((makhnccno=$G$1)+(makhnccco=$G$1),ROW(makhnccno)-6),ROWS($M$10:M286)),"")</f>
        <v/>
      </c>
    </row>
    <row r="289" spans="2:13" s="178" customFormat="1" ht="16.899999999999999" hidden="1" customHeight="1" x14ac:dyDescent="0.2">
      <c r="B289" s="413" t="str">
        <f t="shared" si="32"/>
        <v/>
      </c>
      <c r="C289" s="413" t="str">
        <f t="shared" si="33"/>
        <v/>
      </c>
      <c r="D289" s="413" t="str">
        <f t="shared" si="34"/>
        <v/>
      </c>
      <c r="E289" s="1651" t="str">
        <f t="shared" si="35"/>
        <v/>
      </c>
      <c r="F289" s="1652"/>
      <c r="G289" s="414" t="str">
        <f t="shared" si="39"/>
        <v/>
      </c>
      <c r="H289" s="414" t="str">
        <f t="shared" si="36"/>
        <v/>
      </c>
      <c r="I289" s="340" t="str">
        <f t="shared" si="37"/>
        <v/>
      </c>
      <c r="J289" s="340" t="str">
        <f t="shared" si="38"/>
        <v/>
      </c>
      <c r="K289" s="477">
        <f ca="1">MAX(0,$I$10+SUM($I$12:$I288)-$J$10-SUM($J$12:$J288))</f>
        <v>0</v>
      </c>
      <c r="L289" s="477">
        <f>MAX(0,-($K$10+SUM($I$12:$I288)-$L$10-SUM($J$12:$J288)))</f>
        <v>0</v>
      </c>
      <c r="M289" s="415" t="str">
        <f t="array" ref="M289">IFERROR(SMALL(IF((makhnccno=$G$1)+(makhnccco=$G$1),ROW(makhnccno)-6),ROWS($M$10:M287)),"")</f>
        <v/>
      </c>
    </row>
    <row r="290" spans="2:13" ht="16.899999999999999" customHeight="1" x14ac:dyDescent="0.2">
      <c r="B290" s="1643" t="s">
        <v>382</v>
      </c>
      <c r="C290" s="1643"/>
      <c r="D290" s="1643"/>
      <c r="E290" s="1643"/>
      <c r="F290" s="1643"/>
      <c r="G290" s="1643"/>
      <c r="H290" s="1643"/>
      <c r="I290" s="632">
        <f>SUM(I12:I289)</f>
        <v>0</v>
      </c>
      <c r="J290" s="632">
        <f>SUM(J12:J289)</f>
        <v>0</v>
      </c>
      <c r="K290" s="632">
        <f>MAX(0,$K$10+$I$290-$J$290-$L$10)</f>
        <v>0</v>
      </c>
      <c r="L290" s="632">
        <f>L289</f>
        <v>0</v>
      </c>
      <c r="M290" s="614" t="s">
        <v>590</v>
      </c>
    </row>
    <row r="291" spans="2:13" ht="5.85" customHeight="1" x14ac:dyDescent="0.2">
      <c r="B291" s="615"/>
      <c r="C291" s="615"/>
      <c r="D291" s="615"/>
      <c r="E291" s="615"/>
      <c r="F291" s="615"/>
      <c r="G291" s="615"/>
      <c r="H291" s="615"/>
      <c r="I291" s="615"/>
      <c r="J291" s="615"/>
      <c r="K291" s="615"/>
      <c r="L291" s="615"/>
      <c r="M291" s="616" t="s">
        <v>590</v>
      </c>
    </row>
    <row r="292" spans="2:13" ht="17.649999999999999" customHeight="1" x14ac:dyDescent="0.2">
      <c r="J292" s="1644">
        <f>L1</f>
        <v>43830</v>
      </c>
      <c r="K292" s="1644"/>
      <c r="L292" s="1644"/>
      <c r="M292" s="616" t="s">
        <v>590</v>
      </c>
    </row>
    <row r="293" spans="2:13" ht="16.899999999999999" customHeight="1" x14ac:dyDescent="0.2">
      <c r="B293" s="1645" t="s">
        <v>33</v>
      </c>
      <c r="C293" s="1645"/>
      <c r="D293" s="1645"/>
      <c r="E293" s="1645"/>
      <c r="F293" s="1645" t="s">
        <v>35</v>
      </c>
      <c r="G293" s="1645"/>
      <c r="H293" s="1645"/>
      <c r="I293" s="1645"/>
      <c r="J293" s="1646" t="s">
        <v>606</v>
      </c>
      <c r="K293" s="1646"/>
      <c r="L293" s="1646"/>
      <c r="M293" s="616" t="s">
        <v>590</v>
      </c>
    </row>
    <row r="294" spans="2:13" ht="17.649999999999999" customHeight="1" x14ac:dyDescent="0.2">
      <c r="B294" s="1638" t="s">
        <v>509</v>
      </c>
      <c r="C294" s="1638"/>
      <c r="D294" s="1638"/>
      <c r="E294" s="1638"/>
      <c r="F294" s="1638" t="s">
        <v>509</v>
      </c>
      <c r="G294" s="1638"/>
      <c r="H294" s="1638"/>
      <c r="I294" s="1638"/>
      <c r="J294" s="1639" t="s">
        <v>508</v>
      </c>
      <c r="K294" s="1639"/>
      <c r="L294" s="1639"/>
      <c r="M294" s="616" t="s">
        <v>590</v>
      </c>
    </row>
    <row r="295" spans="2:13" ht="37.5" customHeight="1" x14ac:dyDescent="0.2">
      <c r="M295" s="616" t="s">
        <v>590</v>
      </c>
    </row>
    <row r="296" spans="2:13" ht="37.5" customHeight="1" x14ac:dyDescent="0.2">
      <c r="M296" s="616" t="s">
        <v>590</v>
      </c>
    </row>
    <row r="297" spans="2:13" ht="17.649999999999999" customHeight="1" x14ac:dyDescent="0.2">
      <c r="M297" s="616" t="s">
        <v>590</v>
      </c>
    </row>
    <row r="298" spans="2:13" ht="73.5" customHeight="1" x14ac:dyDescent="0.2">
      <c r="M298" s="616" t="s">
        <v>590</v>
      </c>
    </row>
    <row r="299" spans="2:13" ht="43.35" customHeight="1" x14ac:dyDescent="0.2">
      <c r="M299" s="616" t="s">
        <v>590</v>
      </c>
    </row>
    <row r="300" spans="2:13" ht="43.35" customHeight="1" x14ac:dyDescent="0.2"/>
    <row r="301" spans="2:13" ht="16.899999999999999" customHeight="1" x14ac:dyDescent="0.2">
      <c r="B301" s="1640"/>
      <c r="C301" s="1640"/>
      <c r="D301" s="1640"/>
      <c r="E301" s="1640"/>
      <c r="F301" s="1640"/>
      <c r="G301" s="1640"/>
      <c r="H301" s="1640"/>
      <c r="I301" s="1640"/>
      <c r="J301" s="1640"/>
    </row>
  </sheetData>
  <sheetProtection formatCells="0" formatColumns="0" formatRows="0" autoFilter="0"/>
  <autoFilter ref="B10:M299">
    <filterColumn colId="3" showButton="0"/>
    <filterColumn colId="11">
      <customFilters>
        <customFilter operator="notEqual" val=" "/>
      </customFilters>
    </filterColumn>
  </autoFilter>
  <mergeCells count="303">
    <mergeCell ref="B294:E294"/>
    <mergeCell ref="F294:I294"/>
    <mergeCell ref="J294:L294"/>
    <mergeCell ref="B301:J301"/>
    <mergeCell ref="E288:F288"/>
    <mergeCell ref="E289:F289"/>
    <mergeCell ref="B290:H290"/>
    <mergeCell ref="J292:L292"/>
    <mergeCell ref="B293:E293"/>
    <mergeCell ref="F293:I293"/>
    <mergeCell ref="J293:L293"/>
    <mergeCell ref="E282:F282"/>
    <mergeCell ref="E283:F283"/>
    <mergeCell ref="E284:F284"/>
    <mergeCell ref="E285:F285"/>
    <mergeCell ref="E286:F286"/>
    <mergeCell ref="E287:F287"/>
    <mergeCell ref="E276:F276"/>
    <mergeCell ref="E277:F277"/>
    <mergeCell ref="E278:F278"/>
    <mergeCell ref="E279:F279"/>
    <mergeCell ref="E280:F280"/>
    <mergeCell ref="E281:F281"/>
    <mergeCell ref="E270:F270"/>
    <mergeCell ref="E271:F271"/>
    <mergeCell ref="E272:F272"/>
    <mergeCell ref="E273:F273"/>
    <mergeCell ref="E274:F274"/>
    <mergeCell ref="E275:F275"/>
    <mergeCell ref="E264:F264"/>
    <mergeCell ref="E265:F265"/>
    <mergeCell ref="E266:F266"/>
    <mergeCell ref="E267:F267"/>
    <mergeCell ref="E268:F268"/>
    <mergeCell ref="E269:F269"/>
    <mergeCell ref="E258:F258"/>
    <mergeCell ref="E259:F259"/>
    <mergeCell ref="E260:F260"/>
    <mergeCell ref="E261:F261"/>
    <mergeCell ref="E262:F262"/>
    <mergeCell ref="E263:F263"/>
    <mergeCell ref="E252:F252"/>
    <mergeCell ref="E253:F253"/>
    <mergeCell ref="E254:F254"/>
    <mergeCell ref="E255:F255"/>
    <mergeCell ref="E256:F256"/>
    <mergeCell ref="E257:F257"/>
    <mergeCell ref="E246:F246"/>
    <mergeCell ref="E247:F247"/>
    <mergeCell ref="E248:F248"/>
    <mergeCell ref="E249:F249"/>
    <mergeCell ref="E250:F250"/>
    <mergeCell ref="E251:F251"/>
    <mergeCell ref="E240:F240"/>
    <mergeCell ref="E241:F241"/>
    <mergeCell ref="E242:F242"/>
    <mergeCell ref="E243:F243"/>
    <mergeCell ref="E244:F244"/>
    <mergeCell ref="E245:F245"/>
    <mergeCell ref="E234:F234"/>
    <mergeCell ref="E235:F235"/>
    <mergeCell ref="E236:F236"/>
    <mergeCell ref="E237:F237"/>
    <mergeCell ref="E238:F238"/>
    <mergeCell ref="E239:F239"/>
    <mergeCell ref="E228:F228"/>
    <mergeCell ref="E229:F229"/>
    <mergeCell ref="E230:F230"/>
    <mergeCell ref="E231:F231"/>
    <mergeCell ref="E232:F232"/>
    <mergeCell ref="E233:F233"/>
    <mergeCell ref="E222:F222"/>
    <mergeCell ref="E223:F223"/>
    <mergeCell ref="E224:F224"/>
    <mergeCell ref="E225:F225"/>
    <mergeCell ref="E226:F226"/>
    <mergeCell ref="E227:F227"/>
    <mergeCell ref="E216:F216"/>
    <mergeCell ref="E217:F217"/>
    <mergeCell ref="E218:F218"/>
    <mergeCell ref="E219:F219"/>
    <mergeCell ref="E220:F220"/>
    <mergeCell ref="E221:F221"/>
    <mergeCell ref="E210:F210"/>
    <mergeCell ref="E211:F211"/>
    <mergeCell ref="E212:F212"/>
    <mergeCell ref="E213:F213"/>
    <mergeCell ref="E214:F214"/>
    <mergeCell ref="E215:F215"/>
    <mergeCell ref="E204:F204"/>
    <mergeCell ref="E205:F205"/>
    <mergeCell ref="E206:F206"/>
    <mergeCell ref="E207:F207"/>
    <mergeCell ref="E208:F208"/>
    <mergeCell ref="E209:F209"/>
    <mergeCell ref="E198:F198"/>
    <mergeCell ref="E199:F199"/>
    <mergeCell ref="E200:F200"/>
    <mergeCell ref="E201:F201"/>
    <mergeCell ref="E202:F202"/>
    <mergeCell ref="E203:F203"/>
    <mergeCell ref="E192:F192"/>
    <mergeCell ref="E193:F193"/>
    <mergeCell ref="E194:F194"/>
    <mergeCell ref="E195:F195"/>
    <mergeCell ref="E196:F196"/>
    <mergeCell ref="E197:F197"/>
    <mergeCell ref="E186:F186"/>
    <mergeCell ref="E187:F187"/>
    <mergeCell ref="E188:F188"/>
    <mergeCell ref="E189:F189"/>
    <mergeCell ref="E190:F190"/>
    <mergeCell ref="E191:F191"/>
    <mergeCell ref="E180:F180"/>
    <mergeCell ref="E181:F181"/>
    <mergeCell ref="E182:F182"/>
    <mergeCell ref="E183:F183"/>
    <mergeCell ref="E184:F184"/>
    <mergeCell ref="E185:F185"/>
    <mergeCell ref="E174:F174"/>
    <mergeCell ref="E175:F175"/>
    <mergeCell ref="E176:F176"/>
    <mergeCell ref="E177:F177"/>
    <mergeCell ref="E178:F178"/>
    <mergeCell ref="E179:F179"/>
    <mergeCell ref="E168:F168"/>
    <mergeCell ref="E169:F169"/>
    <mergeCell ref="E170:F170"/>
    <mergeCell ref="E171:F171"/>
    <mergeCell ref="E172:F172"/>
    <mergeCell ref="E173:F173"/>
    <mergeCell ref="E162:F162"/>
    <mergeCell ref="E163:F163"/>
    <mergeCell ref="E164:F164"/>
    <mergeCell ref="E165:F165"/>
    <mergeCell ref="E166:F166"/>
    <mergeCell ref="E167:F167"/>
    <mergeCell ref="E156:F156"/>
    <mergeCell ref="E157:F157"/>
    <mergeCell ref="E158:F158"/>
    <mergeCell ref="E159:F159"/>
    <mergeCell ref="E160:F160"/>
    <mergeCell ref="E161:F161"/>
    <mergeCell ref="E150:F150"/>
    <mergeCell ref="E151:F151"/>
    <mergeCell ref="E152:F152"/>
    <mergeCell ref="E153:F153"/>
    <mergeCell ref="E154:F154"/>
    <mergeCell ref="E155:F155"/>
    <mergeCell ref="E144:F144"/>
    <mergeCell ref="E145:F145"/>
    <mergeCell ref="E146:F146"/>
    <mergeCell ref="E147:F147"/>
    <mergeCell ref="E148:F148"/>
    <mergeCell ref="E149:F149"/>
    <mergeCell ref="E138:F138"/>
    <mergeCell ref="E139:F139"/>
    <mergeCell ref="E140:F140"/>
    <mergeCell ref="E141:F141"/>
    <mergeCell ref="E142:F142"/>
    <mergeCell ref="E143:F143"/>
    <mergeCell ref="E132:F132"/>
    <mergeCell ref="E133:F133"/>
    <mergeCell ref="E134:F134"/>
    <mergeCell ref="E135:F135"/>
    <mergeCell ref="E136:F136"/>
    <mergeCell ref="E137:F137"/>
    <mergeCell ref="E126:F126"/>
    <mergeCell ref="E127:F127"/>
    <mergeCell ref="E128:F128"/>
    <mergeCell ref="E129:F129"/>
    <mergeCell ref="E130:F130"/>
    <mergeCell ref="E131:F131"/>
    <mergeCell ref="E120:F120"/>
    <mergeCell ref="E121:F121"/>
    <mergeCell ref="E122:F122"/>
    <mergeCell ref="E123:F123"/>
    <mergeCell ref="E124:F124"/>
    <mergeCell ref="E125:F125"/>
    <mergeCell ref="E114:F114"/>
    <mergeCell ref="E115:F115"/>
    <mergeCell ref="E116:F116"/>
    <mergeCell ref="E117:F117"/>
    <mergeCell ref="E118:F118"/>
    <mergeCell ref="E119:F119"/>
    <mergeCell ref="E108:F108"/>
    <mergeCell ref="E109:F109"/>
    <mergeCell ref="E110:F110"/>
    <mergeCell ref="E111:F111"/>
    <mergeCell ref="E112:F112"/>
    <mergeCell ref="E113:F113"/>
    <mergeCell ref="E102:F102"/>
    <mergeCell ref="E103:F103"/>
    <mergeCell ref="E104:F104"/>
    <mergeCell ref="E105:F105"/>
    <mergeCell ref="E106:F106"/>
    <mergeCell ref="E107:F107"/>
    <mergeCell ref="E96:F96"/>
    <mergeCell ref="E97:F97"/>
    <mergeCell ref="E98:F98"/>
    <mergeCell ref="E99:F99"/>
    <mergeCell ref="E100:F100"/>
    <mergeCell ref="E101:F101"/>
    <mergeCell ref="E90:F90"/>
    <mergeCell ref="E91:F91"/>
    <mergeCell ref="E92:F92"/>
    <mergeCell ref="E93:F93"/>
    <mergeCell ref="E94:F94"/>
    <mergeCell ref="E95:F95"/>
    <mergeCell ref="E84:F84"/>
    <mergeCell ref="E85:F85"/>
    <mergeCell ref="E86:F86"/>
    <mergeCell ref="E87:F87"/>
    <mergeCell ref="E88:F88"/>
    <mergeCell ref="E89:F89"/>
    <mergeCell ref="E78:F78"/>
    <mergeCell ref="E79:F79"/>
    <mergeCell ref="E80:F80"/>
    <mergeCell ref="E81:F81"/>
    <mergeCell ref="E82:F82"/>
    <mergeCell ref="E83:F83"/>
    <mergeCell ref="E72:F72"/>
    <mergeCell ref="E73:F73"/>
    <mergeCell ref="E74:F74"/>
    <mergeCell ref="E75:F75"/>
    <mergeCell ref="E76:F76"/>
    <mergeCell ref="E77:F77"/>
    <mergeCell ref="E66:F66"/>
    <mergeCell ref="E67:F67"/>
    <mergeCell ref="E68:F68"/>
    <mergeCell ref="E69:F69"/>
    <mergeCell ref="E70:F70"/>
    <mergeCell ref="E71:F71"/>
    <mergeCell ref="E60:F60"/>
    <mergeCell ref="E61:F61"/>
    <mergeCell ref="E62:F62"/>
    <mergeCell ref="E63:F63"/>
    <mergeCell ref="E64:F64"/>
    <mergeCell ref="E65:F65"/>
    <mergeCell ref="E54:F54"/>
    <mergeCell ref="E55:F55"/>
    <mergeCell ref="E56:F56"/>
    <mergeCell ref="E57:F57"/>
    <mergeCell ref="E58:F58"/>
    <mergeCell ref="E59:F59"/>
    <mergeCell ref="E48:F48"/>
    <mergeCell ref="E49:F49"/>
    <mergeCell ref="E50:F50"/>
    <mergeCell ref="E51:F51"/>
    <mergeCell ref="E52:F52"/>
    <mergeCell ref="E53:F53"/>
    <mergeCell ref="E42:F42"/>
    <mergeCell ref="E43:F43"/>
    <mergeCell ref="E44:F44"/>
    <mergeCell ref="E45:F45"/>
    <mergeCell ref="E46:F46"/>
    <mergeCell ref="E47:F47"/>
    <mergeCell ref="E36:F36"/>
    <mergeCell ref="E37:F37"/>
    <mergeCell ref="E38:F38"/>
    <mergeCell ref="E39:F39"/>
    <mergeCell ref="E40:F40"/>
    <mergeCell ref="E41:F41"/>
    <mergeCell ref="E30:F30"/>
    <mergeCell ref="E31:F31"/>
    <mergeCell ref="E32:F32"/>
    <mergeCell ref="E33:F33"/>
    <mergeCell ref="E34:F34"/>
    <mergeCell ref="E35:F35"/>
    <mergeCell ref="E24:F24"/>
    <mergeCell ref="E25:F25"/>
    <mergeCell ref="E26:F26"/>
    <mergeCell ref="E27:F27"/>
    <mergeCell ref="E28:F28"/>
    <mergeCell ref="E29:F29"/>
    <mergeCell ref="E18:F18"/>
    <mergeCell ref="E19:F19"/>
    <mergeCell ref="E20:F20"/>
    <mergeCell ref="E21:F21"/>
    <mergeCell ref="E22:F22"/>
    <mergeCell ref="E23:F23"/>
    <mergeCell ref="E12:F12"/>
    <mergeCell ref="E13:F13"/>
    <mergeCell ref="E14:F14"/>
    <mergeCell ref="E15:F15"/>
    <mergeCell ref="E16:F16"/>
    <mergeCell ref="E17:F17"/>
    <mergeCell ref="H8:H9"/>
    <mergeCell ref="I8:J8"/>
    <mergeCell ref="K8:L8"/>
    <mergeCell ref="M8:M9"/>
    <mergeCell ref="E10:F10"/>
    <mergeCell ref="E11:F11"/>
    <mergeCell ref="B2:M2"/>
    <mergeCell ref="B3:M3"/>
    <mergeCell ref="B4:L4"/>
    <mergeCell ref="B5:L5"/>
    <mergeCell ref="B6:L6"/>
    <mergeCell ref="B8:B9"/>
    <mergeCell ref="C8:C9"/>
    <mergeCell ref="D8:D9"/>
    <mergeCell ref="E8:F9"/>
    <mergeCell ref="G8:G9"/>
  </mergeCells>
  <dataValidations count="1">
    <dataValidation type="list" allowBlank="1" showInputMessage="1" showErrorMessage="1" sqref="G1">
      <formula1>makhncc</formula1>
    </dataValidation>
  </dataValidations>
  <pageMargins left="0.59055118110236227" right="0.39370078740157483" top="0.19685039370078741" bottom="0.19685039370078741" header="0" footer="0"/>
  <pageSetup paperSize="9" orientation="landscape" verticalDpi="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filterMode="1"/>
  <dimension ref="B1:L212"/>
  <sheetViews>
    <sheetView showGridLines="0" workbookViewId="0"/>
  </sheetViews>
  <sheetFormatPr defaultRowHeight="12.75" x14ac:dyDescent="0.2"/>
  <cols>
    <col min="1" max="1" width="22" style="638" customWidth="1"/>
    <col min="2" max="2" width="7.28515625" style="649" customWidth="1"/>
    <col min="3" max="3" width="14.85546875" style="638" customWidth="1"/>
    <col min="4" max="4" width="31" style="638" customWidth="1"/>
    <col min="5" max="5" width="9.85546875" style="638" customWidth="1"/>
    <col min="6" max="6" width="16" style="638" customWidth="1"/>
    <col min="7" max="7" width="15.85546875" style="638" customWidth="1"/>
    <col min="8" max="8" width="15.140625" style="638" customWidth="1"/>
    <col min="9" max="9" width="15.5703125" style="638" customWidth="1"/>
    <col min="10" max="10" width="16" style="638" customWidth="1"/>
    <col min="11" max="11" width="15.85546875" style="638" customWidth="1"/>
    <col min="12" max="12" width="14" style="638" customWidth="1"/>
    <col min="13" max="257" width="9.140625" style="638"/>
    <col min="258" max="258" width="7.28515625" style="638" customWidth="1"/>
    <col min="259" max="259" width="14.85546875" style="638" customWidth="1"/>
    <col min="260" max="260" width="31" style="638" customWidth="1"/>
    <col min="261" max="261" width="9.85546875" style="638" customWidth="1"/>
    <col min="262" max="262" width="16" style="638" customWidth="1"/>
    <col min="263" max="263" width="15.85546875" style="638" customWidth="1"/>
    <col min="264" max="264" width="15.140625" style="638" customWidth="1"/>
    <col min="265" max="265" width="15.5703125" style="638" customWidth="1"/>
    <col min="266" max="266" width="16" style="638" customWidth="1"/>
    <col min="267" max="267" width="15.85546875" style="638" customWidth="1"/>
    <col min="268" max="268" width="14" style="638" customWidth="1"/>
    <col min="269" max="513" width="9.140625" style="638"/>
    <col min="514" max="514" width="7.28515625" style="638" customWidth="1"/>
    <col min="515" max="515" width="14.85546875" style="638" customWidth="1"/>
    <col min="516" max="516" width="31" style="638" customWidth="1"/>
    <col min="517" max="517" width="9.85546875" style="638" customWidth="1"/>
    <col min="518" max="518" width="16" style="638" customWidth="1"/>
    <col min="519" max="519" width="15.85546875" style="638" customWidth="1"/>
    <col min="520" max="520" width="15.140625" style="638" customWidth="1"/>
    <col min="521" max="521" width="15.5703125" style="638" customWidth="1"/>
    <col min="522" max="522" width="16" style="638" customWidth="1"/>
    <col min="523" max="523" width="15.85546875" style="638" customWidth="1"/>
    <col min="524" max="524" width="14" style="638" customWidth="1"/>
    <col min="525" max="769" width="9.140625" style="638"/>
    <col min="770" max="770" width="7.28515625" style="638" customWidth="1"/>
    <col min="771" max="771" width="14.85546875" style="638" customWidth="1"/>
    <col min="772" max="772" width="31" style="638" customWidth="1"/>
    <col min="773" max="773" width="9.85546875" style="638" customWidth="1"/>
    <col min="774" max="774" width="16" style="638" customWidth="1"/>
    <col min="775" max="775" width="15.85546875" style="638" customWidth="1"/>
    <col min="776" max="776" width="15.140625" style="638" customWidth="1"/>
    <col min="777" max="777" width="15.5703125" style="638" customWidth="1"/>
    <col min="778" max="778" width="16" style="638" customWidth="1"/>
    <col min="779" max="779" width="15.85546875" style="638" customWidth="1"/>
    <col min="780" max="780" width="14" style="638" customWidth="1"/>
    <col min="781" max="1025" width="9.140625" style="638"/>
    <col min="1026" max="1026" width="7.28515625" style="638" customWidth="1"/>
    <col min="1027" max="1027" width="14.85546875" style="638" customWidth="1"/>
    <col min="1028" max="1028" width="31" style="638" customWidth="1"/>
    <col min="1029" max="1029" width="9.85546875" style="638" customWidth="1"/>
    <col min="1030" max="1030" width="16" style="638" customWidth="1"/>
    <col min="1031" max="1031" width="15.85546875" style="638" customWidth="1"/>
    <col min="1032" max="1032" width="15.140625" style="638" customWidth="1"/>
    <col min="1033" max="1033" width="15.5703125" style="638" customWidth="1"/>
    <col min="1034" max="1034" width="16" style="638" customWidth="1"/>
    <col min="1035" max="1035" width="15.85546875" style="638" customWidth="1"/>
    <col min="1036" max="1036" width="14" style="638" customWidth="1"/>
    <col min="1037" max="1281" width="9.140625" style="638"/>
    <col min="1282" max="1282" width="7.28515625" style="638" customWidth="1"/>
    <col min="1283" max="1283" width="14.85546875" style="638" customWidth="1"/>
    <col min="1284" max="1284" width="31" style="638" customWidth="1"/>
    <col min="1285" max="1285" width="9.85546875" style="638" customWidth="1"/>
    <col min="1286" max="1286" width="16" style="638" customWidth="1"/>
    <col min="1287" max="1287" width="15.85546875" style="638" customWidth="1"/>
    <col min="1288" max="1288" width="15.140625" style="638" customWidth="1"/>
    <col min="1289" max="1289" width="15.5703125" style="638" customWidth="1"/>
    <col min="1290" max="1290" width="16" style="638" customWidth="1"/>
    <col min="1291" max="1291" width="15.85546875" style="638" customWidth="1"/>
    <col min="1292" max="1292" width="14" style="638" customWidth="1"/>
    <col min="1293" max="1537" width="9.140625" style="638"/>
    <col min="1538" max="1538" width="7.28515625" style="638" customWidth="1"/>
    <col min="1539" max="1539" width="14.85546875" style="638" customWidth="1"/>
    <col min="1540" max="1540" width="31" style="638" customWidth="1"/>
    <col min="1541" max="1541" width="9.85546875" style="638" customWidth="1"/>
    <col min="1542" max="1542" width="16" style="638" customWidth="1"/>
    <col min="1543" max="1543" width="15.85546875" style="638" customWidth="1"/>
    <col min="1544" max="1544" width="15.140625" style="638" customWidth="1"/>
    <col min="1545" max="1545" width="15.5703125" style="638" customWidth="1"/>
    <col min="1546" max="1546" width="16" style="638" customWidth="1"/>
    <col min="1547" max="1547" width="15.85546875" style="638" customWidth="1"/>
    <col min="1548" max="1548" width="14" style="638" customWidth="1"/>
    <col min="1549" max="1793" width="9.140625" style="638"/>
    <col min="1794" max="1794" width="7.28515625" style="638" customWidth="1"/>
    <col min="1795" max="1795" width="14.85546875" style="638" customWidth="1"/>
    <col min="1796" max="1796" width="31" style="638" customWidth="1"/>
    <col min="1797" max="1797" width="9.85546875" style="638" customWidth="1"/>
    <col min="1798" max="1798" width="16" style="638" customWidth="1"/>
    <col min="1799" max="1799" width="15.85546875" style="638" customWidth="1"/>
    <col min="1800" max="1800" width="15.140625" style="638" customWidth="1"/>
    <col min="1801" max="1801" width="15.5703125" style="638" customWidth="1"/>
    <col min="1802" max="1802" width="16" style="638" customWidth="1"/>
    <col min="1803" max="1803" width="15.85546875" style="638" customWidth="1"/>
    <col min="1804" max="1804" width="14" style="638" customWidth="1"/>
    <col min="1805" max="2049" width="9.140625" style="638"/>
    <col min="2050" max="2050" width="7.28515625" style="638" customWidth="1"/>
    <col min="2051" max="2051" width="14.85546875" style="638" customWidth="1"/>
    <col min="2052" max="2052" width="31" style="638" customWidth="1"/>
    <col min="2053" max="2053" width="9.85546875" style="638" customWidth="1"/>
    <col min="2054" max="2054" width="16" style="638" customWidth="1"/>
    <col min="2055" max="2055" width="15.85546875" style="638" customWidth="1"/>
    <col min="2056" max="2056" width="15.140625" style="638" customWidth="1"/>
    <col min="2057" max="2057" width="15.5703125" style="638" customWidth="1"/>
    <col min="2058" max="2058" width="16" style="638" customWidth="1"/>
    <col min="2059" max="2059" width="15.85546875" style="638" customWidth="1"/>
    <col min="2060" max="2060" width="14" style="638" customWidth="1"/>
    <col min="2061" max="2305" width="9.140625" style="638"/>
    <col min="2306" max="2306" width="7.28515625" style="638" customWidth="1"/>
    <col min="2307" max="2307" width="14.85546875" style="638" customWidth="1"/>
    <col min="2308" max="2308" width="31" style="638" customWidth="1"/>
    <col min="2309" max="2309" width="9.85546875" style="638" customWidth="1"/>
    <col min="2310" max="2310" width="16" style="638" customWidth="1"/>
    <col min="2311" max="2311" width="15.85546875" style="638" customWidth="1"/>
    <col min="2312" max="2312" width="15.140625" style="638" customWidth="1"/>
    <col min="2313" max="2313" width="15.5703125" style="638" customWidth="1"/>
    <col min="2314" max="2314" width="16" style="638" customWidth="1"/>
    <col min="2315" max="2315" width="15.85546875" style="638" customWidth="1"/>
    <col min="2316" max="2316" width="14" style="638" customWidth="1"/>
    <col min="2317" max="2561" width="9.140625" style="638"/>
    <col min="2562" max="2562" width="7.28515625" style="638" customWidth="1"/>
    <col min="2563" max="2563" width="14.85546875" style="638" customWidth="1"/>
    <col min="2564" max="2564" width="31" style="638" customWidth="1"/>
    <col min="2565" max="2565" width="9.85546875" style="638" customWidth="1"/>
    <col min="2566" max="2566" width="16" style="638" customWidth="1"/>
    <col min="2567" max="2567" width="15.85546875" style="638" customWidth="1"/>
    <col min="2568" max="2568" width="15.140625" style="638" customWidth="1"/>
    <col min="2569" max="2569" width="15.5703125" style="638" customWidth="1"/>
    <col min="2570" max="2570" width="16" style="638" customWidth="1"/>
    <col min="2571" max="2571" width="15.85546875" style="638" customWidth="1"/>
    <col min="2572" max="2572" width="14" style="638" customWidth="1"/>
    <col min="2573" max="2817" width="9.140625" style="638"/>
    <col min="2818" max="2818" width="7.28515625" style="638" customWidth="1"/>
    <col min="2819" max="2819" width="14.85546875" style="638" customWidth="1"/>
    <col min="2820" max="2820" width="31" style="638" customWidth="1"/>
    <col min="2821" max="2821" width="9.85546875" style="638" customWidth="1"/>
    <col min="2822" max="2822" width="16" style="638" customWidth="1"/>
    <col min="2823" max="2823" width="15.85546875" style="638" customWidth="1"/>
    <col min="2824" max="2824" width="15.140625" style="638" customWidth="1"/>
    <col min="2825" max="2825" width="15.5703125" style="638" customWidth="1"/>
    <col min="2826" max="2826" width="16" style="638" customWidth="1"/>
    <col min="2827" max="2827" width="15.85546875" style="638" customWidth="1"/>
    <col min="2828" max="2828" width="14" style="638" customWidth="1"/>
    <col min="2829" max="3073" width="9.140625" style="638"/>
    <col min="3074" max="3074" width="7.28515625" style="638" customWidth="1"/>
    <col min="3075" max="3075" width="14.85546875" style="638" customWidth="1"/>
    <col min="3076" max="3076" width="31" style="638" customWidth="1"/>
    <col min="3077" max="3077" width="9.85546875" style="638" customWidth="1"/>
    <col min="3078" max="3078" width="16" style="638" customWidth="1"/>
    <col min="3079" max="3079" width="15.85546875" style="638" customWidth="1"/>
    <col min="3080" max="3080" width="15.140625" style="638" customWidth="1"/>
    <col min="3081" max="3081" width="15.5703125" style="638" customWidth="1"/>
    <col min="3082" max="3082" width="16" style="638" customWidth="1"/>
    <col min="3083" max="3083" width="15.85546875" style="638" customWidth="1"/>
    <col min="3084" max="3084" width="14" style="638" customWidth="1"/>
    <col min="3085" max="3329" width="9.140625" style="638"/>
    <col min="3330" max="3330" width="7.28515625" style="638" customWidth="1"/>
    <col min="3331" max="3331" width="14.85546875" style="638" customWidth="1"/>
    <col min="3332" max="3332" width="31" style="638" customWidth="1"/>
    <col min="3333" max="3333" width="9.85546875" style="638" customWidth="1"/>
    <col min="3334" max="3334" width="16" style="638" customWidth="1"/>
    <col min="3335" max="3335" width="15.85546875" style="638" customWidth="1"/>
    <col min="3336" max="3336" width="15.140625" style="638" customWidth="1"/>
    <col min="3337" max="3337" width="15.5703125" style="638" customWidth="1"/>
    <col min="3338" max="3338" width="16" style="638" customWidth="1"/>
    <col min="3339" max="3339" width="15.85546875" style="638" customWidth="1"/>
    <col min="3340" max="3340" width="14" style="638" customWidth="1"/>
    <col min="3341" max="3585" width="9.140625" style="638"/>
    <col min="3586" max="3586" width="7.28515625" style="638" customWidth="1"/>
    <col min="3587" max="3587" width="14.85546875" style="638" customWidth="1"/>
    <col min="3588" max="3588" width="31" style="638" customWidth="1"/>
    <col min="3589" max="3589" width="9.85546875" style="638" customWidth="1"/>
    <col min="3590" max="3590" width="16" style="638" customWidth="1"/>
    <col min="3591" max="3591" width="15.85546875" style="638" customWidth="1"/>
    <col min="3592" max="3592" width="15.140625" style="638" customWidth="1"/>
    <col min="3593" max="3593" width="15.5703125" style="638" customWidth="1"/>
    <col min="3594" max="3594" width="16" style="638" customWidth="1"/>
    <col min="3595" max="3595" width="15.85546875" style="638" customWidth="1"/>
    <col min="3596" max="3596" width="14" style="638" customWidth="1"/>
    <col min="3597" max="3841" width="9.140625" style="638"/>
    <col min="3842" max="3842" width="7.28515625" style="638" customWidth="1"/>
    <col min="3843" max="3843" width="14.85546875" style="638" customWidth="1"/>
    <col min="3844" max="3844" width="31" style="638" customWidth="1"/>
    <col min="3845" max="3845" width="9.85546875" style="638" customWidth="1"/>
    <col min="3846" max="3846" width="16" style="638" customWidth="1"/>
    <col min="3847" max="3847" width="15.85546875" style="638" customWidth="1"/>
    <col min="3848" max="3848" width="15.140625" style="638" customWidth="1"/>
    <col min="3849" max="3849" width="15.5703125" style="638" customWidth="1"/>
    <col min="3850" max="3850" width="16" style="638" customWidth="1"/>
    <col min="3851" max="3851" width="15.85546875" style="638" customWidth="1"/>
    <col min="3852" max="3852" width="14" style="638" customWidth="1"/>
    <col min="3853" max="4097" width="9.140625" style="638"/>
    <col min="4098" max="4098" width="7.28515625" style="638" customWidth="1"/>
    <col min="4099" max="4099" width="14.85546875" style="638" customWidth="1"/>
    <col min="4100" max="4100" width="31" style="638" customWidth="1"/>
    <col min="4101" max="4101" width="9.85546875" style="638" customWidth="1"/>
    <col min="4102" max="4102" width="16" style="638" customWidth="1"/>
    <col min="4103" max="4103" width="15.85546875" style="638" customWidth="1"/>
    <col min="4104" max="4104" width="15.140625" style="638" customWidth="1"/>
    <col min="4105" max="4105" width="15.5703125" style="638" customWidth="1"/>
    <col min="4106" max="4106" width="16" style="638" customWidth="1"/>
    <col min="4107" max="4107" width="15.85546875" style="638" customWidth="1"/>
    <col min="4108" max="4108" width="14" style="638" customWidth="1"/>
    <col min="4109" max="4353" width="9.140625" style="638"/>
    <col min="4354" max="4354" width="7.28515625" style="638" customWidth="1"/>
    <col min="4355" max="4355" width="14.85546875" style="638" customWidth="1"/>
    <col min="4356" max="4356" width="31" style="638" customWidth="1"/>
    <col min="4357" max="4357" width="9.85546875" style="638" customWidth="1"/>
    <col min="4358" max="4358" width="16" style="638" customWidth="1"/>
    <col min="4359" max="4359" width="15.85546875" style="638" customWidth="1"/>
    <col min="4360" max="4360" width="15.140625" style="638" customWidth="1"/>
    <col min="4361" max="4361" width="15.5703125" style="638" customWidth="1"/>
    <col min="4362" max="4362" width="16" style="638" customWidth="1"/>
    <col min="4363" max="4363" width="15.85546875" style="638" customWidth="1"/>
    <col min="4364" max="4364" width="14" style="638" customWidth="1"/>
    <col min="4365" max="4609" width="9.140625" style="638"/>
    <col min="4610" max="4610" width="7.28515625" style="638" customWidth="1"/>
    <col min="4611" max="4611" width="14.85546875" style="638" customWidth="1"/>
    <col min="4612" max="4612" width="31" style="638" customWidth="1"/>
    <col min="4613" max="4613" width="9.85546875" style="638" customWidth="1"/>
    <col min="4614" max="4614" width="16" style="638" customWidth="1"/>
    <col min="4615" max="4615" width="15.85546875" style="638" customWidth="1"/>
    <col min="4616" max="4616" width="15.140625" style="638" customWidth="1"/>
    <col min="4617" max="4617" width="15.5703125" style="638" customWidth="1"/>
    <col min="4618" max="4618" width="16" style="638" customWidth="1"/>
    <col min="4619" max="4619" width="15.85546875" style="638" customWidth="1"/>
    <col min="4620" max="4620" width="14" style="638" customWidth="1"/>
    <col min="4621" max="4865" width="9.140625" style="638"/>
    <col min="4866" max="4866" width="7.28515625" style="638" customWidth="1"/>
    <col min="4867" max="4867" width="14.85546875" style="638" customWidth="1"/>
    <col min="4868" max="4868" width="31" style="638" customWidth="1"/>
    <col min="4869" max="4869" width="9.85546875" style="638" customWidth="1"/>
    <col min="4870" max="4870" width="16" style="638" customWidth="1"/>
    <col min="4871" max="4871" width="15.85546875" style="638" customWidth="1"/>
    <col min="4872" max="4872" width="15.140625" style="638" customWidth="1"/>
    <col min="4873" max="4873" width="15.5703125" style="638" customWidth="1"/>
    <col min="4874" max="4874" width="16" style="638" customWidth="1"/>
    <col min="4875" max="4875" width="15.85546875" style="638" customWidth="1"/>
    <col min="4876" max="4876" width="14" style="638" customWidth="1"/>
    <col min="4877" max="5121" width="9.140625" style="638"/>
    <col min="5122" max="5122" width="7.28515625" style="638" customWidth="1"/>
    <col min="5123" max="5123" width="14.85546875" style="638" customWidth="1"/>
    <col min="5124" max="5124" width="31" style="638" customWidth="1"/>
    <col min="5125" max="5125" width="9.85546875" style="638" customWidth="1"/>
    <col min="5126" max="5126" width="16" style="638" customWidth="1"/>
    <col min="5127" max="5127" width="15.85546875" style="638" customWidth="1"/>
    <col min="5128" max="5128" width="15.140625" style="638" customWidth="1"/>
    <col min="5129" max="5129" width="15.5703125" style="638" customWidth="1"/>
    <col min="5130" max="5130" width="16" style="638" customWidth="1"/>
    <col min="5131" max="5131" width="15.85546875" style="638" customWidth="1"/>
    <col min="5132" max="5132" width="14" style="638" customWidth="1"/>
    <col min="5133" max="5377" width="9.140625" style="638"/>
    <col min="5378" max="5378" width="7.28515625" style="638" customWidth="1"/>
    <col min="5379" max="5379" width="14.85546875" style="638" customWidth="1"/>
    <col min="5380" max="5380" width="31" style="638" customWidth="1"/>
    <col min="5381" max="5381" width="9.85546875" style="638" customWidth="1"/>
    <col min="5382" max="5382" width="16" style="638" customWidth="1"/>
    <col min="5383" max="5383" width="15.85546875" style="638" customWidth="1"/>
    <col min="5384" max="5384" width="15.140625" style="638" customWidth="1"/>
    <col min="5385" max="5385" width="15.5703125" style="638" customWidth="1"/>
    <col min="5386" max="5386" width="16" style="638" customWidth="1"/>
    <col min="5387" max="5387" width="15.85546875" style="638" customWidth="1"/>
    <col min="5388" max="5388" width="14" style="638" customWidth="1"/>
    <col min="5389" max="5633" width="9.140625" style="638"/>
    <col min="5634" max="5634" width="7.28515625" style="638" customWidth="1"/>
    <col min="5635" max="5635" width="14.85546875" style="638" customWidth="1"/>
    <col min="5636" max="5636" width="31" style="638" customWidth="1"/>
    <col min="5637" max="5637" width="9.85546875" style="638" customWidth="1"/>
    <col min="5638" max="5638" width="16" style="638" customWidth="1"/>
    <col min="5639" max="5639" width="15.85546875" style="638" customWidth="1"/>
    <col min="5640" max="5640" width="15.140625" style="638" customWidth="1"/>
    <col min="5641" max="5641" width="15.5703125" style="638" customWidth="1"/>
    <col min="5642" max="5642" width="16" style="638" customWidth="1"/>
    <col min="5643" max="5643" width="15.85546875" style="638" customWidth="1"/>
    <col min="5644" max="5644" width="14" style="638" customWidth="1"/>
    <col min="5645" max="5889" width="9.140625" style="638"/>
    <col min="5890" max="5890" width="7.28515625" style="638" customWidth="1"/>
    <col min="5891" max="5891" width="14.85546875" style="638" customWidth="1"/>
    <col min="5892" max="5892" width="31" style="638" customWidth="1"/>
    <col min="5893" max="5893" width="9.85546875" style="638" customWidth="1"/>
    <col min="5894" max="5894" width="16" style="638" customWidth="1"/>
    <col min="5895" max="5895" width="15.85546875" style="638" customWidth="1"/>
    <col min="5896" max="5896" width="15.140625" style="638" customWidth="1"/>
    <col min="5897" max="5897" width="15.5703125" style="638" customWidth="1"/>
    <col min="5898" max="5898" width="16" style="638" customWidth="1"/>
    <col min="5899" max="5899" width="15.85546875" style="638" customWidth="1"/>
    <col min="5900" max="5900" width="14" style="638" customWidth="1"/>
    <col min="5901" max="6145" width="9.140625" style="638"/>
    <col min="6146" max="6146" width="7.28515625" style="638" customWidth="1"/>
    <col min="6147" max="6147" width="14.85546875" style="638" customWidth="1"/>
    <col min="6148" max="6148" width="31" style="638" customWidth="1"/>
    <col min="6149" max="6149" width="9.85546875" style="638" customWidth="1"/>
    <col min="6150" max="6150" width="16" style="638" customWidth="1"/>
    <col min="6151" max="6151" width="15.85546875" style="638" customWidth="1"/>
    <col min="6152" max="6152" width="15.140625" style="638" customWidth="1"/>
    <col min="6153" max="6153" width="15.5703125" style="638" customWidth="1"/>
    <col min="6154" max="6154" width="16" style="638" customWidth="1"/>
    <col min="6155" max="6155" width="15.85546875" style="638" customWidth="1"/>
    <col min="6156" max="6156" width="14" style="638" customWidth="1"/>
    <col min="6157" max="6401" width="9.140625" style="638"/>
    <col min="6402" max="6402" width="7.28515625" style="638" customWidth="1"/>
    <col min="6403" max="6403" width="14.85546875" style="638" customWidth="1"/>
    <col min="6404" max="6404" width="31" style="638" customWidth="1"/>
    <col min="6405" max="6405" width="9.85546875" style="638" customWidth="1"/>
    <col min="6406" max="6406" width="16" style="638" customWidth="1"/>
    <col min="6407" max="6407" width="15.85546875" style="638" customWidth="1"/>
    <col min="6408" max="6408" width="15.140625" style="638" customWidth="1"/>
    <col min="6409" max="6409" width="15.5703125" style="638" customWidth="1"/>
    <col min="6410" max="6410" width="16" style="638" customWidth="1"/>
    <col min="6411" max="6411" width="15.85546875" style="638" customWidth="1"/>
    <col min="6412" max="6412" width="14" style="638" customWidth="1"/>
    <col min="6413" max="6657" width="9.140625" style="638"/>
    <col min="6658" max="6658" width="7.28515625" style="638" customWidth="1"/>
    <col min="6659" max="6659" width="14.85546875" style="638" customWidth="1"/>
    <col min="6660" max="6660" width="31" style="638" customWidth="1"/>
    <col min="6661" max="6661" width="9.85546875" style="638" customWidth="1"/>
    <col min="6662" max="6662" width="16" style="638" customWidth="1"/>
    <col min="6663" max="6663" width="15.85546875" style="638" customWidth="1"/>
    <col min="6664" max="6664" width="15.140625" style="638" customWidth="1"/>
    <col min="6665" max="6665" width="15.5703125" style="638" customWidth="1"/>
    <col min="6666" max="6666" width="16" style="638" customWidth="1"/>
    <col min="6667" max="6667" width="15.85546875" style="638" customWidth="1"/>
    <col min="6668" max="6668" width="14" style="638" customWidth="1"/>
    <col min="6669" max="6913" width="9.140625" style="638"/>
    <col min="6914" max="6914" width="7.28515625" style="638" customWidth="1"/>
    <col min="6915" max="6915" width="14.85546875" style="638" customWidth="1"/>
    <col min="6916" max="6916" width="31" style="638" customWidth="1"/>
    <col min="6917" max="6917" width="9.85546875" style="638" customWidth="1"/>
    <col min="6918" max="6918" width="16" style="638" customWidth="1"/>
    <col min="6919" max="6919" width="15.85546875" style="638" customWidth="1"/>
    <col min="6920" max="6920" width="15.140625" style="638" customWidth="1"/>
    <col min="6921" max="6921" width="15.5703125" style="638" customWidth="1"/>
    <col min="6922" max="6922" width="16" style="638" customWidth="1"/>
    <col min="6923" max="6923" width="15.85546875" style="638" customWidth="1"/>
    <col min="6924" max="6924" width="14" style="638" customWidth="1"/>
    <col min="6925" max="7169" width="9.140625" style="638"/>
    <col min="7170" max="7170" width="7.28515625" style="638" customWidth="1"/>
    <col min="7171" max="7171" width="14.85546875" style="638" customWidth="1"/>
    <col min="7172" max="7172" width="31" style="638" customWidth="1"/>
    <col min="7173" max="7173" width="9.85546875" style="638" customWidth="1"/>
    <col min="7174" max="7174" width="16" style="638" customWidth="1"/>
    <col min="7175" max="7175" width="15.85546875" style="638" customWidth="1"/>
    <col min="7176" max="7176" width="15.140625" style="638" customWidth="1"/>
    <col min="7177" max="7177" width="15.5703125" style="638" customWidth="1"/>
    <col min="7178" max="7178" width="16" style="638" customWidth="1"/>
    <col min="7179" max="7179" width="15.85546875" style="638" customWidth="1"/>
    <col min="7180" max="7180" width="14" style="638" customWidth="1"/>
    <col min="7181" max="7425" width="9.140625" style="638"/>
    <col min="7426" max="7426" width="7.28515625" style="638" customWidth="1"/>
    <col min="7427" max="7427" width="14.85546875" style="638" customWidth="1"/>
    <col min="7428" max="7428" width="31" style="638" customWidth="1"/>
    <col min="7429" max="7429" width="9.85546875" style="638" customWidth="1"/>
    <col min="7430" max="7430" width="16" style="638" customWidth="1"/>
    <col min="7431" max="7431" width="15.85546875" style="638" customWidth="1"/>
    <col min="7432" max="7432" width="15.140625" style="638" customWidth="1"/>
    <col min="7433" max="7433" width="15.5703125" style="638" customWidth="1"/>
    <col min="7434" max="7434" width="16" style="638" customWidth="1"/>
    <col min="7435" max="7435" width="15.85546875" style="638" customWidth="1"/>
    <col min="7436" max="7436" width="14" style="638" customWidth="1"/>
    <col min="7437" max="7681" width="9.140625" style="638"/>
    <col min="7682" max="7682" width="7.28515625" style="638" customWidth="1"/>
    <col min="7683" max="7683" width="14.85546875" style="638" customWidth="1"/>
    <col min="7684" max="7684" width="31" style="638" customWidth="1"/>
    <col min="7685" max="7685" width="9.85546875" style="638" customWidth="1"/>
    <col min="7686" max="7686" width="16" style="638" customWidth="1"/>
    <col min="7687" max="7687" width="15.85546875" style="638" customWidth="1"/>
    <col min="7688" max="7688" width="15.140625" style="638" customWidth="1"/>
    <col min="7689" max="7689" width="15.5703125" style="638" customWidth="1"/>
    <col min="7690" max="7690" width="16" style="638" customWidth="1"/>
    <col min="7691" max="7691" width="15.85546875" style="638" customWidth="1"/>
    <col min="7692" max="7692" width="14" style="638" customWidth="1"/>
    <col min="7693" max="7937" width="9.140625" style="638"/>
    <col min="7938" max="7938" width="7.28515625" style="638" customWidth="1"/>
    <col min="7939" max="7939" width="14.85546875" style="638" customWidth="1"/>
    <col min="7940" max="7940" width="31" style="638" customWidth="1"/>
    <col min="7941" max="7941" width="9.85546875" style="638" customWidth="1"/>
    <col min="7942" max="7942" width="16" style="638" customWidth="1"/>
    <col min="7943" max="7943" width="15.85546875" style="638" customWidth="1"/>
    <col min="7944" max="7944" width="15.140625" style="638" customWidth="1"/>
    <col min="7945" max="7945" width="15.5703125" style="638" customWidth="1"/>
    <col min="7946" max="7946" width="16" style="638" customWidth="1"/>
    <col min="7947" max="7947" width="15.85546875" style="638" customWidth="1"/>
    <col min="7948" max="7948" width="14" style="638" customWidth="1"/>
    <col min="7949" max="8193" width="9.140625" style="638"/>
    <col min="8194" max="8194" width="7.28515625" style="638" customWidth="1"/>
    <col min="8195" max="8195" width="14.85546875" style="638" customWidth="1"/>
    <col min="8196" max="8196" width="31" style="638" customWidth="1"/>
    <col min="8197" max="8197" width="9.85546875" style="638" customWidth="1"/>
    <col min="8198" max="8198" width="16" style="638" customWidth="1"/>
    <col min="8199" max="8199" width="15.85546875" style="638" customWidth="1"/>
    <col min="8200" max="8200" width="15.140625" style="638" customWidth="1"/>
    <col min="8201" max="8201" width="15.5703125" style="638" customWidth="1"/>
    <col min="8202" max="8202" width="16" style="638" customWidth="1"/>
    <col min="8203" max="8203" width="15.85546875" style="638" customWidth="1"/>
    <col min="8204" max="8204" width="14" style="638" customWidth="1"/>
    <col min="8205" max="8449" width="9.140625" style="638"/>
    <col min="8450" max="8450" width="7.28515625" style="638" customWidth="1"/>
    <col min="8451" max="8451" width="14.85546875" style="638" customWidth="1"/>
    <col min="8452" max="8452" width="31" style="638" customWidth="1"/>
    <col min="8453" max="8453" width="9.85546875" style="638" customWidth="1"/>
    <col min="8454" max="8454" width="16" style="638" customWidth="1"/>
    <col min="8455" max="8455" width="15.85546875" style="638" customWidth="1"/>
    <col min="8456" max="8456" width="15.140625" style="638" customWidth="1"/>
    <col min="8457" max="8457" width="15.5703125" style="638" customWidth="1"/>
    <col min="8458" max="8458" width="16" style="638" customWidth="1"/>
    <col min="8459" max="8459" width="15.85546875" style="638" customWidth="1"/>
    <col min="8460" max="8460" width="14" style="638" customWidth="1"/>
    <col min="8461" max="8705" width="9.140625" style="638"/>
    <col min="8706" max="8706" width="7.28515625" style="638" customWidth="1"/>
    <col min="8707" max="8707" width="14.85546875" style="638" customWidth="1"/>
    <col min="8708" max="8708" width="31" style="638" customWidth="1"/>
    <col min="8709" max="8709" width="9.85546875" style="638" customWidth="1"/>
    <col min="8710" max="8710" width="16" style="638" customWidth="1"/>
    <col min="8711" max="8711" width="15.85546875" style="638" customWidth="1"/>
    <col min="8712" max="8712" width="15.140625" style="638" customWidth="1"/>
    <col min="8713" max="8713" width="15.5703125" style="638" customWidth="1"/>
    <col min="8714" max="8714" width="16" style="638" customWidth="1"/>
    <col min="8715" max="8715" width="15.85546875" style="638" customWidth="1"/>
    <col min="8716" max="8716" width="14" style="638" customWidth="1"/>
    <col min="8717" max="8961" width="9.140625" style="638"/>
    <col min="8962" max="8962" width="7.28515625" style="638" customWidth="1"/>
    <col min="8963" max="8963" width="14.85546875" style="638" customWidth="1"/>
    <col min="8964" max="8964" width="31" style="638" customWidth="1"/>
    <col min="8965" max="8965" width="9.85546875" style="638" customWidth="1"/>
    <col min="8966" max="8966" width="16" style="638" customWidth="1"/>
    <col min="8967" max="8967" width="15.85546875" style="638" customWidth="1"/>
    <col min="8968" max="8968" width="15.140625" style="638" customWidth="1"/>
    <col min="8969" max="8969" width="15.5703125" style="638" customWidth="1"/>
    <col min="8970" max="8970" width="16" style="638" customWidth="1"/>
    <col min="8971" max="8971" width="15.85546875" style="638" customWidth="1"/>
    <col min="8972" max="8972" width="14" style="638" customWidth="1"/>
    <col min="8973" max="9217" width="9.140625" style="638"/>
    <col min="9218" max="9218" width="7.28515625" style="638" customWidth="1"/>
    <col min="9219" max="9219" width="14.85546875" style="638" customWidth="1"/>
    <col min="9220" max="9220" width="31" style="638" customWidth="1"/>
    <col min="9221" max="9221" width="9.85546875" style="638" customWidth="1"/>
    <col min="9222" max="9222" width="16" style="638" customWidth="1"/>
    <col min="9223" max="9223" width="15.85546875" style="638" customWidth="1"/>
    <col min="9224" max="9224" width="15.140625" style="638" customWidth="1"/>
    <col min="9225" max="9225" width="15.5703125" style="638" customWidth="1"/>
    <col min="9226" max="9226" width="16" style="638" customWidth="1"/>
    <col min="9227" max="9227" width="15.85546875" style="638" customWidth="1"/>
    <col min="9228" max="9228" width="14" style="638" customWidth="1"/>
    <col min="9229" max="9473" width="9.140625" style="638"/>
    <col min="9474" max="9474" width="7.28515625" style="638" customWidth="1"/>
    <col min="9475" max="9475" width="14.85546875" style="638" customWidth="1"/>
    <col min="9476" max="9476" width="31" style="638" customWidth="1"/>
    <col min="9477" max="9477" width="9.85546875" style="638" customWidth="1"/>
    <col min="9478" max="9478" width="16" style="638" customWidth="1"/>
    <col min="9479" max="9479" width="15.85546875" style="638" customWidth="1"/>
    <col min="9480" max="9480" width="15.140625" style="638" customWidth="1"/>
    <col min="9481" max="9481" width="15.5703125" style="638" customWidth="1"/>
    <col min="9482" max="9482" width="16" style="638" customWidth="1"/>
    <col min="9483" max="9483" width="15.85546875" style="638" customWidth="1"/>
    <col min="9484" max="9484" width="14" style="638" customWidth="1"/>
    <col min="9485" max="9729" width="9.140625" style="638"/>
    <col min="9730" max="9730" width="7.28515625" style="638" customWidth="1"/>
    <col min="9731" max="9731" width="14.85546875" style="638" customWidth="1"/>
    <col min="9732" max="9732" width="31" style="638" customWidth="1"/>
    <col min="9733" max="9733" width="9.85546875" style="638" customWidth="1"/>
    <col min="9734" max="9734" width="16" style="638" customWidth="1"/>
    <col min="9735" max="9735" width="15.85546875" style="638" customWidth="1"/>
    <col min="9736" max="9736" width="15.140625" style="638" customWidth="1"/>
    <col min="9737" max="9737" width="15.5703125" style="638" customWidth="1"/>
    <col min="9738" max="9738" width="16" style="638" customWidth="1"/>
    <col min="9739" max="9739" width="15.85546875" style="638" customWidth="1"/>
    <col min="9740" max="9740" width="14" style="638" customWidth="1"/>
    <col min="9741" max="9985" width="9.140625" style="638"/>
    <col min="9986" max="9986" width="7.28515625" style="638" customWidth="1"/>
    <col min="9987" max="9987" width="14.85546875" style="638" customWidth="1"/>
    <col min="9988" max="9988" width="31" style="638" customWidth="1"/>
    <col min="9989" max="9989" width="9.85546875" style="638" customWidth="1"/>
    <col min="9990" max="9990" width="16" style="638" customWidth="1"/>
    <col min="9991" max="9991" width="15.85546875" style="638" customWidth="1"/>
    <col min="9992" max="9992" width="15.140625" style="638" customWidth="1"/>
    <col min="9993" max="9993" width="15.5703125" style="638" customWidth="1"/>
    <col min="9994" max="9994" width="16" style="638" customWidth="1"/>
    <col min="9995" max="9995" width="15.85546875" style="638" customWidth="1"/>
    <col min="9996" max="9996" width="14" style="638" customWidth="1"/>
    <col min="9997" max="10241" width="9.140625" style="638"/>
    <col min="10242" max="10242" width="7.28515625" style="638" customWidth="1"/>
    <col min="10243" max="10243" width="14.85546875" style="638" customWidth="1"/>
    <col min="10244" max="10244" width="31" style="638" customWidth="1"/>
    <col min="10245" max="10245" width="9.85546875" style="638" customWidth="1"/>
    <col min="10246" max="10246" width="16" style="638" customWidth="1"/>
    <col min="10247" max="10247" width="15.85546875" style="638" customWidth="1"/>
    <col min="10248" max="10248" width="15.140625" style="638" customWidth="1"/>
    <col min="10249" max="10249" width="15.5703125" style="638" customWidth="1"/>
    <col min="10250" max="10250" width="16" style="638" customWidth="1"/>
    <col min="10251" max="10251" width="15.85546875" style="638" customWidth="1"/>
    <col min="10252" max="10252" width="14" style="638" customWidth="1"/>
    <col min="10253" max="10497" width="9.140625" style="638"/>
    <col min="10498" max="10498" width="7.28515625" style="638" customWidth="1"/>
    <col min="10499" max="10499" width="14.85546875" style="638" customWidth="1"/>
    <col min="10500" max="10500" width="31" style="638" customWidth="1"/>
    <col min="10501" max="10501" width="9.85546875" style="638" customWidth="1"/>
    <col min="10502" max="10502" width="16" style="638" customWidth="1"/>
    <col min="10503" max="10503" width="15.85546875" style="638" customWidth="1"/>
    <col min="10504" max="10504" width="15.140625" style="638" customWidth="1"/>
    <col min="10505" max="10505" width="15.5703125" style="638" customWidth="1"/>
    <col min="10506" max="10506" width="16" style="638" customWidth="1"/>
    <col min="10507" max="10507" width="15.85546875" style="638" customWidth="1"/>
    <col min="10508" max="10508" width="14" style="638" customWidth="1"/>
    <col min="10509" max="10753" width="9.140625" style="638"/>
    <col min="10754" max="10754" width="7.28515625" style="638" customWidth="1"/>
    <col min="10755" max="10755" width="14.85546875" style="638" customWidth="1"/>
    <col min="10756" max="10756" width="31" style="638" customWidth="1"/>
    <col min="10757" max="10757" width="9.85546875" style="638" customWidth="1"/>
    <col min="10758" max="10758" width="16" style="638" customWidth="1"/>
    <col min="10759" max="10759" width="15.85546875" style="638" customWidth="1"/>
    <col min="10760" max="10760" width="15.140625" style="638" customWidth="1"/>
    <col min="10761" max="10761" width="15.5703125" style="638" customWidth="1"/>
    <col min="10762" max="10762" width="16" style="638" customWidth="1"/>
    <col min="10763" max="10763" width="15.85546875" style="638" customWidth="1"/>
    <col min="10764" max="10764" width="14" style="638" customWidth="1"/>
    <col min="10765" max="11009" width="9.140625" style="638"/>
    <col min="11010" max="11010" width="7.28515625" style="638" customWidth="1"/>
    <col min="11011" max="11011" width="14.85546875" style="638" customWidth="1"/>
    <col min="11012" max="11012" width="31" style="638" customWidth="1"/>
    <col min="11013" max="11013" width="9.85546875" style="638" customWidth="1"/>
    <col min="11014" max="11014" width="16" style="638" customWidth="1"/>
    <col min="11015" max="11015" width="15.85546875" style="638" customWidth="1"/>
    <col min="11016" max="11016" width="15.140625" style="638" customWidth="1"/>
    <col min="11017" max="11017" width="15.5703125" style="638" customWidth="1"/>
    <col min="11018" max="11018" width="16" style="638" customWidth="1"/>
    <col min="11019" max="11019" width="15.85546875" style="638" customWidth="1"/>
    <col min="11020" max="11020" width="14" style="638" customWidth="1"/>
    <col min="11021" max="11265" width="9.140625" style="638"/>
    <col min="11266" max="11266" width="7.28515625" style="638" customWidth="1"/>
    <col min="11267" max="11267" width="14.85546875" style="638" customWidth="1"/>
    <col min="11268" max="11268" width="31" style="638" customWidth="1"/>
    <col min="11269" max="11269" width="9.85546875" style="638" customWidth="1"/>
    <col min="11270" max="11270" width="16" style="638" customWidth="1"/>
    <col min="11271" max="11271" width="15.85546875" style="638" customWidth="1"/>
    <col min="11272" max="11272" width="15.140625" style="638" customWidth="1"/>
    <col min="11273" max="11273" width="15.5703125" style="638" customWidth="1"/>
    <col min="11274" max="11274" width="16" style="638" customWidth="1"/>
    <col min="11275" max="11275" width="15.85546875" style="638" customWidth="1"/>
    <col min="11276" max="11276" width="14" style="638" customWidth="1"/>
    <col min="11277" max="11521" width="9.140625" style="638"/>
    <col min="11522" max="11522" width="7.28515625" style="638" customWidth="1"/>
    <col min="11523" max="11523" width="14.85546875" style="638" customWidth="1"/>
    <col min="11524" max="11524" width="31" style="638" customWidth="1"/>
    <col min="11525" max="11525" width="9.85546875" style="638" customWidth="1"/>
    <col min="11526" max="11526" width="16" style="638" customWidth="1"/>
    <col min="11527" max="11527" width="15.85546875" style="638" customWidth="1"/>
    <col min="11528" max="11528" width="15.140625" style="638" customWidth="1"/>
    <col min="11529" max="11529" width="15.5703125" style="638" customWidth="1"/>
    <col min="11530" max="11530" width="16" style="638" customWidth="1"/>
    <col min="11531" max="11531" width="15.85546875" style="638" customWidth="1"/>
    <col min="11532" max="11532" width="14" style="638" customWidth="1"/>
    <col min="11533" max="11777" width="9.140625" style="638"/>
    <col min="11778" max="11778" width="7.28515625" style="638" customWidth="1"/>
    <col min="11779" max="11779" width="14.85546875" style="638" customWidth="1"/>
    <col min="11780" max="11780" width="31" style="638" customWidth="1"/>
    <col min="11781" max="11781" width="9.85546875" style="638" customWidth="1"/>
    <col min="11782" max="11782" width="16" style="638" customWidth="1"/>
    <col min="11783" max="11783" width="15.85546875" style="638" customWidth="1"/>
    <col min="11784" max="11784" width="15.140625" style="638" customWidth="1"/>
    <col min="11785" max="11785" width="15.5703125" style="638" customWidth="1"/>
    <col min="11786" max="11786" width="16" style="638" customWidth="1"/>
    <col min="11787" max="11787" width="15.85546875" style="638" customWidth="1"/>
    <col min="11788" max="11788" width="14" style="638" customWidth="1"/>
    <col min="11789" max="12033" width="9.140625" style="638"/>
    <col min="12034" max="12034" width="7.28515625" style="638" customWidth="1"/>
    <col min="12035" max="12035" width="14.85546875" style="638" customWidth="1"/>
    <col min="12036" max="12036" width="31" style="638" customWidth="1"/>
    <col min="12037" max="12037" width="9.85546875" style="638" customWidth="1"/>
    <col min="12038" max="12038" width="16" style="638" customWidth="1"/>
    <col min="12039" max="12039" width="15.85546875" style="638" customWidth="1"/>
    <col min="12040" max="12040" width="15.140625" style="638" customWidth="1"/>
    <col min="12041" max="12041" width="15.5703125" style="638" customWidth="1"/>
    <col min="12042" max="12042" width="16" style="638" customWidth="1"/>
    <col min="12043" max="12043" width="15.85546875" style="638" customWidth="1"/>
    <col min="12044" max="12044" width="14" style="638" customWidth="1"/>
    <col min="12045" max="12289" width="9.140625" style="638"/>
    <col min="12290" max="12290" width="7.28515625" style="638" customWidth="1"/>
    <col min="12291" max="12291" width="14.85546875" style="638" customWidth="1"/>
    <col min="12292" max="12292" width="31" style="638" customWidth="1"/>
    <col min="12293" max="12293" width="9.85546875" style="638" customWidth="1"/>
    <col min="12294" max="12294" width="16" style="638" customWidth="1"/>
    <col min="12295" max="12295" width="15.85546875" style="638" customWidth="1"/>
    <col min="12296" max="12296" width="15.140625" style="638" customWidth="1"/>
    <col min="12297" max="12297" width="15.5703125" style="638" customWidth="1"/>
    <col min="12298" max="12298" width="16" style="638" customWidth="1"/>
    <col min="12299" max="12299" width="15.85546875" style="638" customWidth="1"/>
    <col min="12300" max="12300" width="14" style="638" customWidth="1"/>
    <col min="12301" max="12545" width="9.140625" style="638"/>
    <col min="12546" max="12546" width="7.28515625" style="638" customWidth="1"/>
    <col min="12547" max="12547" width="14.85546875" style="638" customWidth="1"/>
    <col min="12548" max="12548" width="31" style="638" customWidth="1"/>
    <col min="12549" max="12549" width="9.85546875" style="638" customWidth="1"/>
    <col min="12550" max="12550" width="16" style="638" customWidth="1"/>
    <col min="12551" max="12551" width="15.85546875" style="638" customWidth="1"/>
    <col min="12552" max="12552" width="15.140625" style="638" customWidth="1"/>
    <col min="12553" max="12553" width="15.5703125" style="638" customWidth="1"/>
    <col min="12554" max="12554" width="16" style="638" customWidth="1"/>
    <col min="12555" max="12555" width="15.85546875" style="638" customWidth="1"/>
    <col min="12556" max="12556" width="14" style="638" customWidth="1"/>
    <col min="12557" max="12801" width="9.140625" style="638"/>
    <col min="12802" max="12802" width="7.28515625" style="638" customWidth="1"/>
    <col min="12803" max="12803" width="14.85546875" style="638" customWidth="1"/>
    <col min="12804" max="12804" width="31" style="638" customWidth="1"/>
    <col min="12805" max="12805" width="9.85546875" style="638" customWidth="1"/>
    <col min="12806" max="12806" width="16" style="638" customWidth="1"/>
    <col min="12807" max="12807" width="15.85546875" style="638" customWidth="1"/>
    <col min="12808" max="12808" width="15.140625" style="638" customWidth="1"/>
    <col min="12809" max="12809" width="15.5703125" style="638" customWidth="1"/>
    <col min="12810" max="12810" width="16" style="638" customWidth="1"/>
    <col min="12811" max="12811" width="15.85546875" style="638" customWidth="1"/>
    <col min="12812" max="12812" width="14" style="638" customWidth="1"/>
    <col min="12813" max="13057" width="9.140625" style="638"/>
    <col min="13058" max="13058" width="7.28515625" style="638" customWidth="1"/>
    <col min="13059" max="13059" width="14.85546875" style="638" customWidth="1"/>
    <col min="13060" max="13060" width="31" style="638" customWidth="1"/>
    <col min="13061" max="13061" width="9.85546875" style="638" customWidth="1"/>
    <col min="13062" max="13062" width="16" style="638" customWidth="1"/>
    <col min="13063" max="13063" width="15.85546875" style="638" customWidth="1"/>
    <col min="13064" max="13064" width="15.140625" style="638" customWidth="1"/>
    <col min="13065" max="13065" width="15.5703125" style="638" customWidth="1"/>
    <col min="13066" max="13066" width="16" style="638" customWidth="1"/>
    <col min="13067" max="13067" width="15.85546875" style="638" customWidth="1"/>
    <col min="13068" max="13068" width="14" style="638" customWidth="1"/>
    <col min="13069" max="13313" width="9.140625" style="638"/>
    <col min="13314" max="13314" width="7.28515625" style="638" customWidth="1"/>
    <col min="13315" max="13315" width="14.85546875" style="638" customWidth="1"/>
    <col min="13316" max="13316" width="31" style="638" customWidth="1"/>
    <col min="13317" max="13317" width="9.85546875" style="638" customWidth="1"/>
    <col min="13318" max="13318" width="16" style="638" customWidth="1"/>
    <col min="13319" max="13319" width="15.85546875" style="638" customWidth="1"/>
    <col min="13320" max="13320" width="15.140625" style="638" customWidth="1"/>
    <col min="13321" max="13321" width="15.5703125" style="638" customWidth="1"/>
    <col min="13322" max="13322" width="16" style="638" customWidth="1"/>
    <col min="13323" max="13323" width="15.85546875" style="638" customWidth="1"/>
    <col min="13324" max="13324" width="14" style="638" customWidth="1"/>
    <col min="13325" max="13569" width="9.140625" style="638"/>
    <col min="13570" max="13570" width="7.28515625" style="638" customWidth="1"/>
    <col min="13571" max="13571" width="14.85546875" style="638" customWidth="1"/>
    <col min="13572" max="13572" width="31" style="638" customWidth="1"/>
    <col min="13573" max="13573" width="9.85546875" style="638" customWidth="1"/>
    <col min="13574" max="13574" width="16" style="638" customWidth="1"/>
    <col min="13575" max="13575" width="15.85546875" style="638" customWidth="1"/>
    <col min="13576" max="13576" width="15.140625" style="638" customWidth="1"/>
    <col min="13577" max="13577" width="15.5703125" style="638" customWidth="1"/>
    <col min="13578" max="13578" width="16" style="638" customWidth="1"/>
    <col min="13579" max="13579" width="15.85546875" style="638" customWidth="1"/>
    <col min="13580" max="13580" width="14" style="638" customWidth="1"/>
    <col min="13581" max="13825" width="9.140625" style="638"/>
    <col min="13826" max="13826" width="7.28515625" style="638" customWidth="1"/>
    <col min="13827" max="13827" width="14.85546875" style="638" customWidth="1"/>
    <col min="13828" max="13828" width="31" style="638" customWidth="1"/>
    <col min="13829" max="13829" width="9.85546875" style="638" customWidth="1"/>
    <col min="13830" max="13830" width="16" style="638" customWidth="1"/>
    <col min="13831" max="13831" width="15.85546875" style="638" customWidth="1"/>
    <col min="13832" max="13832" width="15.140625" style="638" customWidth="1"/>
    <col min="13833" max="13833" width="15.5703125" style="638" customWidth="1"/>
    <col min="13834" max="13834" width="16" style="638" customWidth="1"/>
    <col min="13835" max="13835" width="15.85546875" style="638" customWidth="1"/>
    <col min="13836" max="13836" width="14" style="638" customWidth="1"/>
    <col min="13837" max="14081" width="9.140625" style="638"/>
    <col min="14082" max="14082" width="7.28515625" style="638" customWidth="1"/>
    <col min="14083" max="14083" width="14.85546875" style="638" customWidth="1"/>
    <col min="14084" max="14084" width="31" style="638" customWidth="1"/>
    <col min="14085" max="14085" width="9.85546875" style="638" customWidth="1"/>
    <col min="14086" max="14086" width="16" style="638" customWidth="1"/>
    <col min="14087" max="14087" width="15.85546875" style="638" customWidth="1"/>
    <col min="14088" max="14088" width="15.140625" style="638" customWidth="1"/>
    <col min="14089" max="14089" width="15.5703125" style="638" customWidth="1"/>
    <col min="14090" max="14090" width="16" style="638" customWidth="1"/>
    <col min="14091" max="14091" width="15.85546875" style="638" customWidth="1"/>
    <col min="14092" max="14092" width="14" style="638" customWidth="1"/>
    <col min="14093" max="14337" width="9.140625" style="638"/>
    <col min="14338" max="14338" width="7.28515625" style="638" customWidth="1"/>
    <col min="14339" max="14339" width="14.85546875" style="638" customWidth="1"/>
    <col min="14340" max="14340" width="31" style="638" customWidth="1"/>
    <col min="14341" max="14341" width="9.85546875" style="638" customWidth="1"/>
    <col min="14342" max="14342" width="16" style="638" customWidth="1"/>
    <col min="14343" max="14343" width="15.85546875" style="638" customWidth="1"/>
    <col min="14344" max="14344" width="15.140625" style="638" customWidth="1"/>
    <col min="14345" max="14345" width="15.5703125" style="638" customWidth="1"/>
    <col min="14346" max="14346" width="16" style="638" customWidth="1"/>
    <col min="14347" max="14347" width="15.85546875" style="638" customWidth="1"/>
    <col min="14348" max="14348" width="14" style="638" customWidth="1"/>
    <col min="14349" max="14593" width="9.140625" style="638"/>
    <col min="14594" max="14594" width="7.28515625" style="638" customWidth="1"/>
    <col min="14595" max="14595" width="14.85546875" style="638" customWidth="1"/>
    <col min="14596" max="14596" width="31" style="638" customWidth="1"/>
    <col min="14597" max="14597" width="9.85546875" style="638" customWidth="1"/>
    <col min="14598" max="14598" width="16" style="638" customWidth="1"/>
    <col min="14599" max="14599" width="15.85546875" style="638" customWidth="1"/>
    <col min="14600" max="14600" width="15.140625" style="638" customWidth="1"/>
    <col min="14601" max="14601" width="15.5703125" style="638" customWidth="1"/>
    <col min="14602" max="14602" width="16" style="638" customWidth="1"/>
    <col min="14603" max="14603" width="15.85546875" style="638" customWidth="1"/>
    <col min="14604" max="14604" width="14" style="638" customWidth="1"/>
    <col min="14605" max="14849" width="9.140625" style="638"/>
    <col min="14850" max="14850" width="7.28515625" style="638" customWidth="1"/>
    <col min="14851" max="14851" width="14.85546875" style="638" customWidth="1"/>
    <col min="14852" max="14852" width="31" style="638" customWidth="1"/>
    <col min="14853" max="14853" width="9.85546875" style="638" customWidth="1"/>
    <col min="14854" max="14854" width="16" style="638" customWidth="1"/>
    <col min="14855" max="14855" width="15.85546875" style="638" customWidth="1"/>
    <col min="14856" max="14856" width="15.140625" style="638" customWidth="1"/>
    <col min="14857" max="14857" width="15.5703125" style="638" customWidth="1"/>
    <col min="14858" max="14858" width="16" style="638" customWidth="1"/>
    <col min="14859" max="14859" width="15.85546875" style="638" customWidth="1"/>
    <col min="14860" max="14860" width="14" style="638" customWidth="1"/>
    <col min="14861" max="15105" width="9.140625" style="638"/>
    <col min="15106" max="15106" width="7.28515625" style="638" customWidth="1"/>
    <col min="15107" max="15107" width="14.85546875" style="638" customWidth="1"/>
    <col min="15108" max="15108" width="31" style="638" customWidth="1"/>
    <col min="15109" max="15109" width="9.85546875" style="638" customWidth="1"/>
    <col min="15110" max="15110" width="16" style="638" customWidth="1"/>
    <col min="15111" max="15111" width="15.85546875" style="638" customWidth="1"/>
    <col min="15112" max="15112" width="15.140625" style="638" customWidth="1"/>
    <col min="15113" max="15113" width="15.5703125" style="638" customWidth="1"/>
    <col min="15114" max="15114" width="16" style="638" customWidth="1"/>
    <col min="15115" max="15115" width="15.85546875" style="638" customWidth="1"/>
    <col min="15116" max="15116" width="14" style="638" customWidth="1"/>
    <col min="15117" max="15361" width="9.140625" style="638"/>
    <col min="15362" max="15362" width="7.28515625" style="638" customWidth="1"/>
    <col min="15363" max="15363" width="14.85546875" style="638" customWidth="1"/>
    <col min="15364" max="15364" width="31" style="638" customWidth="1"/>
    <col min="15365" max="15365" width="9.85546875" style="638" customWidth="1"/>
    <col min="15366" max="15366" width="16" style="638" customWidth="1"/>
    <col min="15367" max="15367" width="15.85546875" style="638" customWidth="1"/>
    <col min="15368" max="15368" width="15.140625" style="638" customWidth="1"/>
    <col min="15369" max="15369" width="15.5703125" style="638" customWidth="1"/>
    <col min="15370" max="15370" width="16" style="638" customWidth="1"/>
    <col min="15371" max="15371" width="15.85546875" style="638" customWidth="1"/>
    <col min="15372" max="15372" width="14" style="638" customWidth="1"/>
    <col min="15373" max="15617" width="9.140625" style="638"/>
    <col min="15618" max="15618" width="7.28515625" style="638" customWidth="1"/>
    <col min="15619" max="15619" width="14.85546875" style="638" customWidth="1"/>
    <col min="15620" max="15620" width="31" style="638" customWidth="1"/>
    <col min="15621" max="15621" width="9.85546875" style="638" customWidth="1"/>
    <col min="15622" max="15622" width="16" style="638" customWidth="1"/>
    <col min="15623" max="15623" width="15.85546875" style="638" customWidth="1"/>
    <col min="15624" max="15624" width="15.140625" style="638" customWidth="1"/>
    <col min="15625" max="15625" width="15.5703125" style="638" customWidth="1"/>
    <col min="15626" max="15626" width="16" style="638" customWidth="1"/>
    <col min="15627" max="15627" width="15.85546875" style="638" customWidth="1"/>
    <col min="15628" max="15628" width="14" style="638" customWidth="1"/>
    <col min="15629" max="15873" width="9.140625" style="638"/>
    <col min="15874" max="15874" width="7.28515625" style="638" customWidth="1"/>
    <col min="15875" max="15875" width="14.85546875" style="638" customWidth="1"/>
    <col min="15876" max="15876" width="31" style="638" customWidth="1"/>
    <col min="15877" max="15877" width="9.85546875" style="638" customWidth="1"/>
    <col min="15878" max="15878" width="16" style="638" customWidth="1"/>
    <col min="15879" max="15879" width="15.85546875" style="638" customWidth="1"/>
    <col min="15880" max="15880" width="15.140625" style="638" customWidth="1"/>
    <col min="15881" max="15881" width="15.5703125" style="638" customWidth="1"/>
    <col min="15882" max="15882" width="16" style="638" customWidth="1"/>
    <col min="15883" max="15883" width="15.85546875" style="638" customWidth="1"/>
    <col min="15884" max="15884" width="14" style="638" customWidth="1"/>
    <col min="15885" max="16129" width="9.140625" style="638"/>
    <col min="16130" max="16130" width="7.28515625" style="638" customWidth="1"/>
    <col min="16131" max="16131" width="14.85546875" style="638" customWidth="1"/>
    <col min="16132" max="16132" width="31" style="638" customWidth="1"/>
    <col min="16133" max="16133" width="9.85546875" style="638" customWidth="1"/>
    <col min="16134" max="16134" width="16" style="638" customWidth="1"/>
    <col min="16135" max="16135" width="15.85546875" style="638" customWidth="1"/>
    <col min="16136" max="16136" width="15.140625" style="638" customWidth="1"/>
    <col min="16137" max="16137" width="15.5703125" style="638" customWidth="1"/>
    <col min="16138" max="16138" width="16" style="638" customWidth="1"/>
    <col min="16139" max="16139" width="15.85546875" style="638" customWidth="1"/>
    <col min="16140" max="16140" width="14" style="638" customWidth="1"/>
    <col min="16141" max="16384" width="9.140625" style="638"/>
  </cols>
  <sheetData>
    <row r="1" spans="2:12" ht="33" customHeight="1" x14ac:dyDescent="0.2">
      <c r="B1" s="592"/>
      <c r="C1" s="593"/>
      <c r="D1" s="593"/>
      <c r="E1" s="593"/>
      <c r="F1" s="636" t="s">
        <v>920</v>
      </c>
      <c r="G1" s="595" t="s">
        <v>158</v>
      </c>
      <c r="H1" s="597" t="s">
        <v>507</v>
      </c>
      <c r="I1" s="637">
        <v>43491</v>
      </c>
      <c r="J1" s="597" t="s">
        <v>506</v>
      </c>
      <c r="K1" s="637">
        <v>43830</v>
      </c>
    </row>
    <row r="2" spans="2:12" ht="13.9" customHeight="1" x14ac:dyDescent="0.2">
      <c r="B2" s="1653" t="str">
        <f>TTDN!D9</f>
        <v>CÔNG TY CỔ PHẦN QUỐC TẾ SUGI</v>
      </c>
      <c r="C2" s="1653"/>
      <c r="D2" s="1653"/>
      <c r="E2" s="1653"/>
      <c r="F2" s="1653"/>
      <c r="G2" s="1653"/>
      <c r="H2" s="1653"/>
      <c r="I2" s="1653"/>
      <c r="J2" s="1653"/>
      <c r="K2" s="1653"/>
      <c r="L2" s="1653"/>
    </row>
    <row r="3" spans="2:12" ht="14.65" customHeight="1" x14ac:dyDescent="0.2">
      <c r="B3" s="1653" t="str">
        <f>TTDN!D11</f>
        <v>Số 51-53 đường Trường Chinh, phường Tứ Minh, TP Hải Dương</v>
      </c>
      <c r="C3" s="1653"/>
      <c r="D3" s="1653"/>
      <c r="E3" s="1653"/>
      <c r="F3" s="1653"/>
      <c r="G3" s="1653"/>
      <c r="H3" s="1653"/>
      <c r="I3" s="1653"/>
      <c r="J3" s="1653"/>
      <c r="K3" s="1653"/>
      <c r="L3" s="1653"/>
    </row>
    <row r="4" spans="2:12" ht="23.45" customHeight="1" x14ac:dyDescent="0.2">
      <c r="B4" s="1654" t="s">
        <v>924</v>
      </c>
      <c r="C4" s="1654"/>
      <c r="D4" s="1654"/>
      <c r="E4" s="1654"/>
      <c r="F4" s="1654"/>
      <c r="G4" s="1654"/>
      <c r="H4" s="1654"/>
      <c r="I4" s="1654"/>
      <c r="J4" s="1654"/>
      <c r="K4" s="1654"/>
    </row>
    <row r="5" spans="2:12" ht="17.25" customHeight="1" x14ac:dyDescent="0.2">
      <c r="B5" s="1655" t="s">
        <v>925</v>
      </c>
      <c r="C5" s="1655"/>
      <c r="D5" s="1655"/>
      <c r="E5" s="1655"/>
      <c r="F5" s="1655"/>
      <c r="G5" s="1655"/>
      <c r="H5" s="1655"/>
      <c r="I5" s="1655"/>
      <c r="J5" s="1655"/>
      <c r="K5" s="1655"/>
    </row>
    <row r="6" spans="2:12" ht="17.25" customHeight="1" x14ac:dyDescent="0.2">
      <c r="B6" s="1656" t="str">
        <f>"Năm "&amp;YEAR(I1)&amp;"."</f>
        <v>Năm 2019.</v>
      </c>
      <c r="C6" s="1656"/>
      <c r="D6" s="1656"/>
      <c r="E6" s="1656"/>
      <c r="F6" s="1656"/>
      <c r="G6" s="1656"/>
      <c r="H6" s="1656"/>
      <c r="I6" s="1656"/>
      <c r="J6" s="1656"/>
      <c r="K6" s="1656"/>
    </row>
    <row r="7" spans="2:12" ht="15.75" customHeight="1" x14ac:dyDescent="0.2">
      <c r="B7" s="639"/>
      <c r="C7" s="640"/>
      <c r="D7" s="640"/>
      <c r="E7" s="640"/>
      <c r="F7" s="640"/>
      <c r="G7" s="640"/>
      <c r="H7" s="640"/>
      <c r="I7" s="640"/>
      <c r="J7" s="640"/>
      <c r="K7" s="640"/>
    </row>
    <row r="8" spans="2:12" ht="17.649999999999999" customHeight="1" x14ac:dyDescent="0.2">
      <c r="B8" s="1658" t="s">
        <v>12</v>
      </c>
      <c r="C8" s="1658" t="s">
        <v>915</v>
      </c>
      <c r="D8" s="1658" t="s">
        <v>675</v>
      </c>
      <c r="E8" s="1658" t="s">
        <v>921</v>
      </c>
      <c r="F8" s="1658" t="s">
        <v>128</v>
      </c>
      <c r="G8" s="1658"/>
      <c r="H8" s="1658" t="s">
        <v>922</v>
      </c>
      <c r="I8" s="1658"/>
      <c r="J8" s="1658" t="s">
        <v>130</v>
      </c>
      <c r="K8" s="1658"/>
      <c r="L8" s="1627" t="s">
        <v>923</v>
      </c>
    </row>
    <row r="9" spans="2:12" ht="16.899999999999999" customHeight="1" x14ac:dyDescent="0.2">
      <c r="B9" s="1658"/>
      <c r="C9" s="1658"/>
      <c r="D9" s="1658"/>
      <c r="E9" s="1658"/>
      <c r="F9" s="641" t="s">
        <v>132</v>
      </c>
      <c r="G9" s="641" t="s">
        <v>133</v>
      </c>
      <c r="H9" s="641" t="s">
        <v>132</v>
      </c>
      <c r="I9" s="641" t="s">
        <v>133</v>
      </c>
      <c r="J9" s="641" t="s">
        <v>132</v>
      </c>
      <c r="K9" s="641" t="s">
        <v>133</v>
      </c>
      <c r="L9" s="1627"/>
    </row>
    <row r="10" spans="2:12" ht="16.899999999999999" customHeight="1" x14ac:dyDescent="0.2">
      <c r="B10" s="642"/>
      <c r="C10" s="642"/>
      <c r="D10" s="642"/>
      <c r="E10" s="642"/>
      <c r="F10" s="642"/>
      <c r="G10" s="642"/>
      <c r="H10" s="642"/>
      <c r="I10" s="642"/>
      <c r="J10" s="642"/>
      <c r="K10" s="642"/>
      <c r="L10" s="643"/>
    </row>
    <row r="11" spans="2:12" ht="25.7" customHeight="1" x14ac:dyDescent="0.2">
      <c r="B11" s="644">
        <v>1</v>
      </c>
      <c r="C11" s="650" t="str">
        <f t="shared" ref="C11:C74" si="0">IF($L11="","",INDEX(makhncc,$L11))</f>
        <v/>
      </c>
      <c r="D11" s="650" t="str">
        <f t="shared" ref="D11:D74" si="1">IF($L11="","",INDEX(Tenkhncc,$L11))</f>
        <v/>
      </c>
      <c r="E11" s="650" t="str">
        <f t="shared" ref="E11:E74" si="2">IF($L11="","",INDEX(LoaiKH,$L11))</f>
        <v/>
      </c>
      <c r="F11" s="620">
        <f>IFERROR(MAX(0,INDEX(nodky,$L11)-SUMPRODUCT((ngaygs&gt;=TTDN!P17)*(ngaygs&lt;$I$1)*(tkco="131")*(makhnccco=$C11),sotien)-INDEX(codky,$L11)+SUMPRODUCT((ngaygs&gt;=TTDN!P$17)*(ngaygs&lt;$I$1)*(tkno="131")*(makhnccno=$C11),sotien)),0)</f>
        <v>0</v>
      </c>
      <c r="G11" s="620">
        <f>IFERROR(MAX(0,INDEX(codky,$L11)+SUMPRODUCT((ngaygs&gt;=TTDN!Q$17)*(ngaygs&lt;$I$1)*(tkco="131")*(makhnccco=$C11),sotien)-INDEX(nodky,$L11)-SUMPRODUCT((ngaygs&gt;=TTDN!Q$17)*(ngaygs&lt;$I$1)*(tkno="131")*(makhnccno=$C11),sotien)),0)</f>
        <v>0</v>
      </c>
      <c r="H11" s="651">
        <f t="shared" ref="H11:H42" si="3">SUMPRODUCT((ngaygs&gt;=$I$1)*(ngaygs&lt;=$K$1)*(tkno="131")*(makhnccno=$C11),sotien)</f>
        <v>0</v>
      </c>
      <c r="I11" s="651">
        <f t="shared" ref="I11:I42" si="4">SUMPRODUCT((ngaygs&gt;=$I$1)*(ngaygs&lt;=$K$1)*(tkco="131")*(makhnccco=$C11),sotien)</f>
        <v>0</v>
      </c>
      <c r="J11" s="651">
        <f>IF(SUM(F11:I11)=0,0,MAX(0,F11+H11-G11-I11))</f>
        <v>0</v>
      </c>
      <c r="K11" s="651">
        <f>IF(SUM(F11:I11)=0,0,MAX(0,I11+G11-H11-F11))</f>
        <v>0</v>
      </c>
      <c r="L11" s="652" t="str">
        <f>IFERROR(MATCH($G$1,LoaiKH,0),"")</f>
        <v/>
      </c>
    </row>
    <row r="12" spans="2:12" s="335" customFormat="1" ht="24.95" hidden="1" customHeight="1" x14ac:dyDescent="0.2">
      <c r="B12" s="336" t="str">
        <f ca="1">IF(C12="","",B11+1)</f>
        <v/>
      </c>
      <c r="C12" s="337" t="str">
        <f t="shared" ca="1" si="0"/>
        <v/>
      </c>
      <c r="D12" s="337" t="str">
        <f t="shared" ca="1" si="1"/>
        <v/>
      </c>
      <c r="E12" s="337" t="str">
        <f t="shared" ca="1" si="2"/>
        <v/>
      </c>
      <c r="F12" s="338">
        <f ca="1">IFERROR(MAX(0,INDEX(nodky,$L12)-SUMPRODUCT((ngaygs&gt;=TTDN!P$17)*(ngaygs&lt;$I$1)*(tkco="331")*(makhnccco=$C12),sotien)-INDEX(codky,$L12)+SUMPRODUCT((ngaygs&gt;=TTDN!P$17)*(ngaygs&lt;$I$1)*(tkno="331")*(makhnccno=$C12),sotien)),0)</f>
        <v>0</v>
      </c>
      <c r="G12" s="338">
        <f ca="1">IFERROR(MAX(0,INDEX(codky,$L12)+SUMPRODUCT((ngaygs&gt;=TTDN!Q$17)*(ngaygs&lt;$I$1)*(tkco="131")*(makhnccco=$C12),sotien)-INDEX(nodky,$L12)-SUMPRODUCT((ngaygs&gt;=TTDN!Q$17)*(ngaygs&lt;$I$1)*(tkno="131")*(makhnccno=$C12),sotien)),0)</f>
        <v>0</v>
      </c>
      <c r="H12" s="339">
        <f t="shared" ca="1" si="3"/>
        <v>0</v>
      </c>
      <c r="I12" s="339">
        <f t="shared" ca="1" si="4"/>
        <v>0</v>
      </c>
      <c r="J12" s="339">
        <f ca="1">IF(SUM(F12:I12)=0,0,MAX(0,F12+H12-G12-I12))</f>
        <v>0</v>
      </c>
      <c r="K12" s="339">
        <f ca="1">IF(SUM(F12:I12)=0,0,MAX(0,I12+G12-H12-F12))</f>
        <v>0</v>
      </c>
      <c r="L12" s="635" t="str">
        <f ca="1">IFERROR(MATCH($G$1,OFFSET(DMKH_NCC!$D$7,L11,0):'DMKH_NCC'!$D$2000,0)+L11,"")</f>
        <v/>
      </c>
    </row>
    <row r="13" spans="2:12" s="335" customFormat="1" ht="17.649999999999999" hidden="1" customHeight="1" x14ac:dyDescent="0.2">
      <c r="B13" s="336" t="str">
        <f t="shared" ref="B13:B76" ca="1" si="5">IF(C13="","",B12+1)</f>
        <v/>
      </c>
      <c r="C13" s="337" t="str">
        <f t="shared" ca="1" si="0"/>
        <v/>
      </c>
      <c r="D13" s="337" t="str">
        <f t="shared" ca="1" si="1"/>
        <v/>
      </c>
      <c r="E13" s="337" t="str">
        <f t="shared" ca="1" si="2"/>
        <v/>
      </c>
      <c r="F13" s="338">
        <f ca="1">IFERROR(MAX(0,INDEX(nodky,$L13)-SUMPRODUCT((ngaygs&gt;=TTDN!P$17)*(ngaygs&lt;$I$1)*(tkco="331")*(makhnccco=$C13),sotien)-INDEX(codky,$L13)+SUMPRODUCT((ngaygs&gt;=TTDN!P$17)*(ngaygs&lt;$I$1)*(tkno="331")*(makhnccno=$C13),sotien)),0)</f>
        <v>0</v>
      </c>
      <c r="G13" s="338">
        <f ca="1">IFERROR(MAX(0,INDEX(codky,$L13)+SUMPRODUCT((ngaygs&gt;=TTDN!Q$17)*(ngaygs&lt;$I$1)*(tkco="131")*(makhnccco=$C13),sotien)-INDEX(nodky,$L13)-SUMPRODUCT((ngaygs&gt;=TTDN!Q$17)*(ngaygs&lt;$I$1)*(tkno="131")*(makhnccno=$C13),sotien)),0)</f>
        <v>0</v>
      </c>
      <c r="H13" s="339">
        <f t="shared" ca="1" si="3"/>
        <v>0</v>
      </c>
      <c r="I13" s="339">
        <f t="shared" ca="1" si="4"/>
        <v>0</v>
      </c>
      <c r="J13" s="339">
        <f t="shared" ref="J13:J76" ca="1" si="6">IF(SUM(F13:I13)=0,0,MAX(0,F13+H13-G13-I13))</f>
        <v>0</v>
      </c>
      <c r="K13" s="339">
        <f t="shared" ref="K13:K76" ca="1" si="7">IF(SUM(F13:I13)=0,0,MAX(0,I13+G13-H13-F13))</f>
        <v>0</v>
      </c>
      <c r="L13" s="635" t="str">
        <f ca="1">IFERROR(MATCH($G$1,OFFSET(DMKH_NCC!$D$7,L12,0):'DMKH_NCC'!$D$2000,0)+L12,"")</f>
        <v/>
      </c>
    </row>
    <row r="14" spans="2:12" s="335" customFormat="1" ht="24.95" hidden="1" customHeight="1" x14ac:dyDescent="0.2">
      <c r="B14" s="336" t="str">
        <f t="shared" ca="1" si="5"/>
        <v/>
      </c>
      <c r="C14" s="337" t="str">
        <f t="shared" ca="1" si="0"/>
        <v/>
      </c>
      <c r="D14" s="337" t="str">
        <f t="shared" ca="1" si="1"/>
        <v/>
      </c>
      <c r="E14" s="337" t="str">
        <f t="shared" ca="1" si="2"/>
        <v/>
      </c>
      <c r="F14" s="338">
        <f ca="1">IFERROR(MAX(0,INDEX(nodky,$L14)-SUMPRODUCT((ngaygs&gt;=TTDN!P$17)*(ngaygs&lt;$I$1)*(tkco="331")*(makhnccco=$C14),sotien)-INDEX(codky,$L14)+SUMPRODUCT((ngaygs&gt;=TTDN!P$17)*(ngaygs&lt;$I$1)*(tkno="331")*(makhnccno=$C14),sotien)),0)</f>
        <v>0</v>
      </c>
      <c r="G14" s="338">
        <f ca="1">IFERROR(MAX(0,INDEX(codky,$L14)+SUMPRODUCT((ngaygs&gt;=TTDN!Q$17)*(ngaygs&lt;$I$1)*(tkco="131")*(makhnccco=$C14),sotien)-INDEX(nodky,$L14)-SUMPRODUCT((ngaygs&gt;=TTDN!Q$17)*(ngaygs&lt;$I$1)*(tkno="131")*(makhnccno=$C14),sotien)),0)</f>
        <v>0</v>
      </c>
      <c r="H14" s="339">
        <f t="shared" ca="1" si="3"/>
        <v>0</v>
      </c>
      <c r="I14" s="339">
        <f t="shared" ca="1" si="4"/>
        <v>0</v>
      </c>
      <c r="J14" s="339">
        <f t="shared" ca="1" si="6"/>
        <v>0</v>
      </c>
      <c r="K14" s="339">
        <f t="shared" ca="1" si="7"/>
        <v>0</v>
      </c>
      <c r="L14" s="635" t="str">
        <f ca="1">IFERROR(MATCH($G$1,OFFSET(DMKH_NCC!$D$7,L13,0):'DMKH_NCC'!$D$2000,0)+L13,"")</f>
        <v/>
      </c>
    </row>
    <row r="15" spans="2:12" s="335" customFormat="1" ht="24.95" hidden="1" customHeight="1" x14ac:dyDescent="0.2">
      <c r="B15" s="336" t="str">
        <f t="shared" ca="1" si="5"/>
        <v/>
      </c>
      <c r="C15" s="337" t="str">
        <f t="shared" ca="1" si="0"/>
        <v/>
      </c>
      <c r="D15" s="337" t="str">
        <f t="shared" ca="1" si="1"/>
        <v/>
      </c>
      <c r="E15" s="337" t="str">
        <f t="shared" ca="1" si="2"/>
        <v/>
      </c>
      <c r="F15" s="338">
        <f ca="1">IFERROR(MAX(0,INDEX(nodky,$L15)-SUMPRODUCT((ngaygs&gt;=TTDN!P$17)*(ngaygs&lt;$I$1)*(tkco="331")*(makhnccco=$C15),sotien)-INDEX(codky,$L15)+SUMPRODUCT((ngaygs&gt;=TTDN!P$17)*(ngaygs&lt;$I$1)*(tkno="331")*(makhnccno=$C15),sotien)),0)</f>
        <v>0</v>
      </c>
      <c r="G15" s="338">
        <f ca="1">IFERROR(MAX(0,INDEX(codky,$L15)+SUMPRODUCT((ngaygs&gt;=TTDN!Q$17)*(ngaygs&lt;$I$1)*(tkco="131")*(makhnccco=$C15),sotien)-INDEX(nodky,$L15)-SUMPRODUCT((ngaygs&gt;=TTDN!Q$17)*(ngaygs&lt;$I$1)*(tkno="131")*(makhnccno=$C15),sotien)),0)</f>
        <v>0</v>
      </c>
      <c r="H15" s="339">
        <f t="shared" ca="1" si="3"/>
        <v>0</v>
      </c>
      <c r="I15" s="339">
        <f t="shared" ca="1" si="4"/>
        <v>0</v>
      </c>
      <c r="J15" s="339">
        <f t="shared" ca="1" si="6"/>
        <v>0</v>
      </c>
      <c r="K15" s="339">
        <f t="shared" ca="1" si="7"/>
        <v>0</v>
      </c>
      <c r="L15" s="635" t="str">
        <f ca="1">IFERROR(MATCH($G$1,OFFSET(DMKH_NCC!$D$7,L14,0):'DMKH_NCC'!$D$2000,0)+L14,"")</f>
        <v/>
      </c>
    </row>
    <row r="16" spans="2:12" s="335" customFormat="1" ht="24.95" hidden="1" customHeight="1" x14ac:dyDescent="0.2">
      <c r="B16" s="336" t="str">
        <f t="shared" ca="1" si="5"/>
        <v/>
      </c>
      <c r="C16" s="337" t="str">
        <f t="shared" ca="1" si="0"/>
        <v/>
      </c>
      <c r="D16" s="337" t="str">
        <f t="shared" ca="1" si="1"/>
        <v/>
      </c>
      <c r="E16" s="337" t="str">
        <f t="shared" ca="1" si="2"/>
        <v/>
      </c>
      <c r="F16" s="338">
        <f ca="1">IFERROR(MAX(0,INDEX(nodky,$L16)-SUMPRODUCT((ngaygs&gt;=TTDN!P$17)*(ngaygs&lt;$I$1)*(tkco="331")*(makhnccco=$C16),sotien)-INDEX(codky,$L16)+SUMPRODUCT((ngaygs&gt;=TTDN!P$17)*(ngaygs&lt;$I$1)*(tkno="331")*(makhnccno=$C16),sotien)),0)</f>
        <v>0</v>
      </c>
      <c r="G16" s="338">
        <f ca="1">IFERROR(MAX(0,INDEX(codky,$L16)+SUMPRODUCT((ngaygs&gt;=TTDN!Q$17)*(ngaygs&lt;$I$1)*(tkco="131")*(makhnccco=$C16),sotien)-INDEX(nodky,$L16)-SUMPRODUCT((ngaygs&gt;=TTDN!Q$17)*(ngaygs&lt;$I$1)*(tkno="131")*(makhnccno=$C16),sotien)),0)</f>
        <v>0</v>
      </c>
      <c r="H16" s="339">
        <f t="shared" ca="1" si="3"/>
        <v>0</v>
      </c>
      <c r="I16" s="339">
        <f t="shared" ca="1" si="4"/>
        <v>0</v>
      </c>
      <c r="J16" s="339">
        <f t="shared" ca="1" si="6"/>
        <v>0</v>
      </c>
      <c r="K16" s="339">
        <f t="shared" ca="1" si="7"/>
        <v>0</v>
      </c>
      <c r="L16" s="635" t="str">
        <f ca="1">IFERROR(MATCH($G$1,OFFSET(DMKH_NCC!$D$7,L15,0):'DMKH_NCC'!$D$2000,0)+L15,"")</f>
        <v/>
      </c>
    </row>
    <row r="17" spans="2:12" s="335" customFormat="1" ht="24.95" hidden="1" customHeight="1" x14ac:dyDescent="0.2">
      <c r="B17" s="336" t="str">
        <f t="shared" ca="1" si="5"/>
        <v/>
      </c>
      <c r="C17" s="337" t="str">
        <f t="shared" ca="1" si="0"/>
        <v/>
      </c>
      <c r="D17" s="337" t="str">
        <f t="shared" ca="1" si="1"/>
        <v/>
      </c>
      <c r="E17" s="337" t="str">
        <f t="shared" ca="1" si="2"/>
        <v/>
      </c>
      <c r="F17" s="338">
        <f ca="1">IFERROR(MAX(0,INDEX(nodky,$L17)-SUMPRODUCT((ngaygs&gt;=TTDN!P$17)*(ngaygs&lt;$I$1)*(tkco="331")*(makhnccco=$C17),sotien)-INDEX(codky,$L17)+SUMPRODUCT((ngaygs&gt;=TTDN!P$17)*(ngaygs&lt;$I$1)*(tkno="331")*(makhnccno=$C17),sotien)),0)</f>
        <v>0</v>
      </c>
      <c r="G17" s="338">
        <f ca="1">IFERROR(MAX(0,INDEX(codky,$L17)+SUMPRODUCT((ngaygs&gt;=TTDN!Q$17)*(ngaygs&lt;$I$1)*(tkco="131")*(makhnccco=$C17),sotien)-INDEX(nodky,$L17)-SUMPRODUCT((ngaygs&gt;=TTDN!Q$17)*(ngaygs&lt;$I$1)*(tkno="131")*(makhnccno=$C17),sotien)),0)</f>
        <v>0</v>
      </c>
      <c r="H17" s="339">
        <f t="shared" ca="1" si="3"/>
        <v>0</v>
      </c>
      <c r="I17" s="339">
        <f t="shared" ca="1" si="4"/>
        <v>0</v>
      </c>
      <c r="J17" s="339">
        <f t="shared" ca="1" si="6"/>
        <v>0</v>
      </c>
      <c r="K17" s="339">
        <f t="shared" ca="1" si="7"/>
        <v>0</v>
      </c>
      <c r="L17" s="635" t="str">
        <f ca="1">IFERROR(MATCH($G$1,OFFSET(DMKH_NCC!$D$7,L16,0):'DMKH_NCC'!$D$2000,0)+L16,"")</f>
        <v/>
      </c>
    </row>
    <row r="18" spans="2:12" s="335" customFormat="1" ht="24.95" hidden="1" customHeight="1" x14ac:dyDescent="0.2">
      <c r="B18" s="336" t="str">
        <f t="shared" ca="1" si="5"/>
        <v/>
      </c>
      <c r="C18" s="337" t="str">
        <f t="shared" ca="1" si="0"/>
        <v/>
      </c>
      <c r="D18" s="337" t="str">
        <f t="shared" ca="1" si="1"/>
        <v/>
      </c>
      <c r="E18" s="337" t="str">
        <f t="shared" ca="1" si="2"/>
        <v/>
      </c>
      <c r="F18" s="338">
        <f ca="1">IFERROR(MAX(0,INDEX(nodky,$L18)-SUMPRODUCT((ngaygs&gt;=TTDN!P$17)*(ngaygs&lt;$I$1)*(tkco="331")*(makhnccco=$C18),sotien)-INDEX(codky,$L18)+SUMPRODUCT((ngaygs&gt;=TTDN!P$17)*(ngaygs&lt;$I$1)*(tkno="331")*(makhnccno=$C18),sotien)),0)</f>
        <v>0</v>
      </c>
      <c r="G18" s="338">
        <f ca="1">IFERROR(MAX(0,INDEX(codky,$L18)+SUMPRODUCT((ngaygs&gt;=TTDN!Q$17)*(ngaygs&lt;$I$1)*(tkco="131")*(makhnccco=$C18),sotien)-INDEX(nodky,$L18)-SUMPRODUCT((ngaygs&gt;=TTDN!Q$17)*(ngaygs&lt;$I$1)*(tkno="131")*(makhnccno=$C18),sotien)),0)</f>
        <v>0</v>
      </c>
      <c r="H18" s="339">
        <f t="shared" ca="1" si="3"/>
        <v>0</v>
      </c>
      <c r="I18" s="339">
        <f t="shared" ca="1" si="4"/>
        <v>0</v>
      </c>
      <c r="J18" s="339">
        <f t="shared" ca="1" si="6"/>
        <v>0</v>
      </c>
      <c r="K18" s="339">
        <f t="shared" ca="1" si="7"/>
        <v>0</v>
      </c>
      <c r="L18" s="635" t="str">
        <f ca="1">IFERROR(MATCH($G$1,OFFSET(DMKH_NCC!$D$7,L17,0):'DMKH_NCC'!$D$2000,0)+L17,"")</f>
        <v/>
      </c>
    </row>
    <row r="19" spans="2:12" s="335" customFormat="1" ht="24.95" hidden="1" customHeight="1" x14ac:dyDescent="0.2">
      <c r="B19" s="336" t="str">
        <f t="shared" ca="1" si="5"/>
        <v/>
      </c>
      <c r="C19" s="337" t="str">
        <f t="shared" ca="1" si="0"/>
        <v/>
      </c>
      <c r="D19" s="337" t="str">
        <f t="shared" ca="1" si="1"/>
        <v/>
      </c>
      <c r="E19" s="337" t="str">
        <f t="shared" ca="1" si="2"/>
        <v/>
      </c>
      <c r="F19" s="338">
        <f ca="1">IFERROR(MAX(0,INDEX(nodky,$L19)-SUMPRODUCT((ngaygs&gt;=TTDN!P$17)*(ngaygs&lt;$I$1)*(tkco="331")*(makhnccco=$C19),sotien)-INDEX(codky,$L19)+SUMPRODUCT((ngaygs&gt;=TTDN!P$17)*(ngaygs&lt;$I$1)*(tkno="331")*(makhnccno=$C19),sotien)),0)</f>
        <v>0</v>
      </c>
      <c r="G19" s="338">
        <f ca="1">IFERROR(MAX(0,INDEX(codky,$L19)+SUMPRODUCT((ngaygs&gt;=TTDN!Q$17)*(ngaygs&lt;$I$1)*(tkco="131")*(makhnccco=$C19),sotien)-INDEX(nodky,$L19)-SUMPRODUCT((ngaygs&gt;=TTDN!Q$17)*(ngaygs&lt;$I$1)*(tkno="131")*(makhnccno=$C19),sotien)),0)</f>
        <v>0</v>
      </c>
      <c r="H19" s="339">
        <f t="shared" ca="1" si="3"/>
        <v>0</v>
      </c>
      <c r="I19" s="339">
        <f t="shared" ca="1" si="4"/>
        <v>0</v>
      </c>
      <c r="J19" s="339">
        <f t="shared" ca="1" si="6"/>
        <v>0</v>
      </c>
      <c r="K19" s="339">
        <f t="shared" ca="1" si="7"/>
        <v>0</v>
      </c>
      <c r="L19" s="635" t="str">
        <f ca="1">IFERROR(MATCH($G$1,OFFSET(DMKH_NCC!$D$7,L18,0):'DMKH_NCC'!$D$2000,0)+L18,"")</f>
        <v/>
      </c>
    </row>
    <row r="20" spans="2:12" s="335" customFormat="1" ht="24.95" hidden="1" customHeight="1" x14ac:dyDescent="0.2">
      <c r="B20" s="336" t="str">
        <f t="shared" ca="1" si="5"/>
        <v/>
      </c>
      <c r="C20" s="337" t="str">
        <f t="shared" ca="1" si="0"/>
        <v/>
      </c>
      <c r="D20" s="337" t="str">
        <f t="shared" ca="1" si="1"/>
        <v/>
      </c>
      <c r="E20" s="337" t="str">
        <f t="shared" ca="1" si="2"/>
        <v/>
      </c>
      <c r="F20" s="338">
        <f ca="1">IFERROR(MAX(0,INDEX(nodky,$L20)-SUMPRODUCT((ngaygs&gt;=TTDN!P$17)*(ngaygs&lt;$I$1)*(tkco="331")*(makhnccco=$C20),sotien)-INDEX(codky,$L20)+SUMPRODUCT((ngaygs&gt;=TTDN!P$17)*(ngaygs&lt;$I$1)*(tkno="331")*(makhnccno=$C20),sotien)),0)</f>
        <v>0</v>
      </c>
      <c r="G20" s="338">
        <f ca="1">IFERROR(MAX(0,INDEX(codky,$L20)+SUMPRODUCT((ngaygs&gt;=TTDN!Q$17)*(ngaygs&lt;$I$1)*(tkco="131")*(makhnccco=$C20),sotien)-INDEX(nodky,$L20)-SUMPRODUCT((ngaygs&gt;=TTDN!Q$17)*(ngaygs&lt;$I$1)*(tkno="131")*(makhnccno=$C20),sotien)),0)</f>
        <v>0</v>
      </c>
      <c r="H20" s="339">
        <f t="shared" ca="1" si="3"/>
        <v>0</v>
      </c>
      <c r="I20" s="339">
        <f t="shared" ca="1" si="4"/>
        <v>0</v>
      </c>
      <c r="J20" s="339">
        <f t="shared" ca="1" si="6"/>
        <v>0</v>
      </c>
      <c r="K20" s="339">
        <f t="shared" ca="1" si="7"/>
        <v>0</v>
      </c>
      <c r="L20" s="635" t="str">
        <f ca="1">IFERROR(MATCH($G$1,OFFSET(DMKH_NCC!$D$7,L19,0):'DMKH_NCC'!$D$2000,0)+L19,"")</f>
        <v/>
      </c>
    </row>
    <row r="21" spans="2:12" s="335" customFormat="1" ht="24.95" hidden="1" customHeight="1" x14ac:dyDescent="0.2">
      <c r="B21" s="336" t="str">
        <f t="shared" ca="1" si="5"/>
        <v/>
      </c>
      <c r="C21" s="337" t="str">
        <f t="shared" ca="1" si="0"/>
        <v/>
      </c>
      <c r="D21" s="337" t="str">
        <f t="shared" ca="1" si="1"/>
        <v/>
      </c>
      <c r="E21" s="337" t="str">
        <f t="shared" ca="1" si="2"/>
        <v/>
      </c>
      <c r="F21" s="338">
        <f ca="1">IFERROR(MAX(0,INDEX(nodky,$L21)-SUMPRODUCT((ngaygs&gt;=TTDN!P$17)*(ngaygs&lt;$I$1)*(tkco="331")*(makhnccco=$C21),sotien)-INDEX(codky,$L21)+SUMPRODUCT((ngaygs&gt;=TTDN!P$17)*(ngaygs&lt;$I$1)*(tkno="331")*(makhnccno=$C21),sotien)),0)</f>
        <v>0</v>
      </c>
      <c r="G21" s="338">
        <f ca="1">IFERROR(MAX(0,INDEX(codky,$L21)+SUMPRODUCT((ngaygs&gt;=TTDN!Q$17)*(ngaygs&lt;$I$1)*(tkco="131")*(makhnccco=$C21),sotien)-INDEX(nodky,$L21)-SUMPRODUCT((ngaygs&gt;=TTDN!Q$17)*(ngaygs&lt;$I$1)*(tkno="131")*(makhnccno=$C21),sotien)),0)</f>
        <v>0</v>
      </c>
      <c r="H21" s="339">
        <f t="shared" ca="1" si="3"/>
        <v>0</v>
      </c>
      <c r="I21" s="339">
        <f t="shared" ca="1" si="4"/>
        <v>0</v>
      </c>
      <c r="J21" s="339">
        <f t="shared" ca="1" si="6"/>
        <v>0</v>
      </c>
      <c r="K21" s="339">
        <f t="shared" ca="1" si="7"/>
        <v>0</v>
      </c>
      <c r="L21" s="635" t="str">
        <f ca="1">IFERROR(MATCH($G$1,OFFSET(DMKH_NCC!$D$7,L20,0):'DMKH_NCC'!$D$2000,0)+L20,"")</f>
        <v/>
      </c>
    </row>
    <row r="22" spans="2:12" s="335" customFormat="1" ht="24.95" hidden="1" customHeight="1" x14ac:dyDescent="0.2">
      <c r="B22" s="336" t="str">
        <f t="shared" ca="1" si="5"/>
        <v/>
      </c>
      <c r="C22" s="337" t="str">
        <f t="shared" ca="1" si="0"/>
        <v/>
      </c>
      <c r="D22" s="337" t="str">
        <f t="shared" ca="1" si="1"/>
        <v/>
      </c>
      <c r="E22" s="337" t="str">
        <f t="shared" ca="1" si="2"/>
        <v/>
      </c>
      <c r="F22" s="338">
        <f ca="1">IFERROR(MAX(0,INDEX(nodky,$L22)-SUMPRODUCT((ngaygs&gt;=TTDN!P$17)*(ngaygs&lt;$I$1)*(tkco="331")*(makhnccco=$C22),sotien)-INDEX(codky,$L22)+SUMPRODUCT((ngaygs&gt;=TTDN!P$17)*(ngaygs&lt;$I$1)*(tkno="331")*(makhnccno=$C22),sotien)),0)</f>
        <v>0</v>
      </c>
      <c r="G22" s="338">
        <f ca="1">IFERROR(MAX(0,INDEX(codky,$L22)+SUMPRODUCT((ngaygs&gt;=TTDN!Q$17)*(ngaygs&lt;$I$1)*(tkco="131")*(makhnccco=$C22),sotien)-INDEX(nodky,$L22)-SUMPRODUCT((ngaygs&gt;=TTDN!Q$17)*(ngaygs&lt;$I$1)*(tkno="131")*(makhnccno=$C22),sotien)),0)</f>
        <v>0</v>
      </c>
      <c r="H22" s="339">
        <f t="shared" ca="1" si="3"/>
        <v>0</v>
      </c>
      <c r="I22" s="339">
        <f t="shared" ca="1" si="4"/>
        <v>0</v>
      </c>
      <c r="J22" s="339">
        <f t="shared" ca="1" si="6"/>
        <v>0</v>
      </c>
      <c r="K22" s="339">
        <f t="shared" ca="1" si="7"/>
        <v>0</v>
      </c>
      <c r="L22" s="635" t="str">
        <f ca="1">IFERROR(MATCH($G$1,OFFSET(DMKH_NCC!$D$7,L21,0):'DMKH_NCC'!$D$2000,0)+L21,"")</f>
        <v/>
      </c>
    </row>
    <row r="23" spans="2:12" s="335" customFormat="1" ht="24.95" hidden="1" customHeight="1" x14ac:dyDescent="0.2">
      <c r="B23" s="336" t="str">
        <f t="shared" ca="1" si="5"/>
        <v/>
      </c>
      <c r="C23" s="337" t="str">
        <f t="shared" ca="1" si="0"/>
        <v/>
      </c>
      <c r="D23" s="337" t="str">
        <f t="shared" ca="1" si="1"/>
        <v/>
      </c>
      <c r="E23" s="337" t="str">
        <f t="shared" ca="1" si="2"/>
        <v/>
      </c>
      <c r="F23" s="338">
        <f ca="1">IFERROR(MAX(0,INDEX(nodky,$L23)-SUMPRODUCT((ngaygs&gt;=TTDN!P$17)*(ngaygs&lt;$I$1)*(tkco="331")*(makhnccco=$C23),sotien)-INDEX(codky,$L23)+SUMPRODUCT((ngaygs&gt;=TTDN!P$17)*(ngaygs&lt;$I$1)*(tkno="331")*(makhnccno=$C23),sotien)),0)</f>
        <v>0</v>
      </c>
      <c r="G23" s="338">
        <f ca="1">IFERROR(MAX(0,INDEX(codky,$L23)+SUMPRODUCT((ngaygs&gt;=TTDN!Q$17)*(ngaygs&lt;$I$1)*(tkco="131")*(makhnccco=$C23),sotien)-INDEX(nodky,$L23)-SUMPRODUCT((ngaygs&gt;=TTDN!Q$17)*(ngaygs&lt;$I$1)*(tkno="131")*(makhnccno=$C23),sotien)),0)</f>
        <v>0</v>
      </c>
      <c r="H23" s="339">
        <f t="shared" ca="1" si="3"/>
        <v>0</v>
      </c>
      <c r="I23" s="339">
        <f t="shared" ca="1" si="4"/>
        <v>0</v>
      </c>
      <c r="J23" s="339">
        <f t="shared" ca="1" si="6"/>
        <v>0</v>
      </c>
      <c r="K23" s="339">
        <f t="shared" ca="1" si="7"/>
        <v>0</v>
      </c>
      <c r="L23" s="635" t="str">
        <f ca="1">IFERROR(MATCH($G$1,OFFSET(DMKH_NCC!$D$7,L22,0):'DMKH_NCC'!$D$2000,0)+L22,"")</f>
        <v/>
      </c>
    </row>
    <row r="24" spans="2:12" s="335" customFormat="1" ht="24.95" hidden="1" customHeight="1" x14ac:dyDescent="0.2">
      <c r="B24" s="336" t="str">
        <f t="shared" ca="1" si="5"/>
        <v/>
      </c>
      <c r="C24" s="337" t="str">
        <f t="shared" ca="1" si="0"/>
        <v/>
      </c>
      <c r="D24" s="337" t="str">
        <f t="shared" ca="1" si="1"/>
        <v/>
      </c>
      <c r="E24" s="337" t="str">
        <f t="shared" ca="1" si="2"/>
        <v/>
      </c>
      <c r="F24" s="338">
        <f ca="1">IFERROR(MAX(0,INDEX(nodky,$L24)-SUMPRODUCT((ngaygs&gt;=TTDN!P$17)*(ngaygs&lt;$I$1)*(tkco="331")*(makhnccco=$C24),sotien)-INDEX(codky,$L24)+SUMPRODUCT((ngaygs&gt;=TTDN!P$17)*(ngaygs&lt;$I$1)*(tkno="331")*(makhnccno=$C24),sotien)),0)</f>
        <v>0</v>
      </c>
      <c r="G24" s="338">
        <f ca="1">IFERROR(MAX(0,INDEX(codky,$L24)+SUMPRODUCT((ngaygs&gt;=TTDN!Q$17)*(ngaygs&lt;$I$1)*(tkco="131")*(makhnccco=$C24),sotien)-INDEX(nodky,$L24)-SUMPRODUCT((ngaygs&gt;=TTDN!Q$17)*(ngaygs&lt;$I$1)*(tkno="131")*(makhnccno=$C24),sotien)),0)</f>
        <v>0</v>
      </c>
      <c r="H24" s="339">
        <f t="shared" ca="1" si="3"/>
        <v>0</v>
      </c>
      <c r="I24" s="339">
        <f t="shared" ca="1" si="4"/>
        <v>0</v>
      </c>
      <c r="J24" s="339">
        <f t="shared" ca="1" si="6"/>
        <v>0</v>
      </c>
      <c r="K24" s="339">
        <f t="shared" ca="1" si="7"/>
        <v>0</v>
      </c>
      <c r="L24" s="635" t="str">
        <f ca="1">IFERROR(MATCH($G$1,OFFSET(DMKH_NCC!$D$7,L23,0):'DMKH_NCC'!$D$2000,0)+L23,"")</f>
        <v/>
      </c>
    </row>
    <row r="25" spans="2:12" s="335" customFormat="1" ht="24.95" hidden="1" customHeight="1" x14ac:dyDescent="0.2">
      <c r="B25" s="336" t="str">
        <f t="shared" ca="1" si="5"/>
        <v/>
      </c>
      <c r="C25" s="337" t="str">
        <f t="shared" ca="1" si="0"/>
        <v/>
      </c>
      <c r="D25" s="337" t="str">
        <f t="shared" ca="1" si="1"/>
        <v/>
      </c>
      <c r="E25" s="337" t="str">
        <f t="shared" ca="1" si="2"/>
        <v/>
      </c>
      <c r="F25" s="338">
        <f ca="1">IFERROR(MAX(0,INDEX(nodky,$L25)-SUMPRODUCT((ngaygs&gt;=TTDN!P$17)*(ngaygs&lt;$I$1)*(tkco="331")*(makhnccco=$C25),sotien)-INDEX(codky,$L25)+SUMPRODUCT((ngaygs&gt;=TTDN!P$17)*(ngaygs&lt;$I$1)*(tkno="331")*(makhnccno=$C25),sotien)),0)</f>
        <v>0</v>
      </c>
      <c r="G25" s="338">
        <f ca="1">IFERROR(MAX(0,INDEX(codky,$L25)+SUMPRODUCT((ngaygs&gt;=TTDN!Q$17)*(ngaygs&lt;$I$1)*(tkco="131")*(makhnccco=$C25),sotien)-INDEX(nodky,$L25)-SUMPRODUCT((ngaygs&gt;=TTDN!Q$17)*(ngaygs&lt;$I$1)*(tkno="131")*(makhnccno=$C25),sotien)),0)</f>
        <v>0</v>
      </c>
      <c r="H25" s="339">
        <f t="shared" ca="1" si="3"/>
        <v>0</v>
      </c>
      <c r="I25" s="339">
        <f t="shared" ca="1" si="4"/>
        <v>0</v>
      </c>
      <c r="J25" s="339">
        <f t="shared" ca="1" si="6"/>
        <v>0</v>
      </c>
      <c r="K25" s="339">
        <f t="shared" ca="1" si="7"/>
        <v>0</v>
      </c>
      <c r="L25" s="635" t="str">
        <f ca="1">IFERROR(MATCH($G$1,OFFSET(DMKH_NCC!$D$7,L24,0):'DMKH_NCC'!$D$2000,0)+L24,"")</f>
        <v/>
      </c>
    </row>
    <row r="26" spans="2:12" s="335" customFormat="1" ht="24.95" hidden="1" customHeight="1" x14ac:dyDescent="0.2">
      <c r="B26" s="336" t="str">
        <f t="shared" ca="1" si="5"/>
        <v/>
      </c>
      <c r="C26" s="337" t="str">
        <f t="shared" ca="1" si="0"/>
        <v/>
      </c>
      <c r="D26" s="337" t="str">
        <f t="shared" ca="1" si="1"/>
        <v/>
      </c>
      <c r="E26" s="337" t="str">
        <f t="shared" ca="1" si="2"/>
        <v/>
      </c>
      <c r="F26" s="338">
        <f ca="1">IFERROR(MAX(0,INDEX(nodky,$L26)-SUMPRODUCT((ngaygs&gt;=TTDN!P$17)*(ngaygs&lt;$I$1)*(tkco="331")*(makhnccco=$C26),sotien)-INDEX(codky,$L26)+SUMPRODUCT((ngaygs&gt;=TTDN!P$17)*(ngaygs&lt;$I$1)*(tkno="331")*(makhnccno=$C26),sotien)),0)</f>
        <v>0</v>
      </c>
      <c r="G26" s="338">
        <f ca="1">IFERROR(MAX(0,INDEX(codky,$L26)+SUMPRODUCT((ngaygs&gt;=TTDN!Q$17)*(ngaygs&lt;$I$1)*(tkco="131")*(makhnccco=$C26),sotien)-INDEX(nodky,$L26)-SUMPRODUCT((ngaygs&gt;=TTDN!Q$17)*(ngaygs&lt;$I$1)*(tkno="131")*(makhnccno=$C26),sotien)),0)</f>
        <v>0</v>
      </c>
      <c r="H26" s="339">
        <f t="shared" ca="1" si="3"/>
        <v>0</v>
      </c>
      <c r="I26" s="339">
        <f t="shared" ca="1" si="4"/>
        <v>0</v>
      </c>
      <c r="J26" s="339">
        <f t="shared" ca="1" si="6"/>
        <v>0</v>
      </c>
      <c r="K26" s="339">
        <f t="shared" ca="1" si="7"/>
        <v>0</v>
      </c>
      <c r="L26" s="635" t="str">
        <f ca="1">IFERROR(MATCH($G$1,OFFSET(DMKH_NCC!$D$7,L25,0):'DMKH_NCC'!$D$2000,0)+L25,"")</f>
        <v/>
      </c>
    </row>
    <row r="27" spans="2:12" s="335" customFormat="1" ht="24.95" hidden="1" customHeight="1" x14ac:dyDescent="0.2">
      <c r="B27" s="336" t="str">
        <f t="shared" ca="1" si="5"/>
        <v/>
      </c>
      <c r="C27" s="337" t="str">
        <f t="shared" ca="1" si="0"/>
        <v/>
      </c>
      <c r="D27" s="337" t="str">
        <f t="shared" ca="1" si="1"/>
        <v/>
      </c>
      <c r="E27" s="337" t="str">
        <f t="shared" ca="1" si="2"/>
        <v/>
      </c>
      <c r="F27" s="338">
        <f ca="1">IFERROR(MAX(0,INDEX(nodky,$L27)-SUMPRODUCT((ngaygs&gt;=TTDN!P$17)*(ngaygs&lt;$I$1)*(tkco="331")*(makhnccco=$C27),sotien)-INDEX(codky,$L27)+SUMPRODUCT((ngaygs&gt;=TTDN!P$17)*(ngaygs&lt;$I$1)*(tkno="331")*(makhnccno=$C27),sotien)),0)</f>
        <v>0</v>
      </c>
      <c r="G27" s="338">
        <f ca="1">IFERROR(MAX(0,INDEX(codky,$L27)+SUMPRODUCT((ngaygs&gt;=TTDN!Q$17)*(ngaygs&lt;$I$1)*(tkco="131")*(makhnccco=$C27),sotien)-INDEX(nodky,$L27)-SUMPRODUCT((ngaygs&gt;=TTDN!Q$17)*(ngaygs&lt;$I$1)*(tkno="131")*(makhnccno=$C27),sotien)),0)</f>
        <v>0</v>
      </c>
      <c r="H27" s="339">
        <f t="shared" ca="1" si="3"/>
        <v>0</v>
      </c>
      <c r="I27" s="339">
        <f t="shared" ca="1" si="4"/>
        <v>0</v>
      </c>
      <c r="J27" s="339">
        <f t="shared" ca="1" si="6"/>
        <v>0</v>
      </c>
      <c r="K27" s="339">
        <f t="shared" ca="1" si="7"/>
        <v>0</v>
      </c>
      <c r="L27" s="635" t="str">
        <f ca="1">IFERROR(MATCH($G$1,OFFSET(DMKH_NCC!$D$7,L26,0):'DMKH_NCC'!$D$2000,0)+L26,"")</f>
        <v/>
      </c>
    </row>
    <row r="28" spans="2:12" s="335" customFormat="1" ht="24.95" hidden="1" customHeight="1" x14ac:dyDescent="0.2">
      <c r="B28" s="336" t="str">
        <f t="shared" ca="1" si="5"/>
        <v/>
      </c>
      <c r="C28" s="337" t="str">
        <f t="shared" ca="1" si="0"/>
        <v/>
      </c>
      <c r="D28" s="337" t="str">
        <f t="shared" ca="1" si="1"/>
        <v/>
      </c>
      <c r="E28" s="337" t="str">
        <f t="shared" ca="1" si="2"/>
        <v/>
      </c>
      <c r="F28" s="338">
        <f ca="1">IFERROR(MAX(0,INDEX(nodky,$L28)-SUMPRODUCT((ngaygs&gt;=TTDN!P$17)*(ngaygs&lt;$I$1)*(tkco="331")*(makhnccco=$C28),sotien)-INDEX(codky,$L28)+SUMPRODUCT((ngaygs&gt;=TTDN!P$17)*(ngaygs&lt;$I$1)*(tkno="331")*(makhnccno=$C28),sotien)),0)</f>
        <v>0</v>
      </c>
      <c r="G28" s="338">
        <f ca="1">IFERROR(MAX(0,INDEX(codky,$L28)+SUMPRODUCT((ngaygs&gt;=TTDN!Q$17)*(ngaygs&lt;$I$1)*(tkco="131")*(makhnccco=$C28),sotien)-INDEX(nodky,$L28)-SUMPRODUCT((ngaygs&gt;=TTDN!Q$17)*(ngaygs&lt;$I$1)*(tkno="131")*(makhnccno=$C28),sotien)),0)</f>
        <v>0</v>
      </c>
      <c r="H28" s="339">
        <f t="shared" ca="1" si="3"/>
        <v>0</v>
      </c>
      <c r="I28" s="339">
        <f t="shared" ca="1" si="4"/>
        <v>0</v>
      </c>
      <c r="J28" s="339">
        <f t="shared" ca="1" si="6"/>
        <v>0</v>
      </c>
      <c r="K28" s="339">
        <f t="shared" ca="1" si="7"/>
        <v>0</v>
      </c>
      <c r="L28" s="635" t="str">
        <f ca="1">IFERROR(MATCH($G$1,OFFSET(DMKH_NCC!$D$7,L27,0):'DMKH_NCC'!$D$2000,0)+L27,"")</f>
        <v/>
      </c>
    </row>
    <row r="29" spans="2:12" s="335" customFormat="1" ht="24.95" hidden="1" customHeight="1" x14ac:dyDescent="0.2">
      <c r="B29" s="336" t="str">
        <f t="shared" ca="1" si="5"/>
        <v/>
      </c>
      <c r="C29" s="337" t="str">
        <f t="shared" ca="1" si="0"/>
        <v/>
      </c>
      <c r="D29" s="337" t="str">
        <f t="shared" ca="1" si="1"/>
        <v/>
      </c>
      <c r="E29" s="337" t="str">
        <f t="shared" ca="1" si="2"/>
        <v/>
      </c>
      <c r="F29" s="338">
        <f ca="1">IFERROR(MAX(0,INDEX(nodky,$L29)-SUMPRODUCT((ngaygs&gt;=TTDN!P$17)*(ngaygs&lt;$I$1)*(tkco="331")*(makhnccco=$C29),sotien)-INDEX(codky,$L29)+SUMPRODUCT((ngaygs&gt;=TTDN!P$17)*(ngaygs&lt;$I$1)*(tkno="331")*(makhnccno=$C29),sotien)),0)</f>
        <v>0</v>
      </c>
      <c r="G29" s="338">
        <f ca="1">IFERROR(MAX(0,INDEX(codky,$L29)+SUMPRODUCT((ngaygs&gt;=TTDN!Q$17)*(ngaygs&lt;$I$1)*(tkco="131")*(makhnccco=$C29),sotien)-INDEX(nodky,$L29)-SUMPRODUCT((ngaygs&gt;=TTDN!Q$17)*(ngaygs&lt;$I$1)*(tkno="131")*(makhnccno=$C29),sotien)),0)</f>
        <v>0</v>
      </c>
      <c r="H29" s="339">
        <f t="shared" ca="1" si="3"/>
        <v>0</v>
      </c>
      <c r="I29" s="339">
        <f t="shared" ca="1" si="4"/>
        <v>0</v>
      </c>
      <c r="J29" s="339">
        <f t="shared" ca="1" si="6"/>
        <v>0</v>
      </c>
      <c r="K29" s="339">
        <f t="shared" ca="1" si="7"/>
        <v>0</v>
      </c>
      <c r="L29" s="635" t="str">
        <f ca="1">IFERROR(MATCH($G$1,OFFSET(DMKH_NCC!$D$7,L28,0):'DMKH_NCC'!$D$2000,0)+L28,"")</f>
        <v/>
      </c>
    </row>
    <row r="30" spans="2:12" s="335" customFormat="1" ht="24.95" hidden="1" customHeight="1" x14ac:dyDescent="0.2">
      <c r="B30" s="336" t="str">
        <f t="shared" ca="1" si="5"/>
        <v/>
      </c>
      <c r="C30" s="337" t="str">
        <f t="shared" ca="1" si="0"/>
        <v/>
      </c>
      <c r="D30" s="337" t="str">
        <f t="shared" ca="1" si="1"/>
        <v/>
      </c>
      <c r="E30" s="337" t="str">
        <f t="shared" ca="1" si="2"/>
        <v/>
      </c>
      <c r="F30" s="338">
        <f ca="1">IFERROR(MAX(0,INDEX(nodky,$L30)-SUMPRODUCT((ngaygs&gt;=TTDN!P$17)*(ngaygs&lt;$I$1)*(tkco="331")*(makhnccco=$C30),sotien)-INDEX(codky,$L30)+SUMPRODUCT((ngaygs&gt;=TTDN!P$17)*(ngaygs&lt;$I$1)*(tkno="331")*(makhnccno=$C30),sotien)),0)</f>
        <v>0</v>
      </c>
      <c r="G30" s="338">
        <f ca="1">IFERROR(MAX(0,INDEX(codky,$L30)+SUMPRODUCT((ngaygs&gt;=TTDN!Q$17)*(ngaygs&lt;$I$1)*(tkco="131")*(makhnccco=$C30),sotien)-INDEX(nodky,$L30)-SUMPRODUCT((ngaygs&gt;=TTDN!Q$17)*(ngaygs&lt;$I$1)*(tkno="131")*(makhnccno=$C30),sotien)),0)</f>
        <v>0</v>
      </c>
      <c r="H30" s="339">
        <f t="shared" ca="1" si="3"/>
        <v>0</v>
      </c>
      <c r="I30" s="339">
        <f t="shared" ca="1" si="4"/>
        <v>0</v>
      </c>
      <c r="J30" s="339">
        <f t="shared" ca="1" si="6"/>
        <v>0</v>
      </c>
      <c r="K30" s="339">
        <f t="shared" ca="1" si="7"/>
        <v>0</v>
      </c>
      <c r="L30" s="635" t="str">
        <f ca="1">IFERROR(MATCH($G$1,OFFSET(DMKH_NCC!$D$7,L29,0):'DMKH_NCC'!$D$2000,0)+L29,"")</f>
        <v/>
      </c>
    </row>
    <row r="31" spans="2:12" s="335" customFormat="1" ht="24.95" hidden="1" customHeight="1" x14ac:dyDescent="0.2">
      <c r="B31" s="336" t="str">
        <f t="shared" ca="1" si="5"/>
        <v/>
      </c>
      <c r="C31" s="337" t="str">
        <f t="shared" ca="1" si="0"/>
        <v/>
      </c>
      <c r="D31" s="337" t="str">
        <f t="shared" ca="1" si="1"/>
        <v/>
      </c>
      <c r="E31" s="337" t="str">
        <f t="shared" ca="1" si="2"/>
        <v/>
      </c>
      <c r="F31" s="338">
        <f ca="1">IFERROR(MAX(0,INDEX(nodky,$L31)-SUMPRODUCT((ngaygs&gt;=TTDN!P$17)*(ngaygs&lt;$I$1)*(tkco="331")*(makhnccco=$C31),sotien)-INDEX(codky,$L31)+SUMPRODUCT((ngaygs&gt;=TTDN!P$17)*(ngaygs&lt;$I$1)*(tkno="331")*(makhnccno=$C31),sotien)),0)</f>
        <v>0</v>
      </c>
      <c r="G31" s="338">
        <f ca="1">IFERROR(MAX(0,INDEX(codky,$L31)+SUMPRODUCT((ngaygs&gt;=TTDN!Q$17)*(ngaygs&lt;$I$1)*(tkco="131")*(makhnccco=$C31),sotien)-INDEX(nodky,$L31)-SUMPRODUCT((ngaygs&gt;=TTDN!Q$17)*(ngaygs&lt;$I$1)*(tkno="131")*(makhnccno=$C31),sotien)),0)</f>
        <v>0</v>
      </c>
      <c r="H31" s="339">
        <f t="shared" ca="1" si="3"/>
        <v>0</v>
      </c>
      <c r="I31" s="339">
        <f t="shared" ca="1" si="4"/>
        <v>0</v>
      </c>
      <c r="J31" s="339">
        <f t="shared" ca="1" si="6"/>
        <v>0</v>
      </c>
      <c r="K31" s="339">
        <f t="shared" ca="1" si="7"/>
        <v>0</v>
      </c>
      <c r="L31" s="635" t="str">
        <f ca="1">IFERROR(MATCH($G$1,OFFSET(DMKH_NCC!$D$7,L30,0):'DMKH_NCC'!$D$2000,0)+L30,"")</f>
        <v/>
      </c>
    </row>
    <row r="32" spans="2:12" s="335" customFormat="1" ht="24.95" hidden="1" customHeight="1" x14ac:dyDescent="0.2">
      <c r="B32" s="336" t="str">
        <f t="shared" ca="1" si="5"/>
        <v/>
      </c>
      <c r="C32" s="337" t="str">
        <f t="shared" ca="1" si="0"/>
        <v/>
      </c>
      <c r="D32" s="337" t="str">
        <f t="shared" ca="1" si="1"/>
        <v/>
      </c>
      <c r="E32" s="337" t="str">
        <f t="shared" ca="1" si="2"/>
        <v/>
      </c>
      <c r="F32" s="338">
        <f ca="1">IFERROR(MAX(0,INDEX(nodky,$L32)-SUMPRODUCT((ngaygs&gt;=TTDN!P$17)*(ngaygs&lt;$I$1)*(tkco="331")*(makhnccco=$C32),sotien)-INDEX(codky,$L32)+SUMPRODUCT((ngaygs&gt;=TTDN!P$17)*(ngaygs&lt;$I$1)*(tkno="331")*(makhnccno=$C32),sotien)),0)</f>
        <v>0</v>
      </c>
      <c r="G32" s="338">
        <f ca="1">IFERROR(MAX(0,INDEX(codky,$L32)+SUMPRODUCT((ngaygs&gt;=TTDN!Q$17)*(ngaygs&lt;$I$1)*(tkco="131")*(makhnccco=$C32),sotien)-INDEX(nodky,$L32)-SUMPRODUCT((ngaygs&gt;=TTDN!Q$17)*(ngaygs&lt;$I$1)*(tkno="131")*(makhnccno=$C32),sotien)),0)</f>
        <v>0</v>
      </c>
      <c r="H32" s="339">
        <f t="shared" ca="1" si="3"/>
        <v>0</v>
      </c>
      <c r="I32" s="339">
        <f t="shared" ca="1" si="4"/>
        <v>0</v>
      </c>
      <c r="J32" s="339">
        <f t="shared" ca="1" si="6"/>
        <v>0</v>
      </c>
      <c r="K32" s="339">
        <f t="shared" ca="1" si="7"/>
        <v>0</v>
      </c>
      <c r="L32" s="635" t="str">
        <f ca="1">IFERROR(MATCH($G$1,OFFSET(DMKH_NCC!$D$7,L31,0):'DMKH_NCC'!$D$2000,0)+L31,"")</f>
        <v/>
      </c>
    </row>
    <row r="33" spans="2:12" s="335" customFormat="1" ht="24.95" hidden="1" customHeight="1" x14ac:dyDescent="0.2">
      <c r="B33" s="336" t="str">
        <f t="shared" ca="1" si="5"/>
        <v/>
      </c>
      <c r="C33" s="337" t="str">
        <f t="shared" ca="1" si="0"/>
        <v/>
      </c>
      <c r="D33" s="337" t="str">
        <f t="shared" ca="1" si="1"/>
        <v/>
      </c>
      <c r="E33" s="337" t="str">
        <f t="shared" ca="1" si="2"/>
        <v/>
      </c>
      <c r="F33" s="338">
        <f ca="1">IFERROR(MAX(0,INDEX(nodky,$L33)-SUMPRODUCT((ngaygs&gt;=TTDN!P$17)*(ngaygs&lt;$I$1)*(tkco="331")*(makhnccco=$C33),sotien)-INDEX(codky,$L33)+SUMPRODUCT((ngaygs&gt;=TTDN!P$17)*(ngaygs&lt;$I$1)*(tkno="331")*(makhnccno=$C33),sotien)),0)</f>
        <v>0</v>
      </c>
      <c r="G33" s="338">
        <f ca="1">IFERROR(MAX(0,INDEX(codky,$L33)+SUMPRODUCT((ngaygs&gt;=TTDN!Q$17)*(ngaygs&lt;$I$1)*(tkco="131")*(makhnccco=$C33),sotien)-INDEX(nodky,$L33)-SUMPRODUCT((ngaygs&gt;=TTDN!Q$17)*(ngaygs&lt;$I$1)*(tkno="131")*(makhnccno=$C33),sotien)),0)</f>
        <v>0</v>
      </c>
      <c r="H33" s="339">
        <f t="shared" ca="1" si="3"/>
        <v>0</v>
      </c>
      <c r="I33" s="339">
        <f t="shared" ca="1" si="4"/>
        <v>0</v>
      </c>
      <c r="J33" s="339">
        <f t="shared" ca="1" si="6"/>
        <v>0</v>
      </c>
      <c r="K33" s="339">
        <f t="shared" ca="1" si="7"/>
        <v>0</v>
      </c>
      <c r="L33" s="635" t="str">
        <f ca="1">IFERROR(MATCH($G$1,OFFSET(DMKH_NCC!$D$7,L32,0):'DMKH_NCC'!$D$2000,0)+L32,"")</f>
        <v/>
      </c>
    </row>
    <row r="34" spans="2:12" s="335" customFormat="1" ht="24.95" hidden="1" customHeight="1" x14ac:dyDescent="0.2">
      <c r="B34" s="336" t="str">
        <f t="shared" ca="1" si="5"/>
        <v/>
      </c>
      <c r="C34" s="337" t="str">
        <f t="shared" ca="1" si="0"/>
        <v/>
      </c>
      <c r="D34" s="337" t="str">
        <f t="shared" ca="1" si="1"/>
        <v/>
      </c>
      <c r="E34" s="337" t="str">
        <f t="shared" ca="1" si="2"/>
        <v/>
      </c>
      <c r="F34" s="338">
        <f ca="1">IFERROR(MAX(0,INDEX(nodky,$L34)-SUMPRODUCT((ngaygs&gt;=TTDN!P$17)*(ngaygs&lt;$I$1)*(tkco="331")*(makhnccco=$C34),sotien)-INDEX(codky,$L34)+SUMPRODUCT((ngaygs&gt;=TTDN!P$17)*(ngaygs&lt;$I$1)*(tkno="331")*(makhnccno=$C34),sotien)),0)</f>
        <v>0</v>
      </c>
      <c r="G34" s="338">
        <f ca="1">IFERROR(MAX(0,INDEX(codky,$L34)+SUMPRODUCT((ngaygs&gt;=TTDN!Q$17)*(ngaygs&lt;$I$1)*(tkco="131")*(makhnccco=$C34),sotien)-INDEX(nodky,$L34)-SUMPRODUCT((ngaygs&gt;=TTDN!Q$17)*(ngaygs&lt;$I$1)*(tkno="131")*(makhnccno=$C34),sotien)),0)</f>
        <v>0</v>
      </c>
      <c r="H34" s="339">
        <f t="shared" ca="1" si="3"/>
        <v>0</v>
      </c>
      <c r="I34" s="339">
        <f t="shared" ca="1" si="4"/>
        <v>0</v>
      </c>
      <c r="J34" s="339">
        <f t="shared" ca="1" si="6"/>
        <v>0</v>
      </c>
      <c r="K34" s="339">
        <f t="shared" ca="1" si="7"/>
        <v>0</v>
      </c>
      <c r="L34" s="635" t="str">
        <f ca="1">IFERROR(MATCH($G$1,OFFSET(DMKH_NCC!$D$7,L33,0):'DMKH_NCC'!$D$2000,0)+L33,"")</f>
        <v/>
      </c>
    </row>
    <row r="35" spans="2:12" s="335" customFormat="1" ht="24.95" hidden="1" customHeight="1" x14ac:dyDescent="0.2">
      <c r="B35" s="336" t="str">
        <f t="shared" ca="1" si="5"/>
        <v/>
      </c>
      <c r="C35" s="337" t="str">
        <f t="shared" ca="1" si="0"/>
        <v/>
      </c>
      <c r="D35" s="337" t="str">
        <f t="shared" ca="1" si="1"/>
        <v/>
      </c>
      <c r="E35" s="337" t="str">
        <f t="shared" ca="1" si="2"/>
        <v/>
      </c>
      <c r="F35" s="338">
        <f ca="1">IFERROR(MAX(0,INDEX(nodky,$L35)-SUMPRODUCT((ngaygs&gt;=TTDN!P$17)*(ngaygs&lt;$I$1)*(tkco="331")*(makhnccco=$C35),sotien)-INDEX(codky,$L35)+SUMPRODUCT((ngaygs&gt;=TTDN!P$17)*(ngaygs&lt;$I$1)*(tkno="331")*(makhnccno=$C35),sotien)),0)</f>
        <v>0</v>
      </c>
      <c r="G35" s="338">
        <f ca="1">IFERROR(MAX(0,INDEX(codky,$L35)+SUMPRODUCT((ngaygs&gt;=TTDN!Q$17)*(ngaygs&lt;$I$1)*(tkco="131")*(makhnccco=$C35),sotien)-INDEX(nodky,$L35)-SUMPRODUCT((ngaygs&gt;=TTDN!Q$17)*(ngaygs&lt;$I$1)*(tkno="131")*(makhnccno=$C35),sotien)),0)</f>
        <v>0</v>
      </c>
      <c r="H35" s="339">
        <f t="shared" ca="1" si="3"/>
        <v>0</v>
      </c>
      <c r="I35" s="339">
        <f t="shared" ca="1" si="4"/>
        <v>0</v>
      </c>
      <c r="J35" s="339">
        <f t="shared" ca="1" si="6"/>
        <v>0</v>
      </c>
      <c r="K35" s="339">
        <f t="shared" ca="1" si="7"/>
        <v>0</v>
      </c>
      <c r="L35" s="635" t="str">
        <f ca="1">IFERROR(MATCH($G$1,OFFSET(DMKH_NCC!$D$7,L34,0):'DMKH_NCC'!$D$2000,0)+L34,"")</f>
        <v/>
      </c>
    </row>
    <row r="36" spans="2:12" s="335" customFormat="1" ht="24.95" hidden="1" customHeight="1" x14ac:dyDescent="0.2">
      <c r="B36" s="336" t="str">
        <f t="shared" ca="1" si="5"/>
        <v/>
      </c>
      <c r="C36" s="337" t="str">
        <f t="shared" ca="1" si="0"/>
        <v/>
      </c>
      <c r="D36" s="337" t="str">
        <f t="shared" ca="1" si="1"/>
        <v/>
      </c>
      <c r="E36" s="337" t="str">
        <f t="shared" ca="1" si="2"/>
        <v/>
      </c>
      <c r="F36" s="338">
        <f ca="1">IFERROR(MAX(0,INDEX(nodky,$L36)-SUMPRODUCT((ngaygs&gt;=TTDN!P$17)*(ngaygs&lt;$I$1)*(tkco="331")*(makhnccco=$C36),sotien)-INDEX(codky,$L36)+SUMPRODUCT((ngaygs&gt;=TTDN!P$17)*(ngaygs&lt;$I$1)*(tkno="331")*(makhnccno=$C36),sotien)),0)</f>
        <v>0</v>
      </c>
      <c r="G36" s="338">
        <f ca="1">IFERROR(MAX(0,INDEX(codky,$L36)+SUMPRODUCT((ngaygs&gt;=TTDN!Q$17)*(ngaygs&lt;$I$1)*(tkco="131")*(makhnccco=$C36),sotien)-INDEX(nodky,$L36)-SUMPRODUCT((ngaygs&gt;=TTDN!Q$17)*(ngaygs&lt;$I$1)*(tkno="131")*(makhnccno=$C36),sotien)),0)</f>
        <v>0</v>
      </c>
      <c r="H36" s="339">
        <f t="shared" ca="1" si="3"/>
        <v>0</v>
      </c>
      <c r="I36" s="339">
        <f t="shared" ca="1" si="4"/>
        <v>0</v>
      </c>
      <c r="J36" s="339">
        <f t="shared" ca="1" si="6"/>
        <v>0</v>
      </c>
      <c r="K36" s="339">
        <f t="shared" ca="1" si="7"/>
        <v>0</v>
      </c>
      <c r="L36" s="635" t="str">
        <f ca="1">IFERROR(MATCH($G$1,OFFSET(DMKH_NCC!$D$7,L35,0):'DMKH_NCC'!$D$2000,0)+L35,"")</f>
        <v/>
      </c>
    </row>
    <row r="37" spans="2:12" s="335" customFormat="1" ht="24.95" hidden="1" customHeight="1" x14ac:dyDescent="0.2">
      <c r="B37" s="336" t="str">
        <f t="shared" ca="1" si="5"/>
        <v/>
      </c>
      <c r="C37" s="337" t="str">
        <f t="shared" ca="1" si="0"/>
        <v/>
      </c>
      <c r="D37" s="337" t="str">
        <f t="shared" ca="1" si="1"/>
        <v/>
      </c>
      <c r="E37" s="337" t="str">
        <f t="shared" ca="1" si="2"/>
        <v/>
      </c>
      <c r="F37" s="338">
        <f ca="1">IFERROR(MAX(0,INDEX(nodky,$L37)-SUMPRODUCT((ngaygs&gt;=TTDN!P$17)*(ngaygs&lt;$I$1)*(tkco="331")*(makhnccco=$C37),sotien)-INDEX(codky,$L37)+SUMPRODUCT((ngaygs&gt;=TTDN!P$17)*(ngaygs&lt;$I$1)*(tkno="331")*(makhnccno=$C37),sotien)),0)</f>
        <v>0</v>
      </c>
      <c r="G37" s="338">
        <f ca="1">IFERROR(MAX(0,INDEX(codky,$L37)+SUMPRODUCT((ngaygs&gt;=TTDN!Q$17)*(ngaygs&lt;$I$1)*(tkco="131")*(makhnccco=$C37),sotien)-INDEX(nodky,$L37)-SUMPRODUCT((ngaygs&gt;=TTDN!Q$17)*(ngaygs&lt;$I$1)*(tkno="131")*(makhnccno=$C37),sotien)),0)</f>
        <v>0</v>
      </c>
      <c r="H37" s="339">
        <f t="shared" ca="1" si="3"/>
        <v>0</v>
      </c>
      <c r="I37" s="339">
        <f t="shared" ca="1" si="4"/>
        <v>0</v>
      </c>
      <c r="J37" s="339">
        <f t="shared" ca="1" si="6"/>
        <v>0</v>
      </c>
      <c r="K37" s="339">
        <f t="shared" ca="1" si="7"/>
        <v>0</v>
      </c>
      <c r="L37" s="635" t="str">
        <f ca="1">IFERROR(MATCH($G$1,OFFSET(DMKH_NCC!$D$7,L36,0):'DMKH_NCC'!$D$2000,0)+L36,"")</f>
        <v/>
      </c>
    </row>
    <row r="38" spans="2:12" s="335" customFormat="1" ht="24.95" hidden="1" customHeight="1" x14ac:dyDescent="0.2">
      <c r="B38" s="336" t="str">
        <f t="shared" ca="1" si="5"/>
        <v/>
      </c>
      <c r="C38" s="337" t="str">
        <f t="shared" ca="1" si="0"/>
        <v/>
      </c>
      <c r="D38" s="337" t="str">
        <f t="shared" ca="1" si="1"/>
        <v/>
      </c>
      <c r="E38" s="337" t="str">
        <f t="shared" ca="1" si="2"/>
        <v/>
      </c>
      <c r="F38" s="338">
        <f ca="1">IFERROR(MAX(0,INDEX(nodky,$L38)-SUMPRODUCT((ngaygs&gt;=TTDN!P$17)*(ngaygs&lt;$I$1)*(tkco="331")*(makhnccco=$C38),sotien)-INDEX(codky,$L38)+SUMPRODUCT((ngaygs&gt;=TTDN!P$17)*(ngaygs&lt;$I$1)*(tkno="331")*(makhnccno=$C38),sotien)),0)</f>
        <v>0</v>
      </c>
      <c r="G38" s="338">
        <f ca="1">IFERROR(MAX(0,INDEX(codky,$L38)+SUMPRODUCT((ngaygs&gt;=TTDN!Q$17)*(ngaygs&lt;$I$1)*(tkco="131")*(makhnccco=$C38),sotien)-INDEX(nodky,$L38)-SUMPRODUCT((ngaygs&gt;=TTDN!Q$17)*(ngaygs&lt;$I$1)*(tkno="131")*(makhnccno=$C38),sotien)),0)</f>
        <v>0</v>
      </c>
      <c r="H38" s="339">
        <f t="shared" ca="1" si="3"/>
        <v>0</v>
      </c>
      <c r="I38" s="339">
        <f t="shared" ca="1" si="4"/>
        <v>0</v>
      </c>
      <c r="J38" s="339">
        <f t="shared" ca="1" si="6"/>
        <v>0</v>
      </c>
      <c r="K38" s="339">
        <f t="shared" ca="1" si="7"/>
        <v>0</v>
      </c>
      <c r="L38" s="635" t="str">
        <f ca="1">IFERROR(MATCH($G$1,OFFSET(DMKH_NCC!$D$7,L37,0):'DMKH_NCC'!$D$2000,0)+L37,"")</f>
        <v/>
      </c>
    </row>
    <row r="39" spans="2:12" s="335" customFormat="1" ht="24.95" hidden="1" customHeight="1" x14ac:dyDescent="0.2">
      <c r="B39" s="336" t="str">
        <f t="shared" ca="1" si="5"/>
        <v/>
      </c>
      <c r="C39" s="337" t="str">
        <f t="shared" ca="1" si="0"/>
        <v/>
      </c>
      <c r="D39" s="337" t="str">
        <f t="shared" ca="1" si="1"/>
        <v/>
      </c>
      <c r="E39" s="337" t="str">
        <f t="shared" ca="1" si="2"/>
        <v/>
      </c>
      <c r="F39" s="338">
        <f ca="1">IFERROR(MAX(0,INDEX(nodky,$L39)-SUMPRODUCT((ngaygs&gt;=TTDN!P$17)*(ngaygs&lt;$I$1)*(tkco="331")*(makhnccco=$C39),sotien)-INDEX(codky,$L39)+SUMPRODUCT((ngaygs&gt;=TTDN!P$17)*(ngaygs&lt;$I$1)*(tkno="331")*(makhnccno=$C39),sotien)),0)</f>
        <v>0</v>
      </c>
      <c r="G39" s="338">
        <f ca="1">IFERROR(MAX(0,INDEX(codky,$L39)+SUMPRODUCT((ngaygs&gt;=TTDN!Q$17)*(ngaygs&lt;$I$1)*(tkco="131")*(makhnccco=$C39),sotien)-INDEX(nodky,$L39)-SUMPRODUCT((ngaygs&gt;=TTDN!Q$17)*(ngaygs&lt;$I$1)*(tkno="131")*(makhnccno=$C39),sotien)),0)</f>
        <v>0</v>
      </c>
      <c r="H39" s="339">
        <f t="shared" ca="1" si="3"/>
        <v>0</v>
      </c>
      <c r="I39" s="339">
        <f t="shared" ca="1" si="4"/>
        <v>0</v>
      </c>
      <c r="J39" s="339">
        <f t="shared" ca="1" si="6"/>
        <v>0</v>
      </c>
      <c r="K39" s="339">
        <f t="shared" ca="1" si="7"/>
        <v>0</v>
      </c>
      <c r="L39" s="635" t="str">
        <f ca="1">IFERROR(MATCH($G$1,OFFSET(DMKH_NCC!$D$7,L38,0):'DMKH_NCC'!$D$2000,0)+L38,"")</f>
        <v/>
      </c>
    </row>
    <row r="40" spans="2:12" s="335" customFormat="1" ht="24.95" hidden="1" customHeight="1" x14ac:dyDescent="0.2">
      <c r="B40" s="336" t="str">
        <f t="shared" ca="1" si="5"/>
        <v/>
      </c>
      <c r="C40" s="337" t="str">
        <f t="shared" ca="1" si="0"/>
        <v/>
      </c>
      <c r="D40" s="337" t="str">
        <f t="shared" ca="1" si="1"/>
        <v/>
      </c>
      <c r="E40" s="337" t="str">
        <f t="shared" ca="1" si="2"/>
        <v/>
      </c>
      <c r="F40" s="338">
        <f ca="1">IFERROR(MAX(0,INDEX(nodky,$L40)-SUMPRODUCT((ngaygs&gt;=TTDN!P$17)*(ngaygs&lt;$I$1)*(tkco="331")*(makhnccco=$C40),sotien)-INDEX(codky,$L40)+SUMPRODUCT((ngaygs&gt;=TTDN!P$17)*(ngaygs&lt;$I$1)*(tkno="331")*(makhnccno=$C40),sotien)),0)</f>
        <v>0</v>
      </c>
      <c r="G40" s="338">
        <f ca="1">IFERROR(MAX(0,INDEX(codky,$L40)+SUMPRODUCT((ngaygs&gt;=TTDN!Q$17)*(ngaygs&lt;$I$1)*(tkco="131")*(makhnccco=$C40),sotien)-INDEX(nodky,$L40)-SUMPRODUCT((ngaygs&gt;=TTDN!Q$17)*(ngaygs&lt;$I$1)*(tkno="131")*(makhnccno=$C40),sotien)),0)</f>
        <v>0</v>
      </c>
      <c r="H40" s="339">
        <f t="shared" ca="1" si="3"/>
        <v>0</v>
      </c>
      <c r="I40" s="339">
        <f t="shared" ca="1" si="4"/>
        <v>0</v>
      </c>
      <c r="J40" s="339">
        <f t="shared" ca="1" si="6"/>
        <v>0</v>
      </c>
      <c r="K40" s="339">
        <f t="shared" ca="1" si="7"/>
        <v>0</v>
      </c>
      <c r="L40" s="635" t="str">
        <f ca="1">IFERROR(MATCH($G$1,OFFSET(DMKH_NCC!$D$7,L39,0):'DMKH_NCC'!$D$2000,0)+L39,"")</f>
        <v/>
      </c>
    </row>
    <row r="41" spans="2:12" s="335" customFormat="1" ht="24.95" hidden="1" customHeight="1" x14ac:dyDescent="0.2">
      <c r="B41" s="336" t="str">
        <f t="shared" ca="1" si="5"/>
        <v/>
      </c>
      <c r="C41" s="337" t="str">
        <f t="shared" ca="1" si="0"/>
        <v/>
      </c>
      <c r="D41" s="337" t="str">
        <f t="shared" ca="1" si="1"/>
        <v/>
      </c>
      <c r="E41" s="337" t="str">
        <f t="shared" ca="1" si="2"/>
        <v/>
      </c>
      <c r="F41" s="338">
        <f ca="1">IFERROR(MAX(0,INDEX(nodky,$L41)-SUMPRODUCT((ngaygs&gt;=TTDN!P$17)*(ngaygs&lt;$I$1)*(tkco="331")*(makhnccco=$C41),sotien)-INDEX(codky,$L41)+SUMPRODUCT((ngaygs&gt;=TTDN!P$17)*(ngaygs&lt;$I$1)*(tkno="331")*(makhnccno=$C41),sotien)),0)</f>
        <v>0</v>
      </c>
      <c r="G41" s="338">
        <f ca="1">IFERROR(MAX(0,INDEX(codky,$L41)+SUMPRODUCT((ngaygs&gt;=TTDN!Q$17)*(ngaygs&lt;$I$1)*(tkco="131")*(makhnccco=$C41),sotien)-INDEX(nodky,$L41)-SUMPRODUCT((ngaygs&gt;=TTDN!Q$17)*(ngaygs&lt;$I$1)*(tkno="131")*(makhnccno=$C41),sotien)),0)</f>
        <v>0</v>
      </c>
      <c r="H41" s="339">
        <f t="shared" ca="1" si="3"/>
        <v>0</v>
      </c>
      <c r="I41" s="339">
        <f t="shared" ca="1" si="4"/>
        <v>0</v>
      </c>
      <c r="J41" s="339">
        <f t="shared" ca="1" si="6"/>
        <v>0</v>
      </c>
      <c r="K41" s="339">
        <f t="shared" ca="1" si="7"/>
        <v>0</v>
      </c>
      <c r="L41" s="635" t="str">
        <f ca="1">IFERROR(MATCH($G$1,OFFSET(DMKH_NCC!$D$7,L40,0):'DMKH_NCC'!$D$2000,0)+L40,"")</f>
        <v/>
      </c>
    </row>
    <row r="42" spans="2:12" s="335" customFormat="1" ht="24.95" hidden="1" customHeight="1" x14ac:dyDescent="0.2">
      <c r="B42" s="336" t="str">
        <f t="shared" ca="1" si="5"/>
        <v/>
      </c>
      <c r="C42" s="337" t="str">
        <f t="shared" ca="1" si="0"/>
        <v/>
      </c>
      <c r="D42" s="337" t="str">
        <f t="shared" ca="1" si="1"/>
        <v/>
      </c>
      <c r="E42" s="337" t="str">
        <f t="shared" ca="1" si="2"/>
        <v/>
      </c>
      <c r="F42" s="338">
        <f ca="1">IFERROR(MAX(0,INDEX(nodky,$L42)-SUMPRODUCT((ngaygs&gt;=TTDN!P$17)*(ngaygs&lt;$I$1)*(tkco="331")*(makhnccco=$C42),sotien)-INDEX(codky,$L42)+SUMPRODUCT((ngaygs&gt;=TTDN!P$17)*(ngaygs&lt;$I$1)*(tkno="331")*(makhnccno=$C42),sotien)),0)</f>
        <v>0</v>
      </c>
      <c r="G42" s="338">
        <f ca="1">IFERROR(MAX(0,INDEX(codky,$L42)+SUMPRODUCT((ngaygs&gt;=TTDN!Q$17)*(ngaygs&lt;$I$1)*(tkco="131")*(makhnccco=$C42),sotien)-INDEX(nodky,$L42)-SUMPRODUCT((ngaygs&gt;=TTDN!Q$17)*(ngaygs&lt;$I$1)*(tkno="131")*(makhnccno=$C42),sotien)),0)</f>
        <v>0</v>
      </c>
      <c r="H42" s="339">
        <f t="shared" ca="1" si="3"/>
        <v>0</v>
      </c>
      <c r="I42" s="339">
        <f t="shared" ca="1" si="4"/>
        <v>0</v>
      </c>
      <c r="J42" s="339">
        <f t="shared" ca="1" si="6"/>
        <v>0</v>
      </c>
      <c r="K42" s="339">
        <f t="shared" ca="1" si="7"/>
        <v>0</v>
      </c>
      <c r="L42" s="635" t="str">
        <f ca="1">IFERROR(MATCH($G$1,OFFSET(DMKH_NCC!$D$7,L41,0):'DMKH_NCC'!$D$2000,0)+L41,"")</f>
        <v/>
      </c>
    </row>
    <row r="43" spans="2:12" s="335" customFormat="1" ht="24.95" hidden="1" customHeight="1" x14ac:dyDescent="0.2">
      <c r="B43" s="336" t="str">
        <f t="shared" ca="1" si="5"/>
        <v/>
      </c>
      <c r="C43" s="337" t="str">
        <f t="shared" ca="1" si="0"/>
        <v/>
      </c>
      <c r="D43" s="337" t="str">
        <f t="shared" ca="1" si="1"/>
        <v/>
      </c>
      <c r="E43" s="337" t="str">
        <f t="shared" ca="1" si="2"/>
        <v/>
      </c>
      <c r="F43" s="338">
        <f ca="1">IFERROR(MAX(0,INDEX(nodky,$L43)-SUMPRODUCT((ngaygs&gt;=TTDN!P$17)*(ngaygs&lt;$I$1)*(tkco="331")*(makhnccco=$C43),sotien)-INDEX(codky,$L43)+SUMPRODUCT((ngaygs&gt;=TTDN!P$17)*(ngaygs&lt;$I$1)*(tkno="331")*(makhnccno=$C43),sotien)),0)</f>
        <v>0</v>
      </c>
      <c r="G43" s="338">
        <f ca="1">IFERROR(MAX(0,INDEX(codky,$L43)+SUMPRODUCT((ngaygs&gt;=TTDN!Q$17)*(ngaygs&lt;$I$1)*(tkco="131")*(makhnccco=$C43),sotien)-INDEX(nodky,$L43)-SUMPRODUCT((ngaygs&gt;=TTDN!Q$17)*(ngaygs&lt;$I$1)*(tkno="131")*(makhnccno=$C43),sotien)),0)</f>
        <v>0</v>
      </c>
      <c r="H43" s="339">
        <f t="shared" ref="H43:H74" ca="1" si="8">SUMPRODUCT((ngaygs&gt;=$I$1)*(ngaygs&lt;=$K$1)*(tkno="131")*(makhnccno=$C43),sotien)</f>
        <v>0</v>
      </c>
      <c r="I43" s="339">
        <f t="shared" ref="I43:I74" ca="1" si="9">SUMPRODUCT((ngaygs&gt;=$I$1)*(ngaygs&lt;=$K$1)*(tkco="131")*(makhnccco=$C43),sotien)</f>
        <v>0</v>
      </c>
      <c r="J43" s="339">
        <f t="shared" ca="1" si="6"/>
        <v>0</v>
      </c>
      <c r="K43" s="339">
        <f t="shared" ca="1" si="7"/>
        <v>0</v>
      </c>
      <c r="L43" s="635" t="str">
        <f ca="1">IFERROR(MATCH($G$1,OFFSET(DMKH_NCC!$D$7,L42,0):'DMKH_NCC'!$D$2000,0)+L42,"")</f>
        <v/>
      </c>
    </row>
    <row r="44" spans="2:12" s="335" customFormat="1" ht="24.95" hidden="1" customHeight="1" x14ac:dyDescent="0.2">
      <c r="B44" s="336" t="str">
        <f t="shared" ca="1" si="5"/>
        <v/>
      </c>
      <c r="C44" s="337" t="str">
        <f t="shared" ca="1" si="0"/>
        <v/>
      </c>
      <c r="D44" s="337" t="str">
        <f t="shared" ca="1" si="1"/>
        <v/>
      </c>
      <c r="E44" s="337" t="str">
        <f t="shared" ca="1" si="2"/>
        <v/>
      </c>
      <c r="F44" s="338">
        <f ca="1">IFERROR(MAX(0,INDEX(nodky,$L44)-SUMPRODUCT((ngaygs&gt;=TTDN!P$17)*(ngaygs&lt;$I$1)*(tkco="331")*(makhnccco=$C44),sotien)-INDEX(codky,$L44)+SUMPRODUCT((ngaygs&gt;=TTDN!P$17)*(ngaygs&lt;$I$1)*(tkno="331")*(makhnccno=$C44),sotien)),0)</f>
        <v>0</v>
      </c>
      <c r="G44" s="338">
        <f ca="1">IFERROR(MAX(0,INDEX(codky,$L44)+SUMPRODUCT((ngaygs&gt;=TTDN!Q$17)*(ngaygs&lt;$I$1)*(tkco="131")*(makhnccco=$C44),sotien)-INDEX(nodky,$L44)-SUMPRODUCT((ngaygs&gt;=TTDN!Q$17)*(ngaygs&lt;$I$1)*(tkno="131")*(makhnccno=$C44),sotien)),0)</f>
        <v>0</v>
      </c>
      <c r="H44" s="339">
        <f t="shared" ca="1" si="8"/>
        <v>0</v>
      </c>
      <c r="I44" s="339">
        <f t="shared" ca="1" si="9"/>
        <v>0</v>
      </c>
      <c r="J44" s="339">
        <f t="shared" ca="1" si="6"/>
        <v>0</v>
      </c>
      <c r="K44" s="339">
        <f t="shared" ca="1" si="7"/>
        <v>0</v>
      </c>
      <c r="L44" s="635" t="str">
        <f ca="1">IFERROR(MATCH($G$1,OFFSET(DMKH_NCC!$D$7,L43,0):'DMKH_NCC'!$D$2000,0)+L43,"")</f>
        <v/>
      </c>
    </row>
    <row r="45" spans="2:12" s="335" customFormat="1" ht="24.95" hidden="1" customHeight="1" x14ac:dyDescent="0.2">
      <c r="B45" s="336" t="str">
        <f t="shared" ca="1" si="5"/>
        <v/>
      </c>
      <c r="C45" s="337" t="str">
        <f t="shared" ca="1" si="0"/>
        <v/>
      </c>
      <c r="D45" s="337" t="str">
        <f t="shared" ca="1" si="1"/>
        <v/>
      </c>
      <c r="E45" s="337" t="str">
        <f t="shared" ca="1" si="2"/>
        <v/>
      </c>
      <c r="F45" s="338">
        <f ca="1">IFERROR(MAX(0,INDEX(nodky,$L45)-SUMPRODUCT((ngaygs&gt;=TTDN!P$17)*(ngaygs&lt;$I$1)*(tkco="331")*(makhnccco=$C45),sotien)-INDEX(codky,$L45)+SUMPRODUCT((ngaygs&gt;=TTDN!P$17)*(ngaygs&lt;$I$1)*(tkno="331")*(makhnccno=$C45),sotien)),0)</f>
        <v>0</v>
      </c>
      <c r="G45" s="338">
        <f ca="1">IFERROR(MAX(0,INDEX(codky,$L45)+SUMPRODUCT((ngaygs&gt;=TTDN!Q$17)*(ngaygs&lt;$I$1)*(tkco="131")*(makhnccco=$C45),sotien)-INDEX(nodky,$L45)-SUMPRODUCT((ngaygs&gt;=TTDN!Q$17)*(ngaygs&lt;$I$1)*(tkno="131")*(makhnccno=$C45),sotien)),0)</f>
        <v>0</v>
      </c>
      <c r="H45" s="339">
        <f t="shared" ca="1" si="8"/>
        <v>0</v>
      </c>
      <c r="I45" s="339">
        <f t="shared" ca="1" si="9"/>
        <v>0</v>
      </c>
      <c r="J45" s="339">
        <f t="shared" ca="1" si="6"/>
        <v>0</v>
      </c>
      <c r="K45" s="339">
        <f t="shared" ca="1" si="7"/>
        <v>0</v>
      </c>
      <c r="L45" s="635" t="str">
        <f ca="1">IFERROR(MATCH($G$1,OFFSET(DMKH_NCC!$D$7,L44,0):'DMKH_NCC'!$D$2000,0)+L44,"")</f>
        <v/>
      </c>
    </row>
    <row r="46" spans="2:12" s="335" customFormat="1" ht="24.95" hidden="1" customHeight="1" x14ac:dyDescent="0.2">
      <c r="B46" s="336" t="str">
        <f t="shared" ca="1" si="5"/>
        <v/>
      </c>
      <c r="C46" s="337" t="str">
        <f t="shared" ca="1" si="0"/>
        <v/>
      </c>
      <c r="D46" s="337" t="str">
        <f t="shared" ca="1" si="1"/>
        <v/>
      </c>
      <c r="E46" s="337" t="str">
        <f t="shared" ca="1" si="2"/>
        <v/>
      </c>
      <c r="F46" s="338">
        <f ca="1">IFERROR(MAX(0,INDEX(nodky,$L46)-SUMPRODUCT((ngaygs&gt;=TTDN!P$17)*(ngaygs&lt;$I$1)*(tkco="331")*(makhnccco=$C46),sotien)-INDEX(codky,$L46)+SUMPRODUCT((ngaygs&gt;=TTDN!P$17)*(ngaygs&lt;$I$1)*(tkno="331")*(makhnccno=$C46),sotien)),0)</f>
        <v>0</v>
      </c>
      <c r="G46" s="338">
        <f ca="1">IFERROR(MAX(0,INDEX(codky,$L46)+SUMPRODUCT((ngaygs&gt;=TTDN!Q$17)*(ngaygs&lt;$I$1)*(tkco="131")*(makhnccco=$C46),sotien)-INDEX(nodky,$L46)-SUMPRODUCT((ngaygs&gt;=TTDN!Q$17)*(ngaygs&lt;$I$1)*(tkno="131")*(makhnccno=$C46),sotien)),0)</f>
        <v>0</v>
      </c>
      <c r="H46" s="339">
        <f t="shared" ca="1" si="8"/>
        <v>0</v>
      </c>
      <c r="I46" s="339">
        <f t="shared" ca="1" si="9"/>
        <v>0</v>
      </c>
      <c r="J46" s="339">
        <f t="shared" ca="1" si="6"/>
        <v>0</v>
      </c>
      <c r="K46" s="339">
        <f t="shared" ca="1" si="7"/>
        <v>0</v>
      </c>
      <c r="L46" s="635" t="str">
        <f ca="1">IFERROR(MATCH($G$1,OFFSET(DMKH_NCC!$D$7,L45,0):'DMKH_NCC'!$D$2000,0)+L45,"")</f>
        <v/>
      </c>
    </row>
    <row r="47" spans="2:12" s="335" customFormat="1" ht="24.95" hidden="1" customHeight="1" x14ac:dyDescent="0.2">
      <c r="B47" s="336" t="str">
        <f t="shared" ca="1" si="5"/>
        <v/>
      </c>
      <c r="C47" s="337" t="str">
        <f t="shared" ca="1" si="0"/>
        <v/>
      </c>
      <c r="D47" s="337" t="str">
        <f t="shared" ca="1" si="1"/>
        <v/>
      </c>
      <c r="E47" s="337" t="str">
        <f t="shared" ca="1" si="2"/>
        <v/>
      </c>
      <c r="F47" s="338">
        <f ca="1">IFERROR(MAX(0,INDEX(nodky,$L47)-SUMPRODUCT((ngaygs&gt;=TTDN!P$17)*(ngaygs&lt;$I$1)*(tkco="331")*(makhnccco=$C47),sotien)-INDEX(codky,$L47)+SUMPRODUCT((ngaygs&gt;=TTDN!P$17)*(ngaygs&lt;$I$1)*(tkno="331")*(makhnccno=$C47),sotien)),0)</f>
        <v>0</v>
      </c>
      <c r="G47" s="338">
        <f ca="1">IFERROR(MAX(0,INDEX(codky,$L47)+SUMPRODUCT((ngaygs&gt;=TTDN!Q$17)*(ngaygs&lt;$I$1)*(tkco="131")*(makhnccco=$C47),sotien)-INDEX(nodky,$L47)-SUMPRODUCT((ngaygs&gt;=TTDN!Q$17)*(ngaygs&lt;$I$1)*(tkno="131")*(makhnccno=$C47),sotien)),0)</f>
        <v>0</v>
      </c>
      <c r="H47" s="339">
        <f t="shared" ca="1" si="8"/>
        <v>0</v>
      </c>
      <c r="I47" s="339">
        <f t="shared" ca="1" si="9"/>
        <v>0</v>
      </c>
      <c r="J47" s="339">
        <f t="shared" ca="1" si="6"/>
        <v>0</v>
      </c>
      <c r="K47" s="339">
        <f t="shared" ca="1" si="7"/>
        <v>0</v>
      </c>
      <c r="L47" s="635" t="str">
        <f ca="1">IFERROR(MATCH($G$1,OFFSET(DMKH_NCC!$D$7,L46,0):'DMKH_NCC'!$D$2000,0)+L46,"")</f>
        <v/>
      </c>
    </row>
    <row r="48" spans="2:12" s="335" customFormat="1" ht="24.95" hidden="1" customHeight="1" x14ac:dyDescent="0.2">
      <c r="B48" s="336" t="str">
        <f t="shared" ca="1" si="5"/>
        <v/>
      </c>
      <c r="C48" s="337" t="str">
        <f t="shared" ca="1" si="0"/>
        <v/>
      </c>
      <c r="D48" s="337" t="str">
        <f t="shared" ca="1" si="1"/>
        <v/>
      </c>
      <c r="E48" s="337" t="str">
        <f t="shared" ca="1" si="2"/>
        <v/>
      </c>
      <c r="F48" s="338">
        <f ca="1">IFERROR(MAX(0,INDEX(nodky,$L48)-SUMPRODUCT((ngaygs&gt;=TTDN!P$17)*(ngaygs&lt;$I$1)*(tkco="331")*(makhnccco=$C48),sotien)-INDEX(codky,$L48)+SUMPRODUCT((ngaygs&gt;=TTDN!P$17)*(ngaygs&lt;$I$1)*(tkno="331")*(makhnccno=$C48),sotien)),0)</f>
        <v>0</v>
      </c>
      <c r="G48" s="338">
        <f ca="1">IFERROR(MAX(0,INDEX(codky,$L48)+SUMPRODUCT((ngaygs&gt;=TTDN!Q$17)*(ngaygs&lt;$I$1)*(tkco="131")*(makhnccco=$C48),sotien)-INDEX(nodky,$L48)-SUMPRODUCT((ngaygs&gt;=TTDN!Q$17)*(ngaygs&lt;$I$1)*(tkno="131")*(makhnccno=$C48),sotien)),0)</f>
        <v>0</v>
      </c>
      <c r="H48" s="339">
        <f t="shared" ca="1" si="8"/>
        <v>0</v>
      </c>
      <c r="I48" s="339">
        <f t="shared" ca="1" si="9"/>
        <v>0</v>
      </c>
      <c r="J48" s="339">
        <f t="shared" ca="1" si="6"/>
        <v>0</v>
      </c>
      <c r="K48" s="339">
        <f t="shared" ca="1" si="7"/>
        <v>0</v>
      </c>
      <c r="L48" s="635" t="str">
        <f ca="1">IFERROR(MATCH($G$1,OFFSET(DMKH_NCC!$D$7,L47,0):'DMKH_NCC'!$D$2000,0)+L47,"")</f>
        <v/>
      </c>
    </row>
    <row r="49" spans="2:12" s="335" customFormat="1" ht="24.95" hidden="1" customHeight="1" x14ac:dyDescent="0.2">
      <c r="B49" s="336" t="str">
        <f t="shared" ca="1" si="5"/>
        <v/>
      </c>
      <c r="C49" s="337" t="str">
        <f t="shared" ca="1" si="0"/>
        <v/>
      </c>
      <c r="D49" s="337" t="str">
        <f t="shared" ca="1" si="1"/>
        <v/>
      </c>
      <c r="E49" s="337" t="str">
        <f t="shared" ca="1" si="2"/>
        <v/>
      </c>
      <c r="F49" s="338">
        <f ca="1">IFERROR(MAX(0,INDEX(nodky,$L49)-SUMPRODUCT((ngaygs&gt;=TTDN!P$17)*(ngaygs&lt;$I$1)*(tkco="331")*(makhnccco=$C49),sotien)-INDEX(codky,$L49)+SUMPRODUCT((ngaygs&gt;=TTDN!P$17)*(ngaygs&lt;$I$1)*(tkno="331")*(makhnccno=$C49),sotien)),0)</f>
        <v>0</v>
      </c>
      <c r="G49" s="338">
        <f ca="1">IFERROR(MAX(0,INDEX(codky,$L49)+SUMPRODUCT((ngaygs&gt;=TTDN!Q$17)*(ngaygs&lt;$I$1)*(tkco="131")*(makhnccco=$C49),sotien)-INDEX(nodky,$L49)-SUMPRODUCT((ngaygs&gt;=TTDN!Q$17)*(ngaygs&lt;$I$1)*(tkno="131")*(makhnccno=$C49),sotien)),0)</f>
        <v>0</v>
      </c>
      <c r="H49" s="339">
        <f t="shared" ca="1" si="8"/>
        <v>0</v>
      </c>
      <c r="I49" s="339">
        <f t="shared" ca="1" si="9"/>
        <v>0</v>
      </c>
      <c r="J49" s="339">
        <f t="shared" ca="1" si="6"/>
        <v>0</v>
      </c>
      <c r="K49" s="339">
        <f t="shared" ca="1" si="7"/>
        <v>0</v>
      </c>
      <c r="L49" s="635" t="str">
        <f ca="1">IFERROR(MATCH($G$1,OFFSET(DMKH_NCC!$D$7,L48,0):'DMKH_NCC'!$D$2000,0)+L48,"")</f>
        <v/>
      </c>
    </row>
    <row r="50" spans="2:12" s="335" customFormat="1" ht="24.95" hidden="1" customHeight="1" x14ac:dyDescent="0.2">
      <c r="B50" s="336" t="str">
        <f t="shared" ca="1" si="5"/>
        <v/>
      </c>
      <c r="C50" s="337" t="str">
        <f t="shared" ca="1" si="0"/>
        <v/>
      </c>
      <c r="D50" s="337" t="str">
        <f t="shared" ca="1" si="1"/>
        <v/>
      </c>
      <c r="E50" s="337" t="str">
        <f t="shared" ca="1" si="2"/>
        <v/>
      </c>
      <c r="F50" s="338">
        <f ca="1">IFERROR(MAX(0,INDEX(nodky,$L50)-SUMPRODUCT((ngaygs&gt;=TTDN!P$17)*(ngaygs&lt;$I$1)*(tkco="331")*(makhnccco=$C50),sotien)-INDEX(codky,$L50)+SUMPRODUCT((ngaygs&gt;=TTDN!P$17)*(ngaygs&lt;$I$1)*(tkno="331")*(makhnccno=$C50),sotien)),0)</f>
        <v>0</v>
      </c>
      <c r="G50" s="338">
        <f ca="1">IFERROR(MAX(0,INDEX(codky,$L50)+SUMPRODUCT((ngaygs&gt;=TTDN!Q$17)*(ngaygs&lt;$I$1)*(tkco="131")*(makhnccco=$C50),sotien)-INDEX(nodky,$L50)-SUMPRODUCT((ngaygs&gt;=TTDN!Q$17)*(ngaygs&lt;$I$1)*(tkno="131")*(makhnccno=$C50),sotien)),0)</f>
        <v>0</v>
      </c>
      <c r="H50" s="339">
        <f t="shared" ca="1" si="8"/>
        <v>0</v>
      </c>
      <c r="I50" s="339">
        <f t="shared" ca="1" si="9"/>
        <v>0</v>
      </c>
      <c r="J50" s="339">
        <f t="shared" ca="1" si="6"/>
        <v>0</v>
      </c>
      <c r="K50" s="339">
        <f t="shared" ca="1" si="7"/>
        <v>0</v>
      </c>
      <c r="L50" s="635" t="str">
        <f ca="1">IFERROR(MATCH($G$1,OFFSET(DMKH_NCC!$D$7,L49,0):'DMKH_NCC'!$D$2000,0)+L49,"")</f>
        <v/>
      </c>
    </row>
    <row r="51" spans="2:12" s="335" customFormat="1" ht="24.95" hidden="1" customHeight="1" x14ac:dyDescent="0.2">
      <c r="B51" s="336" t="str">
        <f t="shared" ca="1" si="5"/>
        <v/>
      </c>
      <c r="C51" s="337" t="str">
        <f t="shared" ca="1" si="0"/>
        <v/>
      </c>
      <c r="D51" s="337" t="str">
        <f t="shared" ca="1" si="1"/>
        <v/>
      </c>
      <c r="E51" s="337" t="str">
        <f t="shared" ca="1" si="2"/>
        <v/>
      </c>
      <c r="F51" s="338">
        <f ca="1">IFERROR(MAX(0,INDEX(nodky,$L51)-SUMPRODUCT((ngaygs&gt;=TTDN!P$17)*(ngaygs&lt;$I$1)*(tkco="331")*(makhnccco=$C51),sotien)-INDEX(codky,$L51)+SUMPRODUCT((ngaygs&gt;=TTDN!P$17)*(ngaygs&lt;$I$1)*(tkno="331")*(makhnccno=$C51),sotien)),0)</f>
        <v>0</v>
      </c>
      <c r="G51" s="338">
        <f ca="1">IFERROR(MAX(0,INDEX(codky,$L51)+SUMPRODUCT((ngaygs&gt;=TTDN!Q$17)*(ngaygs&lt;$I$1)*(tkco="131")*(makhnccco=$C51),sotien)-INDEX(nodky,$L51)-SUMPRODUCT((ngaygs&gt;=TTDN!Q$17)*(ngaygs&lt;$I$1)*(tkno="131")*(makhnccno=$C51),sotien)),0)</f>
        <v>0</v>
      </c>
      <c r="H51" s="339">
        <f t="shared" ca="1" si="8"/>
        <v>0</v>
      </c>
      <c r="I51" s="339">
        <f t="shared" ca="1" si="9"/>
        <v>0</v>
      </c>
      <c r="J51" s="339">
        <f t="shared" ca="1" si="6"/>
        <v>0</v>
      </c>
      <c r="K51" s="339">
        <f t="shared" ca="1" si="7"/>
        <v>0</v>
      </c>
      <c r="L51" s="635" t="str">
        <f ca="1">IFERROR(MATCH($G$1,OFFSET(DMKH_NCC!$D$7,L50,0):'DMKH_NCC'!$D$2000,0)+L50,"")</f>
        <v/>
      </c>
    </row>
    <row r="52" spans="2:12" s="335" customFormat="1" ht="24.95" hidden="1" customHeight="1" x14ac:dyDescent="0.2">
      <c r="B52" s="336" t="str">
        <f t="shared" ca="1" si="5"/>
        <v/>
      </c>
      <c r="C52" s="337" t="str">
        <f t="shared" ca="1" si="0"/>
        <v/>
      </c>
      <c r="D52" s="337" t="str">
        <f t="shared" ca="1" si="1"/>
        <v/>
      </c>
      <c r="E52" s="337" t="str">
        <f t="shared" ca="1" si="2"/>
        <v/>
      </c>
      <c r="F52" s="338">
        <f ca="1">IFERROR(MAX(0,INDEX(nodky,$L52)-SUMPRODUCT((ngaygs&gt;=TTDN!P$17)*(ngaygs&lt;$I$1)*(tkco="331")*(makhnccco=$C52),sotien)-INDEX(codky,$L52)+SUMPRODUCT((ngaygs&gt;=TTDN!P$17)*(ngaygs&lt;$I$1)*(tkno="331")*(makhnccno=$C52),sotien)),0)</f>
        <v>0</v>
      </c>
      <c r="G52" s="338">
        <f ca="1">IFERROR(MAX(0,INDEX(codky,$L52)+SUMPRODUCT((ngaygs&gt;=TTDN!Q$17)*(ngaygs&lt;$I$1)*(tkco="131")*(makhnccco=$C52),sotien)-INDEX(nodky,$L52)-SUMPRODUCT((ngaygs&gt;=TTDN!Q$17)*(ngaygs&lt;$I$1)*(tkno="131")*(makhnccno=$C52),sotien)),0)</f>
        <v>0</v>
      </c>
      <c r="H52" s="339">
        <f t="shared" ca="1" si="8"/>
        <v>0</v>
      </c>
      <c r="I52" s="339">
        <f t="shared" ca="1" si="9"/>
        <v>0</v>
      </c>
      <c r="J52" s="339">
        <f t="shared" ca="1" si="6"/>
        <v>0</v>
      </c>
      <c r="K52" s="339">
        <f t="shared" ca="1" si="7"/>
        <v>0</v>
      </c>
      <c r="L52" s="635" t="str">
        <f ca="1">IFERROR(MATCH($G$1,OFFSET(DMKH_NCC!$D$7,L51,0):'DMKH_NCC'!$D$2000,0)+L51,"")</f>
        <v/>
      </c>
    </row>
    <row r="53" spans="2:12" s="335" customFormat="1" ht="24.95" hidden="1" customHeight="1" x14ac:dyDescent="0.2">
      <c r="B53" s="336" t="str">
        <f t="shared" ca="1" si="5"/>
        <v/>
      </c>
      <c r="C53" s="337" t="str">
        <f t="shared" ca="1" si="0"/>
        <v/>
      </c>
      <c r="D53" s="337" t="str">
        <f t="shared" ca="1" si="1"/>
        <v/>
      </c>
      <c r="E53" s="337" t="str">
        <f t="shared" ca="1" si="2"/>
        <v/>
      </c>
      <c r="F53" s="338">
        <f ca="1">IFERROR(MAX(0,INDEX(nodky,$L53)-SUMPRODUCT((ngaygs&gt;=TTDN!P$17)*(ngaygs&lt;$I$1)*(tkco="331")*(makhnccco=$C53),sotien)-INDEX(codky,$L53)+SUMPRODUCT((ngaygs&gt;=TTDN!P$17)*(ngaygs&lt;$I$1)*(tkno="331")*(makhnccno=$C53),sotien)),0)</f>
        <v>0</v>
      </c>
      <c r="G53" s="338">
        <f ca="1">IFERROR(MAX(0,INDEX(codky,$L53)+SUMPRODUCT((ngaygs&gt;=TTDN!Q$17)*(ngaygs&lt;$I$1)*(tkco="131")*(makhnccco=$C53),sotien)-INDEX(nodky,$L53)-SUMPRODUCT((ngaygs&gt;=TTDN!Q$17)*(ngaygs&lt;$I$1)*(tkno="131")*(makhnccno=$C53),sotien)),0)</f>
        <v>0</v>
      </c>
      <c r="H53" s="339">
        <f t="shared" ca="1" si="8"/>
        <v>0</v>
      </c>
      <c r="I53" s="339">
        <f t="shared" ca="1" si="9"/>
        <v>0</v>
      </c>
      <c r="J53" s="339">
        <f t="shared" ca="1" si="6"/>
        <v>0</v>
      </c>
      <c r="K53" s="339">
        <f t="shared" ca="1" si="7"/>
        <v>0</v>
      </c>
      <c r="L53" s="635" t="str">
        <f ca="1">IFERROR(MATCH($G$1,OFFSET(DMKH_NCC!$D$7,L52,0):'DMKH_NCC'!$D$2000,0)+L52,"")</f>
        <v/>
      </c>
    </row>
    <row r="54" spans="2:12" s="335" customFormat="1" ht="24.95" hidden="1" customHeight="1" x14ac:dyDescent="0.2">
      <c r="B54" s="336" t="str">
        <f t="shared" ca="1" si="5"/>
        <v/>
      </c>
      <c r="C54" s="337" t="str">
        <f t="shared" ca="1" si="0"/>
        <v/>
      </c>
      <c r="D54" s="337" t="str">
        <f t="shared" ca="1" si="1"/>
        <v/>
      </c>
      <c r="E54" s="337" t="str">
        <f t="shared" ca="1" si="2"/>
        <v/>
      </c>
      <c r="F54" s="338">
        <f ca="1">IFERROR(MAX(0,INDEX(nodky,$L54)-SUMPRODUCT((ngaygs&gt;=TTDN!P$17)*(ngaygs&lt;$I$1)*(tkco="331")*(makhnccco=$C54),sotien)-INDEX(codky,$L54)+SUMPRODUCT((ngaygs&gt;=TTDN!P$17)*(ngaygs&lt;$I$1)*(tkno="331")*(makhnccno=$C54),sotien)),0)</f>
        <v>0</v>
      </c>
      <c r="G54" s="338">
        <f ca="1">IFERROR(MAX(0,INDEX(codky,$L54)+SUMPRODUCT((ngaygs&gt;=TTDN!Q$17)*(ngaygs&lt;$I$1)*(tkco="131")*(makhnccco=$C54),sotien)-INDEX(nodky,$L54)-SUMPRODUCT((ngaygs&gt;=TTDN!Q$17)*(ngaygs&lt;$I$1)*(tkno="131")*(makhnccno=$C54),sotien)),0)</f>
        <v>0</v>
      </c>
      <c r="H54" s="339">
        <f t="shared" ca="1" si="8"/>
        <v>0</v>
      </c>
      <c r="I54" s="339">
        <f t="shared" ca="1" si="9"/>
        <v>0</v>
      </c>
      <c r="J54" s="339">
        <f t="shared" ca="1" si="6"/>
        <v>0</v>
      </c>
      <c r="K54" s="339">
        <f t="shared" ca="1" si="7"/>
        <v>0</v>
      </c>
      <c r="L54" s="635" t="str">
        <f ca="1">IFERROR(MATCH($G$1,OFFSET(DMKH_NCC!$D$7,L53,0):'DMKH_NCC'!$D$2000,0)+L53,"")</f>
        <v/>
      </c>
    </row>
    <row r="55" spans="2:12" s="335" customFormat="1" ht="24.95" hidden="1" customHeight="1" x14ac:dyDescent="0.2">
      <c r="B55" s="336" t="str">
        <f t="shared" ca="1" si="5"/>
        <v/>
      </c>
      <c r="C55" s="337" t="str">
        <f t="shared" ca="1" si="0"/>
        <v/>
      </c>
      <c r="D55" s="337" t="str">
        <f t="shared" ca="1" si="1"/>
        <v/>
      </c>
      <c r="E55" s="337" t="str">
        <f t="shared" ca="1" si="2"/>
        <v/>
      </c>
      <c r="F55" s="338">
        <f ca="1">IFERROR(MAX(0,INDEX(nodky,$L55)-SUMPRODUCT((ngaygs&gt;=TTDN!P$17)*(ngaygs&lt;$I$1)*(tkco="331")*(makhnccco=$C55),sotien)-INDEX(codky,$L55)+SUMPRODUCT((ngaygs&gt;=TTDN!P$17)*(ngaygs&lt;$I$1)*(tkno="331")*(makhnccno=$C55),sotien)),0)</f>
        <v>0</v>
      </c>
      <c r="G55" s="338">
        <f ca="1">IFERROR(MAX(0,INDEX(codky,$L55)+SUMPRODUCT((ngaygs&gt;=TTDN!Q$17)*(ngaygs&lt;$I$1)*(tkco="131")*(makhnccco=$C55),sotien)-INDEX(nodky,$L55)-SUMPRODUCT((ngaygs&gt;=TTDN!Q$17)*(ngaygs&lt;$I$1)*(tkno="131")*(makhnccno=$C55),sotien)),0)</f>
        <v>0</v>
      </c>
      <c r="H55" s="339">
        <f t="shared" ca="1" si="8"/>
        <v>0</v>
      </c>
      <c r="I55" s="339">
        <f t="shared" ca="1" si="9"/>
        <v>0</v>
      </c>
      <c r="J55" s="339">
        <f t="shared" ca="1" si="6"/>
        <v>0</v>
      </c>
      <c r="K55" s="339">
        <f t="shared" ca="1" si="7"/>
        <v>0</v>
      </c>
      <c r="L55" s="635" t="str">
        <f ca="1">IFERROR(MATCH($G$1,OFFSET(DMKH_NCC!$D$7,L54,0):'DMKH_NCC'!$D$2000,0)+L54,"")</f>
        <v/>
      </c>
    </row>
    <row r="56" spans="2:12" s="335" customFormat="1" ht="24.95" hidden="1" customHeight="1" x14ac:dyDescent="0.2">
      <c r="B56" s="336" t="str">
        <f t="shared" ca="1" si="5"/>
        <v/>
      </c>
      <c r="C56" s="337" t="str">
        <f t="shared" ca="1" si="0"/>
        <v/>
      </c>
      <c r="D56" s="337" t="str">
        <f t="shared" ca="1" si="1"/>
        <v/>
      </c>
      <c r="E56" s="337" t="str">
        <f t="shared" ca="1" si="2"/>
        <v/>
      </c>
      <c r="F56" s="338">
        <f ca="1">IFERROR(MAX(0,INDEX(nodky,$L56)-SUMPRODUCT((ngaygs&gt;=TTDN!P$17)*(ngaygs&lt;$I$1)*(tkco="331")*(makhnccco=$C56),sotien)-INDEX(codky,$L56)+SUMPRODUCT((ngaygs&gt;=TTDN!P$17)*(ngaygs&lt;$I$1)*(tkno="331")*(makhnccno=$C56),sotien)),0)</f>
        <v>0</v>
      </c>
      <c r="G56" s="338">
        <f ca="1">IFERROR(MAX(0,INDEX(codky,$L56)+SUMPRODUCT((ngaygs&gt;=TTDN!Q$17)*(ngaygs&lt;$I$1)*(tkco="131")*(makhnccco=$C56),sotien)-INDEX(nodky,$L56)-SUMPRODUCT((ngaygs&gt;=TTDN!Q$17)*(ngaygs&lt;$I$1)*(tkno="131")*(makhnccno=$C56),sotien)),0)</f>
        <v>0</v>
      </c>
      <c r="H56" s="339">
        <f t="shared" ca="1" si="8"/>
        <v>0</v>
      </c>
      <c r="I56" s="339">
        <f t="shared" ca="1" si="9"/>
        <v>0</v>
      </c>
      <c r="J56" s="339">
        <f t="shared" ca="1" si="6"/>
        <v>0</v>
      </c>
      <c r="K56" s="339">
        <f t="shared" ca="1" si="7"/>
        <v>0</v>
      </c>
      <c r="L56" s="635" t="str">
        <f ca="1">IFERROR(MATCH($G$1,OFFSET(DMKH_NCC!$D$7,L55,0):'DMKH_NCC'!$D$2000,0)+L55,"")</f>
        <v/>
      </c>
    </row>
    <row r="57" spans="2:12" s="335" customFormat="1" ht="24.95" hidden="1" customHeight="1" x14ac:dyDescent="0.2">
      <c r="B57" s="336" t="str">
        <f t="shared" ca="1" si="5"/>
        <v/>
      </c>
      <c r="C57" s="337" t="str">
        <f t="shared" ca="1" si="0"/>
        <v/>
      </c>
      <c r="D57" s="337" t="str">
        <f t="shared" ca="1" si="1"/>
        <v/>
      </c>
      <c r="E57" s="337" t="str">
        <f t="shared" ca="1" si="2"/>
        <v/>
      </c>
      <c r="F57" s="338">
        <f ca="1">IFERROR(MAX(0,INDEX(nodky,$L57)-SUMPRODUCT((ngaygs&gt;=TTDN!P$17)*(ngaygs&lt;$I$1)*(tkco="331")*(makhnccco=$C57),sotien)-INDEX(codky,$L57)+SUMPRODUCT((ngaygs&gt;=TTDN!P$17)*(ngaygs&lt;$I$1)*(tkno="331")*(makhnccno=$C57),sotien)),0)</f>
        <v>0</v>
      </c>
      <c r="G57" s="338">
        <f ca="1">IFERROR(MAX(0,INDEX(codky,$L57)+SUMPRODUCT((ngaygs&gt;=TTDN!Q$17)*(ngaygs&lt;$I$1)*(tkco="131")*(makhnccco=$C57),sotien)-INDEX(nodky,$L57)-SUMPRODUCT((ngaygs&gt;=TTDN!Q$17)*(ngaygs&lt;$I$1)*(tkno="131")*(makhnccno=$C57),sotien)),0)</f>
        <v>0</v>
      </c>
      <c r="H57" s="339">
        <f t="shared" ca="1" si="8"/>
        <v>0</v>
      </c>
      <c r="I57" s="339">
        <f t="shared" ca="1" si="9"/>
        <v>0</v>
      </c>
      <c r="J57" s="339">
        <f t="shared" ca="1" si="6"/>
        <v>0</v>
      </c>
      <c r="K57" s="339">
        <f t="shared" ca="1" si="7"/>
        <v>0</v>
      </c>
      <c r="L57" s="635" t="str">
        <f ca="1">IFERROR(MATCH($G$1,OFFSET(DMKH_NCC!$D$7,L56,0):'DMKH_NCC'!$D$2000,0)+L56,"")</f>
        <v/>
      </c>
    </row>
    <row r="58" spans="2:12" s="335" customFormat="1" ht="24.95" hidden="1" customHeight="1" x14ac:dyDescent="0.2">
      <c r="B58" s="336" t="str">
        <f t="shared" ca="1" si="5"/>
        <v/>
      </c>
      <c r="C58" s="337" t="str">
        <f t="shared" ca="1" si="0"/>
        <v/>
      </c>
      <c r="D58" s="337" t="str">
        <f t="shared" ca="1" si="1"/>
        <v/>
      </c>
      <c r="E58" s="337" t="str">
        <f t="shared" ca="1" si="2"/>
        <v/>
      </c>
      <c r="F58" s="338">
        <f ca="1">IFERROR(MAX(0,INDEX(nodky,$L58)-SUMPRODUCT((ngaygs&gt;=TTDN!P$17)*(ngaygs&lt;$I$1)*(tkco="331")*(makhnccco=$C58),sotien)-INDEX(codky,$L58)+SUMPRODUCT((ngaygs&gt;=TTDN!P$17)*(ngaygs&lt;$I$1)*(tkno="331")*(makhnccno=$C58),sotien)),0)</f>
        <v>0</v>
      </c>
      <c r="G58" s="338">
        <f ca="1">IFERROR(MAX(0,INDEX(codky,$L58)+SUMPRODUCT((ngaygs&gt;=TTDN!Q$17)*(ngaygs&lt;$I$1)*(tkco="131")*(makhnccco=$C58),sotien)-INDEX(nodky,$L58)-SUMPRODUCT((ngaygs&gt;=TTDN!Q$17)*(ngaygs&lt;$I$1)*(tkno="131")*(makhnccno=$C58),sotien)),0)</f>
        <v>0</v>
      </c>
      <c r="H58" s="339">
        <f t="shared" ca="1" si="8"/>
        <v>0</v>
      </c>
      <c r="I58" s="339">
        <f t="shared" ca="1" si="9"/>
        <v>0</v>
      </c>
      <c r="J58" s="339">
        <f t="shared" ca="1" si="6"/>
        <v>0</v>
      </c>
      <c r="K58" s="339">
        <f t="shared" ca="1" si="7"/>
        <v>0</v>
      </c>
      <c r="L58" s="635" t="str">
        <f ca="1">IFERROR(MATCH($G$1,OFFSET(DMKH_NCC!$D$7,L57,0):'DMKH_NCC'!$D$2000,0)+L57,"")</f>
        <v/>
      </c>
    </row>
    <row r="59" spans="2:12" s="335" customFormat="1" ht="24.95" hidden="1" customHeight="1" x14ac:dyDescent="0.2">
      <c r="B59" s="336" t="str">
        <f t="shared" ca="1" si="5"/>
        <v/>
      </c>
      <c r="C59" s="337" t="str">
        <f t="shared" ca="1" si="0"/>
        <v/>
      </c>
      <c r="D59" s="337" t="str">
        <f t="shared" ca="1" si="1"/>
        <v/>
      </c>
      <c r="E59" s="337" t="str">
        <f t="shared" ca="1" si="2"/>
        <v/>
      </c>
      <c r="F59" s="338">
        <f ca="1">IFERROR(MAX(0,INDEX(nodky,$L59)-SUMPRODUCT((ngaygs&gt;=TTDN!P$17)*(ngaygs&lt;$I$1)*(tkco="331")*(makhnccco=$C59),sotien)-INDEX(codky,$L59)+SUMPRODUCT((ngaygs&gt;=TTDN!P$17)*(ngaygs&lt;$I$1)*(tkno="331")*(makhnccno=$C59),sotien)),0)</f>
        <v>0</v>
      </c>
      <c r="G59" s="338">
        <f ca="1">IFERROR(MAX(0,INDEX(codky,$L59)+SUMPRODUCT((ngaygs&gt;=TTDN!Q$17)*(ngaygs&lt;$I$1)*(tkco="131")*(makhnccco=$C59),sotien)-INDEX(nodky,$L59)-SUMPRODUCT((ngaygs&gt;=TTDN!Q$17)*(ngaygs&lt;$I$1)*(tkno="131")*(makhnccno=$C59),sotien)),0)</f>
        <v>0</v>
      </c>
      <c r="H59" s="339">
        <f t="shared" ca="1" si="8"/>
        <v>0</v>
      </c>
      <c r="I59" s="339">
        <f t="shared" ca="1" si="9"/>
        <v>0</v>
      </c>
      <c r="J59" s="339">
        <f t="shared" ca="1" si="6"/>
        <v>0</v>
      </c>
      <c r="K59" s="339">
        <f t="shared" ca="1" si="7"/>
        <v>0</v>
      </c>
      <c r="L59" s="635" t="str">
        <f ca="1">IFERROR(MATCH($G$1,OFFSET(DMKH_NCC!$D$7,L58,0):'DMKH_NCC'!$D$2000,0)+L58,"")</f>
        <v/>
      </c>
    </row>
    <row r="60" spans="2:12" s="335" customFormat="1" ht="24.95" hidden="1" customHeight="1" x14ac:dyDescent="0.2">
      <c r="B60" s="336" t="str">
        <f t="shared" ca="1" si="5"/>
        <v/>
      </c>
      <c r="C60" s="337" t="str">
        <f t="shared" ca="1" si="0"/>
        <v/>
      </c>
      <c r="D60" s="337" t="str">
        <f t="shared" ca="1" si="1"/>
        <v/>
      </c>
      <c r="E60" s="337" t="str">
        <f t="shared" ca="1" si="2"/>
        <v/>
      </c>
      <c r="F60" s="338">
        <f ca="1">IFERROR(MAX(0,INDEX(nodky,$L60)-SUMPRODUCT((ngaygs&gt;=TTDN!P$17)*(ngaygs&lt;$I$1)*(tkco="331")*(makhnccco=$C60),sotien)-INDEX(codky,$L60)+SUMPRODUCT((ngaygs&gt;=TTDN!P$17)*(ngaygs&lt;$I$1)*(tkno="331")*(makhnccno=$C60),sotien)),0)</f>
        <v>0</v>
      </c>
      <c r="G60" s="338">
        <f ca="1">IFERROR(MAX(0,INDEX(codky,$L60)+SUMPRODUCT((ngaygs&gt;=TTDN!Q$17)*(ngaygs&lt;$I$1)*(tkco="131")*(makhnccco=$C60),sotien)-INDEX(nodky,$L60)-SUMPRODUCT((ngaygs&gt;=TTDN!Q$17)*(ngaygs&lt;$I$1)*(tkno="131")*(makhnccno=$C60),sotien)),0)</f>
        <v>0</v>
      </c>
      <c r="H60" s="339">
        <f t="shared" ca="1" si="8"/>
        <v>0</v>
      </c>
      <c r="I60" s="339">
        <f t="shared" ca="1" si="9"/>
        <v>0</v>
      </c>
      <c r="J60" s="339">
        <f t="shared" ca="1" si="6"/>
        <v>0</v>
      </c>
      <c r="K60" s="339">
        <f t="shared" ca="1" si="7"/>
        <v>0</v>
      </c>
      <c r="L60" s="635" t="str">
        <f ca="1">IFERROR(MATCH($G$1,OFFSET(DMKH_NCC!$D$7,L59,0):'DMKH_NCC'!$D$2000,0)+L59,"")</f>
        <v/>
      </c>
    </row>
    <row r="61" spans="2:12" s="335" customFormat="1" ht="24.95" hidden="1" customHeight="1" x14ac:dyDescent="0.2">
      <c r="B61" s="336" t="str">
        <f t="shared" ca="1" si="5"/>
        <v/>
      </c>
      <c r="C61" s="337" t="str">
        <f t="shared" ca="1" si="0"/>
        <v/>
      </c>
      <c r="D61" s="337" t="str">
        <f t="shared" ca="1" si="1"/>
        <v/>
      </c>
      <c r="E61" s="337" t="str">
        <f t="shared" ca="1" si="2"/>
        <v/>
      </c>
      <c r="F61" s="338">
        <f ca="1">IFERROR(MAX(0,INDEX(nodky,$L61)-SUMPRODUCT((ngaygs&gt;=TTDN!P$17)*(ngaygs&lt;$I$1)*(tkco="331")*(makhnccco=$C61),sotien)-INDEX(codky,$L61)+SUMPRODUCT((ngaygs&gt;=TTDN!P$17)*(ngaygs&lt;$I$1)*(tkno="331")*(makhnccno=$C61),sotien)),0)</f>
        <v>0</v>
      </c>
      <c r="G61" s="338">
        <f ca="1">IFERROR(MAX(0,INDEX(codky,$L61)+SUMPRODUCT((ngaygs&gt;=TTDN!Q$17)*(ngaygs&lt;$I$1)*(tkco="131")*(makhnccco=$C61),sotien)-INDEX(nodky,$L61)-SUMPRODUCT((ngaygs&gt;=TTDN!Q$17)*(ngaygs&lt;$I$1)*(tkno="131")*(makhnccno=$C61),sotien)),0)</f>
        <v>0</v>
      </c>
      <c r="H61" s="339">
        <f t="shared" ca="1" si="8"/>
        <v>0</v>
      </c>
      <c r="I61" s="339">
        <f t="shared" ca="1" si="9"/>
        <v>0</v>
      </c>
      <c r="J61" s="339">
        <f t="shared" ca="1" si="6"/>
        <v>0</v>
      </c>
      <c r="K61" s="339">
        <f t="shared" ca="1" si="7"/>
        <v>0</v>
      </c>
      <c r="L61" s="635" t="str">
        <f ca="1">IFERROR(MATCH($G$1,OFFSET(DMKH_NCC!$D$7,L60,0):'DMKH_NCC'!$D$2000,0)+L60,"")</f>
        <v/>
      </c>
    </row>
    <row r="62" spans="2:12" s="335" customFormat="1" ht="24.95" hidden="1" customHeight="1" x14ac:dyDescent="0.2">
      <c r="B62" s="336" t="str">
        <f t="shared" ca="1" si="5"/>
        <v/>
      </c>
      <c r="C62" s="337" t="str">
        <f t="shared" ca="1" si="0"/>
        <v/>
      </c>
      <c r="D62" s="337" t="str">
        <f t="shared" ca="1" si="1"/>
        <v/>
      </c>
      <c r="E62" s="337" t="str">
        <f t="shared" ca="1" si="2"/>
        <v/>
      </c>
      <c r="F62" s="338">
        <f ca="1">IFERROR(MAX(0,INDEX(nodky,$L62)-SUMPRODUCT((ngaygs&gt;=TTDN!P$17)*(ngaygs&lt;$I$1)*(tkco="331")*(makhnccco=$C62),sotien)-INDEX(codky,$L62)+SUMPRODUCT((ngaygs&gt;=TTDN!P$17)*(ngaygs&lt;$I$1)*(tkno="331")*(makhnccno=$C62),sotien)),0)</f>
        <v>0</v>
      </c>
      <c r="G62" s="338">
        <f ca="1">IFERROR(MAX(0,INDEX(codky,$L62)+SUMPRODUCT((ngaygs&gt;=TTDN!Q$17)*(ngaygs&lt;$I$1)*(tkco="131")*(makhnccco=$C62),sotien)-INDEX(nodky,$L62)-SUMPRODUCT((ngaygs&gt;=TTDN!Q$17)*(ngaygs&lt;$I$1)*(tkno="131")*(makhnccno=$C62),sotien)),0)</f>
        <v>0</v>
      </c>
      <c r="H62" s="339">
        <f t="shared" ca="1" si="8"/>
        <v>0</v>
      </c>
      <c r="I62" s="339">
        <f t="shared" ca="1" si="9"/>
        <v>0</v>
      </c>
      <c r="J62" s="339">
        <f t="shared" ca="1" si="6"/>
        <v>0</v>
      </c>
      <c r="K62" s="339">
        <f t="shared" ca="1" si="7"/>
        <v>0</v>
      </c>
      <c r="L62" s="635" t="str">
        <f ca="1">IFERROR(MATCH($G$1,OFFSET(DMKH_NCC!$D$7,L61,0):'DMKH_NCC'!$D$2000,0)+L61,"")</f>
        <v/>
      </c>
    </row>
    <row r="63" spans="2:12" s="335" customFormat="1" ht="24.95" hidden="1" customHeight="1" x14ac:dyDescent="0.2">
      <c r="B63" s="336" t="str">
        <f t="shared" ca="1" si="5"/>
        <v/>
      </c>
      <c r="C63" s="337" t="str">
        <f t="shared" ca="1" si="0"/>
        <v/>
      </c>
      <c r="D63" s="337" t="str">
        <f t="shared" ca="1" si="1"/>
        <v/>
      </c>
      <c r="E63" s="337" t="str">
        <f t="shared" ca="1" si="2"/>
        <v/>
      </c>
      <c r="F63" s="338">
        <f ca="1">IFERROR(MAX(0,INDEX(nodky,$L63)-SUMPRODUCT((ngaygs&gt;=TTDN!P$17)*(ngaygs&lt;$I$1)*(tkco="331")*(makhnccco=$C63),sotien)-INDEX(codky,$L63)+SUMPRODUCT((ngaygs&gt;=TTDN!P$17)*(ngaygs&lt;$I$1)*(tkno="331")*(makhnccno=$C63),sotien)),0)</f>
        <v>0</v>
      </c>
      <c r="G63" s="338">
        <f ca="1">IFERROR(MAX(0,INDEX(codky,$L63)+SUMPRODUCT((ngaygs&gt;=TTDN!Q$17)*(ngaygs&lt;$I$1)*(tkco="131")*(makhnccco=$C63),sotien)-INDEX(nodky,$L63)-SUMPRODUCT((ngaygs&gt;=TTDN!Q$17)*(ngaygs&lt;$I$1)*(tkno="131")*(makhnccno=$C63),sotien)),0)</f>
        <v>0</v>
      </c>
      <c r="H63" s="339">
        <f t="shared" ca="1" si="8"/>
        <v>0</v>
      </c>
      <c r="I63" s="339">
        <f t="shared" ca="1" si="9"/>
        <v>0</v>
      </c>
      <c r="J63" s="339">
        <f t="shared" ca="1" si="6"/>
        <v>0</v>
      </c>
      <c r="K63" s="339">
        <f t="shared" ca="1" si="7"/>
        <v>0</v>
      </c>
      <c r="L63" s="635" t="str">
        <f ca="1">IFERROR(MATCH($G$1,OFFSET(DMKH_NCC!$D$7,L62,0):'DMKH_NCC'!$D$2000,0)+L62,"")</f>
        <v/>
      </c>
    </row>
    <row r="64" spans="2:12" s="335" customFormat="1" ht="24.95" hidden="1" customHeight="1" x14ac:dyDescent="0.2">
      <c r="B64" s="336" t="str">
        <f t="shared" ca="1" si="5"/>
        <v/>
      </c>
      <c r="C64" s="337" t="str">
        <f t="shared" ca="1" si="0"/>
        <v/>
      </c>
      <c r="D64" s="337" t="str">
        <f t="shared" ca="1" si="1"/>
        <v/>
      </c>
      <c r="E64" s="337" t="str">
        <f t="shared" ca="1" si="2"/>
        <v/>
      </c>
      <c r="F64" s="338">
        <f ca="1">IFERROR(MAX(0,INDEX(nodky,$L64)-SUMPRODUCT((ngaygs&gt;=TTDN!P$17)*(ngaygs&lt;$I$1)*(tkco="331")*(makhnccco=$C64),sotien)-INDEX(codky,$L64)+SUMPRODUCT((ngaygs&gt;=TTDN!P$17)*(ngaygs&lt;$I$1)*(tkno="331")*(makhnccno=$C64),sotien)),0)</f>
        <v>0</v>
      </c>
      <c r="G64" s="338">
        <f ca="1">IFERROR(MAX(0,INDEX(codky,$L64)+SUMPRODUCT((ngaygs&gt;=TTDN!Q$17)*(ngaygs&lt;$I$1)*(tkco="131")*(makhnccco=$C64),sotien)-INDEX(nodky,$L64)-SUMPRODUCT((ngaygs&gt;=TTDN!Q$17)*(ngaygs&lt;$I$1)*(tkno="131")*(makhnccno=$C64),sotien)),0)</f>
        <v>0</v>
      </c>
      <c r="H64" s="339">
        <f t="shared" ca="1" si="8"/>
        <v>0</v>
      </c>
      <c r="I64" s="339">
        <f t="shared" ca="1" si="9"/>
        <v>0</v>
      </c>
      <c r="J64" s="339">
        <f t="shared" ca="1" si="6"/>
        <v>0</v>
      </c>
      <c r="K64" s="339">
        <f t="shared" ca="1" si="7"/>
        <v>0</v>
      </c>
      <c r="L64" s="635" t="str">
        <f ca="1">IFERROR(MATCH($G$1,OFFSET(DMKH_NCC!$D$7,L63,0):'DMKH_NCC'!$D$2000,0)+L63,"")</f>
        <v/>
      </c>
    </row>
    <row r="65" spans="2:12" s="335" customFormat="1" ht="24.95" hidden="1" customHeight="1" x14ac:dyDescent="0.2">
      <c r="B65" s="336" t="str">
        <f t="shared" ca="1" si="5"/>
        <v/>
      </c>
      <c r="C65" s="337" t="str">
        <f t="shared" ca="1" si="0"/>
        <v/>
      </c>
      <c r="D65" s="337" t="str">
        <f t="shared" ca="1" si="1"/>
        <v/>
      </c>
      <c r="E65" s="337" t="str">
        <f t="shared" ca="1" si="2"/>
        <v/>
      </c>
      <c r="F65" s="338">
        <f ca="1">IFERROR(MAX(0,INDEX(nodky,$L65)-SUMPRODUCT((ngaygs&gt;=TTDN!P$17)*(ngaygs&lt;$I$1)*(tkco="331")*(makhnccco=$C65),sotien)-INDEX(codky,$L65)+SUMPRODUCT((ngaygs&gt;=TTDN!P$17)*(ngaygs&lt;$I$1)*(tkno="331")*(makhnccno=$C65),sotien)),0)</f>
        <v>0</v>
      </c>
      <c r="G65" s="338">
        <f ca="1">IFERROR(MAX(0,INDEX(codky,$L65)+SUMPRODUCT((ngaygs&gt;=TTDN!Q$17)*(ngaygs&lt;$I$1)*(tkco="131")*(makhnccco=$C65),sotien)-INDEX(nodky,$L65)-SUMPRODUCT((ngaygs&gt;=TTDN!Q$17)*(ngaygs&lt;$I$1)*(tkno="131")*(makhnccno=$C65),sotien)),0)</f>
        <v>0</v>
      </c>
      <c r="H65" s="339">
        <f t="shared" ca="1" si="8"/>
        <v>0</v>
      </c>
      <c r="I65" s="339">
        <f t="shared" ca="1" si="9"/>
        <v>0</v>
      </c>
      <c r="J65" s="339">
        <f t="shared" ca="1" si="6"/>
        <v>0</v>
      </c>
      <c r="K65" s="339">
        <f t="shared" ca="1" si="7"/>
        <v>0</v>
      </c>
      <c r="L65" s="635" t="str">
        <f ca="1">IFERROR(MATCH($G$1,OFFSET(DMKH_NCC!$D$7,L64,0):'DMKH_NCC'!$D$2000,0)+L64,"")</f>
        <v/>
      </c>
    </row>
    <row r="66" spans="2:12" s="335" customFormat="1" ht="24.95" hidden="1" customHeight="1" x14ac:dyDescent="0.2">
      <c r="B66" s="336" t="str">
        <f t="shared" ca="1" si="5"/>
        <v/>
      </c>
      <c r="C66" s="337" t="str">
        <f t="shared" ca="1" si="0"/>
        <v/>
      </c>
      <c r="D66" s="337" t="str">
        <f t="shared" ca="1" si="1"/>
        <v/>
      </c>
      <c r="E66" s="337" t="str">
        <f t="shared" ca="1" si="2"/>
        <v/>
      </c>
      <c r="F66" s="338">
        <f ca="1">IFERROR(MAX(0,INDEX(nodky,$L66)-SUMPRODUCT((ngaygs&gt;=TTDN!P$17)*(ngaygs&lt;$I$1)*(tkco="331")*(makhnccco=$C66),sotien)-INDEX(codky,$L66)+SUMPRODUCT((ngaygs&gt;=TTDN!P$17)*(ngaygs&lt;$I$1)*(tkno="331")*(makhnccno=$C66),sotien)),0)</f>
        <v>0</v>
      </c>
      <c r="G66" s="338">
        <f ca="1">IFERROR(MAX(0,INDEX(codky,$L66)+SUMPRODUCT((ngaygs&gt;=TTDN!Q$17)*(ngaygs&lt;$I$1)*(tkco="131")*(makhnccco=$C66),sotien)-INDEX(nodky,$L66)-SUMPRODUCT((ngaygs&gt;=TTDN!Q$17)*(ngaygs&lt;$I$1)*(tkno="131")*(makhnccno=$C66),sotien)),0)</f>
        <v>0</v>
      </c>
      <c r="H66" s="339">
        <f t="shared" ca="1" si="8"/>
        <v>0</v>
      </c>
      <c r="I66" s="339">
        <f t="shared" ca="1" si="9"/>
        <v>0</v>
      </c>
      <c r="J66" s="339">
        <f t="shared" ca="1" si="6"/>
        <v>0</v>
      </c>
      <c r="K66" s="339">
        <f t="shared" ca="1" si="7"/>
        <v>0</v>
      </c>
      <c r="L66" s="635" t="str">
        <f ca="1">IFERROR(MATCH($G$1,OFFSET(DMKH_NCC!$D$7,L65,0):'DMKH_NCC'!$D$2000,0)+L65,"")</f>
        <v/>
      </c>
    </row>
    <row r="67" spans="2:12" s="335" customFormat="1" ht="24.95" hidden="1" customHeight="1" x14ac:dyDescent="0.2">
      <c r="B67" s="336" t="str">
        <f t="shared" ca="1" si="5"/>
        <v/>
      </c>
      <c r="C67" s="337" t="str">
        <f t="shared" ca="1" si="0"/>
        <v/>
      </c>
      <c r="D67" s="337" t="str">
        <f t="shared" ca="1" si="1"/>
        <v/>
      </c>
      <c r="E67" s="337" t="str">
        <f t="shared" ca="1" si="2"/>
        <v/>
      </c>
      <c r="F67" s="338">
        <f ca="1">IFERROR(MAX(0,INDEX(nodky,$L67)-SUMPRODUCT((ngaygs&gt;=TTDN!P$17)*(ngaygs&lt;$I$1)*(tkco="331")*(makhnccco=$C67),sotien)-INDEX(codky,$L67)+SUMPRODUCT((ngaygs&gt;=TTDN!P$17)*(ngaygs&lt;$I$1)*(tkno="331")*(makhnccno=$C67),sotien)),0)</f>
        <v>0</v>
      </c>
      <c r="G67" s="338">
        <f ca="1">IFERROR(MAX(0,INDEX(codky,$L67)+SUMPRODUCT((ngaygs&gt;=TTDN!Q$17)*(ngaygs&lt;$I$1)*(tkco="131")*(makhnccco=$C67),sotien)-INDEX(nodky,$L67)-SUMPRODUCT((ngaygs&gt;=TTDN!Q$17)*(ngaygs&lt;$I$1)*(tkno="131")*(makhnccno=$C67),sotien)),0)</f>
        <v>0</v>
      </c>
      <c r="H67" s="339">
        <f t="shared" ca="1" si="8"/>
        <v>0</v>
      </c>
      <c r="I67" s="339">
        <f t="shared" ca="1" si="9"/>
        <v>0</v>
      </c>
      <c r="J67" s="339">
        <f t="shared" ca="1" si="6"/>
        <v>0</v>
      </c>
      <c r="K67" s="339">
        <f t="shared" ca="1" si="7"/>
        <v>0</v>
      </c>
      <c r="L67" s="635" t="str">
        <f ca="1">IFERROR(MATCH($G$1,OFFSET(DMKH_NCC!$D$7,L66,0):'DMKH_NCC'!$D$2000,0)+L66,"")</f>
        <v/>
      </c>
    </row>
    <row r="68" spans="2:12" s="335" customFormat="1" ht="24.95" hidden="1" customHeight="1" x14ac:dyDescent="0.2">
      <c r="B68" s="336" t="str">
        <f t="shared" ca="1" si="5"/>
        <v/>
      </c>
      <c r="C68" s="337" t="str">
        <f t="shared" ca="1" si="0"/>
        <v/>
      </c>
      <c r="D68" s="337" t="str">
        <f t="shared" ca="1" si="1"/>
        <v/>
      </c>
      <c r="E68" s="337" t="str">
        <f t="shared" ca="1" si="2"/>
        <v/>
      </c>
      <c r="F68" s="338">
        <f ca="1">IFERROR(MAX(0,INDEX(nodky,$L68)-SUMPRODUCT((ngaygs&gt;=TTDN!P$17)*(ngaygs&lt;$I$1)*(tkco="331")*(makhnccco=$C68),sotien)-INDEX(codky,$L68)+SUMPRODUCT((ngaygs&gt;=TTDN!P$17)*(ngaygs&lt;$I$1)*(tkno="331")*(makhnccno=$C68),sotien)),0)</f>
        <v>0</v>
      </c>
      <c r="G68" s="338">
        <f ca="1">IFERROR(MAX(0,INDEX(codky,$L68)+SUMPRODUCT((ngaygs&gt;=TTDN!Q$17)*(ngaygs&lt;$I$1)*(tkco="131")*(makhnccco=$C68),sotien)-INDEX(nodky,$L68)-SUMPRODUCT((ngaygs&gt;=TTDN!Q$17)*(ngaygs&lt;$I$1)*(tkno="131")*(makhnccno=$C68),sotien)),0)</f>
        <v>0</v>
      </c>
      <c r="H68" s="339">
        <f t="shared" ca="1" si="8"/>
        <v>0</v>
      </c>
      <c r="I68" s="339">
        <f t="shared" ca="1" si="9"/>
        <v>0</v>
      </c>
      <c r="J68" s="339">
        <f t="shared" ca="1" si="6"/>
        <v>0</v>
      </c>
      <c r="K68" s="339">
        <f t="shared" ca="1" si="7"/>
        <v>0</v>
      </c>
      <c r="L68" s="635" t="str">
        <f ca="1">IFERROR(MATCH($G$1,OFFSET(DMKH_NCC!$D$7,L67,0):'DMKH_NCC'!$D$2000,0)+L67,"")</f>
        <v/>
      </c>
    </row>
    <row r="69" spans="2:12" s="335" customFormat="1" ht="24.95" hidden="1" customHeight="1" x14ac:dyDescent="0.2">
      <c r="B69" s="336" t="str">
        <f t="shared" ca="1" si="5"/>
        <v/>
      </c>
      <c r="C69" s="337" t="str">
        <f t="shared" ca="1" si="0"/>
        <v/>
      </c>
      <c r="D69" s="337" t="str">
        <f t="shared" ca="1" si="1"/>
        <v/>
      </c>
      <c r="E69" s="337" t="str">
        <f t="shared" ca="1" si="2"/>
        <v/>
      </c>
      <c r="F69" s="338">
        <f ca="1">IFERROR(MAX(0,INDEX(nodky,$L69)-SUMPRODUCT((ngaygs&gt;=TTDN!P$17)*(ngaygs&lt;$I$1)*(tkco="331")*(makhnccco=$C69),sotien)-INDEX(codky,$L69)+SUMPRODUCT((ngaygs&gt;=TTDN!P$17)*(ngaygs&lt;$I$1)*(tkno="331")*(makhnccno=$C69),sotien)),0)</f>
        <v>0</v>
      </c>
      <c r="G69" s="338">
        <f ca="1">IFERROR(MAX(0,INDEX(codky,$L69)+SUMPRODUCT((ngaygs&gt;=TTDN!Q$17)*(ngaygs&lt;$I$1)*(tkco="131")*(makhnccco=$C69),sotien)-INDEX(nodky,$L69)-SUMPRODUCT((ngaygs&gt;=TTDN!Q$17)*(ngaygs&lt;$I$1)*(tkno="131")*(makhnccno=$C69),sotien)),0)</f>
        <v>0</v>
      </c>
      <c r="H69" s="339">
        <f t="shared" ca="1" si="8"/>
        <v>0</v>
      </c>
      <c r="I69" s="339">
        <f t="shared" ca="1" si="9"/>
        <v>0</v>
      </c>
      <c r="J69" s="339">
        <f t="shared" ca="1" si="6"/>
        <v>0</v>
      </c>
      <c r="K69" s="339">
        <f t="shared" ca="1" si="7"/>
        <v>0</v>
      </c>
      <c r="L69" s="635" t="str">
        <f ca="1">IFERROR(MATCH($G$1,OFFSET(DMKH_NCC!$D$7,L68,0):'DMKH_NCC'!$D$2000,0)+L68,"")</f>
        <v/>
      </c>
    </row>
    <row r="70" spans="2:12" s="335" customFormat="1" ht="24.95" hidden="1" customHeight="1" x14ac:dyDescent="0.2">
      <c r="B70" s="336" t="str">
        <f t="shared" ca="1" si="5"/>
        <v/>
      </c>
      <c r="C70" s="337" t="str">
        <f t="shared" ca="1" si="0"/>
        <v/>
      </c>
      <c r="D70" s="337" t="str">
        <f t="shared" ca="1" si="1"/>
        <v/>
      </c>
      <c r="E70" s="337" t="str">
        <f t="shared" ca="1" si="2"/>
        <v/>
      </c>
      <c r="F70" s="338">
        <f ca="1">IFERROR(MAX(0,INDEX(nodky,$L70)-SUMPRODUCT((ngaygs&gt;=TTDN!P$17)*(ngaygs&lt;$I$1)*(tkco="331")*(makhnccco=$C70),sotien)-INDEX(codky,$L70)+SUMPRODUCT((ngaygs&gt;=TTDN!P$17)*(ngaygs&lt;$I$1)*(tkno="331")*(makhnccno=$C70),sotien)),0)</f>
        <v>0</v>
      </c>
      <c r="G70" s="338">
        <f ca="1">IFERROR(MAX(0,INDEX(codky,$L70)+SUMPRODUCT((ngaygs&gt;=TTDN!Q$17)*(ngaygs&lt;$I$1)*(tkco="131")*(makhnccco=$C70),sotien)-INDEX(nodky,$L70)-SUMPRODUCT((ngaygs&gt;=TTDN!Q$17)*(ngaygs&lt;$I$1)*(tkno="131")*(makhnccno=$C70),sotien)),0)</f>
        <v>0</v>
      </c>
      <c r="H70" s="339">
        <f t="shared" ca="1" si="8"/>
        <v>0</v>
      </c>
      <c r="I70" s="339">
        <f t="shared" ca="1" si="9"/>
        <v>0</v>
      </c>
      <c r="J70" s="339">
        <f t="shared" ca="1" si="6"/>
        <v>0</v>
      </c>
      <c r="K70" s="339">
        <f t="shared" ca="1" si="7"/>
        <v>0</v>
      </c>
      <c r="L70" s="635" t="str">
        <f ca="1">IFERROR(MATCH($G$1,OFFSET(DMKH_NCC!$D$7,L69,0):'DMKH_NCC'!$D$2000,0)+L69,"")</f>
        <v/>
      </c>
    </row>
    <row r="71" spans="2:12" s="335" customFormat="1" ht="24.95" hidden="1" customHeight="1" x14ac:dyDescent="0.2">
      <c r="B71" s="336" t="str">
        <f t="shared" ca="1" si="5"/>
        <v/>
      </c>
      <c r="C71" s="337" t="str">
        <f t="shared" ca="1" si="0"/>
        <v/>
      </c>
      <c r="D71" s="337" t="str">
        <f t="shared" ca="1" si="1"/>
        <v/>
      </c>
      <c r="E71" s="337" t="str">
        <f t="shared" ca="1" si="2"/>
        <v/>
      </c>
      <c r="F71" s="338">
        <f ca="1">IFERROR(MAX(0,INDEX(nodky,$L71)-SUMPRODUCT((ngaygs&gt;=TTDN!P$17)*(ngaygs&lt;$I$1)*(tkco="331")*(makhnccco=$C71),sotien)-INDEX(codky,$L71)+SUMPRODUCT((ngaygs&gt;=TTDN!P$17)*(ngaygs&lt;$I$1)*(tkno="331")*(makhnccno=$C71),sotien)),0)</f>
        <v>0</v>
      </c>
      <c r="G71" s="338">
        <f ca="1">IFERROR(MAX(0,INDEX(codky,$L71)+SUMPRODUCT((ngaygs&gt;=TTDN!Q$17)*(ngaygs&lt;$I$1)*(tkco="131")*(makhnccco=$C71),sotien)-INDEX(nodky,$L71)-SUMPRODUCT((ngaygs&gt;=TTDN!Q$17)*(ngaygs&lt;$I$1)*(tkno="131")*(makhnccno=$C71),sotien)),0)</f>
        <v>0</v>
      </c>
      <c r="H71" s="339">
        <f t="shared" ca="1" si="8"/>
        <v>0</v>
      </c>
      <c r="I71" s="339">
        <f t="shared" ca="1" si="9"/>
        <v>0</v>
      </c>
      <c r="J71" s="339">
        <f t="shared" ca="1" si="6"/>
        <v>0</v>
      </c>
      <c r="K71" s="339">
        <f t="shared" ca="1" si="7"/>
        <v>0</v>
      </c>
      <c r="L71" s="635" t="str">
        <f ca="1">IFERROR(MATCH($G$1,OFFSET(DMKH_NCC!$D$7,L70,0):'DMKH_NCC'!$D$2000,0)+L70,"")</f>
        <v/>
      </c>
    </row>
    <row r="72" spans="2:12" s="335" customFormat="1" ht="24.95" hidden="1" customHeight="1" x14ac:dyDescent="0.2">
      <c r="B72" s="336" t="str">
        <f t="shared" ca="1" si="5"/>
        <v/>
      </c>
      <c r="C72" s="337" t="str">
        <f t="shared" ca="1" si="0"/>
        <v/>
      </c>
      <c r="D72" s="337" t="str">
        <f t="shared" ca="1" si="1"/>
        <v/>
      </c>
      <c r="E72" s="337" t="str">
        <f t="shared" ca="1" si="2"/>
        <v/>
      </c>
      <c r="F72" s="338">
        <f ca="1">IFERROR(MAX(0,INDEX(nodky,$L72)-SUMPRODUCT((ngaygs&gt;=TTDN!P$17)*(ngaygs&lt;$I$1)*(tkco="331")*(makhnccco=$C72),sotien)-INDEX(codky,$L72)+SUMPRODUCT((ngaygs&gt;=TTDN!P$17)*(ngaygs&lt;$I$1)*(tkno="331")*(makhnccno=$C72),sotien)),0)</f>
        <v>0</v>
      </c>
      <c r="G72" s="338">
        <f ca="1">IFERROR(MAX(0,INDEX(codky,$L72)+SUMPRODUCT((ngaygs&gt;=TTDN!Q$17)*(ngaygs&lt;$I$1)*(tkco="131")*(makhnccco=$C72),sotien)-INDEX(nodky,$L72)-SUMPRODUCT((ngaygs&gt;=TTDN!Q$17)*(ngaygs&lt;$I$1)*(tkno="131")*(makhnccno=$C72),sotien)),0)</f>
        <v>0</v>
      </c>
      <c r="H72" s="339">
        <f t="shared" ca="1" si="8"/>
        <v>0</v>
      </c>
      <c r="I72" s="339">
        <f t="shared" ca="1" si="9"/>
        <v>0</v>
      </c>
      <c r="J72" s="339">
        <f t="shared" ca="1" si="6"/>
        <v>0</v>
      </c>
      <c r="K72" s="339">
        <f t="shared" ca="1" si="7"/>
        <v>0</v>
      </c>
      <c r="L72" s="635" t="str">
        <f ca="1">IFERROR(MATCH($G$1,OFFSET(DMKH_NCC!$D$7,L71,0):'DMKH_NCC'!$D$2000,0)+L71,"")</f>
        <v/>
      </c>
    </row>
    <row r="73" spans="2:12" s="335" customFormat="1" ht="24.95" hidden="1" customHeight="1" x14ac:dyDescent="0.2">
      <c r="B73" s="336" t="str">
        <f t="shared" ca="1" si="5"/>
        <v/>
      </c>
      <c r="C73" s="337" t="str">
        <f t="shared" ca="1" si="0"/>
        <v/>
      </c>
      <c r="D73" s="337" t="str">
        <f t="shared" ca="1" si="1"/>
        <v/>
      </c>
      <c r="E73" s="337" t="str">
        <f t="shared" ca="1" si="2"/>
        <v/>
      </c>
      <c r="F73" s="338">
        <f ca="1">IFERROR(MAX(0,INDEX(nodky,$L73)-SUMPRODUCT((ngaygs&gt;=TTDN!P$17)*(ngaygs&lt;$I$1)*(tkco="331")*(makhnccco=$C73),sotien)-INDEX(codky,$L73)+SUMPRODUCT((ngaygs&gt;=TTDN!P$17)*(ngaygs&lt;$I$1)*(tkno="331")*(makhnccno=$C73),sotien)),0)</f>
        <v>0</v>
      </c>
      <c r="G73" s="338">
        <f ca="1">IFERROR(MAX(0,INDEX(codky,$L73)+SUMPRODUCT((ngaygs&gt;=TTDN!Q$17)*(ngaygs&lt;$I$1)*(tkco="131")*(makhnccco=$C73),sotien)-INDEX(nodky,$L73)-SUMPRODUCT((ngaygs&gt;=TTDN!Q$17)*(ngaygs&lt;$I$1)*(tkno="131")*(makhnccno=$C73),sotien)),0)</f>
        <v>0</v>
      </c>
      <c r="H73" s="339">
        <f t="shared" ca="1" si="8"/>
        <v>0</v>
      </c>
      <c r="I73" s="339">
        <f t="shared" ca="1" si="9"/>
        <v>0</v>
      </c>
      <c r="J73" s="339">
        <f t="shared" ca="1" si="6"/>
        <v>0</v>
      </c>
      <c r="K73" s="339">
        <f t="shared" ca="1" si="7"/>
        <v>0</v>
      </c>
      <c r="L73" s="635" t="str">
        <f ca="1">IFERROR(MATCH($G$1,OFFSET(DMKH_NCC!$D$7,L72,0):'DMKH_NCC'!$D$2000,0)+L72,"")</f>
        <v/>
      </c>
    </row>
    <row r="74" spans="2:12" s="335" customFormat="1" ht="24.95" hidden="1" customHeight="1" x14ac:dyDescent="0.2">
      <c r="B74" s="336" t="str">
        <f t="shared" ca="1" si="5"/>
        <v/>
      </c>
      <c r="C74" s="337" t="str">
        <f t="shared" ca="1" si="0"/>
        <v/>
      </c>
      <c r="D74" s="337" t="str">
        <f t="shared" ca="1" si="1"/>
        <v/>
      </c>
      <c r="E74" s="337" t="str">
        <f t="shared" ca="1" si="2"/>
        <v/>
      </c>
      <c r="F74" s="338">
        <f ca="1">IFERROR(MAX(0,INDEX(nodky,$L74)-SUMPRODUCT((ngaygs&gt;=TTDN!P$17)*(ngaygs&lt;$I$1)*(tkco="331")*(makhnccco=$C74),sotien)-INDEX(codky,$L74)+SUMPRODUCT((ngaygs&gt;=TTDN!P$17)*(ngaygs&lt;$I$1)*(tkno="331")*(makhnccno=$C74),sotien)),0)</f>
        <v>0</v>
      </c>
      <c r="G74" s="338">
        <f ca="1">IFERROR(MAX(0,INDEX(codky,$L74)+SUMPRODUCT((ngaygs&gt;=TTDN!Q$17)*(ngaygs&lt;$I$1)*(tkco="131")*(makhnccco=$C74),sotien)-INDEX(nodky,$L74)-SUMPRODUCT((ngaygs&gt;=TTDN!Q$17)*(ngaygs&lt;$I$1)*(tkno="131")*(makhnccno=$C74),sotien)),0)</f>
        <v>0</v>
      </c>
      <c r="H74" s="339">
        <f t="shared" ca="1" si="8"/>
        <v>0</v>
      </c>
      <c r="I74" s="339">
        <f t="shared" ca="1" si="9"/>
        <v>0</v>
      </c>
      <c r="J74" s="339">
        <f t="shared" ca="1" si="6"/>
        <v>0</v>
      </c>
      <c r="K74" s="339">
        <f t="shared" ca="1" si="7"/>
        <v>0</v>
      </c>
      <c r="L74" s="635" t="str">
        <f ca="1">IFERROR(MATCH($G$1,OFFSET(DMKH_NCC!$D$7,L73,0):'DMKH_NCC'!$D$2000,0)+L73,"")</f>
        <v/>
      </c>
    </row>
    <row r="75" spans="2:12" s="335" customFormat="1" ht="24.95" hidden="1" customHeight="1" x14ac:dyDescent="0.2">
      <c r="B75" s="336" t="str">
        <f t="shared" ca="1" si="5"/>
        <v/>
      </c>
      <c r="C75" s="337" t="str">
        <f t="shared" ref="C75:C138" ca="1" si="10">IF($L75="","",INDEX(makhncc,$L75))</f>
        <v/>
      </c>
      <c r="D75" s="337" t="str">
        <f t="shared" ref="D75:D138" ca="1" si="11">IF($L75="","",INDEX(Tenkhncc,$L75))</f>
        <v/>
      </c>
      <c r="E75" s="337" t="str">
        <f t="shared" ref="E75:E138" ca="1" si="12">IF($L75="","",INDEX(LoaiKH,$L75))</f>
        <v/>
      </c>
      <c r="F75" s="338">
        <f ca="1">IFERROR(MAX(0,INDEX(nodky,$L75)-SUMPRODUCT((ngaygs&gt;=TTDN!P$17)*(ngaygs&lt;$I$1)*(tkco="331")*(makhnccco=$C75),sotien)-INDEX(codky,$L75)+SUMPRODUCT((ngaygs&gt;=TTDN!P$17)*(ngaygs&lt;$I$1)*(tkno="331")*(makhnccno=$C75),sotien)),0)</f>
        <v>0</v>
      </c>
      <c r="G75" s="338">
        <f ca="1">IFERROR(MAX(0,INDEX(codky,$L75)+SUMPRODUCT((ngaygs&gt;=TTDN!Q$17)*(ngaygs&lt;$I$1)*(tkco="131")*(makhnccco=$C75),sotien)-INDEX(nodky,$L75)-SUMPRODUCT((ngaygs&gt;=TTDN!Q$17)*(ngaygs&lt;$I$1)*(tkno="131")*(makhnccno=$C75),sotien)),0)</f>
        <v>0</v>
      </c>
      <c r="H75" s="339">
        <f t="shared" ref="H75:H106" ca="1" si="13">SUMPRODUCT((ngaygs&gt;=$I$1)*(ngaygs&lt;=$K$1)*(tkno="131")*(makhnccno=$C75),sotien)</f>
        <v>0</v>
      </c>
      <c r="I75" s="339">
        <f t="shared" ref="I75:I106" ca="1" si="14">SUMPRODUCT((ngaygs&gt;=$I$1)*(ngaygs&lt;=$K$1)*(tkco="131")*(makhnccco=$C75),sotien)</f>
        <v>0</v>
      </c>
      <c r="J75" s="339">
        <f t="shared" ca="1" si="6"/>
        <v>0</v>
      </c>
      <c r="K75" s="339">
        <f t="shared" ca="1" si="7"/>
        <v>0</v>
      </c>
      <c r="L75" s="635" t="str">
        <f ca="1">IFERROR(MATCH($G$1,OFFSET(DMKH_NCC!$D$7,L74,0):'DMKH_NCC'!$D$2000,0)+L74,"")</f>
        <v/>
      </c>
    </row>
    <row r="76" spans="2:12" s="335" customFormat="1" ht="24.95" hidden="1" customHeight="1" x14ac:dyDescent="0.2">
      <c r="B76" s="336" t="str">
        <f t="shared" ca="1" si="5"/>
        <v/>
      </c>
      <c r="C76" s="337" t="str">
        <f t="shared" ca="1" si="10"/>
        <v/>
      </c>
      <c r="D76" s="337" t="str">
        <f t="shared" ca="1" si="11"/>
        <v/>
      </c>
      <c r="E76" s="337" t="str">
        <f t="shared" ca="1" si="12"/>
        <v/>
      </c>
      <c r="F76" s="338">
        <f ca="1">IFERROR(MAX(0,INDEX(nodky,$L76)-SUMPRODUCT((ngaygs&gt;=TTDN!P$17)*(ngaygs&lt;$I$1)*(tkco="331")*(makhnccco=$C76),sotien)-INDEX(codky,$L76)+SUMPRODUCT((ngaygs&gt;=TTDN!P$17)*(ngaygs&lt;$I$1)*(tkno="331")*(makhnccno=$C76),sotien)),0)</f>
        <v>0</v>
      </c>
      <c r="G76" s="338">
        <f ca="1">IFERROR(MAX(0,INDEX(codky,$L76)+SUMPRODUCT((ngaygs&gt;=TTDN!Q$17)*(ngaygs&lt;$I$1)*(tkco="131")*(makhnccco=$C76),sotien)-INDEX(nodky,$L76)-SUMPRODUCT((ngaygs&gt;=TTDN!Q$17)*(ngaygs&lt;$I$1)*(tkno="131")*(makhnccno=$C76),sotien)),0)</f>
        <v>0</v>
      </c>
      <c r="H76" s="339">
        <f t="shared" ca="1" si="13"/>
        <v>0</v>
      </c>
      <c r="I76" s="339">
        <f t="shared" ca="1" si="14"/>
        <v>0</v>
      </c>
      <c r="J76" s="339">
        <f t="shared" ca="1" si="6"/>
        <v>0</v>
      </c>
      <c r="K76" s="339">
        <f t="shared" ca="1" si="7"/>
        <v>0</v>
      </c>
      <c r="L76" s="635" t="str">
        <f ca="1">IFERROR(MATCH($G$1,OFFSET(DMKH_NCC!$D$7,L75,0):'DMKH_NCC'!$D$2000,0)+L75,"")</f>
        <v/>
      </c>
    </row>
    <row r="77" spans="2:12" s="335" customFormat="1" ht="24.95" hidden="1" customHeight="1" x14ac:dyDescent="0.2">
      <c r="B77" s="336" t="str">
        <f t="shared" ref="B77:B140" ca="1" si="15">IF(C77="","",B76+1)</f>
        <v/>
      </c>
      <c r="C77" s="337" t="str">
        <f t="shared" ca="1" si="10"/>
        <v/>
      </c>
      <c r="D77" s="337" t="str">
        <f t="shared" ca="1" si="11"/>
        <v/>
      </c>
      <c r="E77" s="337" t="str">
        <f t="shared" ca="1" si="12"/>
        <v/>
      </c>
      <c r="F77" s="338">
        <f ca="1">IFERROR(MAX(0,INDEX(nodky,$L77)-SUMPRODUCT((ngaygs&gt;=TTDN!P$17)*(ngaygs&lt;$I$1)*(tkco="331")*(makhnccco=$C77),sotien)-INDEX(codky,$L77)+SUMPRODUCT((ngaygs&gt;=TTDN!P$17)*(ngaygs&lt;$I$1)*(tkno="331")*(makhnccno=$C77),sotien)),0)</f>
        <v>0</v>
      </c>
      <c r="G77" s="338">
        <f ca="1">IFERROR(MAX(0,INDEX(codky,$L77)+SUMPRODUCT((ngaygs&gt;=TTDN!Q$17)*(ngaygs&lt;$I$1)*(tkco="131")*(makhnccco=$C77),sotien)-INDEX(nodky,$L77)-SUMPRODUCT((ngaygs&gt;=TTDN!Q$17)*(ngaygs&lt;$I$1)*(tkno="131")*(makhnccno=$C77),sotien)),0)</f>
        <v>0</v>
      </c>
      <c r="H77" s="339">
        <f t="shared" ca="1" si="13"/>
        <v>0</v>
      </c>
      <c r="I77" s="339">
        <f t="shared" ca="1" si="14"/>
        <v>0</v>
      </c>
      <c r="J77" s="339">
        <f t="shared" ref="J77:J140" ca="1" si="16">IF(SUM(F77:I77)=0,0,MAX(0,F77+H77-G77-I77))</f>
        <v>0</v>
      </c>
      <c r="K77" s="339">
        <f t="shared" ref="K77:K140" ca="1" si="17">IF(SUM(F77:I77)=0,0,MAX(0,I77+G77-H77-F77))</f>
        <v>0</v>
      </c>
      <c r="L77" s="635" t="str">
        <f ca="1">IFERROR(MATCH($G$1,OFFSET(DMKH_NCC!$D$7,L76,0):'DMKH_NCC'!$D$2000,0)+L76,"")</f>
        <v/>
      </c>
    </row>
    <row r="78" spans="2:12" s="335" customFormat="1" ht="24.95" hidden="1" customHeight="1" x14ac:dyDescent="0.2">
      <c r="B78" s="336" t="str">
        <f t="shared" ca="1" si="15"/>
        <v/>
      </c>
      <c r="C78" s="337" t="str">
        <f t="shared" ca="1" si="10"/>
        <v/>
      </c>
      <c r="D78" s="337" t="str">
        <f t="shared" ca="1" si="11"/>
        <v/>
      </c>
      <c r="E78" s="337" t="str">
        <f t="shared" ca="1" si="12"/>
        <v/>
      </c>
      <c r="F78" s="338">
        <f ca="1">IFERROR(MAX(0,INDEX(nodky,$L78)-SUMPRODUCT((ngaygs&gt;=TTDN!P$17)*(ngaygs&lt;$I$1)*(tkco="331")*(makhnccco=$C78),sotien)-INDEX(codky,$L78)+SUMPRODUCT((ngaygs&gt;=TTDN!P$17)*(ngaygs&lt;$I$1)*(tkno="331")*(makhnccno=$C78),sotien)),0)</f>
        <v>0</v>
      </c>
      <c r="G78" s="338">
        <f ca="1">IFERROR(MAX(0,INDEX(codky,$L78)+SUMPRODUCT((ngaygs&gt;=TTDN!Q$17)*(ngaygs&lt;$I$1)*(tkco="131")*(makhnccco=$C78),sotien)-INDEX(nodky,$L78)-SUMPRODUCT((ngaygs&gt;=TTDN!Q$17)*(ngaygs&lt;$I$1)*(tkno="131")*(makhnccno=$C78),sotien)),0)</f>
        <v>0</v>
      </c>
      <c r="H78" s="339">
        <f t="shared" ca="1" si="13"/>
        <v>0</v>
      </c>
      <c r="I78" s="339">
        <f t="shared" ca="1" si="14"/>
        <v>0</v>
      </c>
      <c r="J78" s="339">
        <f t="shared" ca="1" si="16"/>
        <v>0</v>
      </c>
      <c r="K78" s="339">
        <f t="shared" ca="1" si="17"/>
        <v>0</v>
      </c>
      <c r="L78" s="635" t="str">
        <f ca="1">IFERROR(MATCH($G$1,OFFSET(DMKH_NCC!$D$7,L77,0):'DMKH_NCC'!$D$2000,0)+L77,"")</f>
        <v/>
      </c>
    </row>
    <row r="79" spans="2:12" s="335" customFormat="1" ht="24.95" hidden="1" customHeight="1" x14ac:dyDescent="0.2">
      <c r="B79" s="336" t="str">
        <f t="shared" ca="1" si="15"/>
        <v/>
      </c>
      <c r="C79" s="337" t="str">
        <f t="shared" ca="1" si="10"/>
        <v/>
      </c>
      <c r="D79" s="337" t="str">
        <f t="shared" ca="1" si="11"/>
        <v/>
      </c>
      <c r="E79" s="337" t="str">
        <f t="shared" ca="1" si="12"/>
        <v/>
      </c>
      <c r="F79" s="338">
        <f ca="1">IFERROR(MAX(0,INDEX(nodky,$L79)-SUMPRODUCT((ngaygs&gt;=TTDN!P$17)*(ngaygs&lt;$I$1)*(tkco="331")*(makhnccco=$C79),sotien)-INDEX(codky,$L79)+SUMPRODUCT((ngaygs&gt;=TTDN!P$17)*(ngaygs&lt;$I$1)*(tkno="331")*(makhnccno=$C79),sotien)),0)</f>
        <v>0</v>
      </c>
      <c r="G79" s="338">
        <f ca="1">IFERROR(MAX(0,INDEX(codky,$L79)+SUMPRODUCT((ngaygs&gt;=TTDN!Q$17)*(ngaygs&lt;$I$1)*(tkco="131")*(makhnccco=$C79),sotien)-INDEX(nodky,$L79)-SUMPRODUCT((ngaygs&gt;=TTDN!Q$17)*(ngaygs&lt;$I$1)*(tkno="131")*(makhnccno=$C79),sotien)),0)</f>
        <v>0</v>
      </c>
      <c r="H79" s="339">
        <f t="shared" ca="1" si="13"/>
        <v>0</v>
      </c>
      <c r="I79" s="339">
        <f t="shared" ca="1" si="14"/>
        <v>0</v>
      </c>
      <c r="J79" s="339">
        <f t="shared" ca="1" si="16"/>
        <v>0</v>
      </c>
      <c r="K79" s="339">
        <f t="shared" ca="1" si="17"/>
        <v>0</v>
      </c>
      <c r="L79" s="635" t="str">
        <f ca="1">IFERROR(MATCH($G$1,OFFSET(DMKH_NCC!$D$7,L78,0):'DMKH_NCC'!$D$2000,0)+L78,"")</f>
        <v/>
      </c>
    </row>
    <row r="80" spans="2:12" s="335" customFormat="1" ht="24.95" hidden="1" customHeight="1" x14ac:dyDescent="0.2">
      <c r="B80" s="336" t="str">
        <f t="shared" ca="1" si="15"/>
        <v/>
      </c>
      <c r="C80" s="337" t="str">
        <f t="shared" ca="1" si="10"/>
        <v/>
      </c>
      <c r="D80" s="337" t="str">
        <f t="shared" ca="1" si="11"/>
        <v/>
      </c>
      <c r="E80" s="337" t="str">
        <f t="shared" ca="1" si="12"/>
        <v/>
      </c>
      <c r="F80" s="338">
        <f ca="1">IFERROR(MAX(0,INDEX(nodky,$L80)-SUMPRODUCT((ngaygs&gt;=TTDN!P$17)*(ngaygs&lt;$I$1)*(tkco="331")*(makhnccco=$C80),sotien)-INDEX(codky,$L80)+SUMPRODUCT((ngaygs&gt;=TTDN!P$17)*(ngaygs&lt;$I$1)*(tkno="331")*(makhnccno=$C80),sotien)),0)</f>
        <v>0</v>
      </c>
      <c r="G80" s="338">
        <f ca="1">IFERROR(MAX(0,INDEX(codky,$L80)+SUMPRODUCT((ngaygs&gt;=TTDN!Q$17)*(ngaygs&lt;$I$1)*(tkco="131")*(makhnccco=$C80),sotien)-INDEX(nodky,$L80)-SUMPRODUCT((ngaygs&gt;=TTDN!Q$17)*(ngaygs&lt;$I$1)*(tkno="131")*(makhnccno=$C80),sotien)),0)</f>
        <v>0</v>
      </c>
      <c r="H80" s="339">
        <f t="shared" ca="1" si="13"/>
        <v>0</v>
      </c>
      <c r="I80" s="339">
        <f t="shared" ca="1" si="14"/>
        <v>0</v>
      </c>
      <c r="J80" s="339">
        <f t="shared" ca="1" si="16"/>
        <v>0</v>
      </c>
      <c r="K80" s="339">
        <f t="shared" ca="1" si="17"/>
        <v>0</v>
      </c>
      <c r="L80" s="635" t="str">
        <f ca="1">IFERROR(MATCH($G$1,OFFSET(DMKH_NCC!$D$7,L79,0):'DMKH_NCC'!$D$2000,0)+L79,"")</f>
        <v/>
      </c>
    </row>
    <row r="81" spans="2:12" s="335" customFormat="1" ht="24.95" hidden="1" customHeight="1" x14ac:dyDescent="0.2">
      <c r="B81" s="336" t="str">
        <f t="shared" ca="1" si="15"/>
        <v/>
      </c>
      <c r="C81" s="337" t="str">
        <f t="shared" ca="1" si="10"/>
        <v/>
      </c>
      <c r="D81" s="337" t="str">
        <f t="shared" ca="1" si="11"/>
        <v/>
      </c>
      <c r="E81" s="337" t="str">
        <f t="shared" ca="1" si="12"/>
        <v/>
      </c>
      <c r="F81" s="338">
        <f ca="1">IFERROR(MAX(0,INDEX(nodky,$L81)-SUMPRODUCT((ngaygs&gt;=TTDN!P$17)*(ngaygs&lt;$I$1)*(tkco="331")*(makhnccco=$C81),sotien)-INDEX(codky,$L81)+SUMPRODUCT((ngaygs&gt;=TTDN!P$17)*(ngaygs&lt;$I$1)*(tkno="331")*(makhnccno=$C81),sotien)),0)</f>
        <v>0</v>
      </c>
      <c r="G81" s="338">
        <f ca="1">IFERROR(MAX(0,INDEX(codky,$L81)+SUMPRODUCT((ngaygs&gt;=TTDN!Q$17)*(ngaygs&lt;$I$1)*(tkco="131")*(makhnccco=$C81),sotien)-INDEX(nodky,$L81)-SUMPRODUCT((ngaygs&gt;=TTDN!Q$17)*(ngaygs&lt;$I$1)*(tkno="131")*(makhnccno=$C81),sotien)),0)</f>
        <v>0</v>
      </c>
      <c r="H81" s="339">
        <f t="shared" ca="1" si="13"/>
        <v>0</v>
      </c>
      <c r="I81" s="339">
        <f t="shared" ca="1" si="14"/>
        <v>0</v>
      </c>
      <c r="J81" s="339">
        <f t="shared" ca="1" si="16"/>
        <v>0</v>
      </c>
      <c r="K81" s="339">
        <f t="shared" ca="1" si="17"/>
        <v>0</v>
      </c>
      <c r="L81" s="635" t="str">
        <f ca="1">IFERROR(MATCH($G$1,OFFSET(DMKH_NCC!$D$7,L80,0):'DMKH_NCC'!$D$2000,0)+L80,"")</f>
        <v/>
      </c>
    </row>
    <row r="82" spans="2:12" s="335" customFormat="1" ht="24.95" hidden="1" customHeight="1" x14ac:dyDescent="0.2">
      <c r="B82" s="336" t="str">
        <f t="shared" ca="1" si="15"/>
        <v/>
      </c>
      <c r="C82" s="337" t="str">
        <f t="shared" ca="1" si="10"/>
        <v/>
      </c>
      <c r="D82" s="337" t="str">
        <f t="shared" ca="1" si="11"/>
        <v/>
      </c>
      <c r="E82" s="337" t="str">
        <f t="shared" ca="1" si="12"/>
        <v/>
      </c>
      <c r="F82" s="338">
        <f ca="1">IFERROR(MAX(0,INDEX(nodky,$L82)-SUMPRODUCT((ngaygs&gt;=TTDN!P$17)*(ngaygs&lt;$I$1)*(tkco="331")*(makhnccco=$C82),sotien)-INDEX(codky,$L82)+SUMPRODUCT((ngaygs&gt;=TTDN!P$17)*(ngaygs&lt;$I$1)*(tkno="331")*(makhnccno=$C82),sotien)),0)</f>
        <v>0</v>
      </c>
      <c r="G82" s="338">
        <f ca="1">IFERROR(MAX(0,INDEX(codky,$L82)+SUMPRODUCT((ngaygs&gt;=TTDN!Q$17)*(ngaygs&lt;$I$1)*(tkco="131")*(makhnccco=$C82),sotien)-INDEX(nodky,$L82)-SUMPRODUCT((ngaygs&gt;=TTDN!Q$17)*(ngaygs&lt;$I$1)*(tkno="131")*(makhnccno=$C82),sotien)),0)</f>
        <v>0</v>
      </c>
      <c r="H82" s="339">
        <f t="shared" ca="1" si="13"/>
        <v>0</v>
      </c>
      <c r="I82" s="339">
        <f t="shared" ca="1" si="14"/>
        <v>0</v>
      </c>
      <c r="J82" s="339">
        <f t="shared" ca="1" si="16"/>
        <v>0</v>
      </c>
      <c r="K82" s="339">
        <f t="shared" ca="1" si="17"/>
        <v>0</v>
      </c>
      <c r="L82" s="635" t="str">
        <f ca="1">IFERROR(MATCH($G$1,OFFSET(DMKH_NCC!$D$7,L81,0):'DMKH_NCC'!$D$2000,0)+L81,"")</f>
        <v/>
      </c>
    </row>
    <row r="83" spans="2:12" s="335" customFormat="1" ht="24.95" hidden="1" customHeight="1" x14ac:dyDescent="0.2">
      <c r="B83" s="336" t="str">
        <f t="shared" ca="1" si="15"/>
        <v/>
      </c>
      <c r="C83" s="337" t="str">
        <f t="shared" ca="1" si="10"/>
        <v/>
      </c>
      <c r="D83" s="337" t="str">
        <f t="shared" ca="1" si="11"/>
        <v/>
      </c>
      <c r="E83" s="337" t="str">
        <f t="shared" ca="1" si="12"/>
        <v/>
      </c>
      <c r="F83" s="338">
        <f ca="1">IFERROR(MAX(0,INDEX(nodky,$L83)-SUMPRODUCT((ngaygs&gt;=TTDN!P$17)*(ngaygs&lt;$I$1)*(tkco="331")*(makhnccco=$C83),sotien)-INDEX(codky,$L83)+SUMPRODUCT((ngaygs&gt;=TTDN!P$17)*(ngaygs&lt;$I$1)*(tkno="331")*(makhnccno=$C83),sotien)),0)</f>
        <v>0</v>
      </c>
      <c r="G83" s="338">
        <f ca="1">IFERROR(MAX(0,INDEX(codky,$L83)+SUMPRODUCT((ngaygs&gt;=TTDN!Q$17)*(ngaygs&lt;$I$1)*(tkco="131")*(makhnccco=$C83),sotien)-INDEX(nodky,$L83)-SUMPRODUCT((ngaygs&gt;=TTDN!Q$17)*(ngaygs&lt;$I$1)*(tkno="131")*(makhnccno=$C83),sotien)),0)</f>
        <v>0</v>
      </c>
      <c r="H83" s="339">
        <f t="shared" ca="1" si="13"/>
        <v>0</v>
      </c>
      <c r="I83" s="339">
        <f t="shared" ca="1" si="14"/>
        <v>0</v>
      </c>
      <c r="J83" s="339">
        <f t="shared" ca="1" si="16"/>
        <v>0</v>
      </c>
      <c r="K83" s="339">
        <f t="shared" ca="1" si="17"/>
        <v>0</v>
      </c>
      <c r="L83" s="635" t="str">
        <f ca="1">IFERROR(MATCH($G$1,OFFSET(DMKH_NCC!$D$7,L82,0):'DMKH_NCC'!$D$2000,0)+L82,"")</f>
        <v/>
      </c>
    </row>
    <row r="84" spans="2:12" s="335" customFormat="1" ht="24.95" hidden="1" customHeight="1" x14ac:dyDescent="0.2">
      <c r="B84" s="336" t="str">
        <f t="shared" ca="1" si="15"/>
        <v/>
      </c>
      <c r="C84" s="337" t="str">
        <f t="shared" ca="1" si="10"/>
        <v/>
      </c>
      <c r="D84" s="337" t="str">
        <f t="shared" ca="1" si="11"/>
        <v/>
      </c>
      <c r="E84" s="337" t="str">
        <f t="shared" ca="1" si="12"/>
        <v/>
      </c>
      <c r="F84" s="338">
        <f ca="1">IFERROR(MAX(0,INDEX(nodky,$L84)-SUMPRODUCT((ngaygs&gt;=TTDN!P$17)*(ngaygs&lt;$I$1)*(tkco="331")*(makhnccco=$C84),sotien)-INDEX(codky,$L84)+SUMPRODUCT((ngaygs&gt;=TTDN!P$17)*(ngaygs&lt;$I$1)*(tkno="331")*(makhnccno=$C84),sotien)),0)</f>
        <v>0</v>
      </c>
      <c r="G84" s="338">
        <f ca="1">IFERROR(MAX(0,INDEX(codky,$L84)+SUMPRODUCT((ngaygs&gt;=TTDN!Q$17)*(ngaygs&lt;$I$1)*(tkco="131")*(makhnccco=$C84),sotien)-INDEX(nodky,$L84)-SUMPRODUCT((ngaygs&gt;=TTDN!Q$17)*(ngaygs&lt;$I$1)*(tkno="131")*(makhnccno=$C84),sotien)),0)</f>
        <v>0</v>
      </c>
      <c r="H84" s="339">
        <f t="shared" ca="1" si="13"/>
        <v>0</v>
      </c>
      <c r="I84" s="339">
        <f t="shared" ca="1" si="14"/>
        <v>0</v>
      </c>
      <c r="J84" s="339">
        <f t="shared" ca="1" si="16"/>
        <v>0</v>
      </c>
      <c r="K84" s="339">
        <f t="shared" ca="1" si="17"/>
        <v>0</v>
      </c>
      <c r="L84" s="635" t="str">
        <f ca="1">IFERROR(MATCH($G$1,OFFSET(DMKH_NCC!$D$7,L83,0):'DMKH_NCC'!$D$2000,0)+L83,"")</f>
        <v/>
      </c>
    </row>
    <row r="85" spans="2:12" s="335" customFormat="1" ht="24.95" hidden="1" customHeight="1" x14ac:dyDescent="0.2">
      <c r="B85" s="336" t="str">
        <f t="shared" ca="1" si="15"/>
        <v/>
      </c>
      <c r="C85" s="337" t="str">
        <f t="shared" ca="1" si="10"/>
        <v/>
      </c>
      <c r="D85" s="337" t="str">
        <f t="shared" ca="1" si="11"/>
        <v/>
      </c>
      <c r="E85" s="337" t="str">
        <f t="shared" ca="1" si="12"/>
        <v/>
      </c>
      <c r="F85" s="338">
        <f ca="1">IFERROR(MAX(0,INDEX(nodky,$L85)-SUMPRODUCT((ngaygs&gt;=TTDN!P$17)*(ngaygs&lt;$I$1)*(tkco="331")*(makhnccco=$C85),sotien)-INDEX(codky,$L85)+SUMPRODUCT((ngaygs&gt;=TTDN!P$17)*(ngaygs&lt;$I$1)*(tkno="331")*(makhnccno=$C85),sotien)),0)</f>
        <v>0</v>
      </c>
      <c r="G85" s="338">
        <f ca="1">IFERROR(MAX(0,INDEX(codky,$L85)+SUMPRODUCT((ngaygs&gt;=TTDN!Q$17)*(ngaygs&lt;$I$1)*(tkco="131")*(makhnccco=$C85),sotien)-INDEX(nodky,$L85)-SUMPRODUCT((ngaygs&gt;=TTDN!Q$17)*(ngaygs&lt;$I$1)*(tkno="131")*(makhnccno=$C85),sotien)),0)</f>
        <v>0</v>
      </c>
      <c r="H85" s="339">
        <f t="shared" ca="1" si="13"/>
        <v>0</v>
      </c>
      <c r="I85" s="339">
        <f t="shared" ca="1" si="14"/>
        <v>0</v>
      </c>
      <c r="J85" s="339">
        <f t="shared" ca="1" si="16"/>
        <v>0</v>
      </c>
      <c r="K85" s="339">
        <f t="shared" ca="1" si="17"/>
        <v>0</v>
      </c>
      <c r="L85" s="635" t="str">
        <f ca="1">IFERROR(MATCH($G$1,OFFSET(DMKH_NCC!$D$7,L84,0):'DMKH_NCC'!$D$2000,0)+L84,"")</f>
        <v/>
      </c>
    </row>
    <row r="86" spans="2:12" s="335" customFormat="1" ht="24.95" hidden="1" customHeight="1" x14ac:dyDescent="0.2">
      <c r="B86" s="336" t="str">
        <f t="shared" ca="1" si="15"/>
        <v/>
      </c>
      <c r="C86" s="337" t="str">
        <f t="shared" ca="1" si="10"/>
        <v/>
      </c>
      <c r="D86" s="337" t="str">
        <f t="shared" ca="1" si="11"/>
        <v/>
      </c>
      <c r="E86" s="337" t="str">
        <f t="shared" ca="1" si="12"/>
        <v/>
      </c>
      <c r="F86" s="338">
        <f ca="1">IFERROR(MAX(0,INDEX(nodky,$L86)-SUMPRODUCT((ngaygs&gt;=TTDN!P$17)*(ngaygs&lt;$I$1)*(tkco="331")*(makhnccco=$C86),sotien)-INDEX(codky,$L86)+SUMPRODUCT((ngaygs&gt;=TTDN!P$17)*(ngaygs&lt;$I$1)*(tkno="331")*(makhnccno=$C86),sotien)),0)</f>
        <v>0</v>
      </c>
      <c r="G86" s="338">
        <f ca="1">IFERROR(MAX(0,INDEX(codky,$L86)+SUMPRODUCT((ngaygs&gt;=TTDN!Q$17)*(ngaygs&lt;$I$1)*(tkco="131")*(makhnccco=$C86),sotien)-INDEX(nodky,$L86)-SUMPRODUCT((ngaygs&gt;=TTDN!Q$17)*(ngaygs&lt;$I$1)*(tkno="131")*(makhnccno=$C86),sotien)),0)</f>
        <v>0</v>
      </c>
      <c r="H86" s="339">
        <f t="shared" ca="1" si="13"/>
        <v>0</v>
      </c>
      <c r="I86" s="339">
        <f t="shared" ca="1" si="14"/>
        <v>0</v>
      </c>
      <c r="J86" s="339">
        <f t="shared" ca="1" si="16"/>
        <v>0</v>
      </c>
      <c r="K86" s="339">
        <f t="shared" ca="1" si="17"/>
        <v>0</v>
      </c>
      <c r="L86" s="635" t="str">
        <f ca="1">IFERROR(MATCH($G$1,OFFSET(DMKH_NCC!$D$7,L85,0):'DMKH_NCC'!$D$2000,0)+L85,"")</f>
        <v/>
      </c>
    </row>
    <row r="87" spans="2:12" s="335" customFormat="1" ht="24.95" hidden="1" customHeight="1" x14ac:dyDescent="0.2">
      <c r="B87" s="336" t="str">
        <f t="shared" ca="1" si="15"/>
        <v/>
      </c>
      <c r="C87" s="337" t="str">
        <f t="shared" ca="1" si="10"/>
        <v/>
      </c>
      <c r="D87" s="337" t="str">
        <f t="shared" ca="1" si="11"/>
        <v/>
      </c>
      <c r="E87" s="337" t="str">
        <f t="shared" ca="1" si="12"/>
        <v/>
      </c>
      <c r="F87" s="338">
        <f ca="1">IFERROR(MAX(0,INDEX(nodky,$L87)-SUMPRODUCT((ngaygs&gt;=TTDN!P$17)*(ngaygs&lt;$I$1)*(tkco="331")*(makhnccco=$C87),sotien)-INDEX(codky,$L87)+SUMPRODUCT((ngaygs&gt;=TTDN!P$17)*(ngaygs&lt;$I$1)*(tkno="331")*(makhnccno=$C87),sotien)),0)</f>
        <v>0</v>
      </c>
      <c r="G87" s="338">
        <f ca="1">IFERROR(MAX(0,INDEX(codky,$L87)+SUMPRODUCT((ngaygs&gt;=TTDN!Q$17)*(ngaygs&lt;$I$1)*(tkco="131")*(makhnccco=$C87),sotien)-INDEX(nodky,$L87)-SUMPRODUCT((ngaygs&gt;=TTDN!Q$17)*(ngaygs&lt;$I$1)*(tkno="131")*(makhnccno=$C87),sotien)),0)</f>
        <v>0</v>
      </c>
      <c r="H87" s="339">
        <f t="shared" ca="1" si="13"/>
        <v>0</v>
      </c>
      <c r="I87" s="339">
        <f t="shared" ca="1" si="14"/>
        <v>0</v>
      </c>
      <c r="J87" s="339">
        <f t="shared" ca="1" si="16"/>
        <v>0</v>
      </c>
      <c r="K87" s="339">
        <f t="shared" ca="1" si="17"/>
        <v>0</v>
      </c>
      <c r="L87" s="635" t="str">
        <f ca="1">IFERROR(MATCH($G$1,OFFSET(DMKH_NCC!$D$7,L86,0):'DMKH_NCC'!$D$2000,0)+L86,"")</f>
        <v/>
      </c>
    </row>
    <row r="88" spans="2:12" s="335" customFormat="1" ht="24.95" hidden="1" customHeight="1" x14ac:dyDescent="0.2">
      <c r="B88" s="336" t="str">
        <f t="shared" ca="1" si="15"/>
        <v/>
      </c>
      <c r="C88" s="337" t="str">
        <f t="shared" ca="1" si="10"/>
        <v/>
      </c>
      <c r="D88" s="337" t="str">
        <f t="shared" ca="1" si="11"/>
        <v/>
      </c>
      <c r="E88" s="337" t="str">
        <f t="shared" ca="1" si="12"/>
        <v/>
      </c>
      <c r="F88" s="338">
        <f ca="1">IFERROR(MAX(0,INDEX(nodky,$L88)-SUMPRODUCT((ngaygs&gt;=TTDN!P$17)*(ngaygs&lt;$I$1)*(tkco="331")*(makhnccco=$C88),sotien)-INDEX(codky,$L88)+SUMPRODUCT((ngaygs&gt;=TTDN!P$17)*(ngaygs&lt;$I$1)*(tkno="331")*(makhnccno=$C88),sotien)),0)</f>
        <v>0</v>
      </c>
      <c r="G88" s="338">
        <f ca="1">IFERROR(MAX(0,INDEX(codky,$L88)+SUMPRODUCT((ngaygs&gt;=TTDN!Q$17)*(ngaygs&lt;$I$1)*(tkco="131")*(makhnccco=$C88),sotien)-INDEX(nodky,$L88)-SUMPRODUCT((ngaygs&gt;=TTDN!Q$17)*(ngaygs&lt;$I$1)*(tkno="131")*(makhnccno=$C88),sotien)),0)</f>
        <v>0</v>
      </c>
      <c r="H88" s="339">
        <f t="shared" ca="1" si="13"/>
        <v>0</v>
      </c>
      <c r="I88" s="339">
        <f t="shared" ca="1" si="14"/>
        <v>0</v>
      </c>
      <c r="J88" s="339">
        <f t="shared" ca="1" si="16"/>
        <v>0</v>
      </c>
      <c r="K88" s="339">
        <f t="shared" ca="1" si="17"/>
        <v>0</v>
      </c>
      <c r="L88" s="635" t="str">
        <f ca="1">IFERROR(MATCH($G$1,OFFSET(DMKH_NCC!$D$7,L87,0):'DMKH_NCC'!$D$2000,0)+L87,"")</f>
        <v/>
      </c>
    </row>
    <row r="89" spans="2:12" s="335" customFormat="1" ht="24.95" hidden="1" customHeight="1" x14ac:dyDescent="0.2">
      <c r="B89" s="336" t="str">
        <f t="shared" ca="1" si="15"/>
        <v/>
      </c>
      <c r="C89" s="337" t="str">
        <f t="shared" ca="1" si="10"/>
        <v/>
      </c>
      <c r="D89" s="337" t="str">
        <f t="shared" ca="1" si="11"/>
        <v/>
      </c>
      <c r="E89" s="337" t="str">
        <f t="shared" ca="1" si="12"/>
        <v/>
      </c>
      <c r="F89" s="338">
        <f ca="1">IFERROR(MAX(0,INDEX(nodky,$L89)-SUMPRODUCT((ngaygs&gt;=TTDN!P$17)*(ngaygs&lt;$I$1)*(tkco="331")*(makhnccco=$C89),sotien)-INDEX(codky,$L89)+SUMPRODUCT((ngaygs&gt;=TTDN!P$17)*(ngaygs&lt;$I$1)*(tkno="331")*(makhnccno=$C89),sotien)),0)</f>
        <v>0</v>
      </c>
      <c r="G89" s="338">
        <f ca="1">IFERROR(MAX(0,INDEX(codky,$L89)+SUMPRODUCT((ngaygs&gt;=TTDN!Q$17)*(ngaygs&lt;$I$1)*(tkco="131")*(makhnccco=$C89),sotien)-INDEX(nodky,$L89)-SUMPRODUCT((ngaygs&gt;=TTDN!Q$17)*(ngaygs&lt;$I$1)*(tkno="131")*(makhnccno=$C89),sotien)),0)</f>
        <v>0</v>
      </c>
      <c r="H89" s="339">
        <f t="shared" ca="1" si="13"/>
        <v>0</v>
      </c>
      <c r="I89" s="339">
        <f t="shared" ca="1" si="14"/>
        <v>0</v>
      </c>
      <c r="J89" s="339">
        <f t="shared" ca="1" si="16"/>
        <v>0</v>
      </c>
      <c r="K89" s="339">
        <f t="shared" ca="1" si="17"/>
        <v>0</v>
      </c>
      <c r="L89" s="635" t="str">
        <f ca="1">IFERROR(MATCH($G$1,OFFSET(DMKH_NCC!$D$7,L88,0):'DMKH_NCC'!$D$2000,0)+L88,"")</f>
        <v/>
      </c>
    </row>
    <row r="90" spans="2:12" s="335" customFormat="1" ht="24.95" hidden="1" customHeight="1" x14ac:dyDescent="0.2">
      <c r="B90" s="336" t="str">
        <f t="shared" ca="1" si="15"/>
        <v/>
      </c>
      <c r="C90" s="337" t="str">
        <f t="shared" ca="1" si="10"/>
        <v/>
      </c>
      <c r="D90" s="337" t="str">
        <f t="shared" ca="1" si="11"/>
        <v/>
      </c>
      <c r="E90" s="337" t="str">
        <f t="shared" ca="1" si="12"/>
        <v/>
      </c>
      <c r="F90" s="338">
        <f ca="1">IFERROR(MAX(0,INDEX(nodky,$L90)-SUMPRODUCT((ngaygs&gt;=TTDN!P$17)*(ngaygs&lt;$I$1)*(tkco="331")*(makhnccco=$C90),sotien)-INDEX(codky,$L90)+SUMPRODUCT((ngaygs&gt;=TTDN!P$17)*(ngaygs&lt;$I$1)*(tkno="331")*(makhnccno=$C90),sotien)),0)</f>
        <v>0</v>
      </c>
      <c r="G90" s="338">
        <f ca="1">IFERROR(MAX(0,INDEX(codky,$L90)+SUMPRODUCT((ngaygs&gt;=TTDN!Q$17)*(ngaygs&lt;$I$1)*(tkco="131")*(makhnccco=$C90),sotien)-INDEX(nodky,$L90)-SUMPRODUCT((ngaygs&gt;=TTDN!Q$17)*(ngaygs&lt;$I$1)*(tkno="131")*(makhnccno=$C90),sotien)),0)</f>
        <v>0</v>
      </c>
      <c r="H90" s="339">
        <f t="shared" ca="1" si="13"/>
        <v>0</v>
      </c>
      <c r="I90" s="339">
        <f t="shared" ca="1" si="14"/>
        <v>0</v>
      </c>
      <c r="J90" s="339">
        <f t="shared" ca="1" si="16"/>
        <v>0</v>
      </c>
      <c r="K90" s="339">
        <f t="shared" ca="1" si="17"/>
        <v>0</v>
      </c>
      <c r="L90" s="635" t="str">
        <f ca="1">IFERROR(MATCH($G$1,OFFSET(DMKH_NCC!$D$7,L89,0):'DMKH_NCC'!$D$2000,0)+L89,"")</f>
        <v/>
      </c>
    </row>
    <row r="91" spans="2:12" s="335" customFormat="1" ht="24.95" hidden="1" customHeight="1" x14ac:dyDescent="0.2">
      <c r="B91" s="336" t="str">
        <f t="shared" ca="1" si="15"/>
        <v/>
      </c>
      <c r="C91" s="337" t="str">
        <f t="shared" ca="1" si="10"/>
        <v/>
      </c>
      <c r="D91" s="337" t="str">
        <f t="shared" ca="1" si="11"/>
        <v/>
      </c>
      <c r="E91" s="337" t="str">
        <f t="shared" ca="1" si="12"/>
        <v/>
      </c>
      <c r="F91" s="338">
        <f ca="1">IFERROR(MAX(0,INDEX(nodky,$L91)-SUMPRODUCT((ngaygs&gt;=TTDN!P$17)*(ngaygs&lt;$I$1)*(tkco="331")*(makhnccco=$C91),sotien)-INDEX(codky,$L91)+SUMPRODUCT((ngaygs&gt;=TTDN!P$17)*(ngaygs&lt;$I$1)*(tkno="331")*(makhnccno=$C91),sotien)),0)</f>
        <v>0</v>
      </c>
      <c r="G91" s="338">
        <f ca="1">IFERROR(MAX(0,INDEX(codky,$L91)+SUMPRODUCT((ngaygs&gt;=TTDN!Q$17)*(ngaygs&lt;$I$1)*(tkco="131")*(makhnccco=$C91),sotien)-INDEX(nodky,$L91)-SUMPRODUCT((ngaygs&gt;=TTDN!Q$17)*(ngaygs&lt;$I$1)*(tkno="131")*(makhnccno=$C91),sotien)),0)</f>
        <v>0</v>
      </c>
      <c r="H91" s="339">
        <f t="shared" ca="1" si="13"/>
        <v>0</v>
      </c>
      <c r="I91" s="339">
        <f t="shared" ca="1" si="14"/>
        <v>0</v>
      </c>
      <c r="J91" s="339">
        <f t="shared" ca="1" si="16"/>
        <v>0</v>
      </c>
      <c r="K91" s="339">
        <f t="shared" ca="1" si="17"/>
        <v>0</v>
      </c>
      <c r="L91" s="635" t="str">
        <f ca="1">IFERROR(MATCH($G$1,OFFSET(DMKH_NCC!$D$7,L90,0):'DMKH_NCC'!$D$2000,0)+L90,"")</f>
        <v/>
      </c>
    </row>
    <row r="92" spans="2:12" s="335" customFormat="1" ht="24.95" hidden="1" customHeight="1" x14ac:dyDescent="0.2">
      <c r="B92" s="336" t="str">
        <f t="shared" ca="1" si="15"/>
        <v/>
      </c>
      <c r="C92" s="337" t="str">
        <f t="shared" ca="1" si="10"/>
        <v/>
      </c>
      <c r="D92" s="337" t="str">
        <f t="shared" ca="1" si="11"/>
        <v/>
      </c>
      <c r="E92" s="337" t="str">
        <f t="shared" ca="1" si="12"/>
        <v/>
      </c>
      <c r="F92" s="338">
        <f ca="1">IFERROR(MAX(0,INDEX(nodky,$L92)-SUMPRODUCT((ngaygs&gt;=TTDN!P$17)*(ngaygs&lt;$I$1)*(tkco="331")*(makhnccco=$C92),sotien)-INDEX(codky,$L92)+SUMPRODUCT((ngaygs&gt;=TTDN!P$17)*(ngaygs&lt;$I$1)*(tkno="331")*(makhnccno=$C92),sotien)),0)</f>
        <v>0</v>
      </c>
      <c r="G92" s="338">
        <f ca="1">IFERROR(MAX(0,INDEX(codky,$L92)+SUMPRODUCT((ngaygs&gt;=TTDN!Q$17)*(ngaygs&lt;$I$1)*(tkco="131")*(makhnccco=$C92),sotien)-INDEX(nodky,$L92)-SUMPRODUCT((ngaygs&gt;=TTDN!Q$17)*(ngaygs&lt;$I$1)*(tkno="131")*(makhnccno=$C92),sotien)),0)</f>
        <v>0</v>
      </c>
      <c r="H92" s="339">
        <f t="shared" ca="1" si="13"/>
        <v>0</v>
      </c>
      <c r="I92" s="339">
        <f t="shared" ca="1" si="14"/>
        <v>0</v>
      </c>
      <c r="J92" s="339">
        <f t="shared" ca="1" si="16"/>
        <v>0</v>
      </c>
      <c r="K92" s="339">
        <f t="shared" ca="1" si="17"/>
        <v>0</v>
      </c>
      <c r="L92" s="635" t="str">
        <f ca="1">IFERROR(MATCH($G$1,OFFSET(DMKH_NCC!$D$7,L91,0):'DMKH_NCC'!$D$2000,0)+L91,"")</f>
        <v/>
      </c>
    </row>
    <row r="93" spans="2:12" s="335" customFormat="1" ht="24.95" hidden="1" customHeight="1" x14ac:dyDescent="0.2">
      <c r="B93" s="336" t="str">
        <f t="shared" ca="1" si="15"/>
        <v/>
      </c>
      <c r="C93" s="337" t="str">
        <f t="shared" ca="1" si="10"/>
        <v/>
      </c>
      <c r="D93" s="337" t="str">
        <f t="shared" ca="1" si="11"/>
        <v/>
      </c>
      <c r="E93" s="337" t="str">
        <f t="shared" ca="1" si="12"/>
        <v/>
      </c>
      <c r="F93" s="338">
        <f ca="1">IFERROR(MAX(0,INDEX(nodky,$L93)-SUMPRODUCT((ngaygs&gt;=TTDN!P$17)*(ngaygs&lt;$I$1)*(tkco="331")*(makhnccco=$C93),sotien)-INDEX(codky,$L93)+SUMPRODUCT((ngaygs&gt;=TTDN!P$17)*(ngaygs&lt;$I$1)*(tkno="331")*(makhnccno=$C93),sotien)),0)</f>
        <v>0</v>
      </c>
      <c r="G93" s="338">
        <f ca="1">IFERROR(MAX(0,INDEX(codky,$L93)+SUMPRODUCT((ngaygs&gt;=TTDN!Q$17)*(ngaygs&lt;$I$1)*(tkco="131")*(makhnccco=$C93),sotien)-INDEX(nodky,$L93)-SUMPRODUCT((ngaygs&gt;=TTDN!Q$17)*(ngaygs&lt;$I$1)*(tkno="131")*(makhnccno=$C93),sotien)),0)</f>
        <v>0</v>
      </c>
      <c r="H93" s="339">
        <f t="shared" ca="1" si="13"/>
        <v>0</v>
      </c>
      <c r="I93" s="339">
        <f t="shared" ca="1" si="14"/>
        <v>0</v>
      </c>
      <c r="J93" s="339">
        <f t="shared" ca="1" si="16"/>
        <v>0</v>
      </c>
      <c r="K93" s="339">
        <f t="shared" ca="1" si="17"/>
        <v>0</v>
      </c>
      <c r="L93" s="635" t="str">
        <f ca="1">IFERROR(MATCH($G$1,OFFSET(DMKH_NCC!$D$7,L92,0):'DMKH_NCC'!$D$2000,0)+L92,"")</f>
        <v/>
      </c>
    </row>
    <row r="94" spans="2:12" s="335" customFormat="1" ht="24.95" hidden="1" customHeight="1" x14ac:dyDescent="0.2">
      <c r="B94" s="336" t="str">
        <f t="shared" ca="1" si="15"/>
        <v/>
      </c>
      <c r="C94" s="337" t="str">
        <f t="shared" ca="1" si="10"/>
        <v/>
      </c>
      <c r="D94" s="337" t="str">
        <f t="shared" ca="1" si="11"/>
        <v/>
      </c>
      <c r="E94" s="337" t="str">
        <f t="shared" ca="1" si="12"/>
        <v/>
      </c>
      <c r="F94" s="338">
        <f ca="1">IFERROR(MAX(0,INDEX(nodky,$L94)-SUMPRODUCT((ngaygs&gt;=TTDN!P$17)*(ngaygs&lt;$I$1)*(tkco="331")*(makhnccco=$C94),sotien)-INDEX(codky,$L94)+SUMPRODUCT((ngaygs&gt;=TTDN!P$17)*(ngaygs&lt;$I$1)*(tkno="331")*(makhnccno=$C94),sotien)),0)</f>
        <v>0</v>
      </c>
      <c r="G94" s="338">
        <f ca="1">IFERROR(MAX(0,INDEX(codky,$L94)+SUMPRODUCT((ngaygs&gt;=TTDN!Q$17)*(ngaygs&lt;$I$1)*(tkco="131")*(makhnccco=$C94),sotien)-INDEX(nodky,$L94)-SUMPRODUCT((ngaygs&gt;=TTDN!Q$17)*(ngaygs&lt;$I$1)*(tkno="131")*(makhnccno=$C94),sotien)),0)</f>
        <v>0</v>
      </c>
      <c r="H94" s="339">
        <f t="shared" ca="1" si="13"/>
        <v>0</v>
      </c>
      <c r="I94" s="339">
        <f t="shared" ca="1" si="14"/>
        <v>0</v>
      </c>
      <c r="J94" s="339">
        <f t="shared" ca="1" si="16"/>
        <v>0</v>
      </c>
      <c r="K94" s="339">
        <f t="shared" ca="1" si="17"/>
        <v>0</v>
      </c>
      <c r="L94" s="635" t="str">
        <f ca="1">IFERROR(MATCH($G$1,OFFSET(DMKH_NCC!$D$7,L93,0):'DMKH_NCC'!$D$2000,0)+L93,"")</f>
        <v/>
      </c>
    </row>
    <row r="95" spans="2:12" s="335" customFormat="1" ht="24.95" hidden="1" customHeight="1" x14ac:dyDescent="0.2">
      <c r="B95" s="336" t="str">
        <f t="shared" ca="1" si="15"/>
        <v/>
      </c>
      <c r="C95" s="337" t="str">
        <f t="shared" ca="1" si="10"/>
        <v/>
      </c>
      <c r="D95" s="337" t="str">
        <f t="shared" ca="1" si="11"/>
        <v/>
      </c>
      <c r="E95" s="337" t="str">
        <f t="shared" ca="1" si="12"/>
        <v/>
      </c>
      <c r="F95" s="338">
        <f ca="1">IFERROR(MAX(0,INDEX(nodky,$L95)-SUMPRODUCT((ngaygs&gt;=TTDN!P$17)*(ngaygs&lt;$I$1)*(tkco="331")*(makhnccco=$C95),sotien)-INDEX(codky,$L95)+SUMPRODUCT((ngaygs&gt;=TTDN!P$17)*(ngaygs&lt;$I$1)*(tkno="331")*(makhnccno=$C95),sotien)),0)</f>
        <v>0</v>
      </c>
      <c r="G95" s="338">
        <f ca="1">IFERROR(MAX(0,INDEX(codky,$L95)+SUMPRODUCT((ngaygs&gt;=TTDN!Q$17)*(ngaygs&lt;$I$1)*(tkco="131")*(makhnccco=$C95),sotien)-INDEX(nodky,$L95)-SUMPRODUCT((ngaygs&gt;=TTDN!Q$17)*(ngaygs&lt;$I$1)*(tkno="131")*(makhnccno=$C95),sotien)),0)</f>
        <v>0</v>
      </c>
      <c r="H95" s="339">
        <f t="shared" ca="1" si="13"/>
        <v>0</v>
      </c>
      <c r="I95" s="339">
        <f t="shared" ca="1" si="14"/>
        <v>0</v>
      </c>
      <c r="J95" s="339">
        <f t="shared" ca="1" si="16"/>
        <v>0</v>
      </c>
      <c r="K95" s="339">
        <f t="shared" ca="1" si="17"/>
        <v>0</v>
      </c>
      <c r="L95" s="635" t="str">
        <f ca="1">IFERROR(MATCH($G$1,OFFSET(DMKH_NCC!$D$7,L94,0):'DMKH_NCC'!$D$2000,0)+L94,"")</f>
        <v/>
      </c>
    </row>
    <row r="96" spans="2:12" s="335" customFormat="1" ht="24.95" hidden="1" customHeight="1" x14ac:dyDescent="0.2">
      <c r="B96" s="336" t="str">
        <f t="shared" ca="1" si="15"/>
        <v/>
      </c>
      <c r="C96" s="337" t="str">
        <f t="shared" ca="1" si="10"/>
        <v/>
      </c>
      <c r="D96" s="337" t="str">
        <f t="shared" ca="1" si="11"/>
        <v/>
      </c>
      <c r="E96" s="337" t="str">
        <f t="shared" ca="1" si="12"/>
        <v/>
      </c>
      <c r="F96" s="338">
        <f ca="1">IFERROR(MAX(0,INDEX(nodky,$L96)-SUMPRODUCT((ngaygs&gt;=TTDN!P$17)*(ngaygs&lt;$I$1)*(tkco="331")*(makhnccco=$C96),sotien)-INDEX(codky,$L96)+SUMPRODUCT((ngaygs&gt;=TTDN!P$17)*(ngaygs&lt;$I$1)*(tkno="331")*(makhnccno=$C96),sotien)),0)</f>
        <v>0</v>
      </c>
      <c r="G96" s="338">
        <f ca="1">IFERROR(MAX(0,INDEX(codky,$L96)+SUMPRODUCT((ngaygs&gt;=TTDN!Q$17)*(ngaygs&lt;$I$1)*(tkco="131")*(makhnccco=$C96),sotien)-INDEX(nodky,$L96)-SUMPRODUCT((ngaygs&gt;=TTDN!Q$17)*(ngaygs&lt;$I$1)*(tkno="131")*(makhnccno=$C96),sotien)),0)</f>
        <v>0</v>
      </c>
      <c r="H96" s="339">
        <f t="shared" ca="1" si="13"/>
        <v>0</v>
      </c>
      <c r="I96" s="339">
        <f t="shared" ca="1" si="14"/>
        <v>0</v>
      </c>
      <c r="J96" s="339">
        <f t="shared" ca="1" si="16"/>
        <v>0</v>
      </c>
      <c r="K96" s="339">
        <f t="shared" ca="1" si="17"/>
        <v>0</v>
      </c>
      <c r="L96" s="635" t="str">
        <f ca="1">IFERROR(MATCH($G$1,OFFSET(DMKH_NCC!$D$7,L95,0):'DMKH_NCC'!$D$2000,0)+L95,"")</f>
        <v/>
      </c>
    </row>
    <row r="97" spans="2:12" s="335" customFormat="1" ht="24.95" hidden="1" customHeight="1" x14ac:dyDescent="0.2">
      <c r="B97" s="336" t="str">
        <f t="shared" ca="1" si="15"/>
        <v/>
      </c>
      <c r="C97" s="337" t="str">
        <f t="shared" ca="1" si="10"/>
        <v/>
      </c>
      <c r="D97" s="337" t="str">
        <f t="shared" ca="1" si="11"/>
        <v/>
      </c>
      <c r="E97" s="337" t="str">
        <f t="shared" ca="1" si="12"/>
        <v/>
      </c>
      <c r="F97" s="338">
        <f ca="1">IFERROR(MAX(0,INDEX(nodky,$L97)-SUMPRODUCT((ngaygs&gt;=TTDN!P$17)*(ngaygs&lt;$I$1)*(tkco="331")*(makhnccco=$C97),sotien)-INDEX(codky,$L97)+SUMPRODUCT((ngaygs&gt;=TTDN!P$17)*(ngaygs&lt;$I$1)*(tkno="331")*(makhnccno=$C97),sotien)),0)</f>
        <v>0</v>
      </c>
      <c r="G97" s="338">
        <f ca="1">IFERROR(MAX(0,INDEX(codky,$L97)+SUMPRODUCT((ngaygs&gt;=TTDN!Q$17)*(ngaygs&lt;$I$1)*(tkco="131")*(makhnccco=$C97),sotien)-INDEX(nodky,$L97)-SUMPRODUCT((ngaygs&gt;=TTDN!Q$17)*(ngaygs&lt;$I$1)*(tkno="131")*(makhnccno=$C97),sotien)),0)</f>
        <v>0</v>
      </c>
      <c r="H97" s="339">
        <f t="shared" ca="1" si="13"/>
        <v>0</v>
      </c>
      <c r="I97" s="339">
        <f t="shared" ca="1" si="14"/>
        <v>0</v>
      </c>
      <c r="J97" s="339">
        <f t="shared" ca="1" si="16"/>
        <v>0</v>
      </c>
      <c r="K97" s="339">
        <f t="shared" ca="1" si="17"/>
        <v>0</v>
      </c>
      <c r="L97" s="635" t="str">
        <f ca="1">IFERROR(MATCH($G$1,OFFSET(DMKH_NCC!$D$7,L96,0):'DMKH_NCC'!$D$2000,0)+L96,"")</f>
        <v/>
      </c>
    </row>
    <row r="98" spans="2:12" s="335" customFormat="1" ht="24.95" hidden="1" customHeight="1" x14ac:dyDescent="0.2">
      <c r="B98" s="336" t="str">
        <f t="shared" ca="1" si="15"/>
        <v/>
      </c>
      <c r="C98" s="337" t="str">
        <f t="shared" ca="1" si="10"/>
        <v/>
      </c>
      <c r="D98" s="337" t="str">
        <f t="shared" ca="1" si="11"/>
        <v/>
      </c>
      <c r="E98" s="337" t="str">
        <f t="shared" ca="1" si="12"/>
        <v/>
      </c>
      <c r="F98" s="338">
        <f ca="1">IFERROR(MAX(0,INDEX(nodky,$L98)-SUMPRODUCT((ngaygs&gt;=TTDN!P$17)*(ngaygs&lt;$I$1)*(tkco="331")*(makhnccco=$C98),sotien)-INDEX(codky,$L98)+SUMPRODUCT((ngaygs&gt;=TTDN!P$17)*(ngaygs&lt;$I$1)*(tkno="331")*(makhnccno=$C98),sotien)),0)</f>
        <v>0</v>
      </c>
      <c r="G98" s="338">
        <f ca="1">IFERROR(MAX(0,INDEX(codky,$L98)+SUMPRODUCT((ngaygs&gt;=TTDN!Q$17)*(ngaygs&lt;$I$1)*(tkco="131")*(makhnccco=$C98),sotien)-INDEX(nodky,$L98)-SUMPRODUCT((ngaygs&gt;=TTDN!Q$17)*(ngaygs&lt;$I$1)*(tkno="131")*(makhnccno=$C98),sotien)),0)</f>
        <v>0</v>
      </c>
      <c r="H98" s="339">
        <f t="shared" ca="1" si="13"/>
        <v>0</v>
      </c>
      <c r="I98" s="339">
        <f t="shared" ca="1" si="14"/>
        <v>0</v>
      </c>
      <c r="J98" s="339">
        <f t="shared" ca="1" si="16"/>
        <v>0</v>
      </c>
      <c r="K98" s="339">
        <f t="shared" ca="1" si="17"/>
        <v>0</v>
      </c>
      <c r="L98" s="635" t="str">
        <f ca="1">IFERROR(MATCH($G$1,OFFSET(DMKH_NCC!$D$7,L97,0):'DMKH_NCC'!$D$2000,0)+L97,"")</f>
        <v/>
      </c>
    </row>
    <row r="99" spans="2:12" s="335" customFormat="1" ht="24.95" hidden="1" customHeight="1" x14ac:dyDescent="0.2">
      <c r="B99" s="336" t="str">
        <f t="shared" ca="1" si="15"/>
        <v/>
      </c>
      <c r="C99" s="337" t="str">
        <f t="shared" ca="1" si="10"/>
        <v/>
      </c>
      <c r="D99" s="337" t="str">
        <f t="shared" ca="1" si="11"/>
        <v/>
      </c>
      <c r="E99" s="337" t="str">
        <f t="shared" ca="1" si="12"/>
        <v/>
      </c>
      <c r="F99" s="338">
        <f ca="1">IFERROR(MAX(0,INDEX(nodky,$L99)-SUMPRODUCT((ngaygs&gt;=TTDN!P$17)*(ngaygs&lt;$I$1)*(tkco="331")*(makhnccco=$C99),sotien)-INDEX(codky,$L99)+SUMPRODUCT((ngaygs&gt;=TTDN!P$17)*(ngaygs&lt;$I$1)*(tkno="331")*(makhnccno=$C99),sotien)),0)</f>
        <v>0</v>
      </c>
      <c r="G99" s="338">
        <f ca="1">IFERROR(MAX(0,INDEX(codky,$L99)+SUMPRODUCT((ngaygs&gt;=TTDN!Q$17)*(ngaygs&lt;$I$1)*(tkco="131")*(makhnccco=$C99),sotien)-INDEX(nodky,$L99)-SUMPRODUCT((ngaygs&gt;=TTDN!Q$17)*(ngaygs&lt;$I$1)*(tkno="131")*(makhnccno=$C99),sotien)),0)</f>
        <v>0</v>
      </c>
      <c r="H99" s="339">
        <f t="shared" ca="1" si="13"/>
        <v>0</v>
      </c>
      <c r="I99" s="339">
        <f t="shared" ca="1" si="14"/>
        <v>0</v>
      </c>
      <c r="J99" s="339">
        <f t="shared" ca="1" si="16"/>
        <v>0</v>
      </c>
      <c r="K99" s="339">
        <f t="shared" ca="1" si="17"/>
        <v>0</v>
      </c>
      <c r="L99" s="635" t="str">
        <f ca="1">IFERROR(MATCH($G$1,OFFSET(DMKH_NCC!$D$7,L98,0):'DMKH_NCC'!$D$2000,0)+L98,"")</f>
        <v/>
      </c>
    </row>
    <row r="100" spans="2:12" s="335" customFormat="1" ht="24.95" hidden="1" customHeight="1" x14ac:dyDescent="0.2">
      <c r="B100" s="336" t="str">
        <f t="shared" ca="1" si="15"/>
        <v/>
      </c>
      <c r="C100" s="337" t="str">
        <f t="shared" ca="1" si="10"/>
        <v/>
      </c>
      <c r="D100" s="337" t="str">
        <f t="shared" ca="1" si="11"/>
        <v/>
      </c>
      <c r="E100" s="337" t="str">
        <f t="shared" ca="1" si="12"/>
        <v/>
      </c>
      <c r="F100" s="338">
        <f ca="1">IFERROR(MAX(0,INDEX(nodky,$L100)-SUMPRODUCT((ngaygs&gt;=TTDN!P$17)*(ngaygs&lt;$I$1)*(tkco="331")*(makhnccco=$C100),sotien)-INDEX(codky,$L100)+SUMPRODUCT((ngaygs&gt;=TTDN!P$17)*(ngaygs&lt;$I$1)*(tkno="331")*(makhnccno=$C100),sotien)),0)</f>
        <v>0</v>
      </c>
      <c r="G100" s="338">
        <f ca="1">IFERROR(MAX(0,INDEX(codky,$L100)+SUMPRODUCT((ngaygs&gt;=TTDN!Q$17)*(ngaygs&lt;$I$1)*(tkco="131")*(makhnccco=$C100),sotien)-INDEX(nodky,$L100)-SUMPRODUCT((ngaygs&gt;=TTDN!Q$17)*(ngaygs&lt;$I$1)*(tkno="131")*(makhnccno=$C100),sotien)),0)</f>
        <v>0</v>
      </c>
      <c r="H100" s="339">
        <f t="shared" ca="1" si="13"/>
        <v>0</v>
      </c>
      <c r="I100" s="339">
        <f t="shared" ca="1" si="14"/>
        <v>0</v>
      </c>
      <c r="J100" s="339">
        <f t="shared" ca="1" si="16"/>
        <v>0</v>
      </c>
      <c r="K100" s="339">
        <f t="shared" ca="1" si="17"/>
        <v>0</v>
      </c>
      <c r="L100" s="635" t="str">
        <f ca="1">IFERROR(MATCH($G$1,OFFSET(DMKH_NCC!$D$7,L99,0):'DMKH_NCC'!$D$2000,0)+L99,"")</f>
        <v/>
      </c>
    </row>
    <row r="101" spans="2:12" s="335" customFormat="1" ht="24.95" hidden="1" customHeight="1" x14ac:dyDescent="0.2">
      <c r="B101" s="336" t="str">
        <f t="shared" ca="1" si="15"/>
        <v/>
      </c>
      <c r="C101" s="337" t="str">
        <f t="shared" ca="1" si="10"/>
        <v/>
      </c>
      <c r="D101" s="337" t="str">
        <f t="shared" ca="1" si="11"/>
        <v/>
      </c>
      <c r="E101" s="337" t="str">
        <f t="shared" ca="1" si="12"/>
        <v/>
      </c>
      <c r="F101" s="338">
        <f ca="1">IFERROR(MAX(0,INDEX(nodky,$L101)-SUMPRODUCT((ngaygs&gt;=TTDN!P$17)*(ngaygs&lt;$I$1)*(tkco="331")*(makhnccco=$C101),sotien)-INDEX(codky,$L101)+SUMPRODUCT((ngaygs&gt;=TTDN!P$17)*(ngaygs&lt;$I$1)*(tkno="331")*(makhnccno=$C101),sotien)),0)</f>
        <v>0</v>
      </c>
      <c r="G101" s="338">
        <f ca="1">IFERROR(MAX(0,INDEX(codky,$L101)+SUMPRODUCT((ngaygs&gt;=TTDN!Q$17)*(ngaygs&lt;$I$1)*(tkco="131")*(makhnccco=$C101),sotien)-INDEX(nodky,$L101)-SUMPRODUCT((ngaygs&gt;=TTDN!Q$17)*(ngaygs&lt;$I$1)*(tkno="131")*(makhnccno=$C101),sotien)),0)</f>
        <v>0</v>
      </c>
      <c r="H101" s="339">
        <f t="shared" ca="1" si="13"/>
        <v>0</v>
      </c>
      <c r="I101" s="339">
        <f t="shared" ca="1" si="14"/>
        <v>0</v>
      </c>
      <c r="J101" s="339">
        <f t="shared" ca="1" si="16"/>
        <v>0</v>
      </c>
      <c r="K101" s="339">
        <f t="shared" ca="1" si="17"/>
        <v>0</v>
      </c>
      <c r="L101" s="635" t="str">
        <f ca="1">IFERROR(MATCH($G$1,OFFSET(DMKH_NCC!$D$7,L100,0):'DMKH_NCC'!$D$2000,0)+L100,"")</f>
        <v/>
      </c>
    </row>
    <row r="102" spans="2:12" s="335" customFormat="1" ht="24.95" hidden="1" customHeight="1" x14ac:dyDescent="0.2">
      <c r="B102" s="336" t="str">
        <f t="shared" ca="1" si="15"/>
        <v/>
      </c>
      <c r="C102" s="337" t="str">
        <f t="shared" ca="1" si="10"/>
        <v/>
      </c>
      <c r="D102" s="337" t="str">
        <f t="shared" ca="1" si="11"/>
        <v/>
      </c>
      <c r="E102" s="337" t="str">
        <f t="shared" ca="1" si="12"/>
        <v/>
      </c>
      <c r="F102" s="338">
        <f ca="1">IFERROR(MAX(0,INDEX(nodky,$L102)-SUMPRODUCT((ngaygs&gt;=TTDN!P$17)*(ngaygs&lt;$I$1)*(tkco="331")*(makhnccco=$C102),sotien)-INDEX(codky,$L102)+SUMPRODUCT((ngaygs&gt;=TTDN!P$17)*(ngaygs&lt;$I$1)*(tkno="331")*(makhnccno=$C102),sotien)),0)</f>
        <v>0</v>
      </c>
      <c r="G102" s="338">
        <f ca="1">IFERROR(MAX(0,INDEX(codky,$L102)+SUMPRODUCT((ngaygs&gt;=TTDN!Q$17)*(ngaygs&lt;$I$1)*(tkco="131")*(makhnccco=$C102),sotien)-INDEX(nodky,$L102)-SUMPRODUCT((ngaygs&gt;=TTDN!Q$17)*(ngaygs&lt;$I$1)*(tkno="131")*(makhnccno=$C102),sotien)),0)</f>
        <v>0</v>
      </c>
      <c r="H102" s="339">
        <f t="shared" ca="1" si="13"/>
        <v>0</v>
      </c>
      <c r="I102" s="339">
        <f t="shared" ca="1" si="14"/>
        <v>0</v>
      </c>
      <c r="J102" s="339">
        <f t="shared" ca="1" si="16"/>
        <v>0</v>
      </c>
      <c r="K102" s="339">
        <f t="shared" ca="1" si="17"/>
        <v>0</v>
      </c>
      <c r="L102" s="635" t="str">
        <f ca="1">IFERROR(MATCH($G$1,OFFSET(DMKH_NCC!$D$7,L101,0):'DMKH_NCC'!$D$2000,0)+L101,"")</f>
        <v/>
      </c>
    </row>
    <row r="103" spans="2:12" s="335" customFormat="1" ht="24.95" hidden="1" customHeight="1" x14ac:dyDescent="0.2">
      <c r="B103" s="336" t="str">
        <f t="shared" ca="1" si="15"/>
        <v/>
      </c>
      <c r="C103" s="337" t="str">
        <f t="shared" ca="1" si="10"/>
        <v/>
      </c>
      <c r="D103" s="337" t="str">
        <f t="shared" ca="1" si="11"/>
        <v/>
      </c>
      <c r="E103" s="337" t="str">
        <f t="shared" ca="1" si="12"/>
        <v/>
      </c>
      <c r="F103" s="338">
        <f ca="1">IFERROR(MAX(0,INDEX(nodky,$L103)-SUMPRODUCT((ngaygs&gt;=TTDN!P$17)*(ngaygs&lt;$I$1)*(tkco="331")*(makhnccco=$C103),sotien)-INDEX(codky,$L103)+SUMPRODUCT((ngaygs&gt;=TTDN!P$17)*(ngaygs&lt;$I$1)*(tkno="331")*(makhnccno=$C103),sotien)),0)</f>
        <v>0</v>
      </c>
      <c r="G103" s="338">
        <f ca="1">IFERROR(MAX(0,INDEX(codky,$L103)+SUMPRODUCT((ngaygs&gt;=TTDN!Q$17)*(ngaygs&lt;$I$1)*(tkco="131")*(makhnccco=$C103),sotien)-INDEX(nodky,$L103)-SUMPRODUCT((ngaygs&gt;=TTDN!Q$17)*(ngaygs&lt;$I$1)*(tkno="131")*(makhnccno=$C103),sotien)),0)</f>
        <v>0</v>
      </c>
      <c r="H103" s="339">
        <f t="shared" ca="1" si="13"/>
        <v>0</v>
      </c>
      <c r="I103" s="339">
        <f t="shared" ca="1" si="14"/>
        <v>0</v>
      </c>
      <c r="J103" s="339">
        <f t="shared" ca="1" si="16"/>
        <v>0</v>
      </c>
      <c r="K103" s="339">
        <f t="shared" ca="1" si="17"/>
        <v>0</v>
      </c>
      <c r="L103" s="635" t="str">
        <f ca="1">IFERROR(MATCH($G$1,OFFSET(DMKH_NCC!$D$7,L102,0):'DMKH_NCC'!$D$2000,0)+L102,"")</f>
        <v/>
      </c>
    </row>
    <row r="104" spans="2:12" s="335" customFormat="1" ht="24.95" hidden="1" customHeight="1" x14ac:dyDescent="0.2">
      <c r="B104" s="336" t="str">
        <f t="shared" ca="1" si="15"/>
        <v/>
      </c>
      <c r="C104" s="337" t="str">
        <f t="shared" ca="1" si="10"/>
        <v/>
      </c>
      <c r="D104" s="337" t="str">
        <f t="shared" ca="1" si="11"/>
        <v/>
      </c>
      <c r="E104" s="337" t="str">
        <f t="shared" ca="1" si="12"/>
        <v/>
      </c>
      <c r="F104" s="338">
        <f ca="1">IFERROR(MAX(0,INDEX(nodky,$L104)-SUMPRODUCT((ngaygs&gt;=TTDN!P$17)*(ngaygs&lt;$I$1)*(tkco="331")*(makhnccco=$C104),sotien)-INDEX(codky,$L104)+SUMPRODUCT((ngaygs&gt;=TTDN!P$17)*(ngaygs&lt;$I$1)*(tkno="331")*(makhnccno=$C104),sotien)),0)</f>
        <v>0</v>
      </c>
      <c r="G104" s="338">
        <f ca="1">IFERROR(MAX(0,INDEX(codky,$L104)+SUMPRODUCT((ngaygs&gt;=TTDN!Q$17)*(ngaygs&lt;$I$1)*(tkco="131")*(makhnccco=$C104),sotien)-INDEX(nodky,$L104)-SUMPRODUCT((ngaygs&gt;=TTDN!Q$17)*(ngaygs&lt;$I$1)*(tkno="131")*(makhnccno=$C104),sotien)),0)</f>
        <v>0</v>
      </c>
      <c r="H104" s="339">
        <f t="shared" ca="1" si="13"/>
        <v>0</v>
      </c>
      <c r="I104" s="339">
        <f t="shared" ca="1" si="14"/>
        <v>0</v>
      </c>
      <c r="J104" s="339">
        <f t="shared" ca="1" si="16"/>
        <v>0</v>
      </c>
      <c r="K104" s="339">
        <f t="shared" ca="1" si="17"/>
        <v>0</v>
      </c>
      <c r="L104" s="635" t="str">
        <f ca="1">IFERROR(MATCH($G$1,OFFSET(DMKH_NCC!$D$7,L103,0):'DMKH_NCC'!$D$2000,0)+L103,"")</f>
        <v/>
      </c>
    </row>
    <row r="105" spans="2:12" s="335" customFormat="1" ht="24.95" hidden="1" customHeight="1" x14ac:dyDescent="0.2">
      <c r="B105" s="336" t="str">
        <f t="shared" ca="1" si="15"/>
        <v/>
      </c>
      <c r="C105" s="337" t="str">
        <f t="shared" ca="1" si="10"/>
        <v/>
      </c>
      <c r="D105" s="337" t="str">
        <f t="shared" ca="1" si="11"/>
        <v/>
      </c>
      <c r="E105" s="337" t="str">
        <f t="shared" ca="1" si="12"/>
        <v/>
      </c>
      <c r="F105" s="338">
        <f ca="1">IFERROR(MAX(0,INDEX(nodky,$L105)-SUMPRODUCT((ngaygs&gt;=TTDN!P$17)*(ngaygs&lt;$I$1)*(tkco="331")*(makhnccco=$C105),sotien)-INDEX(codky,$L105)+SUMPRODUCT((ngaygs&gt;=TTDN!P$17)*(ngaygs&lt;$I$1)*(tkno="331")*(makhnccno=$C105),sotien)),0)</f>
        <v>0</v>
      </c>
      <c r="G105" s="338">
        <f ca="1">IFERROR(MAX(0,INDEX(codky,$L105)+SUMPRODUCT((ngaygs&gt;=TTDN!Q$17)*(ngaygs&lt;$I$1)*(tkco="131")*(makhnccco=$C105),sotien)-INDEX(nodky,$L105)-SUMPRODUCT((ngaygs&gt;=TTDN!Q$17)*(ngaygs&lt;$I$1)*(tkno="131")*(makhnccno=$C105),sotien)),0)</f>
        <v>0</v>
      </c>
      <c r="H105" s="339">
        <f t="shared" ca="1" si="13"/>
        <v>0</v>
      </c>
      <c r="I105" s="339">
        <f t="shared" ca="1" si="14"/>
        <v>0</v>
      </c>
      <c r="J105" s="339">
        <f t="shared" ca="1" si="16"/>
        <v>0</v>
      </c>
      <c r="K105" s="339">
        <f t="shared" ca="1" si="17"/>
        <v>0</v>
      </c>
      <c r="L105" s="635" t="str">
        <f ca="1">IFERROR(MATCH($G$1,OFFSET(DMKH_NCC!$D$7,L104,0):'DMKH_NCC'!$D$2000,0)+L104,"")</f>
        <v/>
      </c>
    </row>
    <row r="106" spans="2:12" s="335" customFormat="1" ht="24.95" hidden="1" customHeight="1" x14ac:dyDescent="0.2">
      <c r="B106" s="336" t="str">
        <f t="shared" ca="1" si="15"/>
        <v/>
      </c>
      <c r="C106" s="337" t="str">
        <f t="shared" ca="1" si="10"/>
        <v/>
      </c>
      <c r="D106" s="337" t="str">
        <f t="shared" ca="1" si="11"/>
        <v/>
      </c>
      <c r="E106" s="337" t="str">
        <f t="shared" ca="1" si="12"/>
        <v/>
      </c>
      <c r="F106" s="338">
        <f ca="1">IFERROR(MAX(0,INDEX(nodky,$L106)-SUMPRODUCT((ngaygs&gt;=TTDN!P$17)*(ngaygs&lt;$I$1)*(tkco="331")*(makhnccco=$C106),sotien)-INDEX(codky,$L106)+SUMPRODUCT((ngaygs&gt;=TTDN!P$17)*(ngaygs&lt;$I$1)*(tkno="331")*(makhnccno=$C106),sotien)),0)</f>
        <v>0</v>
      </c>
      <c r="G106" s="338">
        <f ca="1">IFERROR(MAX(0,INDEX(codky,$L106)+SUMPRODUCT((ngaygs&gt;=TTDN!Q$17)*(ngaygs&lt;$I$1)*(tkco="131")*(makhnccco=$C106),sotien)-INDEX(nodky,$L106)-SUMPRODUCT((ngaygs&gt;=TTDN!Q$17)*(ngaygs&lt;$I$1)*(tkno="131")*(makhnccno=$C106),sotien)),0)</f>
        <v>0</v>
      </c>
      <c r="H106" s="339">
        <f t="shared" ca="1" si="13"/>
        <v>0</v>
      </c>
      <c r="I106" s="339">
        <f t="shared" ca="1" si="14"/>
        <v>0</v>
      </c>
      <c r="J106" s="339">
        <f t="shared" ca="1" si="16"/>
        <v>0</v>
      </c>
      <c r="K106" s="339">
        <f t="shared" ca="1" si="17"/>
        <v>0</v>
      </c>
      <c r="L106" s="635" t="str">
        <f ca="1">IFERROR(MATCH($G$1,OFFSET(DMKH_NCC!$D$7,L105,0):'DMKH_NCC'!$D$2000,0)+L105,"")</f>
        <v/>
      </c>
    </row>
    <row r="107" spans="2:12" s="335" customFormat="1" ht="24.95" hidden="1" customHeight="1" x14ac:dyDescent="0.2">
      <c r="B107" s="336" t="str">
        <f t="shared" ca="1" si="15"/>
        <v/>
      </c>
      <c r="C107" s="337" t="str">
        <f t="shared" ca="1" si="10"/>
        <v/>
      </c>
      <c r="D107" s="337" t="str">
        <f t="shared" ca="1" si="11"/>
        <v/>
      </c>
      <c r="E107" s="337" t="str">
        <f t="shared" ca="1" si="12"/>
        <v/>
      </c>
      <c r="F107" s="338">
        <f ca="1">IFERROR(MAX(0,INDEX(nodky,$L107)-SUMPRODUCT((ngaygs&gt;=TTDN!P$17)*(ngaygs&lt;$I$1)*(tkco="331")*(makhnccco=$C107),sotien)-INDEX(codky,$L107)+SUMPRODUCT((ngaygs&gt;=TTDN!P$17)*(ngaygs&lt;$I$1)*(tkno="331")*(makhnccno=$C107),sotien)),0)</f>
        <v>0</v>
      </c>
      <c r="G107" s="338">
        <f ca="1">IFERROR(MAX(0,INDEX(codky,$L107)+SUMPRODUCT((ngaygs&gt;=TTDN!Q$17)*(ngaygs&lt;$I$1)*(tkco="131")*(makhnccco=$C107),sotien)-INDEX(nodky,$L107)-SUMPRODUCT((ngaygs&gt;=TTDN!Q$17)*(ngaygs&lt;$I$1)*(tkno="131")*(makhnccno=$C107),sotien)),0)</f>
        <v>0</v>
      </c>
      <c r="H107" s="339">
        <f t="shared" ref="H107:H138" ca="1" si="18">SUMPRODUCT((ngaygs&gt;=$I$1)*(ngaygs&lt;=$K$1)*(tkno="131")*(makhnccno=$C107),sotien)</f>
        <v>0</v>
      </c>
      <c r="I107" s="339">
        <f t="shared" ref="I107:I138" ca="1" si="19">SUMPRODUCT((ngaygs&gt;=$I$1)*(ngaygs&lt;=$K$1)*(tkco="131")*(makhnccco=$C107),sotien)</f>
        <v>0</v>
      </c>
      <c r="J107" s="339">
        <f t="shared" ca="1" si="16"/>
        <v>0</v>
      </c>
      <c r="K107" s="339">
        <f t="shared" ca="1" si="17"/>
        <v>0</v>
      </c>
      <c r="L107" s="635" t="str">
        <f ca="1">IFERROR(MATCH($G$1,OFFSET(DMKH_NCC!$D$7,L106,0):'DMKH_NCC'!$D$2000,0)+L106,"")</f>
        <v/>
      </c>
    </row>
    <row r="108" spans="2:12" s="335" customFormat="1" ht="24.95" hidden="1" customHeight="1" x14ac:dyDescent="0.2">
      <c r="B108" s="336" t="str">
        <f t="shared" ca="1" si="15"/>
        <v/>
      </c>
      <c r="C108" s="337" t="str">
        <f t="shared" ca="1" si="10"/>
        <v/>
      </c>
      <c r="D108" s="337" t="str">
        <f t="shared" ca="1" si="11"/>
        <v/>
      </c>
      <c r="E108" s="337" t="str">
        <f t="shared" ca="1" si="12"/>
        <v/>
      </c>
      <c r="F108" s="338">
        <f ca="1">IFERROR(MAX(0,INDEX(nodky,$L108)-SUMPRODUCT((ngaygs&gt;=TTDN!P$17)*(ngaygs&lt;$I$1)*(tkco="331")*(makhnccco=$C108),sotien)-INDEX(codky,$L108)+SUMPRODUCT((ngaygs&gt;=TTDN!P$17)*(ngaygs&lt;$I$1)*(tkno="331")*(makhnccno=$C108),sotien)),0)</f>
        <v>0</v>
      </c>
      <c r="G108" s="338">
        <f ca="1">IFERROR(MAX(0,INDEX(codky,$L108)+SUMPRODUCT((ngaygs&gt;=TTDN!Q$17)*(ngaygs&lt;$I$1)*(tkco="131")*(makhnccco=$C108),sotien)-INDEX(nodky,$L108)-SUMPRODUCT((ngaygs&gt;=TTDN!Q$17)*(ngaygs&lt;$I$1)*(tkno="131")*(makhnccno=$C108),sotien)),0)</f>
        <v>0</v>
      </c>
      <c r="H108" s="339">
        <f t="shared" ca="1" si="18"/>
        <v>0</v>
      </c>
      <c r="I108" s="339">
        <f t="shared" ca="1" si="19"/>
        <v>0</v>
      </c>
      <c r="J108" s="339">
        <f t="shared" ca="1" si="16"/>
        <v>0</v>
      </c>
      <c r="K108" s="339">
        <f t="shared" ca="1" si="17"/>
        <v>0</v>
      </c>
      <c r="L108" s="635" t="str">
        <f ca="1">IFERROR(MATCH($G$1,OFFSET(DMKH_NCC!$D$7,L107,0):'DMKH_NCC'!$D$2000,0)+L107,"")</f>
        <v/>
      </c>
    </row>
    <row r="109" spans="2:12" s="335" customFormat="1" ht="24.95" hidden="1" customHeight="1" x14ac:dyDescent="0.2">
      <c r="B109" s="336" t="str">
        <f t="shared" ca="1" si="15"/>
        <v/>
      </c>
      <c r="C109" s="337" t="str">
        <f t="shared" ca="1" si="10"/>
        <v/>
      </c>
      <c r="D109" s="337" t="str">
        <f t="shared" ca="1" si="11"/>
        <v/>
      </c>
      <c r="E109" s="337" t="str">
        <f t="shared" ca="1" si="12"/>
        <v/>
      </c>
      <c r="F109" s="338">
        <f ca="1">IFERROR(MAX(0,INDEX(nodky,$L109)-SUMPRODUCT((ngaygs&gt;=TTDN!P$17)*(ngaygs&lt;$I$1)*(tkco="331")*(makhnccco=$C109),sotien)-INDEX(codky,$L109)+SUMPRODUCT((ngaygs&gt;=TTDN!P$17)*(ngaygs&lt;$I$1)*(tkno="331")*(makhnccno=$C109),sotien)),0)</f>
        <v>0</v>
      </c>
      <c r="G109" s="338">
        <f ca="1">IFERROR(MAX(0,INDEX(codky,$L109)+SUMPRODUCT((ngaygs&gt;=TTDN!Q$17)*(ngaygs&lt;$I$1)*(tkco="131")*(makhnccco=$C109),sotien)-INDEX(nodky,$L109)-SUMPRODUCT((ngaygs&gt;=TTDN!Q$17)*(ngaygs&lt;$I$1)*(tkno="131")*(makhnccno=$C109),sotien)),0)</f>
        <v>0</v>
      </c>
      <c r="H109" s="339">
        <f t="shared" ca="1" si="18"/>
        <v>0</v>
      </c>
      <c r="I109" s="339">
        <f t="shared" ca="1" si="19"/>
        <v>0</v>
      </c>
      <c r="J109" s="339">
        <f t="shared" ca="1" si="16"/>
        <v>0</v>
      </c>
      <c r="K109" s="339">
        <f t="shared" ca="1" si="17"/>
        <v>0</v>
      </c>
      <c r="L109" s="635" t="str">
        <f ca="1">IFERROR(MATCH($G$1,OFFSET(DMKH_NCC!$D$7,L108,0):'DMKH_NCC'!$D$2000,0)+L108,"")</f>
        <v/>
      </c>
    </row>
    <row r="110" spans="2:12" s="335" customFormat="1" ht="24.95" hidden="1" customHeight="1" x14ac:dyDescent="0.2">
      <c r="B110" s="336" t="str">
        <f t="shared" ca="1" si="15"/>
        <v/>
      </c>
      <c r="C110" s="337" t="str">
        <f t="shared" ca="1" si="10"/>
        <v/>
      </c>
      <c r="D110" s="337" t="str">
        <f t="shared" ca="1" si="11"/>
        <v/>
      </c>
      <c r="E110" s="337" t="str">
        <f t="shared" ca="1" si="12"/>
        <v/>
      </c>
      <c r="F110" s="338">
        <f ca="1">IFERROR(MAX(0,INDEX(nodky,$L110)-SUMPRODUCT((ngaygs&gt;=TTDN!P$17)*(ngaygs&lt;$I$1)*(tkco="331")*(makhnccco=$C110),sotien)-INDEX(codky,$L110)+SUMPRODUCT((ngaygs&gt;=TTDN!P$17)*(ngaygs&lt;$I$1)*(tkno="331")*(makhnccno=$C110),sotien)),0)</f>
        <v>0</v>
      </c>
      <c r="G110" s="338">
        <f ca="1">IFERROR(MAX(0,INDEX(codky,$L110)+SUMPRODUCT((ngaygs&gt;=TTDN!Q$17)*(ngaygs&lt;$I$1)*(tkco="131")*(makhnccco=$C110),sotien)-INDEX(nodky,$L110)-SUMPRODUCT((ngaygs&gt;=TTDN!Q$17)*(ngaygs&lt;$I$1)*(tkno="131")*(makhnccno=$C110),sotien)),0)</f>
        <v>0</v>
      </c>
      <c r="H110" s="339">
        <f t="shared" ca="1" si="18"/>
        <v>0</v>
      </c>
      <c r="I110" s="339">
        <f t="shared" ca="1" si="19"/>
        <v>0</v>
      </c>
      <c r="J110" s="339">
        <f t="shared" ca="1" si="16"/>
        <v>0</v>
      </c>
      <c r="K110" s="339">
        <f t="shared" ca="1" si="17"/>
        <v>0</v>
      </c>
      <c r="L110" s="635" t="str">
        <f ca="1">IFERROR(MATCH($G$1,OFFSET(DMKH_NCC!$D$7,L109,0):'DMKH_NCC'!$D$2000,0)+L109,"")</f>
        <v/>
      </c>
    </row>
    <row r="111" spans="2:12" s="335" customFormat="1" ht="24.95" hidden="1" customHeight="1" x14ac:dyDescent="0.2">
      <c r="B111" s="336" t="str">
        <f t="shared" ca="1" si="15"/>
        <v/>
      </c>
      <c r="C111" s="337" t="str">
        <f t="shared" ca="1" si="10"/>
        <v/>
      </c>
      <c r="D111" s="337" t="str">
        <f t="shared" ca="1" si="11"/>
        <v/>
      </c>
      <c r="E111" s="337" t="str">
        <f t="shared" ca="1" si="12"/>
        <v/>
      </c>
      <c r="F111" s="338">
        <f ca="1">IFERROR(MAX(0,INDEX(nodky,$L111)-SUMPRODUCT((ngaygs&gt;=TTDN!P$17)*(ngaygs&lt;$I$1)*(tkco="331")*(makhnccco=$C111),sotien)-INDEX(codky,$L111)+SUMPRODUCT((ngaygs&gt;=TTDN!P$17)*(ngaygs&lt;$I$1)*(tkno="331")*(makhnccno=$C111),sotien)),0)</f>
        <v>0</v>
      </c>
      <c r="G111" s="338">
        <f ca="1">IFERROR(MAX(0,INDEX(codky,$L111)+SUMPRODUCT((ngaygs&gt;=TTDN!Q$17)*(ngaygs&lt;$I$1)*(tkco="131")*(makhnccco=$C111),sotien)-INDEX(nodky,$L111)-SUMPRODUCT((ngaygs&gt;=TTDN!Q$17)*(ngaygs&lt;$I$1)*(tkno="131")*(makhnccno=$C111),sotien)),0)</f>
        <v>0</v>
      </c>
      <c r="H111" s="339">
        <f t="shared" ca="1" si="18"/>
        <v>0</v>
      </c>
      <c r="I111" s="339">
        <f t="shared" ca="1" si="19"/>
        <v>0</v>
      </c>
      <c r="J111" s="339">
        <f t="shared" ca="1" si="16"/>
        <v>0</v>
      </c>
      <c r="K111" s="339">
        <f t="shared" ca="1" si="17"/>
        <v>0</v>
      </c>
      <c r="L111" s="635" t="str">
        <f ca="1">IFERROR(MATCH($G$1,OFFSET(DMKH_NCC!$D$7,L110,0):'DMKH_NCC'!$D$2000,0)+L110,"")</f>
        <v/>
      </c>
    </row>
    <row r="112" spans="2:12" s="335" customFormat="1" ht="24.95" hidden="1" customHeight="1" x14ac:dyDescent="0.2">
      <c r="B112" s="336" t="str">
        <f t="shared" ca="1" si="15"/>
        <v/>
      </c>
      <c r="C112" s="337" t="str">
        <f t="shared" ca="1" si="10"/>
        <v/>
      </c>
      <c r="D112" s="337" t="str">
        <f t="shared" ca="1" si="11"/>
        <v/>
      </c>
      <c r="E112" s="337" t="str">
        <f t="shared" ca="1" si="12"/>
        <v/>
      </c>
      <c r="F112" s="338">
        <f ca="1">IFERROR(MAX(0,INDEX(nodky,$L112)-SUMPRODUCT((ngaygs&gt;=TTDN!P$17)*(ngaygs&lt;$I$1)*(tkco="331")*(makhnccco=$C112),sotien)-INDEX(codky,$L112)+SUMPRODUCT((ngaygs&gt;=TTDN!P$17)*(ngaygs&lt;$I$1)*(tkno="331")*(makhnccno=$C112),sotien)),0)</f>
        <v>0</v>
      </c>
      <c r="G112" s="338">
        <f ca="1">IFERROR(MAX(0,INDEX(codky,$L112)+SUMPRODUCT((ngaygs&gt;=TTDN!Q$17)*(ngaygs&lt;$I$1)*(tkco="131")*(makhnccco=$C112),sotien)-INDEX(nodky,$L112)-SUMPRODUCT((ngaygs&gt;=TTDN!Q$17)*(ngaygs&lt;$I$1)*(tkno="131")*(makhnccno=$C112),sotien)),0)</f>
        <v>0</v>
      </c>
      <c r="H112" s="339">
        <f t="shared" ca="1" si="18"/>
        <v>0</v>
      </c>
      <c r="I112" s="339">
        <f t="shared" ca="1" si="19"/>
        <v>0</v>
      </c>
      <c r="J112" s="339">
        <f t="shared" ca="1" si="16"/>
        <v>0</v>
      </c>
      <c r="K112" s="339">
        <f t="shared" ca="1" si="17"/>
        <v>0</v>
      </c>
      <c r="L112" s="635" t="str">
        <f ca="1">IFERROR(MATCH($G$1,OFFSET(DMKH_NCC!$D$7,L111,0):'DMKH_NCC'!$D$2000,0)+L111,"")</f>
        <v/>
      </c>
    </row>
    <row r="113" spans="2:12" s="335" customFormat="1" ht="24.95" hidden="1" customHeight="1" x14ac:dyDescent="0.2">
      <c r="B113" s="336" t="str">
        <f t="shared" ca="1" si="15"/>
        <v/>
      </c>
      <c r="C113" s="337" t="str">
        <f t="shared" ca="1" si="10"/>
        <v/>
      </c>
      <c r="D113" s="337" t="str">
        <f t="shared" ca="1" si="11"/>
        <v/>
      </c>
      <c r="E113" s="337" t="str">
        <f t="shared" ca="1" si="12"/>
        <v/>
      </c>
      <c r="F113" s="338">
        <f ca="1">IFERROR(MAX(0,INDEX(nodky,$L113)-SUMPRODUCT((ngaygs&gt;=TTDN!P$17)*(ngaygs&lt;$I$1)*(tkco="331")*(makhnccco=$C113),sotien)-INDEX(codky,$L113)+SUMPRODUCT((ngaygs&gt;=TTDN!P$17)*(ngaygs&lt;$I$1)*(tkno="331")*(makhnccno=$C113),sotien)),0)</f>
        <v>0</v>
      </c>
      <c r="G113" s="338">
        <f ca="1">IFERROR(MAX(0,INDEX(codky,$L113)+SUMPRODUCT((ngaygs&gt;=TTDN!Q$17)*(ngaygs&lt;$I$1)*(tkco="131")*(makhnccco=$C113),sotien)-INDEX(nodky,$L113)-SUMPRODUCT((ngaygs&gt;=TTDN!Q$17)*(ngaygs&lt;$I$1)*(tkno="131")*(makhnccno=$C113),sotien)),0)</f>
        <v>0</v>
      </c>
      <c r="H113" s="339">
        <f t="shared" ca="1" si="18"/>
        <v>0</v>
      </c>
      <c r="I113" s="339">
        <f t="shared" ca="1" si="19"/>
        <v>0</v>
      </c>
      <c r="J113" s="339">
        <f t="shared" ca="1" si="16"/>
        <v>0</v>
      </c>
      <c r="K113" s="339">
        <f t="shared" ca="1" si="17"/>
        <v>0</v>
      </c>
      <c r="L113" s="635" t="str">
        <f ca="1">IFERROR(MATCH($G$1,OFFSET(DMKH_NCC!$D$7,L112,0):'DMKH_NCC'!$D$2000,0)+L112,"")</f>
        <v/>
      </c>
    </row>
    <row r="114" spans="2:12" s="335" customFormat="1" ht="24.95" hidden="1" customHeight="1" x14ac:dyDescent="0.2">
      <c r="B114" s="336" t="str">
        <f t="shared" ca="1" si="15"/>
        <v/>
      </c>
      <c r="C114" s="337" t="str">
        <f t="shared" ca="1" si="10"/>
        <v/>
      </c>
      <c r="D114" s="337" t="str">
        <f t="shared" ca="1" si="11"/>
        <v/>
      </c>
      <c r="E114" s="337" t="str">
        <f t="shared" ca="1" si="12"/>
        <v/>
      </c>
      <c r="F114" s="338">
        <f ca="1">IFERROR(MAX(0,INDEX(nodky,$L114)-SUMPRODUCT((ngaygs&gt;=TTDN!P$17)*(ngaygs&lt;$I$1)*(tkco="331")*(makhnccco=$C114),sotien)-INDEX(codky,$L114)+SUMPRODUCT((ngaygs&gt;=TTDN!P$17)*(ngaygs&lt;$I$1)*(tkno="331")*(makhnccno=$C114),sotien)),0)</f>
        <v>0</v>
      </c>
      <c r="G114" s="338">
        <f ca="1">IFERROR(MAX(0,INDEX(codky,$L114)+SUMPRODUCT((ngaygs&gt;=TTDN!Q$17)*(ngaygs&lt;$I$1)*(tkco="131")*(makhnccco=$C114),sotien)-INDEX(nodky,$L114)-SUMPRODUCT((ngaygs&gt;=TTDN!Q$17)*(ngaygs&lt;$I$1)*(tkno="131")*(makhnccno=$C114),sotien)),0)</f>
        <v>0</v>
      </c>
      <c r="H114" s="339">
        <f t="shared" ca="1" si="18"/>
        <v>0</v>
      </c>
      <c r="I114" s="339">
        <f t="shared" ca="1" si="19"/>
        <v>0</v>
      </c>
      <c r="J114" s="339">
        <f t="shared" ca="1" si="16"/>
        <v>0</v>
      </c>
      <c r="K114" s="339">
        <f t="shared" ca="1" si="17"/>
        <v>0</v>
      </c>
      <c r="L114" s="635" t="str">
        <f ca="1">IFERROR(MATCH($G$1,OFFSET(DMKH_NCC!$D$7,L113,0):'DMKH_NCC'!$D$2000,0)+L113,"")</f>
        <v/>
      </c>
    </row>
    <row r="115" spans="2:12" s="335" customFormat="1" ht="24.95" hidden="1" customHeight="1" x14ac:dyDescent="0.2">
      <c r="B115" s="336" t="str">
        <f t="shared" ca="1" si="15"/>
        <v/>
      </c>
      <c r="C115" s="337" t="str">
        <f t="shared" ca="1" si="10"/>
        <v/>
      </c>
      <c r="D115" s="337" t="str">
        <f t="shared" ca="1" si="11"/>
        <v/>
      </c>
      <c r="E115" s="337" t="str">
        <f t="shared" ca="1" si="12"/>
        <v/>
      </c>
      <c r="F115" s="338">
        <f ca="1">IFERROR(MAX(0,INDEX(nodky,$L115)-SUMPRODUCT((ngaygs&gt;=TTDN!P$17)*(ngaygs&lt;$I$1)*(tkco="331")*(makhnccco=$C115),sotien)-INDEX(codky,$L115)+SUMPRODUCT((ngaygs&gt;=TTDN!P$17)*(ngaygs&lt;$I$1)*(tkno="331")*(makhnccno=$C115),sotien)),0)</f>
        <v>0</v>
      </c>
      <c r="G115" s="338">
        <f ca="1">IFERROR(MAX(0,INDEX(codky,$L115)+SUMPRODUCT((ngaygs&gt;=TTDN!Q$17)*(ngaygs&lt;$I$1)*(tkco="131")*(makhnccco=$C115),sotien)-INDEX(nodky,$L115)-SUMPRODUCT((ngaygs&gt;=TTDN!Q$17)*(ngaygs&lt;$I$1)*(tkno="131")*(makhnccno=$C115),sotien)),0)</f>
        <v>0</v>
      </c>
      <c r="H115" s="339">
        <f t="shared" ca="1" si="18"/>
        <v>0</v>
      </c>
      <c r="I115" s="339">
        <f t="shared" ca="1" si="19"/>
        <v>0</v>
      </c>
      <c r="J115" s="339">
        <f t="shared" ca="1" si="16"/>
        <v>0</v>
      </c>
      <c r="K115" s="339">
        <f t="shared" ca="1" si="17"/>
        <v>0</v>
      </c>
      <c r="L115" s="635" t="str">
        <f ca="1">IFERROR(MATCH($G$1,OFFSET(DMKH_NCC!$D$7,L114,0):'DMKH_NCC'!$D$2000,0)+L114,"")</f>
        <v/>
      </c>
    </row>
    <row r="116" spans="2:12" s="335" customFormat="1" ht="24.95" hidden="1" customHeight="1" x14ac:dyDescent="0.2">
      <c r="B116" s="336" t="str">
        <f t="shared" ca="1" si="15"/>
        <v/>
      </c>
      <c r="C116" s="337" t="str">
        <f t="shared" ca="1" si="10"/>
        <v/>
      </c>
      <c r="D116" s="337" t="str">
        <f t="shared" ca="1" si="11"/>
        <v/>
      </c>
      <c r="E116" s="337" t="str">
        <f t="shared" ca="1" si="12"/>
        <v/>
      </c>
      <c r="F116" s="338">
        <f ca="1">IFERROR(MAX(0,INDEX(nodky,$L116)-SUMPRODUCT((ngaygs&gt;=TTDN!P$17)*(ngaygs&lt;$I$1)*(tkco="331")*(makhnccco=$C116),sotien)-INDEX(codky,$L116)+SUMPRODUCT((ngaygs&gt;=TTDN!P$17)*(ngaygs&lt;$I$1)*(tkno="331")*(makhnccno=$C116),sotien)),0)</f>
        <v>0</v>
      </c>
      <c r="G116" s="338">
        <f ca="1">IFERROR(MAX(0,INDEX(codky,$L116)+SUMPRODUCT((ngaygs&gt;=TTDN!Q$17)*(ngaygs&lt;$I$1)*(tkco="131")*(makhnccco=$C116),sotien)-INDEX(nodky,$L116)-SUMPRODUCT((ngaygs&gt;=TTDN!Q$17)*(ngaygs&lt;$I$1)*(tkno="131")*(makhnccno=$C116),sotien)),0)</f>
        <v>0</v>
      </c>
      <c r="H116" s="339">
        <f t="shared" ca="1" si="18"/>
        <v>0</v>
      </c>
      <c r="I116" s="339">
        <f t="shared" ca="1" si="19"/>
        <v>0</v>
      </c>
      <c r="J116" s="339">
        <f t="shared" ca="1" si="16"/>
        <v>0</v>
      </c>
      <c r="K116" s="339">
        <f t="shared" ca="1" si="17"/>
        <v>0</v>
      </c>
      <c r="L116" s="635" t="str">
        <f ca="1">IFERROR(MATCH($G$1,OFFSET(DMKH_NCC!$D$7,L115,0):'DMKH_NCC'!$D$2000,0)+L115,"")</f>
        <v/>
      </c>
    </row>
    <row r="117" spans="2:12" s="335" customFormat="1" ht="24.95" hidden="1" customHeight="1" x14ac:dyDescent="0.2">
      <c r="B117" s="336" t="str">
        <f t="shared" ca="1" si="15"/>
        <v/>
      </c>
      <c r="C117" s="337" t="str">
        <f t="shared" ca="1" si="10"/>
        <v/>
      </c>
      <c r="D117" s="337" t="str">
        <f t="shared" ca="1" si="11"/>
        <v/>
      </c>
      <c r="E117" s="337" t="str">
        <f t="shared" ca="1" si="12"/>
        <v/>
      </c>
      <c r="F117" s="338">
        <f ca="1">IFERROR(MAX(0,INDEX(nodky,$L117)-SUMPRODUCT((ngaygs&gt;=TTDN!P$17)*(ngaygs&lt;$I$1)*(tkco="331")*(makhnccco=$C117),sotien)-INDEX(codky,$L117)+SUMPRODUCT((ngaygs&gt;=TTDN!P$17)*(ngaygs&lt;$I$1)*(tkno="331")*(makhnccno=$C117),sotien)),0)</f>
        <v>0</v>
      </c>
      <c r="G117" s="338">
        <f ca="1">IFERROR(MAX(0,INDEX(codky,$L117)+SUMPRODUCT((ngaygs&gt;=TTDN!Q$17)*(ngaygs&lt;$I$1)*(tkco="131")*(makhnccco=$C117),sotien)-INDEX(nodky,$L117)-SUMPRODUCT((ngaygs&gt;=TTDN!Q$17)*(ngaygs&lt;$I$1)*(tkno="131")*(makhnccno=$C117),sotien)),0)</f>
        <v>0</v>
      </c>
      <c r="H117" s="339">
        <f t="shared" ca="1" si="18"/>
        <v>0</v>
      </c>
      <c r="I117" s="339">
        <f t="shared" ca="1" si="19"/>
        <v>0</v>
      </c>
      <c r="J117" s="339">
        <f t="shared" ca="1" si="16"/>
        <v>0</v>
      </c>
      <c r="K117" s="339">
        <f t="shared" ca="1" si="17"/>
        <v>0</v>
      </c>
      <c r="L117" s="635" t="str">
        <f ca="1">IFERROR(MATCH($G$1,OFFSET(DMKH_NCC!$D$7,L116,0):'DMKH_NCC'!$D$2000,0)+L116,"")</f>
        <v/>
      </c>
    </row>
    <row r="118" spans="2:12" s="335" customFormat="1" ht="24.95" hidden="1" customHeight="1" x14ac:dyDescent="0.2">
      <c r="B118" s="336" t="str">
        <f t="shared" ca="1" si="15"/>
        <v/>
      </c>
      <c r="C118" s="337" t="str">
        <f t="shared" ca="1" si="10"/>
        <v/>
      </c>
      <c r="D118" s="337" t="str">
        <f t="shared" ca="1" si="11"/>
        <v/>
      </c>
      <c r="E118" s="337" t="str">
        <f t="shared" ca="1" si="12"/>
        <v/>
      </c>
      <c r="F118" s="338">
        <f ca="1">IFERROR(MAX(0,INDEX(nodky,$L118)-SUMPRODUCT((ngaygs&gt;=TTDN!P$17)*(ngaygs&lt;$I$1)*(tkco="331")*(makhnccco=$C118),sotien)-INDEX(codky,$L118)+SUMPRODUCT((ngaygs&gt;=TTDN!P$17)*(ngaygs&lt;$I$1)*(tkno="331")*(makhnccno=$C118),sotien)),0)</f>
        <v>0</v>
      </c>
      <c r="G118" s="338">
        <f ca="1">IFERROR(MAX(0,INDEX(codky,$L118)+SUMPRODUCT((ngaygs&gt;=TTDN!Q$17)*(ngaygs&lt;$I$1)*(tkco="131")*(makhnccco=$C118),sotien)-INDEX(nodky,$L118)-SUMPRODUCT((ngaygs&gt;=TTDN!Q$17)*(ngaygs&lt;$I$1)*(tkno="131")*(makhnccno=$C118),sotien)),0)</f>
        <v>0</v>
      </c>
      <c r="H118" s="339">
        <f t="shared" ca="1" si="18"/>
        <v>0</v>
      </c>
      <c r="I118" s="339">
        <f t="shared" ca="1" si="19"/>
        <v>0</v>
      </c>
      <c r="J118" s="339">
        <f t="shared" ca="1" si="16"/>
        <v>0</v>
      </c>
      <c r="K118" s="339">
        <f t="shared" ca="1" si="17"/>
        <v>0</v>
      </c>
      <c r="L118" s="635" t="str">
        <f ca="1">IFERROR(MATCH($G$1,OFFSET(DMKH_NCC!$D$7,L117,0):'DMKH_NCC'!$D$2000,0)+L117,"")</f>
        <v/>
      </c>
    </row>
    <row r="119" spans="2:12" s="335" customFormat="1" ht="24.95" hidden="1" customHeight="1" x14ac:dyDescent="0.2">
      <c r="B119" s="336" t="str">
        <f t="shared" ca="1" si="15"/>
        <v/>
      </c>
      <c r="C119" s="337" t="str">
        <f t="shared" ca="1" si="10"/>
        <v/>
      </c>
      <c r="D119" s="337" t="str">
        <f t="shared" ca="1" si="11"/>
        <v/>
      </c>
      <c r="E119" s="337" t="str">
        <f t="shared" ca="1" si="12"/>
        <v/>
      </c>
      <c r="F119" s="338">
        <f ca="1">IFERROR(MAX(0,INDEX(nodky,$L119)-SUMPRODUCT((ngaygs&gt;=TTDN!P$17)*(ngaygs&lt;$I$1)*(tkco="331")*(makhnccco=$C119),sotien)-INDEX(codky,$L119)+SUMPRODUCT((ngaygs&gt;=TTDN!P$17)*(ngaygs&lt;$I$1)*(tkno="331")*(makhnccno=$C119),sotien)),0)</f>
        <v>0</v>
      </c>
      <c r="G119" s="338">
        <f ca="1">IFERROR(MAX(0,INDEX(codky,$L119)+SUMPRODUCT((ngaygs&gt;=TTDN!Q$17)*(ngaygs&lt;$I$1)*(tkco="131")*(makhnccco=$C119),sotien)-INDEX(nodky,$L119)-SUMPRODUCT((ngaygs&gt;=TTDN!Q$17)*(ngaygs&lt;$I$1)*(tkno="131")*(makhnccno=$C119),sotien)),0)</f>
        <v>0</v>
      </c>
      <c r="H119" s="339">
        <f t="shared" ca="1" si="18"/>
        <v>0</v>
      </c>
      <c r="I119" s="339">
        <f t="shared" ca="1" si="19"/>
        <v>0</v>
      </c>
      <c r="J119" s="339">
        <f t="shared" ca="1" si="16"/>
        <v>0</v>
      </c>
      <c r="K119" s="339">
        <f t="shared" ca="1" si="17"/>
        <v>0</v>
      </c>
      <c r="L119" s="635" t="str">
        <f ca="1">IFERROR(MATCH($G$1,OFFSET(DMKH_NCC!$D$7,L118,0):'DMKH_NCC'!$D$2000,0)+L118,"")</f>
        <v/>
      </c>
    </row>
    <row r="120" spans="2:12" s="335" customFormat="1" ht="24.95" hidden="1" customHeight="1" x14ac:dyDescent="0.2">
      <c r="B120" s="336" t="str">
        <f t="shared" ca="1" si="15"/>
        <v/>
      </c>
      <c r="C120" s="337" t="str">
        <f t="shared" ca="1" si="10"/>
        <v/>
      </c>
      <c r="D120" s="337" t="str">
        <f t="shared" ca="1" si="11"/>
        <v/>
      </c>
      <c r="E120" s="337" t="str">
        <f t="shared" ca="1" si="12"/>
        <v/>
      </c>
      <c r="F120" s="338">
        <f ca="1">IFERROR(MAX(0,INDEX(nodky,$L120)-SUMPRODUCT((ngaygs&gt;=TTDN!P$17)*(ngaygs&lt;$I$1)*(tkco="331")*(makhnccco=$C120),sotien)-INDEX(codky,$L120)+SUMPRODUCT((ngaygs&gt;=TTDN!P$17)*(ngaygs&lt;$I$1)*(tkno="331")*(makhnccno=$C120),sotien)),0)</f>
        <v>0</v>
      </c>
      <c r="G120" s="338">
        <f ca="1">IFERROR(MAX(0,INDEX(codky,$L120)+SUMPRODUCT((ngaygs&gt;=TTDN!Q$17)*(ngaygs&lt;$I$1)*(tkco="131")*(makhnccco=$C120),sotien)-INDEX(nodky,$L120)-SUMPRODUCT((ngaygs&gt;=TTDN!Q$17)*(ngaygs&lt;$I$1)*(tkno="131")*(makhnccno=$C120),sotien)),0)</f>
        <v>0</v>
      </c>
      <c r="H120" s="339">
        <f t="shared" ca="1" si="18"/>
        <v>0</v>
      </c>
      <c r="I120" s="339">
        <f t="shared" ca="1" si="19"/>
        <v>0</v>
      </c>
      <c r="J120" s="339">
        <f t="shared" ca="1" si="16"/>
        <v>0</v>
      </c>
      <c r="K120" s="339">
        <f t="shared" ca="1" si="17"/>
        <v>0</v>
      </c>
      <c r="L120" s="635" t="str">
        <f ca="1">IFERROR(MATCH($G$1,OFFSET(DMKH_NCC!$D$7,L119,0):'DMKH_NCC'!$D$2000,0)+L119,"")</f>
        <v/>
      </c>
    </row>
    <row r="121" spans="2:12" s="335" customFormat="1" ht="24.95" hidden="1" customHeight="1" x14ac:dyDescent="0.2">
      <c r="B121" s="336" t="str">
        <f t="shared" ca="1" si="15"/>
        <v/>
      </c>
      <c r="C121" s="337" t="str">
        <f t="shared" ca="1" si="10"/>
        <v/>
      </c>
      <c r="D121" s="337" t="str">
        <f t="shared" ca="1" si="11"/>
        <v/>
      </c>
      <c r="E121" s="337" t="str">
        <f t="shared" ca="1" si="12"/>
        <v/>
      </c>
      <c r="F121" s="338">
        <f ca="1">IFERROR(MAX(0,INDEX(nodky,$L121)-SUMPRODUCT((ngaygs&gt;=TTDN!P$17)*(ngaygs&lt;$I$1)*(tkco="331")*(makhnccco=$C121),sotien)-INDEX(codky,$L121)+SUMPRODUCT((ngaygs&gt;=TTDN!P$17)*(ngaygs&lt;$I$1)*(tkno="331")*(makhnccno=$C121),sotien)),0)</f>
        <v>0</v>
      </c>
      <c r="G121" s="338">
        <f ca="1">IFERROR(MAX(0,INDEX(codky,$L121)+SUMPRODUCT((ngaygs&gt;=TTDN!Q$17)*(ngaygs&lt;$I$1)*(tkco="131")*(makhnccco=$C121),sotien)-INDEX(nodky,$L121)-SUMPRODUCT((ngaygs&gt;=TTDN!Q$17)*(ngaygs&lt;$I$1)*(tkno="131")*(makhnccno=$C121),sotien)),0)</f>
        <v>0</v>
      </c>
      <c r="H121" s="339">
        <f t="shared" ca="1" si="18"/>
        <v>0</v>
      </c>
      <c r="I121" s="339">
        <f t="shared" ca="1" si="19"/>
        <v>0</v>
      </c>
      <c r="J121" s="339">
        <f t="shared" ca="1" si="16"/>
        <v>0</v>
      </c>
      <c r="K121" s="339">
        <f t="shared" ca="1" si="17"/>
        <v>0</v>
      </c>
      <c r="L121" s="635" t="str">
        <f ca="1">IFERROR(MATCH($G$1,OFFSET(DMKH_NCC!$D$7,L120,0):'DMKH_NCC'!$D$2000,0)+L120,"")</f>
        <v/>
      </c>
    </row>
    <row r="122" spans="2:12" s="335" customFormat="1" ht="24.95" hidden="1" customHeight="1" x14ac:dyDescent="0.2">
      <c r="B122" s="336" t="str">
        <f t="shared" ca="1" si="15"/>
        <v/>
      </c>
      <c r="C122" s="337" t="str">
        <f t="shared" ca="1" si="10"/>
        <v/>
      </c>
      <c r="D122" s="337" t="str">
        <f t="shared" ca="1" si="11"/>
        <v/>
      </c>
      <c r="E122" s="337" t="str">
        <f t="shared" ca="1" si="12"/>
        <v/>
      </c>
      <c r="F122" s="338">
        <f ca="1">IFERROR(MAX(0,INDEX(nodky,$L122)-SUMPRODUCT((ngaygs&gt;=TTDN!P$17)*(ngaygs&lt;$I$1)*(tkco="331")*(makhnccco=$C122),sotien)-INDEX(codky,$L122)+SUMPRODUCT((ngaygs&gt;=TTDN!P$17)*(ngaygs&lt;$I$1)*(tkno="331")*(makhnccno=$C122),sotien)),0)</f>
        <v>0</v>
      </c>
      <c r="G122" s="338">
        <f ca="1">IFERROR(MAX(0,INDEX(codky,$L122)+SUMPRODUCT((ngaygs&gt;=TTDN!Q$17)*(ngaygs&lt;$I$1)*(tkco="131")*(makhnccco=$C122),sotien)-INDEX(nodky,$L122)-SUMPRODUCT((ngaygs&gt;=TTDN!Q$17)*(ngaygs&lt;$I$1)*(tkno="131")*(makhnccno=$C122),sotien)),0)</f>
        <v>0</v>
      </c>
      <c r="H122" s="339">
        <f t="shared" ca="1" si="18"/>
        <v>0</v>
      </c>
      <c r="I122" s="339">
        <f t="shared" ca="1" si="19"/>
        <v>0</v>
      </c>
      <c r="J122" s="339">
        <f t="shared" ca="1" si="16"/>
        <v>0</v>
      </c>
      <c r="K122" s="339">
        <f t="shared" ca="1" si="17"/>
        <v>0</v>
      </c>
      <c r="L122" s="635" t="str">
        <f ca="1">IFERROR(MATCH($G$1,OFFSET(DMKH_NCC!$D$7,L121,0):'DMKH_NCC'!$D$2000,0)+L121,"")</f>
        <v/>
      </c>
    </row>
    <row r="123" spans="2:12" s="335" customFormat="1" ht="24.95" hidden="1" customHeight="1" x14ac:dyDescent="0.2">
      <c r="B123" s="336" t="str">
        <f t="shared" ca="1" si="15"/>
        <v/>
      </c>
      <c r="C123" s="337" t="str">
        <f t="shared" ca="1" si="10"/>
        <v/>
      </c>
      <c r="D123" s="337" t="str">
        <f t="shared" ca="1" si="11"/>
        <v/>
      </c>
      <c r="E123" s="337" t="str">
        <f t="shared" ca="1" si="12"/>
        <v/>
      </c>
      <c r="F123" s="338">
        <f ca="1">IFERROR(MAX(0,INDEX(nodky,$L123)-SUMPRODUCT((ngaygs&gt;=TTDN!P$17)*(ngaygs&lt;$I$1)*(tkco="331")*(makhnccco=$C123),sotien)-INDEX(codky,$L123)+SUMPRODUCT((ngaygs&gt;=TTDN!P$17)*(ngaygs&lt;$I$1)*(tkno="331")*(makhnccno=$C123),sotien)),0)</f>
        <v>0</v>
      </c>
      <c r="G123" s="338">
        <f ca="1">IFERROR(MAX(0,INDEX(codky,$L123)+SUMPRODUCT((ngaygs&gt;=TTDN!Q$17)*(ngaygs&lt;$I$1)*(tkco="131")*(makhnccco=$C123),sotien)-INDEX(nodky,$L123)-SUMPRODUCT((ngaygs&gt;=TTDN!Q$17)*(ngaygs&lt;$I$1)*(tkno="131")*(makhnccno=$C123),sotien)),0)</f>
        <v>0</v>
      </c>
      <c r="H123" s="339">
        <f t="shared" ca="1" si="18"/>
        <v>0</v>
      </c>
      <c r="I123" s="339">
        <f t="shared" ca="1" si="19"/>
        <v>0</v>
      </c>
      <c r="J123" s="339">
        <f t="shared" ca="1" si="16"/>
        <v>0</v>
      </c>
      <c r="K123" s="339">
        <f t="shared" ca="1" si="17"/>
        <v>0</v>
      </c>
      <c r="L123" s="635" t="str">
        <f ca="1">IFERROR(MATCH($G$1,OFFSET(DMKH_NCC!$D$7,L122,0):'DMKH_NCC'!$D$2000,0)+L122,"")</f>
        <v/>
      </c>
    </row>
    <row r="124" spans="2:12" s="335" customFormat="1" ht="24.95" hidden="1" customHeight="1" x14ac:dyDescent="0.2">
      <c r="B124" s="336" t="str">
        <f t="shared" ca="1" si="15"/>
        <v/>
      </c>
      <c r="C124" s="337" t="str">
        <f t="shared" ca="1" si="10"/>
        <v/>
      </c>
      <c r="D124" s="337" t="str">
        <f t="shared" ca="1" si="11"/>
        <v/>
      </c>
      <c r="E124" s="337" t="str">
        <f t="shared" ca="1" si="12"/>
        <v/>
      </c>
      <c r="F124" s="338">
        <f ca="1">IFERROR(MAX(0,INDEX(nodky,$L124)-SUMPRODUCT((ngaygs&gt;=TTDN!P$17)*(ngaygs&lt;$I$1)*(tkco="331")*(makhnccco=$C124),sotien)-INDEX(codky,$L124)+SUMPRODUCT((ngaygs&gt;=TTDN!P$17)*(ngaygs&lt;$I$1)*(tkno="331")*(makhnccno=$C124),sotien)),0)</f>
        <v>0</v>
      </c>
      <c r="G124" s="338">
        <f ca="1">IFERROR(MAX(0,INDEX(codky,$L124)+SUMPRODUCT((ngaygs&gt;=TTDN!Q$17)*(ngaygs&lt;$I$1)*(tkco="131")*(makhnccco=$C124),sotien)-INDEX(nodky,$L124)-SUMPRODUCT((ngaygs&gt;=TTDN!Q$17)*(ngaygs&lt;$I$1)*(tkno="131")*(makhnccno=$C124),sotien)),0)</f>
        <v>0</v>
      </c>
      <c r="H124" s="339">
        <f t="shared" ca="1" si="18"/>
        <v>0</v>
      </c>
      <c r="I124" s="339">
        <f t="shared" ca="1" si="19"/>
        <v>0</v>
      </c>
      <c r="J124" s="339">
        <f t="shared" ca="1" si="16"/>
        <v>0</v>
      </c>
      <c r="K124" s="339">
        <f t="shared" ca="1" si="17"/>
        <v>0</v>
      </c>
      <c r="L124" s="635" t="str">
        <f ca="1">IFERROR(MATCH($G$1,OFFSET(DMKH_NCC!$D$7,L123,0):'DMKH_NCC'!$D$2000,0)+L123,"")</f>
        <v/>
      </c>
    </row>
    <row r="125" spans="2:12" s="335" customFormat="1" ht="24.95" hidden="1" customHeight="1" x14ac:dyDescent="0.2">
      <c r="B125" s="336" t="str">
        <f t="shared" ca="1" si="15"/>
        <v/>
      </c>
      <c r="C125" s="337" t="str">
        <f t="shared" ca="1" si="10"/>
        <v/>
      </c>
      <c r="D125" s="337" t="str">
        <f t="shared" ca="1" si="11"/>
        <v/>
      </c>
      <c r="E125" s="337" t="str">
        <f t="shared" ca="1" si="12"/>
        <v/>
      </c>
      <c r="F125" s="338">
        <f ca="1">IFERROR(MAX(0,INDEX(nodky,$L125)-SUMPRODUCT((ngaygs&gt;=TTDN!P$17)*(ngaygs&lt;$I$1)*(tkco="331")*(makhnccco=$C125),sotien)-INDEX(codky,$L125)+SUMPRODUCT((ngaygs&gt;=TTDN!P$17)*(ngaygs&lt;$I$1)*(tkno="331")*(makhnccno=$C125),sotien)),0)</f>
        <v>0</v>
      </c>
      <c r="G125" s="338">
        <f ca="1">IFERROR(MAX(0,INDEX(codky,$L125)+SUMPRODUCT((ngaygs&gt;=TTDN!Q$17)*(ngaygs&lt;$I$1)*(tkco="131")*(makhnccco=$C125),sotien)-INDEX(nodky,$L125)-SUMPRODUCT((ngaygs&gt;=TTDN!Q$17)*(ngaygs&lt;$I$1)*(tkno="131")*(makhnccno=$C125),sotien)),0)</f>
        <v>0</v>
      </c>
      <c r="H125" s="339">
        <f t="shared" ca="1" si="18"/>
        <v>0</v>
      </c>
      <c r="I125" s="339">
        <f t="shared" ca="1" si="19"/>
        <v>0</v>
      </c>
      <c r="J125" s="339">
        <f t="shared" ca="1" si="16"/>
        <v>0</v>
      </c>
      <c r="K125" s="339">
        <f t="shared" ca="1" si="17"/>
        <v>0</v>
      </c>
      <c r="L125" s="635" t="str">
        <f ca="1">IFERROR(MATCH($G$1,OFFSET(DMKH_NCC!$D$7,L124,0):'DMKH_NCC'!$D$2000,0)+L124,"")</f>
        <v/>
      </c>
    </row>
    <row r="126" spans="2:12" s="335" customFormat="1" ht="24.95" hidden="1" customHeight="1" x14ac:dyDescent="0.2">
      <c r="B126" s="336" t="str">
        <f t="shared" ca="1" si="15"/>
        <v/>
      </c>
      <c r="C126" s="337" t="str">
        <f t="shared" ca="1" si="10"/>
        <v/>
      </c>
      <c r="D126" s="337" t="str">
        <f t="shared" ca="1" si="11"/>
        <v/>
      </c>
      <c r="E126" s="337" t="str">
        <f t="shared" ca="1" si="12"/>
        <v/>
      </c>
      <c r="F126" s="338">
        <f ca="1">IFERROR(MAX(0,INDEX(nodky,$L126)-SUMPRODUCT((ngaygs&gt;=TTDN!P$17)*(ngaygs&lt;$I$1)*(tkco="331")*(makhnccco=$C126),sotien)-INDEX(codky,$L126)+SUMPRODUCT((ngaygs&gt;=TTDN!P$17)*(ngaygs&lt;$I$1)*(tkno="331")*(makhnccno=$C126),sotien)),0)</f>
        <v>0</v>
      </c>
      <c r="G126" s="338">
        <f ca="1">IFERROR(MAX(0,INDEX(codky,$L126)+SUMPRODUCT((ngaygs&gt;=TTDN!Q$17)*(ngaygs&lt;$I$1)*(tkco="131")*(makhnccco=$C126),sotien)-INDEX(nodky,$L126)-SUMPRODUCT((ngaygs&gt;=TTDN!Q$17)*(ngaygs&lt;$I$1)*(tkno="131")*(makhnccno=$C126),sotien)),0)</f>
        <v>0</v>
      </c>
      <c r="H126" s="339">
        <f t="shared" ca="1" si="18"/>
        <v>0</v>
      </c>
      <c r="I126" s="339">
        <f t="shared" ca="1" si="19"/>
        <v>0</v>
      </c>
      <c r="J126" s="339">
        <f t="shared" ca="1" si="16"/>
        <v>0</v>
      </c>
      <c r="K126" s="339">
        <f t="shared" ca="1" si="17"/>
        <v>0</v>
      </c>
      <c r="L126" s="635" t="str">
        <f ca="1">IFERROR(MATCH($G$1,OFFSET(DMKH_NCC!$D$7,L125,0):'DMKH_NCC'!$D$2000,0)+L125,"")</f>
        <v/>
      </c>
    </row>
    <row r="127" spans="2:12" s="335" customFormat="1" ht="24.95" hidden="1" customHeight="1" x14ac:dyDescent="0.2">
      <c r="B127" s="336" t="str">
        <f t="shared" ca="1" si="15"/>
        <v/>
      </c>
      <c r="C127" s="337" t="str">
        <f t="shared" ca="1" si="10"/>
        <v/>
      </c>
      <c r="D127" s="337" t="str">
        <f t="shared" ca="1" si="11"/>
        <v/>
      </c>
      <c r="E127" s="337" t="str">
        <f t="shared" ca="1" si="12"/>
        <v/>
      </c>
      <c r="F127" s="338">
        <f ca="1">IFERROR(MAX(0,INDEX(nodky,$L127)-SUMPRODUCT((ngaygs&gt;=TTDN!P$17)*(ngaygs&lt;$I$1)*(tkco="331")*(makhnccco=$C127),sotien)-INDEX(codky,$L127)+SUMPRODUCT((ngaygs&gt;=TTDN!P$17)*(ngaygs&lt;$I$1)*(tkno="331")*(makhnccno=$C127),sotien)),0)</f>
        <v>0</v>
      </c>
      <c r="G127" s="338">
        <f ca="1">IFERROR(MAX(0,INDEX(codky,$L127)+SUMPRODUCT((ngaygs&gt;=TTDN!Q$17)*(ngaygs&lt;$I$1)*(tkco="131")*(makhnccco=$C127),sotien)-INDEX(nodky,$L127)-SUMPRODUCT((ngaygs&gt;=TTDN!Q$17)*(ngaygs&lt;$I$1)*(tkno="131")*(makhnccno=$C127),sotien)),0)</f>
        <v>0</v>
      </c>
      <c r="H127" s="339">
        <f t="shared" ca="1" si="18"/>
        <v>0</v>
      </c>
      <c r="I127" s="339">
        <f t="shared" ca="1" si="19"/>
        <v>0</v>
      </c>
      <c r="J127" s="339">
        <f t="shared" ca="1" si="16"/>
        <v>0</v>
      </c>
      <c r="K127" s="339">
        <f t="shared" ca="1" si="17"/>
        <v>0</v>
      </c>
      <c r="L127" s="635" t="str">
        <f ca="1">IFERROR(MATCH($G$1,OFFSET(DMKH_NCC!$D$7,L126,0):'DMKH_NCC'!$D$2000,0)+L126,"")</f>
        <v/>
      </c>
    </row>
    <row r="128" spans="2:12" s="335" customFormat="1" ht="24.95" hidden="1" customHeight="1" x14ac:dyDescent="0.2">
      <c r="B128" s="336" t="str">
        <f t="shared" ca="1" si="15"/>
        <v/>
      </c>
      <c r="C128" s="337" t="str">
        <f t="shared" ca="1" si="10"/>
        <v/>
      </c>
      <c r="D128" s="337" t="str">
        <f t="shared" ca="1" si="11"/>
        <v/>
      </c>
      <c r="E128" s="337" t="str">
        <f t="shared" ca="1" si="12"/>
        <v/>
      </c>
      <c r="F128" s="338">
        <f ca="1">IFERROR(MAX(0,INDEX(nodky,$L128)-SUMPRODUCT((ngaygs&gt;=TTDN!P$17)*(ngaygs&lt;$I$1)*(tkco="331")*(makhnccco=$C128),sotien)-INDEX(codky,$L128)+SUMPRODUCT((ngaygs&gt;=TTDN!P$17)*(ngaygs&lt;$I$1)*(tkno="331")*(makhnccno=$C128),sotien)),0)</f>
        <v>0</v>
      </c>
      <c r="G128" s="338">
        <f ca="1">IFERROR(MAX(0,INDEX(codky,$L128)+SUMPRODUCT((ngaygs&gt;=TTDN!Q$17)*(ngaygs&lt;$I$1)*(tkco="131")*(makhnccco=$C128),sotien)-INDEX(nodky,$L128)-SUMPRODUCT((ngaygs&gt;=TTDN!Q$17)*(ngaygs&lt;$I$1)*(tkno="131")*(makhnccno=$C128),sotien)),0)</f>
        <v>0</v>
      </c>
      <c r="H128" s="339">
        <f t="shared" ca="1" si="18"/>
        <v>0</v>
      </c>
      <c r="I128" s="339">
        <f t="shared" ca="1" si="19"/>
        <v>0</v>
      </c>
      <c r="J128" s="339">
        <f t="shared" ca="1" si="16"/>
        <v>0</v>
      </c>
      <c r="K128" s="339">
        <f t="shared" ca="1" si="17"/>
        <v>0</v>
      </c>
      <c r="L128" s="635" t="str">
        <f ca="1">IFERROR(MATCH($G$1,OFFSET(DMKH_NCC!$D$7,L127,0):'DMKH_NCC'!$D$2000,0)+L127,"")</f>
        <v/>
      </c>
    </row>
    <row r="129" spans="2:12" s="335" customFormat="1" ht="24.95" hidden="1" customHeight="1" x14ac:dyDescent="0.2">
      <c r="B129" s="336" t="str">
        <f t="shared" ca="1" si="15"/>
        <v/>
      </c>
      <c r="C129" s="337" t="str">
        <f t="shared" ca="1" si="10"/>
        <v/>
      </c>
      <c r="D129" s="337" t="str">
        <f t="shared" ca="1" si="11"/>
        <v/>
      </c>
      <c r="E129" s="337" t="str">
        <f t="shared" ca="1" si="12"/>
        <v/>
      </c>
      <c r="F129" s="338">
        <f ca="1">IFERROR(MAX(0,INDEX(nodky,$L129)-SUMPRODUCT((ngaygs&gt;=TTDN!P$17)*(ngaygs&lt;$I$1)*(tkco="331")*(makhnccco=$C129),sotien)-INDEX(codky,$L129)+SUMPRODUCT((ngaygs&gt;=TTDN!P$17)*(ngaygs&lt;$I$1)*(tkno="331")*(makhnccno=$C129),sotien)),0)</f>
        <v>0</v>
      </c>
      <c r="G129" s="338">
        <f ca="1">IFERROR(MAX(0,INDEX(codky,$L129)+SUMPRODUCT((ngaygs&gt;=TTDN!Q$17)*(ngaygs&lt;$I$1)*(tkco="131")*(makhnccco=$C129),sotien)-INDEX(nodky,$L129)-SUMPRODUCT((ngaygs&gt;=TTDN!Q$17)*(ngaygs&lt;$I$1)*(tkno="131")*(makhnccno=$C129),sotien)),0)</f>
        <v>0</v>
      </c>
      <c r="H129" s="339">
        <f t="shared" ca="1" si="18"/>
        <v>0</v>
      </c>
      <c r="I129" s="339">
        <f t="shared" ca="1" si="19"/>
        <v>0</v>
      </c>
      <c r="J129" s="339">
        <f t="shared" ca="1" si="16"/>
        <v>0</v>
      </c>
      <c r="K129" s="339">
        <f t="shared" ca="1" si="17"/>
        <v>0</v>
      </c>
      <c r="L129" s="635" t="str">
        <f ca="1">IFERROR(MATCH($G$1,OFFSET(DMKH_NCC!$D$7,L128,0):'DMKH_NCC'!$D$2000,0)+L128,"")</f>
        <v/>
      </c>
    </row>
    <row r="130" spans="2:12" s="335" customFormat="1" ht="24.95" hidden="1" customHeight="1" x14ac:dyDescent="0.2">
      <c r="B130" s="336" t="str">
        <f t="shared" ca="1" si="15"/>
        <v/>
      </c>
      <c r="C130" s="337" t="str">
        <f t="shared" ca="1" si="10"/>
        <v/>
      </c>
      <c r="D130" s="337" t="str">
        <f t="shared" ca="1" si="11"/>
        <v/>
      </c>
      <c r="E130" s="337" t="str">
        <f t="shared" ca="1" si="12"/>
        <v/>
      </c>
      <c r="F130" s="338">
        <f ca="1">IFERROR(MAX(0,INDEX(nodky,$L130)-SUMPRODUCT((ngaygs&gt;=TTDN!P$17)*(ngaygs&lt;$I$1)*(tkco="331")*(makhnccco=$C130),sotien)-INDEX(codky,$L130)+SUMPRODUCT((ngaygs&gt;=TTDN!P$17)*(ngaygs&lt;$I$1)*(tkno="331")*(makhnccno=$C130),sotien)),0)</f>
        <v>0</v>
      </c>
      <c r="G130" s="338">
        <f ca="1">IFERROR(MAX(0,INDEX(codky,$L130)+SUMPRODUCT((ngaygs&gt;=TTDN!Q$17)*(ngaygs&lt;$I$1)*(tkco="131")*(makhnccco=$C130),sotien)-INDEX(nodky,$L130)-SUMPRODUCT((ngaygs&gt;=TTDN!Q$17)*(ngaygs&lt;$I$1)*(tkno="131")*(makhnccno=$C130),sotien)),0)</f>
        <v>0</v>
      </c>
      <c r="H130" s="339">
        <f t="shared" ca="1" si="18"/>
        <v>0</v>
      </c>
      <c r="I130" s="339">
        <f t="shared" ca="1" si="19"/>
        <v>0</v>
      </c>
      <c r="J130" s="339">
        <f t="shared" ca="1" si="16"/>
        <v>0</v>
      </c>
      <c r="K130" s="339">
        <f t="shared" ca="1" si="17"/>
        <v>0</v>
      </c>
      <c r="L130" s="635" t="str">
        <f ca="1">IFERROR(MATCH($G$1,OFFSET(DMKH_NCC!$D$7,L129,0):'DMKH_NCC'!$D$2000,0)+L129,"")</f>
        <v/>
      </c>
    </row>
    <row r="131" spans="2:12" s="335" customFormat="1" ht="24.95" hidden="1" customHeight="1" x14ac:dyDescent="0.2">
      <c r="B131" s="336" t="str">
        <f t="shared" ca="1" si="15"/>
        <v/>
      </c>
      <c r="C131" s="337" t="str">
        <f t="shared" ca="1" si="10"/>
        <v/>
      </c>
      <c r="D131" s="337" t="str">
        <f t="shared" ca="1" si="11"/>
        <v/>
      </c>
      <c r="E131" s="337" t="str">
        <f t="shared" ca="1" si="12"/>
        <v/>
      </c>
      <c r="F131" s="338">
        <f ca="1">IFERROR(MAX(0,INDEX(nodky,$L131)-SUMPRODUCT((ngaygs&gt;=TTDN!P$17)*(ngaygs&lt;$I$1)*(tkco="331")*(makhnccco=$C131),sotien)-INDEX(codky,$L131)+SUMPRODUCT((ngaygs&gt;=TTDN!P$17)*(ngaygs&lt;$I$1)*(tkno="331")*(makhnccno=$C131),sotien)),0)</f>
        <v>0</v>
      </c>
      <c r="G131" s="338">
        <f ca="1">IFERROR(MAX(0,INDEX(codky,$L131)+SUMPRODUCT((ngaygs&gt;=TTDN!Q$17)*(ngaygs&lt;$I$1)*(tkco="131")*(makhnccco=$C131),sotien)-INDEX(nodky,$L131)-SUMPRODUCT((ngaygs&gt;=TTDN!Q$17)*(ngaygs&lt;$I$1)*(tkno="131")*(makhnccno=$C131),sotien)),0)</f>
        <v>0</v>
      </c>
      <c r="H131" s="339">
        <f t="shared" ca="1" si="18"/>
        <v>0</v>
      </c>
      <c r="I131" s="339">
        <f t="shared" ca="1" si="19"/>
        <v>0</v>
      </c>
      <c r="J131" s="339">
        <f t="shared" ca="1" si="16"/>
        <v>0</v>
      </c>
      <c r="K131" s="339">
        <f t="shared" ca="1" si="17"/>
        <v>0</v>
      </c>
      <c r="L131" s="635" t="str">
        <f ca="1">IFERROR(MATCH($G$1,OFFSET(DMKH_NCC!$D$7,L130,0):'DMKH_NCC'!$D$2000,0)+L130,"")</f>
        <v/>
      </c>
    </row>
    <row r="132" spans="2:12" s="335" customFormat="1" ht="24.95" hidden="1" customHeight="1" x14ac:dyDescent="0.2">
      <c r="B132" s="336" t="str">
        <f t="shared" ca="1" si="15"/>
        <v/>
      </c>
      <c r="C132" s="337" t="str">
        <f t="shared" ca="1" si="10"/>
        <v/>
      </c>
      <c r="D132" s="337" t="str">
        <f t="shared" ca="1" si="11"/>
        <v/>
      </c>
      <c r="E132" s="337" t="str">
        <f t="shared" ca="1" si="12"/>
        <v/>
      </c>
      <c r="F132" s="338">
        <f ca="1">IFERROR(MAX(0,INDEX(nodky,$L132)-SUMPRODUCT((ngaygs&gt;=TTDN!P$17)*(ngaygs&lt;$I$1)*(tkco="331")*(makhnccco=$C132),sotien)-INDEX(codky,$L132)+SUMPRODUCT((ngaygs&gt;=TTDN!P$17)*(ngaygs&lt;$I$1)*(tkno="331")*(makhnccno=$C132),sotien)),0)</f>
        <v>0</v>
      </c>
      <c r="G132" s="338">
        <f ca="1">IFERROR(MAX(0,INDEX(codky,$L132)+SUMPRODUCT((ngaygs&gt;=TTDN!Q$17)*(ngaygs&lt;$I$1)*(tkco="131")*(makhnccco=$C132),sotien)-INDEX(nodky,$L132)-SUMPRODUCT((ngaygs&gt;=TTDN!Q$17)*(ngaygs&lt;$I$1)*(tkno="131")*(makhnccno=$C132),sotien)),0)</f>
        <v>0</v>
      </c>
      <c r="H132" s="339">
        <f t="shared" ca="1" si="18"/>
        <v>0</v>
      </c>
      <c r="I132" s="339">
        <f t="shared" ca="1" si="19"/>
        <v>0</v>
      </c>
      <c r="J132" s="339">
        <f t="shared" ca="1" si="16"/>
        <v>0</v>
      </c>
      <c r="K132" s="339">
        <f t="shared" ca="1" si="17"/>
        <v>0</v>
      </c>
      <c r="L132" s="635" t="str">
        <f ca="1">IFERROR(MATCH($G$1,OFFSET(DMKH_NCC!$D$7,L131,0):'DMKH_NCC'!$D$2000,0)+L131,"")</f>
        <v/>
      </c>
    </row>
    <row r="133" spans="2:12" s="335" customFormat="1" ht="24.95" hidden="1" customHeight="1" x14ac:dyDescent="0.2">
      <c r="B133" s="336" t="str">
        <f t="shared" ca="1" si="15"/>
        <v/>
      </c>
      <c r="C133" s="337" t="str">
        <f t="shared" ca="1" si="10"/>
        <v/>
      </c>
      <c r="D133" s="337" t="str">
        <f t="shared" ca="1" si="11"/>
        <v/>
      </c>
      <c r="E133" s="337" t="str">
        <f t="shared" ca="1" si="12"/>
        <v/>
      </c>
      <c r="F133" s="338">
        <f ca="1">IFERROR(MAX(0,INDEX(nodky,$L133)-SUMPRODUCT((ngaygs&gt;=TTDN!P$17)*(ngaygs&lt;$I$1)*(tkco="331")*(makhnccco=$C133),sotien)-INDEX(codky,$L133)+SUMPRODUCT((ngaygs&gt;=TTDN!P$17)*(ngaygs&lt;$I$1)*(tkno="331")*(makhnccno=$C133),sotien)),0)</f>
        <v>0</v>
      </c>
      <c r="G133" s="338">
        <f ca="1">IFERROR(MAX(0,INDEX(codky,$L133)+SUMPRODUCT((ngaygs&gt;=TTDN!Q$17)*(ngaygs&lt;$I$1)*(tkco="131")*(makhnccco=$C133),sotien)-INDEX(nodky,$L133)-SUMPRODUCT((ngaygs&gt;=TTDN!Q$17)*(ngaygs&lt;$I$1)*(tkno="131")*(makhnccno=$C133),sotien)),0)</f>
        <v>0</v>
      </c>
      <c r="H133" s="339">
        <f t="shared" ca="1" si="18"/>
        <v>0</v>
      </c>
      <c r="I133" s="339">
        <f t="shared" ca="1" si="19"/>
        <v>0</v>
      </c>
      <c r="J133" s="339">
        <f t="shared" ca="1" si="16"/>
        <v>0</v>
      </c>
      <c r="K133" s="339">
        <f t="shared" ca="1" si="17"/>
        <v>0</v>
      </c>
      <c r="L133" s="635" t="str">
        <f ca="1">IFERROR(MATCH($G$1,OFFSET(DMKH_NCC!$D$7,L132,0):'DMKH_NCC'!$D$2000,0)+L132,"")</f>
        <v/>
      </c>
    </row>
    <row r="134" spans="2:12" s="335" customFormat="1" ht="24.95" hidden="1" customHeight="1" x14ac:dyDescent="0.2">
      <c r="B134" s="336" t="str">
        <f t="shared" ca="1" si="15"/>
        <v/>
      </c>
      <c r="C134" s="337" t="str">
        <f t="shared" ca="1" si="10"/>
        <v/>
      </c>
      <c r="D134" s="337" t="str">
        <f t="shared" ca="1" si="11"/>
        <v/>
      </c>
      <c r="E134" s="337" t="str">
        <f t="shared" ca="1" si="12"/>
        <v/>
      </c>
      <c r="F134" s="338">
        <f ca="1">IFERROR(MAX(0,INDEX(nodky,$L134)-SUMPRODUCT((ngaygs&gt;=TTDN!P$17)*(ngaygs&lt;$I$1)*(tkco="331")*(makhnccco=$C134),sotien)-INDEX(codky,$L134)+SUMPRODUCT((ngaygs&gt;=TTDN!P$17)*(ngaygs&lt;$I$1)*(tkno="331")*(makhnccno=$C134),sotien)),0)</f>
        <v>0</v>
      </c>
      <c r="G134" s="338">
        <f ca="1">IFERROR(MAX(0,INDEX(codky,$L134)+SUMPRODUCT((ngaygs&gt;=TTDN!Q$17)*(ngaygs&lt;$I$1)*(tkco="131")*(makhnccco=$C134),sotien)-INDEX(nodky,$L134)-SUMPRODUCT((ngaygs&gt;=TTDN!Q$17)*(ngaygs&lt;$I$1)*(tkno="131")*(makhnccno=$C134),sotien)),0)</f>
        <v>0</v>
      </c>
      <c r="H134" s="339">
        <f t="shared" ca="1" si="18"/>
        <v>0</v>
      </c>
      <c r="I134" s="339">
        <f t="shared" ca="1" si="19"/>
        <v>0</v>
      </c>
      <c r="J134" s="339">
        <f t="shared" ca="1" si="16"/>
        <v>0</v>
      </c>
      <c r="K134" s="339">
        <f t="shared" ca="1" si="17"/>
        <v>0</v>
      </c>
      <c r="L134" s="635" t="str">
        <f ca="1">IFERROR(MATCH($G$1,OFFSET(DMKH_NCC!$D$7,L133,0):'DMKH_NCC'!$D$2000,0)+L133,"")</f>
        <v/>
      </c>
    </row>
    <row r="135" spans="2:12" s="335" customFormat="1" ht="24.95" hidden="1" customHeight="1" x14ac:dyDescent="0.2">
      <c r="B135" s="336" t="str">
        <f t="shared" ca="1" si="15"/>
        <v/>
      </c>
      <c r="C135" s="337" t="str">
        <f t="shared" ca="1" si="10"/>
        <v/>
      </c>
      <c r="D135" s="337" t="str">
        <f t="shared" ca="1" si="11"/>
        <v/>
      </c>
      <c r="E135" s="337" t="str">
        <f t="shared" ca="1" si="12"/>
        <v/>
      </c>
      <c r="F135" s="338">
        <f ca="1">IFERROR(MAX(0,INDEX(nodky,$L135)-SUMPRODUCT((ngaygs&gt;=TTDN!P$17)*(ngaygs&lt;$I$1)*(tkco="331")*(makhnccco=$C135),sotien)-INDEX(codky,$L135)+SUMPRODUCT((ngaygs&gt;=TTDN!P$17)*(ngaygs&lt;$I$1)*(tkno="331")*(makhnccno=$C135),sotien)),0)</f>
        <v>0</v>
      </c>
      <c r="G135" s="338">
        <f ca="1">IFERROR(MAX(0,INDEX(codky,$L135)+SUMPRODUCT((ngaygs&gt;=TTDN!Q$17)*(ngaygs&lt;$I$1)*(tkco="131")*(makhnccco=$C135),sotien)-INDEX(nodky,$L135)-SUMPRODUCT((ngaygs&gt;=TTDN!Q$17)*(ngaygs&lt;$I$1)*(tkno="131")*(makhnccno=$C135),sotien)),0)</f>
        <v>0</v>
      </c>
      <c r="H135" s="339">
        <f t="shared" ca="1" si="18"/>
        <v>0</v>
      </c>
      <c r="I135" s="339">
        <f t="shared" ca="1" si="19"/>
        <v>0</v>
      </c>
      <c r="J135" s="339">
        <f t="shared" ca="1" si="16"/>
        <v>0</v>
      </c>
      <c r="K135" s="339">
        <f t="shared" ca="1" si="17"/>
        <v>0</v>
      </c>
      <c r="L135" s="635" t="str">
        <f ca="1">IFERROR(MATCH($G$1,OFFSET(DMKH_NCC!$D$7,L134,0):'DMKH_NCC'!$D$2000,0)+L134,"")</f>
        <v/>
      </c>
    </row>
    <row r="136" spans="2:12" s="335" customFormat="1" ht="24.95" hidden="1" customHeight="1" x14ac:dyDescent="0.2">
      <c r="B136" s="336" t="str">
        <f t="shared" ca="1" si="15"/>
        <v/>
      </c>
      <c r="C136" s="337" t="str">
        <f t="shared" ca="1" si="10"/>
        <v/>
      </c>
      <c r="D136" s="337" t="str">
        <f t="shared" ca="1" si="11"/>
        <v/>
      </c>
      <c r="E136" s="337" t="str">
        <f t="shared" ca="1" si="12"/>
        <v/>
      </c>
      <c r="F136" s="338">
        <f ca="1">IFERROR(MAX(0,INDEX(nodky,$L136)-SUMPRODUCT((ngaygs&gt;=TTDN!P$17)*(ngaygs&lt;$I$1)*(tkco="331")*(makhnccco=$C136),sotien)-INDEX(codky,$L136)+SUMPRODUCT((ngaygs&gt;=TTDN!P$17)*(ngaygs&lt;$I$1)*(tkno="331")*(makhnccno=$C136),sotien)),0)</f>
        <v>0</v>
      </c>
      <c r="G136" s="338">
        <f ca="1">IFERROR(MAX(0,INDEX(codky,$L136)+SUMPRODUCT((ngaygs&gt;=TTDN!Q$17)*(ngaygs&lt;$I$1)*(tkco="131")*(makhnccco=$C136),sotien)-INDEX(nodky,$L136)-SUMPRODUCT((ngaygs&gt;=TTDN!Q$17)*(ngaygs&lt;$I$1)*(tkno="131")*(makhnccno=$C136),sotien)),0)</f>
        <v>0</v>
      </c>
      <c r="H136" s="339">
        <f t="shared" ca="1" si="18"/>
        <v>0</v>
      </c>
      <c r="I136" s="339">
        <f t="shared" ca="1" si="19"/>
        <v>0</v>
      </c>
      <c r="J136" s="339">
        <f t="shared" ca="1" si="16"/>
        <v>0</v>
      </c>
      <c r="K136" s="339">
        <f t="shared" ca="1" si="17"/>
        <v>0</v>
      </c>
      <c r="L136" s="635" t="str">
        <f ca="1">IFERROR(MATCH($G$1,OFFSET(DMKH_NCC!$D$7,L135,0):'DMKH_NCC'!$D$2000,0)+L135,"")</f>
        <v/>
      </c>
    </row>
    <row r="137" spans="2:12" s="335" customFormat="1" ht="24.95" hidden="1" customHeight="1" x14ac:dyDescent="0.2">
      <c r="B137" s="336" t="str">
        <f t="shared" ca="1" si="15"/>
        <v/>
      </c>
      <c r="C137" s="337" t="str">
        <f t="shared" ca="1" si="10"/>
        <v/>
      </c>
      <c r="D137" s="337" t="str">
        <f t="shared" ca="1" si="11"/>
        <v/>
      </c>
      <c r="E137" s="337" t="str">
        <f t="shared" ca="1" si="12"/>
        <v/>
      </c>
      <c r="F137" s="338">
        <f ca="1">IFERROR(MAX(0,INDEX(nodky,$L137)-SUMPRODUCT((ngaygs&gt;=TTDN!P$17)*(ngaygs&lt;$I$1)*(tkco="331")*(makhnccco=$C137),sotien)-INDEX(codky,$L137)+SUMPRODUCT((ngaygs&gt;=TTDN!P$17)*(ngaygs&lt;$I$1)*(tkno="331")*(makhnccno=$C137),sotien)),0)</f>
        <v>0</v>
      </c>
      <c r="G137" s="338">
        <f ca="1">IFERROR(MAX(0,INDEX(codky,$L137)+SUMPRODUCT((ngaygs&gt;=TTDN!Q$17)*(ngaygs&lt;$I$1)*(tkco="131")*(makhnccco=$C137),sotien)-INDEX(nodky,$L137)-SUMPRODUCT((ngaygs&gt;=TTDN!Q$17)*(ngaygs&lt;$I$1)*(tkno="131")*(makhnccno=$C137),sotien)),0)</f>
        <v>0</v>
      </c>
      <c r="H137" s="339">
        <f t="shared" ca="1" si="18"/>
        <v>0</v>
      </c>
      <c r="I137" s="339">
        <f t="shared" ca="1" si="19"/>
        <v>0</v>
      </c>
      <c r="J137" s="339">
        <f t="shared" ca="1" si="16"/>
        <v>0</v>
      </c>
      <c r="K137" s="339">
        <f t="shared" ca="1" si="17"/>
        <v>0</v>
      </c>
      <c r="L137" s="635" t="str">
        <f ca="1">IFERROR(MATCH($G$1,OFFSET(DMKH_NCC!$D$7,L136,0):'DMKH_NCC'!$D$2000,0)+L136,"")</f>
        <v/>
      </c>
    </row>
    <row r="138" spans="2:12" s="335" customFormat="1" ht="24.95" hidden="1" customHeight="1" x14ac:dyDescent="0.2">
      <c r="B138" s="336" t="str">
        <f t="shared" ca="1" si="15"/>
        <v/>
      </c>
      <c r="C138" s="337" t="str">
        <f t="shared" ca="1" si="10"/>
        <v/>
      </c>
      <c r="D138" s="337" t="str">
        <f t="shared" ca="1" si="11"/>
        <v/>
      </c>
      <c r="E138" s="337" t="str">
        <f t="shared" ca="1" si="12"/>
        <v/>
      </c>
      <c r="F138" s="338">
        <f ca="1">IFERROR(MAX(0,INDEX(nodky,$L138)-SUMPRODUCT((ngaygs&gt;=TTDN!P$17)*(ngaygs&lt;$I$1)*(tkco="331")*(makhnccco=$C138),sotien)-INDEX(codky,$L138)+SUMPRODUCT((ngaygs&gt;=TTDN!P$17)*(ngaygs&lt;$I$1)*(tkno="331")*(makhnccno=$C138),sotien)),0)</f>
        <v>0</v>
      </c>
      <c r="G138" s="338">
        <f ca="1">IFERROR(MAX(0,INDEX(codky,$L138)+SUMPRODUCT((ngaygs&gt;=TTDN!Q$17)*(ngaygs&lt;$I$1)*(tkco="131")*(makhnccco=$C138),sotien)-INDEX(nodky,$L138)-SUMPRODUCT((ngaygs&gt;=TTDN!Q$17)*(ngaygs&lt;$I$1)*(tkno="131")*(makhnccno=$C138),sotien)),0)</f>
        <v>0</v>
      </c>
      <c r="H138" s="339">
        <f t="shared" ca="1" si="18"/>
        <v>0</v>
      </c>
      <c r="I138" s="339">
        <f t="shared" ca="1" si="19"/>
        <v>0</v>
      </c>
      <c r="J138" s="339">
        <f t="shared" ca="1" si="16"/>
        <v>0</v>
      </c>
      <c r="K138" s="339">
        <f t="shared" ca="1" si="17"/>
        <v>0</v>
      </c>
      <c r="L138" s="635" t="str">
        <f ca="1">IFERROR(MATCH($G$1,OFFSET(DMKH_NCC!$D$7,L137,0):'DMKH_NCC'!$D$2000,0)+L137,"")</f>
        <v/>
      </c>
    </row>
    <row r="139" spans="2:12" s="335" customFormat="1" ht="24.95" hidden="1" customHeight="1" x14ac:dyDescent="0.2">
      <c r="B139" s="336" t="str">
        <f t="shared" ca="1" si="15"/>
        <v/>
      </c>
      <c r="C139" s="337" t="str">
        <f t="shared" ref="C139:C199" ca="1" si="20">IF($L139="","",INDEX(makhncc,$L139))</f>
        <v/>
      </c>
      <c r="D139" s="337" t="str">
        <f t="shared" ref="D139:D199" ca="1" si="21">IF($L139="","",INDEX(Tenkhncc,$L139))</f>
        <v/>
      </c>
      <c r="E139" s="337" t="str">
        <f t="shared" ref="E139:E199" ca="1" si="22">IF($L139="","",INDEX(LoaiKH,$L139))</f>
        <v/>
      </c>
      <c r="F139" s="338">
        <f ca="1">IFERROR(MAX(0,INDEX(nodky,$L139)-SUMPRODUCT((ngaygs&gt;=TTDN!P$17)*(ngaygs&lt;$I$1)*(tkco="331")*(makhnccco=$C139),sotien)-INDEX(codky,$L139)+SUMPRODUCT((ngaygs&gt;=TTDN!P$17)*(ngaygs&lt;$I$1)*(tkno="331")*(makhnccno=$C139),sotien)),0)</f>
        <v>0</v>
      </c>
      <c r="G139" s="338">
        <f ca="1">IFERROR(MAX(0,INDEX(codky,$L139)+SUMPRODUCT((ngaygs&gt;=TTDN!Q$17)*(ngaygs&lt;$I$1)*(tkco="131")*(makhnccco=$C139),sotien)-INDEX(nodky,$L139)-SUMPRODUCT((ngaygs&gt;=TTDN!Q$17)*(ngaygs&lt;$I$1)*(tkno="131")*(makhnccno=$C139),sotien)),0)</f>
        <v>0</v>
      </c>
      <c r="H139" s="339">
        <f t="shared" ref="H139:H170" ca="1" si="23">SUMPRODUCT((ngaygs&gt;=$I$1)*(ngaygs&lt;=$K$1)*(tkno="131")*(makhnccno=$C139),sotien)</f>
        <v>0</v>
      </c>
      <c r="I139" s="339">
        <f t="shared" ref="I139:I170" ca="1" si="24">SUMPRODUCT((ngaygs&gt;=$I$1)*(ngaygs&lt;=$K$1)*(tkco="131")*(makhnccco=$C139),sotien)</f>
        <v>0</v>
      </c>
      <c r="J139" s="339">
        <f t="shared" ca="1" si="16"/>
        <v>0</v>
      </c>
      <c r="K139" s="339">
        <f t="shared" ca="1" si="17"/>
        <v>0</v>
      </c>
      <c r="L139" s="635" t="str">
        <f ca="1">IFERROR(MATCH($G$1,OFFSET(DMKH_NCC!$D$7,L138,0):'DMKH_NCC'!$D$2000,0)+L138,"")</f>
        <v/>
      </c>
    </row>
    <row r="140" spans="2:12" s="335" customFormat="1" ht="24.95" hidden="1" customHeight="1" x14ac:dyDescent="0.2">
      <c r="B140" s="336" t="str">
        <f t="shared" ca="1" si="15"/>
        <v/>
      </c>
      <c r="C140" s="337" t="str">
        <f t="shared" ca="1" si="20"/>
        <v/>
      </c>
      <c r="D140" s="337" t="str">
        <f t="shared" ca="1" si="21"/>
        <v/>
      </c>
      <c r="E140" s="337" t="str">
        <f t="shared" ca="1" si="22"/>
        <v/>
      </c>
      <c r="F140" s="338">
        <f ca="1">IFERROR(MAX(0,INDEX(nodky,$L140)-SUMPRODUCT((ngaygs&gt;=TTDN!P$17)*(ngaygs&lt;$I$1)*(tkco="331")*(makhnccco=$C140),sotien)-INDEX(codky,$L140)+SUMPRODUCT((ngaygs&gt;=TTDN!P$17)*(ngaygs&lt;$I$1)*(tkno="331")*(makhnccno=$C140),sotien)),0)</f>
        <v>0</v>
      </c>
      <c r="G140" s="338">
        <f ca="1">IFERROR(MAX(0,INDEX(codky,$L140)+SUMPRODUCT((ngaygs&gt;=TTDN!Q$17)*(ngaygs&lt;$I$1)*(tkco="131")*(makhnccco=$C140),sotien)-INDEX(nodky,$L140)-SUMPRODUCT((ngaygs&gt;=TTDN!Q$17)*(ngaygs&lt;$I$1)*(tkno="131")*(makhnccno=$C140),sotien)),0)</f>
        <v>0</v>
      </c>
      <c r="H140" s="339">
        <f t="shared" ca="1" si="23"/>
        <v>0</v>
      </c>
      <c r="I140" s="339">
        <f t="shared" ca="1" si="24"/>
        <v>0</v>
      </c>
      <c r="J140" s="339">
        <f t="shared" ca="1" si="16"/>
        <v>0</v>
      </c>
      <c r="K140" s="339">
        <f t="shared" ca="1" si="17"/>
        <v>0</v>
      </c>
      <c r="L140" s="635" t="str">
        <f ca="1">IFERROR(MATCH($G$1,OFFSET(DMKH_NCC!$D$7,L139,0):'DMKH_NCC'!$D$2000,0)+L139,"")</f>
        <v/>
      </c>
    </row>
    <row r="141" spans="2:12" s="335" customFormat="1" ht="24.95" hidden="1" customHeight="1" x14ac:dyDescent="0.2">
      <c r="B141" s="336" t="str">
        <f t="shared" ref="B141:B199" ca="1" si="25">IF(C141="","",B140+1)</f>
        <v/>
      </c>
      <c r="C141" s="337" t="str">
        <f t="shared" ca="1" si="20"/>
        <v/>
      </c>
      <c r="D141" s="337" t="str">
        <f t="shared" ca="1" si="21"/>
        <v/>
      </c>
      <c r="E141" s="337" t="str">
        <f t="shared" ca="1" si="22"/>
        <v/>
      </c>
      <c r="F141" s="338">
        <f ca="1">IFERROR(MAX(0,INDEX(nodky,$L141)-SUMPRODUCT((ngaygs&gt;=TTDN!P$17)*(ngaygs&lt;$I$1)*(tkco="331")*(makhnccco=$C141),sotien)-INDEX(codky,$L141)+SUMPRODUCT((ngaygs&gt;=TTDN!P$17)*(ngaygs&lt;$I$1)*(tkno="331")*(makhnccno=$C141),sotien)),0)</f>
        <v>0</v>
      </c>
      <c r="G141" s="338">
        <f ca="1">IFERROR(MAX(0,INDEX(codky,$L141)+SUMPRODUCT((ngaygs&gt;=TTDN!Q$17)*(ngaygs&lt;$I$1)*(tkco="131")*(makhnccco=$C141),sotien)-INDEX(nodky,$L141)-SUMPRODUCT((ngaygs&gt;=TTDN!Q$17)*(ngaygs&lt;$I$1)*(tkno="131")*(makhnccno=$C141),sotien)),0)</f>
        <v>0</v>
      </c>
      <c r="H141" s="339">
        <f t="shared" ca="1" si="23"/>
        <v>0</v>
      </c>
      <c r="I141" s="339">
        <f t="shared" ca="1" si="24"/>
        <v>0</v>
      </c>
      <c r="J141" s="339">
        <f t="shared" ref="J141:J199" ca="1" si="26">IF(SUM(F141:I141)=0,0,MAX(0,F141+H141-G141-I141))</f>
        <v>0</v>
      </c>
      <c r="K141" s="339">
        <f t="shared" ref="K141:K199" ca="1" si="27">IF(SUM(F141:I141)=0,0,MAX(0,I141+G141-H141-F141))</f>
        <v>0</v>
      </c>
      <c r="L141" s="635" t="str">
        <f ca="1">IFERROR(MATCH($G$1,OFFSET(DMKH_NCC!$D$7,L140,0):'DMKH_NCC'!$D$2000,0)+L140,"")</f>
        <v/>
      </c>
    </row>
    <row r="142" spans="2:12" s="335" customFormat="1" ht="24.95" hidden="1" customHeight="1" x14ac:dyDescent="0.2">
      <c r="B142" s="336" t="str">
        <f t="shared" ca="1" si="25"/>
        <v/>
      </c>
      <c r="C142" s="337" t="str">
        <f t="shared" ca="1" si="20"/>
        <v/>
      </c>
      <c r="D142" s="337" t="str">
        <f t="shared" ca="1" si="21"/>
        <v/>
      </c>
      <c r="E142" s="337" t="str">
        <f t="shared" ca="1" si="22"/>
        <v/>
      </c>
      <c r="F142" s="338">
        <f ca="1">IFERROR(MAX(0,INDEX(nodky,$L142)-SUMPRODUCT((ngaygs&gt;=TTDN!P$17)*(ngaygs&lt;$I$1)*(tkco="331")*(makhnccco=$C142),sotien)-INDEX(codky,$L142)+SUMPRODUCT((ngaygs&gt;=TTDN!P$17)*(ngaygs&lt;$I$1)*(tkno="331")*(makhnccno=$C142),sotien)),0)</f>
        <v>0</v>
      </c>
      <c r="G142" s="338">
        <f ca="1">IFERROR(MAX(0,INDEX(codky,$L142)+SUMPRODUCT((ngaygs&gt;=TTDN!Q$17)*(ngaygs&lt;$I$1)*(tkco="131")*(makhnccco=$C142),sotien)-INDEX(nodky,$L142)-SUMPRODUCT((ngaygs&gt;=TTDN!Q$17)*(ngaygs&lt;$I$1)*(tkno="131")*(makhnccno=$C142),sotien)),0)</f>
        <v>0</v>
      </c>
      <c r="H142" s="339">
        <f t="shared" ca="1" si="23"/>
        <v>0</v>
      </c>
      <c r="I142" s="339">
        <f t="shared" ca="1" si="24"/>
        <v>0</v>
      </c>
      <c r="J142" s="339">
        <f t="shared" ca="1" si="26"/>
        <v>0</v>
      </c>
      <c r="K142" s="339">
        <f t="shared" ca="1" si="27"/>
        <v>0</v>
      </c>
      <c r="L142" s="635" t="str">
        <f ca="1">IFERROR(MATCH($G$1,OFFSET(DMKH_NCC!$D$7,L141,0):'DMKH_NCC'!$D$2000,0)+L141,"")</f>
        <v/>
      </c>
    </row>
    <row r="143" spans="2:12" s="335" customFormat="1" ht="24.95" hidden="1" customHeight="1" x14ac:dyDescent="0.2">
      <c r="B143" s="336" t="str">
        <f t="shared" ca="1" si="25"/>
        <v/>
      </c>
      <c r="C143" s="337" t="str">
        <f t="shared" ca="1" si="20"/>
        <v/>
      </c>
      <c r="D143" s="337" t="str">
        <f t="shared" ca="1" si="21"/>
        <v/>
      </c>
      <c r="E143" s="337" t="str">
        <f t="shared" ca="1" si="22"/>
        <v/>
      </c>
      <c r="F143" s="338">
        <f ca="1">IFERROR(MAX(0,INDEX(nodky,$L143)-SUMPRODUCT((ngaygs&gt;=TTDN!P$17)*(ngaygs&lt;$I$1)*(tkco="331")*(makhnccco=$C143),sotien)-INDEX(codky,$L143)+SUMPRODUCT((ngaygs&gt;=TTDN!P$17)*(ngaygs&lt;$I$1)*(tkno="331")*(makhnccno=$C143),sotien)),0)</f>
        <v>0</v>
      </c>
      <c r="G143" s="338">
        <f ca="1">IFERROR(MAX(0,INDEX(codky,$L143)+SUMPRODUCT((ngaygs&gt;=TTDN!Q$17)*(ngaygs&lt;$I$1)*(tkco="131")*(makhnccco=$C143),sotien)-INDEX(nodky,$L143)-SUMPRODUCT((ngaygs&gt;=TTDN!Q$17)*(ngaygs&lt;$I$1)*(tkno="131")*(makhnccno=$C143),sotien)),0)</f>
        <v>0</v>
      </c>
      <c r="H143" s="339">
        <f t="shared" ca="1" si="23"/>
        <v>0</v>
      </c>
      <c r="I143" s="339">
        <f t="shared" ca="1" si="24"/>
        <v>0</v>
      </c>
      <c r="J143" s="339">
        <f t="shared" ca="1" si="26"/>
        <v>0</v>
      </c>
      <c r="K143" s="339">
        <f t="shared" ca="1" si="27"/>
        <v>0</v>
      </c>
      <c r="L143" s="635" t="str">
        <f ca="1">IFERROR(MATCH($G$1,OFFSET(DMKH_NCC!$D$7,L142,0):'DMKH_NCC'!$D$2000,0)+L142,"")</f>
        <v/>
      </c>
    </row>
    <row r="144" spans="2:12" s="335" customFormat="1" ht="24.95" hidden="1" customHeight="1" x14ac:dyDescent="0.2">
      <c r="B144" s="336" t="str">
        <f t="shared" ca="1" si="25"/>
        <v/>
      </c>
      <c r="C144" s="337" t="str">
        <f t="shared" ca="1" si="20"/>
        <v/>
      </c>
      <c r="D144" s="337" t="str">
        <f t="shared" ca="1" si="21"/>
        <v/>
      </c>
      <c r="E144" s="337" t="str">
        <f t="shared" ca="1" si="22"/>
        <v/>
      </c>
      <c r="F144" s="338">
        <f ca="1">IFERROR(MAX(0,INDEX(nodky,$L144)-SUMPRODUCT((ngaygs&gt;=TTDN!P$17)*(ngaygs&lt;$I$1)*(tkco="331")*(makhnccco=$C144),sotien)-INDEX(codky,$L144)+SUMPRODUCT((ngaygs&gt;=TTDN!P$17)*(ngaygs&lt;$I$1)*(tkno="331")*(makhnccno=$C144),sotien)),0)</f>
        <v>0</v>
      </c>
      <c r="G144" s="338">
        <f ca="1">IFERROR(MAX(0,INDEX(codky,$L144)+SUMPRODUCT((ngaygs&gt;=TTDN!Q$17)*(ngaygs&lt;$I$1)*(tkco="131")*(makhnccco=$C144),sotien)-INDEX(nodky,$L144)-SUMPRODUCT((ngaygs&gt;=TTDN!Q$17)*(ngaygs&lt;$I$1)*(tkno="131")*(makhnccno=$C144),sotien)),0)</f>
        <v>0</v>
      </c>
      <c r="H144" s="339">
        <f t="shared" ca="1" si="23"/>
        <v>0</v>
      </c>
      <c r="I144" s="339">
        <f t="shared" ca="1" si="24"/>
        <v>0</v>
      </c>
      <c r="J144" s="339">
        <f t="shared" ca="1" si="26"/>
        <v>0</v>
      </c>
      <c r="K144" s="339">
        <f t="shared" ca="1" si="27"/>
        <v>0</v>
      </c>
      <c r="L144" s="635" t="str">
        <f ca="1">IFERROR(MATCH($G$1,OFFSET(DMKH_NCC!$D$7,L143,0):'DMKH_NCC'!$D$2000,0)+L143,"")</f>
        <v/>
      </c>
    </row>
    <row r="145" spans="2:12" s="335" customFormat="1" ht="24.95" hidden="1" customHeight="1" x14ac:dyDescent="0.2">
      <c r="B145" s="336" t="str">
        <f t="shared" ca="1" si="25"/>
        <v/>
      </c>
      <c r="C145" s="337" t="str">
        <f t="shared" ca="1" si="20"/>
        <v/>
      </c>
      <c r="D145" s="337" t="str">
        <f t="shared" ca="1" si="21"/>
        <v/>
      </c>
      <c r="E145" s="337" t="str">
        <f t="shared" ca="1" si="22"/>
        <v/>
      </c>
      <c r="F145" s="338">
        <f ca="1">IFERROR(MAX(0,INDEX(nodky,$L145)-SUMPRODUCT((ngaygs&gt;=TTDN!P$17)*(ngaygs&lt;$I$1)*(tkco="331")*(makhnccco=$C145),sotien)-INDEX(codky,$L145)+SUMPRODUCT((ngaygs&gt;=TTDN!P$17)*(ngaygs&lt;$I$1)*(tkno="331")*(makhnccno=$C145),sotien)),0)</f>
        <v>0</v>
      </c>
      <c r="G145" s="338">
        <f ca="1">IFERROR(MAX(0,INDEX(codky,$L145)+SUMPRODUCT((ngaygs&gt;=TTDN!Q$17)*(ngaygs&lt;$I$1)*(tkco="131")*(makhnccco=$C145),sotien)-INDEX(nodky,$L145)-SUMPRODUCT((ngaygs&gt;=TTDN!Q$17)*(ngaygs&lt;$I$1)*(tkno="131")*(makhnccno=$C145),sotien)),0)</f>
        <v>0</v>
      </c>
      <c r="H145" s="339">
        <f t="shared" ca="1" si="23"/>
        <v>0</v>
      </c>
      <c r="I145" s="339">
        <f t="shared" ca="1" si="24"/>
        <v>0</v>
      </c>
      <c r="J145" s="339">
        <f t="shared" ca="1" si="26"/>
        <v>0</v>
      </c>
      <c r="K145" s="339">
        <f t="shared" ca="1" si="27"/>
        <v>0</v>
      </c>
      <c r="L145" s="635" t="str">
        <f ca="1">IFERROR(MATCH($G$1,OFFSET(DMKH_NCC!$D$7,L144,0):'DMKH_NCC'!$D$2000,0)+L144,"")</f>
        <v/>
      </c>
    </row>
    <row r="146" spans="2:12" s="335" customFormat="1" ht="24.95" hidden="1" customHeight="1" x14ac:dyDescent="0.2">
      <c r="B146" s="336" t="str">
        <f t="shared" ca="1" si="25"/>
        <v/>
      </c>
      <c r="C146" s="337" t="str">
        <f t="shared" ca="1" si="20"/>
        <v/>
      </c>
      <c r="D146" s="337" t="str">
        <f t="shared" ca="1" si="21"/>
        <v/>
      </c>
      <c r="E146" s="337" t="str">
        <f t="shared" ca="1" si="22"/>
        <v/>
      </c>
      <c r="F146" s="338">
        <f ca="1">IFERROR(MAX(0,INDEX(nodky,$L146)-SUMPRODUCT((ngaygs&gt;=TTDN!P$17)*(ngaygs&lt;$I$1)*(tkco="331")*(makhnccco=$C146),sotien)-INDEX(codky,$L146)+SUMPRODUCT((ngaygs&gt;=TTDN!P$17)*(ngaygs&lt;$I$1)*(tkno="331")*(makhnccno=$C146),sotien)),0)</f>
        <v>0</v>
      </c>
      <c r="G146" s="338">
        <f ca="1">IFERROR(MAX(0,INDEX(codky,$L146)+SUMPRODUCT((ngaygs&gt;=TTDN!Q$17)*(ngaygs&lt;$I$1)*(tkco="131")*(makhnccco=$C146),sotien)-INDEX(nodky,$L146)-SUMPRODUCT((ngaygs&gt;=TTDN!Q$17)*(ngaygs&lt;$I$1)*(tkno="131")*(makhnccno=$C146),sotien)),0)</f>
        <v>0</v>
      </c>
      <c r="H146" s="339">
        <f t="shared" ca="1" si="23"/>
        <v>0</v>
      </c>
      <c r="I146" s="339">
        <f t="shared" ca="1" si="24"/>
        <v>0</v>
      </c>
      <c r="J146" s="339">
        <f t="shared" ca="1" si="26"/>
        <v>0</v>
      </c>
      <c r="K146" s="339">
        <f t="shared" ca="1" si="27"/>
        <v>0</v>
      </c>
      <c r="L146" s="635" t="str">
        <f ca="1">IFERROR(MATCH($G$1,OFFSET(DMKH_NCC!$D$7,L145,0):'DMKH_NCC'!$D$2000,0)+L145,"")</f>
        <v/>
      </c>
    </row>
    <row r="147" spans="2:12" s="335" customFormat="1" ht="24.95" hidden="1" customHeight="1" x14ac:dyDescent="0.2">
      <c r="B147" s="336" t="str">
        <f t="shared" ca="1" si="25"/>
        <v/>
      </c>
      <c r="C147" s="337" t="str">
        <f t="shared" ca="1" si="20"/>
        <v/>
      </c>
      <c r="D147" s="337" t="str">
        <f t="shared" ca="1" si="21"/>
        <v/>
      </c>
      <c r="E147" s="337" t="str">
        <f t="shared" ca="1" si="22"/>
        <v/>
      </c>
      <c r="F147" s="338">
        <f ca="1">IFERROR(MAX(0,INDEX(nodky,$L147)-SUMPRODUCT((ngaygs&gt;=TTDN!P$17)*(ngaygs&lt;$I$1)*(tkco="331")*(makhnccco=$C147),sotien)-INDEX(codky,$L147)+SUMPRODUCT((ngaygs&gt;=TTDN!P$17)*(ngaygs&lt;$I$1)*(tkno="331")*(makhnccno=$C147),sotien)),0)</f>
        <v>0</v>
      </c>
      <c r="G147" s="338">
        <f ca="1">IFERROR(MAX(0,INDEX(codky,$L147)+SUMPRODUCT((ngaygs&gt;=TTDN!Q$17)*(ngaygs&lt;$I$1)*(tkco="131")*(makhnccco=$C147),sotien)-INDEX(nodky,$L147)-SUMPRODUCT((ngaygs&gt;=TTDN!Q$17)*(ngaygs&lt;$I$1)*(tkno="131")*(makhnccno=$C147),sotien)),0)</f>
        <v>0</v>
      </c>
      <c r="H147" s="339">
        <f t="shared" ca="1" si="23"/>
        <v>0</v>
      </c>
      <c r="I147" s="339">
        <f t="shared" ca="1" si="24"/>
        <v>0</v>
      </c>
      <c r="J147" s="339">
        <f t="shared" ca="1" si="26"/>
        <v>0</v>
      </c>
      <c r="K147" s="339">
        <f t="shared" ca="1" si="27"/>
        <v>0</v>
      </c>
      <c r="L147" s="635" t="str">
        <f ca="1">IFERROR(MATCH($G$1,OFFSET(DMKH_NCC!$D$7,L146,0):'DMKH_NCC'!$D$2000,0)+L146,"")</f>
        <v/>
      </c>
    </row>
    <row r="148" spans="2:12" s="335" customFormat="1" ht="24.95" hidden="1" customHeight="1" x14ac:dyDescent="0.2">
      <c r="B148" s="336" t="str">
        <f t="shared" ca="1" si="25"/>
        <v/>
      </c>
      <c r="C148" s="337" t="str">
        <f t="shared" ca="1" si="20"/>
        <v/>
      </c>
      <c r="D148" s="337" t="str">
        <f t="shared" ca="1" si="21"/>
        <v/>
      </c>
      <c r="E148" s="337" t="str">
        <f t="shared" ca="1" si="22"/>
        <v/>
      </c>
      <c r="F148" s="338">
        <f ca="1">IFERROR(MAX(0,INDEX(nodky,$L148)-SUMPRODUCT((ngaygs&gt;=TTDN!P$17)*(ngaygs&lt;$I$1)*(tkco="331")*(makhnccco=$C148),sotien)-INDEX(codky,$L148)+SUMPRODUCT((ngaygs&gt;=TTDN!P$17)*(ngaygs&lt;$I$1)*(tkno="331")*(makhnccno=$C148),sotien)),0)</f>
        <v>0</v>
      </c>
      <c r="G148" s="338">
        <f ca="1">IFERROR(MAX(0,INDEX(codky,$L148)+SUMPRODUCT((ngaygs&gt;=TTDN!Q$17)*(ngaygs&lt;$I$1)*(tkco="131")*(makhnccco=$C148),sotien)-INDEX(nodky,$L148)-SUMPRODUCT((ngaygs&gt;=TTDN!Q$17)*(ngaygs&lt;$I$1)*(tkno="131")*(makhnccno=$C148),sotien)),0)</f>
        <v>0</v>
      </c>
      <c r="H148" s="339">
        <f t="shared" ca="1" si="23"/>
        <v>0</v>
      </c>
      <c r="I148" s="339">
        <f t="shared" ca="1" si="24"/>
        <v>0</v>
      </c>
      <c r="J148" s="339">
        <f t="shared" ca="1" si="26"/>
        <v>0</v>
      </c>
      <c r="K148" s="339">
        <f t="shared" ca="1" si="27"/>
        <v>0</v>
      </c>
      <c r="L148" s="635" t="str">
        <f ca="1">IFERROR(MATCH($G$1,OFFSET(DMKH_NCC!$D$7,L147,0):'DMKH_NCC'!$D$2000,0)+L147,"")</f>
        <v/>
      </c>
    </row>
    <row r="149" spans="2:12" s="335" customFormat="1" ht="24.95" hidden="1" customHeight="1" x14ac:dyDescent="0.2">
      <c r="B149" s="336" t="str">
        <f t="shared" ca="1" si="25"/>
        <v/>
      </c>
      <c r="C149" s="337" t="str">
        <f t="shared" ca="1" si="20"/>
        <v/>
      </c>
      <c r="D149" s="337" t="str">
        <f t="shared" ca="1" si="21"/>
        <v/>
      </c>
      <c r="E149" s="337" t="str">
        <f t="shared" ca="1" si="22"/>
        <v/>
      </c>
      <c r="F149" s="338">
        <f ca="1">IFERROR(MAX(0,INDEX(nodky,$L149)-SUMPRODUCT((ngaygs&gt;=TTDN!P$17)*(ngaygs&lt;$I$1)*(tkco="331")*(makhnccco=$C149),sotien)-INDEX(codky,$L149)+SUMPRODUCT((ngaygs&gt;=TTDN!P$17)*(ngaygs&lt;$I$1)*(tkno="331")*(makhnccno=$C149),sotien)),0)</f>
        <v>0</v>
      </c>
      <c r="G149" s="338">
        <f ca="1">IFERROR(MAX(0,INDEX(codky,$L149)+SUMPRODUCT((ngaygs&gt;=TTDN!Q$17)*(ngaygs&lt;$I$1)*(tkco="131")*(makhnccco=$C149),sotien)-INDEX(nodky,$L149)-SUMPRODUCT((ngaygs&gt;=TTDN!Q$17)*(ngaygs&lt;$I$1)*(tkno="131")*(makhnccno=$C149),sotien)),0)</f>
        <v>0</v>
      </c>
      <c r="H149" s="339">
        <f t="shared" ca="1" si="23"/>
        <v>0</v>
      </c>
      <c r="I149" s="339">
        <f t="shared" ca="1" si="24"/>
        <v>0</v>
      </c>
      <c r="J149" s="339">
        <f t="shared" ca="1" si="26"/>
        <v>0</v>
      </c>
      <c r="K149" s="339">
        <f t="shared" ca="1" si="27"/>
        <v>0</v>
      </c>
      <c r="L149" s="635" t="str">
        <f ca="1">IFERROR(MATCH($G$1,OFFSET(DMKH_NCC!$D$7,L148,0):'DMKH_NCC'!$D$2000,0)+L148,"")</f>
        <v/>
      </c>
    </row>
    <row r="150" spans="2:12" s="335" customFormat="1" ht="24.95" hidden="1" customHeight="1" x14ac:dyDescent="0.2">
      <c r="B150" s="336" t="str">
        <f t="shared" ca="1" si="25"/>
        <v/>
      </c>
      <c r="C150" s="337" t="str">
        <f t="shared" ca="1" si="20"/>
        <v/>
      </c>
      <c r="D150" s="337" t="str">
        <f t="shared" ca="1" si="21"/>
        <v/>
      </c>
      <c r="E150" s="337" t="str">
        <f t="shared" ca="1" si="22"/>
        <v/>
      </c>
      <c r="F150" s="338">
        <f ca="1">IFERROR(MAX(0,INDEX(nodky,$L150)-SUMPRODUCT((ngaygs&gt;=TTDN!P$17)*(ngaygs&lt;$I$1)*(tkco="331")*(makhnccco=$C150),sotien)-INDEX(codky,$L150)+SUMPRODUCT((ngaygs&gt;=TTDN!P$17)*(ngaygs&lt;$I$1)*(tkno="331")*(makhnccno=$C150),sotien)),0)</f>
        <v>0</v>
      </c>
      <c r="G150" s="338">
        <f ca="1">IFERROR(MAX(0,INDEX(codky,$L150)+SUMPRODUCT((ngaygs&gt;=TTDN!Q$17)*(ngaygs&lt;$I$1)*(tkco="131")*(makhnccco=$C150),sotien)-INDEX(nodky,$L150)-SUMPRODUCT((ngaygs&gt;=TTDN!Q$17)*(ngaygs&lt;$I$1)*(tkno="131")*(makhnccno=$C150),sotien)),0)</f>
        <v>0</v>
      </c>
      <c r="H150" s="339">
        <f t="shared" ca="1" si="23"/>
        <v>0</v>
      </c>
      <c r="I150" s="339">
        <f t="shared" ca="1" si="24"/>
        <v>0</v>
      </c>
      <c r="J150" s="339">
        <f t="shared" ca="1" si="26"/>
        <v>0</v>
      </c>
      <c r="K150" s="339">
        <f t="shared" ca="1" si="27"/>
        <v>0</v>
      </c>
      <c r="L150" s="635" t="str">
        <f ca="1">IFERROR(MATCH($G$1,OFFSET(DMKH_NCC!$D$7,L149,0):'DMKH_NCC'!$D$2000,0)+L149,"")</f>
        <v/>
      </c>
    </row>
    <row r="151" spans="2:12" s="335" customFormat="1" ht="24.95" hidden="1" customHeight="1" x14ac:dyDescent="0.2">
      <c r="B151" s="336" t="str">
        <f t="shared" ca="1" si="25"/>
        <v/>
      </c>
      <c r="C151" s="337" t="str">
        <f t="shared" ca="1" si="20"/>
        <v/>
      </c>
      <c r="D151" s="337" t="str">
        <f t="shared" ca="1" si="21"/>
        <v/>
      </c>
      <c r="E151" s="337" t="str">
        <f t="shared" ca="1" si="22"/>
        <v/>
      </c>
      <c r="F151" s="338">
        <f ca="1">IFERROR(MAX(0,INDEX(nodky,$L151)-SUMPRODUCT((ngaygs&gt;=TTDN!P$17)*(ngaygs&lt;$I$1)*(tkco="331")*(makhnccco=$C151),sotien)-INDEX(codky,$L151)+SUMPRODUCT((ngaygs&gt;=TTDN!P$17)*(ngaygs&lt;$I$1)*(tkno="331")*(makhnccno=$C151),sotien)),0)</f>
        <v>0</v>
      </c>
      <c r="G151" s="338">
        <f ca="1">IFERROR(MAX(0,INDEX(codky,$L151)+SUMPRODUCT((ngaygs&gt;=TTDN!Q$17)*(ngaygs&lt;$I$1)*(tkco="131")*(makhnccco=$C151),sotien)-INDEX(nodky,$L151)-SUMPRODUCT((ngaygs&gt;=TTDN!Q$17)*(ngaygs&lt;$I$1)*(tkno="131")*(makhnccno=$C151),sotien)),0)</f>
        <v>0</v>
      </c>
      <c r="H151" s="339">
        <f t="shared" ca="1" si="23"/>
        <v>0</v>
      </c>
      <c r="I151" s="339">
        <f t="shared" ca="1" si="24"/>
        <v>0</v>
      </c>
      <c r="J151" s="339">
        <f t="shared" ca="1" si="26"/>
        <v>0</v>
      </c>
      <c r="K151" s="339">
        <f t="shared" ca="1" si="27"/>
        <v>0</v>
      </c>
      <c r="L151" s="635" t="str">
        <f ca="1">IFERROR(MATCH($G$1,OFFSET(DMKH_NCC!$D$7,L150,0):'DMKH_NCC'!$D$2000,0)+L150,"")</f>
        <v/>
      </c>
    </row>
    <row r="152" spans="2:12" s="335" customFormat="1" ht="24.95" hidden="1" customHeight="1" x14ac:dyDescent="0.2">
      <c r="B152" s="336" t="str">
        <f t="shared" ca="1" si="25"/>
        <v/>
      </c>
      <c r="C152" s="337" t="str">
        <f t="shared" ca="1" si="20"/>
        <v/>
      </c>
      <c r="D152" s="337" t="str">
        <f t="shared" ca="1" si="21"/>
        <v/>
      </c>
      <c r="E152" s="337" t="str">
        <f t="shared" ca="1" si="22"/>
        <v/>
      </c>
      <c r="F152" s="338">
        <f ca="1">IFERROR(MAX(0,INDEX(nodky,$L152)-SUMPRODUCT((ngaygs&gt;=TTDN!P$17)*(ngaygs&lt;$I$1)*(tkco="331")*(makhnccco=$C152),sotien)-INDEX(codky,$L152)+SUMPRODUCT((ngaygs&gt;=TTDN!P$17)*(ngaygs&lt;$I$1)*(tkno="331")*(makhnccno=$C152),sotien)),0)</f>
        <v>0</v>
      </c>
      <c r="G152" s="338">
        <f ca="1">IFERROR(MAX(0,INDEX(codky,$L152)+SUMPRODUCT((ngaygs&gt;=TTDN!Q$17)*(ngaygs&lt;$I$1)*(tkco="131")*(makhnccco=$C152),sotien)-INDEX(nodky,$L152)-SUMPRODUCT((ngaygs&gt;=TTDN!Q$17)*(ngaygs&lt;$I$1)*(tkno="131")*(makhnccno=$C152),sotien)),0)</f>
        <v>0</v>
      </c>
      <c r="H152" s="339">
        <f t="shared" ca="1" si="23"/>
        <v>0</v>
      </c>
      <c r="I152" s="339">
        <f t="shared" ca="1" si="24"/>
        <v>0</v>
      </c>
      <c r="J152" s="339">
        <f t="shared" ca="1" si="26"/>
        <v>0</v>
      </c>
      <c r="K152" s="339">
        <f t="shared" ca="1" si="27"/>
        <v>0</v>
      </c>
      <c r="L152" s="635" t="str">
        <f ca="1">IFERROR(MATCH($G$1,OFFSET(DMKH_NCC!$D$7,L151,0):'DMKH_NCC'!$D$2000,0)+L151,"")</f>
        <v/>
      </c>
    </row>
    <row r="153" spans="2:12" s="335" customFormat="1" ht="24.95" hidden="1" customHeight="1" x14ac:dyDescent="0.2">
      <c r="B153" s="336" t="str">
        <f t="shared" ca="1" si="25"/>
        <v/>
      </c>
      <c r="C153" s="337" t="str">
        <f t="shared" ca="1" si="20"/>
        <v/>
      </c>
      <c r="D153" s="337" t="str">
        <f t="shared" ca="1" si="21"/>
        <v/>
      </c>
      <c r="E153" s="337" t="str">
        <f t="shared" ca="1" si="22"/>
        <v/>
      </c>
      <c r="F153" s="338">
        <f ca="1">IFERROR(MAX(0,INDEX(nodky,$L153)-SUMPRODUCT((ngaygs&gt;=TTDN!P$17)*(ngaygs&lt;$I$1)*(tkco="331")*(makhnccco=$C153),sotien)-INDEX(codky,$L153)+SUMPRODUCT((ngaygs&gt;=TTDN!P$17)*(ngaygs&lt;$I$1)*(tkno="331")*(makhnccno=$C153),sotien)),0)</f>
        <v>0</v>
      </c>
      <c r="G153" s="338">
        <f ca="1">IFERROR(MAX(0,INDEX(codky,$L153)+SUMPRODUCT((ngaygs&gt;=TTDN!Q$17)*(ngaygs&lt;$I$1)*(tkco="131")*(makhnccco=$C153),sotien)-INDEX(nodky,$L153)-SUMPRODUCT((ngaygs&gt;=TTDN!Q$17)*(ngaygs&lt;$I$1)*(tkno="131")*(makhnccno=$C153),sotien)),0)</f>
        <v>0</v>
      </c>
      <c r="H153" s="339">
        <f t="shared" ca="1" si="23"/>
        <v>0</v>
      </c>
      <c r="I153" s="339">
        <f t="shared" ca="1" si="24"/>
        <v>0</v>
      </c>
      <c r="J153" s="339">
        <f t="shared" ca="1" si="26"/>
        <v>0</v>
      </c>
      <c r="K153" s="339">
        <f t="shared" ca="1" si="27"/>
        <v>0</v>
      </c>
      <c r="L153" s="635" t="str">
        <f ca="1">IFERROR(MATCH($G$1,OFFSET(DMKH_NCC!$D$7,L152,0):'DMKH_NCC'!$D$2000,0)+L152,"")</f>
        <v/>
      </c>
    </row>
    <row r="154" spans="2:12" s="335" customFormat="1" ht="24.95" hidden="1" customHeight="1" x14ac:dyDescent="0.2">
      <c r="B154" s="336" t="str">
        <f t="shared" ca="1" si="25"/>
        <v/>
      </c>
      <c r="C154" s="337" t="str">
        <f t="shared" ca="1" si="20"/>
        <v/>
      </c>
      <c r="D154" s="337" t="str">
        <f t="shared" ca="1" si="21"/>
        <v/>
      </c>
      <c r="E154" s="337" t="str">
        <f t="shared" ca="1" si="22"/>
        <v/>
      </c>
      <c r="F154" s="338">
        <f ca="1">IFERROR(MAX(0,INDEX(nodky,$L154)-SUMPRODUCT((ngaygs&gt;=TTDN!P$17)*(ngaygs&lt;$I$1)*(tkco="331")*(makhnccco=$C154),sotien)-INDEX(codky,$L154)+SUMPRODUCT((ngaygs&gt;=TTDN!P$17)*(ngaygs&lt;$I$1)*(tkno="331")*(makhnccno=$C154),sotien)),0)</f>
        <v>0</v>
      </c>
      <c r="G154" s="338">
        <f ca="1">IFERROR(MAX(0,INDEX(codky,$L154)+SUMPRODUCT((ngaygs&gt;=TTDN!Q$17)*(ngaygs&lt;$I$1)*(tkco="131")*(makhnccco=$C154),sotien)-INDEX(nodky,$L154)-SUMPRODUCT((ngaygs&gt;=TTDN!Q$17)*(ngaygs&lt;$I$1)*(tkno="131")*(makhnccno=$C154),sotien)),0)</f>
        <v>0</v>
      </c>
      <c r="H154" s="339">
        <f t="shared" ca="1" si="23"/>
        <v>0</v>
      </c>
      <c r="I154" s="339">
        <f t="shared" ca="1" si="24"/>
        <v>0</v>
      </c>
      <c r="J154" s="339">
        <f t="shared" ca="1" si="26"/>
        <v>0</v>
      </c>
      <c r="K154" s="339">
        <f t="shared" ca="1" si="27"/>
        <v>0</v>
      </c>
      <c r="L154" s="635" t="str">
        <f ca="1">IFERROR(MATCH($G$1,OFFSET(DMKH_NCC!$D$7,L153,0):'DMKH_NCC'!$D$2000,0)+L153,"")</f>
        <v/>
      </c>
    </row>
    <row r="155" spans="2:12" s="335" customFormat="1" ht="24.95" hidden="1" customHeight="1" x14ac:dyDescent="0.2">
      <c r="B155" s="336" t="str">
        <f t="shared" ca="1" si="25"/>
        <v/>
      </c>
      <c r="C155" s="337" t="str">
        <f t="shared" ca="1" si="20"/>
        <v/>
      </c>
      <c r="D155" s="337" t="str">
        <f t="shared" ca="1" si="21"/>
        <v/>
      </c>
      <c r="E155" s="337" t="str">
        <f t="shared" ca="1" si="22"/>
        <v/>
      </c>
      <c r="F155" s="338">
        <f ca="1">IFERROR(MAX(0,INDEX(nodky,$L155)-SUMPRODUCT((ngaygs&gt;=TTDN!P$17)*(ngaygs&lt;$I$1)*(tkco="331")*(makhnccco=$C155),sotien)-INDEX(codky,$L155)+SUMPRODUCT((ngaygs&gt;=TTDN!P$17)*(ngaygs&lt;$I$1)*(tkno="331")*(makhnccno=$C155),sotien)),0)</f>
        <v>0</v>
      </c>
      <c r="G155" s="338">
        <f ca="1">IFERROR(MAX(0,INDEX(codky,$L155)+SUMPRODUCT((ngaygs&gt;=TTDN!Q$17)*(ngaygs&lt;$I$1)*(tkco="131")*(makhnccco=$C155),sotien)-INDEX(nodky,$L155)-SUMPRODUCT((ngaygs&gt;=TTDN!Q$17)*(ngaygs&lt;$I$1)*(tkno="131")*(makhnccno=$C155),sotien)),0)</f>
        <v>0</v>
      </c>
      <c r="H155" s="339">
        <f t="shared" ca="1" si="23"/>
        <v>0</v>
      </c>
      <c r="I155" s="339">
        <f t="shared" ca="1" si="24"/>
        <v>0</v>
      </c>
      <c r="J155" s="339">
        <f t="shared" ca="1" si="26"/>
        <v>0</v>
      </c>
      <c r="K155" s="339">
        <f t="shared" ca="1" si="27"/>
        <v>0</v>
      </c>
      <c r="L155" s="635" t="str">
        <f ca="1">IFERROR(MATCH($G$1,OFFSET(DMKH_NCC!$D$7,L154,0):'DMKH_NCC'!$D$2000,0)+L154,"")</f>
        <v/>
      </c>
    </row>
    <row r="156" spans="2:12" s="335" customFormat="1" ht="24.95" hidden="1" customHeight="1" x14ac:dyDescent="0.2">
      <c r="B156" s="336" t="str">
        <f t="shared" ca="1" si="25"/>
        <v/>
      </c>
      <c r="C156" s="337" t="str">
        <f t="shared" ca="1" si="20"/>
        <v/>
      </c>
      <c r="D156" s="337" t="str">
        <f t="shared" ca="1" si="21"/>
        <v/>
      </c>
      <c r="E156" s="337" t="str">
        <f t="shared" ca="1" si="22"/>
        <v/>
      </c>
      <c r="F156" s="338">
        <f ca="1">IFERROR(MAX(0,INDEX(nodky,$L156)-SUMPRODUCT((ngaygs&gt;=TTDN!P$17)*(ngaygs&lt;$I$1)*(tkco="331")*(makhnccco=$C156),sotien)-INDEX(codky,$L156)+SUMPRODUCT((ngaygs&gt;=TTDN!P$17)*(ngaygs&lt;$I$1)*(tkno="331")*(makhnccno=$C156),sotien)),0)</f>
        <v>0</v>
      </c>
      <c r="G156" s="338">
        <f ca="1">IFERROR(MAX(0,INDEX(codky,$L156)+SUMPRODUCT((ngaygs&gt;=TTDN!Q$17)*(ngaygs&lt;$I$1)*(tkco="131")*(makhnccco=$C156),sotien)-INDEX(nodky,$L156)-SUMPRODUCT((ngaygs&gt;=TTDN!Q$17)*(ngaygs&lt;$I$1)*(tkno="131")*(makhnccno=$C156),sotien)),0)</f>
        <v>0</v>
      </c>
      <c r="H156" s="339">
        <f t="shared" ca="1" si="23"/>
        <v>0</v>
      </c>
      <c r="I156" s="339">
        <f t="shared" ca="1" si="24"/>
        <v>0</v>
      </c>
      <c r="J156" s="339">
        <f t="shared" ca="1" si="26"/>
        <v>0</v>
      </c>
      <c r="K156" s="339">
        <f t="shared" ca="1" si="27"/>
        <v>0</v>
      </c>
      <c r="L156" s="635" t="str">
        <f ca="1">IFERROR(MATCH($G$1,OFFSET(DMKH_NCC!$D$7,L155,0):'DMKH_NCC'!$D$2000,0)+L155,"")</f>
        <v/>
      </c>
    </row>
    <row r="157" spans="2:12" s="335" customFormat="1" ht="24.95" hidden="1" customHeight="1" x14ac:dyDescent="0.2">
      <c r="B157" s="336" t="str">
        <f t="shared" ca="1" si="25"/>
        <v/>
      </c>
      <c r="C157" s="337" t="str">
        <f t="shared" ca="1" si="20"/>
        <v/>
      </c>
      <c r="D157" s="337" t="str">
        <f t="shared" ca="1" si="21"/>
        <v/>
      </c>
      <c r="E157" s="337" t="str">
        <f t="shared" ca="1" si="22"/>
        <v/>
      </c>
      <c r="F157" s="338">
        <f ca="1">IFERROR(MAX(0,INDEX(nodky,$L157)-SUMPRODUCT((ngaygs&gt;=TTDN!P$17)*(ngaygs&lt;$I$1)*(tkco="331")*(makhnccco=$C157),sotien)-INDEX(codky,$L157)+SUMPRODUCT((ngaygs&gt;=TTDN!P$17)*(ngaygs&lt;$I$1)*(tkno="331")*(makhnccno=$C157),sotien)),0)</f>
        <v>0</v>
      </c>
      <c r="G157" s="338">
        <f ca="1">IFERROR(MAX(0,INDEX(codky,$L157)+SUMPRODUCT((ngaygs&gt;=TTDN!Q$17)*(ngaygs&lt;$I$1)*(tkco="131")*(makhnccco=$C157),sotien)-INDEX(nodky,$L157)-SUMPRODUCT((ngaygs&gt;=TTDN!Q$17)*(ngaygs&lt;$I$1)*(tkno="131")*(makhnccno=$C157),sotien)),0)</f>
        <v>0</v>
      </c>
      <c r="H157" s="339">
        <f t="shared" ca="1" si="23"/>
        <v>0</v>
      </c>
      <c r="I157" s="339">
        <f t="shared" ca="1" si="24"/>
        <v>0</v>
      </c>
      <c r="J157" s="339">
        <f t="shared" ca="1" si="26"/>
        <v>0</v>
      </c>
      <c r="K157" s="339">
        <f t="shared" ca="1" si="27"/>
        <v>0</v>
      </c>
      <c r="L157" s="635" t="str">
        <f ca="1">IFERROR(MATCH($G$1,OFFSET(DMKH_NCC!$D$7,L156,0):'DMKH_NCC'!$D$2000,0)+L156,"")</f>
        <v/>
      </c>
    </row>
    <row r="158" spans="2:12" s="335" customFormat="1" ht="24.95" hidden="1" customHeight="1" x14ac:dyDescent="0.2">
      <c r="B158" s="336" t="str">
        <f t="shared" ca="1" si="25"/>
        <v/>
      </c>
      <c r="C158" s="337" t="str">
        <f t="shared" ca="1" si="20"/>
        <v/>
      </c>
      <c r="D158" s="337" t="str">
        <f t="shared" ca="1" si="21"/>
        <v/>
      </c>
      <c r="E158" s="337" t="str">
        <f t="shared" ca="1" si="22"/>
        <v/>
      </c>
      <c r="F158" s="338">
        <f ca="1">IFERROR(MAX(0,INDEX(nodky,$L158)-SUMPRODUCT((ngaygs&gt;=TTDN!P$17)*(ngaygs&lt;$I$1)*(tkco="331")*(makhnccco=$C158),sotien)-INDEX(codky,$L158)+SUMPRODUCT((ngaygs&gt;=TTDN!P$17)*(ngaygs&lt;$I$1)*(tkno="331")*(makhnccno=$C158),sotien)),0)</f>
        <v>0</v>
      </c>
      <c r="G158" s="338">
        <f ca="1">IFERROR(MAX(0,INDEX(codky,$L158)+SUMPRODUCT((ngaygs&gt;=TTDN!Q$17)*(ngaygs&lt;$I$1)*(tkco="131")*(makhnccco=$C158),sotien)-INDEX(nodky,$L158)-SUMPRODUCT((ngaygs&gt;=TTDN!Q$17)*(ngaygs&lt;$I$1)*(tkno="131")*(makhnccno=$C158),sotien)),0)</f>
        <v>0</v>
      </c>
      <c r="H158" s="339">
        <f t="shared" ca="1" si="23"/>
        <v>0</v>
      </c>
      <c r="I158" s="339">
        <f t="shared" ca="1" si="24"/>
        <v>0</v>
      </c>
      <c r="J158" s="339">
        <f t="shared" ca="1" si="26"/>
        <v>0</v>
      </c>
      <c r="K158" s="339">
        <f t="shared" ca="1" si="27"/>
        <v>0</v>
      </c>
      <c r="L158" s="635" t="str">
        <f ca="1">IFERROR(MATCH($G$1,OFFSET(DMKH_NCC!$D$7,L157,0):'DMKH_NCC'!$D$2000,0)+L157,"")</f>
        <v/>
      </c>
    </row>
    <row r="159" spans="2:12" s="335" customFormat="1" ht="24.95" hidden="1" customHeight="1" x14ac:dyDescent="0.2">
      <c r="B159" s="336" t="str">
        <f t="shared" ca="1" si="25"/>
        <v/>
      </c>
      <c r="C159" s="337" t="str">
        <f t="shared" ca="1" si="20"/>
        <v/>
      </c>
      <c r="D159" s="337" t="str">
        <f t="shared" ca="1" si="21"/>
        <v/>
      </c>
      <c r="E159" s="337" t="str">
        <f t="shared" ca="1" si="22"/>
        <v/>
      </c>
      <c r="F159" s="338">
        <f ca="1">IFERROR(MAX(0,INDEX(nodky,$L159)-SUMPRODUCT((ngaygs&gt;=TTDN!P$17)*(ngaygs&lt;$I$1)*(tkco="331")*(makhnccco=$C159),sotien)-INDEX(codky,$L159)+SUMPRODUCT((ngaygs&gt;=TTDN!P$17)*(ngaygs&lt;$I$1)*(tkno="331")*(makhnccno=$C159),sotien)),0)</f>
        <v>0</v>
      </c>
      <c r="G159" s="338">
        <f ca="1">IFERROR(MAX(0,INDEX(codky,$L159)+SUMPRODUCT((ngaygs&gt;=TTDN!Q$17)*(ngaygs&lt;$I$1)*(tkco="131")*(makhnccco=$C159),sotien)-INDEX(nodky,$L159)-SUMPRODUCT((ngaygs&gt;=TTDN!Q$17)*(ngaygs&lt;$I$1)*(tkno="131")*(makhnccno=$C159),sotien)),0)</f>
        <v>0</v>
      </c>
      <c r="H159" s="339">
        <f t="shared" ca="1" si="23"/>
        <v>0</v>
      </c>
      <c r="I159" s="339">
        <f t="shared" ca="1" si="24"/>
        <v>0</v>
      </c>
      <c r="J159" s="339">
        <f t="shared" ca="1" si="26"/>
        <v>0</v>
      </c>
      <c r="K159" s="339">
        <f t="shared" ca="1" si="27"/>
        <v>0</v>
      </c>
      <c r="L159" s="635" t="str">
        <f ca="1">IFERROR(MATCH($G$1,OFFSET(DMKH_NCC!$D$7,L158,0):'DMKH_NCC'!$D$2000,0)+L158,"")</f>
        <v/>
      </c>
    </row>
    <row r="160" spans="2:12" s="335" customFormat="1" ht="24.95" hidden="1" customHeight="1" x14ac:dyDescent="0.2">
      <c r="B160" s="336" t="str">
        <f t="shared" ca="1" si="25"/>
        <v/>
      </c>
      <c r="C160" s="337" t="str">
        <f t="shared" ca="1" si="20"/>
        <v/>
      </c>
      <c r="D160" s="337" t="str">
        <f t="shared" ca="1" si="21"/>
        <v/>
      </c>
      <c r="E160" s="337" t="str">
        <f t="shared" ca="1" si="22"/>
        <v/>
      </c>
      <c r="F160" s="338">
        <f ca="1">IFERROR(MAX(0,INDEX(nodky,$L160)-SUMPRODUCT((ngaygs&gt;=TTDN!P$17)*(ngaygs&lt;$I$1)*(tkco="331")*(makhnccco=$C160),sotien)-INDEX(codky,$L160)+SUMPRODUCT((ngaygs&gt;=TTDN!P$17)*(ngaygs&lt;$I$1)*(tkno="331")*(makhnccno=$C160),sotien)),0)</f>
        <v>0</v>
      </c>
      <c r="G160" s="338">
        <f ca="1">IFERROR(MAX(0,INDEX(codky,$L160)+SUMPRODUCT((ngaygs&gt;=TTDN!Q$17)*(ngaygs&lt;$I$1)*(tkco="131")*(makhnccco=$C160),sotien)-INDEX(nodky,$L160)-SUMPRODUCT((ngaygs&gt;=TTDN!Q$17)*(ngaygs&lt;$I$1)*(tkno="131")*(makhnccno=$C160),sotien)),0)</f>
        <v>0</v>
      </c>
      <c r="H160" s="339">
        <f t="shared" ca="1" si="23"/>
        <v>0</v>
      </c>
      <c r="I160" s="339">
        <f t="shared" ca="1" si="24"/>
        <v>0</v>
      </c>
      <c r="J160" s="339">
        <f t="shared" ca="1" si="26"/>
        <v>0</v>
      </c>
      <c r="K160" s="339">
        <f t="shared" ca="1" si="27"/>
        <v>0</v>
      </c>
      <c r="L160" s="635" t="str">
        <f ca="1">IFERROR(MATCH($G$1,OFFSET(DMKH_NCC!$D$7,L159,0):'DMKH_NCC'!$D$2000,0)+L159,"")</f>
        <v/>
      </c>
    </row>
    <row r="161" spans="2:12" s="335" customFormat="1" ht="24.95" hidden="1" customHeight="1" x14ac:dyDescent="0.2">
      <c r="B161" s="336" t="str">
        <f t="shared" ca="1" si="25"/>
        <v/>
      </c>
      <c r="C161" s="337" t="str">
        <f t="shared" ca="1" si="20"/>
        <v/>
      </c>
      <c r="D161" s="337" t="str">
        <f t="shared" ca="1" si="21"/>
        <v/>
      </c>
      <c r="E161" s="337" t="str">
        <f t="shared" ca="1" si="22"/>
        <v/>
      </c>
      <c r="F161" s="338">
        <f ca="1">IFERROR(MAX(0,INDEX(nodky,$L161)-SUMPRODUCT((ngaygs&gt;=TTDN!P$17)*(ngaygs&lt;$I$1)*(tkco="331")*(makhnccco=$C161),sotien)-INDEX(codky,$L161)+SUMPRODUCT((ngaygs&gt;=TTDN!P$17)*(ngaygs&lt;$I$1)*(tkno="331")*(makhnccno=$C161),sotien)),0)</f>
        <v>0</v>
      </c>
      <c r="G161" s="338">
        <f ca="1">IFERROR(MAX(0,INDEX(codky,$L161)+SUMPRODUCT((ngaygs&gt;=TTDN!Q$17)*(ngaygs&lt;$I$1)*(tkco="131")*(makhnccco=$C161),sotien)-INDEX(nodky,$L161)-SUMPRODUCT((ngaygs&gt;=TTDN!Q$17)*(ngaygs&lt;$I$1)*(tkno="131")*(makhnccno=$C161),sotien)),0)</f>
        <v>0</v>
      </c>
      <c r="H161" s="339">
        <f t="shared" ca="1" si="23"/>
        <v>0</v>
      </c>
      <c r="I161" s="339">
        <f t="shared" ca="1" si="24"/>
        <v>0</v>
      </c>
      <c r="J161" s="339">
        <f t="shared" ca="1" si="26"/>
        <v>0</v>
      </c>
      <c r="K161" s="339">
        <f t="shared" ca="1" si="27"/>
        <v>0</v>
      </c>
      <c r="L161" s="635" t="str">
        <f ca="1">IFERROR(MATCH($G$1,OFFSET(DMKH_NCC!$D$7,L160,0):'DMKH_NCC'!$D$2000,0)+L160,"")</f>
        <v/>
      </c>
    </row>
    <row r="162" spans="2:12" s="335" customFormat="1" ht="24.95" hidden="1" customHeight="1" x14ac:dyDescent="0.2">
      <c r="B162" s="336" t="str">
        <f t="shared" ca="1" si="25"/>
        <v/>
      </c>
      <c r="C162" s="337" t="str">
        <f t="shared" ca="1" si="20"/>
        <v/>
      </c>
      <c r="D162" s="337" t="str">
        <f t="shared" ca="1" si="21"/>
        <v/>
      </c>
      <c r="E162" s="337" t="str">
        <f t="shared" ca="1" si="22"/>
        <v/>
      </c>
      <c r="F162" s="338">
        <f ca="1">IFERROR(MAX(0,INDEX(nodky,$L162)-SUMPRODUCT((ngaygs&gt;=TTDN!P$17)*(ngaygs&lt;$I$1)*(tkco="331")*(makhnccco=$C162),sotien)-INDEX(codky,$L162)+SUMPRODUCT((ngaygs&gt;=TTDN!P$17)*(ngaygs&lt;$I$1)*(tkno="331")*(makhnccno=$C162),sotien)),0)</f>
        <v>0</v>
      </c>
      <c r="G162" s="338">
        <f ca="1">IFERROR(MAX(0,INDEX(codky,$L162)+SUMPRODUCT((ngaygs&gt;=TTDN!Q$17)*(ngaygs&lt;$I$1)*(tkco="131")*(makhnccco=$C162),sotien)-INDEX(nodky,$L162)-SUMPRODUCT((ngaygs&gt;=TTDN!Q$17)*(ngaygs&lt;$I$1)*(tkno="131")*(makhnccno=$C162),sotien)),0)</f>
        <v>0</v>
      </c>
      <c r="H162" s="339">
        <f t="shared" ca="1" si="23"/>
        <v>0</v>
      </c>
      <c r="I162" s="339">
        <f t="shared" ca="1" si="24"/>
        <v>0</v>
      </c>
      <c r="J162" s="339">
        <f t="shared" ca="1" si="26"/>
        <v>0</v>
      </c>
      <c r="K162" s="339">
        <f t="shared" ca="1" si="27"/>
        <v>0</v>
      </c>
      <c r="L162" s="635" t="str">
        <f ca="1">IFERROR(MATCH($G$1,OFFSET(DMKH_NCC!$D$7,L161,0):'DMKH_NCC'!$D$2000,0)+L161,"")</f>
        <v/>
      </c>
    </row>
    <row r="163" spans="2:12" s="335" customFormat="1" ht="24.95" hidden="1" customHeight="1" x14ac:dyDescent="0.2">
      <c r="B163" s="336" t="str">
        <f t="shared" ca="1" si="25"/>
        <v/>
      </c>
      <c r="C163" s="337" t="str">
        <f t="shared" ca="1" si="20"/>
        <v/>
      </c>
      <c r="D163" s="337" t="str">
        <f t="shared" ca="1" si="21"/>
        <v/>
      </c>
      <c r="E163" s="337" t="str">
        <f t="shared" ca="1" si="22"/>
        <v/>
      </c>
      <c r="F163" s="338">
        <f ca="1">IFERROR(MAX(0,INDEX(nodky,$L163)-SUMPRODUCT((ngaygs&gt;=TTDN!P$17)*(ngaygs&lt;$I$1)*(tkco="331")*(makhnccco=$C163),sotien)-INDEX(codky,$L163)+SUMPRODUCT((ngaygs&gt;=TTDN!P$17)*(ngaygs&lt;$I$1)*(tkno="331")*(makhnccno=$C163),sotien)),0)</f>
        <v>0</v>
      </c>
      <c r="G163" s="338">
        <f ca="1">IFERROR(MAX(0,INDEX(codky,$L163)+SUMPRODUCT((ngaygs&gt;=TTDN!Q$17)*(ngaygs&lt;$I$1)*(tkco="131")*(makhnccco=$C163),sotien)-INDEX(nodky,$L163)-SUMPRODUCT((ngaygs&gt;=TTDN!Q$17)*(ngaygs&lt;$I$1)*(tkno="131")*(makhnccno=$C163),sotien)),0)</f>
        <v>0</v>
      </c>
      <c r="H163" s="339">
        <f t="shared" ca="1" si="23"/>
        <v>0</v>
      </c>
      <c r="I163" s="339">
        <f t="shared" ca="1" si="24"/>
        <v>0</v>
      </c>
      <c r="J163" s="339">
        <f t="shared" ca="1" si="26"/>
        <v>0</v>
      </c>
      <c r="K163" s="339">
        <f t="shared" ca="1" si="27"/>
        <v>0</v>
      </c>
      <c r="L163" s="635" t="str">
        <f ca="1">IFERROR(MATCH($G$1,OFFSET(DMKH_NCC!$D$7,L162,0):'DMKH_NCC'!$D$2000,0)+L162,"")</f>
        <v/>
      </c>
    </row>
    <row r="164" spans="2:12" s="335" customFormat="1" ht="24.95" hidden="1" customHeight="1" x14ac:dyDescent="0.2">
      <c r="B164" s="336" t="str">
        <f t="shared" ca="1" si="25"/>
        <v/>
      </c>
      <c r="C164" s="337" t="str">
        <f t="shared" ca="1" si="20"/>
        <v/>
      </c>
      <c r="D164" s="337" t="str">
        <f t="shared" ca="1" si="21"/>
        <v/>
      </c>
      <c r="E164" s="337" t="str">
        <f t="shared" ca="1" si="22"/>
        <v/>
      </c>
      <c r="F164" s="338">
        <f ca="1">IFERROR(MAX(0,INDEX(nodky,$L164)-SUMPRODUCT((ngaygs&gt;=TTDN!P$17)*(ngaygs&lt;$I$1)*(tkco="331")*(makhnccco=$C164),sotien)-INDEX(codky,$L164)+SUMPRODUCT((ngaygs&gt;=TTDN!P$17)*(ngaygs&lt;$I$1)*(tkno="331")*(makhnccno=$C164),sotien)),0)</f>
        <v>0</v>
      </c>
      <c r="G164" s="338">
        <f ca="1">IFERROR(MAX(0,INDEX(codky,$L164)+SUMPRODUCT((ngaygs&gt;=TTDN!Q$17)*(ngaygs&lt;$I$1)*(tkco="131")*(makhnccco=$C164),sotien)-INDEX(nodky,$L164)-SUMPRODUCT((ngaygs&gt;=TTDN!Q$17)*(ngaygs&lt;$I$1)*(tkno="131")*(makhnccno=$C164),sotien)),0)</f>
        <v>0</v>
      </c>
      <c r="H164" s="339">
        <f t="shared" ca="1" si="23"/>
        <v>0</v>
      </c>
      <c r="I164" s="339">
        <f t="shared" ca="1" si="24"/>
        <v>0</v>
      </c>
      <c r="J164" s="339">
        <f t="shared" ca="1" si="26"/>
        <v>0</v>
      </c>
      <c r="K164" s="339">
        <f t="shared" ca="1" si="27"/>
        <v>0</v>
      </c>
      <c r="L164" s="635" t="str">
        <f ca="1">IFERROR(MATCH($G$1,OFFSET(DMKH_NCC!$D$7,L163,0):'DMKH_NCC'!$D$2000,0)+L163,"")</f>
        <v/>
      </c>
    </row>
    <row r="165" spans="2:12" s="335" customFormat="1" ht="24.95" hidden="1" customHeight="1" x14ac:dyDescent="0.2">
      <c r="B165" s="336" t="str">
        <f t="shared" ca="1" si="25"/>
        <v/>
      </c>
      <c r="C165" s="337" t="str">
        <f t="shared" ca="1" si="20"/>
        <v/>
      </c>
      <c r="D165" s="337" t="str">
        <f t="shared" ca="1" si="21"/>
        <v/>
      </c>
      <c r="E165" s="337" t="str">
        <f t="shared" ca="1" si="22"/>
        <v/>
      </c>
      <c r="F165" s="338">
        <f ca="1">IFERROR(MAX(0,INDEX(nodky,$L165)-SUMPRODUCT((ngaygs&gt;=TTDN!P$17)*(ngaygs&lt;$I$1)*(tkco="331")*(makhnccco=$C165),sotien)-INDEX(codky,$L165)+SUMPRODUCT((ngaygs&gt;=TTDN!P$17)*(ngaygs&lt;$I$1)*(tkno="331")*(makhnccno=$C165),sotien)),0)</f>
        <v>0</v>
      </c>
      <c r="G165" s="338">
        <f ca="1">IFERROR(MAX(0,INDEX(codky,$L165)+SUMPRODUCT((ngaygs&gt;=TTDN!Q$17)*(ngaygs&lt;$I$1)*(tkco="131")*(makhnccco=$C165),sotien)-INDEX(nodky,$L165)-SUMPRODUCT((ngaygs&gt;=TTDN!Q$17)*(ngaygs&lt;$I$1)*(tkno="131")*(makhnccno=$C165),sotien)),0)</f>
        <v>0</v>
      </c>
      <c r="H165" s="339">
        <f t="shared" ca="1" si="23"/>
        <v>0</v>
      </c>
      <c r="I165" s="339">
        <f t="shared" ca="1" si="24"/>
        <v>0</v>
      </c>
      <c r="J165" s="339">
        <f t="shared" ca="1" si="26"/>
        <v>0</v>
      </c>
      <c r="K165" s="339">
        <f t="shared" ca="1" si="27"/>
        <v>0</v>
      </c>
      <c r="L165" s="635" t="str">
        <f ca="1">IFERROR(MATCH($G$1,OFFSET(DMKH_NCC!$D$7,L164,0):'DMKH_NCC'!$D$2000,0)+L164,"")</f>
        <v/>
      </c>
    </row>
    <row r="166" spans="2:12" s="335" customFormat="1" ht="24.95" hidden="1" customHeight="1" x14ac:dyDescent="0.2">
      <c r="B166" s="336" t="str">
        <f t="shared" ca="1" si="25"/>
        <v/>
      </c>
      <c r="C166" s="337" t="str">
        <f t="shared" ca="1" si="20"/>
        <v/>
      </c>
      <c r="D166" s="337" t="str">
        <f t="shared" ca="1" si="21"/>
        <v/>
      </c>
      <c r="E166" s="337" t="str">
        <f t="shared" ca="1" si="22"/>
        <v/>
      </c>
      <c r="F166" s="338">
        <f ca="1">IFERROR(MAX(0,INDEX(nodky,$L166)-SUMPRODUCT((ngaygs&gt;=TTDN!P$17)*(ngaygs&lt;$I$1)*(tkco="331")*(makhnccco=$C166),sotien)-INDEX(codky,$L166)+SUMPRODUCT((ngaygs&gt;=TTDN!P$17)*(ngaygs&lt;$I$1)*(tkno="331")*(makhnccno=$C166),sotien)),0)</f>
        <v>0</v>
      </c>
      <c r="G166" s="338">
        <f ca="1">IFERROR(MAX(0,INDEX(codky,$L166)+SUMPRODUCT((ngaygs&gt;=TTDN!Q$17)*(ngaygs&lt;$I$1)*(tkco="131")*(makhnccco=$C166),sotien)-INDEX(nodky,$L166)-SUMPRODUCT((ngaygs&gt;=TTDN!Q$17)*(ngaygs&lt;$I$1)*(tkno="131")*(makhnccno=$C166),sotien)),0)</f>
        <v>0</v>
      </c>
      <c r="H166" s="339">
        <f t="shared" ca="1" si="23"/>
        <v>0</v>
      </c>
      <c r="I166" s="339">
        <f t="shared" ca="1" si="24"/>
        <v>0</v>
      </c>
      <c r="J166" s="339">
        <f t="shared" ca="1" si="26"/>
        <v>0</v>
      </c>
      <c r="K166" s="339">
        <f t="shared" ca="1" si="27"/>
        <v>0</v>
      </c>
      <c r="L166" s="635" t="str">
        <f ca="1">IFERROR(MATCH($G$1,OFFSET(DMKH_NCC!$D$7,L165,0):'DMKH_NCC'!$D$2000,0)+L165,"")</f>
        <v/>
      </c>
    </row>
    <row r="167" spans="2:12" s="335" customFormat="1" ht="24.95" hidden="1" customHeight="1" x14ac:dyDescent="0.2">
      <c r="B167" s="336" t="str">
        <f t="shared" ca="1" si="25"/>
        <v/>
      </c>
      <c r="C167" s="337" t="str">
        <f t="shared" ca="1" si="20"/>
        <v/>
      </c>
      <c r="D167" s="337" t="str">
        <f t="shared" ca="1" si="21"/>
        <v/>
      </c>
      <c r="E167" s="337" t="str">
        <f t="shared" ca="1" si="22"/>
        <v/>
      </c>
      <c r="F167" s="338">
        <f ca="1">IFERROR(MAX(0,INDEX(nodky,$L167)-SUMPRODUCT((ngaygs&gt;=TTDN!P$17)*(ngaygs&lt;$I$1)*(tkco="331")*(makhnccco=$C167),sotien)-INDEX(codky,$L167)+SUMPRODUCT((ngaygs&gt;=TTDN!P$17)*(ngaygs&lt;$I$1)*(tkno="331")*(makhnccno=$C167),sotien)),0)</f>
        <v>0</v>
      </c>
      <c r="G167" s="338">
        <f ca="1">IFERROR(MAX(0,INDEX(codky,$L167)+SUMPRODUCT((ngaygs&gt;=TTDN!Q$17)*(ngaygs&lt;$I$1)*(tkco="131")*(makhnccco=$C167),sotien)-INDEX(nodky,$L167)-SUMPRODUCT((ngaygs&gt;=TTDN!Q$17)*(ngaygs&lt;$I$1)*(tkno="131")*(makhnccno=$C167),sotien)),0)</f>
        <v>0</v>
      </c>
      <c r="H167" s="339">
        <f t="shared" ca="1" si="23"/>
        <v>0</v>
      </c>
      <c r="I167" s="339">
        <f t="shared" ca="1" si="24"/>
        <v>0</v>
      </c>
      <c r="J167" s="339">
        <f t="shared" ca="1" si="26"/>
        <v>0</v>
      </c>
      <c r="K167" s="339">
        <f t="shared" ca="1" si="27"/>
        <v>0</v>
      </c>
      <c r="L167" s="635" t="str">
        <f ca="1">IFERROR(MATCH($G$1,OFFSET(DMKH_NCC!$D$7,L166,0):'DMKH_NCC'!$D$2000,0)+L166,"")</f>
        <v/>
      </c>
    </row>
    <row r="168" spans="2:12" s="335" customFormat="1" ht="24.95" hidden="1" customHeight="1" x14ac:dyDescent="0.2">
      <c r="B168" s="336" t="str">
        <f t="shared" ca="1" si="25"/>
        <v/>
      </c>
      <c r="C168" s="337" t="str">
        <f t="shared" ca="1" si="20"/>
        <v/>
      </c>
      <c r="D168" s="337" t="str">
        <f t="shared" ca="1" si="21"/>
        <v/>
      </c>
      <c r="E168" s="337" t="str">
        <f t="shared" ca="1" si="22"/>
        <v/>
      </c>
      <c r="F168" s="338">
        <f ca="1">IFERROR(MAX(0,INDEX(nodky,$L168)-SUMPRODUCT((ngaygs&gt;=TTDN!P$17)*(ngaygs&lt;$I$1)*(tkco="331")*(makhnccco=$C168),sotien)-INDEX(codky,$L168)+SUMPRODUCT((ngaygs&gt;=TTDN!P$17)*(ngaygs&lt;$I$1)*(tkno="331")*(makhnccno=$C168),sotien)),0)</f>
        <v>0</v>
      </c>
      <c r="G168" s="338">
        <f ca="1">IFERROR(MAX(0,INDEX(codky,$L168)+SUMPRODUCT((ngaygs&gt;=TTDN!Q$17)*(ngaygs&lt;$I$1)*(tkco="131")*(makhnccco=$C168),sotien)-INDEX(nodky,$L168)-SUMPRODUCT((ngaygs&gt;=TTDN!Q$17)*(ngaygs&lt;$I$1)*(tkno="131")*(makhnccno=$C168),sotien)),0)</f>
        <v>0</v>
      </c>
      <c r="H168" s="339">
        <f t="shared" ca="1" si="23"/>
        <v>0</v>
      </c>
      <c r="I168" s="339">
        <f t="shared" ca="1" si="24"/>
        <v>0</v>
      </c>
      <c r="J168" s="339">
        <f t="shared" ca="1" si="26"/>
        <v>0</v>
      </c>
      <c r="K168" s="339">
        <f t="shared" ca="1" si="27"/>
        <v>0</v>
      </c>
      <c r="L168" s="635" t="str">
        <f ca="1">IFERROR(MATCH($G$1,OFFSET(DMKH_NCC!$D$7,L167,0):'DMKH_NCC'!$D$2000,0)+L167,"")</f>
        <v/>
      </c>
    </row>
    <row r="169" spans="2:12" s="335" customFormat="1" ht="24.95" hidden="1" customHeight="1" x14ac:dyDescent="0.2">
      <c r="B169" s="336" t="str">
        <f t="shared" ca="1" si="25"/>
        <v/>
      </c>
      <c r="C169" s="337" t="str">
        <f t="shared" ca="1" si="20"/>
        <v/>
      </c>
      <c r="D169" s="337" t="str">
        <f t="shared" ca="1" si="21"/>
        <v/>
      </c>
      <c r="E169" s="337" t="str">
        <f t="shared" ca="1" si="22"/>
        <v/>
      </c>
      <c r="F169" s="338">
        <f ca="1">IFERROR(MAX(0,INDEX(nodky,$L169)-SUMPRODUCT((ngaygs&gt;=TTDN!P$17)*(ngaygs&lt;$I$1)*(tkco="331")*(makhnccco=$C169),sotien)-INDEX(codky,$L169)+SUMPRODUCT((ngaygs&gt;=TTDN!P$17)*(ngaygs&lt;$I$1)*(tkno="331")*(makhnccno=$C169),sotien)),0)</f>
        <v>0</v>
      </c>
      <c r="G169" s="338">
        <f ca="1">IFERROR(MAX(0,INDEX(codky,$L169)+SUMPRODUCT((ngaygs&gt;=TTDN!Q$17)*(ngaygs&lt;$I$1)*(tkco="131")*(makhnccco=$C169),sotien)-INDEX(nodky,$L169)-SUMPRODUCT((ngaygs&gt;=TTDN!Q$17)*(ngaygs&lt;$I$1)*(tkno="131")*(makhnccno=$C169),sotien)),0)</f>
        <v>0</v>
      </c>
      <c r="H169" s="339">
        <f t="shared" ca="1" si="23"/>
        <v>0</v>
      </c>
      <c r="I169" s="339">
        <f t="shared" ca="1" si="24"/>
        <v>0</v>
      </c>
      <c r="J169" s="339">
        <f t="shared" ca="1" si="26"/>
        <v>0</v>
      </c>
      <c r="K169" s="339">
        <f t="shared" ca="1" si="27"/>
        <v>0</v>
      </c>
      <c r="L169" s="635" t="str">
        <f ca="1">IFERROR(MATCH($G$1,OFFSET(DMKH_NCC!$D$7,L168,0):'DMKH_NCC'!$D$2000,0)+L168,"")</f>
        <v/>
      </c>
    </row>
    <row r="170" spans="2:12" s="335" customFormat="1" ht="24.95" hidden="1" customHeight="1" x14ac:dyDescent="0.2">
      <c r="B170" s="336" t="str">
        <f t="shared" ca="1" si="25"/>
        <v/>
      </c>
      <c r="C170" s="337" t="str">
        <f t="shared" ca="1" si="20"/>
        <v/>
      </c>
      <c r="D170" s="337" t="str">
        <f t="shared" ca="1" si="21"/>
        <v/>
      </c>
      <c r="E170" s="337" t="str">
        <f t="shared" ca="1" si="22"/>
        <v/>
      </c>
      <c r="F170" s="338">
        <f ca="1">IFERROR(MAX(0,INDEX(nodky,$L170)-SUMPRODUCT((ngaygs&gt;=TTDN!P$17)*(ngaygs&lt;$I$1)*(tkco="331")*(makhnccco=$C170),sotien)-INDEX(codky,$L170)+SUMPRODUCT((ngaygs&gt;=TTDN!P$17)*(ngaygs&lt;$I$1)*(tkno="331")*(makhnccno=$C170),sotien)),0)</f>
        <v>0</v>
      </c>
      <c r="G170" s="338">
        <f ca="1">IFERROR(MAX(0,INDEX(codky,$L170)+SUMPRODUCT((ngaygs&gt;=TTDN!Q$17)*(ngaygs&lt;$I$1)*(tkco="131")*(makhnccco=$C170),sotien)-INDEX(nodky,$L170)-SUMPRODUCT((ngaygs&gt;=TTDN!Q$17)*(ngaygs&lt;$I$1)*(tkno="131")*(makhnccno=$C170),sotien)),0)</f>
        <v>0</v>
      </c>
      <c r="H170" s="339">
        <f t="shared" ca="1" si="23"/>
        <v>0</v>
      </c>
      <c r="I170" s="339">
        <f t="shared" ca="1" si="24"/>
        <v>0</v>
      </c>
      <c r="J170" s="339">
        <f t="shared" ca="1" si="26"/>
        <v>0</v>
      </c>
      <c r="K170" s="339">
        <f t="shared" ca="1" si="27"/>
        <v>0</v>
      </c>
      <c r="L170" s="635" t="str">
        <f ca="1">IFERROR(MATCH($G$1,OFFSET(DMKH_NCC!$D$7,L169,0):'DMKH_NCC'!$D$2000,0)+L169,"")</f>
        <v/>
      </c>
    </row>
    <row r="171" spans="2:12" s="335" customFormat="1" ht="24.95" hidden="1" customHeight="1" x14ac:dyDescent="0.2">
      <c r="B171" s="336" t="str">
        <f t="shared" ca="1" si="25"/>
        <v/>
      </c>
      <c r="C171" s="337" t="str">
        <f t="shared" ca="1" si="20"/>
        <v/>
      </c>
      <c r="D171" s="337" t="str">
        <f t="shared" ca="1" si="21"/>
        <v/>
      </c>
      <c r="E171" s="337" t="str">
        <f t="shared" ca="1" si="22"/>
        <v/>
      </c>
      <c r="F171" s="338">
        <f ca="1">IFERROR(MAX(0,INDEX(nodky,$L171)-SUMPRODUCT((ngaygs&gt;=TTDN!P$17)*(ngaygs&lt;$I$1)*(tkco="331")*(makhnccco=$C171),sotien)-INDEX(codky,$L171)+SUMPRODUCT((ngaygs&gt;=TTDN!P$17)*(ngaygs&lt;$I$1)*(tkno="331")*(makhnccno=$C171),sotien)),0)</f>
        <v>0</v>
      </c>
      <c r="G171" s="338">
        <f ca="1">IFERROR(MAX(0,INDEX(codky,$L171)+SUMPRODUCT((ngaygs&gt;=TTDN!Q$17)*(ngaygs&lt;$I$1)*(tkco="131")*(makhnccco=$C171),sotien)-INDEX(nodky,$L171)-SUMPRODUCT((ngaygs&gt;=TTDN!Q$17)*(ngaygs&lt;$I$1)*(tkno="131")*(makhnccno=$C171),sotien)),0)</f>
        <v>0</v>
      </c>
      <c r="H171" s="339">
        <f t="shared" ref="H171:H199" ca="1" si="28">SUMPRODUCT((ngaygs&gt;=$I$1)*(ngaygs&lt;=$K$1)*(tkno="131")*(makhnccno=$C171),sotien)</f>
        <v>0</v>
      </c>
      <c r="I171" s="339">
        <f t="shared" ref="I171:I199" ca="1" si="29">SUMPRODUCT((ngaygs&gt;=$I$1)*(ngaygs&lt;=$K$1)*(tkco="131")*(makhnccco=$C171),sotien)</f>
        <v>0</v>
      </c>
      <c r="J171" s="339">
        <f t="shared" ca="1" si="26"/>
        <v>0</v>
      </c>
      <c r="K171" s="339">
        <f t="shared" ca="1" si="27"/>
        <v>0</v>
      </c>
      <c r="L171" s="635" t="str">
        <f ca="1">IFERROR(MATCH($G$1,OFFSET(DMKH_NCC!$D$7,L170,0):'DMKH_NCC'!$D$2000,0)+L170,"")</f>
        <v/>
      </c>
    </row>
    <row r="172" spans="2:12" s="335" customFormat="1" ht="24.95" hidden="1" customHeight="1" x14ac:dyDescent="0.2">
      <c r="B172" s="336" t="str">
        <f t="shared" ca="1" si="25"/>
        <v/>
      </c>
      <c r="C172" s="337" t="str">
        <f t="shared" ca="1" si="20"/>
        <v/>
      </c>
      <c r="D172" s="337" t="str">
        <f t="shared" ca="1" si="21"/>
        <v/>
      </c>
      <c r="E172" s="337" t="str">
        <f t="shared" ca="1" si="22"/>
        <v/>
      </c>
      <c r="F172" s="338">
        <f ca="1">IFERROR(MAX(0,INDEX(nodky,$L172)-SUMPRODUCT((ngaygs&gt;=TTDN!P$17)*(ngaygs&lt;$I$1)*(tkco="331")*(makhnccco=$C172),sotien)-INDEX(codky,$L172)+SUMPRODUCT((ngaygs&gt;=TTDN!P$17)*(ngaygs&lt;$I$1)*(tkno="331")*(makhnccno=$C172),sotien)),0)</f>
        <v>0</v>
      </c>
      <c r="G172" s="338">
        <f ca="1">IFERROR(MAX(0,INDEX(codky,$L172)+SUMPRODUCT((ngaygs&gt;=TTDN!Q$17)*(ngaygs&lt;$I$1)*(tkco="131")*(makhnccco=$C172),sotien)-INDEX(nodky,$L172)-SUMPRODUCT((ngaygs&gt;=TTDN!Q$17)*(ngaygs&lt;$I$1)*(tkno="131")*(makhnccno=$C172),sotien)),0)</f>
        <v>0</v>
      </c>
      <c r="H172" s="339">
        <f t="shared" ca="1" si="28"/>
        <v>0</v>
      </c>
      <c r="I172" s="339">
        <f t="shared" ca="1" si="29"/>
        <v>0</v>
      </c>
      <c r="J172" s="339">
        <f t="shared" ca="1" si="26"/>
        <v>0</v>
      </c>
      <c r="K172" s="339">
        <f t="shared" ca="1" si="27"/>
        <v>0</v>
      </c>
      <c r="L172" s="635" t="str">
        <f ca="1">IFERROR(MATCH($G$1,OFFSET(DMKH_NCC!$D$7,L171,0):'DMKH_NCC'!$D$2000,0)+L171,"")</f>
        <v/>
      </c>
    </row>
    <row r="173" spans="2:12" s="335" customFormat="1" ht="24.95" hidden="1" customHeight="1" x14ac:dyDescent="0.2">
      <c r="B173" s="336" t="str">
        <f t="shared" ca="1" si="25"/>
        <v/>
      </c>
      <c r="C173" s="337" t="str">
        <f t="shared" ca="1" si="20"/>
        <v/>
      </c>
      <c r="D173" s="337" t="str">
        <f t="shared" ca="1" si="21"/>
        <v/>
      </c>
      <c r="E173" s="337" t="str">
        <f t="shared" ca="1" si="22"/>
        <v/>
      </c>
      <c r="F173" s="338">
        <f ca="1">IFERROR(MAX(0,INDEX(nodky,$L173)-SUMPRODUCT((ngaygs&gt;=TTDN!P$17)*(ngaygs&lt;$I$1)*(tkco="331")*(makhnccco=$C173),sotien)-INDEX(codky,$L173)+SUMPRODUCT((ngaygs&gt;=TTDN!P$17)*(ngaygs&lt;$I$1)*(tkno="331")*(makhnccno=$C173),sotien)),0)</f>
        <v>0</v>
      </c>
      <c r="G173" s="338">
        <f ca="1">IFERROR(MAX(0,INDEX(codky,$L173)+SUMPRODUCT((ngaygs&gt;=TTDN!Q$17)*(ngaygs&lt;$I$1)*(tkco="131")*(makhnccco=$C173),sotien)-INDEX(nodky,$L173)-SUMPRODUCT((ngaygs&gt;=TTDN!Q$17)*(ngaygs&lt;$I$1)*(tkno="131")*(makhnccno=$C173),sotien)),0)</f>
        <v>0</v>
      </c>
      <c r="H173" s="339">
        <f t="shared" ca="1" si="28"/>
        <v>0</v>
      </c>
      <c r="I173" s="339">
        <f t="shared" ca="1" si="29"/>
        <v>0</v>
      </c>
      <c r="J173" s="339">
        <f t="shared" ca="1" si="26"/>
        <v>0</v>
      </c>
      <c r="K173" s="339">
        <f t="shared" ca="1" si="27"/>
        <v>0</v>
      </c>
      <c r="L173" s="635" t="str">
        <f ca="1">IFERROR(MATCH($G$1,OFFSET(DMKH_NCC!$D$7,L172,0):'DMKH_NCC'!$D$2000,0)+L172,"")</f>
        <v/>
      </c>
    </row>
    <row r="174" spans="2:12" s="335" customFormat="1" ht="24.95" hidden="1" customHeight="1" x14ac:dyDescent="0.2">
      <c r="B174" s="336" t="str">
        <f t="shared" ca="1" si="25"/>
        <v/>
      </c>
      <c r="C174" s="337" t="str">
        <f t="shared" ca="1" si="20"/>
        <v/>
      </c>
      <c r="D174" s="337" t="str">
        <f t="shared" ca="1" si="21"/>
        <v/>
      </c>
      <c r="E174" s="337" t="str">
        <f t="shared" ca="1" si="22"/>
        <v/>
      </c>
      <c r="F174" s="338">
        <f ca="1">IFERROR(MAX(0,INDEX(nodky,$L174)-SUMPRODUCT((ngaygs&gt;=TTDN!P$17)*(ngaygs&lt;$I$1)*(tkco="331")*(makhnccco=$C174),sotien)-INDEX(codky,$L174)+SUMPRODUCT((ngaygs&gt;=TTDN!P$17)*(ngaygs&lt;$I$1)*(tkno="331")*(makhnccno=$C174),sotien)),0)</f>
        <v>0</v>
      </c>
      <c r="G174" s="338">
        <f ca="1">IFERROR(MAX(0,INDEX(codky,$L174)+SUMPRODUCT((ngaygs&gt;=TTDN!Q$17)*(ngaygs&lt;$I$1)*(tkco="131")*(makhnccco=$C174),sotien)-INDEX(nodky,$L174)-SUMPRODUCT((ngaygs&gt;=TTDN!Q$17)*(ngaygs&lt;$I$1)*(tkno="131")*(makhnccno=$C174),sotien)),0)</f>
        <v>0</v>
      </c>
      <c r="H174" s="339">
        <f t="shared" ca="1" si="28"/>
        <v>0</v>
      </c>
      <c r="I174" s="339">
        <f t="shared" ca="1" si="29"/>
        <v>0</v>
      </c>
      <c r="J174" s="339">
        <f t="shared" ca="1" si="26"/>
        <v>0</v>
      </c>
      <c r="K174" s="339">
        <f t="shared" ca="1" si="27"/>
        <v>0</v>
      </c>
      <c r="L174" s="635" t="str">
        <f ca="1">IFERROR(MATCH($G$1,OFFSET(DMKH_NCC!$D$7,L173,0):'DMKH_NCC'!$D$2000,0)+L173,"")</f>
        <v/>
      </c>
    </row>
    <row r="175" spans="2:12" s="335" customFormat="1" ht="24.95" hidden="1" customHeight="1" x14ac:dyDescent="0.2">
      <c r="B175" s="336" t="str">
        <f t="shared" ca="1" si="25"/>
        <v/>
      </c>
      <c r="C175" s="337" t="str">
        <f t="shared" ca="1" si="20"/>
        <v/>
      </c>
      <c r="D175" s="337" t="str">
        <f t="shared" ca="1" si="21"/>
        <v/>
      </c>
      <c r="E175" s="337" t="str">
        <f t="shared" ca="1" si="22"/>
        <v/>
      </c>
      <c r="F175" s="338">
        <f ca="1">IFERROR(MAX(0,INDEX(nodky,$L175)-SUMPRODUCT((ngaygs&gt;=TTDN!P$17)*(ngaygs&lt;$I$1)*(tkco="331")*(makhnccco=$C175),sotien)-INDEX(codky,$L175)+SUMPRODUCT((ngaygs&gt;=TTDN!P$17)*(ngaygs&lt;$I$1)*(tkno="331")*(makhnccno=$C175),sotien)),0)</f>
        <v>0</v>
      </c>
      <c r="G175" s="338">
        <f ca="1">IFERROR(MAX(0,INDEX(codky,$L175)+SUMPRODUCT((ngaygs&gt;=TTDN!Q$17)*(ngaygs&lt;$I$1)*(tkco="131")*(makhnccco=$C175),sotien)-INDEX(nodky,$L175)-SUMPRODUCT((ngaygs&gt;=TTDN!Q$17)*(ngaygs&lt;$I$1)*(tkno="131")*(makhnccno=$C175),sotien)),0)</f>
        <v>0</v>
      </c>
      <c r="H175" s="339">
        <f t="shared" ca="1" si="28"/>
        <v>0</v>
      </c>
      <c r="I175" s="339">
        <f t="shared" ca="1" si="29"/>
        <v>0</v>
      </c>
      <c r="J175" s="339">
        <f t="shared" ca="1" si="26"/>
        <v>0</v>
      </c>
      <c r="K175" s="339">
        <f t="shared" ca="1" si="27"/>
        <v>0</v>
      </c>
      <c r="L175" s="635" t="str">
        <f ca="1">IFERROR(MATCH($G$1,OFFSET(DMKH_NCC!$D$7,L174,0):'DMKH_NCC'!$D$2000,0)+L174,"")</f>
        <v/>
      </c>
    </row>
    <row r="176" spans="2:12" s="335" customFormat="1" ht="24.95" hidden="1" customHeight="1" x14ac:dyDescent="0.2">
      <c r="B176" s="336" t="str">
        <f t="shared" ca="1" si="25"/>
        <v/>
      </c>
      <c r="C176" s="337" t="str">
        <f t="shared" ca="1" si="20"/>
        <v/>
      </c>
      <c r="D176" s="337" t="str">
        <f t="shared" ca="1" si="21"/>
        <v/>
      </c>
      <c r="E176" s="337" t="str">
        <f t="shared" ca="1" si="22"/>
        <v/>
      </c>
      <c r="F176" s="338">
        <f ca="1">IFERROR(MAX(0,INDEX(nodky,$L176)-SUMPRODUCT((ngaygs&gt;=TTDN!P$17)*(ngaygs&lt;$I$1)*(tkco="331")*(makhnccco=$C176),sotien)-INDEX(codky,$L176)+SUMPRODUCT((ngaygs&gt;=TTDN!P$17)*(ngaygs&lt;$I$1)*(tkno="331")*(makhnccno=$C176),sotien)),0)</f>
        <v>0</v>
      </c>
      <c r="G176" s="338">
        <f ca="1">IFERROR(MAX(0,INDEX(codky,$L176)+SUMPRODUCT((ngaygs&gt;=TTDN!Q$17)*(ngaygs&lt;$I$1)*(tkco="131")*(makhnccco=$C176),sotien)-INDEX(nodky,$L176)-SUMPRODUCT((ngaygs&gt;=TTDN!Q$17)*(ngaygs&lt;$I$1)*(tkno="131")*(makhnccno=$C176),sotien)),0)</f>
        <v>0</v>
      </c>
      <c r="H176" s="339">
        <f t="shared" ca="1" si="28"/>
        <v>0</v>
      </c>
      <c r="I176" s="339">
        <f t="shared" ca="1" si="29"/>
        <v>0</v>
      </c>
      <c r="J176" s="339">
        <f t="shared" ca="1" si="26"/>
        <v>0</v>
      </c>
      <c r="K176" s="339">
        <f t="shared" ca="1" si="27"/>
        <v>0</v>
      </c>
      <c r="L176" s="635" t="str">
        <f ca="1">IFERROR(MATCH($G$1,OFFSET(DMKH_NCC!$D$7,L175,0):'DMKH_NCC'!$D$2000,0)+L175,"")</f>
        <v/>
      </c>
    </row>
    <row r="177" spans="2:12" s="335" customFormat="1" ht="24.95" hidden="1" customHeight="1" x14ac:dyDescent="0.2">
      <c r="B177" s="336" t="str">
        <f t="shared" ca="1" si="25"/>
        <v/>
      </c>
      <c r="C177" s="337" t="str">
        <f t="shared" ca="1" si="20"/>
        <v/>
      </c>
      <c r="D177" s="337" t="str">
        <f t="shared" ca="1" si="21"/>
        <v/>
      </c>
      <c r="E177" s="337" t="str">
        <f t="shared" ca="1" si="22"/>
        <v/>
      </c>
      <c r="F177" s="338">
        <f ca="1">IFERROR(MAX(0,INDEX(nodky,$L177)-SUMPRODUCT((ngaygs&gt;=TTDN!P$17)*(ngaygs&lt;$I$1)*(tkco="331")*(makhnccco=$C177),sotien)-INDEX(codky,$L177)+SUMPRODUCT((ngaygs&gt;=TTDN!P$17)*(ngaygs&lt;$I$1)*(tkno="331")*(makhnccno=$C177),sotien)),0)</f>
        <v>0</v>
      </c>
      <c r="G177" s="338">
        <f ca="1">IFERROR(MAX(0,INDEX(codky,$L177)+SUMPRODUCT((ngaygs&gt;=TTDN!Q$17)*(ngaygs&lt;$I$1)*(tkco="131")*(makhnccco=$C177),sotien)-INDEX(nodky,$L177)-SUMPRODUCT((ngaygs&gt;=TTDN!Q$17)*(ngaygs&lt;$I$1)*(tkno="131")*(makhnccno=$C177),sotien)),0)</f>
        <v>0</v>
      </c>
      <c r="H177" s="339">
        <f t="shared" ca="1" si="28"/>
        <v>0</v>
      </c>
      <c r="I177" s="339">
        <f t="shared" ca="1" si="29"/>
        <v>0</v>
      </c>
      <c r="J177" s="339">
        <f t="shared" ca="1" si="26"/>
        <v>0</v>
      </c>
      <c r="K177" s="339">
        <f t="shared" ca="1" si="27"/>
        <v>0</v>
      </c>
      <c r="L177" s="635" t="str">
        <f ca="1">IFERROR(MATCH($G$1,OFFSET(DMKH_NCC!$D$7,L176,0):'DMKH_NCC'!$D$2000,0)+L176,"")</f>
        <v/>
      </c>
    </row>
    <row r="178" spans="2:12" s="335" customFormat="1" ht="24.95" hidden="1" customHeight="1" x14ac:dyDescent="0.2">
      <c r="B178" s="336" t="str">
        <f t="shared" ca="1" si="25"/>
        <v/>
      </c>
      <c r="C178" s="337" t="str">
        <f t="shared" ca="1" si="20"/>
        <v/>
      </c>
      <c r="D178" s="337" t="str">
        <f t="shared" ca="1" si="21"/>
        <v/>
      </c>
      <c r="E178" s="337" t="str">
        <f t="shared" ca="1" si="22"/>
        <v/>
      </c>
      <c r="F178" s="338">
        <f ca="1">IFERROR(MAX(0,INDEX(nodky,$L178)-SUMPRODUCT((ngaygs&gt;=TTDN!P$17)*(ngaygs&lt;$I$1)*(tkco="331")*(makhnccco=$C178),sotien)-INDEX(codky,$L178)+SUMPRODUCT((ngaygs&gt;=TTDN!P$17)*(ngaygs&lt;$I$1)*(tkno="331")*(makhnccno=$C178),sotien)),0)</f>
        <v>0</v>
      </c>
      <c r="G178" s="338">
        <f ca="1">IFERROR(MAX(0,INDEX(codky,$L178)+SUMPRODUCT((ngaygs&gt;=TTDN!Q$17)*(ngaygs&lt;$I$1)*(tkco="131")*(makhnccco=$C178),sotien)-INDEX(nodky,$L178)-SUMPRODUCT((ngaygs&gt;=TTDN!Q$17)*(ngaygs&lt;$I$1)*(tkno="131")*(makhnccno=$C178),sotien)),0)</f>
        <v>0</v>
      </c>
      <c r="H178" s="339">
        <f t="shared" ca="1" si="28"/>
        <v>0</v>
      </c>
      <c r="I178" s="339">
        <f t="shared" ca="1" si="29"/>
        <v>0</v>
      </c>
      <c r="J178" s="339">
        <f t="shared" ca="1" si="26"/>
        <v>0</v>
      </c>
      <c r="K178" s="339">
        <f t="shared" ca="1" si="27"/>
        <v>0</v>
      </c>
      <c r="L178" s="635" t="str">
        <f ca="1">IFERROR(MATCH($G$1,OFFSET(DMKH_NCC!$D$7,L177,0):'DMKH_NCC'!$D$2000,0)+L177,"")</f>
        <v/>
      </c>
    </row>
    <row r="179" spans="2:12" s="335" customFormat="1" ht="24.95" hidden="1" customHeight="1" x14ac:dyDescent="0.2">
      <c r="B179" s="336" t="str">
        <f t="shared" ca="1" si="25"/>
        <v/>
      </c>
      <c r="C179" s="337" t="str">
        <f t="shared" ca="1" si="20"/>
        <v/>
      </c>
      <c r="D179" s="337" t="str">
        <f t="shared" ca="1" si="21"/>
        <v/>
      </c>
      <c r="E179" s="337" t="str">
        <f t="shared" ca="1" si="22"/>
        <v/>
      </c>
      <c r="F179" s="338">
        <f ca="1">IFERROR(MAX(0,INDEX(nodky,$L179)-SUMPRODUCT((ngaygs&gt;=TTDN!P$17)*(ngaygs&lt;$I$1)*(tkco="331")*(makhnccco=$C179),sotien)-INDEX(codky,$L179)+SUMPRODUCT((ngaygs&gt;=TTDN!P$17)*(ngaygs&lt;$I$1)*(tkno="331")*(makhnccno=$C179),sotien)),0)</f>
        <v>0</v>
      </c>
      <c r="G179" s="338">
        <f ca="1">IFERROR(MAX(0,INDEX(codky,$L179)+SUMPRODUCT((ngaygs&gt;=TTDN!Q$17)*(ngaygs&lt;$I$1)*(tkco="131")*(makhnccco=$C179),sotien)-INDEX(nodky,$L179)-SUMPRODUCT((ngaygs&gt;=TTDN!Q$17)*(ngaygs&lt;$I$1)*(tkno="131")*(makhnccno=$C179),sotien)),0)</f>
        <v>0</v>
      </c>
      <c r="H179" s="339">
        <f t="shared" ca="1" si="28"/>
        <v>0</v>
      </c>
      <c r="I179" s="339">
        <f t="shared" ca="1" si="29"/>
        <v>0</v>
      </c>
      <c r="J179" s="339">
        <f t="shared" ca="1" si="26"/>
        <v>0</v>
      </c>
      <c r="K179" s="339">
        <f t="shared" ca="1" si="27"/>
        <v>0</v>
      </c>
      <c r="L179" s="635" t="str">
        <f ca="1">IFERROR(MATCH($G$1,OFFSET(DMKH_NCC!$D$7,L178,0):'DMKH_NCC'!$D$2000,0)+L178,"")</f>
        <v/>
      </c>
    </row>
    <row r="180" spans="2:12" s="335" customFormat="1" ht="24.95" hidden="1" customHeight="1" x14ac:dyDescent="0.2">
      <c r="B180" s="336" t="str">
        <f t="shared" ca="1" si="25"/>
        <v/>
      </c>
      <c r="C180" s="337" t="str">
        <f t="shared" ca="1" si="20"/>
        <v/>
      </c>
      <c r="D180" s="337" t="str">
        <f t="shared" ca="1" si="21"/>
        <v/>
      </c>
      <c r="E180" s="337" t="str">
        <f t="shared" ca="1" si="22"/>
        <v/>
      </c>
      <c r="F180" s="338">
        <f ca="1">IFERROR(MAX(0,INDEX(nodky,$L180)-SUMPRODUCT((ngaygs&gt;=TTDN!P$17)*(ngaygs&lt;$I$1)*(tkco="331")*(makhnccco=$C180),sotien)-INDEX(codky,$L180)+SUMPRODUCT((ngaygs&gt;=TTDN!P$17)*(ngaygs&lt;$I$1)*(tkno="331")*(makhnccno=$C180),sotien)),0)</f>
        <v>0</v>
      </c>
      <c r="G180" s="338">
        <f ca="1">IFERROR(MAX(0,INDEX(codky,$L180)+SUMPRODUCT((ngaygs&gt;=TTDN!Q$17)*(ngaygs&lt;$I$1)*(tkco="131")*(makhnccco=$C180),sotien)-INDEX(nodky,$L180)-SUMPRODUCT((ngaygs&gt;=TTDN!Q$17)*(ngaygs&lt;$I$1)*(tkno="131")*(makhnccno=$C180),sotien)),0)</f>
        <v>0</v>
      </c>
      <c r="H180" s="339">
        <f t="shared" ca="1" si="28"/>
        <v>0</v>
      </c>
      <c r="I180" s="339">
        <f t="shared" ca="1" si="29"/>
        <v>0</v>
      </c>
      <c r="J180" s="339">
        <f t="shared" ca="1" si="26"/>
        <v>0</v>
      </c>
      <c r="K180" s="339">
        <f t="shared" ca="1" si="27"/>
        <v>0</v>
      </c>
      <c r="L180" s="635" t="str">
        <f ca="1">IFERROR(MATCH($G$1,OFFSET(DMKH_NCC!$D$7,L179,0):'DMKH_NCC'!$D$2000,0)+L179,"")</f>
        <v/>
      </c>
    </row>
    <row r="181" spans="2:12" s="335" customFormat="1" ht="24.95" hidden="1" customHeight="1" x14ac:dyDescent="0.2">
      <c r="B181" s="336" t="str">
        <f t="shared" ca="1" si="25"/>
        <v/>
      </c>
      <c r="C181" s="337" t="str">
        <f t="shared" ca="1" si="20"/>
        <v/>
      </c>
      <c r="D181" s="337" t="str">
        <f t="shared" ca="1" si="21"/>
        <v/>
      </c>
      <c r="E181" s="337" t="str">
        <f t="shared" ca="1" si="22"/>
        <v/>
      </c>
      <c r="F181" s="338">
        <f ca="1">IFERROR(MAX(0,INDEX(nodky,$L181)-SUMPRODUCT((ngaygs&gt;=TTDN!P$17)*(ngaygs&lt;$I$1)*(tkco="331")*(makhnccco=$C181),sotien)-INDEX(codky,$L181)+SUMPRODUCT((ngaygs&gt;=TTDN!P$17)*(ngaygs&lt;$I$1)*(tkno="331")*(makhnccno=$C181),sotien)),0)</f>
        <v>0</v>
      </c>
      <c r="G181" s="338">
        <f ca="1">IFERROR(MAX(0,INDEX(codky,$L181)+SUMPRODUCT((ngaygs&gt;=TTDN!Q$17)*(ngaygs&lt;$I$1)*(tkco="131")*(makhnccco=$C181),sotien)-INDEX(nodky,$L181)-SUMPRODUCT((ngaygs&gt;=TTDN!Q$17)*(ngaygs&lt;$I$1)*(tkno="131")*(makhnccno=$C181),sotien)),0)</f>
        <v>0</v>
      </c>
      <c r="H181" s="339">
        <f t="shared" ca="1" si="28"/>
        <v>0</v>
      </c>
      <c r="I181" s="339">
        <f t="shared" ca="1" si="29"/>
        <v>0</v>
      </c>
      <c r="J181" s="339">
        <f t="shared" ca="1" si="26"/>
        <v>0</v>
      </c>
      <c r="K181" s="339">
        <f t="shared" ca="1" si="27"/>
        <v>0</v>
      </c>
      <c r="L181" s="635" t="str">
        <f ca="1">IFERROR(MATCH($G$1,OFFSET(DMKH_NCC!$D$7,L180,0):'DMKH_NCC'!$D$2000,0)+L180,"")</f>
        <v/>
      </c>
    </row>
    <row r="182" spans="2:12" s="335" customFormat="1" ht="24.95" hidden="1" customHeight="1" x14ac:dyDescent="0.2">
      <c r="B182" s="336" t="str">
        <f t="shared" ca="1" si="25"/>
        <v/>
      </c>
      <c r="C182" s="337" t="str">
        <f t="shared" ca="1" si="20"/>
        <v/>
      </c>
      <c r="D182" s="337" t="str">
        <f t="shared" ca="1" si="21"/>
        <v/>
      </c>
      <c r="E182" s="337" t="str">
        <f t="shared" ca="1" si="22"/>
        <v/>
      </c>
      <c r="F182" s="338">
        <f ca="1">IFERROR(MAX(0,INDEX(nodky,$L182)-SUMPRODUCT((ngaygs&gt;=TTDN!P$17)*(ngaygs&lt;$I$1)*(tkco="331")*(makhnccco=$C182),sotien)-INDEX(codky,$L182)+SUMPRODUCT((ngaygs&gt;=TTDN!P$17)*(ngaygs&lt;$I$1)*(tkno="331")*(makhnccno=$C182),sotien)),0)</f>
        <v>0</v>
      </c>
      <c r="G182" s="338">
        <f ca="1">IFERROR(MAX(0,INDEX(codky,$L182)+SUMPRODUCT((ngaygs&gt;=TTDN!Q$17)*(ngaygs&lt;$I$1)*(tkco="131")*(makhnccco=$C182),sotien)-INDEX(nodky,$L182)-SUMPRODUCT((ngaygs&gt;=TTDN!Q$17)*(ngaygs&lt;$I$1)*(tkno="131")*(makhnccno=$C182),sotien)),0)</f>
        <v>0</v>
      </c>
      <c r="H182" s="339">
        <f t="shared" ca="1" si="28"/>
        <v>0</v>
      </c>
      <c r="I182" s="339">
        <f t="shared" ca="1" si="29"/>
        <v>0</v>
      </c>
      <c r="J182" s="339">
        <f t="shared" ca="1" si="26"/>
        <v>0</v>
      </c>
      <c r="K182" s="339">
        <f t="shared" ca="1" si="27"/>
        <v>0</v>
      </c>
      <c r="L182" s="635" t="str">
        <f ca="1">IFERROR(MATCH($G$1,OFFSET(DMKH_NCC!$D$7,L181,0):'DMKH_NCC'!$D$2000,0)+L181,"")</f>
        <v/>
      </c>
    </row>
    <row r="183" spans="2:12" s="335" customFormat="1" ht="24.95" hidden="1" customHeight="1" x14ac:dyDescent="0.2">
      <c r="B183" s="336" t="str">
        <f t="shared" ca="1" si="25"/>
        <v/>
      </c>
      <c r="C183" s="337" t="str">
        <f t="shared" ca="1" si="20"/>
        <v/>
      </c>
      <c r="D183" s="337" t="str">
        <f t="shared" ca="1" si="21"/>
        <v/>
      </c>
      <c r="E183" s="337" t="str">
        <f t="shared" ca="1" si="22"/>
        <v/>
      </c>
      <c r="F183" s="338">
        <f ca="1">IFERROR(MAX(0,INDEX(nodky,$L183)-SUMPRODUCT((ngaygs&gt;=TTDN!P$17)*(ngaygs&lt;$I$1)*(tkco="331")*(makhnccco=$C183),sotien)-INDEX(codky,$L183)+SUMPRODUCT((ngaygs&gt;=TTDN!P$17)*(ngaygs&lt;$I$1)*(tkno="331")*(makhnccno=$C183),sotien)),0)</f>
        <v>0</v>
      </c>
      <c r="G183" s="338">
        <f ca="1">IFERROR(MAX(0,INDEX(codky,$L183)+SUMPRODUCT((ngaygs&gt;=TTDN!Q$17)*(ngaygs&lt;$I$1)*(tkco="131")*(makhnccco=$C183),sotien)-INDEX(nodky,$L183)-SUMPRODUCT((ngaygs&gt;=TTDN!Q$17)*(ngaygs&lt;$I$1)*(tkno="131")*(makhnccno=$C183),sotien)),0)</f>
        <v>0</v>
      </c>
      <c r="H183" s="339">
        <f t="shared" ca="1" si="28"/>
        <v>0</v>
      </c>
      <c r="I183" s="339">
        <f t="shared" ca="1" si="29"/>
        <v>0</v>
      </c>
      <c r="J183" s="339">
        <f t="shared" ca="1" si="26"/>
        <v>0</v>
      </c>
      <c r="K183" s="339">
        <f t="shared" ca="1" si="27"/>
        <v>0</v>
      </c>
      <c r="L183" s="635" t="str">
        <f ca="1">IFERROR(MATCH($G$1,OFFSET(DMKH_NCC!$D$7,L182,0):'DMKH_NCC'!$D$2000,0)+L182,"")</f>
        <v/>
      </c>
    </row>
    <row r="184" spans="2:12" s="335" customFormat="1" ht="24.95" hidden="1" customHeight="1" x14ac:dyDescent="0.2">
      <c r="B184" s="336" t="str">
        <f t="shared" ca="1" si="25"/>
        <v/>
      </c>
      <c r="C184" s="337" t="str">
        <f t="shared" ca="1" si="20"/>
        <v/>
      </c>
      <c r="D184" s="337" t="str">
        <f t="shared" ca="1" si="21"/>
        <v/>
      </c>
      <c r="E184" s="337" t="str">
        <f t="shared" ca="1" si="22"/>
        <v/>
      </c>
      <c r="F184" s="338">
        <f ca="1">IFERROR(MAX(0,INDEX(nodky,$L184)-SUMPRODUCT((ngaygs&gt;=TTDN!P$17)*(ngaygs&lt;$I$1)*(tkco="331")*(makhnccco=$C184),sotien)-INDEX(codky,$L184)+SUMPRODUCT((ngaygs&gt;=TTDN!P$17)*(ngaygs&lt;$I$1)*(tkno="331")*(makhnccno=$C184),sotien)),0)</f>
        <v>0</v>
      </c>
      <c r="G184" s="338">
        <f ca="1">IFERROR(MAX(0,INDEX(codky,$L184)+SUMPRODUCT((ngaygs&gt;=TTDN!Q$17)*(ngaygs&lt;$I$1)*(tkco="131")*(makhnccco=$C184),sotien)-INDEX(nodky,$L184)-SUMPRODUCT((ngaygs&gt;=TTDN!Q$17)*(ngaygs&lt;$I$1)*(tkno="131")*(makhnccno=$C184),sotien)),0)</f>
        <v>0</v>
      </c>
      <c r="H184" s="339">
        <f t="shared" ca="1" si="28"/>
        <v>0</v>
      </c>
      <c r="I184" s="339">
        <f t="shared" ca="1" si="29"/>
        <v>0</v>
      </c>
      <c r="J184" s="339">
        <f t="shared" ca="1" si="26"/>
        <v>0</v>
      </c>
      <c r="K184" s="339">
        <f t="shared" ca="1" si="27"/>
        <v>0</v>
      </c>
      <c r="L184" s="635" t="str">
        <f ca="1">IFERROR(MATCH($G$1,OFFSET(DMKH_NCC!$D$7,L183,0):'DMKH_NCC'!$D$2000,0)+L183,"")</f>
        <v/>
      </c>
    </row>
    <row r="185" spans="2:12" s="335" customFormat="1" ht="24.95" hidden="1" customHeight="1" x14ac:dyDescent="0.2">
      <c r="B185" s="336" t="str">
        <f t="shared" ca="1" si="25"/>
        <v/>
      </c>
      <c r="C185" s="337" t="str">
        <f t="shared" ca="1" si="20"/>
        <v/>
      </c>
      <c r="D185" s="337" t="str">
        <f t="shared" ca="1" si="21"/>
        <v/>
      </c>
      <c r="E185" s="337" t="str">
        <f t="shared" ca="1" si="22"/>
        <v/>
      </c>
      <c r="F185" s="338">
        <f ca="1">IFERROR(MAX(0,INDEX(nodky,$L185)-SUMPRODUCT((ngaygs&gt;=TTDN!P$17)*(ngaygs&lt;$I$1)*(tkco="331")*(makhnccco=$C185),sotien)-INDEX(codky,$L185)+SUMPRODUCT((ngaygs&gt;=TTDN!P$17)*(ngaygs&lt;$I$1)*(tkno="331")*(makhnccno=$C185),sotien)),0)</f>
        <v>0</v>
      </c>
      <c r="G185" s="338">
        <f ca="1">IFERROR(MAX(0,INDEX(codky,$L185)+SUMPRODUCT((ngaygs&gt;=TTDN!Q$17)*(ngaygs&lt;$I$1)*(tkco="131")*(makhnccco=$C185),sotien)-INDEX(nodky,$L185)-SUMPRODUCT((ngaygs&gt;=TTDN!Q$17)*(ngaygs&lt;$I$1)*(tkno="131")*(makhnccno=$C185),sotien)),0)</f>
        <v>0</v>
      </c>
      <c r="H185" s="339">
        <f t="shared" ca="1" si="28"/>
        <v>0</v>
      </c>
      <c r="I185" s="339">
        <f t="shared" ca="1" si="29"/>
        <v>0</v>
      </c>
      <c r="J185" s="339">
        <f t="shared" ca="1" si="26"/>
        <v>0</v>
      </c>
      <c r="K185" s="339">
        <f t="shared" ca="1" si="27"/>
        <v>0</v>
      </c>
      <c r="L185" s="635" t="str">
        <f ca="1">IFERROR(MATCH($G$1,OFFSET(DMKH_NCC!$D$7,L184,0):'DMKH_NCC'!$D$2000,0)+L184,"")</f>
        <v/>
      </c>
    </row>
    <row r="186" spans="2:12" s="335" customFormat="1" ht="24.95" hidden="1" customHeight="1" x14ac:dyDescent="0.2">
      <c r="B186" s="336" t="str">
        <f t="shared" ca="1" si="25"/>
        <v/>
      </c>
      <c r="C186" s="337" t="str">
        <f t="shared" ca="1" si="20"/>
        <v/>
      </c>
      <c r="D186" s="337" t="str">
        <f t="shared" ca="1" si="21"/>
        <v/>
      </c>
      <c r="E186" s="337" t="str">
        <f t="shared" ca="1" si="22"/>
        <v/>
      </c>
      <c r="F186" s="338">
        <f ca="1">IFERROR(MAX(0,INDEX(nodky,$L186)-SUMPRODUCT((ngaygs&gt;=TTDN!P$17)*(ngaygs&lt;$I$1)*(tkco="331")*(makhnccco=$C186),sotien)-INDEX(codky,$L186)+SUMPRODUCT((ngaygs&gt;=TTDN!P$17)*(ngaygs&lt;$I$1)*(tkno="331")*(makhnccno=$C186),sotien)),0)</f>
        <v>0</v>
      </c>
      <c r="G186" s="338">
        <f ca="1">IFERROR(MAX(0,INDEX(codky,$L186)+SUMPRODUCT((ngaygs&gt;=TTDN!Q$17)*(ngaygs&lt;$I$1)*(tkco="131")*(makhnccco=$C186),sotien)-INDEX(nodky,$L186)-SUMPRODUCT((ngaygs&gt;=TTDN!Q$17)*(ngaygs&lt;$I$1)*(tkno="131")*(makhnccno=$C186),sotien)),0)</f>
        <v>0</v>
      </c>
      <c r="H186" s="339">
        <f t="shared" ca="1" si="28"/>
        <v>0</v>
      </c>
      <c r="I186" s="339">
        <f t="shared" ca="1" si="29"/>
        <v>0</v>
      </c>
      <c r="J186" s="339">
        <f t="shared" ca="1" si="26"/>
        <v>0</v>
      </c>
      <c r="K186" s="339">
        <f t="shared" ca="1" si="27"/>
        <v>0</v>
      </c>
      <c r="L186" s="635" t="str">
        <f ca="1">IFERROR(MATCH($G$1,OFFSET(DMKH_NCC!$D$7,L185,0):'DMKH_NCC'!$D$2000,0)+L185,"")</f>
        <v/>
      </c>
    </row>
    <row r="187" spans="2:12" s="335" customFormat="1" ht="24.95" hidden="1" customHeight="1" x14ac:dyDescent="0.2">
      <c r="B187" s="336" t="str">
        <f t="shared" ca="1" si="25"/>
        <v/>
      </c>
      <c r="C187" s="337" t="str">
        <f t="shared" ca="1" si="20"/>
        <v/>
      </c>
      <c r="D187" s="337" t="str">
        <f t="shared" ca="1" si="21"/>
        <v/>
      </c>
      <c r="E187" s="337" t="str">
        <f t="shared" ca="1" si="22"/>
        <v/>
      </c>
      <c r="F187" s="338">
        <f ca="1">IFERROR(MAX(0,INDEX(nodky,$L187)-SUMPRODUCT((ngaygs&gt;=TTDN!P$17)*(ngaygs&lt;$I$1)*(tkco="331")*(makhnccco=$C187),sotien)-INDEX(codky,$L187)+SUMPRODUCT((ngaygs&gt;=TTDN!P$17)*(ngaygs&lt;$I$1)*(tkno="331")*(makhnccno=$C187),sotien)),0)</f>
        <v>0</v>
      </c>
      <c r="G187" s="338">
        <f ca="1">IFERROR(MAX(0,INDEX(codky,$L187)+SUMPRODUCT((ngaygs&gt;=TTDN!Q$17)*(ngaygs&lt;$I$1)*(tkco="131")*(makhnccco=$C187),sotien)-INDEX(nodky,$L187)-SUMPRODUCT((ngaygs&gt;=TTDN!Q$17)*(ngaygs&lt;$I$1)*(tkno="131")*(makhnccno=$C187),sotien)),0)</f>
        <v>0</v>
      </c>
      <c r="H187" s="339">
        <f t="shared" ca="1" si="28"/>
        <v>0</v>
      </c>
      <c r="I187" s="339">
        <f t="shared" ca="1" si="29"/>
        <v>0</v>
      </c>
      <c r="J187" s="339">
        <f t="shared" ca="1" si="26"/>
        <v>0</v>
      </c>
      <c r="K187" s="339">
        <f t="shared" ca="1" si="27"/>
        <v>0</v>
      </c>
      <c r="L187" s="635" t="str">
        <f ca="1">IFERROR(MATCH($G$1,OFFSET(DMKH_NCC!$D$7,L186,0):'DMKH_NCC'!$D$2000,0)+L186,"")</f>
        <v/>
      </c>
    </row>
    <row r="188" spans="2:12" s="335" customFormat="1" ht="24.95" hidden="1" customHeight="1" x14ac:dyDescent="0.2">
      <c r="B188" s="336" t="str">
        <f t="shared" ca="1" si="25"/>
        <v/>
      </c>
      <c r="C188" s="337" t="str">
        <f t="shared" ca="1" si="20"/>
        <v/>
      </c>
      <c r="D188" s="337" t="str">
        <f t="shared" ca="1" si="21"/>
        <v/>
      </c>
      <c r="E188" s="337" t="str">
        <f t="shared" ca="1" si="22"/>
        <v/>
      </c>
      <c r="F188" s="338">
        <f ca="1">IFERROR(MAX(0,INDEX(nodky,$L188)-SUMPRODUCT((ngaygs&gt;=TTDN!P$17)*(ngaygs&lt;$I$1)*(tkco="331")*(makhnccco=$C188),sotien)-INDEX(codky,$L188)+SUMPRODUCT((ngaygs&gt;=TTDN!P$17)*(ngaygs&lt;$I$1)*(tkno="331")*(makhnccno=$C188),sotien)),0)</f>
        <v>0</v>
      </c>
      <c r="G188" s="338">
        <f ca="1">IFERROR(MAX(0,INDEX(codky,$L188)+SUMPRODUCT((ngaygs&gt;=TTDN!Q$17)*(ngaygs&lt;$I$1)*(tkco="131")*(makhnccco=$C188),sotien)-INDEX(nodky,$L188)-SUMPRODUCT((ngaygs&gt;=TTDN!Q$17)*(ngaygs&lt;$I$1)*(tkno="131")*(makhnccno=$C188),sotien)),0)</f>
        <v>0</v>
      </c>
      <c r="H188" s="339">
        <f t="shared" ca="1" si="28"/>
        <v>0</v>
      </c>
      <c r="I188" s="339">
        <f t="shared" ca="1" si="29"/>
        <v>0</v>
      </c>
      <c r="J188" s="339">
        <f t="shared" ca="1" si="26"/>
        <v>0</v>
      </c>
      <c r="K188" s="339">
        <f t="shared" ca="1" si="27"/>
        <v>0</v>
      </c>
      <c r="L188" s="635" t="str">
        <f ca="1">IFERROR(MATCH($G$1,OFFSET(DMKH_NCC!$D$7,L187,0):'DMKH_NCC'!$D$2000,0)+L187,"")</f>
        <v/>
      </c>
    </row>
    <row r="189" spans="2:12" s="335" customFormat="1" ht="24.95" hidden="1" customHeight="1" x14ac:dyDescent="0.2">
      <c r="B189" s="336" t="str">
        <f t="shared" ca="1" si="25"/>
        <v/>
      </c>
      <c r="C189" s="337" t="str">
        <f t="shared" ca="1" si="20"/>
        <v/>
      </c>
      <c r="D189" s="337" t="str">
        <f t="shared" ca="1" si="21"/>
        <v/>
      </c>
      <c r="E189" s="337" t="str">
        <f t="shared" ca="1" si="22"/>
        <v/>
      </c>
      <c r="F189" s="338">
        <f ca="1">IFERROR(MAX(0,INDEX(nodky,$L189)-SUMPRODUCT((ngaygs&gt;=TTDN!P$17)*(ngaygs&lt;$I$1)*(tkco="331")*(makhnccco=$C189),sotien)-INDEX(codky,$L189)+SUMPRODUCT((ngaygs&gt;=TTDN!P$17)*(ngaygs&lt;$I$1)*(tkno="331")*(makhnccno=$C189),sotien)),0)</f>
        <v>0</v>
      </c>
      <c r="G189" s="338">
        <f ca="1">IFERROR(MAX(0,INDEX(codky,$L189)+SUMPRODUCT((ngaygs&gt;=TTDN!Q$17)*(ngaygs&lt;$I$1)*(tkco="131")*(makhnccco=$C189),sotien)-INDEX(nodky,$L189)-SUMPRODUCT((ngaygs&gt;=TTDN!Q$17)*(ngaygs&lt;$I$1)*(tkno="131")*(makhnccno=$C189),sotien)),0)</f>
        <v>0</v>
      </c>
      <c r="H189" s="339">
        <f t="shared" ca="1" si="28"/>
        <v>0</v>
      </c>
      <c r="I189" s="339">
        <f t="shared" ca="1" si="29"/>
        <v>0</v>
      </c>
      <c r="J189" s="339">
        <f t="shared" ca="1" si="26"/>
        <v>0</v>
      </c>
      <c r="K189" s="339">
        <f t="shared" ca="1" si="27"/>
        <v>0</v>
      </c>
      <c r="L189" s="635" t="str">
        <f ca="1">IFERROR(MATCH($G$1,OFFSET(DMKH_NCC!$D$7,L188,0):'DMKH_NCC'!$D$2000,0)+L188,"")</f>
        <v/>
      </c>
    </row>
    <row r="190" spans="2:12" s="335" customFormat="1" ht="24.95" hidden="1" customHeight="1" x14ac:dyDescent="0.2">
      <c r="B190" s="336" t="str">
        <f t="shared" ca="1" si="25"/>
        <v/>
      </c>
      <c r="C190" s="337" t="str">
        <f t="shared" ca="1" si="20"/>
        <v/>
      </c>
      <c r="D190" s="337" t="str">
        <f t="shared" ca="1" si="21"/>
        <v/>
      </c>
      <c r="E190" s="337" t="str">
        <f t="shared" ca="1" si="22"/>
        <v/>
      </c>
      <c r="F190" s="338">
        <f ca="1">IFERROR(MAX(0,INDEX(nodky,$L190)-SUMPRODUCT((ngaygs&gt;=TTDN!P$17)*(ngaygs&lt;$I$1)*(tkco="331")*(makhnccco=$C190),sotien)-INDEX(codky,$L190)+SUMPRODUCT((ngaygs&gt;=TTDN!P$17)*(ngaygs&lt;$I$1)*(tkno="331")*(makhnccno=$C190),sotien)),0)</f>
        <v>0</v>
      </c>
      <c r="G190" s="338">
        <f ca="1">IFERROR(MAX(0,INDEX(codky,$L190)+SUMPRODUCT((ngaygs&gt;=TTDN!Q$17)*(ngaygs&lt;$I$1)*(tkco="131")*(makhnccco=$C190),sotien)-INDEX(nodky,$L190)-SUMPRODUCT((ngaygs&gt;=TTDN!Q$17)*(ngaygs&lt;$I$1)*(tkno="131")*(makhnccno=$C190),sotien)),0)</f>
        <v>0</v>
      </c>
      <c r="H190" s="339">
        <f t="shared" ca="1" si="28"/>
        <v>0</v>
      </c>
      <c r="I190" s="339">
        <f t="shared" ca="1" si="29"/>
        <v>0</v>
      </c>
      <c r="J190" s="339">
        <f t="shared" ca="1" si="26"/>
        <v>0</v>
      </c>
      <c r="K190" s="339">
        <f t="shared" ca="1" si="27"/>
        <v>0</v>
      </c>
      <c r="L190" s="635" t="str">
        <f ca="1">IFERROR(MATCH($G$1,OFFSET(DMKH_NCC!$D$7,L189,0):'DMKH_NCC'!$D$2000,0)+L189,"")</f>
        <v/>
      </c>
    </row>
    <row r="191" spans="2:12" s="335" customFormat="1" ht="24.95" hidden="1" customHeight="1" x14ac:dyDescent="0.2">
      <c r="B191" s="336" t="str">
        <f t="shared" ca="1" si="25"/>
        <v/>
      </c>
      <c r="C191" s="337" t="str">
        <f t="shared" ca="1" si="20"/>
        <v/>
      </c>
      <c r="D191" s="337" t="str">
        <f t="shared" ca="1" si="21"/>
        <v/>
      </c>
      <c r="E191" s="337" t="str">
        <f t="shared" ca="1" si="22"/>
        <v/>
      </c>
      <c r="F191" s="338">
        <f ca="1">IFERROR(MAX(0,INDEX(nodky,$L191)-SUMPRODUCT((ngaygs&gt;=TTDN!P$17)*(ngaygs&lt;$I$1)*(tkco="331")*(makhnccco=$C191),sotien)-INDEX(codky,$L191)+SUMPRODUCT((ngaygs&gt;=TTDN!P$17)*(ngaygs&lt;$I$1)*(tkno="331")*(makhnccno=$C191),sotien)),0)</f>
        <v>0</v>
      </c>
      <c r="G191" s="338">
        <f ca="1">IFERROR(MAX(0,INDEX(codky,$L191)+SUMPRODUCT((ngaygs&gt;=TTDN!Q$17)*(ngaygs&lt;$I$1)*(tkco="131")*(makhnccco=$C191),sotien)-INDEX(nodky,$L191)-SUMPRODUCT((ngaygs&gt;=TTDN!Q$17)*(ngaygs&lt;$I$1)*(tkno="131")*(makhnccno=$C191),sotien)),0)</f>
        <v>0</v>
      </c>
      <c r="H191" s="339">
        <f t="shared" ca="1" si="28"/>
        <v>0</v>
      </c>
      <c r="I191" s="339">
        <f t="shared" ca="1" si="29"/>
        <v>0</v>
      </c>
      <c r="J191" s="339">
        <f t="shared" ca="1" si="26"/>
        <v>0</v>
      </c>
      <c r="K191" s="339">
        <f t="shared" ca="1" si="27"/>
        <v>0</v>
      </c>
      <c r="L191" s="635" t="str">
        <f ca="1">IFERROR(MATCH($G$1,OFFSET(DMKH_NCC!$D$7,L190,0):'DMKH_NCC'!$D$2000,0)+L190,"")</f>
        <v/>
      </c>
    </row>
    <row r="192" spans="2:12" s="335" customFormat="1" ht="24.95" hidden="1" customHeight="1" x14ac:dyDescent="0.2">
      <c r="B192" s="336" t="str">
        <f t="shared" ca="1" si="25"/>
        <v/>
      </c>
      <c r="C192" s="337" t="str">
        <f t="shared" ca="1" si="20"/>
        <v/>
      </c>
      <c r="D192" s="337" t="str">
        <f t="shared" ca="1" si="21"/>
        <v/>
      </c>
      <c r="E192" s="337" t="str">
        <f t="shared" ca="1" si="22"/>
        <v/>
      </c>
      <c r="F192" s="338">
        <f ca="1">IFERROR(MAX(0,INDEX(nodky,$L192)-SUMPRODUCT((ngaygs&gt;=TTDN!P$17)*(ngaygs&lt;$I$1)*(tkco="331")*(makhnccco=$C192),sotien)-INDEX(codky,$L192)+SUMPRODUCT((ngaygs&gt;=TTDN!P$17)*(ngaygs&lt;$I$1)*(tkno="331")*(makhnccno=$C192),sotien)),0)</f>
        <v>0</v>
      </c>
      <c r="G192" s="338">
        <f ca="1">IFERROR(MAX(0,INDEX(codky,$L192)+SUMPRODUCT((ngaygs&gt;=TTDN!Q$17)*(ngaygs&lt;$I$1)*(tkco="131")*(makhnccco=$C192),sotien)-INDEX(nodky,$L192)-SUMPRODUCT((ngaygs&gt;=TTDN!Q$17)*(ngaygs&lt;$I$1)*(tkno="131")*(makhnccno=$C192),sotien)),0)</f>
        <v>0</v>
      </c>
      <c r="H192" s="339">
        <f t="shared" ca="1" si="28"/>
        <v>0</v>
      </c>
      <c r="I192" s="339">
        <f t="shared" ca="1" si="29"/>
        <v>0</v>
      </c>
      <c r="J192" s="339">
        <f t="shared" ca="1" si="26"/>
        <v>0</v>
      </c>
      <c r="K192" s="339">
        <f t="shared" ca="1" si="27"/>
        <v>0</v>
      </c>
      <c r="L192" s="635" t="str">
        <f ca="1">IFERROR(MATCH($G$1,OFFSET(DMKH_NCC!$D$7,L191,0):'DMKH_NCC'!$D$2000,0)+L191,"")</f>
        <v/>
      </c>
    </row>
    <row r="193" spans="2:12" s="335" customFormat="1" ht="24.95" hidden="1" customHeight="1" x14ac:dyDescent="0.2">
      <c r="B193" s="336" t="str">
        <f t="shared" ca="1" si="25"/>
        <v/>
      </c>
      <c r="C193" s="337" t="str">
        <f t="shared" ca="1" si="20"/>
        <v/>
      </c>
      <c r="D193" s="337" t="str">
        <f t="shared" ca="1" si="21"/>
        <v/>
      </c>
      <c r="E193" s="337" t="str">
        <f t="shared" ca="1" si="22"/>
        <v/>
      </c>
      <c r="F193" s="338">
        <f ca="1">IFERROR(MAX(0,INDEX(nodky,$L193)-SUMPRODUCT((ngaygs&gt;=TTDN!P$17)*(ngaygs&lt;$I$1)*(tkco="331")*(makhnccco=$C193),sotien)-INDEX(codky,$L193)+SUMPRODUCT((ngaygs&gt;=TTDN!P$17)*(ngaygs&lt;$I$1)*(tkno="331")*(makhnccno=$C193),sotien)),0)</f>
        <v>0</v>
      </c>
      <c r="G193" s="338">
        <f ca="1">IFERROR(MAX(0,INDEX(codky,$L193)+SUMPRODUCT((ngaygs&gt;=TTDN!Q$17)*(ngaygs&lt;$I$1)*(tkco="131")*(makhnccco=$C193),sotien)-INDEX(nodky,$L193)-SUMPRODUCT((ngaygs&gt;=TTDN!Q$17)*(ngaygs&lt;$I$1)*(tkno="131")*(makhnccno=$C193),sotien)),0)</f>
        <v>0</v>
      </c>
      <c r="H193" s="339">
        <f t="shared" ca="1" si="28"/>
        <v>0</v>
      </c>
      <c r="I193" s="339">
        <f t="shared" ca="1" si="29"/>
        <v>0</v>
      </c>
      <c r="J193" s="339">
        <f t="shared" ca="1" si="26"/>
        <v>0</v>
      </c>
      <c r="K193" s="339">
        <f t="shared" ca="1" si="27"/>
        <v>0</v>
      </c>
      <c r="L193" s="635" t="str">
        <f ca="1">IFERROR(MATCH($G$1,OFFSET(DMKH_NCC!$D$7,L192,0):'DMKH_NCC'!$D$2000,0)+L192,"")</f>
        <v/>
      </c>
    </row>
    <row r="194" spans="2:12" s="335" customFormat="1" ht="24.95" hidden="1" customHeight="1" x14ac:dyDescent="0.2">
      <c r="B194" s="336" t="str">
        <f t="shared" ca="1" si="25"/>
        <v/>
      </c>
      <c r="C194" s="337" t="str">
        <f t="shared" ca="1" si="20"/>
        <v/>
      </c>
      <c r="D194" s="337" t="str">
        <f t="shared" ca="1" si="21"/>
        <v/>
      </c>
      <c r="E194" s="337" t="str">
        <f t="shared" ca="1" si="22"/>
        <v/>
      </c>
      <c r="F194" s="338">
        <f ca="1">IFERROR(MAX(0,INDEX(nodky,$L194)-SUMPRODUCT((ngaygs&gt;=TTDN!P$17)*(ngaygs&lt;$I$1)*(tkco="331")*(makhnccco=$C194),sotien)-INDEX(codky,$L194)+SUMPRODUCT((ngaygs&gt;=TTDN!P$17)*(ngaygs&lt;$I$1)*(tkno="331")*(makhnccno=$C194),sotien)),0)</f>
        <v>0</v>
      </c>
      <c r="G194" s="338">
        <f ca="1">IFERROR(MAX(0,INDEX(codky,$L194)+SUMPRODUCT((ngaygs&gt;=TTDN!Q$17)*(ngaygs&lt;$I$1)*(tkco="131")*(makhnccco=$C194),sotien)-INDEX(nodky,$L194)-SUMPRODUCT((ngaygs&gt;=TTDN!Q$17)*(ngaygs&lt;$I$1)*(tkno="131")*(makhnccno=$C194),sotien)),0)</f>
        <v>0</v>
      </c>
      <c r="H194" s="339">
        <f t="shared" ca="1" si="28"/>
        <v>0</v>
      </c>
      <c r="I194" s="339">
        <f t="shared" ca="1" si="29"/>
        <v>0</v>
      </c>
      <c r="J194" s="339">
        <f t="shared" ca="1" si="26"/>
        <v>0</v>
      </c>
      <c r="K194" s="339">
        <f t="shared" ca="1" si="27"/>
        <v>0</v>
      </c>
      <c r="L194" s="635" t="str">
        <f ca="1">IFERROR(MATCH($G$1,OFFSET(DMKH_NCC!$D$7,L193,0):'DMKH_NCC'!$D$2000,0)+L193,"")</f>
        <v/>
      </c>
    </row>
    <row r="195" spans="2:12" s="335" customFormat="1" ht="24.95" hidden="1" customHeight="1" x14ac:dyDescent="0.2">
      <c r="B195" s="336" t="str">
        <f t="shared" ca="1" si="25"/>
        <v/>
      </c>
      <c r="C195" s="337" t="str">
        <f t="shared" ca="1" si="20"/>
        <v/>
      </c>
      <c r="D195" s="337" t="str">
        <f t="shared" ca="1" si="21"/>
        <v/>
      </c>
      <c r="E195" s="337" t="str">
        <f t="shared" ca="1" si="22"/>
        <v/>
      </c>
      <c r="F195" s="338">
        <f ca="1">IFERROR(MAX(0,INDEX(nodky,$L195)-SUMPRODUCT((ngaygs&gt;=TTDN!P$17)*(ngaygs&lt;$I$1)*(tkco="331")*(makhnccco=$C195),sotien)-INDEX(codky,$L195)+SUMPRODUCT((ngaygs&gt;=TTDN!P$17)*(ngaygs&lt;$I$1)*(tkno="331")*(makhnccno=$C195),sotien)),0)</f>
        <v>0</v>
      </c>
      <c r="G195" s="338">
        <f ca="1">IFERROR(MAX(0,INDEX(codky,$L195)+SUMPRODUCT((ngaygs&gt;=TTDN!Q$17)*(ngaygs&lt;$I$1)*(tkco="131")*(makhnccco=$C195),sotien)-INDEX(nodky,$L195)-SUMPRODUCT((ngaygs&gt;=TTDN!Q$17)*(ngaygs&lt;$I$1)*(tkno="131")*(makhnccno=$C195),sotien)),0)</f>
        <v>0</v>
      </c>
      <c r="H195" s="339">
        <f t="shared" ca="1" si="28"/>
        <v>0</v>
      </c>
      <c r="I195" s="339">
        <f t="shared" ca="1" si="29"/>
        <v>0</v>
      </c>
      <c r="J195" s="339">
        <f t="shared" ca="1" si="26"/>
        <v>0</v>
      </c>
      <c r="K195" s="339">
        <f t="shared" ca="1" si="27"/>
        <v>0</v>
      </c>
      <c r="L195" s="635" t="str">
        <f ca="1">IFERROR(MATCH($G$1,OFFSET(DMKH_NCC!$D$7,L194,0):'DMKH_NCC'!$D$2000,0)+L194,"")</f>
        <v/>
      </c>
    </row>
    <row r="196" spans="2:12" s="335" customFormat="1" ht="24.95" hidden="1" customHeight="1" x14ac:dyDescent="0.2">
      <c r="B196" s="336" t="str">
        <f t="shared" ca="1" si="25"/>
        <v/>
      </c>
      <c r="C196" s="337" t="str">
        <f t="shared" ca="1" si="20"/>
        <v/>
      </c>
      <c r="D196" s="337" t="str">
        <f t="shared" ca="1" si="21"/>
        <v/>
      </c>
      <c r="E196" s="337" t="str">
        <f t="shared" ca="1" si="22"/>
        <v/>
      </c>
      <c r="F196" s="338">
        <f ca="1">IFERROR(MAX(0,INDEX(nodky,$L196)-SUMPRODUCT((ngaygs&gt;=TTDN!P$17)*(ngaygs&lt;$I$1)*(tkco="331")*(makhnccco=$C196),sotien)-INDEX(codky,$L196)+SUMPRODUCT((ngaygs&gt;=TTDN!P$17)*(ngaygs&lt;$I$1)*(tkno="331")*(makhnccno=$C196),sotien)),0)</f>
        <v>0</v>
      </c>
      <c r="G196" s="338">
        <f ca="1">IFERROR(MAX(0,INDEX(codky,$L196)+SUMPRODUCT((ngaygs&gt;=TTDN!Q$17)*(ngaygs&lt;$I$1)*(tkco="131")*(makhnccco=$C196),sotien)-INDEX(nodky,$L196)-SUMPRODUCT((ngaygs&gt;=TTDN!Q$17)*(ngaygs&lt;$I$1)*(tkno="131")*(makhnccno=$C196),sotien)),0)</f>
        <v>0</v>
      </c>
      <c r="H196" s="339">
        <f t="shared" ca="1" si="28"/>
        <v>0</v>
      </c>
      <c r="I196" s="339">
        <f t="shared" ca="1" si="29"/>
        <v>0</v>
      </c>
      <c r="J196" s="339">
        <f t="shared" ca="1" si="26"/>
        <v>0</v>
      </c>
      <c r="K196" s="339">
        <f t="shared" ca="1" si="27"/>
        <v>0</v>
      </c>
      <c r="L196" s="635" t="str">
        <f ca="1">IFERROR(MATCH($G$1,OFFSET(DMKH_NCC!$D$7,L195,0):'DMKH_NCC'!$D$2000,0)+L195,"")</f>
        <v/>
      </c>
    </row>
    <row r="197" spans="2:12" s="335" customFormat="1" ht="24.95" hidden="1" customHeight="1" x14ac:dyDescent="0.2">
      <c r="B197" s="336" t="str">
        <f t="shared" ca="1" si="25"/>
        <v/>
      </c>
      <c r="C197" s="337" t="str">
        <f t="shared" ca="1" si="20"/>
        <v/>
      </c>
      <c r="D197" s="337" t="str">
        <f t="shared" ca="1" si="21"/>
        <v/>
      </c>
      <c r="E197" s="337" t="str">
        <f t="shared" ca="1" si="22"/>
        <v/>
      </c>
      <c r="F197" s="338">
        <f ca="1">IFERROR(MAX(0,INDEX(nodky,$L197)-SUMPRODUCT((ngaygs&gt;=TTDN!P$17)*(ngaygs&lt;$I$1)*(tkco="331")*(makhnccco=$C197),sotien)-INDEX(codky,$L197)+SUMPRODUCT((ngaygs&gt;=TTDN!P$17)*(ngaygs&lt;$I$1)*(tkno="331")*(makhnccno=$C197),sotien)),0)</f>
        <v>0</v>
      </c>
      <c r="G197" s="338">
        <f ca="1">IFERROR(MAX(0,INDEX(codky,$L197)+SUMPRODUCT((ngaygs&gt;=TTDN!Q$17)*(ngaygs&lt;$I$1)*(tkco="131")*(makhnccco=$C197),sotien)-INDEX(nodky,$L197)-SUMPRODUCT((ngaygs&gt;=TTDN!Q$17)*(ngaygs&lt;$I$1)*(tkno="131")*(makhnccno=$C197),sotien)),0)</f>
        <v>0</v>
      </c>
      <c r="H197" s="339">
        <f t="shared" ca="1" si="28"/>
        <v>0</v>
      </c>
      <c r="I197" s="339">
        <f t="shared" ca="1" si="29"/>
        <v>0</v>
      </c>
      <c r="J197" s="339">
        <f t="shared" ca="1" si="26"/>
        <v>0</v>
      </c>
      <c r="K197" s="339">
        <f t="shared" ca="1" si="27"/>
        <v>0</v>
      </c>
      <c r="L197" s="635" t="str">
        <f ca="1">IFERROR(MATCH($G$1,OFFSET(DMKH_NCC!$D$7,L196,0):'DMKH_NCC'!$D$2000,0)+L196,"")</f>
        <v/>
      </c>
    </row>
    <row r="198" spans="2:12" s="335" customFormat="1" ht="24.95" hidden="1" customHeight="1" x14ac:dyDescent="0.2">
      <c r="B198" s="336" t="str">
        <f t="shared" ca="1" si="25"/>
        <v/>
      </c>
      <c r="C198" s="337" t="str">
        <f t="shared" ca="1" si="20"/>
        <v/>
      </c>
      <c r="D198" s="337" t="str">
        <f t="shared" ca="1" si="21"/>
        <v/>
      </c>
      <c r="E198" s="337" t="str">
        <f t="shared" ca="1" si="22"/>
        <v/>
      </c>
      <c r="F198" s="338">
        <f ca="1">IFERROR(MAX(0,INDEX(nodky,$L198)-SUMPRODUCT((ngaygs&gt;=TTDN!P$17)*(ngaygs&lt;$I$1)*(tkco="331")*(makhnccco=$C198),sotien)-INDEX(codky,$L198)+SUMPRODUCT((ngaygs&gt;=TTDN!P$17)*(ngaygs&lt;$I$1)*(tkno="331")*(makhnccno=$C198),sotien)),0)</f>
        <v>0</v>
      </c>
      <c r="G198" s="338">
        <f ca="1">IFERROR(MAX(0,INDEX(codky,$L198)+SUMPRODUCT((ngaygs&gt;=TTDN!Q$17)*(ngaygs&lt;$I$1)*(tkco="131")*(makhnccco=$C198),sotien)-INDEX(nodky,$L198)-SUMPRODUCT((ngaygs&gt;=TTDN!Q$17)*(ngaygs&lt;$I$1)*(tkno="131")*(makhnccno=$C198),sotien)),0)</f>
        <v>0</v>
      </c>
      <c r="H198" s="339">
        <f t="shared" ca="1" si="28"/>
        <v>0</v>
      </c>
      <c r="I198" s="339">
        <f t="shared" ca="1" si="29"/>
        <v>0</v>
      </c>
      <c r="J198" s="339">
        <f t="shared" ca="1" si="26"/>
        <v>0</v>
      </c>
      <c r="K198" s="339">
        <f t="shared" ca="1" si="27"/>
        <v>0</v>
      </c>
      <c r="L198" s="635" t="str">
        <f ca="1">IFERROR(MATCH($G$1,OFFSET(DMKH_NCC!$D$7,L197,0):'DMKH_NCC'!$D$2000,0)+L197,"")</f>
        <v/>
      </c>
    </row>
    <row r="199" spans="2:12" s="335" customFormat="1" ht="24.95" hidden="1" customHeight="1" x14ac:dyDescent="0.2">
      <c r="B199" s="336" t="str">
        <f t="shared" ca="1" si="25"/>
        <v/>
      </c>
      <c r="C199" s="337" t="str">
        <f t="shared" ca="1" si="20"/>
        <v/>
      </c>
      <c r="D199" s="337" t="str">
        <f t="shared" ca="1" si="21"/>
        <v/>
      </c>
      <c r="E199" s="337" t="str">
        <f t="shared" ca="1" si="22"/>
        <v/>
      </c>
      <c r="F199" s="416">
        <f ca="1">IFERROR(MAX(0,INDEX(nodky,$L199)-SUMPRODUCT((ngaygs&gt;=TTDN!P$17)*(ngaygs&lt;$I$1)*(tkco="331")*(makhnccco=$C199),sotien)-INDEX(codky,$L199)+SUMPRODUCT((ngaygs&gt;=TTDN!P$17)*(ngaygs&lt;$I$1)*(tkno="331")*(makhnccno=$C199),sotien)),0)</f>
        <v>0</v>
      </c>
      <c r="G199" s="340">
        <f ca="1">IFERROR(MAX(0,INDEX(codky,$L199)+SUMPRODUCT((ngaygs&gt;=TTDN!Q$17)*(ngaygs&lt;$I$1)*(tkco="131")*(makhnccco=$C199),sotien)-INDEX(nodky,$L199)-SUMPRODUCT((ngaygs&gt;=TTDN!Q$17)*(ngaygs&lt;$I$1)*(tkno="131")*(makhnccno=$C199),sotien)),0)</f>
        <v>0</v>
      </c>
      <c r="H199" s="417">
        <f t="shared" ca="1" si="28"/>
        <v>0</v>
      </c>
      <c r="I199" s="417">
        <f t="shared" ca="1" si="29"/>
        <v>0</v>
      </c>
      <c r="J199" s="339">
        <f t="shared" ca="1" si="26"/>
        <v>0</v>
      </c>
      <c r="K199" s="339">
        <f t="shared" ca="1" si="27"/>
        <v>0</v>
      </c>
      <c r="L199" s="635" t="str">
        <f ca="1">IFERROR(MATCH($G$1,OFFSET(DMKH_NCC!$D$7,L198,0):'DMKH_NCC'!$D$2000,0)+L198,"")</f>
        <v/>
      </c>
    </row>
    <row r="200" spans="2:12" ht="17.649999999999999" customHeight="1" x14ac:dyDescent="0.2">
      <c r="B200" s="1657" t="s">
        <v>382</v>
      </c>
      <c r="C200" s="1657"/>
      <c r="D200" s="1657"/>
      <c r="E200" s="1657"/>
      <c r="F200" s="653">
        <f>SUBTOTAL(9,F11:F199)</f>
        <v>0</v>
      </c>
      <c r="G200" s="653">
        <f t="shared" ref="G200:K200" si="30">SUBTOTAL(9,G11:G199)</f>
        <v>0</v>
      </c>
      <c r="H200" s="653">
        <f t="shared" si="30"/>
        <v>0</v>
      </c>
      <c r="I200" s="653">
        <f t="shared" si="30"/>
        <v>0</v>
      </c>
      <c r="J200" s="653">
        <f t="shared" si="30"/>
        <v>0</v>
      </c>
      <c r="K200" s="653">
        <f t="shared" si="30"/>
        <v>0</v>
      </c>
      <c r="L200" s="645" t="s">
        <v>590</v>
      </c>
    </row>
    <row r="201" spans="2:12" ht="5.85" customHeight="1" x14ac:dyDescent="0.2">
      <c r="B201" s="646"/>
      <c r="C201" s="647"/>
      <c r="D201" s="647"/>
      <c r="E201" s="647"/>
      <c r="F201" s="647"/>
      <c r="G201" s="647"/>
      <c r="H201" s="647"/>
      <c r="I201" s="647"/>
      <c r="J201" s="647"/>
      <c r="K201" s="647"/>
      <c r="L201" s="648" t="s">
        <v>590</v>
      </c>
    </row>
    <row r="202" spans="2:12" ht="16.899999999999999" customHeight="1" x14ac:dyDescent="0.2">
      <c r="I202" s="1644">
        <f>K1</f>
        <v>43830</v>
      </c>
      <c r="J202" s="1644"/>
      <c r="K202" s="1644"/>
      <c r="L202" s="648" t="s">
        <v>590</v>
      </c>
    </row>
    <row r="203" spans="2:12" ht="17.649999999999999" customHeight="1" x14ac:dyDescent="0.2">
      <c r="B203" s="1646" t="s">
        <v>33</v>
      </c>
      <c r="C203" s="1646"/>
      <c r="D203" s="1646"/>
      <c r="E203" s="1646"/>
      <c r="F203" s="1646" t="s">
        <v>35</v>
      </c>
      <c r="G203" s="1646"/>
      <c r="H203" s="1646"/>
      <c r="I203" s="1646" t="s">
        <v>606</v>
      </c>
      <c r="J203" s="1646"/>
      <c r="K203" s="1646"/>
      <c r="L203" s="648" t="s">
        <v>590</v>
      </c>
    </row>
    <row r="204" spans="2:12" ht="17.649999999999999" customHeight="1" x14ac:dyDescent="0.2">
      <c r="B204" s="1639" t="s">
        <v>509</v>
      </c>
      <c r="C204" s="1639"/>
      <c r="D204" s="1639"/>
      <c r="E204" s="1639"/>
      <c r="F204" s="1639" t="s">
        <v>509</v>
      </c>
      <c r="G204" s="1639"/>
      <c r="H204" s="1639"/>
      <c r="I204" s="1639" t="s">
        <v>508</v>
      </c>
      <c r="J204" s="1639"/>
      <c r="K204" s="1639"/>
      <c r="L204" s="648" t="s">
        <v>590</v>
      </c>
    </row>
    <row r="205" spans="2:12" x14ac:dyDescent="0.2">
      <c r="L205" s="648" t="s">
        <v>590</v>
      </c>
    </row>
    <row r="206" spans="2:12" x14ac:dyDescent="0.2">
      <c r="L206" s="648" t="s">
        <v>590</v>
      </c>
    </row>
    <row r="207" spans="2:12" x14ac:dyDescent="0.2">
      <c r="L207" s="648" t="s">
        <v>590</v>
      </c>
    </row>
    <row r="208" spans="2:12" x14ac:dyDescent="0.2">
      <c r="L208" s="648" t="s">
        <v>590</v>
      </c>
    </row>
    <row r="209" spans="12:12" x14ac:dyDescent="0.2">
      <c r="L209" s="648" t="s">
        <v>590</v>
      </c>
    </row>
    <row r="210" spans="12:12" x14ac:dyDescent="0.2">
      <c r="L210" s="648" t="s">
        <v>590</v>
      </c>
    </row>
    <row r="211" spans="12:12" x14ac:dyDescent="0.2">
      <c r="L211" s="648" t="s">
        <v>590</v>
      </c>
    </row>
    <row r="212" spans="12:12" x14ac:dyDescent="0.2">
      <c r="L212" s="648" t="s">
        <v>590</v>
      </c>
    </row>
  </sheetData>
  <sheetProtection formatCells="0" formatColumns="0" formatRows="0" autoFilter="0"/>
  <autoFilter ref="B10:L212">
    <filterColumn colId="10">
      <customFilters>
        <customFilter operator="notEqual" val=" "/>
      </customFilters>
    </filterColumn>
  </autoFilter>
  <mergeCells count="21">
    <mergeCell ref="B204:E204"/>
    <mergeCell ref="F204:H204"/>
    <mergeCell ref="I204:K204"/>
    <mergeCell ref="H8:I8"/>
    <mergeCell ref="J8:K8"/>
    <mergeCell ref="L8:L9"/>
    <mergeCell ref="B200:E200"/>
    <mergeCell ref="I202:K202"/>
    <mergeCell ref="B203:E203"/>
    <mergeCell ref="F203:H203"/>
    <mergeCell ref="I203:K203"/>
    <mergeCell ref="B8:B9"/>
    <mergeCell ref="C8:C9"/>
    <mergeCell ref="D8:D9"/>
    <mergeCell ref="E8:E9"/>
    <mergeCell ref="F8:G8"/>
    <mergeCell ref="B2:L2"/>
    <mergeCell ref="B3:L3"/>
    <mergeCell ref="B4:K4"/>
    <mergeCell ref="B5:K5"/>
    <mergeCell ref="B6:K6"/>
  </mergeCells>
  <pageMargins left="0.59055118110236227" right="0.39370078740157483" top="0.19685039370078741" bottom="0.19685039370078741" header="0" footer="0"/>
  <pageSetup paperSize="8"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Q29"/>
  <sheetViews>
    <sheetView showGridLines="0" showRowColHeaders="0" zoomScaleNormal="100" workbookViewId="0">
      <selection activeCell="C24" sqref="C24:P24"/>
    </sheetView>
  </sheetViews>
  <sheetFormatPr defaultRowHeight="18.75" x14ac:dyDescent="0.3"/>
  <cols>
    <col min="1" max="1" width="6.7109375" style="1130" customWidth="1"/>
    <col min="2" max="2" width="4.5703125" style="1130" customWidth="1"/>
    <col min="3" max="3" width="22.7109375" style="1131" customWidth="1"/>
    <col min="4" max="4" width="11.140625" style="1132" customWidth="1"/>
    <col min="5" max="5" width="10.42578125" style="1132" customWidth="1"/>
    <col min="6" max="6" width="6.5703125" style="1132" customWidth="1"/>
    <col min="7" max="7" width="13.28515625" style="1132" customWidth="1"/>
    <col min="8" max="8" width="8.85546875" style="1132" customWidth="1"/>
    <col min="9" max="9" width="20.5703125" style="1132" customWidth="1"/>
    <col min="10" max="10" width="11.85546875" style="1130" customWidth="1"/>
    <col min="11" max="11" width="16.85546875" style="1131" customWidth="1"/>
    <col min="12" max="12" width="9.140625" style="1133"/>
    <col min="13" max="13" width="14.85546875" style="1133" customWidth="1"/>
    <col min="14" max="14" width="6.140625" style="1130" customWidth="1"/>
    <col min="15" max="15" width="9.140625" style="1130"/>
    <col min="16" max="16" width="17.140625" style="1130" customWidth="1"/>
    <col min="17" max="17" width="3.42578125" style="1130" customWidth="1"/>
    <col min="18" max="16384" width="9.140625" style="1130"/>
  </cols>
  <sheetData>
    <row r="1" spans="2:17" ht="9" customHeight="1" thickBot="1" x14ac:dyDescent="0.35"/>
    <row r="2" spans="2:17" x14ac:dyDescent="0.3">
      <c r="B2" s="1482"/>
      <c r="C2" s="1483"/>
      <c r="D2" s="1483"/>
      <c r="E2" s="1483"/>
      <c r="F2" s="1483"/>
      <c r="G2" s="1483"/>
      <c r="H2" s="1483"/>
      <c r="I2" s="1483"/>
      <c r="J2" s="1483"/>
      <c r="K2" s="1483"/>
      <c r="L2" s="1483"/>
      <c r="M2" s="1483"/>
      <c r="N2" s="1483"/>
      <c r="O2" s="1483"/>
      <c r="P2" s="1484"/>
    </row>
    <row r="3" spans="2:17" ht="19.5" thickBot="1" x14ac:dyDescent="0.35">
      <c r="B3" s="1485"/>
      <c r="C3" s="1486"/>
      <c r="D3" s="1486"/>
      <c r="E3" s="1486"/>
      <c r="F3" s="1486"/>
      <c r="G3" s="1486"/>
      <c r="H3" s="1486"/>
      <c r="I3" s="1486"/>
      <c r="J3" s="1486"/>
      <c r="K3" s="1486"/>
      <c r="L3" s="1486"/>
      <c r="M3" s="1486"/>
      <c r="N3" s="1486"/>
      <c r="O3" s="1486"/>
      <c r="P3" s="1487"/>
    </row>
    <row r="4" spans="2:17" ht="15" customHeight="1" x14ac:dyDescent="0.3"/>
    <row r="5" spans="2:17" ht="18.75" customHeight="1" x14ac:dyDescent="0.3">
      <c r="B5" s="1488" t="s">
        <v>591</v>
      </c>
      <c r="C5" s="1488"/>
      <c r="D5" s="1488"/>
      <c r="E5" s="1488"/>
      <c r="F5" s="1488"/>
      <c r="G5" s="1488"/>
      <c r="H5" s="1488"/>
      <c r="I5" s="1488"/>
      <c r="J5" s="1488"/>
      <c r="K5" s="1488"/>
      <c r="L5" s="1488"/>
      <c r="M5" s="1488"/>
      <c r="N5" s="1488"/>
      <c r="O5" s="1488"/>
      <c r="P5" s="1488"/>
      <c r="Q5" s="1134"/>
    </row>
    <row r="6" spans="2:17" ht="18.75" customHeight="1" x14ac:dyDescent="0.3">
      <c r="B6" s="1488"/>
      <c r="C6" s="1488"/>
      <c r="D6" s="1488"/>
      <c r="E6" s="1488"/>
      <c r="F6" s="1488"/>
      <c r="G6" s="1488"/>
      <c r="H6" s="1488"/>
      <c r="I6" s="1488"/>
      <c r="J6" s="1488"/>
      <c r="K6" s="1488"/>
      <c r="L6" s="1488"/>
      <c r="M6" s="1488"/>
      <c r="N6" s="1488"/>
      <c r="O6" s="1488"/>
      <c r="P6" s="1488"/>
      <c r="Q6" s="1134"/>
    </row>
    <row r="7" spans="2:17" ht="13.5" customHeight="1" x14ac:dyDescent="0.3">
      <c r="B7" s="1135"/>
      <c r="C7" s="1135"/>
      <c r="D7" s="1136"/>
      <c r="E7" s="1136"/>
      <c r="F7" s="1136"/>
      <c r="G7" s="1136"/>
      <c r="H7" s="1136"/>
      <c r="I7" s="1136"/>
      <c r="J7" s="1135"/>
      <c r="K7" s="1137"/>
      <c r="L7" s="1137"/>
      <c r="M7" s="1137"/>
      <c r="N7" s="1135"/>
      <c r="O7" s="1135"/>
      <c r="P7" s="1135"/>
    </row>
    <row r="8" spans="2:17" x14ac:dyDescent="0.3">
      <c r="B8" s="1134"/>
      <c r="C8" s="1138"/>
      <c r="D8" s="1139"/>
      <c r="E8" s="1139"/>
      <c r="F8" s="1139"/>
      <c r="G8" s="1139"/>
      <c r="H8" s="1139"/>
      <c r="I8" s="1139"/>
      <c r="J8" s="1134"/>
      <c r="K8" s="1138"/>
      <c r="L8" s="1140"/>
      <c r="M8" s="1140"/>
      <c r="N8" s="1134"/>
      <c r="O8" s="1134"/>
      <c r="P8" s="1134"/>
      <c r="Q8" s="1134"/>
    </row>
    <row r="9" spans="2:17" ht="18" customHeight="1" x14ac:dyDescent="0.3">
      <c r="B9" s="1134"/>
      <c r="C9" s="1138" t="s">
        <v>592</v>
      </c>
      <c r="D9" s="1489" t="s">
        <v>2060</v>
      </c>
      <c r="E9" s="1489"/>
      <c r="F9" s="1489"/>
      <c r="G9" s="1489"/>
      <c r="H9" s="1489"/>
      <c r="I9" s="1489"/>
      <c r="J9" s="1134"/>
      <c r="K9" s="1138" t="s">
        <v>4</v>
      </c>
      <c r="L9" s="1490">
        <v>801255024</v>
      </c>
      <c r="M9" s="1491"/>
      <c r="N9" s="1134"/>
      <c r="O9" s="1134"/>
      <c r="P9" s="1134"/>
      <c r="Q9" s="1134"/>
    </row>
    <row r="10" spans="2:17" x14ac:dyDescent="0.3">
      <c r="B10" s="1134"/>
      <c r="C10" s="1138"/>
      <c r="D10" s="1140"/>
      <c r="E10" s="1140"/>
      <c r="F10" s="1140"/>
      <c r="G10" s="1140"/>
      <c r="H10" s="1140"/>
      <c r="I10" s="1140"/>
      <c r="J10" s="1134"/>
      <c r="K10" s="1138"/>
      <c r="L10" s="1140"/>
      <c r="M10" s="1140"/>
      <c r="N10" s="1134"/>
      <c r="O10" s="1134"/>
      <c r="P10" s="1134"/>
      <c r="Q10" s="1134"/>
    </row>
    <row r="11" spans="2:17" x14ac:dyDescent="0.3">
      <c r="B11" s="1134"/>
      <c r="C11" s="1138" t="s">
        <v>594</v>
      </c>
      <c r="D11" s="1491" t="s">
        <v>2061</v>
      </c>
      <c r="E11" s="1491"/>
      <c r="F11" s="1491"/>
      <c r="G11" s="1491"/>
      <c r="H11" s="1491"/>
      <c r="I11" s="1491"/>
      <c r="J11" s="1134"/>
      <c r="K11" s="1138" t="s">
        <v>596</v>
      </c>
      <c r="L11" s="1491" t="s">
        <v>2063</v>
      </c>
      <c r="M11" s="1491"/>
      <c r="N11" s="1134"/>
      <c r="O11" s="1134"/>
      <c r="P11" s="1134"/>
      <c r="Q11" s="1134"/>
    </row>
    <row r="12" spans="2:17" x14ac:dyDescent="0.3">
      <c r="B12" s="1134"/>
      <c r="C12" s="1138"/>
      <c r="D12" s="1140"/>
      <c r="E12" s="1140"/>
      <c r="F12" s="1140"/>
      <c r="G12" s="1140"/>
      <c r="H12" s="1140"/>
      <c r="I12" s="1140"/>
      <c r="J12" s="1134"/>
      <c r="K12" s="1138"/>
      <c r="L12" s="1140"/>
      <c r="M12" s="1140"/>
      <c r="N12" s="1134"/>
      <c r="O12" s="1134"/>
      <c r="P12" s="1134"/>
      <c r="Q12" s="1134"/>
    </row>
    <row r="13" spans="2:17" x14ac:dyDescent="0.3">
      <c r="B13" s="1134"/>
      <c r="C13" s="1138" t="s">
        <v>597</v>
      </c>
      <c r="D13" s="1490">
        <v>2203838225</v>
      </c>
      <c r="E13" s="1491"/>
      <c r="F13" s="1491"/>
      <c r="G13" s="1491"/>
      <c r="H13" s="1491"/>
      <c r="I13" s="1491"/>
      <c r="J13" s="1134"/>
      <c r="K13" s="1138" t="s">
        <v>598</v>
      </c>
      <c r="L13" s="1492"/>
      <c r="M13" s="1493"/>
      <c r="N13" s="1134"/>
      <c r="O13" s="1134"/>
      <c r="P13" s="1134"/>
      <c r="Q13" s="1134"/>
    </row>
    <row r="14" spans="2:17" x14ac:dyDescent="0.3">
      <c r="B14" s="1134"/>
      <c r="C14" s="1138"/>
      <c r="D14" s="1140"/>
      <c r="E14" s="1140"/>
      <c r="F14" s="1140"/>
      <c r="G14" s="1140"/>
      <c r="H14" s="1140"/>
      <c r="I14" s="1140"/>
      <c r="J14" s="1134"/>
      <c r="K14" s="1138"/>
      <c r="L14" s="1140"/>
      <c r="M14" s="1140"/>
      <c r="N14" s="1134"/>
      <c r="O14" s="1489" t="s">
        <v>599</v>
      </c>
      <c r="P14" s="1489"/>
      <c r="Q14" s="1134"/>
    </row>
    <row r="15" spans="2:17" x14ac:dyDescent="0.3">
      <c r="B15" s="1134"/>
      <c r="C15" s="1138" t="s">
        <v>600</v>
      </c>
      <c r="D15" s="1490"/>
      <c r="E15" s="1491"/>
      <c r="F15" s="1491"/>
      <c r="G15" s="1491"/>
      <c r="H15" s="1491"/>
      <c r="I15" s="1491"/>
      <c r="J15" s="1134"/>
      <c r="K15" s="1138" t="s">
        <v>601</v>
      </c>
      <c r="L15" s="1490"/>
      <c r="M15" s="1491"/>
      <c r="N15" s="1141"/>
      <c r="O15" s="1489"/>
      <c r="P15" s="1489"/>
      <c r="Q15" s="1134"/>
    </row>
    <row r="16" spans="2:17" x14ac:dyDescent="0.3">
      <c r="B16" s="1134"/>
      <c r="C16" s="1138"/>
      <c r="D16" s="1140"/>
      <c r="E16" s="1140"/>
      <c r="F16" s="1140"/>
      <c r="G16" s="1140"/>
      <c r="H16" s="1140"/>
      <c r="I16" s="1140"/>
      <c r="J16" s="1134"/>
      <c r="K16" s="1138"/>
      <c r="L16" s="1140"/>
      <c r="M16" s="1140"/>
      <c r="N16" s="1134"/>
      <c r="O16" s="1134"/>
      <c r="P16" s="1134"/>
      <c r="Q16" s="1134"/>
    </row>
    <row r="17" spans="2:17" x14ac:dyDescent="0.3">
      <c r="B17" s="1134"/>
      <c r="C17" s="1138" t="s">
        <v>602</v>
      </c>
      <c r="D17" s="1491"/>
      <c r="E17" s="1491"/>
      <c r="F17" s="1491"/>
      <c r="G17" s="1491"/>
      <c r="H17" s="1491"/>
      <c r="I17" s="1491"/>
      <c r="J17" s="1134"/>
      <c r="K17" s="1138" t="s">
        <v>603</v>
      </c>
      <c r="L17" s="1491"/>
      <c r="M17" s="1491"/>
      <c r="N17" s="1134"/>
      <c r="O17" s="1138" t="s">
        <v>507</v>
      </c>
      <c r="P17" s="1142">
        <v>44197</v>
      </c>
      <c r="Q17" s="1134"/>
    </row>
    <row r="18" spans="2:17" x14ac:dyDescent="0.3">
      <c r="B18" s="1134"/>
      <c r="C18" s="1138"/>
      <c r="D18" s="1140"/>
      <c r="E18" s="1140"/>
      <c r="F18" s="1140"/>
      <c r="G18" s="1140"/>
      <c r="H18" s="1140"/>
      <c r="I18" s="1140"/>
      <c r="J18" s="1134"/>
      <c r="K18" s="1138"/>
      <c r="L18" s="1140"/>
      <c r="M18" s="1140"/>
      <c r="N18" s="1134"/>
      <c r="O18" s="1138"/>
      <c r="P18" s="1143"/>
      <c r="Q18" s="1134"/>
    </row>
    <row r="19" spans="2:17" x14ac:dyDescent="0.3">
      <c r="B19" s="1134"/>
      <c r="C19" s="1138" t="s">
        <v>604</v>
      </c>
      <c r="D19" s="1491" t="s">
        <v>2062</v>
      </c>
      <c r="E19" s="1491"/>
      <c r="F19" s="1491"/>
      <c r="G19" s="1491"/>
      <c r="H19" s="1491"/>
      <c r="I19" s="1491"/>
      <c r="J19" s="1134"/>
      <c r="K19" s="1138" t="s">
        <v>605</v>
      </c>
      <c r="L19" s="1491" t="s">
        <v>606</v>
      </c>
      <c r="M19" s="1491"/>
      <c r="N19" s="1134"/>
      <c r="O19" s="1138" t="s">
        <v>506</v>
      </c>
      <c r="P19" s="1142">
        <v>44561</v>
      </c>
      <c r="Q19" s="1134"/>
    </row>
    <row r="20" spans="2:17" x14ac:dyDescent="0.3">
      <c r="B20" s="1134"/>
      <c r="C20" s="1138"/>
      <c r="D20" s="1139"/>
      <c r="E20" s="1139"/>
      <c r="F20" s="1139"/>
      <c r="G20" s="1139"/>
      <c r="H20" s="1139"/>
      <c r="I20" s="1139"/>
      <c r="J20" s="1134"/>
      <c r="K20" s="1138"/>
      <c r="L20" s="1140"/>
      <c r="M20" s="1140"/>
      <c r="N20" s="1134"/>
      <c r="O20" s="1134"/>
      <c r="P20" s="1134"/>
      <c r="Q20" s="1134"/>
    </row>
    <row r="22" spans="2:17" s="1144" customFormat="1" ht="19.5" x14ac:dyDescent="0.3">
      <c r="C22" s="1494" t="s">
        <v>1063</v>
      </c>
      <c r="D22" s="1494"/>
      <c r="E22" s="1494"/>
      <c r="F22" s="1494"/>
      <c r="G22" s="1494"/>
      <c r="H22" s="1494"/>
      <c r="I22" s="1494"/>
      <c r="J22" s="1494"/>
      <c r="K22" s="1494"/>
      <c r="L22" s="1494"/>
      <c r="M22" s="1494"/>
      <c r="N22" s="1494"/>
      <c r="O22" s="1494"/>
      <c r="P22" s="1494"/>
    </row>
    <row r="23" spans="2:17" s="1144" customFormat="1" x14ac:dyDescent="0.3">
      <c r="C23" s="1495" t="s">
        <v>1056</v>
      </c>
      <c r="D23" s="1495"/>
      <c r="E23" s="1495"/>
      <c r="F23" s="1495"/>
      <c r="G23" s="1495"/>
      <c r="H23" s="1495"/>
      <c r="I23" s="1495"/>
      <c r="J23" s="1495"/>
      <c r="K23" s="1495"/>
      <c r="L23" s="1495"/>
      <c r="M23" s="1495"/>
      <c r="N23" s="1495"/>
      <c r="O23" s="1495"/>
      <c r="P23" s="1495"/>
    </row>
    <row r="24" spans="2:17" s="1144" customFormat="1" x14ac:dyDescent="0.3">
      <c r="C24" s="1495" t="s">
        <v>1057</v>
      </c>
      <c r="D24" s="1495"/>
      <c r="E24" s="1495"/>
      <c r="F24" s="1495"/>
      <c r="G24" s="1495"/>
      <c r="H24" s="1495"/>
      <c r="I24" s="1495"/>
      <c r="J24" s="1495"/>
      <c r="K24" s="1495"/>
      <c r="L24" s="1495"/>
      <c r="M24" s="1495"/>
      <c r="N24" s="1495"/>
      <c r="O24" s="1495"/>
      <c r="P24" s="1495"/>
    </row>
    <row r="25" spans="2:17" s="1144" customFormat="1" x14ac:dyDescent="0.3">
      <c r="C25" s="1148"/>
      <c r="D25" s="1148" t="s">
        <v>1058</v>
      </c>
      <c r="E25" s="1148"/>
      <c r="F25" s="1149" t="s">
        <v>1060</v>
      </c>
      <c r="G25" s="1149"/>
      <c r="H25" s="1149"/>
      <c r="I25" s="1149"/>
      <c r="J25" s="1149"/>
      <c r="K25" s="1149"/>
      <c r="L25" s="1148"/>
      <c r="M25" s="1148"/>
      <c r="N25" s="1148"/>
      <c r="O25" s="1148"/>
      <c r="P25" s="1148"/>
    </row>
    <row r="26" spans="2:17" s="1144" customFormat="1" x14ac:dyDescent="0.3">
      <c r="C26" s="1148"/>
      <c r="D26" s="1148" t="s">
        <v>1059</v>
      </c>
      <c r="E26" s="1148"/>
      <c r="F26" s="1495" t="s">
        <v>1061</v>
      </c>
      <c r="G26" s="1495"/>
      <c r="H26" s="1495"/>
      <c r="I26" s="1495"/>
      <c r="J26" s="1495"/>
      <c r="K26" s="1495"/>
      <c r="L26" s="1495"/>
      <c r="M26" s="1495"/>
      <c r="N26" s="1495"/>
      <c r="O26" s="1495"/>
      <c r="P26" s="1495"/>
    </row>
    <row r="27" spans="2:17" s="1144" customFormat="1" x14ac:dyDescent="0.3">
      <c r="C27" s="1148"/>
      <c r="D27" s="1148"/>
      <c r="E27" s="1148"/>
      <c r="F27" s="1496" t="s">
        <v>1062</v>
      </c>
      <c r="G27" s="1496"/>
      <c r="H27" s="1496"/>
      <c r="I27" s="1496"/>
      <c r="J27" s="1496"/>
      <c r="K27" s="1496"/>
      <c r="L27" s="1496"/>
      <c r="M27" s="1496"/>
      <c r="N27" s="1496"/>
      <c r="O27" s="1496"/>
      <c r="P27" s="1496"/>
    </row>
    <row r="28" spans="2:17" s="1144" customFormat="1" x14ac:dyDescent="0.3">
      <c r="C28" s="1495" t="s">
        <v>1055</v>
      </c>
      <c r="D28" s="1495"/>
      <c r="E28" s="1495"/>
      <c r="F28" s="1495"/>
      <c r="G28" s="1495"/>
      <c r="H28" s="1495"/>
      <c r="I28" s="1495"/>
      <c r="J28" s="1495"/>
      <c r="K28" s="1495"/>
      <c r="L28" s="1495"/>
      <c r="M28" s="1495"/>
      <c r="N28" s="1495"/>
      <c r="O28" s="1495"/>
      <c r="P28" s="1495"/>
    </row>
    <row r="29" spans="2:17" s="1144" customFormat="1" x14ac:dyDescent="0.3">
      <c r="C29" s="1145"/>
      <c r="D29" s="1146"/>
      <c r="E29" s="1146"/>
      <c r="F29" s="1146"/>
      <c r="G29" s="1146"/>
      <c r="H29" s="1146"/>
      <c r="I29" s="1146"/>
      <c r="K29" s="1145"/>
      <c r="L29" s="1147"/>
      <c r="M29" s="1147"/>
    </row>
  </sheetData>
  <sheetProtection algorithmName="SHA-512" hashValue="mcUV8vQlqoVpWmhNviKvuyf3eH0f4+Jn5bGBvjqww98q53uTm/EJ7opstPtoNQbHKJljzs8WOZcnoB41dw6GuQ==" saltValue="LvAJfFVPI7ZWxWdBe8sYOw==" spinCount="100000" sheet="1" objects="1" scenarios="1"/>
  <mergeCells count="21">
    <mergeCell ref="C22:P22"/>
    <mergeCell ref="C23:P23"/>
    <mergeCell ref="C24:P24"/>
    <mergeCell ref="C28:P28"/>
    <mergeCell ref="F26:P26"/>
    <mergeCell ref="F27:P27"/>
    <mergeCell ref="D19:I19"/>
    <mergeCell ref="L19:M19"/>
    <mergeCell ref="D13:I13"/>
    <mergeCell ref="L13:M13"/>
    <mergeCell ref="O14:P15"/>
    <mergeCell ref="D15:I15"/>
    <mergeCell ref="L15:M15"/>
    <mergeCell ref="D17:I17"/>
    <mergeCell ref="L17:M17"/>
    <mergeCell ref="B2:P3"/>
    <mergeCell ref="B5:P6"/>
    <mergeCell ref="D9:I9"/>
    <mergeCell ref="L9:M9"/>
    <mergeCell ref="D11:I11"/>
    <mergeCell ref="L11:M11"/>
  </mergeCell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filterMode="1"/>
  <dimension ref="B1:L212"/>
  <sheetViews>
    <sheetView showGridLines="0" showRowColHeaders="0" workbookViewId="0"/>
  </sheetViews>
  <sheetFormatPr defaultRowHeight="12.75" x14ac:dyDescent="0.2"/>
  <cols>
    <col min="1" max="1" width="22" style="638" customWidth="1"/>
    <col min="2" max="2" width="7.28515625" style="649" customWidth="1"/>
    <col min="3" max="3" width="14.85546875" style="638" customWidth="1"/>
    <col min="4" max="4" width="31" style="638" customWidth="1"/>
    <col min="5" max="5" width="9.85546875" style="638" customWidth="1"/>
    <col min="6" max="6" width="16" style="638" customWidth="1"/>
    <col min="7" max="7" width="15.85546875" style="638" customWidth="1"/>
    <col min="8" max="8" width="15.140625" style="638" customWidth="1"/>
    <col min="9" max="9" width="15.5703125" style="638" customWidth="1"/>
    <col min="10" max="10" width="16" style="638" customWidth="1"/>
    <col min="11" max="11" width="15.85546875" style="638" customWidth="1"/>
    <col min="12" max="12" width="14" style="638" customWidth="1"/>
    <col min="13" max="257" width="9.140625" style="638"/>
    <col min="258" max="258" width="7.28515625" style="638" customWidth="1"/>
    <col min="259" max="259" width="14.85546875" style="638" customWidth="1"/>
    <col min="260" max="260" width="31" style="638" customWidth="1"/>
    <col min="261" max="261" width="9.85546875" style="638" customWidth="1"/>
    <col min="262" max="262" width="16" style="638" customWidth="1"/>
    <col min="263" max="263" width="15.85546875" style="638" customWidth="1"/>
    <col min="264" max="264" width="15.140625" style="638" customWidth="1"/>
    <col min="265" max="265" width="15.5703125" style="638" customWidth="1"/>
    <col min="266" max="266" width="16" style="638" customWidth="1"/>
    <col min="267" max="267" width="15.85546875" style="638" customWidth="1"/>
    <col min="268" max="268" width="14" style="638" customWidth="1"/>
    <col min="269" max="513" width="9.140625" style="638"/>
    <col min="514" max="514" width="7.28515625" style="638" customWidth="1"/>
    <col min="515" max="515" width="14.85546875" style="638" customWidth="1"/>
    <col min="516" max="516" width="31" style="638" customWidth="1"/>
    <col min="517" max="517" width="9.85546875" style="638" customWidth="1"/>
    <col min="518" max="518" width="16" style="638" customWidth="1"/>
    <col min="519" max="519" width="15.85546875" style="638" customWidth="1"/>
    <col min="520" max="520" width="15.140625" style="638" customWidth="1"/>
    <col min="521" max="521" width="15.5703125" style="638" customWidth="1"/>
    <col min="522" max="522" width="16" style="638" customWidth="1"/>
    <col min="523" max="523" width="15.85546875" style="638" customWidth="1"/>
    <col min="524" max="524" width="14" style="638" customWidth="1"/>
    <col min="525" max="769" width="9.140625" style="638"/>
    <col min="770" max="770" width="7.28515625" style="638" customWidth="1"/>
    <col min="771" max="771" width="14.85546875" style="638" customWidth="1"/>
    <col min="772" max="772" width="31" style="638" customWidth="1"/>
    <col min="773" max="773" width="9.85546875" style="638" customWidth="1"/>
    <col min="774" max="774" width="16" style="638" customWidth="1"/>
    <col min="775" max="775" width="15.85546875" style="638" customWidth="1"/>
    <col min="776" max="776" width="15.140625" style="638" customWidth="1"/>
    <col min="777" max="777" width="15.5703125" style="638" customWidth="1"/>
    <col min="778" max="778" width="16" style="638" customWidth="1"/>
    <col min="779" max="779" width="15.85546875" style="638" customWidth="1"/>
    <col min="780" max="780" width="14" style="638" customWidth="1"/>
    <col min="781" max="1025" width="9.140625" style="638"/>
    <col min="1026" max="1026" width="7.28515625" style="638" customWidth="1"/>
    <col min="1027" max="1027" width="14.85546875" style="638" customWidth="1"/>
    <col min="1028" max="1028" width="31" style="638" customWidth="1"/>
    <col min="1029" max="1029" width="9.85546875" style="638" customWidth="1"/>
    <col min="1030" max="1030" width="16" style="638" customWidth="1"/>
    <col min="1031" max="1031" width="15.85546875" style="638" customWidth="1"/>
    <col min="1032" max="1032" width="15.140625" style="638" customWidth="1"/>
    <col min="1033" max="1033" width="15.5703125" style="638" customWidth="1"/>
    <col min="1034" max="1034" width="16" style="638" customWidth="1"/>
    <col min="1035" max="1035" width="15.85546875" style="638" customWidth="1"/>
    <col min="1036" max="1036" width="14" style="638" customWidth="1"/>
    <col min="1037" max="1281" width="9.140625" style="638"/>
    <col min="1282" max="1282" width="7.28515625" style="638" customWidth="1"/>
    <col min="1283" max="1283" width="14.85546875" style="638" customWidth="1"/>
    <col min="1284" max="1284" width="31" style="638" customWidth="1"/>
    <col min="1285" max="1285" width="9.85546875" style="638" customWidth="1"/>
    <col min="1286" max="1286" width="16" style="638" customWidth="1"/>
    <col min="1287" max="1287" width="15.85546875" style="638" customWidth="1"/>
    <col min="1288" max="1288" width="15.140625" style="638" customWidth="1"/>
    <col min="1289" max="1289" width="15.5703125" style="638" customWidth="1"/>
    <col min="1290" max="1290" width="16" style="638" customWidth="1"/>
    <col min="1291" max="1291" width="15.85546875" style="638" customWidth="1"/>
    <col min="1292" max="1292" width="14" style="638" customWidth="1"/>
    <col min="1293" max="1537" width="9.140625" style="638"/>
    <col min="1538" max="1538" width="7.28515625" style="638" customWidth="1"/>
    <col min="1539" max="1539" width="14.85546875" style="638" customWidth="1"/>
    <col min="1540" max="1540" width="31" style="638" customWidth="1"/>
    <col min="1541" max="1541" width="9.85546875" style="638" customWidth="1"/>
    <col min="1542" max="1542" width="16" style="638" customWidth="1"/>
    <col min="1543" max="1543" width="15.85546875" style="638" customWidth="1"/>
    <col min="1544" max="1544" width="15.140625" style="638" customWidth="1"/>
    <col min="1545" max="1545" width="15.5703125" style="638" customWidth="1"/>
    <col min="1546" max="1546" width="16" style="638" customWidth="1"/>
    <col min="1547" max="1547" width="15.85546875" style="638" customWidth="1"/>
    <col min="1548" max="1548" width="14" style="638" customWidth="1"/>
    <col min="1549" max="1793" width="9.140625" style="638"/>
    <col min="1794" max="1794" width="7.28515625" style="638" customWidth="1"/>
    <col min="1795" max="1795" width="14.85546875" style="638" customWidth="1"/>
    <col min="1796" max="1796" width="31" style="638" customWidth="1"/>
    <col min="1797" max="1797" width="9.85546875" style="638" customWidth="1"/>
    <col min="1798" max="1798" width="16" style="638" customWidth="1"/>
    <col min="1799" max="1799" width="15.85546875" style="638" customWidth="1"/>
    <col min="1800" max="1800" width="15.140625" style="638" customWidth="1"/>
    <col min="1801" max="1801" width="15.5703125" style="638" customWidth="1"/>
    <col min="1802" max="1802" width="16" style="638" customWidth="1"/>
    <col min="1803" max="1803" width="15.85546875" style="638" customWidth="1"/>
    <col min="1804" max="1804" width="14" style="638" customWidth="1"/>
    <col min="1805" max="2049" width="9.140625" style="638"/>
    <col min="2050" max="2050" width="7.28515625" style="638" customWidth="1"/>
    <col min="2051" max="2051" width="14.85546875" style="638" customWidth="1"/>
    <col min="2052" max="2052" width="31" style="638" customWidth="1"/>
    <col min="2053" max="2053" width="9.85546875" style="638" customWidth="1"/>
    <col min="2054" max="2054" width="16" style="638" customWidth="1"/>
    <col min="2055" max="2055" width="15.85546875" style="638" customWidth="1"/>
    <col min="2056" max="2056" width="15.140625" style="638" customWidth="1"/>
    <col min="2057" max="2057" width="15.5703125" style="638" customWidth="1"/>
    <col min="2058" max="2058" width="16" style="638" customWidth="1"/>
    <col min="2059" max="2059" width="15.85546875" style="638" customWidth="1"/>
    <col min="2060" max="2060" width="14" style="638" customWidth="1"/>
    <col min="2061" max="2305" width="9.140625" style="638"/>
    <col min="2306" max="2306" width="7.28515625" style="638" customWidth="1"/>
    <col min="2307" max="2307" width="14.85546875" style="638" customWidth="1"/>
    <col min="2308" max="2308" width="31" style="638" customWidth="1"/>
    <col min="2309" max="2309" width="9.85546875" style="638" customWidth="1"/>
    <col min="2310" max="2310" width="16" style="638" customWidth="1"/>
    <col min="2311" max="2311" width="15.85546875" style="638" customWidth="1"/>
    <col min="2312" max="2312" width="15.140625" style="638" customWidth="1"/>
    <col min="2313" max="2313" width="15.5703125" style="638" customWidth="1"/>
    <col min="2314" max="2314" width="16" style="638" customWidth="1"/>
    <col min="2315" max="2315" width="15.85546875" style="638" customWidth="1"/>
    <col min="2316" max="2316" width="14" style="638" customWidth="1"/>
    <col min="2317" max="2561" width="9.140625" style="638"/>
    <col min="2562" max="2562" width="7.28515625" style="638" customWidth="1"/>
    <col min="2563" max="2563" width="14.85546875" style="638" customWidth="1"/>
    <col min="2564" max="2564" width="31" style="638" customWidth="1"/>
    <col min="2565" max="2565" width="9.85546875" style="638" customWidth="1"/>
    <col min="2566" max="2566" width="16" style="638" customWidth="1"/>
    <col min="2567" max="2567" width="15.85546875" style="638" customWidth="1"/>
    <col min="2568" max="2568" width="15.140625" style="638" customWidth="1"/>
    <col min="2569" max="2569" width="15.5703125" style="638" customWidth="1"/>
    <col min="2570" max="2570" width="16" style="638" customWidth="1"/>
    <col min="2571" max="2571" width="15.85546875" style="638" customWidth="1"/>
    <col min="2572" max="2572" width="14" style="638" customWidth="1"/>
    <col min="2573" max="2817" width="9.140625" style="638"/>
    <col min="2818" max="2818" width="7.28515625" style="638" customWidth="1"/>
    <col min="2819" max="2819" width="14.85546875" style="638" customWidth="1"/>
    <col min="2820" max="2820" width="31" style="638" customWidth="1"/>
    <col min="2821" max="2821" width="9.85546875" style="638" customWidth="1"/>
    <col min="2822" max="2822" width="16" style="638" customWidth="1"/>
    <col min="2823" max="2823" width="15.85546875" style="638" customWidth="1"/>
    <col min="2824" max="2824" width="15.140625" style="638" customWidth="1"/>
    <col min="2825" max="2825" width="15.5703125" style="638" customWidth="1"/>
    <col min="2826" max="2826" width="16" style="638" customWidth="1"/>
    <col min="2827" max="2827" width="15.85546875" style="638" customWidth="1"/>
    <col min="2828" max="2828" width="14" style="638" customWidth="1"/>
    <col min="2829" max="3073" width="9.140625" style="638"/>
    <col min="3074" max="3074" width="7.28515625" style="638" customWidth="1"/>
    <col min="3075" max="3075" width="14.85546875" style="638" customWidth="1"/>
    <col min="3076" max="3076" width="31" style="638" customWidth="1"/>
    <col min="3077" max="3077" width="9.85546875" style="638" customWidth="1"/>
    <col min="3078" max="3078" width="16" style="638" customWidth="1"/>
    <col min="3079" max="3079" width="15.85546875" style="638" customWidth="1"/>
    <col min="3080" max="3080" width="15.140625" style="638" customWidth="1"/>
    <col min="3081" max="3081" width="15.5703125" style="638" customWidth="1"/>
    <col min="3082" max="3082" width="16" style="638" customWidth="1"/>
    <col min="3083" max="3083" width="15.85546875" style="638" customWidth="1"/>
    <col min="3084" max="3084" width="14" style="638" customWidth="1"/>
    <col min="3085" max="3329" width="9.140625" style="638"/>
    <col min="3330" max="3330" width="7.28515625" style="638" customWidth="1"/>
    <col min="3331" max="3331" width="14.85546875" style="638" customWidth="1"/>
    <col min="3332" max="3332" width="31" style="638" customWidth="1"/>
    <col min="3333" max="3333" width="9.85546875" style="638" customWidth="1"/>
    <col min="3334" max="3334" width="16" style="638" customWidth="1"/>
    <col min="3335" max="3335" width="15.85546875" style="638" customWidth="1"/>
    <col min="3336" max="3336" width="15.140625" style="638" customWidth="1"/>
    <col min="3337" max="3337" width="15.5703125" style="638" customWidth="1"/>
    <col min="3338" max="3338" width="16" style="638" customWidth="1"/>
    <col min="3339" max="3339" width="15.85546875" style="638" customWidth="1"/>
    <col min="3340" max="3340" width="14" style="638" customWidth="1"/>
    <col min="3341" max="3585" width="9.140625" style="638"/>
    <col min="3586" max="3586" width="7.28515625" style="638" customWidth="1"/>
    <col min="3587" max="3587" width="14.85546875" style="638" customWidth="1"/>
    <col min="3588" max="3588" width="31" style="638" customWidth="1"/>
    <col min="3589" max="3589" width="9.85546875" style="638" customWidth="1"/>
    <col min="3590" max="3590" width="16" style="638" customWidth="1"/>
    <col min="3591" max="3591" width="15.85546875" style="638" customWidth="1"/>
    <col min="3592" max="3592" width="15.140625" style="638" customWidth="1"/>
    <col min="3593" max="3593" width="15.5703125" style="638" customWidth="1"/>
    <col min="3594" max="3594" width="16" style="638" customWidth="1"/>
    <col min="3595" max="3595" width="15.85546875" style="638" customWidth="1"/>
    <col min="3596" max="3596" width="14" style="638" customWidth="1"/>
    <col min="3597" max="3841" width="9.140625" style="638"/>
    <col min="3842" max="3842" width="7.28515625" style="638" customWidth="1"/>
    <col min="3843" max="3843" width="14.85546875" style="638" customWidth="1"/>
    <col min="3844" max="3844" width="31" style="638" customWidth="1"/>
    <col min="3845" max="3845" width="9.85546875" style="638" customWidth="1"/>
    <col min="3846" max="3846" width="16" style="638" customWidth="1"/>
    <col min="3847" max="3847" width="15.85546875" style="638" customWidth="1"/>
    <col min="3848" max="3848" width="15.140625" style="638" customWidth="1"/>
    <col min="3849" max="3849" width="15.5703125" style="638" customWidth="1"/>
    <col min="3850" max="3850" width="16" style="638" customWidth="1"/>
    <col min="3851" max="3851" width="15.85546875" style="638" customWidth="1"/>
    <col min="3852" max="3852" width="14" style="638" customWidth="1"/>
    <col min="3853" max="4097" width="9.140625" style="638"/>
    <col min="4098" max="4098" width="7.28515625" style="638" customWidth="1"/>
    <col min="4099" max="4099" width="14.85546875" style="638" customWidth="1"/>
    <col min="4100" max="4100" width="31" style="638" customWidth="1"/>
    <col min="4101" max="4101" width="9.85546875" style="638" customWidth="1"/>
    <col min="4102" max="4102" width="16" style="638" customWidth="1"/>
    <col min="4103" max="4103" width="15.85546875" style="638" customWidth="1"/>
    <col min="4104" max="4104" width="15.140625" style="638" customWidth="1"/>
    <col min="4105" max="4105" width="15.5703125" style="638" customWidth="1"/>
    <col min="4106" max="4106" width="16" style="638" customWidth="1"/>
    <col min="4107" max="4107" width="15.85546875" style="638" customWidth="1"/>
    <col min="4108" max="4108" width="14" style="638" customWidth="1"/>
    <col min="4109" max="4353" width="9.140625" style="638"/>
    <col min="4354" max="4354" width="7.28515625" style="638" customWidth="1"/>
    <col min="4355" max="4355" width="14.85546875" style="638" customWidth="1"/>
    <col min="4356" max="4356" width="31" style="638" customWidth="1"/>
    <col min="4357" max="4357" width="9.85546875" style="638" customWidth="1"/>
    <col min="4358" max="4358" width="16" style="638" customWidth="1"/>
    <col min="4359" max="4359" width="15.85546875" style="638" customWidth="1"/>
    <col min="4360" max="4360" width="15.140625" style="638" customWidth="1"/>
    <col min="4361" max="4361" width="15.5703125" style="638" customWidth="1"/>
    <col min="4362" max="4362" width="16" style="638" customWidth="1"/>
    <col min="4363" max="4363" width="15.85546875" style="638" customWidth="1"/>
    <col min="4364" max="4364" width="14" style="638" customWidth="1"/>
    <col min="4365" max="4609" width="9.140625" style="638"/>
    <col min="4610" max="4610" width="7.28515625" style="638" customWidth="1"/>
    <col min="4611" max="4611" width="14.85546875" style="638" customWidth="1"/>
    <col min="4612" max="4612" width="31" style="638" customWidth="1"/>
    <col min="4613" max="4613" width="9.85546875" style="638" customWidth="1"/>
    <col min="4614" max="4614" width="16" style="638" customWidth="1"/>
    <col min="4615" max="4615" width="15.85546875" style="638" customWidth="1"/>
    <col min="4616" max="4616" width="15.140625" style="638" customWidth="1"/>
    <col min="4617" max="4617" width="15.5703125" style="638" customWidth="1"/>
    <col min="4618" max="4618" width="16" style="638" customWidth="1"/>
    <col min="4619" max="4619" width="15.85546875" style="638" customWidth="1"/>
    <col min="4620" max="4620" width="14" style="638" customWidth="1"/>
    <col min="4621" max="4865" width="9.140625" style="638"/>
    <col min="4866" max="4866" width="7.28515625" style="638" customWidth="1"/>
    <col min="4867" max="4867" width="14.85546875" style="638" customWidth="1"/>
    <col min="4868" max="4868" width="31" style="638" customWidth="1"/>
    <col min="4869" max="4869" width="9.85546875" style="638" customWidth="1"/>
    <col min="4870" max="4870" width="16" style="638" customWidth="1"/>
    <col min="4871" max="4871" width="15.85546875" style="638" customWidth="1"/>
    <col min="4872" max="4872" width="15.140625" style="638" customWidth="1"/>
    <col min="4873" max="4873" width="15.5703125" style="638" customWidth="1"/>
    <col min="4874" max="4874" width="16" style="638" customWidth="1"/>
    <col min="4875" max="4875" width="15.85546875" style="638" customWidth="1"/>
    <col min="4876" max="4876" width="14" style="638" customWidth="1"/>
    <col min="4877" max="5121" width="9.140625" style="638"/>
    <col min="5122" max="5122" width="7.28515625" style="638" customWidth="1"/>
    <col min="5123" max="5123" width="14.85546875" style="638" customWidth="1"/>
    <col min="5124" max="5124" width="31" style="638" customWidth="1"/>
    <col min="5125" max="5125" width="9.85546875" style="638" customWidth="1"/>
    <col min="5126" max="5126" width="16" style="638" customWidth="1"/>
    <col min="5127" max="5127" width="15.85546875" style="638" customWidth="1"/>
    <col min="5128" max="5128" width="15.140625" style="638" customWidth="1"/>
    <col min="5129" max="5129" width="15.5703125" style="638" customWidth="1"/>
    <col min="5130" max="5130" width="16" style="638" customWidth="1"/>
    <col min="5131" max="5131" width="15.85546875" style="638" customWidth="1"/>
    <col min="5132" max="5132" width="14" style="638" customWidth="1"/>
    <col min="5133" max="5377" width="9.140625" style="638"/>
    <col min="5378" max="5378" width="7.28515625" style="638" customWidth="1"/>
    <col min="5379" max="5379" width="14.85546875" style="638" customWidth="1"/>
    <col min="5380" max="5380" width="31" style="638" customWidth="1"/>
    <col min="5381" max="5381" width="9.85546875" style="638" customWidth="1"/>
    <col min="5382" max="5382" width="16" style="638" customWidth="1"/>
    <col min="5383" max="5383" width="15.85546875" style="638" customWidth="1"/>
    <col min="5384" max="5384" width="15.140625" style="638" customWidth="1"/>
    <col min="5385" max="5385" width="15.5703125" style="638" customWidth="1"/>
    <col min="5386" max="5386" width="16" style="638" customWidth="1"/>
    <col min="5387" max="5387" width="15.85546875" style="638" customWidth="1"/>
    <col min="5388" max="5388" width="14" style="638" customWidth="1"/>
    <col min="5389" max="5633" width="9.140625" style="638"/>
    <col min="5634" max="5634" width="7.28515625" style="638" customWidth="1"/>
    <col min="5635" max="5635" width="14.85546875" style="638" customWidth="1"/>
    <col min="5636" max="5636" width="31" style="638" customWidth="1"/>
    <col min="5637" max="5637" width="9.85546875" style="638" customWidth="1"/>
    <col min="5638" max="5638" width="16" style="638" customWidth="1"/>
    <col min="5639" max="5639" width="15.85546875" style="638" customWidth="1"/>
    <col min="5640" max="5640" width="15.140625" style="638" customWidth="1"/>
    <col min="5641" max="5641" width="15.5703125" style="638" customWidth="1"/>
    <col min="5642" max="5642" width="16" style="638" customWidth="1"/>
    <col min="5643" max="5643" width="15.85546875" style="638" customWidth="1"/>
    <col min="5644" max="5644" width="14" style="638" customWidth="1"/>
    <col min="5645" max="5889" width="9.140625" style="638"/>
    <col min="5890" max="5890" width="7.28515625" style="638" customWidth="1"/>
    <col min="5891" max="5891" width="14.85546875" style="638" customWidth="1"/>
    <col min="5892" max="5892" width="31" style="638" customWidth="1"/>
    <col min="5893" max="5893" width="9.85546875" style="638" customWidth="1"/>
    <col min="5894" max="5894" width="16" style="638" customWidth="1"/>
    <col min="5895" max="5895" width="15.85546875" style="638" customWidth="1"/>
    <col min="5896" max="5896" width="15.140625" style="638" customWidth="1"/>
    <col min="5897" max="5897" width="15.5703125" style="638" customWidth="1"/>
    <col min="5898" max="5898" width="16" style="638" customWidth="1"/>
    <col min="5899" max="5899" width="15.85546875" style="638" customWidth="1"/>
    <col min="5900" max="5900" width="14" style="638" customWidth="1"/>
    <col min="5901" max="6145" width="9.140625" style="638"/>
    <col min="6146" max="6146" width="7.28515625" style="638" customWidth="1"/>
    <col min="6147" max="6147" width="14.85546875" style="638" customWidth="1"/>
    <col min="6148" max="6148" width="31" style="638" customWidth="1"/>
    <col min="6149" max="6149" width="9.85546875" style="638" customWidth="1"/>
    <col min="6150" max="6150" width="16" style="638" customWidth="1"/>
    <col min="6151" max="6151" width="15.85546875" style="638" customWidth="1"/>
    <col min="6152" max="6152" width="15.140625" style="638" customWidth="1"/>
    <col min="6153" max="6153" width="15.5703125" style="638" customWidth="1"/>
    <col min="6154" max="6154" width="16" style="638" customWidth="1"/>
    <col min="6155" max="6155" width="15.85546875" style="638" customWidth="1"/>
    <col min="6156" max="6156" width="14" style="638" customWidth="1"/>
    <col min="6157" max="6401" width="9.140625" style="638"/>
    <col min="6402" max="6402" width="7.28515625" style="638" customWidth="1"/>
    <col min="6403" max="6403" width="14.85546875" style="638" customWidth="1"/>
    <col min="6404" max="6404" width="31" style="638" customWidth="1"/>
    <col min="6405" max="6405" width="9.85546875" style="638" customWidth="1"/>
    <col min="6406" max="6406" width="16" style="638" customWidth="1"/>
    <col min="6407" max="6407" width="15.85546875" style="638" customWidth="1"/>
    <col min="6408" max="6408" width="15.140625" style="638" customWidth="1"/>
    <col min="6409" max="6409" width="15.5703125" style="638" customWidth="1"/>
    <col min="6410" max="6410" width="16" style="638" customWidth="1"/>
    <col min="6411" max="6411" width="15.85546875" style="638" customWidth="1"/>
    <col min="6412" max="6412" width="14" style="638" customWidth="1"/>
    <col min="6413" max="6657" width="9.140625" style="638"/>
    <col min="6658" max="6658" width="7.28515625" style="638" customWidth="1"/>
    <col min="6659" max="6659" width="14.85546875" style="638" customWidth="1"/>
    <col min="6660" max="6660" width="31" style="638" customWidth="1"/>
    <col min="6661" max="6661" width="9.85546875" style="638" customWidth="1"/>
    <col min="6662" max="6662" width="16" style="638" customWidth="1"/>
    <col min="6663" max="6663" width="15.85546875" style="638" customWidth="1"/>
    <col min="6664" max="6664" width="15.140625" style="638" customWidth="1"/>
    <col min="6665" max="6665" width="15.5703125" style="638" customWidth="1"/>
    <col min="6666" max="6666" width="16" style="638" customWidth="1"/>
    <col min="6667" max="6667" width="15.85546875" style="638" customWidth="1"/>
    <col min="6668" max="6668" width="14" style="638" customWidth="1"/>
    <col min="6669" max="6913" width="9.140625" style="638"/>
    <col min="6914" max="6914" width="7.28515625" style="638" customWidth="1"/>
    <col min="6915" max="6915" width="14.85546875" style="638" customWidth="1"/>
    <col min="6916" max="6916" width="31" style="638" customWidth="1"/>
    <col min="6917" max="6917" width="9.85546875" style="638" customWidth="1"/>
    <col min="6918" max="6918" width="16" style="638" customWidth="1"/>
    <col min="6919" max="6919" width="15.85546875" style="638" customWidth="1"/>
    <col min="6920" max="6920" width="15.140625" style="638" customWidth="1"/>
    <col min="6921" max="6921" width="15.5703125" style="638" customWidth="1"/>
    <col min="6922" max="6922" width="16" style="638" customWidth="1"/>
    <col min="6923" max="6923" width="15.85546875" style="638" customWidth="1"/>
    <col min="6924" max="6924" width="14" style="638" customWidth="1"/>
    <col min="6925" max="7169" width="9.140625" style="638"/>
    <col min="7170" max="7170" width="7.28515625" style="638" customWidth="1"/>
    <col min="7171" max="7171" width="14.85546875" style="638" customWidth="1"/>
    <col min="7172" max="7172" width="31" style="638" customWidth="1"/>
    <col min="7173" max="7173" width="9.85546875" style="638" customWidth="1"/>
    <col min="7174" max="7174" width="16" style="638" customWidth="1"/>
    <col min="7175" max="7175" width="15.85546875" style="638" customWidth="1"/>
    <col min="7176" max="7176" width="15.140625" style="638" customWidth="1"/>
    <col min="7177" max="7177" width="15.5703125" style="638" customWidth="1"/>
    <col min="7178" max="7178" width="16" style="638" customWidth="1"/>
    <col min="7179" max="7179" width="15.85546875" style="638" customWidth="1"/>
    <col min="7180" max="7180" width="14" style="638" customWidth="1"/>
    <col min="7181" max="7425" width="9.140625" style="638"/>
    <col min="7426" max="7426" width="7.28515625" style="638" customWidth="1"/>
    <col min="7427" max="7427" width="14.85546875" style="638" customWidth="1"/>
    <col min="7428" max="7428" width="31" style="638" customWidth="1"/>
    <col min="7429" max="7429" width="9.85546875" style="638" customWidth="1"/>
    <col min="7430" max="7430" width="16" style="638" customWidth="1"/>
    <col min="7431" max="7431" width="15.85546875" style="638" customWidth="1"/>
    <col min="7432" max="7432" width="15.140625" style="638" customWidth="1"/>
    <col min="7433" max="7433" width="15.5703125" style="638" customWidth="1"/>
    <col min="7434" max="7434" width="16" style="638" customWidth="1"/>
    <col min="7435" max="7435" width="15.85546875" style="638" customWidth="1"/>
    <col min="7436" max="7436" width="14" style="638" customWidth="1"/>
    <col min="7437" max="7681" width="9.140625" style="638"/>
    <col min="7682" max="7682" width="7.28515625" style="638" customWidth="1"/>
    <col min="7683" max="7683" width="14.85546875" style="638" customWidth="1"/>
    <col min="7684" max="7684" width="31" style="638" customWidth="1"/>
    <col min="7685" max="7685" width="9.85546875" style="638" customWidth="1"/>
    <col min="7686" max="7686" width="16" style="638" customWidth="1"/>
    <col min="7687" max="7687" width="15.85546875" style="638" customWidth="1"/>
    <col min="7688" max="7688" width="15.140625" style="638" customWidth="1"/>
    <col min="7689" max="7689" width="15.5703125" style="638" customWidth="1"/>
    <col min="7690" max="7690" width="16" style="638" customWidth="1"/>
    <col min="7691" max="7691" width="15.85546875" style="638" customWidth="1"/>
    <col min="7692" max="7692" width="14" style="638" customWidth="1"/>
    <col min="7693" max="7937" width="9.140625" style="638"/>
    <col min="7938" max="7938" width="7.28515625" style="638" customWidth="1"/>
    <col min="7939" max="7939" width="14.85546875" style="638" customWidth="1"/>
    <col min="7940" max="7940" width="31" style="638" customWidth="1"/>
    <col min="7941" max="7941" width="9.85546875" style="638" customWidth="1"/>
    <col min="7942" max="7942" width="16" style="638" customWidth="1"/>
    <col min="7943" max="7943" width="15.85546875" style="638" customWidth="1"/>
    <col min="7944" max="7944" width="15.140625" style="638" customWidth="1"/>
    <col min="7945" max="7945" width="15.5703125" style="638" customWidth="1"/>
    <col min="7946" max="7946" width="16" style="638" customWidth="1"/>
    <col min="7947" max="7947" width="15.85546875" style="638" customWidth="1"/>
    <col min="7948" max="7948" width="14" style="638" customWidth="1"/>
    <col min="7949" max="8193" width="9.140625" style="638"/>
    <col min="8194" max="8194" width="7.28515625" style="638" customWidth="1"/>
    <col min="8195" max="8195" width="14.85546875" style="638" customWidth="1"/>
    <col min="8196" max="8196" width="31" style="638" customWidth="1"/>
    <col min="8197" max="8197" width="9.85546875" style="638" customWidth="1"/>
    <col min="8198" max="8198" width="16" style="638" customWidth="1"/>
    <col min="8199" max="8199" width="15.85546875" style="638" customWidth="1"/>
    <col min="8200" max="8200" width="15.140625" style="638" customWidth="1"/>
    <col min="8201" max="8201" width="15.5703125" style="638" customWidth="1"/>
    <col min="8202" max="8202" width="16" style="638" customWidth="1"/>
    <col min="8203" max="8203" width="15.85546875" style="638" customWidth="1"/>
    <col min="8204" max="8204" width="14" style="638" customWidth="1"/>
    <col min="8205" max="8449" width="9.140625" style="638"/>
    <col min="8450" max="8450" width="7.28515625" style="638" customWidth="1"/>
    <col min="8451" max="8451" width="14.85546875" style="638" customWidth="1"/>
    <col min="8452" max="8452" width="31" style="638" customWidth="1"/>
    <col min="8453" max="8453" width="9.85546875" style="638" customWidth="1"/>
    <col min="8454" max="8454" width="16" style="638" customWidth="1"/>
    <col min="8455" max="8455" width="15.85546875" style="638" customWidth="1"/>
    <col min="8456" max="8456" width="15.140625" style="638" customWidth="1"/>
    <col min="8457" max="8457" width="15.5703125" style="638" customWidth="1"/>
    <col min="8458" max="8458" width="16" style="638" customWidth="1"/>
    <col min="8459" max="8459" width="15.85546875" style="638" customWidth="1"/>
    <col min="8460" max="8460" width="14" style="638" customWidth="1"/>
    <col min="8461" max="8705" width="9.140625" style="638"/>
    <col min="8706" max="8706" width="7.28515625" style="638" customWidth="1"/>
    <col min="8707" max="8707" width="14.85546875" style="638" customWidth="1"/>
    <col min="8708" max="8708" width="31" style="638" customWidth="1"/>
    <col min="8709" max="8709" width="9.85546875" style="638" customWidth="1"/>
    <col min="8710" max="8710" width="16" style="638" customWidth="1"/>
    <col min="8711" max="8711" width="15.85546875" style="638" customWidth="1"/>
    <col min="8712" max="8712" width="15.140625" style="638" customWidth="1"/>
    <col min="8713" max="8713" width="15.5703125" style="638" customWidth="1"/>
    <col min="8714" max="8714" width="16" style="638" customWidth="1"/>
    <col min="8715" max="8715" width="15.85546875" style="638" customWidth="1"/>
    <col min="8716" max="8716" width="14" style="638" customWidth="1"/>
    <col min="8717" max="8961" width="9.140625" style="638"/>
    <col min="8962" max="8962" width="7.28515625" style="638" customWidth="1"/>
    <col min="8963" max="8963" width="14.85546875" style="638" customWidth="1"/>
    <col min="8964" max="8964" width="31" style="638" customWidth="1"/>
    <col min="8965" max="8965" width="9.85546875" style="638" customWidth="1"/>
    <col min="8966" max="8966" width="16" style="638" customWidth="1"/>
    <col min="8967" max="8967" width="15.85546875" style="638" customWidth="1"/>
    <col min="8968" max="8968" width="15.140625" style="638" customWidth="1"/>
    <col min="8969" max="8969" width="15.5703125" style="638" customWidth="1"/>
    <col min="8970" max="8970" width="16" style="638" customWidth="1"/>
    <col min="8971" max="8971" width="15.85546875" style="638" customWidth="1"/>
    <col min="8972" max="8972" width="14" style="638" customWidth="1"/>
    <col min="8973" max="9217" width="9.140625" style="638"/>
    <col min="9218" max="9218" width="7.28515625" style="638" customWidth="1"/>
    <col min="9219" max="9219" width="14.85546875" style="638" customWidth="1"/>
    <col min="9220" max="9220" width="31" style="638" customWidth="1"/>
    <col min="9221" max="9221" width="9.85546875" style="638" customWidth="1"/>
    <col min="9222" max="9222" width="16" style="638" customWidth="1"/>
    <col min="9223" max="9223" width="15.85546875" style="638" customWidth="1"/>
    <col min="9224" max="9224" width="15.140625" style="638" customWidth="1"/>
    <col min="9225" max="9225" width="15.5703125" style="638" customWidth="1"/>
    <col min="9226" max="9226" width="16" style="638" customWidth="1"/>
    <col min="9227" max="9227" width="15.85546875" style="638" customWidth="1"/>
    <col min="9228" max="9228" width="14" style="638" customWidth="1"/>
    <col min="9229" max="9473" width="9.140625" style="638"/>
    <col min="9474" max="9474" width="7.28515625" style="638" customWidth="1"/>
    <col min="9475" max="9475" width="14.85546875" style="638" customWidth="1"/>
    <col min="9476" max="9476" width="31" style="638" customWidth="1"/>
    <col min="9477" max="9477" width="9.85546875" style="638" customWidth="1"/>
    <col min="9478" max="9478" width="16" style="638" customWidth="1"/>
    <col min="9479" max="9479" width="15.85546875" style="638" customWidth="1"/>
    <col min="9480" max="9480" width="15.140625" style="638" customWidth="1"/>
    <col min="9481" max="9481" width="15.5703125" style="638" customWidth="1"/>
    <col min="9482" max="9482" width="16" style="638" customWidth="1"/>
    <col min="9483" max="9483" width="15.85546875" style="638" customWidth="1"/>
    <col min="9484" max="9484" width="14" style="638" customWidth="1"/>
    <col min="9485" max="9729" width="9.140625" style="638"/>
    <col min="9730" max="9730" width="7.28515625" style="638" customWidth="1"/>
    <col min="9731" max="9731" width="14.85546875" style="638" customWidth="1"/>
    <col min="9732" max="9732" width="31" style="638" customWidth="1"/>
    <col min="9733" max="9733" width="9.85546875" style="638" customWidth="1"/>
    <col min="9734" max="9734" width="16" style="638" customWidth="1"/>
    <col min="9735" max="9735" width="15.85546875" style="638" customWidth="1"/>
    <col min="9736" max="9736" width="15.140625" style="638" customWidth="1"/>
    <col min="9737" max="9737" width="15.5703125" style="638" customWidth="1"/>
    <col min="9738" max="9738" width="16" style="638" customWidth="1"/>
    <col min="9739" max="9739" width="15.85546875" style="638" customWidth="1"/>
    <col min="9740" max="9740" width="14" style="638" customWidth="1"/>
    <col min="9741" max="9985" width="9.140625" style="638"/>
    <col min="9986" max="9986" width="7.28515625" style="638" customWidth="1"/>
    <col min="9987" max="9987" width="14.85546875" style="638" customWidth="1"/>
    <col min="9988" max="9988" width="31" style="638" customWidth="1"/>
    <col min="9989" max="9989" width="9.85546875" style="638" customWidth="1"/>
    <col min="9990" max="9990" width="16" style="638" customWidth="1"/>
    <col min="9991" max="9991" width="15.85546875" style="638" customWidth="1"/>
    <col min="9992" max="9992" width="15.140625" style="638" customWidth="1"/>
    <col min="9993" max="9993" width="15.5703125" style="638" customWidth="1"/>
    <col min="9994" max="9994" width="16" style="638" customWidth="1"/>
    <col min="9995" max="9995" width="15.85546875" style="638" customWidth="1"/>
    <col min="9996" max="9996" width="14" style="638" customWidth="1"/>
    <col min="9997" max="10241" width="9.140625" style="638"/>
    <col min="10242" max="10242" width="7.28515625" style="638" customWidth="1"/>
    <col min="10243" max="10243" width="14.85546875" style="638" customWidth="1"/>
    <col min="10244" max="10244" width="31" style="638" customWidth="1"/>
    <col min="10245" max="10245" width="9.85546875" style="638" customWidth="1"/>
    <col min="10246" max="10246" width="16" style="638" customWidth="1"/>
    <col min="10247" max="10247" width="15.85546875" style="638" customWidth="1"/>
    <col min="10248" max="10248" width="15.140625" style="638" customWidth="1"/>
    <col min="10249" max="10249" width="15.5703125" style="638" customWidth="1"/>
    <col min="10250" max="10250" width="16" style="638" customWidth="1"/>
    <col min="10251" max="10251" width="15.85546875" style="638" customWidth="1"/>
    <col min="10252" max="10252" width="14" style="638" customWidth="1"/>
    <col min="10253" max="10497" width="9.140625" style="638"/>
    <col min="10498" max="10498" width="7.28515625" style="638" customWidth="1"/>
    <col min="10499" max="10499" width="14.85546875" style="638" customWidth="1"/>
    <col min="10500" max="10500" width="31" style="638" customWidth="1"/>
    <col min="10501" max="10501" width="9.85546875" style="638" customWidth="1"/>
    <col min="10502" max="10502" width="16" style="638" customWidth="1"/>
    <col min="10503" max="10503" width="15.85546875" style="638" customWidth="1"/>
    <col min="10504" max="10504" width="15.140625" style="638" customWidth="1"/>
    <col min="10505" max="10505" width="15.5703125" style="638" customWidth="1"/>
    <col min="10506" max="10506" width="16" style="638" customWidth="1"/>
    <col min="10507" max="10507" width="15.85546875" style="638" customWidth="1"/>
    <col min="10508" max="10508" width="14" style="638" customWidth="1"/>
    <col min="10509" max="10753" width="9.140625" style="638"/>
    <col min="10754" max="10754" width="7.28515625" style="638" customWidth="1"/>
    <col min="10755" max="10755" width="14.85546875" style="638" customWidth="1"/>
    <col min="10756" max="10756" width="31" style="638" customWidth="1"/>
    <col min="10757" max="10757" width="9.85546875" style="638" customWidth="1"/>
    <col min="10758" max="10758" width="16" style="638" customWidth="1"/>
    <col min="10759" max="10759" width="15.85546875" style="638" customWidth="1"/>
    <col min="10760" max="10760" width="15.140625" style="638" customWidth="1"/>
    <col min="10761" max="10761" width="15.5703125" style="638" customWidth="1"/>
    <col min="10762" max="10762" width="16" style="638" customWidth="1"/>
    <col min="10763" max="10763" width="15.85546875" style="638" customWidth="1"/>
    <col min="10764" max="10764" width="14" style="638" customWidth="1"/>
    <col min="10765" max="11009" width="9.140625" style="638"/>
    <col min="11010" max="11010" width="7.28515625" style="638" customWidth="1"/>
    <col min="11011" max="11011" width="14.85546875" style="638" customWidth="1"/>
    <col min="11012" max="11012" width="31" style="638" customWidth="1"/>
    <col min="11013" max="11013" width="9.85546875" style="638" customWidth="1"/>
    <col min="11014" max="11014" width="16" style="638" customWidth="1"/>
    <col min="11015" max="11015" width="15.85546875" style="638" customWidth="1"/>
    <col min="11016" max="11016" width="15.140625" style="638" customWidth="1"/>
    <col min="11017" max="11017" width="15.5703125" style="638" customWidth="1"/>
    <col min="11018" max="11018" width="16" style="638" customWidth="1"/>
    <col min="11019" max="11019" width="15.85546875" style="638" customWidth="1"/>
    <col min="11020" max="11020" width="14" style="638" customWidth="1"/>
    <col min="11021" max="11265" width="9.140625" style="638"/>
    <col min="11266" max="11266" width="7.28515625" style="638" customWidth="1"/>
    <col min="11267" max="11267" width="14.85546875" style="638" customWidth="1"/>
    <col min="11268" max="11268" width="31" style="638" customWidth="1"/>
    <col min="11269" max="11269" width="9.85546875" style="638" customWidth="1"/>
    <col min="11270" max="11270" width="16" style="638" customWidth="1"/>
    <col min="11271" max="11271" width="15.85546875" style="638" customWidth="1"/>
    <col min="11272" max="11272" width="15.140625" style="638" customWidth="1"/>
    <col min="11273" max="11273" width="15.5703125" style="638" customWidth="1"/>
    <col min="11274" max="11274" width="16" style="638" customWidth="1"/>
    <col min="11275" max="11275" width="15.85546875" style="638" customWidth="1"/>
    <col min="11276" max="11276" width="14" style="638" customWidth="1"/>
    <col min="11277" max="11521" width="9.140625" style="638"/>
    <col min="11522" max="11522" width="7.28515625" style="638" customWidth="1"/>
    <col min="11523" max="11523" width="14.85546875" style="638" customWidth="1"/>
    <col min="11524" max="11524" width="31" style="638" customWidth="1"/>
    <col min="11525" max="11525" width="9.85546875" style="638" customWidth="1"/>
    <col min="11526" max="11526" width="16" style="638" customWidth="1"/>
    <col min="11527" max="11527" width="15.85546875" style="638" customWidth="1"/>
    <col min="11528" max="11528" width="15.140625" style="638" customWidth="1"/>
    <col min="11529" max="11529" width="15.5703125" style="638" customWidth="1"/>
    <col min="11530" max="11530" width="16" style="638" customWidth="1"/>
    <col min="11531" max="11531" width="15.85546875" style="638" customWidth="1"/>
    <col min="11532" max="11532" width="14" style="638" customWidth="1"/>
    <col min="11533" max="11777" width="9.140625" style="638"/>
    <col min="11778" max="11778" width="7.28515625" style="638" customWidth="1"/>
    <col min="11779" max="11779" width="14.85546875" style="638" customWidth="1"/>
    <col min="11780" max="11780" width="31" style="638" customWidth="1"/>
    <col min="11781" max="11781" width="9.85546875" style="638" customWidth="1"/>
    <col min="11782" max="11782" width="16" style="638" customWidth="1"/>
    <col min="11783" max="11783" width="15.85546875" style="638" customWidth="1"/>
    <col min="11784" max="11784" width="15.140625" style="638" customWidth="1"/>
    <col min="11785" max="11785" width="15.5703125" style="638" customWidth="1"/>
    <col min="11786" max="11786" width="16" style="638" customWidth="1"/>
    <col min="11787" max="11787" width="15.85546875" style="638" customWidth="1"/>
    <col min="11788" max="11788" width="14" style="638" customWidth="1"/>
    <col min="11789" max="12033" width="9.140625" style="638"/>
    <col min="12034" max="12034" width="7.28515625" style="638" customWidth="1"/>
    <col min="12035" max="12035" width="14.85546875" style="638" customWidth="1"/>
    <col min="12036" max="12036" width="31" style="638" customWidth="1"/>
    <col min="12037" max="12037" width="9.85546875" style="638" customWidth="1"/>
    <col min="12038" max="12038" width="16" style="638" customWidth="1"/>
    <col min="12039" max="12039" width="15.85546875" style="638" customWidth="1"/>
    <col min="12040" max="12040" width="15.140625" style="638" customWidth="1"/>
    <col min="12041" max="12041" width="15.5703125" style="638" customWidth="1"/>
    <col min="12042" max="12042" width="16" style="638" customWidth="1"/>
    <col min="12043" max="12043" width="15.85546875" style="638" customWidth="1"/>
    <col min="12044" max="12044" width="14" style="638" customWidth="1"/>
    <col min="12045" max="12289" width="9.140625" style="638"/>
    <col min="12290" max="12290" width="7.28515625" style="638" customWidth="1"/>
    <col min="12291" max="12291" width="14.85546875" style="638" customWidth="1"/>
    <col min="12292" max="12292" width="31" style="638" customWidth="1"/>
    <col min="12293" max="12293" width="9.85546875" style="638" customWidth="1"/>
    <col min="12294" max="12294" width="16" style="638" customWidth="1"/>
    <col min="12295" max="12295" width="15.85546875" style="638" customWidth="1"/>
    <col min="12296" max="12296" width="15.140625" style="638" customWidth="1"/>
    <col min="12297" max="12297" width="15.5703125" style="638" customWidth="1"/>
    <col min="12298" max="12298" width="16" style="638" customWidth="1"/>
    <col min="12299" max="12299" width="15.85546875" style="638" customWidth="1"/>
    <col min="12300" max="12300" width="14" style="638" customWidth="1"/>
    <col min="12301" max="12545" width="9.140625" style="638"/>
    <col min="12546" max="12546" width="7.28515625" style="638" customWidth="1"/>
    <col min="12547" max="12547" width="14.85546875" style="638" customWidth="1"/>
    <col min="12548" max="12548" width="31" style="638" customWidth="1"/>
    <col min="12549" max="12549" width="9.85546875" style="638" customWidth="1"/>
    <col min="12550" max="12550" width="16" style="638" customWidth="1"/>
    <col min="12551" max="12551" width="15.85546875" style="638" customWidth="1"/>
    <col min="12552" max="12552" width="15.140625" style="638" customWidth="1"/>
    <col min="12553" max="12553" width="15.5703125" style="638" customWidth="1"/>
    <col min="12554" max="12554" width="16" style="638" customWidth="1"/>
    <col min="12555" max="12555" width="15.85546875" style="638" customWidth="1"/>
    <col min="12556" max="12556" width="14" style="638" customWidth="1"/>
    <col min="12557" max="12801" width="9.140625" style="638"/>
    <col min="12802" max="12802" width="7.28515625" style="638" customWidth="1"/>
    <col min="12803" max="12803" width="14.85546875" style="638" customWidth="1"/>
    <col min="12804" max="12804" width="31" style="638" customWidth="1"/>
    <col min="12805" max="12805" width="9.85546875" style="638" customWidth="1"/>
    <col min="12806" max="12806" width="16" style="638" customWidth="1"/>
    <col min="12807" max="12807" width="15.85546875" style="638" customWidth="1"/>
    <col min="12808" max="12808" width="15.140625" style="638" customWidth="1"/>
    <col min="12809" max="12809" width="15.5703125" style="638" customWidth="1"/>
    <col min="12810" max="12810" width="16" style="638" customWidth="1"/>
    <col min="12811" max="12811" width="15.85546875" style="638" customWidth="1"/>
    <col min="12812" max="12812" width="14" style="638" customWidth="1"/>
    <col min="12813" max="13057" width="9.140625" style="638"/>
    <col min="13058" max="13058" width="7.28515625" style="638" customWidth="1"/>
    <col min="13059" max="13059" width="14.85546875" style="638" customWidth="1"/>
    <col min="13060" max="13060" width="31" style="638" customWidth="1"/>
    <col min="13061" max="13061" width="9.85546875" style="638" customWidth="1"/>
    <col min="13062" max="13062" width="16" style="638" customWidth="1"/>
    <col min="13063" max="13063" width="15.85546875" style="638" customWidth="1"/>
    <col min="13064" max="13064" width="15.140625" style="638" customWidth="1"/>
    <col min="13065" max="13065" width="15.5703125" style="638" customWidth="1"/>
    <col min="13066" max="13066" width="16" style="638" customWidth="1"/>
    <col min="13067" max="13067" width="15.85546875" style="638" customWidth="1"/>
    <col min="13068" max="13068" width="14" style="638" customWidth="1"/>
    <col min="13069" max="13313" width="9.140625" style="638"/>
    <col min="13314" max="13314" width="7.28515625" style="638" customWidth="1"/>
    <col min="13315" max="13315" width="14.85546875" style="638" customWidth="1"/>
    <col min="13316" max="13316" width="31" style="638" customWidth="1"/>
    <col min="13317" max="13317" width="9.85546875" style="638" customWidth="1"/>
    <col min="13318" max="13318" width="16" style="638" customWidth="1"/>
    <col min="13319" max="13319" width="15.85546875" style="638" customWidth="1"/>
    <col min="13320" max="13320" width="15.140625" style="638" customWidth="1"/>
    <col min="13321" max="13321" width="15.5703125" style="638" customWidth="1"/>
    <col min="13322" max="13322" width="16" style="638" customWidth="1"/>
    <col min="13323" max="13323" width="15.85546875" style="638" customWidth="1"/>
    <col min="13324" max="13324" width="14" style="638" customWidth="1"/>
    <col min="13325" max="13569" width="9.140625" style="638"/>
    <col min="13570" max="13570" width="7.28515625" style="638" customWidth="1"/>
    <col min="13571" max="13571" width="14.85546875" style="638" customWidth="1"/>
    <col min="13572" max="13572" width="31" style="638" customWidth="1"/>
    <col min="13573" max="13573" width="9.85546875" style="638" customWidth="1"/>
    <col min="13574" max="13574" width="16" style="638" customWidth="1"/>
    <col min="13575" max="13575" width="15.85546875" style="638" customWidth="1"/>
    <col min="13576" max="13576" width="15.140625" style="638" customWidth="1"/>
    <col min="13577" max="13577" width="15.5703125" style="638" customWidth="1"/>
    <col min="13578" max="13578" width="16" style="638" customWidth="1"/>
    <col min="13579" max="13579" width="15.85546875" style="638" customWidth="1"/>
    <col min="13580" max="13580" width="14" style="638" customWidth="1"/>
    <col min="13581" max="13825" width="9.140625" style="638"/>
    <col min="13826" max="13826" width="7.28515625" style="638" customWidth="1"/>
    <col min="13827" max="13827" width="14.85546875" style="638" customWidth="1"/>
    <col min="13828" max="13828" width="31" style="638" customWidth="1"/>
    <col min="13829" max="13829" width="9.85546875" style="638" customWidth="1"/>
    <col min="13830" max="13830" width="16" style="638" customWidth="1"/>
    <col min="13831" max="13831" width="15.85546875" style="638" customWidth="1"/>
    <col min="13832" max="13832" width="15.140625" style="638" customWidth="1"/>
    <col min="13833" max="13833" width="15.5703125" style="638" customWidth="1"/>
    <col min="13834" max="13834" width="16" style="638" customWidth="1"/>
    <col min="13835" max="13835" width="15.85546875" style="638" customWidth="1"/>
    <col min="13836" max="13836" width="14" style="638" customWidth="1"/>
    <col min="13837" max="14081" width="9.140625" style="638"/>
    <col min="14082" max="14082" width="7.28515625" style="638" customWidth="1"/>
    <col min="14083" max="14083" width="14.85546875" style="638" customWidth="1"/>
    <col min="14084" max="14084" width="31" style="638" customWidth="1"/>
    <col min="14085" max="14085" width="9.85546875" style="638" customWidth="1"/>
    <col min="14086" max="14086" width="16" style="638" customWidth="1"/>
    <col min="14087" max="14087" width="15.85546875" style="638" customWidth="1"/>
    <col min="14088" max="14088" width="15.140625" style="638" customWidth="1"/>
    <col min="14089" max="14089" width="15.5703125" style="638" customWidth="1"/>
    <col min="14090" max="14090" width="16" style="638" customWidth="1"/>
    <col min="14091" max="14091" width="15.85546875" style="638" customWidth="1"/>
    <col min="14092" max="14092" width="14" style="638" customWidth="1"/>
    <col min="14093" max="14337" width="9.140625" style="638"/>
    <col min="14338" max="14338" width="7.28515625" style="638" customWidth="1"/>
    <col min="14339" max="14339" width="14.85546875" style="638" customWidth="1"/>
    <col min="14340" max="14340" width="31" style="638" customWidth="1"/>
    <col min="14341" max="14341" width="9.85546875" style="638" customWidth="1"/>
    <col min="14342" max="14342" width="16" style="638" customWidth="1"/>
    <col min="14343" max="14343" width="15.85546875" style="638" customWidth="1"/>
    <col min="14344" max="14344" width="15.140625" style="638" customWidth="1"/>
    <col min="14345" max="14345" width="15.5703125" style="638" customWidth="1"/>
    <col min="14346" max="14346" width="16" style="638" customWidth="1"/>
    <col min="14347" max="14347" width="15.85546875" style="638" customWidth="1"/>
    <col min="14348" max="14348" width="14" style="638" customWidth="1"/>
    <col min="14349" max="14593" width="9.140625" style="638"/>
    <col min="14594" max="14594" width="7.28515625" style="638" customWidth="1"/>
    <col min="14595" max="14595" width="14.85546875" style="638" customWidth="1"/>
    <col min="14596" max="14596" width="31" style="638" customWidth="1"/>
    <col min="14597" max="14597" width="9.85546875" style="638" customWidth="1"/>
    <col min="14598" max="14598" width="16" style="638" customWidth="1"/>
    <col min="14599" max="14599" width="15.85546875" style="638" customWidth="1"/>
    <col min="14600" max="14600" width="15.140625" style="638" customWidth="1"/>
    <col min="14601" max="14601" width="15.5703125" style="638" customWidth="1"/>
    <col min="14602" max="14602" width="16" style="638" customWidth="1"/>
    <col min="14603" max="14603" width="15.85546875" style="638" customWidth="1"/>
    <col min="14604" max="14604" width="14" style="638" customWidth="1"/>
    <col min="14605" max="14849" width="9.140625" style="638"/>
    <col min="14850" max="14850" width="7.28515625" style="638" customWidth="1"/>
    <col min="14851" max="14851" width="14.85546875" style="638" customWidth="1"/>
    <col min="14852" max="14852" width="31" style="638" customWidth="1"/>
    <col min="14853" max="14853" width="9.85546875" style="638" customWidth="1"/>
    <col min="14854" max="14854" width="16" style="638" customWidth="1"/>
    <col min="14855" max="14855" width="15.85546875" style="638" customWidth="1"/>
    <col min="14856" max="14856" width="15.140625" style="638" customWidth="1"/>
    <col min="14857" max="14857" width="15.5703125" style="638" customWidth="1"/>
    <col min="14858" max="14858" width="16" style="638" customWidth="1"/>
    <col min="14859" max="14859" width="15.85546875" style="638" customWidth="1"/>
    <col min="14860" max="14860" width="14" style="638" customWidth="1"/>
    <col min="14861" max="15105" width="9.140625" style="638"/>
    <col min="15106" max="15106" width="7.28515625" style="638" customWidth="1"/>
    <col min="15107" max="15107" width="14.85546875" style="638" customWidth="1"/>
    <col min="15108" max="15108" width="31" style="638" customWidth="1"/>
    <col min="15109" max="15109" width="9.85546875" style="638" customWidth="1"/>
    <col min="15110" max="15110" width="16" style="638" customWidth="1"/>
    <col min="15111" max="15111" width="15.85546875" style="638" customWidth="1"/>
    <col min="15112" max="15112" width="15.140625" style="638" customWidth="1"/>
    <col min="15113" max="15113" width="15.5703125" style="638" customWidth="1"/>
    <col min="15114" max="15114" width="16" style="638" customWidth="1"/>
    <col min="15115" max="15115" width="15.85546875" style="638" customWidth="1"/>
    <col min="15116" max="15116" width="14" style="638" customWidth="1"/>
    <col min="15117" max="15361" width="9.140625" style="638"/>
    <col min="15362" max="15362" width="7.28515625" style="638" customWidth="1"/>
    <col min="15363" max="15363" width="14.85546875" style="638" customWidth="1"/>
    <col min="15364" max="15364" width="31" style="638" customWidth="1"/>
    <col min="15365" max="15365" width="9.85546875" style="638" customWidth="1"/>
    <col min="15366" max="15366" width="16" style="638" customWidth="1"/>
    <col min="15367" max="15367" width="15.85546875" style="638" customWidth="1"/>
    <col min="15368" max="15368" width="15.140625" style="638" customWidth="1"/>
    <col min="15369" max="15369" width="15.5703125" style="638" customWidth="1"/>
    <col min="15370" max="15370" width="16" style="638" customWidth="1"/>
    <col min="15371" max="15371" width="15.85546875" style="638" customWidth="1"/>
    <col min="15372" max="15372" width="14" style="638" customWidth="1"/>
    <col min="15373" max="15617" width="9.140625" style="638"/>
    <col min="15618" max="15618" width="7.28515625" style="638" customWidth="1"/>
    <col min="15619" max="15619" width="14.85546875" style="638" customWidth="1"/>
    <col min="15620" max="15620" width="31" style="638" customWidth="1"/>
    <col min="15621" max="15621" width="9.85546875" style="638" customWidth="1"/>
    <col min="15622" max="15622" width="16" style="638" customWidth="1"/>
    <col min="15623" max="15623" width="15.85546875" style="638" customWidth="1"/>
    <col min="15624" max="15624" width="15.140625" style="638" customWidth="1"/>
    <col min="15625" max="15625" width="15.5703125" style="638" customWidth="1"/>
    <col min="15626" max="15626" width="16" style="638" customWidth="1"/>
    <col min="15627" max="15627" width="15.85546875" style="638" customWidth="1"/>
    <col min="15628" max="15628" width="14" style="638" customWidth="1"/>
    <col min="15629" max="15873" width="9.140625" style="638"/>
    <col min="15874" max="15874" width="7.28515625" style="638" customWidth="1"/>
    <col min="15875" max="15875" width="14.85546875" style="638" customWidth="1"/>
    <col min="15876" max="15876" width="31" style="638" customWidth="1"/>
    <col min="15877" max="15877" width="9.85546875" style="638" customWidth="1"/>
    <col min="15878" max="15878" width="16" style="638" customWidth="1"/>
    <col min="15879" max="15879" width="15.85546875" style="638" customWidth="1"/>
    <col min="15880" max="15880" width="15.140625" style="638" customWidth="1"/>
    <col min="15881" max="15881" width="15.5703125" style="638" customWidth="1"/>
    <col min="15882" max="15882" width="16" style="638" customWidth="1"/>
    <col min="15883" max="15883" width="15.85546875" style="638" customWidth="1"/>
    <col min="15884" max="15884" width="14" style="638" customWidth="1"/>
    <col min="15885" max="16129" width="9.140625" style="638"/>
    <col min="16130" max="16130" width="7.28515625" style="638" customWidth="1"/>
    <col min="16131" max="16131" width="14.85546875" style="638" customWidth="1"/>
    <col min="16132" max="16132" width="31" style="638" customWidth="1"/>
    <col min="16133" max="16133" width="9.85546875" style="638" customWidth="1"/>
    <col min="16134" max="16134" width="16" style="638" customWidth="1"/>
    <col min="16135" max="16135" width="15.85546875" style="638" customWidth="1"/>
    <col min="16136" max="16136" width="15.140625" style="638" customWidth="1"/>
    <col min="16137" max="16137" width="15.5703125" style="638" customWidth="1"/>
    <col min="16138" max="16138" width="16" style="638" customWidth="1"/>
    <col min="16139" max="16139" width="15.85546875" style="638" customWidth="1"/>
    <col min="16140" max="16140" width="14" style="638" customWidth="1"/>
    <col min="16141" max="16384" width="9.140625" style="638"/>
  </cols>
  <sheetData>
    <row r="1" spans="2:12" ht="33" customHeight="1" x14ac:dyDescent="0.2">
      <c r="B1" s="592"/>
      <c r="C1" s="593"/>
      <c r="D1" s="593"/>
      <c r="E1" s="593"/>
      <c r="F1" s="636" t="s">
        <v>920</v>
      </c>
      <c r="G1" s="595" t="s">
        <v>237</v>
      </c>
      <c r="H1" s="597" t="s">
        <v>507</v>
      </c>
      <c r="I1" s="637">
        <v>43466</v>
      </c>
      <c r="J1" s="597" t="s">
        <v>506</v>
      </c>
      <c r="K1" s="637">
        <v>43830</v>
      </c>
    </row>
    <row r="2" spans="2:12" ht="13.9" customHeight="1" x14ac:dyDescent="0.2">
      <c r="B2" s="1653" t="str">
        <f>TTDN!D9</f>
        <v>CÔNG TY CỔ PHẦN QUỐC TẾ SUGI</v>
      </c>
      <c r="C2" s="1653"/>
      <c r="D2" s="1653"/>
      <c r="E2" s="1653"/>
      <c r="F2" s="1653"/>
      <c r="G2" s="1653"/>
      <c r="H2" s="1653"/>
      <c r="I2" s="1653"/>
      <c r="J2" s="1653"/>
      <c r="K2" s="1653"/>
      <c r="L2" s="1653"/>
    </row>
    <row r="3" spans="2:12" ht="14.65" customHeight="1" x14ac:dyDescent="0.2">
      <c r="B3" s="1653" t="str">
        <f>TTDN!D11</f>
        <v>Số 51-53 đường Trường Chinh, phường Tứ Minh, TP Hải Dương</v>
      </c>
      <c r="C3" s="1653"/>
      <c r="D3" s="1653"/>
      <c r="E3" s="1653"/>
      <c r="F3" s="1653"/>
      <c r="G3" s="1653"/>
      <c r="H3" s="1653"/>
      <c r="I3" s="1653"/>
      <c r="J3" s="1653"/>
      <c r="K3" s="1653"/>
      <c r="L3" s="1653"/>
    </row>
    <row r="4" spans="2:12" ht="23.45" customHeight="1" x14ac:dyDescent="0.2">
      <c r="B4" s="1654" t="s">
        <v>924</v>
      </c>
      <c r="C4" s="1654"/>
      <c r="D4" s="1654"/>
      <c r="E4" s="1654"/>
      <c r="F4" s="1654"/>
      <c r="G4" s="1654"/>
      <c r="H4" s="1654"/>
      <c r="I4" s="1654"/>
      <c r="J4" s="1654"/>
      <c r="K4" s="1654"/>
    </row>
    <row r="5" spans="2:12" ht="17.25" customHeight="1" x14ac:dyDescent="0.2">
      <c r="B5" s="1655" t="s">
        <v>1052</v>
      </c>
      <c r="C5" s="1655"/>
      <c r="D5" s="1655"/>
      <c r="E5" s="1655"/>
      <c r="F5" s="1655"/>
      <c r="G5" s="1655"/>
      <c r="H5" s="1655"/>
      <c r="I5" s="1655"/>
      <c r="J5" s="1655"/>
      <c r="K5" s="1655"/>
    </row>
    <row r="6" spans="2:12" ht="17.25" customHeight="1" x14ac:dyDescent="0.2">
      <c r="B6" s="1656" t="str">
        <f>"Năm "&amp;YEAR(I1)&amp;"."</f>
        <v>Năm 2019.</v>
      </c>
      <c r="C6" s="1656"/>
      <c r="D6" s="1656"/>
      <c r="E6" s="1656"/>
      <c r="F6" s="1656"/>
      <c r="G6" s="1656"/>
      <c r="H6" s="1656"/>
      <c r="I6" s="1656"/>
      <c r="J6" s="1656"/>
      <c r="K6" s="1656"/>
    </row>
    <row r="7" spans="2:12" ht="15.75" customHeight="1" x14ac:dyDescent="0.2">
      <c r="B7" s="639"/>
      <c r="C7" s="640"/>
      <c r="D7" s="640"/>
      <c r="E7" s="640"/>
      <c r="F7" s="640"/>
      <c r="G7" s="640"/>
      <c r="H7" s="640"/>
      <c r="I7" s="640"/>
      <c r="J7" s="640"/>
      <c r="K7" s="640"/>
    </row>
    <row r="8" spans="2:12" ht="17.649999999999999" customHeight="1" x14ac:dyDescent="0.2">
      <c r="B8" s="1658" t="s">
        <v>12</v>
      </c>
      <c r="C8" s="1658" t="s">
        <v>915</v>
      </c>
      <c r="D8" s="1658" t="s">
        <v>675</v>
      </c>
      <c r="E8" s="1658" t="s">
        <v>921</v>
      </c>
      <c r="F8" s="1658" t="s">
        <v>128</v>
      </c>
      <c r="G8" s="1658"/>
      <c r="H8" s="1658" t="s">
        <v>922</v>
      </c>
      <c r="I8" s="1658"/>
      <c r="J8" s="1658" t="s">
        <v>130</v>
      </c>
      <c r="K8" s="1658"/>
      <c r="L8" s="1627" t="s">
        <v>923</v>
      </c>
    </row>
    <row r="9" spans="2:12" ht="16.899999999999999" customHeight="1" x14ac:dyDescent="0.2">
      <c r="B9" s="1658"/>
      <c r="C9" s="1658"/>
      <c r="D9" s="1658"/>
      <c r="E9" s="1658"/>
      <c r="F9" s="641" t="s">
        <v>132</v>
      </c>
      <c r="G9" s="641" t="s">
        <v>133</v>
      </c>
      <c r="H9" s="641" t="s">
        <v>132</v>
      </c>
      <c r="I9" s="641" t="s">
        <v>133</v>
      </c>
      <c r="J9" s="641" t="s">
        <v>132</v>
      </c>
      <c r="K9" s="641" t="s">
        <v>133</v>
      </c>
      <c r="L9" s="1627"/>
    </row>
    <row r="10" spans="2:12" ht="16.899999999999999" customHeight="1" x14ac:dyDescent="0.2">
      <c r="B10" s="642"/>
      <c r="C10" s="642"/>
      <c r="D10" s="642"/>
      <c r="E10" s="642"/>
      <c r="F10" s="642"/>
      <c r="G10" s="642"/>
      <c r="H10" s="642"/>
      <c r="I10" s="642"/>
      <c r="J10" s="642"/>
      <c r="K10" s="642"/>
      <c r="L10" s="643"/>
    </row>
    <row r="11" spans="2:12" ht="25.7" customHeight="1" x14ac:dyDescent="0.2">
      <c r="B11" s="644">
        <v>1</v>
      </c>
      <c r="C11" s="650" t="str">
        <f>IF($L11="","",INDEX(makhncc,$L11))</f>
        <v>331-Viettel post</v>
      </c>
      <c r="D11" s="650" t="str">
        <f t="shared" ref="D11:D74" si="0">IF($L11="","",INDEX(Tenkhncc,$L11))</f>
        <v>Tổng công ty CP Bưu chính Viettel</v>
      </c>
      <c r="E11" s="650" t="str">
        <f t="shared" ref="E11:E74" si="1">IF($L11="","",INDEX(LoaiKH,$L11))</f>
        <v>331</v>
      </c>
      <c r="F11" s="654">
        <f>IFERROR(MAX(0,INDEX(nodky,$L11)-SUMPRODUCT((ngaygs&gt;=TTDN!P17)*(ngaygs&lt;$I$1)*(tkco=$G$1)*(makhnccco=$C11),sotien)-INDEX(codky,$L11)+SUMPRODUCT((ngaygs&gt;=TTDN!P$17)*(ngaygs&lt;$I$1)*(tkno=$G$1)*(makhnccno=$C11),sotien)),0)</f>
        <v>0</v>
      </c>
      <c r="G11" s="654">
        <f>IFERROR(MAX(0,INDEX(codky,$L11)+SUMPRODUCT((ngaygs&gt;=TTDN!Q$17)*(ngaygs&lt;$I$1)*(tkco=$G$1)*(makhnccco=$C11),sotien)-INDEX(nodky,$L11)-SUMPRODUCT((ngaygs&gt;=TTDN!Q$17)*(ngaygs&lt;$I$1)*(tkno=$G$1)*(makhnccno=$C11),sotien)),0)</f>
        <v>0</v>
      </c>
      <c r="H11" s="655">
        <f t="shared" ref="H11:H42" si="2">SUMPRODUCT((ngaygs&gt;=$I$1)*(ngaygs&lt;=$K$1)*(tkno=$G$1)*(makhnccno=$C11),sotien)</f>
        <v>0</v>
      </c>
      <c r="I11" s="655">
        <f t="shared" ref="I11:I42" si="3">SUMPRODUCT((ngaygs&gt;=$I$1)*(ngaygs&lt;=$K$1)*(tkco=$G$1)*(makhnccco=$C11),sotien)</f>
        <v>0</v>
      </c>
      <c r="J11" s="651">
        <f>IF(SUM(F11:I11)=0,0,MAX(0,F11+H11-G11-I11))</f>
        <v>0</v>
      </c>
      <c r="K11" s="651">
        <f>IF(SUM(F11:I11)=0,0,MAX(0,I11+G11-H11-F11))</f>
        <v>0</v>
      </c>
      <c r="L11" s="652">
        <f>IFERROR(MATCH($G$1,LoaiKH,0),"")</f>
        <v>1</v>
      </c>
    </row>
    <row r="12" spans="2:12" ht="24.95" customHeight="1" x14ac:dyDescent="0.2">
      <c r="B12" s="656">
        <f ca="1">IF(C12="","",B11+1)</f>
        <v>2</v>
      </c>
      <c r="C12" s="657" t="str">
        <f t="shared" ref="C12:C74" ca="1" si="4">IF($L12="","",INDEX(makhncc,$L12))</f>
        <v>331-Thuận Phát</v>
      </c>
      <c r="D12" s="657" t="str">
        <f t="shared" ca="1" si="0"/>
        <v>Cửa hàng dịch vụ kỹ thuật Thuận Phát</v>
      </c>
      <c r="E12" s="657" t="str">
        <f t="shared" ca="1" si="1"/>
        <v>331</v>
      </c>
      <c r="F12" s="625">
        <f ca="1">IFERROR(MAX(0,INDEX(nodky,$L12)-SUMPRODUCT((ngaygs&gt;=TTDN!P18)*(ngaygs&lt;$I$1)*(tkco=$G$1)*(makhnccco=$C12),sotien)-INDEX(codky,$L12)+SUMPRODUCT((ngaygs&gt;=TTDN!P$17)*(ngaygs&lt;$I$1)*(tkno=$G$1)*(makhnccno=$C12),sotien)),0)</f>
        <v>0</v>
      </c>
      <c r="G12" s="625">
        <f ca="1">IFERROR(MAX(0,INDEX(codky,$L12)+SUMPRODUCT((ngaygs&gt;=TTDN!Q$17)*(ngaygs&lt;$I$1)*(tkco=$G$1)*(makhnccco=$C12),sotien)-INDEX(nodky,$L12)-SUMPRODUCT((ngaygs&gt;=TTDN!Q$17)*(ngaygs&lt;$I$1)*(tkno=$G$1)*(makhnccno=$C12),sotien)),0)</f>
        <v>0</v>
      </c>
      <c r="H12" s="658">
        <f t="shared" ca="1" si="2"/>
        <v>0</v>
      </c>
      <c r="I12" s="658">
        <f t="shared" ca="1" si="3"/>
        <v>0</v>
      </c>
      <c r="J12" s="658">
        <f ca="1">IF(SUM(F12:I12)=0,0,MAX(0,F12+H12-G12-I12))</f>
        <v>0</v>
      </c>
      <c r="K12" s="658">
        <f ca="1">IF(SUM(F12:I12)=0,0,MAX(0,I12+G12-H12-F12))</f>
        <v>0</v>
      </c>
      <c r="L12" s="659">
        <f ca="1">IFERROR(MATCH($G$1,OFFSET(DMKH_NCC!$D$7,L11,0):'DMKH_NCC'!$D$2000,0)+L11,"")</f>
        <v>2</v>
      </c>
    </row>
    <row r="13" spans="2:12" ht="17.649999999999999" customHeight="1" x14ac:dyDescent="0.2">
      <c r="B13" s="656">
        <f t="shared" ref="B13:B76" ca="1" si="5">IF(C13="","",B12+1)</f>
        <v>3</v>
      </c>
      <c r="C13" s="657" t="str">
        <f t="shared" ca="1" si="4"/>
        <v>331-Đỗ Gia</v>
      </c>
      <c r="D13" s="657" t="str">
        <f t="shared" ca="1" si="0"/>
        <v>Công ty TNHH Thương mại và văn hóa Đỗ Gia</v>
      </c>
      <c r="E13" s="657" t="str">
        <f t="shared" ca="1" si="1"/>
        <v>331</v>
      </c>
      <c r="F13" s="625">
        <f ca="1">IFERROR(MAX(0,INDEX(nodky,$L13)-SUMPRODUCT((ngaygs&gt;=TTDN!P19)*(ngaygs&lt;$I$1)*(tkco=$G$1)*(makhnccco=$C13),sotien)-INDEX(codky,$L13)+SUMPRODUCT((ngaygs&gt;=TTDN!P$17)*(ngaygs&lt;$I$1)*(tkno=$G$1)*(makhnccno=$C13),sotien)),0)</f>
        <v>0</v>
      </c>
      <c r="G13" s="625">
        <f ca="1">IFERROR(MAX(0,INDEX(codky,$L13)+SUMPRODUCT((ngaygs&gt;=TTDN!Q$17)*(ngaygs&lt;$I$1)*(tkco=$G$1)*(makhnccco=$C13),sotien)-INDEX(nodky,$L13)-SUMPRODUCT((ngaygs&gt;=TTDN!Q$17)*(ngaygs&lt;$I$1)*(tkno=$G$1)*(makhnccno=$C13),sotien)),0)</f>
        <v>0</v>
      </c>
      <c r="H13" s="658">
        <f t="shared" ca="1" si="2"/>
        <v>0</v>
      </c>
      <c r="I13" s="658">
        <f t="shared" ca="1" si="3"/>
        <v>0</v>
      </c>
      <c r="J13" s="658">
        <f t="shared" ref="J13:J76" ca="1" si="6">IF(SUM(F13:I13)=0,0,MAX(0,F13+H13-G13-I13))</f>
        <v>0</v>
      </c>
      <c r="K13" s="658">
        <f t="shared" ref="K13:K76" ca="1" si="7">IF(SUM(F13:I13)=0,0,MAX(0,I13+G13-H13-F13))</f>
        <v>0</v>
      </c>
      <c r="L13" s="659">
        <f ca="1">IFERROR(MATCH($G$1,OFFSET(DMKH_NCC!$D$7,L12,0):'DMKH_NCC'!$D$2000,0)+L12,"")</f>
        <v>3</v>
      </c>
    </row>
    <row r="14" spans="2:12" ht="24.95" customHeight="1" x14ac:dyDescent="0.2">
      <c r="B14" s="656">
        <f t="shared" ca="1" si="5"/>
        <v>4</v>
      </c>
      <c r="C14" s="657" t="str">
        <f t="shared" ca="1" si="4"/>
        <v>331-Quang Hưng</v>
      </c>
      <c r="D14" s="657" t="str">
        <f t="shared" ca="1" si="0"/>
        <v>Công ty TNHH Thương mại và dịch vụ nội thất Quang Hưng</v>
      </c>
      <c r="E14" s="657" t="str">
        <f t="shared" ca="1" si="1"/>
        <v>331</v>
      </c>
      <c r="F14" s="625">
        <f ca="1">IFERROR(MAX(0,INDEX(nodky,$L14)-SUMPRODUCT((ngaygs&gt;=TTDN!P20)*(ngaygs&lt;$I$1)*(tkco=$G$1)*(makhnccco=$C14),sotien)-INDEX(codky,$L14)+SUMPRODUCT((ngaygs&gt;=TTDN!P$17)*(ngaygs&lt;$I$1)*(tkno=$G$1)*(makhnccno=$C14),sotien)),0)</f>
        <v>0</v>
      </c>
      <c r="G14" s="625">
        <f ca="1">IFERROR(MAX(0,INDEX(codky,$L14)+SUMPRODUCT((ngaygs&gt;=TTDN!Q$17)*(ngaygs&lt;$I$1)*(tkco=$G$1)*(makhnccco=$C14),sotien)-INDEX(nodky,$L14)-SUMPRODUCT((ngaygs&gt;=TTDN!Q$17)*(ngaygs&lt;$I$1)*(tkno=$G$1)*(makhnccno=$C14),sotien)),0)</f>
        <v>0</v>
      </c>
      <c r="H14" s="658">
        <f t="shared" ca="1" si="2"/>
        <v>0</v>
      </c>
      <c r="I14" s="658">
        <f t="shared" ca="1" si="3"/>
        <v>0</v>
      </c>
      <c r="J14" s="658">
        <f t="shared" ca="1" si="6"/>
        <v>0</v>
      </c>
      <c r="K14" s="658">
        <f t="shared" ca="1" si="7"/>
        <v>0</v>
      </c>
      <c r="L14" s="659">
        <f ca="1">IFERROR(MATCH($G$1,OFFSET(DMKH_NCC!$D$7,L13,0):'DMKH_NCC'!$D$2000,0)+L13,"")</f>
        <v>4</v>
      </c>
    </row>
    <row r="15" spans="2:12" ht="24.95" customHeight="1" x14ac:dyDescent="0.2">
      <c r="B15" s="656">
        <f t="shared" ca="1" si="5"/>
        <v>5</v>
      </c>
      <c r="C15" s="657" t="str">
        <f t="shared" ca="1" si="4"/>
        <v>331-PCS</v>
      </c>
      <c r="D15" s="657" t="str">
        <f t="shared" ca="1" si="0"/>
        <v>Công ty CP thương mại và dịch vụ CPN PCS</v>
      </c>
      <c r="E15" s="657" t="str">
        <f t="shared" ca="1" si="1"/>
        <v>331</v>
      </c>
      <c r="F15" s="625">
        <f ca="1">IFERROR(MAX(0,INDEX(nodky,$L15)-SUMPRODUCT((ngaygs&gt;=TTDN!P21)*(ngaygs&lt;$I$1)*(tkco=$G$1)*(makhnccco=$C15),sotien)-INDEX(codky,$L15)+SUMPRODUCT((ngaygs&gt;=TTDN!P$17)*(ngaygs&lt;$I$1)*(tkno=$G$1)*(makhnccno=$C15),sotien)),0)</f>
        <v>0</v>
      </c>
      <c r="G15" s="625">
        <f ca="1">IFERROR(MAX(0,INDEX(codky,$L15)+SUMPRODUCT((ngaygs&gt;=TTDN!Q$17)*(ngaygs&lt;$I$1)*(tkco=$G$1)*(makhnccco=$C15),sotien)-INDEX(nodky,$L15)-SUMPRODUCT((ngaygs&gt;=TTDN!Q$17)*(ngaygs&lt;$I$1)*(tkno=$G$1)*(makhnccno=$C15),sotien)),0)</f>
        <v>0</v>
      </c>
      <c r="H15" s="658">
        <f t="shared" ca="1" si="2"/>
        <v>0</v>
      </c>
      <c r="I15" s="658">
        <f t="shared" ca="1" si="3"/>
        <v>0</v>
      </c>
      <c r="J15" s="658">
        <f t="shared" ca="1" si="6"/>
        <v>0</v>
      </c>
      <c r="K15" s="658">
        <f t="shared" ca="1" si="7"/>
        <v>0</v>
      </c>
      <c r="L15" s="659">
        <f ca="1">IFERROR(MATCH($G$1,OFFSET(DMKH_NCC!$D$7,L14,0):'DMKH_NCC'!$D$2000,0)+L14,"")</f>
        <v>5</v>
      </c>
    </row>
    <row r="16" spans="2:12" ht="24.95" customHeight="1" x14ac:dyDescent="0.2">
      <c r="B16" s="656">
        <f t="shared" ca="1" si="5"/>
        <v>6</v>
      </c>
      <c r="C16" s="657" t="str">
        <f t="shared" ca="1" si="4"/>
        <v>331-Nhu Yến</v>
      </c>
      <c r="D16" s="657" t="str">
        <f t="shared" ca="1" si="0"/>
        <v>Doanh nghiệp TM DV Nhu Yến</v>
      </c>
      <c r="E16" s="657" t="str">
        <f t="shared" ca="1" si="1"/>
        <v>331</v>
      </c>
      <c r="F16" s="625">
        <f ca="1">IFERROR(MAX(0,INDEX(nodky,$L16)-SUMPRODUCT((ngaygs&gt;=TTDN!#REF!)*(ngaygs&lt;$I$1)*(tkco=$G$1)*(makhnccco=$C16),sotien)-INDEX(codky,$L16)+SUMPRODUCT((ngaygs&gt;=TTDN!P$17)*(ngaygs&lt;$I$1)*(tkno=$G$1)*(makhnccno=$C16),sotien)),0)</f>
        <v>0</v>
      </c>
      <c r="G16" s="625">
        <f ca="1">IFERROR(MAX(0,INDEX(codky,$L16)+SUMPRODUCT((ngaygs&gt;=TTDN!Q$17)*(ngaygs&lt;$I$1)*(tkco=$G$1)*(makhnccco=$C16),sotien)-INDEX(nodky,$L16)-SUMPRODUCT((ngaygs&gt;=TTDN!Q$17)*(ngaygs&lt;$I$1)*(tkno=$G$1)*(makhnccno=$C16),sotien)),0)</f>
        <v>0</v>
      </c>
      <c r="H16" s="658">
        <f t="shared" ca="1" si="2"/>
        <v>0</v>
      </c>
      <c r="I16" s="658">
        <f t="shared" ca="1" si="3"/>
        <v>0</v>
      </c>
      <c r="J16" s="658">
        <f t="shared" ca="1" si="6"/>
        <v>0</v>
      </c>
      <c r="K16" s="658">
        <f t="shared" ca="1" si="7"/>
        <v>0</v>
      </c>
      <c r="L16" s="659">
        <f ca="1">IFERROR(MATCH($G$1,OFFSET(DMKH_NCC!$D$7,L15,0):'DMKH_NCC'!$D$2000,0)+L15,"")</f>
        <v>6</v>
      </c>
    </row>
    <row r="17" spans="2:12" ht="24.95" hidden="1" customHeight="1" x14ac:dyDescent="0.2">
      <c r="B17" s="656">
        <f t="shared" ca="1" si="5"/>
        <v>7</v>
      </c>
      <c r="C17" s="657" t="str">
        <f t="shared" ca="1" si="4"/>
        <v>331-Thiên Phương</v>
      </c>
      <c r="D17" s="657" t="str">
        <f t="shared" ca="1" si="0"/>
        <v>Công ty TNHH MTV máy tính Thiên Phương</v>
      </c>
      <c r="E17" s="657" t="str">
        <f t="shared" ca="1" si="1"/>
        <v>331</v>
      </c>
      <c r="F17" s="625">
        <f ca="1">IFERROR(MAX(0,INDEX(nodky,$L17)-SUMPRODUCT((ngaygs&gt;=TTDN!#REF!)*(ngaygs&lt;$I$1)*(tkco=$G$1)*(makhnccco=$C17),sotien)-INDEX(codky,$L17)+SUMPRODUCT((ngaygs&gt;=TTDN!P$17)*(ngaygs&lt;$I$1)*(tkno=$G$1)*(makhnccno=$C17),sotien)),0)</f>
        <v>0</v>
      </c>
      <c r="G17" s="625">
        <f ca="1">IFERROR(MAX(0,INDEX(codky,$L17)+SUMPRODUCT((ngaygs&gt;=TTDN!Q$17)*(ngaygs&lt;$I$1)*(tkco=$G$1)*(makhnccco=$C17),sotien)-INDEX(nodky,$L17)-SUMPRODUCT((ngaygs&gt;=TTDN!Q$17)*(ngaygs&lt;$I$1)*(tkno=$G$1)*(makhnccno=$C17),sotien)),0)</f>
        <v>0</v>
      </c>
      <c r="H17" s="658">
        <f t="shared" ca="1" si="2"/>
        <v>0</v>
      </c>
      <c r="I17" s="658">
        <f t="shared" ca="1" si="3"/>
        <v>0</v>
      </c>
      <c r="J17" s="658">
        <f t="shared" ca="1" si="6"/>
        <v>0</v>
      </c>
      <c r="K17" s="658">
        <f t="shared" ca="1" si="7"/>
        <v>0</v>
      </c>
      <c r="L17" s="659">
        <f ca="1">IFERROR(MATCH($G$1,OFFSET(DMKH_NCC!$D$7,L16,0):'DMKH_NCC'!$D$2000,0)+L16,"")</f>
        <v>7</v>
      </c>
    </row>
    <row r="18" spans="2:12" ht="24.95" hidden="1" customHeight="1" x14ac:dyDescent="0.2">
      <c r="B18" s="656">
        <f t="shared" ca="1" si="5"/>
        <v>8</v>
      </c>
      <c r="C18" s="657" t="str">
        <f t="shared" ca="1" si="4"/>
        <v>331-Nước sạch HD</v>
      </c>
      <c r="D18" s="657" t="str">
        <f t="shared" ca="1" si="0"/>
        <v>Công ty CP kinh doanh nước sạch HD</v>
      </c>
      <c r="E18" s="657" t="str">
        <f t="shared" ca="1" si="1"/>
        <v>331</v>
      </c>
      <c r="F18" s="625">
        <f ca="1">IFERROR(MAX(0,INDEX(nodky,$L18)-SUMPRODUCT((ngaygs&gt;=TTDN!P22)*(ngaygs&lt;$I$1)*(tkco=$G$1)*(makhnccco=$C18),sotien)-INDEX(codky,$L18)+SUMPRODUCT((ngaygs&gt;=TTDN!P$17)*(ngaygs&lt;$I$1)*(tkno=$G$1)*(makhnccno=$C18),sotien)),0)</f>
        <v>0</v>
      </c>
      <c r="G18" s="625">
        <f ca="1">IFERROR(MAX(0,INDEX(codky,$L18)+SUMPRODUCT((ngaygs&gt;=TTDN!Q$17)*(ngaygs&lt;$I$1)*(tkco=$G$1)*(makhnccco=$C18),sotien)-INDEX(nodky,$L18)-SUMPRODUCT((ngaygs&gt;=TTDN!Q$17)*(ngaygs&lt;$I$1)*(tkno=$G$1)*(makhnccno=$C18),sotien)),0)</f>
        <v>0</v>
      </c>
      <c r="H18" s="658">
        <f t="shared" ca="1" si="2"/>
        <v>0</v>
      </c>
      <c r="I18" s="658">
        <f t="shared" ca="1" si="3"/>
        <v>0</v>
      </c>
      <c r="J18" s="658">
        <f t="shared" ca="1" si="6"/>
        <v>0</v>
      </c>
      <c r="K18" s="658">
        <f t="shared" ca="1" si="7"/>
        <v>0</v>
      </c>
      <c r="L18" s="659">
        <f ca="1">IFERROR(MATCH($G$1,OFFSET(DMKH_NCC!$D$7,L17,0):'DMKH_NCC'!$D$2000,0)+L17,"")</f>
        <v>8</v>
      </c>
    </row>
    <row r="19" spans="2:12" ht="24.95" hidden="1" customHeight="1" x14ac:dyDescent="0.2">
      <c r="B19" s="656">
        <f t="shared" ca="1" si="5"/>
        <v>9</v>
      </c>
      <c r="C19" s="657" t="str">
        <f t="shared" ca="1" si="4"/>
        <v>331-BASE</v>
      </c>
      <c r="D19" s="657" t="str">
        <f t="shared" ca="1" si="0"/>
        <v>Công ty CP BASE Enterprise</v>
      </c>
      <c r="E19" s="657" t="str">
        <f t="shared" ca="1" si="1"/>
        <v>331</v>
      </c>
      <c r="F19" s="625">
        <f ca="1">IFERROR(MAX(0,INDEX(nodky,$L19)-SUMPRODUCT((ngaygs&gt;=TTDN!P23)*(ngaygs&lt;$I$1)*(tkco=$G$1)*(makhnccco=$C19),sotien)-INDEX(codky,$L19)+SUMPRODUCT((ngaygs&gt;=TTDN!P$17)*(ngaygs&lt;$I$1)*(tkno=$G$1)*(makhnccno=$C19),sotien)),0)</f>
        <v>21600000</v>
      </c>
      <c r="G19" s="625">
        <f ca="1">IFERROR(MAX(0,INDEX(codky,$L19)+SUMPRODUCT((ngaygs&gt;=TTDN!Q$17)*(ngaygs&lt;$I$1)*(tkco=$G$1)*(makhnccco=$C19),sotien)-INDEX(nodky,$L19)-SUMPRODUCT((ngaygs&gt;=TTDN!Q$17)*(ngaygs&lt;$I$1)*(tkno=$G$1)*(makhnccno=$C19),sotien)),0)</f>
        <v>0</v>
      </c>
      <c r="H19" s="658">
        <f t="shared" ca="1" si="2"/>
        <v>0</v>
      </c>
      <c r="I19" s="658">
        <f t="shared" ca="1" si="3"/>
        <v>0</v>
      </c>
      <c r="J19" s="658">
        <f t="shared" ca="1" si="6"/>
        <v>21600000</v>
      </c>
      <c r="K19" s="658">
        <f t="shared" ca="1" si="7"/>
        <v>0</v>
      </c>
      <c r="L19" s="659">
        <f ca="1">IFERROR(MATCH($G$1,OFFSET(DMKH_NCC!$D$7,L18,0):'DMKH_NCC'!$D$2000,0)+L18,"")</f>
        <v>9</v>
      </c>
    </row>
    <row r="20" spans="2:12" ht="24.95" hidden="1" customHeight="1" x14ac:dyDescent="0.2">
      <c r="B20" s="656" t="str">
        <f t="shared" ca="1" si="5"/>
        <v/>
      </c>
      <c r="C20" s="657" t="str">
        <f t="shared" ca="1" si="4"/>
        <v/>
      </c>
      <c r="D20" s="657" t="str">
        <f t="shared" ca="1" si="0"/>
        <v/>
      </c>
      <c r="E20" s="657" t="str">
        <f t="shared" ca="1" si="1"/>
        <v/>
      </c>
      <c r="F20" s="625">
        <f ca="1">IFERROR(MAX(0,INDEX(nodky,$L20)-SUMPRODUCT((ngaygs&gt;=TTDN!P24)*(ngaygs&lt;$I$1)*(tkco=$G$1)*(makhnccco=$C20),sotien)-INDEX(codky,$L20)+SUMPRODUCT((ngaygs&gt;=TTDN!P$17)*(ngaygs&lt;$I$1)*(tkno=$G$1)*(makhnccno=$C20),sotien)),0)</f>
        <v>0</v>
      </c>
      <c r="G20" s="625">
        <f ca="1">IFERROR(MAX(0,INDEX(codky,$L20)+SUMPRODUCT((ngaygs&gt;=TTDN!Q$17)*(ngaygs&lt;$I$1)*(tkco=$G$1)*(makhnccco=$C20),sotien)-INDEX(nodky,$L20)-SUMPRODUCT((ngaygs&gt;=TTDN!Q$17)*(ngaygs&lt;$I$1)*(tkno=$G$1)*(makhnccno=$C20),sotien)),0)</f>
        <v>0</v>
      </c>
      <c r="H20" s="658">
        <f t="shared" ca="1" si="2"/>
        <v>0</v>
      </c>
      <c r="I20" s="658">
        <f t="shared" ca="1" si="3"/>
        <v>0</v>
      </c>
      <c r="J20" s="658">
        <f t="shared" ca="1" si="6"/>
        <v>0</v>
      </c>
      <c r="K20" s="658">
        <f t="shared" ca="1" si="7"/>
        <v>0</v>
      </c>
      <c r="L20" s="659" t="str">
        <f ca="1">IFERROR(MATCH($G$1,OFFSET(DMKH_NCC!$D$7,L19,0):'DMKH_NCC'!$D$2000,0)+L19,"")</f>
        <v/>
      </c>
    </row>
    <row r="21" spans="2:12" ht="24.95" hidden="1" customHeight="1" x14ac:dyDescent="0.2">
      <c r="B21" s="656" t="str">
        <f t="shared" ca="1" si="5"/>
        <v/>
      </c>
      <c r="C21" s="657" t="str">
        <f t="shared" ca="1" si="4"/>
        <v/>
      </c>
      <c r="D21" s="657" t="str">
        <f t="shared" ca="1" si="0"/>
        <v/>
      </c>
      <c r="E21" s="657" t="str">
        <f t="shared" ca="1" si="1"/>
        <v/>
      </c>
      <c r="F21" s="625">
        <f ca="1">IFERROR(MAX(0,INDEX(nodky,$L21)-SUMPRODUCT((ngaygs&gt;=TTDN!P28)*(ngaygs&lt;$I$1)*(tkco=$G$1)*(makhnccco=$C21),sotien)-INDEX(codky,$L21)+SUMPRODUCT((ngaygs&gt;=TTDN!P$17)*(ngaygs&lt;$I$1)*(tkno=$G$1)*(makhnccno=$C21),sotien)),0)</f>
        <v>0</v>
      </c>
      <c r="G21" s="625">
        <f ca="1">IFERROR(MAX(0,INDEX(codky,$L21)+SUMPRODUCT((ngaygs&gt;=TTDN!Q$17)*(ngaygs&lt;$I$1)*(tkco=$G$1)*(makhnccco=$C21),sotien)-INDEX(nodky,$L21)-SUMPRODUCT((ngaygs&gt;=TTDN!Q$17)*(ngaygs&lt;$I$1)*(tkno=$G$1)*(makhnccno=$C21),sotien)),0)</f>
        <v>0</v>
      </c>
      <c r="H21" s="658">
        <f t="shared" ca="1" si="2"/>
        <v>0</v>
      </c>
      <c r="I21" s="658">
        <f t="shared" ca="1" si="3"/>
        <v>0</v>
      </c>
      <c r="J21" s="658">
        <f t="shared" ca="1" si="6"/>
        <v>0</v>
      </c>
      <c r="K21" s="658">
        <f t="shared" ca="1" si="7"/>
        <v>0</v>
      </c>
      <c r="L21" s="659" t="str">
        <f ca="1">IFERROR(MATCH($G$1,OFFSET(DMKH_NCC!$D$7,L20,0):'DMKH_NCC'!$D$2000,0)+L20,"")</f>
        <v/>
      </c>
    </row>
    <row r="22" spans="2:12" ht="24.95" hidden="1" customHeight="1" x14ac:dyDescent="0.2">
      <c r="B22" s="656" t="str">
        <f t="shared" ca="1" si="5"/>
        <v/>
      </c>
      <c r="C22" s="657" t="str">
        <f t="shared" ca="1" si="4"/>
        <v/>
      </c>
      <c r="D22" s="657" t="str">
        <f t="shared" ca="1" si="0"/>
        <v/>
      </c>
      <c r="E22" s="657" t="str">
        <f t="shared" ca="1" si="1"/>
        <v/>
      </c>
      <c r="F22" s="625">
        <f ca="1">IFERROR(MAX(0,INDEX(nodky,$L22)-SUMPRODUCT((ngaygs&gt;=TTDN!P29)*(ngaygs&lt;$I$1)*(tkco=$G$1)*(makhnccco=$C22),sotien)-INDEX(codky,$L22)+SUMPRODUCT((ngaygs&gt;=TTDN!P$17)*(ngaygs&lt;$I$1)*(tkno=$G$1)*(makhnccno=$C22),sotien)),0)</f>
        <v>0</v>
      </c>
      <c r="G22" s="625">
        <f ca="1">IFERROR(MAX(0,INDEX(codky,$L22)+SUMPRODUCT((ngaygs&gt;=TTDN!Q$17)*(ngaygs&lt;$I$1)*(tkco=$G$1)*(makhnccco=$C22),sotien)-INDEX(nodky,$L22)-SUMPRODUCT((ngaygs&gt;=TTDN!Q$17)*(ngaygs&lt;$I$1)*(tkno=$G$1)*(makhnccno=$C22),sotien)),0)</f>
        <v>0</v>
      </c>
      <c r="H22" s="658">
        <f t="shared" ca="1" si="2"/>
        <v>0</v>
      </c>
      <c r="I22" s="658">
        <f t="shared" ca="1" si="3"/>
        <v>0</v>
      </c>
      <c r="J22" s="658">
        <f t="shared" ca="1" si="6"/>
        <v>0</v>
      </c>
      <c r="K22" s="658">
        <f t="shared" ca="1" si="7"/>
        <v>0</v>
      </c>
      <c r="L22" s="659" t="str">
        <f ca="1">IFERROR(MATCH($G$1,OFFSET(DMKH_NCC!$D$7,L21,0):'DMKH_NCC'!$D$2000,0)+L21,"")</f>
        <v/>
      </c>
    </row>
    <row r="23" spans="2:12" ht="24.95" hidden="1" customHeight="1" x14ac:dyDescent="0.2">
      <c r="B23" s="656" t="str">
        <f t="shared" ca="1" si="5"/>
        <v/>
      </c>
      <c r="C23" s="657" t="str">
        <f t="shared" ca="1" si="4"/>
        <v/>
      </c>
      <c r="D23" s="657" t="str">
        <f t="shared" ca="1" si="0"/>
        <v/>
      </c>
      <c r="E23" s="657" t="str">
        <f t="shared" ca="1" si="1"/>
        <v/>
      </c>
      <c r="F23" s="625">
        <f ca="1">IFERROR(MAX(0,INDEX(nodky,$L23)-SUMPRODUCT((ngaygs&gt;=TTDN!P30)*(ngaygs&lt;$I$1)*(tkco=$G$1)*(makhnccco=$C23),sotien)-INDEX(codky,$L23)+SUMPRODUCT((ngaygs&gt;=TTDN!P$17)*(ngaygs&lt;$I$1)*(tkno=$G$1)*(makhnccno=$C23),sotien)),0)</f>
        <v>0</v>
      </c>
      <c r="G23" s="625">
        <f ca="1">IFERROR(MAX(0,INDEX(codky,$L23)+SUMPRODUCT((ngaygs&gt;=TTDN!Q$17)*(ngaygs&lt;$I$1)*(tkco=$G$1)*(makhnccco=$C23),sotien)-INDEX(nodky,$L23)-SUMPRODUCT((ngaygs&gt;=TTDN!Q$17)*(ngaygs&lt;$I$1)*(tkno=$G$1)*(makhnccno=$C23),sotien)),0)</f>
        <v>0</v>
      </c>
      <c r="H23" s="658">
        <f t="shared" ca="1" si="2"/>
        <v>0</v>
      </c>
      <c r="I23" s="658">
        <f t="shared" ca="1" si="3"/>
        <v>0</v>
      </c>
      <c r="J23" s="658">
        <f t="shared" ca="1" si="6"/>
        <v>0</v>
      </c>
      <c r="K23" s="658">
        <f t="shared" ca="1" si="7"/>
        <v>0</v>
      </c>
      <c r="L23" s="659" t="str">
        <f ca="1">IFERROR(MATCH($G$1,OFFSET(DMKH_NCC!$D$7,L22,0):'DMKH_NCC'!$D$2000,0)+L22,"")</f>
        <v/>
      </c>
    </row>
    <row r="24" spans="2:12" ht="24.95" hidden="1" customHeight="1" x14ac:dyDescent="0.2">
      <c r="B24" s="656" t="str">
        <f t="shared" ca="1" si="5"/>
        <v/>
      </c>
      <c r="C24" s="657" t="str">
        <f t="shared" ca="1" si="4"/>
        <v/>
      </c>
      <c r="D24" s="657" t="str">
        <f t="shared" ca="1" si="0"/>
        <v/>
      </c>
      <c r="E24" s="657" t="str">
        <f t="shared" ca="1" si="1"/>
        <v/>
      </c>
      <c r="F24" s="625">
        <f ca="1">IFERROR(MAX(0,INDEX(nodky,$L24)-SUMPRODUCT((ngaygs&gt;=TTDN!P31)*(ngaygs&lt;$I$1)*(tkco=$G$1)*(makhnccco=$C24),sotien)-INDEX(codky,$L24)+SUMPRODUCT((ngaygs&gt;=TTDN!P$17)*(ngaygs&lt;$I$1)*(tkno=$G$1)*(makhnccno=$C24),sotien)),0)</f>
        <v>0</v>
      </c>
      <c r="G24" s="625">
        <f ca="1">IFERROR(MAX(0,INDEX(codky,$L24)+SUMPRODUCT((ngaygs&gt;=TTDN!Q$17)*(ngaygs&lt;$I$1)*(tkco=$G$1)*(makhnccco=$C24),sotien)-INDEX(nodky,$L24)-SUMPRODUCT((ngaygs&gt;=TTDN!Q$17)*(ngaygs&lt;$I$1)*(tkno=$G$1)*(makhnccno=$C24),sotien)),0)</f>
        <v>0</v>
      </c>
      <c r="H24" s="658">
        <f t="shared" ca="1" si="2"/>
        <v>0</v>
      </c>
      <c r="I24" s="658">
        <f t="shared" ca="1" si="3"/>
        <v>0</v>
      </c>
      <c r="J24" s="658">
        <f t="shared" ca="1" si="6"/>
        <v>0</v>
      </c>
      <c r="K24" s="658">
        <f t="shared" ca="1" si="7"/>
        <v>0</v>
      </c>
      <c r="L24" s="659" t="str">
        <f ca="1">IFERROR(MATCH($G$1,OFFSET(DMKH_NCC!$D$7,L23,0):'DMKH_NCC'!$D$2000,0)+L23,"")</f>
        <v/>
      </c>
    </row>
    <row r="25" spans="2:12" ht="24.95" hidden="1" customHeight="1" x14ac:dyDescent="0.2">
      <c r="B25" s="656" t="str">
        <f t="shared" ca="1" si="5"/>
        <v/>
      </c>
      <c r="C25" s="657" t="str">
        <f t="shared" ca="1" si="4"/>
        <v/>
      </c>
      <c r="D25" s="657" t="str">
        <f t="shared" ca="1" si="0"/>
        <v/>
      </c>
      <c r="E25" s="657" t="str">
        <f t="shared" ca="1" si="1"/>
        <v/>
      </c>
      <c r="F25" s="625">
        <f ca="1">IFERROR(MAX(0,INDEX(nodky,$L25)-SUMPRODUCT((ngaygs&gt;=TTDN!P32)*(ngaygs&lt;$I$1)*(tkco=$G$1)*(makhnccco=$C25),sotien)-INDEX(codky,$L25)+SUMPRODUCT((ngaygs&gt;=TTDN!P$17)*(ngaygs&lt;$I$1)*(tkno=$G$1)*(makhnccno=$C25),sotien)),0)</f>
        <v>0</v>
      </c>
      <c r="G25" s="625">
        <f ca="1">IFERROR(MAX(0,INDEX(codky,$L25)+SUMPRODUCT((ngaygs&gt;=TTDN!Q$17)*(ngaygs&lt;$I$1)*(tkco=$G$1)*(makhnccco=$C25),sotien)-INDEX(nodky,$L25)-SUMPRODUCT((ngaygs&gt;=TTDN!Q$17)*(ngaygs&lt;$I$1)*(tkno=$G$1)*(makhnccno=$C25),sotien)),0)</f>
        <v>0</v>
      </c>
      <c r="H25" s="658">
        <f t="shared" ca="1" si="2"/>
        <v>0</v>
      </c>
      <c r="I25" s="658">
        <f t="shared" ca="1" si="3"/>
        <v>0</v>
      </c>
      <c r="J25" s="658">
        <f t="shared" ca="1" si="6"/>
        <v>0</v>
      </c>
      <c r="K25" s="658">
        <f t="shared" ca="1" si="7"/>
        <v>0</v>
      </c>
      <c r="L25" s="659" t="str">
        <f ca="1">IFERROR(MATCH($G$1,OFFSET(DMKH_NCC!$D$7,L24,0):'DMKH_NCC'!$D$2000,0)+L24,"")</f>
        <v/>
      </c>
    </row>
    <row r="26" spans="2:12" ht="24.95" hidden="1" customHeight="1" x14ac:dyDescent="0.2">
      <c r="B26" s="656" t="str">
        <f t="shared" ca="1" si="5"/>
        <v/>
      </c>
      <c r="C26" s="657" t="str">
        <f t="shared" ca="1" si="4"/>
        <v/>
      </c>
      <c r="D26" s="657" t="str">
        <f t="shared" ca="1" si="0"/>
        <v/>
      </c>
      <c r="E26" s="657" t="str">
        <f t="shared" ca="1" si="1"/>
        <v/>
      </c>
      <c r="F26" s="625">
        <f ca="1">IFERROR(MAX(0,INDEX(nodky,$L26)-SUMPRODUCT((ngaygs&gt;=TTDN!P33)*(ngaygs&lt;$I$1)*(tkco=$G$1)*(makhnccco=$C26),sotien)-INDEX(codky,$L26)+SUMPRODUCT((ngaygs&gt;=TTDN!P$17)*(ngaygs&lt;$I$1)*(tkno=$G$1)*(makhnccno=$C26),sotien)),0)</f>
        <v>0</v>
      </c>
      <c r="G26" s="625">
        <f ca="1">IFERROR(MAX(0,INDEX(codky,$L26)+SUMPRODUCT((ngaygs&gt;=TTDN!Q$17)*(ngaygs&lt;$I$1)*(tkco=$G$1)*(makhnccco=$C26),sotien)-INDEX(nodky,$L26)-SUMPRODUCT((ngaygs&gt;=TTDN!Q$17)*(ngaygs&lt;$I$1)*(tkno=$G$1)*(makhnccno=$C26),sotien)),0)</f>
        <v>0</v>
      </c>
      <c r="H26" s="658">
        <f t="shared" ca="1" si="2"/>
        <v>0</v>
      </c>
      <c r="I26" s="658">
        <f t="shared" ca="1" si="3"/>
        <v>0</v>
      </c>
      <c r="J26" s="658">
        <f t="shared" ca="1" si="6"/>
        <v>0</v>
      </c>
      <c r="K26" s="658">
        <f t="shared" ca="1" si="7"/>
        <v>0</v>
      </c>
      <c r="L26" s="659" t="str">
        <f ca="1">IFERROR(MATCH($G$1,OFFSET(DMKH_NCC!$D$7,L25,0):'DMKH_NCC'!$D$2000,0)+L25,"")</f>
        <v/>
      </c>
    </row>
    <row r="27" spans="2:12" ht="24.95" hidden="1" customHeight="1" x14ac:dyDescent="0.2">
      <c r="B27" s="656" t="str">
        <f t="shared" ca="1" si="5"/>
        <v/>
      </c>
      <c r="C27" s="657" t="str">
        <f t="shared" ca="1" si="4"/>
        <v/>
      </c>
      <c r="D27" s="657" t="str">
        <f t="shared" ca="1" si="0"/>
        <v/>
      </c>
      <c r="E27" s="657" t="str">
        <f t="shared" ca="1" si="1"/>
        <v/>
      </c>
      <c r="F27" s="625">
        <f ca="1">IFERROR(MAX(0,INDEX(nodky,$L27)-SUMPRODUCT((ngaygs&gt;=TTDN!P34)*(ngaygs&lt;$I$1)*(tkco=$G$1)*(makhnccco=$C27),sotien)-INDEX(codky,$L27)+SUMPRODUCT((ngaygs&gt;=TTDN!P$17)*(ngaygs&lt;$I$1)*(tkno=$G$1)*(makhnccno=$C27),sotien)),0)</f>
        <v>0</v>
      </c>
      <c r="G27" s="625">
        <f ca="1">IFERROR(MAX(0,INDEX(codky,$L27)+SUMPRODUCT((ngaygs&gt;=TTDN!Q$17)*(ngaygs&lt;$I$1)*(tkco=$G$1)*(makhnccco=$C27),sotien)-INDEX(nodky,$L27)-SUMPRODUCT((ngaygs&gt;=TTDN!Q$17)*(ngaygs&lt;$I$1)*(tkno=$G$1)*(makhnccno=$C27),sotien)),0)</f>
        <v>0</v>
      </c>
      <c r="H27" s="658">
        <f t="shared" ca="1" si="2"/>
        <v>0</v>
      </c>
      <c r="I27" s="658">
        <f t="shared" ca="1" si="3"/>
        <v>0</v>
      </c>
      <c r="J27" s="658">
        <f t="shared" ca="1" si="6"/>
        <v>0</v>
      </c>
      <c r="K27" s="658">
        <f t="shared" ca="1" si="7"/>
        <v>0</v>
      </c>
      <c r="L27" s="659" t="str">
        <f ca="1">IFERROR(MATCH($G$1,OFFSET(DMKH_NCC!$D$7,L26,0):'DMKH_NCC'!$D$2000,0)+L26,"")</f>
        <v/>
      </c>
    </row>
    <row r="28" spans="2:12" ht="24.95" hidden="1" customHeight="1" x14ac:dyDescent="0.2">
      <c r="B28" s="656" t="str">
        <f t="shared" ca="1" si="5"/>
        <v/>
      </c>
      <c r="C28" s="657" t="str">
        <f t="shared" ca="1" si="4"/>
        <v/>
      </c>
      <c r="D28" s="657" t="str">
        <f t="shared" ca="1" si="0"/>
        <v/>
      </c>
      <c r="E28" s="657" t="str">
        <f t="shared" ca="1" si="1"/>
        <v/>
      </c>
      <c r="F28" s="625">
        <f ca="1">IFERROR(MAX(0,INDEX(nodky,$L28)-SUMPRODUCT((ngaygs&gt;=TTDN!P35)*(ngaygs&lt;$I$1)*(tkco=$G$1)*(makhnccco=$C28),sotien)-INDEX(codky,$L28)+SUMPRODUCT((ngaygs&gt;=TTDN!P$17)*(ngaygs&lt;$I$1)*(tkno=$G$1)*(makhnccno=$C28),sotien)),0)</f>
        <v>0</v>
      </c>
      <c r="G28" s="625">
        <f ca="1">IFERROR(MAX(0,INDEX(codky,$L28)+SUMPRODUCT((ngaygs&gt;=TTDN!Q$17)*(ngaygs&lt;$I$1)*(tkco=$G$1)*(makhnccco=$C28),sotien)-INDEX(nodky,$L28)-SUMPRODUCT((ngaygs&gt;=TTDN!Q$17)*(ngaygs&lt;$I$1)*(tkno=$G$1)*(makhnccno=$C28),sotien)),0)</f>
        <v>0</v>
      </c>
      <c r="H28" s="658">
        <f t="shared" ca="1" si="2"/>
        <v>0</v>
      </c>
      <c r="I28" s="658">
        <f t="shared" ca="1" si="3"/>
        <v>0</v>
      </c>
      <c r="J28" s="658">
        <f t="shared" ca="1" si="6"/>
        <v>0</v>
      </c>
      <c r="K28" s="658">
        <f t="shared" ca="1" si="7"/>
        <v>0</v>
      </c>
      <c r="L28" s="659" t="str">
        <f ca="1">IFERROR(MATCH($G$1,OFFSET(DMKH_NCC!$D$7,L27,0):'DMKH_NCC'!$D$2000,0)+L27,"")</f>
        <v/>
      </c>
    </row>
    <row r="29" spans="2:12" ht="24.95" hidden="1" customHeight="1" x14ac:dyDescent="0.2">
      <c r="B29" s="656" t="str">
        <f t="shared" ca="1" si="5"/>
        <v/>
      </c>
      <c r="C29" s="657" t="str">
        <f t="shared" ca="1" si="4"/>
        <v/>
      </c>
      <c r="D29" s="657" t="str">
        <f t="shared" ca="1" si="0"/>
        <v/>
      </c>
      <c r="E29" s="657" t="str">
        <f t="shared" ca="1" si="1"/>
        <v/>
      </c>
      <c r="F29" s="625">
        <f ca="1">IFERROR(MAX(0,INDEX(nodky,$L29)-SUMPRODUCT((ngaygs&gt;=TTDN!P36)*(ngaygs&lt;$I$1)*(tkco=$G$1)*(makhnccco=$C29),sotien)-INDEX(codky,$L29)+SUMPRODUCT((ngaygs&gt;=TTDN!P$17)*(ngaygs&lt;$I$1)*(tkno=$G$1)*(makhnccno=$C29),sotien)),0)</f>
        <v>0</v>
      </c>
      <c r="G29" s="625">
        <f ca="1">IFERROR(MAX(0,INDEX(codky,$L29)+SUMPRODUCT((ngaygs&gt;=TTDN!Q$17)*(ngaygs&lt;$I$1)*(tkco=$G$1)*(makhnccco=$C29),sotien)-INDEX(nodky,$L29)-SUMPRODUCT((ngaygs&gt;=TTDN!Q$17)*(ngaygs&lt;$I$1)*(tkno=$G$1)*(makhnccno=$C29),sotien)),0)</f>
        <v>0</v>
      </c>
      <c r="H29" s="658">
        <f t="shared" ca="1" si="2"/>
        <v>0</v>
      </c>
      <c r="I29" s="658">
        <f t="shared" ca="1" si="3"/>
        <v>0</v>
      </c>
      <c r="J29" s="658">
        <f t="shared" ca="1" si="6"/>
        <v>0</v>
      </c>
      <c r="K29" s="658">
        <f t="shared" ca="1" si="7"/>
        <v>0</v>
      </c>
      <c r="L29" s="659" t="str">
        <f ca="1">IFERROR(MATCH($G$1,OFFSET(DMKH_NCC!$D$7,L28,0):'DMKH_NCC'!$D$2000,0)+L28,"")</f>
        <v/>
      </c>
    </row>
    <row r="30" spans="2:12" ht="24.95" hidden="1" customHeight="1" x14ac:dyDescent="0.2">
      <c r="B30" s="656" t="str">
        <f t="shared" ca="1" si="5"/>
        <v/>
      </c>
      <c r="C30" s="657" t="str">
        <f t="shared" ca="1" si="4"/>
        <v/>
      </c>
      <c r="D30" s="657" t="str">
        <f t="shared" ca="1" si="0"/>
        <v/>
      </c>
      <c r="E30" s="657" t="str">
        <f t="shared" ca="1" si="1"/>
        <v/>
      </c>
      <c r="F30" s="625">
        <f ca="1">IFERROR(MAX(0,INDEX(nodky,$L30)-SUMPRODUCT((ngaygs&gt;=TTDN!P37)*(ngaygs&lt;$I$1)*(tkco=$G$1)*(makhnccco=$C30),sotien)-INDEX(codky,$L30)+SUMPRODUCT((ngaygs&gt;=TTDN!P$17)*(ngaygs&lt;$I$1)*(tkno=$G$1)*(makhnccno=$C30),sotien)),0)</f>
        <v>0</v>
      </c>
      <c r="G30" s="625">
        <f ca="1">IFERROR(MAX(0,INDEX(codky,$L30)+SUMPRODUCT((ngaygs&gt;=TTDN!Q$17)*(ngaygs&lt;$I$1)*(tkco=$G$1)*(makhnccco=$C30),sotien)-INDEX(nodky,$L30)-SUMPRODUCT((ngaygs&gt;=TTDN!Q$17)*(ngaygs&lt;$I$1)*(tkno=$G$1)*(makhnccno=$C30),sotien)),0)</f>
        <v>0</v>
      </c>
      <c r="H30" s="658">
        <f t="shared" ca="1" si="2"/>
        <v>0</v>
      </c>
      <c r="I30" s="658">
        <f t="shared" ca="1" si="3"/>
        <v>0</v>
      </c>
      <c r="J30" s="658">
        <f t="shared" ca="1" si="6"/>
        <v>0</v>
      </c>
      <c r="K30" s="658">
        <f t="shared" ca="1" si="7"/>
        <v>0</v>
      </c>
      <c r="L30" s="659" t="str">
        <f ca="1">IFERROR(MATCH($G$1,OFFSET(DMKH_NCC!$D$7,L29,0):'DMKH_NCC'!$D$2000,0)+L29,"")</f>
        <v/>
      </c>
    </row>
    <row r="31" spans="2:12" ht="24.95" hidden="1" customHeight="1" x14ac:dyDescent="0.2">
      <c r="B31" s="656" t="str">
        <f t="shared" ca="1" si="5"/>
        <v/>
      </c>
      <c r="C31" s="657" t="str">
        <f t="shared" ca="1" si="4"/>
        <v/>
      </c>
      <c r="D31" s="657" t="str">
        <f t="shared" ca="1" si="0"/>
        <v/>
      </c>
      <c r="E31" s="657" t="str">
        <f t="shared" ca="1" si="1"/>
        <v/>
      </c>
      <c r="F31" s="625">
        <f ca="1">IFERROR(MAX(0,INDEX(nodky,$L31)-SUMPRODUCT((ngaygs&gt;=TTDN!P38)*(ngaygs&lt;$I$1)*(tkco=$G$1)*(makhnccco=$C31),sotien)-INDEX(codky,$L31)+SUMPRODUCT((ngaygs&gt;=TTDN!P$17)*(ngaygs&lt;$I$1)*(tkno=$G$1)*(makhnccno=$C31),sotien)),0)</f>
        <v>0</v>
      </c>
      <c r="G31" s="625">
        <f ca="1">IFERROR(MAX(0,INDEX(codky,$L31)+SUMPRODUCT((ngaygs&gt;=TTDN!Q$17)*(ngaygs&lt;$I$1)*(tkco=$G$1)*(makhnccco=$C31),sotien)-INDEX(nodky,$L31)-SUMPRODUCT((ngaygs&gt;=TTDN!Q$17)*(ngaygs&lt;$I$1)*(tkno=$G$1)*(makhnccno=$C31),sotien)),0)</f>
        <v>0</v>
      </c>
      <c r="H31" s="658">
        <f t="shared" ca="1" si="2"/>
        <v>0</v>
      </c>
      <c r="I31" s="658">
        <f t="shared" ca="1" si="3"/>
        <v>0</v>
      </c>
      <c r="J31" s="658">
        <f t="shared" ca="1" si="6"/>
        <v>0</v>
      </c>
      <c r="K31" s="658">
        <f t="shared" ca="1" si="7"/>
        <v>0</v>
      </c>
      <c r="L31" s="659" t="str">
        <f ca="1">IFERROR(MATCH($G$1,OFFSET(DMKH_NCC!$D$7,L30,0):'DMKH_NCC'!$D$2000,0)+L30,"")</f>
        <v/>
      </c>
    </row>
    <row r="32" spans="2:12" ht="24.95" hidden="1" customHeight="1" x14ac:dyDescent="0.2">
      <c r="B32" s="656" t="str">
        <f t="shared" ca="1" si="5"/>
        <v/>
      </c>
      <c r="C32" s="657" t="str">
        <f t="shared" ca="1" si="4"/>
        <v/>
      </c>
      <c r="D32" s="657" t="str">
        <f t="shared" ca="1" si="0"/>
        <v/>
      </c>
      <c r="E32" s="657" t="str">
        <f t="shared" ca="1" si="1"/>
        <v/>
      </c>
      <c r="F32" s="625">
        <f ca="1">IFERROR(MAX(0,INDEX(nodky,$L32)-SUMPRODUCT((ngaygs&gt;=TTDN!P39)*(ngaygs&lt;$I$1)*(tkco=$G$1)*(makhnccco=$C32),sotien)-INDEX(codky,$L32)+SUMPRODUCT((ngaygs&gt;=TTDN!P$17)*(ngaygs&lt;$I$1)*(tkno=$G$1)*(makhnccno=$C32),sotien)),0)</f>
        <v>0</v>
      </c>
      <c r="G32" s="625">
        <f ca="1">IFERROR(MAX(0,INDEX(codky,$L32)+SUMPRODUCT((ngaygs&gt;=TTDN!Q$17)*(ngaygs&lt;$I$1)*(tkco=$G$1)*(makhnccco=$C32),sotien)-INDEX(nodky,$L32)-SUMPRODUCT((ngaygs&gt;=TTDN!Q$17)*(ngaygs&lt;$I$1)*(tkno=$G$1)*(makhnccno=$C32),sotien)),0)</f>
        <v>0</v>
      </c>
      <c r="H32" s="658">
        <f t="shared" ca="1" si="2"/>
        <v>0</v>
      </c>
      <c r="I32" s="658">
        <f t="shared" ca="1" si="3"/>
        <v>0</v>
      </c>
      <c r="J32" s="658">
        <f t="shared" ca="1" si="6"/>
        <v>0</v>
      </c>
      <c r="K32" s="658">
        <f t="shared" ca="1" si="7"/>
        <v>0</v>
      </c>
      <c r="L32" s="659" t="str">
        <f ca="1">IFERROR(MATCH($G$1,OFFSET(DMKH_NCC!$D$7,L31,0):'DMKH_NCC'!$D$2000,0)+L31,"")</f>
        <v/>
      </c>
    </row>
    <row r="33" spans="2:12" ht="24.95" hidden="1" customHeight="1" x14ac:dyDescent="0.2">
      <c r="B33" s="656" t="str">
        <f t="shared" ca="1" si="5"/>
        <v/>
      </c>
      <c r="C33" s="657" t="str">
        <f t="shared" ca="1" si="4"/>
        <v/>
      </c>
      <c r="D33" s="657" t="str">
        <f t="shared" ca="1" si="0"/>
        <v/>
      </c>
      <c r="E33" s="657" t="str">
        <f t="shared" ca="1" si="1"/>
        <v/>
      </c>
      <c r="F33" s="625">
        <f ca="1">IFERROR(MAX(0,INDEX(nodky,$L33)-SUMPRODUCT((ngaygs&gt;=TTDN!P40)*(ngaygs&lt;$I$1)*(tkco=$G$1)*(makhnccco=$C33),sotien)-INDEX(codky,$L33)+SUMPRODUCT((ngaygs&gt;=TTDN!P$17)*(ngaygs&lt;$I$1)*(tkno=$G$1)*(makhnccno=$C33),sotien)),0)</f>
        <v>0</v>
      </c>
      <c r="G33" s="625">
        <f ca="1">IFERROR(MAX(0,INDEX(codky,$L33)+SUMPRODUCT((ngaygs&gt;=TTDN!Q$17)*(ngaygs&lt;$I$1)*(tkco=$G$1)*(makhnccco=$C33),sotien)-INDEX(nodky,$L33)-SUMPRODUCT((ngaygs&gt;=TTDN!Q$17)*(ngaygs&lt;$I$1)*(tkno=$G$1)*(makhnccno=$C33),sotien)),0)</f>
        <v>0</v>
      </c>
      <c r="H33" s="658">
        <f t="shared" ca="1" si="2"/>
        <v>0</v>
      </c>
      <c r="I33" s="658">
        <f t="shared" ca="1" si="3"/>
        <v>0</v>
      </c>
      <c r="J33" s="658">
        <f t="shared" ca="1" si="6"/>
        <v>0</v>
      </c>
      <c r="K33" s="658">
        <f t="shared" ca="1" si="7"/>
        <v>0</v>
      </c>
      <c r="L33" s="659" t="str">
        <f ca="1">IFERROR(MATCH($G$1,OFFSET(DMKH_NCC!$D$7,L32,0):'DMKH_NCC'!$D$2000,0)+L32,"")</f>
        <v/>
      </c>
    </row>
    <row r="34" spans="2:12" ht="24.95" hidden="1" customHeight="1" x14ac:dyDescent="0.2">
      <c r="B34" s="656" t="str">
        <f t="shared" ca="1" si="5"/>
        <v/>
      </c>
      <c r="C34" s="657" t="str">
        <f t="shared" ca="1" si="4"/>
        <v/>
      </c>
      <c r="D34" s="657" t="str">
        <f t="shared" ca="1" si="0"/>
        <v/>
      </c>
      <c r="E34" s="657" t="str">
        <f t="shared" ca="1" si="1"/>
        <v/>
      </c>
      <c r="F34" s="625">
        <f ca="1">IFERROR(MAX(0,INDEX(nodky,$L34)-SUMPRODUCT((ngaygs&gt;=TTDN!P41)*(ngaygs&lt;$I$1)*(tkco=$G$1)*(makhnccco=$C34),sotien)-INDEX(codky,$L34)+SUMPRODUCT((ngaygs&gt;=TTDN!P$17)*(ngaygs&lt;$I$1)*(tkno=$G$1)*(makhnccno=$C34),sotien)),0)</f>
        <v>0</v>
      </c>
      <c r="G34" s="625">
        <f ca="1">IFERROR(MAX(0,INDEX(codky,$L34)+SUMPRODUCT((ngaygs&gt;=TTDN!Q$17)*(ngaygs&lt;$I$1)*(tkco=$G$1)*(makhnccco=$C34),sotien)-INDEX(nodky,$L34)-SUMPRODUCT((ngaygs&gt;=TTDN!Q$17)*(ngaygs&lt;$I$1)*(tkno=$G$1)*(makhnccno=$C34),sotien)),0)</f>
        <v>0</v>
      </c>
      <c r="H34" s="658">
        <f t="shared" ca="1" si="2"/>
        <v>0</v>
      </c>
      <c r="I34" s="658">
        <f t="shared" ca="1" si="3"/>
        <v>0</v>
      </c>
      <c r="J34" s="658">
        <f t="shared" ca="1" si="6"/>
        <v>0</v>
      </c>
      <c r="K34" s="658">
        <f t="shared" ca="1" si="7"/>
        <v>0</v>
      </c>
      <c r="L34" s="659" t="str">
        <f ca="1">IFERROR(MATCH($G$1,OFFSET(DMKH_NCC!$D$7,L33,0):'DMKH_NCC'!$D$2000,0)+L33,"")</f>
        <v/>
      </c>
    </row>
    <row r="35" spans="2:12" ht="24.95" hidden="1" customHeight="1" x14ac:dyDescent="0.2">
      <c r="B35" s="656" t="str">
        <f t="shared" ca="1" si="5"/>
        <v/>
      </c>
      <c r="C35" s="657" t="str">
        <f t="shared" ca="1" si="4"/>
        <v/>
      </c>
      <c r="D35" s="657" t="str">
        <f t="shared" ca="1" si="0"/>
        <v/>
      </c>
      <c r="E35" s="657" t="str">
        <f t="shared" ca="1" si="1"/>
        <v/>
      </c>
      <c r="F35" s="625">
        <f ca="1">IFERROR(MAX(0,INDEX(nodky,$L35)-SUMPRODUCT((ngaygs&gt;=TTDN!P42)*(ngaygs&lt;$I$1)*(tkco=$G$1)*(makhnccco=$C35),sotien)-INDEX(codky,$L35)+SUMPRODUCT((ngaygs&gt;=TTDN!P$17)*(ngaygs&lt;$I$1)*(tkno=$G$1)*(makhnccno=$C35),sotien)),0)</f>
        <v>0</v>
      </c>
      <c r="G35" s="625">
        <f ca="1">IFERROR(MAX(0,INDEX(codky,$L35)+SUMPRODUCT((ngaygs&gt;=TTDN!Q$17)*(ngaygs&lt;$I$1)*(tkco=$G$1)*(makhnccco=$C35),sotien)-INDEX(nodky,$L35)-SUMPRODUCT((ngaygs&gt;=TTDN!Q$17)*(ngaygs&lt;$I$1)*(tkno=$G$1)*(makhnccno=$C35),sotien)),0)</f>
        <v>0</v>
      </c>
      <c r="H35" s="658">
        <f t="shared" ca="1" si="2"/>
        <v>0</v>
      </c>
      <c r="I35" s="658">
        <f t="shared" ca="1" si="3"/>
        <v>0</v>
      </c>
      <c r="J35" s="658">
        <f t="shared" ca="1" si="6"/>
        <v>0</v>
      </c>
      <c r="K35" s="658">
        <f t="shared" ca="1" si="7"/>
        <v>0</v>
      </c>
      <c r="L35" s="659" t="str">
        <f ca="1">IFERROR(MATCH($G$1,OFFSET(DMKH_NCC!$D$7,L34,0):'DMKH_NCC'!$D$2000,0)+L34,"")</f>
        <v/>
      </c>
    </row>
    <row r="36" spans="2:12" ht="24.95" hidden="1" customHeight="1" x14ac:dyDescent="0.2">
      <c r="B36" s="656" t="str">
        <f t="shared" ca="1" si="5"/>
        <v/>
      </c>
      <c r="C36" s="657" t="str">
        <f t="shared" ca="1" si="4"/>
        <v/>
      </c>
      <c r="D36" s="657" t="str">
        <f t="shared" ca="1" si="0"/>
        <v/>
      </c>
      <c r="E36" s="657" t="str">
        <f t="shared" ca="1" si="1"/>
        <v/>
      </c>
      <c r="F36" s="625">
        <f ca="1">IFERROR(MAX(0,INDEX(nodky,$L36)-SUMPRODUCT((ngaygs&gt;=TTDN!P43)*(ngaygs&lt;$I$1)*(tkco=$G$1)*(makhnccco=$C36),sotien)-INDEX(codky,$L36)+SUMPRODUCT((ngaygs&gt;=TTDN!P$17)*(ngaygs&lt;$I$1)*(tkno=$G$1)*(makhnccno=$C36),sotien)),0)</f>
        <v>0</v>
      </c>
      <c r="G36" s="625">
        <f ca="1">IFERROR(MAX(0,INDEX(codky,$L36)+SUMPRODUCT((ngaygs&gt;=TTDN!Q$17)*(ngaygs&lt;$I$1)*(tkco=$G$1)*(makhnccco=$C36),sotien)-INDEX(nodky,$L36)-SUMPRODUCT((ngaygs&gt;=TTDN!Q$17)*(ngaygs&lt;$I$1)*(tkno=$G$1)*(makhnccno=$C36),sotien)),0)</f>
        <v>0</v>
      </c>
      <c r="H36" s="658">
        <f t="shared" ca="1" si="2"/>
        <v>0</v>
      </c>
      <c r="I36" s="658">
        <f t="shared" ca="1" si="3"/>
        <v>0</v>
      </c>
      <c r="J36" s="658">
        <f t="shared" ca="1" si="6"/>
        <v>0</v>
      </c>
      <c r="K36" s="658">
        <f t="shared" ca="1" si="7"/>
        <v>0</v>
      </c>
      <c r="L36" s="659" t="str">
        <f ca="1">IFERROR(MATCH($G$1,OFFSET(DMKH_NCC!$D$7,L35,0):'DMKH_NCC'!$D$2000,0)+L35,"")</f>
        <v/>
      </c>
    </row>
    <row r="37" spans="2:12" ht="24.95" hidden="1" customHeight="1" x14ac:dyDescent="0.2">
      <c r="B37" s="656" t="str">
        <f t="shared" ca="1" si="5"/>
        <v/>
      </c>
      <c r="C37" s="657" t="str">
        <f t="shared" ca="1" si="4"/>
        <v/>
      </c>
      <c r="D37" s="657" t="str">
        <f t="shared" ca="1" si="0"/>
        <v/>
      </c>
      <c r="E37" s="657" t="str">
        <f t="shared" ca="1" si="1"/>
        <v/>
      </c>
      <c r="F37" s="625">
        <f ca="1">IFERROR(MAX(0,INDEX(nodky,$L37)-SUMPRODUCT((ngaygs&gt;=TTDN!P44)*(ngaygs&lt;$I$1)*(tkco=$G$1)*(makhnccco=$C37),sotien)-INDEX(codky,$L37)+SUMPRODUCT((ngaygs&gt;=TTDN!P$17)*(ngaygs&lt;$I$1)*(tkno=$G$1)*(makhnccno=$C37),sotien)),0)</f>
        <v>0</v>
      </c>
      <c r="G37" s="625">
        <f ca="1">IFERROR(MAX(0,INDEX(codky,$L37)+SUMPRODUCT((ngaygs&gt;=TTDN!Q$17)*(ngaygs&lt;$I$1)*(tkco=$G$1)*(makhnccco=$C37),sotien)-INDEX(nodky,$L37)-SUMPRODUCT((ngaygs&gt;=TTDN!Q$17)*(ngaygs&lt;$I$1)*(tkno=$G$1)*(makhnccno=$C37),sotien)),0)</f>
        <v>0</v>
      </c>
      <c r="H37" s="658">
        <f t="shared" ca="1" si="2"/>
        <v>0</v>
      </c>
      <c r="I37" s="658">
        <f t="shared" ca="1" si="3"/>
        <v>0</v>
      </c>
      <c r="J37" s="658">
        <f t="shared" ca="1" si="6"/>
        <v>0</v>
      </c>
      <c r="K37" s="658">
        <f t="shared" ca="1" si="7"/>
        <v>0</v>
      </c>
      <c r="L37" s="659" t="str">
        <f ca="1">IFERROR(MATCH($G$1,OFFSET(DMKH_NCC!$D$7,L36,0):'DMKH_NCC'!$D$2000,0)+L36,"")</f>
        <v/>
      </c>
    </row>
    <row r="38" spans="2:12" ht="24.95" hidden="1" customHeight="1" x14ac:dyDescent="0.2">
      <c r="B38" s="656" t="str">
        <f t="shared" ca="1" si="5"/>
        <v/>
      </c>
      <c r="C38" s="657" t="str">
        <f t="shared" ca="1" si="4"/>
        <v/>
      </c>
      <c r="D38" s="657" t="str">
        <f t="shared" ca="1" si="0"/>
        <v/>
      </c>
      <c r="E38" s="657" t="str">
        <f t="shared" ca="1" si="1"/>
        <v/>
      </c>
      <c r="F38" s="625">
        <f ca="1">IFERROR(MAX(0,INDEX(nodky,$L38)-SUMPRODUCT((ngaygs&gt;=TTDN!P45)*(ngaygs&lt;$I$1)*(tkco=$G$1)*(makhnccco=$C38),sotien)-INDEX(codky,$L38)+SUMPRODUCT((ngaygs&gt;=TTDN!P$17)*(ngaygs&lt;$I$1)*(tkno=$G$1)*(makhnccno=$C38),sotien)),0)</f>
        <v>0</v>
      </c>
      <c r="G38" s="625">
        <f ca="1">IFERROR(MAX(0,INDEX(codky,$L38)+SUMPRODUCT((ngaygs&gt;=TTDN!Q$17)*(ngaygs&lt;$I$1)*(tkco=$G$1)*(makhnccco=$C38),sotien)-INDEX(nodky,$L38)-SUMPRODUCT((ngaygs&gt;=TTDN!Q$17)*(ngaygs&lt;$I$1)*(tkno=$G$1)*(makhnccno=$C38),sotien)),0)</f>
        <v>0</v>
      </c>
      <c r="H38" s="658">
        <f t="shared" ca="1" si="2"/>
        <v>0</v>
      </c>
      <c r="I38" s="658">
        <f t="shared" ca="1" si="3"/>
        <v>0</v>
      </c>
      <c r="J38" s="658">
        <f t="shared" ca="1" si="6"/>
        <v>0</v>
      </c>
      <c r="K38" s="658">
        <f t="shared" ca="1" si="7"/>
        <v>0</v>
      </c>
      <c r="L38" s="659" t="str">
        <f ca="1">IFERROR(MATCH($G$1,OFFSET(DMKH_NCC!$D$7,L37,0):'DMKH_NCC'!$D$2000,0)+L37,"")</f>
        <v/>
      </c>
    </row>
    <row r="39" spans="2:12" ht="24.95" hidden="1" customHeight="1" x14ac:dyDescent="0.2">
      <c r="B39" s="656" t="str">
        <f t="shared" ca="1" si="5"/>
        <v/>
      </c>
      <c r="C39" s="657" t="str">
        <f t="shared" ca="1" si="4"/>
        <v/>
      </c>
      <c r="D39" s="657" t="str">
        <f t="shared" ca="1" si="0"/>
        <v/>
      </c>
      <c r="E39" s="657" t="str">
        <f t="shared" ca="1" si="1"/>
        <v/>
      </c>
      <c r="F39" s="625">
        <f ca="1">IFERROR(MAX(0,INDEX(nodky,$L39)-SUMPRODUCT((ngaygs&gt;=TTDN!P46)*(ngaygs&lt;$I$1)*(tkco=$G$1)*(makhnccco=$C39),sotien)-INDEX(codky,$L39)+SUMPRODUCT((ngaygs&gt;=TTDN!P$17)*(ngaygs&lt;$I$1)*(tkno=$G$1)*(makhnccno=$C39),sotien)),0)</f>
        <v>0</v>
      </c>
      <c r="G39" s="625">
        <f ca="1">IFERROR(MAX(0,INDEX(codky,$L39)+SUMPRODUCT((ngaygs&gt;=TTDN!Q$17)*(ngaygs&lt;$I$1)*(tkco=$G$1)*(makhnccco=$C39),sotien)-INDEX(nodky,$L39)-SUMPRODUCT((ngaygs&gt;=TTDN!Q$17)*(ngaygs&lt;$I$1)*(tkno=$G$1)*(makhnccno=$C39),sotien)),0)</f>
        <v>0</v>
      </c>
      <c r="H39" s="658">
        <f t="shared" ca="1" si="2"/>
        <v>0</v>
      </c>
      <c r="I39" s="658">
        <f t="shared" ca="1" si="3"/>
        <v>0</v>
      </c>
      <c r="J39" s="658">
        <f t="shared" ca="1" si="6"/>
        <v>0</v>
      </c>
      <c r="K39" s="658">
        <f t="shared" ca="1" si="7"/>
        <v>0</v>
      </c>
      <c r="L39" s="659" t="str">
        <f ca="1">IFERROR(MATCH($G$1,OFFSET(DMKH_NCC!$D$7,L38,0):'DMKH_NCC'!$D$2000,0)+L38,"")</f>
        <v/>
      </c>
    </row>
    <row r="40" spans="2:12" ht="24.95" hidden="1" customHeight="1" x14ac:dyDescent="0.2">
      <c r="B40" s="656" t="str">
        <f t="shared" ca="1" si="5"/>
        <v/>
      </c>
      <c r="C40" s="657" t="str">
        <f t="shared" ca="1" si="4"/>
        <v/>
      </c>
      <c r="D40" s="657" t="str">
        <f t="shared" ca="1" si="0"/>
        <v/>
      </c>
      <c r="E40" s="657" t="str">
        <f t="shared" ca="1" si="1"/>
        <v/>
      </c>
      <c r="F40" s="625">
        <f ca="1">IFERROR(MAX(0,INDEX(nodky,$L40)-SUMPRODUCT((ngaygs&gt;=TTDN!P47)*(ngaygs&lt;$I$1)*(tkco=$G$1)*(makhnccco=$C40),sotien)-INDEX(codky,$L40)+SUMPRODUCT((ngaygs&gt;=TTDN!P$17)*(ngaygs&lt;$I$1)*(tkno=$G$1)*(makhnccno=$C40),sotien)),0)</f>
        <v>0</v>
      </c>
      <c r="G40" s="625">
        <f ca="1">IFERROR(MAX(0,INDEX(codky,$L40)+SUMPRODUCT((ngaygs&gt;=TTDN!Q$17)*(ngaygs&lt;$I$1)*(tkco=$G$1)*(makhnccco=$C40),sotien)-INDEX(nodky,$L40)-SUMPRODUCT((ngaygs&gt;=TTDN!Q$17)*(ngaygs&lt;$I$1)*(tkno=$G$1)*(makhnccno=$C40),sotien)),0)</f>
        <v>0</v>
      </c>
      <c r="H40" s="658">
        <f t="shared" ca="1" si="2"/>
        <v>0</v>
      </c>
      <c r="I40" s="658">
        <f t="shared" ca="1" si="3"/>
        <v>0</v>
      </c>
      <c r="J40" s="658">
        <f t="shared" ca="1" si="6"/>
        <v>0</v>
      </c>
      <c r="K40" s="658">
        <f t="shared" ca="1" si="7"/>
        <v>0</v>
      </c>
      <c r="L40" s="659" t="str">
        <f ca="1">IFERROR(MATCH($G$1,OFFSET(DMKH_NCC!$D$7,L39,0):'DMKH_NCC'!$D$2000,0)+L39,"")</f>
        <v/>
      </c>
    </row>
    <row r="41" spans="2:12" ht="24.95" hidden="1" customHeight="1" x14ac:dyDescent="0.2">
      <c r="B41" s="656" t="str">
        <f t="shared" ca="1" si="5"/>
        <v/>
      </c>
      <c r="C41" s="657" t="str">
        <f t="shared" ca="1" si="4"/>
        <v/>
      </c>
      <c r="D41" s="657" t="str">
        <f t="shared" ca="1" si="0"/>
        <v/>
      </c>
      <c r="E41" s="657" t="str">
        <f t="shared" ca="1" si="1"/>
        <v/>
      </c>
      <c r="F41" s="625">
        <f ca="1">IFERROR(MAX(0,INDEX(nodky,$L41)-SUMPRODUCT((ngaygs&gt;=TTDN!P48)*(ngaygs&lt;$I$1)*(tkco=$G$1)*(makhnccco=$C41),sotien)-INDEX(codky,$L41)+SUMPRODUCT((ngaygs&gt;=TTDN!P$17)*(ngaygs&lt;$I$1)*(tkno=$G$1)*(makhnccno=$C41),sotien)),0)</f>
        <v>0</v>
      </c>
      <c r="G41" s="625">
        <f ca="1">IFERROR(MAX(0,INDEX(codky,$L41)+SUMPRODUCT((ngaygs&gt;=TTDN!Q$17)*(ngaygs&lt;$I$1)*(tkco=$G$1)*(makhnccco=$C41),sotien)-INDEX(nodky,$L41)-SUMPRODUCT((ngaygs&gt;=TTDN!Q$17)*(ngaygs&lt;$I$1)*(tkno=$G$1)*(makhnccno=$C41),sotien)),0)</f>
        <v>0</v>
      </c>
      <c r="H41" s="658">
        <f t="shared" ca="1" si="2"/>
        <v>0</v>
      </c>
      <c r="I41" s="658">
        <f t="shared" ca="1" si="3"/>
        <v>0</v>
      </c>
      <c r="J41" s="658">
        <f t="shared" ca="1" si="6"/>
        <v>0</v>
      </c>
      <c r="K41" s="658">
        <f t="shared" ca="1" si="7"/>
        <v>0</v>
      </c>
      <c r="L41" s="659" t="str">
        <f ca="1">IFERROR(MATCH($G$1,OFFSET(DMKH_NCC!$D$7,L40,0):'DMKH_NCC'!$D$2000,0)+L40,"")</f>
        <v/>
      </c>
    </row>
    <row r="42" spans="2:12" ht="24.95" hidden="1" customHeight="1" x14ac:dyDescent="0.2">
      <c r="B42" s="656" t="str">
        <f t="shared" ca="1" si="5"/>
        <v/>
      </c>
      <c r="C42" s="657" t="str">
        <f t="shared" ca="1" si="4"/>
        <v/>
      </c>
      <c r="D42" s="657" t="str">
        <f t="shared" ca="1" si="0"/>
        <v/>
      </c>
      <c r="E42" s="657" t="str">
        <f t="shared" ca="1" si="1"/>
        <v/>
      </c>
      <c r="F42" s="625">
        <f ca="1">IFERROR(MAX(0,INDEX(nodky,$L42)-SUMPRODUCT((ngaygs&gt;=TTDN!P49)*(ngaygs&lt;$I$1)*(tkco=$G$1)*(makhnccco=$C42),sotien)-INDEX(codky,$L42)+SUMPRODUCT((ngaygs&gt;=TTDN!P$17)*(ngaygs&lt;$I$1)*(tkno=$G$1)*(makhnccno=$C42),sotien)),0)</f>
        <v>0</v>
      </c>
      <c r="G42" s="625">
        <f ca="1">IFERROR(MAX(0,INDEX(codky,$L42)+SUMPRODUCT((ngaygs&gt;=TTDN!Q$17)*(ngaygs&lt;$I$1)*(tkco=$G$1)*(makhnccco=$C42),sotien)-INDEX(nodky,$L42)-SUMPRODUCT((ngaygs&gt;=TTDN!Q$17)*(ngaygs&lt;$I$1)*(tkno=$G$1)*(makhnccno=$C42),sotien)),0)</f>
        <v>0</v>
      </c>
      <c r="H42" s="658">
        <f t="shared" ca="1" si="2"/>
        <v>0</v>
      </c>
      <c r="I42" s="658">
        <f t="shared" ca="1" si="3"/>
        <v>0</v>
      </c>
      <c r="J42" s="658">
        <f t="shared" ca="1" si="6"/>
        <v>0</v>
      </c>
      <c r="K42" s="658">
        <f t="shared" ca="1" si="7"/>
        <v>0</v>
      </c>
      <c r="L42" s="659" t="str">
        <f ca="1">IFERROR(MATCH($G$1,OFFSET(DMKH_NCC!$D$7,L41,0):'DMKH_NCC'!$D$2000,0)+L41,"")</f>
        <v/>
      </c>
    </row>
    <row r="43" spans="2:12" ht="24.95" hidden="1" customHeight="1" x14ac:dyDescent="0.2">
      <c r="B43" s="656" t="str">
        <f t="shared" ca="1" si="5"/>
        <v/>
      </c>
      <c r="C43" s="657" t="str">
        <f t="shared" ca="1" si="4"/>
        <v/>
      </c>
      <c r="D43" s="657" t="str">
        <f t="shared" ca="1" si="0"/>
        <v/>
      </c>
      <c r="E43" s="657" t="str">
        <f t="shared" ca="1" si="1"/>
        <v/>
      </c>
      <c r="F43" s="625">
        <f ca="1">IFERROR(MAX(0,INDEX(nodky,$L43)-SUMPRODUCT((ngaygs&gt;=TTDN!P50)*(ngaygs&lt;$I$1)*(tkco=$G$1)*(makhnccco=$C43),sotien)-INDEX(codky,$L43)+SUMPRODUCT((ngaygs&gt;=TTDN!P$17)*(ngaygs&lt;$I$1)*(tkno=$G$1)*(makhnccno=$C43),sotien)),0)</f>
        <v>0</v>
      </c>
      <c r="G43" s="625">
        <f ca="1">IFERROR(MAX(0,INDEX(codky,$L43)+SUMPRODUCT((ngaygs&gt;=TTDN!Q$17)*(ngaygs&lt;$I$1)*(tkco=$G$1)*(makhnccco=$C43),sotien)-INDEX(nodky,$L43)-SUMPRODUCT((ngaygs&gt;=TTDN!Q$17)*(ngaygs&lt;$I$1)*(tkno=$G$1)*(makhnccno=$C43),sotien)),0)</f>
        <v>0</v>
      </c>
      <c r="H43" s="658">
        <f t="shared" ref="H43:H74" ca="1" si="8">SUMPRODUCT((ngaygs&gt;=$I$1)*(ngaygs&lt;=$K$1)*(tkno=$G$1)*(makhnccno=$C43),sotien)</f>
        <v>0</v>
      </c>
      <c r="I43" s="658">
        <f t="shared" ref="I43:I74" ca="1" si="9">SUMPRODUCT((ngaygs&gt;=$I$1)*(ngaygs&lt;=$K$1)*(tkco=$G$1)*(makhnccco=$C43),sotien)</f>
        <v>0</v>
      </c>
      <c r="J43" s="658">
        <f t="shared" ca="1" si="6"/>
        <v>0</v>
      </c>
      <c r="K43" s="658">
        <f t="shared" ca="1" si="7"/>
        <v>0</v>
      </c>
      <c r="L43" s="659" t="str">
        <f ca="1">IFERROR(MATCH($G$1,OFFSET(DMKH_NCC!$D$7,L42,0):'DMKH_NCC'!$D$2000,0)+L42,"")</f>
        <v/>
      </c>
    </row>
    <row r="44" spans="2:12" ht="24.95" hidden="1" customHeight="1" x14ac:dyDescent="0.2">
      <c r="B44" s="656" t="str">
        <f t="shared" ca="1" si="5"/>
        <v/>
      </c>
      <c r="C44" s="657" t="str">
        <f t="shared" ca="1" si="4"/>
        <v/>
      </c>
      <c r="D44" s="657" t="str">
        <f t="shared" ca="1" si="0"/>
        <v/>
      </c>
      <c r="E44" s="657" t="str">
        <f t="shared" ca="1" si="1"/>
        <v/>
      </c>
      <c r="F44" s="625">
        <f ca="1">IFERROR(MAX(0,INDEX(nodky,$L44)-SUMPRODUCT((ngaygs&gt;=TTDN!P51)*(ngaygs&lt;$I$1)*(tkco=$G$1)*(makhnccco=$C44),sotien)-INDEX(codky,$L44)+SUMPRODUCT((ngaygs&gt;=TTDN!P$17)*(ngaygs&lt;$I$1)*(tkno=$G$1)*(makhnccno=$C44),sotien)),0)</f>
        <v>0</v>
      </c>
      <c r="G44" s="625">
        <f ca="1">IFERROR(MAX(0,INDEX(codky,$L44)+SUMPRODUCT((ngaygs&gt;=TTDN!Q$17)*(ngaygs&lt;$I$1)*(tkco=$G$1)*(makhnccco=$C44),sotien)-INDEX(nodky,$L44)-SUMPRODUCT((ngaygs&gt;=TTDN!Q$17)*(ngaygs&lt;$I$1)*(tkno=$G$1)*(makhnccno=$C44),sotien)),0)</f>
        <v>0</v>
      </c>
      <c r="H44" s="658">
        <f t="shared" ca="1" si="8"/>
        <v>0</v>
      </c>
      <c r="I44" s="658">
        <f t="shared" ca="1" si="9"/>
        <v>0</v>
      </c>
      <c r="J44" s="658">
        <f t="shared" ca="1" si="6"/>
        <v>0</v>
      </c>
      <c r="K44" s="658">
        <f t="shared" ca="1" si="7"/>
        <v>0</v>
      </c>
      <c r="L44" s="659" t="str">
        <f ca="1">IFERROR(MATCH($G$1,OFFSET(DMKH_NCC!$D$7,L43,0):'DMKH_NCC'!$D$2000,0)+L43,"")</f>
        <v/>
      </c>
    </row>
    <row r="45" spans="2:12" ht="24.95" hidden="1" customHeight="1" x14ac:dyDescent="0.2">
      <c r="B45" s="656" t="str">
        <f t="shared" ca="1" si="5"/>
        <v/>
      </c>
      <c r="C45" s="657" t="str">
        <f t="shared" ca="1" si="4"/>
        <v/>
      </c>
      <c r="D45" s="657" t="str">
        <f t="shared" ca="1" si="0"/>
        <v/>
      </c>
      <c r="E45" s="657" t="str">
        <f t="shared" ca="1" si="1"/>
        <v/>
      </c>
      <c r="F45" s="625">
        <f ca="1">IFERROR(MAX(0,INDEX(nodky,$L45)-SUMPRODUCT((ngaygs&gt;=TTDN!P52)*(ngaygs&lt;$I$1)*(tkco=$G$1)*(makhnccco=$C45),sotien)-INDEX(codky,$L45)+SUMPRODUCT((ngaygs&gt;=TTDN!P$17)*(ngaygs&lt;$I$1)*(tkno=$G$1)*(makhnccno=$C45),sotien)),0)</f>
        <v>0</v>
      </c>
      <c r="G45" s="625">
        <f ca="1">IFERROR(MAX(0,INDEX(codky,$L45)+SUMPRODUCT((ngaygs&gt;=TTDN!Q$17)*(ngaygs&lt;$I$1)*(tkco=$G$1)*(makhnccco=$C45),sotien)-INDEX(nodky,$L45)-SUMPRODUCT((ngaygs&gt;=TTDN!Q$17)*(ngaygs&lt;$I$1)*(tkno=$G$1)*(makhnccno=$C45),sotien)),0)</f>
        <v>0</v>
      </c>
      <c r="H45" s="658">
        <f t="shared" ca="1" si="8"/>
        <v>0</v>
      </c>
      <c r="I45" s="658">
        <f t="shared" ca="1" si="9"/>
        <v>0</v>
      </c>
      <c r="J45" s="658">
        <f t="shared" ca="1" si="6"/>
        <v>0</v>
      </c>
      <c r="K45" s="658">
        <f t="shared" ca="1" si="7"/>
        <v>0</v>
      </c>
      <c r="L45" s="659" t="str">
        <f ca="1">IFERROR(MATCH($G$1,OFFSET(DMKH_NCC!$D$7,L44,0):'DMKH_NCC'!$D$2000,0)+L44,"")</f>
        <v/>
      </c>
    </row>
    <row r="46" spans="2:12" ht="24.95" hidden="1" customHeight="1" x14ac:dyDescent="0.2">
      <c r="B46" s="656" t="str">
        <f t="shared" ca="1" si="5"/>
        <v/>
      </c>
      <c r="C46" s="657" t="str">
        <f t="shared" ca="1" si="4"/>
        <v/>
      </c>
      <c r="D46" s="657" t="str">
        <f t="shared" ca="1" si="0"/>
        <v/>
      </c>
      <c r="E46" s="657" t="str">
        <f t="shared" ca="1" si="1"/>
        <v/>
      </c>
      <c r="F46" s="625">
        <f ca="1">IFERROR(MAX(0,INDEX(nodky,$L46)-SUMPRODUCT((ngaygs&gt;=TTDN!P53)*(ngaygs&lt;$I$1)*(tkco=$G$1)*(makhnccco=$C46),sotien)-INDEX(codky,$L46)+SUMPRODUCT((ngaygs&gt;=TTDN!P$17)*(ngaygs&lt;$I$1)*(tkno=$G$1)*(makhnccno=$C46),sotien)),0)</f>
        <v>0</v>
      </c>
      <c r="G46" s="625">
        <f ca="1">IFERROR(MAX(0,INDEX(codky,$L46)+SUMPRODUCT((ngaygs&gt;=TTDN!Q$17)*(ngaygs&lt;$I$1)*(tkco=$G$1)*(makhnccco=$C46),sotien)-INDEX(nodky,$L46)-SUMPRODUCT((ngaygs&gt;=TTDN!Q$17)*(ngaygs&lt;$I$1)*(tkno=$G$1)*(makhnccno=$C46),sotien)),0)</f>
        <v>0</v>
      </c>
      <c r="H46" s="658">
        <f t="shared" ca="1" si="8"/>
        <v>0</v>
      </c>
      <c r="I46" s="658">
        <f t="shared" ca="1" si="9"/>
        <v>0</v>
      </c>
      <c r="J46" s="658">
        <f t="shared" ca="1" si="6"/>
        <v>0</v>
      </c>
      <c r="K46" s="658">
        <f t="shared" ca="1" si="7"/>
        <v>0</v>
      </c>
      <c r="L46" s="659" t="str">
        <f ca="1">IFERROR(MATCH($G$1,OFFSET(DMKH_NCC!$D$7,L45,0):'DMKH_NCC'!$D$2000,0)+L45,"")</f>
        <v/>
      </c>
    </row>
    <row r="47" spans="2:12" ht="24.95" hidden="1" customHeight="1" x14ac:dyDescent="0.2">
      <c r="B47" s="656" t="str">
        <f t="shared" ca="1" si="5"/>
        <v/>
      </c>
      <c r="C47" s="657" t="str">
        <f t="shared" ca="1" si="4"/>
        <v/>
      </c>
      <c r="D47" s="657" t="str">
        <f t="shared" ca="1" si="0"/>
        <v/>
      </c>
      <c r="E47" s="657" t="str">
        <f t="shared" ca="1" si="1"/>
        <v/>
      </c>
      <c r="F47" s="625">
        <f ca="1">IFERROR(MAX(0,INDEX(nodky,$L47)-SUMPRODUCT((ngaygs&gt;=TTDN!P54)*(ngaygs&lt;$I$1)*(tkco=$G$1)*(makhnccco=$C47),sotien)-INDEX(codky,$L47)+SUMPRODUCT((ngaygs&gt;=TTDN!P$17)*(ngaygs&lt;$I$1)*(tkno=$G$1)*(makhnccno=$C47),sotien)),0)</f>
        <v>0</v>
      </c>
      <c r="G47" s="625">
        <f ca="1">IFERROR(MAX(0,INDEX(codky,$L47)+SUMPRODUCT((ngaygs&gt;=TTDN!Q$17)*(ngaygs&lt;$I$1)*(tkco=$G$1)*(makhnccco=$C47),sotien)-INDEX(nodky,$L47)-SUMPRODUCT((ngaygs&gt;=TTDN!Q$17)*(ngaygs&lt;$I$1)*(tkno=$G$1)*(makhnccno=$C47),sotien)),0)</f>
        <v>0</v>
      </c>
      <c r="H47" s="658">
        <f t="shared" ca="1" si="8"/>
        <v>0</v>
      </c>
      <c r="I47" s="658">
        <f t="shared" ca="1" si="9"/>
        <v>0</v>
      </c>
      <c r="J47" s="658">
        <f t="shared" ca="1" si="6"/>
        <v>0</v>
      </c>
      <c r="K47" s="658">
        <f t="shared" ca="1" si="7"/>
        <v>0</v>
      </c>
      <c r="L47" s="659" t="str">
        <f ca="1">IFERROR(MATCH($G$1,OFFSET(DMKH_NCC!$D$7,L46,0):'DMKH_NCC'!$D$2000,0)+L46,"")</f>
        <v/>
      </c>
    </row>
    <row r="48" spans="2:12" ht="24.95" hidden="1" customHeight="1" x14ac:dyDescent="0.2">
      <c r="B48" s="656" t="str">
        <f t="shared" ca="1" si="5"/>
        <v/>
      </c>
      <c r="C48" s="657" t="str">
        <f t="shared" ca="1" si="4"/>
        <v/>
      </c>
      <c r="D48" s="657" t="str">
        <f t="shared" ca="1" si="0"/>
        <v/>
      </c>
      <c r="E48" s="657" t="str">
        <f t="shared" ca="1" si="1"/>
        <v/>
      </c>
      <c r="F48" s="625">
        <f ca="1">IFERROR(MAX(0,INDEX(nodky,$L48)-SUMPRODUCT((ngaygs&gt;=TTDN!P55)*(ngaygs&lt;$I$1)*(tkco=$G$1)*(makhnccco=$C48),sotien)-INDEX(codky,$L48)+SUMPRODUCT((ngaygs&gt;=TTDN!P$17)*(ngaygs&lt;$I$1)*(tkno=$G$1)*(makhnccno=$C48),sotien)),0)</f>
        <v>0</v>
      </c>
      <c r="G48" s="625">
        <f ca="1">IFERROR(MAX(0,INDEX(codky,$L48)+SUMPRODUCT((ngaygs&gt;=TTDN!Q$17)*(ngaygs&lt;$I$1)*(tkco=$G$1)*(makhnccco=$C48),sotien)-INDEX(nodky,$L48)-SUMPRODUCT((ngaygs&gt;=TTDN!Q$17)*(ngaygs&lt;$I$1)*(tkno=$G$1)*(makhnccno=$C48),sotien)),0)</f>
        <v>0</v>
      </c>
      <c r="H48" s="658">
        <f t="shared" ca="1" si="8"/>
        <v>0</v>
      </c>
      <c r="I48" s="658">
        <f t="shared" ca="1" si="9"/>
        <v>0</v>
      </c>
      <c r="J48" s="658">
        <f t="shared" ca="1" si="6"/>
        <v>0</v>
      </c>
      <c r="K48" s="658">
        <f t="shared" ca="1" si="7"/>
        <v>0</v>
      </c>
      <c r="L48" s="659" t="str">
        <f ca="1">IFERROR(MATCH($G$1,OFFSET(DMKH_NCC!$D$7,L47,0):'DMKH_NCC'!$D$2000,0)+L47,"")</f>
        <v/>
      </c>
    </row>
    <row r="49" spans="2:12" ht="24.95" hidden="1" customHeight="1" x14ac:dyDescent="0.2">
      <c r="B49" s="656" t="str">
        <f t="shared" ca="1" si="5"/>
        <v/>
      </c>
      <c r="C49" s="657" t="str">
        <f t="shared" ca="1" si="4"/>
        <v/>
      </c>
      <c r="D49" s="657" t="str">
        <f t="shared" ca="1" si="0"/>
        <v/>
      </c>
      <c r="E49" s="657" t="str">
        <f t="shared" ca="1" si="1"/>
        <v/>
      </c>
      <c r="F49" s="625">
        <f ca="1">IFERROR(MAX(0,INDEX(nodky,$L49)-SUMPRODUCT((ngaygs&gt;=TTDN!P56)*(ngaygs&lt;$I$1)*(tkco=$G$1)*(makhnccco=$C49),sotien)-INDEX(codky,$L49)+SUMPRODUCT((ngaygs&gt;=TTDN!P$17)*(ngaygs&lt;$I$1)*(tkno=$G$1)*(makhnccno=$C49),sotien)),0)</f>
        <v>0</v>
      </c>
      <c r="G49" s="625">
        <f ca="1">IFERROR(MAX(0,INDEX(codky,$L49)+SUMPRODUCT((ngaygs&gt;=TTDN!Q$17)*(ngaygs&lt;$I$1)*(tkco=$G$1)*(makhnccco=$C49),sotien)-INDEX(nodky,$L49)-SUMPRODUCT((ngaygs&gt;=TTDN!Q$17)*(ngaygs&lt;$I$1)*(tkno=$G$1)*(makhnccno=$C49),sotien)),0)</f>
        <v>0</v>
      </c>
      <c r="H49" s="658">
        <f t="shared" ca="1" si="8"/>
        <v>0</v>
      </c>
      <c r="I49" s="658">
        <f t="shared" ca="1" si="9"/>
        <v>0</v>
      </c>
      <c r="J49" s="658">
        <f t="shared" ca="1" si="6"/>
        <v>0</v>
      </c>
      <c r="K49" s="658">
        <f t="shared" ca="1" si="7"/>
        <v>0</v>
      </c>
      <c r="L49" s="659" t="str">
        <f ca="1">IFERROR(MATCH($G$1,OFFSET(DMKH_NCC!$D$7,L48,0):'DMKH_NCC'!$D$2000,0)+L48,"")</f>
        <v/>
      </c>
    </row>
    <row r="50" spans="2:12" ht="24.95" hidden="1" customHeight="1" x14ac:dyDescent="0.2">
      <c r="B50" s="656" t="str">
        <f t="shared" ca="1" si="5"/>
        <v/>
      </c>
      <c r="C50" s="657" t="str">
        <f t="shared" ca="1" si="4"/>
        <v/>
      </c>
      <c r="D50" s="657" t="str">
        <f t="shared" ca="1" si="0"/>
        <v/>
      </c>
      <c r="E50" s="657" t="str">
        <f t="shared" ca="1" si="1"/>
        <v/>
      </c>
      <c r="F50" s="625">
        <f ca="1">IFERROR(MAX(0,INDEX(nodky,$L50)-SUMPRODUCT((ngaygs&gt;=TTDN!P57)*(ngaygs&lt;$I$1)*(tkco=$G$1)*(makhnccco=$C50),sotien)-INDEX(codky,$L50)+SUMPRODUCT((ngaygs&gt;=TTDN!P$17)*(ngaygs&lt;$I$1)*(tkno=$G$1)*(makhnccno=$C50),sotien)),0)</f>
        <v>0</v>
      </c>
      <c r="G50" s="625">
        <f ca="1">IFERROR(MAX(0,INDEX(codky,$L50)+SUMPRODUCT((ngaygs&gt;=TTDN!Q$17)*(ngaygs&lt;$I$1)*(tkco=$G$1)*(makhnccco=$C50),sotien)-INDEX(nodky,$L50)-SUMPRODUCT((ngaygs&gt;=TTDN!Q$17)*(ngaygs&lt;$I$1)*(tkno=$G$1)*(makhnccno=$C50),sotien)),0)</f>
        <v>0</v>
      </c>
      <c r="H50" s="658">
        <f t="shared" ca="1" si="8"/>
        <v>0</v>
      </c>
      <c r="I50" s="658">
        <f t="shared" ca="1" si="9"/>
        <v>0</v>
      </c>
      <c r="J50" s="658">
        <f t="shared" ca="1" si="6"/>
        <v>0</v>
      </c>
      <c r="K50" s="658">
        <f t="shared" ca="1" si="7"/>
        <v>0</v>
      </c>
      <c r="L50" s="659" t="str">
        <f ca="1">IFERROR(MATCH($G$1,OFFSET(DMKH_NCC!$D$7,L49,0):'DMKH_NCC'!$D$2000,0)+L49,"")</f>
        <v/>
      </c>
    </row>
    <row r="51" spans="2:12" ht="24.95" hidden="1" customHeight="1" x14ac:dyDescent="0.2">
      <c r="B51" s="656" t="str">
        <f t="shared" ca="1" si="5"/>
        <v/>
      </c>
      <c r="C51" s="657" t="str">
        <f t="shared" ca="1" si="4"/>
        <v/>
      </c>
      <c r="D51" s="657" t="str">
        <f t="shared" ca="1" si="0"/>
        <v/>
      </c>
      <c r="E51" s="657" t="str">
        <f t="shared" ca="1" si="1"/>
        <v/>
      </c>
      <c r="F51" s="625">
        <f ca="1">IFERROR(MAX(0,INDEX(nodky,$L51)-SUMPRODUCT((ngaygs&gt;=TTDN!P58)*(ngaygs&lt;$I$1)*(tkco=$G$1)*(makhnccco=$C51),sotien)-INDEX(codky,$L51)+SUMPRODUCT((ngaygs&gt;=TTDN!P$17)*(ngaygs&lt;$I$1)*(tkno=$G$1)*(makhnccno=$C51),sotien)),0)</f>
        <v>0</v>
      </c>
      <c r="G51" s="625">
        <f ca="1">IFERROR(MAX(0,INDEX(codky,$L51)+SUMPRODUCT((ngaygs&gt;=TTDN!Q$17)*(ngaygs&lt;$I$1)*(tkco=$G$1)*(makhnccco=$C51),sotien)-INDEX(nodky,$L51)-SUMPRODUCT((ngaygs&gt;=TTDN!Q$17)*(ngaygs&lt;$I$1)*(tkno=$G$1)*(makhnccno=$C51),sotien)),0)</f>
        <v>0</v>
      </c>
      <c r="H51" s="658">
        <f t="shared" ca="1" si="8"/>
        <v>0</v>
      </c>
      <c r="I51" s="658">
        <f t="shared" ca="1" si="9"/>
        <v>0</v>
      </c>
      <c r="J51" s="658">
        <f t="shared" ca="1" si="6"/>
        <v>0</v>
      </c>
      <c r="K51" s="658">
        <f t="shared" ca="1" si="7"/>
        <v>0</v>
      </c>
      <c r="L51" s="659" t="str">
        <f ca="1">IFERROR(MATCH($G$1,OFFSET(DMKH_NCC!$D$7,L50,0):'DMKH_NCC'!$D$2000,0)+L50,"")</f>
        <v/>
      </c>
    </row>
    <row r="52" spans="2:12" ht="24.95" hidden="1" customHeight="1" x14ac:dyDescent="0.2">
      <c r="B52" s="656" t="str">
        <f t="shared" ca="1" si="5"/>
        <v/>
      </c>
      <c r="C52" s="657" t="str">
        <f t="shared" ca="1" si="4"/>
        <v/>
      </c>
      <c r="D52" s="657" t="str">
        <f t="shared" ca="1" si="0"/>
        <v/>
      </c>
      <c r="E52" s="657" t="str">
        <f t="shared" ca="1" si="1"/>
        <v/>
      </c>
      <c r="F52" s="625">
        <f ca="1">IFERROR(MAX(0,INDEX(nodky,$L52)-SUMPRODUCT((ngaygs&gt;=TTDN!P59)*(ngaygs&lt;$I$1)*(tkco=$G$1)*(makhnccco=$C52),sotien)-INDEX(codky,$L52)+SUMPRODUCT((ngaygs&gt;=TTDN!P$17)*(ngaygs&lt;$I$1)*(tkno=$G$1)*(makhnccno=$C52),sotien)),0)</f>
        <v>0</v>
      </c>
      <c r="G52" s="625">
        <f ca="1">IFERROR(MAX(0,INDEX(codky,$L52)+SUMPRODUCT((ngaygs&gt;=TTDN!Q$17)*(ngaygs&lt;$I$1)*(tkco=$G$1)*(makhnccco=$C52),sotien)-INDEX(nodky,$L52)-SUMPRODUCT((ngaygs&gt;=TTDN!Q$17)*(ngaygs&lt;$I$1)*(tkno=$G$1)*(makhnccno=$C52),sotien)),0)</f>
        <v>0</v>
      </c>
      <c r="H52" s="658">
        <f t="shared" ca="1" si="8"/>
        <v>0</v>
      </c>
      <c r="I52" s="658">
        <f t="shared" ca="1" si="9"/>
        <v>0</v>
      </c>
      <c r="J52" s="658">
        <f t="shared" ca="1" si="6"/>
        <v>0</v>
      </c>
      <c r="K52" s="658">
        <f t="shared" ca="1" si="7"/>
        <v>0</v>
      </c>
      <c r="L52" s="659" t="str">
        <f ca="1">IFERROR(MATCH($G$1,OFFSET(DMKH_NCC!$D$7,L51,0):'DMKH_NCC'!$D$2000,0)+L51,"")</f>
        <v/>
      </c>
    </row>
    <row r="53" spans="2:12" ht="24.95" hidden="1" customHeight="1" x14ac:dyDescent="0.2">
      <c r="B53" s="656" t="str">
        <f t="shared" ca="1" si="5"/>
        <v/>
      </c>
      <c r="C53" s="657" t="str">
        <f t="shared" ca="1" si="4"/>
        <v/>
      </c>
      <c r="D53" s="657" t="str">
        <f t="shared" ca="1" si="0"/>
        <v/>
      </c>
      <c r="E53" s="657" t="str">
        <f t="shared" ca="1" si="1"/>
        <v/>
      </c>
      <c r="F53" s="625">
        <f ca="1">IFERROR(MAX(0,INDEX(nodky,$L53)-SUMPRODUCT((ngaygs&gt;=TTDN!P60)*(ngaygs&lt;$I$1)*(tkco=$G$1)*(makhnccco=$C53),sotien)-INDEX(codky,$L53)+SUMPRODUCT((ngaygs&gt;=TTDN!P$17)*(ngaygs&lt;$I$1)*(tkno=$G$1)*(makhnccno=$C53),sotien)),0)</f>
        <v>0</v>
      </c>
      <c r="G53" s="625">
        <f ca="1">IFERROR(MAX(0,INDEX(codky,$L53)+SUMPRODUCT((ngaygs&gt;=TTDN!Q$17)*(ngaygs&lt;$I$1)*(tkco=$G$1)*(makhnccco=$C53),sotien)-INDEX(nodky,$L53)-SUMPRODUCT((ngaygs&gt;=TTDN!Q$17)*(ngaygs&lt;$I$1)*(tkno=$G$1)*(makhnccno=$C53),sotien)),0)</f>
        <v>0</v>
      </c>
      <c r="H53" s="658">
        <f t="shared" ca="1" si="8"/>
        <v>0</v>
      </c>
      <c r="I53" s="658">
        <f t="shared" ca="1" si="9"/>
        <v>0</v>
      </c>
      <c r="J53" s="658">
        <f t="shared" ca="1" si="6"/>
        <v>0</v>
      </c>
      <c r="K53" s="658">
        <f t="shared" ca="1" si="7"/>
        <v>0</v>
      </c>
      <c r="L53" s="659" t="str">
        <f ca="1">IFERROR(MATCH($G$1,OFFSET(DMKH_NCC!$D$7,L52,0):'DMKH_NCC'!$D$2000,0)+L52,"")</f>
        <v/>
      </c>
    </row>
    <row r="54" spans="2:12" ht="24.95" hidden="1" customHeight="1" x14ac:dyDescent="0.2">
      <c r="B54" s="656" t="str">
        <f t="shared" ca="1" si="5"/>
        <v/>
      </c>
      <c r="C54" s="657" t="str">
        <f t="shared" ca="1" si="4"/>
        <v/>
      </c>
      <c r="D54" s="657" t="str">
        <f t="shared" ca="1" si="0"/>
        <v/>
      </c>
      <c r="E54" s="657" t="str">
        <f t="shared" ca="1" si="1"/>
        <v/>
      </c>
      <c r="F54" s="625">
        <f ca="1">IFERROR(MAX(0,INDEX(nodky,$L54)-SUMPRODUCT((ngaygs&gt;=TTDN!P61)*(ngaygs&lt;$I$1)*(tkco=$G$1)*(makhnccco=$C54),sotien)-INDEX(codky,$L54)+SUMPRODUCT((ngaygs&gt;=TTDN!P$17)*(ngaygs&lt;$I$1)*(tkno=$G$1)*(makhnccno=$C54),sotien)),0)</f>
        <v>0</v>
      </c>
      <c r="G54" s="625">
        <f ca="1">IFERROR(MAX(0,INDEX(codky,$L54)+SUMPRODUCT((ngaygs&gt;=TTDN!Q$17)*(ngaygs&lt;$I$1)*(tkco=$G$1)*(makhnccco=$C54),sotien)-INDEX(nodky,$L54)-SUMPRODUCT((ngaygs&gt;=TTDN!Q$17)*(ngaygs&lt;$I$1)*(tkno=$G$1)*(makhnccno=$C54),sotien)),0)</f>
        <v>0</v>
      </c>
      <c r="H54" s="658">
        <f t="shared" ca="1" si="8"/>
        <v>0</v>
      </c>
      <c r="I54" s="658">
        <f t="shared" ca="1" si="9"/>
        <v>0</v>
      </c>
      <c r="J54" s="658">
        <f t="shared" ca="1" si="6"/>
        <v>0</v>
      </c>
      <c r="K54" s="658">
        <f t="shared" ca="1" si="7"/>
        <v>0</v>
      </c>
      <c r="L54" s="659" t="str">
        <f ca="1">IFERROR(MATCH($G$1,OFFSET(DMKH_NCC!$D$7,L53,0):'DMKH_NCC'!$D$2000,0)+L53,"")</f>
        <v/>
      </c>
    </row>
    <row r="55" spans="2:12" ht="24.95" hidden="1" customHeight="1" x14ac:dyDescent="0.2">
      <c r="B55" s="656" t="str">
        <f t="shared" ca="1" si="5"/>
        <v/>
      </c>
      <c r="C55" s="657" t="str">
        <f t="shared" ca="1" si="4"/>
        <v/>
      </c>
      <c r="D55" s="657" t="str">
        <f t="shared" ca="1" si="0"/>
        <v/>
      </c>
      <c r="E55" s="657" t="str">
        <f t="shared" ca="1" si="1"/>
        <v/>
      </c>
      <c r="F55" s="625">
        <f ca="1">IFERROR(MAX(0,INDEX(nodky,$L55)-SUMPRODUCT((ngaygs&gt;=TTDN!P62)*(ngaygs&lt;$I$1)*(tkco=$G$1)*(makhnccco=$C55),sotien)-INDEX(codky,$L55)+SUMPRODUCT((ngaygs&gt;=TTDN!P$17)*(ngaygs&lt;$I$1)*(tkno=$G$1)*(makhnccno=$C55),sotien)),0)</f>
        <v>0</v>
      </c>
      <c r="G55" s="625">
        <f ca="1">IFERROR(MAX(0,INDEX(codky,$L55)+SUMPRODUCT((ngaygs&gt;=TTDN!Q$17)*(ngaygs&lt;$I$1)*(tkco=$G$1)*(makhnccco=$C55),sotien)-INDEX(nodky,$L55)-SUMPRODUCT((ngaygs&gt;=TTDN!Q$17)*(ngaygs&lt;$I$1)*(tkno=$G$1)*(makhnccno=$C55),sotien)),0)</f>
        <v>0</v>
      </c>
      <c r="H55" s="658">
        <f t="shared" ca="1" si="8"/>
        <v>0</v>
      </c>
      <c r="I55" s="658">
        <f t="shared" ca="1" si="9"/>
        <v>0</v>
      </c>
      <c r="J55" s="658">
        <f t="shared" ca="1" si="6"/>
        <v>0</v>
      </c>
      <c r="K55" s="658">
        <f t="shared" ca="1" si="7"/>
        <v>0</v>
      </c>
      <c r="L55" s="659" t="str">
        <f ca="1">IFERROR(MATCH($G$1,OFFSET(DMKH_NCC!$D$7,L54,0):'DMKH_NCC'!$D$2000,0)+L54,"")</f>
        <v/>
      </c>
    </row>
    <row r="56" spans="2:12" ht="24.95" hidden="1" customHeight="1" x14ac:dyDescent="0.2">
      <c r="B56" s="656" t="str">
        <f t="shared" ca="1" si="5"/>
        <v/>
      </c>
      <c r="C56" s="657" t="str">
        <f t="shared" ca="1" si="4"/>
        <v/>
      </c>
      <c r="D56" s="657" t="str">
        <f t="shared" ca="1" si="0"/>
        <v/>
      </c>
      <c r="E56" s="657" t="str">
        <f t="shared" ca="1" si="1"/>
        <v/>
      </c>
      <c r="F56" s="625">
        <f ca="1">IFERROR(MAX(0,INDEX(nodky,$L56)-SUMPRODUCT((ngaygs&gt;=TTDN!P63)*(ngaygs&lt;$I$1)*(tkco=$G$1)*(makhnccco=$C56),sotien)-INDEX(codky,$L56)+SUMPRODUCT((ngaygs&gt;=TTDN!P$17)*(ngaygs&lt;$I$1)*(tkno=$G$1)*(makhnccno=$C56),sotien)),0)</f>
        <v>0</v>
      </c>
      <c r="G56" s="625">
        <f ca="1">IFERROR(MAX(0,INDEX(codky,$L56)+SUMPRODUCT((ngaygs&gt;=TTDN!Q$17)*(ngaygs&lt;$I$1)*(tkco=$G$1)*(makhnccco=$C56),sotien)-INDEX(nodky,$L56)-SUMPRODUCT((ngaygs&gt;=TTDN!Q$17)*(ngaygs&lt;$I$1)*(tkno=$G$1)*(makhnccno=$C56),sotien)),0)</f>
        <v>0</v>
      </c>
      <c r="H56" s="658">
        <f t="shared" ca="1" si="8"/>
        <v>0</v>
      </c>
      <c r="I56" s="658">
        <f t="shared" ca="1" si="9"/>
        <v>0</v>
      </c>
      <c r="J56" s="658">
        <f t="shared" ca="1" si="6"/>
        <v>0</v>
      </c>
      <c r="K56" s="658">
        <f t="shared" ca="1" si="7"/>
        <v>0</v>
      </c>
      <c r="L56" s="659" t="str">
        <f ca="1">IFERROR(MATCH($G$1,OFFSET(DMKH_NCC!$D$7,L55,0):'DMKH_NCC'!$D$2000,0)+L55,"")</f>
        <v/>
      </c>
    </row>
    <row r="57" spans="2:12" ht="24.95" hidden="1" customHeight="1" x14ac:dyDescent="0.2">
      <c r="B57" s="656" t="str">
        <f t="shared" ca="1" si="5"/>
        <v/>
      </c>
      <c r="C57" s="657" t="str">
        <f t="shared" ca="1" si="4"/>
        <v/>
      </c>
      <c r="D57" s="657" t="str">
        <f t="shared" ca="1" si="0"/>
        <v/>
      </c>
      <c r="E57" s="657" t="str">
        <f t="shared" ca="1" si="1"/>
        <v/>
      </c>
      <c r="F57" s="625">
        <f ca="1">IFERROR(MAX(0,INDEX(nodky,$L57)-SUMPRODUCT((ngaygs&gt;=TTDN!P64)*(ngaygs&lt;$I$1)*(tkco=$G$1)*(makhnccco=$C57),sotien)-INDEX(codky,$L57)+SUMPRODUCT((ngaygs&gt;=TTDN!P$17)*(ngaygs&lt;$I$1)*(tkno=$G$1)*(makhnccno=$C57),sotien)),0)</f>
        <v>0</v>
      </c>
      <c r="G57" s="625">
        <f ca="1">IFERROR(MAX(0,INDEX(codky,$L57)+SUMPRODUCT((ngaygs&gt;=TTDN!Q$17)*(ngaygs&lt;$I$1)*(tkco=$G$1)*(makhnccco=$C57),sotien)-INDEX(nodky,$L57)-SUMPRODUCT((ngaygs&gt;=TTDN!Q$17)*(ngaygs&lt;$I$1)*(tkno=$G$1)*(makhnccno=$C57),sotien)),0)</f>
        <v>0</v>
      </c>
      <c r="H57" s="658">
        <f t="shared" ca="1" si="8"/>
        <v>0</v>
      </c>
      <c r="I57" s="658">
        <f t="shared" ca="1" si="9"/>
        <v>0</v>
      </c>
      <c r="J57" s="658">
        <f t="shared" ca="1" si="6"/>
        <v>0</v>
      </c>
      <c r="K57" s="658">
        <f t="shared" ca="1" si="7"/>
        <v>0</v>
      </c>
      <c r="L57" s="659" t="str">
        <f ca="1">IFERROR(MATCH($G$1,OFFSET(DMKH_NCC!$D$7,L56,0):'DMKH_NCC'!$D$2000,0)+L56,"")</f>
        <v/>
      </c>
    </row>
    <row r="58" spans="2:12" ht="24.95" hidden="1" customHeight="1" x14ac:dyDescent="0.2">
      <c r="B58" s="656" t="str">
        <f t="shared" ca="1" si="5"/>
        <v/>
      </c>
      <c r="C58" s="657" t="str">
        <f t="shared" ca="1" si="4"/>
        <v/>
      </c>
      <c r="D58" s="657" t="str">
        <f t="shared" ca="1" si="0"/>
        <v/>
      </c>
      <c r="E58" s="657" t="str">
        <f t="shared" ca="1" si="1"/>
        <v/>
      </c>
      <c r="F58" s="625">
        <f ca="1">IFERROR(MAX(0,INDEX(nodky,$L58)-SUMPRODUCT((ngaygs&gt;=TTDN!P65)*(ngaygs&lt;$I$1)*(tkco=$G$1)*(makhnccco=$C58),sotien)-INDEX(codky,$L58)+SUMPRODUCT((ngaygs&gt;=TTDN!P$17)*(ngaygs&lt;$I$1)*(tkno=$G$1)*(makhnccno=$C58),sotien)),0)</f>
        <v>0</v>
      </c>
      <c r="G58" s="625">
        <f ca="1">IFERROR(MAX(0,INDEX(codky,$L58)+SUMPRODUCT((ngaygs&gt;=TTDN!Q$17)*(ngaygs&lt;$I$1)*(tkco=$G$1)*(makhnccco=$C58),sotien)-INDEX(nodky,$L58)-SUMPRODUCT((ngaygs&gt;=TTDN!Q$17)*(ngaygs&lt;$I$1)*(tkno=$G$1)*(makhnccno=$C58),sotien)),0)</f>
        <v>0</v>
      </c>
      <c r="H58" s="658">
        <f t="shared" ca="1" si="8"/>
        <v>0</v>
      </c>
      <c r="I58" s="658">
        <f t="shared" ca="1" si="9"/>
        <v>0</v>
      </c>
      <c r="J58" s="658">
        <f t="shared" ca="1" si="6"/>
        <v>0</v>
      </c>
      <c r="K58" s="658">
        <f t="shared" ca="1" si="7"/>
        <v>0</v>
      </c>
      <c r="L58" s="659" t="str">
        <f ca="1">IFERROR(MATCH($G$1,OFFSET(DMKH_NCC!$D$7,L57,0):'DMKH_NCC'!$D$2000,0)+L57,"")</f>
        <v/>
      </c>
    </row>
    <row r="59" spans="2:12" ht="24.95" hidden="1" customHeight="1" x14ac:dyDescent="0.2">
      <c r="B59" s="656" t="str">
        <f t="shared" ca="1" si="5"/>
        <v/>
      </c>
      <c r="C59" s="657" t="str">
        <f t="shared" ca="1" si="4"/>
        <v/>
      </c>
      <c r="D59" s="657" t="str">
        <f t="shared" ca="1" si="0"/>
        <v/>
      </c>
      <c r="E59" s="657" t="str">
        <f t="shared" ca="1" si="1"/>
        <v/>
      </c>
      <c r="F59" s="625">
        <f ca="1">IFERROR(MAX(0,INDEX(nodky,$L59)-SUMPRODUCT((ngaygs&gt;=TTDN!P66)*(ngaygs&lt;$I$1)*(tkco=$G$1)*(makhnccco=$C59),sotien)-INDEX(codky,$L59)+SUMPRODUCT((ngaygs&gt;=TTDN!P$17)*(ngaygs&lt;$I$1)*(tkno=$G$1)*(makhnccno=$C59),sotien)),0)</f>
        <v>0</v>
      </c>
      <c r="G59" s="625">
        <f ca="1">IFERROR(MAX(0,INDEX(codky,$L59)+SUMPRODUCT((ngaygs&gt;=TTDN!Q$17)*(ngaygs&lt;$I$1)*(tkco=$G$1)*(makhnccco=$C59),sotien)-INDEX(nodky,$L59)-SUMPRODUCT((ngaygs&gt;=TTDN!Q$17)*(ngaygs&lt;$I$1)*(tkno=$G$1)*(makhnccno=$C59),sotien)),0)</f>
        <v>0</v>
      </c>
      <c r="H59" s="658">
        <f t="shared" ca="1" si="8"/>
        <v>0</v>
      </c>
      <c r="I59" s="658">
        <f t="shared" ca="1" si="9"/>
        <v>0</v>
      </c>
      <c r="J59" s="658">
        <f t="shared" ca="1" si="6"/>
        <v>0</v>
      </c>
      <c r="K59" s="658">
        <f t="shared" ca="1" si="7"/>
        <v>0</v>
      </c>
      <c r="L59" s="659" t="str">
        <f ca="1">IFERROR(MATCH($G$1,OFFSET(DMKH_NCC!$D$7,L58,0):'DMKH_NCC'!$D$2000,0)+L58,"")</f>
        <v/>
      </c>
    </row>
    <row r="60" spans="2:12" ht="24.95" hidden="1" customHeight="1" x14ac:dyDescent="0.2">
      <c r="B60" s="656" t="str">
        <f t="shared" ca="1" si="5"/>
        <v/>
      </c>
      <c r="C60" s="657" t="str">
        <f t="shared" ca="1" si="4"/>
        <v/>
      </c>
      <c r="D60" s="657" t="str">
        <f t="shared" ca="1" si="0"/>
        <v/>
      </c>
      <c r="E60" s="657" t="str">
        <f t="shared" ca="1" si="1"/>
        <v/>
      </c>
      <c r="F60" s="625">
        <f ca="1">IFERROR(MAX(0,INDEX(nodky,$L60)-SUMPRODUCT((ngaygs&gt;=TTDN!P67)*(ngaygs&lt;$I$1)*(tkco=$G$1)*(makhnccco=$C60),sotien)-INDEX(codky,$L60)+SUMPRODUCT((ngaygs&gt;=TTDN!P$17)*(ngaygs&lt;$I$1)*(tkno=$G$1)*(makhnccno=$C60),sotien)),0)</f>
        <v>0</v>
      </c>
      <c r="G60" s="625">
        <f ca="1">IFERROR(MAX(0,INDEX(codky,$L60)+SUMPRODUCT((ngaygs&gt;=TTDN!Q$17)*(ngaygs&lt;$I$1)*(tkco=$G$1)*(makhnccco=$C60),sotien)-INDEX(nodky,$L60)-SUMPRODUCT((ngaygs&gt;=TTDN!Q$17)*(ngaygs&lt;$I$1)*(tkno=$G$1)*(makhnccno=$C60),sotien)),0)</f>
        <v>0</v>
      </c>
      <c r="H60" s="658">
        <f t="shared" ca="1" si="8"/>
        <v>0</v>
      </c>
      <c r="I60" s="658">
        <f t="shared" ca="1" si="9"/>
        <v>0</v>
      </c>
      <c r="J60" s="658">
        <f t="shared" ca="1" si="6"/>
        <v>0</v>
      </c>
      <c r="K60" s="658">
        <f t="shared" ca="1" si="7"/>
        <v>0</v>
      </c>
      <c r="L60" s="659" t="str">
        <f ca="1">IFERROR(MATCH($G$1,OFFSET(DMKH_NCC!$D$7,L59,0):'DMKH_NCC'!$D$2000,0)+L59,"")</f>
        <v/>
      </c>
    </row>
    <row r="61" spans="2:12" ht="24.95" hidden="1" customHeight="1" x14ac:dyDescent="0.2">
      <c r="B61" s="656" t="str">
        <f t="shared" ca="1" si="5"/>
        <v/>
      </c>
      <c r="C61" s="657" t="str">
        <f t="shared" ca="1" si="4"/>
        <v/>
      </c>
      <c r="D61" s="657" t="str">
        <f t="shared" ca="1" si="0"/>
        <v/>
      </c>
      <c r="E61" s="657" t="str">
        <f t="shared" ca="1" si="1"/>
        <v/>
      </c>
      <c r="F61" s="625">
        <f ca="1">IFERROR(MAX(0,INDEX(nodky,$L61)-SUMPRODUCT((ngaygs&gt;=TTDN!P68)*(ngaygs&lt;$I$1)*(tkco=$G$1)*(makhnccco=$C61),sotien)-INDEX(codky,$L61)+SUMPRODUCT((ngaygs&gt;=TTDN!P$17)*(ngaygs&lt;$I$1)*(tkno=$G$1)*(makhnccno=$C61),sotien)),0)</f>
        <v>0</v>
      </c>
      <c r="G61" s="625">
        <f ca="1">IFERROR(MAX(0,INDEX(codky,$L61)+SUMPRODUCT((ngaygs&gt;=TTDN!Q$17)*(ngaygs&lt;$I$1)*(tkco=$G$1)*(makhnccco=$C61),sotien)-INDEX(nodky,$L61)-SUMPRODUCT((ngaygs&gt;=TTDN!Q$17)*(ngaygs&lt;$I$1)*(tkno=$G$1)*(makhnccno=$C61),sotien)),0)</f>
        <v>0</v>
      </c>
      <c r="H61" s="658">
        <f t="shared" ca="1" si="8"/>
        <v>0</v>
      </c>
      <c r="I61" s="658">
        <f t="shared" ca="1" si="9"/>
        <v>0</v>
      </c>
      <c r="J61" s="658">
        <f t="shared" ca="1" si="6"/>
        <v>0</v>
      </c>
      <c r="K61" s="658">
        <f t="shared" ca="1" si="7"/>
        <v>0</v>
      </c>
      <c r="L61" s="659" t="str">
        <f ca="1">IFERROR(MATCH($G$1,OFFSET(DMKH_NCC!$D$7,L60,0):'DMKH_NCC'!$D$2000,0)+L60,"")</f>
        <v/>
      </c>
    </row>
    <row r="62" spans="2:12" ht="24.95" hidden="1" customHeight="1" x14ac:dyDescent="0.2">
      <c r="B62" s="656" t="str">
        <f t="shared" ca="1" si="5"/>
        <v/>
      </c>
      <c r="C62" s="657" t="str">
        <f t="shared" ca="1" si="4"/>
        <v/>
      </c>
      <c r="D62" s="657" t="str">
        <f t="shared" ca="1" si="0"/>
        <v/>
      </c>
      <c r="E62" s="657" t="str">
        <f t="shared" ca="1" si="1"/>
        <v/>
      </c>
      <c r="F62" s="625">
        <f ca="1">IFERROR(MAX(0,INDEX(nodky,$L62)-SUMPRODUCT((ngaygs&gt;=TTDN!P69)*(ngaygs&lt;$I$1)*(tkco=$G$1)*(makhnccco=$C62),sotien)-INDEX(codky,$L62)+SUMPRODUCT((ngaygs&gt;=TTDN!P$17)*(ngaygs&lt;$I$1)*(tkno=$G$1)*(makhnccno=$C62),sotien)),0)</f>
        <v>0</v>
      </c>
      <c r="G62" s="625">
        <f ca="1">IFERROR(MAX(0,INDEX(codky,$L62)+SUMPRODUCT((ngaygs&gt;=TTDN!Q$17)*(ngaygs&lt;$I$1)*(tkco=$G$1)*(makhnccco=$C62),sotien)-INDEX(nodky,$L62)-SUMPRODUCT((ngaygs&gt;=TTDN!Q$17)*(ngaygs&lt;$I$1)*(tkno=$G$1)*(makhnccno=$C62),sotien)),0)</f>
        <v>0</v>
      </c>
      <c r="H62" s="658">
        <f t="shared" ca="1" si="8"/>
        <v>0</v>
      </c>
      <c r="I62" s="658">
        <f t="shared" ca="1" si="9"/>
        <v>0</v>
      </c>
      <c r="J62" s="658">
        <f t="shared" ca="1" si="6"/>
        <v>0</v>
      </c>
      <c r="K62" s="658">
        <f t="shared" ca="1" si="7"/>
        <v>0</v>
      </c>
      <c r="L62" s="659" t="str">
        <f ca="1">IFERROR(MATCH($G$1,OFFSET(DMKH_NCC!$D$7,L61,0):'DMKH_NCC'!$D$2000,0)+L61,"")</f>
        <v/>
      </c>
    </row>
    <row r="63" spans="2:12" ht="24.95" hidden="1" customHeight="1" x14ac:dyDescent="0.2">
      <c r="B63" s="656" t="str">
        <f t="shared" ca="1" si="5"/>
        <v/>
      </c>
      <c r="C63" s="657" t="str">
        <f t="shared" ca="1" si="4"/>
        <v/>
      </c>
      <c r="D63" s="657" t="str">
        <f t="shared" ca="1" si="0"/>
        <v/>
      </c>
      <c r="E63" s="657" t="str">
        <f t="shared" ca="1" si="1"/>
        <v/>
      </c>
      <c r="F63" s="625">
        <f ca="1">IFERROR(MAX(0,INDEX(nodky,$L63)-SUMPRODUCT((ngaygs&gt;=TTDN!P70)*(ngaygs&lt;$I$1)*(tkco=$G$1)*(makhnccco=$C63),sotien)-INDEX(codky,$L63)+SUMPRODUCT((ngaygs&gt;=TTDN!P$17)*(ngaygs&lt;$I$1)*(tkno=$G$1)*(makhnccno=$C63),sotien)),0)</f>
        <v>0</v>
      </c>
      <c r="G63" s="625">
        <f ca="1">IFERROR(MAX(0,INDEX(codky,$L63)+SUMPRODUCT((ngaygs&gt;=TTDN!Q$17)*(ngaygs&lt;$I$1)*(tkco=$G$1)*(makhnccco=$C63),sotien)-INDEX(nodky,$L63)-SUMPRODUCT((ngaygs&gt;=TTDN!Q$17)*(ngaygs&lt;$I$1)*(tkno=$G$1)*(makhnccno=$C63),sotien)),0)</f>
        <v>0</v>
      </c>
      <c r="H63" s="658">
        <f t="shared" ca="1" si="8"/>
        <v>0</v>
      </c>
      <c r="I63" s="658">
        <f t="shared" ca="1" si="9"/>
        <v>0</v>
      </c>
      <c r="J63" s="658">
        <f t="shared" ca="1" si="6"/>
        <v>0</v>
      </c>
      <c r="K63" s="658">
        <f t="shared" ca="1" si="7"/>
        <v>0</v>
      </c>
      <c r="L63" s="659" t="str">
        <f ca="1">IFERROR(MATCH($G$1,OFFSET(DMKH_NCC!$D$7,L62,0):'DMKH_NCC'!$D$2000,0)+L62,"")</f>
        <v/>
      </c>
    </row>
    <row r="64" spans="2:12" ht="24.95" hidden="1" customHeight="1" x14ac:dyDescent="0.2">
      <c r="B64" s="656" t="str">
        <f t="shared" ca="1" si="5"/>
        <v/>
      </c>
      <c r="C64" s="657" t="str">
        <f t="shared" ca="1" si="4"/>
        <v/>
      </c>
      <c r="D64" s="657" t="str">
        <f t="shared" ca="1" si="0"/>
        <v/>
      </c>
      <c r="E64" s="657" t="str">
        <f t="shared" ca="1" si="1"/>
        <v/>
      </c>
      <c r="F64" s="625">
        <f ca="1">IFERROR(MAX(0,INDEX(nodky,$L64)-SUMPRODUCT((ngaygs&gt;=TTDN!P71)*(ngaygs&lt;$I$1)*(tkco=$G$1)*(makhnccco=$C64),sotien)-INDEX(codky,$L64)+SUMPRODUCT((ngaygs&gt;=TTDN!P$17)*(ngaygs&lt;$I$1)*(tkno=$G$1)*(makhnccno=$C64),sotien)),0)</f>
        <v>0</v>
      </c>
      <c r="G64" s="625">
        <f ca="1">IFERROR(MAX(0,INDEX(codky,$L64)+SUMPRODUCT((ngaygs&gt;=TTDN!Q$17)*(ngaygs&lt;$I$1)*(tkco=$G$1)*(makhnccco=$C64),sotien)-INDEX(nodky,$L64)-SUMPRODUCT((ngaygs&gt;=TTDN!Q$17)*(ngaygs&lt;$I$1)*(tkno=$G$1)*(makhnccno=$C64),sotien)),0)</f>
        <v>0</v>
      </c>
      <c r="H64" s="658">
        <f t="shared" ca="1" si="8"/>
        <v>0</v>
      </c>
      <c r="I64" s="658">
        <f t="shared" ca="1" si="9"/>
        <v>0</v>
      </c>
      <c r="J64" s="658">
        <f t="shared" ca="1" si="6"/>
        <v>0</v>
      </c>
      <c r="K64" s="658">
        <f t="shared" ca="1" si="7"/>
        <v>0</v>
      </c>
      <c r="L64" s="659" t="str">
        <f ca="1">IFERROR(MATCH($G$1,OFFSET(DMKH_NCC!$D$7,L63,0):'DMKH_NCC'!$D$2000,0)+L63,"")</f>
        <v/>
      </c>
    </row>
    <row r="65" spans="2:12" ht="24.95" hidden="1" customHeight="1" x14ac:dyDescent="0.2">
      <c r="B65" s="656" t="str">
        <f t="shared" ca="1" si="5"/>
        <v/>
      </c>
      <c r="C65" s="657" t="str">
        <f t="shared" ca="1" si="4"/>
        <v/>
      </c>
      <c r="D65" s="657" t="str">
        <f t="shared" ca="1" si="0"/>
        <v/>
      </c>
      <c r="E65" s="657" t="str">
        <f t="shared" ca="1" si="1"/>
        <v/>
      </c>
      <c r="F65" s="625">
        <f ca="1">IFERROR(MAX(0,INDEX(nodky,$L65)-SUMPRODUCT((ngaygs&gt;=TTDN!P72)*(ngaygs&lt;$I$1)*(tkco=$G$1)*(makhnccco=$C65),sotien)-INDEX(codky,$L65)+SUMPRODUCT((ngaygs&gt;=TTDN!P$17)*(ngaygs&lt;$I$1)*(tkno=$G$1)*(makhnccno=$C65),sotien)),0)</f>
        <v>0</v>
      </c>
      <c r="G65" s="625">
        <f ca="1">IFERROR(MAX(0,INDEX(codky,$L65)+SUMPRODUCT((ngaygs&gt;=TTDN!Q$17)*(ngaygs&lt;$I$1)*(tkco=$G$1)*(makhnccco=$C65),sotien)-INDEX(nodky,$L65)-SUMPRODUCT((ngaygs&gt;=TTDN!Q$17)*(ngaygs&lt;$I$1)*(tkno=$G$1)*(makhnccno=$C65),sotien)),0)</f>
        <v>0</v>
      </c>
      <c r="H65" s="658">
        <f t="shared" ca="1" si="8"/>
        <v>0</v>
      </c>
      <c r="I65" s="658">
        <f t="shared" ca="1" si="9"/>
        <v>0</v>
      </c>
      <c r="J65" s="658">
        <f t="shared" ca="1" si="6"/>
        <v>0</v>
      </c>
      <c r="K65" s="658">
        <f t="shared" ca="1" si="7"/>
        <v>0</v>
      </c>
      <c r="L65" s="659" t="str">
        <f ca="1">IFERROR(MATCH($G$1,OFFSET(DMKH_NCC!$D$7,L64,0):'DMKH_NCC'!$D$2000,0)+L64,"")</f>
        <v/>
      </c>
    </row>
    <row r="66" spans="2:12" ht="24.95" hidden="1" customHeight="1" x14ac:dyDescent="0.2">
      <c r="B66" s="656" t="str">
        <f t="shared" ca="1" si="5"/>
        <v/>
      </c>
      <c r="C66" s="657" t="str">
        <f t="shared" ca="1" si="4"/>
        <v/>
      </c>
      <c r="D66" s="657" t="str">
        <f t="shared" ca="1" si="0"/>
        <v/>
      </c>
      <c r="E66" s="657" t="str">
        <f t="shared" ca="1" si="1"/>
        <v/>
      </c>
      <c r="F66" s="625">
        <f ca="1">IFERROR(MAX(0,INDEX(nodky,$L66)-SUMPRODUCT((ngaygs&gt;=TTDN!P73)*(ngaygs&lt;$I$1)*(tkco=$G$1)*(makhnccco=$C66),sotien)-INDEX(codky,$L66)+SUMPRODUCT((ngaygs&gt;=TTDN!P$17)*(ngaygs&lt;$I$1)*(tkno=$G$1)*(makhnccno=$C66),sotien)),0)</f>
        <v>0</v>
      </c>
      <c r="G66" s="625">
        <f ca="1">IFERROR(MAX(0,INDEX(codky,$L66)+SUMPRODUCT((ngaygs&gt;=TTDN!Q$17)*(ngaygs&lt;$I$1)*(tkco=$G$1)*(makhnccco=$C66),sotien)-INDEX(nodky,$L66)-SUMPRODUCT((ngaygs&gt;=TTDN!Q$17)*(ngaygs&lt;$I$1)*(tkno=$G$1)*(makhnccno=$C66),sotien)),0)</f>
        <v>0</v>
      </c>
      <c r="H66" s="658">
        <f t="shared" ca="1" si="8"/>
        <v>0</v>
      </c>
      <c r="I66" s="658">
        <f t="shared" ca="1" si="9"/>
        <v>0</v>
      </c>
      <c r="J66" s="658">
        <f t="shared" ca="1" si="6"/>
        <v>0</v>
      </c>
      <c r="K66" s="658">
        <f t="shared" ca="1" si="7"/>
        <v>0</v>
      </c>
      <c r="L66" s="659" t="str">
        <f ca="1">IFERROR(MATCH($G$1,OFFSET(DMKH_NCC!$D$7,L65,0):'DMKH_NCC'!$D$2000,0)+L65,"")</f>
        <v/>
      </c>
    </row>
    <row r="67" spans="2:12" ht="24.95" hidden="1" customHeight="1" x14ac:dyDescent="0.2">
      <c r="B67" s="656" t="str">
        <f t="shared" ca="1" si="5"/>
        <v/>
      </c>
      <c r="C67" s="657" t="str">
        <f t="shared" ca="1" si="4"/>
        <v/>
      </c>
      <c r="D67" s="657" t="str">
        <f t="shared" ca="1" si="0"/>
        <v/>
      </c>
      <c r="E67" s="657" t="str">
        <f t="shared" ca="1" si="1"/>
        <v/>
      </c>
      <c r="F67" s="625">
        <f ca="1">IFERROR(MAX(0,INDEX(nodky,$L67)-SUMPRODUCT((ngaygs&gt;=TTDN!P74)*(ngaygs&lt;$I$1)*(tkco=$G$1)*(makhnccco=$C67),sotien)-INDEX(codky,$L67)+SUMPRODUCT((ngaygs&gt;=TTDN!P$17)*(ngaygs&lt;$I$1)*(tkno=$G$1)*(makhnccno=$C67),sotien)),0)</f>
        <v>0</v>
      </c>
      <c r="G67" s="625">
        <f ca="1">IFERROR(MAX(0,INDEX(codky,$L67)+SUMPRODUCT((ngaygs&gt;=TTDN!Q$17)*(ngaygs&lt;$I$1)*(tkco=$G$1)*(makhnccco=$C67),sotien)-INDEX(nodky,$L67)-SUMPRODUCT((ngaygs&gt;=TTDN!Q$17)*(ngaygs&lt;$I$1)*(tkno=$G$1)*(makhnccno=$C67),sotien)),0)</f>
        <v>0</v>
      </c>
      <c r="H67" s="658">
        <f t="shared" ca="1" si="8"/>
        <v>0</v>
      </c>
      <c r="I67" s="658">
        <f t="shared" ca="1" si="9"/>
        <v>0</v>
      </c>
      <c r="J67" s="658">
        <f t="shared" ca="1" si="6"/>
        <v>0</v>
      </c>
      <c r="K67" s="658">
        <f t="shared" ca="1" si="7"/>
        <v>0</v>
      </c>
      <c r="L67" s="659" t="str">
        <f ca="1">IFERROR(MATCH($G$1,OFFSET(DMKH_NCC!$D$7,L66,0):'DMKH_NCC'!$D$2000,0)+L66,"")</f>
        <v/>
      </c>
    </row>
    <row r="68" spans="2:12" ht="24.95" hidden="1" customHeight="1" x14ac:dyDescent="0.2">
      <c r="B68" s="656" t="str">
        <f t="shared" ca="1" si="5"/>
        <v/>
      </c>
      <c r="C68" s="657" t="str">
        <f t="shared" ca="1" si="4"/>
        <v/>
      </c>
      <c r="D68" s="657" t="str">
        <f t="shared" ca="1" si="0"/>
        <v/>
      </c>
      <c r="E68" s="657" t="str">
        <f t="shared" ca="1" si="1"/>
        <v/>
      </c>
      <c r="F68" s="625">
        <f ca="1">IFERROR(MAX(0,INDEX(nodky,$L68)-SUMPRODUCT((ngaygs&gt;=TTDN!P75)*(ngaygs&lt;$I$1)*(tkco=$G$1)*(makhnccco=$C68),sotien)-INDEX(codky,$L68)+SUMPRODUCT((ngaygs&gt;=TTDN!P$17)*(ngaygs&lt;$I$1)*(tkno=$G$1)*(makhnccno=$C68),sotien)),0)</f>
        <v>0</v>
      </c>
      <c r="G68" s="625">
        <f ca="1">IFERROR(MAX(0,INDEX(codky,$L68)+SUMPRODUCT((ngaygs&gt;=TTDN!Q$17)*(ngaygs&lt;$I$1)*(tkco=$G$1)*(makhnccco=$C68),sotien)-INDEX(nodky,$L68)-SUMPRODUCT((ngaygs&gt;=TTDN!Q$17)*(ngaygs&lt;$I$1)*(tkno=$G$1)*(makhnccno=$C68),sotien)),0)</f>
        <v>0</v>
      </c>
      <c r="H68" s="658">
        <f t="shared" ca="1" si="8"/>
        <v>0</v>
      </c>
      <c r="I68" s="658">
        <f t="shared" ca="1" si="9"/>
        <v>0</v>
      </c>
      <c r="J68" s="658">
        <f t="shared" ca="1" si="6"/>
        <v>0</v>
      </c>
      <c r="K68" s="658">
        <f t="shared" ca="1" si="7"/>
        <v>0</v>
      </c>
      <c r="L68" s="659" t="str">
        <f ca="1">IFERROR(MATCH($G$1,OFFSET(DMKH_NCC!$D$7,L67,0):'DMKH_NCC'!$D$2000,0)+L67,"")</f>
        <v/>
      </c>
    </row>
    <row r="69" spans="2:12" ht="24.95" hidden="1" customHeight="1" x14ac:dyDescent="0.2">
      <c r="B69" s="656" t="str">
        <f t="shared" ca="1" si="5"/>
        <v/>
      </c>
      <c r="C69" s="657" t="str">
        <f t="shared" ca="1" si="4"/>
        <v/>
      </c>
      <c r="D69" s="657" t="str">
        <f t="shared" ca="1" si="0"/>
        <v/>
      </c>
      <c r="E69" s="657" t="str">
        <f t="shared" ca="1" si="1"/>
        <v/>
      </c>
      <c r="F69" s="625">
        <f ca="1">IFERROR(MAX(0,INDEX(nodky,$L69)-SUMPRODUCT((ngaygs&gt;=TTDN!P76)*(ngaygs&lt;$I$1)*(tkco=$G$1)*(makhnccco=$C69),sotien)-INDEX(codky,$L69)+SUMPRODUCT((ngaygs&gt;=TTDN!P$17)*(ngaygs&lt;$I$1)*(tkno=$G$1)*(makhnccno=$C69),sotien)),0)</f>
        <v>0</v>
      </c>
      <c r="G69" s="625">
        <f ca="1">IFERROR(MAX(0,INDEX(codky,$L69)+SUMPRODUCT((ngaygs&gt;=TTDN!Q$17)*(ngaygs&lt;$I$1)*(tkco=$G$1)*(makhnccco=$C69),sotien)-INDEX(nodky,$L69)-SUMPRODUCT((ngaygs&gt;=TTDN!Q$17)*(ngaygs&lt;$I$1)*(tkno=$G$1)*(makhnccno=$C69),sotien)),0)</f>
        <v>0</v>
      </c>
      <c r="H69" s="658">
        <f t="shared" ca="1" si="8"/>
        <v>0</v>
      </c>
      <c r="I69" s="658">
        <f t="shared" ca="1" si="9"/>
        <v>0</v>
      </c>
      <c r="J69" s="658">
        <f t="shared" ca="1" si="6"/>
        <v>0</v>
      </c>
      <c r="K69" s="658">
        <f t="shared" ca="1" si="7"/>
        <v>0</v>
      </c>
      <c r="L69" s="659" t="str">
        <f ca="1">IFERROR(MATCH($G$1,OFFSET(DMKH_NCC!$D$7,L68,0):'DMKH_NCC'!$D$2000,0)+L68,"")</f>
        <v/>
      </c>
    </row>
    <row r="70" spans="2:12" ht="24.95" hidden="1" customHeight="1" x14ac:dyDescent="0.2">
      <c r="B70" s="656" t="str">
        <f t="shared" ca="1" si="5"/>
        <v/>
      </c>
      <c r="C70" s="657" t="str">
        <f t="shared" ca="1" si="4"/>
        <v/>
      </c>
      <c r="D70" s="657" t="str">
        <f t="shared" ca="1" si="0"/>
        <v/>
      </c>
      <c r="E70" s="657" t="str">
        <f t="shared" ca="1" si="1"/>
        <v/>
      </c>
      <c r="F70" s="625">
        <f ca="1">IFERROR(MAX(0,INDEX(nodky,$L70)-SUMPRODUCT((ngaygs&gt;=TTDN!P77)*(ngaygs&lt;$I$1)*(tkco=$G$1)*(makhnccco=$C70),sotien)-INDEX(codky,$L70)+SUMPRODUCT((ngaygs&gt;=TTDN!P$17)*(ngaygs&lt;$I$1)*(tkno=$G$1)*(makhnccno=$C70),sotien)),0)</f>
        <v>0</v>
      </c>
      <c r="G70" s="625">
        <f ca="1">IFERROR(MAX(0,INDEX(codky,$L70)+SUMPRODUCT((ngaygs&gt;=TTDN!Q$17)*(ngaygs&lt;$I$1)*(tkco=$G$1)*(makhnccco=$C70),sotien)-INDEX(nodky,$L70)-SUMPRODUCT((ngaygs&gt;=TTDN!Q$17)*(ngaygs&lt;$I$1)*(tkno=$G$1)*(makhnccno=$C70),sotien)),0)</f>
        <v>0</v>
      </c>
      <c r="H70" s="658">
        <f t="shared" ca="1" si="8"/>
        <v>0</v>
      </c>
      <c r="I70" s="658">
        <f t="shared" ca="1" si="9"/>
        <v>0</v>
      </c>
      <c r="J70" s="658">
        <f t="shared" ca="1" si="6"/>
        <v>0</v>
      </c>
      <c r="K70" s="658">
        <f t="shared" ca="1" si="7"/>
        <v>0</v>
      </c>
      <c r="L70" s="659" t="str">
        <f ca="1">IFERROR(MATCH($G$1,OFFSET(DMKH_NCC!$D$7,L69,0):'DMKH_NCC'!$D$2000,0)+L69,"")</f>
        <v/>
      </c>
    </row>
    <row r="71" spans="2:12" ht="24.95" hidden="1" customHeight="1" x14ac:dyDescent="0.2">
      <c r="B71" s="656" t="str">
        <f t="shared" ca="1" si="5"/>
        <v/>
      </c>
      <c r="C71" s="657" t="str">
        <f t="shared" ca="1" si="4"/>
        <v/>
      </c>
      <c r="D71" s="657" t="str">
        <f t="shared" ca="1" si="0"/>
        <v/>
      </c>
      <c r="E71" s="657" t="str">
        <f t="shared" ca="1" si="1"/>
        <v/>
      </c>
      <c r="F71" s="625">
        <f ca="1">IFERROR(MAX(0,INDEX(nodky,$L71)-SUMPRODUCT((ngaygs&gt;=TTDN!P78)*(ngaygs&lt;$I$1)*(tkco=$G$1)*(makhnccco=$C71),sotien)-INDEX(codky,$L71)+SUMPRODUCT((ngaygs&gt;=TTDN!P$17)*(ngaygs&lt;$I$1)*(tkno=$G$1)*(makhnccno=$C71),sotien)),0)</f>
        <v>0</v>
      </c>
      <c r="G71" s="625">
        <f ca="1">IFERROR(MAX(0,INDEX(codky,$L71)+SUMPRODUCT((ngaygs&gt;=TTDN!Q$17)*(ngaygs&lt;$I$1)*(tkco=$G$1)*(makhnccco=$C71),sotien)-INDEX(nodky,$L71)-SUMPRODUCT((ngaygs&gt;=TTDN!Q$17)*(ngaygs&lt;$I$1)*(tkno=$G$1)*(makhnccno=$C71),sotien)),0)</f>
        <v>0</v>
      </c>
      <c r="H71" s="658">
        <f t="shared" ca="1" si="8"/>
        <v>0</v>
      </c>
      <c r="I71" s="658">
        <f t="shared" ca="1" si="9"/>
        <v>0</v>
      </c>
      <c r="J71" s="658">
        <f t="shared" ca="1" si="6"/>
        <v>0</v>
      </c>
      <c r="K71" s="658">
        <f t="shared" ca="1" si="7"/>
        <v>0</v>
      </c>
      <c r="L71" s="659" t="str">
        <f ca="1">IFERROR(MATCH($G$1,OFFSET(DMKH_NCC!$D$7,L70,0):'DMKH_NCC'!$D$2000,0)+L70,"")</f>
        <v/>
      </c>
    </row>
    <row r="72" spans="2:12" ht="24.95" hidden="1" customHeight="1" x14ac:dyDescent="0.2">
      <c r="B72" s="656" t="str">
        <f t="shared" ca="1" si="5"/>
        <v/>
      </c>
      <c r="C72" s="657" t="str">
        <f t="shared" ca="1" si="4"/>
        <v/>
      </c>
      <c r="D72" s="657" t="str">
        <f t="shared" ca="1" si="0"/>
        <v/>
      </c>
      <c r="E72" s="657" t="str">
        <f t="shared" ca="1" si="1"/>
        <v/>
      </c>
      <c r="F72" s="625">
        <f ca="1">IFERROR(MAX(0,INDEX(nodky,$L72)-SUMPRODUCT((ngaygs&gt;=TTDN!P79)*(ngaygs&lt;$I$1)*(tkco=$G$1)*(makhnccco=$C72),sotien)-INDEX(codky,$L72)+SUMPRODUCT((ngaygs&gt;=TTDN!P$17)*(ngaygs&lt;$I$1)*(tkno=$G$1)*(makhnccno=$C72),sotien)),0)</f>
        <v>0</v>
      </c>
      <c r="G72" s="625">
        <f ca="1">IFERROR(MAX(0,INDEX(codky,$L72)+SUMPRODUCT((ngaygs&gt;=TTDN!Q$17)*(ngaygs&lt;$I$1)*(tkco=$G$1)*(makhnccco=$C72),sotien)-INDEX(nodky,$L72)-SUMPRODUCT((ngaygs&gt;=TTDN!Q$17)*(ngaygs&lt;$I$1)*(tkno=$G$1)*(makhnccno=$C72),sotien)),0)</f>
        <v>0</v>
      </c>
      <c r="H72" s="658">
        <f t="shared" ca="1" si="8"/>
        <v>0</v>
      </c>
      <c r="I72" s="658">
        <f t="shared" ca="1" si="9"/>
        <v>0</v>
      </c>
      <c r="J72" s="658">
        <f t="shared" ca="1" si="6"/>
        <v>0</v>
      </c>
      <c r="K72" s="658">
        <f t="shared" ca="1" si="7"/>
        <v>0</v>
      </c>
      <c r="L72" s="659" t="str">
        <f ca="1">IFERROR(MATCH($G$1,OFFSET(DMKH_NCC!$D$7,L71,0):'DMKH_NCC'!$D$2000,0)+L71,"")</f>
        <v/>
      </c>
    </row>
    <row r="73" spans="2:12" ht="24.95" hidden="1" customHeight="1" x14ac:dyDescent="0.2">
      <c r="B73" s="656" t="str">
        <f t="shared" ca="1" si="5"/>
        <v/>
      </c>
      <c r="C73" s="657" t="str">
        <f t="shared" ca="1" si="4"/>
        <v/>
      </c>
      <c r="D73" s="657" t="str">
        <f t="shared" ca="1" si="0"/>
        <v/>
      </c>
      <c r="E73" s="657" t="str">
        <f t="shared" ca="1" si="1"/>
        <v/>
      </c>
      <c r="F73" s="625">
        <f ca="1">IFERROR(MAX(0,INDEX(nodky,$L73)-SUMPRODUCT((ngaygs&gt;=TTDN!P80)*(ngaygs&lt;$I$1)*(tkco=$G$1)*(makhnccco=$C73),sotien)-INDEX(codky,$L73)+SUMPRODUCT((ngaygs&gt;=TTDN!P$17)*(ngaygs&lt;$I$1)*(tkno=$G$1)*(makhnccno=$C73),sotien)),0)</f>
        <v>0</v>
      </c>
      <c r="G73" s="625">
        <f ca="1">IFERROR(MAX(0,INDEX(codky,$L73)+SUMPRODUCT((ngaygs&gt;=TTDN!Q$17)*(ngaygs&lt;$I$1)*(tkco=$G$1)*(makhnccco=$C73),sotien)-INDEX(nodky,$L73)-SUMPRODUCT((ngaygs&gt;=TTDN!Q$17)*(ngaygs&lt;$I$1)*(tkno=$G$1)*(makhnccno=$C73),sotien)),0)</f>
        <v>0</v>
      </c>
      <c r="H73" s="658">
        <f t="shared" ca="1" si="8"/>
        <v>0</v>
      </c>
      <c r="I73" s="658">
        <f t="shared" ca="1" si="9"/>
        <v>0</v>
      </c>
      <c r="J73" s="658">
        <f t="shared" ca="1" si="6"/>
        <v>0</v>
      </c>
      <c r="K73" s="658">
        <f t="shared" ca="1" si="7"/>
        <v>0</v>
      </c>
      <c r="L73" s="659" t="str">
        <f ca="1">IFERROR(MATCH($G$1,OFFSET(DMKH_NCC!$D$7,L72,0):'DMKH_NCC'!$D$2000,0)+L72,"")</f>
        <v/>
      </c>
    </row>
    <row r="74" spans="2:12" ht="24.95" hidden="1" customHeight="1" x14ac:dyDescent="0.2">
      <c r="B74" s="656" t="str">
        <f t="shared" ca="1" si="5"/>
        <v/>
      </c>
      <c r="C74" s="657" t="str">
        <f t="shared" ca="1" si="4"/>
        <v/>
      </c>
      <c r="D74" s="657" t="str">
        <f t="shared" ca="1" si="0"/>
        <v/>
      </c>
      <c r="E74" s="657" t="str">
        <f t="shared" ca="1" si="1"/>
        <v/>
      </c>
      <c r="F74" s="625">
        <f ca="1">IFERROR(MAX(0,INDEX(nodky,$L74)-SUMPRODUCT((ngaygs&gt;=TTDN!P81)*(ngaygs&lt;$I$1)*(tkco=$G$1)*(makhnccco=$C74),sotien)-INDEX(codky,$L74)+SUMPRODUCT((ngaygs&gt;=TTDN!P$17)*(ngaygs&lt;$I$1)*(tkno=$G$1)*(makhnccno=$C74),sotien)),0)</f>
        <v>0</v>
      </c>
      <c r="G74" s="625">
        <f ca="1">IFERROR(MAX(0,INDEX(codky,$L74)+SUMPRODUCT((ngaygs&gt;=TTDN!Q$17)*(ngaygs&lt;$I$1)*(tkco=$G$1)*(makhnccco=$C74),sotien)-INDEX(nodky,$L74)-SUMPRODUCT((ngaygs&gt;=TTDN!Q$17)*(ngaygs&lt;$I$1)*(tkno=$G$1)*(makhnccno=$C74),sotien)),0)</f>
        <v>0</v>
      </c>
      <c r="H74" s="658">
        <f t="shared" ca="1" si="8"/>
        <v>0</v>
      </c>
      <c r="I74" s="658">
        <f t="shared" ca="1" si="9"/>
        <v>0</v>
      </c>
      <c r="J74" s="658">
        <f t="shared" ca="1" si="6"/>
        <v>0</v>
      </c>
      <c r="K74" s="658">
        <f t="shared" ca="1" si="7"/>
        <v>0</v>
      </c>
      <c r="L74" s="659" t="str">
        <f ca="1">IFERROR(MATCH($G$1,OFFSET(DMKH_NCC!$D$7,L73,0):'DMKH_NCC'!$D$2000,0)+L73,"")</f>
        <v/>
      </c>
    </row>
    <row r="75" spans="2:12" ht="24.95" hidden="1" customHeight="1" x14ac:dyDescent="0.2">
      <c r="B75" s="656" t="str">
        <f t="shared" ca="1" si="5"/>
        <v/>
      </c>
      <c r="C75" s="657" t="str">
        <f t="shared" ref="C75:C138" ca="1" si="10">IF($L75="","",INDEX(makhncc,$L75))</f>
        <v/>
      </c>
      <c r="D75" s="657" t="str">
        <f t="shared" ref="D75:D138" ca="1" si="11">IF($L75="","",INDEX(Tenkhncc,$L75))</f>
        <v/>
      </c>
      <c r="E75" s="657" t="str">
        <f t="shared" ref="E75:E138" ca="1" si="12">IF($L75="","",INDEX(LoaiKH,$L75))</f>
        <v/>
      </c>
      <c r="F75" s="625">
        <f ca="1">IFERROR(MAX(0,INDEX(nodky,$L75)-SUMPRODUCT((ngaygs&gt;=TTDN!P82)*(ngaygs&lt;$I$1)*(tkco=$G$1)*(makhnccco=$C75),sotien)-INDEX(codky,$L75)+SUMPRODUCT((ngaygs&gt;=TTDN!P$17)*(ngaygs&lt;$I$1)*(tkno=$G$1)*(makhnccno=$C75),sotien)),0)</f>
        <v>0</v>
      </c>
      <c r="G75" s="625">
        <f ca="1">IFERROR(MAX(0,INDEX(codky,$L75)+SUMPRODUCT((ngaygs&gt;=TTDN!Q$17)*(ngaygs&lt;$I$1)*(tkco=$G$1)*(makhnccco=$C75),sotien)-INDEX(nodky,$L75)-SUMPRODUCT((ngaygs&gt;=TTDN!Q$17)*(ngaygs&lt;$I$1)*(tkno=$G$1)*(makhnccno=$C75),sotien)),0)</f>
        <v>0</v>
      </c>
      <c r="H75" s="658">
        <f t="shared" ref="H75:H106" ca="1" si="13">SUMPRODUCT((ngaygs&gt;=$I$1)*(ngaygs&lt;=$K$1)*(tkno=$G$1)*(makhnccno=$C75),sotien)</f>
        <v>0</v>
      </c>
      <c r="I75" s="658">
        <f t="shared" ref="I75:I106" ca="1" si="14">SUMPRODUCT((ngaygs&gt;=$I$1)*(ngaygs&lt;=$K$1)*(tkco=$G$1)*(makhnccco=$C75),sotien)</f>
        <v>0</v>
      </c>
      <c r="J75" s="658">
        <f t="shared" ca="1" si="6"/>
        <v>0</v>
      </c>
      <c r="K75" s="658">
        <f t="shared" ca="1" si="7"/>
        <v>0</v>
      </c>
      <c r="L75" s="659" t="str">
        <f ca="1">IFERROR(MATCH($G$1,OFFSET(DMKH_NCC!$D$7,L74,0):'DMKH_NCC'!$D$2000,0)+L74,"")</f>
        <v/>
      </c>
    </row>
    <row r="76" spans="2:12" ht="24.95" hidden="1" customHeight="1" x14ac:dyDescent="0.2">
      <c r="B76" s="656" t="str">
        <f t="shared" ca="1" si="5"/>
        <v/>
      </c>
      <c r="C76" s="657" t="str">
        <f t="shared" ca="1" si="10"/>
        <v/>
      </c>
      <c r="D76" s="657" t="str">
        <f t="shared" ca="1" si="11"/>
        <v/>
      </c>
      <c r="E76" s="657" t="str">
        <f t="shared" ca="1" si="12"/>
        <v/>
      </c>
      <c r="F76" s="625">
        <f ca="1">IFERROR(MAX(0,INDEX(nodky,$L76)-SUMPRODUCT((ngaygs&gt;=TTDN!P83)*(ngaygs&lt;$I$1)*(tkco=$G$1)*(makhnccco=$C76),sotien)-INDEX(codky,$L76)+SUMPRODUCT((ngaygs&gt;=TTDN!P$17)*(ngaygs&lt;$I$1)*(tkno=$G$1)*(makhnccno=$C76),sotien)),0)</f>
        <v>0</v>
      </c>
      <c r="G76" s="625">
        <f ca="1">IFERROR(MAX(0,INDEX(codky,$L76)+SUMPRODUCT((ngaygs&gt;=TTDN!Q$17)*(ngaygs&lt;$I$1)*(tkco=$G$1)*(makhnccco=$C76),sotien)-INDEX(nodky,$L76)-SUMPRODUCT((ngaygs&gt;=TTDN!Q$17)*(ngaygs&lt;$I$1)*(tkno=$G$1)*(makhnccno=$C76),sotien)),0)</f>
        <v>0</v>
      </c>
      <c r="H76" s="658">
        <f t="shared" ca="1" si="13"/>
        <v>0</v>
      </c>
      <c r="I76" s="658">
        <f t="shared" ca="1" si="14"/>
        <v>0</v>
      </c>
      <c r="J76" s="658">
        <f t="shared" ca="1" si="6"/>
        <v>0</v>
      </c>
      <c r="K76" s="658">
        <f t="shared" ca="1" si="7"/>
        <v>0</v>
      </c>
      <c r="L76" s="659" t="str">
        <f ca="1">IFERROR(MATCH($G$1,OFFSET(DMKH_NCC!$D$7,L75,0):'DMKH_NCC'!$D$2000,0)+L75,"")</f>
        <v/>
      </c>
    </row>
    <row r="77" spans="2:12" ht="24.95" hidden="1" customHeight="1" x14ac:dyDescent="0.2">
      <c r="B77" s="656" t="str">
        <f t="shared" ref="B77:B140" ca="1" si="15">IF(C77="","",B76+1)</f>
        <v/>
      </c>
      <c r="C77" s="657" t="str">
        <f t="shared" ca="1" si="10"/>
        <v/>
      </c>
      <c r="D77" s="657" t="str">
        <f t="shared" ca="1" si="11"/>
        <v/>
      </c>
      <c r="E77" s="657" t="str">
        <f t="shared" ca="1" si="12"/>
        <v/>
      </c>
      <c r="F77" s="625">
        <f ca="1">IFERROR(MAX(0,INDEX(nodky,$L77)-SUMPRODUCT((ngaygs&gt;=TTDN!P84)*(ngaygs&lt;$I$1)*(tkco=$G$1)*(makhnccco=$C77),sotien)-INDEX(codky,$L77)+SUMPRODUCT((ngaygs&gt;=TTDN!P$17)*(ngaygs&lt;$I$1)*(tkno=$G$1)*(makhnccno=$C77),sotien)),0)</f>
        <v>0</v>
      </c>
      <c r="G77" s="625">
        <f ca="1">IFERROR(MAX(0,INDEX(codky,$L77)+SUMPRODUCT((ngaygs&gt;=TTDN!Q$17)*(ngaygs&lt;$I$1)*(tkco=$G$1)*(makhnccco=$C77),sotien)-INDEX(nodky,$L77)-SUMPRODUCT((ngaygs&gt;=TTDN!Q$17)*(ngaygs&lt;$I$1)*(tkno=$G$1)*(makhnccno=$C77),sotien)),0)</f>
        <v>0</v>
      </c>
      <c r="H77" s="658">
        <f t="shared" ca="1" si="13"/>
        <v>0</v>
      </c>
      <c r="I77" s="658">
        <f t="shared" ca="1" si="14"/>
        <v>0</v>
      </c>
      <c r="J77" s="658">
        <f t="shared" ref="J77:J140" ca="1" si="16">IF(SUM(F77:I77)=0,0,MAX(0,F77+H77-G77-I77))</f>
        <v>0</v>
      </c>
      <c r="K77" s="658">
        <f t="shared" ref="K77:K140" ca="1" si="17">IF(SUM(F77:I77)=0,0,MAX(0,I77+G77-H77-F77))</f>
        <v>0</v>
      </c>
      <c r="L77" s="659" t="str">
        <f ca="1">IFERROR(MATCH($G$1,OFFSET(DMKH_NCC!$D$7,L76,0):'DMKH_NCC'!$D$2000,0)+L76,"")</f>
        <v/>
      </c>
    </row>
    <row r="78" spans="2:12" ht="24.95" hidden="1" customHeight="1" x14ac:dyDescent="0.2">
      <c r="B78" s="656" t="str">
        <f t="shared" ca="1" si="15"/>
        <v/>
      </c>
      <c r="C78" s="657" t="str">
        <f t="shared" ca="1" si="10"/>
        <v/>
      </c>
      <c r="D78" s="657" t="str">
        <f t="shared" ca="1" si="11"/>
        <v/>
      </c>
      <c r="E78" s="657" t="str">
        <f t="shared" ca="1" si="12"/>
        <v/>
      </c>
      <c r="F78" s="625">
        <f ca="1">IFERROR(MAX(0,INDEX(nodky,$L78)-SUMPRODUCT((ngaygs&gt;=TTDN!P85)*(ngaygs&lt;$I$1)*(tkco=$G$1)*(makhnccco=$C78),sotien)-INDEX(codky,$L78)+SUMPRODUCT((ngaygs&gt;=TTDN!P$17)*(ngaygs&lt;$I$1)*(tkno=$G$1)*(makhnccno=$C78),sotien)),0)</f>
        <v>0</v>
      </c>
      <c r="G78" s="625">
        <f ca="1">IFERROR(MAX(0,INDEX(codky,$L78)+SUMPRODUCT((ngaygs&gt;=TTDN!Q$17)*(ngaygs&lt;$I$1)*(tkco=$G$1)*(makhnccco=$C78),sotien)-INDEX(nodky,$L78)-SUMPRODUCT((ngaygs&gt;=TTDN!Q$17)*(ngaygs&lt;$I$1)*(tkno=$G$1)*(makhnccno=$C78),sotien)),0)</f>
        <v>0</v>
      </c>
      <c r="H78" s="658">
        <f t="shared" ca="1" si="13"/>
        <v>0</v>
      </c>
      <c r="I78" s="658">
        <f t="shared" ca="1" si="14"/>
        <v>0</v>
      </c>
      <c r="J78" s="658">
        <f t="shared" ca="1" si="16"/>
        <v>0</v>
      </c>
      <c r="K78" s="658">
        <f t="shared" ca="1" si="17"/>
        <v>0</v>
      </c>
      <c r="L78" s="659" t="str">
        <f ca="1">IFERROR(MATCH($G$1,OFFSET(DMKH_NCC!$D$7,L77,0):'DMKH_NCC'!$D$2000,0)+L77,"")</f>
        <v/>
      </c>
    </row>
    <row r="79" spans="2:12" ht="24.95" hidden="1" customHeight="1" x14ac:dyDescent="0.2">
      <c r="B79" s="656" t="str">
        <f t="shared" ca="1" si="15"/>
        <v/>
      </c>
      <c r="C79" s="657" t="str">
        <f t="shared" ca="1" si="10"/>
        <v/>
      </c>
      <c r="D79" s="657" t="str">
        <f t="shared" ca="1" si="11"/>
        <v/>
      </c>
      <c r="E79" s="657" t="str">
        <f t="shared" ca="1" si="12"/>
        <v/>
      </c>
      <c r="F79" s="625">
        <f ca="1">IFERROR(MAX(0,INDEX(nodky,$L79)-SUMPRODUCT((ngaygs&gt;=TTDN!P86)*(ngaygs&lt;$I$1)*(tkco=$G$1)*(makhnccco=$C79),sotien)-INDEX(codky,$L79)+SUMPRODUCT((ngaygs&gt;=TTDN!P$17)*(ngaygs&lt;$I$1)*(tkno=$G$1)*(makhnccno=$C79),sotien)),0)</f>
        <v>0</v>
      </c>
      <c r="G79" s="625">
        <f ca="1">IFERROR(MAX(0,INDEX(codky,$L79)+SUMPRODUCT((ngaygs&gt;=TTDN!Q$17)*(ngaygs&lt;$I$1)*(tkco=$G$1)*(makhnccco=$C79),sotien)-INDEX(nodky,$L79)-SUMPRODUCT((ngaygs&gt;=TTDN!Q$17)*(ngaygs&lt;$I$1)*(tkno=$G$1)*(makhnccno=$C79),sotien)),0)</f>
        <v>0</v>
      </c>
      <c r="H79" s="658">
        <f t="shared" ca="1" si="13"/>
        <v>0</v>
      </c>
      <c r="I79" s="658">
        <f t="shared" ca="1" si="14"/>
        <v>0</v>
      </c>
      <c r="J79" s="658">
        <f t="shared" ca="1" si="16"/>
        <v>0</v>
      </c>
      <c r="K79" s="658">
        <f t="shared" ca="1" si="17"/>
        <v>0</v>
      </c>
      <c r="L79" s="659" t="str">
        <f ca="1">IFERROR(MATCH($G$1,OFFSET(DMKH_NCC!$D$7,L78,0):'DMKH_NCC'!$D$2000,0)+L78,"")</f>
        <v/>
      </c>
    </row>
    <row r="80" spans="2:12" ht="24.95" hidden="1" customHeight="1" x14ac:dyDescent="0.2">
      <c r="B80" s="656" t="str">
        <f t="shared" ca="1" si="15"/>
        <v/>
      </c>
      <c r="C80" s="657" t="str">
        <f t="shared" ca="1" si="10"/>
        <v/>
      </c>
      <c r="D80" s="657" t="str">
        <f t="shared" ca="1" si="11"/>
        <v/>
      </c>
      <c r="E80" s="657" t="str">
        <f t="shared" ca="1" si="12"/>
        <v/>
      </c>
      <c r="F80" s="625">
        <f ca="1">IFERROR(MAX(0,INDEX(nodky,$L80)-SUMPRODUCT((ngaygs&gt;=TTDN!P87)*(ngaygs&lt;$I$1)*(tkco=$G$1)*(makhnccco=$C80),sotien)-INDEX(codky,$L80)+SUMPRODUCT((ngaygs&gt;=TTDN!P$17)*(ngaygs&lt;$I$1)*(tkno=$G$1)*(makhnccno=$C80),sotien)),0)</f>
        <v>0</v>
      </c>
      <c r="G80" s="625">
        <f ca="1">IFERROR(MAX(0,INDEX(codky,$L80)+SUMPRODUCT((ngaygs&gt;=TTDN!Q$17)*(ngaygs&lt;$I$1)*(tkco=$G$1)*(makhnccco=$C80),sotien)-INDEX(nodky,$L80)-SUMPRODUCT((ngaygs&gt;=TTDN!Q$17)*(ngaygs&lt;$I$1)*(tkno=$G$1)*(makhnccno=$C80),sotien)),0)</f>
        <v>0</v>
      </c>
      <c r="H80" s="658">
        <f t="shared" ca="1" si="13"/>
        <v>0</v>
      </c>
      <c r="I80" s="658">
        <f t="shared" ca="1" si="14"/>
        <v>0</v>
      </c>
      <c r="J80" s="658">
        <f t="shared" ca="1" si="16"/>
        <v>0</v>
      </c>
      <c r="K80" s="658">
        <f t="shared" ca="1" si="17"/>
        <v>0</v>
      </c>
      <c r="L80" s="659" t="str">
        <f ca="1">IFERROR(MATCH($G$1,OFFSET(DMKH_NCC!$D$7,L79,0):'DMKH_NCC'!$D$2000,0)+L79,"")</f>
        <v/>
      </c>
    </row>
    <row r="81" spans="2:12" ht="24.95" hidden="1" customHeight="1" x14ac:dyDescent="0.2">
      <c r="B81" s="656" t="str">
        <f t="shared" ca="1" si="15"/>
        <v/>
      </c>
      <c r="C81" s="657" t="str">
        <f t="shared" ca="1" si="10"/>
        <v/>
      </c>
      <c r="D81" s="657" t="str">
        <f t="shared" ca="1" si="11"/>
        <v/>
      </c>
      <c r="E81" s="657" t="str">
        <f t="shared" ca="1" si="12"/>
        <v/>
      </c>
      <c r="F81" s="625">
        <f ca="1">IFERROR(MAX(0,INDEX(nodky,$L81)-SUMPRODUCT((ngaygs&gt;=TTDN!P88)*(ngaygs&lt;$I$1)*(tkco=$G$1)*(makhnccco=$C81),sotien)-INDEX(codky,$L81)+SUMPRODUCT((ngaygs&gt;=TTDN!P$17)*(ngaygs&lt;$I$1)*(tkno=$G$1)*(makhnccno=$C81),sotien)),0)</f>
        <v>0</v>
      </c>
      <c r="G81" s="625">
        <f ca="1">IFERROR(MAX(0,INDEX(codky,$L81)+SUMPRODUCT((ngaygs&gt;=TTDN!Q$17)*(ngaygs&lt;$I$1)*(tkco=$G$1)*(makhnccco=$C81),sotien)-INDEX(nodky,$L81)-SUMPRODUCT((ngaygs&gt;=TTDN!Q$17)*(ngaygs&lt;$I$1)*(tkno=$G$1)*(makhnccno=$C81),sotien)),0)</f>
        <v>0</v>
      </c>
      <c r="H81" s="658">
        <f t="shared" ca="1" si="13"/>
        <v>0</v>
      </c>
      <c r="I81" s="658">
        <f t="shared" ca="1" si="14"/>
        <v>0</v>
      </c>
      <c r="J81" s="658">
        <f t="shared" ca="1" si="16"/>
        <v>0</v>
      </c>
      <c r="K81" s="658">
        <f t="shared" ca="1" si="17"/>
        <v>0</v>
      </c>
      <c r="L81" s="659" t="str">
        <f ca="1">IFERROR(MATCH($G$1,OFFSET(DMKH_NCC!$D$7,L80,0):'DMKH_NCC'!$D$2000,0)+L80,"")</f>
        <v/>
      </c>
    </row>
    <row r="82" spans="2:12" ht="24.95" hidden="1" customHeight="1" x14ac:dyDescent="0.2">
      <c r="B82" s="656" t="str">
        <f t="shared" ca="1" si="15"/>
        <v/>
      </c>
      <c r="C82" s="657" t="str">
        <f t="shared" ca="1" si="10"/>
        <v/>
      </c>
      <c r="D82" s="657" t="str">
        <f t="shared" ca="1" si="11"/>
        <v/>
      </c>
      <c r="E82" s="657" t="str">
        <f t="shared" ca="1" si="12"/>
        <v/>
      </c>
      <c r="F82" s="625">
        <f ca="1">IFERROR(MAX(0,INDEX(nodky,$L82)-SUMPRODUCT((ngaygs&gt;=TTDN!P89)*(ngaygs&lt;$I$1)*(tkco=$G$1)*(makhnccco=$C82),sotien)-INDEX(codky,$L82)+SUMPRODUCT((ngaygs&gt;=TTDN!P$17)*(ngaygs&lt;$I$1)*(tkno=$G$1)*(makhnccno=$C82),sotien)),0)</f>
        <v>0</v>
      </c>
      <c r="G82" s="625">
        <f ca="1">IFERROR(MAX(0,INDEX(codky,$L82)+SUMPRODUCT((ngaygs&gt;=TTDN!Q$17)*(ngaygs&lt;$I$1)*(tkco=$G$1)*(makhnccco=$C82),sotien)-INDEX(nodky,$L82)-SUMPRODUCT((ngaygs&gt;=TTDN!Q$17)*(ngaygs&lt;$I$1)*(tkno=$G$1)*(makhnccno=$C82),sotien)),0)</f>
        <v>0</v>
      </c>
      <c r="H82" s="658">
        <f t="shared" ca="1" si="13"/>
        <v>0</v>
      </c>
      <c r="I82" s="658">
        <f t="shared" ca="1" si="14"/>
        <v>0</v>
      </c>
      <c r="J82" s="658">
        <f t="shared" ca="1" si="16"/>
        <v>0</v>
      </c>
      <c r="K82" s="658">
        <f t="shared" ca="1" si="17"/>
        <v>0</v>
      </c>
      <c r="L82" s="659" t="str">
        <f ca="1">IFERROR(MATCH($G$1,OFFSET(DMKH_NCC!$D$7,L81,0):'DMKH_NCC'!$D$2000,0)+L81,"")</f>
        <v/>
      </c>
    </row>
    <row r="83" spans="2:12" ht="24.95" hidden="1" customHeight="1" x14ac:dyDescent="0.2">
      <c r="B83" s="656" t="str">
        <f t="shared" ca="1" si="15"/>
        <v/>
      </c>
      <c r="C83" s="657" t="str">
        <f t="shared" ca="1" si="10"/>
        <v/>
      </c>
      <c r="D83" s="657" t="str">
        <f t="shared" ca="1" si="11"/>
        <v/>
      </c>
      <c r="E83" s="657" t="str">
        <f t="shared" ca="1" si="12"/>
        <v/>
      </c>
      <c r="F83" s="625">
        <f ca="1">IFERROR(MAX(0,INDEX(nodky,$L83)-SUMPRODUCT((ngaygs&gt;=TTDN!P90)*(ngaygs&lt;$I$1)*(tkco=$G$1)*(makhnccco=$C83),sotien)-INDEX(codky,$L83)+SUMPRODUCT((ngaygs&gt;=TTDN!P$17)*(ngaygs&lt;$I$1)*(tkno=$G$1)*(makhnccno=$C83),sotien)),0)</f>
        <v>0</v>
      </c>
      <c r="G83" s="625">
        <f ca="1">IFERROR(MAX(0,INDEX(codky,$L83)+SUMPRODUCT((ngaygs&gt;=TTDN!Q$17)*(ngaygs&lt;$I$1)*(tkco=$G$1)*(makhnccco=$C83),sotien)-INDEX(nodky,$L83)-SUMPRODUCT((ngaygs&gt;=TTDN!Q$17)*(ngaygs&lt;$I$1)*(tkno=$G$1)*(makhnccno=$C83),sotien)),0)</f>
        <v>0</v>
      </c>
      <c r="H83" s="658">
        <f t="shared" ca="1" si="13"/>
        <v>0</v>
      </c>
      <c r="I83" s="658">
        <f t="shared" ca="1" si="14"/>
        <v>0</v>
      </c>
      <c r="J83" s="658">
        <f t="shared" ca="1" si="16"/>
        <v>0</v>
      </c>
      <c r="K83" s="658">
        <f t="shared" ca="1" si="17"/>
        <v>0</v>
      </c>
      <c r="L83" s="659" t="str">
        <f ca="1">IFERROR(MATCH($G$1,OFFSET(DMKH_NCC!$D$7,L82,0):'DMKH_NCC'!$D$2000,0)+L82,"")</f>
        <v/>
      </c>
    </row>
    <row r="84" spans="2:12" ht="24.95" hidden="1" customHeight="1" x14ac:dyDescent="0.2">
      <c r="B84" s="656" t="str">
        <f t="shared" ca="1" si="15"/>
        <v/>
      </c>
      <c r="C84" s="657" t="str">
        <f t="shared" ca="1" si="10"/>
        <v/>
      </c>
      <c r="D84" s="657" t="str">
        <f t="shared" ca="1" si="11"/>
        <v/>
      </c>
      <c r="E84" s="657" t="str">
        <f t="shared" ca="1" si="12"/>
        <v/>
      </c>
      <c r="F84" s="625">
        <f ca="1">IFERROR(MAX(0,INDEX(nodky,$L84)-SUMPRODUCT((ngaygs&gt;=TTDN!P91)*(ngaygs&lt;$I$1)*(tkco=$G$1)*(makhnccco=$C84),sotien)-INDEX(codky,$L84)+SUMPRODUCT((ngaygs&gt;=TTDN!P$17)*(ngaygs&lt;$I$1)*(tkno=$G$1)*(makhnccno=$C84),sotien)),0)</f>
        <v>0</v>
      </c>
      <c r="G84" s="625">
        <f ca="1">IFERROR(MAX(0,INDEX(codky,$L84)+SUMPRODUCT((ngaygs&gt;=TTDN!Q$17)*(ngaygs&lt;$I$1)*(tkco=$G$1)*(makhnccco=$C84),sotien)-INDEX(nodky,$L84)-SUMPRODUCT((ngaygs&gt;=TTDN!Q$17)*(ngaygs&lt;$I$1)*(tkno=$G$1)*(makhnccno=$C84),sotien)),0)</f>
        <v>0</v>
      </c>
      <c r="H84" s="658">
        <f t="shared" ca="1" si="13"/>
        <v>0</v>
      </c>
      <c r="I84" s="658">
        <f t="shared" ca="1" si="14"/>
        <v>0</v>
      </c>
      <c r="J84" s="658">
        <f t="shared" ca="1" si="16"/>
        <v>0</v>
      </c>
      <c r="K84" s="658">
        <f t="shared" ca="1" si="17"/>
        <v>0</v>
      </c>
      <c r="L84" s="659" t="str">
        <f ca="1">IFERROR(MATCH($G$1,OFFSET(DMKH_NCC!$D$7,L83,0):'DMKH_NCC'!$D$2000,0)+L83,"")</f>
        <v/>
      </c>
    </row>
    <row r="85" spans="2:12" ht="24.95" hidden="1" customHeight="1" x14ac:dyDescent="0.2">
      <c r="B85" s="656" t="str">
        <f t="shared" ca="1" si="15"/>
        <v/>
      </c>
      <c r="C85" s="657" t="str">
        <f t="shared" ca="1" si="10"/>
        <v/>
      </c>
      <c r="D85" s="657" t="str">
        <f t="shared" ca="1" si="11"/>
        <v/>
      </c>
      <c r="E85" s="657" t="str">
        <f t="shared" ca="1" si="12"/>
        <v/>
      </c>
      <c r="F85" s="625">
        <f ca="1">IFERROR(MAX(0,INDEX(nodky,$L85)-SUMPRODUCT((ngaygs&gt;=TTDN!P92)*(ngaygs&lt;$I$1)*(tkco=$G$1)*(makhnccco=$C85),sotien)-INDEX(codky,$L85)+SUMPRODUCT((ngaygs&gt;=TTDN!P$17)*(ngaygs&lt;$I$1)*(tkno=$G$1)*(makhnccno=$C85),sotien)),0)</f>
        <v>0</v>
      </c>
      <c r="G85" s="625">
        <f ca="1">IFERROR(MAX(0,INDEX(codky,$L85)+SUMPRODUCT((ngaygs&gt;=TTDN!Q$17)*(ngaygs&lt;$I$1)*(tkco=$G$1)*(makhnccco=$C85),sotien)-INDEX(nodky,$L85)-SUMPRODUCT((ngaygs&gt;=TTDN!Q$17)*(ngaygs&lt;$I$1)*(tkno=$G$1)*(makhnccno=$C85),sotien)),0)</f>
        <v>0</v>
      </c>
      <c r="H85" s="658">
        <f t="shared" ca="1" si="13"/>
        <v>0</v>
      </c>
      <c r="I85" s="658">
        <f t="shared" ca="1" si="14"/>
        <v>0</v>
      </c>
      <c r="J85" s="658">
        <f t="shared" ca="1" si="16"/>
        <v>0</v>
      </c>
      <c r="K85" s="658">
        <f t="shared" ca="1" si="17"/>
        <v>0</v>
      </c>
      <c r="L85" s="659" t="str">
        <f ca="1">IFERROR(MATCH($G$1,OFFSET(DMKH_NCC!$D$7,L84,0):'DMKH_NCC'!$D$2000,0)+L84,"")</f>
        <v/>
      </c>
    </row>
    <row r="86" spans="2:12" ht="24.95" hidden="1" customHeight="1" x14ac:dyDescent="0.2">
      <c r="B86" s="656" t="str">
        <f t="shared" ca="1" si="15"/>
        <v/>
      </c>
      <c r="C86" s="657" t="str">
        <f t="shared" ca="1" si="10"/>
        <v/>
      </c>
      <c r="D86" s="657" t="str">
        <f t="shared" ca="1" si="11"/>
        <v/>
      </c>
      <c r="E86" s="657" t="str">
        <f t="shared" ca="1" si="12"/>
        <v/>
      </c>
      <c r="F86" s="625">
        <f ca="1">IFERROR(MAX(0,INDEX(nodky,$L86)-SUMPRODUCT((ngaygs&gt;=TTDN!P93)*(ngaygs&lt;$I$1)*(tkco=$G$1)*(makhnccco=$C86),sotien)-INDEX(codky,$L86)+SUMPRODUCT((ngaygs&gt;=TTDN!P$17)*(ngaygs&lt;$I$1)*(tkno=$G$1)*(makhnccno=$C86),sotien)),0)</f>
        <v>0</v>
      </c>
      <c r="G86" s="625">
        <f ca="1">IFERROR(MAX(0,INDEX(codky,$L86)+SUMPRODUCT((ngaygs&gt;=TTDN!Q$17)*(ngaygs&lt;$I$1)*(tkco=$G$1)*(makhnccco=$C86),sotien)-INDEX(nodky,$L86)-SUMPRODUCT((ngaygs&gt;=TTDN!Q$17)*(ngaygs&lt;$I$1)*(tkno=$G$1)*(makhnccno=$C86),sotien)),0)</f>
        <v>0</v>
      </c>
      <c r="H86" s="658">
        <f t="shared" ca="1" si="13"/>
        <v>0</v>
      </c>
      <c r="I86" s="658">
        <f t="shared" ca="1" si="14"/>
        <v>0</v>
      </c>
      <c r="J86" s="658">
        <f t="shared" ca="1" si="16"/>
        <v>0</v>
      </c>
      <c r="K86" s="658">
        <f t="shared" ca="1" si="17"/>
        <v>0</v>
      </c>
      <c r="L86" s="659" t="str">
        <f ca="1">IFERROR(MATCH($G$1,OFFSET(DMKH_NCC!$D$7,L85,0):'DMKH_NCC'!$D$2000,0)+L85,"")</f>
        <v/>
      </c>
    </row>
    <row r="87" spans="2:12" ht="24.95" hidden="1" customHeight="1" x14ac:dyDescent="0.2">
      <c r="B87" s="656" t="str">
        <f t="shared" ca="1" si="15"/>
        <v/>
      </c>
      <c r="C87" s="657" t="str">
        <f t="shared" ca="1" si="10"/>
        <v/>
      </c>
      <c r="D87" s="657" t="str">
        <f t="shared" ca="1" si="11"/>
        <v/>
      </c>
      <c r="E87" s="657" t="str">
        <f t="shared" ca="1" si="12"/>
        <v/>
      </c>
      <c r="F87" s="625">
        <f ca="1">IFERROR(MAX(0,INDEX(nodky,$L87)-SUMPRODUCT((ngaygs&gt;=TTDN!P94)*(ngaygs&lt;$I$1)*(tkco=$G$1)*(makhnccco=$C87),sotien)-INDEX(codky,$L87)+SUMPRODUCT((ngaygs&gt;=TTDN!P$17)*(ngaygs&lt;$I$1)*(tkno=$G$1)*(makhnccno=$C87),sotien)),0)</f>
        <v>0</v>
      </c>
      <c r="G87" s="625">
        <f ca="1">IFERROR(MAX(0,INDEX(codky,$L87)+SUMPRODUCT((ngaygs&gt;=TTDN!Q$17)*(ngaygs&lt;$I$1)*(tkco=$G$1)*(makhnccco=$C87),sotien)-INDEX(nodky,$L87)-SUMPRODUCT((ngaygs&gt;=TTDN!Q$17)*(ngaygs&lt;$I$1)*(tkno=$G$1)*(makhnccno=$C87),sotien)),0)</f>
        <v>0</v>
      </c>
      <c r="H87" s="658">
        <f t="shared" ca="1" si="13"/>
        <v>0</v>
      </c>
      <c r="I87" s="658">
        <f t="shared" ca="1" si="14"/>
        <v>0</v>
      </c>
      <c r="J87" s="658">
        <f t="shared" ca="1" si="16"/>
        <v>0</v>
      </c>
      <c r="K87" s="658">
        <f t="shared" ca="1" si="17"/>
        <v>0</v>
      </c>
      <c r="L87" s="659" t="str">
        <f ca="1">IFERROR(MATCH($G$1,OFFSET(DMKH_NCC!$D$7,L86,0):'DMKH_NCC'!$D$2000,0)+L86,"")</f>
        <v/>
      </c>
    </row>
    <row r="88" spans="2:12" ht="24.95" hidden="1" customHeight="1" x14ac:dyDescent="0.2">
      <c r="B88" s="656" t="str">
        <f t="shared" ca="1" si="15"/>
        <v/>
      </c>
      <c r="C88" s="657" t="str">
        <f t="shared" ca="1" si="10"/>
        <v/>
      </c>
      <c r="D88" s="657" t="str">
        <f t="shared" ca="1" si="11"/>
        <v/>
      </c>
      <c r="E88" s="657" t="str">
        <f t="shared" ca="1" si="12"/>
        <v/>
      </c>
      <c r="F88" s="625">
        <f ca="1">IFERROR(MAX(0,INDEX(nodky,$L88)-SUMPRODUCT((ngaygs&gt;=TTDN!P95)*(ngaygs&lt;$I$1)*(tkco=$G$1)*(makhnccco=$C88),sotien)-INDEX(codky,$L88)+SUMPRODUCT((ngaygs&gt;=TTDN!P$17)*(ngaygs&lt;$I$1)*(tkno=$G$1)*(makhnccno=$C88),sotien)),0)</f>
        <v>0</v>
      </c>
      <c r="G88" s="625">
        <f ca="1">IFERROR(MAX(0,INDEX(codky,$L88)+SUMPRODUCT((ngaygs&gt;=TTDN!Q$17)*(ngaygs&lt;$I$1)*(tkco=$G$1)*(makhnccco=$C88),sotien)-INDEX(nodky,$L88)-SUMPRODUCT((ngaygs&gt;=TTDN!Q$17)*(ngaygs&lt;$I$1)*(tkno=$G$1)*(makhnccno=$C88),sotien)),0)</f>
        <v>0</v>
      </c>
      <c r="H88" s="658">
        <f t="shared" ca="1" si="13"/>
        <v>0</v>
      </c>
      <c r="I88" s="658">
        <f t="shared" ca="1" si="14"/>
        <v>0</v>
      </c>
      <c r="J88" s="658">
        <f t="shared" ca="1" si="16"/>
        <v>0</v>
      </c>
      <c r="K88" s="658">
        <f t="shared" ca="1" si="17"/>
        <v>0</v>
      </c>
      <c r="L88" s="659" t="str">
        <f ca="1">IFERROR(MATCH($G$1,OFFSET(DMKH_NCC!$D$7,L87,0):'DMKH_NCC'!$D$2000,0)+L87,"")</f>
        <v/>
      </c>
    </row>
    <row r="89" spans="2:12" ht="24.95" hidden="1" customHeight="1" x14ac:dyDescent="0.2">
      <c r="B89" s="656" t="str">
        <f t="shared" ca="1" si="15"/>
        <v/>
      </c>
      <c r="C89" s="657" t="str">
        <f t="shared" ca="1" si="10"/>
        <v/>
      </c>
      <c r="D89" s="657" t="str">
        <f t="shared" ca="1" si="11"/>
        <v/>
      </c>
      <c r="E89" s="657" t="str">
        <f t="shared" ca="1" si="12"/>
        <v/>
      </c>
      <c r="F89" s="625">
        <f ca="1">IFERROR(MAX(0,INDEX(nodky,$L89)-SUMPRODUCT((ngaygs&gt;=TTDN!P96)*(ngaygs&lt;$I$1)*(tkco=$G$1)*(makhnccco=$C89),sotien)-INDEX(codky,$L89)+SUMPRODUCT((ngaygs&gt;=TTDN!P$17)*(ngaygs&lt;$I$1)*(tkno=$G$1)*(makhnccno=$C89),sotien)),0)</f>
        <v>0</v>
      </c>
      <c r="G89" s="625">
        <f ca="1">IFERROR(MAX(0,INDEX(codky,$L89)+SUMPRODUCT((ngaygs&gt;=TTDN!Q$17)*(ngaygs&lt;$I$1)*(tkco=$G$1)*(makhnccco=$C89),sotien)-INDEX(nodky,$L89)-SUMPRODUCT((ngaygs&gt;=TTDN!Q$17)*(ngaygs&lt;$I$1)*(tkno=$G$1)*(makhnccno=$C89),sotien)),0)</f>
        <v>0</v>
      </c>
      <c r="H89" s="658">
        <f t="shared" ca="1" si="13"/>
        <v>0</v>
      </c>
      <c r="I89" s="658">
        <f t="shared" ca="1" si="14"/>
        <v>0</v>
      </c>
      <c r="J89" s="658">
        <f t="shared" ca="1" si="16"/>
        <v>0</v>
      </c>
      <c r="K89" s="658">
        <f t="shared" ca="1" si="17"/>
        <v>0</v>
      </c>
      <c r="L89" s="659" t="str">
        <f ca="1">IFERROR(MATCH($G$1,OFFSET(DMKH_NCC!$D$7,L88,0):'DMKH_NCC'!$D$2000,0)+L88,"")</f>
        <v/>
      </c>
    </row>
    <row r="90" spans="2:12" ht="24.95" hidden="1" customHeight="1" x14ac:dyDescent="0.2">
      <c r="B90" s="656" t="str">
        <f t="shared" ca="1" si="15"/>
        <v/>
      </c>
      <c r="C90" s="657" t="str">
        <f t="shared" ca="1" si="10"/>
        <v/>
      </c>
      <c r="D90" s="657" t="str">
        <f t="shared" ca="1" si="11"/>
        <v/>
      </c>
      <c r="E90" s="657" t="str">
        <f t="shared" ca="1" si="12"/>
        <v/>
      </c>
      <c r="F90" s="625">
        <f ca="1">IFERROR(MAX(0,INDEX(nodky,$L90)-SUMPRODUCT((ngaygs&gt;=TTDN!P97)*(ngaygs&lt;$I$1)*(tkco=$G$1)*(makhnccco=$C90),sotien)-INDEX(codky,$L90)+SUMPRODUCT((ngaygs&gt;=TTDN!P$17)*(ngaygs&lt;$I$1)*(tkno=$G$1)*(makhnccno=$C90),sotien)),0)</f>
        <v>0</v>
      </c>
      <c r="G90" s="625">
        <f ca="1">IFERROR(MAX(0,INDEX(codky,$L90)+SUMPRODUCT((ngaygs&gt;=TTDN!Q$17)*(ngaygs&lt;$I$1)*(tkco=$G$1)*(makhnccco=$C90),sotien)-INDEX(nodky,$L90)-SUMPRODUCT((ngaygs&gt;=TTDN!Q$17)*(ngaygs&lt;$I$1)*(tkno=$G$1)*(makhnccno=$C90),sotien)),0)</f>
        <v>0</v>
      </c>
      <c r="H90" s="658">
        <f t="shared" ca="1" si="13"/>
        <v>0</v>
      </c>
      <c r="I90" s="658">
        <f t="shared" ca="1" si="14"/>
        <v>0</v>
      </c>
      <c r="J90" s="658">
        <f t="shared" ca="1" si="16"/>
        <v>0</v>
      </c>
      <c r="K90" s="658">
        <f t="shared" ca="1" si="17"/>
        <v>0</v>
      </c>
      <c r="L90" s="659" t="str">
        <f ca="1">IFERROR(MATCH($G$1,OFFSET(DMKH_NCC!$D$7,L89,0):'DMKH_NCC'!$D$2000,0)+L89,"")</f>
        <v/>
      </c>
    </row>
    <row r="91" spans="2:12" ht="24.95" hidden="1" customHeight="1" x14ac:dyDescent="0.2">
      <c r="B91" s="656" t="str">
        <f t="shared" ca="1" si="15"/>
        <v/>
      </c>
      <c r="C91" s="657" t="str">
        <f t="shared" ca="1" si="10"/>
        <v/>
      </c>
      <c r="D91" s="657" t="str">
        <f t="shared" ca="1" si="11"/>
        <v/>
      </c>
      <c r="E91" s="657" t="str">
        <f t="shared" ca="1" si="12"/>
        <v/>
      </c>
      <c r="F91" s="625">
        <f ca="1">IFERROR(MAX(0,INDEX(nodky,$L91)-SUMPRODUCT((ngaygs&gt;=TTDN!P98)*(ngaygs&lt;$I$1)*(tkco=$G$1)*(makhnccco=$C91),sotien)-INDEX(codky,$L91)+SUMPRODUCT((ngaygs&gt;=TTDN!P$17)*(ngaygs&lt;$I$1)*(tkno=$G$1)*(makhnccno=$C91),sotien)),0)</f>
        <v>0</v>
      </c>
      <c r="G91" s="625">
        <f ca="1">IFERROR(MAX(0,INDEX(codky,$L91)+SUMPRODUCT((ngaygs&gt;=TTDN!Q$17)*(ngaygs&lt;$I$1)*(tkco=$G$1)*(makhnccco=$C91),sotien)-INDEX(nodky,$L91)-SUMPRODUCT((ngaygs&gt;=TTDN!Q$17)*(ngaygs&lt;$I$1)*(tkno=$G$1)*(makhnccno=$C91),sotien)),0)</f>
        <v>0</v>
      </c>
      <c r="H91" s="658">
        <f t="shared" ca="1" si="13"/>
        <v>0</v>
      </c>
      <c r="I91" s="658">
        <f t="shared" ca="1" si="14"/>
        <v>0</v>
      </c>
      <c r="J91" s="658">
        <f t="shared" ca="1" si="16"/>
        <v>0</v>
      </c>
      <c r="K91" s="658">
        <f t="shared" ca="1" si="17"/>
        <v>0</v>
      </c>
      <c r="L91" s="659" t="str">
        <f ca="1">IFERROR(MATCH($G$1,OFFSET(DMKH_NCC!$D$7,L90,0):'DMKH_NCC'!$D$2000,0)+L90,"")</f>
        <v/>
      </c>
    </row>
    <row r="92" spans="2:12" ht="24.95" hidden="1" customHeight="1" x14ac:dyDescent="0.2">
      <c r="B92" s="656" t="str">
        <f t="shared" ca="1" si="15"/>
        <v/>
      </c>
      <c r="C92" s="657" t="str">
        <f t="shared" ca="1" si="10"/>
        <v/>
      </c>
      <c r="D92" s="657" t="str">
        <f t="shared" ca="1" si="11"/>
        <v/>
      </c>
      <c r="E92" s="657" t="str">
        <f t="shared" ca="1" si="12"/>
        <v/>
      </c>
      <c r="F92" s="625">
        <f ca="1">IFERROR(MAX(0,INDEX(nodky,$L92)-SUMPRODUCT((ngaygs&gt;=TTDN!P99)*(ngaygs&lt;$I$1)*(tkco=$G$1)*(makhnccco=$C92),sotien)-INDEX(codky,$L92)+SUMPRODUCT((ngaygs&gt;=TTDN!P$17)*(ngaygs&lt;$I$1)*(tkno=$G$1)*(makhnccno=$C92),sotien)),0)</f>
        <v>0</v>
      </c>
      <c r="G92" s="625">
        <f ca="1">IFERROR(MAX(0,INDEX(codky,$L92)+SUMPRODUCT((ngaygs&gt;=TTDN!Q$17)*(ngaygs&lt;$I$1)*(tkco=$G$1)*(makhnccco=$C92),sotien)-INDEX(nodky,$L92)-SUMPRODUCT((ngaygs&gt;=TTDN!Q$17)*(ngaygs&lt;$I$1)*(tkno=$G$1)*(makhnccno=$C92),sotien)),0)</f>
        <v>0</v>
      </c>
      <c r="H92" s="658">
        <f t="shared" ca="1" si="13"/>
        <v>0</v>
      </c>
      <c r="I92" s="658">
        <f t="shared" ca="1" si="14"/>
        <v>0</v>
      </c>
      <c r="J92" s="658">
        <f t="shared" ca="1" si="16"/>
        <v>0</v>
      </c>
      <c r="K92" s="658">
        <f t="shared" ca="1" si="17"/>
        <v>0</v>
      </c>
      <c r="L92" s="659" t="str">
        <f ca="1">IFERROR(MATCH($G$1,OFFSET(DMKH_NCC!$D$7,L91,0):'DMKH_NCC'!$D$2000,0)+L91,"")</f>
        <v/>
      </c>
    </row>
    <row r="93" spans="2:12" ht="24.95" hidden="1" customHeight="1" x14ac:dyDescent="0.2">
      <c r="B93" s="656" t="str">
        <f t="shared" ca="1" si="15"/>
        <v/>
      </c>
      <c r="C93" s="657" t="str">
        <f t="shared" ca="1" si="10"/>
        <v/>
      </c>
      <c r="D93" s="657" t="str">
        <f t="shared" ca="1" si="11"/>
        <v/>
      </c>
      <c r="E93" s="657" t="str">
        <f t="shared" ca="1" si="12"/>
        <v/>
      </c>
      <c r="F93" s="625">
        <f ca="1">IFERROR(MAX(0,INDEX(nodky,$L93)-SUMPRODUCT((ngaygs&gt;=TTDN!P100)*(ngaygs&lt;$I$1)*(tkco=$G$1)*(makhnccco=$C93),sotien)-INDEX(codky,$L93)+SUMPRODUCT((ngaygs&gt;=TTDN!P$17)*(ngaygs&lt;$I$1)*(tkno=$G$1)*(makhnccno=$C93),sotien)),0)</f>
        <v>0</v>
      </c>
      <c r="G93" s="625">
        <f ca="1">IFERROR(MAX(0,INDEX(codky,$L93)+SUMPRODUCT((ngaygs&gt;=TTDN!Q$17)*(ngaygs&lt;$I$1)*(tkco=$G$1)*(makhnccco=$C93),sotien)-INDEX(nodky,$L93)-SUMPRODUCT((ngaygs&gt;=TTDN!Q$17)*(ngaygs&lt;$I$1)*(tkno=$G$1)*(makhnccno=$C93),sotien)),0)</f>
        <v>0</v>
      </c>
      <c r="H93" s="658">
        <f t="shared" ca="1" si="13"/>
        <v>0</v>
      </c>
      <c r="I93" s="658">
        <f t="shared" ca="1" si="14"/>
        <v>0</v>
      </c>
      <c r="J93" s="658">
        <f t="shared" ca="1" si="16"/>
        <v>0</v>
      </c>
      <c r="K93" s="658">
        <f t="shared" ca="1" si="17"/>
        <v>0</v>
      </c>
      <c r="L93" s="659" t="str">
        <f ca="1">IFERROR(MATCH($G$1,OFFSET(DMKH_NCC!$D$7,L92,0):'DMKH_NCC'!$D$2000,0)+L92,"")</f>
        <v/>
      </c>
    </row>
    <row r="94" spans="2:12" ht="24.95" hidden="1" customHeight="1" x14ac:dyDescent="0.2">
      <c r="B94" s="656" t="str">
        <f t="shared" ca="1" si="15"/>
        <v/>
      </c>
      <c r="C94" s="657" t="str">
        <f t="shared" ca="1" si="10"/>
        <v/>
      </c>
      <c r="D94" s="657" t="str">
        <f t="shared" ca="1" si="11"/>
        <v/>
      </c>
      <c r="E94" s="657" t="str">
        <f t="shared" ca="1" si="12"/>
        <v/>
      </c>
      <c r="F94" s="625">
        <f ca="1">IFERROR(MAX(0,INDEX(nodky,$L94)-SUMPRODUCT((ngaygs&gt;=TTDN!P101)*(ngaygs&lt;$I$1)*(tkco=$G$1)*(makhnccco=$C94),sotien)-INDEX(codky,$L94)+SUMPRODUCT((ngaygs&gt;=TTDN!P$17)*(ngaygs&lt;$I$1)*(tkno=$G$1)*(makhnccno=$C94),sotien)),0)</f>
        <v>0</v>
      </c>
      <c r="G94" s="625">
        <f ca="1">IFERROR(MAX(0,INDEX(codky,$L94)+SUMPRODUCT((ngaygs&gt;=TTDN!Q$17)*(ngaygs&lt;$I$1)*(tkco=$G$1)*(makhnccco=$C94),sotien)-INDEX(nodky,$L94)-SUMPRODUCT((ngaygs&gt;=TTDN!Q$17)*(ngaygs&lt;$I$1)*(tkno=$G$1)*(makhnccno=$C94),sotien)),0)</f>
        <v>0</v>
      </c>
      <c r="H94" s="658">
        <f t="shared" ca="1" si="13"/>
        <v>0</v>
      </c>
      <c r="I94" s="658">
        <f t="shared" ca="1" si="14"/>
        <v>0</v>
      </c>
      <c r="J94" s="658">
        <f t="shared" ca="1" si="16"/>
        <v>0</v>
      </c>
      <c r="K94" s="658">
        <f t="shared" ca="1" si="17"/>
        <v>0</v>
      </c>
      <c r="L94" s="659" t="str">
        <f ca="1">IFERROR(MATCH($G$1,OFFSET(DMKH_NCC!$D$7,L93,0):'DMKH_NCC'!$D$2000,0)+L93,"")</f>
        <v/>
      </c>
    </row>
    <row r="95" spans="2:12" ht="24.95" hidden="1" customHeight="1" x14ac:dyDescent="0.2">
      <c r="B95" s="656" t="str">
        <f t="shared" ca="1" si="15"/>
        <v/>
      </c>
      <c r="C95" s="657" t="str">
        <f t="shared" ca="1" si="10"/>
        <v/>
      </c>
      <c r="D95" s="657" t="str">
        <f t="shared" ca="1" si="11"/>
        <v/>
      </c>
      <c r="E95" s="657" t="str">
        <f t="shared" ca="1" si="12"/>
        <v/>
      </c>
      <c r="F95" s="625">
        <f ca="1">IFERROR(MAX(0,INDEX(nodky,$L95)-SUMPRODUCT((ngaygs&gt;=TTDN!P102)*(ngaygs&lt;$I$1)*(tkco=$G$1)*(makhnccco=$C95),sotien)-INDEX(codky,$L95)+SUMPRODUCT((ngaygs&gt;=TTDN!P$17)*(ngaygs&lt;$I$1)*(tkno=$G$1)*(makhnccno=$C95),sotien)),0)</f>
        <v>0</v>
      </c>
      <c r="G95" s="625">
        <f ca="1">IFERROR(MAX(0,INDEX(codky,$L95)+SUMPRODUCT((ngaygs&gt;=TTDN!Q$17)*(ngaygs&lt;$I$1)*(tkco=$G$1)*(makhnccco=$C95),sotien)-INDEX(nodky,$L95)-SUMPRODUCT((ngaygs&gt;=TTDN!Q$17)*(ngaygs&lt;$I$1)*(tkno=$G$1)*(makhnccno=$C95),sotien)),0)</f>
        <v>0</v>
      </c>
      <c r="H95" s="658">
        <f t="shared" ca="1" si="13"/>
        <v>0</v>
      </c>
      <c r="I95" s="658">
        <f t="shared" ca="1" si="14"/>
        <v>0</v>
      </c>
      <c r="J95" s="658">
        <f t="shared" ca="1" si="16"/>
        <v>0</v>
      </c>
      <c r="K95" s="658">
        <f t="shared" ca="1" si="17"/>
        <v>0</v>
      </c>
      <c r="L95" s="659" t="str">
        <f ca="1">IFERROR(MATCH($G$1,OFFSET(DMKH_NCC!$D$7,L94,0):'DMKH_NCC'!$D$2000,0)+L94,"")</f>
        <v/>
      </c>
    </row>
    <row r="96" spans="2:12" ht="24.95" hidden="1" customHeight="1" x14ac:dyDescent="0.2">
      <c r="B96" s="656" t="str">
        <f t="shared" ca="1" si="15"/>
        <v/>
      </c>
      <c r="C96" s="657" t="str">
        <f t="shared" ca="1" si="10"/>
        <v/>
      </c>
      <c r="D96" s="657" t="str">
        <f t="shared" ca="1" si="11"/>
        <v/>
      </c>
      <c r="E96" s="657" t="str">
        <f t="shared" ca="1" si="12"/>
        <v/>
      </c>
      <c r="F96" s="625">
        <f ca="1">IFERROR(MAX(0,INDEX(nodky,$L96)-SUMPRODUCT((ngaygs&gt;=TTDN!P103)*(ngaygs&lt;$I$1)*(tkco=$G$1)*(makhnccco=$C96),sotien)-INDEX(codky,$L96)+SUMPRODUCT((ngaygs&gt;=TTDN!P$17)*(ngaygs&lt;$I$1)*(tkno=$G$1)*(makhnccno=$C96),sotien)),0)</f>
        <v>0</v>
      </c>
      <c r="G96" s="625">
        <f ca="1">IFERROR(MAX(0,INDEX(codky,$L96)+SUMPRODUCT((ngaygs&gt;=TTDN!Q$17)*(ngaygs&lt;$I$1)*(tkco=$G$1)*(makhnccco=$C96),sotien)-INDEX(nodky,$L96)-SUMPRODUCT((ngaygs&gt;=TTDN!Q$17)*(ngaygs&lt;$I$1)*(tkno=$G$1)*(makhnccno=$C96),sotien)),0)</f>
        <v>0</v>
      </c>
      <c r="H96" s="658">
        <f t="shared" ca="1" si="13"/>
        <v>0</v>
      </c>
      <c r="I96" s="658">
        <f t="shared" ca="1" si="14"/>
        <v>0</v>
      </c>
      <c r="J96" s="658">
        <f t="shared" ca="1" si="16"/>
        <v>0</v>
      </c>
      <c r="K96" s="658">
        <f t="shared" ca="1" si="17"/>
        <v>0</v>
      </c>
      <c r="L96" s="659" t="str">
        <f ca="1">IFERROR(MATCH($G$1,OFFSET(DMKH_NCC!$D$7,L95,0):'DMKH_NCC'!$D$2000,0)+L95,"")</f>
        <v/>
      </c>
    </row>
    <row r="97" spans="2:12" ht="24.95" hidden="1" customHeight="1" x14ac:dyDescent="0.2">
      <c r="B97" s="656" t="str">
        <f t="shared" ca="1" si="15"/>
        <v/>
      </c>
      <c r="C97" s="657" t="str">
        <f t="shared" ca="1" si="10"/>
        <v/>
      </c>
      <c r="D97" s="657" t="str">
        <f t="shared" ca="1" si="11"/>
        <v/>
      </c>
      <c r="E97" s="657" t="str">
        <f t="shared" ca="1" si="12"/>
        <v/>
      </c>
      <c r="F97" s="625">
        <f ca="1">IFERROR(MAX(0,INDEX(nodky,$L97)-SUMPRODUCT((ngaygs&gt;=TTDN!P104)*(ngaygs&lt;$I$1)*(tkco=$G$1)*(makhnccco=$C97),sotien)-INDEX(codky,$L97)+SUMPRODUCT((ngaygs&gt;=TTDN!P$17)*(ngaygs&lt;$I$1)*(tkno=$G$1)*(makhnccno=$C97),sotien)),0)</f>
        <v>0</v>
      </c>
      <c r="G97" s="625">
        <f ca="1">IFERROR(MAX(0,INDEX(codky,$L97)+SUMPRODUCT((ngaygs&gt;=TTDN!Q$17)*(ngaygs&lt;$I$1)*(tkco=$G$1)*(makhnccco=$C97),sotien)-INDEX(nodky,$L97)-SUMPRODUCT((ngaygs&gt;=TTDN!Q$17)*(ngaygs&lt;$I$1)*(tkno=$G$1)*(makhnccno=$C97),sotien)),0)</f>
        <v>0</v>
      </c>
      <c r="H97" s="658">
        <f t="shared" ca="1" si="13"/>
        <v>0</v>
      </c>
      <c r="I97" s="658">
        <f t="shared" ca="1" si="14"/>
        <v>0</v>
      </c>
      <c r="J97" s="658">
        <f t="shared" ca="1" si="16"/>
        <v>0</v>
      </c>
      <c r="K97" s="658">
        <f t="shared" ca="1" si="17"/>
        <v>0</v>
      </c>
      <c r="L97" s="659" t="str">
        <f ca="1">IFERROR(MATCH($G$1,OFFSET(DMKH_NCC!$D$7,L96,0):'DMKH_NCC'!$D$2000,0)+L96,"")</f>
        <v/>
      </c>
    </row>
    <row r="98" spans="2:12" ht="24.95" hidden="1" customHeight="1" x14ac:dyDescent="0.2">
      <c r="B98" s="656" t="str">
        <f t="shared" ca="1" si="15"/>
        <v/>
      </c>
      <c r="C98" s="657" t="str">
        <f t="shared" ca="1" si="10"/>
        <v/>
      </c>
      <c r="D98" s="657" t="str">
        <f t="shared" ca="1" si="11"/>
        <v/>
      </c>
      <c r="E98" s="657" t="str">
        <f t="shared" ca="1" si="12"/>
        <v/>
      </c>
      <c r="F98" s="625">
        <f ca="1">IFERROR(MAX(0,INDEX(nodky,$L98)-SUMPRODUCT((ngaygs&gt;=TTDN!P105)*(ngaygs&lt;$I$1)*(tkco=$G$1)*(makhnccco=$C98),sotien)-INDEX(codky,$L98)+SUMPRODUCT((ngaygs&gt;=TTDN!P$17)*(ngaygs&lt;$I$1)*(tkno=$G$1)*(makhnccno=$C98),sotien)),0)</f>
        <v>0</v>
      </c>
      <c r="G98" s="625">
        <f ca="1">IFERROR(MAX(0,INDEX(codky,$L98)+SUMPRODUCT((ngaygs&gt;=TTDN!Q$17)*(ngaygs&lt;$I$1)*(tkco=$G$1)*(makhnccco=$C98),sotien)-INDEX(nodky,$L98)-SUMPRODUCT((ngaygs&gt;=TTDN!Q$17)*(ngaygs&lt;$I$1)*(tkno=$G$1)*(makhnccno=$C98),sotien)),0)</f>
        <v>0</v>
      </c>
      <c r="H98" s="658">
        <f t="shared" ca="1" si="13"/>
        <v>0</v>
      </c>
      <c r="I98" s="658">
        <f t="shared" ca="1" si="14"/>
        <v>0</v>
      </c>
      <c r="J98" s="658">
        <f t="shared" ca="1" si="16"/>
        <v>0</v>
      </c>
      <c r="K98" s="658">
        <f t="shared" ca="1" si="17"/>
        <v>0</v>
      </c>
      <c r="L98" s="659" t="str">
        <f ca="1">IFERROR(MATCH($G$1,OFFSET(DMKH_NCC!$D$7,L97,0):'DMKH_NCC'!$D$2000,0)+L97,"")</f>
        <v/>
      </c>
    </row>
    <row r="99" spans="2:12" ht="24.95" hidden="1" customHeight="1" x14ac:dyDescent="0.2">
      <c r="B99" s="656" t="str">
        <f t="shared" ca="1" si="15"/>
        <v/>
      </c>
      <c r="C99" s="657" t="str">
        <f t="shared" ca="1" si="10"/>
        <v/>
      </c>
      <c r="D99" s="657" t="str">
        <f t="shared" ca="1" si="11"/>
        <v/>
      </c>
      <c r="E99" s="657" t="str">
        <f t="shared" ca="1" si="12"/>
        <v/>
      </c>
      <c r="F99" s="625">
        <f ca="1">IFERROR(MAX(0,INDEX(nodky,$L99)-SUMPRODUCT((ngaygs&gt;=TTDN!P106)*(ngaygs&lt;$I$1)*(tkco=$G$1)*(makhnccco=$C99),sotien)-INDEX(codky,$L99)+SUMPRODUCT((ngaygs&gt;=TTDN!P$17)*(ngaygs&lt;$I$1)*(tkno=$G$1)*(makhnccno=$C99),sotien)),0)</f>
        <v>0</v>
      </c>
      <c r="G99" s="625">
        <f ca="1">IFERROR(MAX(0,INDEX(codky,$L99)+SUMPRODUCT((ngaygs&gt;=TTDN!Q$17)*(ngaygs&lt;$I$1)*(tkco=$G$1)*(makhnccco=$C99),sotien)-INDEX(nodky,$L99)-SUMPRODUCT((ngaygs&gt;=TTDN!Q$17)*(ngaygs&lt;$I$1)*(tkno=$G$1)*(makhnccno=$C99),sotien)),0)</f>
        <v>0</v>
      </c>
      <c r="H99" s="658">
        <f t="shared" ca="1" si="13"/>
        <v>0</v>
      </c>
      <c r="I99" s="658">
        <f t="shared" ca="1" si="14"/>
        <v>0</v>
      </c>
      <c r="J99" s="658">
        <f t="shared" ca="1" si="16"/>
        <v>0</v>
      </c>
      <c r="K99" s="658">
        <f t="shared" ca="1" si="17"/>
        <v>0</v>
      </c>
      <c r="L99" s="659" t="str">
        <f ca="1">IFERROR(MATCH($G$1,OFFSET(DMKH_NCC!$D$7,L98,0):'DMKH_NCC'!$D$2000,0)+L98,"")</f>
        <v/>
      </c>
    </row>
    <row r="100" spans="2:12" ht="24.95" hidden="1" customHeight="1" x14ac:dyDescent="0.2">
      <c r="B100" s="656" t="str">
        <f t="shared" ca="1" si="15"/>
        <v/>
      </c>
      <c r="C100" s="657" t="str">
        <f t="shared" ca="1" si="10"/>
        <v/>
      </c>
      <c r="D100" s="657" t="str">
        <f t="shared" ca="1" si="11"/>
        <v/>
      </c>
      <c r="E100" s="657" t="str">
        <f t="shared" ca="1" si="12"/>
        <v/>
      </c>
      <c r="F100" s="625">
        <f ca="1">IFERROR(MAX(0,INDEX(nodky,$L100)-SUMPRODUCT((ngaygs&gt;=TTDN!P107)*(ngaygs&lt;$I$1)*(tkco=$G$1)*(makhnccco=$C100),sotien)-INDEX(codky,$L100)+SUMPRODUCT((ngaygs&gt;=TTDN!P$17)*(ngaygs&lt;$I$1)*(tkno=$G$1)*(makhnccno=$C100),sotien)),0)</f>
        <v>0</v>
      </c>
      <c r="G100" s="625">
        <f ca="1">IFERROR(MAX(0,INDEX(codky,$L100)+SUMPRODUCT((ngaygs&gt;=TTDN!Q$17)*(ngaygs&lt;$I$1)*(tkco=$G$1)*(makhnccco=$C100),sotien)-INDEX(nodky,$L100)-SUMPRODUCT((ngaygs&gt;=TTDN!Q$17)*(ngaygs&lt;$I$1)*(tkno=$G$1)*(makhnccno=$C100),sotien)),0)</f>
        <v>0</v>
      </c>
      <c r="H100" s="658">
        <f t="shared" ca="1" si="13"/>
        <v>0</v>
      </c>
      <c r="I100" s="658">
        <f t="shared" ca="1" si="14"/>
        <v>0</v>
      </c>
      <c r="J100" s="658">
        <f t="shared" ca="1" si="16"/>
        <v>0</v>
      </c>
      <c r="K100" s="658">
        <f t="shared" ca="1" si="17"/>
        <v>0</v>
      </c>
      <c r="L100" s="659" t="str">
        <f ca="1">IFERROR(MATCH($G$1,OFFSET(DMKH_NCC!$D$7,L99,0):'DMKH_NCC'!$D$2000,0)+L99,"")</f>
        <v/>
      </c>
    </row>
    <row r="101" spans="2:12" ht="24.95" hidden="1" customHeight="1" x14ac:dyDescent="0.2">
      <c r="B101" s="656" t="str">
        <f t="shared" ca="1" si="15"/>
        <v/>
      </c>
      <c r="C101" s="657" t="str">
        <f t="shared" ca="1" si="10"/>
        <v/>
      </c>
      <c r="D101" s="657" t="str">
        <f t="shared" ca="1" si="11"/>
        <v/>
      </c>
      <c r="E101" s="657" t="str">
        <f t="shared" ca="1" si="12"/>
        <v/>
      </c>
      <c r="F101" s="625">
        <f ca="1">IFERROR(MAX(0,INDEX(nodky,$L101)-SUMPRODUCT((ngaygs&gt;=TTDN!P108)*(ngaygs&lt;$I$1)*(tkco=$G$1)*(makhnccco=$C101),sotien)-INDEX(codky,$L101)+SUMPRODUCT((ngaygs&gt;=TTDN!P$17)*(ngaygs&lt;$I$1)*(tkno=$G$1)*(makhnccno=$C101),sotien)),0)</f>
        <v>0</v>
      </c>
      <c r="G101" s="625">
        <f ca="1">IFERROR(MAX(0,INDEX(codky,$L101)+SUMPRODUCT((ngaygs&gt;=TTDN!Q$17)*(ngaygs&lt;$I$1)*(tkco=$G$1)*(makhnccco=$C101),sotien)-INDEX(nodky,$L101)-SUMPRODUCT((ngaygs&gt;=TTDN!Q$17)*(ngaygs&lt;$I$1)*(tkno=$G$1)*(makhnccno=$C101),sotien)),0)</f>
        <v>0</v>
      </c>
      <c r="H101" s="658">
        <f t="shared" ca="1" si="13"/>
        <v>0</v>
      </c>
      <c r="I101" s="658">
        <f t="shared" ca="1" si="14"/>
        <v>0</v>
      </c>
      <c r="J101" s="658">
        <f t="shared" ca="1" si="16"/>
        <v>0</v>
      </c>
      <c r="K101" s="658">
        <f t="shared" ca="1" si="17"/>
        <v>0</v>
      </c>
      <c r="L101" s="659" t="str">
        <f ca="1">IFERROR(MATCH($G$1,OFFSET(DMKH_NCC!$D$7,L100,0):'DMKH_NCC'!$D$2000,0)+L100,"")</f>
        <v/>
      </c>
    </row>
    <row r="102" spans="2:12" ht="24.95" hidden="1" customHeight="1" x14ac:dyDescent="0.2">
      <c r="B102" s="656" t="str">
        <f t="shared" ca="1" si="15"/>
        <v/>
      </c>
      <c r="C102" s="657" t="str">
        <f t="shared" ca="1" si="10"/>
        <v/>
      </c>
      <c r="D102" s="657" t="str">
        <f t="shared" ca="1" si="11"/>
        <v/>
      </c>
      <c r="E102" s="657" t="str">
        <f t="shared" ca="1" si="12"/>
        <v/>
      </c>
      <c r="F102" s="625">
        <f ca="1">IFERROR(MAX(0,INDEX(nodky,$L102)-SUMPRODUCT((ngaygs&gt;=TTDN!P109)*(ngaygs&lt;$I$1)*(tkco=$G$1)*(makhnccco=$C102),sotien)-INDEX(codky,$L102)+SUMPRODUCT((ngaygs&gt;=TTDN!P$17)*(ngaygs&lt;$I$1)*(tkno=$G$1)*(makhnccno=$C102),sotien)),0)</f>
        <v>0</v>
      </c>
      <c r="G102" s="625">
        <f ca="1">IFERROR(MAX(0,INDEX(codky,$L102)+SUMPRODUCT((ngaygs&gt;=TTDN!Q$17)*(ngaygs&lt;$I$1)*(tkco=$G$1)*(makhnccco=$C102),sotien)-INDEX(nodky,$L102)-SUMPRODUCT((ngaygs&gt;=TTDN!Q$17)*(ngaygs&lt;$I$1)*(tkno=$G$1)*(makhnccno=$C102),sotien)),0)</f>
        <v>0</v>
      </c>
      <c r="H102" s="658">
        <f t="shared" ca="1" si="13"/>
        <v>0</v>
      </c>
      <c r="I102" s="658">
        <f t="shared" ca="1" si="14"/>
        <v>0</v>
      </c>
      <c r="J102" s="658">
        <f t="shared" ca="1" si="16"/>
        <v>0</v>
      </c>
      <c r="K102" s="658">
        <f t="shared" ca="1" si="17"/>
        <v>0</v>
      </c>
      <c r="L102" s="659" t="str">
        <f ca="1">IFERROR(MATCH($G$1,OFFSET(DMKH_NCC!$D$7,L101,0):'DMKH_NCC'!$D$2000,0)+L101,"")</f>
        <v/>
      </c>
    </row>
    <row r="103" spans="2:12" ht="24.95" hidden="1" customHeight="1" x14ac:dyDescent="0.2">
      <c r="B103" s="656" t="str">
        <f t="shared" ca="1" si="15"/>
        <v/>
      </c>
      <c r="C103" s="657" t="str">
        <f t="shared" ca="1" si="10"/>
        <v/>
      </c>
      <c r="D103" s="657" t="str">
        <f t="shared" ca="1" si="11"/>
        <v/>
      </c>
      <c r="E103" s="657" t="str">
        <f t="shared" ca="1" si="12"/>
        <v/>
      </c>
      <c r="F103" s="625">
        <f ca="1">IFERROR(MAX(0,INDEX(nodky,$L103)-SUMPRODUCT((ngaygs&gt;=TTDN!P110)*(ngaygs&lt;$I$1)*(tkco=$G$1)*(makhnccco=$C103),sotien)-INDEX(codky,$L103)+SUMPRODUCT((ngaygs&gt;=TTDN!P$17)*(ngaygs&lt;$I$1)*(tkno=$G$1)*(makhnccno=$C103),sotien)),0)</f>
        <v>0</v>
      </c>
      <c r="G103" s="625">
        <f ca="1">IFERROR(MAX(0,INDEX(codky,$L103)+SUMPRODUCT((ngaygs&gt;=TTDN!Q$17)*(ngaygs&lt;$I$1)*(tkco=$G$1)*(makhnccco=$C103),sotien)-INDEX(nodky,$L103)-SUMPRODUCT((ngaygs&gt;=TTDN!Q$17)*(ngaygs&lt;$I$1)*(tkno=$G$1)*(makhnccno=$C103),sotien)),0)</f>
        <v>0</v>
      </c>
      <c r="H103" s="658">
        <f t="shared" ca="1" si="13"/>
        <v>0</v>
      </c>
      <c r="I103" s="658">
        <f t="shared" ca="1" si="14"/>
        <v>0</v>
      </c>
      <c r="J103" s="658">
        <f t="shared" ca="1" si="16"/>
        <v>0</v>
      </c>
      <c r="K103" s="658">
        <f t="shared" ca="1" si="17"/>
        <v>0</v>
      </c>
      <c r="L103" s="659" t="str">
        <f ca="1">IFERROR(MATCH($G$1,OFFSET(DMKH_NCC!$D$7,L102,0):'DMKH_NCC'!$D$2000,0)+L102,"")</f>
        <v/>
      </c>
    </row>
    <row r="104" spans="2:12" ht="24.95" hidden="1" customHeight="1" x14ac:dyDescent="0.2">
      <c r="B104" s="656" t="str">
        <f t="shared" ca="1" si="15"/>
        <v/>
      </c>
      <c r="C104" s="657" t="str">
        <f t="shared" ca="1" si="10"/>
        <v/>
      </c>
      <c r="D104" s="657" t="str">
        <f t="shared" ca="1" si="11"/>
        <v/>
      </c>
      <c r="E104" s="657" t="str">
        <f t="shared" ca="1" si="12"/>
        <v/>
      </c>
      <c r="F104" s="625">
        <f ca="1">IFERROR(MAX(0,INDEX(nodky,$L104)-SUMPRODUCT((ngaygs&gt;=TTDN!P111)*(ngaygs&lt;$I$1)*(tkco=$G$1)*(makhnccco=$C104),sotien)-INDEX(codky,$L104)+SUMPRODUCT((ngaygs&gt;=TTDN!P$17)*(ngaygs&lt;$I$1)*(tkno=$G$1)*(makhnccno=$C104),sotien)),0)</f>
        <v>0</v>
      </c>
      <c r="G104" s="625">
        <f ca="1">IFERROR(MAX(0,INDEX(codky,$L104)+SUMPRODUCT((ngaygs&gt;=TTDN!Q$17)*(ngaygs&lt;$I$1)*(tkco=$G$1)*(makhnccco=$C104),sotien)-INDEX(nodky,$L104)-SUMPRODUCT((ngaygs&gt;=TTDN!Q$17)*(ngaygs&lt;$I$1)*(tkno=$G$1)*(makhnccno=$C104),sotien)),0)</f>
        <v>0</v>
      </c>
      <c r="H104" s="658">
        <f t="shared" ca="1" si="13"/>
        <v>0</v>
      </c>
      <c r="I104" s="658">
        <f t="shared" ca="1" si="14"/>
        <v>0</v>
      </c>
      <c r="J104" s="658">
        <f t="shared" ca="1" si="16"/>
        <v>0</v>
      </c>
      <c r="K104" s="658">
        <f t="shared" ca="1" si="17"/>
        <v>0</v>
      </c>
      <c r="L104" s="659" t="str">
        <f ca="1">IFERROR(MATCH($G$1,OFFSET(DMKH_NCC!$D$7,L103,0):'DMKH_NCC'!$D$2000,0)+L103,"")</f>
        <v/>
      </c>
    </row>
    <row r="105" spans="2:12" ht="24.95" hidden="1" customHeight="1" x14ac:dyDescent="0.2">
      <c r="B105" s="656" t="str">
        <f t="shared" ca="1" si="15"/>
        <v/>
      </c>
      <c r="C105" s="657" t="str">
        <f t="shared" ca="1" si="10"/>
        <v/>
      </c>
      <c r="D105" s="657" t="str">
        <f t="shared" ca="1" si="11"/>
        <v/>
      </c>
      <c r="E105" s="657" t="str">
        <f t="shared" ca="1" si="12"/>
        <v/>
      </c>
      <c r="F105" s="625">
        <f ca="1">IFERROR(MAX(0,INDEX(nodky,$L105)-SUMPRODUCT((ngaygs&gt;=TTDN!P112)*(ngaygs&lt;$I$1)*(tkco=$G$1)*(makhnccco=$C105),sotien)-INDEX(codky,$L105)+SUMPRODUCT((ngaygs&gt;=TTDN!P$17)*(ngaygs&lt;$I$1)*(tkno=$G$1)*(makhnccno=$C105),sotien)),0)</f>
        <v>0</v>
      </c>
      <c r="G105" s="625">
        <f ca="1">IFERROR(MAX(0,INDEX(codky,$L105)+SUMPRODUCT((ngaygs&gt;=TTDN!Q$17)*(ngaygs&lt;$I$1)*(tkco=$G$1)*(makhnccco=$C105),sotien)-INDEX(nodky,$L105)-SUMPRODUCT((ngaygs&gt;=TTDN!Q$17)*(ngaygs&lt;$I$1)*(tkno=$G$1)*(makhnccno=$C105),sotien)),0)</f>
        <v>0</v>
      </c>
      <c r="H105" s="658">
        <f t="shared" ca="1" si="13"/>
        <v>0</v>
      </c>
      <c r="I105" s="658">
        <f t="shared" ca="1" si="14"/>
        <v>0</v>
      </c>
      <c r="J105" s="658">
        <f t="shared" ca="1" si="16"/>
        <v>0</v>
      </c>
      <c r="K105" s="658">
        <f t="shared" ca="1" si="17"/>
        <v>0</v>
      </c>
      <c r="L105" s="659" t="str">
        <f ca="1">IFERROR(MATCH($G$1,OFFSET(DMKH_NCC!$D$7,L104,0):'DMKH_NCC'!$D$2000,0)+L104,"")</f>
        <v/>
      </c>
    </row>
    <row r="106" spans="2:12" ht="24.95" hidden="1" customHeight="1" x14ac:dyDescent="0.2">
      <c r="B106" s="656" t="str">
        <f t="shared" ca="1" si="15"/>
        <v/>
      </c>
      <c r="C106" s="657" t="str">
        <f t="shared" ca="1" si="10"/>
        <v/>
      </c>
      <c r="D106" s="657" t="str">
        <f t="shared" ca="1" si="11"/>
        <v/>
      </c>
      <c r="E106" s="657" t="str">
        <f t="shared" ca="1" si="12"/>
        <v/>
      </c>
      <c r="F106" s="625">
        <f ca="1">IFERROR(MAX(0,INDEX(nodky,$L106)-SUMPRODUCT((ngaygs&gt;=TTDN!P113)*(ngaygs&lt;$I$1)*(tkco=$G$1)*(makhnccco=$C106),sotien)-INDEX(codky,$L106)+SUMPRODUCT((ngaygs&gt;=TTDN!P$17)*(ngaygs&lt;$I$1)*(tkno=$G$1)*(makhnccno=$C106),sotien)),0)</f>
        <v>0</v>
      </c>
      <c r="G106" s="625">
        <f ca="1">IFERROR(MAX(0,INDEX(codky,$L106)+SUMPRODUCT((ngaygs&gt;=TTDN!Q$17)*(ngaygs&lt;$I$1)*(tkco=$G$1)*(makhnccco=$C106),sotien)-INDEX(nodky,$L106)-SUMPRODUCT((ngaygs&gt;=TTDN!Q$17)*(ngaygs&lt;$I$1)*(tkno=$G$1)*(makhnccno=$C106),sotien)),0)</f>
        <v>0</v>
      </c>
      <c r="H106" s="658">
        <f t="shared" ca="1" si="13"/>
        <v>0</v>
      </c>
      <c r="I106" s="658">
        <f t="shared" ca="1" si="14"/>
        <v>0</v>
      </c>
      <c r="J106" s="658">
        <f t="shared" ca="1" si="16"/>
        <v>0</v>
      </c>
      <c r="K106" s="658">
        <f t="shared" ca="1" si="17"/>
        <v>0</v>
      </c>
      <c r="L106" s="659" t="str">
        <f ca="1">IFERROR(MATCH($G$1,OFFSET(DMKH_NCC!$D$7,L105,0):'DMKH_NCC'!$D$2000,0)+L105,"")</f>
        <v/>
      </c>
    </row>
    <row r="107" spans="2:12" ht="24.95" hidden="1" customHeight="1" x14ac:dyDescent="0.2">
      <c r="B107" s="656" t="str">
        <f t="shared" ca="1" si="15"/>
        <v/>
      </c>
      <c r="C107" s="657" t="str">
        <f t="shared" ca="1" si="10"/>
        <v/>
      </c>
      <c r="D107" s="657" t="str">
        <f t="shared" ca="1" si="11"/>
        <v/>
      </c>
      <c r="E107" s="657" t="str">
        <f t="shared" ca="1" si="12"/>
        <v/>
      </c>
      <c r="F107" s="625">
        <f ca="1">IFERROR(MAX(0,INDEX(nodky,$L107)-SUMPRODUCT((ngaygs&gt;=TTDN!P114)*(ngaygs&lt;$I$1)*(tkco=$G$1)*(makhnccco=$C107),sotien)-INDEX(codky,$L107)+SUMPRODUCT((ngaygs&gt;=TTDN!P$17)*(ngaygs&lt;$I$1)*(tkno=$G$1)*(makhnccno=$C107),sotien)),0)</f>
        <v>0</v>
      </c>
      <c r="G107" s="625">
        <f ca="1">IFERROR(MAX(0,INDEX(codky,$L107)+SUMPRODUCT((ngaygs&gt;=TTDN!Q$17)*(ngaygs&lt;$I$1)*(tkco=$G$1)*(makhnccco=$C107),sotien)-INDEX(nodky,$L107)-SUMPRODUCT((ngaygs&gt;=TTDN!Q$17)*(ngaygs&lt;$I$1)*(tkno=$G$1)*(makhnccno=$C107),sotien)),0)</f>
        <v>0</v>
      </c>
      <c r="H107" s="658">
        <f t="shared" ref="H107:H138" ca="1" si="18">SUMPRODUCT((ngaygs&gt;=$I$1)*(ngaygs&lt;=$K$1)*(tkno=$G$1)*(makhnccno=$C107),sotien)</f>
        <v>0</v>
      </c>
      <c r="I107" s="658">
        <f t="shared" ref="I107:I138" ca="1" si="19">SUMPRODUCT((ngaygs&gt;=$I$1)*(ngaygs&lt;=$K$1)*(tkco=$G$1)*(makhnccco=$C107),sotien)</f>
        <v>0</v>
      </c>
      <c r="J107" s="658">
        <f t="shared" ca="1" si="16"/>
        <v>0</v>
      </c>
      <c r="K107" s="658">
        <f t="shared" ca="1" si="17"/>
        <v>0</v>
      </c>
      <c r="L107" s="659" t="str">
        <f ca="1">IFERROR(MATCH($G$1,OFFSET(DMKH_NCC!$D$7,L106,0):'DMKH_NCC'!$D$2000,0)+L106,"")</f>
        <v/>
      </c>
    </row>
    <row r="108" spans="2:12" ht="24.95" hidden="1" customHeight="1" x14ac:dyDescent="0.2">
      <c r="B108" s="656" t="str">
        <f t="shared" ca="1" si="15"/>
        <v/>
      </c>
      <c r="C108" s="657" t="str">
        <f t="shared" ca="1" si="10"/>
        <v/>
      </c>
      <c r="D108" s="657" t="str">
        <f t="shared" ca="1" si="11"/>
        <v/>
      </c>
      <c r="E108" s="657" t="str">
        <f t="shared" ca="1" si="12"/>
        <v/>
      </c>
      <c r="F108" s="625">
        <f ca="1">IFERROR(MAX(0,INDEX(nodky,$L108)-SUMPRODUCT((ngaygs&gt;=TTDN!P115)*(ngaygs&lt;$I$1)*(tkco=$G$1)*(makhnccco=$C108),sotien)-INDEX(codky,$L108)+SUMPRODUCT((ngaygs&gt;=TTDN!P$17)*(ngaygs&lt;$I$1)*(tkno=$G$1)*(makhnccno=$C108),sotien)),0)</f>
        <v>0</v>
      </c>
      <c r="G108" s="625">
        <f ca="1">IFERROR(MAX(0,INDEX(codky,$L108)+SUMPRODUCT((ngaygs&gt;=TTDN!Q$17)*(ngaygs&lt;$I$1)*(tkco=$G$1)*(makhnccco=$C108),sotien)-INDEX(nodky,$L108)-SUMPRODUCT((ngaygs&gt;=TTDN!Q$17)*(ngaygs&lt;$I$1)*(tkno=$G$1)*(makhnccno=$C108),sotien)),0)</f>
        <v>0</v>
      </c>
      <c r="H108" s="658">
        <f t="shared" ca="1" si="18"/>
        <v>0</v>
      </c>
      <c r="I108" s="658">
        <f t="shared" ca="1" si="19"/>
        <v>0</v>
      </c>
      <c r="J108" s="658">
        <f t="shared" ca="1" si="16"/>
        <v>0</v>
      </c>
      <c r="K108" s="658">
        <f t="shared" ca="1" si="17"/>
        <v>0</v>
      </c>
      <c r="L108" s="659" t="str">
        <f ca="1">IFERROR(MATCH($G$1,OFFSET(DMKH_NCC!$D$7,L107,0):'DMKH_NCC'!$D$2000,0)+L107,"")</f>
        <v/>
      </c>
    </row>
    <row r="109" spans="2:12" ht="24.95" hidden="1" customHeight="1" x14ac:dyDescent="0.2">
      <c r="B109" s="656" t="str">
        <f t="shared" ca="1" si="15"/>
        <v/>
      </c>
      <c r="C109" s="657" t="str">
        <f t="shared" ca="1" si="10"/>
        <v/>
      </c>
      <c r="D109" s="657" t="str">
        <f t="shared" ca="1" si="11"/>
        <v/>
      </c>
      <c r="E109" s="657" t="str">
        <f t="shared" ca="1" si="12"/>
        <v/>
      </c>
      <c r="F109" s="625">
        <f ca="1">IFERROR(MAX(0,INDEX(nodky,$L109)-SUMPRODUCT((ngaygs&gt;=TTDN!P116)*(ngaygs&lt;$I$1)*(tkco=$G$1)*(makhnccco=$C109),sotien)-INDEX(codky,$L109)+SUMPRODUCT((ngaygs&gt;=TTDN!P$17)*(ngaygs&lt;$I$1)*(tkno=$G$1)*(makhnccno=$C109),sotien)),0)</f>
        <v>0</v>
      </c>
      <c r="G109" s="625">
        <f ca="1">IFERROR(MAX(0,INDEX(codky,$L109)+SUMPRODUCT((ngaygs&gt;=TTDN!Q$17)*(ngaygs&lt;$I$1)*(tkco=$G$1)*(makhnccco=$C109),sotien)-INDEX(nodky,$L109)-SUMPRODUCT((ngaygs&gt;=TTDN!Q$17)*(ngaygs&lt;$I$1)*(tkno=$G$1)*(makhnccno=$C109),sotien)),0)</f>
        <v>0</v>
      </c>
      <c r="H109" s="658">
        <f t="shared" ca="1" si="18"/>
        <v>0</v>
      </c>
      <c r="I109" s="658">
        <f t="shared" ca="1" si="19"/>
        <v>0</v>
      </c>
      <c r="J109" s="658">
        <f t="shared" ca="1" si="16"/>
        <v>0</v>
      </c>
      <c r="K109" s="658">
        <f t="shared" ca="1" si="17"/>
        <v>0</v>
      </c>
      <c r="L109" s="659" t="str">
        <f ca="1">IFERROR(MATCH($G$1,OFFSET(DMKH_NCC!$D$7,L108,0):'DMKH_NCC'!$D$2000,0)+L108,"")</f>
        <v/>
      </c>
    </row>
    <row r="110" spans="2:12" ht="24.95" hidden="1" customHeight="1" x14ac:dyDescent="0.2">
      <c r="B110" s="656" t="str">
        <f t="shared" ca="1" si="15"/>
        <v/>
      </c>
      <c r="C110" s="657" t="str">
        <f t="shared" ca="1" si="10"/>
        <v/>
      </c>
      <c r="D110" s="657" t="str">
        <f t="shared" ca="1" si="11"/>
        <v/>
      </c>
      <c r="E110" s="657" t="str">
        <f t="shared" ca="1" si="12"/>
        <v/>
      </c>
      <c r="F110" s="625">
        <f ca="1">IFERROR(MAX(0,INDEX(nodky,$L110)-SUMPRODUCT((ngaygs&gt;=TTDN!P117)*(ngaygs&lt;$I$1)*(tkco=$G$1)*(makhnccco=$C110),sotien)-INDEX(codky,$L110)+SUMPRODUCT((ngaygs&gt;=TTDN!P$17)*(ngaygs&lt;$I$1)*(tkno=$G$1)*(makhnccno=$C110),sotien)),0)</f>
        <v>0</v>
      </c>
      <c r="G110" s="625">
        <f ca="1">IFERROR(MAX(0,INDEX(codky,$L110)+SUMPRODUCT((ngaygs&gt;=TTDN!Q$17)*(ngaygs&lt;$I$1)*(tkco=$G$1)*(makhnccco=$C110),sotien)-INDEX(nodky,$L110)-SUMPRODUCT((ngaygs&gt;=TTDN!Q$17)*(ngaygs&lt;$I$1)*(tkno=$G$1)*(makhnccno=$C110),sotien)),0)</f>
        <v>0</v>
      </c>
      <c r="H110" s="658">
        <f t="shared" ca="1" si="18"/>
        <v>0</v>
      </c>
      <c r="I110" s="658">
        <f t="shared" ca="1" si="19"/>
        <v>0</v>
      </c>
      <c r="J110" s="658">
        <f t="shared" ca="1" si="16"/>
        <v>0</v>
      </c>
      <c r="K110" s="658">
        <f t="shared" ca="1" si="17"/>
        <v>0</v>
      </c>
      <c r="L110" s="659" t="str">
        <f ca="1">IFERROR(MATCH($G$1,OFFSET(DMKH_NCC!$D$7,L109,0):'DMKH_NCC'!$D$2000,0)+L109,"")</f>
        <v/>
      </c>
    </row>
    <row r="111" spans="2:12" ht="24.95" hidden="1" customHeight="1" x14ac:dyDescent="0.2">
      <c r="B111" s="656" t="str">
        <f t="shared" ca="1" si="15"/>
        <v/>
      </c>
      <c r="C111" s="657" t="str">
        <f t="shared" ca="1" si="10"/>
        <v/>
      </c>
      <c r="D111" s="657" t="str">
        <f t="shared" ca="1" si="11"/>
        <v/>
      </c>
      <c r="E111" s="657" t="str">
        <f t="shared" ca="1" si="12"/>
        <v/>
      </c>
      <c r="F111" s="625">
        <f ca="1">IFERROR(MAX(0,INDEX(nodky,$L111)-SUMPRODUCT((ngaygs&gt;=TTDN!P118)*(ngaygs&lt;$I$1)*(tkco=$G$1)*(makhnccco=$C111),sotien)-INDEX(codky,$L111)+SUMPRODUCT((ngaygs&gt;=TTDN!P$17)*(ngaygs&lt;$I$1)*(tkno=$G$1)*(makhnccno=$C111),sotien)),0)</f>
        <v>0</v>
      </c>
      <c r="G111" s="625">
        <f ca="1">IFERROR(MAX(0,INDEX(codky,$L111)+SUMPRODUCT((ngaygs&gt;=TTDN!Q$17)*(ngaygs&lt;$I$1)*(tkco=$G$1)*(makhnccco=$C111),sotien)-INDEX(nodky,$L111)-SUMPRODUCT((ngaygs&gt;=TTDN!Q$17)*(ngaygs&lt;$I$1)*(tkno=$G$1)*(makhnccno=$C111),sotien)),0)</f>
        <v>0</v>
      </c>
      <c r="H111" s="658">
        <f t="shared" ca="1" si="18"/>
        <v>0</v>
      </c>
      <c r="I111" s="658">
        <f t="shared" ca="1" si="19"/>
        <v>0</v>
      </c>
      <c r="J111" s="658">
        <f t="shared" ca="1" si="16"/>
        <v>0</v>
      </c>
      <c r="K111" s="658">
        <f t="shared" ca="1" si="17"/>
        <v>0</v>
      </c>
      <c r="L111" s="659" t="str">
        <f ca="1">IFERROR(MATCH($G$1,OFFSET(DMKH_NCC!$D$7,L110,0):'DMKH_NCC'!$D$2000,0)+L110,"")</f>
        <v/>
      </c>
    </row>
    <row r="112" spans="2:12" ht="24.95" hidden="1" customHeight="1" x14ac:dyDescent="0.2">
      <c r="B112" s="656" t="str">
        <f t="shared" ca="1" si="15"/>
        <v/>
      </c>
      <c r="C112" s="657" t="str">
        <f t="shared" ca="1" si="10"/>
        <v/>
      </c>
      <c r="D112" s="657" t="str">
        <f t="shared" ca="1" si="11"/>
        <v/>
      </c>
      <c r="E112" s="657" t="str">
        <f t="shared" ca="1" si="12"/>
        <v/>
      </c>
      <c r="F112" s="625">
        <f ca="1">IFERROR(MAX(0,INDEX(nodky,$L112)-SUMPRODUCT((ngaygs&gt;=TTDN!P119)*(ngaygs&lt;$I$1)*(tkco=$G$1)*(makhnccco=$C112),sotien)-INDEX(codky,$L112)+SUMPRODUCT((ngaygs&gt;=TTDN!P$17)*(ngaygs&lt;$I$1)*(tkno=$G$1)*(makhnccno=$C112),sotien)),0)</f>
        <v>0</v>
      </c>
      <c r="G112" s="625">
        <f ca="1">IFERROR(MAX(0,INDEX(codky,$L112)+SUMPRODUCT((ngaygs&gt;=TTDN!Q$17)*(ngaygs&lt;$I$1)*(tkco=$G$1)*(makhnccco=$C112),sotien)-INDEX(nodky,$L112)-SUMPRODUCT((ngaygs&gt;=TTDN!Q$17)*(ngaygs&lt;$I$1)*(tkno=$G$1)*(makhnccno=$C112),sotien)),0)</f>
        <v>0</v>
      </c>
      <c r="H112" s="658">
        <f t="shared" ca="1" si="18"/>
        <v>0</v>
      </c>
      <c r="I112" s="658">
        <f t="shared" ca="1" si="19"/>
        <v>0</v>
      </c>
      <c r="J112" s="658">
        <f t="shared" ca="1" si="16"/>
        <v>0</v>
      </c>
      <c r="K112" s="658">
        <f t="shared" ca="1" si="17"/>
        <v>0</v>
      </c>
      <c r="L112" s="659" t="str">
        <f ca="1">IFERROR(MATCH($G$1,OFFSET(DMKH_NCC!$D$7,L111,0):'DMKH_NCC'!$D$2000,0)+L111,"")</f>
        <v/>
      </c>
    </row>
    <row r="113" spans="2:12" ht="24.95" hidden="1" customHeight="1" x14ac:dyDescent="0.2">
      <c r="B113" s="656" t="str">
        <f t="shared" ca="1" si="15"/>
        <v/>
      </c>
      <c r="C113" s="657" t="str">
        <f t="shared" ca="1" si="10"/>
        <v/>
      </c>
      <c r="D113" s="657" t="str">
        <f t="shared" ca="1" si="11"/>
        <v/>
      </c>
      <c r="E113" s="657" t="str">
        <f t="shared" ca="1" si="12"/>
        <v/>
      </c>
      <c r="F113" s="625">
        <f ca="1">IFERROR(MAX(0,INDEX(nodky,$L113)-SUMPRODUCT((ngaygs&gt;=TTDN!P120)*(ngaygs&lt;$I$1)*(tkco=$G$1)*(makhnccco=$C113),sotien)-INDEX(codky,$L113)+SUMPRODUCT((ngaygs&gt;=TTDN!P$17)*(ngaygs&lt;$I$1)*(tkno=$G$1)*(makhnccno=$C113),sotien)),0)</f>
        <v>0</v>
      </c>
      <c r="G113" s="625">
        <f ca="1">IFERROR(MAX(0,INDEX(codky,$L113)+SUMPRODUCT((ngaygs&gt;=TTDN!Q$17)*(ngaygs&lt;$I$1)*(tkco=$G$1)*(makhnccco=$C113),sotien)-INDEX(nodky,$L113)-SUMPRODUCT((ngaygs&gt;=TTDN!Q$17)*(ngaygs&lt;$I$1)*(tkno=$G$1)*(makhnccno=$C113),sotien)),0)</f>
        <v>0</v>
      </c>
      <c r="H113" s="658">
        <f t="shared" ca="1" si="18"/>
        <v>0</v>
      </c>
      <c r="I113" s="658">
        <f t="shared" ca="1" si="19"/>
        <v>0</v>
      </c>
      <c r="J113" s="658">
        <f t="shared" ca="1" si="16"/>
        <v>0</v>
      </c>
      <c r="K113" s="658">
        <f t="shared" ca="1" si="17"/>
        <v>0</v>
      </c>
      <c r="L113" s="659" t="str">
        <f ca="1">IFERROR(MATCH($G$1,OFFSET(DMKH_NCC!$D$7,L112,0):'DMKH_NCC'!$D$2000,0)+L112,"")</f>
        <v/>
      </c>
    </row>
    <row r="114" spans="2:12" ht="24.95" hidden="1" customHeight="1" x14ac:dyDescent="0.2">
      <c r="B114" s="656" t="str">
        <f t="shared" ca="1" si="15"/>
        <v/>
      </c>
      <c r="C114" s="657" t="str">
        <f t="shared" ca="1" si="10"/>
        <v/>
      </c>
      <c r="D114" s="657" t="str">
        <f t="shared" ca="1" si="11"/>
        <v/>
      </c>
      <c r="E114" s="657" t="str">
        <f t="shared" ca="1" si="12"/>
        <v/>
      </c>
      <c r="F114" s="625">
        <f ca="1">IFERROR(MAX(0,INDEX(nodky,$L114)-SUMPRODUCT((ngaygs&gt;=TTDN!P121)*(ngaygs&lt;$I$1)*(tkco=$G$1)*(makhnccco=$C114),sotien)-INDEX(codky,$L114)+SUMPRODUCT((ngaygs&gt;=TTDN!P$17)*(ngaygs&lt;$I$1)*(tkno=$G$1)*(makhnccno=$C114),sotien)),0)</f>
        <v>0</v>
      </c>
      <c r="G114" s="625">
        <f ca="1">IFERROR(MAX(0,INDEX(codky,$L114)+SUMPRODUCT((ngaygs&gt;=TTDN!Q$17)*(ngaygs&lt;$I$1)*(tkco=$G$1)*(makhnccco=$C114),sotien)-INDEX(nodky,$L114)-SUMPRODUCT((ngaygs&gt;=TTDN!Q$17)*(ngaygs&lt;$I$1)*(tkno=$G$1)*(makhnccno=$C114),sotien)),0)</f>
        <v>0</v>
      </c>
      <c r="H114" s="658">
        <f t="shared" ca="1" si="18"/>
        <v>0</v>
      </c>
      <c r="I114" s="658">
        <f t="shared" ca="1" si="19"/>
        <v>0</v>
      </c>
      <c r="J114" s="658">
        <f t="shared" ca="1" si="16"/>
        <v>0</v>
      </c>
      <c r="K114" s="658">
        <f t="shared" ca="1" si="17"/>
        <v>0</v>
      </c>
      <c r="L114" s="659" t="str">
        <f ca="1">IFERROR(MATCH($G$1,OFFSET(DMKH_NCC!$D$7,L113,0):'DMKH_NCC'!$D$2000,0)+L113,"")</f>
        <v/>
      </c>
    </row>
    <row r="115" spans="2:12" ht="24.95" hidden="1" customHeight="1" x14ac:dyDescent="0.2">
      <c r="B115" s="656" t="str">
        <f t="shared" ca="1" si="15"/>
        <v/>
      </c>
      <c r="C115" s="657" t="str">
        <f t="shared" ca="1" si="10"/>
        <v/>
      </c>
      <c r="D115" s="657" t="str">
        <f t="shared" ca="1" si="11"/>
        <v/>
      </c>
      <c r="E115" s="657" t="str">
        <f t="shared" ca="1" si="12"/>
        <v/>
      </c>
      <c r="F115" s="625">
        <f ca="1">IFERROR(MAX(0,INDEX(nodky,$L115)-SUMPRODUCT((ngaygs&gt;=TTDN!P122)*(ngaygs&lt;$I$1)*(tkco=$G$1)*(makhnccco=$C115),sotien)-INDEX(codky,$L115)+SUMPRODUCT((ngaygs&gt;=TTDN!P$17)*(ngaygs&lt;$I$1)*(tkno=$G$1)*(makhnccno=$C115),sotien)),0)</f>
        <v>0</v>
      </c>
      <c r="G115" s="625">
        <f ca="1">IFERROR(MAX(0,INDEX(codky,$L115)+SUMPRODUCT((ngaygs&gt;=TTDN!Q$17)*(ngaygs&lt;$I$1)*(tkco=$G$1)*(makhnccco=$C115),sotien)-INDEX(nodky,$L115)-SUMPRODUCT((ngaygs&gt;=TTDN!Q$17)*(ngaygs&lt;$I$1)*(tkno=$G$1)*(makhnccno=$C115),sotien)),0)</f>
        <v>0</v>
      </c>
      <c r="H115" s="658">
        <f t="shared" ca="1" si="18"/>
        <v>0</v>
      </c>
      <c r="I115" s="658">
        <f t="shared" ca="1" si="19"/>
        <v>0</v>
      </c>
      <c r="J115" s="658">
        <f t="shared" ca="1" si="16"/>
        <v>0</v>
      </c>
      <c r="K115" s="658">
        <f t="shared" ca="1" si="17"/>
        <v>0</v>
      </c>
      <c r="L115" s="659" t="str">
        <f ca="1">IFERROR(MATCH($G$1,OFFSET(DMKH_NCC!$D$7,L114,0):'DMKH_NCC'!$D$2000,0)+L114,"")</f>
        <v/>
      </c>
    </row>
    <row r="116" spans="2:12" ht="24.95" hidden="1" customHeight="1" x14ac:dyDescent="0.2">
      <c r="B116" s="656" t="str">
        <f t="shared" ca="1" si="15"/>
        <v/>
      </c>
      <c r="C116" s="657" t="str">
        <f t="shared" ca="1" si="10"/>
        <v/>
      </c>
      <c r="D116" s="657" t="str">
        <f t="shared" ca="1" si="11"/>
        <v/>
      </c>
      <c r="E116" s="657" t="str">
        <f t="shared" ca="1" si="12"/>
        <v/>
      </c>
      <c r="F116" s="625">
        <f ca="1">IFERROR(MAX(0,INDEX(nodky,$L116)-SUMPRODUCT((ngaygs&gt;=TTDN!P123)*(ngaygs&lt;$I$1)*(tkco=$G$1)*(makhnccco=$C116),sotien)-INDEX(codky,$L116)+SUMPRODUCT((ngaygs&gt;=TTDN!P$17)*(ngaygs&lt;$I$1)*(tkno=$G$1)*(makhnccno=$C116),sotien)),0)</f>
        <v>0</v>
      </c>
      <c r="G116" s="625">
        <f ca="1">IFERROR(MAX(0,INDEX(codky,$L116)+SUMPRODUCT((ngaygs&gt;=TTDN!Q$17)*(ngaygs&lt;$I$1)*(tkco=$G$1)*(makhnccco=$C116),sotien)-INDEX(nodky,$L116)-SUMPRODUCT((ngaygs&gt;=TTDN!Q$17)*(ngaygs&lt;$I$1)*(tkno=$G$1)*(makhnccno=$C116),sotien)),0)</f>
        <v>0</v>
      </c>
      <c r="H116" s="658">
        <f t="shared" ca="1" si="18"/>
        <v>0</v>
      </c>
      <c r="I116" s="658">
        <f t="shared" ca="1" si="19"/>
        <v>0</v>
      </c>
      <c r="J116" s="658">
        <f t="shared" ca="1" si="16"/>
        <v>0</v>
      </c>
      <c r="K116" s="658">
        <f t="shared" ca="1" si="17"/>
        <v>0</v>
      </c>
      <c r="L116" s="659" t="str">
        <f ca="1">IFERROR(MATCH($G$1,OFFSET(DMKH_NCC!$D$7,L115,0):'DMKH_NCC'!$D$2000,0)+L115,"")</f>
        <v/>
      </c>
    </row>
    <row r="117" spans="2:12" ht="24.95" hidden="1" customHeight="1" x14ac:dyDescent="0.2">
      <c r="B117" s="656" t="str">
        <f t="shared" ca="1" si="15"/>
        <v/>
      </c>
      <c r="C117" s="657" t="str">
        <f t="shared" ca="1" si="10"/>
        <v/>
      </c>
      <c r="D117" s="657" t="str">
        <f t="shared" ca="1" si="11"/>
        <v/>
      </c>
      <c r="E117" s="657" t="str">
        <f t="shared" ca="1" si="12"/>
        <v/>
      </c>
      <c r="F117" s="625">
        <f ca="1">IFERROR(MAX(0,INDEX(nodky,$L117)-SUMPRODUCT((ngaygs&gt;=TTDN!P124)*(ngaygs&lt;$I$1)*(tkco=$G$1)*(makhnccco=$C117),sotien)-INDEX(codky,$L117)+SUMPRODUCT((ngaygs&gt;=TTDN!P$17)*(ngaygs&lt;$I$1)*(tkno=$G$1)*(makhnccno=$C117),sotien)),0)</f>
        <v>0</v>
      </c>
      <c r="G117" s="625">
        <f ca="1">IFERROR(MAX(0,INDEX(codky,$L117)+SUMPRODUCT((ngaygs&gt;=TTDN!Q$17)*(ngaygs&lt;$I$1)*(tkco=$G$1)*(makhnccco=$C117),sotien)-INDEX(nodky,$L117)-SUMPRODUCT((ngaygs&gt;=TTDN!Q$17)*(ngaygs&lt;$I$1)*(tkno=$G$1)*(makhnccno=$C117),sotien)),0)</f>
        <v>0</v>
      </c>
      <c r="H117" s="658">
        <f t="shared" ca="1" si="18"/>
        <v>0</v>
      </c>
      <c r="I117" s="658">
        <f t="shared" ca="1" si="19"/>
        <v>0</v>
      </c>
      <c r="J117" s="658">
        <f t="shared" ca="1" si="16"/>
        <v>0</v>
      </c>
      <c r="K117" s="658">
        <f t="shared" ca="1" si="17"/>
        <v>0</v>
      </c>
      <c r="L117" s="659" t="str">
        <f ca="1">IFERROR(MATCH($G$1,OFFSET(DMKH_NCC!$D$7,L116,0):'DMKH_NCC'!$D$2000,0)+L116,"")</f>
        <v/>
      </c>
    </row>
    <row r="118" spans="2:12" ht="24.95" hidden="1" customHeight="1" x14ac:dyDescent="0.2">
      <c r="B118" s="656" t="str">
        <f t="shared" ca="1" si="15"/>
        <v/>
      </c>
      <c r="C118" s="657" t="str">
        <f t="shared" ca="1" si="10"/>
        <v/>
      </c>
      <c r="D118" s="657" t="str">
        <f t="shared" ca="1" si="11"/>
        <v/>
      </c>
      <c r="E118" s="657" t="str">
        <f t="shared" ca="1" si="12"/>
        <v/>
      </c>
      <c r="F118" s="625">
        <f ca="1">IFERROR(MAX(0,INDEX(nodky,$L118)-SUMPRODUCT((ngaygs&gt;=TTDN!P125)*(ngaygs&lt;$I$1)*(tkco=$G$1)*(makhnccco=$C118),sotien)-INDEX(codky,$L118)+SUMPRODUCT((ngaygs&gt;=TTDN!P$17)*(ngaygs&lt;$I$1)*(tkno=$G$1)*(makhnccno=$C118),sotien)),0)</f>
        <v>0</v>
      </c>
      <c r="G118" s="625">
        <f ca="1">IFERROR(MAX(0,INDEX(codky,$L118)+SUMPRODUCT((ngaygs&gt;=TTDN!Q$17)*(ngaygs&lt;$I$1)*(tkco=$G$1)*(makhnccco=$C118),sotien)-INDEX(nodky,$L118)-SUMPRODUCT((ngaygs&gt;=TTDN!Q$17)*(ngaygs&lt;$I$1)*(tkno=$G$1)*(makhnccno=$C118),sotien)),0)</f>
        <v>0</v>
      </c>
      <c r="H118" s="658">
        <f t="shared" ca="1" si="18"/>
        <v>0</v>
      </c>
      <c r="I118" s="658">
        <f t="shared" ca="1" si="19"/>
        <v>0</v>
      </c>
      <c r="J118" s="658">
        <f t="shared" ca="1" si="16"/>
        <v>0</v>
      </c>
      <c r="K118" s="658">
        <f t="shared" ca="1" si="17"/>
        <v>0</v>
      </c>
      <c r="L118" s="659" t="str">
        <f ca="1">IFERROR(MATCH($G$1,OFFSET(DMKH_NCC!$D$7,L117,0):'DMKH_NCC'!$D$2000,0)+L117,"")</f>
        <v/>
      </c>
    </row>
    <row r="119" spans="2:12" ht="24.95" hidden="1" customHeight="1" x14ac:dyDescent="0.2">
      <c r="B119" s="656" t="str">
        <f t="shared" ca="1" si="15"/>
        <v/>
      </c>
      <c r="C119" s="657" t="str">
        <f t="shared" ca="1" si="10"/>
        <v/>
      </c>
      <c r="D119" s="657" t="str">
        <f t="shared" ca="1" si="11"/>
        <v/>
      </c>
      <c r="E119" s="657" t="str">
        <f t="shared" ca="1" si="12"/>
        <v/>
      </c>
      <c r="F119" s="625">
        <f ca="1">IFERROR(MAX(0,INDEX(nodky,$L119)-SUMPRODUCT((ngaygs&gt;=TTDN!P126)*(ngaygs&lt;$I$1)*(tkco=$G$1)*(makhnccco=$C119),sotien)-INDEX(codky,$L119)+SUMPRODUCT((ngaygs&gt;=TTDN!P$17)*(ngaygs&lt;$I$1)*(tkno=$G$1)*(makhnccno=$C119),sotien)),0)</f>
        <v>0</v>
      </c>
      <c r="G119" s="625">
        <f ca="1">IFERROR(MAX(0,INDEX(codky,$L119)+SUMPRODUCT((ngaygs&gt;=TTDN!Q$17)*(ngaygs&lt;$I$1)*(tkco=$G$1)*(makhnccco=$C119),sotien)-INDEX(nodky,$L119)-SUMPRODUCT((ngaygs&gt;=TTDN!Q$17)*(ngaygs&lt;$I$1)*(tkno=$G$1)*(makhnccno=$C119),sotien)),0)</f>
        <v>0</v>
      </c>
      <c r="H119" s="658">
        <f t="shared" ca="1" si="18"/>
        <v>0</v>
      </c>
      <c r="I119" s="658">
        <f t="shared" ca="1" si="19"/>
        <v>0</v>
      </c>
      <c r="J119" s="658">
        <f t="shared" ca="1" si="16"/>
        <v>0</v>
      </c>
      <c r="K119" s="658">
        <f t="shared" ca="1" si="17"/>
        <v>0</v>
      </c>
      <c r="L119" s="659" t="str">
        <f ca="1">IFERROR(MATCH($G$1,OFFSET(DMKH_NCC!$D$7,L118,0):'DMKH_NCC'!$D$2000,0)+L118,"")</f>
        <v/>
      </c>
    </row>
    <row r="120" spans="2:12" ht="24.95" hidden="1" customHeight="1" x14ac:dyDescent="0.2">
      <c r="B120" s="656" t="str">
        <f t="shared" ca="1" si="15"/>
        <v/>
      </c>
      <c r="C120" s="657" t="str">
        <f t="shared" ca="1" si="10"/>
        <v/>
      </c>
      <c r="D120" s="657" t="str">
        <f t="shared" ca="1" si="11"/>
        <v/>
      </c>
      <c r="E120" s="657" t="str">
        <f t="shared" ca="1" si="12"/>
        <v/>
      </c>
      <c r="F120" s="625">
        <f ca="1">IFERROR(MAX(0,INDEX(nodky,$L120)-SUMPRODUCT((ngaygs&gt;=TTDN!P127)*(ngaygs&lt;$I$1)*(tkco=$G$1)*(makhnccco=$C120),sotien)-INDEX(codky,$L120)+SUMPRODUCT((ngaygs&gt;=TTDN!P$17)*(ngaygs&lt;$I$1)*(tkno=$G$1)*(makhnccno=$C120),sotien)),0)</f>
        <v>0</v>
      </c>
      <c r="G120" s="625">
        <f ca="1">IFERROR(MAX(0,INDEX(codky,$L120)+SUMPRODUCT((ngaygs&gt;=TTDN!Q$17)*(ngaygs&lt;$I$1)*(tkco=$G$1)*(makhnccco=$C120),sotien)-INDEX(nodky,$L120)-SUMPRODUCT((ngaygs&gt;=TTDN!Q$17)*(ngaygs&lt;$I$1)*(tkno=$G$1)*(makhnccno=$C120),sotien)),0)</f>
        <v>0</v>
      </c>
      <c r="H120" s="658">
        <f t="shared" ca="1" si="18"/>
        <v>0</v>
      </c>
      <c r="I120" s="658">
        <f t="shared" ca="1" si="19"/>
        <v>0</v>
      </c>
      <c r="J120" s="658">
        <f t="shared" ca="1" si="16"/>
        <v>0</v>
      </c>
      <c r="K120" s="658">
        <f t="shared" ca="1" si="17"/>
        <v>0</v>
      </c>
      <c r="L120" s="659" t="str">
        <f ca="1">IFERROR(MATCH($G$1,OFFSET(DMKH_NCC!$D$7,L119,0):'DMKH_NCC'!$D$2000,0)+L119,"")</f>
        <v/>
      </c>
    </row>
    <row r="121" spans="2:12" ht="24.95" hidden="1" customHeight="1" x14ac:dyDescent="0.2">
      <c r="B121" s="656" t="str">
        <f t="shared" ca="1" si="15"/>
        <v/>
      </c>
      <c r="C121" s="657" t="str">
        <f t="shared" ca="1" si="10"/>
        <v/>
      </c>
      <c r="D121" s="657" t="str">
        <f t="shared" ca="1" si="11"/>
        <v/>
      </c>
      <c r="E121" s="657" t="str">
        <f t="shared" ca="1" si="12"/>
        <v/>
      </c>
      <c r="F121" s="625">
        <f ca="1">IFERROR(MAX(0,INDEX(nodky,$L121)-SUMPRODUCT((ngaygs&gt;=TTDN!P128)*(ngaygs&lt;$I$1)*(tkco=$G$1)*(makhnccco=$C121),sotien)-INDEX(codky,$L121)+SUMPRODUCT((ngaygs&gt;=TTDN!P$17)*(ngaygs&lt;$I$1)*(tkno=$G$1)*(makhnccno=$C121),sotien)),0)</f>
        <v>0</v>
      </c>
      <c r="G121" s="625">
        <f ca="1">IFERROR(MAX(0,INDEX(codky,$L121)+SUMPRODUCT((ngaygs&gt;=TTDN!Q$17)*(ngaygs&lt;$I$1)*(tkco=$G$1)*(makhnccco=$C121),sotien)-INDEX(nodky,$L121)-SUMPRODUCT((ngaygs&gt;=TTDN!Q$17)*(ngaygs&lt;$I$1)*(tkno=$G$1)*(makhnccno=$C121),sotien)),0)</f>
        <v>0</v>
      </c>
      <c r="H121" s="658">
        <f t="shared" ca="1" si="18"/>
        <v>0</v>
      </c>
      <c r="I121" s="658">
        <f t="shared" ca="1" si="19"/>
        <v>0</v>
      </c>
      <c r="J121" s="658">
        <f t="shared" ca="1" si="16"/>
        <v>0</v>
      </c>
      <c r="K121" s="658">
        <f t="shared" ca="1" si="17"/>
        <v>0</v>
      </c>
      <c r="L121" s="659" t="str">
        <f ca="1">IFERROR(MATCH($G$1,OFFSET(DMKH_NCC!$D$7,L120,0):'DMKH_NCC'!$D$2000,0)+L120,"")</f>
        <v/>
      </c>
    </row>
    <row r="122" spans="2:12" ht="24.95" hidden="1" customHeight="1" x14ac:dyDescent="0.2">
      <c r="B122" s="656" t="str">
        <f t="shared" ca="1" si="15"/>
        <v/>
      </c>
      <c r="C122" s="657" t="str">
        <f t="shared" ca="1" si="10"/>
        <v/>
      </c>
      <c r="D122" s="657" t="str">
        <f t="shared" ca="1" si="11"/>
        <v/>
      </c>
      <c r="E122" s="657" t="str">
        <f t="shared" ca="1" si="12"/>
        <v/>
      </c>
      <c r="F122" s="625">
        <f ca="1">IFERROR(MAX(0,INDEX(nodky,$L122)-SUMPRODUCT((ngaygs&gt;=TTDN!P129)*(ngaygs&lt;$I$1)*(tkco=$G$1)*(makhnccco=$C122),sotien)-INDEX(codky,$L122)+SUMPRODUCT((ngaygs&gt;=TTDN!P$17)*(ngaygs&lt;$I$1)*(tkno=$G$1)*(makhnccno=$C122),sotien)),0)</f>
        <v>0</v>
      </c>
      <c r="G122" s="625">
        <f ca="1">IFERROR(MAX(0,INDEX(codky,$L122)+SUMPRODUCT((ngaygs&gt;=TTDN!Q$17)*(ngaygs&lt;$I$1)*(tkco=$G$1)*(makhnccco=$C122),sotien)-INDEX(nodky,$L122)-SUMPRODUCT((ngaygs&gt;=TTDN!Q$17)*(ngaygs&lt;$I$1)*(tkno=$G$1)*(makhnccno=$C122),sotien)),0)</f>
        <v>0</v>
      </c>
      <c r="H122" s="658">
        <f t="shared" ca="1" si="18"/>
        <v>0</v>
      </c>
      <c r="I122" s="658">
        <f t="shared" ca="1" si="19"/>
        <v>0</v>
      </c>
      <c r="J122" s="658">
        <f t="shared" ca="1" si="16"/>
        <v>0</v>
      </c>
      <c r="K122" s="658">
        <f t="shared" ca="1" si="17"/>
        <v>0</v>
      </c>
      <c r="L122" s="659" t="str">
        <f ca="1">IFERROR(MATCH($G$1,OFFSET(DMKH_NCC!$D$7,L121,0):'DMKH_NCC'!$D$2000,0)+L121,"")</f>
        <v/>
      </c>
    </row>
    <row r="123" spans="2:12" ht="24.95" hidden="1" customHeight="1" x14ac:dyDescent="0.2">
      <c r="B123" s="656" t="str">
        <f t="shared" ca="1" si="15"/>
        <v/>
      </c>
      <c r="C123" s="657" t="str">
        <f t="shared" ca="1" si="10"/>
        <v/>
      </c>
      <c r="D123" s="657" t="str">
        <f t="shared" ca="1" si="11"/>
        <v/>
      </c>
      <c r="E123" s="657" t="str">
        <f t="shared" ca="1" si="12"/>
        <v/>
      </c>
      <c r="F123" s="625">
        <f ca="1">IFERROR(MAX(0,INDEX(nodky,$L123)-SUMPRODUCT((ngaygs&gt;=TTDN!P130)*(ngaygs&lt;$I$1)*(tkco=$G$1)*(makhnccco=$C123),sotien)-INDEX(codky,$L123)+SUMPRODUCT((ngaygs&gt;=TTDN!P$17)*(ngaygs&lt;$I$1)*(tkno=$G$1)*(makhnccno=$C123),sotien)),0)</f>
        <v>0</v>
      </c>
      <c r="G123" s="625">
        <f ca="1">IFERROR(MAX(0,INDEX(codky,$L123)+SUMPRODUCT((ngaygs&gt;=TTDN!Q$17)*(ngaygs&lt;$I$1)*(tkco=$G$1)*(makhnccco=$C123),sotien)-INDEX(nodky,$L123)-SUMPRODUCT((ngaygs&gt;=TTDN!Q$17)*(ngaygs&lt;$I$1)*(tkno=$G$1)*(makhnccno=$C123),sotien)),0)</f>
        <v>0</v>
      </c>
      <c r="H123" s="658">
        <f t="shared" ca="1" si="18"/>
        <v>0</v>
      </c>
      <c r="I123" s="658">
        <f t="shared" ca="1" si="19"/>
        <v>0</v>
      </c>
      <c r="J123" s="658">
        <f t="shared" ca="1" si="16"/>
        <v>0</v>
      </c>
      <c r="K123" s="658">
        <f t="shared" ca="1" si="17"/>
        <v>0</v>
      </c>
      <c r="L123" s="659" t="str">
        <f ca="1">IFERROR(MATCH($G$1,OFFSET(DMKH_NCC!$D$7,L122,0):'DMKH_NCC'!$D$2000,0)+L122,"")</f>
        <v/>
      </c>
    </row>
    <row r="124" spans="2:12" ht="24.95" hidden="1" customHeight="1" x14ac:dyDescent="0.2">
      <c r="B124" s="656" t="str">
        <f t="shared" ca="1" si="15"/>
        <v/>
      </c>
      <c r="C124" s="657" t="str">
        <f t="shared" ca="1" si="10"/>
        <v/>
      </c>
      <c r="D124" s="657" t="str">
        <f t="shared" ca="1" si="11"/>
        <v/>
      </c>
      <c r="E124" s="657" t="str">
        <f t="shared" ca="1" si="12"/>
        <v/>
      </c>
      <c r="F124" s="625">
        <f ca="1">IFERROR(MAX(0,INDEX(nodky,$L124)-SUMPRODUCT((ngaygs&gt;=TTDN!P131)*(ngaygs&lt;$I$1)*(tkco=$G$1)*(makhnccco=$C124),sotien)-INDEX(codky,$L124)+SUMPRODUCT((ngaygs&gt;=TTDN!P$17)*(ngaygs&lt;$I$1)*(tkno=$G$1)*(makhnccno=$C124),sotien)),0)</f>
        <v>0</v>
      </c>
      <c r="G124" s="625">
        <f ca="1">IFERROR(MAX(0,INDEX(codky,$L124)+SUMPRODUCT((ngaygs&gt;=TTDN!Q$17)*(ngaygs&lt;$I$1)*(tkco=$G$1)*(makhnccco=$C124),sotien)-INDEX(nodky,$L124)-SUMPRODUCT((ngaygs&gt;=TTDN!Q$17)*(ngaygs&lt;$I$1)*(tkno=$G$1)*(makhnccno=$C124),sotien)),0)</f>
        <v>0</v>
      </c>
      <c r="H124" s="658">
        <f t="shared" ca="1" si="18"/>
        <v>0</v>
      </c>
      <c r="I124" s="658">
        <f t="shared" ca="1" si="19"/>
        <v>0</v>
      </c>
      <c r="J124" s="658">
        <f t="shared" ca="1" si="16"/>
        <v>0</v>
      </c>
      <c r="K124" s="658">
        <f t="shared" ca="1" si="17"/>
        <v>0</v>
      </c>
      <c r="L124" s="659" t="str">
        <f ca="1">IFERROR(MATCH($G$1,OFFSET(DMKH_NCC!$D$7,L123,0):'DMKH_NCC'!$D$2000,0)+L123,"")</f>
        <v/>
      </c>
    </row>
    <row r="125" spans="2:12" ht="24.95" hidden="1" customHeight="1" x14ac:dyDescent="0.2">
      <c r="B125" s="656" t="str">
        <f t="shared" ca="1" si="15"/>
        <v/>
      </c>
      <c r="C125" s="657" t="str">
        <f t="shared" ca="1" si="10"/>
        <v/>
      </c>
      <c r="D125" s="657" t="str">
        <f t="shared" ca="1" si="11"/>
        <v/>
      </c>
      <c r="E125" s="657" t="str">
        <f t="shared" ca="1" si="12"/>
        <v/>
      </c>
      <c r="F125" s="625">
        <f ca="1">IFERROR(MAX(0,INDEX(nodky,$L125)-SUMPRODUCT((ngaygs&gt;=TTDN!P132)*(ngaygs&lt;$I$1)*(tkco=$G$1)*(makhnccco=$C125),sotien)-INDEX(codky,$L125)+SUMPRODUCT((ngaygs&gt;=TTDN!P$17)*(ngaygs&lt;$I$1)*(tkno=$G$1)*(makhnccno=$C125),sotien)),0)</f>
        <v>0</v>
      </c>
      <c r="G125" s="625">
        <f ca="1">IFERROR(MAX(0,INDEX(codky,$L125)+SUMPRODUCT((ngaygs&gt;=TTDN!Q$17)*(ngaygs&lt;$I$1)*(tkco=$G$1)*(makhnccco=$C125),sotien)-INDEX(nodky,$L125)-SUMPRODUCT((ngaygs&gt;=TTDN!Q$17)*(ngaygs&lt;$I$1)*(tkno=$G$1)*(makhnccno=$C125),sotien)),0)</f>
        <v>0</v>
      </c>
      <c r="H125" s="658">
        <f t="shared" ca="1" si="18"/>
        <v>0</v>
      </c>
      <c r="I125" s="658">
        <f t="shared" ca="1" si="19"/>
        <v>0</v>
      </c>
      <c r="J125" s="658">
        <f t="shared" ca="1" si="16"/>
        <v>0</v>
      </c>
      <c r="K125" s="658">
        <f t="shared" ca="1" si="17"/>
        <v>0</v>
      </c>
      <c r="L125" s="659" t="str">
        <f ca="1">IFERROR(MATCH($G$1,OFFSET(DMKH_NCC!$D$7,L124,0):'DMKH_NCC'!$D$2000,0)+L124,"")</f>
        <v/>
      </c>
    </row>
    <row r="126" spans="2:12" ht="24.95" hidden="1" customHeight="1" x14ac:dyDescent="0.2">
      <c r="B126" s="656" t="str">
        <f t="shared" ca="1" si="15"/>
        <v/>
      </c>
      <c r="C126" s="657" t="str">
        <f t="shared" ca="1" si="10"/>
        <v/>
      </c>
      <c r="D126" s="657" t="str">
        <f t="shared" ca="1" si="11"/>
        <v/>
      </c>
      <c r="E126" s="657" t="str">
        <f t="shared" ca="1" si="12"/>
        <v/>
      </c>
      <c r="F126" s="625">
        <f ca="1">IFERROR(MAX(0,INDEX(nodky,$L126)-SUMPRODUCT((ngaygs&gt;=TTDN!P133)*(ngaygs&lt;$I$1)*(tkco=$G$1)*(makhnccco=$C126),sotien)-INDEX(codky,$L126)+SUMPRODUCT((ngaygs&gt;=TTDN!P$17)*(ngaygs&lt;$I$1)*(tkno=$G$1)*(makhnccno=$C126),sotien)),0)</f>
        <v>0</v>
      </c>
      <c r="G126" s="625">
        <f ca="1">IFERROR(MAX(0,INDEX(codky,$L126)+SUMPRODUCT((ngaygs&gt;=TTDN!Q$17)*(ngaygs&lt;$I$1)*(tkco=$G$1)*(makhnccco=$C126),sotien)-INDEX(nodky,$L126)-SUMPRODUCT((ngaygs&gt;=TTDN!Q$17)*(ngaygs&lt;$I$1)*(tkno=$G$1)*(makhnccno=$C126),sotien)),0)</f>
        <v>0</v>
      </c>
      <c r="H126" s="658">
        <f t="shared" ca="1" si="18"/>
        <v>0</v>
      </c>
      <c r="I126" s="658">
        <f t="shared" ca="1" si="19"/>
        <v>0</v>
      </c>
      <c r="J126" s="658">
        <f t="shared" ca="1" si="16"/>
        <v>0</v>
      </c>
      <c r="K126" s="658">
        <f t="shared" ca="1" si="17"/>
        <v>0</v>
      </c>
      <c r="L126" s="659" t="str">
        <f ca="1">IFERROR(MATCH($G$1,OFFSET(DMKH_NCC!$D$7,L125,0):'DMKH_NCC'!$D$2000,0)+L125,"")</f>
        <v/>
      </c>
    </row>
    <row r="127" spans="2:12" ht="24.95" hidden="1" customHeight="1" x14ac:dyDescent="0.2">
      <c r="B127" s="656" t="str">
        <f t="shared" ca="1" si="15"/>
        <v/>
      </c>
      <c r="C127" s="657" t="str">
        <f t="shared" ca="1" si="10"/>
        <v/>
      </c>
      <c r="D127" s="657" t="str">
        <f t="shared" ca="1" si="11"/>
        <v/>
      </c>
      <c r="E127" s="657" t="str">
        <f t="shared" ca="1" si="12"/>
        <v/>
      </c>
      <c r="F127" s="625">
        <f ca="1">IFERROR(MAX(0,INDEX(nodky,$L127)-SUMPRODUCT((ngaygs&gt;=TTDN!P134)*(ngaygs&lt;$I$1)*(tkco=$G$1)*(makhnccco=$C127),sotien)-INDEX(codky,$L127)+SUMPRODUCT((ngaygs&gt;=TTDN!P$17)*(ngaygs&lt;$I$1)*(tkno=$G$1)*(makhnccno=$C127),sotien)),0)</f>
        <v>0</v>
      </c>
      <c r="G127" s="625">
        <f ca="1">IFERROR(MAX(0,INDEX(codky,$L127)+SUMPRODUCT((ngaygs&gt;=TTDN!Q$17)*(ngaygs&lt;$I$1)*(tkco=$G$1)*(makhnccco=$C127),sotien)-INDEX(nodky,$L127)-SUMPRODUCT((ngaygs&gt;=TTDN!Q$17)*(ngaygs&lt;$I$1)*(tkno=$G$1)*(makhnccno=$C127),sotien)),0)</f>
        <v>0</v>
      </c>
      <c r="H127" s="658">
        <f t="shared" ca="1" si="18"/>
        <v>0</v>
      </c>
      <c r="I127" s="658">
        <f t="shared" ca="1" si="19"/>
        <v>0</v>
      </c>
      <c r="J127" s="658">
        <f t="shared" ca="1" si="16"/>
        <v>0</v>
      </c>
      <c r="K127" s="658">
        <f t="shared" ca="1" si="17"/>
        <v>0</v>
      </c>
      <c r="L127" s="659" t="str">
        <f ca="1">IFERROR(MATCH($G$1,OFFSET(DMKH_NCC!$D$7,L126,0):'DMKH_NCC'!$D$2000,0)+L126,"")</f>
        <v/>
      </c>
    </row>
    <row r="128" spans="2:12" ht="24.95" hidden="1" customHeight="1" x14ac:dyDescent="0.2">
      <c r="B128" s="656" t="str">
        <f t="shared" ca="1" si="15"/>
        <v/>
      </c>
      <c r="C128" s="657" t="str">
        <f t="shared" ca="1" si="10"/>
        <v/>
      </c>
      <c r="D128" s="657" t="str">
        <f t="shared" ca="1" si="11"/>
        <v/>
      </c>
      <c r="E128" s="657" t="str">
        <f t="shared" ca="1" si="12"/>
        <v/>
      </c>
      <c r="F128" s="625">
        <f ca="1">IFERROR(MAX(0,INDEX(nodky,$L128)-SUMPRODUCT((ngaygs&gt;=TTDN!P135)*(ngaygs&lt;$I$1)*(tkco=$G$1)*(makhnccco=$C128),sotien)-INDEX(codky,$L128)+SUMPRODUCT((ngaygs&gt;=TTDN!P$17)*(ngaygs&lt;$I$1)*(tkno=$G$1)*(makhnccno=$C128),sotien)),0)</f>
        <v>0</v>
      </c>
      <c r="G128" s="625">
        <f ca="1">IFERROR(MAX(0,INDEX(codky,$L128)+SUMPRODUCT((ngaygs&gt;=TTDN!Q$17)*(ngaygs&lt;$I$1)*(tkco=$G$1)*(makhnccco=$C128),sotien)-INDEX(nodky,$L128)-SUMPRODUCT((ngaygs&gt;=TTDN!Q$17)*(ngaygs&lt;$I$1)*(tkno=$G$1)*(makhnccno=$C128),sotien)),0)</f>
        <v>0</v>
      </c>
      <c r="H128" s="658">
        <f t="shared" ca="1" si="18"/>
        <v>0</v>
      </c>
      <c r="I128" s="658">
        <f t="shared" ca="1" si="19"/>
        <v>0</v>
      </c>
      <c r="J128" s="658">
        <f t="shared" ca="1" si="16"/>
        <v>0</v>
      </c>
      <c r="K128" s="658">
        <f t="shared" ca="1" si="17"/>
        <v>0</v>
      </c>
      <c r="L128" s="659" t="str">
        <f ca="1">IFERROR(MATCH($G$1,OFFSET(DMKH_NCC!$D$7,L127,0):'DMKH_NCC'!$D$2000,0)+L127,"")</f>
        <v/>
      </c>
    </row>
    <row r="129" spans="2:12" ht="24.95" hidden="1" customHeight="1" x14ac:dyDescent="0.2">
      <c r="B129" s="656" t="str">
        <f t="shared" ca="1" si="15"/>
        <v/>
      </c>
      <c r="C129" s="657" t="str">
        <f t="shared" ca="1" si="10"/>
        <v/>
      </c>
      <c r="D129" s="657" t="str">
        <f t="shared" ca="1" si="11"/>
        <v/>
      </c>
      <c r="E129" s="657" t="str">
        <f t="shared" ca="1" si="12"/>
        <v/>
      </c>
      <c r="F129" s="625">
        <f ca="1">IFERROR(MAX(0,INDEX(nodky,$L129)-SUMPRODUCT((ngaygs&gt;=TTDN!P136)*(ngaygs&lt;$I$1)*(tkco=$G$1)*(makhnccco=$C129),sotien)-INDEX(codky,$L129)+SUMPRODUCT((ngaygs&gt;=TTDN!P$17)*(ngaygs&lt;$I$1)*(tkno=$G$1)*(makhnccno=$C129),sotien)),0)</f>
        <v>0</v>
      </c>
      <c r="G129" s="625">
        <f ca="1">IFERROR(MAX(0,INDEX(codky,$L129)+SUMPRODUCT((ngaygs&gt;=TTDN!Q$17)*(ngaygs&lt;$I$1)*(tkco=$G$1)*(makhnccco=$C129),sotien)-INDEX(nodky,$L129)-SUMPRODUCT((ngaygs&gt;=TTDN!Q$17)*(ngaygs&lt;$I$1)*(tkno=$G$1)*(makhnccno=$C129),sotien)),0)</f>
        <v>0</v>
      </c>
      <c r="H129" s="658">
        <f t="shared" ca="1" si="18"/>
        <v>0</v>
      </c>
      <c r="I129" s="658">
        <f t="shared" ca="1" si="19"/>
        <v>0</v>
      </c>
      <c r="J129" s="658">
        <f t="shared" ca="1" si="16"/>
        <v>0</v>
      </c>
      <c r="K129" s="658">
        <f t="shared" ca="1" si="17"/>
        <v>0</v>
      </c>
      <c r="L129" s="659" t="str">
        <f ca="1">IFERROR(MATCH($G$1,OFFSET(DMKH_NCC!$D$7,L128,0):'DMKH_NCC'!$D$2000,0)+L128,"")</f>
        <v/>
      </c>
    </row>
    <row r="130" spans="2:12" ht="24.95" hidden="1" customHeight="1" x14ac:dyDescent="0.2">
      <c r="B130" s="656" t="str">
        <f t="shared" ca="1" si="15"/>
        <v/>
      </c>
      <c r="C130" s="657" t="str">
        <f t="shared" ca="1" si="10"/>
        <v/>
      </c>
      <c r="D130" s="657" t="str">
        <f t="shared" ca="1" si="11"/>
        <v/>
      </c>
      <c r="E130" s="657" t="str">
        <f t="shared" ca="1" si="12"/>
        <v/>
      </c>
      <c r="F130" s="625">
        <f ca="1">IFERROR(MAX(0,INDEX(nodky,$L130)-SUMPRODUCT((ngaygs&gt;=TTDN!P137)*(ngaygs&lt;$I$1)*(tkco=$G$1)*(makhnccco=$C130),sotien)-INDEX(codky,$L130)+SUMPRODUCT((ngaygs&gt;=TTDN!P$17)*(ngaygs&lt;$I$1)*(tkno=$G$1)*(makhnccno=$C130),sotien)),0)</f>
        <v>0</v>
      </c>
      <c r="G130" s="625">
        <f ca="1">IFERROR(MAX(0,INDEX(codky,$L130)+SUMPRODUCT((ngaygs&gt;=TTDN!Q$17)*(ngaygs&lt;$I$1)*(tkco=$G$1)*(makhnccco=$C130),sotien)-INDEX(nodky,$L130)-SUMPRODUCT((ngaygs&gt;=TTDN!Q$17)*(ngaygs&lt;$I$1)*(tkno=$G$1)*(makhnccno=$C130),sotien)),0)</f>
        <v>0</v>
      </c>
      <c r="H130" s="658">
        <f t="shared" ca="1" si="18"/>
        <v>0</v>
      </c>
      <c r="I130" s="658">
        <f t="shared" ca="1" si="19"/>
        <v>0</v>
      </c>
      <c r="J130" s="658">
        <f t="shared" ca="1" si="16"/>
        <v>0</v>
      </c>
      <c r="K130" s="658">
        <f t="shared" ca="1" si="17"/>
        <v>0</v>
      </c>
      <c r="L130" s="659" t="str">
        <f ca="1">IFERROR(MATCH($G$1,OFFSET(DMKH_NCC!$D$7,L129,0):'DMKH_NCC'!$D$2000,0)+L129,"")</f>
        <v/>
      </c>
    </row>
    <row r="131" spans="2:12" ht="24.95" hidden="1" customHeight="1" x14ac:dyDescent="0.2">
      <c r="B131" s="656" t="str">
        <f t="shared" ca="1" si="15"/>
        <v/>
      </c>
      <c r="C131" s="657" t="str">
        <f t="shared" ca="1" si="10"/>
        <v/>
      </c>
      <c r="D131" s="657" t="str">
        <f t="shared" ca="1" si="11"/>
        <v/>
      </c>
      <c r="E131" s="657" t="str">
        <f t="shared" ca="1" si="12"/>
        <v/>
      </c>
      <c r="F131" s="625">
        <f ca="1">IFERROR(MAX(0,INDEX(nodky,$L131)-SUMPRODUCT((ngaygs&gt;=TTDN!P138)*(ngaygs&lt;$I$1)*(tkco=$G$1)*(makhnccco=$C131),sotien)-INDEX(codky,$L131)+SUMPRODUCT((ngaygs&gt;=TTDN!P$17)*(ngaygs&lt;$I$1)*(tkno=$G$1)*(makhnccno=$C131),sotien)),0)</f>
        <v>0</v>
      </c>
      <c r="G131" s="625">
        <f ca="1">IFERROR(MAX(0,INDEX(codky,$L131)+SUMPRODUCT((ngaygs&gt;=TTDN!Q$17)*(ngaygs&lt;$I$1)*(tkco=$G$1)*(makhnccco=$C131),sotien)-INDEX(nodky,$L131)-SUMPRODUCT((ngaygs&gt;=TTDN!Q$17)*(ngaygs&lt;$I$1)*(tkno=$G$1)*(makhnccno=$C131),sotien)),0)</f>
        <v>0</v>
      </c>
      <c r="H131" s="658">
        <f t="shared" ca="1" si="18"/>
        <v>0</v>
      </c>
      <c r="I131" s="658">
        <f t="shared" ca="1" si="19"/>
        <v>0</v>
      </c>
      <c r="J131" s="658">
        <f t="shared" ca="1" si="16"/>
        <v>0</v>
      </c>
      <c r="K131" s="658">
        <f t="shared" ca="1" si="17"/>
        <v>0</v>
      </c>
      <c r="L131" s="659" t="str">
        <f ca="1">IFERROR(MATCH($G$1,OFFSET(DMKH_NCC!$D$7,L130,0):'DMKH_NCC'!$D$2000,0)+L130,"")</f>
        <v/>
      </c>
    </row>
    <row r="132" spans="2:12" ht="24.95" hidden="1" customHeight="1" x14ac:dyDescent="0.2">
      <c r="B132" s="656" t="str">
        <f t="shared" ca="1" si="15"/>
        <v/>
      </c>
      <c r="C132" s="657" t="str">
        <f t="shared" ca="1" si="10"/>
        <v/>
      </c>
      <c r="D132" s="657" t="str">
        <f t="shared" ca="1" si="11"/>
        <v/>
      </c>
      <c r="E132" s="657" t="str">
        <f t="shared" ca="1" si="12"/>
        <v/>
      </c>
      <c r="F132" s="625">
        <f ca="1">IFERROR(MAX(0,INDEX(nodky,$L132)-SUMPRODUCT((ngaygs&gt;=TTDN!P139)*(ngaygs&lt;$I$1)*(tkco=$G$1)*(makhnccco=$C132),sotien)-INDEX(codky,$L132)+SUMPRODUCT((ngaygs&gt;=TTDN!P$17)*(ngaygs&lt;$I$1)*(tkno=$G$1)*(makhnccno=$C132),sotien)),0)</f>
        <v>0</v>
      </c>
      <c r="G132" s="625">
        <f ca="1">IFERROR(MAX(0,INDEX(codky,$L132)+SUMPRODUCT((ngaygs&gt;=TTDN!Q$17)*(ngaygs&lt;$I$1)*(tkco=$G$1)*(makhnccco=$C132),sotien)-INDEX(nodky,$L132)-SUMPRODUCT((ngaygs&gt;=TTDN!Q$17)*(ngaygs&lt;$I$1)*(tkno=$G$1)*(makhnccno=$C132),sotien)),0)</f>
        <v>0</v>
      </c>
      <c r="H132" s="658">
        <f t="shared" ca="1" si="18"/>
        <v>0</v>
      </c>
      <c r="I132" s="658">
        <f t="shared" ca="1" si="19"/>
        <v>0</v>
      </c>
      <c r="J132" s="658">
        <f t="shared" ca="1" si="16"/>
        <v>0</v>
      </c>
      <c r="K132" s="658">
        <f t="shared" ca="1" si="17"/>
        <v>0</v>
      </c>
      <c r="L132" s="659" t="str">
        <f ca="1">IFERROR(MATCH($G$1,OFFSET(DMKH_NCC!$D$7,L131,0):'DMKH_NCC'!$D$2000,0)+L131,"")</f>
        <v/>
      </c>
    </row>
    <row r="133" spans="2:12" ht="24.95" hidden="1" customHeight="1" x14ac:dyDescent="0.2">
      <c r="B133" s="656" t="str">
        <f t="shared" ca="1" si="15"/>
        <v/>
      </c>
      <c r="C133" s="657" t="str">
        <f t="shared" ca="1" si="10"/>
        <v/>
      </c>
      <c r="D133" s="657" t="str">
        <f t="shared" ca="1" si="11"/>
        <v/>
      </c>
      <c r="E133" s="657" t="str">
        <f t="shared" ca="1" si="12"/>
        <v/>
      </c>
      <c r="F133" s="625">
        <f ca="1">IFERROR(MAX(0,INDEX(nodky,$L133)-SUMPRODUCT((ngaygs&gt;=TTDN!P140)*(ngaygs&lt;$I$1)*(tkco=$G$1)*(makhnccco=$C133),sotien)-INDEX(codky,$L133)+SUMPRODUCT((ngaygs&gt;=TTDN!P$17)*(ngaygs&lt;$I$1)*(tkno=$G$1)*(makhnccno=$C133),sotien)),0)</f>
        <v>0</v>
      </c>
      <c r="G133" s="625">
        <f ca="1">IFERROR(MAX(0,INDEX(codky,$L133)+SUMPRODUCT((ngaygs&gt;=TTDN!Q$17)*(ngaygs&lt;$I$1)*(tkco=$G$1)*(makhnccco=$C133),sotien)-INDEX(nodky,$L133)-SUMPRODUCT((ngaygs&gt;=TTDN!Q$17)*(ngaygs&lt;$I$1)*(tkno=$G$1)*(makhnccno=$C133),sotien)),0)</f>
        <v>0</v>
      </c>
      <c r="H133" s="658">
        <f t="shared" ca="1" si="18"/>
        <v>0</v>
      </c>
      <c r="I133" s="658">
        <f t="shared" ca="1" si="19"/>
        <v>0</v>
      </c>
      <c r="J133" s="658">
        <f t="shared" ca="1" si="16"/>
        <v>0</v>
      </c>
      <c r="K133" s="658">
        <f t="shared" ca="1" si="17"/>
        <v>0</v>
      </c>
      <c r="L133" s="659" t="str">
        <f ca="1">IFERROR(MATCH($G$1,OFFSET(DMKH_NCC!$D$7,L132,0):'DMKH_NCC'!$D$2000,0)+L132,"")</f>
        <v/>
      </c>
    </row>
    <row r="134" spans="2:12" ht="24.95" hidden="1" customHeight="1" x14ac:dyDescent="0.2">
      <c r="B134" s="656" t="str">
        <f t="shared" ca="1" si="15"/>
        <v/>
      </c>
      <c r="C134" s="657" t="str">
        <f t="shared" ca="1" si="10"/>
        <v/>
      </c>
      <c r="D134" s="657" t="str">
        <f t="shared" ca="1" si="11"/>
        <v/>
      </c>
      <c r="E134" s="657" t="str">
        <f t="shared" ca="1" si="12"/>
        <v/>
      </c>
      <c r="F134" s="625">
        <f ca="1">IFERROR(MAX(0,INDEX(nodky,$L134)-SUMPRODUCT((ngaygs&gt;=TTDN!P141)*(ngaygs&lt;$I$1)*(tkco=$G$1)*(makhnccco=$C134),sotien)-INDEX(codky,$L134)+SUMPRODUCT((ngaygs&gt;=TTDN!P$17)*(ngaygs&lt;$I$1)*(tkno=$G$1)*(makhnccno=$C134),sotien)),0)</f>
        <v>0</v>
      </c>
      <c r="G134" s="625">
        <f ca="1">IFERROR(MAX(0,INDEX(codky,$L134)+SUMPRODUCT((ngaygs&gt;=TTDN!Q$17)*(ngaygs&lt;$I$1)*(tkco=$G$1)*(makhnccco=$C134),sotien)-INDEX(nodky,$L134)-SUMPRODUCT((ngaygs&gt;=TTDN!Q$17)*(ngaygs&lt;$I$1)*(tkno=$G$1)*(makhnccno=$C134),sotien)),0)</f>
        <v>0</v>
      </c>
      <c r="H134" s="658">
        <f t="shared" ca="1" si="18"/>
        <v>0</v>
      </c>
      <c r="I134" s="658">
        <f t="shared" ca="1" si="19"/>
        <v>0</v>
      </c>
      <c r="J134" s="658">
        <f t="shared" ca="1" si="16"/>
        <v>0</v>
      </c>
      <c r="K134" s="658">
        <f t="shared" ca="1" si="17"/>
        <v>0</v>
      </c>
      <c r="L134" s="659" t="str">
        <f ca="1">IFERROR(MATCH($G$1,OFFSET(DMKH_NCC!$D$7,L133,0):'DMKH_NCC'!$D$2000,0)+L133,"")</f>
        <v/>
      </c>
    </row>
    <row r="135" spans="2:12" ht="24.95" hidden="1" customHeight="1" x14ac:dyDescent="0.2">
      <c r="B135" s="656" t="str">
        <f t="shared" ca="1" si="15"/>
        <v/>
      </c>
      <c r="C135" s="657" t="str">
        <f t="shared" ca="1" si="10"/>
        <v/>
      </c>
      <c r="D135" s="657" t="str">
        <f t="shared" ca="1" si="11"/>
        <v/>
      </c>
      <c r="E135" s="657" t="str">
        <f t="shared" ca="1" si="12"/>
        <v/>
      </c>
      <c r="F135" s="625">
        <f ca="1">IFERROR(MAX(0,INDEX(nodky,$L135)-SUMPRODUCT((ngaygs&gt;=TTDN!P142)*(ngaygs&lt;$I$1)*(tkco=$G$1)*(makhnccco=$C135),sotien)-INDEX(codky,$L135)+SUMPRODUCT((ngaygs&gt;=TTDN!P$17)*(ngaygs&lt;$I$1)*(tkno=$G$1)*(makhnccno=$C135),sotien)),0)</f>
        <v>0</v>
      </c>
      <c r="G135" s="625">
        <f ca="1">IFERROR(MAX(0,INDEX(codky,$L135)+SUMPRODUCT((ngaygs&gt;=TTDN!Q$17)*(ngaygs&lt;$I$1)*(tkco=$G$1)*(makhnccco=$C135),sotien)-INDEX(nodky,$L135)-SUMPRODUCT((ngaygs&gt;=TTDN!Q$17)*(ngaygs&lt;$I$1)*(tkno=$G$1)*(makhnccno=$C135),sotien)),0)</f>
        <v>0</v>
      </c>
      <c r="H135" s="658">
        <f t="shared" ca="1" si="18"/>
        <v>0</v>
      </c>
      <c r="I135" s="658">
        <f t="shared" ca="1" si="19"/>
        <v>0</v>
      </c>
      <c r="J135" s="658">
        <f t="shared" ca="1" si="16"/>
        <v>0</v>
      </c>
      <c r="K135" s="658">
        <f t="shared" ca="1" si="17"/>
        <v>0</v>
      </c>
      <c r="L135" s="659" t="str">
        <f ca="1">IFERROR(MATCH($G$1,OFFSET(DMKH_NCC!$D$7,L134,0):'DMKH_NCC'!$D$2000,0)+L134,"")</f>
        <v/>
      </c>
    </row>
    <row r="136" spans="2:12" ht="24.95" hidden="1" customHeight="1" x14ac:dyDescent="0.2">
      <c r="B136" s="656" t="str">
        <f t="shared" ca="1" si="15"/>
        <v/>
      </c>
      <c r="C136" s="657" t="str">
        <f t="shared" ca="1" si="10"/>
        <v/>
      </c>
      <c r="D136" s="657" t="str">
        <f t="shared" ca="1" si="11"/>
        <v/>
      </c>
      <c r="E136" s="657" t="str">
        <f t="shared" ca="1" si="12"/>
        <v/>
      </c>
      <c r="F136" s="625">
        <f ca="1">IFERROR(MAX(0,INDEX(nodky,$L136)-SUMPRODUCT((ngaygs&gt;=TTDN!P143)*(ngaygs&lt;$I$1)*(tkco=$G$1)*(makhnccco=$C136),sotien)-INDEX(codky,$L136)+SUMPRODUCT((ngaygs&gt;=TTDN!P$17)*(ngaygs&lt;$I$1)*(tkno=$G$1)*(makhnccno=$C136),sotien)),0)</f>
        <v>0</v>
      </c>
      <c r="G136" s="625">
        <f ca="1">IFERROR(MAX(0,INDEX(codky,$L136)+SUMPRODUCT((ngaygs&gt;=TTDN!Q$17)*(ngaygs&lt;$I$1)*(tkco=$G$1)*(makhnccco=$C136),sotien)-INDEX(nodky,$L136)-SUMPRODUCT((ngaygs&gt;=TTDN!Q$17)*(ngaygs&lt;$I$1)*(tkno=$G$1)*(makhnccno=$C136),sotien)),0)</f>
        <v>0</v>
      </c>
      <c r="H136" s="658">
        <f t="shared" ca="1" si="18"/>
        <v>0</v>
      </c>
      <c r="I136" s="658">
        <f t="shared" ca="1" si="19"/>
        <v>0</v>
      </c>
      <c r="J136" s="658">
        <f t="shared" ca="1" si="16"/>
        <v>0</v>
      </c>
      <c r="K136" s="658">
        <f t="shared" ca="1" si="17"/>
        <v>0</v>
      </c>
      <c r="L136" s="659" t="str">
        <f ca="1">IFERROR(MATCH($G$1,OFFSET(DMKH_NCC!$D$7,L135,0):'DMKH_NCC'!$D$2000,0)+L135,"")</f>
        <v/>
      </c>
    </row>
    <row r="137" spans="2:12" ht="24.95" hidden="1" customHeight="1" x14ac:dyDescent="0.2">
      <c r="B137" s="656" t="str">
        <f t="shared" ca="1" si="15"/>
        <v/>
      </c>
      <c r="C137" s="657" t="str">
        <f t="shared" ca="1" si="10"/>
        <v/>
      </c>
      <c r="D137" s="657" t="str">
        <f t="shared" ca="1" si="11"/>
        <v/>
      </c>
      <c r="E137" s="657" t="str">
        <f t="shared" ca="1" si="12"/>
        <v/>
      </c>
      <c r="F137" s="625">
        <f ca="1">IFERROR(MAX(0,INDEX(nodky,$L137)-SUMPRODUCT((ngaygs&gt;=TTDN!P144)*(ngaygs&lt;$I$1)*(tkco=$G$1)*(makhnccco=$C137),sotien)-INDEX(codky,$L137)+SUMPRODUCT((ngaygs&gt;=TTDN!P$17)*(ngaygs&lt;$I$1)*(tkno=$G$1)*(makhnccno=$C137),sotien)),0)</f>
        <v>0</v>
      </c>
      <c r="G137" s="625">
        <f ca="1">IFERROR(MAX(0,INDEX(codky,$L137)+SUMPRODUCT((ngaygs&gt;=TTDN!Q$17)*(ngaygs&lt;$I$1)*(tkco=$G$1)*(makhnccco=$C137),sotien)-INDEX(nodky,$L137)-SUMPRODUCT((ngaygs&gt;=TTDN!Q$17)*(ngaygs&lt;$I$1)*(tkno=$G$1)*(makhnccno=$C137),sotien)),0)</f>
        <v>0</v>
      </c>
      <c r="H137" s="658">
        <f t="shared" ca="1" si="18"/>
        <v>0</v>
      </c>
      <c r="I137" s="658">
        <f t="shared" ca="1" si="19"/>
        <v>0</v>
      </c>
      <c r="J137" s="658">
        <f t="shared" ca="1" si="16"/>
        <v>0</v>
      </c>
      <c r="K137" s="658">
        <f t="shared" ca="1" si="17"/>
        <v>0</v>
      </c>
      <c r="L137" s="659" t="str">
        <f ca="1">IFERROR(MATCH($G$1,OFFSET(DMKH_NCC!$D$7,L136,0):'DMKH_NCC'!$D$2000,0)+L136,"")</f>
        <v/>
      </c>
    </row>
    <row r="138" spans="2:12" ht="24.95" hidden="1" customHeight="1" x14ac:dyDescent="0.2">
      <c r="B138" s="656" t="str">
        <f t="shared" ca="1" si="15"/>
        <v/>
      </c>
      <c r="C138" s="657" t="str">
        <f t="shared" ca="1" si="10"/>
        <v/>
      </c>
      <c r="D138" s="657" t="str">
        <f t="shared" ca="1" si="11"/>
        <v/>
      </c>
      <c r="E138" s="657" t="str">
        <f t="shared" ca="1" si="12"/>
        <v/>
      </c>
      <c r="F138" s="625">
        <f ca="1">IFERROR(MAX(0,INDEX(nodky,$L138)-SUMPRODUCT((ngaygs&gt;=TTDN!P145)*(ngaygs&lt;$I$1)*(tkco=$G$1)*(makhnccco=$C138),sotien)-INDEX(codky,$L138)+SUMPRODUCT((ngaygs&gt;=TTDN!P$17)*(ngaygs&lt;$I$1)*(tkno=$G$1)*(makhnccno=$C138),sotien)),0)</f>
        <v>0</v>
      </c>
      <c r="G138" s="625">
        <f ca="1">IFERROR(MAX(0,INDEX(codky,$L138)+SUMPRODUCT((ngaygs&gt;=TTDN!Q$17)*(ngaygs&lt;$I$1)*(tkco=$G$1)*(makhnccco=$C138),sotien)-INDEX(nodky,$L138)-SUMPRODUCT((ngaygs&gt;=TTDN!Q$17)*(ngaygs&lt;$I$1)*(tkno=$G$1)*(makhnccno=$C138),sotien)),0)</f>
        <v>0</v>
      </c>
      <c r="H138" s="658">
        <f t="shared" ca="1" si="18"/>
        <v>0</v>
      </c>
      <c r="I138" s="658">
        <f t="shared" ca="1" si="19"/>
        <v>0</v>
      </c>
      <c r="J138" s="658">
        <f t="shared" ca="1" si="16"/>
        <v>0</v>
      </c>
      <c r="K138" s="658">
        <f t="shared" ca="1" si="17"/>
        <v>0</v>
      </c>
      <c r="L138" s="659" t="str">
        <f ca="1">IFERROR(MATCH($G$1,OFFSET(DMKH_NCC!$D$7,L137,0):'DMKH_NCC'!$D$2000,0)+L137,"")</f>
        <v/>
      </c>
    </row>
    <row r="139" spans="2:12" ht="24.95" hidden="1" customHeight="1" x14ac:dyDescent="0.2">
      <c r="B139" s="656" t="str">
        <f t="shared" ca="1" si="15"/>
        <v/>
      </c>
      <c r="C139" s="657" t="str">
        <f t="shared" ref="C139:C199" ca="1" si="20">IF($L139="","",INDEX(makhncc,$L139))</f>
        <v/>
      </c>
      <c r="D139" s="657" t="str">
        <f t="shared" ref="D139:D199" ca="1" si="21">IF($L139="","",INDEX(Tenkhncc,$L139))</f>
        <v/>
      </c>
      <c r="E139" s="657" t="str">
        <f t="shared" ref="E139:E199" ca="1" si="22">IF($L139="","",INDEX(LoaiKH,$L139))</f>
        <v/>
      </c>
      <c r="F139" s="625">
        <f ca="1">IFERROR(MAX(0,INDEX(nodky,$L139)-SUMPRODUCT((ngaygs&gt;=TTDN!P146)*(ngaygs&lt;$I$1)*(tkco=$G$1)*(makhnccco=$C139),sotien)-INDEX(codky,$L139)+SUMPRODUCT((ngaygs&gt;=TTDN!P$17)*(ngaygs&lt;$I$1)*(tkno=$G$1)*(makhnccno=$C139),sotien)),0)</f>
        <v>0</v>
      </c>
      <c r="G139" s="625">
        <f ca="1">IFERROR(MAX(0,INDEX(codky,$L139)+SUMPRODUCT((ngaygs&gt;=TTDN!Q$17)*(ngaygs&lt;$I$1)*(tkco=$G$1)*(makhnccco=$C139),sotien)-INDEX(nodky,$L139)-SUMPRODUCT((ngaygs&gt;=TTDN!Q$17)*(ngaygs&lt;$I$1)*(tkno=$G$1)*(makhnccno=$C139),sotien)),0)</f>
        <v>0</v>
      </c>
      <c r="H139" s="658">
        <f t="shared" ref="H139:H170" ca="1" si="23">SUMPRODUCT((ngaygs&gt;=$I$1)*(ngaygs&lt;=$K$1)*(tkno=$G$1)*(makhnccno=$C139),sotien)</f>
        <v>0</v>
      </c>
      <c r="I139" s="658">
        <f t="shared" ref="I139:I170" ca="1" si="24">SUMPRODUCT((ngaygs&gt;=$I$1)*(ngaygs&lt;=$K$1)*(tkco=$G$1)*(makhnccco=$C139),sotien)</f>
        <v>0</v>
      </c>
      <c r="J139" s="658">
        <f t="shared" ca="1" si="16"/>
        <v>0</v>
      </c>
      <c r="K139" s="658">
        <f t="shared" ca="1" si="17"/>
        <v>0</v>
      </c>
      <c r="L139" s="659" t="str">
        <f ca="1">IFERROR(MATCH($G$1,OFFSET(DMKH_NCC!$D$7,L138,0):'DMKH_NCC'!$D$2000,0)+L138,"")</f>
        <v/>
      </c>
    </row>
    <row r="140" spans="2:12" ht="24.95" hidden="1" customHeight="1" x14ac:dyDescent="0.2">
      <c r="B140" s="656" t="str">
        <f t="shared" ca="1" si="15"/>
        <v/>
      </c>
      <c r="C140" s="657" t="str">
        <f t="shared" ca="1" si="20"/>
        <v/>
      </c>
      <c r="D140" s="657" t="str">
        <f t="shared" ca="1" si="21"/>
        <v/>
      </c>
      <c r="E140" s="657" t="str">
        <f t="shared" ca="1" si="22"/>
        <v/>
      </c>
      <c r="F140" s="625">
        <f ca="1">IFERROR(MAX(0,INDEX(nodky,$L140)-SUMPRODUCT((ngaygs&gt;=TTDN!P147)*(ngaygs&lt;$I$1)*(tkco=$G$1)*(makhnccco=$C140),sotien)-INDEX(codky,$L140)+SUMPRODUCT((ngaygs&gt;=TTDN!P$17)*(ngaygs&lt;$I$1)*(tkno=$G$1)*(makhnccno=$C140),sotien)),0)</f>
        <v>0</v>
      </c>
      <c r="G140" s="625">
        <f ca="1">IFERROR(MAX(0,INDEX(codky,$L140)+SUMPRODUCT((ngaygs&gt;=TTDN!Q$17)*(ngaygs&lt;$I$1)*(tkco=$G$1)*(makhnccco=$C140),sotien)-INDEX(nodky,$L140)-SUMPRODUCT((ngaygs&gt;=TTDN!Q$17)*(ngaygs&lt;$I$1)*(tkno=$G$1)*(makhnccno=$C140),sotien)),0)</f>
        <v>0</v>
      </c>
      <c r="H140" s="658">
        <f t="shared" ca="1" si="23"/>
        <v>0</v>
      </c>
      <c r="I140" s="658">
        <f t="shared" ca="1" si="24"/>
        <v>0</v>
      </c>
      <c r="J140" s="658">
        <f t="shared" ca="1" si="16"/>
        <v>0</v>
      </c>
      <c r="K140" s="658">
        <f t="shared" ca="1" si="17"/>
        <v>0</v>
      </c>
      <c r="L140" s="659" t="str">
        <f ca="1">IFERROR(MATCH($G$1,OFFSET(DMKH_NCC!$D$7,L139,0):'DMKH_NCC'!$D$2000,0)+L139,"")</f>
        <v/>
      </c>
    </row>
    <row r="141" spans="2:12" ht="24.95" hidden="1" customHeight="1" x14ac:dyDescent="0.2">
      <c r="B141" s="656" t="str">
        <f t="shared" ref="B141:B199" ca="1" si="25">IF(C141="","",B140+1)</f>
        <v/>
      </c>
      <c r="C141" s="657" t="str">
        <f t="shared" ca="1" si="20"/>
        <v/>
      </c>
      <c r="D141" s="657" t="str">
        <f t="shared" ca="1" si="21"/>
        <v/>
      </c>
      <c r="E141" s="657" t="str">
        <f t="shared" ca="1" si="22"/>
        <v/>
      </c>
      <c r="F141" s="625">
        <f ca="1">IFERROR(MAX(0,INDEX(nodky,$L141)-SUMPRODUCT((ngaygs&gt;=TTDN!P148)*(ngaygs&lt;$I$1)*(tkco=$G$1)*(makhnccco=$C141),sotien)-INDEX(codky,$L141)+SUMPRODUCT((ngaygs&gt;=TTDN!P$17)*(ngaygs&lt;$I$1)*(tkno=$G$1)*(makhnccno=$C141),sotien)),0)</f>
        <v>0</v>
      </c>
      <c r="G141" s="625">
        <f ca="1">IFERROR(MAX(0,INDEX(codky,$L141)+SUMPRODUCT((ngaygs&gt;=TTDN!Q$17)*(ngaygs&lt;$I$1)*(tkco=$G$1)*(makhnccco=$C141),sotien)-INDEX(nodky,$L141)-SUMPRODUCT((ngaygs&gt;=TTDN!Q$17)*(ngaygs&lt;$I$1)*(tkno=$G$1)*(makhnccno=$C141),sotien)),0)</f>
        <v>0</v>
      </c>
      <c r="H141" s="658">
        <f t="shared" ca="1" si="23"/>
        <v>0</v>
      </c>
      <c r="I141" s="658">
        <f t="shared" ca="1" si="24"/>
        <v>0</v>
      </c>
      <c r="J141" s="658">
        <f t="shared" ref="J141:J199" ca="1" si="26">IF(SUM(F141:I141)=0,0,MAX(0,F141+H141-G141-I141))</f>
        <v>0</v>
      </c>
      <c r="K141" s="658">
        <f t="shared" ref="K141:K199" ca="1" si="27">IF(SUM(F141:I141)=0,0,MAX(0,I141+G141-H141-F141))</f>
        <v>0</v>
      </c>
      <c r="L141" s="659" t="str">
        <f ca="1">IFERROR(MATCH($G$1,OFFSET(DMKH_NCC!$D$7,L140,0):'DMKH_NCC'!$D$2000,0)+L140,"")</f>
        <v/>
      </c>
    </row>
    <row r="142" spans="2:12" ht="24.95" hidden="1" customHeight="1" x14ac:dyDescent="0.2">
      <c r="B142" s="656" t="str">
        <f t="shared" ca="1" si="25"/>
        <v/>
      </c>
      <c r="C142" s="657" t="str">
        <f t="shared" ca="1" si="20"/>
        <v/>
      </c>
      <c r="D142" s="657" t="str">
        <f t="shared" ca="1" si="21"/>
        <v/>
      </c>
      <c r="E142" s="657" t="str">
        <f t="shared" ca="1" si="22"/>
        <v/>
      </c>
      <c r="F142" s="625">
        <f ca="1">IFERROR(MAX(0,INDEX(nodky,$L142)-SUMPRODUCT((ngaygs&gt;=TTDN!P149)*(ngaygs&lt;$I$1)*(tkco=$G$1)*(makhnccco=$C142),sotien)-INDEX(codky,$L142)+SUMPRODUCT((ngaygs&gt;=TTDN!P$17)*(ngaygs&lt;$I$1)*(tkno=$G$1)*(makhnccno=$C142),sotien)),0)</f>
        <v>0</v>
      </c>
      <c r="G142" s="625">
        <f ca="1">IFERROR(MAX(0,INDEX(codky,$L142)+SUMPRODUCT((ngaygs&gt;=TTDN!Q$17)*(ngaygs&lt;$I$1)*(tkco=$G$1)*(makhnccco=$C142),sotien)-INDEX(nodky,$L142)-SUMPRODUCT((ngaygs&gt;=TTDN!Q$17)*(ngaygs&lt;$I$1)*(tkno=$G$1)*(makhnccno=$C142),sotien)),0)</f>
        <v>0</v>
      </c>
      <c r="H142" s="658">
        <f t="shared" ca="1" si="23"/>
        <v>0</v>
      </c>
      <c r="I142" s="658">
        <f t="shared" ca="1" si="24"/>
        <v>0</v>
      </c>
      <c r="J142" s="658">
        <f t="shared" ca="1" si="26"/>
        <v>0</v>
      </c>
      <c r="K142" s="658">
        <f t="shared" ca="1" si="27"/>
        <v>0</v>
      </c>
      <c r="L142" s="659" t="str">
        <f ca="1">IFERROR(MATCH($G$1,OFFSET(DMKH_NCC!$D$7,L141,0):'DMKH_NCC'!$D$2000,0)+L141,"")</f>
        <v/>
      </c>
    </row>
    <row r="143" spans="2:12" ht="24.95" hidden="1" customHeight="1" x14ac:dyDescent="0.2">
      <c r="B143" s="656" t="str">
        <f t="shared" ca="1" si="25"/>
        <v/>
      </c>
      <c r="C143" s="657" t="str">
        <f t="shared" ca="1" si="20"/>
        <v/>
      </c>
      <c r="D143" s="657" t="str">
        <f t="shared" ca="1" si="21"/>
        <v/>
      </c>
      <c r="E143" s="657" t="str">
        <f t="shared" ca="1" si="22"/>
        <v/>
      </c>
      <c r="F143" s="625">
        <f ca="1">IFERROR(MAX(0,INDEX(nodky,$L143)-SUMPRODUCT((ngaygs&gt;=TTDN!P150)*(ngaygs&lt;$I$1)*(tkco=$G$1)*(makhnccco=$C143),sotien)-INDEX(codky,$L143)+SUMPRODUCT((ngaygs&gt;=TTDN!P$17)*(ngaygs&lt;$I$1)*(tkno=$G$1)*(makhnccno=$C143),sotien)),0)</f>
        <v>0</v>
      </c>
      <c r="G143" s="625">
        <f ca="1">IFERROR(MAX(0,INDEX(codky,$L143)+SUMPRODUCT((ngaygs&gt;=TTDN!Q$17)*(ngaygs&lt;$I$1)*(tkco=$G$1)*(makhnccco=$C143),sotien)-INDEX(nodky,$L143)-SUMPRODUCT((ngaygs&gt;=TTDN!Q$17)*(ngaygs&lt;$I$1)*(tkno=$G$1)*(makhnccno=$C143),sotien)),0)</f>
        <v>0</v>
      </c>
      <c r="H143" s="658">
        <f t="shared" ca="1" si="23"/>
        <v>0</v>
      </c>
      <c r="I143" s="658">
        <f t="shared" ca="1" si="24"/>
        <v>0</v>
      </c>
      <c r="J143" s="658">
        <f t="shared" ca="1" si="26"/>
        <v>0</v>
      </c>
      <c r="K143" s="658">
        <f t="shared" ca="1" si="27"/>
        <v>0</v>
      </c>
      <c r="L143" s="659" t="str">
        <f ca="1">IFERROR(MATCH($G$1,OFFSET(DMKH_NCC!$D$7,L142,0):'DMKH_NCC'!$D$2000,0)+L142,"")</f>
        <v/>
      </c>
    </row>
    <row r="144" spans="2:12" ht="24.95" hidden="1" customHeight="1" x14ac:dyDescent="0.2">
      <c r="B144" s="656" t="str">
        <f t="shared" ca="1" si="25"/>
        <v/>
      </c>
      <c r="C144" s="657" t="str">
        <f t="shared" ca="1" si="20"/>
        <v/>
      </c>
      <c r="D144" s="657" t="str">
        <f t="shared" ca="1" si="21"/>
        <v/>
      </c>
      <c r="E144" s="657" t="str">
        <f t="shared" ca="1" si="22"/>
        <v/>
      </c>
      <c r="F144" s="625">
        <f ca="1">IFERROR(MAX(0,INDEX(nodky,$L144)-SUMPRODUCT((ngaygs&gt;=TTDN!P151)*(ngaygs&lt;$I$1)*(tkco=$G$1)*(makhnccco=$C144),sotien)-INDEX(codky,$L144)+SUMPRODUCT((ngaygs&gt;=TTDN!P$17)*(ngaygs&lt;$I$1)*(tkno=$G$1)*(makhnccno=$C144),sotien)),0)</f>
        <v>0</v>
      </c>
      <c r="G144" s="625">
        <f ca="1">IFERROR(MAX(0,INDEX(codky,$L144)+SUMPRODUCT((ngaygs&gt;=TTDN!Q$17)*(ngaygs&lt;$I$1)*(tkco=$G$1)*(makhnccco=$C144),sotien)-INDEX(nodky,$L144)-SUMPRODUCT((ngaygs&gt;=TTDN!Q$17)*(ngaygs&lt;$I$1)*(tkno=$G$1)*(makhnccno=$C144),sotien)),0)</f>
        <v>0</v>
      </c>
      <c r="H144" s="658">
        <f t="shared" ca="1" si="23"/>
        <v>0</v>
      </c>
      <c r="I144" s="658">
        <f t="shared" ca="1" si="24"/>
        <v>0</v>
      </c>
      <c r="J144" s="658">
        <f t="shared" ca="1" si="26"/>
        <v>0</v>
      </c>
      <c r="K144" s="658">
        <f t="shared" ca="1" si="27"/>
        <v>0</v>
      </c>
      <c r="L144" s="659" t="str">
        <f ca="1">IFERROR(MATCH($G$1,OFFSET(DMKH_NCC!$D$7,L143,0):'DMKH_NCC'!$D$2000,0)+L143,"")</f>
        <v/>
      </c>
    </row>
    <row r="145" spans="2:12" ht="24.95" hidden="1" customHeight="1" x14ac:dyDescent="0.2">
      <c r="B145" s="656" t="str">
        <f t="shared" ca="1" si="25"/>
        <v/>
      </c>
      <c r="C145" s="657" t="str">
        <f t="shared" ca="1" si="20"/>
        <v/>
      </c>
      <c r="D145" s="657" t="str">
        <f t="shared" ca="1" si="21"/>
        <v/>
      </c>
      <c r="E145" s="657" t="str">
        <f t="shared" ca="1" si="22"/>
        <v/>
      </c>
      <c r="F145" s="625">
        <f ca="1">IFERROR(MAX(0,INDEX(nodky,$L145)-SUMPRODUCT((ngaygs&gt;=TTDN!P152)*(ngaygs&lt;$I$1)*(tkco=$G$1)*(makhnccco=$C145),sotien)-INDEX(codky,$L145)+SUMPRODUCT((ngaygs&gt;=TTDN!P$17)*(ngaygs&lt;$I$1)*(tkno=$G$1)*(makhnccno=$C145),sotien)),0)</f>
        <v>0</v>
      </c>
      <c r="G145" s="625">
        <f ca="1">IFERROR(MAX(0,INDEX(codky,$L145)+SUMPRODUCT((ngaygs&gt;=TTDN!Q$17)*(ngaygs&lt;$I$1)*(tkco=$G$1)*(makhnccco=$C145),sotien)-INDEX(nodky,$L145)-SUMPRODUCT((ngaygs&gt;=TTDN!Q$17)*(ngaygs&lt;$I$1)*(tkno=$G$1)*(makhnccno=$C145),sotien)),0)</f>
        <v>0</v>
      </c>
      <c r="H145" s="658">
        <f t="shared" ca="1" si="23"/>
        <v>0</v>
      </c>
      <c r="I145" s="658">
        <f t="shared" ca="1" si="24"/>
        <v>0</v>
      </c>
      <c r="J145" s="658">
        <f t="shared" ca="1" si="26"/>
        <v>0</v>
      </c>
      <c r="K145" s="658">
        <f t="shared" ca="1" si="27"/>
        <v>0</v>
      </c>
      <c r="L145" s="659" t="str">
        <f ca="1">IFERROR(MATCH($G$1,OFFSET(DMKH_NCC!$D$7,L144,0):'DMKH_NCC'!$D$2000,0)+L144,"")</f>
        <v/>
      </c>
    </row>
    <row r="146" spans="2:12" ht="24.95" hidden="1" customHeight="1" x14ac:dyDescent="0.2">
      <c r="B146" s="656" t="str">
        <f t="shared" ca="1" si="25"/>
        <v/>
      </c>
      <c r="C146" s="657" t="str">
        <f t="shared" ca="1" si="20"/>
        <v/>
      </c>
      <c r="D146" s="657" t="str">
        <f t="shared" ca="1" si="21"/>
        <v/>
      </c>
      <c r="E146" s="657" t="str">
        <f t="shared" ca="1" si="22"/>
        <v/>
      </c>
      <c r="F146" s="625">
        <f ca="1">IFERROR(MAX(0,INDEX(nodky,$L146)-SUMPRODUCT((ngaygs&gt;=TTDN!P153)*(ngaygs&lt;$I$1)*(tkco=$G$1)*(makhnccco=$C146),sotien)-INDEX(codky,$L146)+SUMPRODUCT((ngaygs&gt;=TTDN!P$17)*(ngaygs&lt;$I$1)*(tkno=$G$1)*(makhnccno=$C146),sotien)),0)</f>
        <v>0</v>
      </c>
      <c r="G146" s="625">
        <f ca="1">IFERROR(MAX(0,INDEX(codky,$L146)+SUMPRODUCT((ngaygs&gt;=TTDN!Q$17)*(ngaygs&lt;$I$1)*(tkco=$G$1)*(makhnccco=$C146),sotien)-INDEX(nodky,$L146)-SUMPRODUCT((ngaygs&gt;=TTDN!Q$17)*(ngaygs&lt;$I$1)*(tkno=$G$1)*(makhnccno=$C146),sotien)),0)</f>
        <v>0</v>
      </c>
      <c r="H146" s="658">
        <f t="shared" ca="1" si="23"/>
        <v>0</v>
      </c>
      <c r="I146" s="658">
        <f t="shared" ca="1" si="24"/>
        <v>0</v>
      </c>
      <c r="J146" s="658">
        <f t="shared" ca="1" si="26"/>
        <v>0</v>
      </c>
      <c r="K146" s="658">
        <f t="shared" ca="1" si="27"/>
        <v>0</v>
      </c>
      <c r="L146" s="659" t="str">
        <f ca="1">IFERROR(MATCH($G$1,OFFSET(DMKH_NCC!$D$7,L145,0):'DMKH_NCC'!$D$2000,0)+L145,"")</f>
        <v/>
      </c>
    </row>
    <row r="147" spans="2:12" ht="24.95" hidden="1" customHeight="1" x14ac:dyDescent="0.2">
      <c r="B147" s="656" t="str">
        <f t="shared" ca="1" si="25"/>
        <v/>
      </c>
      <c r="C147" s="657" t="str">
        <f t="shared" ca="1" si="20"/>
        <v/>
      </c>
      <c r="D147" s="657" t="str">
        <f t="shared" ca="1" si="21"/>
        <v/>
      </c>
      <c r="E147" s="657" t="str">
        <f t="shared" ca="1" si="22"/>
        <v/>
      </c>
      <c r="F147" s="625">
        <f ca="1">IFERROR(MAX(0,INDEX(nodky,$L147)-SUMPRODUCT((ngaygs&gt;=TTDN!P154)*(ngaygs&lt;$I$1)*(tkco=$G$1)*(makhnccco=$C147),sotien)-INDEX(codky,$L147)+SUMPRODUCT((ngaygs&gt;=TTDN!P$17)*(ngaygs&lt;$I$1)*(tkno=$G$1)*(makhnccno=$C147),sotien)),0)</f>
        <v>0</v>
      </c>
      <c r="G147" s="625">
        <f ca="1">IFERROR(MAX(0,INDEX(codky,$L147)+SUMPRODUCT((ngaygs&gt;=TTDN!Q$17)*(ngaygs&lt;$I$1)*(tkco=$G$1)*(makhnccco=$C147),sotien)-INDEX(nodky,$L147)-SUMPRODUCT((ngaygs&gt;=TTDN!Q$17)*(ngaygs&lt;$I$1)*(tkno=$G$1)*(makhnccno=$C147),sotien)),0)</f>
        <v>0</v>
      </c>
      <c r="H147" s="658">
        <f t="shared" ca="1" si="23"/>
        <v>0</v>
      </c>
      <c r="I147" s="658">
        <f t="shared" ca="1" si="24"/>
        <v>0</v>
      </c>
      <c r="J147" s="658">
        <f t="shared" ca="1" si="26"/>
        <v>0</v>
      </c>
      <c r="K147" s="658">
        <f t="shared" ca="1" si="27"/>
        <v>0</v>
      </c>
      <c r="L147" s="659" t="str">
        <f ca="1">IFERROR(MATCH($G$1,OFFSET(DMKH_NCC!$D$7,L146,0):'DMKH_NCC'!$D$2000,0)+L146,"")</f>
        <v/>
      </c>
    </row>
    <row r="148" spans="2:12" ht="24.95" hidden="1" customHeight="1" x14ac:dyDescent="0.2">
      <c r="B148" s="656" t="str">
        <f t="shared" ca="1" si="25"/>
        <v/>
      </c>
      <c r="C148" s="657" t="str">
        <f t="shared" ca="1" si="20"/>
        <v/>
      </c>
      <c r="D148" s="657" t="str">
        <f t="shared" ca="1" si="21"/>
        <v/>
      </c>
      <c r="E148" s="657" t="str">
        <f t="shared" ca="1" si="22"/>
        <v/>
      </c>
      <c r="F148" s="625">
        <f ca="1">IFERROR(MAX(0,INDEX(nodky,$L148)-SUMPRODUCT((ngaygs&gt;=TTDN!P155)*(ngaygs&lt;$I$1)*(tkco=$G$1)*(makhnccco=$C148),sotien)-INDEX(codky,$L148)+SUMPRODUCT((ngaygs&gt;=TTDN!P$17)*(ngaygs&lt;$I$1)*(tkno=$G$1)*(makhnccno=$C148),sotien)),0)</f>
        <v>0</v>
      </c>
      <c r="G148" s="625">
        <f ca="1">IFERROR(MAX(0,INDEX(codky,$L148)+SUMPRODUCT((ngaygs&gt;=TTDN!Q$17)*(ngaygs&lt;$I$1)*(tkco=$G$1)*(makhnccco=$C148),sotien)-INDEX(nodky,$L148)-SUMPRODUCT((ngaygs&gt;=TTDN!Q$17)*(ngaygs&lt;$I$1)*(tkno=$G$1)*(makhnccno=$C148),sotien)),0)</f>
        <v>0</v>
      </c>
      <c r="H148" s="658">
        <f t="shared" ca="1" si="23"/>
        <v>0</v>
      </c>
      <c r="I148" s="658">
        <f t="shared" ca="1" si="24"/>
        <v>0</v>
      </c>
      <c r="J148" s="658">
        <f t="shared" ca="1" si="26"/>
        <v>0</v>
      </c>
      <c r="K148" s="658">
        <f t="shared" ca="1" si="27"/>
        <v>0</v>
      </c>
      <c r="L148" s="659" t="str">
        <f ca="1">IFERROR(MATCH($G$1,OFFSET(DMKH_NCC!$D$7,L147,0):'DMKH_NCC'!$D$2000,0)+L147,"")</f>
        <v/>
      </c>
    </row>
    <row r="149" spans="2:12" ht="24.95" hidden="1" customHeight="1" x14ac:dyDescent="0.2">
      <c r="B149" s="656" t="str">
        <f t="shared" ca="1" si="25"/>
        <v/>
      </c>
      <c r="C149" s="657" t="str">
        <f t="shared" ca="1" si="20"/>
        <v/>
      </c>
      <c r="D149" s="657" t="str">
        <f t="shared" ca="1" si="21"/>
        <v/>
      </c>
      <c r="E149" s="657" t="str">
        <f t="shared" ca="1" si="22"/>
        <v/>
      </c>
      <c r="F149" s="625">
        <f ca="1">IFERROR(MAX(0,INDEX(nodky,$L149)-SUMPRODUCT((ngaygs&gt;=TTDN!P156)*(ngaygs&lt;$I$1)*(tkco=$G$1)*(makhnccco=$C149),sotien)-INDEX(codky,$L149)+SUMPRODUCT((ngaygs&gt;=TTDN!P$17)*(ngaygs&lt;$I$1)*(tkno=$G$1)*(makhnccno=$C149),sotien)),0)</f>
        <v>0</v>
      </c>
      <c r="G149" s="625">
        <f ca="1">IFERROR(MAX(0,INDEX(codky,$L149)+SUMPRODUCT((ngaygs&gt;=TTDN!Q$17)*(ngaygs&lt;$I$1)*(tkco=$G$1)*(makhnccco=$C149),sotien)-INDEX(nodky,$L149)-SUMPRODUCT((ngaygs&gt;=TTDN!Q$17)*(ngaygs&lt;$I$1)*(tkno=$G$1)*(makhnccno=$C149),sotien)),0)</f>
        <v>0</v>
      </c>
      <c r="H149" s="658">
        <f t="shared" ca="1" si="23"/>
        <v>0</v>
      </c>
      <c r="I149" s="658">
        <f t="shared" ca="1" si="24"/>
        <v>0</v>
      </c>
      <c r="J149" s="658">
        <f t="shared" ca="1" si="26"/>
        <v>0</v>
      </c>
      <c r="K149" s="658">
        <f t="shared" ca="1" si="27"/>
        <v>0</v>
      </c>
      <c r="L149" s="659" t="str">
        <f ca="1">IFERROR(MATCH($G$1,OFFSET(DMKH_NCC!$D$7,L148,0):'DMKH_NCC'!$D$2000,0)+L148,"")</f>
        <v/>
      </c>
    </row>
    <row r="150" spans="2:12" ht="24.95" hidden="1" customHeight="1" x14ac:dyDescent="0.2">
      <c r="B150" s="656" t="str">
        <f t="shared" ca="1" si="25"/>
        <v/>
      </c>
      <c r="C150" s="657" t="str">
        <f t="shared" ca="1" si="20"/>
        <v/>
      </c>
      <c r="D150" s="657" t="str">
        <f t="shared" ca="1" si="21"/>
        <v/>
      </c>
      <c r="E150" s="657" t="str">
        <f t="shared" ca="1" si="22"/>
        <v/>
      </c>
      <c r="F150" s="625">
        <f ca="1">IFERROR(MAX(0,INDEX(nodky,$L150)-SUMPRODUCT((ngaygs&gt;=TTDN!P157)*(ngaygs&lt;$I$1)*(tkco=$G$1)*(makhnccco=$C150),sotien)-INDEX(codky,$L150)+SUMPRODUCT((ngaygs&gt;=TTDN!P$17)*(ngaygs&lt;$I$1)*(tkno=$G$1)*(makhnccno=$C150),sotien)),0)</f>
        <v>0</v>
      </c>
      <c r="G150" s="625">
        <f ca="1">IFERROR(MAX(0,INDEX(codky,$L150)+SUMPRODUCT((ngaygs&gt;=TTDN!Q$17)*(ngaygs&lt;$I$1)*(tkco=$G$1)*(makhnccco=$C150),sotien)-INDEX(nodky,$L150)-SUMPRODUCT((ngaygs&gt;=TTDN!Q$17)*(ngaygs&lt;$I$1)*(tkno=$G$1)*(makhnccno=$C150),sotien)),0)</f>
        <v>0</v>
      </c>
      <c r="H150" s="658">
        <f t="shared" ca="1" si="23"/>
        <v>0</v>
      </c>
      <c r="I150" s="658">
        <f t="shared" ca="1" si="24"/>
        <v>0</v>
      </c>
      <c r="J150" s="658">
        <f t="shared" ca="1" si="26"/>
        <v>0</v>
      </c>
      <c r="K150" s="658">
        <f t="shared" ca="1" si="27"/>
        <v>0</v>
      </c>
      <c r="L150" s="659" t="str">
        <f ca="1">IFERROR(MATCH($G$1,OFFSET(DMKH_NCC!$D$7,L149,0):'DMKH_NCC'!$D$2000,0)+L149,"")</f>
        <v/>
      </c>
    </row>
    <row r="151" spans="2:12" ht="24.95" hidden="1" customHeight="1" x14ac:dyDescent="0.2">
      <c r="B151" s="656" t="str">
        <f t="shared" ca="1" si="25"/>
        <v/>
      </c>
      <c r="C151" s="657" t="str">
        <f t="shared" ca="1" si="20"/>
        <v/>
      </c>
      <c r="D151" s="657" t="str">
        <f t="shared" ca="1" si="21"/>
        <v/>
      </c>
      <c r="E151" s="657" t="str">
        <f t="shared" ca="1" si="22"/>
        <v/>
      </c>
      <c r="F151" s="625">
        <f ca="1">IFERROR(MAX(0,INDEX(nodky,$L151)-SUMPRODUCT((ngaygs&gt;=TTDN!P158)*(ngaygs&lt;$I$1)*(tkco=$G$1)*(makhnccco=$C151),sotien)-INDEX(codky,$L151)+SUMPRODUCT((ngaygs&gt;=TTDN!P$17)*(ngaygs&lt;$I$1)*(tkno=$G$1)*(makhnccno=$C151),sotien)),0)</f>
        <v>0</v>
      </c>
      <c r="G151" s="625">
        <f ca="1">IFERROR(MAX(0,INDEX(codky,$L151)+SUMPRODUCT((ngaygs&gt;=TTDN!Q$17)*(ngaygs&lt;$I$1)*(tkco=$G$1)*(makhnccco=$C151),sotien)-INDEX(nodky,$L151)-SUMPRODUCT((ngaygs&gt;=TTDN!Q$17)*(ngaygs&lt;$I$1)*(tkno=$G$1)*(makhnccno=$C151),sotien)),0)</f>
        <v>0</v>
      </c>
      <c r="H151" s="658">
        <f t="shared" ca="1" si="23"/>
        <v>0</v>
      </c>
      <c r="I151" s="658">
        <f t="shared" ca="1" si="24"/>
        <v>0</v>
      </c>
      <c r="J151" s="658">
        <f t="shared" ca="1" si="26"/>
        <v>0</v>
      </c>
      <c r="K151" s="658">
        <f t="shared" ca="1" si="27"/>
        <v>0</v>
      </c>
      <c r="L151" s="659" t="str">
        <f ca="1">IFERROR(MATCH($G$1,OFFSET(DMKH_NCC!$D$7,L150,0):'DMKH_NCC'!$D$2000,0)+L150,"")</f>
        <v/>
      </c>
    </row>
    <row r="152" spans="2:12" ht="24.95" hidden="1" customHeight="1" x14ac:dyDescent="0.2">
      <c r="B152" s="656" t="str">
        <f t="shared" ca="1" si="25"/>
        <v/>
      </c>
      <c r="C152" s="657" t="str">
        <f t="shared" ca="1" si="20"/>
        <v/>
      </c>
      <c r="D152" s="657" t="str">
        <f t="shared" ca="1" si="21"/>
        <v/>
      </c>
      <c r="E152" s="657" t="str">
        <f t="shared" ca="1" si="22"/>
        <v/>
      </c>
      <c r="F152" s="625">
        <f ca="1">IFERROR(MAX(0,INDEX(nodky,$L152)-SUMPRODUCT((ngaygs&gt;=TTDN!P159)*(ngaygs&lt;$I$1)*(tkco=$G$1)*(makhnccco=$C152),sotien)-INDEX(codky,$L152)+SUMPRODUCT((ngaygs&gt;=TTDN!P$17)*(ngaygs&lt;$I$1)*(tkno=$G$1)*(makhnccno=$C152),sotien)),0)</f>
        <v>0</v>
      </c>
      <c r="G152" s="625">
        <f ca="1">IFERROR(MAX(0,INDEX(codky,$L152)+SUMPRODUCT((ngaygs&gt;=TTDN!Q$17)*(ngaygs&lt;$I$1)*(tkco=$G$1)*(makhnccco=$C152),sotien)-INDEX(nodky,$L152)-SUMPRODUCT((ngaygs&gt;=TTDN!Q$17)*(ngaygs&lt;$I$1)*(tkno=$G$1)*(makhnccno=$C152),sotien)),0)</f>
        <v>0</v>
      </c>
      <c r="H152" s="658">
        <f t="shared" ca="1" si="23"/>
        <v>0</v>
      </c>
      <c r="I152" s="658">
        <f t="shared" ca="1" si="24"/>
        <v>0</v>
      </c>
      <c r="J152" s="658">
        <f t="shared" ca="1" si="26"/>
        <v>0</v>
      </c>
      <c r="K152" s="658">
        <f t="shared" ca="1" si="27"/>
        <v>0</v>
      </c>
      <c r="L152" s="659" t="str">
        <f ca="1">IFERROR(MATCH($G$1,OFFSET(DMKH_NCC!$D$7,L151,0):'DMKH_NCC'!$D$2000,0)+L151,"")</f>
        <v/>
      </c>
    </row>
    <row r="153" spans="2:12" ht="24.95" hidden="1" customHeight="1" x14ac:dyDescent="0.2">
      <c r="B153" s="656" t="str">
        <f t="shared" ca="1" si="25"/>
        <v/>
      </c>
      <c r="C153" s="657" t="str">
        <f t="shared" ca="1" si="20"/>
        <v/>
      </c>
      <c r="D153" s="657" t="str">
        <f t="shared" ca="1" si="21"/>
        <v/>
      </c>
      <c r="E153" s="657" t="str">
        <f t="shared" ca="1" si="22"/>
        <v/>
      </c>
      <c r="F153" s="625">
        <f ca="1">IFERROR(MAX(0,INDEX(nodky,$L153)-SUMPRODUCT((ngaygs&gt;=TTDN!P160)*(ngaygs&lt;$I$1)*(tkco=$G$1)*(makhnccco=$C153),sotien)-INDEX(codky,$L153)+SUMPRODUCT((ngaygs&gt;=TTDN!P$17)*(ngaygs&lt;$I$1)*(tkno=$G$1)*(makhnccno=$C153),sotien)),0)</f>
        <v>0</v>
      </c>
      <c r="G153" s="625">
        <f ca="1">IFERROR(MAX(0,INDEX(codky,$L153)+SUMPRODUCT((ngaygs&gt;=TTDN!Q$17)*(ngaygs&lt;$I$1)*(tkco=$G$1)*(makhnccco=$C153),sotien)-INDEX(nodky,$L153)-SUMPRODUCT((ngaygs&gt;=TTDN!Q$17)*(ngaygs&lt;$I$1)*(tkno=$G$1)*(makhnccno=$C153),sotien)),0)</f>
        <v>0</v>
      </c>
      <c r="H153" s="658">
        <f t="shared" ca="1" si="23"/>
        <v>0</v>
      </c>
      <c r="I153" s="658">
        <f t="shared" ca="1" si="24"/>
        <v>0</v>
      </c>
      <c r="J153" s="658">
        <f t="shared" ca="1" si="26"/>
        <v>0</v>
      </c>
      <c r="K153" s="658">
        <f t="shared" ca="1" si="27"/>
        <v>0</v>
      </c>
      <c r="L153" s="659" t="str">
        <f ca="1">IFERROR(MATCH($G$1,OFFSET(DMKH_NCC!$D$7,L152,0):'DMKH_NCC'!$D$2000,0)+L152,"")</f>
        <v/>
      </c>
    </row>
    <row r="154" spans="2:12" ht="24.95" hidden="1" customHeight="1" x14ac:dyDescent="0.2">
      <c r="B154" s="656" t="str">
        <f t="shared" ca="1" si="25"/>
        <v/>
      </c>
      <c r="C154" s="657" t="str">
        <f t="shared" ca="1" si="20"/>
        <v/>
      </c>
      <c r="D154" s="657" t="str">
        <f t="shared" ca="1" si="21"/>
        <v/>
      </c>
      <c r="E154" s="657" t="str">
        <f t="shared" ca="1" si="22"/>
        <v/>
      </c>
      <c r="F154" s="625">
        <f ca="1">IFERROR(MAX(0,INDEX(nodky,$L154)-SUMPRODUCT((ngaygs&gt;=TTDN!P161)*(ngaygs&lt;$I$1)*(tkco=$G$1)*(makhnccco=$C154),sotien)-INDEX(codky,$L154)+SUMPRODUCT((ngaygs&gt;=TTDN!P$17)*(ngaygs&lt;$I$1)*(tkno=$G$1)*(makhnccno=$C154),sotien)),0)</f>
        <v>0</v>
      </c>
      <c r="G154" s="625">
        <f ca="1">IFERROR(MAX(0,INDEX(codky,$L154)+SUMPRODUCT((ngaygs&gt;=TTDN!Q$17)*(ngaygs&lt;$I$1)*(tkco=$G$1)*(makhnccco=$C154),sotien)-INDEX(nodky,$L154)-SUMPRODUCT((ngaygs&gt;=TTDN!Q$17)*(ngaygs&lt;$I$1)*(tkno=$G$1)*(makhnccno=$C154),sotien)),0)</f>
        <v>0</v>
      </c>
      <c r="H154" s="658">
        <f t="shared" ca="1" si="23"/>
        <v>0</v>
      </c>
      <c r="I154" s="658">
        <f t="shared" ca="1" si="24"/>
        <v>0</v>
      </c>
      <c r="J154" s="658">
        <f t="shared" ca="1" si="26"/>
        <v>0</v>
      </c>
      <c r="K154" s="658">
        <f t="shared" ca="1" si="27"/>
        <v>0</v>
      </c>
      <c r="L154" s="659" t="str">
        <f ca="1">IFERROR(MATCH($G$1,OFFSET(DMKH_NCC!$D$7,L153,0):'DMKH_NCC'!$D$2000,0)+L153,"")</f>
        <v/>
      </c>
    </row>
    <row r="155" spans="2:12" ht="24.95" hidden="1" customHeight="1" x14ac:dyDescent="0.2">
      <c r="B155" s="656" t="str">
        <f t="shared" ca="1" si="25"/>
        <v/>
      </c>
      <c r="C155" s="657" t="str">
        <f t="shared" ca="1" si="20"/>
        <v/>
      </c>
      <c r="D155" s="657" t="str">
        <f t="shared" ca="1" si="21"/>
        <v/>
      </c>
      <c r="E155" s="657" t="str">
        <f t="shared" ca="1" si="22"/>
        <v/>
      </c>
      <c r="F155" s="625">
        <f ca="1">IFERROR(MAX(0,INDEX(nodky,$L155)-SUMPRODUCT((ngaygs&gt;=TTDN!P162)*(ngaygs&lt;$I$1)*(tkco=$G$1)*(makhnccco=$C155),sotien)-INDEX(codky,$L155)+SUMPRODUCT((ngaygs&gt;=TTDN!P$17)*(ngaygs&lt;$I$1)*(tkno=$G$1)*(makhnccno=$C155),sotien)),0)</f>
        <v>0</v>
      </c>
      <c r="G155" s="625">
        <f ca="1">IFERROR(MAX(0,INDEX(codky,$L155)+SUMPRODUCT((ngaygs&gt;=TTDN!Q$17)*(ngaygs&lt;$I$1)*(tkco=$G$1)*(makhnccco=$C155),sotien)-INDEX(nodky,$L155)-SUMPRODUCT((ngaygs&gt;=TTDN!Q$17)*(ngaygs&lt;$I$1)*(tkno=$G$1)*(makhnccno=$C155),sotien)),0)</f>
        <v>0</v>
      </c>
      <c r="H155" s="658">
        <f t="shared" ca="1" si="23"/>
        <v>0</v>
      </c>
      <c r="I155" s="658">
        <f t="shared" ca="1" si="24"/>
        <v>0</v>
      </c>
      <c r="J155" s="658">
        <f t="shared" ca="1" si="26"/>
        <v>0</v>
      </c>
      <c r="K155" s="658">
        <f t="shared" ca="1" si="27"/>
        <v>0</v>
      </c>
      <c r="L155" s="659" t="str">
        <f ca="1">IFERROR(MATCH($G$1,OFFSET(DMKH_NCC!$D$7,L154,0):'DMKH_NCC'!$D$2000,0)+L154,"")</f>
        <v/>
      </c>
    </row>
    <row r="156" spans="2:12" ht="24.95" hidden="1" customHeight="1" x14ac:dyDescent="0.2">
      <c r="B156" s="656" t="str">
        <f t="shared" ca="1" si="25"/>
        <v/>
      </c>
      <c r="C156" s="657" t="str">
        <f t="shared" ca="1" si="20"/>
        <v/>
      </c>
      <c r="D156" s="657" t="str">
        <f t="shared" ca="1" si="21"/>
        <v/>
      </c>
      <c r="E156" s="657" t="str">
        <f t="shared" ca="1" si="22"/>
        <v/>
      </c>
      <c r="F156" s="625">
        <f ca="1">IFERROR(MAX(0,INDEX(nodky,$L156)-SUMPRODUCT((ngaygs&gt;=TTDN!P163)*(ngaygs&lt;$I$1)*(tkco=$G$1)*(makhnccco=$C156),sotien)-INDEX(codky,$L156)+SUMPRODUCT((ngaygs&gt;=TTDN!P$17)*(ngaygs&lt;$I$1)*(tkno=$G$1)*(makhnccno=$C156),sotien)),0)</f>
        <v>0</v>
      </c>
      <c r="G156" s="625">
        <f ca="1">IFERROR(MAX(0,INDEX(codky,$L156)+SUMPRODUCT((ngaygs&gt;=TTDN!Q$17)*(ngaygs&lt;$I$1)*(tkco=$G$1)*(makhnccco=$C156),sotien)-INDEX(nodky,$L156)-SUMPRODUCT((ngaygs&gt;=TTDN!Q$17)*(ngaygs&lt;$I$1)*(tkno=$G$1)*(makhnccno=$C156),sotien)),0)</f>
        <v>0</v>
      </c>
      <c r="H156" s="658">
        <f t="shared" ca="1" si="23"/>
        <v>0</v>
      </c>
      <c r="I156" s="658">
        <f t="shared" ca="1" si="24"/>
        <v>0</v>
      </c>
      <c r="J156" s="658">
        <f t="shared" ca="1" si="26"/>
        <v>0</v>
      </c>
      <c r="K156" s="658">
        <f t="shared" ca="1" si="27"/>
        <v>0</v>
      </c>
      <c r="L156" s="659" t="str">
        <f ca="1">IFERROR(MATCH($G$1,OFFSET(DMKH_NCC!$D$7,L155,0):'DMKH_NCC'!$D$2000,0)+L155,"")</f>
        <v/>
      </c>
    </row>
    <row r="157" spans="2:12" ht="24.95" hidden="1" customHeight="1" x14ac:dyDescent="0.2">
      <c r="B157" s="656" t="str">
        <f t="shared" ca="1" si="25"/>
        <v/>
      </c>
      <c r="C157" s="657" t="str">
        <f t="shared" ca="1" si="20"/>
        <v/>
      </c>
      <c r="D157" s="657" t="str">
        <f t="shared" ca="1" si="21"/>
        <v/>
      </c>
      <c r="E157" s="657" t="str">
        <f t="shared" ca="1" si="22"/>
        <v/>
      </c>
      <c r="F157" s="625">
        <f ca="1">IFERROR(MAX(0,INDEX(nodky,$L157)-SUMPRODUCT((ngaygs&gt;=TTDN!P164)*(ngaygs&lt;$I$1)*(tkco=$G$1)*(makhnccco=$C157),sotien)-INDEX(codky,$L157)+SUMPRODUCT((ngaygs&gt;=TTDN!P$17)*(ngaygs&lt;$I$1)*(tkno=$G$1)*(makhnccno=$C157),sotien)),0)</f>
        <v>0</v>
      </c>
      <c r="G157" s="625">
        <f ca="1">IFERROR(MAX(0,INDEX(codky,$L157)+SUMPRODUCT((ngaygs&gt;=TTDN!Q$17)*(ngaygs&lt;$I$1)*(tkco=$G$1)*(makhnccco=$C157),sotien)-INDEX(nodky,$L157)-SUMPRODUCT((ngaygs&gt;=TTDN!Q$17)*(ngaygs&lt;$I$1)*(tkno=$G$1)*(makhnccno=$C157),sotien)),0)</f>
        <v>0</v>
      </c>
      <c r="H157" s="658">
        <f t="shared" ca="1" si="23"/>
        <v>0</v>
      </c>
      <c r="I157" s="658">
        <f t="shared" ca="1" si="24"/>
        <v>0</v>
      </c>
      <c r="J157" s="658">
        <f t="shared" ca="1" si="26"/>
        <v>0</v>
      </c>
      <c r="K157" s="658">
        <f t="shared" ca="1" si="27"/>
        <v>0</v>
      </c>
      <c r="L157" s="659" t="str">
        <f ca="1">IFERROR(MATCH($G$1,OFFSET(DMKH_NCC!$D$7,L156,0):'DMKH_NCC'!$D$2000,0)+L156,"")</f>
        <v/>
      </c>
    </row>
    <row r="158" spans="2:12" ht="24.95" hidden="1" customHeight="1" x14ac:dyDescent="0.2">
      <c r="B158" s="656" t="str">
        <f t="shared" ca="1" si="25"/>
        <v/>
      </c>
      <c r="C158" s="657" t="str">
        <f t="shared" ca="1" si="20"/>
        <v/>
      </c>
      <c r="D158" s="657" t="str">
        <f t="shared" ca="1" si="21"/>
        <v/>
      </c>
      <c r="E158" s="657" t="str">
        <f t="shared" ca="1" si="22"/>
        <v/>
      </c>
      <c r="F158" s="625">
        <f ca="1">IFERROR(MAX(0,INDEX(nodky,$L158)-SUMPRODUCT((ngaygs&gt;=TTDN!P165)*(ngaygs&lt;$I$1)*(tkco=$G$1)*(makhnccco=$C158),sotien)-INDEX(codky,$L158)+SUMPRODUCT((ngaygs&gt;=TTDN!P$17)*(ngaygs&lt;$I$1)*(tkno=$G$1)*(makhnccno=$C158),sotien)),0)</f>
        <v>0</v>
      </c>
      <c r="G158" s="625">
        <f ca="1">IFERROR(MAX(0,INDEX(codky,$L158)+SUMPRODUCT((ngaygs&gt;=TTDN!Q$17)*(ngaygs&lt;$I$1)*(tkco=$G$1)*(makhnccco=$C158),sotien)-INDEX(nodky,$L158)-SUMPRODUCT((ngaygs&gt;=TTDN!Q$17)*(ngaygs&lt;$I$1)*(tkno=$G$1)*(makhnccno=$C158),sotien)),0)</f>
        <v>0</v>
      </c>
      <c r="H158" s="658">
        <f t="shared" ca="1" si="23"/>
        <v>0</v>
      </c>
      <c r="I158" s="658">
        <f t="shared" ca="1" si="24"/>
        <v>0</v>
      </c>
      <c r="J158" s="658">
        <f t="shared" ca="1" si="26"/>
        <v>0</v>
      </c>
      <c r="K158" s="658">
        <f t="shared" ca="1" si="27"/>
        <v>0</v>
      </c>
      <c r="L158" s="659" t="str">
        <f ca="1">IFERROR(MATCH($G$1,OFFSET(DMKH_NCC!$D$7,L157,0):'DMKH_NCC'!$D$2000,0)+L157,"")</f>
        <v/>
      </c>
    </row>
    <row r="159" spans="2:12" ht="24.95" hidden="1" customHeight="1" x14ac:dyDescent="0.2">
      <c r="B159" s="656" t="str">
        <f t="shared" ca="1" si="25"/>
        <v/>
      </c>
      <c r="C159" s="657" t="str">
        <f t="shared" ca="1" si="20"/>
        <v/>
      </c>
      <c r="D159" s="657" t="str">
        <f t="shared" ca="1" si="21"/>
        <v/>
      </c>
      <c r="E159" s="657" t="str">
        <f t="shared" ca="1" si="22"/>
        <v/>
      </c>
      <c r="F159" s="625">
        <f ca="1">IFERROR(MAX(0,INDEX(nodky,$L159)-SUMPRODUCT((ngaygs&gt;=TTDN!P166)*(ngaygs&lt;$I$1)*(tkco=$G$1)*(makhnccco=$C159),sotien)-INDEX(codky,$L159)+SUMPRODUCT((ngaygs&gt;=TTDN!P$17)*(ngaygs&lt;$I$1)*(tkno=$G$1)*(makhnccno=$C159),sotien)),0)</f>
        <v>0</v>
      </c>
      <c r="G159" s="625">
        <f ca="1">IFERROR(MAX(0,INDEX(codky,$L159)+SUMPRODUCT((ngaygs&gt;=TTDN!Q$17)*(ngaygs&lt;$I$1)*(tkco=$G$1)*(makhnccco=$C159),sotien)-INDEX(nodky,$L159)-SUMPRODUCT((ngaygs&gt;=TTDN!Q$17)*(ngaygs&lt;$I$1)*(tkno=$G$1)*(makhnccno=$C159),sotien)),0)</f>
        <v>0</v>
      </c>
      <c r="H159" s="658">
        <f t="shared" ca="1" si="23"/>
        <v>0</v>
      </c>
      <c r="I159" s="658">
        <f t="shared" ca="1" si="24"/>
        <v>0</v>
      </c>
      <c r="J159" s="658">
        <f t="shared" ca="1" si="26"/>
        <v>0</v>
      </c>
      <c r="K159" s="658">
        <f t="shared" ca="1" si="27"/>
        <v>0</v>
      </c>
      <c r="L159" s="659" t="str">
        <f ca="1">IFERROR(MATCH($G$1,OFFSET(DMKH_NCC!$D$7,L158,0):'DMKH_NCC'!$D$2000,0)+L158,"")</f>
        <v/>
      </c>
    </row>
    <row r="160" spans="2:12" ht="24.95" hidden="1" customHeight="1" x14ac:dyDescent="0.2">
      <c r="B160" s="656" t="str">
        <f t="shared" ca="1" si="25"/>
        <v/>
      </c>
      <c r="C160" s="657" t="str">
        <f t="shared" ca="1" si="20"/>
        <v/>
      </c>
      <c r="D160" s="657" t="str">
        <f t="shared" ca="1" si="21"/>
        <v/>
      </c>
      <c r="E160" s="657" t="str">
        <f t="shared" ca="1" si="22"/>
        <v/>
      </c>
      <c r="F160" s="625">
        <f ca="1">IFERROR(MAX(0,INDEX(nodky,$L160)-SUMPRODUCT((ngaygs&gt;=TTDN!P167)*(ngaygs&lt;$I$1)*(tkco=$G$1)*(makhnccco=$C160),sotien)-INDEX(codky,$L160)+SUMPRODUCT((ngaygs&gt;=TTDN!P$17)*(ngaygs&lt;$I$1)*(tkno=$G$1)*(makhnccno=$C160),sotien)),0)</f>
        <v>0</v>
      </c>
      <c r="G160" s="625">
        <f ca="1">IFERROR(MAX(0,INDEX(codky,$L160)+SUMPRODUCT((ngaygs&gt;=TTDN!Q$17)*(ngaygs&lt;$I$1)*(tkco=$G$1)*(makhnccco=$C160),sotien)-INDEX(nodky,$L160)-SUMPRODUCT((ngaygs&gt;=TTDN!Q$17)*(ngaygs&lt;$I$1)*(tkno=$G$1)*(makhnccno=$C160),sotien)),0)</f>
        <v>0</v>
      </c>
      <c r="H160" s="658">
        <f t="shared" ca="1" si="23"/>
        <v>0</v>
      </c>
      <c r="I160" s="658">
        <f t="shared" ca="1" si="24"/>
        <v>0</v>
      </c>
      <c r="J160" s="658">
        <f t="shared" ca="1" si="26"/>
        <v>0</v>
      </c>
      <c r="K160" s="658">
        <f t="shared" ca="1" si="27"/>
        <v>0</v>
      </c>
      <c r="L160" s="659" t="str">
        <f ca="1">IFERROR(MATCH($G$1,OFFSET(DMKH_NCC!$D$7,L159,0):'DMKH_NCC'!$D$2000,0)+L159,"")</f>
        <v/>
      </c>
    </row>
    <row r="161" spans="2:12" ht="24.95" hidden="1" customHeight="1" x14ac:dyDescent="0.2">
      <c r="B161" s="656" t="str">
        <f t="shared" ca="1" si="25"/>
        <v/>
      </c>
      <c r="C161" s="657" t="str">
        <f t="shared" ca="1" si="20"/>
        <v/>
      </c>
      <c r="D161" s="657" t="str">
        <f t="shared" ca="1" si="21"/>
        <v/>
      </c>
      <c r="E161" s="657" t="str">
        <f t="shared" ca="1" si="22"/>
        <v/>
      </c>
      <c r="F161" s="625">
        <f ca="1">IFERROR(MAX(0,INDEX(nodky,$L161)-SUMPRODUCT((ngaygs&gt;=TTDN!P168)*(ngaygs&lt;$I$1)*(tkco=$G$1)*(makhnccco=$C161),sotien)-INDEX(codky,$L161)+SUMPRODUCT((ngaygs&gt;=TTDN!P$17)*(ngaygs&lt;$I$1)*(tkno=$G$1)*(makhnccno=$C161),sotien)),0)</f>
        <v>0</v>
      </c>
      <c r="G161" s="625">
        <f ca="1">IFERROR(MAX(0,INDEX(codky,$L161)+SUMPRODUCT((ngaygs&gt;=TTDN!Q$17)*(ngaygs&lt;$I$1)*(tkco=$G$1)*(makhnccco=$C161),sotien)-INDEX(nodky,$L161)-SUMPRODUCT((ngaygs&gt;=TTDN!Q$17)*(ngaygs&lt;$I$1)*(tkno=$G$1)*(makhnccno=$C161),sotien)),0)</f>
        <v>0</v>
      </c>
      <c r="H161" s="658">
        <f t="shared" ca="1" si="23"/>
        <v>0</v>
      </c>
      <c r="I161" s="658">
        <f t="shared" ca="1" si="24"/>
        <v>0</v>
      </c>
      <c r="J161" s="658">
        <f t="shared" ca="1" si="26"/>
        <v>0</v>
      </c>
      <c r="K161" s="658">
        <f t="shared" ca="1" si="27"/>
        <v>0</v>
      </c>
      <c r="L161" s="659" t="str">
        <f ca="1">IFERROR(MATCH($G$1,OFFSET(DMKH_NCC!$D$7,L160,0):'DMKH_NCC'!$D$2000,0)+L160,"")</f>
        <v/>
      </c>
    </row>
    <row r="162" spans="2:12" ht="24.95" hidden="1" customHeight="1" x14ac:dyDescent="0.2">
      <c r="B162" s="656" t="str">
        <f t="shared" ca="1" si="25"/>
        <v/>
      </c>
      <c r="C162" s="657" t="str">
        <f t="shared" ca="1" si="20"/>
        <v/>
      </c>
      <c r="D162" s="657" t="str">
        <f t="shared" ca="1" si="21"/>
        <v/>
      </c>
      <c r="E162" s="657" t="str">
        <f t="shared" ca="1" si="22"/>
        <v/>
      </c>
      <c r="F162" s="625">
        <f ca="1">IFERROR(MAX(0,INDEX(nodky,$L162)-SUMPRODUCT((ngaygs&gt;=TTDN!P169)*(ngaygs&lt;$I$1)*(tkco=$G$1)*(makhnccco=$C162),sotien)-INDEX(codky,$L162)+SUMPRODUCT((ngaygs&gt;=TTDN!P$17)*(ngaygs&lt;$I$1)*(tkno=$G$1)*(makhnccno=$C162),sotien)),0)</f>
        <v>0</v>
      </c>
      <c r="G162" s="625">
        <f ca="1">IFERROR(MAX(0,INDEX(codky,$L162)+SUMPRODUCT((ngaygs&gt;=TTDN!Q$17)*(ngaygs&lt;$I$1)*(tkco=$G$1)*(makhnccco=$C162),sotien)-INDEX(nodky,$L162)-SUMPRODUCT((ngaygs&gt;=TTDN!Q$17)*(ngaygs&lt;$I$1)*(tkno=$G$1)*(makhnccno=$C162),sotien)),0)</f>
        <v>0</v>
      </c>
      <c r="H162" s="658">
        <f t="shared" ca="1" si="23"/>
        <v>0</v>
      </c>
      <c r="I162" s="658">
        <f t="shared" ca="1" si="24"/>
        <v>0</v>
      </c>
      <c r="J162" s="658">
        <f t="shared" ca="1" si="26"/>
        <v>0</v>
      </c>
      <c r="K162" s="658">
        <f t="shared" ca="1" si="27"/>
        <v>0</v>
      </c>
      <c r="L162" s="659" t="str">
        <f ca="1">IFERROR(MATCH($G$1,OFFSET(DMKH_NCC!$D$7,L161,0):'DMKH_NCC'!$D$2000,0)+L161,"")</f>
        <v/>
      </c>
    </row>
    <row r="163" spans="2:12" ht="24.95" hidden="1" customHeight="1" x14ac:dyDescent="0.2">
      <c r="B163" s="656" t="str">
        <f t="shared" ca="1" si="25"/>
        <v/>
      </c>
      <c r="C163" s="657" t="str">
        <f t="shared" ca="1" si="20"/>
        <v/>
      </c>
      <c r="D163" s="657" t="str">
        <f t="shared" ca="1" si="21"/>
        <v/>
      </c>
      <c r="E163" s="657" t="str">
        <f t="shared" ca="1" si="22"/>
        <v/>
      </c>
      <c r="F163" s="625">
        <f ca="1">IFERROR(MAX(0,INDEX(nodky,$L163)-SUMPRODUCT((ngaygs&gt;=TTDN!P170)*(ngaygs&lt;$I$1)*(tkco=$G$1)*(makhnccco=$C163),sotien)-INDEX(codky,$L163)+SUMPRODUCT((ngaygs&gt;=TTDN!P$17)*(ngaygs&lt;$I$1)*(tkno=$G$1)*(makhnccno=$C163),sotien)),0)</f>
        <v>0</v>
      </c>
      <c r="G163" s="625">
        <f ca="1">IFERROR(MAX(0,INDEX(codky,$L163)+SUMPRODUCT((ngaygs&gt;=TTDN!Q$17)*(ngaygs&lt;$I$1)*(tkco=$G$1)*(makhnccco=$C163),sotien)-INDEX(nodky,$L163)-SUMPRODUCT((ngaygs&gt;=TTDN!Q$17)*(ngaygs&lt;$I$1)*(tkno=$G$1)*(makhnccno=$C163),sotien)),0)</f>
        <v>0</v>
      </c>
      <c r="H163" s="658">
        <f t="shared" ca="1" si="23"/>
        <v>0</v>
      </c>
      <c r="I163" s="658">
        <f t="shared" ca="1" si="24"/>
        <v>0</v>
      </c>
      <c r="J163" s="658">
        <f t="shared" ca="1" si="26"/>
        <v>0</v>
      </c>
      <c r="K163" s="658">
        <f t="shared" ca="1" si="27"/>
        <v>0</v>
      </c>
      <c r="L163" s="659" t="str">
        <f ca="1">IFERROR(MATCH($G$1,OFFSET(DMKH_NCC!$D$7,L162,0):'DMKH_NCC'!$D$2000,0)+L162,"")</f>
        <v/>
      </c>
    </row>
    <row r="164" spans="2:12" ht="24.95" hidden="1" customHeight="1" x14ac:dyDescent="0.2">
      <c r="B164" s="656" t="str">
        <f t="shared" ca="1" si="25"/>
        <v/>
      </c>
      <c r="C164" s="657" t="str">
        <f t="shared" ca="1" si="20"/>
        <v/>
      </c>
      <c r="D164" s="657" t="str">
        <f t="shared" ca="1" si="21"/>
        <v/>
      </c>
      <c r="E164" s="657" t="str">
        <f t="shared" ca="1" si="22"/>
        <v/>
      </c>
      <c r="F164" s="625">
        <f ca="1">IFERROR(MAX(0,INDEX(nodky,$L164)-SUMPRODUCT((ngaygs&gt;=TTDN!P171)*(ngaygs&lt;$I$1)*(tkco=$G$1)*(makhnccco=$C164),sotien)-INDEX(codky,$L164)+SUMPRODUCT((ngaygs&gt;=TTDN!P$17)*(ngaygs&lt;$I$1)*(tkno=$G$1)*(makhnccno=$C164),sotien)),0)</f>
        <v>0</v>
      </c>
      <c r="G164" s="625">
        <f ca="1">IFERROR(MAX(0,INDEX(codky,$L164)+SUMPRODUCT((ngaygs&gt;=TTDN!Q$17)*(ngaygs&lt;$I$1)*(tkco=$G$1)*(makhnccco=$C164),sotien)-INDEX(nodky,$L164)-SUMPRODUCT((ngaygs&gt;=TTDN!Q$17)*(ngaygs&lt;$I$1)*(tkno=$G$1)*(makhnccno=$C164),sotien)),0)</f>
        <v>0</v>
      </c>
      <c r="H164" s="658">
        <f t="shared" ca="1" si="23"/>
        <v>0</v>
      </c>
      <c r="I164" s="658">
        <f t="shared" ca="1" si="24"/>
        <v>0</v>
      </c>
      <c r="J164" s="658">
        <f t="shared" ca="1" si="26"/>
        <v>0</v>
      </c>
      <c r="K164" s="658">
        <f t="shared" ca="1" si="27"/>
        <v>0</v>
      </c>
      <c r="L164" s="659" t="str">
        <f ca="1">IFERROR(MATCH($G$1,OFFSET(DMKH_NCC!$D$7,L163,0):'DMKH_NCC'!$D$2000,0)+L163,"")</f>
        <v/>
      </c>
    </row>
    <row r="165" spans="2:12" ht="24.95" hidden="1" customHeight="1" x14ac:dyDescent="0.2">
      <c r="B165" s="656" t="str">
        <f t="shared" ca="1" si="25"/>
        <v/>
      </c>
      <c r="C165" s="657" t="str">
        <f t="shared" ca="1" si="20"/>
        <v/>
      </c>
      <c r="D165" s="657" t="str">
        <f t="shared" ca="1" si="21"/>
        <v/>
      </c>
      <c r="E165" s="657" t="str">
        <f t="shared" ca="1" si="22"/>
        <v/>
      </c>
      <c r="F165" s="625">
        <f ca="1">IFERROR(MAX(0,INDEX(nodky,$L165)-SUMPRODUCT((ngaygs&gt;=TTDN!P172)*(ngaygs&lt;$I$1)*(tkco=$G$1)*(makhnccco=$C165),sotien)-INDEX(codky,$L165)+SUMPRODUCT((ngaygs&gt;=TTDN!P$17)*(ngaygs&lt;$I$1)*(tkno=$G$1)*(makhnccno=$C165),sotien)),0)</f>
        <v>0</v>
      </c>
      <c r="G165" s="625">
        <f ca="1">IFERROR(MAX(0,INDEX(codky,$L165)+SUMPRODUCT((ngaygs&gt;=TTDN!Q$17)*(ngaygs&lt;$I$1)*(tkco=$G$1)*(makhnccco=$C165),sotien)-INDEX(nodky,$L165)-SUMPRODUCT((ngaygs&gt;=TTDN!Q$17)*(ngaygs&lt;$I$1)*(tkno=$G$1)*(makhnccno=$C165),sotien)),0)</f>
        <v>0</v>
      </c>
      <c r="H165" s="658">
        <f t="shared" ca="1" si="23"/>
        <v>0</v>
      </c>
      <c r="I165" s="658">
        <f t="shared" ca="1" si="24"/>
        <v>0</v>
      </c>
      <c r="J165" s="658">
        <f t="shared" ca="1" si="26"/>
        <v>0</v>
      </c>
      <c r="K165" s="658">
        <f t="shared" ca="1" si="27"/>
        <v>0</v>
      </c>
      <c r="L165" s="659" t="str">
        <f ca="1">IFERROR(MATCH($G$1,OFFSET(DMKH_NCC!$D$7,L164,0):'DMKH_NCC'!$D$2000,0)+L164,"")</f>
        <v/>
      </c>
    </row>
    <row r="166" spans="2:12" ht="24.95" hidden="1" customHeight="1" x14ac:dyDescent="0.2">
      <c r="B166" s="656" t="str">
        <f t="shared" ca="1" si="25"/>
        <v/>
      </c>
      <c r="C166" s="657" t="str">
        <f t="shared" ca="1" si="20"/>
        <v/>
      </c>
      <c r="D166" s="657" t="str">
        <f t="shared" ca="1" si="21"/>
        <v/>
      </c>
      <c r="E166" s="657" t="str">
        <f t="shared" ca="1" si="22"/>
        <v/>
      </c>
      <c r="F166" s="625">
        <f ca="1">IFERROR(MAX(0,INDEX(nodky,$L166)-SUMPRODUCT((ngaygs&gt;=TTDN!P173)*(ngaygs&lt;$I$1)*(tkco=$G$1)*(makhnccco=$C166),sotien)-INDEX(codky,$L166)+SUMPRODUCT((ngaygs&gt;=TTDN!P$17)*(ngaygs&lt;$I$1)*(tkno=$G$1)*(makhnccno=$C166),sotien)),0)</f>
        <v>0</v>
      </c>
      <c r="G166" s="625">
        <f ca="1">IFERROR(MAX(0,INDEX(codky,$L166)+SUMPRODUCT((ngaygs&gt;=TTDN!Q$17)*(ngaygs&lt;$I$1)*(tkco=$G$1)*(makhnccco=$C166),sotien)-INDEX(nodky,$L166)-SUMPRODUCT((ngaygs&gt;=TTDN!Q$17)*(ngaygs&lt;$I$1)*(tkno=$G$1)*(makhnccno=$C166),sotien)),0)</f>
        <v>0</v>
      </c>
      <c r="H166" s="658">
        <f t="shared" ca="1" si="23"/>
        <v>0</v>
      </c>
      <c r="I166" s="658">
        <f t="shared" ca="1" si="24"/>
        <v>0</v>
      </c>
      <c r="J166" s="658">
        <f t="shared" ca="1" si="26"/>
        <v>0</v>
      </c>
      <c r="K166" s="658">
        <f t="shared" ca="1" si="27"/>
        <v>0</v>
      </c>
      <c r="L166" s="659" t="str">
        <f ca="1">IFERROR(MATCH($G$1,OFFSET(DMKH_NCC!$D$7,L165,0):'DMKH_NCC'!$D$2000,0)+L165,"")</f>
        <v/>
      </c>
    </row>
    <row r="167" spans="2:12" ht="24.95" hidden="1" customHeight="1" x14ac:dyDescent="0.2">
      <c r="B167" s="656" t="str">
        <f t="shared" ca="1" si="25"/>
        <v/>
      </c>
      <c r="C167" s="657" t="str">
        <f t="shared" ca="1" si="20"/>
        <v/>
      </c>
      <c r="D167" s="657" t="str">
        <f t="shared" ca="1" si="21"/>
        <v/>
      </c>
      <c r="E167" s="657" t="str">
        <f t="shared" ca="1" si="22"/>
        <v/>
      </c>
      <c r="F167" s="625">
        <f ca="1">IFERROR(MAX(0,INDEX(nodky,$L167)-SUMPRODUCT((ngaygs&gt;=TTDN!P174)*(ngaygs&lt;$I$1)*(tkco=$G$1)*(makhnccco=$C167),sotien)-INDEX(codky,$L167)+SUMPRODUCT((ngaygs&gt;=TTDN!P$17)*(ngaygs&lt;$I$1)*(tkno=$G$1)*(makhnccno=$C167),sotien)),0)</f>
        <v>0</v>
      </c>
      <c r="G167" s="625">
        <f ca="1">IFERROR(MAX(0,INDEX(codky,$L167)+SUMPRODUCT((ngaygs&gt;=TTDN!Q$17)*(ngaygs&lt;$I$1)*(tkco=$G$1)*(makhnccco=$C167),sotien)-INDEX(nodky,$L167)-SUMPRODUCT((ngaygs&gt;=TTDN!Q$17)*(ngaygs&lt;$I$1)*(tkno=$G$1)*(makhnccno=$C167),sotien)),0)</f>
        <v>0</v>
      </c>
      <c r="H167" s="658">
        <f t="shared" ca="1" si="23"/>
        <v>0</v>
      </c>
      <c r="I167" s="658">
        <f t="shared" ca="1" si="24"/>
        <v>0</v>
      </c>
      <c r="J167" s="658">
        <f t="shared" ca="1" si="26"/>
        <v>0</v>
      </c>
      <c r="K167" s="658">
        <f t="shared" ca="1" si="27"/>
        <v>0</v>
      </c>
      <c r="L167" s="659" t="str">
        <f ca="1">IFERROR(MATCH($G$1,OFFSET(DMKH_NCC!$D$7,L166,0):'DMKH_NCC'!$D$2000,0)+L166,"")</f>
        <v/>
      </c>
    </row>
    <row r="168" spans="2:12" ht="24.95" hidden="1" customHeight="1" x14ac:dyDescent="0.2">
      <c r="B168" s="656" t="str">
        <f t="shared" ca="1" si="25"/>
        <v/>
      </c>
      <c r="C168" s="657" t="str">
        <f t="shared" ca="1" si="20"/>
        <v/>
      </c>
      <c r="D168" s="657" t="str">
        <f t="shared" ca="1" si="21"/>
        <v/>
      </c>
      <c r="E168" s="657" t="str">
        <f t="shared" ca="1" si="22"/>
        <v/>
      </c>
      <c r="F168" s="625">
        <f ca="1">IFERROR(MAX(0,INDEX(nodky,$L168)-SUMPRODUCT((ngaygs&gt;=TTDN!P175)*(ngaygs&lt;$I$1)*(tkco=$G$1)*(makhnccco=$C168),sotien)-INDEX(codky,$L168)+SUMPRODUCT((ngaygs&gt;=TTDN!P$17)*(ngaygs&lt;$I$1)*(tkno=$G$1)*(makhnccno=$C168),sotien)),0)</f>
        <v>0</v>
      </c>
      <c r="G168" s="625">
        <f ca="1">IFERROR(MAX(0,INDEX(codky,$L168)+SUMPRODUCT((ngaygs&gt;=TTDN!Q$17)*(ngaygs&lt;$I$1)*(tkco=$G$1)*(makhnccco=$C168),sotien)-INDEX(nodky,$L168)-SUMPRODUCT((ngaygs&gt;=TTDN!Q$17)*(ngaygs&lt;$I$1)*(tkno=$G$1)*(makhnccno=$C168),sotien)),0)</f>
        <v>0</v>
      </c>
      <c r="H168" s="658">
        <f t="shared" ca="1" si="23"/>
        <v>0</v>
      </c>
      <c r="I168" s="658">
        <f t="shared" ca="1" si="24"/>
        <v>0</v>
      </c>
      <c r="J168" s="658">
        <f t="shared" ca="1" si="26"/>
        <v>0</v>
      </c>
      <c r="K168" s="658">
        <f t="shared" ca="1" si="27"/>
        <v>0</v>
      </c>
      <c r="L168" s="659" t="str">
        <f ca="1">IFERROR(MATCH($G$1,OFFSET(DMKH_NCC!$D$7,L167,0):'DMKH_NCC'!$D$2000,0)+L167,"")</f>
        <v/>
      </c>
    </row>
    <row r="169" spans="2:12" ht="24.95" hidden="1" customHeight="1" x14ac:dyDescent="0.2">
      <c r="B169" s="656" t="str">
        <f t="shared" ca="1" si="25"/>
        <v/>
      </c>
      <c r="C169" s="657" t="str">
        <f t="shared" ca="1" si="20"/>
        <v/>
      </c>
      <c r="D169" s="657" t="str">
        <f t="shared" ca="1" si="21"/>
        <v/>
      </c>
      <c r="E169" s="657" t="str">
        <f t="shared" ca="1" si="22"/>
        <v/>
      </c>
      <c r="F169" s="625">
        <f ca="1">IFERROR(MAX(0,INDEX(nodky,$L169)-SUMPRODUCT((ngaygs&gt;=TTDN!P176)*(ngaygs&lt;$I$1)*(tkco=$G$1)*(makhnccco=$C169),sotien)-INDEX(codky,$L169)+SUMPRODUCT((ngaygs&gt;=TTDN!P$17)*(ngaygs&lt;$I$1)*(tkno=$G$1)*(makhnccno=$C169),sotien)),0)</f>
        <v>0</v>
      </c>
      <c r="G169" s="625">
        <f ca="1">IFERROR(MAX(0,INDEX(codky,$L169)+SUMPRODUCT((ngaygs&gt;=TTDN!Q$17)*(ngaygs&lt;$I$1)*(tkco=$G$1)*(makhnccco=$C169),sotien)-INDEX(nodky,$L169)-SUMPRODUCT((ngaygs&gt;=TTDN!Q$17)*(ngaygs&lt;$I$1)*(tkno=$G$1)*(makhnccno=$C169),sotien)),0)</f>
        <v>0</v>
      </c>
      <c r="H169" s="658">
        <f t="shared" ca="1" si="23"/>
        <v>0</v>
      </c>
      <c r="I169" s="658">
        <f t="shared" ca="1" si="24"/>
        <v>0</v>
      </c>
      <c r="J169" s="658">
        <f t="shared" ca="1" si="26"/>
        <v>0</v>
      </c>
      <c r="K169" s="658">
        <f t="shared" ca="1" si="27"/>
        <v>0</v>
      </c>
      <c r="L169" s="659" t="str">
        <f ca="1">IFERROR(MATCH($G$1,OFFSET(DMKH_NCC!$D$7,L168,0):'DMKH_NCC'!$D$2000,0)+L168,"")</f>
        <v/>
      </c>
    </row>
    <row r="170" spans="2:12" ht="24.95" hidden="1" customHeight="1" x14ac:dyDescent="0.2">
      <c r="B170" s="656" t="str">
        <f t="shared" ca="1" si="25"/>
        <v/>
      </c>
      <c r="C170" s="657" t="str">
        <f t="shared" ca="1" si="20"/>
        <v/>
      </c>
      <c r="D170" s="657" t="str">
        <f t="shared" ca="1" si="21"/>
        <v/>
      </c>
      <c r="E170" s="657" t="str">
        <f t="shared" ca="1" si="22"/>
        <v/>
      </c>
      <c r="F170" s="625">
        <f ca="1">IFERROR(MAX(0,INDEX(nodky,$L170)-SUMPRODUCT((ngaygs&gt;=TTDN!P177)*(ngaygs&lt;$I$1)*(tkco=$G$1)*(makhnccco=$C170),sotien)-INDEX(codky,$L170)+SUMPRODUCT((ngaygs&gt;=TTDN!P$17)*(ngaygs&lt;$I$1)*(tkno=$G$1)*(makhnccno=$C170),sotien)),0)</f>
        <v>0</v>
      </c>
      <c r="G170" s="625">
        <f ca="1">IFERROR(MAX(0,INDEX(codky,$L170)+SUMPRODUCT((ngaygs&gt;=TTDN!Q$17)*(ngaygs&lt;$I$1)*(tkco=$G$1)*(makhnccco=$C170),sotien)-INDEX(nodky,$L170)-SUMPRODUCT((ngaygs&gt;=TTDN!Q$17)*(ngaygs&lt;$I$1)*(tkno=$G$1)*(makhnccno=$C170),sotien)),0)</f>
        <v>0</v>
      </c>
      <c r="H170" s="658">
        <f t="shared" ca="1" si="23"/>
        <v>0</v>
      </c>
      <c r="I170" s="658">
        <f t="shared" ca="1" si="24"/>
        <v>0</v>
      </c>
      <c r="J170" s="658">
        <f t="shared" ca="1" si="26"/>
        <v>0</v>
      </c>
      <c r="K170" s="658">
        <f t="shared" ca="1" si="27"/>
        <v>0</v>
      </c>
      <c r="L170" s="659" t="str">
        <f ca="1">IFERROR(MATCH($G$1,OFFSET(DMKH_NCC!$D$7,L169,0):'DMKH_NCC'!$D$2000,0)+L169,"")</f>
        <v/>
      </c>
    </row>
    <row r="171" spans="2:12" ht="24.95" hidden="1" customHeight="1" x14ac:dyDescent="0.2">
      <c r="B171" s="656" t="str">
        <f t="shared" ca="1" si="25"/>
        <v/>
      </c>
      <c r="C171" s="657" t="str">
        <f t="shared" ca="1" si="20"/>
        <v/>
      </c>
      <c r="D171" s="657" t="str">
        <f t="shared" ca="1" si="21"/>
        <v/>
      </c>
      <c r="E171" s="657" t="str">
        <f t="shared" ca="1" si="22"/>
        <v/>
      </c>
      <c r="F171" s="625">
        <f ca="1">IFERROR(MAX(0,INDEX(nodky,$L171)-SUMPRODUCT((ngaygs&gt;=TTDN!P178)*(ngaygs&lt;$I$1)*(tkco=$G$1)*(makhnccco=$C171),sotien)-INDEX(codky,$L171)+SUMPRODUCT((ngaygs&gt;=TTDN!P$17)*(ngaygs&lt;$I$1)*(tkno=$G$1)*(makhnccno=$C171),sotien)),0)</f>
        <v>0</v>
      </c>
      <c r="G171" s="625">
        <f ca="1">IFERROR(MAX(0,INDEX(codky,$L171)+SUMPRODUCT((ngaygs&gt;=TTDN!Q$17)*(ngaygs&lt;$I$1)*(tkco=$G$1)*(makhnccco=$C171),sotien)-INDEX(nodky,$L171)-SUMPRODUCT((ngaygs&gt;=TTDN!Q$17)*(ngaygs&lt;$I$1)*(tkno=$G$1)*(makhnccno=$C171),sotien)),0)</f>
        <v>0</v>
      </c>
      <c r="H171" s="658">
        <f t="shared" ref="H171:H199" ca="1" si="28">SUMPRODUCT((ngaygs&gt;=$I$1)*(ngaygs&lt;=$K$1)*(tkno=$G$1)*(makhnccno=$C171),sotien)</f>
        <v>0</v>
      </c>
      <c r="I171" s="658">
        <f t="shared" ref="I171:I199" ca="1" si="29">SUMPRODUCT((ngaygs&gt;=$I$1)*(ngaygs&lt;=$K$1)*(tkco=$G$1)*(makhnccco=$C171),sotien)</f>
        <v>0</v>
      </c>
      <c r="J171" s="658">
        <f t="shared" ca="1" si="26"/>
        <v>0</v>
      </c>
      <c r="K171" s="658">
        <f t="shared" ca="1" si="27"/>
        <v>0</v>
      </c>
      <c r="L171" s="659" t="str">
        <f ca="1">IFERROR(MATCH($G$1,OFFSET(DMKH_NCC!$D$7,L170,0):'DMKH_NCC'!$D$2000,0)+L170,"")</f>
        <v/>
      </c>
    </row>
    <row r="172" spans="2:12" ht="24.95" hidden="1" customHeight="1" x14ac:dyDescent="0.2">
      <c r="B172" s="656" t="str">
        <f t="shared" ca="1" si="25"/>
        <v/>
      </c>
      <c r="C172" s="657" t="str">
        <f t="shared" ca="1" si="20"/>
        <v/>
      </c>
      <c r="D172" s="657" t="str">
        <f t="shared" ca="1" si="21"/>
        <v/>
      </c>
      <c r="E172" s="657" t="str">
        <f t="shared" ca="1" si="22"/>
        <v/>
      </c>
      <c r="F172" s="625">
        <f ca="1">IFERROR(MAX(0,INDEX(nodky,$L172)-SUMPRODUCT((ngaygs&gt;=TTDN!P179)*(ngaygs&lt;$I$1)*(tkco=$G$1)*(makhnccco=$C172),sotien)-INDEX(codky,$L172)+SUMPRODUCT((ngaygs&gt;=TTDN!P$17)*(ngaygs&lt;$I$1)*(tkno=$G$1)*(makhnccno=$C172),sotien)),0)</f>
        <v>0</v>
      </c>
      <c r="G172" s="625">
        <f ca="1">IFERROR(MAX(0,INDEX(codky,$L172)+SUMPRODUCT((ngaygs&gt;=TTDN!Q$17)*(ngaygs&lt;$I$1)*(tkco=$G$1)*(makhnccco=$C172),sotien)-INDEX(nodky,$L172)-SUMPRODUCT((ngaygs&gt;=TTDN!Q$17)*(ngaygs&lt;$I$1)*(tkno=$G$1)*(makhnccno=$C172),sotien)),0)</f>
        <v>0</v>
      </c>
      <c r="H172" s="658">
        <f t="shared" ca="1" si="28"/>
        <v>0</v>
      </c>
      <c r="I172" s="658">
        <f t="shared" ca="1" si="29"/>
        <v>0</v>
      </c>
      <c r="J172" s="658">
        <f t="shared" ca="1" si="26"/>
        <v>0</v>
      </c>
      <c r="K172" s="658">
        <f t="shared" ca="1" si="27"/>
        <v>0</v>
      </c>
      <c r="L172" s="659" t="str">
        <f ca="1">IFERROR(MATCH($G$1,OFFSET(DMKH_NCC!$D$7,L171,0):'DMKH_NCC'!$D$2000,0)+L171,"")</f>
        <v/>
      </c>
    </row>
    <row r="173" spans="2:12" ht="24.95" hidden="1" customHeight="1" x14ac:dyDescent="0.2">
      <c r="B173" s="656" t="str">
        <f t="shared" ca="1" si="25"/>
        <v/>
      </c>
      <c r="C173" s="657" t="str">
        <f t="shared" ca="1" si="20"/>
        <v/>
      </c>
      <c r="D173" s="657" t="str">
        <f t="shared" ca="1" si="21"/>
        <v/>
      </c>
      <c r="E173" s="657" t="str">
        <f t="shared" ca="1" si="22"/>
        <v/>
      </c>
      <c r="F173" s="625">
        <f ca="1">IFERROR(MAX(0,INDEX(nodky,$L173)-SUMPRODUCT((ngaygs&gt;=TTDN!P180)*(ngaygs&lt;$I$1)*(tkco=$G$1)*(makhnccco=$C173),sotien)-INDEX(codky,$L173)+SUMPRODUCT((ngaygs&gt;=TTDN!P$17)*(ngaygs&lt;$I$1)*(tkno=$G$1)*(makhnccno=$C173),sotien)),0)</f>
        <v>0</v>
      </c>
      <c r="G173" s="625">
        <f ca="1">IFERROR(MAX(0,INDEX(codky,$L173)+SUMPRODUCT((ngaygs&gt;=TTDN!Q$17)*(ngaygs&lt;$I$1)*(tkco=$G$1)*(makhnccco=$C173),sotien)-INDEX(nodky,$L173)-SUMPRODUCT((ngaygs&gt;=TTDN!Q$17)*(ngaygs&lt;$I$1)*(tkno=$G$1)*(makhnccno=$C173),sotien)),0)</f>
        <v>0</v>
      </c>
      <c r="H173" s="658">
        <f t="shared" ca="1" si="28"/>
        <v>0</v>
      </c>
      <c r="I173" s="658">
        <f t="shared" ca="1" si="29"/>
        <v>0</v>
      </c>
      <c r="J173" s="658">
        <f t="shared" ca="1" si="26"/>
        <v>0</v>
      </c>
      <c r="K173" s="658">
        <f t="shared" ca="1" si="27"/>
        <v>0</v>
      </c>
      <c r="L173" s="659" t="str">
        <f ca="1">IFERROR(MATCH($G$1,OFFSET(DMKH_NCC!$D$7,L172,0):'DMKH_NCC'!$D$2000,0)+L172,"")</f>
        <v/>
      </c>
    </row>
    <row r="174" spans="2:12" ht="24.95" hidden="1" customHeight="1" x14ac:dyDescent="0.2">
      <c r="B174" s="656" t="str">
        <f t="shared" ca="1" si="25"/>
        <v/>
      </c>
      <c r="C174" s="657" t="str">
        <f t="shared" ca="1" si="20"/>
        <v/>
      </c>
      <c r="D174" s="657" t="str">
        <f t="shared" ca="1" si="21"/>
        <v/>
      </c>
      <c r="E174" s="657" t="str">
        <f t="shared" ca="1" si="22"/>
        <v/>
      </c>
      <c r="F174" s="625">
        <f ca="1">IFERROR(MAX(0,INDEX(nodky,$L174)-SUMPRODUCT((ngaygs&gt;=TTDN!P181)*(ngaygs&lt;$I$1)*(tkco=$G$1)*(makhnccco=$C174),sotien)-INDEX(codky,$L174)+SUMPRODUCT((ngaygs&gt;=TTDN!P$17)*(ngaygs&lt;$I$1)*(tkno=$G$1)*(makhnccno=$C174),sotien)),0)</f>
        <v>0</v>
      </c>
      <c r="G174" s="625">
        <f ca="1">IFERROR(MAX(0,INDEX(codky,$L174)+SUMPRODUCT((ngaygs&gt;=TTDN!Q$17)*(ngaygs&lt;$I$1)*(tkco=$G$1)*(makhnccco=$C174),sotien)-INDEX(nodky,$L174)-SUMPRODUCT((ngaygs&gt;=TTDN!Q$17)*(ngaygs&lt;$I$1)*(tkno=$G$1)*(makhnccno=$C174),sotien)),0)</f>
        <v>0</v>
      </c>
      <c r="H174" s="658">
        <f t="shared" ca="1" si="28"/>
        <v>0</v>
      </c>
      <c r="I174" s="658">
        <f t="shared" ca="1" si="29"/>
        <v>0</v>
      </c>
      <c r="J174" s="658">
        <f t="shared" ca="1" si="26"/>
        <v>0</v>
      </c>
      <c r="K174" s="658">
        <f t="shared" ca="1" si="27"/>
        <v>0</v>
      </c>
      <c r="L174" s="659" t="str">
        <f ca="1">IFERROR(MATCH($G$1,OFFSET(DMKH_NCC!$D$7,L173,0):'DMKH_NCC'!$D$2000,0)+L173,"")</f>
        <v/>
      </c>
    </row>
    <row r="175" spans="2:12" ht="24.95" hidden="1" customHeight="1" x14ac:dyDescent="0.2">
      <c r="B175" s="656" t="str">
        <f t="shared" ca="1" si="25"/>
        <v/>
      </c>
      <c r="C175" s="657" t="str">
        <f t="shared" ca="1" si="20"/>
        <v/>
      </c>
      <c r="D175" s="657" t="str">
        <f t="shared" ca="1" si="21"/>
        <v/>
      </c>
      <c r="E175" s="657" t="str">
        <f t="shared" ca="1" si="22"/>
        <v/>
      </c>
      <c r="F175" s="625">
        <f ca="1">IFERROR(MAX(0,INDEX(nodky,$L175)-SUMPRODUCT((ngaygs&gt;=TTDN!P182)*(ngaygs&lt;$I$1)*(tkco=$G$1)*(makhnccco=$C175),sotien)-INDEX(codky,$L175)+SUMPRODUCT((ngaygs&gt;=TTDN!P$17)*(ngaygs&lt;$I$1)*(tkno=$G$1)*(makhnccno=$C175),sotien)),0)</f>
        <v>0</v>
      </c>
      <c r="G175" s="625">
        <f ca="1">IFERROR(MAX(0,INDEX(codky,$L175)+SUMPRODUCT((ngaygs&gt;=TTDN!Q$17)*(ngaygs&lt;$I$1)*(tkco=$G$1)*(makhnccco=$C175),sotien)-INDEX(nodky,$L175)-SUMPRODUCT((ngaygs&gt;=TTDN!Q$17)*(ngaygs&lt;$I$1)*(tkno=$G$1)*(makhnccno=$C175),sotien)),0)</f>
        <v>0</v>
      </c>
      <c r="H175" s="658">
        <f t="shared" ca="1" si="28"/>
        <v>0</v>
      </c>
      <c r="I175" s="658">
        <f t="shared" ca="1" si="29"/>
        <v>0</v>
      </c>
      <c r="J175" s="658">
        <f t="shared" ca="1" si="26"/>
        <v>0</v>
      </c>
      <c r="K175" s="658">
        <f t="shared" ca="1" si="27"/>
        <v>0</v>
      </c>
      <c r="L175" s="659" t="str">
        <f ca="1">IFERROR(MATCH($G$1,OFFSET(DMKH_NCC!$D$7,L174,0):'DMKH_NCC'!$D$2000,0)+L174,"")</f>
        <v/>
      </c>
    </row>
    <row r="176" spans="2:12" ht="24.95" hidden="1" customHeight="1" x14ac:dyDescent="0.2">
      <c r="B176" s="656" t="str">
        <f t="shared" ca="1" si="25"/>
        <v/>
      </c>
      <c r="C176" s="657" t="str">
        <f t="shared" ca="1" si="20"/>
        <v/>
      </c>
      <c r="D176" s="657" t="str">
        <f t="shared" ca="1" si="21"/>
        <v/>
      </c>
      <c r="E176" s="657" t="str">
        <f t="shared" ca="1" si="22"/>
        <v/>
      </c>
      <c r="F176" s="625">
        <f ca="1">IFERROR(MAX(0,INDEX(nodky,$L176)-SUMPRODUCT((ngaygs&gt;=TTDN!P183)*(ngaygs&lt;$I$1)*(tkco=$G$1)*(makhnccco=$C176),sotien)-INDEX(codky,$L176)+SUMPRODUCT((ngaygs&gt;=TTDN!P$17)*(ngaygs&lt;$I$1)*(tkno=$G$1)*(makhnccno=$C176),sotien)),0)</f>
        <v>0</v>
      </c>
      <c r="G176" s="625">
        <f ca="1">IFERROR(MAX(0,INDEX(codky,$L176)+SUMPRODUCT((ngaygs&gt;=TTDN!Q$17)*(ngaygs&lt;$I$1)*(tkco=$G$1)*(makhnccco=$C176),sotien)-INDEX(nodky,$L176)-SUMPRODUCT((ngaygs&gt;=TTDN!Q$17)*(ngaygs&lt;$I$1)*(tkno=$G$1)*(makhnccno=$C176),sotien)),0)</f>
        <v>0</v>
      </c>
      <c r="H176" s="658">
        <f t="shared" ca="1" si="28"/>
        <v>0</v>
      </c>
      <c r="I176" s="658">
        <f t="shared" ca="1" si="29"/>
        <v>0</v>
      </c>
      <c r="J176" s="658">
        <f t="shared" ca="1" si="26"/>
        <v>0</v>
      </c>
      <c r="K176" s="658">
        <f t="shared" ca="1" si="27"/>
        <v>0</v>
      </c>
      <c r="L176" s="659" t="str">
        <f ca="1">IFERROR(MATCH($G$1,OFFSET(DMKH_NCC!$D$7,L175,0):'DMKH_NCC'!$D$2000,0)+L175,"")</f>
        <v/>
      </c>
    </row>
    <row r="177" spans="2:12" ht="24.95" hidden="1" customHeight="1" x14ac:dyDescent="0.2">
      <c r="B177" s="656" t="str">
        <f t="shared" ca="1" si="25"/>
        <v/>
      </c>
      <c r="C177" s="657" t="str">
        <f t="shared" ca="1" si="20"/>
        <v/>
      </c>
      <c r="D177" s="657" t="str">
        <f t="shared" ca="1" si="21"/>
        <v/>
      </c>
      <c r="E177" s="657" t="str">
        <f t="shared" ca="1" si="22"/>
        <v/>
      </c>
      <c r="F177" s="625">
        <f ca="1">IFERROR(MAX(0,INDEX(nodky,$L177)-SUMPRODUCT((ngaygs&gt;=TTDN!P184)*(ngaygs&lt;$I$1)*(tkco=$G$1)*(makhnccco=$C177),sotien)-INDEX(codky,$L177)+SUMPRODUCT((ngaygs&gt;=TTDN!P$17)*(ngaygs&lt;$I$1)*(tkno=$G$1)*(makhnccno=$C177),sotien)),0)</f>
        <v>0</v>
      </c>
      <c r="G177" s="625">
        <f ca="1">IFERROR(MAX(0,INDEX(codky,$L177)+SUMPRODUCT((ngaygs&gt;=TTDN!Q$17)*(ngaygs&lt;$I$1)*(tkco=$G$1)*(makhnccco=$C177),sotien)-INDEX(nodky,$L177)-SUMPRODUCT((ngaygs&gt;=TTDN!Q$17)*(ngaygs&lt;$I$1)*(tkno=$G$1)*(makhnccno=$C177),sotien)),0)</f>
        <v>0</v>
      </c>
      <c r="H177" s="658">
        <f t="shared" ca="1" si="28"/>
        <v>0</v>
      </c>
      <c r="I177" s="658">
        <f t="shared" ca="1" si="29"/>
        <v>0</v>
      </c>
      <c r="J177" s="658">
        <f t="shared" ca="1" si="26"/>
        <v>0</v>
      </c>
      <c r="K177" s="658">
        <f t="shared" ca="1" si="27"/>
        <v>0</v>
      </c>
      <c r="L177" s="659" t="str">
        <f ca="1">IFERROR(MATCH($G$1,OFFSET(DMKH_NCC!$D$7,L176,0):'DMKH_NCC'!$D$2000,0)+L176,"")</f>
        <v/>
      </c>
    </row>
    <row r="178" spans="2:12" ht="24.95" hidden="1" customHeight="1" x14ac:dyDescent="0.2">
      <c r="B178" s="656" t="str">
        <f t="shared" ca="1" si="25"/>
        <v/>
      </c>
      <c r="C178" s="657" t="str">
        <f t="shared" ca="1" si="20"/>
        <v/>
      </c>
      <c r="D178" s="657" t="str">
        <f t="shared" ca="1" si="21"/>
        <v/>
      </c>
      <c r="E178" s="657" t="str">
        <f t="shared" ca="1" si="22"/>
        <v/>
      </c>
      <c r="F178" s="625">
        <f ca="1">IFERROR(MAX(0,INDEX(nodky,$L178)-SUMPRODUCT((ngaygs&gt;=TTDN!P185)*(ngaygs&lt;$I$1)*(tkco=$G$1)*(makhnccco=$C178),sotien)-INDEX(codky,$L178)+SUMPRODUCT((ngaygs&gt;=TTDN!P$17)*(ngaygs&lt;$I$1)*(tkno=$G$1)*(makhnccno=$C178),sotien)),0)</f>
        <v>0</v>
      </c>
      <c r="G178" s="625">
        <f ca="1">IFERROR(MAX(0,INDEX(codky,$L178)+SUMPRODUCT((ngaygs&gt;=TTDN!Q$17)*(ngaygs&lt;$I$1)*(tkco=$G$1)*(makhnccco=$C178),sotien)-INDEX(nodky,$L178)-SUMPRODUCT((ngaygs&gt;=TTDN!Q$17)*(ngaygs&lt;$I$1)*(tkno=$G$1)*(makhnccno=$C178),sotien)),0)</f>
        <v>0</v>
      </c>
      <c r="H178" s="658">
        <f t="shared" ca="1" si="28"/>
        <v>0</v>
      </c>
      <c r="I178" s="658">
        <f t="shared" ca="1" si="29"/>
        <v>0</v>
      </c>
      <c r="J178" s="658">
        <f t="shared" ca="1" si="26"/>
        <v>0</v>
      </c>
      <c r="K178" s="658">
        <f t="shared" ca="1" si="27"/>
        <v>0</v>
      </c>
      <c r="L178" s="659" t="str">
        <f ca="1">IFERROR(MATCH($G$1,OFFSET(DMKH_NCC!$D$7,L177,0):'DMKH_NCC'!$D$2000,0)+L177,"")</f>
        <v/>
      </c>
    </row>
    <row r="179" spans="2:12" ht="24.95" hidden="1" customHeight="1" x14ac:dyDescent="0.2">
      <c r="B179" s="656" t="str">
        <f t="shared" ca="1" si="25"/>
        <v/>
      </c>
      <c r="C179" s="657" t="str">
        <f t="shared" ca="1" si="20"/>
        <v/>
      </c>
      <c r="D179" s="657" t="str">
        <f t="shared" ca="1" si="21"/>
        <v/>
      </c>
      <c r="E179" s="657" t="str">
        <f t="shared" ca="1" si="22"/>
        <v/>
      </c>
      <c r="F179" s="625">
        <f ca="1">IFERROR(MAX(0,INDEX(nodky,$L179)-SUMPRODUCT((ngaygs&gt;=TTDN!P186)*(ngaygs&lt;$I$1)*(tkco=$G$1)*(makhnccco=$C179),sotien)-INDEX(codky,$L179)+SUMPRODUCT((ngaygs&gt;=TTDN!P$17)*(ngaygs&lt;$I$1)*(tkno=$G$1)*(makhnccno=$C179),sotien)),0)</f>
        <v>0</v>
      </c>
      <c r="G179" s="625">
        <f ca="1">IFERROR(MAX(0,INDEX(codky,$L179)+SUMPRODUCT((ngaygs&gt;=TTDN!Q$17)*(ngaygs&lt;$I$1)*(tkco=$G$1)*(makhnccco=$C179),sotien)-INDEX(nodky,$L179)-SUMPRODUCT((ngaygs&gt;=TTDN!Q$17)*(ngaygs&lt;$I$1)*(tkno=$G$1)*(makhnccno=$C179),sotien)),0)</f>
        <v>0</v>
      </c>
      <c r="H179" s="658">
        <f t="shared" ca="1" si="28"/>
        <v>0</v>
      </c>
      <c r="I179" s="658">
        <f t="shared" ca="1" si="29"/>
        <v>0</v>
      </c>
      <c r="J179" s="658">
        <f t="shared" ca="1" si="26"/>
        <v>0</v>
      </c>
      <c r="K179" s="658">
        <f t="shared" ca="1" si="27"/>
        <v>0</v>
      </c>
      <c r="L179" s="659" t="str">
        <f ca="1">IFERROR(MATCH($G$1,OFFSET(DMKH_NCC!$D$7,L178,0):'DMKH_NCC'!$D$2000,0)+L178,"")</f>
        <v/>
      </c>
    </row>
    <row r="180" spans="2:12" ht="24.95" hidden="1" customHeight="1" x14ac:dyDescent="0.2">
      <c r="B180" s="656" t="str">
        <f t="shared" ca="1" si="25"/>
        <v/>
      </c>
      <c r="C180" s="657" t="str">
        <f t="shared" ca="1" si="20"/>
        <v/>
      </c>
      <c r="D180" s="657" t="str">
        <f t="shared" ca="1" si="21"/>
        <v/>
      </c>
      <c r="E180" s="657" t="str">
        <f t="shared" ca="1" si="22"/>
        <v/>
      </c>
      <c r="F180" s="625">
        <f ca="1">IFERROR(MAX(0,INDEX(nodky,$L180)-SUMPRODUCT((ngaygs&gt;=TTDN!P187)*(ngaygs&lt;$I$1)*(tkco=$G$1)*(makhnccco=$C180),sotien)-INDEX(codky,$L180)+SUMPRODUCT((ngaygs&gt;=TTDN!P$17)*(ngaygs&lt;$I$1)*(tkno=$G$1)*(makhnccno=$C180),sotien)),0)</f>
        <v>0</v>
      </c>
      <c r="G180" s="625">
        <f ca="1">IFERROR(MAX(0,INDEX(codky,$L180)+SUMPRODUCT((ngaygs&gt;=TTDN!Q$17)*(ngaygs&lt;$I$1)*(tkco=$G$1)*(makhnccco=$C180),sotien)-INDEX(nodky,$L180)-SUMPRODUCT((ngaygs&gt;=TTDN!Q$17)*(ngaygs&lt;$I$1)*(tkno=$G$1)*(makhnccno=$C180),sotien)),0)</f>
        <v>0</v>
      </c>
      <c r="H180" s="658">
        <f t="shared" ca="1" si="28"/>
        <v>0</v>
      </c>
      <c r="I180" s="658">
        <f t="shared" ca="1" si="29"/>
        <v>0</v>
      </c>
      <c r="J180" s="658">
        <f t="shared" ca="1" si="26"/>
        <v>0</v>
      </c>
      <c r="K180" s="658">
        <f t="shared" ca="1" si="27"/>
        <v>0</v>
      </c>
      <c r="L180" s="659" t="str">
        <f ca="1">IFERROR(MATCH($G$1,OFFSET(DMKH_NCC!$D$7,L179,0):'DMKH_NCC'!$D$2000,0)+L179,"")</f>
        <v/>
      </c>
    </row>
    <row r="181" spans="2:12" ht="24.95" hidden="1" customHeight="1" x14ac:dyDescent="0.2">
      <c r="B181" s="656" t="str">
        <f t="shared" ca="1" si="25"/>
        <v/>
      </c>
      <c r="C181" s="657" t="str">
        <f t="shared" ca="1" si="20"/>
        <v/>
      </c>
      <c r="D181" s="657" t="str">
        <f t="shared" ca="1" si="21"/>
        <v/>
      </c>
      <c r="E181" s="657" t="str">
        <f t="shared" ca="1" si="22"/>
        <v/>
      </c>
      <c r="F181" s="625">
        <f ca="1">IFERROR(MAX(0,INDEX(nodky,$L181)-SUMPRODUCT((ngaygs&gt;=TTDN!P188)*(ngaygs&lt;$I$1)*(tkco=$G$1)*(makhnccco=$C181),sotien)-INDEX(codky,$L181)+SUMPRODUCT((ngaygs&gt;=TTDN!P$17)*(ngaygs&lt;$I$1)*(tkno=$G$1)*(makhnccno=$C181),sotien)),0)</f>
        <v>0</v>
      </c>
      <c r="G181" s="625">
        <f ca="1">IFERROR(MAX(0,INDEX(codky,$L181)+SUMPRODUCT((ngaygs&gt;=TTDN!Q$17)*(ngaygs&lt;$I$1)*(tkco=$G$1)*(makhnccco=$C181),sotien)-INDEX(nodky,$L181)-SUMPRODUCT((ngaygs&gt;=TTDN!Q$17)*(ngaygs&lt;$I$1)*(tkno=$G$1)*(makhnccno=$C181),sotien)),0)</f>
        <v>0</v>
      </c>
      <c r="H181" s="658">
        <f t="shared" ca="1" si="28"/>
        <v>0</v>
      </c>
      <c r="I181" s="658">
        <f t="shared" ca="1" si="29"/>
        <v>0</v>
      </c>
      <c r="J181" s="658">
        <f t="shared" ca="1" si="26"/>
        <v>0</v>
      </c>
      <c r="K181" s="658">
        <f t="shared" ca="1" si="27"/>
        <v>0</v>
      </c>
      <c r="L181" s="659" t="str">
        <f ca="1">IFERROR(MATCH($G$1,OFFSET(DMKH_NCC!$D$7,L180,0):'DMKH_NCC'!$D$2000,0)+L180,"")</f>
        <v/>
      </c>
    </row>
    <row r="182" spans="2:12" ht="24.95" hidden="1" customHeight="1" x14ac:dyDescent="0.2">
      <c r="B182" s="656" t="str">
        <f t="shared" ca="1" si="25"/>
        <v/>
      </c>
      <c r="C182" s="657" t="str">
        <f t="shared" ca="1" si="20"/>
        <v/>
      </c>
      <c r="D182" s="657" t="str">
        <f t="shared" ca="1" si="21"/>
        <v/>
      </c>
      <c r="E182" s="657" t="str">
        <f t="shared" ca="1" si="22"/>
        <v/>
      </c>
      <c r="F182" s="625">
        <f ca="1">IFERROR(MAX(0,INDEX(nodky,$L182)-SUMPRODUCT((ngaygs&gt;=TTDN!P189)*(ngaygs&lt;$I$1)*(tkco=$G$1)*(makhnccco=$C182),sotien)-INDEX(codky,$L182)+SUMPRODUCT((ngaygs&gt;=TTDN!P$17)*(ngaygs&lt;$I$1)*(tkno=$G$1)*(makhnccno=$C182),sotien)),0)</f>
        <v>0</v>
      </c>
      <c r="G182" s="625">
        <f ca="1">IFERROR(MAX(0,INDEX(codky,$L182)+SUMPRODUCT((ngaygs&gt;=TTDN!Q$17)*(ngaygs&lt;$I$1)*(tkco=$G$1)*(makhnccco=$C182),sotien)-INDEX(nodky,$L182)-SUMPRODUCT((ngaygs&gt;=TTDN!Q$17)*(ngaygs&lt;$I$1)*(tkno=$G$1)*(makhnccno=$C182),sotien)),0)</f>
        <v>0</v>
      </c>
      <c r="H182" s="658">
        <f t="shared" ca="1" si="28"/>
        <v>0</v>
      </c>
      <c r="I182" s="658">
        <f t="shared" ca="1" si="29"/>
        <v>0</v>
      </c>
      <c r="J182" s="658">
        <f t="shared" ca="1" si="26"/>
        <v>0</v>
      </c>
      <c r="K182" s="658">
        <f t="shared" ca="1" si="27"/>
        <v>0</v>
      </c>
      <c r="L182" s="659" t="str">
        <f ca="1">IFERROR(MATCH($G$1,OFFSET(DMKH_NCC!$D$7,L181,0):'DMKH_NCC'!$D$2000,0)+L181,"")</f>
        <v/>
      </c>
    </row>
    <row r="183" spans="2:12" ht="24.95" hidden="1" customHeight="1" x14ac:dyDescent="0.2">
      <c r="B183" s="656" t="str">
        <f t="shared" ca="1" si="25"/>
        <v/>
      </c>
      <c r="C183" s="657" t="str">
        <f t="shared" ca="1" si="20"/>
        <v/>
      </c>
      <c r="D183" s="657" t="str">
        <f t="shared" ca="1" si="21"/>
        <v/>
      </c>
      <c r="E183" s="657" t="str">
        <f t="shared" ca="1" si="22"/>
        <v/>
      </c>
      <c r="F183" s="625">
        <f ca="1">IFERROR(MAX(0,INDEX(nodky,$L183)-SUMPRODUCT((ngaygs&gt;=TTDN!P190)*(ngaygs&lt;$I$1)*(tkco=$G$1)*(makhnccco=$C183),sotien)-INDEX(codky,$L183)+SUMPRODUCT((ngaygs&gt;=TTDN!P$17)*(ngaygs&lt;$I$1)*(tkno=$G$1)*(makhnccno=$C183),sotien)),0)</f>
        <v>0</v>
      </c>
      <c r="G183" s="625">
        <f ca="1">IFERROR(MAX(0,INDEX(codky,$L183)+SUMPRODUCT((ngaygs&gt;=TTDN!Q$17)*(ngaygs&lt;$I$1)*(tkco=$G$1)*(makhnccco=$C183),sotien)-INDEX(nodky,$L183)-SUMPRODUCT((ngaygs&gt;=TTDN!Q$17)*(ngaygs&lt;$I$1)*(tkno=$G$1)*(makhnccno=$C183),sotien)),0)</f>
        <v>0</v>
      </c>
      <c r="H183" s="658">
        <f t="shared" ca="1" si="28"/>
        <v>0</v>
      </c>
      <c r="I183" s="658">
        <f t="shared" ca="1" si="29"/>
        <v>0</v>
      </c>
      <c r="J183" s="658">
        <f t="shared" ca="1" si="26"/>
        <v>0</v>
      </c>
      <c r="K183" s="658">
        <f t="shared" ca="1" si="27"/>
        <v>0</v>
      </c>
      <c r="L183" s="659" t="str">
        <f ca="1">IFERROR(MATCH($G$1,OFFSET(DMKH_NCC!$D$7,L182,0):'DMKH_NCC'!$D$2000,0)+L182,"")</f>
        <v/>
      </c>
    </row>
    <row r="184" spans="2:12" ht="24.95" hidden="1" customHeight="1" x14ac:dyDescent="0.2">
      <c r="B184" s="656" t="str">
        <f t="shared" ca="1" si="25"/>
        <v/>
      </c>
      <c r="C184" s="657" t="str">
        <f t="shared" ca="1" si="20"/>
        <v/>
      </c>
      <c r="D184" s="657" t="str">
        <f t="shared" ca="1" si="21"/>
        <v/>
      </c>
      <c r="E184" s="657" t="str">
        <f t="shared" ca="1" si="22"/>
        <v/>
      </c>
      <c r="F184" s="625">
        <f ca="1">IFERROR(MAX(0,INDEX(nodky,$L184)-SUMPRODUCT((ngaygs&gt;=TTDN!P191)*(ngaygs&lt;$I$1)*(tkco=$G$1)*(makhnccco=$C184),sotien)-INDEX(codky,$L184)+SUMPRODUCT((ngaygs&gt;=TTDN!P$17)*(ngaygs&lt;$I$1)*(tkno=$G$1)*(makhnccno=$C184),sotien)),0)</f>
        <v>0</v>
      </c>
      <c r="G184" s="625">
        <f ca="1">IFERROR(MAX(0,INDEX(codky,$L184)+SUMPRODUCT((ngaygs&gt;=TTDN!Q$17)*(ngaygs&lt;$I$1)*(tkco=$G$1)*(makhnccco=$C184),sotien)-INDEX(nodky,$L184)-SUMPRODUCT((ngaygs&gt;=TTDN!Q$17)*(ngaygs&lt;$I$1)*(tkno=$G$1)*(makhnccno=$C184),sotien)),0)</f>
        <v>0</v>
      </c>
      <c r="H184" s="658">
        <f t="shared" ca="1" si="28"/>
        <v>0</v>
      </c>
      <c r="I184" s="658">
        <f t="shared" ca="1" si="29"/>
        <v>0</v>
      </c>
      <c r="J184" s="658">
        <f t="shared" ca="1" si="26"/>
        <v>0</v>
      </c>
      <c r="K184" s="658">
        <f t="shared" ca="1" si="27"/>
        <v>0</v>
      </c>
      <c r="L184" s="659" t="str">
        <f ca="1">IFERROR(MATCH($G$1,OFFSET(DMKH_NCC!$D$7,L183,0):'DMKH_NCC'!$D$2000,0)+L183,"")</f>
        <v/>
      </c>
    </row>
    <row r="185" spans="2:12" ht="24.95" hidden="1" customHeight="1" x14ac:dyDescent="0.2">
      <c r="B185" s="656" t="str">
        <f t="shared" ca="1" si="25"/>
        <v/>
      </c>
      <c r="C185" s="657" t="str">
        <f t="shared" ca="1" si="20"/>
        <v/>
      </c>
      <c r="D185" s="657" t="str">
        <f t="shared" ca="1" si="21"/>
        <v/>
      </c>
      <c r="E185" s="657" t="str">
        <f t="shared" ca="1" si="22"/>
        <v/>
      </c>
      <c r="F185" s="625">
        <f ca="1">IFERROR(MAX(0,INDEX(nodky,$L185)-SUMPRODUCT((ngaygs&gt;=TTDN!P192)*(ngaygs&lt;$I$1)*(tkco=$G$1)*(makhnccco=$C185),sotien)-INDEX(codky,$L185)+SUMPRODUCT((ngaygs&gt;=TTDN!P$17)*(ngaygs&lt;$I$1)*(tkno=$G$1)*(makhnccno=$C185),sotien)),0)</f>
        <v>0</v>
      </c>
      <c r="G185" s="625">
        <f ca="1">IFERROR(MAX(0,INDEX(codky,$L185)+SUMPRODUCT((ngaygs&gt;=TTDN!Q$17)*(ngaygs&lt;$I$1)*(tkco=$G$1)*(makhnccco=$C185),sotien)-INDEX(nodky,$L185)-SUMPRODUCT((ngaygs&gt;=TTDN!Q$17)*(ngaygs&lt;$I$1)*(tkno=$G$1)*(makhnccno=$C185),sotien)),0)</f>
        <v>0</v>
      </c>
      <c r="H185" s="658">
        <f t="shared" ca="1" si="28"/>
        <v>0</v>
      </c>
      <c r="I185" s="658">
        <f t="shared" ca="1" si="29"/>
        <v>0</v>
      </c>
      <c r="J185" s="658">
        <f t="shared" ca="1" si="26"/>
        <v>0</v>
      </c>
      <c r="K185" s="658">
        <f t="shared" ca="1" si="27"/>
        <v>0</v>
      </c>
      <c r="L185" s="659" t="str">
        <f ca="1">IFERROR(MATCH($G$1,OFFSET(DMKH_NCC!$D$7,L184,0):'DMKH_NCC'!$D$2000,0)+L184,"")</f>
        <v/>
      </c>
    </row>
    <row r="186" spans="2:12" ht="24.95" hidden="1" customHeight="1" x14ac:dyDescent="0.2">
      <c r="B186" s="656" t="str">
        <f t="shared" ca="1" si="25"/>
        <v/>
      </c>
      <c r="C186" s="657" t="str">
        <f t="shared" ca="1" si="20"/>
        <v/>
      </c>
      <c r="D186" s="657" t="str">
        <f t="shared" ca="1" si="21"/>
        <v/>
      </c>
      <c r="E186" s="657" t="str">
        <f t="shared" ca="1" si="22"/>
        <v/>
      </c>
      <c r="F186" s="625">
        <f ca="1">IFERROR(MAX(0,INDEX(nodky,$L186)-SUMPRODUCT((ngaygs&gt;=TTDN!P193)*(ngaygs&lt;$I$1)*(tkco=$G$1)*(makhnccco=$C186),sotien)-INDEX(codky,$L186)+SUMPRODUCT((ngaygs&gt;=TTDN!P$17)*(ngaygs&lt;$I$1)*(tkno=$G$1)*(makhnccno=$C186),sotien)),0)</f>
        <v>0</v>
      </c>
      <c r="G186" s="625">
        <f ca="1">IFERROR(MAX(0,INDEX(codky,$L186)+SUMPRODUCT((ngaygs&gt;=TTDN!Q$17)*(ngaygs&lt;$I$1)*(tkco=$G$1)*(makhnccco=$C186),sotien)-INDEX(nodky,$L186)-SUMPRODUCT((ngaygs&gt;=TTDN!Q$17)*(ngaygs&lt;$I$1)*(tkno=$G$1)*(makhnccno=$C186),sotien)),0)</f>
        <v>0</v>
      </c>
      <c r="H186" s="658">
        <f t="shared" ca="1" si="28"/>
        <v>0</v>
      </c>
      <c r="I186" s="658">
        <f t="shared" ca="1" si="29"/>
        <v>0</v>
      </c>
      <c r="J186" s="658">
        <f t="shared" ca="1" si="26"/>
        <v>0</v>
      </c>
      <c r="K186" s="658">
        <f t="shared" ca="1" si="27"/>
        <v>0</v>
      </c>
      <c r="L186" s="659" t="str">
        <f ca="1">IFERROR(MATCH($G$1,OFFSET(DMKH_NCC!$D$7,L185,0):'DMKH_NCC'!$D$2000,0)+L185,"")</f>
        <v/>
      </c>
    </row>
    <row r="187" spans="2:12" ht="24.95" hidden="1" customHeight="1" x14ac:dyDescent="0.2">
      <c r="B187" s="656" t="str">
        <f t="shared" ca="1" si="25"/>
        <v/>
      </c>
      <c r="C187" s="657" t="str">
        <f t="shared" ca="1" si="20"/>
        <v/>
      </c>
      <c r="D187" s="657" t="str">
        <f t="shared" ca="1" si="21"/>
        <v/>
      </c>
      <c r="E187" s="657" t="str">
        <f t="shared" ca="1" si="22"/>
        <v/>
      </c>
      <c r="F187" s="625">
        <f ca="1">IFERROR(MAX(0,INDEX(nodky,$L187)-SUMPRODUCT((ngaygs&gt;=TTDN!P194)*(ngaygs&lt;$I$1)*(tkco=$G$1)*(makhnccco=$C187),sotien)-INDEX(codky,$L187)+SUMPRODUCT((ngaygs&gt;=TTDN!P$17)*(ngaygs&lt;$I$1)*(tkno=$G$1)*(makhnccno=$C187),sotien)),0)</f>
        <v>0</v>
      </c>
      <c r="G187" s="625">
        <f ca="1">IFERROR(MAX(0,INDEX(codky,$L187)+SUMPRODUCT((ngaygs&gt;=TTDN!Q$17)*(ngaygs&lt;$I$1)*(tkco=$G$1)*(makhnccco=$C187),sotien)-INDEX(nodky,$L187)-SUMPRODUCT((ngaygs&gt;=TTDN!Q$17)*(ngaygs&lt;$I$1)*(tkno=$G$1)*(makhnccno=$C187),sotien)),0)</f>
        <v>0</v>
      </c>
      <c r="H187" s="658">
        <f t="shared" ca="1" si="28"/>
        <v>0</v>
      </c>
      <c r="I187" s="658">
        <f t="shared" ca="1" si="29"/>
        <v>0</v>
      </c>
      <c r="J187" s="658">
        <f t="shared" ca="1" si="26"/>
        <v>0</v>
      </c>
      <c r="K187" s="658">
        <f t="shared" ca="1" si="27"/>
        <v>0</v>
      </c>
      <c r="L187" s="659" t="str">
        <f ca="1">IFERROR(MATCH($G$1,OFFSET(DMKH_NCC!$D$7,L186,0):'DMKH_NCC'!$D$2000,0)+L186,"")</f>
        <v/>
      </c>
    </row>
    <row r="188" spans="2:12" ht="24.95" hidden="1" customHeight="1" x14ac:dyDescent="0.2">
      <c r="B188" s="656" t="str">
        <f t="shared" ca="1" si="25"/>
        <v/>
      </c>
      <c r="C188" s="657" t="str">
        <f t="shared" ca="1" si="20"/>
        <v/>
      </c>
      <c r="D188" s="657" t="str">
        <f t="shared" ca="1" si="21"/>
        <v/>
      </c>
      <c r="E188" s="657" t="str">
        <f t="shared" ca="1" si="22"/>
        <v/>
      </c>
      <c r="F188" s="625">
        <f ca="1">IFERROR(MAX(0,INDEX(nodky,$L188)-SUMPRODUCT((ngaygs&gt;=TTDN!P195)*(ngaygs&lt;$I$1)*(tkco=$G$1)*(makhnccco=$C188),sotien)-INDEX(codky,$L188)+SUMPRODUCT((ngaygs&gt;=TTDN!P$17)*(ngaygs&lt;$I$1)*(tkno=$G$1)*(makhnccno=$C188),sotien)),0)</f>
        <v>0</v>
      </c>
      <c r="G188" s="625">
        <f ca="1">IFERROR(MAX(0,INDEX(codky,$L188)+SUMPRODUCT((ngaygs&gt;=TTDN!Q$17)*(ngaygs&lt;$I$1)*(tkco=$G$1)*(makhnccco=$C188),sotien)-INDEX(nodky,$L188)-SUMPRODUCT((ngaygs&gt;=TTDN!Q$17)*(ngaygs&lt;$I$1)*(tkno=$G$1)*(makhnccno=$C188),sotien)),0)</f>
        <v>0</v>
      </c>
      <c r="H188" s="658">
        <f t="shared" ca="1" si="28"/>
        <v>0</v>
      </c>
      <c r="I188" s="658">
        <f t="shared" ca="1" si="29"/>
        <v>0</v>
      </c>
      <c r="J188" s="658">
        <f t="shared" ca="1" si="26"/>
        <v>0</v>
      </c>
      <c r="K188" s="658">
        <f t="shared" ca="1" si="27"/>
        <v>0</v>
      </c>
      <c r="L188" s="659" t="str">
        <f ca="1">IFERROR(MATCH($G$1,OFFSET(DMKH_NCC!$D$7,L187,0):'DMKH_NCC'!$D$2000,0)+L187,"")</f>
        <v/>
      </c>
    </row>
    <row r="189" spans="2:12" ht="24.95" hidden="1" customHeight="1" x14ac:dyDescent="0.2">
      <c r="B189" s="656" t="str">
        <f t="shared" ca="1" si="25"/>
        <v/>
      </c>
      <c r="C189" s="657" t="str">
        <f t="shared" ca="1" si="20"/>
        <v/>
      </c>
      <c r="D189" s="657" t="str">
        <f t="shared" ca="1" si="21"/>
        <v/>
      </c>
      <c r="E189" s="657" t="str">
        <f t="shared" ca="1" si="22"/>
        <v/>
      </c>
      <c r="F189" s="625">
        <f ca="1">IFERROR(MAX(0,INDEX(nodky,$L189)-SUMPRODUCT((ngaygs&gt;=TTDN!P196)*(ngaygs&lt;$I$1)*(tkco=$G$1)*(makhnccco=$C189),sotien)-INDEX(codky,$L189)+SUMPRODUCT((ngaygs&gt;=TTDN!P$17)*(ngaygs&lt;$I$1)*(tkno=$G$1)*(makhnccno=$C189),sotien)),0)</f>
        <v>0</v>
      </c>
      <c r="G189" s="625">
        <f ca="1">IFERROR(MAX(0,INDEX(codky,$L189)+SUMPRODUCT((ngaygs&gt;=TTDN!Q$17)*(ngaygs&lt;$I$1)*(tkco=$G$1)*(makhnccco=$C189),sotien)-INDEX(nodky,$L189)-SUMPRODUCT((ngaygs&gt;=TTDN!Q$17)*(ngaygs&lt;$I$1)*(tkno=$G$1)*(makhnccno=$C189),sotien)),0)</f>
        <v>0</v>
      </c>
      <c r="H189" s="658">
        <f t="shared" ca="1" si="28"/>
        <v>0</v>
      </c>
      <c r="I189" s="658">
        <f t="shared" ca="1" si="29"/>
        <v>0</v>
      </c>
      <c r="J189" s="658">
        <f t="shared" ca="1" si="26"/>
        <v>0</v>
      </c>
      <c r="K189" s="658">
        <f t="shared" ca="1" si="27"/>
        <v>0</v>
      </c>
      <c r="L189" s="659" t="str">
        <f ca="1">IFERROR(MATCH($G$1,OFFSET(DMKH_NCC!$D$7,L188,0):'DMKH_NCC'!$D$2000,0)+L188,"")</f>
        <v/>
      </c>
    </row>
    <row r="190" spans="2:12" ht="24.95" hidden="1" customHeight="1" x14ac:dyDescent="0.2">
      <c r="B190" s="656" t="str">
        <f t="shared" ca="1" si="25"/>
        <v/>
      </c>
      <c r="C190" s="657" t="str">
        <f t="shared" ca="1" si="20"/>
        <v/>
      </c>
      <c r="D190" s="657" t="str">
        <f t="shared" ca="1" si="21"/>
        <v/>
      </c>
      <c r="E190" s="657" t="str">
        <f t="shared" ca="1" si="22"/>
        <v/>
      </c>
      <c r="F190" s="625">
        <f ca="1">IFERROR(MAX(0,INDEX(nodky,$L190)-SUMPRODUCT((ngaygs&gt;=TTDN!P197)*(ngaygs&lt;$I$1)*(tkco=$G$1)*(makhnccco=$C190),sotien)-INDEX(codky,$L190)+SUMPRODUCT((ngaygs&gt;=TTDN!P$17)*(ngaygs&lt;$I$1)*(tkno=$G$1)*(makhnccno=$C190),sotien)),0)</f>
        <v>0</v>
      </c>
      <c r="G190" s="625">
        <f ca="1">IFERROR(MAX(0,INDEX(codky,$L190)+SUMPRODUCT((ngaygs&gt;=TTDN!Q$17)*(ngaygs&lt;$I$1)*(tkco=$G$1)*(makhnccco=$C190),sotien)-INDEX(nodky,$L190)-SUMPRODUCT((ngaygs&gt;=TTDN!Q$17)*(ngaygs&lt;$I$1)*(tkno=$G$1)*(makhnccno=$C190),sotien)),0)</f>
        <v>0</v>
      </c>
      <c r="H190" s="658">
        <f t="shared" ca="1" si="28"/>
        <v>0</v>
      </c>
      <c r="I190" s="658">
        <f t="shared" ca="1" si="29"/>
        <v>0</v>
      </c>
      <c r="J190" s="658">
        <f t="shared" ca="1" si="26"/>
        <v>0</v>
      </c>
      <c r="K190" s="658">
        <f t="shared" ca="1" si="27"/>
        <v>0</v>
      </c>
      <c r="L190" s="659" t="str">
        <f ca="1">IFERROR(MATCH($G$1,OFFSET(DMKH_NCC!$D$7,L189,0):'DMKH_NCC'!$D$2000,0)+L189,"")</f>
        <v/>
      </c>
    </row>
    <row r="191" spans="2:12" ht="24.95" hidden="1" customHeight="1" x14ac:dyDescent="0.2">
      <c r="B191" s="656" t="str">
        <f t="shared" ca="1" si="25"/>
        <v/>
      </c>
      <c r="C191" s="657" t="str">
        <f t="shared" ca="1" si="20"/>
        <v/>
      </c>
      <c r="D191" s="657" t="str">
        <f t="shared" ca="1" si="21"/>
        <v/>
      </c>
      <c r="E191" s="657" t="str">
        <f t="shared" ca="1" si="22"/>
        <v/>
      </c>
      <c r="F191" s="625">
        <f ca="1">IFERROR(MAX(0,INDEX(nodky,$L191)-SUMPRODUCT((ngaygs&gt;=TTDN!P198)*(ngaygs&lt;$I$1)*(tkco=$G$1)*(makhnccco=$C191),sotien)-INDEX(codky,$L191)+SUMPRODUCT((ngaygs&gt;=TTDN!P$17)*(ngaygs&lt;$I$1)*(tkno=$G$1)*(makhnccno=$C191),sotien)),0)</f>
        <v>0</v>
      </c>
      <c r="G191" s="625">
        <f ca="1">IFERROR(MAX(0,INDEX(codky,$L191)+SUMPRODUCT((ngaygs&gt;=TTDN!Q$17)*(ngaygs&lt;$I$1)*(tkco=$G$1)*(makhnccco=$C191),sotien)-INDEX(nodky,$L191)-SUMPRODUCT((ngaygs&gt;=TTDN!Q$17)*(ngaygs&lt;$I$1)*(tkno=$G$1)*(makhnccno=$C191),sotien)),0)</f>
        <v>0</v>
      </c>
      <c r="H191" s="658">
        <f t="shared" ca="1" si="28"/>
        <v>0</v>
      </c>
      <c r="I191" s="658">
        <f t="shared" ca="1" si="29"/>
        <v>0</v>
      </c>
      <c r="J191" s="658">
        <f t="shared" ca="1" si="26"/>
        <v>0</v>
      </c>
      <c r="K191" s="658">
        <f t="shared" ca="1" si="27"/>
        <v>0</v>
      </c>
      <c r="L191" s="659" t="str">
        <f ca="1">IFERROR(MATCH($G$1,OFFSET(DMKH_NCC!$D$7,L190,0):'DMKH_NCC'!$D$2000,0)+L190,"")</f>
        <v/>
      </c>
    </row>
    <row r="192" spans="2:12" ht="24.95" hidden="1" customHeight="1" x14ac:dyDescent="0.2">
      <c r="B192" s="656" t="str">
        <f t="shared" ca="1" si="25"/>
        <v/>
      </c>
      <c r="C192" s="657" t="str">
        <f t="shared" ca="1" si="20"/>
        <v/>
      </c>
      <c r="D192" s="657" t="str">
        <f t="shared" ca="1" si="21"/>
        <v/>
      </c>
      <c r="E192" s="657" t="str">
        <f t="shared" ca="1" si="22"/>
        <v/>
      </c>
      <c r="F192" s="625">
        <f ca="1">IFERROR(MAX(0,INDEX(nodky,$L192)-SUMPRODUCT((ngaygs&gt;=TTDN!P199)*(ngaygs&lt;$I$1)*(tkco=$G$1)*(makhnccco=$C192),sotien)-INDEX(codky,$L192)+SUMPRODUCT((ngaygs&gt;=TTDN!P$17)*(ngaygs&lt;$I$1)*(tkno=$G$1)*(makhnccno=$C192),sotien)),0)</f>
        <v>0</v>
      </c>
      <c r="G192" s="625">
        <f ca="1">IFERROR(MAX(0,INDEX(codky,$L192)+SUMPRODUCT((ngaygs&gt;=TTDN!Q$17)*(ngaygs&lt;$I$1)*(tkco=$G$1)*(makhnccco=$C192),sotien)-INDEX(nodky,$L192)-SUMPRODUCT((ngaygs&gt;=TTDN!Q$17)*(ngaygs&lt;$I$1)*(tkno=$G$1)*(makhnccno=$C192),sotien)),0)</f>
        <v>0</v>
      </c>
      <c r="H192" s="658">
        <f t="shared" ca="1" si="28"/>
        <v>0</v>
      </c>
      <c r="I192" s="658">
        <f t="shared" ca="1" si="29"/>
        <v>0</v>
      </c>
      <c r="J192" s="658">
        <f t="shared" ca="1" si="26"/>
        <v>0</v>
      </c>
      <c r="K192" s="658">
        <f t="shared" ca="1" si="27"/>
        <v>0</v>
      </c>
      <c r="L192" s="659" t="str">
        <f ca="1">IFERROR(MATCH($G$1,OFFSET(DMKH_NCC!$D$7,L191,0):'DMKH_NCC'!$D$2000,0)+L191,"")</f>
        <v/>
      </c>
    </row>
    <row r="193" spans="2:12" ht="24.95" hidden="1" customHeight="1" x14ac:dyDescent="0.2">
      <c r="B193" s="656" t="str">
        <f t="shared" ca="1" si="25"/>
        <v/>
      </c>
      <c r="C193" s="657" t="str">
        <f t="shared" ca="1" si="20"/>
        <v/>
      </c>
      <c r="D193" s="657" t="str">
        <f t="shared" ca="1" si="21"/>
        <v/>
      </c>
      <c r="E193" s="657" t="str">
        <f t="shared" ca="1" si="22"/>
        <v/>
      </c>
      <c r="F193" s="625">
        <f ca="1">IFERROR(MAX(0,INDEX(nodky,$L193)-SUMPRODUCT((ngaygs&gt;=TTDN!P200)*(ngaygs&lt;$I$1)*(tkco=$G$1)*(makhnccco=$C193),sotien)-INDEX(codky,$L193)+SUMPRODUCT((ngaygs&gt;=TTDN!P$17)*(ngaygs&lt;$I$1)*(tkno=$G$1)*(makhnccno=$C193),sotien)),0)</f>
        <v>0</v>
      </c>
      <c r="G193" s="625">
        <f ca="1">IFERROR(MAX(0,INDEX(codky,$L193)+SUMPRODUCT((ngaygs&gt;=TTDN!Q$17)*(ngaygs&lt;$I$1)*(tkco=$G$1)*(makhnccco=$C193),sotien)-INDEX(nodky,$L193)-SUMPRODUCT((ngaygs&gt;=TTDN!Q$17)*(ngaygs&lt;$I$1)*(tkno=$G$1)*(makhnccno=$C193),sotien)),0)</f>
        <v>0</v>
      </c>
      <c r="H193" s="658">
        <f t="shared" ca="1" si="28"/>
        <v>0</v>
      </c>
      <c r="I193" s="658">
        <f t="shared" ca="1" si="29"/>
        <v>0</v>
      </c>
      <c r="J193" s="658">
        <f t="shared" ca="1" si="26"/>
        <v>0</v>
      </c>
      <c r="K193" s="658">
        <f t="shared" ca="1" si="27"/>
        <v>0</v>
      </c>
      <c r="L193" s="659" t="str">
        <f ca="1">IFERROR(MATCH($G$1,OFFSET(DMKH_NCC!$D$7,L192,0):'DMKH_NCC'!$D$2000,0)+L192,"")</f>
        <v/>
      </c>
    </row>
    <row r="194" spans="2:12" ht="24.95" hidden="1" customHeight="1" x14ac:dyDescent="0.2">
      <c r="B194" s="656" t="str">
        <f t="shared" ca="1" si="25"/>
        <v/>
      </c>
      <c r="C194" s="657" t="str">
        <f t="shared" ca="1" si="20"/>
        <v/>
      </c>
      <c r="D194" s="657" t="str">
        <f t="shared" ca="1" si="21"/>
        <v/>
      </c>
      <c r="E194" s="657" t="str">
        <f t="shared" ca="1" si="22"/>
        <v/>
      </c>
      <c r="F194" s="625">
        <f ca="1">IFERROR(MAX(0,INDEX(nodky,$L194)-SUMPRODUCT((ngaygs&gt;=TTDN!P201)*(ngaygs&lt;$I$1)*(tkco=$G$1)*(makhnccco=$C194),sotien)-INDEX(codky,$L194)+SUMPRODUCT((ngaygs&gt;=TTDN!P$17)*(ngaygs&lt;$I$1)*(tkno=$G$1)*(makhnccno=$C194),sotien)),0)</f>
        <v>0</v>
      </c>
      <c r="G194" s="625">
        <f ca="1">IFERROR(MAX(0,INDEX(codky,$L194)+SUMPRODUCT((ngaygs&gt;=TTDN!Q$17)*(ngaygs&lt;$I$1)*(tkco=$G$1)*(makhnccco=$C194),sotien)-INDEX(nodky,$L194)-SUMPRODUCT((ngaygs&gt;=TTDN!Q$17)*(ngaygs&lt;$I$1)*(tkno=$G$1)*(makhnccno=$C194),sotien)),0)</f>
        <v>0</v>
      </c>
      <c r="H194" s="658">
        <f t="shared" ca="1" si="28"/>
        <v>0</v>
      </c>
      <c r="I194" s="658">
        <f t="shared" ca="1" si="29"/>
        <v>0</v>
      </c>
      <c r="J194" s="658">
        <f t="shared" ca="1" si="26"/>
        <v>0</v>
      </c>
      <c r="K194" s="658">
        <f t="shared" ca="1" si="27"/>
        <v>0</v>
      </c>
      <c r="L194" s="659" t="str">
        <f ca="1">IFERROR(MATCH($G$1,OFFSET(DMKH_NCC!$D$7,L193,0):'DMKH_NCC'!$D$2000,0)+L193,"")</f>
        <v/>
      </c>
    </row>
    <row r="195" spans="2:12" ht="24.95" hidden="1" customHeight="1" x14ac:dyDescent="0.2">
      <c r="B195" s="656" t="str">
        <f t="shared" ca="1" si="25"/>
        <v/>
      </c>
      <c r="C195" s="657" t="str">
        <f t="shared" ca="1" si="20"/>
        <v/>
      </c>
      <c r="D195" s="657" t="str">
        <f t="shared" ca="1" si="21"/>
        <v/>
      </c>
      <c r="E195" s="657" t="str">
        <f t="shared" ca="1" si="22"/>
        <v/>
      </c>
      <c r="F195" s="625">
        <f ca="1">IFERROR(MAX(0,INDEX(nodky,$L195)-SUMPRODUCT((ngaygs&gt;=TTDN!P202)*(ngaygs&lt;$I$1)*(tkco=$G$1)*(makhnccco=$C195),sotien)-INDEX(codky,$L195)+SUMPRODUCT((ngaygs&gt;=TTDN!P$17)*(ngaygs&lt;$I$1)*(tkno=$G$1)*(makhnccno=$C195),sotien)),0)</f>
        <v>0</v>
      </c>
      <c r="G195" s="625">
        <f ca="1">IFERROR(MAX(0,INDEX(codky,$L195)+SUMPRODUCT((ngaygs&gt;=TTDN!Q$17)*(ngaygs&lt;$I$1)*(tkco=$G$1)*(makhnccco=$C195),sotien)-INDEX(nodky,$L195)-SUMPRODUCT((ngaygs&gt;=TTDN!Q$17)*(ngaygs&lt;$I$1)*(tkno=$G$1)*(makhnccno=$C195),sotien)),0)</f>
        <v>0</v>
      </c>
      <c r="H195" s="658">
        <f t="shared" ca="1" si="28"/>
        <v>0</v>
      </c>
      <c r="I195" s="658">
        <f t="shared" ca="1" si="29"/>
        <v>0</v>
      </c>
      <c r="J195" s="658">
        <f t="shared" ca="1" si="26"/>
        <v>0</v>
      </c>
      <c r="K195" s="658">
        <f t="shared" ca="1" si="27"/>
        <v>0</v>
      </c>
      <c r="L195" s="659" t="str">
        <f ca="1">IFERROR(MATCH($G$1,OFFSET(DMKH_NCC!$D$7,L194,0):'DMKH_NCC'!$D$2000,0)+L194,"")</f>
        <v/>
      </c>
    </row>
    <row r="196" spans="2:12" ht="24.95" hidden="1" customHeight="1" x14ac:dyDescent="0.2">
      <c r="B196" s="656" t="str">
        <f t="shared" ca="1" si="25"/>
        <v/>
      </c>
      <c r="C196" s="657" t="str">
        <f t="shared" ca="1" si="20"/>
        <v/>
      </c>
      <c r="D196" s="657" t="str">
        <f t="shared" ca="1" si="21"/>
        <v/>
      </c>
      <c r="E196" s="657" t="str">
        <f t="shared" ca="1" si="22"/>
        <v/>
      </c>
      <c r="F196" s="625">
        <f ca="1">IFERROR(MAX(0,INDEX(nodky,$L196)-SUMPRODUCT((ngaygs&gt;=TTDN!P203)*(ngaygs&lt;$I$1)*(tkco=$G$1)*(makhnccco=$C196),sotien)-INDEX(codky,$L196)+SUMPRODUCT((ngaygs&gt;=TTDN!P$17)*(ngaygs&lt;$I$1)*(tkno=$G$1)*(makhnccno=$C196),sotien)),0)</f>
        <v>0</v>
      </c>
      <c r="G196" s="625">
        <f ca="1">IFERROR(MAX(0,INDEX(codky,$L196)+SUMPRODUCT((ngaygs&gt;=TTDN!Q$17)*(ngaygs&lt;$I$1)*(tkco=$G$1)*(makhnccco=$C196),sotien)-INDEX(nodky,$L196)-SUMPRODUCT((ngaygs&gt;=TTDN!Q$17)*(ngaygs&lt;$I$1)*(tkno=$G$1)*(makhnccno=$C196),sotien)),0)</f>
        <v>0</v>
      </c>
      <c r="H196" s="658">
        <f t="shared" ca="1" si="28"/>
        <v>0</v>
      </c>
      <c r="I196" s="658">
        <f t="shared" ca="1" si="29"/>
        <v>0</v>
      </c>
      <c r="J196" s="658">
        <f t="shared" ca="1" si="26"/>
        <v>0</v>
      </c>
      <c r="K196" s="658">
        <f t="shared" ca="1" si="27"/>
        <v>0</v>
      </c>
      <c r="L196" s="659" t="str">
        <f ca="1">IFERROR(MATCH($G$1,OFFSET(DMKH_NCC!$D$7,L195,0):'DMKH_NCC'!$D$2000,0)+L195,"")</f>
        <v/>
      </c>
    </row>
    <row r="197" spans="2:12" ht="24.95" hidden="1" customHeight="1" x14ac:dyDescent="0.2">
      <c r="B197" s="656" t="str">
        <f t="shared" ca="1" si="25"/>
        <v/>
      </c>
      <c r="C197" s="657" t="str">
        <f t="shared" ca="1" si="20"/>
        <v/>
      </c>
      <c r="D197" s="657" t="str">
        <f t="shared" ca="1" si="21"/>
        <v/>
      </c>
      <c r="E197" s="657" t="str">
        <f t="shared" ca="1" si="22"/>
        <v/>
      </c>
      <c r="F197" s="625">
        <f ca="1">IFERROR(MAX(0,INDEX(nodky,$L197)-SUMPRODUCT((ngaygs&gt;=TTDN!P204)*(ngaygs&lt;$I$1)*(tkco=$G$1)*(makhnccco=$C197),sotien)-INDEX(codky,$L197)+SUMPRODUCT((ngaygs&gt;=TTDN!P$17)*(ngaygs&lt;$I$1)*(tkno=$G$1)*(makhnccno=$C197),sotien)),0)</f>
        <v>0</v>
      </c>
      <c r="G197" s="625">
        <f ca="1">IFERROR(MAX(0,INDEX(codky,$L197)+SUMPRODUCT((ngaygs&gt;=TTDN!Q$17)*(ngaygs&lt;$I$1)*(tkco=$G$1)*(makhnccco=$C197),sotien)-INDEX(nodky,$L197)-SUMPRODUCT((ngaygs&gt;=TTDN!Q$17)*(ngaygs&lt;$I$1)*(tkno=$G$1)*(makhnccno=$C197),sotien)),0)</f>
        <v>0</v>
      </c>
      <c r="H197" s="658">
        <f t="shared" ca="1" si="28"/>
        <v>0</v>
      </c>
      <c r="I197" s="658">
        <f t="shared" ca="1" si="29"/>
        <v>0</v>
      </c>
      <c r="J197" s="658">
        <f t="shared" ca="1" si="26"/>
        <v>0</v>
      </c>
      <c r="K197" s="658">
        <f t="shared" ca="1" si="27"/>
        <v>0</v>
      </c>
      <c r="L197" s="659" t="str">
        <f ca="1">IFERROR(MATCH($G$1,OFFSET(DMKH_NCC!$D$7,L196,0):'DMKH_NCC'!$D$2000,0)+L196,"")</f>
        <v/>
      </c>
    </row>
    <row r="198" spans="2:12" ht="24.95" hidden="1" customHeight="1" x14ac:dyDescent="0.2">
      <c r="B198" s="656" t="str">
        <f t="shared" ca="1" si="25"/>
        <v/>
      </c>
      <c r="C198" s="657" t="str">
        <f t="shared" ca="1" si="20"/>
        <v/>
      </c>
      <c r="D198" s="657" t="str">
        <f t="shared" ca="1" si="21"/>
        <v/>
      </c>
      <c r="E198" s="657" t="str">
        <f t="shared" ca="1" si="22"/>
        <v/>
      </c>
      <c r="F198" s="625">
        <f ca="1">IFERROR(MAX(0,INDEX(nodky,$L198)-SUMPRODUCT((ngaygs&gt;=TTDN!P205)*(ngaygs&lt;$I$1)*(tkco=$G$1)*(makhnccco=$C198),sotien)-INDEX(codky,$L198)+SUMPRODUCT((ngaygs&gt;=TTDN!P$17)*(ngaygs&lt;$I$1)*(tkno=$G$1)*(makhnccno=$C198),sotien)),0)</f>
        <v>0</v>
      </c>
      <c r="G198" s="625">
        <f ca="1">IFERROR(MAX(0,INDEX(codky,$L198)+SUMPRODUCT((ngaygs&gt;=TTDN!Q$17)*(ngaygs&lt;$I$1)*(tkco=$G$1)*(makhnccco=$C198),sotien)-INDEX(nodky,$L198)-SUMPRODUCT((ngaygs&gt;=TTDN!Q$17)*(ngaygs&lt;$I$1)*(tkno=$G$1)*(makhnccno=$C198),sotien)),0)</f>
        <v>0</v>
      </c>
      <c r="H198" s="658">
        <f t="shared" ca="1" si="28"/>
        <v>0</v>
      </c>
      <c r="I198" s="658">
        <f t="shared" ca="1" si="29"/>
        <v>0</v>
      </c>
      <c r="J198" s="658">
        <f t="shared" ca="1" si="26"/>
        <v>0</v>
      </c>
      <c r="K198" s="658">
        <f t="shared" ca="1" si="27"/>
        <v>0</v>
      </c>
      <c r="L198" s="659" t="str">
        <f ca="1">IFERROR(MATCH($G$1,OFFSET(DMKH_NCC!$D$7,L197,0):'DMKH_NCC'!$D$2000,0)+L197,"")</f>
        <v/>
      </c>
    </row>
    <row r="199" spans="2:12" ht="24.95" hidden="1" customHeight="1" x14ac:dyDescent="0.2">
      <c r="B199" s="656" t="str">
        <f t="shared" ca="1" si="25"/>
        <v/>
      </c>
      <c r="C199" s="657" t="str">
        <f t="shared" ca="1" si="20"/>
        <v/>
      </c>
      <c r="D199" s="657" t="str">
        <f t="shared" ca="1" si="21"/>
        <v/>
      </c>
      <c r="E199" s="657" t="str">
        <f t="shared" ca="1" si="22"/>
        <v/>
      </c>
      <c r="F199" s="660">
        <f ca="1">IFERROR(MAX(0,INDEX(nodky,$L199)-SUMPRODUCT((ngaygs&gt;=TTDN!P206)*(ngaygs&lt;$I$1)*(tkco=$G$1)*(makhnccco=$C199),sotien)-INDEX(codky,$L199)+SUMPRODUCT((ngaygs&gt;=TTDN!P$17)*(ngaygs&lt;$I$1)*(tkno=$G$1)*(makhnccno=$C199),sotien)),0)</f>
        <v>0</v>
      </c>
      <c r="G199" s="660">
        <f ca="1">IFERROR(MAX(0,INDEX(codky,$L199)+SUMPRODUCT((ngaygs&gt;=TTDN!Q$17)*(ngaygs&lt;$I$1)*(tkco=$G$1)*(makhnccco=$C199),sotien)-INDEX(nodky,$L199)-SUMPRODUCT((ngaygs&gt;=TTDN!Q$17)*(ngaygs&lt;$I$1)*(tkno=$G$1)*(makhnccno=$C199),sotien)),0)</f>
        <v>0</v>
      </c>
      <c r="H199" s="661">
        <f t="shared" ca="1" si="28"/>
        <v>0</v>
      </c>
      <c r="I199" s="661">
        <f t="shared" ca="1" si="29"/>
        <v>0</v>
      </c>
      <c r="J199" s="658">
        <f t="shared" ca="1" si="26"/>
        <v>0</v>
      </c>
      <c r="K199" s="658">
        <f t="shared" ca="1" si="27"/>
        <v>0</v>
      </c>
      <c r="L199" s="659" t="str">
        <f ca="1">IFERROR(MATCH($G$1,OFFSET(DMKH_NCC!$D$7,L198,0):'DMKH_NCC'!$D$2000,0)+L198,"")</f>
        <v/>
      </c>
    </row>
    <row r="200" spans="2:12" ht="17.649999999999999" customHeight="1" x14ac:dyDescent="0.2">
      <c r="B200" s="1657" t="s">
        <v>382</v>
      </c>
      <c r="C200" s="1657"/>
      <c r="D200" s="1657"/>
      <c r="E200" s="1657"/>
      <c r="F200" s="653">
        <f ca="1">SUBTOTAL(9,F11:F199)</f>
        <v>0</v>
      </c>
      <c r="G200" s="653">
        <f t="shared" ref="G200:K200" ca="1" si="30">SUBTOTAL(9,G11:G199)</f>
        <v>0</v>
      </c>
      <c r="H200" s="653">
        <f t="shared" ca="1" si="30"/>
        <v>0</v>
      </c>
      <c r="I200" s="653">
        <f t="shared" ca="1" si="30"/>
        <v>0</v>
      </c>
      <c r="J200" s="653">
        <f t="shared" ca="1" si="30"/>
        <v>0</v>
      </c>
      <c r="K200" s="653">
        <f t="shared" ca="1" si="30"/>
        <v>0</v>
      </c>
      <c r="L200" s="645" t="s">
        <v>590</v>
      </c>
    </row>
    <row r="201" spans="2:12" ht="5.85" customHeight="1" x14ac:dyDescent="0.2">
      <c r="B201" s="646"/>
      <c r="C201" s="647"/>
      <c r="D201" s="647"/>
      <c r="E201" s="647"/>
      <c r="F201" s="647"/>
      <c r="G201" s="647"/>
      <c r="H201" s="647"/>
      <c r="I201" s="647"/>
      <c r="J201" s="647"/>
      <c r="K201" s="647"/>
      <c r="L201" s="648" t="s">
        <v>590</v>
      </c>
    </row>
    <row r="202" spans="2:12" ht="16.899999999999999" customHeight="1" x14ac:dyDescent="0.2">
      <c r="I202" s="1644">
        <f>K1</f>
        <v>43830</v>
      </c>
      <c r="J202" s="1644"/>
      <c r="K202" s="1644"/>
      <c r="L202" s="648" t="s">
        <v>590</v>
      </c>
    </row>
    <row r="203" spans="2:12" ht="17.649999999999999" customHeight="1" x14ac:dyDescent="0.2">
      <c r="B203" s="1646" t="s">
        <v>33</v>
      </c>
      <c r="C203" s="1646"/>
      <c r="D203" s="1646"/>
      <c r="E203" s="1646"/>
      <c r="F203" s="1646" t="s">
        <v>35</v>
      </c>
      <c r="G203" s="1646"/>
      <c r="H203" s="1646"/>
      <c r="I203" s="1646" t="s">
        <v>606</v>
      </c>
      <c r="J203" s="1646"/>
      <c r="K203" s="1646"/>
      <c r="L203" s="648" t="s">
        <v>590</v>
      </c>
    </row>
    <row r="204" spans="2:12" ht="17.649999999999999" customHeight="1" x14ac:dyDescent="0.2">
      <c r="B204" s="1639" t="s">
        <v>509</v>
      </c>
      <c r="C204" s="1639"/>
      <c r="D204" s="1639"/>
      <c r="E204" s="1639"/>
      <c r="F204" s="1639" t="s">
        <v>509</v>
      </c>
      <c r="G204" s="1639"/>
      <c r="H204" s="1639"/>
      <c r="I204" s="1639" t="s">
        <v>508</v>
      </c>
      <c r="J204" s="1639"/>
      <c r="K204" s="1639"/>
      <c r="L204" s="648" t="s">
        <v>590</v>
      </c>
    </row>
    <row r="205" spans="2:12" x14ac:dyDescent="0.2">
      <c r="L205" s="648" t="s">
        <v>590</v>
      </c>
    </row>
    <row r="206" spans="2:12" x14ac:dyDescent="0.2">
      <c r="L206" s="648" t="s">
        <v>590</v>
      </c>
    </row>
    <row r="207" spans="2:12" x14ac:dyDescent="0.2">
      <c r="L207" s="648" t="s">
        <v>590</v>
      </c>
    </row>
    <row r="208" spans="2:12" x14ac:dyDescent="0.2">
      <c r="L208" s="648" t="s">
        <v>590</v>
      </c>
    </row>
    <row r="209" spans="12:12" x14ac:dyDescent="0.2">
      <c r="L209" s="648" t="s">
        <v>590</v>
      </c>
    </row>
    <row r="210" spans="12:12" x14ac:dyDescent="0.2">
      <c r="L210" s="648" t="s">
        <v>590</v>
      </c>
    </row>
    <row r="211" spans="12:12" x14ac:dyDescent="0.2">
      <c r="L211" s="648" t="s">
        <v>590</v>
      </c>
    </row>
    <row r="212" spans="12:12" x14ac:dyDescent="0.2">
      <c r="L212" s="648" t="s">
        <v>590</v>
      </c>
    </row>
  </sheetData>
  <sheetProtection formatCells="0" formatColumns="0" formatRows="0" autoFilter="0"/>
  <autoFilter ref="B10:L212">
    <filterColumn colId="10">
      <customFilters>
        <customFilter operator="notEqual" val=" "/>
      </customFilters>
    </filterColumn>
  </autoFilter>
  <mergeCells count="21">
    <mergeCell ref="B204:E204"/>
    <mergeCell ref="F204:H204"/>
    <mergeCell ref="I204:K204"/>
    <mergeCell ref="H8:I8"/>
    <mergeCell ref="J8:K8"/>
    <mergeCell ref="L8:L9"/>
    <mergeCell ref="B200:E200"/>
    <mergeCell ref="I202:K202"/>
    <mergeCell ref="B203:E203"/>
    <mergeCell ref="F203:H203"/>
    <mergeCell ref="I203:K203"/>
    <mergeCell ref="B8:B9"/>
    <mergeCell ref="C8:C9"/>
    <mergeCell ref="D8:D9"/>
    <mergeCell ref="E8:E9"/>
    <mergeCell ref="F8:G8"/>
    <mergeCell ref="B2:L2"/>
    <mergeCell ref="B3:L3"/>
    <mergeCell ref="B4:K4"/>
    <mergeCell ref="B5:K5"/>
    <mergeCell ref="B6:K6"/>
  </mergeCells>
  <pageMargins left="0.59055118110236227" right="0.39370078740157483" top="0.19685039370078741" bottom="0.19685039370078741" header="0" footer="0"/>
  <pageSetup paperSize="8" orientation="portrait" verticalDpi="0"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B71"/>
  <sheetViews>
    <sheetView showGridLines="0" showRowColHeaders="0" defaultGridColor="0" colorId="25" workbookViewId="0"/>
  </sheetViews>
  <sheetFormatPr defaultColWidth="9.140625" defaultRowHeight="12.75" customHeight="1" x14ac:dyDescent="0.2"/>
  <cols>
    <col min="1" max="1" width="28.85546875" style="662" customWidth="1"/>
    <col min="2" max="2" width="5.85546875" style="662" customWidth="1"/>
    <col min="3" max="3" width="8.7109375" style="662" customWidth="1"/>
    <col min="4" max="4" width="19.85546875" style="662" customWidth="1"/>
    <col min="5" max="5" width="3.7109375" style="662" customWidth="1"/>
    <col min="6" max="6" width="5.28515625" style="662" customWidth="1"/>
    <col min="7" max="7" width="4.5703125" style="662" customWidth="1"/>
    <col min="8" max="8" width="19.5703125" style="662" customWidth="1"/>
    <col min="9" max="9" width="3.5703125" style="662" customWidth="1"/>
    <col min="10" max="10" width="6.85546875" style="662" customWidth="1"/>
    <col min="11" max="11" width="22.7109375" style="662" customWidth="1"/>
    <col min="12" max="12" width="5.28515625" style="662" customWidth="1"/>
    <col min="13" max="13" width="5.5703125" style="662" customWidth="1"/>
    <col min="14" max="14" width="3.5703125" style="662" customWidth="1"/>
    <col min="15" max="15" width="6.85546875" style="662" customWidth="1"/>
    <col min="16" max="16" width="4.28515625" style="662" customWidth="1"/>
    <col min="17" max="17" width="9.140625" style="662" hidden="1" customWidth="1"/>
    <col min="18" max="18" width="2.42578125" style="662" hidden="1" customWidth="1"/>
    <col min="19" max="19" width="18.140625" style="662" hidden="1" customWidth="1"/>
    <col min="20" max="20" width="13.85546875" style="662" hidden="1" customWidth="1"/>
    <col min="21" max="21" width="9.140625" style="662" hidden="1" customWidth="1"/>
    <col min="22" max="22" width="4.42578125" style="753" customWidth="1"/>
    <col min="23" max="23" width="9" style="662" hidden="1" customWidth="1"/>
    <col min="24" max="24" width="15.5703125" style="667" bestFit="1" customWidth="1"/>
    <col min="25" max="25" width="10.140625" style="667" bestFit="1" customWidth="1"/>
    <col min="26" max="27" width="10.140625" style="667" hidden="1" customWidth="1"/>
    <col min="28" max="28" width="9.140625" style="667" hidden="1" customWidth="1"/>
    <col min="29" max="16384" width="9.140625" style="667"/>
  </cols>
  <sheetData>
    <row r="1" spans="1:28" ht="40.5" customHeight="1" thickBot="1" x14ac:dyDescent="0.25">
      <c r="B1" s="663"/>
      <c r="C1" s="664"/>
      <c r="D1" s="664"/>
      <c r="E1" s="664"/>
      <c r="F1" s="664"/>
      <c r="G1" s="664"/>
      <c r="H1" s="664"/>
      <c r="I1" s="664"/>
      <c r="J1" s="664"/>
      <c r="K1" s="664"/>
      <c r="L1" s="664"/>
      <c r="M1" s="664"/>
      <c r="N1" s="664"/>
      <c r="O1" s="664"/>
      <c r="P1" s="664"/>
      <c r="Q1" s="664"/>
      <c r="R1" s="664"/>
      <c r="S1" s="664"/>
      <c r="T1" s="664"/>
      <c r="U1" s="664"/>
      <c r="V1" s="665"/>
      <c r="W1" s="666"/>
      <c r="Y1" s="668" t="s">
        <v>681</v>
      </c>
      <c r="Z1" s="668" t="s">
        <v>1020</v>
      </c>
      <c r="AA1" s="669" t="s">
        <v>1022</v>
      </c>
      <c r="AB1" s="670" t="s">
        <v>1021</v>
      </c>
    </row>
    <row r="2" spans="1:28" s="677" customFormat="1" ht="49.5" customHeight="1" thickTop="1" thickBot="1" x14ac:dyDescent="0.3">
      <c r="A2" s="671"/>
      <c r="B2" s="672"/>
      <c r="C2" s="1662" t="s">
        <v>814</v>
      </c>
      <c r="D2" s="1663"/>
      <c r="E2" s="1663"/>
      <c r="F2" s="1663"/>
      <c r="G2" s="1663"/>
      <c r="H2" s="1663"/>
      <c r="I2" s="1663"/>
      <c r="J2" s="1663"/>
      <c r="K2" s="1663"/>
      <c r="L2" s="1663"/>
      <c r="M2" s="1663"/>
      <c r="N2" s="1663"/>
      <c r="O2" s="1663"/>
      <c r="P2" s="1663"/>
      <c r="Q2" s="673"/>
      <c r="R2" s="673"/>
      <c r="S2" s="673"/>
      <c r="T2" s="673"/>
      <c r="U2" s="674" t="s">
        <v>815</v>
      </c>
      <c r="V2" s="675"/>
      <c r="W2" s="676"/>
      <c r="Y2" s="678">
        <v>1</v>
      </c>
      <c r="Z2" s="754">
        <f>YEAR(TTDN!P19)</f>
        <v>2021</v>
      </c>
      <c r="AA2" s="755">
        <f>DATE(Z2,Y2*3+1,0)</f>
        <v>44286</v>
      </c>
      <c r="AB2" s="755">
        <f>DATE(Z2,AA3,1)</f>
        <v>44197</v>
      </c>
    </row>
    <row r="3" spans="1:28" s="677" customFormat="1" ht="15" customHeight="1" thickTop="1" x14ac:dyDescent="0.2">
      <c r="B3" s="679"/>
      <c r="C3" s="680"/>
      <c r="D3" s="680"/>
      <c r="E3" s="1664"/>
      <c r="F3" s="1664"/>
      <c r="G3" s="680"/>
      <c r="H3" s="681"/>
      <c r="I3" s="682"/>
      <c r="J3" s="683" t="s">
        <v>816</v>
      </c>
      <c r="K3" s="756" t="str">
        <f>"Quý " &amp;Y2&amp; " năm "&amp;Z2</f>
        <v>Quý 1 năm 2021</v>
      </c>
      <c r="L3" s="680"/>
      <c r="M3" s="680"/>
      <c r="N3" s="680"/>
      <c r="O3" s="680"/>
      <c r="P3" s="680"/>
      <c r="Q3" s="680"/>
      <c r="R3" s="680"/>
      <c r="S3" s="684" t="s">
        <v>817</v>
      </c>
      <c r="T3" s="674"/>
      <c r="U3" s="680"/>
      <c r="V3" s="675"/>
      <c r="W3" s="676"/>
      <c r="AA3" s="757">
        <f>MONTH(AA2)-2</f>
        <v>1</v>
      </c>
    </row>
    <row r="4" spans="1:28" s="685" customFormat="1" ht="17.25" customHeight="1" x14ac:dyDescent="0.2">
      <c r="B4" s="686"/>
      <c r="C4" s="687"/>
      <c r="D4" s="687"/>
      <c r="E4" s="687"/>
      <c r="F4" s="687"/>
      <c r="G4" s="687"/>
      <c r="H4" s="1665" t="s">
        <v>818</v>
      </c>
      <c r="I4" s="1666"/>
      <c r="J4" s="688" t="s">
        <v>819</v>
      </c>
      <c r="K4" s="689" t="s">
        <v>820</v>
      </c>
      <c r="L4" s="690" t="s">
        <v>7</v>
      </c>
      <c r="M4" s="674"/>
      <c r="N4" s="687"/>
      <c r="O4" s="687"/>
      <c r="P4" s="687"/>
      <c r="Q4" s="687"/>
      <c r="R4" s="691"/>
      <c r="S4" s="687"/>
      <c r="T4" s="684"/>
      <c r="U4" s="687"/>
      <c r="V4" s="692"/>
      <c r="W4" s="693"/>
    </row>
    <row r="5" spans="1:28" s="685" customFormat="1" ht="19.5" customHeight="1" x14ac:dyDescent="0.2">
      <c r="B5" s="686"/>
      <c r="C5" s="1659" t="s">
        <v>821</v>
      </c>
      <c r="D5" s="1659"/>
      <c r="E5" s="1660" t="str">
        <f>TTDN!D9</f>
        <v>CÔNG TY CỔ PHẦN QUỐC TẾ SUGI</v>
      </c>
      <c r="F5" s="1661"/>
      <c r="G5" s="1661"/>
      <c r="H5" s="1661"/>
      <c r="I5" s="1661"/>
      <c r="J5" s="1661"/>
      <c r="K5" s="1661"/>
      <c r="L5" s="694"/>
      <c r="M5" s="694"/>
      <c r="N5" s="694"/>
      <c r="O5" s="694"/>
      <c r="P5" s="694"/>
      <c r="Q5" s="691"/>
      <c r="R5" s="687"/>
      <c r="S5" s="684" t="s">
        <v>822</v>
      </c>
      <c r="T5" s="684"/>
      <c r="U5" s="687"/>
      <c r="V5" s="692"/>
      <c r="W5" s="693"/>
    </row>
    <row r="6" spans="1:28" s="685" customFormat="1" ht="16.5" customHeight="1" x14ac:dyDescent="0.2">
      <c r="B6" s="686"/>
      <c r="C6" s="1659" t="s">
        <v>823</v>
      </c>
      <c r="D6" s="1659"/>
      <c r="E6" s="1660">
        <f>TTDN!L9</f>
        <v>801255024</v>
      </c>
      <c r="F6" s="1661"/>
      <c r="G6" s="1661"/>
      <c r="H6" s="1661"/>
      <c r="I6" s="1661"/>
      <c r="J6" s="1661"/>
      <c r="K6" s="1661"/>
      <c r="L6" s="674"/>
      <c r="M6" s="674"/>
      <c r="N6" s="674"/>
      <c r="O6" s="687"/>
      <c r="P6" s="687"/>
      <c r="Q6" s="684"/>
      <c r="R6" s="687"/>
      <c r="S6" s="684" t="s">
        <v>824</v>
      </c>
      <c r="T6" s="684"/>
      <c r="U6" s="687"/>
      <c r="V6" s="692"/>
      <c r="W6" s="693"/>
    </row>
    <row r="7" spans="1:28" s="685" customFormat="1" ht="16.5" customHeight="1" x14ac:dyDescent="0.2">
      <c r="B7" s="686"/>
      <c r="C7" s="1659" t="s">
        <v>825</v>
      </c>
      <c r="D7" s="1659"/>
      <c r="E7" s="1673" t="s">
        <v>7</v>
      </c>
      <c r="F7" s="1659"/>
      <c r="G7" s="1659"/>
      <c r="H7" s="1659"/>
      <c r="I7" s="1659"/>
      <c r="J7" s="1659"/>
      <c r="K7" s="1659"/>
      <c r="L7" s="674"/>
      <c r="M7" s="674"/>
      <c r="N7" s="674"/>
      <c r="O7" s="674"/>
      <c r="P7" s="674"/>
      <c r="Q7" s="687"/>
      <c r="R7" s="687"/>
      <c r="S7" s="684" t="s">
        <v>826</v>
      </c>
      <c r="T7" s="684"/>
      <c r="U7" s="687"/>
      <c r="V7" s="692"/>
      <c r="W7" s="693"/>
    </row>
    <row r="8" spans="1:28" s="685" customFormat="1" ht="16.5" customHeight="1" x14ac:dyDescent="0.2">
      <c r="B8" s="686"/>
      <c r="C8" s="1659" t="s">
        <v>827</v>
      </c>
      <c r="D8" s="1659"/>
      <c r="E8" s="1673" t="s">
        <v>7</v>
      </c>
      <c r="F8" s="1659"/>
      <c r="G8" s="1659"/>
      <c r="H8" s="1659"/>
      <c r="I8" s="1659"/>
      <c r="J8" s="1659"/>
      <c r="K8" s="1659"/>
      <c r="L8" s="674"/>
      <c r="M8" s="674"/>
      <c r="N8" s="674"/>
      <c r="O8" s="674"/>
      <c r="P8" s="674"/>
      <c r="Q8" s="684"/>
      <c r="R8" s="687"/>
      <c r="S8" s="684" t="s">
        <v>828</v>
      </c>
      <c r="T8" s="684"/>
      <c r="U8" s="687"/>
      <c r="V8" s="692"/>
      <c r="W8" s="693"/>
    </row>
    <row r="9" spans="1:28" s="685" customFormat="1" ht="16.5" hidden="1" customHeight="1" x14ac:dyDescent="0.2">
      <c r="B9" s="686"/>
      <c r="C9" s="674"/>
      <c r="D9" s="674"/>
      <c r="E9" s="674"/>
      <c r="F9" s="674"/>
      <c r="G9" s="674"/>
      <c r="H9" s="674"/>
      <c r="I9" s="674"/>
      <c r="J9" s="674"/>
      <c r="K9" s="674"/>
      <c r="L9" s="674"/>
      <c r="M9" s="674"/>
      <c r="N9" s="674"/>
      <c r="O9" s="674"/>
      <c r="P9" s="674"/>
      <c r="Q9" s="687"/>
      <c r="R9" s="687"/>
      <c r="S9" s="687"/>
      <c r="T9" s="684"/>
      <c r="U9" s="687"/>
      <c r="V9" s="687"/>
      <c r="W9" s="693"/>
    </row>
    <row r="10" spans="1:28" s="685" customFormat="1" ht="16.5" hidden="1" customHeight="1" x14ac:dyDescent="0.2">
      <c r="B10" s="686"/>
      <c r="C10" s="674"/>
      <c r="D10" s="674"/>
      <c r="E10" s="674"/>
      <c r="F10" s="674"/>
      <c r="G10" s="674"/>
      <c r="H10" s="674"/>
      <c r="I10" s="674"/>
      <c r="J10" s="674"/>
      <c r="K10" s="674"/>
      <c r="L10" s="674"/>
      <c r="M10" s="674"/>
      <c r="N10" s="674"/>
      <c r="O10" s="674"/>
      <c r="P10" s="674"/>
      <c r="Q10" s="687"/>
      <c r="R10" s="687"/>
      <c r="S10" s="687"/>
      <c r="T10" s="684"/>
      <c r="U10" s="687"/>
      <c r="V10" s="687"/>
      <c r="W10" s="693"/>
    </row>
    <row r="11" spans="1:28" s="685" customFormat="1" ht="29.25" hidden="1" customHeight="1" x14ac:dyDescent="0.2">
      <c r="B11" s="686"/>
      <c r="C11" s="674"/>
      <c r="D11" s="674"/>
      <c r="E11" s="674"/>
      <c r="F11" s="674"/>
      <c r="G11" s="674"/>
      <c r="H11" s="674"/>
      <c r="I11" s="674"/>
      <c r="J11" s="674"/>
      <c r="K11" s="674"/>
      <c r="L11" s="674"/>
      <c r="M11" s="674"/>
      <c r="N11" s="674"/>
      <c r="O11" s="674"/>
      <c r="P11" s="674"/>
      <c r="Q11" s="687"/>
      <c r="R11" s="687"/>
      <c r="S11" s="687"/>
      <c r="T11" s="684"/>
      <c r="U11" s="687"/>
      <c r="V11" s="687"/>
      <c r="W11" s="693"/>
    </row>
    <row r="12" spans="1:28" s="685" customFormat="1" ht="16.5" hidden="1" customHeight="1" x14ac:dyDescent="0.2">
      <c r="B12" s="686"/>
      <c r="C12" s="674"/>
      <c r="D12" s="674"/>
      <c r="E12" s="674"/>
      <c r="F12" s="674"/>
      <c r="G12" s="674"/>
      <c r="H12" s="674"/>
      <c r="I12" s="674"/>
      <c r="J12" s="674"/>
      <c r="K12" s="674"/>
      <c r="L12" s="674"/>
      <c r="M12" s="674"/>
      <c r="N12" s="674"/>
      <c r="O12" s="674"/>
      <c r="P12" s="674"/>
      <c r="Q12" s="687"/>
      <c r="R12" s="687"/>
      <c r="S12" s="687"/>
      <c r="T12" s="684"/>
      <c r="U12" s="687"/>
      <c r="V12" s="687"/>
      <c r="W12" s="693"/>
    </row>
    <row r="13" spans="1:28" s="685" customFormat="1" ht="16.5" hidden="1" customHeight="1" x14ac:dyDescent="0.2">
      <c r="B13" s="686"/>
      <c r="C13" s="674"/>
      <c r="D13" s="674"/>
      <c r="E13" s="674"/>
      <c r="F13" s="674"/>
      <c r="G13" s="674"/>
      <c r="H13" s="674"/>
      <c r="I13" s="674"/>
      <c r="J13" s="674"/>
      <c r="K13" s="674"/>
      <c r="L13" s="674"/>
      <c r="M13" s="674"/>
      <c r="N13" s="674"/>
      <c r="O13" s="674"/>
      <c r="P13" s="674"/>
      <c r="Q13" s="687"/>
      <c r="R13" s="687"/>
      <c r="S13" s="687"/>
      <c r="T13" s="684"/>
      <c r="U13" s="687"/>
      <c r="V13" s="687"/>
      <c r="W13" s="693"/>
    </row>
    <row r="14" spans="1:28" s="685" customFormat="1" ht="16.5" hidden="1" customHeight="1" x14ac:dyDescent="0.2">
      <c r="B14" s="686"/>
      <c r="C14" s="674"/>
      <c r="D14" s="674"/>
      <c r="E14" s="674"/>
      <c r="F14" s="674"/>
      <c r="G14" s="674"/>
      <c r="H14" s="674"/>
      <c r="I14" s="674"/>
      <c r="J14" s="674"/>
      <c r="K14" s="674"/>
      <c r="L14" s="674"/>
      <c r="M14" s="674"/>
      <c r="N14" s="674"/>
      <c r="O14" s="674"/>
      <c r="P14" s="674"/>
      <c r="Q14" s="687"/>
      <c r="R14" s="687"/>
      <c r="S14" s="687"/>
      <c r="T14" s="684"/>
      <c r="U14" s="687"/>
      <c r="V14" s="687"/>
      <c r="W14" s="693"/>
    </row>
    <row r="15" spans="1:28" s="685" customFormat="1" ht="16.5" hidden="1" customHeight="1" x14ac:dyDescent="0.2">
      <c r="B15" s="686"/>
      <c r="C15" s="674"/>
      <c r="D15" s="674"/>
      <c r="E15" s="674"/>
      <c r="F15" s="674"/>
      <c r="G15" s="674"/>
      <c r="H15" s="674"/>
      <c r="I15" s="674"/>
      <c r="J15" s="674"/>
      <c r="K15" s="674"/>
      <c r="L15" s="674"/>
      <c r="M15" s="674" t="s">
        <v>829</v>
      </c>
      <c r="N15" s="674"/>
      <c r="O15" s="674"/>
      <c r="P15" s="674"/>
      <c r="Q15" s="687"/>
      <c r="R15" s="687"/>
      <c r="S15" s="687"/>
      <c r="T15" s="684"/>
      <c r="U15" s="687"/>
      <c r="V15" s="687"/>
      <c r="W15" s="693"/>
    </row>
    <row r="16" spans="1:28" s="685" customFormat="1" ht="16.5" hidden="1" customHeight="1" x14ac:dyDescent="0.2">
      <c r="B16" s="686"/>
      <c r="C16" s="674"/>
      <c r="D16" s="674"/>
      <c r="E16" s="674"/>
      <c r="F16" s="674"/>
      <c r="G16" s="674"/>
      <c r="H16" s="674"/>
      <c r="I16" s="674"/>
      <c r="J16" s="674"/>
      <c r="K16" s="674"/>
      <c r="L16" s="674"/>
      <c r="M16" s="674"/>
      <c r="N16" s="674"/>
      <c r="O16" s="674"/>
      <c r="P16" s="674"/>
      <c r="Q16" s="687"/>
      <c r="R16" s="687"/>
      <c r="S16" s="687"/>
      <c r="T16" s="684"/>
      <c r="U16" s="687"/>
      <c r="V16" s="687"/>
      <c r="W16" s="693"/>
    </row>
    <row r="17" spans="1:24" s="685" customFormat="1" ht="16.5" hidden="1" customHeight="1" x14ac:dyDescent="0.2">
      <c r="B17" s="686"/>
      <c r="C17" s="674"/>
      <c r="D17" s="674"/>
      <c r="E17" s="674"/>
      <c r="F17" s="674"/>
      <c r="G17" s="674"/>
      <c r="H17" s="674"/>
      <c r="I17" s="674"/>
      <c r="J17" s="674"/>
      <c r="K17" s="674"/>
      <c r="L17" s="674"/>
      <c r="M17" s="674"/>
      <c r="N17" s="674"/>
      <c r="O17" s="674"/>
      <c r="P17" s="674"/>
      <c r="Q17" s="687"/>
      <c r="R17" s="687"/>
      <c r="S17" s="687"/>
      <c r="T17" s="684"/>
      <c r="U17" s="687"/>
      <c r="V17" s="687"/>
      <c r="W17" s="693"/>
    </row>
    <row r="18" spans="1:24" s="685" customFormat="1" ht="16.5" hidden="1" customHeight="1" x14ac:dyDescent="0.2">
      <c r="B18" s="686"/>
      <c r="C18" s="674"/>
      <c r="D18" s="674"/>
      <c r="E18" s="674"/>
      <c r="F18" s="674"/>
      <c r="G18" s="674"/>
      <c r="H18" s="674"/>
      <c r="I18" s="674"/>
      <c r="J18" s="674"/>
      <c r="K18" s="674"/>
      <c r="L18" s="674"/>
      <c r="M18" s="674"/>
      <c r="N18" s="674"/>
      <c r="O18" s="674"/>
      <c r="P18" s="674"/>
      <c r="Q18" s="687"/>
      <c r="R18" s="687"/>
      <c r="S18" s="687"/>
      <c r="T18" s="684"/>
      <c r="U18" s="687"/>
      <c r="V18" s="687"/>
      <c r="W18" s="693"/>
    </row>
    <row r="19" spans="1:24" s="685" customFormat="1" ht="16.5" customHeight="1" x14ac:dyDescent="0.2">
      <c r="B19" s="686"/>
      <c r="C19" s="695"/>
      <c r="D19" s="1659" t="s">
        <v>830</v>
      </c>
      <c r="E19" s="1659"/>
      <c r="F19" s="1659"/>
      <c r="G19" s="1659"/>
      <c r="H19" s="1659"/>
      <c r="I19" s="1659"/>
      <c r="J19" s="1659"/>
      <c r="K19" s="1659"/>
      <c r="L19" s="674"/>
      <c r="M19" s="674"/>
      <c r="N19" s="674"/>
      <c r="O19" s="674"/>
      <c r="P19" s="674"/>
      <c r="Q19" s="687"/>
      <c r="R19" s="687"/>
      <c r="S19" s="684" t="s">
        <v>389</v>
      </c>
      <c r="T19" s="684"/>
      <c r="U19" s="687"/>
      <c r="V19" s="692"/>
      <c r="W19" s="693"/>
    </row>
    <row r="20" spans="1:24" s="685" customFormat="1" ht="2.25" customHeight="1" x14ac:dyDescent="0.2">
      <c r="B20" s="686"/>
      <c r="C20" s="687"/>
      <c r="D20" s="687"/>
      <c r="E20" s="687"/>
      <c r="F20" s="687"/>
      <c r="G20" s="687"/>
      <c r="H20" s="687"/>
      <c r="I20" s="687"/>
      <c r="J20" s="687"/>
      <c r="K20" s="687"/>
      <c r="L20" s="687"/>
      <c r="M20" s="687"/>
      <c r="N20" s="687"/>
      <c r="O20" s="687"/>
      <c r="P20" s="687"/>
      <c r="Q20" s="687"/>
      <c r="R20" s="687"/>
      <c r="S20" s="687"/>
      <c r="T20" s="684"/>
      <c r="U20" s="687"/>
      <c r="V20" s="687"/>
      <c r="W20" s="693"/>
    </row>
    <row r="21" spans="1:24" s="685" customFormat="1" ht="16.5" customHeight="1" x14ac:dyDescent="0.2">
      <c r="B21" s="686"/>
      <c r="C21" s="1659" t="s">
        <v>831</v>
      </c>
      <c r="D21" s="1659"/>
      <c r="E21" s="1674" t="s">
        <v>7</v>
      </c>
      <c r="F21" s="1675"/>
      <c r="G21" s="1675"/>
      <c r="H21" s="1675"/>
      <c r="I21" s="1675"/>
      <c r="J21" s="1675"/>
      <c r="K21" s="1676"/>
      <c r="L21" s="687"/>
      <c r="M21" s="687"/>
      <c r="N21" s="687"/>
      <c r="O21" s="687"/>
      <c r="P21" s="687"/>
      <c r="Q21" s="696"/>
      <c r="R21" s="687"/>
      <c r="S21" s="687"/>
      <c r="T21" s="684"/>
      <c r="U21" s="687"/>
      <c r="V21" s="692"/>
      <c r="W21" s="693"/>
    </row>
    <row r="22" spans="1:24" s="697" customFormat="1" ht="5.25" customHeight="1" x14ac:dyDescent="0.2">
      <c r="B22" s="698"/>
      <c r="C22" s="684"/>
      <c r="D22" s="684"/>
      <c r="E22" s="684"/>
      <c r="F22" s="684"/>
      <c r="G22" s="684"/>
      <c r="H22" s="684"/>
      <c r="I22" s="684"/>
      <c r="J22" s="684"/>
      <c r="K22" s="684"/>
      <c r="L22" s="699"/>
      <c r="M22" s="700"/>
      <c r="N22" s="700"/>
      <c r="O22" s="700"/>
      <c r="P22" s="700"/>
      <c r="Q22" s="700"/>
      <c r="R22" s="700"/>
      <c r="S22" s="700"/>
      <c r="T22" s="701"/>
      <c r="U22" s="700"/>
      <c r="V22" s="700"/>
      <c r="W22" s="702"/>
    </row>
    <row r="23" spans="1:24" ht="20.25" customHeight="1" x14ac:dyDescent="0.2">
      <c r="A23" s="703"/>
      <c r="B23" s="704"/>
      <c r="C23" s="705" t="s">
        <v>12</v>
      </c>
      <c r="D23" s="1677" t="s">
        <v>13</v>
      </c>
      <c r="E23" s="1678"/>
      <c r="F23" s="1678"/>
      <c r="G23" s="1678"/>
      <c r="H23" s="1678"/>
      <c r="I23" s="1679"/>
      <c r="J23" s="1680" t="s">
        <v>832</v>
      </c>
      <c r="K23" s="1681"/>
      <c r="L23" s="1677" t="s">
        <v>833</v>
      </c>
      <c r="M23" s="1678"/>
      <c r="N23" s="1678"/>
      <c r="O23" s="1678"/>
      <c r="P23" s="1682"/>
      <c r="Q23" s="706"/>
      <c r="R23" s="707"/>
      <c r="S23" s="666"/>
      <c r="T23" s="666"/>
      <c r="U23" s="666"/>
      <c r="V23" s="708"/>
      <c r="W23" s="666"/>
    </row>
    <row r="24" spans="1:24" ht="20.25" customHeight="1" x14ac:dyDescent="0.2">
      <c r="A24" s="703"/>
      <c r="B24" s="704"/>
      <c r="C24" s="709" t="s">
        <v>25</v>
      </c>
      <c r="D24" s="1667" t="s">
        <v>834</v>
      </c>
      <c r="E24" s="1668"/>
      <c r="F24" s="1668"/>
      <c r="G24" s="1668"/>
      <c r="H24" s="1668"/>
      <c r="I24" s="1669"/>
      <c r="J24" s="710" t="s">
        <v>835</v>
      </c>
      <c r="K24" s="711"/>
      <c r="L24" s="1683"/>
      <c r="M24" s="1684"/>
      <c r="N24" s="1684"/>
      <c r="O24" s="1684"/>
      <c r="P24" s="1685"/>
      <c r="Q24" s="707"/>
      <c r="R24" s="707"/>
      <c r="S24" s="666"/>
      <c r="T24" s="666"/>
      <c r="U24" s="666"/>
      <c r="V24" s="708"/>
      <c r="W24" s="666"/>
    </row>
    <row r="25" spans="1:24" ht="20.25" customHeight="1" x14ac:dyDescent="0.2">
      <c r="A25" s="703"/>
      <c r="B25" s="704"/>
      <c r="C25" s="709" t="s">
        <v>28</v>
      </c>
      <c r="D25" s="1667" t="s">
        <v>836</v>
      </c>
      <c r="E25" s="1668"/>
      <c r="F25" s="1668"/>
      <c r="G25" s="1668"/>
      <c r="H25" s="1668"/>
      <c r="I25" s="1668"/>
      <c r="J25" s="1668"/>
      <c r="K25" s="1669"/>
      <c r="L25" s="712" t="s">
        <v>837</v>
      </c>
      <c r="M25" s="1670">
        <f>DMTK!$F$37+SUMPRODUCT((ngaygs&gt;=TTDN!P17)*(ngaygs&lt;$AB$2)*(tkno="1331"),sotien)-SUMPRODUCT((ngaygs&gt;=TTDN!P17)*(ngaygs&lt;$AB$2)*(tkco="1331"),sotien)</f>
        <v>24418357</v>
      </c>
      <c r="N25" s="1671"/>
      <c r="O25" s="1671"/>
      <c r="P25" s="1672"/>
      <c r="Q25" s="713"/>
      <c r="R25" s="707"/>
      <c r="S25" s="666"/>
      <c r="T25" s="666"/>
      <c r="U25" s="666"/>
      <c r="V25" s="708"/>
      <c r="W25" s="666"/>
      <c r="X25" s="418"/>
    </row>
    <row r="26" spans="1:24" ht="20.25" customHeight="1" x14ac:dyDescent="0.2">
      <c r="A26" s="703"/>
      <c r="B26" s="704"/>
      <c r="C26" s="714" t="s">
        <v>461</v>
      </c>
      <c r="D26" s="1692" t="s">
        <v>838</v>
      </c>
      <c r="E26" s="1693"/>
      <c r="F26" s="1693"/>
      <c r="G26" s="1693"/>
      <c r="H26" s="1693"/>
      <c r="I26" s="1693"/>
      <c r="J26" s="1693"/>
      <c r="K26" s="1693"/>
      <c r="L26" s="1693"/>
      <c r="M26" s="1693"/>
      <c r="N26" s="1693"/>
      <c r="O26" s="1693"/>
      <c r="P26" s="1694"/>
      <c r="Q26" s="715"/>
      <c r="R26" s="707"/>
      <c r="S26" s="666"/>
      <c r="T26" s="666"/>
      <c r="U26" s="666"/>
      <c r="V26" s="708"/>
      <c r="W26" s="666"/>
    </row>
    <row r="27" spans="1:24" ht="20.25" customHeight="1" x14ac:dyDescent="0.2">
      <c r="A27" s="703"/>
      <c r="B27" s="704"/>
      <c r="C27" s="714" t="s">
        <v>26</v>
      </c>
      <c r="D27" s="1695" t="s">
        <v>839</v>
      </c>
      <c r="E27" s="1696"/>
      <c r="F27" s="1696"/>
      <c r="G27" s="1696"/>
      <c r="H27" s="1696"/>
      <c r="I27" s="1696"/>
      <c r="J27" s="1696"/>
      <c r="K27" s="1696"/>
      <c r="L27" s="1696"/>
      <c r="M27" s="1696"/>
      <c r="N27" s="1696"/>
      <c r="O27" s="1696"/>
      <c r="P27" s="1697"/>
      <c r="Q27" s="715"/>
      <c r="R27" s="707"/>
      <c r="S27" s="666"/>
      <c r="T27" s="666"/>
      <c r="U27" s="666"/>
      <c r="V27" s="708"/>
      <c r="W27" s="666"/>
    </row>
    <row r="28" spans="1:24" ht="20.25" customHeight="1" x14ac:dyDescent="0.2">
      <c r="A28" s="703"/>
      <c r="B28" s="704"/>
      <c r="C28" s="709" t="s">
        <v>19</v>
      </c>
      <c r="D28" s="1667" t="s">
        <v>840</v>
      </c>
      <c r="E28" s="1668"/>
      <c r="F28" s="1668"/>
      <c r="G28" s="1668"/>
      <c r="H28" s="1668"/>
      <c r="I28" s="1669"/>
      <c r="J28" s="716" t="s">
        <v>841</v>
      </c>
      <c r="K28" s="758">
        <f>'PL 01-2_GTGT'!K313</f>
        <v>0</v>
      </c>
      <c r="L28" s="716" t="s">
        <v>842</v>
      </c>
      <c r="M28" s="1670">
        <f>'PL 01-2_GTGT'!K315</f>
        <v>0</v>
      </c>
      <c r="N28" s="1671"/>
      <c r="O28" s="1671"/>
      <c r="P28" s="1672"/>
      <c r="Q28" s="717"/>
      <c r="R28" s="707"/>
      <c r="S28" s="666"/>
      <c r="T28" s="666"/>
      <c r="U28" s="666"/>
      <c r="V28" s="708"/>
      <c r="W28" s="666"/>
    </row>
    <row r="29" spans="1:24" ht="20.25" customHeight="1" x14ac:dyDescent="0.2">
      <c r="A29" s="703"/>
      <c r="B29" s="704"/>
      <c r="C29" s="709" t="s">
        <v>20</v>
      </c>
      <c r="D29" s="1667" t="s">
        <v>843</v>
      </c>
      <c r="E29" s="1668"/>
      <c r="F29" s="1668"/>
      <c r="G29" s="1668"/>
      <c r="H29" s="1668"/>
      <c r="I29" s="1668"/>
      <c r="J29" s="1668"/>
      <c r="K29" s="1669"/>
      <c r="L29" s="718" t="s">
        <v>844</v>
      </c>
      <c r="M29" s="1670">
        <f>'PL 01-2_GTGT'!K315</f>
        <v>0</v>
      </c>
      <c r="N29" s="1671"/>
      <c r="O29" s="1671"/>
      <c r="P29" s="1672"/>
      <c r="Q29" s="717"/>
      <c r="R29" s="707"/>
      <c r="S29" s="666"/>
      <c r="T29" s="666"/>
      <c r="U29" s="666"/>
      <c r="V29" s="708"/>
      <c r="W29" s="666"/>
    </row>
    <row r="30" spans="1:24" ht="20.25" customHeight="1" x14ac:dyDescent="0.2">
      <c r="A30" s="703"/>
      <c r="B30" s="704"/>
      <c r="C30" s="714" t="s">
        <v>27</v>
      </c>
      <c r="D30" s="1695" t="s">
        <v>845</v>
      </c>
      <c r="E30" s="1696"/>
      <c r="F30" s="1696"/>
      <c r="G30" s="1696"/>
      <c r="H30" s="1696"/>
      <c r="I30" s="1696"/>
      <c r="J30" s="1696"/>
      <c r="K30" s="1696"/>
      <c r="L30" s="1696"/>
      <c r="M30" s="1696"/>
      <c r="N30" s="1696"/>
      <c r="O30" s="1696"/>
      <c r="P30" s="1697"/>
      <c r="Q30" s="715"/>
      <c r="R30" s="707"/>
      <c r="S30" s="666"/>
      <c r="T30" s="666"/>
      <c r="U30" s="666"/>
      <c r="V30" s="708"/>
      <c r="W30" s="666"/>
    </row>
    <row r="31" spans="1:24" ht="20.25" customHeight="1" x14ac:dyDescent="0.2">
      <c r="A31" s="703"/>
      <c r="B31" s="704"/>
      <c r="C31" s="709" t="s">
        <v>19</v>
      </c>
      <c r="D31" s="1667" t="s">
        <v>846</v>
      </c>
      <c r="E31" s="1668"/>
      <c r="F31" s="1668"/>
      <c r="G31" s="1668"/>
      <c r="H31" s="1668"/>
      <c r="I31" s="1669"/>
      <c r="J31" s="716" t="s">
        <v>847</v>
      </c>
      <c r="K31" s="759" t="str">
        <f>'PL 01-1_GTGT'!K18</f>
        <v>0</v>
      </c>
      <c r="L31" s="1698"/>
      <c r="M31" s="1699"/>
      <c r="N31" s="1699"/>
      <c r="O31" s="1699"/>
      <c r="P31" s="1700"/>
      <c r="Q31" s="706"/>
      <c r="R31" s="707"/>
      <c r="S31" s="666"/>
      <c r="T31" s="666"/>
      <c r="U31" s="666"/>
      <c r="V31" s="708"/>
      <c r="W31" s="666"/>
    </row>
    <row r="32" spans="1:24" ht="31.5" customHeight="1" x14ac:dyDescent="0.2">
      <c r="A32" s="703"/>
      <c r="B32" s="704"/>
      <c r="C32" s="709" t="s">
        <v>20</v>
      </c>
      <c r="D32" s="1667" t="s">
        <v>848</v>
      </c>
      <c r="E32" s="1668"/>
      <c r="F32" s="1668"/>
      <c r="G32" s="1668"/>
      <c r="H32" s="1668"/>
      <c r="I32" s="1669"/>
      <c r="J32" s="716" t="s">
        <v>849</v>
      </c>
      <c r="K32" s="759">
        <f>K33+K34+K35+K36</f>
        <v>0</v>
      </c>
      <c r="L32" s="716" t="s">
        <v>850</v>
      </c>
      <c r="M32" s="1701">
        <f>M34+M35</f>
        <v>0</v>
      </c>
      <c r="N32" s="1702"/>
      <c r="O32" s="1702"/>
      <c r="P32" s="1703"/>
      <c r="Q32" s="717"/>
      <c r="R32" s="707"/>
      <c r="S32" s="666"/>
      <c r="T32" s="666"/>
      <c r="U32" s="666"/>
      <c r="V32" s="708"/>
      <c r="W32" s="666"/>
    </row>
    <row r="33" spans="1:23" s="662" customFormat="1" ht="20.25" customHeight="1" x14ac:dyDescent="0.2">
      <c r="A33" s="703"/>
      <c r="B33" s="704"/>
      <c r="C33" s="719" t="s">
        <v>851</v>
      </c>
      <c r="D33" s="1686" t="s">
        <v>852</v>
      </c>
      <c r="E33" s="1687"/>
      <c r="F33" s="1687"/>
      <c r="G33" s="1687"/>
      <c r="H33" s="1687"/>
      <c r="I33" s="1688"/>
      <c r="J33" s="710" t="s">
        <v>853</v>
      </c>
      <c r="K33" s="760">
        <f>'PL 01-1_GTGT'!K51</f>
        <v>0</v>
      </c>
      <c r="L33" s="1689"/>
      <c r="M33" s="1690"/>
      <c r="N33" s="1690"/>
      <c r="O33" s="1690"/>
      <c r="P33" s="1691"/>
      <c r="Q33" s="720"/>
      <c r="R33" s="707"/>
      <c r="S33" s="666"/>
      <c r="T33" s="666"/>
      <c r="U33" s="666"/>
      <c r="V33" s="708"/>
      <c r="W33" s="666"/>
    </row>
    <row r="34" spans="1:23" s="662" customFormat="1" ht="20.25" customHeight="1" x14ac:dyDescent="0.2">
      <c r="A34" s="703"/>
      <c r="B34" s="704"/>
      <c r="C34" s="719" t="s">
        <v>854</v>
      </c>
      <c r="D34" s="1686" t="s">
        <v>855</v>
      </c>
      <c r="E34" s="1687"/>
      <c r="F34" s="1687"/>
      <c r="G34" s="1687"/>
      <c r="H34" s="1687"/>
      <c r="I34" s="1688"/>
      <c r="J34" s="710" t="s">
        <v>856</v>
      </c>
      <c r="K34" s="760">
        <f>'PL 01-1_GTGT'!K141</f>
        <v>0</v>
      </c>
      <c r="L34" s="710" t="s">
        <v>857</v>
      </c>
      <c r="M34" s="1704">
        <f>'PL 01-1_GTGT'!L141</f>
        <v>0</v>
      </c>
      <c r="N34" s="1705"/>
      <c r="O34" s="1705"/>
      <c r="P34" s="1706"/>
      <c r="Q34" s="721" t="s">
        <v>389</v>
      </c>
      <c r="R34" s="722" t="s">
        <v>858</v>
      </c>
      <c r="S34" s="722"/>
      <c r="T34" s="722"/>
      <c r="U34" s="666"/>
      <c r="V34" s="708"/>
      <c r="W34" s="666"/>
    </row>
    <row r="35" spans="1:23" s="662" customFormat="1" ht="20.25" customHeight="1" x14ac:dyDescent="0.2">
      <c r="A35" s="703"/>
      <c r="B35" s="704"/>
      <c r="C35" s="719" t="s">
        <v>859</v>
      </c>
      <c r="D35" s="1686" t="s">
        <v>860</v>
      </c>
      <c r="E35" s="1687"/>
      <c r="F35" s="1687"/>
      <c r="G35" s="1687"/>
      <c r="H35" s="1687"/>
      <c r="I35" s="1688"/>
      <c r="J35" s="710" t="s">
        <v>861</v>
      </c>
      <c r="K35" s="760">
        <f>'PL 01-1_GTGT'!K524</f>
        <v>0</v>
      </c>
      <c r="L35" s="710" t="s">
        <v>862</v>
      </c>
      <c r="M35" s="1704">
        <f>'PL 01-1_GTGT'!L524</f>
        <v>0</v>
      </c>
      <c r="N35" s="1705"/>
      <c r="O35" s="1705"/>
      <c r="P35" s="1706"/>
      <c r="Q35" s="721" t="s">
        <v>389</v>
      </c>
      <c r="R35" s="722" t="s">
        <v>863</v>
      </c>
      <c r="S35" s="722"/>
      <c r="T35" s="722"/>
      <c r="U35" s="666"/>
      <c r="V35" s="708"/>
      <c r="W35" s="666"/>
    </row>
    <row r="36" spans="1:23" s="662" customFormat="1" ht="20.25" customHeight="1" x14ac:dyDescent="0.2">
      <c r="A36" s="703"/>
      <c r="B36" s="704"/>
      <c r="C36" s="719" t="s">
        <v>864</v>
      </c>
      <c r="D36" s="1686" t="s">
        <v>865</v>
      </c>
      <c r="E36" s="1687"/>
      <c r="F36" s="1687"/>
      <c r="G36" s="1687"/>
      <c r="H36" s="1687"/>
      <c r="I36" s="1688"/>
      <c r="J36" s="710" t="s">
        <v>866</v>
      </c>
      <c r="K36" s="723">
        <v>0</v>
      </c>
      <c r="L36" s="710"/>
      <c r="M36" s="1707"/>
      <c r="N36" s="1708"/>
      <c r="O36" s="1708"/>
      <c r="P36" s="1709"/>
      <c r="Q36" s="713"/>
      <c r="R36" s="666"/>
      <c r="S36" s="666"/>
      <c r="T36" s="666"/>
      <c r="U36" s="666"/>
      <c r="V36" s="708"/>
      <c r="W36" s="666"/>
    </row>
    <row r="37" spans="1:23" s="662" customFormat="1" ht="29.25" customHeight="1" x14ac:dyDescent="0.2">
      <c r="A37" s="703"/>
      <c r="B37" s="704"/>
      <c r="C37" s="709" t="s">
        <v>21</v>
      </c>
      <c r="D37" s="1667" t="s">
        <v>867</v>
      </c>
      <c r="E37" s="1668"/>
      <c r="F37" s="1668"/>
      <c r="G37" s="1668"/>
      <c r="H37" s="1668"/>
      <c r="I37" s="1669"/>
      <c r="J37" s="716" t="s">
        <v>868</v>
      </c>
      <c r="K37" s="759">
        <f>K32+K31</f>
        <v>0</v>
      </c>
      <c r="L37" s="716" t="s">
        <v>869</v>
      </c>
      <c r="M37" s="1710">
        <f>M32</f>
        <v>0</v>
      </c>
      <c r="N37" s="1711"/>
      <c r="O37" s="1711"/>
      <c r="P37" s="1712"/>
      <c r="Q37" s="717"/>
      <c r="R37" s="707"/>
      <c r="S37" s="666"/>
      <c r="T37" s="666"/>
      <c r="U37" s="666"/>
      <c r="V37" s="708"/>
      <c r="W37" s="666"/>
    </row>
    <row r="38" spans="1:23" s="662" customFormat="1" ht="20.25" customHeight="1" x14ac:dyDescent="0.2">
      <c r="A38" s="724"/>
      <c r="B38" s="725"/>
      <c r="C38" s="714" t="s">
        <v>29</v>
      </c>
      <c r="D38" s="1692" t="s">
        <v>870</v>
      </c>
      <c r="E38" s="1693"/>
      <c r="F38" s="1693"/>
      <c r="G38" s="1693"/>
      <c r="H38" s="1693"/>
      <c r="I38" s="1693"/>
      <c r="J38" s="1693"/>
      <c r="K38" s="1713"/>
      <c r="L38" s="726" t="s">
        <v>871</v>
      </c>
      <c r="M38" s="1701">
        <f>M37-M29</f>
        <v>0</v>
      </c>
      <c r="N38" s="1702"/>
      <c r="O38" s="1702"/>
      <c r="P38" s="1703"/>
      <c r="Q38" s="717"/>
      <c r="R38" s="707"/>
      <c r="S38" s="666"/>
      <c r="T38" s="666"/>
      <c r="U38" s="666"/>
      <c r="V38" s="708"/>
      <c r="W38" s="666"/>
    </row>
    <row r="39" spans="1:23" s="662" customFormat="1" ht="20.25" customHeight="1" x14ac:dyDescent="0.2">
      <c r="A39" s="703"/>
      <c r="B39" s="704"/>
      <c r="C39" s="714" t="s">
        <v>872</v>
      </c>
      <c r="D39" s="1692" t="s">
        <v>873</v>
      </c>
      <c r="E39" s="1693"/>
      <c r="F39" s="1693"/>
      <c r="G39" s="1693"/>
      <c r="H39" s="1693"/>
      <c r="I39" s="1693"/>
      <c r="J39" s="1693"/>
      <c r="K39" s="1713"/>
      <c r="L39" s="1714"/>
      <c r="M39" s="1715"/>
      <c r="N39" s="1715"/>
      <c r="O39" s="1715"/>
      <c r="P39" s="1716"/>
      <c r="Q39" s="727"/>
      <c r="R39" s="707"/>
      <c r="S39" s="666"/>
      <c r="T39" s="666"/>
      <c r="U39" s="666"/>
      <c r="V39" s="708"/>
      <c r="W39" s="666"/>
    </row>
    <row r="40" spans="1:23" s="662" customFormat="1" ht="20.25" customHeight="1" x14ac:dyDescent="0.2">
      <c r="A40" s="703"/>
      <c r="B40" s="704"/>
      <c r="C40" s="719" t="s">
        <v>19</v>
      </c>
      <c r="D40" s="1686" t="s">
        <v>874</v>
      </c>
      <c r="E40" s="1687"/>
      <c r="F40" s="1687"/>
      <c r="G40" s="1687"/>
      <c r="H40" s="1687"/>
      <c r="I40" s="1687"/>
      <c r="J40" s="1687"/>
      <c r="K40" s="1688"/>
      <c r="L40" s="710" t="s">
        <v>875</v>
      </c>
      <c r="M40" s="1717">
        <v>0</v>
      </c>
      <c r="N40" s="1718"/>
      <c r="O40" s="1718"/>
      <c r="P40" s="1719"/>
      <c r="Q40" s="713"/>
      <c r="R40" s="707"/>
      <c r="S40" s="666"/>
      <c r="T40" s="666"/>
      <c r="U40" s="666"/>
      <c r="V40" s="708"/>
      <c r="W40" s="666"/>
    </row>
    <row r="41" spans="1:23" s="662" customFormat="1" ht="20.25" customHeight="1" x14ac:dyDescent="0.2">
      <c r="A41" s="703"/>
      <c r="B41" s="704"/>
      <c r="C41" s="719" t="s">
        <v>20</v>
      </c>
      <c r="D41" s="1686" t="s">
        <v>876</v>
      </c>
      <c r="E41" s="1687"/>
      <c r="F41" s="1687"/>
      <c r="G41" s="1687"/>
      <c r="H41" s="1687"/>
      <c r="I41" s="1687"/>
      <c r="J41" s="1687"/>
      <c r="K41" s="1688"/>
      <c r="L41" s="710" t="s">
        <v>877</v>
      </c>
      <c r="M41" s="1717">
        <v>0</v>
      </c>
      <c r="N41" s="1718"/>
      <c r="O41" s="1718"/>
      <c r="P41" s="1719"/>
      <c r="Q41" s="713"/>
      <c r="R41" s="707"/>
      <c r="S41" s="666"/>
      <c r="T41" s="666"/>
      <c r="U41" s="666"/>
      <c r="V41" s="708"/>
      <c r="W41" s="666"/>
    </row>
    <row r="42" spans="1:23" s="662" customFormat="1" ht="25.5" customHeight="1" x14ac:dyDescent="0.2">
      <c r="A42" s="703"/>
      <c r="B42" s="704"/>
      <c r="C42" s="714" t="s">
        <v>878</v>
      </c>
      <c r="D42" s="1692" t="s">
        <v>879</v>
      </c>
      <c r="E42" s="1693"/>
      <c r="F42" s="1693"/>
      <c r="G42" s="1693"/>
      <c r="H42" s="1693"/>
      <c r="I42" s="1693"/>
      <c r="J42" s="1693"/>
      <c r="K42" s="1713"/>
      <c r="L42" s="728" t="s">
        <v>880</v>
      </c>
      <c r="M42" s="1717">
        <v>0</v>
      </c>
      <c r="N42" s="1720"/>
      <c r="O42" s="1720"/>
      <c r="P42" s="1721"/>
      <c r="Q42" s="713"/>
      <c r="R42" s="707"/>
      <c r="S42" s="666"/>
      <c r="T42" s="666"/>
      <c r="U42" s="666"/>
      <c r="V42" s="708"/>
      <c r="W42" s="666"/>
    </row>
    <row r="43" spans="1:23" s="662" customFormat="1" ht="20.25" customHeight="1" x14ac:dyDescent="0.2">
      <c r="A43" s="703"/>
      <c r="B43" s="704"/>
      <c r="C43" s="714" t="s">
        <v>881</v>
      </c>
      <c r="D43" s="1695" t="s">
        <v>882</v>
      </c>
      <c r="E43" s="1696"/>
      <c r="F43" s="1696"/>
      <c r="G43" s="1696"/>
      <c r="H43" s="1696"/>
      <c r="I43" s="1696"/>
      <c r="J43" s="1696"/>
      <c r="K43" s="1696"/>
      <c r="L43" s="1696"/>
      <c r="M43" s="1696"/>
      <c r="N43" s="1696"/>
      <c r="O43" s="1696"/>
      <c r="P43" s="1697"/>
      <c r="Q43" s="715"/>
      <c r="R43" s="707"/>
      <c r="S43" s="666"/>
      <c r="T43" s="666"/>
      <c r="U43" s="666"/>
      <c r="V43" s="708"/>
      <c r="W43" s="666"/>
    </row>
    <row r="44" spans="1:23" s="662" customFormat="1" ht="34.5" customHeight="1" x14ac:dyDescent="0.2">
      <c r="A44" s="703"/>
      <c r="B44" s="704"/>
      <c r="C44" s="719" t="s">
        <v>19</v>
      </c>
      <c r="D44" s="1686" t="s">
        <v>883</v>
      </c>
      <c r="E44" s="1687"/>
      <c r="F44" s="1687"/>
      <c r="G44" s="1687"/>
      <c r="H44" s="1687"/>
      <c r="I44" s="1687"/>
      <c r="J44" s="1687"/>
      <c r="K44" s="1688"/>
      <c r="L44" s="710" t="s">
        <v>884</v>
      </c>
      <c r="M44" s="1704">
        <f>M38-M25+M40-M41-M42</f>
        <v>-24418357</v>
      </c>
      <c r="N44" s="1705"/>
      <c r="O44" s="1705"/>
      <c r="P44" s="1706"/>
      <c r="Q44" s="713" t="s">
        <v>389</v>
      </c>
      <c r="R44" s="707"/>
      <c r="S44" s="666"/>
      <c r="T44" s="666"/>
      <c r="U44" s="666"/>
      <c r="V44" s="708"/>
      <c r="W44" s="666"/>
    </row>
    <row r="45" spans="1:23" s="662" customFormat="1" ht="27" customHeight="1" x14ac:dyDescent="0.2">
      <c r="A45" s="703"/>
      <c r="B45" s="704"/>
      <c r="C45" s="719" t="s">
        <v>20</v>
      </c>
      <c r="D45" s="1686" t="s">
        <v>885</v>
      </c>
      <c r="E45" s="1687"/>
      <c r="F45" s="1687"/>
      <c r="G45" s="1687"/>
      <c r="H45" s="1687"/>
      <c r="I45" s="1687"/>
      <c r="J45" s="1687"/>
      <c r="K45" s="1688"/>
      <c r="L45" s="710" t="s">
        <v>886</v>
      </c>
      <c r="M45" s="1717">
        <v>0</v>
      </c>
      <c r="N45" s="1718"/>
      <c r="O45" s="1718"/>
      <c r="P45" s="1719"/>
      <c r="Q45" s="713" t="s">
        <v>389</v>
      </c>
      <c r="R45" s="707"/>
      <c r="S45" s="666"/>
      <c r="T45" s="666"/>
      <c r="U45" s="666"/>
      <c r="V45" s="708"/>
      <c r="W45" s="666"/>
    </row>
    <row r="46" spans="1:23" s="662" customFormat="1" ht="20.25" customHeight="1" x14ac:dyDescent="0.2">
      <c r="A46" s="703"/>
      <c r="B46" s="704"/>
      <c r="C46" s="719" t="s">
        <v>21</v>
      </c>
      <c r="D46" s="1686" t="s">
        <v>887</v>
      </c>
      <c r="E46" s="1687"/>
      <c r="F46" s="1687"/>
      <c r="G46" s="1687"/>
      <c r="H46" s="1687"/>
      <c r="I46" s="1687"/>
      <c r="J46" s="1687"/>
      <c r="K46" s="1688"/>
      <c r="L46" s="710" t="s">
        <v>888</v>
      </c>
      <c r="M46" s="1704">
        <f>IF(M44-M45&gt;0,M44-M45,0)</f>
        <v>0</v>
      </c>
      <c r="N46" s="1705"/>
      <c r="O46" s="1705"/>
      <c r="P46" s="1706"/>
      <c r="Q46" s="713"/>
      <c r="R46" s="707"/>
      <c r="S46" s="666"/>
      <c r="T46" s="666"/>
      <c r="U46" s="666"/>
      <c r="V46" s="708"/>
      <c r="W46" s="666"/>
    </row>
    <row r="47" spans="1:23" s="662" customFormat="1" ht="20.25" customHeight="1" x14ac:dyDescent="0.2">
      <c r="A47" s="703"/>
      <c r="B47" s="704"/>
      <c r="C47" s="709" t="s">
        <v>22</v>
      </c>
      <c r="D47" s="1667" t="s">
        <v>889</v>
      </c>
      <c r="E47" s="1668"/>
      <c r="F47" s="1668"/>
      <c r="G47" s="1668"/>
      <c r="H47" s="1668"/>
      <c r="I47" s="1668"/>
      <c r="J47" s="1668"/>
      <c r="K47" s="1669"/>
      <c r="L47" s="710" t="s">
        <v>890</v>
      </c>
      <c r="M47" s="1704">
        <f>IF(M38-M25+M40-M41-M42&lt;0,-(M38-M25+M40-M41-M42),0)</f>
        <v>24418357</v>
      </c>
      <c r="N47" s="1705"/>
      <c r="O47" s="1705"/>
      <c r="P47" s="1706"/>
      <c r="Q47" s="713" t="s">
        <v>891</v>
      </c>
      <c r="R47" s="707"/>
      <c r="S47" s="666"/>
      <c r="T47" s="666"/>
      <c r="U47" s="666"/>
      <c r="V47" s="708"/>
      <c r="W47" s="666"/>
    </row>
    <row r="48" spans="1:23" s="662" customFormat="1" ht="20.25" customHeight="1" x14ac:dyDescent="0.2">
      <c r="A48" s="703"/>
      <c r="B48" s="704"/>
      <c r="C48" s="709" t="s">
        <v>892</v>
      </c>
      <c r="D48" s="1667" t="s">
        <v>893</v>
      </c>
      <c r="E48" s="1668"/>
      <c r="F48" s="1668"/>
      <c r="G48" s="1668"/>
      <c r="H48" s="1668"/>
      <c r="I48" s="1668"/>
      <c r="J48" s="1668"/>
      <c r="K48" s="1669"/>
      <c r="L48" s="710" t="s">
        <v>894</v>
      </c>
      <c r="M48" s="1722">
        <v>0</v>
      </c>
      <c r="N48" s="1723"/>
      <c r="O48" s="1723"/>
      <c r="P48" s="1724"/>
      <c r="Q48" s="713" t="s">
        <v>389</v>
      </c>
      <c r="R48" s="707"/>
      <c r="S48" s="666"/>
      <c r="T48" s="666"/>
      <c r="U48" s="666"/>
      <c r="V48" s="708"/>
      <c r="W48" s="666"/>
    </row>
    <row r="49" spans="1:23" s="662" customFormat="1" ht="20.25" customHeight="1" x14ac:dyDescent="0.2">
      <c r="A49" s="703"/>
      <c r="B49" s="704"/>
      <c r="C49" s="719" t="s">
        <v>895</v>
      </c>
      <c r="D49" s="1686" t="s">
        <v>896</v>
      </c>
      <c r="E49" s="1687"/>
      <c r="F49" s="1687"/>
      <c r="G49" s="1687"/>
      <c r="H49" s="1687"/>
      <c r="I49" s="1687"/>
      <c r="J49" s="1687"/>
      <c r="K49" s="1688"/>
      <c r="L49" s="710" t="s">
        <v>897</v>
      </c>
      <c r="M49" s="1717">
        <v>0</v>
      </c>
      <c r="N49" s="1718"/>
      <c r="O49" s="1718"/>
      <c r="P49" s="1719"/>
      <c r="Q49" s="713"/>
      <c r="R49" s="707"/>
      <c r="S49" s="666"/>
      <c r="T49" s="666"/>
      <c r="U49" s="666"/>
      <c r="V49" s="708"/>
      <c r="W49" s="666"/>
    </row>
    <row r="50" spans="1:23" s="662" customFormat="1" ht="20.25" customHeight="1" x14ac:dyDescent="0.2">
      <c r="A50" s="703"/>
      <c r="B50" s="704"/>
      <c r="C50" s="719" t="s">
        <v>898</v>
      </c>
      <c r="D50" s="1686" t="s">
        <v>899</v>
      </c>
      <c r="E50" s="1687"/>
      <c r="F50" s="1687"/>
      <c r="G50" s="1687"/>
      <c r="H50" s="1687"/>
      <c r="I50" s="1687"/>
      <c r="J50" s="1687"/>
      <c r="K50" s="1688"/>
      <c r="L50" s="710" t="s">
        <v>900</v>
      </c>
      <c r="M50" s="1717">
        <v>0</v>
      </c>
      <c r="N50" s="1718"/>
      <c r="O50" s="1718"/>
      <c r="P50" s="1719"/>
      <c r="Q50" s="713"/>
      <c r="R50" s="707"/>
      <c r="S50" s="666"/>
      <c r="T50" s="666"/>
      <c r="U50" s="666"/>
      <c r="V50" s="708"/>
      <c r="W50" s="666"/>
    </row>
    <row r="51" spans="1:23" s="662" customFormat="1" ht="20.25" customHeight="1" x14ac:dyDescent="0.2">
      <c r="A51" s="703"/>
      <c r="B51" s="704"/>
      <c r="C51" s="729" t="s">
        <v>901</v>
      </c>
      <c r="D51" s="1725" t="s">
        <v>902</v>
      </c>
      <c r="E51" s="1726"/>
      <c r="F51" s="1726"/>
      <c r="G51" s="1726"/>
      <c r="H51" s="1726"/>
      <c r="I51" s="1726"/>
      <c r="J51" s="1726"/>
      <c r="K51" s="1727"/>
      <c r="L51" s="730" t="s">
        <v>903</v>
      </c>
      <c r="M51" s="1728">
        <f>M47-M48</f>
        <v>24418357</v>
      </c>
      <c r="N51" s="1729"/>
      <c r="O51" s="1729"/>
      <c r="P51" s="1730"/>
      <c r="Q51" s="713"/>
      <c r="R51" s="707"/>
      <c r="S51" s="666"/>
      <c r="T51" s="666"/>
      <c r="U51" s="666"/>
      <c r="V51" s="708"/>
      <c r="W51" s="666"/>
    </row>
    <row r="52" spans="1:23" s="662" customFormat="1" ht="27" customHeight="1" x14ac:dyDescent="0.2">
      <c r="A52" s="703"/>
      <c r="B52" s="704"/>
      <c r="C52" s="1731" t="s">
        <v>904</v>
      </c>
      <c r="D52" s="1731"/>
      <c r="E52" s="1731"/>
      <c r="F52" s="1731"/>
      <c r="G52" s="1731"/>
      <c r="H52" s="1731"/>
      <c r="I52" s="731"/>
      <c r="J52" s="731"/>
      <c r="K52" s="732"/>
      <c r="L52" s="1732"/>
      <c r="M52" s="1732"/>
      <c r="N52" s="1732"/>
      <c r="O52" s="1732"/>
      <c r="P52" s="1732"/>
      <c r="Q52" s="684"/>
      <c r="R52" s="684"/>
      <c r="S52" s="733"/>
      <c r="T52" s="733"/>
      <c r="U52" s="733"/>
      <c r="V52" s="708"/>
      <c r="W52" s="666"/>
    </row>
    <row r="53" spans="1:23" s="662" customFormat="1" ht="20.25" customHeight="1" x14ac:dyDescent="0.2">
      <c r="A53" s="703"/>
      <c r="B53" s="704"/>
      <c r="C53" s="1732" t="s">
        <v>905</v>
      </c>
      <c r="D53" s="1732"/>
      <c r="E53" s="1734" t="s">
        <v>7</v>
      </c>
      <c r="F53" s="1735"/>
      <c r="G53" s="1735"/>
      <c r="H53" s="1736"/>
      <c r="I53" s="731"/>
      <c r="J53" s="731"/>
      <c r="K53" s="731" t="s">
        <v>906</v>
      </c>
      <c r="L53" s="1737" t="str">
        <f>TTDN!D19</f>
        <v>Nguyễn  Thanh Tùng</v>
      </c>
      <c r="M53" s="1738"/>
      <c r="N53" s="1738"/>
      <c r="O53" s="1738"/>
      <c r="P53" s="1739"/>
      <c r="Q53" s="707"/>
      <c r="R53" s="707"/>
      <c r="S53" s="666"/>
      <c r="T53" s="666"/>
      <c r="U53" s="666"/>
      <c r="V53" s="708"/>
      <c r="W53" s="666"/>
    </row>
    <row r="54" spans="1:23" s="662" customFormat="1" ht="3" customHeight="1" x14ac:dyDescent="0.2">
      <c r="A54" s="703"/>
      <c r="B54" s="704"/>
      <c r="C54" s="674"/>
      <c r="D54" s="674"/>
      <c r="E54" s="734"/>
      <c r="F54" s="734"/>
      <c r="G54" s="734"/>
      <c r="H54" s="734"/>
      <c r="I54" s="731"/>
      <c r="J54" s="731"/>
      <c r="K54" s="731"/>
      <c r="L54" s="674"/>
      <c r="M54" s="674"/>
      <c r="N54" s="674"/>
      <c r="O54" s="674"/>
      <c r="P54" s="674"/>
      <c r="Q54" s="707"/>
      <c r="R54" s="707"/>
      <c r="S54" s="666"/>
      <c r="T54" s="666"/>
      <c r="U54" s="666"/>
      <c r="V54" s="708"/>
      <c r="W54" s="666"/>
    </row>
    <row r="55" spans="1:23" s="662" customFormat="1" ht="20.25" customHeight="1" x14ac:dyDescent="0.2">
      <c r="A55" s="703"/>
      <c r="B55" s="704"/>
      <c r="C55" s="1732" t="s">
        <v>438</v>
      </c>
      <c r="D55" s="1732"/>
      <c r="E55" s="1734" t="s">
        <v>7</v>
      </c>
      <c r="F55" s="1735"/>
      <c r="G55" s="1735"/>
      <c r="H55" s="1736"/>
      <c r="I55" s="731"/>
      <c r="J55" s="731"/>
      <c r="K55" s="731" t="s">
        <v>907</v>
      </c>
      <c r="L55" s="1740">
        <f>AA2</f>
        <v>44286</v>
      </c>
      <c r="M55" s="1741"/>
      <c r="N55" s="1741"/>
      <c r="O55" s="1741"/>
      <c r="P55" s="1742"/>
      <c r="Q55" s="707"/>
      <c r="R55" s="707"/>
      <c r="S55" s="666"/>
      <c r="T55" s="666"/>
      <c r="U55" s="666"/>
      <c r="V55" s="708"/>
      <c r="W55" s="666"/>
    </row>
    <row r="56" spans="1:23" s="662" customFormat="1" ht="19.5" customHeight="1" x14ac:dyDescent="0.2">
      <c r="A56" s="703"/>
      <c r="B56" s="704"/>
      <c r="C56" s="1733"/>
      <c r="D56" s="1733"/>
      <c r="E56" s="735"/>
      <c r="F56" s="735"/>
      <c r="G56" s="735"/>
      <c r="H56" s="735"/>
      <c r="I56" s="735"/>
      <c r="J56" s="735"/>
      <c r="K56" s="736"/>
      <c r="L56" s="735"/>
      <c r="M56" s="735"/>
      <c r="N56" s="735"/>
      <c r="O56" s="735"/>
      <c r="P56" s="735"/>
      <c r="Q56" s="735"/>
      <c r="R56" s="684"/>
      <c r="S56" s="733"/>
      <c r="T56" s="733"/>
      <c r="U56" s="733"/>
      <c r="V56" s="708"/>
      <c r="W56" s="666"/>
    </row>
    <row r="57" spans="1:23" s="662" customFormat="1" ht="12" hidden="1" customHeight="1" x14ac:dyDescent="0.2">
      <c r="A57" s="703"/>
      <c r="B57" s="704"/>
      <c r="C57" s="737"/>
      <c r="D57" s="684"/>
      <c r="E57" s="684"/>
      <c r="F57" s="684"/>
      <c r="G57" s="684"/>
      <c r="H57" s="684"/>
      <c r="I57" s="684"/>
      <c r="J57" s="684"/>
      <c r="K57" s="684"/>
      <c r="L57" s="737"/>
      <c r="M57" s="738"/>
      <c r="N57" s="738"/>
      <c r="O57" s="738"/>
      <c r="P57" s="738"/>
      <c r="Q57" s="738"/>
      <c r="R57" s="684"/>
      <c r="S57" s="733"/>
      <c r="T57" s="733"/>
      <c r="U57" s="733"/>
      <c r="V57" s="708"/>
      <c r="W57" s="666"/>
    </row>
    <row r="58" spans="1:23" s="662" customFormat="1" ht="12" hidden="1" customHeight="1" x14ac:dyDescent="0.2">
      <c r="A58" s="703"/>
      <c r="B58" s="704"/>
      <c r="C58" s="739" t="s">
        <v>908</v>
      </c>
      <c r="D58" s="733"/>
      <c r="E58" s="733"/>
      <c r="F58" s="733"/>
      <c r="G58" s="733"/>
      <c r="H58" s="740" t="s">
        <v>840</v>
      </c>
      <c r="I58" s="741" t="s">
        <v>841</v>
      </c>
      <c r="J58" s="741" t="s">
        <v>389</v>
      </c>
      <c r="K58" s="741" t="s">
        <v>842</v>
      </c>
      <c r="L58" s="742" t="s">
        <v>389</v>
      </c>
      <c r="M58" s="733"/>
      <c r="N58" s="738"/>
      <c r="O58" s="738"/>
      <c r="P58" s="738"/>
      <c r="Q58" s="738"/>
      <c r="R58" s="684"/>
      <c r="S58" s="733"/>
      <c r="T58" s="733"/>
      <c r="U58" s="733"/>
      <c r="V58" s="708"/>
      <c r="W58" s="666"/>
    </row>
    <row r="59" spans="1:23" s="662" customFormat="1" ht="12" hidden="1" customHeight="1" x14ac:dyDescent="0.2">
      <c r="A59" s="703"/>
      <c r="B59" s="704"/>
      <c r="C59" s="733"/>
      <c r="D59" s="733"/>
      <c r="E59" s="733"/>
      <c r="F59" s="733"/>
      <c r="G59" s="733"/>
      <c r="H59" s="740" t="s">
        <v>843</v>
      </c>
      <c r="I59" s="733"/>
      <c r="J59" s="741"/>
      <c r="K59" s="741" t="s">
        <v>844</v>
      </c>
      <c r="L59" s="741" t="s">
        <v>389</v>
      </c>
      <c r="M59" s="733"/>
      <c r="N59" s="741"/>
      <c r="O59" s="742"/>
      <c r="P59" s="738"/>
      <c r="Q59" s="738"/>
      <c r="R59" s="684"/>
      <c r="S59" s="733"/>
      <c r="T59" s="733"/>
      <c r="U59" s="733"/>
      <c r="V59" s="708"/>
      <c r="W59" s="666"/>
    </row>
    <row r="60" spans="1:23" s="662" customFormat="1" ht="15.75" hidden="1" customHeight="1" x14ac:dyDescent="0.2">
      <c r="A60" s="743"/>
      <c r="B60" s="744"/>
      <c r="C60" s="733"/>
      <c r="D60" s="733"/>
      <c r="E60" s="733"/>
      <c r="F60" s="733"/>
      <c r="G60" s="733"/>
      <c r="H60" s="733"/>
      <c r="I60" s="733"/>
      <c r="J60" s="733"/>
      <c r="K60" s="733"/>
      <c r="L60" s="733"/>
      <c r="M60" s="701"/>
      <c r="N60" s="701"/>
      <c r="O60" s="701"/>
      <c r="P60" s="701"/>
      <c r="Q60" s="701"/>
      <c r="R60" s="701"/>
      <c r="S60" s="733"/>
      <c r="T60" s="733"/>
      <c r="U60" s="733"/>
      <c r="V60" s="708"/>
      <c r="W60" s="666"/>
    </row>
    <row r="61" spans="1:23" s="662" customFormat="1" ht="12.75" hidden="1" customHeight="1" x14ac:dyDescent="0.2">
      <c r="B61" s="745"/>
      <c r="C61" s="733"/>
      <c r="D61" s="733"/>
      <c r="E61" s="733"/>
      <c r="F61" s="733"/>
      <c r="G61" s="733"/>
      <c r="H61" s="733"/>
      <c r="I61" s="733"/>
      <c r="J61" s="733"/>
      <c r="K61" s="733"/>
      <c r="L61" s="733"/>
      <c r="M61" s="733"/>
      <c r="N61" s="733"/>
      <c r="O61" s="733"/>
      <c r="P61" s="733"/>
      <c r="Q61" s="733"/>
      <c r="R61" s="733"/>
      <c r="S61" s="733"/>
      <c r="T61" s="733"/>
      <c r="U61" s="733"/>
      <c r="V61" s="708"/>
      <c r="W61" s="666"/>
    </row>
    <row r="62" spans="1:23" s="662" customFormat="1" ht="12.75" hidden="1" customHeight="1" x14ac:dyDescent="0.2">
      <c r="B62" s="745"/>
      <c r="C62" s="733"/>
      <c r="D62" s="733"/>
      <c r="E62" s="733"/>
      <c r="F62" s="733"/>
      <c r="G62" s="733"/>
      <c r="H62" s="733"/>
      <c r="I62" s="733"/>
      <c r="J62" s="733"/>
      <c r="K62" s="733"/>
      <c r="L62" s="733"/>
      <c r="M62" s="733"/>
      <c r="N62" s="733"/>
      <c r="O62" s="733"/>
      <c r="P62" s="733"/>
      <c r="Q62" s="733"/>
      <c r="R62" s="733"/>
      <c r="S62" s="733"/>
      <c r="T62" s="733"/>
      <c r="U62" s="733"/>
      <c r="V62" s="708"/>
      <c r="W62" s="666"/>
    </row>
    <row r="63" spans="1:23" s="662" customFormat="1" ht="12.75" hidden="1" customHeight="1" x14ac:dyDescent="0.2">
      <c r="B63" s="745"/>
      <c r="C63" s="733"/>
      <c r="D63" s="733"/>
      <c r="E63" s="733"/>
      <c r="F63" s="733"/>
      <c r="G63" s="733"/>
      <c r="H63" s="733"/>
      <c r="I63" s="733"/>
      <c r="J63" s="746"/>
      <c r="K63" s="746"/>
      <c r="L63" s="733"/>
      <c r="M63" s="733"/>
      <c r="N63" s="733"/>
      <c r="O63" s="733"/>
      <c r="P63" s="733"/>
      <c r="Q63" s="733"/>
      <c r="R63" s="733"/>
      <c r="S63" s="733"/>
      <c r="T63" s="733"/>
      <c r="U63" s="733"/>
      <c r="V63" s="708"/>
      <c r="W63" s="666"/>
    </row>
    <row r="64" spans="1:23" s="662" customFormat="1" ht="12.75" hidden="1" customHeight="1" x14ac:dyDescent="0.2">
      <c r="B64" s="745"/>
      <c r="C64" s="739" t="s">
        <v>909</v>
      </c>
      <c r="D64" s="735"/>
      <c r="E64" s="684"/>
      <c r="F64" s="684"/>
      <c r="G64" s="684"/>
      <c r="H64" s="684" t="s">
        <v>910</v>
      </c>
      <c r="I64" s="733" t="s">
        <v>847</v>
      </c>
      <c r="J64" s="746" t="s">
        <v>389</v>
      </c>
      <c r="K64" s="733"/>
      <c r="L64" s="746"/>
      <c r="M64" s="733"/>
      <c r="N64" s="733"/>
      <c r="O64" s="733"/>
      <c r="P64" s="733"/>
      <c r="Q64" s="733"/>
      <c r="R64" s="733"/>
      <c r="S64" s="733"/>
      <c r="T64" s="733"/>
      <c r="U64" s="733"/>
      <c r="V64" s="708"/>
      <c r="W64" s="666"/>
    </row>
    <row r="65" spans="1:23" ht="12.75" hidden="1" customHeight="1" x14ac:dyDescent="0.2">
      <c r="B65" s="745"/>
      <c r="C65" s="737"/>
      <c r="D65" s="684"/>
      <c r="E65" s="684"/>
      <c r="F65" s="684"/>
      <c r="G65" s="684"/>
      <c r="H65" s="701" t="s">
        <v>911</v>
      </c>
      <c r="I65" s="684" t="s">
        <v>853</v>
      </c>
      <c r="J65" s="746" t="s">
        <v>389</v>
      </c>
      <c r="K65" s="733"/>
      <c r="L65" s="746"/>
      <c r="M65" s="733"/>
      <c r="N65" s="733"/>
      <c r="O65" s="733"/>
      <c r="P65" s="733"/>
      <c r="Q65" s="733"/>
      <c r="R65" s="733"/>
      <c r="S65" s="733"/>
      <c r="T65" s="733"/>
      <c r="U65" s="733"/>
      <c r="V65" s="708"/>
      <c r="W65" s="666"/>
    </row>
    <row r="66" spans="1:23" ht="12.75" hidden="1" customHeight="1" x14ac:dyDescent="0.2">
      <c r="B66" s="745"/>
      <c r="C66" s="701"/>
      <c r="D66" s="701"/>
      <c r="E66" s="701"/>
      <c r="F66" s="701"/>
      <c r="G66" s="699"/>
      <c r="H66" s="733" t="s">
        <v>912</v>
      </c>
      <c r="I66" s="701" t="s">
        <v>856</v>
      </c>
      <c r="J66" s="746" t="s">
        <v>389</v>
      </c>
      <c r="K66" s="733" t="s">
        <v>857</v>
      </c>
      <c r="L66" s="746" t="s">
        <v>389</v>
      </c>
      <c r="M66" s="733"/>
      <c r="N66" s="733"/>
      <c r="O66" s="733"/>
      <c r="P66" s="733"/>
      <c r="Q66" s="733"/>
      <c r="R66" s="733"/>
      <c r="S66" s="733"/>
      <c r="T66" s="733"/>
      <c r="U66" s="733"/>
      <c r="V66" s="708"/>
      <c r="W66" s="666"/>
    </row>
    <row r="67" spans="1:23" ht="12.75" hidden="1" customHeight="1" x14ac:dyDescent="0.2">
      <c r="B67" s="745"/>
      <c r="C67" s="733"/>
      <c r="D67" s="733"/>
      <c r="E67" s="733"/>
      <c r="F67" s="733"/>
      <c r="G67" s="733"/>
      <c r="H67" s="733" t="s">
        <v>913</v>
      </c>
      <c r="I67" s="733" t="s">
        <v>861</v>
      </c>
      <c r="J67" s="746" t="s">
        <v>389</v>
      </c>
      <c r="K67" s="733" t="s">
        <v>862</v>
      </c>
      <c r="L67" s="746" t="s">
        <v>389</v>
      </c>
      <c r="M67" s="733"/>
      <c r="N67" s="733"/>
      <c r="O67" s="733"/>
      <c r="P67" s="733"/>
      <c r="Q67" s="733"/>
      <c r="R67" s="733"/>
      <c r="S67" s="733"/>
      <c r="T67" s="733"/>
      <c r="U67" s="733"/>
      <c r="V67" s="708"/>
      <c r="W67" s="666"/>
    </row>
    <row r="68" spans="1:23" ht="12.75" hidden="1" customHeight="1" x14ac:dyDescent="0.2">
      <c r="B68" s="745"/>
      <c r="C68" s="733"/>
      <c r="D68" s="733"/>
      <c r="E68" s="733"/>
      <c r="F68" s="733"/>
      <c r="G68" s="733"/>
      <c r="H68" s="733"/>
      <c r="I68" s="733"/>
      <c r="J68" s="733"/>
      <c r="K68" s="733"/>
      <c r="L68" s="733"/>
      <c r="M68" s="733"/>
      <c r="N68" s="733"/>
      <c r="O68" s="733"/>
      <c r="P68" s="733"/>
      <c r="Q68" s="733"/>
      <c r="R68" s="733"/>
      <c r="S68" s="733"/>
      <c r="T68" s="733"/>
      <c r="U68" s="733"/>
      <c r="V68" s="708"/>
      <c r="W68" s="666"/>
    </row>
    <row r="69" spans="1:23" ht="12.75" hidden="1" customHeight="1" x14ac:dyDescent="0.2">
      <c r="B69" s="745"/>
      <c r="C69" s="733" t="s">
        <v>879</v>
      </c>
      <c r="D69" s="733"/>
      <c r="E69" s="733"/>
      <c r="F69" s="733"/>
      <c r="G69" s="733"/>
      <c r="H69" s="733"/>
      <c r="I69" s="733"/>
      <c r="J69" s="733"/>
      <c r="K69" s="733"/>
      <c r="L69" s="746" t="s">
        <v>389</v>
      </c>
      <c r="M69" s="733"/>
      <c r="N69" s="733"/>
      <c r="O69" s="733"/>
      <c r="P69" s="733"/>
      <c r="Q69" s="733"/>
      <c r="R69" s="733"/>
      <c r="S69" s="733"/>
      <c r="T69" s="733"/>
      <c r="U69" s="733"/>
      <c r="V69" s="708"/>
      <c r="W69" s="666"/>
    </row>
    <row r="70" spans="1:23" s="752" customFormat="1" ht="12.75" customHeight="1" x14ac:dyDescent="0.2">
      <c r="A70" s="747"/>
      <c r="B70" s="748"/>
      <c r="C70" s="749"/>
      <c r="D70" s="749"/>
      <c r="E70" s="749"/>
      <c r="F70" s="749"/>
      <c r="G70" s="749"/>
      <c r="H70" s="749"/>
      <c r="I70" s="749"/>
      <c r="J70" s="749"/>
      <c r="K70" s="749"/>
      <c r="L70" s="749"/>
      <c r="M70" s="749"/>
      <c r="N70" s="749"/>
      <c r="O70" s="749"/>
      <c r="P70" s="749"/>
      <c r="Q70" s="749"/>
      <c r="R70" s="749"/>
      <c r="S70" s="749"/>
      <c r="T70" s="749"/>
      <c r="U70" s="749"/>
      <c r="V70" s="750"/>
      <c r="W70" s="751"/>
    </row>
    <row r="71" spans="1:23" ht="12.75" customHeight="1" x14ac:dyDescent="0.2">
      <c r="Q71" s="666"/>
      <c r="R71" s="666"/>
      <c r="S71" s="666"/>
      <c r="T71" s="666"/>
      <c r="U71" s="666"/>
      <c r="V71" s="667"/>
      <c r="W71" s="666"/>
    </row>
  </sheetData>
  <sheetProtection formatCells="0" formatColumns="0" formatRows="0" autoFilter="0"/>
  <mergeCells count="78">
    <mergeCell ref="C56:D56"/>
    <mergeCell ref="C53:D53"/>
    <mergeCell ref="E53:H53"/>
    <mergeCell ref="L53:P53"/>
    <mergeCell ref="C55:D55"/>
    <mergeCell ref="E55:H55"/>
    <mergeCell ref="L55:P55"/>
    <mergeCell ref="D50:K50"/>
    <mergeCell ref="M50:P50"/>
    <mergeCell ref="D51:K51"/>
    <mergeCell ref="M51:P51"/>
    <mergeCell ref="C52:H52"/>
    <mergeCell ref="L52:P52"/>
    <mergeCell ref="D47:K47"/>
    <mergeCell ref="M47:P47"/>
    <mergeCell ref="D48:K48"/>
    <mergeCell ref="M48:P48"/>
    <mergeCell ref="D49:K49"/>
    <mergeCell ref="M49:P49"/>
    <mergeCell ref="D46:K46"/>
    <mergeCell ref="M46:P46"/>
    <mergeCell ref="D40:K40"/>
    <mergeCell ref="M40:P40"/>
    <mergeCell ref="D41:K41"/>
    <mergeCell ref="M41:P41"/>
    <mergeCell ref="D42:K42"/>
    <mergeCell ref="M42:P42"/>
    <mergeCell ref="D43:P43"/>
    <mergeCell ref="D44:K44"/>
    <mergeCell ref="M44:P44"/>
    <mergeCell ref="D45:K45"/>
    <mergeCell ref="M45:P45"/>
    <mergeCell ref="D37:I37"/>
    <mergeCell ref="M37:P37"/>
    <mergeCell ref="D38:K38"/>
    <mergeCell ref="M38:P38"/>
    <mergeCell ref="D39:K39"/>
    <mergeCell ref="L39:P39"/>
    <mergeCell ref="D34:I34"/>
    <mergeCell ref="M34:P34"/>
    <mergeCell ref="D35:I35"/>
    <mergeCell ref="M35:P35"/>
    <mergeCell ref="D36:I36"/>
    <mergeCell ref="M36:P36"/>
    <mergeCell ref="D33:I33"/>
    <mergeCell ref="L33:P33"/>
    <mergeCell ref="D26:P26"/>
    <mergeCell ref="D27:P27"/>
    <mergeCell ref="D28:I28"/>
    <mergeCell ref="M28:P28"/>
    <mergeCell ref="D29:K29"/>
    <mergeCell ref="M29:P29"/>
    <mergeCell ref="D30:P30"/>
    <mergeCell ref="D31:I31"/>
    <mergeCell ref="L31:P31"/>
    <mergeCell ref="D32:I32"/>
    <mergeCell ref="M32:P32"/>
    <mergeCell ref="D25:K25"/>
    <mergeCell ref="M25:P25"/>
    <mergeCell ref="C7:D7"/>
    <mergeCell ref="E7:K7"/>
    <mergeCell ref="C8:D8"/>
    <mergeCell ref="E8:K8"/>
    <mergeCell ref="D19:K19"/>
    <mergeCell ref="C21:D21"/>
    <mergeCell ref="E21:K21"/>
    <mergeCell ref="D23:I23"/>
    <mergeCell ref="J23:K23"/>
    <mergeCell ref="L23:P23"/>
    <mergeCell ref="D24:I24"/>
    <mergeCell ref="L24:P24"/>
    <mergeCell ref="C6:D6"/>
    <mergeCell ref="E6:K6"/>
    <mergeCell ref="C2:P2"/>
    <mergeCell ref="E3:F3"/>
    <mergeCell ref="H4:I4"/>
    <mergeCell ref="C5:D5"/>
    <mergeCell ref="E5:K5"/>
  </mergeCells>
  <dataValidations count="2">
    <dataValidation type="list" allowBlank="1" showInputMessage="1" showErrorMessage="1" sqref="E21:K21">
      <formula1>", Doanh nghiệp có quy mô nhỏ và vừa, Doanh nghiệp sử dụng nhiều lao động, Doanh nghiệp đầu tư – kinh doanh (bán, cho thuê, cho thuê mua) nhà ở, Lý do khác"</formula1>
    </dataValidation>
    <dataValidation type="list" allowBlank="1" showInputMessage="1" showErrorMessage="1" sqref="Y2">
      <formula1>quy</formula1>
    </dataValidation>
  </dataValidations>
  <pageMargins left="0" right="0" top="0" bottom="0" header="0.51041666666666663" footer="0.51041666666666663"/>
  <pageSetup orientation="portrait" useFirstPageNumber="1" verticalDpi="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indexed="9"/>
  </sheetPr>
  <dimension ref="A1:AF39"/>
  <sheetViews>
    <sheetView showGridLines="0" showRowColHeaders="0" workbookViewId="0">
      <selection activeCell="I21" sqref="I21"/>
    </sheetView>
  </sheetViews>
  <sheetFormatPr defaultRowHeight="12.75" customHeight="1" x14ac:dyDescent="0.2"/>
  <cols>
    <col min="1" max="1" width="9.42578125" style="244" customWidth="1"/>
    <col min="2" max="2" width="4.42578125" style="314" customWidth="1"/>
    <col min="3" max="3" width="10.42578125" style="314" customWidth="1"/>
    <col min="4" max="4" width="25.85546875" style="314" customWidth="1"/>
    <col min="5" max="5" width="12.85546875" style="314" customWidth="1"/>
    <col min="6" max="6" width="6.7109375" style="314" customWidth="1"/>
    <col min="7" max="7" width="12.28515625" style="314" customWidth="1"/>
    <col min="8" max="13" width="8.42578125" style="314" customWidth="1"/>
    <col min="14" max="14" width="14" style="314" customWidth="1"/>
    <col min="15" max="15" width="8.42578125" style="314" hidden="1" customWidth="1"/>
    <col min="16" max="16" width="8.42578125" style="314" customWidth="1"/>
    <col min="17" max="17" width="11.42578125" style="314" customWidth="1"/>
    <col min="18" max="18" width="13.5703125" style="314" customWidth="1"/>
    <col min="19" max="19" width="12.7109375" style="314" customWidth="1"/>
    <col min="20" max="20" width="13.5703125" style="314" customWidth="1"/>
    <col min="21" max="21" width="12.28515625" style="314" customWidth="1"/>
    <col min="22" max="22" width="15" style="314" customWidth="1"/>
    <col min="23" max="23" width="7.42578125" style="314" hidden="1" customWidth="1"/>
    <col min="24" max="25" width="8.42578125" style="314" customWidth="1"/>
    <col min="26" max="26" width="13.5703125" style="314" customWidth="1"/>
    <col min="27" max="27" width="9.28515625" style="315" hidden="1" customWidth="1"/>
    <col min="28" max="28" width="8.28515625" style="314" hidden="1" customWidth="1"/>
    <col min="29" max="29" width="7.85546875" style="315" hidden="1" customWidth="1"/>
    <col min="30" max="30" width="11.140625" style="315" hidden="1" customWidth="1"/>
    <col min="31" max="31" width="2.7109375" style="314" customWidth="1"/>
    <col min="32" max="32" width="0.140625" style="249" customWidth="1"/>
    <col min="33" max="256" width="9.140625" style="269" customWidth="1"/>
    <col min="257" max="16384" width="9.140625" style="269"/>
  </cols>
  <sheetData>
    <row r="1" spans="1:31" s="249" customFormat="1" ht="12" customHeight="1" x14ac:dyDescent="0.2">
      <c r="A1" s="244"/>
      <c r="B1" s="245"/>
      <c r="C1" s="246"/>
      <c r="D1" s="246"/>
      <c r="E1" s="246"/>
      <c r="F1" s="246"/>
      <c r="G1" s="246"/>
      <c r="H1" s="246"/>
      <c r="I1" s="246"/>
      <c r="J1" s="246"/>
      <c r="K1" s="246"/>
      <c r="L1" s="246"/>
      <c r="M1" s="246"/>
      <c r="N1" s="246"/>
      <c r="O1" s="246"/>
      <c r="P1" s="246"/>
      <c r="Q1" s="246"/>
      <c r="R1" s="1747"/>
      <c r="S1" s="1747"/>
      <c r="T1" s="1747"/>
      <c r="U1" s="1747"/>
      <c r="V1" s="1747"/>
      <c r="W1" s="1747"/>
      <c r="X1" s="1747"/>
      <c r="Y1" s="1747"/>
      <c r="Z1" s="1748"/>
      <c r="AA1" s="247"/>
      <c r="AB1" s="248"/>
      <c r="AC1" s="247"/>
      <c r="AD1" s="247"/>
      <c r="AE1" s="248"/>
    </row>
    <row r="2" spans="1:31" s="249" customFormat="1" ht="27" customHeight="1" x14ac:dyDescent="0.2">
      <c r="A2" s="244"/>
      <c r="B2" s="245"/>
      <c r="C2" s="250"/>
      <c r="D2" s="251"/>
      <c r="E2" s="1751"/>
      <c r="F2" s="1751"/>
      <c r="G2" s="1751"/>
      <c r="H2" s="1751"/>
      <c r="I2" s="1751"/>
      <c r="J2" s="1751"/>
      <c r="K2" s="1751"/>
      <c r="L2" s="1751"/>
      <c r="M2" s="1751"/>
      <c r="N2" s="1751"/>
      <c r="O2" s="252"/>
      <c r="P2" s="252"/>
      <c r="Q2" s="252"/>
      <c r="R2" s="1749"/>
      <c r="S2" s="1749"/>
      <c r="T2" s="1749"/>
      <c r="U2" s="1749"/>
      <c r="V2" s="1749"/>
      <c r="W2" s="1749"/>
      <c r="X2" s="1749"/>
      <c r="Y2" s="1749"/>
      <c r="Z2" s="1750"/>
      <c r="AA2" s="247"/>
      <c r="AB2" s="248"/>
      <c r="AC2" s="247"/>
      <c r="AD2" s="247"/>
      <c r="AE2" s="248"/>
    </row>
    <row r="3" spans="1:31" s="249" customFormat="1" ht="34.5" customHeight="1" x14ac:dyDescent="0.2">
      <c r="A3" s="244"/>
      <c r="B3" s="253"/>
      <c r="C3" s="254"/>
      <c r="D3" s="255"/>
      <c r="E3" s="1752" t="s">
        <v>768</v>
      </c>
      <c r="F3" s="1753"/>
      <c r="G3" s="1753"/>
      <c r="H3" s="1753"/>
      <c r="I3" s="1753"/>
      <c r="J3" s="1753"/>
      <c r="K3" s="1753"/>
      <c r="L3" s="1753"/>
      <c r="M3" s="1753"/>
      <c r="N3" s="1753"/>
      <c r="O3" s="1753"/>
      <c r="P3" s="1753"/>
      <c r="Q3" s="1753"/>
      <c r="R3" s="1753"/>
      <c r="S3" s="1753"/>
      <c r="T3" s="1753"/>
      <c r="U3" s="254"/>
      <c r="V3" s="254"/>
      <c r="W3" s="254"/>
      <c r="X3" s="254"/>
      <c r="Y3" s="254"/>
      <c r="Z3" s="254"/>
      <c r="AA3" s="256"/>
      <c r="AB3" s="257"/>
      <c r="AC3" s="256"/>
      <c r="AD3" s="256"/>
      <c r="AE3" s="257"/>
    </row>
    <row r="4" spans="1:31" s="249" customFormat="1" ht="15" customHeight="1" x14ac:dyDescent="0.2">
      <c r="A4" s="244"/>
      <c r="B4" s="1754" t="s">
        <v>7</v>
      </c>
      <c r="C4" s="1755"/>
      <c r="D4" s="1755"/>
      <c r="E4" s="258"/>
      <c r="F4" s="258"/>
      <c r="G4" s="258"/>
      <c r="H4" s="258"/>
      <c r="I4" s="258"/>
      <c r="J4" s="1756" t="s">
        <v>769</v>
      </c>
      <c r="K4" s="1744"/>
      <c r="L4" s="1744"/>
      <c r="M4" s="1744"/>
      <c r="N4" s="1744"/>
      <c r="O4" s="1744"/>
      <c r="P4" s="1744"/>
      <c r="Q4" s="258"/>
      <c r="R4" s="258"/>
      <c r="S4" s="258"/>
      <c r="T4" s="258"/>
      <c r="U4" s="254"/>
      <c r="V4" s="254"/>
      <c r="W4" s="254"/>
      <c r="X4" s="254"/>
      <c r="Y4" s="254"/>
      <c r="Z4" s="254"/>
      <c r="AA4" s="256"/>
      <c r="AB4" s="257"/>
      <c r="AC4" s="256"/>
      <c r="AD4" s="256"/>
      <c r="AE4" s="257"/>
    </row>
    <row r="5" spans="1:31" s="249" customFormat="1" ht="15" customHeight="1" x14ac:dyDescent="0.2">
      <c r="A5" s="244"/>
      <c r="B5" s="259"/>
      <c r="C5" s="260"/>
      <c r="D5" s="260"/>
      <c r="E5" s="261"/>
      <c r="F5" s="261"/>
      <c r="G5" s="261"/>
      <c r="H5" s="261"/>
      <c r="I5" s="261"/>
      <c r="J5" s="1756" t="s">
        <v>770</v>
      </c>
      <c r="K5" s="1756"/>
      <c r="L5" s="1756"/>
      <c r="M5" s="1756"/>
      <c r="N5" s="1756"/>
      <c r="O5" s="1756"/>
      <c r="P5" s="1756"/>
      <c r="Q5" s="261"/>
      <c r="R5" s="261"/>
      <c r="S5" s="261"/>
      <c r="T5" s="260"/>
      <c r="U5" s="260"/>
      <c r="V5" s="260"/>
      <c r="W5" s="254"/>
      <c r="X5" s="254"/>
      <c r="Y5" s="254"/>
      <c r="Z5" s="254"/>
      <c r="AA5" s="256"/>
      <c r="AB5" s="257"/>
      <c r="AC5" s="256"/>
      <c r="AD5" s="256"/>
      <c r="AE5" s="257"/>
    </row>
    <row r="6" spans="1:31" s="249" customFormat="1" ht="15" customHeight="1" x14ac:dyDescent="0.15">
      <c r="A6" s="244"/>
      <c r="B6" s="1745" t="s">
        <v>771</v>
      </c>
      <c r="C6" s="1746"/>
      <c r="D6" s="1746"/>
      <c r="E6" s="1746" t="s">
        <v>3</v>
      </c>
      <c r="F6" s="1763"/>
      <c r="G6" s="1763"/>
      <c r="H6" s="1763"/>
      <c r="I6" s="1763"/>
      <c r="J6" s="1763"/>
      <c r="K6" s="261"/>
      <c r="L6" s="260"/>
      <c r="M6" s="260"/>
      <c r="N6" s="260"/>
      <c r="O6" s="260"/>
      <c r="P6" s="260"/>
      <c r="Q6" s="260"/>
      <c r="R6" s="260"/>
      <c r="S6" s="260"/>
      <c r="T6" s="260"/>
      <c r="U6" s="260"/>
      <c r="V6" s="260"/>
      <c r="W6" s="254"/>
      <c r="X6" s="254"/>
      <c r="Y6" s="254"/>
      <c r="Z6" s="254"/>
      <c r="AA6" s="256"/>
      <c r="AB6" s="257"/>
      <c r="AC6" s="256"/>
      <c r="AD6" s="256"/>
      <c r="AE6" s="257"/>
    </row>
    <row r="7" spans="1:31" s="249" customFormat="1" ht="3.75" hidden="1" customHeight="1" x14ac:dyDescent="0.2">
      <c r="A7" s="244"/>
      <c r="B7" s="259"/>
      <c r="C7" s="260"/>
      <c r="D7" s="260"/>
      <c r="E7" s="260"/>
      <c r="F7" s="260"/>
      <c r="G7" s="260"/>
      <c r="H7" s="260"/>
      <c r="I7" s="260"/>
      <c r="J7" s="260"/>
      <c r="K7" s="260"/>
      <c r="L7" s="260"/>
      <c r="M7" s="260"/>
      <c r="N7" s="260"/>
      <c r="O7" s="260"/>
      <c r="P7" s="260"/>
      <c r="Q7" s="260"/>
      <c r="R7" s="260"/>
      <c r="S7" s="260"/>
      <c r="T7" s="260"/>
      <c r="U7" s="260"/>
      <c r="V7" s="260"/>
      <c r="W7" s="254"/>
      <c r="X7" s="254"/>
      <c r="Y7" s="254"/>
      <c r="Z7" s="254"/>
      <c r="AA7" s="256"/>
      <c r="AB7" s="257"/>
      <c r="AC7" s="256"/>
      <c r="AD7" s="256"/>
      <c r="AE7" s="257"/>
    </row>
    <row r="8" spans="1:31" s="249" customFormat="1" ht="15" customHeight="1" x14ac:dyDescent="0.2">
      <c r="A8" s="244"/>
      <c r="B8" s="1745" t="s">
        <v>772</v>
      </c>
      <c r="C8" s="1746"/>
      <c r="D8" s="1746"/>
      <c r="E8" s="1746" t="s">
        <v>773</v>
      </c>
      <c r="F8" s="1746"/>
      <c r="G8" s="1746"/>
      <c r="H8" s="1746"/>
      <c r="I8" s="260"/>
      <c r="J8" s="260"/>
      <c r="K8" s="260"/>
      <c r="L8" s="260"/>
      <c r="M8" s="260"/>
      <c r="N8" s="260"/>
      <c r="O8" s="260"/>
      <c r="P8" s="260"/>
      <c r="Q8" s="260"/>
      <c r="R8" s="260"/>
      <c r="S8" s="260"/>
      <c r="T8" s="260"/>
      <c r="U8" s="260"/>
      <c r="V8" s="260"/>
      <c r="W8" s="254"/>
      <c r="X8" s="1743"/>
      <c r="Y8" s="1744"/>
      <c r="Z8" s="1744"/>
      <c r="AA8" s="256"/>
      <c r="AB8" s="257"/>
      <c r="AC8" s="256"/>
      <c r="AD8" s="256"/>
      <c r="AE8" s="257"/>
    </row>
    <row r="9" spans="1:31" s="249" customFormat="1" ht="3" hidden="1" customHeight="1" x14ac:dyDescent="0.2">
      <c r="A9" s="244"/>
      <c r="B9" s="1745"/>
      <c r="C9" s="1746"/>
      <c r="D9" s="1746"/>
      <c r="E9" s="260"/>
      <c r="F9" s="260"/>
      <c r="G9" s="260"/>
      <c r="H9" s="260"/>
      <c r="I9" s="260"/>
      <c r="J9" s="260"/>
      <c r="K9" s="261"/>
      <c r="L9" s="261"/>
      <c r="M9" s="261"/>
      <c r="N9" s="260"/>
      <c r="O9" s="260"/>
      <c r="P9" s="260"/>
      <c r="Q9" s="260"/>
      <c r="R9" s="260"/>
      <c r="S9" s="260"/>
      <c r="T9" s="260"/>
      <c r="U9" s="260"/>
      <c r="V9" s="260"/>
      <c r="W9" s="254"/>
      <c r="X9" s="254"/>
      <c r="Y9" s="254"/>
      <c r="Z9" s="254"/>
      <c r="AA9" s="256"/>
      <c r="AB9" s="257"/>
      <c r="AC9" s="256"/>
      <c r="AD9" s="256"/>
      <c r="AE9" s="257"/>
    </row>
    <row r="10" spans="1:31" s="249" customFormat="1" ht="16.5" hidden="1" customHeight="1" x14ac:dyDescent="0.2">
      <c r="A10" s="244"/>
      <c r="B10" s="1745" t="s">
        <v>774</v>
      </c>
      <c r="C10" s="1746"/>
      <c r="D10" s="1746"/>
      <c r="E10" s="1764" t="s">
        <v>401</v>
      </c>
      <c r="F10" s="1765"/>
      <c r="G10" s="1765"/>
      <c r="H10" s="1765"/>
      <c r="I10" s="1765"/>
      <c r="J10" s="1766"/>
      <c r="K10" s="260"/>
      <c r="L10" s="260"/>
      <c r="M10" s="260"/>
      <c r="N10" s="260"/>
      <c r="O10" s="260"/>
      <c r="P10" s="260"/>
      <c r="Q10" s="260"/>
      <c r="R10" s="260"/>
      <c r="S10" s="260"/>
      <c r="T10" s="260"/>
      <c r="U10" s="260"/>
      <c r="V10" s="260"/>
      <c r="W10" s="254"/>
      <c r="X10" s="254"/>
      <c r="Y10" s="254"/>
      <c r="Z10" s="254"/>
      <c r="AA10" s="256"/>
      <c r="AB10" s="257"/>
      <c r="AC10" s="256"/>
      <c r="AD10" s="256"/>
      <c r="AE10" s="257"/>
    </row>
    <row r="11" spans="1:31" s="249" customFormat="1" ht="15.75" hidden="1" customHeight="1" x14ac:dyDescent="0.2">
      <c r="A11" s="244"/>
      <c r="B11" s="259"/>
      <c r="C11" s="260"/>
      <c r="D11" s="260"/>
      <c r="E11" s="260"/>
      <c r="F11" s="260"/>
      <c r="G11" s="260"/>
      <c r="H11" s="260"/>
      <c r="I11" s="260"/>
      <c r="J11" s="260"/>
      <c r="K11" s="260"/>
      <c r="L11" s="260"/>
      <c r="M11" s="260"/>
      <c r="N11" s="260"/>
      <c r="O11" s="260"/>
      <c r="P11" s="260"/>
      <c r="Q11" s="260"/>
      <c r="R11" s="260"/>
      <c r="S11" s="260"/>
      <c r="T11" s="260"/>
      <c r="U11" s="260"/>
      <c r="V11" s="260"/>
      <c r="W11" s="254"/>
      <c r="X11" s="254"/>
      <c r="Y11" s="254"/>
      <c r="Z11" s="254"/>
      <c r="AA11" s="256"/>
      <c r="AB11" s="257"/>
      <c r="AC11" s="256"/>
      <c r="AD11" s="256"/>
      <c r="AE11" s="257"/>
    </row>
    <row r="12" spans="1:31" s="249" customFormat="1" ht="16.5" hidden="1" customHeight="1" x14ac:dyDescent="0.2">
      <c r="A12" s="244"/>
      <c r="B12" s="259"/>
      <c r="C12" s="260"/>
      <c r="D12" s="260"/>
      <c r="E12" s="262" t="s">
        <v>775</v>
      </c>
      <c r="F12" s="262" t="s">
        <v>776</v>
      </c>
      <c r="G12" s="260"/>
      <c r="H12" s="263">
        <v>1</v>
      </c>
      <c r="I12" s="260"/>
      <c r="J12" s="260"/>
      <c r="K12" s="260"/>
      <c r="L12" s="260"/>
      <c r="M12" s="260"/>
      <c r="N12" s="260"/>
      <c r="O12" s="260"/>
      <c r="P12" s="260"/>
      <c r="Q12" s="260"/>
      <c r="R12" s="260"/>
      <c r="S12" s="260"/>
      <c r="T12" s="260"/>
      <c r="U12" s="260"/>
      <c r="V12" s="260"/>
      <c r="W12" s="254"/>
      <c r="X12" s="254"/>
      <c r="Y12" s="254"/>
      <c r="Z12" s="254"/>
      <c r="AA12" s="256"/>
      <c r="AB12" s="257"/>
      <c r="AC12" s="256"/>
      <c r="AD12" s="256"/>
      <c r="AE12" s="257"/>
    </row>
    <row r="13" spans="1:31" s="249" customFormat="1" ht="15" customHeight="1" x14ac:dyDescent="0.2">
      <c r="A13" s="244"/>
      <c r="B13" s="264"/>
      <c r="C13" s="1746" t="s">
        <v>777</v>
      </c>
      <c r="D13" s="1746"/>
      <c r="E13" s="1746"/>
      <c r="F13" s="260"/>
      <c r="G13" s="265"/>
      <c r="H13" s="1746" t="s">
        <v>778</v>
      </c>
      <c r="I13" s="1746"/>
      <c r="J13" s="1746"/>
      <c r="K13" s="1746"/>
      <c r="L13" s="1746"/>
      <c r="M13" s="260"/>
      <c r="N13" s="260"/>
      <c r="O13" s="260"/>
      <c r="P13" s="260"/>
      <c r="Q13" s="260"/>
      <c r="R13" s="260"/>
      <c r="S13" s="260"/>
      <c r="T13" s="260"/>
      <c r="U13" s="260"/>
      <c r="V13" s="260"/>
      <c r="W13" s="254"/>
      <c r="X13" s="1767" t="s">
        <v>779</v>
      </c>
      <c r="Y13" s="1768"/>
      <c r="Z13" s="1768"/>
      <c r="AA13" s="256"/>
      <c r="AB13" s="257"/>
      <c r="AC13" s="256"/>
      <c r="AD13" s="256"/>
      <c r="AE13" s="257"/>
    </row>
    <row r="14" spans="1:31" s="249" customFormat="1" ht="3.75" customHeight="1" x14ac:dyDescent="0.2">
      <c r="A14" s="244"/>
      <c r="B14" s="248"/>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56"/>
      <c r="AB14" s="257"/>
      <c r="AC14" s="256"/>
      <c r="AD14" s="256"/>
      <c r="AE14" s="257"/>
    </row>
    <row r="15" spans="1:31" s="249" customFormat="1" ht="17.25" customHeight="1" x14ac:dyDescent="0.2">
      <c r="A15" s="244"/>
      <c r="B15" s="1789" t="s">
        <v>12</v>
      </c>
      <c r="C15" s="1757" t="s">
        <v>780</v>
      </c>
      <c r="D15" s="1757" t="s">
        <v>781</v>
      </c>
      <c r="E15" s="1757" t="s">
        <v>782</v>
      </c>
      <c r="F15" s="1760" t="s">
        <v>783</v>
      </c>
      <c r="G15" s="1769" t="s">
        <v>784</v>
      </c>
      <c r="H15" s="1769"/>
      <c r="I15" s="1769"/>
      <c r="J15" s="1769"/>
      <c r="K15" s="1770"/>
      <c r="L15" s="1771" t="s">
        <v>785</v>
      </c>
      <c r="M15" s="1772"/>
      <c r="N15" s="1772"/>
      <c r="O15" s="1772"/>
      <c r="P15" s="1772"/>
      <c r="Q15" s="1772"/>
      <c r="R15" s="1772"/>
      <c r="S15" s="1772"/>
      <c r="T15" s="1772"/>
      <c r="U15" s="1772"/>
      <c r="V15" s="1773"/>
      <c r="W15" s="1774"/>
      <c r="X15" s="1776" t="s">
        <v>786</v>
      </c>
      <c r="Y15" s="1777"/>
      <c r="Z15" s="1778"/>
      <c r="AA15" s="256"/>
      <c r="AB15" s="266">
        <v>0</v>
      </c>
      <c r="AC15" s="256"/>
      <c r="AD15" s="256"/>
      <c r="AE15" s="257"/>
    </row>
    <row r="16" spans="1:31" ht="18" customHeight="1" thickBot="1" x14ac:dyDescent="0.25">
      <c r="B16" s="1805"/>
      <c r="C16" s="1758"/>
      <c r="D16" s="1758"/>
      <c r="E16" s="1758"/>
      <c r="F16" s="1761"/>
      <c r="G16" s="1761" t="s">
        <v>787</v>
      </c>
      <c r="H16" s="1782" t="s">
        <v>788</v>
      </c>
      <c r="I16" s="1758"/>
      <c r="J16" s="1784" t="s">
        <v>789</v>
      </c>
      <c r="K16" s="1761"/>
      <c r="L16" s="1786" t="s">
        <v>790</v>
      </c>
      <c r="M16" s="1787"/>
      <c r="N16" s="1760"/>
      <c r="O16" s="267"/>
      <c r="P16" s="1771" t="s">
        <v>791</v>
      </c>
      <c r="Q16" s="1772"/>
      <c r="R16" s="1772"/>
      <c r="S16" s="1772"/>
      <c r="T16" s="1772"/>
      <c r="U16" s="1772"/>
      <c r="V16" s="1773"/>
      <c r="W16" s="1775"/>
      <c r="X16" s="1779"/>
      <c r="Y16" s="1780"/>
      <c r="Z16" s="1781"/>
      <c r="AA16" s="256"/>
      <c r="AB16" s="257"/>
      <c r="AC16" s="256"/>
      <c r="AD16" s="256"/>
      <c r="AE16" s="257"/>
    </row>
    <row r="17" spans="2:32" ht="16.5" customHeight="1" x14ac:dyDescent="0.2">
      <c r="B17" s="1805"/>
      <c r="C17" s="1758"/>
      <c r="D17" s="1758"/>
      <c r="E17" s="1758"/>
      <c r="F17" s="1761"/>
      <c r="G17" s="1761"/>
      <c r="H17" s="1783"/>
      <c r="I17" s="1759"/>
      <c r="J17" s="1785"/>
      <c r="K17" s="1762"/>
      <c r="L17" s="1788"/>
      <c r="M17" s="1785"/>
      <c r="N17" s="1762"/>
      <c r="O17" s="268"/>
      <c r="P17" s="1789" t="s">
        <v>792</v>
      </c>
      <c r="Q17" s="1803" t="s">
        <v>793</v>
      </c>
      <c r="R17" s="1804"/>
      <c r="S17" s="1803" t="s">
        <v>794</v>
      </c>
      <c r="T17" s="1804"/>
      <c r="U17" s="1803" t="s">
        <v>795</v>
      </c>
      <c r="V17" s="1804"/>
      <c r="W17" s="1789" t="s">
        <v>513</v>
      </c>
      <c r="X17" s="1789" t="s">
        <v>796</v>
      </c>
      <c r="Y17" s="1789" t="s">
        <v>797</v>
      </c>
      <c r="Z17" s="1789" t="s">
        <v>533</v>
      </c>
      <c r="AA17" s="256"/>
      <c r="AB17" s="257"/>
      <c r="AC17" s="1791" t="s">
        <v>798</v>
      </c>
      <c r="AD17" s="1792" t="s">
        <v>799</v>
      </c>
      <c r="AE17" s="257"/>
    </row>
    <row r="18" spans="2:32" ht="28.5" customHeight="1" x14ac:dyDescent="0.2">
      <c r="B18" s="1790"/>
      <c r="C18" s="1759"/>
      <c r="D18" s="1759"/>
      <c r="E18" s="1759"/>
      <c r="F18" s="1762"/>
      <c r="G18" s="1762"/>
      <c r="H18" s="270" t="s">
        <v>796</v>
      </c>
      <c r="I18" s="270" t="s">
        <v>797</v>
      </c>
      <c r="J18" s="270" t="s">
        <v>796</v>
      </c>
      <c r="K18" s="270" t="s">
        <v>797</v>
      </c>
      <c r="L18" s="271" t="s">
        <v>796</v>
      </c>
      <c r="M18" s="271" t="s">
        <v>797</v>
      </c>
      <c r="N18" s="271" t="s">
        <v>513</v>
      </c>
      <c r="O18" s="272" t="s">
        <v>797</v>
      </c>
      <c r="P18" s="1790"/>
      <c r="Q18" s="272" t="s">
        <v>533</v>
      </c>
      <c r="R18" s="272" t="s">
        <v>800</v>
      </c>
      <c r="S18" s="272" t="s">
        <v>533</v>
      </c>
      <c r="T18" s="272" t="s">
        <v>800</v>
      </c>
      <c r="U18" s="272" t="s">
        <v>533</v>
      </c>
      <c r="V18" s="272" t="s">
        <v>800</v>
      </c>
      <c r="W18" s="1790"/>
      <c r="X18" s="1790"/>
      <c r="Y18" s="1790"/>
      <c r="Z18" s="1790"/>
      <c r="AA18" s="273" t="s">
        <v>801</v>
      </c>
      <c r="AB18" s="274"/>
      <c r="AC18" s="1791"/>
      <c r="AD18" s="1793"/>
      <c r="AE18" s="257"/>
    </row>
    <row r="19" spans="2:32" ht="15" customHeight="1" thickBot="1" x14ac:dyDescent="0.25">
      <c r="B19" s="275">
        <v>1</v>
      </c>
      <c r="C19" s="276"/>
      <c r="D19" s="276">
        <v>2</v>
      </c>
      <c r="E19" s="276">
        <v>3</v>
      </c>
      <c r="F19" s="276">
        <v>4</v>
      </c>
      <c r="G19" s="276">
        <v>5</v>
      </c>
      <c r="H19" s="276">
        <v>6</v>
      </c>
      <c r="I19" s="276">
        <v>7</v>
      </c>
      <c r="J19" s="276">
        <v>8</v>
      </c>
      <c r="K19" s="276">
        <v>9</v>
      </c>
      <c r="L19" s="276">
        <v>10</v>
      </c>
      <c r="M19" s="276">
        <v>11</v>
      </c>
      <c r="N19" s="276">
        <v>12</v>
      </c>
      <c r="O19" s="276"/>
      <c r="P19" s="276">
        <v>13</v>
      </c>
      <c r="Q19" s="276">
        <v>14</v>
      </c>
      <c r="R19" s="276">
        <v>15</v>
      </c>
      <c r="S19" s="276">
        <v>16</v>
      </c>
      <c r="T19" s="276">
        <v>17</v>
      </c>
      <c r="U19" s="276">
        <v>18</v>
      </c>
      <c r="V19" s="276">
        <v>19</v>
      </c>
      <c r="W19" s="276">
        <v>20</v>
      </c>
      <c r="X19" s="276">
        <v>20</v>
      </c>
      <c r="Y19" s="276">
        <v>21</v>
      </c>
      <c r="Z19" s="276">
        <v>22</v>
      </c>
      <c r="AA19" s="256"/>
      <c r="AB19" s="257"/>
      <c r="AC19" s="256"/>
      <c r="AD19" s="277"/>
      <c r="AE19" s="257"/>
    </row>
    <row r="20" spans="2:32" ht="16.5" hidden="1" customHeight="1" x14ac:dyDescent="0.2">
      <c r="B20" s="278">
        <v>0</v>
      </c>
      <c r="C20" s="279"/>
      <c r="D20" s="280"/>
      <c r="E20" s="279"/>
      <c r="F20" s="281">
        <v>0</v>
      </c>
      <c r="G20" s="281">
        <v>0</v>
      </c>
      <c r="H20" s="281">
        <v>0</v>
      </c>
      <c r="I20" s="281"/>
      <c r="J20" s="281">
        <v>0</v>
      </c>
      <c r="K20" s="281">
        <v>0</v>
      </c>
      <c r="L20" s="281"/>
      <c r="M20" s="281"/>
      <c r="N20" s="281">
        <v>0</v>
      </c>
      <c r="O20" s="281"/>
      <c r="P20" s="281"/>
      <c r="Q20" s="281">
        <v>0</v>
      </c>
      <c r="R20" s="281">
        <v>0</v>
      </c>
      <c r="S20" s="281">
        <v>0</v>
      </c>
      <c r="T20" s="281"/>
      <c r="U20" s="281">
        <v>0</v>
      </c>
      <c r="V20" s="281"/>
      <c r="W20" s="281"/>
      <c r="X20" s="281"/>
      <c r="Y20" s="281"/>
      <c r="Z20" s="281">
        <v>0</v>
      </c>
      <c r="AA20" s="256"/>
      <c r="AB20" s="257"/>
      <c r="AC20" s="256"/>
      <c r="AD20" s="256"/>
      <c r="AE20" s="257"/>
    </row>
    <row r="21" spans="2:32" ht="14.25" customHeight="1" thickBot="1" x14ac:dyDescent="0.25">
      <c r="B21" s="282" t="s">
        <v>19</v>
      </c>
      <c r="C21" s="283" t="s">
        <v>802</v>
      </c>
      <c r="D21" s="284" t="s">
        <v>803</v>
      </c>
      <c r="E21" s="284" t="s">
        <v>804</v>
      </c>
      <c r="F21" s="284" t="s">
        <v>805</v>
      </c>
      <c r="G21" s="285">
        <v>337</v>
      </c>
      <c r="H21" s="286" t="s">
        <v>806</v>
      </c>
      <c r="I21" s="286" t="s">
        <v>807</v>
      </c>
      <c r="J21" s="286"/>
      <c r="K21" s="286"/>
      <c r="L21" s="287"/>
      <c r="M21" s="287"/>
      <c r="N21" s="285">
        <v>0</v>
      </c>
      <c r="O21" s="288"/>
      <c r="P21" s="289">
        <v>0</v>
      </c>
      <c r="Q21" s="285">
        <v>0</v>
      </c>
      <c r="R21" s="284"/>
      <c r="S21" s="285">
        <v>0</v>
      </c>
      <c r="T21" s="284"/>
      <c r="U21" s="285">
        <v>0</v>
      </c>
      <c r="V21" s="284"/>
      <c r="W21" s="290"/>
      <c r="X21" s="287" t="s">
        <v>806</v>
      </c>
      <c r="Y21" s="287" t="s">
        <v>807</v>
      </c>
      <c r="Z21" s="285">
        <v>337</v>
      </c>
      <c r="AA21" s="291" t="s">
        <v>802</v>
      </c>
      <c r="AB21" s="292"/>
      <c r="AC21" s="293" t="s">
        <v>806</v>
      </c>
      <c r="AD21" s="293" t="s">
        <v>807</v>
      </c>
      <c r="AE21" s="257"/>
    </row>
    <row r="22" spans="2:32" ht="16.5" hidden="1" customHeight="1" x14ac:dyDescent="0.2">
      <c r="B22" s="294" t="s">
        <v>390</v>
      </c>
      <c r="C22" s="280"/>
      <c r="D22" s="280"/>
      <c r="E22" s="279"/>
      <c r="F22" s="295">
        <v>0</v>
      </c>
      <c r="G22" s="295">
        <v>0</v>
      </c>
      <c r="H22" s="295">
        <v>0</v>
      </c>
      <c r="I22" s="295"/>
      <c r="J22" s="295">
        <v>0</v>
      </c>
      <c r="K22" s="295">
        <v>0</v>
      </c>
      <c r="L22" s="295"/>
      <c r="M22" s="295"/>
      <c r="N22" s="295">
        <v>0</v>
      </c>
      <c r="O22" s="295"/>
      <c r="P22" s="295"/>
      <c r="Q22" s="295">
        <v>0</v>
      </c>
      <c r="R22" s="295">
        <v>0</v>
      </c>
      <c r="S22" s="295">
        <v>0</v>
      </c>
      <c r="T22" s="295"/>
      <c r="U22" s="295">
        <v>0</v>
      </c>
      <c r="V22" s="295"/>
      <c r="W22" s="295"/>
      <c r="X22" s="295"/>
      <c r="Y22" s="295"/>
      <c r="Z22" s="295">
        <v>0</v>
      </c>
      <c r="AA22" s="256"/>
      <c r="AB22" s="257"/>
      <c r="AC22" s="256"/>
      <c r="AD22" s="256"/>
      <c r="AE22" s="257"/>
    </row>
    <row r="23" spans="2:32" ht="15" customHeight="1" x14ac:dyDescent="0.2">
      <c r="B23" s="1794" t="s">
        <v>382</v>
      </c>
      <c r="C23" s="1795"/>
      <c r="D23" s="1795"/>
      <c r="E23" s="1796"/>
      <c r="F23" s="296"/>
      <c r="G23" s="297">
        <v>337</v>
      </c>
      <c r="H23" s="298"/>
      <c r="I23" s="298"/>
      <c r="J23" s="296"/>
      <c r="K23" s="296"/>
      <c r="L23" s="296"/>
      <c r="M23" s="296"/>
      <c r="N23" s="297">
        <v>0</v>
      </c>
      <c r="O23" s="296"/>
      <c r="P23" s="296"/>
      <c r="Q23" s="297">
        <v>0</v>
      </c>
      <c r="R23" s="296"/>
      <c r="S23" s="297">
        <v>0</v>
      </c>
      <c r="T23" s="296"/>
      <c r="U23" s="297">
        <v>0</v>
      </c>
      <c r="V23" s="296"/>
      <c r="W23" s="296"/>
      <c r="X23" s="296"/>
      <c r="Y23" s="296"/>
      <c r="Z23" s="297">
        <v>337</v>
      </c>
      <c r="AA23" s="256"/>
      <c r="AB23" s="266">
        <v>0</v>
      </c>
      <c r="AC23" s="256"/>
      <c r="AD23" s="256"/>
      <c r="AE23" s="257"/>
    </row>
    <row r="24" spans="2:32" ht="13.5" customHeight="1" x14ac:dyDescent="0.2">
      <c r="B24" s="299"/>
      <c r="C24" s="300"/>
      <c r="D24" s="301"/>
      <c r="E24" s="301"/>
      <c r="F24" s="301"/>
      <c r="G24" s="301"/>
      <c r="H24" s="248"/>
      <c r="I24" s="248"/>
      <c r="J24" s="247"/>
      <c r="K24" s="248"/>
      <c r="L24" s="248"/>
      <c r="M24" s="248"/>
      <c r="N24" s="248"/>
      <c r="O24" s="248"/>
      <c r="P24" s="248"/>
      <c r="Q24" s="248"/>
      <c r="R24" s="248"/>
      <c r="S24" s="248"/>
      <c r="T24" s="248"/>
      <c r="U24" s="248"/>
      <c r="V24" s="248"/>
      <c r="W24" s="248"/>
      <c r="X24" s="248"/>
      <c r="Y24" s="248"/>
      <c r="Z24" s="248"/>
      <c r="AA24" s="256"/>
      <c r="AB24" s="257"/>
      <c r="AC24" s="256"/>
      <c r="AD24" s="256"/>
      <c r="AE24" s="257"/>
    </row>
    <row r="25" spans="2:32" ht="16.5" hidden="1" customHeight="1" x14ac:dyDescent="0.2">
      <c r="B25" s="299"/>
      <c r="C25" s="248"/>
      <c r="D25" s="302"/>
      <c r="E25" s="302"/>
      <c r="F25" s="302"/>
      <c r="G25" s="302"/>
      <c r="H25" s="248"/>
      <c r="I25" s="248"/>
      <c r="J25" s="248"/>
      <c r="K25" s="248"/>
      <c r="L25" s="248"/>
      <c r="M25" s="248"/>
      <c r="N25" s="248"/>
      <c r="O25" s="248"/>
      <c r="P25" s="248"/>
      <c r="Q25" s="248"/>
      <c r="R25" s="248"/>
      <c r="S25" s="248"/>
      <c r="T25" s="248"/>
      <c r="U25" s="248"/>
      <c r="V25" s="248"/>
      <c r="W25" s="248"/>
      <c r="X25" s="248"/>
      <c r="Y25" s="248"/>
      <c r="Z25" s="248"/>
      <c r="AA25" s="256"/>
      <c r="AB25" s="257"/>
      <c r="AC25" s="256"/>
      <c r="AD25" s="256"/>
      <c r="AE25" s="257"/>
    </row>
    <row r="26" spans="2:32" ht="12.75" hidden="1" customHeight="1" x14ac:dyDescent="0.2">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56"/>
      <c r="AB26" s="257"/>
      <c r="AC26" s="256"/>
      <c r="AD26" s="256"/>
      <c r="AE26" s="257"/>
    </row>
    <row r="27" spans="2:32" ht="4.5" hidden="1" customHeight="1" x14ac:dyDescent="0.2">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56"/>
      <c r="AB27" s="257"/>
      <c r="AC27" s="256"/>
      <c r="AD27" s="256"/>
      <c r="AE27" s="257"/>
    </row>
    <row r="28" spans="2:32" ht="7.5" hidden="1" customHeight="1" x14ac:dyDescent="0.2">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56"/>
      <c r="AB28" s="257"/>
      <c r="AC28" s="256"/>
      <c r="AD28" s="256"/>
      <c r="AE28" s="257"/>
    </row>
    <row r="29" spans="2:32" ht="15" customHeight="1" x14ac:dyDescent="0.2">
      <c r="B29" s="1768" t="s">
        <v>123</v>
      </c>
      <c r="C29" s="1797"/>
      <c r="D29" s="1798" t="s">
        <v>808</v>
      </c>
      <c r="E29" s="1799"/>
      <c r="F29" s="1799"/>
      <c r="G29" s="1799"/>
      <c r="H29" s="1800"/>
      <c r="I29" s="303"/>
      <c r="J29" s="304"/>
      <c r="K29" s="1746" t="s">
        <v>809</v>
      </c>
      <c r="L29" s="1746"/>
      <c r="M29" s="1746"/>
      <c r="N29" s="1798" t="s">
        <v>690</v>
      </c>
      <c r="O29" s="1801"/>
      <c r="P29" s="1802"/>
      <c r="Q29" s="305"/>
      <c r="R29" s="305"/>
      <c r="S29" s="305"/>
      <c r="T29" s="306"/>
      <c r="U29" s="306"/>
      <c r="V29" s="306"/>
      <c r="W29" s="307"/>
      <c r="X29" s="306"/>
      <c r="Y29" s="306"/>
      <c r="Z29" s="248"/>
      <c r="AA29" s="256"/>
      <c r="AB29" s="257"/>
      <c r="AC29" s="256"/>
      <c r="AD29" s="256"/>
      <c r="AE29" s="257"/>
      <c r="AF29" s="249" t="s">
        <v>7</v>
      </c>
    </row>
    <row r="30" spans="2:32" ht="3" customHeight="1" x14ac:dyDescent="0.2">
      <c r="B30" s="308"/>
      <c r="C30" s="303"/>
      <c r="D30" s="303"/>
      <c r="E30" s="303"/>
      <c r="F30" s="303"/>
      <c r="G30" s="303"/>
      <c r="H30" s="303"/>
      <c r="I30" s="303"/>
      <c r="J30" s="303"/>
      <c r="K30" s="260"/>
      <c r="L30" s="260"/>
      <c r="M30" s="260"/>
      <c r="N30" s="303"/>
      <c r="O30" s="303"/>
      <c r="P30" s="303"/>
      <c r="Q30" s="308"/>
      <c r="R30" s="308"/>
      <c r="S30" s="308"/>
      <c r="T30" s="248"/>
      <c r="U30" s="248"/>
      <c r="V30" s="248"/>
      <c r="W30" s="248"/>
      <c r="X30" s="248"/>
      <c r="Y30" s="248"/>
      <c r="Z30" s="248"/>
      <c r="AA30" s="256"/>
      <c r="AB30" s="257"/>
      <c r="AC30" s="256"/>
      <c r="AD30" s="256"/>
      <c r="AE30" s="257"/>
    </row>
    <row r="31" spans="2:32" ht="15" customHeight="1" x14ac:dyDescent="0.2">
      <c r="B31" s="308"/>
      <c r="C31" s="303"/>
      <c r="D31" s="303"/>
      <c r="E31" s="303"/>
      <c r="F31" s="303"/>
      <c r="G31" s="303"/>
      <c r="H31" s="303"/>
      <c r="I31" s="303"/>
      <c r="J31" s="303"/>
      <c r="K31" s="1746" t="s">
        <v>810</v>
      </c>
      <c r="L31" s="1746"/>
      <c r="M31" s="1746"/>
      <c r="N31" s="1806" t="s">
        <v>36</v>
      </c>
      <c r="O31" s="1801"/>
      <c r="P31" s="1802"/>
      <c r="Q31" s="305"/>
      <c r="R31" s="305"/>
      <c r="S31" s="305"/>
      <c r="T31" s="306"/>
      <c r="U31" s="306"/>
      <c r="V31" s="306"/>
      <c r="W31" s="307"/>
      <c r="X31" s="306"/>
      <c r="Y31" s="306"/>
      <c r="Z31" s="248"/>
      <c r="AA31" s="256"/>
      <c r="AB31" s="257"/>
      <c r="AC31" s="256"/>
      <c r="AD31" s="256"/>
      <c r="AE31" s="257"/>
    </row>
    <row r="32" spans="2:32" ht="12.75" customHeight="1" x14ac:dyDescent="0.2">
      <c r="B32" s="308"/>
      <c r="C32" s="308"/>
      <c r="D32" s="308"/>
      <c r="E32" s="308"/>
      <c r="F32" s="308"/>
      <c r="G32" s="308"/>
      <c r="H32" s="309"/>
      <c r="I32" s="309"/>
      <c r="J32" s="309"/>
      <c r="K32" s="308"/>
      <c r="L32" s="308"/>
      <c r="M32" s="308"/>
      <c r="N32" s="308"/>
      <c r="O32" s="308"/>
      <c r="P32" s="308"/>
      <c r="Q32" s="308"/>
      <c r="R32" s="308"/>
      <c r="S32" s="308"/>
      <c r="T32" s="248"/>
      <c r="U32" s="248"/>
      <c r="V32" s="248"/>
      <c r="W32" s="248"/>
      <c r="X32" s="248"/>
      <c r="Y32" s="248"/>
      <c r="Z32" s="248"/>
      <c r="AA32" s="256"/>
      <c r="AB32" s="257"/>
      <c r="AC32" s="256"/>
      <c r="AD32" s="256"/>
      <c r="AE32" s="257"/>
    </row>
    <row r="33" spans="1:32" ht="12.75" customHeight="1" x14ac:dyDescent="0.2">
      <c r="B33" s="308"/>
      <c r="C33" s="308"/>
      <c r="D33" s="308"/>
      <c r="E33" s="308"/>
      <c r="F33" s="308"/>
      <c r="G33" s="308"/>
      <c r="H33" s="309"/>
      <c r="I33" s="309"/>
      <c r="J33" s="309"/>
      <c r="K33" s="308"/>
      <c r="L33" s="308"/>
      <c r="M33" s="308"/>
      <c r="N33" s="308"/>
      <c r="O33" s="308"/>
      <c r="P33" s="308"/>
      <c r="Q33" s="308"/>
      <c r="R33" s="308"/>
      <c r="S33" s="308"/>
      <c r="T33" s="248"/>
      <c r="U33" s="248"/>
      <c r="V33" s="248"/>
      <c r="W33" s="248"/>
      <c r="X33" s="248"/>
      <c r="Y33" s="248"/>
      <c r="Z33" s="248"/>
      <c r="AA33" s="256"/>
      <c r="AB33" s="257"/>
      <c r="AC33" s="256"/>
      <c r="AD33" s="256"/>
      <c r="AE33" s="257"/>
    </row>
    <row r="34" spans="1:32" ht="12.75" customHeight="1" x14ac:dyDescent="0.2">
      <c r="B34" s="308"/>
      <c r="C34" s="308"/>
      <c r="D34" s="308"/>
      <c r="E34" s="308"/>
      <c r="F34" s="308"/>
      <c r="G34" s="308"/>
      <c r="H34" s="309"/>
      <c r="I34" s="309"/>
      <c r="J34" s="309"/>
      <c r="K34" s="1807" t="s">
        <v>811</v>
      </c>
      <c r="L34" s="1807"/>
      <c r="M34" s="1807"/>
      <c r="N34" s="1807"/>
      <c r="O34" s="1807"/>
      <c r="P34" s="1807"/>
      <c r="Q34" s="1807"/>
      <c r="R34" s="1807"/>
      <c r="S34" s="308"/>
      <c r="T34" s="248"/>
      <c r="U34" s="248"/>
      <c r="V34" s="248"/>
      <c r="W34" s="248"/>
      <c r="X34" s="248"/>
      <c r="Y34" s="248"/>
      <c r="Z34" s="248"/>
      <c r="AA34" s="256"/>
      <c r="AB34" s="257"/>
      <c r="AC34" s="256"/>
      <c r="AD34" s="256"/>
      <c r="AE34" s="257"/>
    </row>
    <row r="35" spans="1:32" ht="12.75" customHeight="1" x14ac:dyDescent="0.2">
      <c r="B35" s="308"/>
      <c r="C35" s="308"/>
      <c r="D35" s="308"/>
      <c r="E35" s="308"/>
      <c r="F35" s="308"/>
      <c r="G35" s="308"/>
      <c r="H35" s="309"/>
      <c r="I35" s="309"/>
      <c r="J35" s="309"/>
      <c r="K35" s="303"/>
      <c r="L35" s="1808" t="s">
        <v>812</v>
      </c>
      <c r="M35" s="1808"/>
      <c r="N35" s="1808"/>
      <c r="O35" s="1808"/>
      <c r="P35" s="1808"/>
      <c r="Q35" s="1808"/>
      <c r="R35" s="1808"/>
      <c r="S35" s="1808"/>
      <c r="T35" s="248"/>
      <c r="U35" s="248"/>
      <c r="V35" s="248"/>
      <c r="W35" s="248"/>
      <c r="X35" s="248"/>
      <c r="Y35" s="248"/>
      <c r="Z35" s="248"/>
      <c r="AA35" s="256"/>
      <c r="AB35" s="257"/>
      <c r="AC35" s="256"/>
      <c r="AD35" s="256"/>
      <c r="AE35" s="257"/>
    </row>
    <row r="36" spans="1:32" ht="12.75" customHeight="1" x14ac:dyDescent="0.2">
      <c r="B36" s="308"/>
      <c r="C36" s="308"/>
      <c r="D36" s="308"/>
      <c r="E36" s="308"/>
      <c r="F36" s="308"/>
      <c r="G36" s="308"/>
      <c r="H36" s="309"/>
      <c r="I36" s="309"/>
      <c r="J36" s="309"/>
      <c r="K36" s="303"/>
      <c r="L36" s="1808" t="s">
        <v>813</v>
      </c>
      <c r="M36" s="1808"/>
      <c r="N36" s="1808"/>
      <c r="O36" s="1808"/>
      <c r="P36" s="1808"/>
      <c r="Q36" s="1808"/>
      <c r="R36" s="1808"/>
      <c r="S36" s="1808"/>
      <c r="T36" s="248"/>
      <c r="U36" s="248"/>
      <c r="V36" s="248"/>
      <c r="W36" s="248"/>
      <c r="X36" s="248"/>
      <c r="Y36" s="248"/>
      <c r="Z36" s="248"/>
      <c r="AA36" s="256"/>
      <c r="AB36" s="257"/>
      <c r="AC36" s="256"/>
      <c r="AD36" s="256"/>
      <c r="AE36" s="257"/>
    </row>
    <row r="37" spans="1:32" ht="12.75" customHeight="1" x14ac:dyDescent="0.2">
      <c r="B37" s="248"/>
      <c r="C37" s="248"/>
      <c r="D37" s="248"/>
      <c r="E37" s="248"/>
      <c r="F37" s="248"/>
      <c r="G37" s="248"/>
      <c r="H37" s="247"/>
      <c r="I37" s="247"/>
      <c r="J37" s="247"/>
      <c r="K37" s="248"/>
      <c r="L37" s="248"/>
      <c r="M37" s="248"/>
      <c r="N37" s="248"/>
      <c r="O37" s="248"/>
      <c r="P37" s="248"/>
      <c r="Q37" s="248"/>
      <c r="R37" s="248"/>
      <c r="S37" s="248"/>
      <c r="T37" s="248"/>
      <c r="U37" s="248"/>
      <c r="V37" s="248"/>
      <c r="W37" s="248"/>
      <c r="X37" s="248"/>
      <c r="Y37" s="248"/>
      <c r="Z37" s="248"/>
      <c r="AA37" s="256"/>
      <c r="AB37" s="257"/>
      <c r="AC37" s="256"/>
      <c r="AD37" s="256"/>
      <c r="AE37" s="257"/>
    </row>
    <row r="38" spans="1:32" ht="3" customHeight="1" x14ac:dyDescent="0.2">
      <c r="B38" s="310"/>
      <c r="C38" s="310"/>
      <c r="D38" s="310"/>
      <c r="E38" s="310"/>
      <c r="F38" s="310"/>
      <c r="G38" s="310"/>
      <c r="H38" s="310"/>
      <c r="I38" s="310"/>
      <c r="J38" s="310"/>
      <c r="K38" s="310"/>
      <c r="L38" s="311"/>
      <c r="M38" s="310"/>
      <c r="N38" s="310"/>
      <c r="O38" s="310"/>
      <c r="P38" s="310"/>
      <c r="Q38" s="310"/>
      <c r="R38" s="310"/>
      <c r="S38" s="310"/>
      <c r="T38" s="310"/>
      <c r="U38" s="310"/>
      <c r="V38" s="310"/>
      <c r="W38" s="310"/>
      <c r="X38" s="310"/>
      <c r="Y38" s="310"/>
      <c r="Z38" s="310"/>
      <c r="AA38" s="311"/>
      <c r="AB38" s="310"/>
      <c r="AC38" s="311"/>
      <c r="AD38" s="311"/>
      <c r="AE38" s="310"/>
    </row>
    <row r="39" spans="1:32" s="313" customFormat="1" ht="0.75" customHeight="1" x14ac:dyDescent="0.2">
      <c r="A39" s="244"/>
      <c r="B39" s="249"/>
      <c r="C39" s="249"/>
      <c r="D39" s="249"/>
      <c r="E39" s="249"/>
      <c r="F39" s="249"/>
      <c r="G39" s="249"/>
      <c r="H39" s="249"/>
      <c r="I39" s="249"/>
      <c r="J39" s="249" t="s">
        <v>40</v>
      </c>
      <c r="K39" s="249"/>
      <c r="L39" s="249"/>
      <c r="M39" s="249"/>
      <c r="N39" s="249"/>
      <c r="O39" s="249"/>
      <c r="P39" s="249"/>
      <c r="Q39" s="249"/>
      <c r="R39" s="249"/>
      <c r="S39" s="249"/>
      <c r="T39" s="249"/>
      <c r="U39" s="249"/>
      <c r="V39" s="249"/>
      <c r="W39" s="249"/>
      <c r="X39" s="249"/>
      <c r="Y39" s="249"/>
      <c r="Z39" s="249"/>
      <c r="AA39" s="312"/>
      <c r="AB39" s="249"/>
      <c r="AC39" s="312"/>
      <c r="AD39" s="312"/>
      <c r="AE39" s="249"/>
      <c r="AF39" s="249"/>
    </row>
  </sheetData>
  <mergeCells count="51">
    <mergeCell ref="K31:M31"/>
    <mergeCell ref="N31:P31"/>
    <mergeCell ref="K34:R34"/>
    <mergeCell ref="L35:S35"/>
    <mergeCell ref="L36:S36"/>
    <mergeCell ref="AC17:AC18"/>
    <mergeCell ref="AD17:AD18"/>
    <mergeCell ref="B23:E23"/>
    <mergeCell ref="B29:C29"/>
    <mergeCell ref="D29:H29"/>
    <mergeCell ref="K29:M29"/>
    <mergeCell ref="N29:P29"/>
    <mergeCell ref="Q17:R17"/>
    <mergeCell ref="S17:T17"/>
    <mergeCell ref="U17:V17"/>
    <mergeCell ref="W17:W18"/>
    <mergeCell ref="X17:X18"/>
    <mergeCell ref="Y17:Y18"/>
    <mergeCell ref="B15:B18"/>
    <mergeCell ref="C15:C18"/>
    <mergeCell ref="D15:D18"/>
    <mergeCell ref="X13:Z13"/>
    <mergeCell ref="G15:K15"/>
    <mergeCell ref="L15:V15"/>
    <mergeCell ref="W15:W16"/>
    <mergeCell ref="X15:Z16"/>
    <mergeCell ref="G16:G18"/>
    <mergeCell ref="H16:I17"/>
    <mergeCell ref="J16:K17"/>
    <mergeCell ref="L16:N17"/>
    <mergeCell ref="P16:V16"/>
    <mergeCell ref="P17:P18"/>
    <mergeCell ref="Z17:Z18"/>
    <mergeCell ref="E15:E18"/>
    <mergeCell ref="F15:F18"/>
    <mergeCell ref="B6:D6"/>
    <mergeCell ref="E6:J6"/>
    <mergeCell ref="B8:D8"/>
    <mergeCell ref="E8:H8"/>
    <mergeCell ref="B10:D10"/>
    <mergeCell ref="E10:J10"/>
    <mergeCell ref="C13:E13"/>
    <mergeCell ref="H13:L13"/>
    <mergeCell ref="X8:Z8"/>
    <mergeCell ref="B9:D9"/>
    <mergeCell ref="R1:Z2"/>
    <mergeCell ref="E2:N2"/>
    <mergeCell ref="E3:T3"/>
    <mergeCell ref="B4:D4"/>
    <mergeCell ref="J4:P4"/>
    <mergeCell ref="J5:P5"/>
  </mergeCells>
  <dataValidations count="1">
    <dataValidation type="list" allowBlank="1" showInputMessage="1" showErrorMessage="1" sqref="C21">
      <formula1>"01GTKT,02GTTT,06HDXK,07KPTQ,03XKNB,04HGDL,01BHDT,01/,02/,TT120,01TEDB,01VEDB,01THDB,02TEDB,02VEDB,02THDB"</formula1>
    </dataValidation>
  </dataValidations>
  <pageMargins left="0.69791666666666663" right="0.69791666666666663" top="0.75" bottom="0.75" header="0" footer="0"/>
  <pageSetup orientation="portrait" useFirstPageNumber="1" horizontalDpi="0" verticalDpi="0" copies="0"/>
  <headerFooter alignWithMargins="0"/>
  <drawing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filterMode="1"/>
  <dimension ref="A1:Z317"/>
  <sheetViews>
    <sheetView showGridLines="0" defaultGridColor="0" colorId="25" workbookViewId="0">
      <pane ySplit="16" topLeftCell="A305" activePane="bottomLeft" state="frozenSplit"/>
      <selection activeCell="E18" sqref="E18"/>
      <selection pane="bottomLeft"/>
    </sheetView>
  </sheetViews>
  <sheetFormatPr defaultColWidth="9.140625" defaultRowHeight="11.25" customHeight="1" x14ac:dyDescent="0.2"/>
  <cols>
    <col min="1" max="1" width="23.5703125" style="221" customWidth="1"/>
    <col min="2" max="2" width="9.28515625" style="221" customWidth="1"/>
    <col min="3" max="3" width="5.28515625" style="786" customWidth="1"/>
    <col min="4" max="5" width="9.140625" style="787" hidden="1" customWidth="1"/>
    <col min="6" max="6" width="10.5703125" style="788" customWidth="1"/>
    <col min="7" max="7" width="14.42578125" style="789" customWidth="1"/>
    <col min="8" max="8" width="24.140625" style="790" customWidth="1"/>
    <col min="9" max="9" width="14.7109375" style="788" customWidth="1"/>
    <col min="10" max="10" width="14.7109375" style="787" hidden="1" customWidth="1"/>
    <col min="11" max="11" width="16.42578125" style="791" customWidth="1"/>
    <col min="12" max="12" width="16.42578125" style="786" hidden="1" customWidth="1"/>
    <col min="13" max="13" width="16.85546875" style="786" customWidth="1"/>
    <col min="14" max="14" width="21.140625" style="787" customWidth="1"/>
    <col min="15" max="15" width="5.7109375" style="873" customWidth="1"/>
    <col min="16" max="16" width="5.7109375" style="771" hidden="1" customWidth="1"/>
    <col min="17" max="17" width="9" style="221" hidden="1" customWidth="1"/>
    <col min="18" max="18" width="9.140625" style="223" customWidth="1"/>
    <col min="19" max="21" width="9.140625" style="223" hidden="1" customWidth="1"/>
    <col min="22" max="25" width="9.140625" style="223"/>
    <col min="26" max="26" width="0" style="223" hidden="1" customWidth="1"/>
    <col min="27" max="16384" width="9.140625" style="223"/>
  </cols>
  <sheetData>
    <row r="1" spans="1:26" ht="11.25" hidden="1" customHeight="1" x14ac:dyDescent="0.2">
      <c r="B1" s="222"/>
      <c r="C1" s="772"/>
      <c r="D1" s="773"/>
      <c r="E1" s="773"/>
      <c r="F1" s="774"/>
      <c r="G1" s="775"/>
      <c r="H1" s="776"/>
      <c r="I1" s="774"/>
      <c r="J1" s="773"/>
      <c r="K1" s="777"/>
      <c r="L1" s="772"/>
      <c r="M1" s="772"/>
      <c r="N1" s="773"/>
      <c r="O1" s="778"/>
      <c r="P1" s="767"/>
      <c r="Q1" s="222"/>
    </row>
    <row r="2" spans="1:26" ht="11.25" hidden="1" customHeight="1" x14ac:dyDescent="0.2">
      <c r="B2" s="222"/>
      <c r="C2" s="772"/>
      <c r="D2" s="773"/>
      <c r="E2" s="773"/>
      <c r="F2" s="774"/>
      <c r="G2" s="775"/>
      <c r="H2" s="776"/>
      <c r="I2" s="774"/>
      <c r="J2" s="773"/>
      <c r="K2" s="777"/>
      <c r="L2" s="772"/>
      <c r="M2" s="772"/>
      <c r="N2" s="773"/>
      <c r="O2" s="778"/>
      <c r="P2" s="767"/>
      <c r="Q2" s="222"/>
    </row>
    <row r="3" spans="1:26" ht="11.25" hidden="1" customHeight="1" x14ac:dyDescent="0.2">
      <c r="B3" s="222"/>
      <c r="C3" s="772"/>
      <c r="D3" s="773"/>
      <c r="E3" s="773"/>
      <c r="F3" s="774"/>
      <c r="G3" s="775"/>
      <c r="H3" s="776"/>
      <c r="I3" s="774"/>
      <c r="J3" s="773"/>
      <c r="K3" s="777"/>
      <c r="L3" s="772"/>
      <c r="M3" s="772"/>
      <c r="N3" s="773"/>
      <c r="O3" s="778"/>
      <c r="P3" s="767"/>
      <c r="Q3" s="222"/>
    </row>
    <row r="4" spans="1:26" ht="11.25" hidden="1" customHeight="1" x14ac:dyDescent="0.2">
      <c r="B4" s="222"/>
      <c r="C4" s="772"/>
      <c r="D4" s="773"/>
      <c r="E4" s="773"/>
      <c r="F4" s="774"/>
      <c r="G4" s="775"/>
      <c r="H4" s="776"/>
      <c r="I4" s="774"/>
      <c r="J4" s="773"/>
      <c r="K4" s="777"/>
      <c r="L4" s="772"/>
      <c r="M4" s="772"/>
      <c r="N4" s="773"/>
      <c r="O4" s="778"/>
      <c r="P4" s="767"/>
      <c r="Q4" s="222"/>
    </row>
    <row r="5" spans="1:26" ht="11.25" hidden="1" customHeight="1" x14ac:dyDescent="0.2">
      <c r="B5" s="222"/>
      <c r="C5" s="772"/>
      <c r="D5" s="773"/>
      <c r="E5" s="773"/>
      <c r="F5" s="774"/>
      <c r="G5" s="775"/>
      <c r="H5" s="776"/>
      <c r="I5" s="774"/>
      <c r="J5" s="773"/>
      <c r="K5" s="777"/>
      <c r="L5" s="772"/>
      <c r="M5" s="772"/>
      <c r="N5" s="773"/>
      <c r="O5" s="778"/>
      <c r="P5" s="767"/>
      <c r="Q5" s="222"/>
    </row>
    <row r="6" spans="1:26" ht="11.25" hidden="1" customHeight="1" x14ac:dyDescent="0.2">
      <c r="B6" s="222"/>
      <c r="C6" s="772"/>
      <c r="D6" s="773"/>
      <c r="E6" s="773"/>
      <c r="F6" s="774"/>
      <c r="G6" s="775"/>
      <c r="H6" s="776"/>
      <c r="I6" s="774"/>
      <c r="J6" s="773"/>
      <c r="K6" s="777"/>
      <c r="L6" s="772"/>
      <c r="M6" s="772"/>
      <c r="N6" s="773"/>
      <c r="O6" s="778"/>
      <c r="P6" s="767"/>
      <c r="Q6" s="222"/>
    </row>
    <row r="7" spans="1:26" ht="11.25" hidden="1" customHeight="1" x14ac:dyDescent="0.2">
      <c r="B7" s="222"/>
      <c r="C7" s="772"/>
      <c r="D7" s="773"/>
      <c r="E7" s="773"/>
      <c r="F7" s="774"/>
      <c r="G7" s="775"/>
      <c r="H7" s="776"/>
      <c r="I7" s="774"/>
      <c r="J7" s="773"/>
      <c r="K7" s="777"/>
      <c r="L7" s="772"/>
      <c r="M7" s="772"/>
      <c r="N7" s="773"/>
      <c r="O7" s="778"/>
      <c r="P7" s="767"/>
      <c r="Q7" s="222"/>
    </row>
    <row r="8" spans="1:26" ht="11.25" hidden="1" customHeight="1" x14ac:dyDescent="0.2">
      <c r="B8" s="222"/>
      <c r="C8" s="772"/>
      <c r="D8" s="773"/>
      <c r="E8" s="773"/>
      <c r="F8" s="774"/>
      <c r="G8" s="775"/>
      <c r="H8" s="776"/>
      <c r="I8" s="774"/>
      <c r="J8" s="773"/>
      <c r="K8" s="777"/>
      <c r="L8" s="772"/>
      <c r="M8" s="772"/>
      <c r="N8" s="773"/>
      <c r="O8" s="778"/>
      <c r="P8" s="767"/>
      <c r="Q8" s="222"/>
    </row>
    <row r="9" spans="1:26" ht="26.25" customHeight="1" thickBot="1" x14ac:dyDescent="0.25">
      <c r="B9" s="224"/>
      <c r="C9" s="779"/>
      <c r="D9" s="780"/>
      <c r="E9" s="780"/>
      <c r="F9" s="781"/>
      <c r="G9" s="782"/>
      <c r="H9" s="783"/>
      <c r="I9" s="781"/>
      <c r="J9" s="780"/>
      <c r="K9" s="784"/>
      <c r="L9" s="779"/>
      <c r="M9" s="779"/>
      <c r="N9" s="780"/>
      <c r="O9" s="785"/>
      <c r="P9" s="768"/>
      <c r="Q9" s="222"/>
      <c r="Z9" s="223">
        <v>1</v>
      </c>
    </row>
    <row r="10" spans="1:26" ht="24" customHeight="1" thickTop="1" thickBot="1" x14ac:dyDescent="0.25">
      <c r="B10" s="224"/>
      <c r="C10" s="779"/>
      <c r="D10" s="780"/>
      <c r="E10" s="780"/>
      <c r="F10" s="781"/>
      <c r="G10" s="782"/>
      <c r="H10" s="783"/>
      <c r="I10" s="781"/>
      <c r="J10" s="780"/>
      <c r="K10" s="784"/>
      <c r="L10" s="779"/>
      <c r="M10" s="779"/>
      <c r="N10" s="780"/>
      <c r="O10" s="785"/>
      <c r="P10" s="768"/>
      <c r="Q10" s="222"/>
      <c r="R10" s="198">
        <f>'Tờ khai'!Y2</f>
        <v>1</v>
      </c>
      <c r="S10" s="225" t="s">
        <v>691</v>
      </c>
      <c r="T10" s="225">
        <f>R10</f>
        <v>1</v>
      </c>
      <c r="U10" s="225" t="str">
        <f>S10&amp;T10</f>
        <v>MV1</v>
      </c>
      <c r="Z10" s="223">
        <v>2</v>
      </c>
    </row>
    <row r="11" spans="1:26" ht="13.5" thickTop="1" x14ac:dyDescent="0.2">
      <c r="B11" s="468"/>
      <c r="O11" s="792"/>
      <c r="P11" s="761"/>
      <c r="Q11" s="222"/>
      <c r="Z11" s="223">
        <v>3</v>
      </c>
    </row>
    <row r="12" spans="1:26" ht="16.5" customHeight="1" x14ac:dyDescent="0.2">
      <c r="A12" s="226"/>
      <c r="B12" s="469"/>
      <c r="C12" s="793"/>
      <c r="D12" s="794"/>
      <c r="E12" s="794"/>
      <c r="F12" s="794"/>
      <c r="G12" s="794"/>
      <c r="H12" s="795"/>
      <c r="I12" s="794"/>
      <c r="J12" s="794"/>
      <c r="K12" s="796"/>
      <c r="L12" s="793"/>
      <c r="M12" s="793"/>
      <c r="N12" s="794"/>
      <c r="O12" s="792"/>
      <c r="P12" s="761"/>
      <c r="Q12" s="222"/>
      <c r="Z12" s="223">
        <v>4</v>
      </c>
    </row>
    <row r="13" spans="1:26" s="227" customFormat="1" ht="28.5" customHeight="1" x14ac:dyDescent="0.2">
      <c r="B13" s="470"/>
      <c r="C13" s="1809" t="s">
        <v>756</v>
      </c>
      <c r="D13" s="1809"/>
      <c r="E13" s="1809"/>
      <c r="F13" s="1809"/>
      <c r="G13" s="1809"/>
      <c r="H13" s="1809"/>
      <c r="I13" s="1809"/>
      <c r="J13" s="1809"/>
      <c r="K13" s="1809"/>
      <c r="L13" s="1809"/>
      <c r="M13" s="1809"/>
      <c r="N13" s="1809"/>
      <c r="O13" s="797"/>
      <c r="P13" s="769"/>
      <c r="Q13" s="228"/>
    </row>
    <row r="14" spans="1:26" s="227" customFormat="1" ht="28.5" customHeight="1" x14ac:dyDescent="0.2">
      <c r="A14" s="229"/>
      <c r="B14" s="471"/>
      <c r="C14" s="1810" t="s">
        <v>12</v>
      </c>
      <c r="D14" s="1812" t="s">
        <v>757</v>
      </c>
      <c r="E14" s="1813"/>
      <c r="F14" s="1813"/>
      <c r="G14" s="1814"/>
      <c r="H14" s="1815" t="s">
        <v>758</v>
      </c>
      <c r="I14" s="1817" t="s">
        <v>759</v>
      </c>
      <c r="J14" s="798"/>
      <c r="K14" s="1819" t="s">
        <v>760</v>
      </c>
      <c r="L14" s="799"/>
      <c r="M14" s="1810" t="s">
        <v>733</v>
      </c>
      <c r="N14" s="1817" t="s">
        <v>734</v>
      </c>
      <c r="O14" s="1817" t="s">
        <v>1019</v>
      </c>
      <c r="P14" s="769"/>
      <c r="Q14" s="228"/>
    </row>
    <row r="15" spans="1:26" s="227" customFormat="1" ht="33" customHeight="1" x14ac:dyDescent="0.2">
      <c r="A15" s="230"/>
      <c r="B15" s="472"/>
      <c r="C15" s="1811"/>
      <c r="D15" s="800" t="s">
        <v>735</v>
      </c>
      <c r="E15" s="800"/>
      <c r="F15" s="800" t="s">
        <v>736</v>
      </c>
      <c r="G15" s="800" t="s">
        <v>761</v>
      </c>
      <c r="H15" s="1816"/>
      <c r="I15" s="1818"/>
      <c r="J15" s="801"/>
      <c r="K15" s="1820"/>
      <c r="L15" s="802"/>
      <c r="M15" s="1811"/>
      <c r="N15" s="1818"/>
      <c r="O15" s="1818"/>
      <c r="P15" s="769"/>
      <c r="Q15" s="228"/>
    </row>
    <row r="16" spans="1:26" ht="16.5" customHeight="1" x14ac:dyDescent="0.2">
      <c r="A16" s="226"/>
      <c r="B16" s="469"/>
      <c r="C16" s="803" t="s">
        <v>18</v>
      </c>
      <c r="D16" s="804"/>
      <c r="E16" s="804"/>
      <c r="F16" s="804" t="s">
        <v>738</v>
      </c>
      <c r="G16" s="804" t="s">
        <v>739</v>
      </c>
      <c r="H16" s="805" t="s">
        <v>740</v>
      </c>
      <c r="I16" s="804" t="s">
        <v>741</v>
      </c>
      <c r="J16" s="804"/>
      <c r="K16" s="806" t="s">
        <v>742</v>
      </c>
      <c r="L16" s="803"/>
      <c r="M16" s="803" t="s">
        <v>743</v>
      </c>
      <c r="N16" s="804" t="s">
        <v>744</v>
      </c>
      <c r="O16" s="804" t="s">
        <v>1053</v>
      </c>
      <c r="P16" s="761"/>
      <c r="Q16" s="222"/>
    </row>
    <row r="17" spans="1:17" ht="29.25" customHeight="1" x14ac:dyDescent="0.2">
      <c r="A17" s="226"/>
      <c r="B17" s="469"/>
      <c r="C17" s="1827" t="s">
        <v>762</v>
      </c>
      <c r="D17" s="1828"/>
      <c r="E17" s="1828"/>
      <c r="F17" s="1828"/>
      <c r="G17" s="1828"/>
      <c r="H17" s="1828"/>
      <c r="I17" s="1828"/>
      <c r="J17" s="1828"/>
      <c r="K17" s="1828"/>
      <c r="L17" s="1828"/>
      <c r="M17" s="1828"/>
      <c r="N17" s="1829"/>
      <c r="O17" s="807" t="s">
        <v>590</v>
      </c>
      <c r="P17" s="761"/>
      <c r="Q17" s="222"/>
    </row>
    <row r="18" spans="1:17" ht="42" customHeight="1" x14ac:dyDescent="0.2">
      <c r="A18" s="226"/>
      <c r="B18" s="469"/>
      <c r="C18" s="808">
        <v>1</v>
      </c>
      <c r="D18" s="809"/>
      <c r="E18" s="809"/>
      <c r="F18" s="874" t="str">
        <f t="shared" ref="F18:F81" si="0">IF($P18="","",INDEX(sohd,$P18))</f>
        <v/>
      </c>
      <c r="G18" s="875" t="str">
        <f t="shared" ref="G18:G81" si="1">IF($P18="","",INDEX(ngayct,$P18))</f>
        <v/>
      </c>
      <c r="H18" s="876" t="str">
        <f t="shared" ref="H18:H81" si="2">IF($P18="","",INDEX(tengs,$P18))</f>
        <v/>
      </c>
      <c r="I18" s="874" t="str">
        <f t="shared" ref="I18:I81" si="3">IF($P18="","",INDEX(mst,$P18))</f>
        <v/>
      </c>
      <c r="J18" s="811"/>
      <c r="K18" s="878" t="str">
        <f t="shared" ref="K18:L37" si="4">IF($P18="","",INDEX(sotien,$P18))</f>
        <v/>
      </c>
      <c r="L18" s="878" t="str">
        <f t="shared" si="4"/>
        <v/>
      </c>
      <c r="M18" s="878" t="str">
        <f t="shared" ref="M18:M81" si="5">IF($P18="","",INDEX(tienthue,$P18))</f>
        <v/>
      </c>
      <c r="N18" s="813" t="s">
        <v>7</v>
      </c>
      <c r="O18" s="879" t="str">
        <f>IF(P18&lt;&gt;"","x","")</f>
        <v/>
      </c>
      <c r="P18" s="761" t="str">
        <f t="array" ref="P18">IFERROR(SMALL(IF((loai=$U$10),ROW(loai)-6),ROWS($P$17:P17)),"")</f>
        <v/>
      </c>
      <c r="Q18" s="222"/>
    </row>
    <row r="19" spans="1:17" ht="39" customHeight="1" x14ac:dyDescent="0.2">
      <c r="A19" s="226"/>
      <c r="B19" s="469"/>
      <c r="C19" s="808">
        <v>2</v>
      </c>
      <c r="D19" s="809"/>
      <c r="E19" s="809"/>
      <c r="F19" s="874" t="str">
        <f t="shared" si="0"/>
        <v/>
      </c>
      <c r="G19" s="875" t="str">
        <f t="shared" si="1"/>
        <v/>
      </c>
      <c r="H19" s="876" t="str">
        <f t="shared" si="2"/>
        <v/>
      </c>
      <c r="I19" s="874" t="str">
        <f t="shared" si="3"/>
        <v/>
      </c>
      <c r="J19" s="811"/>
      <c r="K19" s="878" t="str">
        <f t="shared" si="4"/>
        <v/>
      </c>
      <c r="L19" s="878" t="str">
        <f t="shared" si="4"/>
        <v/>
      </c>
      <c r="M19" s="878" t="str">
        <f t="shared" si="5"/>
        <v/>
      </c>
      <c r="N19" s="813" t="s">
        <v>7</v>
      </c>
      <c r="O19" s="879" t="str">
        <f t="shared" ref="O19:O82" si="6">IF(P19&lt;&gt;"","x","")</f>
        <v/>
      </c>
      <c r="P19" s="761" t="str">
        <f t="array" ref="P19">IFERROR(SMALL(IF((loai=$U$10),ROW(loai)-6),ROWS($P$17:P18)),"")</f>
        <v/>
      </c>
      <c r="Q19" s="222"/>
    </row>
    <row r="20" spans="1:17" ht="16.5" customHeight="1" x14ac:dyDescent="0.2">
      <c r="A20" s="226"/>
      <c r="B20" s="469"/>
      <c r="C20" s="808">
        <v>3</v>
      </c>
      <c r="D20" s="809"/>
      <c r="E20" s="809"/>
      <c r="F20" s="874" t="str">
        <f t="shared" si="0"/>
        <v/>
      </c>
      <c r="G20" s="875" t="str">
        <f t="shared" si="1"/>
        <v/>
      </c>
      <c r="H20" s="876" t="str">
        <f t="shared" si="2"/>
        <v/>
      </c>
      <c r="I20" s="874" t="str">
        <f t="shared" si="3"/>
        <v/>
      </c>
      <c r="J20" s="811"/>
      <c r="K20" s="878" t="str">
        <f t="shared" si="4"/>
        <v/>
      </c>
      <c r="L20" s="878" t="str">
        <f t="shared" si="4"/>
        <v/>
      </c>
      <c r="M20" s="878" t="str">
        <f t="shared" si="5"/>
        <v/>
      </c>
      <c r="N20" s="813" t="s">
        <v>7</v>
      </c>
      <c r="O20" s="879" t="str">
        <f t="shared" si="6"/>
        <v/>
      </c>
      <c r="P20" s="761" t="str">
        <f t="array" ref="P20">IFERROR(SMALL(IF((loai=$U$10),ROW(loai)-6),ROWS($P$17:P19)),"")</f>
        <v/>
      </c>
      <c r="Q20" s="222"/>
    </row>
    <row r="21" spans="1:17" ht="16.5" customHeight="1" x14ac:dyDescent="0.2">
      <c r="A21" s="226"/>
      <c r="B21" s="469"/>
      <c r="C21" s="877" t="str">
        <f t="shared" ref="C21:C83" si="7">IF(F21="","",C20+1)</f>
        <v/>
      </c>
      <c r="D21" s="809"/>
      <c r="E21" s="809"/>
      <c r="F21" s="874" t="str">
        <f t="shared" si="0"/>
        <v/>
      </c>
      <c r="G21" s="875" t="str">
        <f t="shared" si="1"/>
        <v/>
      </c>
      <c r="H21" s="876" t="str">
        <f t="shared" si="2"/>
        <v/>
      </c>
      <c r="I21" s="874" t="str">
        <f t="shared" si="3"/>
        <v/>
      </c>
      <c r="J21" s="811"/>
      <c r="K21" s="878" t="str">
        <f t="shared" si="4"/>
        <v/>
      </c>
      <c r="L21" s="878" t="str">
        <f t="shared" si="4"/>
        <v/>
      </c>
      <c r="M21" s="878" t="str">
        <f t="shared" si="5"/>
        <v/>
      </c>
      <c r="N21" s="813" t="s">
        <v>7</v>
      </c>
      <c r="O21" s="879" t="str">
        <f t="shared" si="6"/>
        <v/>
      </c>
      <c r="P21" s="761" t="str">
        <f t="array" ref="P21">IFERROR(SMALL(IF((loai=$U$10),ROW(loai)-6),ROWS($P$17:P20)),"")</f>
        <v/>
      </c>
      <c r="Q21" s="222"/>
    </row>
    <row r="22" spans="1:17" ht="16.5" customHeight="1" x14ac:dyDescent="0.2">
      <c r="A22" s="226"/>
      <c r="B22" s="469"/>
      <c r="C22" s="877" t="str">
        <f t="shared" si="7"/>
        <v/>
      </c>
      <c r="D22" s="809"/>
      <c r="E22" s="809"/>
      <c r="F22" s="874" t="str">
        <f t="shared" si="0"/>
        <v/>
      </c>
      <c r="G22" s="875" t="str">
        <f t="shared" si="1"/>
        <v/>
      </c>
      <c r="H22" s="876" t="str">
        <f t="shared" si="2"/>
        <v/>
      </c>
      <c r="I22" s="874" t="str">
        <f t="shared" si="3"/>
        <v/>
      </c>
      <c r="J22" s="811"/>
      <c r="K22" s="878" t="str">
        <f t="shared" si="4"/>
        <v/>
      </c>
      <c r="L22" s="878" t="str">
        <f t="shared" si="4"/>
        <v/>
      </c>
      <c r="M22" s="878" t="str">
        <f t="shared" si="5"/>
        <v/>
      </c>
      <c r="N22" s="813" t="s">
        <v>7</v>
      </c>
      <c r="O22" s="879" t="str">
        <f t="shared" si="6"/>
        <v/>
      </c>
      <c r="P22" s="761" t="str">
        <f t="array" ref="P22">IFERROR(SMALL(IF((loai=$U$10),ROW(loai)-6),ROWS($P$17:P21)),"")</f>
        <v/>
      </c>
      <c r="Q22" s="222"/>
    </row>
    <row r="23" spans="1:17" ht="16.5" customHeight="1" x14ac:dyDescent="0.2">
      <c r="A23" s="226"/>
      <c r="B23" s="469"/>
      <c r="C23" s="877" t="str">
        <f t="shared" si="7"/>
        <v/>
      </c>
      <c r="D23" s="809"/>
      <c r="E23" s="809"/>
      <c r="F23" s="874" t="str">
        <f t="shared" si="0"/>
        <v/>
      </c>
      <c r="G23" s="875" t="str">
        <f t="shared" si="1"/>
        <v/>
      </c>
      <c r="H23" s="876" t="str">
        <f t="shared" si="2"/>
        <v/>
      </c>
      <c r="I23" s="874" t="str">
        <f t="shared" si="3"/>
        <v/>
      </c>
      <c r="J23" s="811"/>
      <c r="K23" s="878" t="str">
        <f t="shared" si="4"/>
        <v/>
      </c>
      <c r="L23" s="878" t="str">
        <f t="shared" si="4"/>
        <v/>
      </c>
      <c r="M23" s="878" t="str">
        <f t="shared" si="5"/>
        <v/>
      </c>
      <c r="N23" s="813" t="s">
        <v>7</v>
      </c>
      <c r="O23" s="879" t="str">
        <f t="shared" si="6"/>
        <v/>
      </c>
      <c r="P23" s="761" t="str">
        <f t="array" ref="P23">IFERROR(SMALL(IF((loai=$U$10),ROW(loai)-6),ROWS($P$17:P22)),"")</f>
        <v/>
      </c>
      <c r="Q23" s="222"/>
    </row>
    <row r="24" spans="1:17" ht="16.5" hidden="1" customHeight="1" x14ac:dyDescent="0.2">
      <c r="A24" s="226"/>
      <c r="B24" s="469"/>
      <c r="C24" s="877" t="str">
        <f t="shared" si="7"/>
        <v/>
      </c>
      <c r="D24" s="809"/>
      <c r="E24" s="809"/>
      <c r="F24" s="874" t="str">
        <f t="shared" si="0"/>
        <v/>
      </c>
      <c r="G24" s="875" t="str">
        <f t="shared" si="1"/>
        <v/>
      </c>
      <c r="H24" s="876" t="str">
        <f t="shared" si="2"/>
        <v/>
      </c>
      <c r="I24" s="874" t="str">
        <f t="shared" si="3"/>
        <v/>
      </c>
      <c r="J24" s="811"/>
      <c r="K24" s="878" t="str">
        <f t="shared" si="4"/>
        <v/>
      </c>
      <c r="L24" s="878" t="str">
        <f t="shared" si="4"/>
        <v/>
      </c>
      <c r="M24" s="878" t="str">
        <f t="shared" si="5"/>
        <v/>
      </c>
      <c r="N24" s="813" t="s">
        <v>7</v>
      </c>
      <c r="O24" s="879" t="str">
        <f t="shared" si="6"/>
        <v/>
      </c>
      <c r="P24" s="761" t="str">
        <f t="array" ref="P24">IFERROR(SMALL(IF((loai=$U$10),ROW(loai)-6),ROWS($P$17:P23)),"")</f>
        <v/>
      </c>
      <c r="Q24" s="222"/>
    </row>
    <row r="25" spans="1:17" ht="16.5" hidden="1" customHeight="1" x14ac:dyDescent="0.2">
      <c r="A25" s="226"/>
      <c r="B25" s="469"/>
      <c r="C25" s="877" t="str">
        <f t="shared" si="7"/>
        <v/>
      </c>
      <c r="D25" s="809"/>
      <c r="E25" s="809"/>
      <c r="F25" s="874" t="str">
        <f t="shared" si="0"/>
        <v/>
      </c>
      <c r="G25" s="875" t="str">
        <f t="shared" si="1"/>
        <v/>
      </c>
      <c r="H25" s="876" t="str">
        <f t="shared" si="2"/>
        <v/>
      </c>
      <c r="I25" s="874" t="str">
        <f t="shared" si="3"/>
        <v/>
      </c>
      <c r="J25" s="811"/>
      <c r="K25" s="878" t="str">
        <f t="shared" si="4"/>
        <v/>
      </c>
      <c r="L25" s="878" t="str">
        <f t="shared" si="4"/>
        <v/>
      </c>
      <c r="M25" s="878" t="str">
        <f t="shared" si="5"/>
        <v/>
      </c>
      <c r="N25" s="813" t="s">
        <v>7</v>
      </c>
      <c r="O25" s="879" t="str">
        <f t="shared" si="6"/>
        <v/>
      </c>
      <c r="P25" s="761" t="str">
        <f t="array" ref="P25">IFERROR(SMALL(IF((loai=$U$10),ROW(loai)-6),ROWS($P$17:P24)),"")</f>
        <v/>
      </c>
      <c r="Q25" s="222"/>
    </row>
    <row r="26" spans="1:17" ht="16.5" hidden="1" customHeight="1" x14ac:dyDescent="0.2">
      <c r="A26" s="226"/>
      <c r="B26" s="469"/>
      <c r="C26" s="877" t="str">
        <f t="shared" si="7"/>
        <v/>
      </c>
      <c r="D26" s="809"/>
      <c r="E26" s="809"/>
      <c r="F26" s="874" t="str">
        <f t="shared" si="0"/>
        <v/>
      </c>
      <c r="G26" s="875" t="str">
        <f t="shared" si="1"/>
        <v/>
      </c>
      <c r="H26" s="876" t="str">
        <f t="shared" si="2"/>
        <v/>
      </c>
      <c r="I26" s="874" t="str">
        <f t="shared" si="3"/>
        <v/>
      </c>
      <c r="J26" s="811"/>
      <c r="K26" s="878" t="str">
        <f t="shared" si="4"/>
        <v/>
      </c>
      <c r="L26" s="878" t="str">
        <f t="shared" si="4"/>
        <v/>
      </c>
      <c r="M26" s="878" t="str">
        <f t="shared" si="5"/>
        <v/>
      </c>
      <c r="N26" s="813" t="s">
        <v>7</v>
      </c>
      <c r="O26" s="879" t="str">
        <f t="shared" si="6"/>
        <v/>
      </c>
      <c r="P26" s="761" t="str">
        <f t="array" ref="P26">IFERROR(SMALL(IF((loai=$U$10),ROW(loai)-6),ROWS($P$17:P25)),"")</f>
        <v/>
      </c>
      <c r="Q26" s="222"/>
    </row>
    <row r="27" spans="1:17" ht="16.5" hidden="1" customHeight="1" x14ac:dyDescent="0.2">
      <c r="A27" s="226"/>
      <c r="B27" s="469"/>
      <c r="C27" s="877" t="str">
        <f t="shared" si="7"/>
        <v/>
      </c>
      <c r="D27" s="809"/>
      <c r="E27" s="809"/>
      <c r="F27" s="874" t="str">
        <f t="shared" si="0"/>
        <v/>
      </c>
      <c r="G27" s="875" t="str">
        <f t="shared" si="1"/>
        <v/>
      </c>
      <c r="H27" s="876" t="str">
        <f t="shared" si="2"/>
        <v/>
      </c>
      <c r="I27" s="874" t="str">
        <f t="shared" si="3"/>
        <v/>
      </c>
      <c r="J27" s="811"/>
      <c r="K27" s="878" t="str">
        <f t="shared" si="4"/>
        <v/>
      </c>
      <c r="L27" s="878" t="str">
        <f t="shared" si="4"/>
        <v/>
      </c>
      <c r="M27" s="878" t="str">
        <f t="shared" si="5"/>
        <v/>
      </c>
      <c r="N27" s="813" t="s">
        <v>7</v>
      </c>
      <c r="O27" s="879" t="str">
        <f t="shared" si="6"/>
        <v/>
      </c>
      <c r="P27" s="761" t="str">
        <f t="array" ref="P27">IFERROR(SMALL(IF((loai=$U$10),ROW(loai)-6),ROWS($P$17:P26)),"")</f>
        <v/>
      </c>
      <c r="Q27" s="222"/>
    </row>
    <row r="28" spans="1:17" ht="16.5" hidden="1" customHeight="1" x14ac:dyDescent="0.2">
      <c r="A28" s="226"/>
      <c r="B28" s="469"/>
      <c r="C28" s="877" t="str">
        <f t="shared" si="7"/>
        <v/>
      </c>
      <c r="D28" s="809"/>
      <c r="E28" s="809"/>
      <c r="F28" s="874" t="str">
        <f t="shared" si="0"/>
        <v/>
      </c>
      <c r="G28" s="875" t="str">
        <f t="shared" si="1"/>
        <v/>
      </c>
      <c r="H28" s="876" t="str">
        <f t="shared" si="2"/>
        <v/>
      </c>
      <c r="I28" s="874" t="str">
        <f t="shared" si="3"/>
        <v/>
      </c>
      <c r="J28" s="811"/>
      <c r="K28" s="878" t="str">
        <f t="shared" si="4"/>
        <v/>
      </c>
      <c r="L28" s="878" t="str">
        <f t="shared" si="4"/>
        <v/>
      </c>
      <c r="M28" s="878" t="str">
        <f t="shared" si="5"/>
        <v/>
      </c>
      <c r="N28" s="813" t="s">
        <v>7</v>
      </c>
      <c r="O28" s="879" t="str">
        <f t="shared" si="6"/>
        <v/>
      </c>
      <c r="P28" s="761" t="str">
        <f t="array" ref="P28">IFERROR(SMALL(IF((loai=$U$10),ROW(loai)-6),ROWS($P$17:P27)),"")</f>
        <v/>
      </c>
      <c r="Q28" s="222"/>
    </row>
    <row r="29" spans="1:17" ht="16.5" hidden="1" customHeight="1" x14ac:dyDescent="0.2">
      <c r="A29" s="226"/>
      <c r="B29" s="469"/>
      <c r="C29" s="877" t="str">
        <f t="shared" si="7"/>
        <v/>
      </c>
      <c r="D29" s="809"/>
      <c r="E29" s="809"/>
      <c r="F29" s="874" t="str">
        <f t="shared" si="0"/>
        <v/>
      </c>
      <c r="G29" s="875" t="str">
        <f t="shared" si="1"/>
        <v/>
      </c>
      <c r="H29" s="876" t="str">
        <f t="shared" si="2"/>
        <v/>
      </c>
      <c r="I29" s="874" t="str">
        <f t="shared" si="3"/>
        <v/>
      </c>
      <c r="J29" s="811"/>
      <c r="K29" s="878" t="str">
        <f t="shared" si="4"/>
        <v/>
      </c>
      <c r="L29" s="878" t="str">
        <f t="shared" si="4"/>
        <v/>
      </c>
      <c r="M29" s="878" t="str">
        <f t="shared" si="5"/>
        <v/>
      </c>
      <c r="N29" s="813" t="s">
        <v>7</v>
      </c>
      <c r="O29" s="879" t="str">
        <f t="shared" si="6"/>
        <v/>
      </c>
      <c r="P29" s="761" t="str">
        <f t="array" ref="P29">IFERROR(SMALL(IF((loai=$U$10),ROW(loai)-6),ROWS($P$17:P28)),"")</f>
        <v/>
      </c>
      <c r="Q29" s="222"/>
    </row>
    <row r="30" spans="1:17" ht="16.5" hidden="1" customHeight="1" x14ac:dyDescent="0.2">
      <c r="A30" s="226"/>
      <c r="B30" s="469"/>
      <c r="C30" s="877" t="str">
        <f t="shared" si="7"/>
        <v/>
      </c>
      <c r="D30" s="809"/>
      <c r="E30" s="809"/>
      <c r="F30" s="874" t="str">
        <f t="shared" si="0"/>
        <v/>
      </c>
      <c r="G30" s="875" t="str">
        <f t="shared" si="1"/>
        <v/>
      </c>
      <c r="H30" s="876" t="str">
        <f t="shared" si="2"/>
        <v/>
      </c>
      <c r="I30" s="874" t="str">
        <f t="shared" si="3"/>
        <v/>
      </c>
      <c r="J30" s="811"/>
      <c r="K30" s="878" t="str">
        <f t="shared" si="4"/>
        <v/>
      </c>
      <c r="L30" s="878" t="str">
        <f t="shared" si="4"/>
        <v/>
      </c>
      <c r="M30" s="878" t="str">
        <f t="shared" si="5"/>
        <v/>
      </c>
      <c r="N30" s="813" t="s">
        <v>7</v>
      </c>
      <c r="O30" s="879" t="str">
        <f t="shared" si="6"/>
        <v/>
      </c>
      <c r="P30" s="761" t="str">
        <f t="array" ref="P30">IFERROR(SMALL(IF((loai=$U$10),ROW(loai)-6),ROWS($P$17:P29)),"")</f>
        <v/>
      </c>
      <c r="Q30" s="222"/>
    </row>
    <row r="31" spans="1:17" ht="16.5" hidden="1" customHeight="1" x14ac:dyDescent="0.2">
      <c r="A31" s="226"/>
      <c r="B31" s="469"/>
      <c r="C31" s="877" t="str">
        <f t="shared" si="7"/>
        <v/>
      </c>
      <c r="D31" s="809"/>
      <c r="E31" s="809"/>
      <c r="F31" s="874" t="str">
        <f t="shared" si="0"/>
        <v/>
      </c>
      <c r="G31" s="875" t="str">
        <f t="shared" si="1"/>
        <v/>
      </c>
      <c r="H31" s="876" t="str">
        <f t="shared" si="2"/>
        <v/>
      </c>
      <c r="I31" s="874" t="str">
        <f t="shared" si="3"/>
        <v/>
      </c>
      <c r="J31" s="811"/>
      <c r="K31" s="878" t="str">
        <f t="shared" si="4"/>
        <v/>
      </c>
      <c r="L31" s="878" t="str">
        <f t="shared" si="4"/>
        <v/>
      </c>
      <c r="M31" s="878" t="str">
        <f t="shared" si="5"/>
        <v/>
      </c>
      <c r="N31" s="813" t="s">
        <v>7</v>
      </c>
      <c r="O31" s="879" t="str">
        <f t="shared" si="6"/>
        <v/>
      </c>
      <c r="P31" s="761" t="str">
        <f t="array" ref="P31">IFERROR(SMALL(IF((loai=$U$10),ROW(loai)-6),ROWS($P$17:P30)),"")</f>
        <v/>
      </c>
      <c r="Q31" s="222"/>
    </row>
    <row r="32" spans="1:17" ht="16.5" hidden="1" customHeight="1" x14ac:dyDescent="0.2">
      <c r="A32" s="226"/>
      <c r="B32" s="469"/>
      <c r="C32" s="877" t="str">
        <f t="shared" si="7"/>
        <v/>
      </c>
      <c r="D32" s="809"/>
      <c r="E32" s="809"/>
      <c r="F32" s="874" t="str">
        <f t="shared" si="0"/>
        <v/>
      </c>
      <c r="G32" s="875" t="str">
        <f t="shared" si="1"/>
        <v/>
      </c>
      <c r="H32" s="876" t="str">
        <f t="shared" si="2"/>
        <v/>
      </c>
      <c r="I32" s="874" t="str">
        <f t="shared" si="3"/>
        <v/>
      </c>
      <c r="J32" s="811"/>
      <c r="K32" s="878" t="str">
        <f t="shared" si="4"/>
        <v/>
      </c>
      <c r="L32" s="878" t="str">
        <f t="shared" si="4"/>
        <v/>
      </c>
      <c r="M32" s="878" t="str">
        <f t="shared" si="5"/>
        <v/>
      </c>
      <c r="N32" s="813" t="s">
        <v>7</v>
      </c>
      <c r="O32" s="879" t="str">
        <f t="shared" si="6"/>
        <v/>
      </c>
      <c r="P32" s="761" t="str">
        <f t="array" ref="P32">IFERROR(SMALL(IF((loai=$U$10),ROW(loai)-6),ROWS($P$17:P31)),"")</f>
        <v/>
      </c>
      <c r="Q32" s="222"/>
    </row>
    <row r="33" spans="1:17" ht="16.5" hidden="1" customHeight="1" x14ac:dyDescent="0.2">
      <c r="A33" s="226"/>
      <c r="B33" s="469"/>
      <c r="C33" s="877" t="str">
        <f t="shared" si="7"/>
        <v/>
      </c>
      <c r="D33" s="809"/>
      <c r="E33" s="809"/>
      <c r="F33" s="874" t="str">
        <f t="shared" si="0"/>
        <v/>
      </c>
      <c r="G33" s="875" t="str">
        <f t="shared" si="1"/>
        <v/>
      </c>
      <c r="H33" s="876" t="str">
        <f t="shared" si="2"/>
        <v/>
      </c>
      <c r="I33" s="874" t="str">
        <f t="shared" si="3"/>
        <v/>
      </c>
      <c r="J33" s="811"/>
      <c r="K33" s="878" t="str">
        <f t="shared" si="4"/>
        <v/>
      </c>
      <c r="L33" s="878" t="str">
        <f t="shared" si="4"/>
        <v/>
      </c>
      <c r="M33" s="878" t="str">
        <f t="shared" si="5"/>
        <v/>
      </c>
      <c r="N33" s="813" t="s">
        <v>7</v>
      </c>
      <c r="O33" s="879" t="str">
        <f t="shared" si="6"/>
        <v/>
      </c>
      <c r="P33" s="761" t="str">
        <f t="array" ref="P33">IFERROR(SMALL(IF((loai=$U$10),ROW(loai)-6),ROWS($P$17:P32)),"")</f>
        <v/>
      </c>
      <c r="Q33" s="222"/>
    </row>
    <row r="34" spans="1:17" ht="16.5" hidden="1" customHeight="1" x14ac:dyDescent="0.2">
      <c r="A34" s="226"/>
      <c r="B34" s="469"/>
      <c r="C34" s="877" t="str">
        <f t="shared" si="7"/>
        <v/>
      </c>
      <c r="D34" s="809"/>
      <c r="E34" s="809"/>
      <c r="F34" s="874" t="str">
        <f t="shared" si="0"/>
        <v/>
      </c>
      <c r="G34" s="875" t="str">
        <f t="shared" si="1"/>
        <v/>
      </c>
      <c r="H34" s="876" t="str">
        <f t="shared" si="2"/>
        <v/>
      </c>
      <c r="I34" s="874" t="str">
        <f t="shared" si="3"/>
        <v/>
      </c>
      <c r="J34" s="811"/>
      <c r="K34" s="878" t="str">
        <f t="shared" si="4"/>
        <v/>
      </c>
      <c r="L34" s="878" t="str">
        <f t="shared" si="4"/>
        <v/>
      </c>
      <c r="M34" s="878" t="str">
        <f t="shared" si="5"/>
        <v/>
      </c>
      <c r="N34" s="813" t="s">
        <v>7</v>
      </c>
      <c r="O34" s="879" t="str">
        <f t="shared" si="6"/>
        <v/>
      </c>
      <c r="P34" s="761" t="str">
        <f t="array" ref="P34">IFERROR(SMALL(IF((loai=$U$10),ROW(loai)-6),ROWS($P$17:P33)),"")</f>
        <v/>
      </c>
      <c r="Q34" s="222"/>
    </row>
    <row r="35" spans="1:17" ht="16.5" hidden="1" customHeight="1" x14ac:dyDescent="0.2">
      <c r="A35" s="226"/>
      <c r="B35" s="469"/>
      <c r="C35" s="877" t="str">
        <f t="shared" si="7"/>
        <v/>
      </c>
      <c r="D35" s="809"/>
      <c r="E35" s="809"/>
      <c r="F35" s="874" t="str">
        <f t="shared" si="0"/>
        <v/>
      </c>
      <c r="G35" s="875" t="str">
        <f t="shared" si="1"/>
        <v/>
      </c>
      <c r="H35" s="876" t="str">
        <f t="shared" si="2"/>
        <v/>
      </c>
      <c r="I35" s="874" t="str">
        <f t="shared" si="3"/>
        <v/>
      </c>
      <c r="J35" s="811"/>
      <c r="K35" s="878" t="str">
        <f t="shared" si="4"/>
        <v/>
      </c>
      <c r="L35" s="878" t="str">
        <f t="shared" si="4"/>
        <v/>
      </c>
      <c r="M35" s="878" t="str">
        <f t="shared" si="5"/>
        <v/>
      </c>
      <c r="N35" s="813" t="s">
        <v>7</v>
      </c>
      <c r="O35" s="879" t="str">
        <f t="shared" si="6"/>
        <v/>
      </c>
      <c r="P35" s="761" t="str">
        <f t="array" ref="P35">IFERROR(SMALL(IF((loai=$U$10),ROW(loai)-6),ROWS($P$17:P34)),"")</f>
        <v/>
      </c>
      <c r="Q35" s="222"/>
    </row>
    <row r="36" spans="1:17" ht="16.5" hidden="1" customHeight="1" x14ac:dyDescent="0.2">
      <c r="A36" s="226"/>
      <c r="B36" s="469"/>
      <c r="C36" s="877" t="str">
        <f t="shared" si="7"/>
        <v/>
      </c>
      <c r="D36" s="809"/>
      <c r="E36" s="809"/>
      <c r="F36" s="874" t="str">
        <f t="shared" si="0"/>
        <v/>
      </c>
      <c r="G36" s="875" t="str">
        <f t="shared" si="1"/>
        <v/>
      </c>
      <c r="H36" s="876" t="str">
        <f t="shared" si="2"/>
        <v/>
      </c>
      <c r="I36" s="874" t="str">
        <f t="shared" si="3"/>
        <v/>
      </c>
      <c r="J36" s="811"/>
      <c r="K36" s="878" t="str">
        <f t="shared" si="4"/>
        <v/>
      </c>
      <c r="L36" s="878" t="str">
        <f t="shared" si="4"/>
        <v/>
      </c>
      <c r="M36" s="878" t="str">
        <f t="shared" si="5"/>
        <v/>
      </c>
      <c r="N36" s="813" t="s">
        <v>7</v>
      </c>
      <c r="O36" s="879" t="str">
        <f t="shared" si="6"/>
        <v/>
      </c>
      <c r="P36" s="761" t="str">
        <f t="array" ref="P36">IFERROR(SMALL(IF((loai=$U$10),ROW(loai)-6),ROWS($P$17:P35)),"")</f>
        <v/>
      </c>
      <c r="Q36" s="222"/>
    </row>
    <row r="37" spans="1:17" ht="16.5" hidden="1" customHeight="1" x14ac:dyDescent="0.2">
      <c r="A37" s="226"/>
      <c r="B37" s="469"/>
      <c r="C37" s="877" t="str">
        <f t="shared" si="7"/>
        <v/>
      </c>
      <c r="D37" s="809"/>
      <c r="E37" s="809"/>
      <c r="F37" s="874" t="str">
        <f t="shared" si="0"/>
        <v/>
      </c>
      <c r="G37" s="875" t="str">
        <f t="shared" si="1"/>
        <v/>
      </c>
      <c r="H37" s="876" t="str">
        <f t="shared" si="2"/>
        <v/>
      </c>
      <c r="I37" s="874" t="str">
        <f t="shared" si="3"/>
        <v/>
      </c>
      <c r="J37" s="811"/>
      <c r="K37" s="878" t="str">
        <f t="shared" si="4"/>
        <v/>
      </c>
      <c r="L37" s="878" t="str">
        <f t="shared" si="4"/>
        <v/>
      </c>
      <c r="M37" s="878" t="str">
        <f t="shared" si="5"/>
        <v/>
      </c>
      <c r="N37" s="813" t="s">
        <v>7</v>
      </c>
      <c r="O37" s="879" t="str">
        <f t="shared" si="6"/>
        <v/>
      </c>
      <c r="P37" s="761" t="str">
        <f t="array" ref="P37">IFERROR(SMALL(IF((loai=$U$10),ROW(loai)-6),ROWS($P$17:P36)),"")</f>
        <v/>
      </c>
      <c r="Q37" s="222"/>
    </row>
    <row r="38" spans="1:17" ht="16.5" hidden="1" customHeight="1" x14ac:dyDescent="0.2">
      <c r="A38" s="226"/>
      <c r="B38" s="469"/>
      <c r="C38" s="877" t="str">
        <f t="shared" si="7"/>
        <v/>
      </c>
      <c r="D38" s="809"/>
      <c r="E38" s="809"/>
      <c r="F38" s="874" t="str">
        <f t="shared" si="0"/>
        <v/>
      </c>
      <c r="G38" s="875" t="str">
        <f t="shared" si="1"/>
        <v/>
      </c>
      <c r="H38" s="876" t="str">
        <f t="shared" si="2"/>
        <v/>
      </c>
      <c r="I38" s="874" t="str">
        <f t="shared" si="3"/>
        <v/>
      </c>
      <c r="J38" s="811"/>
      <c r="K38" s="878" t="str">
        <f t="shared" ref="K38:L57" si="8">IF($P38="","",INDEX(sotien,$P38))</f>
        <v/>
      </c>
      <c r="L38" s="878" t="str">
        <f t="shared" si="8"/>
        <v/>
      </c>
      <c r="M38" s="878" t="str">
        <f t="shared" si="5"/>
        <v/>
      </c>
      <c r="N38" s="813" t="s">
        <v>7</v>
      </c>
      <c r="O38" s="879" t="str">
        <f t="shared" si="6"/>
        <v/>
      </c>
      <c r="P38" s="761" t="str">
        <f t="array" ref="P38">IFERROR(SMALL(IF((loai=$U$10),ROW(loai)-6),ROWS($P$17:P37)),"")</f>
        <v/>
      </c>
      <c r="Q38" s="222"/>
    </row>
    <row r="39" spans="1:17" ht="16.5" hidden="1" customHeight="1" x14ac:dyDescent="0.2">
      <c r="A39" s="226"/>
      <c r="B39" s="469"/>
      <c r="C39" s="877" t="str">
        <f t="shared" si="7"/>
        <v/>
      </c>
      <c r="D39" s="809"/>
      <c r="E39" s="809"/>
      <c r="F39" s="874" t="str">
        <f t="shared" si="0"/>
        <v/>
      </c>
      <c r="G39" s="875" t="str">
        <f t="shared" si="1"/>
        <v/>
      </c>
      <c r="H39" s="876" t="str">
        <f t="shared" si="2"/>
        <v/>
      </c>
      <c r="I39" s="874" t="str">
        <f t="shared" si="3"/>
        <v/>
      </c>
      <c r="J39" s="811"/>
      <c r="K39" s="878" t="str">
        <f t="shared" si="8"/>
        <v/>
      </c>
      <c r="L39" s="878" t="str">
        <f t="shared" si="8"/>
        <v/>
      </c>
      <c r="M39" s="878" t="str">
        <f t="shared" si="5"/>
        <v/>
      </c>
      <c r="N39" s="813" t="s">
        <v>7</v>
      </c>
      <c r="O39" s="879" t="str">
        <f t="shared" si="6"/>
        <v/>
      </c>
      <c r="P39" s="761" t="str">
        <f t="array" ref="P39">IFERROR(SMALL(IF((loai=$U$10),ROW(loai)-6),ROWS($P$17:P38)),"")</f>
        <v/>
      </c>
      <c r="Q39" s="222"/>
    </row>
    <row r="40" spans="1:17" ht="16.5" hidden="1" customHeight="1" x14ac:dyDescent="0.2">
      <c r="A40" s="226"/>
      <c r="B40" s="469"/>
      <c r="C40" s="877" t="str">
        <f t="shared" si="7"/>
        <v/>
      </c>
      <c r="D40" s="809"/>
      <c r="E40" s="809"/>
      <c r="F40" s="874" t="str">
        <f t="shared" si="0"/>
        <v/>
      </c>
      <c r="G40" s="875" t="str">
        <f t="shared" si="1"/>
        <v/>
      </c>
      <c r="H40" s="876" t="str">
        <f t="shared" si="2"/>
        <v/>
      </c>
      <c r="I40" s="874" t="str">
        <f t="shared" si="3"/>
        <v/>
      </c>
      <c r="J40" s="811"/>
      <c r="K40" s="878" t="str">
        <f t="shared" si="8"/>
        <v/>
      </c>
      <c r="L40" s="878" t="str">
        <f t="shared" si="8"/>
        <v/>
      </c>
      <c r="M40" s="878" t="str">
        <f t="shared" si="5"/>
        <v/>
      </c>
      <c r="N40" s="813" t="s">
        <v>7</v>
      </c>
      <c r="O40" s="879" t="str">
        <f t="shared" si="6"/>
        <v/>
      </c>
      <c r="P40" s="761" t="str">
        <f t="array" ref="P40">IFERROR(SMALL(IF((loai=$U$10),ROW(loai)-6),ROWS($P$17:P39)),"")</f>
        <v/>
      </c>
      <c r="Q40" s="222"/>
    </row>
    <row r="41" spans="1:17" ht="16.5" hidden="1" customHeight="1" x14ac:dyDescent="0.2">
      <c r="A41" s="226"/>
      <c r="B41" s="469"/>
      <c r="C41" s="877" t="str">
        <f t="shared" si="7"/>
        <v/>
      </c>
      <c r="D41" s="809"/>
      <c r="E41" s="809"/>
      <c r="F41" s="874" t="str">
        <f t="shared" si="0"/>
        <v/>
      </c>
      <c r="G41" s="875" t="str">
        <f t="shared" si="1"/>
        <v/>
      </c>
      <c r="H41" s="876" t="str">
        <f t="shared" si="2"/>
        <v/>
      </c>
      <c r="I41" s="874" t="str">
        <f t="shared" si="3"/>
        <v/>
      </c>
      <c r="J41" s="811"/>
      <c r="K41" s="878" t="str">
        <f t="shared" si="8"/>
        <v/>
      </c>
      <c r="L41" s="878" t="str">
        <f t="shared" si="8"/>
        <v/>
      </c>
      <c r="M41" s="878" t="str">
        <f t="shared" si="5"/>
        <v/>
      </c>
      <c r="N41" s="813" t="s">
        <v>7</v>
      </c>
      <c r="O41" s="879" t="str">
        <f t="shared" si="6"/>
        <v/>
      </c>
      <c r="P41" s="761" t="str">
        <f t="array" ref="P41">IFERROR(SMALL(IF((loai=$U$10),ROW(loai)-6),ROWS($P$17:P40)),"")</f>
        <v/>
      </c>
      <c r="Q41" s="222"/>
    </row>
    <row r="42" spans="1:17" ht="16.5" hidden="1" customHeight="1" x14ac:dyDescent="0.2">
      <c r="A42" s="226"/>
      <c r="B42" s="469"/>
      <c r="C42" s="877" t="str">
        <f t="shared" si="7"/>
        <v/>
      </c>
      <c r="D42" s="809"/>
      <c r="E42" s="809"/>
      <c r="F42" s="874" t="str">
        <f t="shared" si="0"/>
        <v/>
      </c>
      <c r="G42" s="875" t="str">
        <f t="shared" si="1"/>
        <v/>
      </c>
      <c r="H42" s="876" t="str">
        <f t="shared" si="2"/>
        <v/>
      </c>
      <c r="I42" s="874" t="str">
        <f t="shared" si="3"/>
        <v/>
      </c>
      <c r="J42" s="811"/>
      <c r="K42" s="878" t="str">
        <f t="shared" si="8"/>
        <v/>
      </c>
      <c r="L42" s="878" t="str">
        <f t="shared" si="8"/>
        <v/>
      </c>
      <c r="M42" s="878" t="str">
        <f t="shared" si="5"/>
        <v/>
      </c>
      <c r="N42" s="813" t="s">
        <v>7</v>
      </c>
      <c r="O42" s="879" t="str">
        <f t="shared" si="6"/>
        <v/>
      </c>
      <c r="P42" s="761" t="str">
        <f t="array" ref="P42">IFERROR(SMALL(IF((loai=$U$10),ROW(loai)-6),ROWS($P$17:P41)),"")</f>
        <v/>
      </c>
      <c r="Q42" s="222"/>
    </row>
    <row r="43" spans="1:17" ht="16.5" hidden="1" customHeight="1" x14ac:dyDescent="0.2">
      <c r="A43" s="226"/>
      <c r="B43" s="469"/>
      <c r="C43" s="877" t="str">
        <f t="shared" si="7"/>
        <v/>
      </c>
      <c r="D43" s="809"/>
      <c r="E43" s="809"/>
      <c r="F43" s="874" t="str">
        <f t="shared" si="0"/>
        <v/>
      </c>
      <c r="G43" s="875" t="str">
        <f t="shared" si="1"/>
        <v/>
      </c>
      <c r="H43" s="876" t="str">
        <f t="shared" si="2"/>
        <v/>
      </c>
      <c r="I43" s="874" t="str">
        <f t="shared" si="3"/>
        <v/>
      </c>
      <c r="J43" s="811"/>
      <c r="K43" s="878" t="str">
        <f t="shared" si="8"/>
        <v/>
      </c>
      <c r="L43" s="878" t="str">
        <f t="shared" si="8"/>
        <v/>
      </c>
      <c r="M43" s="878" t="str">
        <f t="shared" si="5"/>
        <v/>
      </c>
      <c r="N43" s="813" t="s">
        <v>7</v>
      </c>
      <c r="O43" s="879" t="str">
        <f t="shared" si="6"/>
        <v/>
      </c>
      <c r="P43" s="761" t="str">
        <f t="array" ref="P43">IFERROR(SMALL(IF((loai=$U$10),ROW(loai)-6),ROWS($P$17:P42)),"")</f>
        <v/>
      </c>
      <c r="Q43" s="222"/>
    </row>
    <row r="44" spans="1:17" ht="16.5" hidden="1" customHeight="1" x14ac:dyDescent="0.2">
      <c r="A44" s="226"/>
      <c r="B44" s="469"/>
      <c r="C44" s="877" t="str">
        <f t="shared" si="7"/>
        <v/>
      </c>
      <c r="D44" s="809"/>
      <c r="E44" s="809"/>
      <c r="F44" s="874" t="str">
        <f t="shared" si="0"/>
        <v/>
      </c>
      <c r="G44" s="875" t="str">
        <f t="shared" si="1"/>
        <v/>
      </c>
      <c r="H44" s="876" t="str">
        <f t="shared" si="2"/>
        <v/>
      </c>
      <c r="I44" s="874" t="str">
        <f t="shared" si="3"/>
        <v/>
      </c>
      <c r="J44" s="811"/>
      <c r="K44" s="878" t="str">
        <f t="shared" si="8"/>
        <v/>
      </c>
      <c r="L44" s="878" t="str">
        <f t="shared" si="8"/>
        <v/>
      </c>
      <c r="M44" s="878" t="str">
        <f t="shared" si="5"/>
        <v/>
      </c>
      <c r="N44" s="813" t="s">
        <v>7</v>
      </c>
      <c r="O44" s="879" t="str">
        <f t="shared" si="6"/>
        <v/>
      </c>
      <c r="P44" s="761" t="str">
        <f t="array" ref="P44">IFERROR(SMALL(IF((loai=$U$10),ROW(loai)-6),ROWS($P$17:P43)),"")</f>
        <v/>
      </c>
      <c r="Q44" s="222"/>
    </row>
    <row r="45" spans="1:17" ht="16.5" hidden="1" customHeight="1" x14ac:dyDescent="0.2">
      <c r="A45" s="226"/>
      <c r="B45" s="469"/>
      <c r="C45" s="877" t="str">
        <f t="shared" si="7"/>
        <v/>
      </c>
      <c r="D45" s="809"/>
      <c r="E45" s="809"/>
      <c r="F45" s="874" t="str">
        <f t="shared" si="0"/>
        <v/>
      </c>
      <c r="G45" s="875" t="str">
        <f t="shared" si="1"/>
        <v/>
      </c>
      <c r="H45" s="876" t="str">
        <f t="shared" si="2"/>
        <v/>
      </c>
      <c r="I45" s="874" t="str">
        <f t="shared" si="3"/>
        <v/>
      </c>
      <c r="J45" s="811"/>
      <c r="K45" s="878" t="str">
        <f t="shared" si="8"/>
        <v/>
      </c>
      <c r="L45" s="878" t="str">
        <f t="shared" si="8"/>
        <v/>
      </c>
      <c r="M45" s="878" t="str">
        <f t="shared" si="5"/>
        <v/>
      </c>
      <c r="N45" s="813" t="s">
        <v>7</v>
      </c>
      <c r="O45" s="879" t="str">
        <f t="shared" si="6"/>
        <v/>
      </c>
      <c r="P45" s="761" t="str">
        <f t="array" ref="P45">IFERROR(SMALL(IF((loai=$U$10),ROW(loai)-6),ROWS($P$17:P44)),"")</f>
        <v/>
      </c>
      <c r="Q45" s="222"/>
    </row>
    <row r="46" spans="1:17" ht="16.5" hidden="1" customHeight="1" x14ac:dyDescent="0.2">
      <c r="A46" s="226"/>
      <c r="B46" s="469"/>
      <c r="C46" s="877" t="str">
        <f t="shared" si="7"/>
        <v/>
      </c>
      <c r="D46" s="809"/>
      <c r="E46" s="809"/>
      <c r="F46" s="874" t="str">
        <f t="shared" si="0"/>
        <v/>
      </c>
      <c r="G46" s="875" t="str">
        <f t="shared" si="1"/>
        <v/>
      </c>
      <c r="H46" s="876" t="str">
        <f t="shared" si="2"/>
        <v/>
      </c>
      <c r="I46" s="874" t="str">
        <f t="shared" si="3"/>
        <v/>
      </c>
      <c r="J46" s="811"/>
      <c r="K46" s="878" t="str">
        <f t="shared" si="8"/>
        <v/>
      </c>
      <c r="L46" s="878" t="str">
        <f t="shared" si="8"/>
        <v/>
      </c>
      <c r="M46" s="878" t="str">
        <f t="shared" si="5"/>
        <v/>
      </c>
      <c r="N46" s="813" t="s">
        <v>7</v>
      </c>
      <c r="O46" s="879" t="str">
        <f t="shared" si="6"/>
        <v/>
      </c>
      <c r="P46" s="761" t="str">
        <f t="array" ref="P46">IFERROR(SMALL(IF((loai=$U$10),ROW(loai)-6),ROWS($P$17:P45)),"")</f>
        <v/>
      </c>
      <c r="Q46" s="222"/>
    </row>
    <row r="47" spans="1:17" ht="16.5" hidden="1" customHeight="1" x14ac:dyDescent="0.2">
      <c r="A47" s="226"/>
      <c r="B47" s="469"/>
      <c r="C47" s="877" t="str">
        <f t="shared" si="7"/>
        <v/>
      </c>
      <c r="D47" s="809"/>
      <c r="E47" s="809"/>
      <c r="F47" s="874" t="str">
        <f t="shared" si="0"/>
        <v/>
      </c>
      <c r="G47" s="875" t="str">
        <f t="shared" si="1"/>
        <v/>
      </c>
      <c r="H47" s="876" t="str">
        <f t="shared" si="2"/>
        <v/>
      </c>
      <c r="I47" s="874" t="str">
        <f t="shared" si="3"/>
        <v/>
      </c>
      <c r="J47" s="811"/>
      <c r="K47" s="878" t="str">
        <f t="shared" si="8"/>
        <v/>
      </c>
      <c r="L47" s="878" t="str">
        <f t="shared" si="8"/>
        <v/>
      </c>
      <c r="M47" s="878" t="str">
        <f t="shared" si="5"/>
        <v/>
      </c>
      <c r="N47" s="813" t="s">
        <v>7</v>
      </c>
      <c r="O47" s="879" t="str">
        <f t="shared" si="6"/>
        <v/>
      </c>
      <c r="P47" s="761" t="str">
        <f t="array" ref="P47">IFERROR(SMALL(IF((loai=$U$10),ROW(loai)-6),ROWS($P$17:P46)),"")</f>
        <v/>
      </c>
      <c r="Q47" s="222"/>
    </row>
    <row r="48" spans="1:17" ht="16.5" hidden="1" customHeight="1" x14ac:dyDescent="0.2">
      <c r="A48" s="226"/>
      <c r="B48" s="469"/>
      <c r="C48" s="877" t="str">
        <f t="shared" si="7"/>
        <v/>
      </c>
      <c r="D48" s="809"/>
      <c r="E48" s="809"/>
      <c r="F48" s="874" t="str">
        <f t="shared" si="0"/>
        <v/>
      </c>
      <c r="G48" s="875" t="str">
        <f t="shared" si="1"/>
        <v/>
      </c>
      <c r="H48" s="876" t="str">
        <f t="shared" si="2"/>
        <v/>
      </c>
      <c r="I48" s="874" t="str">
        <f t="shared" si="3"/>
        <v/>
      </c>
      <c r="J48" s="811"/>
      <c r="K48" s="878" t="str">
        <f t="shared" si="8"/>
        <v/>
      </c>
      <c r="L48" s="878" t="str">
        <f t="shared" si="8"/>
        <v/>
      </c>
      <c r="M48" s="878" t="str">
        <f t="shared" si="5"/>
        <v/>
      </c>
      <c r="N48" s="813" t="s">
        <v>7</v>
      </c>
      <c r="O48" s="879" t="str">
        <f t="shared" si="6"/>
        <v/>
      </c>
      <c r="P48" s="761" t="str">
        <f t="array" ref="P48">IFERROR(SMALL(IF((loai=$U$10),ROW(loai)-6),ROWS($P$17:P47)),"")</f>
        <v/>
      </c>
      <c r="Q48" s="222"/>
    </row>
    <row r="49" spans="1:17" ht="16.5" hidden="1" customHeight="1" x14ac:dyDescent="0.2">
      <c r="A49" s="226"/>
      <c r="B49" s="469"/>
      <c r="C49" s="877" t="str">
        <f t="shared" si="7"/>
        <v/>
      </c>
      <c r="D49" s="809"/>
      <c r="E49" s="809"/>
      <c r="F49" s="874" t="str">
        <f t="shared" si="0"/>
        <v/>
      </c>
      <c r="G49" s="875" t="str">
        <f t="shared" si="1"/>
        <v/>
      </c>
      <c r="H49" s="876" t="str">
        <f t="shared" si="2"/>
        <v/>
      </c>
      <c r="I49" s="874" t="str">
        <f t="shared" si="3"/>
        <v/>
      </c>
      <c r="J49" s="811"/>
      <c r="K49" s="878" t="str">
        <f t="shared" si="8"/>
        <v/>
      </c>
      <c r="L49" s="878" t="str">
        <f t="shared" si="8"/>
        <v/>
      </c>
      <c r="M49" s="878" t="str">
        <f t="shared" si="5"/>
        <v/>
      </c>
      <c r="N49" s="813" t="s">
        <v>7</v>
      </c>
      <c r="O49" s="879" t="str">
        <f t="shared" si="6"/>
        <v/>
      </c>
      <c r="P49" s="761" t="str">
        <f t="array" ref="P49">IFERROR(SMALL(IF((loai=$U$10),ROW(loai)-6),ROWS($P$17:P48)),"")</f>
        <v/>
      </c>
      <c r="Q49" s="222"/>
    </row>
    <row r="50" spans="1:17" ht="16.5" hidden="1" customHeight="1" x14ac:dyDescent="0.2">
      <c r="A50" s="226"/>
      <c r="B50" s="469"/>
      <c r="C50" s="877" t="str">
        <f t="shared" si="7"/>
        <v/>
      </c>
      <c r="D50" s="809"/>
      <c r="E50" s="809"/>
      <c r="F50" s="874" t="str">
        <f t="shared" si="0"/>
        <v/>
      </c>
      <c r="G50" s="875" t="str">
        <f t="shared" si="1"/>
        <v/>
      </c>
      <c r="H50" s="876" t="str">
        <f t="shared" si="2"/>
        <v/>
      </c>
      <c r="I50" s="874" t="str">
        <f t="shared" si="3"/>
        <v/>
      </c>
      <c r="J50" s="811"/>
      <c r="K50" s="878" t="str">
        <f t="shared" si="8"/>
        <v/>
      </c>
      <c r="L50" s="878" t="str">
        <f t="shared" si="8"/>
        <v/>
      </c>
      <c r="M50" s="878" t="str">
        <f t="shared" si="5"/>
        <v/>
      </c>
      <c r="N50" s="813" t="s">
        <v>7</v>
      </c>
      <c r="O50" s="879" t="str">
        <f t="shared" si="6"/>
        <v/>
      </c>
      <c r="P50" s="761" t="str">
        <f t="array" ref="P50">IFERROR(SMALL(IF((loai=$U$10),ROW(loai)-6),ROWS($P$17:P49)),"")</f>
        <v/>
      </c>
      <c r="Q50" s="222"/>
    </row>
    <row r="51" spans="1:17" ht="16.5" hidden="1" customHeight="1" x14ac:dyDescent="0.2">
      <c r="A51" s="226"/>
      <c r="B51" s="469"/>
      <c r="C51" s="877" t="str">
        <f t="shared" si="7"/>
        <v/>
      </c>
      <c r="D51" s="809"/>
      <c r="E51" s="809"/>
      <c r="F51" s="874" t="str">
        <f t="shared" si="0"/>
        <v/>
      </c>
      <c r="G51" s="875" t="str">
        <f t="shared" si="1"/>
        <v/>
      </c>
      <c r="H51" s="876" t="str">
        <f t="shared" si="2"/>
        <v/>
      </c>
      <c r="I51" s="874" t="str">
        <f t="shared" si="3"/>
        <v/>
      </c>
      <c r="J51" s="811"/>
      <c r="K51" s="878" t="str">
        <f t="shared" si="8"/>
        <v/>
      </c>
      <c r="L51" s="878" t="str">
        <f t="shared" si="8"/>
        <v/>
      </c>
      <c r="M51" s="878" t="str">
        <f t="shared" si="5"/>
        <v/>
      </c>
      <c r="N51" s="813" t="s">
        <v>7</v>
      </c>
      <c r="O51" s="879" t="str">
        <f t="shared" si="6"/>
        <v/>
      </c>
      <c r="P51" s="761" t="str">
        <f t="array" ref="P51">IFERROR(SMALL(IF((loai=$U$10),ROW(loai)-6),ROWS($P$17:P50)),"")</f>
        <v/>
      </c>
      <c r="Q51" s="222"/>
    </row>
    <row r="52" spans="1:17" ht="16.5" hidden="1" customHeight="1" x14ac:dyDescent="0.2">
      <c r="A52" s="226"/>
      <c r="B52" s="469"/>
      <c r="C52" s="877" t="str">
        <f t="shared" si="7"/>
        <v/>
      </c>
      <c r="D52" s="809"/>
      <c r="E52" s="809"/>
      <c r="F52" s="874" t="str">
        <f t="shared" si="0"/>
        <v/>
      </c>
      <c r="G52" s="875" t="str">
        <f t="shared" si="1"/>
        <v/>
      </c>
      <c r="H52" s="876" t="str">
        <f t="shared" si="2"/>
        <v/>
      </c>
      <c r="I52" s="874" t="str">
        <f t="shared" si="3"/>
        <v/>
      </c>
      <c r="J52" s="811"/>
      <c r="K52" s="878" t="str">
        <f t="shared" si="8"/>
        <v/>
      </c>
      <c r="L52" s="878" t="str">
        <f t="shared" si="8"/>
        <v/>
      </c>
      <c r="M52" s="878" t="str">
        <f t="shared" si="5"/>
        <v/>
      </c>
      <c r="N52" s="813" t="s">
        <v>7</v>
      </c>
      <c r="O52" s="879" t="str">
        <f t="shared" si="6"/>
        <v/>
      </c>
      <c r="P52" s="761" t="str">
        <f t="array" ref="P52">IFERROR(SMALL(IF((loai=$U$10),ROW(loai)-6),ROWS($P$17:P51)),"")</f>
        <v/>
      </c>
      <c r="Q52" s="222"/>
    </row>
    <row r="53" spans="1:17" ht="16.5" hidden="1" customHeight="1" x14ac:dyDescent="0.2">
      <c r="A53" s="226"/>
      <c r="B53" s="469"/>
      <c r="C53" s="877" t="str">
        <f t="shared" si="7"/>
        <v/>
      </c>
      <c r="D53" s="809"/>
      <c r="E53" s="809"/>
      <c r="F53" s="874" t="str">
        <f t="shared" si="0"/>
        <v/>
      </c>
      <c r="G53" s="875" t="str">
        <f t="shared" si="1"/>
        <v/>
      </c>
      <c r="H53" s="876" t="str">
        <f t="shared" si="2"/>
        <v/>
      </c>
      <c r="I53" s="874" t="str">
        <f t="shared" si="3"/>
        <v/>
      </c>
      <c r="J53" s="811"/>
      <c r="K53" s="878" t="str">
        <f t="shared" si="8"/>
        <v/>
      </c>
      <c r="L53" s="878" t="str">
        <f t="shared" si="8"/>
        <v/>
      </c>
      <c r="M53" s="878" t="str">
        <f t="shared" si="5"/>
        <v/>
      </c>
      <c r="N53" s="813" t="s">
        <v>7</v>
      </c>
      <c r="O53" s="879" t="str">
        <f t="shared" si="6"/>
        <v/>
      </c>
      <c r="P53" s="761" t="str">
        <f t="array" ref="P53">IFERROR(SMALL(IF((loai=$U$10),ROW(loai)-6),ROWS($P$17:P52)),"")</f>
        <v/>
      </c>
      <c r="Q53" s="222"/>
    </row>
    <row r="54" spans="1:17" ht="16.5" hidden="1" customHeight="1" x14ac:dyDescent="0.2">
      <c r="A54" s="226"/>
      <c r="B54" s="469"/>
      <c r="C54" s="877" t="str">
        <f t="shared" si="7"/>
        <v/>
      </c>
      <c r="D54" s="809"/>
      <c r="E54" s="809"/>
      <c r="F54" s="874" t="str">
        <f t="shared" si="0"/>
        <v/>
      </c>
      <c r="G54" s="875" t="str">
        <f t="shared" si="1"/>
        <v/>
      </c>
      <c r="H54" s="876" t="str">
        <f t="shared" si="2"/>
        <v/>
      </c>
      <c r="I54" s="874" t="str">
        <f t="shared" si="3"/>
        <v/>
      </c>
      <c r="J54" s="811"/>
      <c r="K54" s="878" t="str">
        <f t="shared" si="8"/>
        <v/>
      </c>
      <c r="L54" s="878" t="str">
        <f t="shared" si="8"/>
        <v/>
      </c>
      <c r="M54" s="878" t="str">
        <f t="shared" si="5"/>
        <v/>
      </c>
      <c r="N54" s="813" t="s">
        <v>7</v>
      </c>
      <c r="O54" s="879" t="str">
        <f t="shared" si="6"/>
        <v/>
      </c>
      <c r="P54" s="761" t="str">
        <f t="array" ref="P54">IFERROR(SMALL(IF((loai=$U$10),ROW(loai)-6),ROWS($P$17:P53)),"")</f>
        <v/>
      </c>
      <c r="Q54" s="222"/>
    </row>
    <row r="55" spans="1:17" ht="16.5" hidden="1" customHeight="1" x14ac:dyDescent="0.2">
      <c r="A55" s="226"/>
      <c r="B55" s="469"/>
      <c r="C55" s="877" t="str">
        <f t="shared" si="7"/>
        <v/>
      </c>
      <c r="D55" s="809"/>
      <c r="E55" s="809"/>
      <c r="F55" s="874" t="str">
        <f t="shared" si="0"/>
        <v/>
      </c>
      <c r="G55" s="875" t="str">
        <f t="shared" si="1"/>
        <v/>
      </c>
      <c r="H55" s="876" t="str">
        <f t="shared" si="2"/>
        <v/>
      </c>
      <c r="I55" s="874" t="str">
        <f t="shared" si="3"/>
        <v/>
      </c>
      <c r="J55" s="811"/>
      <c r="K55" s="878" t="str">
        <f t="shared" si="8"/>
        <v/>
      </c>
      <c r="L55" s="878" t="str">
        <f t="shared" si="8"/>
        <v/>
      </c>
      <c r="M55" s="878" t="str">
        <f t="shared" si="5"/>
        <v/>
      </c>
      <c r="N55" s="813" t="s">
        <v>7</v>
      </c>
      <c r="O55" s="879" t="str">
        <f t="shared" si="6"/>
        <v/>
      </c>
      <c r="P55" s="761" t="str">
        <f t="array" ref="P55">IFERROR(SMALL(IF((loai=$U$10),ROW(loai)-6),ROWS($P$17:P54)),"")</f>
        <v/>
      </c>
      <c r="Q55" s="222"/>
    </row>
    <row r="56" spans="1:17" ht="16.5" hidden="1" customHeight="1" x14ac:dyDescent="0.2">
      <c r="A56" s="226"/>
      <c r="B56" s="469"/>
      <c r="C56" s="877" t="str">
        <f t="shared" si="7"/>
        <v/>
      </c>
      <c r="D56" s="809"/>
      <c r="E56" s="809"/>
      <c r="F56" s="874" t="str">
        <f t="shared" si="0"/>
        <v/>
      </c>
      <c r="G56" s="875" t="str">
        <f t="shared" si="1"/>
        <v/>
      </c>
      <c r="H56" s="876" t="str">
        <f t="shared" si="2"/>
        <v/>
      </c>
      <c r="I56" s="874" t="str">
        <f t="shared" si="3"/>
        <v/>
      </c>
      <c r="J56" s="811"/>
      <c r="K56" s="878" t="str">
        <f t="shared" si="8"/>
        <v/>
      </c>
      <c r="L56" s="878" t="str">
        <f t="shared" si="8"/>
        <v/>
      </c>
      <c r="M56" s="878" t="str">
        <f t="shared" si="5"/>
        <v/>
      </c>
      <c r="N56" s="813" t="s">
        <v>7</v>
      </c>
      <c r="O56" s="879" t="str">
        <f t="shared" si="6"/>
        <v/>
      </c>
      <c r="P56" s="761" t="str">
        <f t="array" ref="P56">IFERROR(SMALL(IF((loai=$U$10),ROW(loai)-6),ROWS($P$17:P55)),"")</f>
        <v/>
      </c>
      <c r="Q56" s="222"/>
    </row>
    <row r="57" spans="1:17" ht="16.5" hidden="1" customHeight="1" x14ac:dyDescent="0.2">
      <c r="A57" s="226"/>
      <c r="B57" s="469"/>
      <c r="C57" s="877" t="str">
        <f t="shared" si="7"/>
        <v/>
      </c>
      <c r="D57" s="809"/>
      <c r="E57" s="809"/>
      <c r="F57" s="874" t="str">
        <f t="shared" si="0"/>
        <v/>
      </c>
      <c r="G57" s="875" t="str">
        <f t="shared" si="1"/>
        <v/>
      </c>
      <c r="H57" s="876" t="str">
        <f t="shared" si="2"/>
        <v/>
      </c>
      <c r="I57" s="874" t="str">
        <f t="shared" si="3"/>
        <v/>
      </c>
      <c r="J57" s="811"/>
      <c r="K57" s="878" t="str">
        <f t="shared" si="8"/>
        <v/>
      </c>
      <c r="L57" s="878" t="str">
        <f t="shared" si="8"/>
        <v/>
      </c>
      <c r="M57" s="878" t="str">
        <f t="shared" si="5"/>
        <v/>
      </c>
      <c r="N57" s="813" t="s">
        <v>7</v>
      </c>
      <c r="O57" s="879" t="str">
        <f t="shared" si="6"/>
        <v/>
      </c>
      <c r="P57" s="761" t="str">
        <f t="array" ref="P57">IFERROR(SMALL(IF((loai=$U$10),ROW(loai)-6),ROWS($P$17:P56)),"")</f>
        <v/>
      </c>
      <c r="Q57" s="222"/>
    </row>
    <row r="58" spans="1:17" ht="16.5" hidden="1" customHeight="1" x14ac:dyDescent="0.2">
      <c r="A58" s="226"/>
      <c r="B58" s="469"/>
      <c r="C58" s="877" t="str">
        <f t="shared" si="7"/>
        <v/>
      </c>
      <c r="D58" s="809"/>
      <c r="E58" s="809"/>
      <c r="F58" s="874" t="str">
        <f t="shared" si="0"/>
        <v/>
      </c>
      <c r="G58" s="875" t="str">
        <f t="shared" si="1"/>
        <v/>
      </c>
      <c r="H58" s="876" t="str">
        <f t="shared" si="2"/>
        <v/>
      </c>
      <c r="I58" s="874" t="str">
        <f t="shared" si="3"/>
        <v/>
      </c>
      <c r="J58" s="811"/>
      <c r="K58" s="878" t="str">
        <f t="shared" ref="K58:L77" si="9">IF($P58="","",INDEX(sotien,$P58))</f>
        <v/>
      </c>
      <c r="L58" s="878" t="str">
        <f t="shared" si="9"/>
        <v/>
      </c>
      <c r="M58" s="878" t="str">
        <f t="shared" si="5"/>
        <v/>
      </c>
      <c r="N58" s="813" t="s">
        <v>7</v>
      </c>
      <c r="O58" s="879" t="str">
        <f t="shared" si="6"/>
        <v/>
      </c>
      <c r="P58" s="761" t="str">
        <f t="array" ref="P58">IFERROR(SMALL(IF((loai=$U$10),ROW(loai)-6),ROWS($P$17:P57)),"")</f>
        <v/>
      </c>
      <c r="Q58" s="222"/>
    </row>
    <row r="59" spans="1:17" ht="16.5" hidden="1" customHeight="1" x14ac:dyDescent="0.2">
      <c r="A59" s="226"/>
      <c r="B59" s="469"/>
      <c r="C59" s="877" t="str">
        <f t="shared" si="7"/>
        <v/>
      </c>
      <c r="D59" s="809"/>
      <c r="E59" s="809"/>
      <c r="F59" s="874" t="str">
        <f t="shared" si="0"/>
        <v/>
      </c>
      <c r="G59" s="875" t="str">
        <f t="shared" si="1"/>
        <v/>
      </c>
      <c r="H59" s="876" t="str">
        <f t="shared" si="2"/>
        <v/>
      </c>
      <c r="I59" s="874" t="str">
        <f t="shared" si="3"/>
        <v/>
      </c>
      <c r="J59" s="811"/>
      <c r="K59" s="878" t="str">
        <f t="shared" si="9"/>
        <v/>
      </c>
      <c r="L59" s="878" t="str">
        <f t="shared" si="9"/>
        <v/>
      </c>
      <c r="M59" s="878" t="str">
        <f t="shared" si="5"/>
        <v/>
      </c>
      <c r="N59" s="813" t="s">
        <v>7</v>
      </c>
      <c r="O59" s="879" t="str">
        <f t="shared" si="6"/>
        <v/>
      </c>
      <c r="P59" s="761" t="str">
        <f t="array" ref="P59">IFERROR(SMALL(IF((loai=$U$10),ROW(loai)-6),ROWS($P$17:P58)),"")</f>
        <v/>
      </c>
      <c r="Q59" s="222"/>
    </row>
    <row r="60" spans="1:17" ht="16.5" hidden="1" customHeight="1" x14ac:dyDescent="0.2">
      <c r="A60" s="226"/>
      <c r="B60" s="469"/>
      <c r="C60" s="877" t="str">
        <f t="shared" si="7"/>
        <v/>
      </c>
      <c r="D60" s="809"/>
      <c r="E60" s="809"/>
      <c r="F60" s="874" t="str">
        <f t="shared" si="0"/>
        <v/>
      </c>
      <c r="G60" s="875" t="str">
        <f t="shared" si="1"/>
        <v/>
      </c>
      <c r="H60" s="876" t="str">
        <f t="shared" si="2"/>
        <v/>
      </c>
      <c r="I60" s="874" t="str">
        <f t="shared" si="3"/>
        <v/>
      </c>
      <c r="J60" s="811"/>
      <c r="K60" s="878" t="str">
        <f t="shared" si="9"/>
        <v/>
      </c>
      <c r="L60" s="878" t="str">
        <f t="shared" si="9"/>
        <v/>
      </c>
      <c r="M60" s="878" t="str">
        <f t="shared" si="5"/>
        <v/>
      </c>
      <c r="N60" s="813" t="s">
        <v>7</v>
      </c>
      <c r="O60" s="879" t="str">
        <f t="shared" si="6"/>
        <v/>
      </c>
      <c r="P60" s="761" t="str">
        <f t="array" ref="P60">IFERROR(SMALL(IF((loai=$U$10),ROW(loai)-6),ROWS($P$17:P59)),"")</f>
        <v/>
      </c>
      <c r="Q60" s="222"/>
    </row>
    <row r="61" spans="1:17" ht="16.5" hidden="1" customHeight="1" x14ac:dyDescent="0.2">
      <c r="A61" s="226"/>
      <c r="B61" s="469"/>
      <c r="C61" s="877" t="str">
        <f t="shared" si="7"/>
        <v/>
      </c>
      <c r="D61" s="809"/>
      <c r="E61" s="809"/>
      <c r="F61" s="874" t="str">
        <f t="shared" si="0"/>
        <v/>
      </c>
      <c r="G61" s="875" t="str">
        <f t="shared" si="1"/>
        <v/>
      </c>
      <c r="H61" s="876" t="str">
        <f t="shared" si="2"/>
        <v/>
      </c>
      <c r="I61" s="874" t="str">
        <f t="shared" si="3"/>
        <v/>
      </c>
      <c r="J61" s="811"/>
      <c r="K61" s="878" t="str">
        <f t="shared" si="9"/>
        <v/>
      </c>
      <c r="L61" s="878" t="str">
        <f t="shared" si="9"/>
        <v/>
      </c>
      <c r="M61" s="878" t="str">
        <f t="shared" si="5"/>
        <v/>
      </c>
      <c r="N61" s="813" t="s">
        <v>7</v>
      </c>
      <c r="O61" s="879" t="str">
        <f t="shared" si="6"/>
        <v/>
      </c>
      <c r="P61" s="761" t="str">
        <f t="array" ref="P61">IFERROR(SMALL(IF((loai=$U$10),ROW(loai)-6),ROWS($P$17:P60)),"")</f>
        <v/>
      </c>
      <c r="Q61" s="222"/>
    </row>
    <row r="62" spans="1:17" ht="16.5" hidden="1" customHeight="1" x14ac:dyDescent="0.2">
      <c r="A62" s="226"/>
      <c r="B62" s="469"/>
      <c r="C62" s="877" t="str">
        <f t="shared" si="7"/>
        <v/>
      </c>
      <c r="D62" s="809"/>
      <c r="E62" s="809"/>
      <c r="F62" s="874" t="str">
        <f t="shared" si="0"/>
        <v/>
      </c>
      <c r="G62" s="875" t="str">
        <f t="shared" si="1"/>
        <v/>
      </c>
      <c r="H62" s="876" t="str">
        <f t="shared" si="2"/>
        <v/>
      </c>
      <c r="I62" s="874" t="str">
        <f t="shared" si="3"/>
        <v/>
      </c>
      <c r="J62" s="811"/>
      <c r="K62" s="878" t="str">
        <f t="shared" si="9"/>
        <v/>
      </c>
      <c r="L62" s="878" t="str">
        <f t="shared" si="9"/>
        <v/>
      </c>
      <c r="M62" s="878" t="str">
        <f t="shared" si="5"/>
        <v/>
      </c>
      <c r="N62" s="813" t="s">
        <v>7</v>
      </c>
      <c r="O62" s="879" t="str">
        <f t="shared" si="6"/>
        <v/>
      </c>
      <c r="P62" s="761" t="str">
        <f t="array" ref="P62">IFERROR(SMALL(IF((loai=$U$10),ROW(loai)-6),ROWS($P$17:P61)),"")</f>
        <v/>
      </c>
      <c r="Q62" s="222"/>
    </row>
    <row r="63" spans="1:17" ht="16.5" hidden="1" customHeight="1" x14ac:dyDescent="0.2">
      <c r="A63" s="226"/>
      <c r="B63" s="469"/>
      <c r="C63" s="877" t="str">
        <f t="shared" si="7"/>
        <v/>
      </c>
      <c r="D63" s="809"/>
      <c r="E63" s="809"/>
      <c r="F63" s="874" t="str">
        <f t="shared" si="0"/>
        <v/>
      </c>
      <c r="G63" s="875" t="str">
        <f t="shared" si="1"/>
        <v/>
      </c>
      <c r="H63" s="876" t="str">
        <f t="shared" si="2"/>
        <v/>
      </c>
      <c r="I63" s="874" t="str">
        <f t="shared" si="3"/>
        <v/>
      </c>
      <c r="J63" s="811"/>
      <c r="K63" s="878" t="str">
        <f t="shared" si="9"/>
        <v/>
      </c>
      <c r="L63" s="878" t="str">
        <f t="shared" si="9"/>
        <v/>
      </c>
      <c r="M63" s="878" t="str">
        <f t="shared" si="5"/>
        <v/>
      </c>
      <c r="N63" s="813" t="s">
        <v>7</v>
      </c>
      <c r="O63" s="879" t="str">
        <f t="shared" si="6"/>
        <v/>
      </c>
      <c r="P63" s="761" t="str">
        <f t="array" ref="P63">IFERROR(SMALL(IF((loai=$U$10),ROW(loai)-6),ROWS($P$17:P62)),"")</f>
        <v/>
      </c>
      <c r="Q63" s="222"/>
    </row>
    <row r="64" spans="1:17" ht="16.5" hidden="1" customHeight="1" x14ac:dyDescent="0.2">
      <c r="A64" s="226"/>
      <c r="B64" s="469"/>
      <c r="C64" s="877" t="str">
        <f t="shared" si="7"/>
        <v/>
      </c>
      <c r="D64" s="809"/>
      <c r="E64" s="809"/>
      <c r="F64" s="874" t="str">
        <f t="shared" si="0"/>
        <v/>
      </c>
      <c r="G64" s="875" t="str">
        <f t="shared" si="1"/>
        <v/>
      </c>
      <c r="H64" s="876" t="str">
        <f t="shared" si="2"/>
        <v/>
      </c>
      <c r="I64" s="874" t="str">
        <f t="shared" si="3"/>
        <v/>
      </c>
      <c r="J64" s="811"/>
      <c r="K64" s="878" t="str">
        <f t="shared" si="9"/>
        <v/>
      </c>
      <c r="L64" s="878" t="str">
        <f t="shared" si="9"/>
        <v/>
      </c>
      <c r="M64" s="878" t="str">
        <f t="shared" si="5"/>
        <v/>
      </c>
      <c r="N64" s="813" t="s">
        <v>7</v>
      </c>
      <c r="O64" s="879" t="str">
        <f t="shared" si="6"/>
        <v/>
      </c>
      <c r="P64" s="761" t="str">
        <f t="array" ref="P64">IFERROR(SMALL(IF((loai=$U$10),ROW(loai)-6),ROWS($P$17:P63)),"")</f>
        <v/>
      </c>
      <c r="Q64" s="222"/>
    </row>
    <row r="65" spans="1:17" ht="16.5" hidden="1" customHeight="1" x14ac:dyDescent="0.2">
      <c r="A65" s="226"/>
      <c r="B65" s="469"/>
      <c r="C65" s="877" t="str">
        <f t="shared" si="7"/>
        <v/>
      </c>
      <c r="D65" s="809"/>
      <c r="E65" s="809"/>
      <c r="F65" s="874" t="str">
        <f t="shared" si="0"/>
        <v/>
      </c>
      <c r="G65" s="875" t="str">
        <f t="shared" si="1"/>
        <v/>
      </c>
      <c r="H65" s="876" t="str">
        <f t="shared" si="2"/>
        <v/>
      </c>
      <c r="I65" s="874" t="str">
        <f t="shared" si="3"/>
        <v/>
      </c>
      <c r="J65" s="811"/>
      <c r="K65" s="878" t="str">
        <f t="shared" si="9"/>
        <v/>
      </c>
      <c r="L65" s="878" t="str">
        <f t="shared" si="9"/>
        <v/>
      </c>
      <c r="M65" s="878" t="str">
        <f t="shared" si="5"/>
        <v/>
      </c>
      <c r="N65" s="813" t="s">
        <v>7</v>
      </c>
      <c r="O65" s="879" t="str">
        <f t="shared" si="6"/>
        <v/>
      </c>
      <c r="P65" s="761" t="str">
        <f t="array" ref="P65">IFERROR(SMALL(IF((loai=$U$10),ROW(loai)-6),ROWS($P$17:P64)),"")</f>
        <v/>
      </c>
      <c r="Q65" s="222"/>
    </row>
    <row r="66" spans="1:17" ht="16.5" hidden="1" customHeight="1" x14ac:dyDescent="0.2">
      <c r="A66" s="226"/>
      <c r="B66" s="469"/>
      <c r="C66" s="877" t="str">
        <f t="shared" si="7"/>
        <v/>
      </c>
      <c r="D66" s="809"/>
      <c r="E66" s="809"/>
      <c r="F66" s="874" t="str">
        <f t="shared" si="0"/>
        <v/>
      </c>
      <c r="G66" s="875" t="str">
        <f t="shared" si="1"/>
        <v/>
      </c>
      <c r="H66" s="876" t="str">
        <f t="shared" si="2"/>
        <v/>
      </c>
      <c r="I66" s="874" t="str">
        <f t="shared" si="3"/>
        <v/>
      </c>
      <c r="J66" s="811"/>
      <c r="K66" s="878" t="str">
        <f t="shared" si="9"/>
        <v/>
      </c>
      <c r="L66" s="878" t="str">
        <f t="shared" si="9"/>
        <v/>
      </c>
      <c r="M66" s="878" t="str">
        <f t="shared" si="5"/>
        <v/>
      </c>
      <c r="N66" s="813" t="s">
        <v>7</v>
      </c>
      <c r="O66" s="879" t="str">
        <f t="shared" si="6"/>
        <v/>
      </c>
      <c r="P66" s="761" t="str">
        <f t="array" ref="P66">IFERROR(SMALL(IF((loai=$U$10),ROW(loai)-6),ROWS($P$17:P65)),"")</f>
        <v/>
      </c>
      <c r="Q66" s="222"/>
    </row>
    <row r="67" spans="1:17" ht="16.5" hidden="1" customHeight="1" x14ac:dyDescent="0.2">
      <c r="A67" s="226"/>
      <c r="B67" s="469"/>
      <c r="C67" s="877" t="str">
        <f t="shared" si="7"/>
        <v/>
      </c>
      <c r="D67" s="809"/>
      <c r="E67" s="809"/>
      <c r="F67" s="874" t="str">
        <f t="shared" si="0"/>
        <v/>
      </c>
      <c r="G67" s="875" t="str">
        <f t="shared" si="1"/>
        <v/>
      </c>
      <c r="H67" s="876" t="str">
        <f t="shared" si="2"/>
        <v/>
      </c>
      <c r="I67" s="874" t="str">
        <f t="shared" si="3"/>
        <v/>
      </c>
      <c r="J67" s="811"/>
      <c r="K67" s="878" t="str">
        <f t="shared" si="9"/>
        <v/>
      </c>
      <c r="L67" s="878" t="str">
        <f t="shared" si="9"/>
        <v/>
      </c>
      <c r="M67" s="878" t="str">
        <f t="shared" si="5"/>
        <v/>
      </c>
      <c r="N67" s="813" t="s">
        <v>7</v>
      </c>
      <c r="O67" s="879" t="str">
        <f t="shared" si="6"/>
        <v/>
      </c>
      <c r="P67" s="761" t="str">
        <f t="array" ref="P67">IFERROR(SMALL(IF((loai=$U$10),ROW(loai)-6),ROWS($P$17:P66)),"")</f>
        <v/>
      </c>
      <c r="Q67" s="222"/>
    </row>
    <row r="68" spans="1:17" ht="16.5" hidden="1" customHeight="1" x14ac:dyDescent="0.2">
      <c r="A68" s="226"/>
      <c r="B68" s="469"/>
      <c r="C68" s="877" t="str">
        <f t="shared" si="7"/>
        <v/>
      </c>
      <c r="D68" s="809"/>
      <c r="E68" s="809"/>
      <c r="F68" s="874" t="str">
        <f t="shared" si="0"/>
        <v/>
      </c>
      <c r="G68" s="875" t="str">
        <f t="shared" si="1"/>
        <v/>
      </c>
      <c r="H68" s="876" t="str">
        <f t="shared" si="2"/>
        <v/>
      </c>
      <c r="I68" s="874" t="str">
        <f t="shared" si="3"/>
        <v/>
      </c>
      <c r="J68" s="811"/>
      <c r="K68" s="878" t="str">
        <f t="shared" si="9"/>
        <v/>
      </c>
      <c r="L68" s="878" t="str">
        <f t="shared" si="9"/>
        <v/>
      </c>
      <c r="M68" s="878" t="str">
        <f t="shared" si="5"/>
        <v/>
      </c>
      <c r="N68" s="813" t="s">
        <v>7</v>
      </c>
      <c r="O68" s="879" t="str">
        <f t="shared" si="6"/>
        <v/>
      </c>
      <c r="P68" s="761" t="str">
        <f t="array" ref="P68">IFERROR(SMALL(IF((loai=$U$10),ROW(loai)-6),ROWS($P$17:P67)),"")</f>
        <v/>
      </c>
      <c r="Q68" s="222"/>
    </row>
    <row r="69" spans="1:17" ht="16.5" hidden="1" customHeight="1" x14ac:dyDescent="0.2">
      <c r="A69" s="226"/>
      <c r="B69" s="469"/>
      <c r="C69" s="877" t="str">
        <f t="shared" si="7"/>
        <v/>
      </c>
      <c r="D69" s="809"/>
      <c r="E69" s="809"/>
      <c r="F69" s="874" t="str">
        <f t="shared" si="0"/>
        <v/>
      </c>
      <c r="G69" s="875" t="str">
        <f t="shared" si="1"/>
        <v/>
      </c>
      <c r="H69" s="876" t="str">
        <f t="shared" si="2"/>
        <v/>
      </c>
      <c r="I69" s="874" t="str">
        <f t="shared" si="3"/>
        <v/>
      </c>
      <c r="J69" s="811"/>
      <c r="K69" s="878" t="str">
        <f t="shared" si="9"/>
        <v/>
      </c>
      <c r="L69" s="878" t="str">
        <f t="shared" si="9"/>
        <v/>
      </c>
      <c r="M69" s="878" t="str">
        <f t="shared" si="5"/>
        <v/>
      </c>
      <c r="N69" s="813" t="s">
        <v>7</v>
      </c>
      <c r="O69" s="879" t="str">
        <f t="shared" si="6"/>
        <v/>
      </c>
      <c r="P69" s="761" t="str">
        <f t="array" ref="P69">IFERROR(SMALL(IF((loai=$U$10),ROW(loai)-6),ROWS($P$17:P68)),"")</f>
        <v/>
      </c>
      <c r="Q69" s="222"/>
    </row>
    <row r="70" spans="1:17" ht="16.5" hidden="1" customHeight="1" x14ac:dyDescent="0.2">
      <c r="A70" s="226"/>
      <c r="B70" s="469"/>
      <c r="C70" s="877" t="str">
        <f t="shared" si="7"/>
        <v/>
      </c>
      <c r="D70" s="809"/>
      <c r="E70" s="809"/>
      <c r="F70" s="874" t="str">
        <f t="shared" si="0"/>
        <v/>
      </c>
      <c r="G70" s="875" t="str">
        <f t="shared" si="1"/>
        <v/>
      </c>
      <c r="H70" s="876" t="str">
        <f t="shared" si="2"/>
        <v/>
      </c>
      <c r="I70" s="874" t="str">
        <f t="shared" si="3"/>
        <v/>
      </c>
      <c r="J70" s="811"/>
      <c r="K70" s="878" t="str">
        <f t="shared" si="9"/>
        <v/>
      </c>
      <c r="L70" s="878" t="str">
        <f t="shared" si="9"/>
        <v/>
      </c>
      <c r="M70" s="878" t="str">
        <f t="shared" si="5"/>
        <v/>
      </c>
      <c r="N70" s="813" t="s">
        <v>7</v>
      </c>
      <c r="O70" s="879" t="str">
        <f t="shared" si="6"/>
        <v/>
      </c>
      <c r="P70" s="761" t="str">
        <f t="array" ref="P70">IFERROR(SMALL(IF((loai=$U$10),ROW(loai)-6),ROWS($P$17:P69)),"")</f>
        <v/>
      </c>
      <c r="Q70" s="222"/>
    </row>
    <row r="71" spans="1:17" ht="16.5" hidden="1" customHeight="1" x14ac:dyDescent="0.2">
      <c r="A71" s="226"/>
      <c r="B71" s="469"/>
      <c r="C71" s="877" t="str">
        <f t="shared" si="7"/>
        <v/>
      </c>
      <c r="D71" s="809"/>
      <c r="E71" s="809"/>
      <c r="F71" s="874" t="str">
        <f t="shared" si="0"/>
        <v/>
      </c>
      <c r="G71" s="875" t="str">
        <f t="shared" si="1"/>
        <v/>
      </c>
      <c r="H71" s="876" t="str">
        <f t="shared" si="2"/>
        <v/>
      </c>
      <c r="I71" s="874" t="str">
        <f t="shared" si="3"/>
        <v/>
      </c>
      <c r="J71" s="811"/>
      <c r="K71" s="878" t="str">
        <f t="shared" si="9"/>
        <v/>
      </c>
      <c r="L71" s="878" t="str">
        <f t="shared" si="9"/>
        <v/>
      </c>
      <c r="M71" s="878" t="str">
        <f t="shared" si="5"/>
        <v/>
      </c>
      <c r="N71" s="813" t="s">
        <v>7</v>
      </c>
      <c r="O71" s="879" t="str">
        <f t="shared" si="6"/>
        <v/>
      </c>
      <c r="P71" s="761" t="str">
        <f t="array" ref="P71">IFERROR(SMALL(IF((loai=$U$10),ROW(loai)-6),ROWS($P$17:P70)),"")</f>
        <v/>
      </c>
      <c r="Q71" s="222"/>
    </row>
    <row r="72" spans="1:17" ht="16.5" hidden="1" customHeight="1" x14ac:dyDescent="0.2">
      <c r="A72" s="226"/>
      <c r="B72" s="469"/>
      <c r="C72" s="877" t="str">
        <f t="shared" si="7"/>
        <v/>
      </c>
      <c r="D72" s="809"/>
      <c r="E72" s="809"/>
      <c r="F72" s="874" t="str">
        <f t="shared" si="0"/>
        <v/>
      </c>
      <c r="G72" s="875" t="str">
        <f t="shared" si="1"/>
        <v/>
      </c>
      <c r="H72" s="876" t="str">
        <f t="shared" si="2"/>
        <v/>
      </c>
      <c r="I72" s="874" t="str">
        <f t="shared" si="3"/>
        <v/>
      </c>
      <c r="J72" s="811"/>
      <c r="K72" s="878" t="str">
        <f t="shared" si="9"/>
        <v/>
      </c>
      <c r="L72" s="878" t="str">
        <f t="shared" si="9"/>
        <v/>
      </c>
      <c r="M72" s="878" t="str">
        <f t="shared" si="5"/>
        <v/>
      </c>
      <c r="N72" s="813" t="s">
        <v>7</v>
      </c>
      <c r="O72" s="879" t="str">
        <f t="shared" si="6"/>
        <v/>
      </c>
      <c r="P72" s="761" t="str">
        <f t="array" ref="P72">IFERROR(SMALL(IF((loai=$U$10),ROW(loai)-6),ROWS($P$17:P71)),"")</f>
        <v/>
      </c>
      <c r="Q72" s="222"/>
    </row>
    <row r="73" spans="1:17" ht="16.5" hidden="1" customHeight="1" x14ac:dyDescent="0.2">
      <c r="A73" s="226"/>
      <c r="B73" s="469"/>
      <c r="C73" s="877" t="str">
        <f t="shared" si="7"/>
        <v/>
      </c>
      <c r="D73" s="809"/>
      <c r="E73" s="809"/>
      <c r="F73" s="874" t="str">
        <f t="shared" si="0"/>
        <v/>
      </c>
      <c r="G73" s="875" t="str">
        <f t="shared" si="1"/>
        <v/>
      </c>
      <c r="H73" s="876" t="str">
        <f t="shared" si="2"/>
        <v/>
      </c>
      <c r="I73" s="874" t="str">
        <f t="shared" si="3"/>
        <v/>
      </c>
      <c r="J73" s="811"/>
      <c r="K73" s="878" t="str">
        <f t="shared" si="9"/>
        <v/>
      </c>
      <c r="L73" s="878" t="str">
        <f t="shared" si="9"/>
        <v/>
      </c>
      <c r="M73" s="878" t="str">
        <f t="shared" si="5"/>
        <v/>
      </c>
      <c r="N73" s="813" t="s">
        <v>7</v>
      </c>
      <c r="O73" s="879" t="str">
        <f t="shared" si="6"/>
        <v/>
      </c>
      <c r="P73" s="761" t="str">
        <f t="array" ref="P73">IFERROR(SMALL(IF((loai=$U$10),ROW(loai)-6),ROWS($P$17:P72)),"")</f>
        <v/>
      </c>
      <c r="Q73" s="222"/>
    </row>
    <row r="74" spans="1:17" ht="16.5" hidden="1" customHeight="1" x14ac:dyDescent="0.2">
      <c r="A74" s="226"/>
      <c r="B74" s="469"/>
      <c r="C74" s="877" t="str">
        <f t="shared" si="7"/>
        <v/>
      </c>
      <c r="D74" s="809"/>
      <c r="E74" s="809"/>
      <c r="F74" s="874" t="str">
        <f t="shared" si="0"/>
        <v/>
      </c>
      <c r="G74" s="875" t="str">
        <f t="shared" si="1"/>
        <v/>
      </c>
      <c r="H74" s="876" t="str">
        <f t="shared" si="2"/>
        <v/>
      </c>
      <c r="I74" s="874" t="str">
        <f t="shared" si="3"/>
        <v/>
      </c>
      <c r="J74" s="811"/>
      <c r="K74" s="878" t="str">
        <f t="shared" si="9"/>
        <v/>
      </c>
      <c r="L74" s="878" t="str">
        <f t="shared" si="9"/>
        <v/>
      </c>
      <c r="M74" s="878" t="str">
        <f t="shared" si="5"/>
        <v/>
      </c>
      <c r="N74" s="813" t="s">
        <v>7</v>
      </c>
      <c r="O74" s="879" t="str">
        <f t="shared" si="6"/>
        <v/>
      </c>
      <c r="P74" s="761" t="str">
        <f t="array" ref="P74">IFERROR(SMALL(IF((loai=$U$10),ROW(loai)-6),ROWS($P$17:P73)),"")</f>
        <v/>
      </c>
      <c r="Q74" s="222"/>
    </row>
    <row r="75" spans="1:17" ht="16.5" hidden="1" customHeight="1" x14ac:dyDescent="0.2">
      <c r="A75" s="226"/>
      <c r="B75" s="469"/>
      <c r="C75" s="877" t="str">
        <f t="shared" si="7"/>
        <v/>
      </c>
      <c r="D75" s="809"/>
      <c r="E75" s="809"/>
      <c r="F75" s="874" t="str">
        <f t="shared" si="0"/>
        <v/>
      </c>
      <c r="G75" s="875" t="str">
        <f t="shared" si="1"/>
        <v/>
      </c>
      <c r="H75" s="876" t="str">
        <f t="shared" si="2"/>
        <v/>
      </c>
      <c r="I75" s="874" t="str">
        <f t="shared" si="3"/>
        <v/>
      </c>
      <c r="J75" s="811"/>
      <c r="K75" s="878" t="str">
        <f t="shared" si="9"/>
        <v/>
      </c>
      <c r="L75" s="878" t="str">
        <f t="shared" si="9"/>
        <v/>
      </c>
      <c r="M75" s="878" t="str">
        <f t="shared" si="5"/>
        <v/>
      </c>
      <c r="N75" s="813" t="s">
        <v>7</v>
      </c>
      <c r="O75" s="879" t="str">
        <f t="shared" si="6"/>
        <v/>
      </c>
      <c r="P75" s="761" t="str">
        <f t="array" ref="P75">IFERROR(SMALL(IF((loai=$U$10),ROW(loai)-6),ROWS($P$17:P74)),"")</f>
        <v/>
      </c>
      <c r="Q75" s="222"/>
    </row>
    <row r="76" spans="1:17" ht="16.5" hidden="1" customHeight="1" x14ac:dyDescent="0.2">
      <c r="A76" s="226"/>
      <c r="B76" s="469"/>
      <c r="C76" s="877" t="str">
        <f t="shared" si="7"/>
        <v/>
      </c>
      <c r="D76" s="809"/>
      <c r="E76" s="809"/>
      <c r="F76" s="874" t="str">
        <f t="shared" si="0"/>
        <v/>
      </c>
      <c r="G76" s="875" t="str">
        <f t="shared" si="1"/>
        <v/>
      </c>
      <c r="H76" s="876" t="str">
        <f t="shared" si="2"/>
        <v/>
      </c>
      <c r="I76" s="874" t="str">
        <f t="shared" si="3"/>
        <v/>
      </c>
      <c r="J76" s="811"/>
      <c r="K76" s="878" t="str">
        <f t="shared" si="9"/>
        <v/>
      </c>
      <c r="L76" s="878" t="str">
        <f t="shared" si="9"/>
        <v/>
      </c>
      <c r="M76" s="878" t="str">
        <f t="shared" si="5"/>
        <v/>
      </c>
      <c r="N76" s="813" t="s">
        <v>7</v>
      </c>
      <c r="O76" s="879" t="str">
        <f t="shared" si="6"/>
        <v/>
      </c>
      <c r="P76" s="761" t="str">
        <f t="array" ref="P76">IFERROR(SMALL(IF((loai=$U$10),ROW(loai)-6),ROWS($P$17:P75)),"")</f>
        <v/>
      </c>
      <c r="Q76" s="222"/>
    </row>
    <row r="77" spans="1:17" ht="16.5" hidden="1" customHeight="1" x14ac:dyDescent="0.2">
      <c r="A77" s="226"/>
      <c r="B77" s="469"/>
      <c r="C77" s="877" t="str">
        <f t="shared" si="7"/>
        <v/>
      </c>
      <c r="D77" s="809"/>
      <c r="E77" s="809"/>
      <c r="F77" s="874" t="str">
        <f t="shared" si="0"/>
        <v/>
      </c>
      <c r="G77" s="875" t="str">
        <f t="shared" si="1"/>
        <v/>
      </c>
      <c r="H77" s="876" t="str">
        <f t="shared" si="2"/>
        <v/>
      </c>
      <c r="I77" s="874" t="str">
        <f t="shared" si="3"/>
        <v/>
      </c>
      <c r="J77" s="811"/>
      <c r="K77" s="878" t="str">
        <f t="shared" si="9"/>
        <v/>
      </c>
      <c r="L77" s="878" t="str">
        <f t="shared" si="9"/>
        <v/>
      </c>
      <c r="M77" s="878" t="str">
        <f t="shared" si="5"/>
        <v/>
      </c>
      <c r="N77" s="813" t="s">
        <v>7</v>
      </c>
      <c r="O77" s="879" t="str">
        <f t="shared" si="6"/>
        <v/>
      </c>
      <c r="P77" s="761" t="str">
        <f t="array" ref="P77">IFERROR(SMALL(IF((loai=$U$10),ROW(loai)-6),ROWS($P$17:P76)),"")</f>
        <v/>
      </c>
      <c r="Q77" s="222"/>
    </row>
    <row r="78" spans="1:17" ht="16.5" hidden="1" customHeight="1" x14ac:dyDescent="0.2">
      <c r="A78" s="226"/>
      <c r="B78" s="469"/>
      <c r="C78" s="877" t="str">
        <f t="shared" si="7"/>
        <v/>
      </c>
      <c r="D78" s="809"/>
      <c r="E78" s="809"/>
      <c r="F78" s="874" t="str">
        <f t="shared" si="0"/>
        <v/>
      </c>
      <c r="G78" s="875" t="str">
        <f t="shared" si="1"/>
        <v/>
      </c>
      <c r="H78" s="876" t="str">
        <f t="shared" si="2"/>
        <v/>
      </c>
      <c r="I78" s="874" t="str">
        <f t="shared" si="3"/>
        <v/>
      </c>
      <c r="J78" s="811"/>
      <c r="K78" s="878" t="str">
        <f t="shared" ref="K78:L97" si="10">IF($P78="","",INDEX(sotien,$P78))</f>
        <v/>
      </c>
      <c r="L78" s="878" t="str">
        <f t="shared" si="10"/>
        <v/>
      </c>
      <c r="M78" s="878" t="str">
        <f t="shared" si="5"/>
        <v/>
      </c>
      <c r="N78" s="813" t="s">
        <v>7</v>
      </c>
      <c r="O78" s="879" t="str">
        <f t="shared" si="6"/>
        <v/>
      </c>
      <c r="P78" s="761" t="str">
        <f t="array" ref="P78">IFERROR(SMALL(IF((loai=$U$10),ROW(loai)-6),ROWS($P$17:P77)),"")</f>
        <v/>
      </c>
      <c r="Q78" s="222"/>
    </row>
    <row r="79" spans="1:17" ht="16.5" hidden="1" customHeight="1" x14ac:dyDescent="0.2">
      <c r="A79" s="226"/>
      <c r="B79" s="469"/>
      <c r="C79" s="877" t="str">
        <f t="shared" si="7"/>
        <v/>
      </c>
      <c r="D79" s="809"/>
      <c r="E79" s="809"/>
      <c r="F79" s="874" t="str">
        <f t="shared" si="0"/>
        <v/>
      </c>
      <c r="G79" s="875" t="str">
        <f t="shared" si="1"/>
        <v/>
      </c>
      <c r="H79" s="876" t="str">
        <f t="shared" si="2"/>
        <v/>
      </c>
      <c r="I79" s="874" t="str">
        <f t="shared" si="3"/>
        <v/>
      </c>
      <c r="J79" s="811"/>
      <c r="K79" s="878" t="str">
        <f t="shared" si="10"/>
        <v/>
      </c>
      <c r="L79" s="878" t="str">
        <f t="shared" si="10"/>
        <v/>
      </c>
      <c r="M79" s="878" t="str">
        <f t="shared" si="5"/>
        <v/>
      </c>
      <c r="N79" s="813" t="s">
        <v>7</v>
      </c>
      <c r="O79" s="879" t="str">
        <f t="shared" si="6"/>
        <v/>
      </c>
      <c r="P79" s="761" t="str">
        <f t="array" ref="P79">IFERROR(SMALL(IF((loai=$U$10),ROW(loai)-6),ROWS($P$17:P78)),"")</f>
        <v/>
      </c>
      <c r="Q79" s="222"/>
    </row>
    <row r="80" spans="1:17" ht="16.5" hidden="1" customHeight="1" x14ac:dyDescent="0.2">
      <c r="A80" s="226"/>
      <c r="B80" s="469"/>
      <c r="C80" s="877" t="str">
        <f t="shared" si="7"/>
        <v/>
      </c>
      <c r="D80" s="809"/>
      <c r="E80" s="809"/>
      <c r="F80" s="874" t="str">
        <f t="shared" si="0"/>
        <v/>
      </c>
      <c r="G80" s="875" t="str">
        <f t="shared" si="1"/>
        <v/>
      </c>
      <c r="H80" s="876" t="str">
        <f t="shared" si="2"/>
        <v/>
      </c>
      <c r="I80" s="874" t="str">
        <f t="shared" si="3"/>
        <v/>
      </c>
      <c r="J80" s="811"/>
      <c r="K80" s="878" t="str">
        <f t="shared" si="10"/>
        <v/>
      </c>
      <c r="L80" s="878" t="str">
        <f t="shared" si="10"/>
        <v/>
      </c>
      <c r="M80" s="878" t="str">
        <f t="shared" si="5"/>
        <v/>
      </c>
      <c r="N80" s="813" t="s">
        <v>7</v>
      </c>
      <c r="O80" s="879" t="str">
        <f t="shared" si="6"/>
        <v/>
      </c>
      <c r="P80" s="761" t="str">
        <f t="array" ref="P80">IFERROR(SMALL(IF((loai=$U$10),ROW(loai)-6),ROWS($P$17:P79)),"")</f>
        <v/>
      </c>
      <c r="Q80" s="222"/>
    </row>
    <row r="81" spans="1:17" ht="16.5" hidden="1" customHeight="1" x14ac:dyDescent="0.2">
      <c r="A81" s="226"/>
      <c r="B81" s="469"/>
      <c r="C81" s="877" t="str">
        <f t="shared" si="7"/>
        <v/>
      </c>
      <c r="D81" s="809"/>
      <c r="E81" s="809"/>
      <c r="F81" s="874" t="str">
        <f t="shared" si="0"/>
        <v/>
      </c>
      <c r="G81" s="875" t="str">
        <f t="shared" si="1"/>
        <v/>
      </c>
      <c r="H81" s="876" t="str">
        <f t="shared" si="2"/>
        <v/>
      </c>
      <c r="I81" s="874" t="str">
        <f t="shared" si="3"/>
        <v/>
      </c>
      <c r="J81" s="811"/>
      <c r="K81" s="878" t="str">
        <f t="shared" si="10"/>
        <v/>
      </c>
      <c r="L81" s="878" t="str">
        <f t="shared" si="10"/>
        <v/>
      </c>
      <c r="M81" s="878" t="str">
        <f t="shared" si="5"/>
        <v/>
      </c>
      <c r="N81" s="813" t="s">
        <v>7</v>
      </c>
      <c r="O81" s="879" t="str">
        <f t="shared" si="6"/>
        <v/>
      </c>
      <c r="P81" s="761" t="str">
        <f t="array" ref="P81">IFERROR(SMALL(IF((loai=$U$10),ROW(loai)-6),ROWS($P$17:P80)),"")</f>
        <v/>
      </c>
      <c r="Q81" s="222"/>
    </row>
    <row r="82" spans="1:17" ht="16.5" hidden="1" customHeight="1" x14ac:dyDescent="0.2">
      <c r="A82" s="226"/>
      <c r="B82" s="469"/>
      <c r="C82" s="877" t="str">
        <f t="shared" si="7"/>
        <v/>
      </c>
      <c r="D82" s="809"/>
      <c r="E82" s="809"/>
      <c r="F82" s="874" t="str">
        <f t="shared" ref="F82:F145" si="11">IF($P82="","",INDEX(sohd,$P82))</f>
        <v/>
      </c>
      <c r="G82" s="875" t="str">
        <f t="shared" ref="G82:G145" si="12">IF($P82="","",INDEX(ngayct,$P82))</f>
        <v/>
      </c>
      <c r="H82" s="876" t="str">
        <f t="shared" ref="H82:H145" si="13">IF($P82="","",INDEX(tengs,$P82))</f>
        <v/>
      </c>
      <c r="I82" s="874" t="str">
        <f t="shared" ref="I82:I145" si="14">IF($P82="","",INDEX(mst,$P82))</f>
        <v/>
      </c>
      <c r="J82" s="811"/>
      <c r="K82" s="878" t="str">
        <f t="shared" si="10"/>
        <v/>
      </c>
      <c r="L82" s="878" t="str">
        <f t="shared" si="10"/>
        <v/>
      </c>
      <c r="M82" s="878" t="str">
        <f t="shared" ref="M82:M145" si="15">IF($P82="","",INDEX(tienthue,$P82))</f>
        <v/>
      </c>
      <c r="N82" s="813" t="s">
        <v>7</v>
      </c>
      <c r="O82" s="879" t="str">
        <f t="shared" si="6"/>
        <v/>
      </c>
      <c r="P82" s="761" t="str">
        <f t="array" ref="P82">IFERROR(SMALL(IF((loai=$U$10),ROW(loai)-6),ROWS($P$17:P81)),"")</f>
        <v/>
      </c>
      <c r="Q82" s="222"/>
    </row>
    <row r="83" spans="1:17" ht="16.5" hidden="1" customHeight="1" x14ac:dyDescent="0.2">
      <c r="A83" s="226"/>
      <c r="B83" s="469"/>
      <c r="C83" s="877" t="str">
        <f t="shared" si="7"/>
        <v/>
      </c>
      <c r="D83" s="809"/>
      <c r="E83" s="809"/>
      <c r="F83" s="874" t="str">
        <f t="shared" si="11"/>
        <v/>
      </c>
      <c r="G83" s="875" t="str">
        <f t="shared" si="12"/>
        <v/>
      </c>
      <c r="H83" s="876" t="str">
        <f t="shared" si="13"/>
        <v/>
      </c>
      <c r="I83" s="874" t="str">
        <f t="shared" si="14"/>
        <v/>
      </c>
      <c r="J83" s="811"/>
      <c r="K83" s="878" t="str">
        <f t="shared" si="10"/>
        <v/>
      </c>
      <c r="L83" s="878" t="str">
        <f t="shared" si="10"/>
        <v/>
      </c>
      <c r="M83" s="878" t="str">
        <f t="shared" si="15"/>
        <v/>
      </c>
      <c r="N83" s="813" t="s">
        <v>7</v>
      </c>
      <c r="O83" s="879" t="str">
        <f t="shared" ref="O83:O146" si="16">IF(P83&lt;&gt;"","x","")</f>
        <v/>
      </c>
      <c r="P83" s="761" t="str">
        <f t="array" ref="P83">IFERROR(SMALL(IF((loai=$U$10),ROW(loai)-6),ROWS($P$17:P82)),"")</f>
        <v/>
      </c>
      <c r="Q83" s="222"/>
    </row>
    <row r="84" spans="1:17" ht="16.5" hidden="1" customHeight="1" x14ac:dyDescent="0.2">
      <c r="A84" s="226"/>
      <c r="B84" s="469"/>
      <c r="C84" s="877" t="str">
        <f t="shared" ref="C84:C147" si="17">IF(F84="","",C83+1)</f>
        <v/>
      </c>
      <c r="D84" s="809"/>
      <c r="E84" s="809"/>
      <c r="F84" s="874" t="str">
        <f t="shared" si="11"/>
        <v/>
      </c>
      <c r="G84" s="875" t="str">
        <f t="shared" si="12"/>
        <v/>
      </c>
      <c r="H84" s="876" t="str">
        <f t="shared" si="13"/>
        <v/>
      </c>
      <c r="I84" s="874" t="str">
        <f t="shared" si="14"/>
        <v/>
      </c>
      <c r="J84" s="811"/>
      <c r="K84" s="878" t="str">
        <f t="shared" si="10"/>
        <v/>
      </c>
      <c r="L84" s="878" t="str">
        <f t="shared" si="10"/>
        <v/>
      </c>
      <c r="M84" s="878" t="str">
        <f t="shared" si="15"/>
        <v/>
      </c>
      <c r="N84" s="813" t="s">
        <v>7</v>
      </c>
      <c r="O84" s="879" t="str">
        <f t="shared" si="16"/>
        <v/>
      </c>
      <c r="P84" s="761" t="str">
        <f t="array" ref="P84">IFERROR(SMALL(IF((loai=$U$10),ROW(loai)-6),ROWS($P$17:P83)),"")</f>
        <v/>
      </c>
      <c r="Q84" s="222"/>
    </row>
    <row r="85" spans="1:17" ht="16.5" hidden="1" customHeight="1" x14ac:dyDescent="0.2">
      <c r="A85" s="226"/>
      <c r="B85" s="469"/>
      <c r="C85" s="877" t="str">
        <f t="shared" si="17"/>
        <v/>
      </c>
      <c r="D85" s="809"/>
      <c r="E85" s="809"/>
      <c r="F85" s="874" t="str">
        <f t="shared" si="11"/>
        <v/>
      </c>
      <c r="G85" s="875" t="str">
        <f t="shared" si="12"/>
        <v/>
      </c>
      <c r="H85" s="876" t="str">
        <f t="shared" si="13"/>
        <v/>
      </c>
      <c r="I85" s="874" t="str">
        <f t="shared" si="14"/>
        <v/>
      </c>
      <c r="J85" s="811"/>
      <c r="K85" s="878" t="str">
        <f t="shared" si="10"/>
        <v/>
      </c>
      <c r="L85" s="878" t="str">
        <f t="shared" si="10"/>
        <v/>
      </c>
      <c r="M85" s="878" t="str">
        <f t="shared" si="15"/>
        <v/>
      </c>
      <c r="N85" s="813" t="s">
        <v>7</v>
      </c>
      <c r="O85" s="879" t="str">
        <f t="shared" si="16"/>
        <v/>
      </c>
      <c r="P85" s="761" t="str">
        <f t="array" ref="P85">IFERROR(SMALL(IF((loai=$U$10),ROW(loai)-6),ROWS($P$17:P84)),"")</f>
        <v/>
      </c>
      <c r="Q85" s="222"/>
    </row>
    <row r="86" spans="1:17" ht="16.5" hidden="1" customHeight="1" x14ac:dyDescent="0.2">
      <c r="A86" s="226"/>
      <c r="B86" s="469"/>
      <c r="C86" s="877" t="str">
        <f t="shared" si="17"/>
        <v/>
      </c>
      <c r="D86" s="809"/>
      <c r="E86" s="809"/>
      <c r="F86" s="874" t="str">
        <f t="shared" si="11"/>
        <v/>
      </c>
      <c r="G86" s="875" t="str">
        <f t="shared" si="12"/>
        <v/>
      </c>
      <c r="H86" s="876" t="str">
        <f t="shared" si="13"/>
        <v/>
      </c>
      <c r="I86" s="874" t="str">
        <f t="shared" si="14"/>
        <v/>
      </c>
      <c r="J86" s="811"/>
      <c r="K86" s="878" t="str">
        <f t="shared" si="10"/>
        <v/>
      </c>
      <c r="L86" s="878" t="str">
        <f t="shared" si="10"/>
        <v/>
      </c>
      <c r="M86" s="878" t="str">
        <f t="shared" si="15"/>
        <v/>
      </c>
      <c r="N86" s="813" t="s">
        <v>7</v>
      </c>
      <c r="O86" s="879" t="str">
        <f t="shared" si="16"/>
        <v/>
      </c>
      <c r="P86" s="761" t="str">
        <f t="array" ref="P86">IFERROR(SMALL(IF((loai=$U$10),ROW(loai)-6),ROWS($P$17:P85)),"")</f>
        <v/>
      </c>
      <c r="Q86" s="222"/>
    </row>
    <row r="87" spans="1:17" ht="16.5" hidden="1" customHeight="1" x14ac:dyDescent="0.2">
      <c r="A87" s="226"/>
      <c r="B87" s="469"/>
      <c r="C87" s="877" t="str">
        <f t="shared" si="17"/>
        <v/>
      </c>
      <c r="D87" s="809"/>
      <c r="E87" s="809"/>
      <c r="F87" s="874" t="str">
        <f t="shared" si="11"/>
        <v/>
      </c>
      <c r="G87" s="875" t="str">
        <f t="shared" si="12"/>
        <v/>
      </c>
      <c r="H87" s="876" t="str">
        <f t="shared" si="13"/>
        <v/>
      </c>
      <c r="I87" s="874" t="str">
        <f t="shared" si="14"/>
        <v/>
      </c>
      <c r="J87" s="811"/>
      <c r="K87" s="878" t="str">
        <f t="shared" si="10"/>
        <v/>
      </c>
      <c r="L87" s="878" t="str">
        <f t="shared" si="10"/>
        <v/>
      </c>
      <c r="M87" s="878" t="str">
        <f t="shared" si="15"/>
        <v/>
      </c>
      <c r="N87" s="813" t="s">
        <v>7</v>
      </c>
      <c r="O87" s="879" t="str">
        <f t="shared" si="16"/>
        <v/>
      </c>
      <c r="P87" s="761" t="str">
        <f t="array" ref="P87">IFERROR(SMALL(IF((loai=$U$10),ROW(loai)-6),ROWS($P$17:P86)),"")</f>
        <v/>
      </c>
      <c r="Q87" s="222"/>
    </row>
    <row r="88" spans="1:17" ht="16.5" hidden="1" customHeight="1" x14ac:dyDescent="0.2">
      <c r="A88" s="226"/>
      <c r="B88" s="469"/>
      <c r="C88" s="877" t="str">
        <f t="shared" si="17"/>
        <v/>
      </c>
      <c r="D88" s="809"/>
      <c r="E88" s="809"/>
      <c r="F88" s="874" t="str">
        <f t="shared" si="11"/>
        <v/>
      </c>
      <c r="G88" s="875" t="str">
        <f t="shared" si="12"/>
        <v/>
      </c>
      <c r="H88" s="876" t="str">
        <f t="shared" si="13"/>
        <v/>
      </c>
      <c r="I88" s="874" t="str">
        <f t="shared" si="14"/>
        <v/>
      </c>
      <c r="J88" s="811"/>
      <c r="K88" s="878" t="str">
        <f t="shared" si="10"/>
        <v/>
      </c>
      <c r="L88" s="878" t="str">
        <f t="shared" si="10"/>
        <v/>
      </c>
      <c r="M88" s="878" t="str">
        <f t="shared" si="15"/>
        <v/>
      </c>
      <c r="N88" s="813" t="s">
        <v>7</v>
      </c>
      <c r="O88" s="879" t="str">
        <f t="shared" si="16"/>
        <v/>
      </c>
      <c r="P88" s="761" t="str">
        <f t="array" ref="P88">IFERROR(SMALL(IF((loai=$U$10),ROW(loai)-6),ROWS($P$17:P87)),"")</f>
        <v/>
      </c>
      <c r="Q88" s="222"/>
    </row>
    <row r="89" spans="1:17" ht="16.5" hidden="1" customHeight="1" x14ac:dyDescent="0.2">
      <c r="A89" s="226"/>
      <c r="B89" s="469"/>
      <c r="C89" s="877" t="str">
        <f t="shared" si="17"/>
        <v/>
      </c>
      <c r="D89" s="809"/>
      <c r="E89" s="809"/>
      <c r="F89" s="874" t="str">
        <f t="shared" si="11"/>
        <v/>
      </c>
      <c r="G89" s="875" t="str">
        <f t="shared" si="12"/>
        <v/>
      </c>
      <c r="H89" s="876" t="str">
        <f t="shared" si="13"/>
        <v/>
      </c>
      <c r="I89" s="874" t="str">
        <f t="shared" si="14"/>
        <v/>
      </c>
      <c r="J89" s="811"/>
      <c r="K89" s="878" t="str">
        <f t="shared" si="10"/>
        <v/>
      </c>
      <c r="L89" s="878" t="str">
        <f t="shared" si="10"/>
        <v/>
      </c>
      <c r="M89" s="878" t="str">
        <f t="shared" si="15"/>
        <v/>
      </c>
      <c r="N89" s="813" t="s">
        <v>7</v>
      </c>
      <c r="O89" s="879" t="str">
        <f t="shared" si="16"/>
        <v/>
      </c>
      <c r="P89" s="761" t="str">
        <f t="array" ref="P89">IFERROR(SMALL(IF((loai=$U$10),ROW(loai)-6),ROWS($P$17:P88)),"")</f>
        <v/>
      </c>
      <c r="Q89" s="222"/>
    </row>
    <row r="90" spans="1:17" ht="16.5" hidden="1" customHeight="1" x14ac:dyDescent="0.2">
      <c r="A90" s="226"/>
      <c r="B90" s="469"/>
      <c r="C90" s="877" t="str">
        <f t="shared" si="17"/>
        <v/>
      </c>
      <c r="D90" s="809"/>
      <c r="E90" s="809"/>
      <c r="F90" s="874" t="str">
        <f t="shared" si="11"/>
        <v/>
      </c>
      <c r="G90" s="875" t="str">
        <f t="shared" si="12"/>
        <v/>
      </c>
      <c r="H90" s="876" t="str">
        <f t="shared" si="13"/>
        <v/>
      </c>
      <c r="I90" s="874" t="str">
        <f t="shared" si="14"/>
        <v/>
      </c>
      <c r="J90" s="811"/>
      <c r="K90" s="878" t="str">
        <f t="shared" si="10"/>
        <v/>
      </c>
      <c r="L90" s="878" t="str">
        <f t="shared" si="10"/>
        <v/>
      </c>
      <c r="M90" s="878" t="str">
        <f t="shared" si="15"/>
        <v/>
      </c>
      <c r="N90" s="813" t="s">
        <v>7</v>
      </c>
      <c r="O90" s="879" t="str">
        <f t="shared" si="16"/>
        <v/>
      </c>
      <c r="P90" s="761" t="str">
        <f t="array" ref="P90">IFERROR(SMALL(IF((loai=$U$10),ROW(loai)-6),ROWS($P$17:P89)),"")</f>
        <v/>
      </c>
      <c r="Q90" s="222"/>
    </row>
    <row r="91" spans="1:17" ht="16.5" hidden="1" customHeight="1" x14ac:dyDescent="0.2">
      <c r="A91" s="226"/>
      <c r="B91" s="469"/>
      <c r="C91" s="877" t="str">
        <f t="shared" si="17"/>
        <v/>
      </c>
      <c r="D91" s="809"/>
      <c r="E91" s="809"/>
      <c r="F91" s="874" t="str">
        <f t="shared" si="11"/>
        <v/>
      </c>
      <c r="G91" s="875" t="str">
        <f t="shared" si="12"/>
        <v/>
      </c>
      <c r="H91" s="876" t="str">
        <f t="shared" si="13"/>
        <v/>
      </c>
      <c r="I91" s="874" t="str">
        <f t="shared" si="14"/>
        <v/>
      </c>
      <c r="J91" s="811"/>
      <c r="K91" s="878" t="str">
        <f t="shared" si="10"/>
        <v/>
      </c>
      <c r="L91" s="878" t="str">
        <f t="shared" si="10"/>
        <v/>
      </c>
      <c r="M91" s="878" t="str">
        <f t="shared" si="15"/>
        <v/>
      </c>
      <c r="N91" s="813" t="s">
        <v>7</v>
      </c>
      <c r="O91" s="879" t="str">
        <f t="shared" si="16"/>
        <v/>
      </c>
      <c r="P91" s="761" t="str">
        <f t="array" ref="P91">IFERROR(SMALL(IF((loai=$U$10),ROW(loai)-6),ROWS($P$17:P90)),"")</f>
        <v/>
      </c>
      <c r="Q91" s="222"/>
    </row>
    <row r="92" spans="1:17" ht="16.5" hidden="1" customHeight="1" x14ac:dyDescent="0.2">
      <c r="A92" s="226"/>
      <c r="B92" s="469"/>
      <c r="C92" s="877" t="str">
        <f t="shared" si="17"/>
        <v/>
      </c>
      <c r="D92" s="809"/>
      <c r="E92" s="809"/>
      <c r="F92" s="874" t="str">
        <f t="shared" si="11"/>
        <v/>
      </c>
      <c r="G92" s="875" t="str">
        <f t="shared" si="12"/>
        <v/>
      </c>
      <c r="H92" s="876" t="str">
        <f t="shared" si="13"/>
        <v/>
      </c>
      <c r="I92" s="874" t="str">
        <f t="shared" si="14"/>
        <v/>
      </c>
      <c r="J92" s="811"/>
      <c r="K92" s="878" t="str">
        <f t="shared" si="10"/>
        <v/>
      </c>
      <c r="L92" s="878" t="str">
        <f t="shared" si="10"/>
        <v/>
      </c>
      <c r="M92" s="878" t="str">
        <f t="shared" si="15"/>
        <v/>
      </c>
      <c r="N92" s="813" t="s">
        <v>7</v>
      </c>
      <c r="O92" s="879" t="str">
        <f t="shared" si="16"/>
        <v/>
      </c>
      <c r="P92" s="761" t="str">
        <f t="array" ref="P92">IFERROR(SMALL(IF((loai=$U$10),ROW(loai)-6),ROWS($P$17:P91)),"")</f>
        <v/>
      </c>
      <c r="Q92" s="222"/>
    </row>
    <row r="93" spans="1:17" ht="16.5" hidden="1" customHeight="1" x14ac:dyDescent="0.2">
      <c r="A93" s="226"/>
      <c r="B93" s="469"/>
      <c r="C93" s="877" t="str">
        <f t="shared" si="17"/>
        <v/>
      </c>
      <c r="D93" s="809"/>
      <c r="E93" s="809"/>
      <c r="F93" s="874" t="str">
        <f t="shared" si="11"/>
        <v/>
      </c>
      <c r="G93" s="875" t="str">
        <f t="shared" si="12"/>
        <v/>
      </c>
      <c r="H93" s="876" t="str">
        <f t="shared" si="13"/>
        <v/>
      </c>
      <c r="I93" s="874" t="str">
        <f t="shared" si="14"/>
        <v/>
      </c>
      <c r="J93" s="811"/>
      <c r="K93" s="878" t="str">
        <f t="shared" si="10"/>
        <v/>
      </c>
      <c r="L93" s="878" t="str">
        <f t="shared" si="10"/>
        <v/>
      </c>
      <c r="M93" s="878" t="str">
        <f t="shared" si="15"/>
        <v/>
      </c>
      <c r="N93" s="813" t="s">
        <v>7</v>
      </c>
      <c r="O93" s="879" t="str">
        <f t="shared" si="16"/>
        <v/>
      </c>
      <c r="P93" s="761" t="str">
        <f t="array" ref="P93">IFERROR(SMALL(IF((loai=$U$10),ROW(loai)-6),ROWS($P$17:P92)),"")</f>
        <v/>
      </c>
      <c r="Q93" s="222"/>
    </row>
    <row r="94" spans="1:17" ht="16.5" hidden="1" customHeight="1" x14ac:dyDescent="0.2">
      <c r="A94" s="226"/>
      <c r="B94" s="469"/>
      <c r="C94" s="877" t="str">
        <f t="shared" si="17"/>
        <v/>
      </c>
      <c r="D94" s="809"/>
      <c r="E94" s="809"/>
      <c r="F94" s="874" t="str">
        <f t="shared" si="11"/>
        <v/>
      </c>
      <c r="G94" s="875" t="str">
        <f t="shared" si="12"/>
        <v/>
      </c>
      <c r="H94" s="876" t="str">
        <f t="shared" si="13"/>
        <v/>
      </c>
      <c r="I94" s="874" t="str">
        <f t="shared" si="14"/>
        <v/>
      </c>
      <c r="J94" s="811"/>
      <c r="K94" s="878" t="str">
        <f t="shared" si="10"/>
        <v/>
      </c>
      <c r="L94" s="878" t="str">
        <f t="shared" si="10"/>
        <v/>
      </c>
      <c r="M94" s="878" t="str">
        <f t="shared" si="15"/>
        <v/>
      </c>
      <c r="N94" s="813" t="s">
        <v>7</v>
      </c>
      <c r="O94" s="879" t="str">
        <f t="shared" si="16"/>
        <v/>
      </c>
      <c r="P94" s="761" t="str">
        <f t="array" ref="P94">IFERROR(SMALL(IF((loai=$U$10),ROW(loai)-6),ROWS($P$17:P93)),"")</f>
        <v/>
      </c>
      <c r="Q94" s="222"/>
    </row>
    <row r="95" spans="1:17" ht="16.5" hidden="1" customHeight="1" x14ac:dyDescent="0.2">
      <c r="A95" s="226"/>
      <c r="B95" s="469"/>
      <c r="C95" s="877" t="str">
        <f t="shared" si="17"/>
        <v/>
      </c>
      <c r="D95" s="809"/>
      <c r="E95" s="809"/>
      <c r="F95" s="874" t="str">
        <f t="shared" si="11"/>
        <v/>
      </c>
      <c r="G95" s="875" t="str">
        <f t="shared" si="12"/>
        <v/>
      </c>
      <c r="H95" s="876" t="str">
        <f t="shared" si="13"/>
        <v/>
      </c>
      <c r="I95" s="874" t="str">
        <f t="shared" si="14"/>
        <v/>
      </c>
      <c r="J95" s="811"/>
      <c r="K95" s="878" t="str">
        <f t="shared" si="10"/>
        <v/>
      </c>
      <c r="L95" s="878" t="str">
        <f t="shared" si="10"/>
        <v/>
      </c>
      <c r="M95" s="878" t="str">
        <f t="shared" si="15"/>
        <v/>
      </c>
      <c r="N95" s="813" t="s">
        <v>7</v>
      </c>
      <c r="O95" s="879" t="str">
        <f t="shared" si="16"/>
        <v/>
      </c>
      <c r="P95" s="761" t="str">
        <f t="array" ref="P95">IFERROR(SMALL(IF((loai=$U$10),ROW(loai)-6),ROWS($P$17:P94)),"")</f>
        <v/>
      </c>
      <c r="Q95" s="222"/>
    </row>
    <row r="96" spans="1:17" ht="16.5" hidden="1" customHeight="1" x14ac:dyDescent="0.2">
      <c r="A96" s="226"/>
      <c r="B96" s="469"/>
      <c r="C96" s="877" t="str">
        <f t="shared" si="17"/>
        <v/>
      </c>
      <c r="D96" s="809"/>
      <c r="E96" s="809"/>
      <c r="F96" s="874" t="str">
        <f t="shared" si="11"/>
        <v/>
      </c>
      <c r="G96" s="875" t="str">
        <f t="shared" si="12"/>
        <v/>
      </c>
      <c r="H96" s="876" t="str">
        <f t="shared" si="13"/>
        <v/>
      </c>
      <c r="I96" s="874" t="str">
        <f t="shared" si="14"/>
        <v/>
      </c>
      <c r="J96" s="811"/>
      <c r="K96" s="878" t="str">
        <f t="shared" si="10"/>
        <v/>
      </c>
      <c r="L96" s="878" t="str">
        <f t="shared" si="10"/>
        <v/>
      </c>
      <c r="M96" s="878" t="str">
        <f t="shared" si="15"/>
        <v/>
      </c>
      <c r="N96" s="813" t="s">
        <v>7</v>
      </c>
      <c r="O96" s="879" t="str">
        <f t="shared" si="16"/>
        <v/>
      </c>
      <c r="P96" s="761" t="str">
        <f t="array" ref="P96">IFERROR(SMALL(IF((loai=$U$10),ROW(loai)-6),ROWS($P$17:P95)),"")</f>
        <v/>
      </c>
      <c r="Q96" s="222"/>
    </row>
    <row r="97" spans="1:17" ht="16.5" hidden="1" customHeight="1" x14ac:dyDescent="0.2">
      <c r="A97" s="226"/>
      <c r="B97" s="469"/>
      <c r="C97" s="877" t="str">
        <f t="shared" si="17"/>
        <v/>
      </c>
      <c r="D97" s="809"/>
      <c r="E97" s="809"/>
      <c r="F97" s="874" t="str">
        <f t="shared" si="11"/>
        <v/>
      </c>
      <c r="G97" s="875" t="str">
        <f t="shared" si="12"/>
        <v/>
      </c>
      <c r="H97" s="876" t="str">
        <f t="shared" si="13"/>
        <v/>
      </c>
      <c r="I97" s="874" t="str">
        <f t="shared" si="14"/>
        <v/>
      </c>
      <c r="J97" s="811"/>
      <c r="K97" s="878" t="str">
        <f t="shared" si="10"/>
        <v/>
      </c>
      <c r="L97" s="878" t="str">
        <f t="shared" si="10"/>
        <v/>
      </c>
      <c r="M97" s="878" t="str">
        <f t="shared" si="15"/>
        <v/>
      </c>
      <c r="N97" s="813" t="s">
        <v>7</v>
      </c>
      <c r="O97" s="879" t="str">
        <f t="shared" si="16"/>
        <v/>
      </c>
      <c r="P97" s="761" t="str">
        <f t="array" ref="P97">IFERROR(SMALL(IF((loai=$U$10),ROW(loai)-6),ROWS($P$17:P96)),"")</f>
        <v/>
      </c>
      <c r="Q97" s="222"/>
    </row>
    <row r="98" spans="1:17" ht="16.5" hidden="1" customHeight="1" x14ac:dyDescent="0.2">
      <c r="A98" s="226"/>
      <c r="B98" s="469"/>
      <c r="C98" s="877" t="str">
        <f t="shared" si="17"/>
        <v/>
      </c>
      <c r="D98" s="809"/>
      <c r="E98" s="809"/>
      <c r="F98" s="874" t="str">
        <f t="shared" si="11"/>
        <v/>
      </c>
      <c r="G98" s="875" t="str">
        <f t="shared" si="12"/>
        <v/>
      </c>
      <c r="H98" s="876" t="str">
        <f t="shared" si="13"/>
        <v/>
      </c>
      <c r="I98" s="874" t="str">
        <f t="shared" si="14"/>
        <v/>
      </c>
      <c r="J98" s="811"/>
      <c r="K98" s="878" t="str">
        <f t="shared" ref="K98:L117" si="18">IF($P98="","",INDEX(sotien,$P98))</f>
        <v/>
      </c>
      <c r="L98" s="878" t="str">
        <f t="shared" si="18"/>
        <v/>
      </c>
      <c r="M98" s="878" t="str">
        <f t="shared" si="15"/>
        <v/>
      </c>
      <c r="N98" s="813" t="s">
        <v>7</v>
      </c>
      <c r="O98" s="879" t="str">
        <f t="shared" si="16"/>
        <v/>
      </c>
      <c r="P98" s="761" t="str">
        <f t="array" ref="P98">IFERROR(SMALL(IF((loai=$U$10),ROW(loai)-6),ROWS($P$17:P97)),"")</f>
        <v/>
      </c>
      <c r="Q98" s="222"/>
    </row>
    <row r="99" spans="1:17" ht="16.5" hidden="1" customHeight="1" x14ac:dyDescent="0.2">
      <c r="A99" s="226"/>
      <c r="B99" s="469"/>
      <c r="C99" s="877" t="str">
        <f t="shared" si="17"/>
        <v/>
      </c>
      <c r="D99" s="809"/>
      <c r="E99" s="809"/>
      <c r="F99" s="874" t="str">
        <f t="shared" si="11"/>
        <v/>
      </c>
      <c r="G99" s="875" t="str">
        <f t="shared" si="12"/>
        <v/>
      </c>
      <c r="H99" s="876" t="str">
        <f t="shared" si="13"/>
        <v/>
      </c>
      <c r="I99" s="874" t="str">
        <f t="shared" si="14"/>
        <v/>
      </c>
      <c r="J99" s="811"/>
      <c r="K99" s="878" t="str">
        <f t="shared" si="18"/>
        <v/>
      </c>
      <c r="L99" s="878" t="str">
        <f t="shared" si="18"/>
        <v/>
      </c>
      <c r="M99" s="878" t="str">
        <f t="shared" si="15"/>
        <v/>
      </c>
      <c r="N99" s="813" t="s">
        <v>7</v>
      </c>
      <c r="O99" s="879" t="str">
        <f t="shared" si="16"/>
        <v/>
      </c>
      <c r="P99" s="761" t="str">
        <f t="array" ref="P99">IFERROR(SMALL(IF((loai=$U$10),ROW(loai)-6),ROWS($P$17:P98)),"")</f>
        <v/>
      </c>
      <c r="Q99" s="222"/>
    </row>
    <row r="100" spans="1:17" ht="16.5" hidden="1" customHeight="1" x14ac:dyDescent="0.2">
      <c r="A100" s="226"/>
      <c r="B100" s="469"/>
      <c r="C100" s="877" t="str">
        <f t="shared" si="17"/>
        <v/>
      </c>
      <c r="D100" s="809"/>
      <c r="E100" s="809"/>
      <c r="F100" s="874" t="str">
        <f t="shared" si="11"/>
        <v/>
      </c>
      <c r="G100" s="875" t="str">
        <f t="shared" si="12"/>
        <v/>
      </c>
      <c r="H100" s="876" t="str">
        <f t="shared" si="13"/>
        <v/>
      </c>
      <c r="I100" s="874" t="str">
        <f t="shared" si="14"/>
        <v/>
      </c>
      <c r="J100" s="811"/>
      <c r="K100" s="878" t="str">
        <f t="shared" si="18"/>
        <v/>
      </c>
      <c r="L100" s="878" t="str">
        <f t="shared" si="18"/>
        <v/>
      </c>
      <c r="M100" s="878" t="str">
        <f t="shared" si="15"/>
        <v/>
      </c>
      <c r="N100" s="813" t="s">
        <v>7</v>
      </c>
      <c r="O100" s="879" t="str">
        <f t="shared" si="16"/>
        <v/>
      </c>
      <c r="P100" s="761" t="str">
        <f t="array" ref="P100">IFERROR(SMALL(IF((loai=$U$10),ROW(loai)-6),ROWS($P$17:P99)),"")</f>
        <v/>
      </c>
      <c r="Q100" s="222"/>
    </row>
    <row r="101" spans="1:17" ht="16.5" hidden="1" customHeight="1" x14ac:dyDescent="0.2">
      <c r="A101" s="226"/>
      <c r="B101" s="469"/>
      <c r="C101" s="877" t="str">
        <f t="shared" si="17"/>
        <v/>
      </c>
      <c r="D101" s="809"/>
      <c r="E101" s="809"/>
      <c r="F101" s="874" t="str">
        <f t="shared" si="11"/>
        <v/>
      </c>
      <c r="G101" s="875" t="str">
        <f t="shared" si="12"/>
        <v/>
      </c>
      <c r="H101" s="876" t="str">
        <f t="shared" si="13"/>
        <v/>
      </c>
      <c r="I101" s="874" t="str">
        <f t="shared" si="14"/>
        <v/>
      </c>
      <c r="J101" s="811"/>
      <c r="K101" s="878" t="str">
        <f t="shared" si="18"/>
        <v/>
      </c>
      <c r="L101" s="878" t="str">
        <f t="shared" si="18"/>
        <v/>
      </c>
      <c r="M101" s="878" t="str">
        <f t="shared" si="15"/>
        <v/>
      </c>
      <c r="N101" s="813" t="s">
        <v>7</v>
      </c>
      <c r="O101" s="879" t="str">
        <f t="shared" si="16"/>
        <v/>
      </c>
      <c r="P101" s="761" t="str">
        <f t="array" ref="P101">IFERROR(SMALL(IF((loai=$U$10),ROW(loai)-6),ROWS($P$17:P100)),"")</f>
        <v/>
      </c>
      <c r="Q101" s="222"/>
    </row>
    <row r="102" spans="1:17" ht="16.5" hidden="1" customHeight="1" x14ac:dyDescent="0.2">
      <c r="A102" s="226"/>
      <c r="B102" s="469"/>
      <c r="C102" s="877" t="str">
        <f t="shared" si="17"/>
        <v/>
      </c>
      <c r="D102" s="809"/>
      <c r="E102" s="809"/>
      <c r="F102" s="874" t="str">
        <f t="shared" si="11"/>
        <v/>
      </c>
      <c r="G102" s="875" t="str">
        <f t="shared" si="12"/>
        <v/>
      </c>
      <c r="H102" s="876" t="str">
        <f t="shared" si="13"/>
        <v/>
      </c>
      <c r="I102" s="874" t="str">
        <f t="shared" si="14"/>
        <v/>
      </c>
      <c r="J102" s="811"/>
      <c r="K102" s="878" t="str">
        <f t="shared" si="18"/>
        <v/>
      </c>
      <c r="L102" s="878" t="str">
        <f t="shared" si="18"/>
        <v/>
      </c>
      <c r="M102" s="878" t="str">
        <f t="shared" si="15"/>
        <v/>
      </c>
      <c r="N102" s="813" t="s">
        <v>7</v>
      </c>
      <c r="O102" s="879" t="str">
        <f t="shared" si="16"/>
        <v/>
      </c>
      <c r="P102" s="761" t="str">
        <f t="array" ref="P102">IFERROR(SMALL(IF((loai=$U$10),ROW(loai)-6),ROWS($P$17:P101)),"")</f>
        <v/>
      </c>
      <c r="Q102" s="222"/>
    </row>
    <row r="103" spans="1:17" ht="16.5" hidden="1" customHeight="1" x14ac:dyDescent="0.2">
      <c r="A103" s="226"/>
      <c r="B103" s="469"/>
      <c r="C103" s="877" t="str">
        <f t="shared" si="17"/>
        <v/>
      </c>
      <c r="D103" s="809"/>
      <c r="E103" s="809"/>
      <c r="F103" s="874" t="str">
        <f t="shared" si="11"/>
        <v/>
      </c>
      <c r="G103" s="875" t="str">
        <f t="shared" si="12"/>
        <v/>
      </c>
      <c r="H103" s="876" t="str">
        <f t="shared" si="13"/>
        <v/>
      </c>
      <c r="I103" s="874" t="str">
        <f t="shared" si="14"/>
        <v/>
      </c>
      <c r="J103" s="811"/>
      <c r="K103" s="878" t="str">
        <f t="shared" si="18"/>
        <v/>
      </c>
      <c r="L103" s="878" t="str">
        <f t="shared" si="18"/>
        <v/>
      </c>
      <c r="M103" s="878" t="str">
        <f t="shared" si="15"/>
        <v/>
      </c>
      <c r="N103" s="813" t="s">
        <v>7</v>
      </c>
      <c r="O103" s="879" t="str">
        <f t="shared" si="16"/>
        <v/>
      </c>
      <c r="P103" s="761" t="str">
        <f t="array" ref="P103">IFERROR(SMALL(IF((loai=$U$10),ROW(loai)-6),ROWS($P$17:P102)),"")</f>
        <v/>
      </c>
      <c r="Q103" s="222"/>
    </row>
    <row r="104" spans="1:17" ht="16.5" hidden="1" customHeight="1" x14ac:dyDescent="0.2">
      <c r="A104" s="226"/>
      <c r="B104" s="469"/>
      <c r="C104" s="877" t="str">
        <f t="shared" si="17"/>
        <v/>
      </c>
      <c r="D104" s="809"/>
      <c r="E104" s="809"/>
      <c r="F104" s="874" t="str">
        <f t="shared" si="11"/>
        <v/>
      </c>
      <c r="G104" s="875" t="str">
        <f t="shared" si="12"/>
        <v/>
      </c>
      <c r="H104" s="876" t="str">
        <f t="shared" si="13"/>
        <v/>
      </c>
      <c r="I104" s="874" t="str">
        <f t="shared" si="14"/>
        <v/>
      </c>
      <c r="J104" s="811"/>
      <c r="K104" s="878" t="str">
        <f t="shared" si="18"/>
        <v/>
      </c>
      <c r="L104" s="878" t="str">
        <f t="shared" si="18"/>
        <v/>
      </c>
      <c r="M104" s="878" t="str">
        <f t="shared" si="15"/>
        <v/>
      </c>
      <c r="N104" s="813" t="s">
        <v>7</v>
      </c>
      <c r="O104" s="879" t="str">
        <f t="shared" si="16"/>
        <v/>
      </c>
      <c r="P104" s="761" t="str">
        <f t="array" ref="P104">IFERROR(SMALL(IF((loai=$U$10),ROW(loai)-6),ROWS($P$17:P103)),"")</f>
        <v/>
      </c>
      <c r="Q104" s="222"/>
    </row>
    <row r="105" spans="1:17" ht="16.5" hidden="1" customHeight="1" x14ac:dyDescent="0.2">
      <c r="A105" s="226"/>
      <c r="B105" s="469"/>
      <c r="C105" s="877" t="str">
        <f t="shared" si="17"/>
        <v/>
      </c>
      <c r="D105" s="809"/>
      <c r="E105" s="809"/>
      <c r="F105" s="874" t="str">
        <f t="shared" si="11"/>
        <v/>
      </c>
      <c r="G105" s="875" t="str">
        <f t="shared" si="12"/>
        <v/>
      </c>
      <c r="H105" s="876" t="str">
        <f t="shared" si="13"/>
        <v/>
      </c>
      <c r="I105" s="874" t="str">
        <f t="shared" si="14"/>
        <v/>
      </c>
      <c r="J105" s="811"/>
      <c r="K105" s="878" t="str">
        <f t="shared" si="18"/>
        <v/>
      </c>
      <c r="L105" s="878" t="str">
        <f t="shared" si="18"/>
        <v/>
      </c>
      <c r="M105" s="878" t="str">
        <f t="shared" si="15"/>
        <v/>
      </c>
      <c r="N105" s="813" t="s">
        <v>7</v>
      </c>
      <c r="O105" s="879" t="str">
        <f t="shared" si="16"/>
        <v/>
      </c>
      <c r="P105" s="761" t="str">
        <f t="array" ref="P105">IFERROR(SMALL(IF((loai=$U$10),ROW(loai)-6),ROWS($P$17:P104)),"")</f>
        <v/>
      </c>
      <c r="Q105" s="222"/>
    </row>
    <row r="106" spans="1:17" ht="16.5" hidden="1" customHeight="1" x14ac:dyDescent="0.2">
      <c r="A106" s="226"/>
      <c r="B106" s="469"/>
      <c r="C106" s="877" t="str">
        <f t="shared" si="17"/>
        <v/>
      </c>
      <c r="D106" s="809"/>
      <c r="E106" s="809"/>
      <c r="F106" s="874" t="str">
        <f t="shared" si="11"/>
        <v/>
      </c>
      <c r="G106" s="875" t="str">
        <f t="shared" si="12"/>
        <v/>
      </c>
      <c r="H106" s="876" t="str">
        <f t="shared" si="13"/>
        <v/>
      </c>
      <c r="I106" s="874" t="str">
        <f t="shared" si="14"/>
        <v/>
      </c>
      <c r="J106" s="811"/>
      <c r="K106" s="878" t="str">
        <f t="shared" si="18"/>
        <v/>
      </c>
      <c r="L106" s="878" t="str">
        <f t="shared" si="18"/>
        <v/>
      </c>
      <c r="M106" s="878" t="str">
        <f t="shared" si="15"/>
        <v/>
      </c>
      <c r="N106" s="813" t="s">
        <v>7</v>
      </c>
      <c r="O106" s="879" t="str">
        <f t="shared" si="16"/>
        <v/>
      </c>
      <c r="P106" s="761" t="str">
        <f t="array" ref="P106">IFERROR(SMALL(IF((loai=$U$10),ROW(loai)-6),ROWS($P$17:P105)),"")</f>
        <v/>
      </c>
      <c r="Q106" s="222"/>
    </row>
    <row r="107" spans="1:17" ht="16.5" hidden="1" customHeight="1" x14ac:dyDescent="0.2">
      <c r="A107" s="226"/>
      <c r="B107" s="469"/>
      <c r="C107" s="877" t="str">
        <f t="shared" si="17"/>
        <v/>
      </c>
      <c r="D107" s="809"/>
      <c r="E107" s="809"/>
      <c r="F107" s="874" t="str">
        <f t="shared" si="11"/>
        <v/>
      </c>
      <c r="G107" s="875" t="str">
        <f t="shared" si="12"/>
        <v/>
      </c>
      <c r="H107" s="876" t="str">
        <f t="shared" si="13"/>
        <v/>
      </c>
      <c r="I107" s="874" t="str">
        <f t="shared" si="14"/>
        <v/>
      </c>
      <c r="J107" s="811"/>
      <c r="K107" s="878" t="str">
        <f t="shared" si="18"/>
        <v/>
      </c>
      <c r="L107" s="878" t="str">
        <f t="shared" si="18"/>
        <v/>
      </c>
      <c r="M107" s="878" t="str">
        <f t="shared" si="15"/>
        <v/>
      </c>
      <c r="N107" s="813" t="s">
        <v>7</v>
      </c>
      <c r="O107" s="879" t="str">
        <f t="shared" si="16"/>
        <v/>
      </c>
      <c r="P107" s="761" t="str">
        <f t="array" ref="P107">IFERROR(SMALL(IF((loai=$U$10),ROW(loai)-6),ROWS($P$17:P106)),"")</f>
        <v/>
      </c>
      <c r="Q107" s="222"/>
    </row>
    <row r="108" spans="1:17" ht="16.5" hidden="1" customHeight="1" x14ac:dyDescent="0.2">
      <c r="A108" s="226"/>
      <c r="B108" s="469"/>
      <c r="C108" s="877" t="str">
        <f t="shared" si="17"/>
        <v/>
      </c>
      <c r="D108" s="809"/>
      <c r="E108" s="809"/>
      <c r="F108" s="874" t="str">
        <f t="shared" si="11"/>
        <v/>
      </c>
      <c r="G108" s="875" t="str">
        <f t="shared" si="12"/>
        <v/>
      </c>
      <c r="H108" s="876" t="str">
        <f t="shared" si="13"/>
        <v/>
      </c>
      <c r="I108" s="874" t="str">
        <f t="shared" si="14"/>
        <v/>
      </c>
      <c r="J108" s="811"/>
      <c r="K108" s="878" t="str">
        <f t="shared" si="18"/>
        <v/>
      </c>
      <c r="L108" s="878" t="str">
        <f t="shared" si="18"/>
        <v/>
      </c>
      <c r="M108" s="878" t="str">
        <f t="shared" si="15"/>
        <v/>
      </c>
      <c r="N108" s="813" t="s">
        <v>7</v>
      </c>
      <c r="O108" s="879" t="str">
        <f t="shared" si="16"/>
        <v/>
      </c>
      <c r="P108" s="761" t="str">
        <f t="array" ref="P108">IFERROR(SMALL(IF((loai=$U$10),ROW(loai)-6),ROWS($P$17:P107)),"")</f>
        <v/>
      </c>
      <c r="Q108" s="222"/>
    </row>
    <row r="109" spans="1:17" ht="16.5" hidden="1" customHeight="1" x14ac:dyDescent="0.2">
      <c r="A109" s="226"/>
      <c r="B109" s="469"/>
      <c r="C109" s="877" t="str">
        <f t="shared" si="17"/>
        <v/>
      </c>
      <c r="D109" s="809"/>
      <c r="E109" s="809"/>
      <c r="F109" s="874" t="str">
        <f t="shared" si="11"/>
        <v/>
      </c>
      <c r="G109" s="875" t="str">
        <f t="shared" si="12"/>
        <v/>
      </c>
      <c r="H109" s="876" t="str">
        <f t="shared" si="13"/>
        <v/>
      </c>
      <c r="I109" s="874" t="str">
        <f t="shared" si="14"/>
        <v/>
      </c>
      <c r="J109" s="811"/>
      <c r="K109" s="878" t="str">
        <f t="shared" si="18"/>
        <v/>
      </c>
      <c r="L109" s="878" t="str">
        <f t="shared" si="18"/>
        <v/>
      </c>
      <c r="M109" s="878" t="str">
        <f t="shared" si="15"/>
        <v/>
      </c>
      <c r="N109" s="813" t="s">
        <v>7</v>
      </c>
      <c r="O109" s="879" t="str">
        <f t="shared" si="16"/>
        <v/>
      </c>
      <c r="P109" s="761" t="str">
        <f t="array" ref="P109">IFERROR(SMALL(IF((loai=$U$10),ROW(loai)-6),ROWS($P$17:P108)),"")</f>
        <v/>
      </c>
      <c r="Q109" s="222"/>
    </row>
    <row r="110" spans="1:17" ht="16.5" hidden="1" customHeight="1" x14ac:dyDescent="0.2">
      <c r="A110" s="226"/>
      <c r="B110" s="469"/>
      <c r="C110" s="877" t="str">
        <f t="shared" si="17"/>
        <v/>
      </c>
      <c r="D110" s="809"/>
      <c r="E110" s="809"/>
      <c r="F110" s="874" t="str">
        <f t="shared" si="11"/>
        <v/>
      </c>
      <c r="G110" s="875" t="str">
        <f t="shared" si="12"/>
        <v/>
      </c>
      <c r="H110" s="876" t="str">
        <f t="shared" si="13"/>
        <v/>
      </c>
      <c r="I110" s="874" t="str">
        <f t="shared" si="14"/>
        <v/>
      </c>
      <c r="J110" s="811"/>
      <c r="K110" s="878" t="str">
        <f t="shared" si="18"/>
        <v/>
      </c>
      <c r="L110" s="878" t="str">
        <f t="shared" si="18"/>
        <v/>
      </c>
      <c r="M110" s="878" t="str">
        <f t="shared" si="15"/>
        <v/>
      </c>
      <c r="N110" s="813" t="s">
        <v>7</v>
      </c>
      <c r="O110" s="879" t="str">
        <f t="shared" si="16"/>
        <v/>
      </c>
      <c r="P110" s="761" t="str">
        <f t="array" ref="P110">IFERROR(SMALL(IF((loai=$U$10),ROW(loai)-6),ROWS($P$17:P109)),"")</f>
        <v/>
      </c>
      <c r="Q110" s="222"/>
    </row>
    <row r="111" spans="1:17" ht="16.5" hidden="1" customHeight="1" x14ac:dyDescent="0.2">
      <c r="A111" s="226"/>
      <c r="B111" s="469"/>
      <c r="C111" s="877" t="str">
        <f t="shared" si="17"/>
        <v/>
      </c>
      <c r="D111" s="809"/>
      <c r="E111" s="809"/>
      <c r="F111" s="874" t="str">
        <f t="shared" si="11"/>
        <v/>
      </c>
      <c r="G111" s="875" t="str">
        <f t="shared" si="12"/>
        <v/>
      </c>
      <c r="H111" s="876" t="str">
        <f t="shared" si="13"/>
        <v/>
      </c>
      <c r="I111" s="874" t="str">
        <f t="shared" si="14"/>
        <v/>
      </c>
      <c r="J111" s="811"/>
      <c r="K111" s="878" t="str">
        <f t="shared" si="18"/>
        <v/>
      </c>
      <c r="L111" s="878" t="str">
        <f t="shared" si="18"/>
        <v/>
      </c>
      <c r="M111" s="878" t="str">
        <f t="shared" si="15"/>
        <v/>
      </c>
      <c r="N111" s="813" t="s">
        <v>7</v>
      </c>
      <c r="O111" s="879" t="str">
        <f t="shared" si="16"/>
        <v/>
      </c>
      <c r="P111" s="761" t="str">
        <f t="array" ref="P111">IFERROR(SMALL(IF((loai=$U$10),ROW(loai)-6),ROWS($P$17:P110)),"")</f>
        <v/>
      </c>
      <c r="Q111" s="222"/>
    </row>
    <row r="112" spans="1:17" ht="16.5" hidden="1" customHeight="1" x14ac:dyDescent="0.2">
      <c r="A112" s="226"/>
      <c r="B112" s="469"/>
      <c r="C112" s="877" t="str">
        <f t="shared" si="17"/>
        <v/>
      </c>
      <c r="D112" s="809"/>
      <c r="E112" s="809"/>
      <c r="F112" s="874" t="str">
        <f t="shared" si="11"/>
        <v/>
      </c>
      <c r="G112" s="875" t="str">
        <f t="shared" si="12"/>
        <v/>
      </c>
      <c r="H112" s="876" t="str">
        <f t="shared" si="13"/>
        <v/>
      </c>
      <c r="I112" s="874" t="str">
        <f t="shared" si="14"/>
        <v/>
      </c>
      <c r="J112" s="811"/>
      <c r="K112" s="878" t="str">
        <f t="shared" si="18"/>
        <v/>
      </c>
      <c r="L112" s="878" t="str">
        <f t="shared" si="18"/>
        <v/>
      </c>
      <c r="M112" s="878" t="str">
        <f t="shared" si="15"/>
        <v/>
      </c>
      <c r="N112" s="813" t="s">
        <v>7</v>
      </c>
      <c r="O112" s="879" t="str">
        <f t="shared" si="16"/>
        <v/>
      </c>
      <c r="P112" s="761" t="str">
        <f t="array" ref="P112">IFERROR(SMALL(IF((loai=$U$10),ROW(loai)-6),ROWS($P$17:P111)),"")</f>
        <v/>
      </c>
      <c r="Q112" s="222"/>
    </row>
    <row r="113" spans="1:17" ht="16.5" hidden="1" customHeight="1" x14ac:dyDescent="0.2">
      <c r="A113" s="226"/>
      <c r="B113" s="469"/>
      <c r="C113" s="877" t="str">
        <f t="shared" si="17"/>
        <v/>
      </c>
      <c r="D113" s="809"/>
      <c r="E113" s="809"/>
      <c r="F113" s="874" t="str">
        <f t="shared" si="11"/>
        <v/>
      </c>
      <c r="G113" s="875" t="str">
        <f t="shared" si="12"/>
        <v/>
      </c>
      <c r="H113" s="876" t="str">
        <f t="shared" si="13"/>
        <v/>
      </c>
      <c r="I113" s="874" t="str">
        <f t="shared" si="14"/>
        <v/>
      </c>
      <c r="J113" s="811"/>
      <c r="K113" s="878" t="str">
        <f t="shared" si="18"/>
        <v/>
      </c>
      <c r="L113" s="878" t="str">
        <f t="shared" si="18"/>
        <v/>
      </c>
      <c r="M113" s="878" t="str">
        <f t="shared" si="15"/>
        <v/>
      </c>
      <c r="N113" s="813" t="s">
        <v>7</v>
      </c>
      <c r="O113" s="879" t="str">
        <f t="shared" si="16"/>
        <v/>
      </c>
      <c r="P113" s="761" t="str">
        <f t="array" ref="P113">IFERROR(SMALL(IF((loai=$U$10),ROW(loai)-6),ROWS($P$17:P112)),"")</f>
        <v/>
      </c>
      <c r="Q113" s="222"/>
    </row>
    <row r="114" spans="1:17" ht="16.5" hidden="1" customHeight="1" x14ac:dyDescent="0.2">
      <c r="A114" s="226"/>
      <c r="B114" s="469"/>
      <c r="C114" s="877" t="str">
        <f t="shared" si="17"/>
        <v/>
      </c>
      <c r="D114" s="809"/>
      <c r="E114" s="809"/>
      <c r="F114" s="874" t="str">
        <f t="shared" si="11"/>
        <v/>
      </c>
      <c r="G114" s="875" t="str">
        <f t="shared" si="12"/>
        <v/>
      </c>
      <c r="H114" s="876" t="str">
        <f t="shared" si="13"/>
        <v/>
      </c>
      <c r="I114" s="874" t="str">
        <f t="shared" si="14"/>
        <v/>
      </c>
      <c r="J114" s="811"/>
      <c r="K114" s="878" t="str">
        <f t="shared" si="18"/>
        <v/>
      </c>
      <c r="L114" s="878" t="str">
        <f t="shared" si="18"/>
        <v/>
      </c>
      <c r="M114" s="878" t="str">
        <f t="shared" si="15"/>
        <v/>
      </c>
      <c r="N114" s="813" t="s">
        <v>7</v>
      </c>
      <c r="O114" s="879" t="str">
        <f t="shared" si="16"/>
        <v/>
      </c>
      <c r="P114" s="761" t="str">
        <f t="array" ref="P114">IFERROR(SMALL(IF((loai=$U$10),ROW(loai)-6),ROWS($P$17:P113)),"")</f>
        <v/>
      </c>
      <c r="Q114" s="222"/>
    </row>
    <row r="115" spans="1:17" ht="16.5" hidden="1" customHeight="1" x14ac:dyDescent="0.2">
      <c r="A115" s="226"/>
      <c r="B115" s="469"/>
      <c r="C115" s="877" t="str">
        <f t="shared" si="17"/>
        <v/>
      </c>
      <c r="D115" s="809"/>
      <c r="E115" s="809"/>
      <c r="F115" s="874" t="str">
        <f t="shared" si="11"/>
        <v/>
      </c>
      <c r="G115" s="875" t="str">
        <f t="shared" si="12"/>
        <v/>
      </c>
      <c r="H115" s="876" t="str">
        <f t="shared" si="13"/>
        <v/>
      </c>
      <c r="I115" s="874" t="str">
        <f t="shared" si="14"/>
        <v/>
      </c>
      <c r="J115" s="811"/>
      <c r="K115" s="878" t="str">
        <f t="shared" si="18"/>
        <v/>
      </c>
      <c r="L115" s="878" t="str">
        <f t="shared" si="18"/>
        <v/>
      </c>
      <c r="M115" s="878" t="str">
        <f t="shared" si="15"/>
        <v/>
      </c>
      <c r="N115" s="813" t="s">
        <v>7</v>
      </c>
      <c r="O115" s="879" t="str">
        <f t="shared" si="16"/>
        <v/>
      </c>
      <c r="P115" s="761" t="str">
        <f t="array" ref="P115">IFERROR(SMALL(IF((loai=$U$10),ROW(loai)-6),ROWS($P$17:P114)),"")</f>
        <v/>
      </c>
      <c r="Q115" s="222"/>
    </row>
    <row r="116" spans="1:17" ht="16.5" hidden="1" customHeight="1" x14ac:dyDescent="0.2">
      <c r="A116" s="226"/>
      <c r="B116" s="469"/>
      <c r="C116" s="877" t="str">
        <f t="shared" si="17"/>
        <v/>
      </c>
      <c r="D116" s="809"/>
      <c r="E116" s="809"/>
      <c r="F116" s="874" t="str">
        <f t="shared" si="11"/>
        <v/>
      </c>
      <c r="G116" s="875" t="str">
        <f t="shared" si="12"/>
        <v/>
      </c>
      <c r="H116" s="876" t="str">
        <f t="shared" si="13"/>
        <v/>
      </c>
      <c r="I116" s="874" t="str">
        <f t="shared" si="14"/>
        <v/>
      </c>
      <c r="J116" s="811"/>
      <c r="K116" s="878" t="str">
        <f t="shared" si="18"/>
        <v/>
      </c>
      <c r="L116" s="878" t="str">
        <f t="shared" si="18"/>
        <v/>
      </c>
      <c r="M116" s="878" t="str">
        <f t="shared" si="15"/>
        <v/>
      </c>
      <c r="N116" s="813" t="s">
        <v>7</v>
      </c>
      <c r="O116" s="879" t="str">
        <f t="shared" si="16"/>
        <v/>
      </c>
      <c r="P116" s="761" t="str">
        <f t="array" ref="P116">IFERROR(SMALL(IF((loai=$U$10),ROW(loai)-6),ROWS($P$17:P115)),"")</f>
        <v/>
      </c>
      <c r="Q116" s="222"/>
    </row>
    <row r="117" spans="1:17" ht="16.5" hidden="1" customHeight="1" x14ac:dyDescent="0.2">
      <c r="A117" s="226"/>
      <c r="B117" s="469"/>
      <c r="C117" s="877" t="str">
        <f t="shared" si="17"/>
        <v/>
      </c>
      <c r="D117" s="809"/>
      <c r="E117" s="809"/>
      <c r="F117" s="874" t="str">
        <f t="shared" si="11"/>
        <v/>
      </c>
      <c r="G117" s="875" t="str">
        <f t="shared" si="12"/>
        <v/>
      </c>
      <c r="H117" s="876" t="str">
        <f t="shared" si="13"/>
        <v/>
      </c>
      <c r="I117" s="874" t="str">
        <f t="shared" si="14"/>
        <v/>
      </c>
      <c r="J117" s="811"/>
      <c r="K117" s="878" t="str">
        <f t="shared" si="18"/>
        <v/>
      </c>
      <c r="L117" s="878" t="str">
        <f t="shared" si="18"/>
        <v/>
      </c>
      <c r="M117" s="878" t="str">
        <f t="shared" si="15"/>
        <v/>
      </c>
      <c r="N117" s="813" t="s">
        <v>7</v>
      </c>
      <c r="O117" s="879" t="str">
        <f t="shared" si="16"/>
        <v/>
      </c>
      <c r="P117" s="761" t="str">
        <f t="array" ref="P117">IFERROR(SMALL(IF((loai=$U$10),ROW(loai)-6),ROWS($P$17:P116)),"")</f>
        <v/>
      </c>
      <c r="Q117" s="222"/>
    </row>
    <row r="118" spans="1:17" ht="16.5" hidden="1" customHeight="1" x14ac:dyDescent="0.2">
      <c r="A118" s="226"/>
      <c r="B118" s="469"/>
      <c r="C118" s="877" t="str">
        <f t="shared" si="17"/>
        <v/>
      </c>
      <c r="D118" s="809"/>
      <c r="E118" s="809"/>
      <c r="F118" s="874" t="str">
        <f t="shared" si="11"/>
        <v/>
      </c>
      <c r="G118" s="875" t="str">
        <f t="shared" si="12"/>
        <v/>
      </c>
      <c r="H118" s="876" t="str">
        <f t="shared" si="13"/>
        <v/>
      </c>
      <c r="I118" s="874" t="str">
        <f t="shared" si="14"/>
        <v/>
      </c>
      <c r="J118" s="811"/>
      <c r="K118" s="878" t="str">
        <f t="shared" ref="K118:L137" si="19">IF($P118="","",INDEX(sotien,$P118))</f>
        <v/>
      </c>
      <c r="L118" s="878" t="str">
        <f t="shared" si="19"/>
        <v/>
      </c>
      <c r="M118" s="878" t="str">
        <f t="shared" si="15"/>
        <v/>
      </c>
      <c r="N118" s="813" t="s">
        <v>7</v>
      </c>
      <c r="O118" s="879" t="str">
        <f t="shared" si="16"/>
        <v/>
      </c>
      <c r="P118" s="761" t="str">
        <f t="array" ref="P118">IFERROR(SMALL(IF((loai=$U$10),ROW(loai)-6),ROWS($P$17:P117)),"")</f>
        <v/>
      </c>
      <c r="Q118" s="222"/>
    </row>
    <row r="119" spans="1:17" ht="16.5" hidden="1" customHeight="1" x14ac:dyDescent="0.2">
      <c r="A119" s="226"/>
      <c r="B119" s="469"/>
      <c r="C119" s="877" t="str">
        <f t="shared" si="17"/>
        <v/>
      </c>
      <c r="D119" s="809"/>
      <c r="E119" s="809"/>
      <c r="F119" s="874" t="str">
        <f t="shared" si="11"/>
        <v/>
      </c>
      <c r="G119" s="875" t="str">
        <f t="shared" si="12"/>
        <v/>
      </c>
      <c r="H119" s="876" t="str">
        <f t="shared" si="13"/>
        <v/>
      </c>
      <c r="I119" s="874" t="str">
        <f t="shared" si="14"/>
        <v/>
      </c>
      <c r="J119" s="811"/>
      <c r="K119" s="878" t="str">
        <f t="shared" si="19"/>
        <v/>
      </c>
      <c r="L119" s="878" t="str">
        <f t="shared" si="19"/>
        <v/>
      </c>
      <c r="M119" s="878" t="str">
        <f t="shared" si="15"/>
        <v/>
      </c>
      <c r="N119" s="813" t="s">
        <v>7</v>
      </c>
      <c r="O119" s="879" t="str">
        <f t="shared" si="16"/>
        <v/>
      </c>
      <c r="P119" s="761" t="str">
        <f t="array" ref="P119">IFERROR(SMALL(IF((loai=$U$10),ROW(loai)-6),ROWS($P$17:P118)),"")</f>
        <v/>
      </c>
      <c r="Q119" s="222"/>
    </row>
    <row r="120" spans="1:17" ht="16.5" hidden="1" customHeight="1" x14ac:dyDescent="0.2">
      <c r="A120" s="226"/>
      <c r="B120" s="469"/>
      <c r="C120" s="877" t="str">
        <f t="shared" si="17"/>
        <v/>
      </c>
      <c r="D120" s="809"/>
      <c r="E120" s="809"/>
      <c r="F120" s="874" t="str">
        <f t="shared" si="11"/>
        <v/>
      </c>
      <c r="G120" s="875" t="str">
        <f t="shared" si="12"/>
        <v/>
      </c>
      <c r="H120" s="876" t="str">
        <f t="shared" si="13"/>
        <v/>
      </c>
      <c r="I120" s="874" t="str">
        <f t="shared" si="14"/>
        <v/>
      </c>
      <c r="J120" s="811"/>
      <c r="K120" s="878" t="str">
        <f t="shared" si="19"/>
        <v/>
      </c>
      <c r="L120" s="878" t="str">
        <f t="shared" si="19"/>
        <v/>
      </c>
      <c r="M120" s="878" t="str">
        <f t="shared" si="15"/>
        <v/>
      </c>
      <c r="N120" s="813" t="s">
        <v>7</v>
      </c>
      <c r="O120" s="879" t="str">
        <f t="shared" si="16"/>
        <v/>
      </c>
      <c r="P120" s="761" t="str">
        <f t="array" ref="P120">IFERROR(SMALL(IF((loai=$U$10),ROW(loai)-6),ROWS($P$17:P119)),"")</f>
        <v/>
      </c>
      <c r="Q120" s="222"/>
    </row>
    <row r="121" spans="1:17" ht="16.5" hidden="1" customHeight="1" x14ac:dyDescent="0.2">
      <c r="A121" s="226"/>
      <c r="B121" s="469"/>
      <c r="C121" s="877" t="str">
        <f t="shared" si="17"/>
        <v/>
      </c>
      <c r="D121" s="809"/>
      <c r="E121" s="809"/>
      <c r="F121" s="874" t="str">
        <f t="shared" si="11"/>
        <v/>
      </c>
      <c r="G121" s="875" t="str">
        <f t="shared" si="12"/>
        <v/>
      </c>
      <c r="H121" s="876" t="str">
        <f t="shared" si="13"/>
        <v/>
      </c>
      <c r="I121" s="874" t="str">
        <f t="shared" si="14"/>
        <v/>
      </c>
      <c r="J121" s="811"/>
      <c r="K121" s="878" t="str">
        <f t="shared" si="19"/>
        <v/>
      </c>
      <c r="L121" s="878" t="str">
        <f t="shared" si="19"/>
        <v/>
      </c>
      <c r="M121" s="878" t="str">
        <f t="shared" si="15"/>
        <v/>
      </c>
      <c r="N121" s="813" t="s">
        <v>7</v>
      </c>
      <c r="O121" s="879" t="str">
        <f t="shared" si="16"/>
        <v/>
      </c>
      <c r="P121" s="761" t="str">
        <f t="array" ref="P121">IFERROR(SMALL(IF((loai=$U$10),ROW(loai)-6),ROWS($P$17:P120)),"")</f>
        <v/>
      </c>
      <c r="Q121" s="222"/>
    </row>
    <row r="122" spans="1:17" ht="16.5" hidden="1" customHeight="1" x14ac:dyDescent="0.2">
      <c r="A122" s="226"/>
      <c r="B122" s="469"/>
      <c r="C122" s="877" t="str">
        <f t="shared" si="17"/>
        <v/>
      </c>
      <c r="D122" s="809"/>
      <c r="E122" s="809"/>
      <c r="F122" s="874" t="str">
        <f t="shared" si="11"/>
        <v/>
      </c>
      <c r="G122" s="875" t="str">
        <f t="shared" si="12"/>
        <v/>
      </c>
      <c r="H122" s="876" t="str">
        <f t="shared" si="13"/>
        <v/>
      </c>
      <c r="I122" s="874" t="str">
        <f t="shared" si="14"/>
        <v/>
      </c>
      <c r="J122" s="811"/>
      <c r="K122" s="878" t="str">
        <f t="shared" si="19"/>
        <v/>
      </c>
      <c r="L122" s="878" t="str">
        <f t="shared" si="19"/>
        <v/>
      </c>
      <c r="M122" s="878" t="str">
        <f t="shared" si="15"/>
        <v/>
      </c>
      <c r="N122" s="813" t="s">
        <v>7</v>
      </c>
      <c r="O122" s="879" t="str">
        <f t="shared" si="16"/>
        <v/>
      </c>
      <c r="P122" s="761" t="str">
        <f t="array" ref="P122">IFERROR(SMALL(IF((loai=$U$10),ROW(loai)-6),ROWS($P$17:P121)),"")</f>
        <v/>
      </c>
      <c r="Q122" s="222"/>
    </row>
    <row r="123" spans="1:17" ht="16.5" hidden="1" customHeight="1" x14ac:dyDescent="0.2">
      <c r="A123" s="226"/>
      <c r="B123" s="469"/>
      <c r="C123" s="877" t="str">
        <f t="shared" si="17"/>
        <v/>
      </c>
      <c r="D123" s="809"/>
      <c r="E123" s="809"/>
      <c r="F123" s="874" t="str">
        <f t="shared" si="11"/>
        <v/>
      </c>
      <c r="G123" s="875" t="str">
        <f t="shared" si="12"/>
        <v/>
      </c>
      <c r="H123" s="876" t="str">
        <f t="shared" si="13"/>
        <v/>
      </c>
      <c r="I123" s="874" t="str">
        <f t="shared" si="14"/>
        <v/>
      </c>
      <c r="J123" s="811"/>
      <c r="K123" s="878" t="str">
        <f t="shared" si="19"/>
        <v/>
      </c>
      <c r="L123" s="878" t="str">
        <f t="shared" si="19"/>
        <v/>
      </c>
      <c r="M123" s="878" t="str">
        <f t="shared" si="15"/>
        <v/>
      </c>
      <c r="N123" s="813" t="s">
        <v>7</v>
      </c>
      <c r="O123" s="879" t="str">
        <f t="shared" si="16"/>
        <v/>
      </c>
      <c r="P123" s="761" t="str">
        <f t="array" ref="P123">IFERROR(SMALL(IF((loai=$U$10),ROW(loai)-6),ROWS($P$17:P122)),"")</f>
        <v/>
      </c>
      <c r="Q123" s="222"/>
    </row>
    <row r="124" spans="1:17" ht="16.5" hidden="1" customHeight="1" x14ac:dyDescent="0.2">
      <c r="A124" s="226"/>
      <c r="B124" s="469"/>
      <c r="C124" s="877" t="str">
        <f t="shared" si="17"/>
        <v/>
      </c>
      <c r="D124" s="809"/>
      <c r="E124" s="809"/>
      <c r="F124" s="874" t="str">
        <f t="shared" si="11"/>
        <v/>
      </c>
      <c r="G124" s="875" t="str">
        <f t="shared" si="12"/>
        <v/>
      </c>
      <c r="H124" s="876" t="str">
        <f t="shared" si="13"/>
        <v/>
      </c>
      <c r="I124" s="874" t="str">
        <f t="shared" si="14"/>
        <v/>
      </c>
      <c r="J124" s="811"/>
      <c r="K124" s="878" t="str">
        <f t="shared" si="19"/>
        <v/>
      </c>
      <c r="L124" s="878" t="str">
        <f t="shared" si="19"/>
        <v/>
      </c>
      <c r="M124" s="878" t="str">
        <f t="shared" si="15"/>
        <v/>
      </c>
      <c r="N124" s="813" t="s">
        <v>7</v>
      </c>
      <c r="O124" s="879" t="str">
        <f t="shared" si="16"/>
        <v/>
      </c>
      <c r="P124" s="761" t="str">
        <f t="array" ref="P124">IFERROR(SMALL(IF((loai=$U$10),ROW(loai)-6),ROWS($P$17:P123)),"")</f>
        <v/>
      </c>
      <c r="Q124" s="222"/>
    </row>
    <row r="125" spans="1:17" ht="16.5" hidden="1" customHeight="1" x14ac:dyDescent="0.2">
      <c r="A125" s="226"/>
      <c r="B125" s="469"/>
      <c r="C125" s="877" t="str">
        <f t="shared" si="17"/>
        <v/>
      </c>
      <c r="D125" s="809"/>
      <c r="E125" s="809"/>
      <c r="F125" s="874" t="str">
        <f t="shared" si="11"/>
        <v/>
      </c>
      <c r="G125" s="875" t="str">
        <f t="shared" si="12"/>
        <v/>
      </c>
      <c r="H125" s="876" t="str">
        <f t="shared" si="13"/>
        <v/>
      </c>
      <c r="I125" s="874" t="str">
        <f t="shared" si="14"/>
        <v/>
      </c>
      <c r="J125" s="811"/>
      <c r="K125" s="878" t="str">
        <f t="shared" si="19"/>
        <v/>
      </c>
      <c r="L125" s="878" t="str">
        <f t="shared" si="19"/>
        <v/>
      </c>
      <c r="M125" s="878" t="str">
        <f t="shared" si="15"/>
        <v/>
      </c>
      <c r="N125" s="813" t="s">
        <v>7</v>
      </c>
      <c r="O125" s="879" t="str">
        <f t="shared" si="16"/>
        <v/>
      </c>
      <c r="P125" s="761" t="str">
        <f t="array" ref="P125">IFERROR(SMALL(IF((loai=$U$10),ROW(loai)-6),ROWS($P$17:P124)),"")</f>
        <v/>
      </c>
      <c r="Q125" s="222"/>
    </row>
    <row r="126" spans="1:17" ht="16.5" hidden="1" customHeight="1" x14ac:dyDescent="0.2">
      <c r="A126" s="226"/>
      <c r="B126" s="469"/>
      <c r="C126" s="877" t="str">
        <f t="shared" si="17"/>
        <v/>
      </c>
      <c r="D126" s="809"/>
      <c r="E126" s="809"/>
      <c r="F126" s="874" t="str">
        <f t="shared" si="11"/>
        <v/>
      </c>
      <c r="G126" s="875" t="str">
        <f t="shared" si="12"/>
        <v/>
      </c>
      <c r="H126" s="876" t="str">
        <f t="shared" si="13"/>
        <v/>
      </c>
      <c r="I126" s="874" t="str">
        <f t="shared" si="14"/>
        <v/>
      </c>
      <c r="J126" s="811"/>
      <c r="K126" s="878" t="str">
        <f t="shared" si="19"/>
        <v/>
      </c>
      <c r="L126" s="878" t="str">
        <f t="shared" si="19"/>
        <v/>
      </c>
      <c r="M126" s="878" t="str">
        <f t="shared" si="15"/>
        <v/>
      </c>
      <c r="N126" s="813" t="s">
        <v>7</v>
      </c>
      <c r="O126" s="879" t="str">
        <f t="shared" si="16"/>
        <v/>
      </c>
      <c r="P126" s="761" t="str">
        <f t="array" ref="P126">IFERROR(SMALL(IF((loai=$U$10),ROW(loai)-6),ROWS($P$17:P125)),"")</f>
        <v/>
      </c>
      <c r="Q126" s="222"/>
    </row>
    <row r="127" spans="1:17" ht="16.5" hidden="1" customHeight="1" x14ac:dyDescent="0.2">
      <c r="A127" s="226"/>
      <c r="B127" s="469"/>
      <c r="C127" s="877" t="str">
        <f t="shared" si="17"/>
        <v/>
      </c>
      <c r="D127" s="809"/>
      <c r="E127" s="809"/>
      <c r="F127" s="874" t="str">
        <f t="shared" si="11"/>
        <v/>
      </c>
      <c r="G127" s="875" t="str">
        <f t="shared" si="12"/>
        <v/>
      </c>
      <c r="H127" s="876" t="str">
        <f t="shared" si="13"/>
        <v/>
      </c>
      <c r="I127" s="874" t="str">
        <f t="shared" si="14"/>
        <v/>
      </c>
      <c r="J127" s="811"/>
      <c r="K127" s="878" t="str">
        <f t="shared" si="19"/>
        <v/>
      </c>
      <c r="L127" s="878" t="str">
        <f t="shared" si="19"/>
        <v/>
      </c>
      <c r="M127" s="878" t="str">
        <f t="shared" si="15"/>
        <v/>
      </c>
      <c r="N127" s="813" t="s">
        <v>7</v>
      </c>
      <c r="O127" s="879" t="str">
        <f t="shared" si="16"/>
        <v/>
      </c>
      <c r="P127" s="761" t="str">
        <f t="array" ref="P127">IFERROR(SMALL(IF((loai=$U$10),ROW(loai)-6),ROWS($P$17:P126)),"")</f>
        <v/>
      </c>
      <c r="Q127" s="222"/>
    </row>
    <row r="128" spans="1:17" ht="16.5" hidden="1" customHeight="1" x14ac:dyDescent="0.2">
      <c r="A128" s="226"/>
      <c r="B128" s="469"/>
      <c r="C128" s="877" t="str">
        <f t="shared" si="17"/>
        <v/>
      </c>
      <c r="D128" s="809"/>
      <c r="E128" s="809"/>
      <c r="F128" s="874" t="str">
        <f t="shared" si="11"/>
        <v/>
      </c>
      <c r="G128" s="875" t="str">
        <f t="shared" si="12"/>
        <v/>
      </c>
      <c r="H128" s="876" t="str">
        <f t="shared" si="13"/>
        <v/>
      </c>
      <c r="I128" s="874" t="str">
        <f t="shared" si="14"/>
        <v/>
      </c>
      <c r="J128" s="811"/>
      <c r="K128" s="878" t="str">
        <f t="shared" si="19"/>
        <v/>
      </c>
      <c r="L128" s="878" t="str">
        <f t="shared" si="19"/>
        <v/>
      </c>
      <c r="M128" s="878" t="str">
        <f t="shared" si="15"/>
        <v/>
      </c>
      <c r="N128" s="813" t="s">
        <v>7</v>
      </c>
      <c r="O128" s="879" t="str">
        <f t="shared" si="16"/>
        <v/>
      </c>
      <c r="P128" s="761" t="str">
        <f t="array" ref="P128">IFERROR(SMALL(IF((loai=$U$10),ROW(loai)-6),ROWS($P$17:P127)),"")</f>
        <v/>
      </c>
      <c r="Q128" s="222"/>
    </row>
    <row r="129" spans="1:17" ht="16.5" hidden="1" customHeight="1" x14ac:dyDescent="0.2">
      <c r="A129" s="226"/>
      <c r="B129" s="469"/>
      <c r="C129" s="877" t="str">
        <f t="shared" si="17"/>
        <v/>
      </c>
      <c r="D129" s="809"/>
      <c r="E129" s="809"/>
      <c r="F129" s="874" t="str">
        <f t="shared" si="11"/>
        <v/>
      </c>
      <c r="G129" s="875" t="str">
        <f t="shared" si="12"/>
        <v/>
      </c>
      <c r="H129" s="876" t="str">
        <f t="shared" si="13"/>
        <v/>
      </c>
      <c r="I129" s="874" t="str">
        <f t="shared" si="14"/>
        <v/>
      </c>
      <c r="J129" s="811"/>
      <c r="K129" s="878" t="str">
        <f t="shared" si="19"/>
        <v/>
      </c>
      <c r="L129" s="878" t="str">
        <f t="shared" si="19"/>
        <v/>
      </c>
      <c r="M129" s="878" t="str">
        <f t="shared" si="15"/>
        <v/>
      </c>
      <c r="N129" s="813" t="s">
        <v>7</v>
      </c>
      <c r="O129" s="879" t="str">
        <f t="shared" si="16"/>
        <v/>
      </c>
      <c r="P129" s="761" t="str">
        <f t="array" ref="P129">IFERROR(SMALL(IF((loai=$U$10),ROW(loai)-6),ROWS($P$17:P128)),"")</f>
        <v/>
      </c>
      <c r="Q129" s="222"/>
    </row>
    <row r="130" spans="1:17" ht="16.5" hidden="1" customHeight="1" x14ac:dyDescent="0.2">
      <c r="A130" s="226"/>
      <c r="B130" s="469"/>
      <c r="C130" s="877" t="str">
        <f t="shared" si="17"/>
        <v/>
      </c>
      <c r="D130" s="809"/>
      <c r="E130" s="809"/>
      <c r="F130" s="874" t="str">
        <f t="shared" si="11"/>
        <v/>
      </c>
      <c r="G130" s="875" t="str">
        <f t="shared" si="12"/>
        <v/>
      </c>
      <c r="H130" s="876" t="str">
        <f t="shared" si="13"/>
        <v/>
      </c>
      <c r="I130" s="874" t="str">
        <f t="shared" si="14"/>
        <v/>
      </c>
      <c r="J130" s="811"/>
      <c r="K130" s="878" t="str">
        <f t="shared" si="19"/>
        <v/>
      </c>
      <c r="L130" s="878" t="str">
        <f t="shared" si="19"/>
        <v/>
      </c>
      <c r="M130" s="878" t="str">
        <f t="shared" si="15"/>
        <v/>
      </c>
      <c r="N130" s="813" t="s">
        <v>7</v>
      </c>
      <c r="O130" s="879" t="str">
        <f t="shared" si="16"/>
        <v/>
      </c>
      <c r="P130" s="761" t="str">
        <f t="array" ref="P130">IFERROR(SMALL(IF((loai=$U$10),ROW(loai)-6),ROWS($P$17:P129)),"")</f>
        <v/>
      </c>
      <c r="Q130" s="222"/>
    </row>
    <row r="131" spans="1:17" ht="16.5" hidden="1" customHeight="1" x14ac:dyDescent="0.2">
      <c r="A131" s="226"/>
      <c r="B131" s="469"/>
      <c r="C131" s="877" t="str">
        <f t="shared" si="17"/>
        <v/>
      </c>
      <c r="D131" s="809"/>
      <c r="E131" s="809"/>
      <c r="F131" s="874" t="str">
        <f t="shared" si="11"/>
        <v/>
      </c>
      <c r="G131" s="875" t="str">
        <f t="shared" si="12"/>
        <v/>
      </c>
      <c r="H131" s="876" t="str">
        <f t="shared" si="13"/>
        <v/>
      </c>
      <c r="I131" s="874" t="str">
        <f t="shared" si="14"/>
        <v/>
      </c>
      <c r="J131" s="811"/>
      <c r="K131" s="878" t="str">
        <f t="shared" si="19"/>
        <v/>
      </c>
      <c r="L131" s="878" t="str">
        <f t="shared" si="19"/>
        <v/>
      </c>
      <c r="M131" s="878" t="str">
        <f t="shared" si="15"/>
        <v/>
      </c>
      <c r="N131" s="813" t="s">
        <v>7</v>
      </c>
      <c r="O131" s="879" t="str">
        <f t="shared" si="16"/>
        <v/>
      </c>
      <c r="P131" s="761" t="str">
        <f t="array" ref="P131">IFERROR(SMALL(IF((loai=$U$10),ROW(loai)-6),ROWS($P$17:P130)),"")</f>
        <v/>
      </c>
      <c r="Q131" s="222"/>
    </row>
    <row r="132" spans="1:17" ht="16.5" hidden="1" customHeight="1" x14ac:dyDescent="0.2">
      <c r="A132" s="226"/>
      <c r="B132" s="469"/>
      <c r="C132" s="877" t="str">
        <f t="shared" si="17"/>
        <v/>
      </c>
      <c r="D132" s="809"/>
      <c r="E132" s="809"/>
      <c r="F132" s="874" t="str">
        <f t="shared" si="11"/>
        <v/>
      </c>
      <c r="G132" s="875" t="str">
        <f t="shared" si="12"/>
        <v/>
      </c>
      <c r="H132" s="876" t="str">
        <f t="shared" si="13"/>
        <v/>
      </c>
      <c r="I132" s="874" t="str">
        <f t="shared" si="14"/>
        <v/>
      </c>
      <c r="J132" s="811"/>
      <c r="K132" s="878" t="str">
        <f t="shared" si="19"/>
        <v/>
      </c>
      <c r="L132" s="878" t="str">
        <f t="shared" si="19"/>
        <v/>
      </c>
      <c r="M132" s="878" t="str">
        <f t="shared" si="15"/>
        <v/>
      </c>
      <c r="N132" s="813" t="s">
        <v>7</v>
      </c>
      <c r="O132" s="879" t="str">
        <f t="shared" si="16"/>
        <v/>
      </c>
      <c r="P132" s="761" t="str">
        <f t="array" ref="P132">IFERROR(SMALL(IF((loai=$U$10),ROW(loai)-6),ROWS($P$17:P131)),"")</f>
        <v/>
      </c>
      <c r="Q132" s="222"/>
    </row>
    <row r="133" spans="1:17" ht="16.5" hidden="1" customHeight="1" x14ac:dyDescent="0.2">
      <c r="A133" s="226"/>
      <c r="B133" s="469"/>
      <c r="C133" s="877" t="str">
        <f t="shared" si="17"/>
        <v/>
      </c>
      <c r="D133" s="809"/>
      <c r="E133" s="809"/>
      <c r="F133" s="874" t="str">
        <f t="shared" si="11"/>
        <v/>
      </c>
      <c r="G133" s="875" t="str">
        <f t="shared" si="12"/>
        <v/>
      </c>
      <c r="H133" s="876" t="str">
        <f t="shared" si="13"/>
        <v/>
      </c>
      <c r="I133" s="874" t="str">
        <f t="shared" si="14"/>
        <v/>
      </c>
      <c r="J133" s="811"/>
      <c r="K133" s="878" t="str">
        <f t="shared" si="19"/>
        <v/>
      </c>
      <c r="L133" s="878" t="str">
        <f t="shared" si="19"/>
        <v/>
      </c>
      <c r="M133" s="878" t="str">
        <f t="shared" si="15"/>
        <v/>
      </c>
      <c r="N133" s="813" t="s">
        <v>7</v>
      </c>
      <c r="O133" s="879" t="str">
        <f t="shared" si="16"/>
        <v/>
      </c>
      <c r="P133" s="761" t="str">
        <f t="array" ref="P133">IFERROR(SMALL(IF((loai=$U$10),ROW(loai)-6),ROWS($P$17:P132)),"")</f>
        <v/>
      </c>
      <c r="Q133" s="222"/>
    </row>
    <row r="134" spans="1:17" ht="16.5" hidden="1" customHeight="1" x14ac:dyDescent="0.2">
      <c r="A134" s="226"/>
      <c r="B134" s="469"/>
      <c r="C134" s="877" t="str">
        <f t="shared" si="17"/>
        <v/>
      </c>
      <c r="D134" s="809"/>
      <c r="E134" s="809"/>
      <c r="F134" s="874" t="str">
        <f t="shared" si="11"/>
        <v/>
      </c>
      <c r="G134" s="875" t="str">
        <f t="shared" si="12"/>
        <v/>
      </c>
      <c r="H134" s="876" t="str">
        <f t="shared" si="13"/>
        <v/>
      </c>
      <c r="I134" s="874" t="str">
        <f t="shared" si="14"/>
        <v/>
      </c>
      <c r="J134" s="811"/>
      <c r="K134" s="878" t="str">
        <f t="shared" si="19"/>
        <v/>
      </c>
      <c r="L134" s="878" t="str">
        <f t="shared" si="19"/>
        <v/>
      </c>
      <c r="M134" s="878" t="str">
        <f t="shared" si="15"/>
        <v/>
      </c>
      <c r="N134" s="813" t="s">
        <v>7</v>
      </c>
      <c r="O134" s="879" t="str">
        <f t="shared" si="16"/>
        <v/>
      </c>
      <c r="P134" s="761" t="str">
        <f t="array" ref="P134">IFERROR(SMALL(IF((loai=$U$10),ROW(loai)-6),ROWS($P$17:P133)),"")</f>
        <v/>
      </c>
      <c r="Q134" s="222"/>
    </row>
    <row r="135" spans="1:17" ht="16.5" hidden="1" customHeight="1" x14ac:dyDescent="0.2">
      <c r="A135" s="226"/>
      <c r="B135" s="469"/>
      <c r="C135" s="877" t="str">
        <f t="shared" si="17"/>
        <v/>
      </c>
      <c r="D135" s="809"/>
      <c r="E135" s="809"/>
      <c r="F135" s="874" t="str">
        <f t="shared" si="11"/>
        <v/>
      </c>
      <c r="G135" s="875" t="str">
        <f t="shared" si="12"/>
        <v/>
      </c>
      <c r="H135" s="876" t="str">
        <f t="shared" si="13"/>
        <v/>
      </c>
      <c r="I135" s="874" t="str">
        <f t="shared" si="14"/>
        <v/>
      </c>
      <c r="J135" s="811"/>
      <c r="K135" s="878" t="str">
        <f t="shared" si="19"/>
        <v/>
      </c>
      <c r="L135" s="878" t="str">
        <f t="shared" si="19"/>
        <v/>
      </c>
      <c r="M135" s="878" t="str">
        <f t="shared" si="15"/>
        <v/>
      </c>
      <c r="N135" s="813" t="s">
        <v>7</v>
      </c>
      <c r="O135" s="879" t="str">
        <f t="shared" si="16"/>
        <v/>
      </c>
      <c r="P135" s="761" t="str">
        <f t="array" ref="P135">IFERROR(SMALL(IF((loai=$U$10),ROW(loai)-6),ROWS($P$17:P134)),"")</f>
        <v/>
      </c>
      <c r="Q135" s="222"/>
    </row>
    <row r="136" spans="1:17" ht="16.5" hidden="1" customHeight="1" x14ac:dyDescent="0.2">
      <c r="A136" s="226"/>
      <c r="B136" s="469"/>
      <c r="C136" s="877" t="str">
        <f t="shared" si="17"/>
        <v/>
      </c>
      <c r="D136" s="809"/>
      <c r="E136" s="809"/>
      <c r="F136" s="874" t="str">
        <f t="shared" si="11"/>
        <v/>
      </c>
      <c r="G136" s="875" t="str">
        <f t="shared" si="12"/>
        <v/>
      </c>
      <c r="H136" s="876" t="str">
        <f t="shared" si="13"/>
        <v/>
      </c>
      <c r="I136" s="874" t="str">
        <f t="shared" si="14"/>
        <v/>
      </c>
      <c r="J136" s="811"/>
      <c r="K136" s="878" t="str">
        <f t="shared" si="19"/>
        <v/>
      </c>
      <c r="L136" s="878" t="str">
        <f t="shared" si="19"/>
        <v/>
      </c>
      <c r="M136" s="878" t="str">
        <f t="shared" si="15"/>
        <v/>
      </c>
      <c r="N136" s="813" t="s">
        <v>7</v>
      </c>
      <c r="O136" s="879" t="str">
        <f t="shared" si="16"/>
        <v/>
      </c>
      <c r="P136" s="761" t="str">
        <f t="array" ref="P136">IFERROR(SMALL(IF((loai=$U$10),ROW(loai)-6),ROWS($P$17:P135)),"")</f>
        <v/>
      </c>
      <c r="Q136" s="222"/>
    </row>
    <row r="137" spans="1:17" ht="16.5" hidden="1" customHeight="1" x14ac:dyDescent="0.2">
      <c r="A137" s="226"/>
      <c r="B137" s="469"/>
      <c r="C137" s="877" t="str">
        <f t="shared" si="17"/>
        <v/>
      </c>
      <c r="D137" s="809"/>
      <c r="E137" s="809"/>
      <c r="F137" s="874" t="str">
        <f t="shared" si="11"/>
        <v/>
      </c>
      <c r="G137" s="875" t="str">
        <f t="shared" si="12"/>
        <v/>
      </c>
      <c r="H137" s="876" t="str">
        <f t="shared" si="13"/>
        <v/>
      </c>
      <c r="I137" s="874" t="str">
        <f t="shared" si="14"/>
        <v/>
      </c>
      <c r="J137" s="811"/>
      <c r="K137" s="878" t="str">
        <f t="shared" si="19"/>
        <v/>
      </c>
      <c r="L137" s="878" t="str">
        <f t="shared" si="19"/>
        <v/>
      </c>
      <c r="M137" s="878" t="str">
        <f t="shared" si="15"/>
        <v/>
      </c>
      <c r="N137" s="813" t="s">
        <v>7</v>
      </c>
      <c r="O137" s="879" t="str">
        <f t="shared" si="16"/>
        <v/>
      </c>
      <c r="P137" s="761" t="str">
        <f t="array" ref="P137">IFERROR(SMALL(IF((loai=$U$10),ROW(loai)-6),ROWS($P$17:P136)),"")</f>
        <v/>
      </c>
      <c r="Q137" s="222"/>
    </row>
    <row r="138" spans="1:17" ht="16.5" hidden="1" customHeight="1" x14ac:dyDescent="0.2">
      <c r="A138" s="226"/>
      <c r="B138" s="469"/>
      <c r="C138" s="877" t="str">
        <f t="shared" si="17"/>
        <v/>
      </c>
      <c r="D138" s="809"/>
      <c r="E138" s="809"/>
      <c r="F138" s="874" t="str">
        <f t="shared" si="11"/>
        <v/>
      </c>
      <c r="G138" s="875" t="str">
        <f t="shared" si="12"/>
        <v/>
      </c>
      <c r="H138" s="876" t="str">
        <f t="shared" si="13"/>
        <v/>
      </c>
      <c r="I138" s="874" t="str">
        <f t="shared" si="14"/>
        <v/>
      </c>
      <c r="J138" s="811"/>
      <c r="K138" s="878" t="str">
        <f t="shared" ref="K138:L157" si="20">IF($P138="","",INDEX(sotien,$P138))</f>
        <v/>
      </c>
      <c r="L138" s="878" t="str">
        <f t="shared" si="20"/>
        <v/>
      </c>
      <c r="M138" s="878" t="str">
        <f t="shared" si="15"/>
        <v/>
      </c>
      <c r="N138" s="813" t="s">
        <v>7</v>
      </c>
      <c r="O138" s="879" t="str">
        <f t="shared" si="16"/>
        <v/>
      </c>
      <c r="P138" s="761" t="str">
        <f t="array" ref="P138">IFERROR(SMALL(IF((loai=$U$10),ROW(loai)-6),ROWS($P$17:P137)),"")</f>
        <v/>
      </c>
      <c r="Q138" s="222"/>
    </row>
    <row r="139" spans="1:17" ht="16.5" hidden="1" customHeight="1" x14ac:dyDescent="0.2">
      <c r="A139" s="226"/>
      <c r="B139" s="469"/>
      <c r="C139" s="877" t="str">
        <f t="shared" si="17"/>
        <v/>
      </c>
      <c r="D139" s="809"/>
      <c r="E139" s="809"/>
      <c r="F139" s="874" t="str">
        <f t="shared" si="11"/>
        <v/>
      </c>
      <c r="G139" s="875" t="str">
        <f t="shared" si="12"/>
        <v/>
      </c>
      <c r="H139" s="876" t="str">
        <f t="shared" si="13"/>
        <v/>
      </c>
      <c r="I139" s="874" t="str">
        <f t="shared" si="14"/>
        <v/>
      </c>
      <c r="J139" s="811"/>
      <c r="K139" s="878" t="str">
        <f t="shared" si="20"/>
        <v/>
      </c>
      <c r="L139" s="878" t="str">
        <f t="shared" si="20"/>
        <v/>
      </c>
      <c r="M139" s="878" t="str">
        <f t="shared" si="15"/>
        <v/>
      </c>
      <c r="N139" s="813" t="s">
        <v>7</v>
      </c>
      <c r="O139" s="879" t="str">
        <f t="shared" si="16"/>
        <v/>
      </c>
      <c r="P139" s="761" t="str">
        <f t="array" ref="P139">IFERROR(SMALL(IF((loai=$U$10),ROW(loai)-6),ROWS($P$17:P138)),"")</f>
        <v/>
      </c>
      <c r="Q139" s="222"/>
    </row>
    <row r="140" spans="1:17" ht="16.5" hidden="1" customHeight="1" x14ac:dyDescent="0.2">
      <c r="A140" s="226"/>
      <c r="B140" s="469"/>
      <c r="C140" s="877" t="str">
        <f t="shared" si="17"/>
        <v/>
      </c>
      <c r="D140" s="809"/>
      <c r="E140" s="809"/>
      <c r="F140" s="874" t="str">
        <f t="shared" si="11"/>
        <v/>
      </c>
      <c r="G140" s="875" t="str">
        <f t="shared" si="12"/>
        <v/>
      </c>
      <c r="H140" s="876" t="str">
        <f t="shared" si="13"/>
        <v/>
      </c>
      <c r="I140" s="874" t="str">
        <f t="shared" si="14"/>
        <v/>
      </c>
      <c r="J140" s="811"/>
      <c r="K140" s="878" t="str">
        <f t="shared" si="20"/>
        <v/>
      </c>
      <c r="L140" s="878" t="str">
        <f t="shared" si="20"/>
        <v/>
      </c>
      <c r="M140" s="878" t="str">
        <f t="shared" si="15"/>
        <v/>
      </c>
      <c r="N140" s="813" t="s">
        <v>7</v>
      </c>
      <c r="O140" s="879" t="str">
        <f t="shared" si="16"/>
        <v/>
      </c>
      <c r="P140" s="761" t="str">
        <f t="array" ref="P140">IFERROR(SMALL(IF((loai=$U$10),ROW(loai)-6),ROWS($P$17:P139)),"")</f>
        <v/>
      </c>
      <c r="Q140" s="222"/>
    </row>
    <row r="141" spans="1:17" ht="16.5" hidden="1" customHeight="1" x14ac:dyDescent="0.2">
      <c r="A141" s="226"/>
      <c r="B141" s="469"/>
      <c r="C141" s="877" t="str">
        <f t="shared" si="17"/>
        <v/>
      </c>
      <c r="D141" s="809"/>
      <c r="E141" s="809"/>
      <c r="F141" s="874" t="str">
        <f t="shared" si="11"/>
        <v/>
      </c>
      <c r="G141" s="875" t="str">
        <f t="shared" si="12"/>
        <v/>
      </c>
      <c r="H141" s="876" t="str">
        <f t="shared" si="13"/>
        <v/>
      </c>
      <c r="I141" s="874" t="str">
        <f t="shared" si="14"/>
        <v/>
      </c>
      <c r="J141" s="811"/>
      <c r="K141" s="878" t="str">
        <f t="shared" si="20"/>
        <v/>
      </c>
      <c r="L141" s="878" t="str">
        <f t="shared" si="20"/>
        <v/>
      </c>
      <c r="M141" s="878" t="str">
        <f t="shared" si="15"/>
        <v/>
      </c>
      <c r="N141" s="813" t="s">
        <v>7</v>
      </c>
      <c r="O141" s="879" t="str">
        <f t="shared" si="16"/>
        <v/>
      </c>
      <c r="P141" s="761" t="str">
        <f t="array" ref="P141">IFERROR(SMALL(IF((loai=$U$10),ROW(loai)-6),ROWS($P$17:P140)),"")</f>
        <v/>
      </c>
      <c r="Q141" s="222"/>
    </row>
    <row r="142" spans="1:17" ht="16.5" hidden="1" customHeight="1" x14ac:dyDescent="0.2">
      <c r="A142" s="226"/>
      <c r="B142" s="469"/>
      <c r="C142" s="877" t="str">
        <f t="shared" si="17"/>
        <v/>
      </c>
      <c r="D142" s="809"/>
      <c r="E142" s="809"/>
      <c r="F142" s="874" t="str">
        <f t="shared" si="11"/>
        <v/>
      </c>
      <c r="G142" s="875" t="str">
        <f t="shared" si="12"/>
        <v/>
      </c>
      <c r="H142" s="876" t="str">
        <f t="shared" si="13"/>
        <v/>
      </c>
      <c r="I142" s="874" t="str">
        <f t="shared" si="14"/>
        <v/>
      </c>
      <c r="J142" s="811"/>
      <c r="K142" s="878" t="str">
        <f t="shared" si="20"/>
        <v/>
      </c>
      <c r="L142" s="878" t="str">
        <f t="shared" si="20"/>
        <v/>
      </c>
      <c r="M142" s="878" t="str">
        <f t="shared" si="15"/>
        <v/>
      </c>
      <c r="N142" s="813" t="s">
        <v>7</v>
      </c>
      <c r="O142" s="879" t="str">
        <f t="shared" si="16"/>
        <v/>
      </c>
      <c r="P142" s="761" t="str">
        <f t="array" ref="P142">IFERROR(SMALL(IF((loai=$U$10),ROW(loai)-6),ROWS($P$17:P141)),"")</f>
        <v/>
      </c>
      <c r="Q142" s="222"/>
    </row>
    <row r="143" spans="1:17" ht="16.5" hidden="1" customHeight="1" x14ac:dyDescent="0.2">
      <c r="A143" s="226"/>
      <c r="B143" s="469"/>
      <c r="C143" s="877" t="str">
        <f t="shared" si="17"/>
        <v/>
      </c>
      <c r="D143" s="809"/>
      <c r="E143" s="809"/>
      <c r="F143" s="874" t="str">
        <f t="shared" si="11"/>
        <v/>
      </c>
      <c r="G143" s="875" t="str">
        <f t="shared" si="12"/>
        <v/>
      </c>
      <c r="H143" s="876" t="str">
        <f t="shared" si="13"/>
        <v/>
      </c>
      <c r="I143" s="874" t="str">
        <f t="shared" si="14"/>
        <v/>
      </c>
      <c r="J143" s="811"/>
      <c r="K143" s="878" t="str">
        <f t="shared" si="20"/>
        <v/>
      </c>
      <c r="L143" s="878" t="str">
        <f t="shared" si="20"/>
        <v/>
      </c>
      <c r="M143" s="878" t="str">
        <f t="shared" si="15"/>
        <v/>
      </c>
      <c r="N143" s="813" t="s">
        <v>7</v>
      </c>
      <c r="O143" s="879" t="str">
        <f t="shared" si="16"/>
        <v/>
      </c>
      <c r="P143" s="761" t="str">
        <f t="array" ref="P143">IFERROR(SMALL(IF((loai=$U$10),ROW(loai)-6),ROWS($P$17:P142)),"")</f>
        <v/>
      </c>
      <c r="Q143" s="222"/>
    </row>
    <row r="144" spans="1:17" ht="16.5" hidden="1" customHeight="1" x14ac:dyDescent="0.2">
      <c r="A144" s="226"/>
      <c r="B144" s="469"/>
      <c r="C144" s="877" t="str">
        <f t="shared" si="17"/>
        <v/>
      </c>
      <c r="D144" s="809"/>
      <c r="E144" s="809"/>
      <c r="F144" s="874" t="str">
        <f t="shared" si="11"/>
        <v/>
      </c>
      <c r="G144" s="875" t="str">
        <f t="shared" si="12"/>
        <v/>
      </c>
      <c r="H144" s="876" t="str">
        <f t="shared" si="13"/>
        <v/>
      </c>
      <c r="I144" s="874" t="str">
        <f t="shared" si="14"/>
        <v/>
      </c>
      <c r="J144" s="811"/>
      <c r="K144" s="878" t="str">
        <f t="shared" si="20"/>
        <v/>
      </c>
      <c r="L144" s="878" t="str">
        <f t="shared" si="20"/>
        <v/>
      </c>
      <c r="M144" s="878" t="str">
        <f t="shared" si="15"/>
        <v/>
      </c>
      <c r="N144" s="813" t="s">
        <v>7</v>
      </c>
      <c r="O144" s="879" t="str">
        <f t="shared" si="16"/>
        <v/>
      </c>
      <c r="P144" s="761" t="str">
        <f t="array" ref="P144">IFERROR(SMALL(IF((loai=$U$10),ROW(loai)-6),ROWS($P$17:P143)),"")</f>
        <v/>
      </c>
      <c r="Q144" s="222"/>
    </row>
    <row r="145" spans="1:17" ht="16.5" hidden="1" customHeight="1" x14ac:dyDescent="0.2">
      <c r="A145" s="226"/>
      <c r="B145" s="469"/>
      <c r="C145" s="877" t="str">
        <f t="shared" si="17"/>
        <v/>
      </c>
      <c r="D145" s="809"/>
      <c r="E145" s="809"/>
      <c r="F145" s="874" t="str">
        <f t="shared" si="11"/>
        <v/>
      </c>
      <c r="G145" s="875" t="str">
        <f t="shared" si="12"/>
        <v/>
      </c>
      <c r="H145" s="876" t="str">
        <f t="shared" si="13"/>
        <v/>
      </c>
      <c r="I145" s="874" t="str">
        <f t="shared" si="14"/>
        <v/>
      </c>
      <c r="J145" s="811"/>
      <c r="K145" s="878" t="str">
        <f t="shared" si="20"/>
        <v/>
      </c>
      <c r="L145" s="878" t="str">
        <f t="shared" si="20"/>
        <v/>
      </c>
      <c r="M145" s="878" t="str">
        <f t="shared" si="15"/>
        <v/>
      </c>
      <c r="N145" s="813" t="s">
        <v>7</v>
      </c>
      <c r="O145" s="879" t="str">
        <f t="shared" si="16"/>
        <v/>
      </c>
      <c r="P145" s="761" t="str">
        <f t="array" ref="P145">IFERROR(SMALL(IF((loai=$U$10),ROW(loai)-6),ROWS($P$17:P144)),"")</f>
        <v/>
      </c>
      <c r="Q145" s="222"/>
    </row>
    <row r="146" spans="1:17" ht="16.5" hidden="1" customHeight="1" x14ac:dyDescent="0.2">
      <c r="A146" s="226"/>
      <c r="B146" s="469"/>
      <c r="C146" s="877" t="str">
        <f t="shared" si="17"/>
        <v/>
      </c>
      <c r="D146" s="809"/>
      <c r="E146" s="809"/>
      <c r="F146" s="874" t="str">
        <f t="shared" ref="F146:F209" si="21">IF($P146="","",INDEX(sohd,$P146))</f>
        <v/>
      </c>
      <c r="G146" s="875" t="str">
        <f t="shared" ref="G146:G209" si="22">IF($P146="","",INDEX(ngayct,$P146))</f>
        <v/>
      </c>
      <c r="H146" s="876" t="str">
        <f t="shared" ref="H146:H209" si="23">IF($P146="","",INDEX(tengs,$P146))</f>
        <v/>
      </c>
      <c r="I146" s="874" t="str">
        <f t="shared" ref="I146:I209" si="24">IF($P146="","",INDEX(mst,$P146))</f>
        <v/>
      </c>
      <c r="J146" s="811"/>
      <c r="K146" s="878" t="str">
        <f t="shared" si="20"/>
        <v/>
      </c>
      <c r="L146" s="878" t="str">
        <f t="shared" si="20"/>
        <v/>
      </c>
      <c r="M146" s="878" t="str">
        <f t="shared" ref="M146:M209" si="25">IF($P146="","",INDEX(tienthue,$P146))</f>
        <v/>
      </c>
      <c r="N146" s="813" t="s">
        <v>7</v>
      </c>
      <c r="O146" s="879" t="str">
        <f t="shared" si="16"/>
        <v/>
      </c>
      <c r="P146" s="761" t="str">
        <f t="array" ref="P146">IFERROR(SMALL(IF((loai=$U$10),ROW(loai)-6),ROWS($P$17:P145)),"")</f>
        <v/>
      </c>
      <c r="Q146" s="222"/>
    </row>
    <row r="147" spans="1:17" ht="16.5" hidden="1" customHeight="1" x14ac:dyDescent="0.2">
      <c r="A147" s="226"/>
      <c r="B147" s="469"/>
      <c r="C147" s="877" t="str">
        <f t="shared" si="17"/>
        <v/>
      </c>
      <c r="D147" s="809"/>
      <c r="E147" s="809"/>
      <c r="F147" s="874" t="str">
        <f t="shared" si="21"/>
        <v/>
      </c>
      <c r="G147" s="875" t="str">
        <f t="shared" si="22"/>
        <v/>
      </c>
      <c r="H147" s="876" t="str">
        <f t="shared" si="23"/>
        <v/>
      </c>
      <c r="I147" s="874" t="str">
        <f t="shared" si="24"/>
        <v/>
      </c>
      <c r="J147" s="811"/>
      <c r="K147" s="878" t="str">
        <f t="shared" si="20"/>
        <v/>
      </c>
      <c r="L147" s="878" t="str">
        <f t="shared" si="20"/>
        <v/>
      </c>
      <c r="M147" s="878" t="str">
        <f t="shared" si="25"/>
        <v/>
      </c>
      <c r="N147" s="813" t="s">
        <v>7</v>
      </c>
      <c r="O147" s="879" t="str">
        <f t="shared" ref="O147:O210" si="26">IF(P147&lt;&gt;"","x","")</f>
        <v/>
      </c>
      <c r="P147" s="761" t="str">
        <f t="array" ref="P147">IFERROR(SMALL(IF((loai=$U$10),ROW(loai)-6),ROWS($P$17:P146)),"")</f>
        <v/>
      </c>
      <c r="Q147" s="222"/>
    </row>
    <row r="148" spans="1:17" ht="16.5" hidden="1" customHeight="1" x14ac:dyDescent="0.2">
      <c r="A148" s="226"/>
      <c r="B148" s="469"/>
      <c r="C148" s="877" t="str">
        <f t="shared" ref="C148:C211" si="27">IF(F148="","",C147+1)</f>
        <v/>
      </c>
      <c r="D148" s="809"/>
      <c r="E148" s="809"/>
      <c r="F148" s="874" t="str">
        <f t="shared" si="21"/>
        <v/>
      </c>
      <c r="G148" s="875" t="str">
        <f t="shared" si="22"/>
        <v/>
      </c>
      <c r="H148" s="876" t="str">
        <f t="shared" si="23"/>
        <v/>
      </c>
      <c r="I148" s="874" t="str">
        <f t="shared" si="24"/>
        <v/>
      </c>
      <c r="J148" s="811"/>
      <c r="K148" s="878" t="str">
        <f t="shared" si="20"/>
        <v/>
      </c>
      <c r="L148" s="878" t="str">
        <f t="shared" si="20"/>
        <v/>
      </c>
      <c r="M148" s="878" t="str">
        <f t="shared" si="25"/>
        <v/>
      </c>
      <c r="N148" s="813" t="s">
        <v>7</v>
      </c>
      <c r="O148" s="879" t="str">
        <f t="shared" si="26"/>
        <v/>
      </c>
      <c r="P148" s="761" t="str">
        <f t="array" ref="P148">IFERROR(SMALL(IF((loai=$U$10),ROW(loai)-6),ROWS($P$17:P147)),"")</f>
        <v/>
      </c>
      <c r="Q148" s="222"/>
    </row>
    <row r="149" spans="1:17" ht="16.5" hidden="1" customHeight="1" x14ac:dyDescent="0.2">
      <c r="A149" s="226"/>
      <c r="B149" s="469"/>
      <c r="C149" s="877" t="str">
        <f t="shared" si="27"/>
        <v/>
      </c>
      <c r="D149" s="809"/>
      <c r="E149" s="809"/>
      <c r="F149" s="874" t="str">
        <f t="shared" si="21"/>
        <v/>
      </c>
      <c r="G149" s="875" t="str">
        <f t="shared" si="22"/>
        <v/>
      </c>
      <c r="H149" s="876" t="str">
        <f t="shared" si="23"/>
        <v/>
      </c>
      <c r="I149" s="874" t="str">
        <f t="shared" si="24"/>
        <v/>
      </c>
      <c r="J149" s="811"/>
      <c r="K149" s="878" t="str">
        <f t="shared" si="20"/>
        <v/>
      </c>
      <c r="L149" s="878" t="str">
        <f t="shared" si="20"/>
        <v/>
      </c>
      <c r="M149" s="878" t="str">
        <f t="shared" si="25"/>
        <v/>
      </c>
      <c r="N149" s="813" t="s">
        <v>7</v>
      </c>
      <c r="O149" s="879" t="str">
        <f t="shared" si="26"/>
        <v/>
      </c>
      <c r="P149" s="761" t="str">
        <f t="array" ref="P149">IFERROR(SMALL(IF((loai=$U$10),ROW(loai)-6),ROWS($P$17:P148)),"")</f>
        <v/>
      </c>
      <c r="Q149" s="222"/>
    </row>
    <row r="150" spans="1:17" ht="16.5" hidden="1" customHeight="1" x14ac:dyDescent="0.2">
      <c r="A150" s="226"/>
      <c r="B150" s="469"/>
      <c r="C150" s="877" t="str">
        <f t="shared" si="27"/>
        <v/>
      </c>
      <c r="D150" s="809"/>
      <c r="E150" s="809"/>
      <c r="F150" s="874" t="str">
        <f t="shared" si="21"/>
        <v/>
      </c>
      <c r="G150" s="875" t="str">
        <f t="shared" si="22"/>
        <v/>
      </c>
      <c r="H150" s="876" t="str">
        <f t="shared" si="23"/>
        <v/>
      </c>
      <c r="I150" s="874" t="str">
        <f t="shared" si="24"/>
        <v/>
      </c>
      <c r="J150" s="811"/>
      <c r="K150" s="878" t="str">
        <f t="shared" si="20"/>
        <v/>
      </c>
      <c r="L150" s="878" t="str">
        <f t="shared" si="20"/>
        <v/>
      </c>
      <c r="M150" s="878" t="str">
        <f t="shared" si="25"/>
        <v/>
      </c>
      <c r="N150" s="813" t="s">
        <v>7</v>
      </c>
      <c r="O150" s="879" t="str">
        <f t="shared" si="26"/>
        <v/>
      </c>
      <c r="P150" s="761" t="str">
        <f t="array" ref="P150">IFERROR(SMALL(IF((loai=$U$10),ROW(loai)-6),ROWS($P$17:P149)),"")</f>
        <v/>
      </c>
      <c r="Q150" s="222"/>
    </row>
    <row r="151" spans="1:17" ht="16.5" hidden="1" customHeight="1" x14ac:dyDescent="0.2">
      <c r="A151" s="226"/>
      <c r="B151" s="469"/>
      <c r="C151" s="877" t="str">
        <f t="shared" si="27"/>
        <v/>
      </c>
      <c r="D151" s="809"/>
      <c r="E151" s="809"/>
      <c r="F151" s="874" t="str">
        <f t="shared" si="21"/>
        <v/>
      </c>
      <c r="G151" s="875" t="str">
        <f t="shared" si="22"/>
        <v/>
      </c>
      <c r="H151" s="876" t="str">
        <f t="shared" si="23"/>
        <v/>
      </c>
      <c r="I151" s="874" t="str">
        <f t="shared" si="24"/>
        <v/>
      </c>
      <c r="J151" s="811"/>
      <c r="K151" s="878" t="str">
        <f t="shared" si="20"/>
        <v/>
      </c>
      <c r="L151" s="878" t="str">
        <f t="shared" si="20"/>
        <v/>
      </c>
      <c r="M151" s="878" t="str">
        <f t="shared" si="25"/>
        <v/>
      </c>
      <c r="N151" s="813" t="s">
        <v>7</v>
      </c>
      <c r="O151" s="879" t="str">
        <f t="shared" si="26"/>
        <v/>
      </c>
      <c r="P151" s="761" t="str">
        <f t="array" ref="P151">IFERROR(SMALL(IF((loai=$U$10),ROW(loai)-6),ROWS($P$17:P150)),"")</f>
        <v/>
      </c>
      <c r="Q151" s="222"/>
    </row>
    <row r="152" spans="1:17" ht="16.5" hidden="1" customHeight="1" x14ac:dyDescent="0.2">
      <c r="A152" s="226"/>
      <c r="B152" s="469"/>
      <c r="C152" s="877" t="str">
        <f t="shared" si="27"/>
        <v/>
      </c>
      <c r="D152" s="809"/>
      <c r="E152" s="809"/>
      <c r="F152" s="874" t="str">
        <f t="shared" si="21"/>
        <v/>
      </c>
      <c r="G152" s="875" t="str">
        <f t="shared" si="22"/>
        <v/>
      </c>
      <c r="H152" s="876" t="str">
        <f t="shared" si="23"/>
        <v/>
      </c>
      <c r="I152" s="874" t="str">
        <f t="shared" si="24"/>
        <v/>
      </c>
      <c r="J152" s="811"/>
      <c r="K152" s="878" t="str">
        <f t="shared" si="20"/>
        <v/>
      </c>
      <c r="L152" s="878" t="str">
        <f t="shared" si="20"/>
        <v/>
      </c>
      <c r="M152" s="878" t="str">
        <f t="shared" si="25"/>
        <v/>
      </c>
      <c r="N152" s="813" t="s">
        <v>7</v>
      </c>
      <c r="O152" s="879" t="str">
        <f t="shared" si="26"/>
        <v/>
      </c>
      <c r="P152" s="761" t="str">
        <f t="array" ref="P152">IFERROR(SMALL(IF((loai=$U$10),ROW(loai)-6),ROWS($P$17:P151)),"")</f>
        <v/>
      </c>
      <c r="Q152" s="222"/>
    </row>
    <row r="153" spans="1:17" ht="16.5" hidden="1" customHeight="1" x14ac:dyDescent="0.2">
      <c r="A153" s="226"/>
      <c r="B153" s="469"/>
      <c r="C153" s="877" t="str">
        <f t="shared" si="27"/>
        <v/>
      </c>
      <c r="D153" s="809"/>
      <c r="E153" s="809"/>
      <c r="F153" s="874" t="str">
        <f t="shared" si="21"/>
        <v/>
      </c>
      <c r="G153" s="875" t="str">
        <f t="shared" si="22"/>
        <v/>
      </c>
      <c r="H153" s="876" t="str">
        <f t="shared" si="23"/>
        <v/>
      </c>
      <c r="I153" s="874" t="str">
        <f t="shared" si="24"/>
        <v/>
      </c>
      <c r="J153" s="811"/>
      <c r="K153" s="878" t="str">
        <f t="shared" si="20"/>
        <v/>
      </c>
      <c r="L153" s="878" t="str">
        <f t="shared" si="20"/>
        <v/>
      </c>
      <c r="M153" s="878" t="str">
        <f t="shared" si="25"/>
        <v/>
      </c>
      <c r="N153" s="813" t="s">
        <v>7</v>
      </c>
      <c r="O153" s="879" t="str">
        <f t="shared" si="26"/>
        <v/>
      </c>
      <c r="P153" s="761" t="str">
        <f t="array" ref="P153">IFERROR(SMALL(IF((loai=$U$10),ROW(loai)-6),ROWS($P$17:P152)),"")</f>
        <v/>
      </c>
      <c r="Q153" s="222"/>
    </row>
    <row r="154" spans="1:17" ht="16.5" hidden="1" customHeight="1" x14ac:dyDescent="0.2">
      <c r="A154" s="226"/>
      <c r="B154" s="469"/>
      <c r="C154" s="877" t="str">
        <f t="shared" si="27"/>
        <v/>
      </c>
      <c r="D154" s="809"/>
      <c r="E154" s="809"/>
      <c r="F154" s="874" t="str">
        <f t="shared" si="21"/>
        <v/>
      </c>
      <c r="G154" s="875" t="str">
        <f t="shared" si="22"/>
        <v/>
      </c>
      <c r="H154" s="876" t="str">
        <f t="shared" si="23"/>
        <v/>
      </c>
      <c r="I154" s="874" t="str">
        <f t="shared" si="24"/>
        <v/>
      </c>
      <c r="J154" s="811"/>
      <c r="K154" s="878" t="str">
        <f t="shared" si="20"/>
        <v/>
      </c>
      <c r="L154" s="878" t="str">
        <f t="shared" si="20"/>
        <v/>
      </c>
      <c r="M154" s="878" t="str">
        <f t="shared" si="25"/>
        <v/>
      </c>
      <c r="N154" s="813" t="s">
        <v>7</v>
      </c>
      <c r="O154" s="879" t="str">
        <f t="shared" si="26"/>
        <v/>
      </c>
      <c r="P154" s="761" t="str">
        <f t="array" ref="P154">IFERROR(SMALL(IF((loai=$U$10),ROW(loai)-6),ROWS($P$17:P153)),"")</f>
        <v/>
      </c>
      <c r="Q154" s="222"/>
    </row>
    <row r="155" spans="1:17" ht="16.5" hidden="1" customHeight="1" x14ac:dyDescent="0.2">
      <c r="A155" s="226"/>
      <c r="B155" s="469"/>
      <c r="C155" s="877" t="str">
        <f t="shared" si="27"/>
        <v/>
      </c>
      <c r="D155" s="809"/>
      <c r="E155" s="809"/>
      <c r="F155" s="874" t="str">
        <f t="shared" si="21"/>
        <v/>
      </c>
      <c r="G155" s="875" t="str">
        <f t="shared" si="22"/>
        <v/>
      </c>
      <c r="H155" s="876" t="str">
        <f t="shared" si="23"/>
        <v/>
      </c>
      <c r="I155" s="874" t="str">
        <f t="shared" si="24"/>
        <v/>
      </c>
      <c r="J155" s="811"/>
      <c r="K155" s="878" t="str">
        <f t="shared" si="20"/>
        <v/>
      </c>
      <c r="L155" s="878" t="str">
        <f t="shared" si="20"/>
        <v/>
      </c>
      <c r="M155" s="878" t="str">
        <f t="shared" si="25"/>
        <v/>
      </c>
      <c r="N155" s="813" t="s">
        <v>7</v>
      </c>
      <c r="O155" s="879" t="str">
        <f t="shared" si="26"/>
        <v/>
      </c>
      <c r="P155" s="761" t="str">
        <f t="array" ref="P155">IFERROR(SMALL(IF((loai=$U$10),ROW(loai)-6),ROWS($P$17:P154)),"")</f>
        <v/>
      </c>
      <c r="Q155" s="222"/>
    </row>
    <row r="156" spans="1:17" ht="16.5" hidden="1" customHeight="1" x14ac:dyDescent="0.2">
      <c r="A156" s="226"/>
      <c r="B156" s="469"/>
      <c r="C156" s="877" t="str">
        <f t="shared" si="27"/>
        <v/>
      </c>
      <c r="D156" s="809"/>
      <c r="E156" s="809"/>
      <c r="F156" s="874" t="str">
        <f t="shared" si="21"/>
        <v/>
      </c>
      <c r="G156" s="875" t="str">
        <f t="shared" si="22"/>
        <v/>
      </c>
      <c r="H156" s="876" t="str">
        <f t="shared" si="23"/>
        <v/>
      </c>
      <c r="I156" s="874" t="str">
        <f t="shared" si="24"/>
        <v/>
      </c>
      <c r="J156" s="811"/>
      <c r="K156" s="878" t="str">
        <f t="shared" si="20"/>
        <v/>
      </c>
      <c r="L156" s="878" t="str">
        <f t="shared" si="20"/>
        <v/>
      </c>
      <c r="M156" s="878" t="str">
        <f t="shared" si="25"/>
        <v/>
      </c>
      <c r="N156" s="813" t="s">
        <v>7</v>
      </c>
      <c r="O156" s="879" t="str">
        <f t="shared" si="26"/>
        <v/>
      </c>
      <c r="P156" s="761" t="str">
        <f t="array" ref="P156">IFERROR(SMALL(IF((loai=$U$10),ROW(loai)-6),ROWS($P$17:P155)),"")</f>
        <v/>
      </c>
      <c r="Q156" s="222"/>
    </row>
    <row r="157" spans="1:17" ht="16.5" hidden="1" customHeight="1" x14ac:dyDescent="0.2">
      <c r="A157" s="226"/>
      <c r="B157" s="469"/>
      <c r="C157" s="877" t="str">
        <f t="shared" si="27"/>
        <v/>
      </c>
      <c r="D157" s="809"/>
      <c r="E157" s="809"/>
      <c r="F157" s="874" t="str">
        <f t="shared" si="21"/>
        <v/>
      </c>
      <c r="G157" s="875" t="str">
        <f t="shared" si="22"/>
        <v/>
      </c>
      <c r="H157" s="876" t="str">
        <f t="shared" si="23"/>
        <v/>
      </c>
      <c r="I157" s="874" t="str">
        <f t="shared" si="24"/>
        <v/>
      </c>
      <c r="J157" s="811"/>
      <c r="K157" s="878" t="str">
        <f t="shared" si="20"/>
        <v/>
      </c>
      <c r="L157" s="878" t="str">
        <f t="shared" si="20"/>
        <v/>
      </c>
      <c r="M157" s="878" t="str">
        <f t="shared" si="25"/>
        <v/>
      </c>
      <c r="N157" s="813" t="s">
        <v>7</v>
      </c>
      <c r="O157" s="879" t="str">
        <f t="shared" si="26"/>
        <v/>
      </c>
      <c r="P157" s="761" t="str">
        <f t="array" ref="P157">IFERROR(SMALL(IF((loai=$U$10),ROW(loai)-6),ROWS($P$17:P156)),"")</f>
        <v/>
      </c>
      <c r="Q157" s="222"/>
    </row>
    <row r="158" spans="1:17" ht="16.5" hidden="1" customHeight="1" x14ac:dyDescent="0.2">
      <c r="A158" s="226"/>
      <c r="B158" s="469"/>
      <c r="C158" s="877" t="str">
        <f t="shared" si="27"/>
        <v/>
      </c>
      <c r="D158" s="809"/>
      <c r="E158" s="809"/>
      <c r="F158" s="874" t="str">
        <f t="shared" si="21"/>
        <v/>
      </c>
      <c r="G158" s="875" t="str">
        <f t="shared" si="22"/>
        <v/>
      </c>
      <c r="H158" s="876" t="str">
        <f t="shared" si="23"/>
        <v/>
      </c>
      <c r="I158" s="874" t="str">
        <f t="shared" si="24"/>
        <v/>
      </c>
      <c r="J158" s="811"/>
      <c r="K158" s="878" t="str">
        <f t="shared" ref="K158:L177" si="28">IF($P158="","",INDEX(sotien,$P158))</f>
        <v/>
      </c>
      <c r="L158" s="878" t="str">
        <f t="shared" si="28"/>
        <v/>
      </c>
      <c r="M158" s="878" t="str">
        <f t="shared" si="25"/>
        <v/>
      </c>
      <c r="N158" s="813" t="s">
        <v>7</v>
      </c>
      <c r="O158" s="879" t="str">
        <f t="shared" si="26"/>
        <v/>
      </c>
      <c r="P158" s="761" t="str">
        <f t="array" ref="P158">IFERROR(SMALL(IF((loai=$U$10),ROW(loai)-6),ROWS($P$17:P157)),"")</f>
        <v/>
      </c>
      <c r="Q158" s="222"/>
    </row>
    <row r="159" spans="1:17" ht="16.5" hidden="1" customHeight="1" x14ac:dyDescent="0.2">
      <c r="A159" s="226"/>
      <c r="B159" s="469"/>
      <c r="C159" s="877" t="str">
        <f t="shared" si="27"/>
        <v/>
      </c>
      <c r="D159" s="809"/>
      <c r="E159" s="809"/>
      <c r="F159" s="874" t="str">
        <f t="shared" si="21"/>
        <v/>
      </c>
      <c r="G159" s="875" t="str">
        <f t="shared" si="22"/>
        <v/>
      </c>
      <c r="H159" s="876" t="str">
        <f t="shared" si="23"/>
        <v/>
      </c>
      <c r="I159" s="874" t="str">
        <f t="shared" si="24"/>
        <v/>
      </c>
      <c r="J159" s="811"/>
      <c r="K159" s="878" t="str">
        <f t="shared" si="28"/>
        <v/>
      </c>
      <c r="L159" s="878" t="str">
        <f t="shared" si="28"/>
        <v/>
      </c>
      <c r="M159" s="878" t="str">
        <f t="shared" si="25"/>
        <v/>
      </c>
      <c r="N159" s="813" t="s">
        <v>7</v>
      </c>
      <c r="O159" s="879" t="str">
        <f t="shared" si="26"/>
        <v/>
      </c>
      <c r="P159" s="761" t="str">
        <f t="array" ref="P159">IFERROR(SMALL(IF((loai=$U$10),ROW(loai)-6),ROWS($P$17:P158)),"")</f>
        <v/>
      </c>
      <c r="Q159" s="222"/>
    </row>
    <row r="160" spans="1:17" ht="16.5" hidden="1" customHeight="1" x14ac:dyDescent="0.2">
      <c r="A160" s="226"/>
      <c r="B160" s="469"/>
      <c r="C160" s="877" t="str">
        <f t="shared" si="27"/>
        <v/>
      </c>
      <c r="D160" s="809"/>
      <c r="E160" s="809"/>
      <c r="F160" s="874" t="str">
        <f t="shared" si="21"/>
        <v/>
      </c>
      <c r="G160" s="875" t="str">
        <f t="shared" si="22"/>
        <v/>
      </c>
      <c r="H160" s="876" t="str">
        <f t="shared" si="23"/>
        <v/>
      </c>
      <c r="I160" s="874" t="str">
        <f t="shared" si="24"/>
        <v/>
      </c>
      <c r="J160" s="811"/>
      <c r="K160" s="878" t="str">
        <f t="shared" si="28"/>
        <v/>
      </c>
      <c r="L160" s="878" t="str">
        <f t="shared" si="28"/>
        <v/>
      </c>
      <c r="M160" s="878" t="str">
        <f t="shared" si="25"/>
        <v/>
      </c>
      <c r="N160" s="813" t="s">
        <v>7</v>
      </c>
      <c r="O160" s="879" t="str">
        <f t="shared" si="26"/>
        <v/>
      </c>
      <c r="P160" s="761" t="str">
        <f t="array" ref="P160">IFERROR(SMALL(IF((loai=$U$10),ROW(loai)-6),ROWS($P$17:P159)),"")</f>
        <v/>
      </c>
      <c r="Q160" s="222"/>
    </row>
    <row r="161" spans="1:17" ht="16.5" hidden="1" customHeight="1" x14ac:dyDescent="0.2">
      <c r="A161" s="226"/>
      <c r="B161" s="469"/>
      <c r="C161" s="877" t="str">
        <f t="shared" si="27"/>
        <v/>
      </c>
      <c r="D161" s="809"/>
      <c r="E161" s="809"/>
      <c r="F161" s="874" t="str">
        <f t="shared" si="21"/>
        <v/>
      </c>
      <c r="G161" s="875" t="str">
        <f t="shared" si="22"/>
        <v/>
      </c>
      <c r="H161" s="876" t="str">
        <f t="shared" si="23"/>
        <v/>
      </c>
      <c r="I161" s="874" t="str">
        <f t="shared" si="24"/>
        <v/>
      </c>
      <c r="J161" s="811"/>
      <c r="K161" s="878" t="str">
        <f t="shared" si="28"/>
        <v/>
      </c>
      <c r="L161" s="878" t="str">
        <f t="shared" si="28"/>
        <v/>
      </c>
      <c r="M161" s="878" t="str">
        <f t="shared" si="25"/>
        <v/>
      </c>
      <c r="N161" s="813" t="s">
        <v>7</v>
      </c>
      <c r="O161" s="879" t="str">
        <f t="shared" si="26"/>
        <v/>
      </c>
      <c r="P161" s="761" t="str">
        <f t="array" ref="P161">IFERROR(SMALL(IF((loai=$U$10),ROW(loai)-6),ROWS($P$17:P160)),"")</f>
        <v/>
      </c>
      <c r="Q161" s="222"/>
    </row>
    <row r="162" spans="1:17" ht="16.5" hidden="1" customHeight="1" x14ac:dyDescent="0.2">
      <c r="A162" s="226"/>
      <c r="B162" s="469"/>
      <c r="C162" s="877" t="str">
        <f t="shared" si="27"/>
        <v/>
      </c>
      <c r="D162" s="809"/>
      <c r="E162" s="809"/>
      <c r="F162" s="874" t="str">
        <f t="shared" si="21"/>
        <v/>
      </c>
      <c r="G162" s="875" t="str">
        <f t="shared" si="22"/>
        <v/>
      </c>
      <c r="H162" s="876" t="str">
        <f t="shared" si="23"/>
        <v/>
      </c>
      <c r="I162" s="874" t="str">
        <f t="shared" si="24"/>
        <v/>
      </c>
      <c r="J162" s="811"/>
      <c r="K162" s="878" t="str">
        <f t="shared" si="28"/>
        <v/>
      </c>
      <c r="L162" s="878" t="str">
        <f t="shared" si="28"/>
        <v/>
      </c>
      <c r="M162" s="878" t="str">
        <f t="shared" si="25"/>
        <v/>
      </c>
      <c r="N162" s="813" t="s">
        <v>7</v>
      </c>
      <c r="O162" s="879" t="str">
        <f t="shared" si="26"/>
        <v/>
      </c>
      <c r="P162" s="761" t="str">
        <f t="array" ref="P162">IFERROR(SMALL(IF((loai=$U$10),ROW(loai)-6),ROWS($P$17:P161)),"")</f>
        <v/>
      </c>
      <c r="Q162" s="222"/>
    </row>
    <row r="163" spans="1:17" ht="16.5" hidden="1" customHeight="1" x14ac:dyDescent="0.2">
      <c r="A163" s="226"/>
      <c r="B163" s="469"/>
      <c r="C163" s="877" t="str">
        <f t="shared" si="27"/>
        <v/>
      </c>
      <c r="D163" s="809"/>
      <c r="E163" s="809"/>
      <c r="F163" s="874" t="str">
        <f t="shared" si="21"/>
        <v/>
      </c>
      <c r="G163" s="875" t="str">
        <f t="shared" si="22"/>
        <v/>
      </c>
      <c r="H163" s="876" t="str">
        <f t="shared" si="23"/>
        <v/>
      </c>
      <c r="I163" s="874" t="str">
        <f t="shared" si="24"/>
        <v/>
      </c>
      <c r="J163" s="811"/>
      <c r="K163" s="878" t="str">
        <f t="shared" si="28"/>
        <v/>
      </c>
      <c r="L163" s="878" t="str">
        <f t="shared" si="28"/>
        <v/>
      </c>
      <c r="M163" s="878" t="str">
        <f t="shared" si="25"/>
        <v/>
      </c>
      <c r="N163" s="813" t="s">
        <v>7</v>
      </c>
      <c r="O163" s="879" t="str">
        <f t="shared" si="26"/>
        <v/>
      </c>
      <c r="P163" s="761" t="str">
        <f t="array" ref="P163">IFERROR(SMALL(IF((loai=$U$10),ROW(loai)-6),ROWS($P$17:P162)),"")</f>
        <v/>
      </c>
      <c r="Q163" s="222"/>
    </row>
    <row r="164" spans="1:17" ht="16.5" hidden="1" customHeight="1" x14ac:dyDescent="0.2">
      <c r="A164" s="226"/>
      <c r="B164" s="469"/>
      <c r="C164" s="877" t="str">
        <f t="shared" si="27"/>
        <v/>
      </c>
      <c r="D164" s="809"/>
      <c r="E164" s="809"/>
      <c r="F164" s="874" t="str">
        <f t="shared" si="21"/>
        <v/>
      </c>
      <c r="G164" s="875" t="str">
        <f t="shared" si="22"/>
        <v/>
      </c>
      <c r="H164" s="876" t="str">
        <f t="shared" si="23"/>
        <v/>
      </c>
      <c r="I164" s="874" t="str">
        <f t="shared" si="24"/>
        <v/>
      </c>
      <c r="J164" s="811"/>
      <c r="K164" s="878" t="str">
        <f t="shared" si="28"/>
        <v/>
      </c>
      <c r="L164" s="878" t="str">
        <f t="shared" si="28"/>
        <v/>
      </c>
      <c r="M164" s="878" t="str">
        <f t="shared" si="25"/>
        <v/>
      </c>
      <c r="N164" s="813" t="s">
        <v>7</v>
      </c>
      <c r="O164" s="879" t="str">
        <f t="shared" si="26"/>
        <v/>
      </c>
      <c r="P164" s="761" t="str">
        <f t="array" ref="P164">IFERROR(SMALL(IF((loai=$U$10),ROW(loai)-6),ROWS($P$17:P163)),"")</f>
        <v/>
      </c>
      <c r="Q164" s="222"/>
    </row>
    <row r="165" spans="1:17" ht="16.5" hidden="1" customHeight="1" x14ac:dyDescent="0.2">
      <c r="A165" s="226"/>
      <c r="B165" s="469"/>
      <c r="C165" s="877" t="str">
        <f t="shared" si="27"/>
        <v/>
      </c>
      <c r="D165" s="809"/>
      <c r="E165" s="809"/>
      <c r="F165" s="874" t="str">
        <f t="shared" si="21"/>
        <v/>
      </c>
      <c r="G165" s="875" t="str">
        <f t="shared" si="22"/>
        <v/>
      </c>
      <c r="H165" s="876" t="str">
        <f t="shared" si="23"/>
        <v/>
      </c>
      <c r="I165" s="874" t="str">
        <f t="shared" si="24"/>
        <v/>
      </c>
      <c r="J165" s="811"/>
      <c r="K165" s="878" t="str">
        <f t="shared" si="28"/>
        <v/>
      </c>
      <c r="L165" s="878" t="str">
        <f t="shared" si="28"/>
        <v/>
      </c>
      <c r="M165" s="878" t="str">
        <f t="shared" si="25"/>
        <v/>
      </c>
      <c r="N165" s="813" t="s">
        <v>7</v>
      </c>
      <c r="O165" s="879" t="str">
        <f t="shared" si="26"/>
        <v/>
      </c>
      <c r="P165" s="761" t="str">
        <f t="array" ref="P165">IFERROR(SMALL(IF((loai=$U$10),ROW(loai)-6),ROWS($P$17:P164)),"")</f>
        <v/>
      </c>
      <c r="Q165" s="222"/>
    </row>
    <row r="166" spans="1:17" ht="16.5" hidden="1" customHeight="1" x14ac:dyDescent="0.2">
      <c r="A166" s="226"/>
      <c r="B166" s="469"/>
      <c r="C166" s="877" t="str">
        <f t="shared" si="27"/>
        <v/>
      </c>
      <c r="D166" s="809"/>
      <c r="E166" s="809"/>
      <c r="F166" s="874" t="str">
        <f t="shared" si="21"/>
        <v/>
      </c>
      <c r="G166" s="875" t="str">
        <f t="shared" si="22"/>
        <v/>
      </c>
      <c r="H166" s="876" t="str">
        <f t="shared" si="23"/>
        <v/>
      </c>
      <c r="I166" s="874" t="str">
        <f t="shared" si="24"/>
        <v/>
      </c>
      <c r="J166" s="811"/>
      <c r="K166" s="878" t="str">
        <f t="shared" si="28"/>
        <v/>
      </c>
      <c r="L166" s="878" t="str">
        <f t="shared" si="28"/>
        <v/>
      </c>
      <c r="M166" s="878" t="str">
        <f t="shared" si="25"/>
        <v/>
      </c>
      <c r="N166" s="813" t="s">
        <v>7</v>
      </c>
      <c r="O166" s="879" t="str">
        <f t="shared" si="26"/>
        <v/>
      </c>
      <c r="P166" s="761" t="str">
        <f t="array" ref="P166">IFERROR(SMALL(IF((loai=$U$10),ROW(loai)-6),ROWS($P$17:P165)),"")</f>
        <v/>
      </c>
      <c r="Q166" s="222"/>
    </row>
    <row r="167" spans="1:17" ht="16.5" hidden="1" customHeight="1" x14ac:dyDescent="0.2">
      <c r="A167" s="226"/>
      <c r="B167" s="469"/>
      <c r="C167" s="877" t="str">
        <f t="shared" si="27"/>
        <v/>
      </c>
      <c r="D167" s="809"/>
      <c r="E167" s="809"/>
      <c r="F167" s="874" t="str">
        <f t="shared" si="21"/>
        <v/>
      </c>
      <c r="G167" s="875" t="str">
        <f t="shared" si="22"/>
        <v/>
      </c>
      <c r="H167" s="876" t="str">
        <f t="shared" si="23"/>
        <v/>
      </c>
      <c r="I167" s="874" t="str">
        <f t="shared" si="24"/>
        <v/>
      </c>
      <c r="J167" s="811"/>
      <c r="K167" s="878" t="str">
        <f t="shared" si="28"/>
        <v/>
      </c>
      <c r="L167" s="878" t="str">
        <f t="shared" si="28"/>
        <v/>
      </c>
      <c r="M167" s="878" t="str">
        <f t="shared" si="25"/>
        <v/>
      </c>
      <c r="N167" s="813" t="s">
        <v>7</v>
      </c>
      <c r="O167" s="879" t="str">
        <f t="shared" si="26"/>
        <v/>
      </c>
      <c r="P167" s="761" t="str">
        <f t="array" ref="P167">IFERROR(SMALL(IF((loai=$U$10),ROW(loai)-6),ROWS($P$17:P166)),"")</f>
        <v/>
      </c>
      <c r="Q167" s="222"/>
    </row>
    <row r="168" spans="1:17" ht="16.5" hidden="1" customHeight="1" x14ac:dyDescent="0.2">
      <c r="A168" s="226"/>
      <c r="B168" s="469"/>
      <c r="C168" s="877" t="str">
        <f t="shared" si="27"/>
        <v/>
      </c>
      <c r="D168" s="809"/>
      <c r="E168" s="809"/>
      <c r="F168" s="874" t="str">
        <f t="shared" si="21"/>
        <v/>
      </c>
      <c r="G168" s="875" t="str">
        <f t="shared" si="22"/>
        <v/>
      </c>
      <c r="H168" s="876" t="str">
        <f t="shared" si="23"/>
        <v/>
      </c>
      <c r="I168" s="874" t="str">
        <f t="shared" si="24"/>
        <v/>
      </c>
      <c r="J168" s="811"/>
      <c r="K168" s="878" t="str">
        <f t="shared" si="28"/>
        <v/>
      </c>
      <c r="L168" s="878" t="str">
        <f t="shared" si="28"/>
        <v/>
      </c>
      <c r="M168" s="878" t="str">
        <f t="shared" si="25"/>
        <v/>
      </c>
      <c r="N168" s="813" t="s">
        <v>7</v>
      </c>
      <c r="O168" s="879" t="str">
        <f t="shared" si="26"/>
        <v/>
      </c>
      <c r="P168" s="761" t="str">
        <f t="array" ref="P168">IFERROR(SMALL(IF((loai=$U$10),ROW(loai)-6),ROWS($P$17:P167)),"")</f>
        <v/>
      </c>
      <c r="Q168" s="222"/>
    </row>
    <row r="169" spans="1:17" ht="16.5" hidden="1" customHeight="1" x14ac:dyDescent="0.2">
      <c r="A169" s="226"/>
      <c r="B169" s="469"/>
      <c r="C169" s="877" t="str">
        <f t="shared" si="27"/>
        <v/>
      </c>
      <c r="D169" s="809"/>
      <c r="E169" s="809"/>
      <c r="F169" s="874" t="str">
        <f t="shared" si="21"/>
        <v/>
      </c>
      <c r="G169" s="875" t="str">
        <f t="shared" si="22"/>
        <v/>
      </c>
      <c r="H169" s="876" t="str">
        <f t="shared" si="23"/>
        <v/>
      </c>
      <c r="I169" s="874" t="str">
        <f t="shared" si="24"/>
        <v/>
      </c>
      <c r="J169" s="811"/>
      <c r="K169" s="878" t="str">
        <f t="shared" si="28"/>
        <v/>
      </c>
      <c r="L169" s="878" t="str">
        <f t="shared" si="28"/>
        <v/>
      </c>
      <c r="M169" s="878" t="str">
        <f t="shared" si="25"/>
        <v/>
      </c>
      <c r="N169" s="813" t="s">
        <v>7</v>
      </c>
      <c r="O169" s="879" t="str">
        <f t="shared" si="26"/>
        <v/>
      </c>
      <c r="P169" s="761" t="str">
        <f t="array" ref="P169">IFERROR(SMALL(IF((loai=$U$10),ROW(loai)-6),ROWS($P$17:P168)),"")</f>
        <v/>
      </c>
      <c r="Q169" s="222"/>
    </row>
    <row r="170" spans="1:17" ht="16.5" hidden="1" customHeight="1" x14ac:dyDescent="0.2">
      <c r="A170" s="226"/>
      <c r="B170" s="469"/>
      <c r="C170" s="877" t="str">
        <f t="shared" si="27"/>
        <v/>
      </c>
      <c r="D170" s="809"/>
      <c r="E170" s="809"/>
      <c r="F170" s="874" t="str">
        <f t="shared" si="21"/>
        <v/>
      </c>
      <c r="G170" s="875" t="str">
        <f t="shared" si="22"/>
        <v/>
      </c>
      <c r="H170" s="876" t="str">
        <f t="shared" si="23"/>
        <v/>
      </c>
      <c r="I170" s="874" t="str">
        <f t="shared" si="24"/>
        <v/>
      </c>
      <c r="J170" s="811"/>
      <c r="K170" s="878" t="str">
        <f t="shared" si="28"/>
        <v/>
      </c>
      <c r="L170" s="878" t="str">
        <f t="shared" si="28"/>
        <v/>
      </c>
      <c r="M170" s="878" t="str">
        <f t="shared" si="25"/>
        <v/>
      </c>
      <c r="N170" s="813" t="s">
        <v>7</v>
      </c>
      <c r="O170" s="879" t="str">
        <f t="shared" si="26"/>
        <v/>
      </c>
      <c r="P170" s="761" t="str">
        <f t="array" ref="P170">IFERROR(SMALL(IF((loai=$U$10),ROW(loai)-6),ROWS($P$17:P169)),"")</f>
        <v/>
      </c>
      <c r="Q170" s="222"/>
    </row>
    <row r="171" spans="1:17" ht="16.5" hidden="1" customHeight="1" x14ac:dyDescent="0.2">
      <c r="A171" s="226"/>
      <c r="B171" s="469"/>
      <c r="C171" s="877" t="str">
        <f t="shared" si="27"/>
        <v/>
      </c>
      <c r="D171" s="809"/>
      <c r="E171" s="809"/>
      <c r="F171" s="874" t="str">
        <f t="shared" si="21"/>
        <v/>
      </c>
      <c r="G171" s="875" t="str">
        <f t="shared" si="22"/>
        <v/>
      </c>
      <c r="H171" s="876" t="str">
        <f t="shared" si="23"/>
        <v/>
      </c>
      <c r="I171" s="874" t="str">
        <f t="shared" si="24"/>
        <v/>
      </c>
      <c r="J171" s="811"/>
      <c r="K171" s="878" t="str">
        <f t="shared" si="28"/>
        <v/>
      </c>
      <c r="L171" s="878" t="str">
        <f t="shared" si="28"/>
        <v/>
      </c>
      <c r="M171" s="878" t="str">
        <f t="shared" si="25"/>
        <v/>
      </c>
      <c r="N171" s="813" t="s">
        <v>7</v>
      </c>
      <c r="O171" s="879" t="str">
        <f t="shared" si="26"/>
        <v/>
      </c>
      <c r="P171" s="761" t="str">
        <f t="array" ref="P171">IFERROR(SMALL(IF((loai=$U$10),ROW(loai)-6),ROWS($P$17:P170)),"")</f>
        <v/>
      </c>
      <c r="Q171" s="222"/>
    </row>
    <row r="172" spans="1:17" ht="16.5" hidden="1" customHeight="1" x14ac:dyDescent="0.2">
      <c r="A172" s="226"/>
      <c r="B172" s="469"/>
      <c r="C172" s="877" t="str">
        <f t="shared" si="27"/>
        <v/>
      </c>
      <c r="D172" s="809"/>
      <c r="E172" s="809"/>
      <c r="F172" s="874" t="str">
        <f t="shared" si="21"/>
        <v/>
      </c>
      <c r="G172" s="875" t="str">
        <f t="shared" si="22"/>
        <v/>
      </c>
      <c r="H172" s="876" t="str">
        <f t="shared" si="23"/>
        <v/>
      </c>
      <c r="I172" s="874" t="str">
        <f t="shared" si="24"/>
        <v/>
      </c>
      <c r="J172" s="811"/>
      <c r="K172" s="878" t="str">
        <f t="shared" si="28"/>
        <v/>
      </c>
      <c r="L172" s="878" t="str">
        <f t="shared" si="28"/>
        <v/>
      </c>
      <c r="M172" s="878" t="str">
        <f t="shared" si="25"/>
        <v/>
      </c>
      <c r="N172" s="813" t="s">
        <v>7</v>
      </c>
      <c r="O172" s="879" t="str">
        <f t="shared" si="26"/>
        <v/>
      </c>
      <c r="P172" s="761" t="str">
        <f t="array" ref="P172">IFERROR(SMALL(IF((loai=$U$10),ROW(loai)-6),ROWS($P$17:P171)),"")</f>
        <v/>
      </c>
      <c r="Q172" s="222"/>
    </row>
    <row r="173" spans="1:17" ht="16.5" hidden="1" customHeight="1" x14ac:dyDescent="0.2">
      <c r="A173" s="226"/>
      <c r="B173" s="469"/>
      <c r="C173" s="877" t="str">
        <f t="shared" si="27"/>
        <v/>
      </c>
      <c r="D173" s="809"/>
      <c r="E173" s="809"/>
      <c r="F173" s="874" t="str">
        <f t="shared" si="21"/>
        <v/>
      </c>
      <c r="G173" s="875" t="str">
        <f t="shared" si="22"/>
        <v/>
      </c>
      <c r="H173" s="876" t="str">
        <f t="shared" si="23"/>
        <v/>
      </c>
      <c r="I173" s="874" t="str">
        <f t="shared" si="24"/>
        <v/>
      </c>
      <c r="J173" s="811"/>
      <c r="K173" s="878" t="str">
        <f t="shared" si="28"/>
        <v/>
      </c>
      <c r="L173" s="878" t="str">
        <f t="shared" si="28"/>
        <v/>
      </c>
      <c r="M173" s="878" t="str">
        <f t="shared" si="25"/>
        <v/>
      </c>
      <c r="N173" s="813" t="s">
        <v>7</v>
      </c>
      <c r="O173" s="879" t="str">
        <f t="shared" si="26"/>
        <v/>
      </c>
      <c r="P173" s="761" t="str">
        <f t="array" ref="P173">IFERROR(SMALL(IF((loai=$U$10),ROW(loai)-6),ROWS($P$17:P172)),"")</f>
        <v/>
      </c>
      <c r="Q173" s="222"/>
    </row>
    <row r="174" spans="1:17" ht="16.5" hidden="1" customHeight="1" x14ac:dyDescent="0.2">
      <c r="A174" s="226"/>
      <c r="B174" s="469"/>
      <c r="C174" s="877" t="str">
        <f t="shared" si="27"/>
        <v/>
      </c>
      <c r="D174" s="809"/>
      <c r="E174" s="809"/>
      <c r="F174" s="874" t="str">
        <f t="shared" si="21"/>
        <v/>
      </c>
      <c r="G174" s="875" t="str">
        <f t="shared" si="22"/>
        <v/>
      </c>
      <c r="H174" s="876" t="str">
        <f t="shared" si="23"/>
        <v/>
      </c>
      <c r="I174" s="874" t="str">
        <f t="shared" si="24"/>
        <v/>
      </c>
      <c r="J174" s="811"/>
      <c r="K174" s="878" t="str">
        <f t="shared" si="28"/>
        <v/>
      </c>
      <c r="L174" s="878" t="str">
        <f t="shared" si="28"/>
        <v/>
      </c>
      <c r="M174" s="878" t="str">
        <f t="shared" si="25"/>
        <v/>
      </c>
      <c r="N174" s="813" t="s">
        <v>7</v>
      </c>
      <c r="O174" s="879" t="str">
        <f t="shared" si="26"/>
        <v/>
      </c>
      <c r="P174" s="761" t="str">
        <f t="array" ref="P174">IFERROR(SMALL(IF((loai=$U$10),ROW(loai)-6),ROWS($P$17:P173)),"")</f>
        <v/>
      </c>
      <c r="Q174" s="222"/>
    </row>
    <row r="175" spans="1:17" ht="16.5" hidden="1" customHeight="1" x14ac:dyDescent="0.2">
      <c r="A175" s="226"/>
      <c r="B175" s="469"/>
      <c r="C175" s="877" t="str">
        <f t="shared" si="27"/>
        <v/>
      </c>
      <c r="D175" s="809"/>
      <c r="E175" s="809"/>
      <c r="F175" s="874" t="str">
        <f t="shared" si="21"/>
        <v/>
      </c>
      <c r="G175" s="875" t="str">
        <f t="shared" si="22"/>
        <v/>
      </c>
      <c r="H175" s="876" t="str">
        <f t="shared" si="23"/>
        <v/>
      </c>
      <c r="I175" s="874" t="str">
        <f t="shared" si="24"/>
        <v/>
      </c>
      <c r="J175" s="811"/>
      <c r="K175" s="878" t="str">
        <f t="shared" si="28"/>
        <v/>
      </c>
      <c r="L175" s="878" t="str">
        <f t="shared" si="28"/>
        <v/>
      </c>
      <c r="M175" s="878" t="str">
        <f t="shared" si="25"/>
        <v/>
      </c>
      <c r="N175" s="813" t="s">
        <v>7</v>
      </c>
      <c r="O175" s="879" t="str">
        <f t="shared" si="26"/>
        <v/>
      </c>
      <c r="P175" s="761" t="str">
        <f t="array" ref="P175">IFERROR(SMALL(IF((loai=$U$10),ROW(loai)-6),ROWS($P$17:P174)),"")</f>
        <v/>
      </c>
      <c r="Q175" s="222"/>
    </row>
    <row r="176" spans="1:17" ht="16.5" hidden="1" customHeight="1" x14ac:dyDescent="0.2">
      <c r="A176" s="226"/>
      <c r="B176" s="469"/>
      <c r="C176" s="877" t="str">
        <f t="shared" si="27"/>
        <v/>
      </c>
      <c r="D176" s="809"/>
      <c r="E176" s="809"/>
      <c r="F176" s="874" t="str">
        <f t="shared" si="21"/>
        <v/>
      </c>
      <c r="G176" s="875" t="str">
        <f t="shared" si="22"/>
        <v/>
      </c>
      <c r="H176" s="876" t="str">
        <f t="shared" si="23"/>
        <v/>
      </c>
      <c r="I176" s="874" t="str">
        <f t="shared" si="24"/>
        <v/>
      </c>
      <c r="J176" s="811"/>
      <c r="K176" s="878" t="str">
        <f t="shared" si="28"/>
        <v/>
      </c>
      <c r="L176" s="878" t="str">
        <f t="shared" si="28"/>
        <v/>
      </c>
      <c r="M176" s="878" t="str">
        <f t="shared" si="25"/>
        <v/>
      </c>
      <c r="N176" s="813" t="s">
        <v>7</v>
      </c>
      <c r="O176" s="879" t="str">
        <f t="shared" si="26"/>
        <v/>
      </c>
      <c r="P176" s="761" t="str">
        <f t="array" ref="P176">IFERROR(SMALL(IF((loai=$U$10),ROW(loai)-6),ROWS($P$17:P175)),"")</f>
        <v/>
      </c>
      <c r="Q176" s="222"/>
    </row>
    <row r="177" spans="1:17" ht="16.5" hidden="1" customHeight="1" x14ac:dyDescent="0.2">
      <c r="A177" s="226"/>
      <c r="B177" s="469"/>
      <c r="C177" s="877" t="str">
        <f t="shared" si="27"/>
        <v/>
      </c>
      <c r="D177" s="809"/>
      <c r="E177" s="809"/>
      <c r="F177" s="874" t="str">
        <f t="shared" si="21"/>
        <v/>
      </c>
      <c r="G177" s="875" t="str">
        <f t="shared" si="22"/>
        <v/>
      </c>
      <c r="H177" s="876" t="str">
        <f t="shared" si="23"/>
        <v/>
      </c>
      <c r="I177" s="874" t="str">
        <f t="shared" si="24"/>
        <v/>
      </c>
      <c r="J177" s="811"/>
      <c r="K177" s="878" t="str">
        <f t="shared" si="28"/>
        <v/>
      </c>
      <c r="L177" s="878" t="str">
        <f t="shared" si="28"/>
        <v/>
      </c>
      <c r="M177" s="878" t="str">
        <f t="shared" si="25"/>
        <v/>
      </c>
      <c r="N177" s="813" t="s">
        <v>7</v>
      </c>
      <c r="O177" s="879" t="str">
        <f t="shared" si="26"/>
        <v/>
      </c>
      <c r="P177" s="761" t="str">
        <f t="array" ref="P177">IFERROR(SMALL(IF((loai=$U$10),ROW(loai)-6),ROWS($P$17:P176)),"")</f>
        <v/>
      </c>
      <c r="Q177" s="222"/>
    </row>
    <row r="178" spans="1:17" ht="16.5" hidden="1" customHeight="1" x14ac:dyDescent="0.2">
      <c r="A178" s="226"/>
      <c r="B178" s="469"/>
      <c r="C178" s="877" t="str">
        <f t="shared" si="27"/>
        <v/>
      </c>
      <c r="D178" s="809"/>
      <c r="E178" s="809"/>
      <c r="F178" s="874" t="str">
        <f t="shared" si="21"/>
        <v/>
      </c>
      <c r="G178" s="875" t="str">
        <f t="shared" si="22"/>
        <v/>
      </c>
      <c r="H178" s="876" t="str">
        <f t="shared" si="23"/>
        <v/>
      </c>
      <c r="I178" s="874" t="str">
        <f t="shared" si="24"/>
        <v/>
      </c>
      <c r="J178" s="811"/>
      <c r="K178" s="878" t="str">
        <f t="shared" ref="K178:L197" si="29">IF($P178="","",INDEX(sotien,$P178))</f>
        <v/>
      </c>
      <c r="L178" s="878" t="str">
        <f t="shared" si="29"/>
        <v/>
      </c>
      <c r="M178" s="878" t="str">
        <f t="shared" si="25"/>
        <v/>
      </c>
      <c r="N178" s="813" t="s">
        <v>7</v>
      </c>
      <c r="O178" s="879" t="str">
        <f t="shared" si="26"/>
        <v/>
      </c>
      <c r="P178" s="761" t="str">
        <f t="array" ref="P178">IFERROR(SMALL(IF((loai=$U$10),ROW(loai)-6),ROWS($P$17:P177)),"")</f>
        <v/>
      </c>
      <c r="Q178" s="222"/>
    </row>
    <row r="179" spans="1:17" ht="16.5" hidden="1" customHeight="1" x14ac:dyDescent="0.2">
      <c r="A179" s="226"/>
      <c r="B179" s="469"/>
      <c r="C179" s="877" t="str">
        <f t="shared" si="27"/>
        <v/>
      </c>
      <c r="D179" s="809"/>
      <c r="E179" s="809"/>
      <c r="F179" s="874" t="str">
        <f t="shared" si="21"/>
        <v/>
      </c>
      <c r="G179" s="875" t="str">
        <f t="shared" si="22"/>
        <v/>
      </c>
      <c r="H179" s="876" t="str">
        <f t="shared" si="23"/>
        <v/>
      </c>
      <c r="I179" s="874" t="str">
        <f t="shared" si="24"/>
        <v/>
      </c>
      <c r="J179" s="811"/>
      <c r="K179" s="878" t="str">
        <f t="shared" si="29"/>
        <v/>
      </c>
      <c r="L179" s="878" t="str">
        <f t="shared" si="29"/>
        <v/>
      </c>
      <c r="M179" s="878" t="str">
        <f t="shared" si="25"/>
        <v/>
      </c>
      <c r="N179" s="813" t="s">
        <v>7</v>
      </c>
      <c r="O179" s="879" t="str">
        <f t="shared" si="26"/>
        <v/>
      </c>
      <c r="P179" s="761" t="str">
        <f t="array" ref="P179">IFERROR(SMALL(IF((loai=$U$10),ROW(loai)-6),ROWS($P$17:P178)),"")</f>
        <v/>
      </c>
      <c r="Q179" s="222"/>
    </row>
    <row r="180" spans="1:17" ht="16.5" hidden="1" customHeight="1" x14ac:dyDescent="0.2">
      <c r="A180" s="226"/>
      <c r="B180" s="469"/>
      <c r="C180" s="877" t="str">
        <f t="shared" si="27"/>
        <v/>
      </c>
      <c r="D180" s="809"/>
      <c r="E180" s="809"/>
      <c r="F180" s="874" t="str">
        <f t="shared" si="21"/>
        <v/>
      </c>
      <c r="G180" s="875" t="str">
        <f t="shared" si="22"/>
        <v/>
      </c>
      <c r="H180" s="876" t="str">
        <f t="shared" si="23"/>
        <v/>
      </c>
      <c r="I180" s="874" t="str">
        <f t="shared" si="24"/>
        <v/>
      </c>
      <c r="J180" s="811"/>
      <c r="K180" s="878" t="str">
        <f t="shared" si="29"/>
        <v/>
      </c>
      <c r="L180" s="878" t="str">
        <f t="shared" si="29"/>
        <v/>
      </c>
      <c r="M180" s="878" t="str">
        <f t="shared" si="25"/>
        <v/>
      </c>
      <c r="N180" s="813" t="s">
        <v>7</v>
      </c>
      <c r="O180" s="879" t="str">
        <f t="shared" si="26"/>
        <v/>
      </c>
      <c r="P180" s="761" t="str">
        <f t="array" ref="P180">IFERROR(SMALL(IF((loai=$U$10),ROW(loai)-6),ROWS($P$17:P179)),"")</f>
        <v/>
      </c>
      <c r="Q180" s="222"/>
    </row>
    <row r="181" spans="1:17" ht="16.5" hidden="1" customHeight="1" x14ac:dyDescent="0.2">
      <c r="A181" s="226"/>
      <c r="B181" s="469"/>
      <c r="C181" s="877" t="str">
        <f t="shared" si="27"/>
        <v/>
      </c>
      <c r="D181" s="809"/>
      <c r="E181" s="809"/>
      <c r="F181" s="874" t="str">
        <f t="shared" si="21"/>
        <v/>
      </c>
      <c r="G181" s="875" t="str">
        <f t="shared" si="22"/>
        <v/>
      </c>
      <c r="H181" s="876" t="str">
        <f t="shared" si="23"/>
        <v/>
      </c>
      <c r="I181" s="874" t="str">
        <f t="shared" si="24"/>
        <v/>
      </c>
      <c r="J181" s="811"/>
      <c r="K181" s="878" t="str">
        <f t="shared" si="29"/>
        <v/>
      </c>
      <c r="L181" s="878" t="str">
        <f t="shared" si="29"/>
        <v/>
      </c>
      <c r="M181" s="878" t="str">
        <f t="shared" si="25"/>
        <v/>
      </c>
      <c r="N181" s="813" t="s">
        <v>7</v>
      </c>
      <c r="O181" s="879" t="str">
        <f t="shared" si="26"/>
        <v/>
      </c>
      <c r="P181" s="761" t="str">
        <f t="array" ref="P181">IFERROR(SMALL(IF((loai=$U$10),ROW(loai)-6),ROWS($P$17:P180)),"")</f>
        <v/>
      </c>
      <c r="Q181" s="222"/>
    </row>
    <row r="182" spans="1:17" ht="16.5" hidden="1" customHeight="1" x14ac:dyDescent="0.2">
      <c r="A182" s="226"/>
      <c r="B182" s="469"/>
      <c r="C182" s="877" t="str">
        <f t="shared" si="27"/>
        <v/>
      </c>
      <c r="D182" s="809"/>
      <c r="E182" s="809"/>
      <c r="F182" s="874" t="str">
        <f t="shared" si="21"/>
        <v/>
      </c>
      <c r="G182" s="875" t="str">
        <f t="shared" si="22"/>
        <v/>
      </c>
      <c r="H182" s="876" t="str">
        <f t="shared" si="23"/>
        <v/>
      </c>
      <c r="I182" s="874" t="str">
        <f t="shared" si="24"/>
        <v/>
      </c>
      <c r="J182" s="811"/>
      <c r="K182" s="878" t="str">
        <f t="shared" si="29"/>
        <v/>
      </c>
      <c r="L182" s="878" t="str">
        <f t="shared" si="29"/>
        <v/>
      </c>
      <c r="M182" s="878" t="str">
        <f t="shared" si="25"/>
        <v/>
      </c>
      <c r="N182" s="813" t="s">
        <v>7</v>
      </c>
      <c r="O182" s="879" t="str">
        <f t="shared" si="26"/>
        <v/>
      </c>
      <c r="P182" s="761" t="str">
        <f t="array" ref="P182">IFERROR(SMALL(IF((loai=$U$10),ROW(loai)-6),ROWS($P$17:P181)),"")</f>
        <v/>
      </c>
      <c r="Q182" s="222"/>
    </row>
    <row r="183" spans="1:17" ht="16.5" hidden="1" customHeight="1" x14ac:dyDescent="0.2">
      <c r="A183" s="226"/>
      <c r="B183" s="469"/>
      <c r="C183" s="877" t="str">
        <f t="shared" si="27"/>
        <v/>
      </c>
      <c r="D183" s="809"/>
      <c r="E183" s="809"/>
      <c r="F183" s="874" t="str">
        <f t="shared" si="21"/>
        <v/>
      </c>
      <c r="G183" s="875" t="str">
        <f t="shared" si="22"/>
        <v/>
      </c>
      <c r="H183" s="876" t="str">
        <f t="shared" si="23"/>
        <v/>
      </c>
      <c r="I183" s="874" t="str">
        <f t="shared" si="24"/>
        <v/>
      </c>
      <c r="J183" s="811"/>
      <c r="K183" s="878" t="str">
        <f t="shared" si="29"/>
        <v/>
      </c>
      <c r="L183" s="878" t="str">
        <f t="shared" si="29"/>
        <v/>
      </c>
      <c r="M183" s="878" t="str">
        <f t="shared" si="25"/>
        <v/>
      </c>
      <c r="N183" s="813" t="s">
        <v>7</v>
      </c>
      <c r="O183" s="879" t="str">
        <f t="shared" si="26"/>
        <v/>
      </c>
      <c r="P183" s="761" t="str">
        <f t="array" ref="P183">IFERROR(SMALL(IF((loai=$U$10),ROW(loai)-6),ROWS($P$17:P182)),"")</f>
        <v/>
      </c>
      <c r="Q183" s="222"/>
    </row>
    <row r="184" spans="1:17" ht="16.5" hidden="1" customHeight="1" x14ac:dyDescent="0.2">
      <c r="A184" s="226"/>
      <c r="B184" s="469"/>
      <c r="C184" s="877" t="str">
        <f t="shared" si="27"/>
        <v/>
      </c>
      <c r="D184" s="809"/>
      <c r="E184" s="809"/>
      <c r="F184" s="874" t="str">
        <f t="shared" si="21"/>
        <v/>
      </c>
      <c r="G184" s="875" t="str">
        <f t="shared" si="22"/>
        <v/>
      </c>
      <c r="H184" s="876" t="str">
        <f t="shared" si="23"/>
        <v/>
      </c>
      <c r="I184" s="874" t="str">
        <f t="shared" si="24"/>
        <v/>
      </c>
      <c r="J184" s="811"/>
      <c r="K184" s="878" t="str">
        <f t="shared" si="29"/>
        <v/>
      </c>
      <c r="L184" s="878" t="str">
        <f t="shared" si="29"/>
        <v/>
      </c>
      <c r="M184" s="878" t="str">
        <f t="shared" si="25"/>
        <v/>
      </c>
      <c r="N184" s="813" t="s">
        <v>7</v>
      </c>
      <c r="O184" s="879" t="str">
        <f t="shared" si="26"/>
        <v/>
      </c>
      <c r="P184" s="761" t="str">
        <f t="array" ref="P184">IFERROR(SMALL(IF((loai=$U$10),ROW(loai)-6),ROWS($P$17:P183)),"")</f>
        <v/>
      </c>
      <c r="Q184" s="222"/>
    </row>
    <row r="185" spans="1:17" ht="16.5" hidden="1" customHeight="1" x14ac:dyDescent="0.2">
      <c r="A185" s="226"/>
      <c r="B185" s="469"/>
      <c r="C185" s="877" t="str">
        <f t="shared" si="27"/>
        <v/>
      </c>
      <c r="D185" s="809"/>
      <c r="E185" s="809"/>
      <c r="F185" s="874" t="str">
        <f t="shared" si="21"/>
        <v/>
      </c>
      <c r="G185" s="875" t="str">
        <f t="shared" si="22"/>
        <v/>
      </c>
      <c r="H185" s="876" t="str">
        <f t="shared" si="23"/>
        <v/>
      </c>
      <c r="I185" s="874" t="str">
        <f t="shared" si="24"/>
        <v/>
      </c>
      <c r="J185" s="811"/>
      <c r="K185" s="878" t="str">
        <f t="shared" si="29"/>
        <v/>
      </c>
      <c r="L185" s="878" t="str">
        <f t="shared" si="29"/>
        <v/>
      </c>
      <c r="M185" s="878" t="str">
        <f t="shared" si="25"/>
        <v/>
      </c>
      <c r="N185" s="813" t="s">
        <v>7</v>
      </c>
      <c r="O185" s="879" t="str">
        <f t="shared" si="26"/>
        <v/>
      </c>
      <c r="P185" s="761" t="str">
        <f t="array" ref="P185">IFERROR(SMALL(IF((loai=$U$10),ROW(loai)-6),ROWS($P$17:P184)),"")</f>
        <v/>
      </c>
      <c r="Q185" s="222"/>
    </row>
    <row r="186" spans="1:17" ht="16.5" hidden="1" customHeight="1" x14ac:dyDescent="0.2">
      <c r="A186" s="226"/>
      <c r="B186" s="469"/>
      <c r="C186" s="877" t="str">
        <f t="shared" si="27"/>
        <v/>
      </c>
      <c r="D186" s="809"/>
      <c r="E186" s="809"/>
      <c r="F186" s="874" t="str">
        <f t="shared" si="21"/>
        <v/>
      </c>
      <c r="G186" s="875" t="str">
        <f t="shared" si="22"/>
        <v/>
      </c>
      <c r="H186" s="876" t="str">
        <f t="shared" si="23"/>
        <v/>
      </c>
      <c r="I186" s="874" t="str">
        <f t="shared" si="24"/>
        <v/>
      </c>
      <c r="J186" s="811"/>
      <c r="K186" s="878" t="str">
        <f t="shared" si="29"/>
        <v/>
      </c>
      <c r="L186" s="878" t="str">
        <f t="shared" si="29"/>
        <v/>
      </c>
      <c r="M186" s="878" t="str">
        <f t="shared" si="25"/>
        <v/>
      </c>
      <c r="N186" s="813" t="s">
        <v>7</v>
      </c>
      <c r="O186" s="879" t="str">
        <f t="shared" si="26"/>
        <v/>
      </c>
      <c r="P186" s="761" t="str">
        <f t="array" ref="P186">IFERROR(SMALL(IF((loai=$U$10),ROW(loai)-6),ROWS($P$17:P185)),"")</f>
        <v/>
      </c>
      <c r="Q186" s="222"/>
    </row>
    <row r="187" spans="1:17" ht="16.5" hidden="1" customHeight="1" x14ac:dyDescent="0.2">
      <c r="A187" s="226"/>
      <c r="B187" s="469"/>
      <c r="C187" s="877" t="str">
        <f t="shared" si="27"/>
        <v/>
      </c>
      <c r="D187" s="809"/>
      <c r="E187" s="809"/>
      <c r="F187" s="874" t="str">
        <f t="shared" si="21"/>
        <v/>
      </c>
      <c r="G187" s="875" t="str">
        <f t="shared" si="22"/>
        <v/>
      </c>
      <c r="H187" s="876" t="str">
        <f t="shared" si="23"/>
        <v/>
      </c>
      <c r="I187" s="874" t="str">
        <f t="shared" si="24"/>
        <v/>
      </c>
      <c r="J187" s="811"/>
      <c r="K187" s="878" t="str">
        <f t="shared" si="29"/>
        <v/>
      </c>
      <c r="L187" s="878" t="str">
        <f t="shared" si="29"/>
        <v/>
      </c>
      <c r="M187" s="878" t="str">
        <f t="shared" si="25"/>
        <v/>
      </c>
      <c r="N187" s="813" t="s">
        <v>7</v>
      </c>
      <c r="O187" s="879" t="str">
        <f t="shared" si="26"/>
        <v/>
      </c>
      <c r="P187" s="761" t="str">
        <f t="array" ref="P187">IFERROR(SMALL(IF((loai=$U$10),ROW(loai)-6),ROWS($P$17:P186)),"")</f>
        <v/>
      </c>
      <c r="Q187" s="222"/>
    </row>
    <row r="188" spans="1:17" ht="16.5" hidden="1" customHeight="1" x14ac:dyDescent="0.2">
      <c r="A188" s="226"/>
      <c r="B188" s="469"/>
      <c r="C188" s="877" t="str">
        <f t="shared" si="27"/>
        <v/>
      </c>
      <c r="D188" s="809"/>
      <c r="E188" s="809"/>
      <c r="F188" s="874" t="str">
        <f t="shared" si="21"/>
        <v/>
      </c>
      <c r="G188" s="875" t="str">
        <f t="shared" si="22"/>
        <v/>
      </c>
      <c r="H188" s="876" t="str">
        <f t="shared" si="23"/>
        <v/>
      </c>
      <c r="I188" s="874" t="str">
        <f t="shared" si="24"/>
        <v/>
      </c>
      <c r="J188" s="811"/>
      <c r="K188" s="878" t="str">
        <f t="shared" si="29"/>
        <v/>
      </c>
      <c r="L188" s="878" t="str">
        <f t="shared" si="29"/>
        <v/>
      </c>
      <c r="M188" s="878" t="str">
        <f t="shared" si="25"/>
        <v/>
      </c>
      <c r="N188" s="813" t="s">
        <v>7</v>
      </c>
      <c r="O188" s="879" t="str">
        <f t="shared" si="26"/>
        <v/>
      </c>
      <c r="P188" s="761" t="str">
        <f t="array" ref="P188">IFERROR(SMALL(IF((loai=$U$10),ROW(loai)-6),ROWS($P$17:P187)),"")</f>
        <v/>
      </c>
      <c r="Q188" s="222"/>
    </row>
    <row r="189" spans="1:17" ht="16.5" hidden="1" customHeight="1" x14ac:dyDescent="0.2">
      <c r="A189" s="226"/>
      <c r="B189" s="469"/>
      <c r="C189" s="877" t="str">
        <f t="shared" si="27"/>
        <v/>
      </c>
      <c r="D189" s="809"/>
      <c r="E189" s="809"/>
      <c r="F189" s="874" t="str">
        <f t="shared" si="21"/>
        <v/>
      </c>
      <c r="G189" s="875" t="str">
        <f t="shared" si="22"/>
        <v/>
      </c>
      <c r="H189" s="876" t="str">
        <f t="shared" si="23"/>
        <v/>
      </c>
      <c r="I189" s="874" t="str">
        <f t="shared" si="24"/>
        <v/>
      </c>
      <c r="J189" s="811"/>
      <c r="K189" s="878" t="str">
        <f t="shared" si="29"/>
        <v/>
      </c>
      <c r="L189" s="878" t="str">
        <f t="shared" si="29"/>
        <v/>
      </c>
      <c r="M189" s="878" t="str">
        <f t="shared" si="25"/>
        <v/>
      </c>
      <c r="N189" s="813" t="s">
        <v>7</v>
      </c>
      <c r="O189" s="879" t="str">
        <f t="shared" si="26"/>
        <v/>
      </c>
      <c r="P189" s="761" t="str">
        <f t="array" ref="P189">IFERROR(SMALL(IF((loai=$U$10),ROW(loai)-6),ROWS($P$17:P188)),"")</f>
        <v/>
      </c>
      <c r="Q189" s="222"/>
    </row>
    <row r="190" spans="1:17" ht="16.5" hidden="1" customHeight="1" x14ac:dyDescent="0.2">
      <c r="A190" s="226"/>
      <c r="B190" s="469"/>
      <c r="C190" s="877" t="str">
        <f t="shared" si="27"/>
        <v/>
      </c>
      <c r="D190" s="809"/>
      <c r="E190" s="809"/>
      <c r="F190" s="874" t="str">
        <f t="shared" si="21"/>
        <v/>
      </c>
      <c r="G190" s="875" t="str">
        <f t="shared" si="22"/>
        <v/>
      </c>
      <c r="H190" s="876" t="str">
        <f t="shared" si="23"/>
        <v/>
      </c>
      <c r="I190" s="874" t="str">
        <f t="shared" si="24"/>
        <v/>
      </c>
      <c r="J190" s="811"/>
      <c r="K190" s="878" t="str">
        <f t="shared" si="29"/>
        <v/>
      </c>
      <c r="L190" s="878" t="str">
        <f t="shared" si="29"/>
        <v/>
      </c>
      <c r="M190" s="878" t="str">
        <f t="shared" si="25"/>
        <v/>
      </c>
      <c r="N190" s="813" t="s">
        <v>7</v>
      </c>
      <c r="O190" s="879" t="str">
        <f t="shared" si="26"/>
        <v/>
      </c>
      <c r="P190" s="761" t="str">
        <f t="array" ref="P190">IFERROR(SMALL(IF((loai=$U$10),ROW(loai)-6),ROWS($P$17:P189)),"")</f>
        <v/>
      </c>
      <c r="Q190" s="222"/>
    </row>
    <row r="191" spans="1:17" ht="16.5" hidden="1" customHeight="1" x14ac:dyDescent="0.2">
      <c r="A191" s="226"/>
      <c r="B191" s="469"/>
      <c r="C191" s="877" t="str">
        <f t="shared" si="27"/>
        <v/>
      </c>
      <c r="D191" s="809"/>
      <c r="E191" s="809"/>
      <c r="F191" s="874" t="str">
        <f t="shared" si="21"/>
        <v/>
      </c>
      <c r="G191" s="875" t="str">
        <f t="shared" si="22"/>
        <v/>
      </c>
      <c r="H191" s="876" t="str">
        <f t="shared" si="23"/>
        <v/>
      </c>
      <c r="I191" s="874" t="str">
        <f t="shared" si="24"/>
        <v/>
      </c>
      <c r="J191" s="811"/>
      <c r="K191" s="878" t="str">
        <f t="shared" si="29"/>
        <v/>
      </c>
      <c r="L191" s="878" t="str">
        <f t="shared" si="29"/>
        <v/>
      </c>
      <c r="M191" s="878" t="str">
        <f t="shared" si="25"/>
        <v/>
      </c>
      <c r="N191" s="813" t="s">
        <v>7</v>
      </c>
      <c r="O191" s="879" t="str">
        <f t="shared" si="26"/>
        <v/>
      </c>
      <c r="P191" s="761" t="str">
        <f t="array" ref="P191">IFERROR(SMALL(IF((loai=$U$10),ROW(loai)-6),ROWS($P$17:P190)),"")</f>
        <v/>
      </c>
      <c r="Q191" s="222"/>
    </row>
    <row r="192" spans="1:17" ht="16.5" hidden="1" customHeight="1" x14ac:dyDescent="0.2">
      <c r="A192" s="226"/>
      <c r="B192" s="469"/>
      <c r="C192" s="877" t="str">
        <f t="shared" si="27"/>
        <v/>
      </c>
      <c r="D192" s="809"/>
      <c r="E192" s="809"/>
      <c r="F192" s="874" t="str">
        <f t="shared" si="21"/>
        <v/>
      </c>
      <c r="G192" s="875" t="str">
        <f t="shared" si="22"/>
        <v/>
      </c>
      <c r="H192" s="876" t="str">
        <f t="shared" si="23"/>
        <v/>
      </c>
      <c r="I192" s="874" t="str">
        <f t="shared" si="24"/>
        <v/>
      </c>
      <c r="J192" s="811"/>
      <c r="K192" s="878" t="str">
        <f t="shared" si="29"/>
        <v/>
      </c>
      <c r="L192" s="878" t="str">
        <f t="shared" si="29"/>
        <v/>
      </c>
      <c r="M192" s="878" t="str">
        <f t="shared" si="25"/>
        <v/>
      </c>
      <c r="N192" s="813" t="s">
        <v>7</v>
      </c>
      <c r="O192" s="879" t="str">
        <f t="shared" si="26"/>
        <v/>
      </c>
      <c r="P192" s="761" t="str">
        <f t="array" ref="P192">IFERROR(SMALL(IF((loai=$U$10),ROW(loai)-6),ROWS($P$17:P191)),"")</f>
        <v/>
      </c>
      <c r="Q192" s="222"/>
    </row>
    <row r="193" spans="1:17" ht="16.5" hidden="1" customHeight="1" x14ac:dyDescent="0.2">
      <c r="A193" s="226"/>
      <c r="B193" s="469"/>
      <c r="C193" s="877" t="str">
        <f t="shared" si="27"/>
        <v/>
      </c>
      <c r="D193" s="809"/>
      <c r="E193" s="809"/>
      <c r="F193" s="874" t="str">
        <f t="shared" si="21"/>
        <v/>
      </c>
      <c r="G193" s="875" t="str">
        <f t="shared" si="22"/>
        <v/>
      </c>
      <c r="H193" s="876" t="str">
        <f t="shared" si="23"/>
        <v/>
      </c>
      <c r="I193" s="874" t="str">
        <f t="shared" si="24"/>
        <v/>
      </c>
      <c r="J193" s="811"/>
      <c r="K193" s="878" t="str">
        <f t="shared" si="29"/>
        <v/>
      </c>
      <c r="L193" s="878" t="str">
        <f t="shared" si="29"/>
        <v/>
      </c>
      <c r="M193" s="878" t="str">
        <f t="shared" si="25"/>
        <v/>
      </c>
      <c r="N193" s="813" t="s">
        <v>7</v>
      </c>
      <c r="O193" s="879" t="str">
        <f t="shared" si="26"/>
        <v/>
      </c>
      <c r="P193" s="761" t="str">
        <f t="array" ref="P193">IFERROR(SMALL(IF((loai=$U$10),ROW(loai)-6),ROWS($P$17:P192)),"")</f>
        <v/>
      </c>
      <c r="Q193" s="222"/>
    </row>
    <row r="194" spans="1:17" ht="16.5" hidden="1" customHeight="1" x14ac:dyDescent="0.2">
      <c r="A194" s="226"/>
      <c r="B194" s="469"/>
      <c r="C194" s="877" t="str">
        <f t="shared" si="27"/>
        <v/>
      </c>
      <c r="D194" s="809"/>
      <c r="E194" s="809"/>
      <c r="F194" s="874" t="str">
        <f t="shared" si="21"/>
        <v/>
      </c>
      <c r="G194" s="875" t="str">
        <f t="shared" si="22"/>
        <v/>
      </c>
      <c r="H194" s="876" t="str">
        <f t="shared" si="23"/>
        <v/>
      </c>
      <c r="I194" s="874" t="str">
        <f t="shared" si="24"/>
        <v/>
      </c>
      <c r="J194" s="811"/>
      <c r="K194" s="878" t="str">
        <f t="shared" si="29"/>
        <v/>
      </c>
      <c r="L194" s="878" t="str">
        <f t="shared" si="29"/>
        <v/>
      </c>
      <c r="M194" s="878" t="str">
        <f t="shared" si="25"/>
        <v/>
      </c>
      <c r="N194" s="813" t="s">
        <v>7</v>
      </c>
      <c r="O194" s="879" t="str">
        <f t="shared" si="26"/>
        <v/>
      </c>
      <c r="P194" s="761" t="str">
        <f t="array" ref="P194">IFERROR(SMALL(IF((loai=$U$10),ROW(loai)-6),ROWS($P$17:P193)),"")</f>
        <v/>
      </c>
      <c r="Q194" s="222"/>
    </row>
    <row r="195" spans="1:17" ht="16.5" hidden="1" customHeight="1" x14ac:dyDescent="0.2">
      <c r="A195" s="226"/>
      <c r="B195" s="469"/>
      <c r="C195" s="877" t="str">
        <f t="shared" si="27"/>
        <v/>
      </c>
      <c r="D195" s="809"/>
      <c r="E195" s="809"/>
      <c r="F195" s="874" t="str">
        <f t="shared" si="21"/>
        <v/>
      </c>
      <c r="G195" s="875" t="str">
        <f t="shared" si="22"/>
        <v/>
      </c>
      <c r="H195" s="876" t="str">
        <f t="shared" si="23"/>
        <v/>
      </c>
      <c r="I195" s="874" t="str">
        <f t="shared" si="24"/>
        <v/>
      </c>
      <c r="J195" s="811"/>
      <c r="K195" s="878" t="str">
        <f t="shared" si="29"/>
        <v/>
      </c>
      <c r="L195" s="878" t="str">
        <f t="shared" si="29"/>
        <v/>
      </c>
      <c r="M195" s="878" t="str">
        <f t="shared" si="25"/>
        <v/>
      </c>
      <c r="N195" s="813" t="s">
        <v>7</v>
      </c>
      <c r="O195" s="879" t="str">
        <f t="shared" si="26"/>
        <v/>
      </c>
      <c r="P195" s="761" t="str">
        <f t="array" ref="P195">IFERROR(SMALL(IF((loai=$U$10),ROW(loai)-6),ROWS($P$17:P194)),"")</f>
        <v/>
      </c>
      <c r="Q195" s="222"/>
    </row>
    <row r="196" spans="1:17" ht="16.5" hidden="1" customHeight="1" x14ac:dyDescent="0.2">
      <c r="A196" s="226"/>
      <c r="B196" s="469"/>
      <c r="C196" s="877" t="str">
        <f t="shared" si="27"/>
        <v/>
      </c>
      <c r="D196" s="809"/>
      <c r="E196" s="809"/>
      <c r="F196" s="874" t="str">
        <f t="shared" si="21"/>
        <v/>
      </c>
      <c r="G196" s="875" t="str">
        <f t="shared" si="22"/>
        <v/>
      </c>
      <c r="H196" s="876" t="str">
        <f t="shared" si="23"/>
        <v/>
      </c>
      <c r="I196" s="874" t="str">
        <f t="shared" si="24"/>
        <v/>
      </c>
      <c r="J196" s="811"/>
      <c r="K196" s="878" t="str">
        <f t="shared" si="29"/>
        <v/>
      </c>
      <c r="L196" s="878" t="str">
        <f t="shared" si="29"/>
        <v/>
      </c>
      <c r="M196" s="878" t="str">
        <f t="shared" si="25"/>
        <v/>
      </c>
      <c r="N196" s="813" t="s">
        <v>7</v>
      </c>
      <c r="O196" s="879" t="str">
        <f t="shared" si="26"/>
        <v/>
      </c>
      <c r="P196" s="761" t="str">
        <f t="array" ref="P196">IFERROR(SMALL(IF((loai=$U$10),ROW(loai)-6),ROWS($P$17:P195)),"")</f>
        <v/>
      </c>
      <c r="Q196" s="222"/>
    </row>
    <row r="197" spans="1:17" ht="16.5" hidden="1" customHeight="1" x14ac:dyDescent="0.2">
      <c r="A197" s="226"/>
      <c r="B197" s="469"/>
      <c r="C197" s="877" t="str">
        <f t="shared" si="27"/>
        <v/>
      </c>
      <c r="D197" s="809"/>
      <c r="E197" s="809"/>
      <c r="F197" s="874" t="str">
        <f t="shared" si="21"/>
        <v/>
      </c>
      <c r="G197" s="875" t="str">
        <f t="shared" si="22"/>
        <v/>
      </c>
      <c r="H197" s="876" t="str">
        <f t="shared" si="23"/>
        <v/>
      </c>
      <c r="I197" s="874" t="str">
        <f t="shared" si="24"/>
        <v/>
      </c>
      <c r="J197" s="811"/>
      <c r="K197" s="878" t="str">
        <f t="shared" si="29"/>
        <v/>
      </c>
      <c r="L197" s="878" t="str">
        <f t="shared" si="29"/>
        <v/>
      </c>
      <c r="M197" s="878" t="str">
        <f t="shared" si="25"/>
        <v/>
      </c>
      <c r="N197" s="813" t="s">
        <v>7</v>
      </c>
      <c r="O197" s="879" t="str">
        <f t="shared" si="26"/>
        <v/>
      </c>
      <c r="P197" s="761" t="str">
        <f t="array" ref="P197">IFERROR(SMALL(IF((loai=$U$10),ROW(loai)-6),ROWS($P$17:P196)),"")</f>
        <v/>
      </c>
      <c r="Q197" s="222"/>
    </row>
    <row r="198" spans="1:17" ht="16.5" hidden="1" customHeight="1" x14ac:dyDescent="0.2">
      <c r="A198" s="226"/>
      <c r="B198" s="469"/>
      <c r="C198" s="877" t="str">
        <f t="shared" si="27"/>
        <v/>
      </c>
      <c r="D198" s="809"/>
      <c r="E198" s="809"/>
      <c r="F198" s="874" t="str">
        <f t="shared" si="21"/>
        <v/>
      </c>
      <c r="G198" s="875" t="str">
        <f t="shared" si="22"/>
        <v/>
      </c>
      <c r="H198" s="876" t="str">
        <f t="shared" si="23"/>
        <v/>
      </c>
      <c r="I198" s="874" t="str">
        <f t="shared" si="24"/>
        <v/>
      </c>
      <c r="J198" s="811"/>
      <c r="K198" s="878" t="str">
        <f t="shared" ref="K198:L217" si="30">IF($P198="","",INDEX(sotien,$P198))</f>
        <v/>
      </c>
      <c r="L198" s="878" t="str">
        <f t="shared" si="30"/>
        <v/>
      </c>
      <c r="M198" s="878" t="str">
        <f t="shared" si="25"/>
        <v/>
      </c>
      <c r="N198" s="813" t="s">
        <v>7</v>
      </c>
      <c r="O198" s="879" t="str">
        <f t="shared" si="26"/>
        <v/>
      </c>
      <c r="P198" s="761" t="str">
        <f t="array" ref="P198">IFERROR(SMALL(IF((loai=$U$10),ROW(loai)-6),ROWS($P$17:P197)),"")</f>
        <v/>
      </c>
      <c r="Q198" s="222"/>
    </row>
    <row r="199" spans="1:17" ht="16.5" hidden="1" customHeight="1" x14ac:dyDescent="0.2">
      <c r="A199" s="226"/>
      <c r="B199" s="469"/>
      <c r="C199" s="877" t="str">
        <f t="shared" si="27"/>
        <v/>
      </c>
      <c r="D199" s="809"/>
      <c r="E199" s="809"/>
      <c r="F199" s="874" t="str">
        <f t="shared" si="21"/>
        <v/>
      </c>
      <c r="G199" s="875" t="str">
        <f t="shared" si="22"/>
        <v/>
      </c>
      <c r="H199" s="876" t="str">
        <f t="shared" si="23"/>
        <v/>
      </c>
      <c r="I199" s="874" t="str">
        <f t="shared" si="24"/>
        <v/>
      </c>
      <c r="J199" s="811"/>
      <c r="K199" s="878" t="str">
        <f t="shared" si="30"/>
        <v/>
      </c>
      <c r="L199" s="878" t="str">
        <f t="shared" si="30"/>
        <v/>
      </c>
      <c r="M199" s="878" t="str">
        <f t="shared" si="25"/>
        <v/>
      </c>
      <c r="N199" s="813" t="s">
        <v>7</v>
      </c>
      <c r="O199" s="879" t="str">
        <f t="shared" si="26"/>
        <v/>
      </c>
      <c r="P199" s="761" t="str">
        <f t="array" ref="P199">IFERROR(SMALL(IF((loai=$U$10),ROW(loai)-6),ROWS($P$17:P198)),"")</f>
        <v/>
      </c>
      <c r="Q199" s="222"/>
    </row>
    <row r="200" spans="1:17" ht="16.5" hidden="1" customHeight="1" x14ac:dyDescent="0.2">
      <c r="A200" s="226"/>
      <c r="B200" s="469"/>
      <c r="C200" s="877" t="str">
        <f t="shared" si="27"/>
        <v/>
      </c>
      <c r="D200" s="809"/>
      <c r="E200" s="809"/>
      <c r="F200" s="874" t="str">
        <f t="shared" si="21"/>
        <v/>
      </c>
      <c r="G200" s="875" t="str">
        <f t="shared" si="22"/>
        <v/>
      </c>
      <c r="H200" s="876" t="str">
        <f t="shared" si="23"/>
        <v/>
      </c>
      <c r="I200" s="874" t="str">
        <f t="shared" si="24"/>
        <v/>
      </c>
      <c r="J200" s="811"/>
      <c r="K200" s="878" t="str">
        <f t="shared" si="30"/>
        <v/>
      </c>
      <c r="L200" s="878" t="str">
        <f t="shared" si="30"/>
        <v/>
      </c>
      <c r="M200" s="878" t="str">
        <f t="shared" si="25"/>
        <v/>
      </c>
      <c r="N200" s="813" t="s">
        <v>7</v>
      </c>
      <c r="O200" s="879" t="str">
        <f t="shared" si="26"/>
        <v/>
      </c>
      <c r="P200" s="761" t="str">
        <f t="array" ref="P200">IFERROR(SMALL(IF((loai=$U$10),ROW(loai)-6),ROWS($P$17:P199)),"")</f>
        <v/>
      </c>
      <c r="Q200" s="222"/>
    </row>
    <row r="201" spans="1:17" ht="16.5" hidden="1" customHeight="1" x14ac:dyDescent="0.2">
      <c r="A201" s="226"/>
      <c r="B201" s="469"/>
      <c r="C201" s="877" t="str">
        <f t="shared" si="27"/>
        <v/>
      </c>
      <c r="D201" s="809"/>
      <c r="E201" s="809"/>
      <c r="F201" s="874" t="str">
        <f t="shared" si="21"/>
        <v/>
      </c>
      <c r="G201" s="875" t="str">
        <f t="shared" si="22"/>
        <v/>
      </c>
      <c r="H201" s="876" t="str">
        <f t="shared" si="23"/>
        <v/>
      </c>
      <c r="I201" s="874" t="str">
        <f t="shared" si="24"/>
        <v/>
      </c>
      <c r="J201" s="811"/>
      <c r="K201" s="878" t="str">
        <f t="shared" si="30"/>
        <v/>
      </c>
      <c r="L201" s="878" t="str">
        <f t="shared" si="30"/>
        <v/>
      </c>
      <c r="M201" s="878" t="str">
        <f t="shared" si="25"/>
        <v/>
      </c>
      <c r="N201" s="813" t="s">
        <v>7</v>
      </c>
      <c r="O201" s="879" t="str">
        <f t="shared" si="26"/>
        <v/>
      </c>
      <c r="P201" s="761" t="str">
        <f t="array" ref="P201">IFERROR(SMALL(IF((loai=$U$10),ROW(loai)-6),ROWS($P$17:P200)),"")</f>
        <v/>
      </c>
      <c r="Q201" s="222"/>
    </row>
    <row r="202" spans="1:17" ht="16.5" hidden="1" customHeight="1" x14ac:dyDescent="0.2">
      <c r="A202" s="226"/>
      <c r="B202" s="469"/>
      <c r="C202" s="877" t="str">
        <f t="shared" si="27"/>
        <v/>
      </c>
      <c r="D202" s="809"/>
      <c r="E202" s="809"/>
      <c r="F202" s="874" t="str">
        <f t="shared" si="21"/>
        <v/>
      </c>
      <c r="G202" s="875" t="str">
        <f t="shared" si="22"/>
        <v/>
      </c>
      <c r="H202" s="876" t="str">
        <f t="shared" si="23"/>
        <v/>
      </c>
      <c r="I202" s="874" t="str">
        <f t="shared" si="24"/>
        <v/>
      </c>
      <c r="J202" s="811"/>
      <c r="K202" s="878" t="str">
        <f t="shared" si="30"/>
        <v/>
      </c>
      <c r="L202" s="878" t="str">
        <f t="shared" si="30"/>
        <v/>
      </c>
      <c r="M202" s="878" t="str">
        <f t="shared" si="25"/>
        <v/>
      </c>
      <c r="N202" s="813" t="s">
        <v>7</v>
      </c>
      <c r="O202" s="879" t="str">
        <f t="shared" si="26"/>
        <v/>
      </c>
      <c r="P202" s="761" t="str">
        <f t="array" ref="P202">IFERROR(SMALL(IF((loai=$U$10),ROW(loai)-6),ROWS($P$17:P201)),"")</f>
        <v/>
      </c>
      <c r="Q202" s="222"/>
    </row>
    <row r="203" spans="1:17" ht="16.5" hidden="1" customHeight="1" x14ac:dyDescent="0.2">
      <c r="A203" s="226"/>
      <c r="B203" s="469"/>
      <c r="C203" s="877" t="str">
        <f t="shared" si="27"/>
        <v/>
      </c>
      <c r="D203" s="809"/>
      <c r="E203" s="809"/>
      <c r="F203" s="874" t="str">
        <f t="shared" si="21"/>
        <v/>
      </c>
      <c r="G203" s="875" t="str">
        <f t="shared" si="22"/>
        <v/>
      </c>
      <c r="H203" s="876" t="str">
        <f t="shared" si="23"/>
        <v/>
      </c>
      <c r="I203" s="874" t="str">
        <f t="shared" si="24"/>
        <v/>
      </c>
      <c r="J203" s="811"/>
      <c r="K203" s="878" t="str">
        <f t="shared" si="30"/>
        <v/>
      </c>
      <c r="L203" s="878" t="str">
        <f t="shared" si="30"/>
        <v/>
      </c>
      <c r="M203" s="878" t="str">
        <f t="shared" si="25"/>
        <v/>
      </c>
      <c r="N203" s="813" t="s">
        <v>7</v>
      </c>
      <c r="O203" s="879" t="str">
        <f t="shared" si="26"/>
        <v/>
      </c>
      <c r="P203" s="761" t="str">
        <f t="array" ref="P203">IFERROR(SMALL(IF((loai=$U$10),ROW(loai)-6),ROWS($P$17:P202)),"")</f>
        <v/>
      </c>
      <c r="Q203" s="222"/>
    </row>
    <row r="204" spans="1:17" ht="16.5" hidden="1" customHeight="1" x14ac:dyDescent="0.2">
      <c r="A204" s="226"/>
      <c r="B204" s="469"/>
      <c r="C204" s="877" t="str">
        <f t="shared" si="27"/>
        <v/>
      </c>
      <c r="D204" s="809"/>
      <c r="E204" s="809"/>
      <c r="F204" s="874" t="str">
        <f t="shared" si="21"/>
        <v/>
      </c>
      <c r="G204" s="875" t="str">
        <f t="shared" si="22"/>
        <v/>
      </c>
      <c r="H204" s="876" t="str">
        <f t="shared" si="23"/>
        <v/>
      </c>
      <c r="I204" s="874" t="str">
        <f t="shared" si="24"/>
        <v/>
      </c>
      <c r="J204" s="811"/>
      <c r="K204" s="878" t="str">
        <f t="shared" si="30"/>
        <v/>
      </c>
      <c r="L204" s="878" t="str">
        <f t="shared" si="30"/>
        <v/>
      </c>
      <c r="M204" s="878" t="str">
        <f t="shared" si="25"/>
        <v/>
      </c>
      <c r="N204" s="813" t="s">
        <v>7</v>
      </c>
      <c r="O204" s="879" t="str">
        <f t="shared" si="26"/>
        <v/>
      </c>
      <c r="P204" s="761" t="str">
        <f t="array" ref="P204">IFERROR(SMALL(IF((loai=$U$10),ROW(loai)-6),ROWS($P$17:P203)),"")</f>
        <v/>
      </c>
      <c r="Q204" s="222"/>
    </row>
    <row r="205" spans="1:17" ht="16.5" hidden="1" customHeight="1" x14ac:dyDescent="0.2">
      <c r="A205" s="226"/>
      <c r="B205" s="469"/>
      <c r="C205" s="877" t="str">
        <f t="shared" si="27"/>
        <v/>
      </c>
      <c r="D205" s="809"/>
      <c r="E205" s="809"/>
      <c r="F205" s="874" t="str">
        <f t="shared" si="21"/>
        <v/>
      </c>
      <c r="G205" s="875" t="str">
        <f t="shared" si="22"/>
        <v/>
      </c>
      <c r="H205" s="876" t="str">
        <f t="shared" si="23"/>
        <v/>
      </c>
      <c r="I205" s="874" t="str">
        <f t="shared" si="24"/>
        <v/>
      </c>
      <c r="J205" s="811"/>
      <c r="K205" s="878" t="str">
        <f t="shared" si="30"/>
        <v/>
      </c>
      <c r="L205" s="878" t="str">
        <f t="shared" si="30"/>
        <v/>
      </c>
      <c r="M205" s="878" t="str">
        <f t="shared" si="25"/>
        <v/>
      </c>
      <c r="N205" s="813" t="s">
        <v>7</v>
      </c>
      <c r="O205" s="879" t="str">
        <f t="shared" si="26"/>
        <v/>
      </c>
      <c r="P205" s="761" t="str">
        <f t="array" ref="P205">IFERROR(SMALL(IF((loai=$U$10),ROW(loai)-6),ROWS($P$17:P204)),"")</f>
        <v/>
      </c>
      <c r="Q205" s="222"/>
    </row>
    <row r="206" spans="1:17" ht="16.5" hidden="1" customHeight="1" x14ac:dyDescent="0.2">
      <c r="A206" s="226"/>
      <c r="B206" s="469"/>
      <c r="C206" s="877" t="str">
        <f t="shared" si="27"/>
        <v/>
      </c>
      <c r="D206" s="809"/>
      <c r="E206" s="809"/>
      <c r="F206" s="874" t="str">
        <f t="shared" si="21"/>
        <v/>
      </c>
      <c r="G206" s="875" t="str">
        <f t="shared" si="22"/>
        <v/>
      </c>
      <c r="H206" s="876" t="str">
        <f t="shared" si="23"/>
        <v/>
      </c>
      <c r="I206" s="874" t="str">
        <f t="shared" si="24"/>
        <v/>
      </c>
      <c r="J206" s="811"/>
      <c r="K206" s="878" t="str">
        <f t="shared" si="30"/>
        <v/>
      </c>
      <c r="L206" s="878" t="str">
        <f t="shared" si="30"/>
        <v/>
      </c>
      <c r="M206" s="878" t="str">
        <f t="shared" si="25"/>
        <v/>
      </c>
      <c r="N206" s="813" t="s">
        <v>7</v>
      </c>
      <c r="O206" s="879" t="str">
        <f t="shared" si="26"/>
        <v/>
      </c>
      <c r="P206" s="761" t="str">
        <f t="array" ref="P206">IFERROR(SMALL(IF((loai=$U$10),ROW(loai)-6),ROWS($P$17:P205)),"")</f>
        <v/>
      </c>
      <c r="Q206" s="222"/>
    </row>
    <row r="207" spans="1:17" ht="16.5" hidden="1" customHeight="1" x14ac:dyDescent="0.2">
      <c r="A207" s="226"/>
      <c r="B207" s="469"/>
      <c r="C207" s="877" t="str">
        <f t="shared" si="27"/>
        <v/>
      </c>
      <c r="D207" s="809"/>
      <c r="E207" s="809"/>
      <c r="F207" s="874" t="str">
        <f t="shared" si="21"/>
        <v/>
      </c>
      <c r="G207" s="875" t="str">
        <f t="shared" si="22"/>
        <v/>
      </c>
      <c r="H207" s="876" t="str">
        <f t="shared" si="23"/>
        <v/>
      </c>
      <c r="I207" s="874" t="str">
        <f t="shared" si="24"/>
        <v/>
      </c>
      <c r="J207" s="811"/>
      <c r="K207" s="878" t="str">
        <f t="shared" si="30"/>
        <v/>
      </c>
      <c r="L207" s="878" t="str">
        <f t="shared" si="30"/>
        <v/>
      </c>
      <c r="M207" s="878" t="str">
        <f t="shared" si="25"/>
        <v/>
      </c>
      <c r="N207" s="813" t="s">
        <v>7</v>
      </c>
      <c r="O207" s="879" t="str">
        <f t="shared" si="26"/>
        <v/>
      </c>
      <c r="P207" s="761" t="str">
        <f t="array" ref="P207">IFERROR(SMALL(IF((loai=$U$10),ROW(loai)-6),ROWS($P$17:P206)),"")</f>
        <v/>
      </c>
      <c r="Q207" s="222"/>
    </row>
    <row r="208" spans="1:17" ht="16.5" hidden="1" customHeight="1" x14ac:dyDescent="0.2">
      <c r="A208" s="226"/>
      <c r="B208" s="469"/>
      <c r="C208" s="877" t="str">
        <f t="shared" si="27"/>
        <v/>
      </c>
      <c r="D208" s="809"/>
      <c r="E208" s="809"/>
      <c r="F208" s="874" t="str">
        <f t="shared" si="21"/>
        <v/>
      </c>
      <c r="G208" s="875" t="str">
        <f t="shared" si="22"/>
        <v/>
      </c>
      <c r="H208" s="876" t="str">
        <f t="shared" si="23"/>
        <v/>
      </c>
      <c r="I208" s="874" t="str">
        <f t="shared" si="24"/>
        <v/>
      </c>
      <c r="J208" s="811"/>
      <c r="K208" s="878" t="str">
        <f t="shared" si="30"/>
        <v/>
      </c>
      <c r="L208" s="878" t="str">
        <f t="shared" si="30"/>
        <v/>
      </c>
      <c r="M208" s="878" t="str">
        <f t="shared" si="25"/>
        <v/>
      </c>
      <c r="N208" s="813" t="s">
        <v>7</v>
      </c>
      <c r="O208" s="879" t="str">
        <f t="shared" si="26"/>
        <v/>
      </c>
      <c r="P208" s="761" t="str">
        <f t="array" ref="P208">IFERROR(SMALL(IF((loai=$U$10),ROW(loai)-6),ROWS($P$17:P207)),"")</f>
        <v/>
      </c>
      <c r="Q208" s="222"/>
    </row>
    <row r="209" spans="1:17" ht="16.5" hidden="1" customHeight="1" x14ac:dyDescent="0.2">
      <c r="A209" s="226"/>
      <c r="B209" s="469"/>
      <c r="C209" s="877" t="str">
        <f t="shared" si="27"/>
        <v/>
      </c>
      <c r="D209" s="809"/>
      <c r="E209" s="809"/>
      <c r="F209" s="874" t="str">
        <f t="shared" si="21"/>
        <v/>
      </c>
      <c r="G209" s="875" t="str">
        <f t="shared" si="22"/>
        <v/>
      </c>
      <c r="H209" s="876" t="str">
        <f t="shared" si="23"/>
        <v/>
      </c>
      <c r="I209" s="874" t="str">
        <f t="shared" si="24"/>
        <v/>
      </c>
      <c r="J209" s="811"/>
      <c r="K209" s="878" t="str">
        <f t="shared" si="30"/>
        <v/>
      </c>
      <c r="L209" s="878" t="str">
        <f t="shared" si="30"/>
        <v/>
      </c>
      <c r="M209" s="878" t="str">
        <f t="shared" si="25"/>
        <v/>
      </c>
      <c r="N209" s="813" t="s">
        <v>7</v>
      </c>
      <c r="O209" s="879" t="str">
        <f t="shared" si="26"/>
        <v/>
      </c>
      <c r="P209" s="761" t="str">
        <f t="array" ref="P209">IFERROR(SMALL(IF((loai=$U$10),ROW(loai)-6),ROWS($P$17:P208)),"")</f>
        <v/>
      </c>
      <c r="Q209" s="222"/>
    </row>
    <row r="210" spans="1:17" ht="16.5" hidden="1" customHeight="1" x14ac:dyDescent="0.2">
      <c r="A210" s="226"/>
      <c r="B210" s="469"/>
      <c r="C210" s="877" t="str">
        <f t="shared" si="27"/>
        <v/>
      </c>
      <c r="D210" s="809"/>
      <c r="E210" s="809"/>
      <c r="F210" s="874" t="str">
        <f t="shared" ref="F210:F273" si="31">IF($P210="","",INDEX(sohd,$P210))</f>
        <v/>
      </c>
      <c r="G210" s="875" t="str">
        <f t="shared" ref="G210:G273" si="32">IF($P210="","",INDEX(ngayct,$P210))</f>
        <v/>
      </c>
      <c r="H210" s="876" t="str">
        <f t="shared" ref="H210:H273" si="33">IF($P210="","",INDEX(tengs,$P210))</f>
        <v/>
      </c>
      <c r="I210" s="874" t="str">
        <f t="shared" ref="I210:I273" si="34">IF($P210="","",INDEX(mst,$P210))</f>
        <v/>
      </c>
      <c r="J210" s="811"/>
      <c r="K210" s="878" t="str">
        <f t="shared" si="30"/>
        <v/>
      </c>
      <c r="L210" s="878" t="str">
        <f t="shared" si="30"/>
        <v/>
      </c>
      <c r="M210" s="878" t="str">
        <f t="shared" ref="M210:M273" si="35">IF($P210="","",INDEX(tienthue,$P210))</f>
        <v/>
      </c>
      <c r="N210" s="813" t="s">
        <v>7</v>
      </c>
      <c r="O210" s="879" t="str">
        <f t="shared" si="26"/>
        <v/>
      </c>
      <c r="P210" s="761" t="str">
        <f t="array" ref="P210">IFERROR(SMALL(IF((loai=$U$10),ROW(loai)-6),ROWS($P$17:P209)),"")</f>
        <v/>
      </c>
      <c r="Q210" s="222"/>
    </row>
    <row r="211" spans="1:17" ht="16.5" hidden="1" customHeight="1" x14ac:dyDescent="0.2">
      <c r="A211" s="226"/>
      <c r="B211" s="469"/>
      <c r="C211" s="877" t="str">
        <f t="shared" si="27"/>
        <v/>
      </c>
      <c r="D211" s="809"/>
      <c r="E211" s="809"/>
      <c r="F211" s="874" t="str">
        <f t="shared" si="31"/>
        <v/>
      </c>
      <c r="G211" s="875" t="str">
        <f t="shared" si="32"/>
        <v/>
      </c>
      <c r="H211" s="876" t="str">
        <f t="shared" si="33"/>
        <v/>
      </c>
      <c r="I211" s="874" t="str">
        <f t="shared" si="34"/>
        <v/>
      </c>
      <c r="J211" s="811"/>
      <c r="K211" s="878" t="str">
        <f t="shared" si="30"/>
        <v/>
      </c>
      <c r="L211" s="878" t="str">
        <f t="shared" si="30"/>
        <v/>
      </c>
      <c r="M211" s="878" t="str">
        <f t="shared" si="35"/>
        <v/>
      </c>
      <c r="N211" s="813" t="s">
        <v>7</v>
      </c>
      <c r="O211" s="879" t="str">
        <f t="shared" ref="O211:O274" si="36">IF(P211&lt;&gt;"","x","")</f>
        <v/>
      </c>
      <c r="P211" s="761" t="str">
        <f t="array" ref="P211">IFERROR(SMALL(IF((loai=$U$10),ROW(loai)-6),ROWS($P$17:P210)),"")</f>
        <v/>
      </c>
      <c r="Q211" s="222"/>
    </row>
    <row r="212" spans="1:17" ht="16.5" hidden="1" customHeight="1" x14ac:dyDescent="0.2">
      <c r="A212" s="226"/>
      <c r="B212" s="469"/>
      <c r="C212" s="877" t="str">
        <f t="shared" ref="C212:C275" si="37">IF(F212="","",C211+1)</f>
        <v/>
      </c>
      <c r="D212" s="809"/>
      <c r="E212" s="809"/>
      <c r="F212" s="874" t="str">
        <f t="shared" si="31"/>
        <v/>
      </c>
      <c r="G212" s="875" t="str">
        <f t="shared" si="32"/>
        <v/>
      </c>
      <c r="H212" s="876" t="str">
        <f t="shared" si="33"/>
        <v/>
      </c>
      <c r="I212" s="874" t="str">
        <f t="shared" si="34"/>
        <v/>
      </c>
      <c r="J212" s="811"/>
      <c r="K212" s="878" t="str">
        <f t="shared" si="30"/>
        <v/>
      </c>
      <c r="L212" s="878" t="str">
        <f t="shared" si="30"/>
        <v/>
      </c>
      <c r="M212" s="878" t="str">
        <f t="shared" si="35"/>
        <v/>
      </c>
      <c r="N212" s="813" t="s">
        <v>7</v>
      </c>
      <c r="O212" s="879" t="str">
        <f t="shared" si="36"/>
        <v/>
      </c>
      <c r="P212" s="761" t="str">
        <f t="array" ref="P212">IFERROR(SMALL(IF((loai=$U$10),ROW(loai)-6),ROWS($P$17:P211)),"")</f>
        <v/>
      </c>
      <c r="Q212" s="222"/>
    </row>
    <row r="213" spans="1:17" ht="16.5" hidden="1" customHeight="1" x14ac:dyDescent="0.2">
      <c r="A213" s="226"/>
      <c r="B213" s="469"/>
      <c r="C213" s="877" t="str">
        <f t="shared" si="37"/>
        <v/>
      </c>
      <c r="D213" s="809"/>
      <c r="E213" s="809"/>
      <c r="F213" s="874" t="str">
        <f t="shared" si="31"/>
        <v/>
      </c>
      <c r="G213" s="875" t="str">
        <f t="shared" si="32"/>
        <v/>
      </c>
      <c r="H213" s="876" t="str">
        <f t="shared" si="33"/>
        <v/>
      </c>
      <c r="I213" s="874" t="str">
        <f t="shared" si="34"/>
        <v/>
      </c>
      <c r="J213" s="811"/>
      <c r="K213" s="878" t="str">
        <f t="shared" si="30"/>
        <v/>
      </c>
      <c r="L213" s="878" t="str">
        <f t="shared" si="30"/>
        <v/>
      </c>
      <c r="M213" s="878" t="str">
        <f t="shared" si="35"/>
        <v/>
      </c>
      <c r="N213" s="813" t="s">
        <v>7</v>
      </c>
      <c r="O213" s="879" t="str">
        <f t="shared" si="36"/>
        <v/>
      </c>
      <c r="P213" s="761" t="str">
        <f t="array" ref="P213">IFERROR(SMALL(IF((loai=$U$10),ROW(loai)-6),ROWS($P$17:P212)),"")</f>
        <v/>
      </c>
      <c r="Q213" s="222"/>
    </row>
    <row r="214" spans="1:17" ht="16.5" hidden="1" customHeight="1" x14ac:dyDescent="0.2">
      <c r="A214" s="226"/>
      <c r="B214" s="469"/>
      <c r="C214" s="877" t="str">
        <f t="shared" si="37"/>
        <v/>
      </c>
      <c r="D214" s="809"/>
      <c r="E214" s="809"/>
      <c r="F214" s="874" t="str">
        <f t="shared" si="31"/>
        <v/>
      </c>
      <c r="G214" s="875" t="str">
        <f t="shared" si="32"/>
        <v/>
      </c>
      <c r="H214" s="876" t="str">
        <f t="shared" si="33"/>
        <v/>
      </c>
      <c r="I214" s="874" t="str">
        <f t="shared" si="34"/>
        <v/>
      </c>
      <c r="J214" s="811"/>
      <c r="K214" s="878" t="str">
        <f t="shared" si="30"/>
        <v/>
      </c>
      <c r="L214" s="878" t="str">
        <f t="shared" si="30"/>
        <v/>
      </c>
      <c r="M214" s="878" t="str">
        <f t="shared" si="35"/>
        <v/>
      </c>
      <c r="N214" s="813" t="s">
        <v>7</v>
      </c>
      <c r="O214" s="879" t="str">
        <f t="shared" si="36"/>
        <v/>
      </c>
      <c r="P214" s="761" t="str">
        <f t="array" ref="P214">IFERROR(SMALL(IF((loai=$U$10),ROW(loai)-6),ROWS($P$17:P213)),"")</f>
        <v/>
      </c>
      <c r="Q214" s="222"/>
    </row>
    <row r="215" spans="1:17" ht="16.5" hidden="1" customHeight="1" x14ac:dyDescent="0.2">
      <c r="A215" s="226"/>
      <c r="B215" s="469"/>
      <c r="C215" s="877" t="str">
        <f t="shared" si="37"/>
        <v/>
      </c>
      <c r="D215" s="809"/>
      <c r="E215" s="809"/>
      <c r="F215" s="874" t="str">
        <f t="shared" si="31"/>
        <v/>
      </c>
      <c r="G215" s="875" t="str">
        <f t="shared" si="32"/>
        <v/>
      </c>
      <c r="H215" s="876" t="str">
        <f t="shared" si="33"/>
        <v/>
      </c>
      <c r="I215" s="874" t="str">
        <f t="shared" si="34"/>
        <v/>
      </c>
      <c r="J215" s="811"/>
      <c r="K215" s="878" t="str">
        <f t="shared" si="30"/>
        <v/>
      </c>
      <c r="L215" s="878" t="str">
        <f t="shared" si="30"/>
        <v/>
      </c>
      <c r="M215" s="878" t="str">
        <f t="shared" si="35"/>
        <v/>
      </c>
      <c r="N215" s="813" t="s">
        <v>7</v>
      </c>
      <c r="O215" s="879" t="str">
        <f t="shared" si="36"/>
        <v/>
      </c>
      <c r="P215" s="761" t="str">
        <f t="array" ref="P215">IFERROR(SMALL(IF((loai=$U$10),ROW(loai)-6),ROWS($P$17:P214)),"")</f>
        <v/>
      </c>
      <c r="Q215" s="222"/>
    </row>
    <row r="216" spans="1:17" ht="16.5" hidden="1" customHeight="1" x14ac:dyDescent="0.2">
      <c r="A216" s="226"/>
      <c r="B216" s="469"/>
      <c r="C216" s="877" t="str">
        <f t="shared" si="37"/>
        <v/>
      </c>
      <c r="D216" s="809"/>
      <c r="E216" s="809"/>
      <c r="F216" s="874" t="str">
        <f t="shared" si="31"/>
        <v/>
      </c>
      <c r="G216" s="875" t="str">
        <f t="shared" si="32"/>
        <v/>
      </c>
      <c r="H216" s="876" t="str">
        <f t="shared" si="33"/>
        <v/>
      </c>
      <c r="I216" s="874" t="str">
        <f t="shared" si="34"/>
        <v/>
      </c>
      <c r="J216" s="811"/>
      <c r="K216" s="878" t="str">
        <f t="shared" si="30"/>
        <v/>
      </c>
      <c r="L216" s="878" t="str">
        <f t="shared" si="30"/>
        <v/>
      </c>
      <c r="M216" s="878" t="str">
        <f t="shared" si="35"/>
        <v/>
      </c>
      <c r="N216" s="813" t="s">
        <v>7</v>
      </c>
      <c r="O216" s="879" t="str">
        <f t="shared" si="36"/>
        <v/>
      </c>
      <c r="P216" s="761" t="str">
        <f t="array" ref="P216">IFERROR(SMALL(IF((loai=$U$10),ROW(loai)-6),ROWS($P$17:P215)),"")</f>
        <v/>
      </c>
      <c r="Q216" s="222"/>
    </row>
    <row r="217" spans="1:17" ht="16.5" hidden="1" customHeight="1" x14ac:dyDescent="0.2">
      <c r="A217" s="226"/>
      <c r="B217" s="469"/>
      <c r="C217" s="877" t="str">
        <f t="shared" si="37"/>
        <v/>
      </c>
      <c r="D217" s="809"/>
      <c r="E217" s="809"/>
      <c r="F217" s="874" t="str">
        <f t="shared" si="31"/>
        <v/>
      </c>
      <c r="G217" s="875" t="str">
        <f t="shared" si="32"/>
        <v/>
      </c>
      <c r="H217" s="876" t="str">
        <f t="shared" si="33"/>
        <v/>
      </c>
      <c r="I217" s="874" t="str">
        <f t="shared" si="34"/>
        <v/>
      </c>
      <c r="J217" s="811"/>
      <c r="K217" s="878" t="str">
        <f t="shared" si="30"/>
        <v/>
      </c>
      <c r="L217" s="878" t="str">
        <f t="shared" si="30"/>
        <v/>
      </c>
      <c r="M217" s="878" t="str">
        <f t="shared" si="35"/>
        <v/>
      </c>
      <c r="N217" s="813" t="s">
        <v>7</v>
      </c>
      <c r="O217" s="879" t="str">
        <f t="shared" si="36"/>
        <v/>
      </c>
      <c r="P217" s="761" t="str">
        <f t="array" ref="P217">IFERROR(SMALL(IF((loai=$U$10),ROW(loai)-6),ROWS($P$17:P216)),"")</f>
        <v/>
      </c>
      <c r="Q217" s="222"/>
    </row>
    <row r="218" spans="1:17" ht="16.5" hidden="1" customHeight="1" x14ac:dyDescent="0.2">
      <c r="A218" s="226"/>
      <c r="B218" s="469"/>
      <c r="C218" s="877" t="str">
        <f t="shared" si="37"/>
        <v/>
      </c>
      <c r="D218" s="809"/>
      <c r="E218" s="809"/>
      <c r="F218" s="874" t="str">
        <f t="shared" si="31"/>
        <v/>
      </c>
      <c r="G218" s="875" t="str">
        <f t="shared" si="32"/>
        <v/>
      </c>
      <c r="H218" s="876" t="str">
        <f t="shared" si="33"/>
        <v/>
      </c>
      <c r="I218" s="874" t="str">
        <f t="shared" si="34"/>
        <v/>
      </c>
      <c r="J218" s="811"/>
      <c r="K218" s="878" t="str">
        <f t="shared" ref="K218:L237" si="38">IF($P218="","",INDEX(sotien,$P218))</f>
        <v/>
      </c>
      <c r="L218" s="878" t="str">
        <f t="shared" si="38"/>
        <v/>
      </c>
      <c r="M218" s="878" t="str">
        <f t="shared" si="35"/>
        <v/>
      </c>
      <c r="N218" s="813" t="s">
        <v>7</v>
      </c>
      <c r="O218" s="879" t="str">
        <f t="shared" si="36"/>
        <v/>
      </c>
      <c r="P218" s="761" t="str">
        <f t="array" ref="P218">IFERROR(SMALL(IF((loai=$U$10),ROW(loai)-6),ROWS($P$17:P217)),"")</f>
        <v/>
      </c>
      <c r="Q218" s="222"/>
    </row>
    <row r="219" spans="1:17" ht="16.5" hidden="1" customHeight="1" x14ac:dyDescent="0.2">
      <c r="A219" s="226"/>
      <c r="B219" s="469"/>
      <c r="C219" s="877" t="str">
        <f t="shared" si="37"/>
        <v/>
      </c>
      <c r="D219" s="809"/>
      <c r="E219" s="809"/>
      <c r="F219" s="874" t="str">
        <f t="shared" si="31"/>
        <v/>
      </c>
      <c r="G219" s="875" t="str">
        <f t="shared" si="32"/>
        <v/>
      </c>
      <c r="H219" s="876" t="str">
        <f t="shared" si="33"/>
        <v/>
      </c>
      <c r="I219" s="874" t="str">
        <f t="shared" si="34"/>
        <v/>
      </c>
      <c r="J219" s="811"/>
      <c r="K219" s="878" t="str">
        <f t="shared" si="38"/>
        <v/>
      </c>
      <c r="L219" s="878" t="str">
        <f t="shared" si="38"/>
        <v/>
      </c>
      <c r="M219" s="878" t="str">
        <f t="shared" si="35"/>
        <v/>
      </c>
      <c r="N219" s="813" t="s">
        <v>7</v>
      </c>
      <c r="O219" s="879" t="str">
        <f t="shared" si="36"/>
        <v/>
      </c>
      <c r="P219" s="761" t="str">
        <f t="array" ref="P219">IFERROR(SMALL(IF((loai=$U$10),ROW(loai)-6),ROWS($P$17:P218)),"")</f>
        <v/>
      </c>
      <c r="Q219" s="222"/>
    </row>
    <row r="220" spans="1:17" ht="16.5" hidden="1" customHeight="1" x14ac:dyDescent="0.2">
      <c r="A220" s="226"/>
      <c r="B220" s="469"/>
      <c r="C220" s="877" t="str">
        <f t="shared" si="37"/>
        <v/>
      </c>
      <c r="D220" s="809"/>
      <c r="E220" s="809"/>
      <c r="F220" s="874" t="str">
        <f t="shared" si="31"/>
        <v/>
      </c>
      <c r="G220" s="875" t="str">
        <f t="shared" si="32"/>
        <v/>
      </c>
      <c r="H220" s="876" t="str">
        <f t="shared" si="33"/>
        <v/>
      </c>
      <c r="I220" s="874" t="str">
        <f t="shared" si="34"/>
        <v/>
      </c>
      <c r="J220" s="811"/>
      <c r="K220" s="878" t="str">
        <f t="shared" si="38"/>
        <v/>
      </c>
      <c r="L220" s="878" t="str">
        <f t="shared" si="38"/>
        <v/>
      </c>
      <c r="M220" s="878" t="str">
        <f t="shared" si="35"/>
        <v/>
      </c>
      <c r="N220" s="813" t="s">
        <v>7</v>
      </c>
      <c r="O220" s="879" t="str">
        <f t="shared" si="36"/>
        <v/>
      </c>
      <c r="P220" s="761" t="str">
        <f t="array" ref="P220">IFERROR(SMALL(IF((loai=$U$10),ROW(loai)-6),ROWS($P$17:P219)),"")</f>
        <v/>
      </c>
      <c r="Q220" s="222"/>
    </row>
    <row r="221" spans="1:17" ht="16.5" hidden="1" customHeight="1" x14ac:dyDescent="0.2">
      <c r="A221" s="226"/>
      <c r="B221" s="469"/>
      <c r="C221" s="877" t="str">
        <f t="shared" si="37"/>
        <v/>
      </c>
      <c r="D221" s="809"/>
      <c r="E221" s="809"/>
      <c r="F221" s="874" t="str">
        <f t="shared" si="31"/>
        <v/>
      </c>
      <c r="G221" s="875" t="str">
        <f t="shared" si="32"/>
        <v/>
      </c>
      <c r="H221" s="876" t="str">
        <f t="shared" si="33"/>
        <v/>
      </c>
      <c r="I221" s="874" t="str">
        <f t="shared" si="34"/>
        <v/>
      </c>
      <c r="J221" s="811"/>
      <c r="K221" s="878" t="str">
        <f t="shared" si="38"/>
        <v/>
      </c>
      <c r="L221" s="878" t="str">
        <f t="shared" si="38"/>
        <v/>
      </c>
      <c r="M221" s="878" t="str">
        <f t="shared" si="35"/>
        <v/>
      </c>
      <c r="N221" s="813" t="s">
        <v>7</v>
      </c>
      <c r="O221" s="879" t="str">
        <f t="shared" si="36"/>
        <v/>
      </c>
      <c r="P221" s="761" t="str">
        <f t="array" ref="P221">IFERROR(SMALL(IF((loai=$U$10),ROW(loai)-6),ROWS($P$17:P220)),"")</f>
        <v/>
      </c>
      <c r="Q221" s="222"/>
    </row>
    <row r="222" spans="1:17" ht="16.5" hidden="1" customHeight="1" x14ac:dyDescent="0.2">
      <c r="A222" s="226"/>
      <c r="B222" s="469"/>
      <c r="C222" s="877" t="str">
        <f t="shared" si="37"/>
        <v/>
      </c>
      <c r="D222" s="809"/>
      <c r="E222" s="809"/>
      <c r="F222" s="874" t="str">
        <f t="shared" si="31"/>
        <v/>
      </c>
      <c r="G222" s="875" t="str">
        <f t="shared" si="32"/>
        <v/>
      </c>
      <c r="H222" s="876" t="str">
        <f t="shared" si="33"/>
        <v/>
      </c>
      <c r="I222" s="874" t="str">
        <f t="shared" si="34"/>
        <v/>
      </c>
      <c r="J222" s="811"/>
      <c r="K222" s="878" t="str">
        <f t="shared" si="38"/>
        <v/>
      </c>
      <c r="L222" s="878" t="str">
        <f t="shared" si="38"/>
        <v/>
      </c>
      <c r="M222" s="878" t="str">
        <f t="shared" si="35"/>
        <v/>
      </c>
      <c r="N222" s="813" t="s">
        <v>7</v>
      </c>
      <c r="O222" s="879" t="str">
        <f t="shared" si="36"/>
        <v/>
      </c>
      <c r="P222" s="761" t="str">
        <f t="array" ref="P222">IFERROR(SMALL(IF((loai=$U$10),ROW(loai)-6),ROWS($P$17:P221)),"")</f>
        <v/>
      </c>
      <c r="Q222" s="222"/>
    </row>
    <row r="223" spans="1:17" ht="16.5" hidden="1" customHeight="1" x14ac:dyDescent="0.2">
      <c r="A223" s="226"/>
      <c r="B223" s="469"/>
      <c r="C223" s="877" t="str">
        <f t="shared" si="37"/>
        <v/>
      </c>
      <c r="D223" s="809"/>
      <c r="E223" s="809"/>
      <c r="F223" s="874" t="str">
        <f t="shared" si="31"/>
        <v/>
      </c>
      <c r="G223" s="875" t="str">
        <f t="shared" si="32"/>
        <v/>
      </c>
      <c r="H223" s="876" t="str">
        <f t="shared" si="33"/>
        <v/>
      </c>
      <c r="I223" s="874" t="str">
        <f t="shared" si="34"/>
        <v/>
      </c>
      <c r="J223" s="811"/>
      <c r="K223" s="878" t="str">
        <f t="shared" si="38"/>
        <v/>
      </c>
      <c r="L223" s="878" t="str">
        <f t="shared" si="38"/>
        <v/>
      </c>
      <c r="M223" s="878" t="str">
        <f t="shared" si="35"/>
        <v/>
      </c>
      <c r="N223" s="813" t="s">
        <v>7</v>
      </c>
      <c r="O223" s="879" t="str">
        <f t="shared" si="36"/>
        <v/>
      </c>
      <c r="P223" s="761" t="str">
        <f t="array" ref="P223">IFERROR(SMALL(IF((loai=$U$10),ROW(loai)-6),ROWS($P$17:P222)),"")</f>
        <v/>
      </c>
      <c r="Q223" s="222"/>
    </row>
    <row r="224" spans="1:17" ht="16.5" hidden="1" customHeight="1" x14ac:dyDescent="0.2">
      <c r="A224" s="226"/>
      <c r="B224" s="469"/>
      <c r="C224" s="877" t="str">
        <f t="shared" si="37"/>
        <v/>
      </c>
      <c r="D224" s="809"/>
      <c r="E224" s="809"/>
      <c r="F224" s="874" t="str">
        <f t="shared" si="31"/>
        <v/>
      </c>
      <c r="G224" s="875" t="str">
        <f t="shared" si="32"/>
        <v/>
      </c>
      <c r="H224" s="876" t="str">
        <f t="shared" si="33"/>
        <v/>
      </c>
      <c r="I224" s="874" t="str">
        <f t="shared" si="34"/>
        <v/>
      </c>
      <c r="J224" s="811"/>
      <c r="K224" s="878" t="str">
        <f t="shared" si="38"/>
        <v/>
      </c>
      <c r="L224" s="878" t="str">
        <f t="shared" si="38"/>
        <v/>
      </c>
      <c r="M224" s="878" t="str">
        <f t="shared" si="35"/>
        <v/>
      </c>
      <c r="N224" s="813" t="s">
        <v>7</v>
      </c>
      <c r="O224" s="879" t="str">
        <f t="shared" si="36"/>
        <v/>
      </c>
      <c r="P224" s="761" t="str">
        <f t="array" ref="P224">IFERROR(SMALL(IF((loai=$U$10),ROW(loai)-6),ROWS($P$17:P223)),"")</f>
        <v/>
      </c>
      <c r="Q224" s="222"/>
    </row>
    <row r="225" spans="1:17" ht="16.5" hidden="1" customHeight="1" x14ac:dyDescent="0.2">
      <c r="A225" s="226"/>
      <c r="B225" s="469"/>
      <c r="C225" s="877" t="str">
        <f t="shared" si="37"/>
        <v/>
      </c>
      <c r="D225" s="809"/>
      <c r="E225" s="809"/>
      <c r="F225" s="874" t="str">
        <f t="shared" si="31"/>
        <v/>
      </c>
      <c r="G225" s="875" t="str">
        <f t="shared" si="32"/>
        <v/>
      </c>
      <c r="H225" s="876" t="str">
        <f t="shared" si="33"/>
        <v/>
      </c>
      <c r="I225" s="874" t="str">
        <f t="shared" si="34"/>
        <v/>
      </c>
      <c r="J225" s="811"/>
      <c r="K225" s="878" t="str">
        <f t="shared" si="38"/>
        <v/>
      </c>
      <c r="L225" s="878" t="str">
        <f t="shared" si="38"/>
        <v/>
      </c>
      <c r="M225" s="878" t="str">
        <f t="shared" si="35"/>
        <v/>
      </c>
      <c r="N225" s="813" t="s">
        <v>7</v>
      </c>
      <c r="O225" s="879" t="str">
        <f t="shared" si="36"/>
        <v/>
      </c>
      <c r="P225" s="761" t="str">
        <f t="array" ref="P225">IFERROR(SMALL(IF((loai=$U$10),ROW(loai)-6),ROWS($P$17:P224)),"")</f>
        <v/>
      </c>
      <c r="Q225" s="222"/>
    </row>
    <row r="226" spans="1:17" ht="16.5" hidden="1" customHeight="1" x14ac:dyDescent="0.2">
      <c r="A226" s="226"/>
      <c r="B226" s="469"/>
      <c r="C226" s="877" t="str">
        <f t="shared" si="37"/>
        <v/>
      </c>
      <c r="D226" s="809"/>
      <c r="E226" s="809"/>
      <c r="F226" s="874" t="str">
        <f t="shared" si="31"/>
        <v/>
      </c>
      <c r="G226" s="875" t="str">
        <f t="shared" si="32"/>
        <v/>
      </c>
      <c r="H226" s="876" t="str">
        <f t="shared" si="33"/>
        <v/>
      </c>
      <c r="I226" s="874" t="str">
        <f t="shared" si="34"/>
        <v/>
      </c>
      <c r="J226" s="811"/>
      <c r="K226" s="878" t="str">
        <f t="shared" si="38"/>
        <v/>
      </c>
      <c r="L226" s="878" t="str">
        <f t="shared" si="38"/>
        <v/>
      </c>
      <c r="M226" s="878" t="str">
        <f t="shared" si="35"/>
        <v/>
      </c>
      <c r="N226" s="813" t="s">
        <v>7</v>
      </c>
      <c r="O226" s="879" t="str">
        <f t="shared" si="36"/>
        <v/>
      </c>
      <c r="P226" s="761" t="str">
        <f t="array" ref="P226">IFERROR(SMALL(IF((loai=$U$10),ROW(loai)-6),ROWS($P$17:P225)),"")</f>
        <v/>
      </c>
      <c r="Q226" s="222"/>
    </row>
    <row r="227" spans="1:17" ht="16.5" hidden="1" customHeight="1" x14ac:dyDescent="0.2">
      <c r="A227" s="226"/>
      <c r="B227" s="469"/>
      <c r="C227" s="877" t="str">
        <f t="shared" si="37"/>
        <v/>
      </c>
      <c r="D227" s="809"/>
      <c r="E227" s="809"/>
      <c r="F227" s="874" t="str">
        <f t="shared" si="31"/>
        <v/>
      </c>
      <c r="G227" s="875" t="str">
        <f t="shared" si="32"/>
        <v/>
      </c>
      <c r="H227" s="876" t="str">
        <f t="shared" si="33"/>
        <v/>
      </c>
      <c r="I227" s="874" t="str">
        <f t="shared" si="34"/>
        <v/>
      </c>
      <c r="J227" s="811"/>
      <c r="K227" s="878" t="str">
        <f t="shared" si="38"/>
        <v/>
      </c>
      <c r="L227" s="878" t="str">
        <f t="shared" si="38"/>
        <v/>
      </c>
      <c r="M227" s="878" t="str">
        <f t="shared" si="35"/>
        <v/>
      </c>
      <c r="N227" s="813" t="s">
        <v>7</v>
      </c>
      <c r="O227" s="879" t="str">
        <f t="shared" si="36"/>
        <v/>
      </c>
      <c r="P227" s="761" t="str">
        <f t="array" ref="P227">IFERROR(SMALL(IF((loai=$U$10),ROW(loai)-6),ROWS($P$17:P226)),"")</f>
        <v/>
      </c>
      <c r="Q227" s="222"/>
    </row>
    <row r="228" spans="1:17" ht="16.5" hidden="1" customHeight="1" x14ac:dyDescent="0.2">
      <c r="A228" s="226"/>
      <c r="B228" s="469"/>
      <c r="C228" s="877" t="str">
        <f t="shared" si="37"/>
        <v/>
      </c>
      <c r="D228" s="809"/>
      <c r="E228" s="809"/>
      <c r="F228" s="874" t="str">
        <f t="shared" si="31"/>
        <v/>
      </c>
      <c r="G228" s="875" t="str">
        <f t="shared" si="32"/>
        <v/>
      </c>
      <c r="H228" s="876" t="str">
        <f t="shared" si="33"/>
        <v/>
      </c>
      <c r="I228" s="874" t="str">
        <f t="shared" si="34"/>
        <v/>
      </c>
      <c r="J228" s="811"/>
      <c r="K228" s="878" t="str">
        <f t="shared" si="38"/>
        <v/>
      </c>
      <c r="L228" s="878" t="str">
        <f t="shared" si="38"/>
        <v/>
      </c>
      <c r="M228" s="878" t="str">
        <f t="shared" si="35"/>
        <v/>
      </c>
      <c r="N228" s="813" t="s">
        <v>7</v>
      </c>
      <c r="O228" s="879" t="str">
        <f t="shared" si="36"/>
        <v/>
      </c>
      <c r="P228" s="761" t="str">
        <f t="array" ref="P228">IFERROR(SMALL(IF((loai=$U$10),ROW(loai)-6),ROWS($P$17:P227)),"")</f>
        <v/>
      </c>
      <c r="Q228" s="222"/>
    </row>
    <row r="229" spans="1:17" ht="16.5" hidden="1" customHeight="1" x14ac:dyDescent="0.2">
      <c r="A229" s="226"/>
      <c r="B229" s="469"/>
      <c r="C229" s="877" t="str">
        <f t="shared" si="37"/>
        <v/>
      </c>
      <c r="D229" s="809"/>
      <c r="E229" s="809"/>
      <c r="F229" s="874" t="str">
        <f t="shared" si="31"/>
        <v/>
      </c>
      <c r="G229" s="875" t="str">
        <f t="shared" si="32"/>
        <v/>
      </c>
      <c r="H229" s="876" t="str">
        <f t="shared" si="33"/>
        <v/>
      </c>
      <c r="I229" s="874" t="str">
        <f t="shared" si="34"/>
        <v/>
      </c>
      <c r="J229" s="811"/>
      <c r="K229" s="878" t="str">
        <f t="shared" si="38"/>
        <v/>
      </c>
      <c r="L229" s="878" t="str">
        <f t="shared" si="38"/>
        <v/>
      </c>
      <c r="M229" s="878" t="str">
        <f t="shared" si="35"/>
        <v/>
      </c>
      <c r="N229" s="813" t="s">
        <v>7</v>
      </c>
      <c r="O229" s="879" t="str">
        <f t="shared" si="36"/>
        <v/>
      </c>
      <c r="P229" s="761" t="str">
        <f t="array" ref="P229">IFERROR(SMALL(IF((loai=$U$10),ROW(loai)-6),ROWS($P$17:P228)),"")</f>
        <v/>
      </c>
      <c r="Q229" s="222"/>
    </row>
    <row r="230" spans="1:17" ht="16.5" hidden="1" customHeight="1" x14ac:dyDescent="0.2">
      <c r="A230" s="226"/>
      <c r="B230" s="469"/>
      <c r="C230" s="877" t="str">
        <f t="shared" si="37"/>
        <v/>
      </c>
      <c r="D230" s="809"/>
      <c r="E230" s="809"/>
      <c r="F230" s="874" t="str">
        <f t="shared" si="31"/>
        <v/>
      </c>
      <c r="G230" s="875" t="str">
        <f t="shared" si="32"/>
        <v/>
      </c>
      <c r="H230" s="876" t="str">
        <f t="shared" si="33"/>
        <v/>
      </c>
      <c r="I230" s="874" t="str">
        <f t="shared" si="34"/>
        <v/>
      </c>
      <c r="J230" s="811"/>
      <c r="K230" s="878" t="str">
        <f t="shared" si="38"/>
        <v/>
      </c>
      <c r="L230" s="878" t="str">
        <f t="shared" si="38"/>
        <v/>
      </c>
      <c r="M230" s="878" t="str">
        <f t="shared" si="35"/>
        <v/>
      </c>
      <c r="N230" s="813" t="s">
        <v>7</v>
      </c>
      <c r="O230" s="879" t="str">
        <f t="shared" si="36"/>
        <v/>
      </c>
      <c r="P230" s="761" t="str">
        <f t="array" ref="P230">IFERROR(SMALL(IF((loai=$U$10),ROW(loai)-6),ROWS($P$17:P229)),"")</f>
        <v/>
      </c>
      <c r="Q230" s="222"/>
    </row>
    <row r="231" spans="1:17" ht="16.5" hidden="1" customHeight="1" x14ac:dyDescent="0.2">
      <c r="A231" s="226"/>
      <c r="B231" s="469"/>
      <c r="C231" s="877" t="str">
        <f t="shared" si="37"/>
        <v/>
      </c>
      <c r="D231" s="809"/>
      <c r="E231" s="809"/>
      <c r="F231" s="874" t="str">
        <f t="shared" si="31"/>
        <v/>
      </c>
      <c r="G231" s="875" t="str">
        <f t="shared" si="32"/>
        <v/>
      </c>
      <c r="H231" s="876" t="str">
        <f t="shared" si="33"/>
        <v/>
      </c>
      <c r="I231" s="874" t="str">
        <f t="shared" si="34"/>
        <v/>
      </c>
      <c r="J231" s="811"/>
      <c r="K231" s="878" t="str">
        <f t="shared" si="38"/>
        <v/>
      </c>
      <c r="L231" s="878" t="str">
        <f t="shared" si="38"/>
        <v/>
      </c>
      <c r="M231" s="878" t="str">
        <f t="shared" si="35"/>
        <v/>
      </c>
      <c r="N231" s="813" t="s">
        <v>7</v>
      </c>
      <c r="O231" s="879" t="str">
        <f t="shared" si="36"/>
        <v/>
      </c>
      <c r="P231" s="761" t="str">
        <f t="array" ref="P231">IFERROR(SMALL(IF((loai=$U$10),ROW(loai)-6),ROWS($P$17:P230)),"")</f>
        <v/>
      </c>
      <c r="Q231" s="222"/>
    </row>
    <row r="232" spans="1:17" ht="16.5" hidden="1" customHeight="1" x14ac:dyDescent="0.2">
      <c r="A232" s="226"/>
      <c r="B232" s="469"/>
      <c r="C232" s="877" t="str">
        <f t="shared" si="37"/>
        <v/>
      </c>
      <c r="D232" s="809"/>
      <c r="E232" s="809"/>
      <c r="F232" s="874" t="str">
        <f t="shared" si="31"/>
        <v/>
      </c>
      <c r="G232" s="875" t="str">
        <f t="shared" si="32"/>
        <v/>
      </c>
      <c r="H232" s="876" t="str">
        <f t="shared" si="33"/>
        <v/>
      </c>
      <c r="I232" s="874" t="str">
        <f t="shared" si="34"/>
        <v/>
      </c>
      <c r="J232" s="811"/>
      <c r="K232" s="878" t="str">
        <f t="shared" si="38"/>
        <v/>
      </c>
      <c r="L232" s="878" t="str">
        <f t="shared" si="38"/>
        <v/>
      </c>
      <c r="M232" s="878" t="str">
        <f t="shared" si="35"/>
        <v/>
      </c>
      <c r="N232" s="813" t="s">
        <v>7</v>
      </c>
      <c r="O232" s="879" t="str">
        <f t="shared" si="36"/>
        <v/>
      </c>
      <c r="P232" s="761" t="str">
        <f t="array" ref="P232">IFERROR(SMALL(IF((loai=$U$10),ROW(loai)-6),ROWS($P$17:P231)),"")</f>
        <v/>
      </c>
      <c r="Q232" s="222"/>
    </row>
    <row r="233" spans="1:17" ht="16.5" hidden="1" customHeight="1" x14ac:dyDescent="0.2">
      <c r="A233" s="226"/>
      <c r="B233" s="469"/>
      <c r="C233" s="877" t="str">
        <f t="shared" si="37"/>
        <v/>
      </c>
      <c r="D233" s="809"/>
      <c r="E233" s="809"/>
      <c r="F233" s="874" t="str">
        <f t="shared" si="31"/>
        <v/>
      </c>
      <c r="G233" s="875" t="str">
        <f t="shared" si="32"/>
        <v/>
      </c>
      <c r="H233" s="876" t="str">
        <f t="shared" si="33"/>
        <v/>
      </c>
      <c r="I233" s="874" t="str">
        <f t="shared" si="34"/>
        <v/>
      </c>
      <c r="J233" s="811"/>
      <c r="K233" s="878" t="str">
        <f t="shared" si="38"/>
        <v/>
      </c>
      <c r="L233" s="878" t="str">
        <f t="shared" si="38"/>
        <v/>
      </c>
      <c r="M233" s="878" t="str">
        <f t="shared" si="35"/>
        <v/>
      </c>
      <c r="N233" s="813" t="s">
        <v>7</v>
      </c>
      <c r="O233" s="879" t="str">
        <f t="shared" si="36"/>
        <v/>
      </c>
      <c r="P233" s="761" t="str">
        <f t="array" ref="P233">IFERROR(SMALL(IF((loai=$U$10),ROW(loai)-6),ROWS($P$17:P232)),"")</f>
        <v/>
      </c>
      <c r="Q233" s="222"/>
    </row>
    <row r="234" spans="1:17" ht="16.5" hidden="1" customHeight="1" x14ac:dyDescent="0.2">
      <c r="A234" s="226"/>
      <c r="B234" s="469"/>
      <c r="C234" s="877" t="str">
        <f t="shared" si="37"/>
        <v/>
      </c>
      <c r="D234" s="809"/>
      <c r="E234" s="809"/>
      <c r="F234" s="874" t="str">
        <f t="shared" si="31"/>
        <v/>
      </c>
      <c r="G234" s="875" t="str">
        <f t="shared" si="32"/>
        <v/>
      </c>
      <c r="H234" s="876" t="str">
        <f t="shared" si="33"/>
        <v/>
      </c>
      <c r="I234" s="874" t="str">
        <f t="shared" si="34"/>
        <v/>
      </c>
      <c r="J234" s="811"/>
      <c r="K234" s="878" t="str">
        <f t="shared" si="38"/>
        <v/>
      </c>
      <c r="L234" s="878" t="str">
        <f t="shared" si="38"/>
        <v/>
      </c>
      <c r="M234" s="878" t="str">
        <f t="shared" si="35"/>
        <v/>
      </c>
      <c r="N234" s="813" t="s">
        <v>7</v>
      </c>
      <c r="O234" s="879" t="str">
        <f t="shared" si="36"/>
        <v/>
      </c>
      <c r="P234" s="761" t="str">
        <f t="array" ref="P234">IFERROR(SMALL(IF((loai=$U$10),ROW(loai)-6),ROWS($P$17:P233)),"")</f>
        <v/>
      </c>
      <c r="Q234" s="222"/>
    </row>
    <row r="235" spans="1:17" ht="16.5" hidden="1" customHeight="1" x14ac:dyDescent="0.2">
      <c r="A235" s="226"/>
      <c r="B235" s="469"/>
      <c r="C235" s="877" t="str">
        <f t="shared" si="37"/>
        <v/>
      </c>
      <c r="D235" s="809"/>
      <c r="E235" s="809"/>
      <c r="F235" s="874" t="str">
        <f t="shared" si="31"/>
        <v/>
      </c>
      <c r="G235" s="875" t="str">
        <f t="shared" si="32"/>
        <v/>
      </c>
      <c r="H235" s="876" t="str">
        <f t="shared" si="33"/>
        <v/>
      </c>
      <c r="I235" s="874" t="str">
        <f t="shared" si="34"/>
        <v/>
      </c>
      <c r="J235" s="811"/>
      <c r="K235" s="878" t="str">
        <f t="shared" si="38"/>
        <v/>
      </c>
      <c r="L235" s="878" t="str">
        <f t="shared" si="38"/>
        <v/>
      </c>
      <c r="M235" s="878" t="str">
        <f t="shared" si="35"/>
        <v/>
      </c>
      <c r="N235" s="813" t="s">
        <v>7</v>
      </c>
      <c r="O235" s="879" t="str">
        <f t="shared" si="36"/>
        <v/>
      </c>
      <c r="P235" s="761" t="str">
        <f t="array" ref="P235">IFERROR(SMALL(IF((loai=$U$10),ROW(loai)-6),ROWS($P$17:P234)),"")</f>
        <v/>
      </c>
      <c r="Q235" s="222"/>
    </row>
    <row r="236" spans="1:17" ht="16.5" hidden="1" customHeight="1" x14ac:dyDescent="0.2">
      <c r="A236" s="226"/>
      <c r="B236" s="469"/>
      <c r="C236" s="877" t="str">
        <f t="shared" si="37"/>
        <v/>
      </c>
      <c r="D236" s="809"/>
      <c r="E236" s="809"/>
      <c r="F236" s="874" t="str">
        <f t="shared" si="31"/>
        <v/>
      </c>
      <c r="G236" s="875" t="str">
        <f t="shared" si="32"/>
        <v/>
      </c>
      <c r="H236" s="876" t="str">
        <f t="shared" si="33"/>
        <v/>
      </c>
      <c r="I236" s="874" t="str">
        <f t="shared" si="34"/>
        <v/>
      </c>
      <c r="J236" s="811"/>
      <c r="K236" s="878" t="str">
        <f t="shared" si="38"/>
        <v/>
      </c>
      <c r="L236" s="878" t="str">
        <f t="shared" si="38"/>
        <v/>
      </c>
      <c r="M236" s="878" t="str">
        <f t="shared" si="35"/>
        <v/>
      </c>
      <c r="N236" s="813" t="s">
        <v>7</v>
      </c>
      <c r="O236" s="879" t="str">
        <f t="shared" si="36"/>
        <v/>
      </c>
      <c r="P236" s="761" t="str">
        <f t="array" ref="P236">IFERROR(SMALL(IF((loai=$U$10),ROW(loai)-6),ROWS($P$17:P235)),"")</f>
        <v/>
      </c>
      <c r="Q236" s="222"/>
    </row>
    <row r="237" spans="1:17" ht="16.5" hidden="1" customHeight="1" x14ac:dyDescent="0.2">
      <c r="A237" s="226"/>
      <c r="B237" s="469"/>
      <c r="C237" s="877" t="str">
        <f t="shared" si="37"/>
        <v/>
      </c>
      <c r="D237" s="809"/>
      <c r="E237" s="809"/>
      <c r="F237" s="874" t="str">
        <f t="shared" si="31"/>
        <v/>
      </c>
      <c r="G237" s="875" t="str">
        <f t="shared" si="32"/>
        <v/>
      </c>
      <c r="H237" s="876" t="str">
        <f t="shared" si="33"/>
        <v/>
      </c>
      <c r="I237" s="874" t="str">
        <f t="shared" si="34"/>
        <v/>
      </c>
      <c r="J237" s="811"/>
      <c r="K237" s="878" t="str">
        <f t="shared" si="38"/>
        <v/>
      </c>
      <c r="L237" s="878" t="str">
        <f t="shared" si="38"/>
        <v/>
      </c>
      <c r="M237" s="878" t="str">
        <f t="shared" si="35"/>
        <v/>
      </c>
      <c r="N237" s="813" t="s">
        <v>7</v>
      </c>
      <c r="O237" s="879" t="str">
        <f t="shared" si="36"/>
        <v/>
      </c>
      <c r="P237" s="761" t="str">
        <f t="array" ref="P237">IFERROR(SMALL(IF((loai=$U$10),ROW(loai)-6),ROWS($P$17:P236)),"")</f>
        <v/>
      </c>
      <c r="Q237" s="222"/>
    </row>
    <row r="238" spans="1:17" ht="16.5" hidden="1" customHeight="1" x14ac:dyDescent="0.2">
      <c r="A238" s="226"/>
      <c r="B238" s="469"/>
      <c r="C238" s="877" t="str">
        <f t="shared" si="37"/>
        <v/>
      </c>
      <c r="D238" s="809"/>
      <c r="E238" s="809"/>
      <c r="F238" s="874" t="str">
        <f t="shared" si="31"/>
        <v/>
      </c>
      <c r="G238" s="875" t="str">
        <f t="shared" si="32"/>
        <v/>
      </c>
      <c r="H238" s="876" t="str">
        <f t="shared" si="33"/>
        <v/>
      </c>
      <c r="I238" s="874" t="str">
        <f t="shared" si="34"/>
        <v/>
      </c>
      <c r="J238" s="811"/>
      <c r="K238" s="878" t="str">
        <f t="shared" ref="K238:L257" si="39">IF($P238="","",INDEX(sotien,$P238))</f>
        <v/>
      </c>
      <c r="L238" s="878" t="str">
        <f t="shared" si="39"/>
        <v/>
      </c>
      <c r="M238" s="878" t="str">
        <f t="shared" si="35"/>
        <v/>
      </c>
      <c r="N238" s="813" t="s">
        <v>7</v>
      </c>
      <c r="O238" s="879" t="str">
        <f t="shared" si="36"/>
        <v/>
      </c>
      <c r="P238" s="761" t="str">
        <f t="array" ref="P238">IFERROR(SMALL(IF((loai=$U$10),ROW(loai)-6),ROWS($P$17:P237)),"")</f>
        <v/>
      </c>
      <c r="Q238" s="222"/>
    </row>
    <row r="239" spans="1:17" ht="16.5" hidden="1" customHeight="1" x14ac:dyDescent="0.2">
      <c r="A239" s="226"/>
      <c r="B239" s="469"/>
      <c r="C239" s="877" t="str">
        <f t="shared" si="37"/>
        <v/>
      </c>
      <c r="D239" s="809"/>
      <c r="E239" s="809"/>
      <c r="F239" s="874" t="str">
        <f t="shared" si="31"/>
        <v/>
      </c>
      <c r="G239" s="875" t="str">
        <f t="shared" si="32"/>
        <v/>
      </c>
      <c r="H239" s="876" t="str">
        <f t="shared" si="33"/>
        <v/>
      </c>
      <c r="I239" s="874" t="str">
        <f t="shared" si="34"/>
        <v/>
      </c>
      <c r="J239" s="811"/>
      <c r="K239" s="878" t="str">
        <f t="shared" si="39"/>
        <v/>
      </c>
      <c r="L239" s="878" t="str">
        <f t="shared" si="39"/>
        <v/>
      </c>
      <c r="M239" s="878" t="str">
        <f t="shared" si="35"/>
        <v/>
      </c>
      <c r="N239" s="813" t="s">
        <v>7</v>
      </c>
      <c r="O239" s="879" t="str">
        <f t="shared" si="36"/>
        <v/>
      </c>
      <c r="P239" s="761" t="str">
        <f t="array" ref="P239">IFERROR(SMALL(IF((loai=$U$10),ROW(loai)-6),ROWS($P$17:P238)),"")</f>
        <v/>
      </c>
      <c r="Q239" s="222"/>
    </row>
    <row r="240" spans="1:17" ht="16.5" hidden="1" customHeight="1" x14ac:dyDescent="0.2">
      <c r="A240" s="226"/>
      <c r="B240" s="469"/>
      <c r="C240" s="877" t="str">
        <f t="shared" si="37"/>
        <v/>
      </c>
      <c r="D240" s="809"/>
      <c r="E240" s="809"/>
      <c r="F240" s="874" t="str">
        <f t="shared" si="31"/>
        <v/>
      </c>
      <c r="G240" s="875" t="str">
        <f t="shared" si="32"/>
        <v/>
      </c>
      <c r="H240" s="876" t="str">
        <f t="shared" si="33"/>
        <v/>
      </c>
      <c r="I240" s="874" t="str">
        <f t="shared" si="34"/>
        <v/>
      </c>
      <c r="J240" s="811"/>
      <c r="K240" s="878" t="str">
        <f t="shared" si="39"/>
        <v/>
      </c>
      <c r="L240" s="878" t="str">
        <f t="shared" si="39"/>
        <v/>
      </c>
      <c r="M240" s="878" t="str">
        <f t="shared" si="35"/>
        <v/>
      </c>
      <c r="N240" s="813" t="s">
        <v>7</v>
      </c>
      <c r="O240" s="879" t="str">
        <f t="shared" si="36"/>
        <v/>
      </c>
      <c r="P240" s="761" t="str">
        <f t="array" ref="P240">IFERROR(SMALL(IF((loai=$U$10),ROW(loai)-6),ROWS($P$17:P239)),"")</f>
        <v/>
      </c>
      <c r="Q240" s="222"/>
    </row>
    <row r="241" spans="1:17" ht="16.5" hidden="1" customHeight="1" x14ac:dyDescent="0.2">
      <c r="A241" s="226"/>
      <c r="B241" s="469"/>
      <c r="C241" s="877" t="str">
        <f t="shared" si="37"/>
        <v/>
      </c>
      <c r="D241" s="809"/>
      <c r="E241" s="809"/>
      <c r="F241" s="874" t="str">
        <f t="shared" si="31"/>
        <v/>
      </c>
      <c r="G241" s="875" t="str">
        <f t="shared" si="32"/>
        <v/>
      </c>
      <c r="H241" s="876" t="str">
        <f t="shared" si="33"/>
        <v/>
      </c>
      <c r="I241" s="874" t="str">
        <f t="shared" si="34"/>
        <v/>
      </c>
      <c r="J241" s="811"/>
      <c r="K241" s="878" t="str">
        <f t="shared" si="39"/>
        <v/>
      </c>
      <c r="L241" s="878" t="str">
        <f t="shared" si="39"/>
        <v/>
      </c>
      <c r="M241" s="878" t="str">
        <f t="shared" si="35"/>
        <v/>
      </c>
      <c r="N241" s="813" t="s">
        <v>7</v>
      </c>
      <c r="O241" s="879" t="str">
        <f t="shared" si="36"/>
        <v/>
      </c>
      <c r="P241" s="761" t="str">
        <f t="array" ref="P241">IFERROR(SMALL(IF((loai=$U$10),ROW(loai)-6),ROWS($P$17:P240)),"")</f>
        <v/>
      </c>
      <c r="Q241" s="222"/>
    </row>
    <row r="242" spans="1:17" ht="16.5" hidden="1" customHeight="1" x14ac:dyDescent="0.2">
      <c r="A242" s="226"/>
      <c r="B242" s="469"/>
      <c r="C242" s="877" t="str">
        <f t="shared" si="37"/>
        <v/>
      </c>
      <c r="D242" s="809"/>
      <c r="E242" s="809"/>
      <c r="F242" s="874" t="str">
        <f t="shared" si="31"/>
        <v/>
      </c>
      <c r="G242" s="875" t="str">
        <f t="shared" si="32"/>
        <v/>
      </c>
      <c r="H242" s="876" t="str">
        <f t="shared" si="33"/>
        <v/>
      </c>
      <c r="I242" s="874" t="str">
        <f t="shared" si="34"/>
        <v/>
      </c>
      <c r="J242" s="811"/>
      <c r="K242" s="878" t="str">
        <f t="shared" si="39"/>
        <v/>
      </c>
      <c r="L242" s="878" t="str">
        <f t="shared" si="39"/>
        <v/>
      </c>
      <c r="M242" s="878" t="str">
        <f t="shared" si="35"/>
        <v/>
      </c>
      <c r="N242" s="813" t="s">
        <v>7</v>
      </c>
      <c r="O242" s="879" t="str">
        <f t="shared" si="36"/>
        <v/>
      </c>
      <c r="P242" s="761" t="str">
        <f t="array" ref="P242">IFERROR(SMALL(IF((loai=$U$10),ROW(loai)-6),ROWS($P$17:P241)),"")</f>
        <v/>
      </c>
      <c r="Q242" s="222"/>
    </row>
    <row r="243" spans="1:17" ht="16.5" hidden="1" customHeight="1" x14ac:dyDescent="0.2">
      <c r="A243" s="226"/>
      <c r="B243" s="469"/>
      <c r="C243" s="877" t="str">
        <f t="shared" si="37"/>
        <v/>
      </c>
      <c r="D243" s="809"/>
      <c r="E243" s="809"/>
      <c r="F243" s="874" t="str">
        <f t="shared" si="31"/>
        <v/>
      </c>
      <c r="G243" s="875" t="str">
        <f t="shared" si="32"/>
        <v/>
      </c>
      <c r="H243" s="876" t="str">
        <f t="shared" si="33"/>
        <v/>
      </c>
      <c r="I243" s="874" t="str">
        <f t="shared" si="34"/>
        <v/>
      </c>
      <c r="J243" s="811"/>
      <c r="K243" s="878" t="str">
        <f t="shared" si="39"/>
        <v/>
      </c>
      <c r="L243" s="878" t="str">
        <f t="shared" si="39"/>
        <v/>
      </c>
      <c r="M243" s="878" t="str">
        <f t="shared" si="35"/>
        <v/>
      </c>
      <c r="N243" s="813" t="s">
        <v>7</v>
      </c>
      <c r="O243" s="879" t="str">
        <f t="shared" si="36"/>
        <v/>
      </c>
      <c r="P243" s="761" t="str">
        <f t="array" ref="P243">IFERROR(SMALL(IF((loai=$U$10),ROW(loai)-6),ROWS($P$17:P242)),"")</f>
        <v/>
      </c>
      <c r="Q243" s="222"/>
    </row>
    <row r="244" spans="1:17" ht="16.5" hidden="1" customHeight="1" x14ac:dyDescent="0.2">
      <c r="A244" s="226"/>
      <c r="B244" s="469"/>
      <c r="C244" s="877" t="str">
        <f t="shared" si="37"/>
        <v/>
      </c>
      <c r="D244" s="809"/>
      <c r="E244" s="809"/>
      <c r="F244" s="874" t="str">
        <f t="shared" si="31"/>
        <v/>
      </c>
      <c r="G244" s="875" t="str">
        <f t="shared" si="32"/>
        <v/>
      </c>
      <c r="H244" s="876" t="str">
        <f t="shared" si="33"/>
        <v/>
      </c>
      <c r="I244" s="874" t="str">
        <f t="shared" si="34"/>
        <v/>
      </c>
      <c r="J244" s="811"/>
      <c r="K244" s="878" t="str">
        <f t="shared" si="39"/>
        <v/>
      </c>
      <c r="L244" s="878" t="str">
        <f t="shared" si="39"/>
        <v/>
      </c>
      <c r="M244" s="878" t="str">
        <f t="shared" si="35"/>
        <v/>
      </c>
      <c r="N244" s="813" t="s">
        <v>7</v>
      </c>
      <c r="O244" s="879" t="str">
        <f t="shared" si="36"/>
        <v/>
      </c>
      <c r="P244" s="761" t="str">
        <f t="array" ref="P244">IFERROR(SMALL(IF((loai=$U$10),ROW(loai)-6),ROWS($P$17:P243)),"")</f>
        <v/>
      </c>
      <c r="Q244" s="222"/>
    </row>
    <row r="245" spans="1:17" ht="16.5" hidden="1" customHeight="1" x14ac:dyDescent="0.2">
      <c r="A245" s="226"/>
      <c r="B245" s="469"/>
      <c r="C245" s="877" t="str">
        <f t="shared" si="37"/>
        <v/>
      </c>
      <c r="D245" s="809"/>
      <c r="E245" s="809"/>
      <c r="F245" s="874" t="str">
        <f t="shared" si="31"/>
        <v/>
      </c>
      <c r="G245" s="875" t="str">
        <f t="shared" si="32"/>
        <v/>
      </c>
      <c r="H245" s="876" t="str">
        <f t="shared" si="33"/>
        <v/>
      </c>
      <c r="I245" s="874" t="str">
        <f t="shared" si="34"/>
        <v/>
      </c>
      <c r="J245" s="811"/>
      <c r="K245" s="878" t="str">
        <f t="shared" si="39"/>
        <v/>
      </c>
      <c r="L245" s="878" t="str">
        <f t="shared" si="39"/>
        <v/>
      </c>
      <c r="M245" s="878" t="str">
        <f t="shared" si="35"/>
        <v/>
      </c>
      <c r="N245" s="813" t="s">
        <v>7</v>
      </c>
      <c r="O245" s="879" t="str">
        <f t="shared" si="36"/>
        <v/>
      </c>
      <c r="P245" s="761" t="str">
        <f t="array" ref="P245">IFERROR(SMALL(IF((loai=$U$10),ROW(loai)-6),ROWS($P$17:P244)),"")</f>
        <v/>
      </c>
      <c r="Q245" s="222"/>
    </row>
    <row r="246" spans="1:17" ht="16.5" hidden="1" customHeight="1" x14ac:dyDescent="0.2">
      <c r="A246" s="226"/>
      <c r="B246" s="469"/>
      <c r="C246" s="877" t="str">
        <f t="shared" si="37"/>
        <v/>
      </c>
      <c r="D246" s="809"/>
      <c r="E246" s="809"/>
      <c r="F246" s="874" t="str">
        <f t="shared" si="31"/>
        <v/>
      </c>
      <c r="G246" s="875" t="str">
        <f t="shared" si="32"/>
        <v/>
      </c>
      <c r="H246" s="876" t="str">
        <f t="shared" si="33"/>
        <v/>
      </c>
      <c r="I246" s="874" t="str">
        <f t="shared" si="34"/>
        <v/>
      </c>
      <c r="J246" s="811"/>
      <c r="K246" s="878" t="str">
        <f t="shared" si="39"/>
        <v/>
      </c>
      <c r="L246" s="878" t="str">
        <f t="shared" si="39"/>
        <v/>
      </c>
      <c r="M246" s="878" t="str">
        <f t="shared" si="35"/>
        <v/>
      </c>
      <c r="N246" s="813" t="s">
        <v>7</v>
      </c>
      <c r="O246" s="879" t="str">
        <f t="shared" si="36"/>
        <v/>
      </c>
      <c r="P246" s="761" t="str">
        <f t="array" ref="P246">IFERROR(SMALL(IF((loai=$U$10),ROW(loai)-6),ROWS($P$17:P245)),"")</f>
        <v/>
      </c>
      <c r="Q246" s="222"/>
    </row>
    <row r="247" spans="1:17" ht="16.5" hidden="1" customHeight="1" x14ac:dyDescent="0.2">
      <c r="A247" s="226"/>
      <c r="B247" s="469"/>
      <c r="C247" s="877" t="str">
        <f t="shared" si="37"/>
        <v/>
      </c>
      <c r="D247" s="809"/>
      <c r="E247" s="809"/>
      <c r="F247" s="874" t="str">
        <f t="shared" si="31"/>
        <v/>
      </c>
      <c r="G247" s="875" t="str">
        <f t="shared" si="32"/>
        <v/>
      </c>
      <c r="H247" s="876" t="str">
        <f t="shared" si="33"/>
        <v/>
      </c>
      <c r="I247" s="874" t="str">
        <f t="shared" si="34"/>
        <v/>
      </c>
      <c r="J247" s="811"/>
      <c r="K247" s="878" t="str">
        <f t="shared" si="39"/>
        <v/>
      </c>
      <c r="L247" s="878" t="str">
        <f t="shared" si="39"/>
        <v/>
      </c>
      <c r="M247" s="878" t="str">
        <f t="shared" si="35"/>
        <v/>
      </c>
      <c r="N247" s="813" t="s">
        <v>7</v>
      </c>
      <c r="O247" s="879" t="str">
        <f t="shared" si="36"/>
        <v/>
      </c>
      <c r="P247" s="761" t="str">
        <f t="array" ref="P247">IFERROR(SMALL(IF((loai=$U$10),ROW(loai)-6),ROWS($P$17:P246)),"")</f>
        <v/>
      </c>
      <c r="Q247" s="222"/>
    </row>
    <row r="248" spans="1:17" ht="16.5" hidden="1" customHeight="1" x14ac:dyDescent="0.2">
      <c r="A248" s="226"/>
      <c r="B248" s="469"/>
      <c r="C248" s="877" t="str">
        <f t="shared" si="37"/>
        <v/>
      </c>
      <c r="D248" s="809"/>
      <c r="E248" s="809"/>
      <c r="F248" s="874" t="str">
        <f t="shared" si="31"/>
        <v/>
      </c>
      <c r="G248" s="875" t="str">
        <f t="shared" si="32"/>
        <v/>
      </c>
      <c r="H248" s="876" t="str">
        <f t="shared" si="33"/>
        <v/>
      </c>
      <c r="I248" s="874" t="str">
        <f t="shared" si="34"/>
        <v/>
      </c>
      <c r="J248" s="811"/>
      <c r="K248" s="878" t="str">
        <f t="shared" si="39"/>
        <v/>
      </c>
      <c r="L248" s="878" t="str">
        <f t="shared" si="39"/>
        <v/>
      </c>
      <c r="M248" s="878" t="str">
        <f t="shared" si="35"/>
        <v/>
      </c>
      <c r="N248" s="813" t="s">
        <v>7</v>
      </c>
      <c r="O248" s="879" t="str">
        <f t="shared" si="36"/>
        <v/>
      </c>
      <c r="P248" s="761" t="str">
        <f t="array" ref="P248">IFERROR(SMALL(IF((loai=$U$10),ROW(loai)-6),ROWS($P$17:P247)),"")</f>
        <v/>
      </c>
      <c r="Q248" s="222"/>
    </row>
    <row r="249" spans="1:17" ht="16.5" hidden="1" customHeight="1" x14ac:dyDescent="0.2">
      <c r="A249" s="226"/>
      <c r="B249" s="469"/>
      <c r="C249" s="877" t="str">
        <f t="shared" si="37"/>
        <v/>
      </c>
      <c r="D249" s="809"/>
      <c r="E249" s="809"/>
      <c r="F249" s="874" t="str">
        <f t="shared" si="31"/>
        <v/>
      </c>
      <c r="G249" s="875" t="str">
        <f t="shared" si="32"/>
        <v/>
      </c>
      <c r="H249" s="876" t="str">
        <f t="shared" si="33"/>
        <v/>
      </c>
      <c r="I249" s="874" t="str">
        <f t="shared" si="34"/>
        <v/>
      </c>
      <c r="J249" s="811"/>
      <c r="K249" s="878" t="str">
        <f t="shared" si="39"/>
        <v/>
      </c>
      <c r="L249" s="878" t="str">
        <f t="shared" si="39"/>
        <v/>
      </c>
      <c r="M249" s="878" t="str">
        <f t="shared" si="35"/>
        <v/>
      </c>
      <c r="N249" s="813" t="s">
        <v>7</v>
      </c>
      <c r="O249" s="879" t="str">
        <f t="shared" si="36"/>
        <v/>
      </c>
      <c r="P249" s="761" t="str">
        <f t="array" ref="P249">IFERROR(SMALL(IF((loai=$U$10),ROW(loai)-6),ROWS($P$17:P248)),"")</f>
        <v/>
      </c>
      <c r="Q249" s="222"/>
    </row>
    <row r="250" spans="1:17" ht="16.5" hidden="1" customHeight="1" x14ac:dyDescent="0.2">
      <c r="A250" s="226"/>
      <c r="B250" s="469"/>
      <c r="C250" s="877" t="str">
        <f t="shared" si="37"/>
        <v/>
      </c>
      <c r="D250" s="809"/>
      <c r="E250" s="809"/>
      <c r="F250" s="874" t="str">
        <f t="shared" si="31"/>
        <v/>
      </c>
      <c r="G250" s="875" t="str">
        <f t="shared" si="32"/>
        <v/>
      </c>
      <c r="H250" s="876" t="str">
        <f t="shared" si="33"/>
        <v/>
      </c>
      <c r="I250" s="874" t="str">
        <f t="shared" si="34"/>
        <v/>
      </c>
      <c r="J250" s="811"/>
      <c r="K250" s="878" t="str">
        <f t="shared" si="39"/>
        <v/>
      </c>
      <c r="L250" s="878" t="str">
        <f t="shared" si="39"/>
        <v/>
      </c>
      <c r="M250" s="878" t="str">
        <f t="shared" si="35"/>
        <v/>
      </c>
      <c r="N250" s="813" t="s">
        <v>7</v>
      </c>
      <c r="O250" s="879" t="str">
        <f t="shared" si="36"/>
        <v/>
      </c>
      <c r="P250" s="761" t="str">
        <f t="array" ref="P250">IFERROR(SMALL(IF((loai=$U$10),ROW(loai)-6),ROWS($P$17:P249)),"")</f>
        <v/>
      </c>
      <c r="Q250" s="222"/>
    </row>
    <row r="251" spans="1:17" ht="16.5" hidden="1" customHeight="1" x14ac:dyDescent="0.2">
      <c r="A251" s="226"/>
      <c r="B251" s="469"/>
      <c r="C251" s="877" t="str">
        <f t="shared" si="37"/>
        <v/>
      </c>
      <c r="D251" s="809"/>
      <c r="E251" s="809"/>
      <c r="F251" s="874" t="str">
        <f t="shared" si="31"/>
        <v/>
      </c>
      <c r="G251" s="875" t="str">
        <f t="shared" si="32"/>
        <v/>
      </c>
      <c r="H251" s="876" t="str">
        <f t="shared" si="33"/>
        <v/>
      </c>
      <c r="I251" s="874" t="str">
        <f t="shared" si="34"/>
        <v/>
      </c>
      <c r="J251" s="811"/>
      <c r="K251" s="878" t="str">
        <f t="shared" si="39"/>
        <v/>
      </c>
      <c r="L251" s="878" t="str">
        <f t="shared" si="39"/>
        <v/>
      </c>
      <c r="M251" s="878" t="str">
        <f t="shared" si="35"/>
        <v/>
      </c>
      <c r="N251" s="813" t="s">
        <v>7</v>
      </c>
      <c r="O251" s="879" t="str">
        <f t="shared" si="36"/>
        <v/>
      </c>
      <c r="P251" s="761" t="str">
        <f t="array" ref="P251">IFERROR(SMALL(IF((loai=$U$10),ROW(loai)-6),ROWS($P$17:P250)),"")</f>
        <v/>
      </c>
      <c r="Q251" s="222"/>
    </row>
    <row r="252" spans="1:17" ht="16.5" hidden="1" customHeight="1" x14ac:dyDescent="0.2">
      <c r="A252" s="226"/>
      <c r="B252" s="469"/>
      <c r="C252" s="877" t="str">
        <f t="shared" si="37"/>
        <v/>
      </c>
      <c r="D252" s="809"/>
      <c r="E252" s="809"/>
      <c r="F252" s="874" t="str">
        <f t="shared" si="31"/>
        <v/>
      </c>
      <c r="G252" s="875" t="str">
        <f t="shared" si="32"/>
        <v/>
      </c>
      <c r="H252" s="876" t="str">
        <f t="shared" si="33"/>
        <v/>
      </c>
      <c r="I252" s="874" t="str">
        <f t="shared" si="34"/>
        <v/>
      </c>
      <c r="J252" s="811"/>
      <c r="K252" s="878" t="str">
        <f t="shared" si="39"/>
        <v/>
      </c>
      <c r="L252" s="878" t="str">
        <f t="shared" si="39"/>
        <v/>
      </c>
      <c r="M252" s="878" t="str">
        <f t="shared" si="35"/>
        <v/>
      </c>
      <c r="N252" s="813" t="s">
        <v>7</v>
      </c>
      <c r="O252" s="879" t="str">
        <f t="shared" si="36"/>
        <v/>
      </c>
      <c r="P252" s="761" t="str">
        <f t="array" ref="P252">IFERROR(SMALL(IF((loai=$U$10),ROW(loai)-6),ROWS($P$17:P251)),"")</f>
        <v/>
      </c>
      <c r="Q252" s="222"/>
    </row>
    <row r="253" spans="1:17" ht="16.5" hidden="1" customHeight="1" x14ac:dyDescent="0.2">
      <c r="A253" s="226"/>
      <c r="B253" s="469"/>
      <c r="C253" s="877" t="str">
        <f t="shared" si="37"/>
        <v/>
      </c>
      <c r="D253" s="809"/>
      <c r="E253" s="809"/>
      <c r="F253" s="874" t="str">
        <f t="shared" si="31"/>
        <v/>
      </c>
      <c r="G253" s="875" t="str">
        <f t="shared" si="32"/>
        <v/>
      </c>
      <c r="H253" s="876" t="str">
        <f t="shared" si="33"/>
        <v/>
      </c>
      <c r="I253" s="874" t="str">
        <f t="shared" si="34"/>
        <v/>
      </c>
      <c r="J253" s="811"/>
      <c r="K253" s="878" t="str">
        <f t="shared" si="39"/>
        <v/>
      </c>
      <c r="L253" s="878" t="str">
        <f t="shared" si="39"/>
        <v/>
      </c>
      <c r="M253" s="878" t="str">
        <f t="shared" si="35"/>
        <v/>
      </c>
      <c r="N253" s="813" t="s">
        <v>7</v>
      </c>
      <c r="O253" s="879" t="str">
        <f t="shared" si="36"/>
        <v/>
      </c>
      <c r="P253" s="761" t="str">
        <f t="array" ref="P253">IFERROR(SMALL(IF((loai=$U$10),ROW(loai)-6),ROWS($P$17:P252)),"")</f>
        <v/>
      </c>
      <c r="Q253" s="222"/>
    </row>
    <row r="254" spans="1:17" ht="16.5" hidden="1" customHeight="1" x14ac:dyDescent="0.2">
      <c r="A254" s="226"/>
      <c r="B254" s="469"/>
      <c r="C254" s="877" t="str">
        <f t="shared" si="37"/>
        <v/>
      </c>
      <c r="D254" s="809"/>
      <c r="E254" s="809"/>
      <c r="F254" s="874" t="str">
        <f t="shared" si="31"/>
        <v/>
      </c>
      <c r="G254" s="875" t="str">
        <f t="shared" si="32"/>
        <v/>
      </c>
      <c r="H254" s="876" t="str">
        <f t="shared" si="33"/>
        <v/>
      </c>
      <c r="I254" s="874" t="str">
        <f t="shared" si="34"/>
        <v/>
      </c>
      <c r="J254" s="811"/>
      <c r="K254" s="878" t="str">
        <f t="shared" si="39"/>
        <v/>
      </c>
      <c r="L254" s="878" t="str">
        <f t="shared" si="39"/>
        <v/>
      </c>
      <c r="M254" s="878" t="str">
        <f t="shared" si="35"/>
        <v/>
      </c>
      <c r="N254" s="813" t="s">
        <v>7</v>
      </c>
      <c r="O254" s="879" t="str">
        <f t="shared" si="36"/>
        <v/>
      </c>
      <c r="P254" s="761" t="str">
        <f t="array" ref="P254">IFERROR(SMALL(IF((loai=$U$10),ROW(loai)-6),ROWS($P$17:P253)),"")</f>
        <v/>
      </c>
      <c r="Q254" s="222"/>
    </row>
    <row r="255" spans="1:17" ht="16.5" hidden="1" customHeight="1" x14ac:dyDescent="0.2">
      <c r="A255" s="226"/>
      <c r="B255" s="469"/>
      <c r="C255" s="877" t="str">
        <f t="shared" si="37"/>
        <v/>
      </c>
      <c r="D255" s="809"/>
      <c r="E255" s="809"/>
      <c r="F255" s="874" t="str">
        <f t="shared" si="31"/>
        <v/>
      </c>
      <c r="G255" s="875" t="str">
        <f t="shared" si="32"/>
        <v/>
      </c>
      <c r="H255" s="876" t="str">
        <f t="shared" si="33"/>
        <v/>
      </c>
      <c r="I255" s="874" t="str">
        <f t="shared" si="34"/>
        <v/>
      </c>
      <c r="J255" s="811"/>
      <c r="K255" s="878" t="str">
        <f t="shared" si="39"/>
        <v/>
      </c>
      <c r="L255" s="878" t="str">
        <f t="shared" si="39"/>
        <v/>
      </c>
      <c r="M255" s="878" t="str">
        <f t="shared" si="35"/>
        <v/>
      </c>
      <c r="N255" s="813" t="s">
        <v>7</v>
      </c>
      <c r="O255" s="879" t="str">
        <f t="shared" si="36"/>
        <v/>
      </c>
      <c r="P255" s="761" t="str">
        <f t="array" ref="P255">IFERROR(SMALL(IF((loai=$U$10),ROW(loai)-6),ROWS($P$17:P254)),"")</f>
        <v/>
      </c>
      <c r="Q255" s="222"/>
    </row>
    <row r="256" spans="1:17" ht="16.5" hidden="1" customHeight="1" x14ac:dyDescent="0.2">
      <c r="A256" s="226"/>
      <c r="B256" s="469"/>
      <c r="C256" s="877" t="str">
        <f t="shared" si="37"/>
        <v/>
      </c>
      <c r="D256" s="809"/>
      <c r="E256" s="809"/>
      <c r="F256" s="874" t="str">
        <f t="shared" si="31"/>
        <v/>
      </c>
      <c r="G256" s="875" t="str">
        <f t="shared" si="32"/>
        <v/>
      </c>
      <c r="H256" s="876" t="str">
        <f t="shared" si="33"/>
        <v/>
      </c>
      <c r="I256" s="874" t="str">
        <f t="shared" si="34"/>
        <v/>
      </c>
      <c r="J256" s="811"/>
      <c r="K256" s="878" t="str">
        <f t="shared" si="39"/>
        <v/>
      </c>
      <c r="L256" s="878" t="str">
        <f t="shared" si="39"/>
        <v/>
      </c>
      <c r="M256" s="878" t="str">
        <f t="shared" si="35"/>
        <v/>
      </c>
      <c r="N256" s="813" t="s">
        <v>7</v>
      </c>
      <c r="O256" s="879" t="str">
        <f t="shared" si="36"/>
        <v/>
      </c>
      <c r="P256" s="761" t="str">
        <f t="array" ref="P256">IFERROR(SMALL(IF((loai=$U$10),ROW(loai)-6),ROWS($P$17:P255)),"")</f>
        <v/>
      </c>
      <c r="Q256" s="222"/>
    </row>
    <row r="257" spans="1:17" ht="16.5" hidden="1" customHeight="1" x14ac:dyDescent="0.2">
      <c r="A257" s="226"/>
      <c r="B257" s="469"/>
      <c r="C257" s="877" t="str">
        <f t="shared" si="37"/>
        <v/>
      </c>
      <c r="D257" s="809"/>
      <c r="E257" s="809"/>
      <c r="F257" s="874" t="str">
        <f t="shared" si="31"/>
        <v/>
      </c>
      <c r="G257" s="875" t="str">
        <f t="shared" si="32"/>
        <v/>
      </c>
      <c r="H257" s="876" t="str">
        <f t="shared" si="33"/>
        <v/>
      </c>
      <c r="I257" s="874" t="str">
        <f t="shared" si="34"/>
        <v/>
      </c>
      <c r="J257" s="811"/>
      <c r="K257" s="878" t="str">
        <f t="shared" si="39"/>
        <v/>
      </c>
      <c r="L257" s="878" t="str">
        <f t="shared" si="39"/>
        <v/>
      </c>
      <c r="M257" s="878" t="str">
        <f t="shared" si="35"/>
        <v/>
      </c>
      <c r="N257" s="813" t="s">
        <v>7</v>
      </c>
      <c r="O257" s="879" t="str">
        <f t="shared" si="36"/>
        <v/>
      </c>
      <c r="P257" s="761" t="str">
        <f t="array" ref="P257">IFERROR(SMALL(IF((loai=$U$10),ROW(loai)-6),ROWS($P$17:P256)),"")</f>
        <v/>
      </c>
      <c r="Q257" s="222"/>
    </row>
    <row r="258" spans="1:17" ht="16.5" hidden="1" customHeight="1" x14ac:dyDescent="0.2">
      <c r="A258" s="226"/>
      <c r="B258" s="469"/>
      <c r="C258" s="877" t="str">
        <f t="shared" si="37"/>
        <v/>
      </c>
      <c r="D258" s="809"/>
      <c r="E258" s="809"/>
      <c r="F258" s="874" t="str">
        <f t="shared" si="31"/>
        <v/>
      </c>
      <c r="G258" s="875" t="str">
        <f t="shared" si="32"/>
        <v/>
      </c>
      <c r="H258" s="876" t="str">
        <f t="shared" si="33"/>
        <v/>
      </c>
      <c r="I258" s="874" t="str">
        <f t="shared" si="34"/>
        <v/>
      </c>
      <c r="J258" s="811"/>
      <c r="K258" s="878" t="str">
        <f t="shared" ref="K258:L277" si="40">IF($P258="","",INDEX(sotien,$P258))</f>
        <v/>
      </c>
      <c r="L258" s="878" t="str">
        <f t="shared" si="40"/>
        <v/>
      </c>
      <c r="M258" s="878" t="str">
        <f t="shared" si="35"/>
        <v/>
      </c>
      <c r="N258" s="813" t="s">
        <v>7</v>
      </c>
      <c r="O258" s="879" t="str">
        <f t="shared" si="36"/>
        <v/>
      </c>
      <c r="P258" s="761" t="str">
        <f t="array" ref="P258">IFERROR(SMALL(IF((loai=$U$10),ROW(loai)-6),ROWS($P$17:P257)),"")</f>
        <v/>
      </c>
      <c r="Q258" s="222"/>
    </row>
    <row r="259" spans="1:17" ht="16.5" hidden="1" customHeight="1" x14ac:dyDescent="0.2">
      <c r="A259" s="226"/>
      <c r="B259" s="469"/>
      <c r="C259" s="877" t="str">
        <f t="shared" si="37"/>
        <v/>
      </c>
      <c r="D259" s="809"/>
      <c r="E259" s="809"/>
      <c r="F259" s="874" t="str">
        <f t="shared" si="31"/>
        <v/>
      </c>
      <c r="G259" s="875" t="str">
        <f t="shared" si="32"/>
        <v/>
      </c>
      <c r="H259" s="876" t="str">
        <f t="shared" si="33"/>
        <v/>
      </c>
      <c r="I259" s="874" t="str">
        <f t="shared" si="34"/>
        <v/>
      </c>
      <c r="J259" s="811"/>
      <c r="K259" s="878" t="str">
        <f t="shared" si="40"/>
        <v/>
      </c>
      <c r="L259" s="878" t="str">
        <f t="shared" si="40"/>
        <v/>
      </c>
      <c r="M259" s="878" t="str">
        <f t="shared" si="35"/>
        <v/>
      </c>
      <c r="N259" s="813" t="s">
        <v>7</v>
      </c>
      <c r="O259" s="879" t="str">
        <f t="shared" si="36"/>
        <v/>
      </c>
      <c r="P259" s="761" t="str">
        <f t="array" ref="P259">IFERROR(SMALL(IF((loai=$U$10),ROW(loai)-6),ROWS($P$17:P258)),"")</f>
        <v/>
      </c>
      <c r="Q259" s="222"/>
    </row>
    <row r="260" spans="1:17" ht="16.5" hidden="1" customHeight="1" x14ac:dyDescent="0.2">
      <c r="A260" s="226"/>
      <c r="B260" s="469"/>
      <c r="C260" s="877" t="str">
        <f t="shared" si="37"/>
        <v/>
      </c>
      <c r="D260" s="809"/>
      <c r="E260" s="809"/>
      <c r="F260" s="874" t="str">
        <f t="shared" si="31"/>
        <v/>
      </c>
      <c r="G260" s="875" t="str">
        <f t="shared" si="32"/>
        <v/>
      </c>
      <c r="H260" s="876" t="str">
        <f t="shared" si="33"/>
        <v/>
      </c>
      <c r="I260" s="874" t="str">
        <f t="shared" si="34"/>
        <v/>
      </c>
      <c r="J260" s="811"/>
      <c r="K260" s="878" t="str">
        <f t="shared" si="40"/>
        <v/>
      </c>
      <c r="L260" s="878" t="str">
        <f t="shared" si="40"/>
        <v/>
      </c>
      <c r="M260" s="878" t="str">
        <f t="shared" si="35"/>
        <v/>
      </c>
      <c r="N260" s="813" t="s">
        <v>7</v>
      </c>
      <c r="O260" s="879" t="str">
        <f t="shared" si="36"/>
        <v/>
      </c>
      <c r="P260" s="761" t="str">
        <f t="array" ref="P260">IFERROR(SMALL(IF((loai=$U$10),ROW(loai)-6),ROWS($P$17:P259)),"")</f>
        <v/>
      </c>
      <c r="Q260" s="222"/>
    </row>
    <row r="261" spans="1:17" ht="16.5" hidden="1" customHeight="1" x14ac:dyDescent="0.2">
      <c r="A261" s="226"/>
      <c r="B261" s="469"/>
      <c r="C261" s="877" t="str">
        <f t="shared" si="37"/>
        <v/>
      </c>
      <c r="D261" s="809"/>
      <c r="E261" s="809"/>
      <c r="F261" s="874" t="str">
        <f t="shared" si="31"/>
        <v/>
      </c>
      <c r="G261" s="875" t="str">
        <f t="shared" si="32"/>
        <v/>
      </c>
      <c r="H261" s="876" t="str">
        <f t="shared" si="33"/>
        <v/>
      </c>
      <c r="I261" s="874" t="str">
        <f t="shared" si="34"/>
        <v/>
      </c>
      <c r="J261" s="811"/>
      <c r="K261" s="878" t="str">
        <f t="shared" si="40"/>
        <v/>
      </c>
      <c r="L261" s="878" t="str">
        <f t="shared" si="40"/>
        <v/>
      </c>
      <c r="M261" s="878" t="str">
        <f t="shared" si="35"/>
        <v/>
      </c>
      <c r="N261" s="813" t="s">
        <v>7</v>
      </c>
      <c r="O261" s="879" t="str">
        <f t="shared" si="36"/>
        <v/>
      </c>
      <c r="P261" s="761" t="str">
        <f t="array" ref="P261">IFERROR(SMALL(IF((loai=$U$10),ROW(loai)-6),ROWS($P$17:P260)),"")</f>
        <v/>
      </c>
      <c r="Q261" s="222"/>
    </row>
    <row r="262" spans="1:17" ht="16.5" hidden="1" customHeight="1" x14ac:dyDescent="0.2">
      <c r="A262" s="226"/>
      <c r="B262" s="469"/>
      <c r="C262" s="877" t="str">
        <f t="shared" si="37"/>
        <v/>
      </c>
      <c r="D262" s="809"/>
      <c r="E262" s="809"/>
      <c r="F262" s="874" t="str">
        <f t="shared" si="31"/>
        <v/>
      </c>
      <c r="G262" s="875" t="str">
        <f t="shared" si="32"/>
        <v/>
      </c>
      <c r="H262" s="876" t="str">
        <f t="shared" si="33"/>
        <v/>
      </c>
      <c r="I262" s="874" t="str">
        <f t="shared" si="34"/>
        <v/>
      </c>
      <c r="J262" s="811"/>
      <c r="K262" s="878" t="str">
        <f t="shared" si="40"/>
        <v/>
      </c>
      <c r="L262" s="878" t="str">
        <f t="shared" si="40"/>
        <v/>
      </c>
      <c r="M262" s="878" t="str">
        <f t="shared" si="35"/>
        <v/>
      </c>
      <c r="N262" s="813" t="s">
        <v>7</v>
      </c>
      <c r="O262" s="879" t="str">
        <f t="shared" si="36"/>
        <v/>
      </c>
      <c r="P262" s="761" t="str">
        <f t="array" ref="P262">IFERROR(SMALL(IF((loai=$U$10),ROW(loai)-6),ROWS($P$17:P261)),"")</f>
        <v/>
      </c>
      <c r="Q262" s="222"/>
    </row>
    <row r="263" spans="1:17" ht="16.5" hidden="1" customHeight="1" x14ac:dyDescent="0.2">
      <c r="A263" s="226"/>
      <c r="B263" s="469"/>
      <c r="C263" s="877" t="str">
        <f t="shared" si="37"/>
        <v/>
      </c>
      <c r="D263" s="809"/>
      <c r="E263" s="809"/>
      <c r="F263" s="874" t="str">
        <f t="shared" si="31"/>
        <v/>
      </c>
      <c r="G263" s="875" t="str">
        <f t="shared" si="32"/>
        <v/>
      </c>
      <c r="H263" s="876" t="str">
        <f t="shared" si="33"/>
        <v/>
      </c>
      <c r="I263" s="874" t="str">
        <f t="shared" si="34"/>
        <v/>
      </c>
      <c r="J263" s="811"/>
      <c r="K263" s="878" t="str">
        <f t="shared" si="40"/>
        <v/>
      </c>
      <c r="L263" s="878" t="str">
        <f t="shared" si="40"/>
        <v/>
      </c>
      <c r="M263" s="878" t="str">
        <f t="shared" si="35"/>
        <v/>
      </c>
      <c r="N263" s="813" t="s">
        <v>7</v>
      </c>
      <c r="O263" s="879" t="str">
        <f t="shared" si="36"/>
        <v/>
      </c>
      <c r="P263" s="761" t="str">
        <f t="array" ref="P263">IFERROR(SMALL(IF((loai=$U$10),ROW(loai)-6),ROWS($P$17:P262)),"")</f>
        <v/>
      </c>
      <c r="Q263" s="222"/>
    </row>
    <row r="264" spans="1:17" ht="16.5" hidden="1" customHeight="1" x14ac:dyDescent="0.2">
      <c r="A264" s="226"/>
      <c r="B264" s="469"/>
      <c r="C264" s="877" t="str">
        <f t="shared" si="37"/>
        <v/>
      </c>
      <c r="D264" s="809"/>
      <c r="E264" s="809"/>
      <c r="F264" s="874" t="str">
        <f t="shared" si="31"/>
        <v/>
      </c>
      <c r="G264" s="875" t="str">
        <f t="shared" si="32"/>
        <v/>
      </c>
      <c r="H264" s="876" t="str">
        <f t="shared" si="33"/>
        <v/>
      </c>
      <c r="I264" s="874" t="str">
        <f t="shared" si="34"/>
        <v/>
      </c>
      <c r="J264" s="811"/>
      <c r="K264" s="878" t="str">
        <f t="shared" si="40"/>
        <v/>
      </c>
      <c r="L264" s="878" t="str">
        <f t="shared" si="40"/>
        <v/>
      </c>
      <c r="M264" s="878" t="str">
        <f t="shared" si="35"/>
        <v/>
      </c>
      <c r="N264" s="813" t="s">
        <v>7</v>
      </c>
      <c r="O264" s="879" t="str">
        <f t="shared" si="36"/>
        <v/>
      </c>
      <c r="P264" s="761" t="str">
        <f t="array" ref="P264">IFERROR(SMALL(IF((loai=$U$10),ROW(loai)-6),ROWS($P$17:P263)),"")</f>
        <v/>
      </c>
      <c r="Q264" s="222"/>
    </row>
    <row r="265" spans="1:17" ht="16.5" hidden="1" customHeight="1" x14ac:dyDescent="0.2">
      <c r="A265" s="226"/>
      <c r="B265" s="469"/>
      <c r="C265" s="877" t="str">
        <f t="shared" si="37"/>
        <v/>
      </c>
      <c r="D265" s="809"/>
      <c r="E265" s="809"/>
      <c r="F265" s="874" t="str">
        <f t="shared" si="31"/>
        <v/>
      </c>
      <c r="G265" s="875" t="str">
        <f t="shared" si="32"/>
        <v/>
      </c>
      <c r="H265" s="876" t="str">
        <f t="shared" si="33"/>
        <v/>
      </c>
      <c r="I265" s="874" t="str">
        <f t="shared" si="34"/>
        <v/>
      </c>
      <c r="J265" s="811"/>
      <c r="K265" s="878" t="str">
        <f t="shared" si="40"/>
        <v/>
      </c>
      <c r="L265" s="878" t="str">
        <f t="shared" si="40"/>
        <v/>
      </c>
      <c r="M265" s="878" t="str">
        <f t="shared" si="35"/>
        <v/>
      </c>
      <c r="N265" s="813" t="s">
        <v>7</v>
      </c>
      <c r="O265" s="879" t="str">
        <f t="shared" si="36"/>
        <v/>
      </c>
      <c r="P265" s="761" t="str">
        <f t="array" ref="P265">IFERROR(SMALL(IF((loai=$U$10),ROW(loai)-6),ROWS($P$17:P264)),"")</f>
        <v/>
      </c>
      <c r="Q265" s="222"/>
    </row>
    <row r="266" spans="1:17" ht="16.5" hidden="1" customHeight="1" x14ac:dyDescent="0.2">
      <c r="A266" s="226"/>
      <c r="B266" s="469"/>
      <c r="C266" s="877" t="str">
        <f t="shared" si="37"/>
        <v/>
      </c>
      <c r="D266" s="809"/>
      <c r="E266" s="809"/>
      <c r="F266" s="874" t="str">
        <f t="shared" si="31"/>
        <v/>
      </c>
      <c r="G266" s="875" t="str">
        <f t="shared" si="32"/>
        <v/>
      </c>
      <c r="H266" s="876" t="str">
        <f t="shared" si="33"/>
        <v/>
      </c>
      <c r="I266" s="874" t="str">
        <f t="shared" si="34"/>
        <v/>
      </c>
      <c r="J266" s="811"/>
      <c r="K266" s="878" t="str">
        <f t="shared" si="40"/>
        <v/>
      </c>
      <c r="L266" s="878" t="str">
        <f t="shared" si="40"/>
        <v/>
      </c>
      <c r="M266" s="878" t="str">
        <f t="shared" si="35"/>
        <v/>
      </c>
      <c r="N266" s="813" t="s">
        <v>7</v>
      </c>
      <c r="O266" s="879" t="str">
        <f t="shared" si="36"/>
        <v/>
      </c>
      <c r="P266" s="761" t="str">
        <f t="array" ref="P266">IFERROR(SMALL(IF((loai=$U$10),ROW(loai)-6),ROWS($P$17:P265)),"")</f>
        <v/>
      </c>
      <c r="Q266" s="222"/>
    </row>
    <row r="267" spans="1:17" ht="16.5" hidden="1" customHeight="1" x14ac:dyDescent="0.2">
      <c r="A267" s="226"/>
      <c r="B267" s="469"/>
      <c r="C267" s="877" t="str">
        <f t="shared" si="37"/>
        <v/>
      </c>
      <c r="D267" s="809"/>
      <c r="E267" s="809"/>
      <c r="F267" s="874" t="str">
        <f t="shared" si="31"/>
        <v/>
      </c>
      <c r="G267" s="875" t="str">
        <f t="shared" si="32"/>
        <v/>
      </c>
      <c r="H267" s="876" t="str">
        <f t="shared" si="33"/>
        <v/>
      </c>
      <c r="I267" s="874" t="str">
        <f t="shared" si="34"/>
        <v/>
      </c>
      <c r="J267" s="811"/>
      <c r="K267" s="878" t="str">
        <f t="shared" si="40"/>
        <v/>
      </c>
      <c r="L267" s="878" t="str">
        <f t="shared" si="40"/>
        <v/>
      </c>
      <c r="M267" s="878" t="str">
        <f t="shared" si="35"/>
        <v/>
      </c>
      <c r="N267" s="813" t="s">
        <v>7</v>
      </c>
      <c r="O267" s="879" t="str">
        <f t="shared" si="36"/>
        <v/>
      </c>
      <c r="P267" s="761" t="str">
        <f t="array" ref="P267">IFERROR(SMALL(IF((loai=$U$10),ROW(loai)-6),ROWS($P$17:P266)),"")</f>
        <v/>
      </c>
      <c r="Q267" s="222"/>
    </row>
    <row r="268" spans="1:17" ht="16.5" hidden="1" customHeight="1" x14ac:dyDescent="0.2">
      <c r="A268" s="226"/>
      <c r="B268" s="469"/>
      <c r="C268" s="877" t="str">
        <f t="shared" si="37"/>
        <v/>
      </c>
      <c r="D268" s="809"/>
      <c r="E268" s="809"/>
      <c r="F268" s="874" t="str">
        <f t="shared" si="31"/>
        <v/>
      </c>
      <c r="G268" s="875" t="str">
        <f t="shared" si="32"/>
        <v/>
      </c>
      <c r="H268" s="876" t="str">
        <f t="shared" si="33"/>
        <v/>
      </c>
      <c r="I268" s="874" t="str">
        <f t="shared" si="34"/>
        <v/>
      </c>
      <c r="J268" s="811"/>
      <c r="K268" s="878" t="str">
        <f t="shared" si="40"/>
        <v/>
      </c>
      <c r="L268" s="878" t="str">
        <f t="shared" si="40"/>
        <v/>
      </c>
      <c r="M268" s="878" t="str">
        <f t="shared" si="35"/>
        <v/>
      </c>
      <c r="N268" s="813" t="s">
        <v>7</v>
      </c>
      <c r="O268" s="879" t="str">
        <f t="shared" si="36"/>
        <v/>
      </c>
      <c r="P268" s="761" t="str">
        <f t="array" ref="P268">IFERROR(SMALL(IF((loai=$U$10),ROW(loai)-6),ROWS($P$17:P267)),"")</f>
        <v/>
      </c>
      <c r="Q268" s="222"/>
    </row>
    <row r="269" spans="1:17" ht="16.5" hidden="1" customHeight="1" x14ac:dyDescent="0.2">
      <c r="A269" s="226"/>
      <c r="B269" s="469"/>
      <c r="C269" s="877" t="str">
        <f t="shared" si="37"/>
        <v/>
      </c>
      <c r="D269" s="809"/>
      <c r="E269" s="809"/>
      <c r="F269" s="874" t="str">
        <f t="shared" si="31"/>
        <v/>
      </c>
      <c r="G269" s="875" t="str">
        <f t="shared" si="32"/>
        <v/>
      </c>
      <c r="H269" s="876" t="str">
        <f t="shared" si="33"/>
        <v/>
      </c>
      <c r="I269" s="874" t="str">
        <f t="shared" si="34"/>
        <v/>
      </c>
      <c r="J269" s="811"/>
      <c r="K269" s="878" t="str">
        <f t="shared" si="40"/>
        <v/>
      </c>
      <c r="L269" s="878" t="str">
        <f t="shared" si="40"/>
        <v/>
      </c>
      <c r="M269" s="878" t="str">
        <f t="shared" si="35"/>
        <v/>
      </c>
      <c r="N269" s="813" t="s">
        <v>7</v>
      </c>
      <c r="O269" s="879" t="str">
        <f t="shared" si="36"/>
        <v/>
      </c>
      <c r="P269" s="761" t="str">
        <f t="array" ref="P269">IFERROR(SMALL(IF((loai=$U$10),ROW(loai)-6),ROWS($P$17:P268)),"")</f>
        <v/>
      </c>
      <c r="Q269" s="222"/>
    </row>
    <row r="270" spans="1:17" ht="16.5" hidden="1" customHeight="1" x14ac:dyDescent="0.2">
      <c r="A270" s="226"/>
      <c r="B270" s="469"/>
      <c r="C270" s="877" t="str">
        <f t="shared" si="37"/>
        <v/>
      </c>
      <c r="D270" s="809"/>
      <c r="E270" s="809"/>
      <c r="F270" s="874" t="str">
        <f t="shared" si="31"/>
        <v/>
      </c>
      <c r="G270" s="875" t="str">
        <f t="shared" si="32"/>
        <v/>
      </c>
      <c r="H270" s="876" t="str">
        <f t="shared" si="33"/>
        <v/>
      </c>
      <c r="I270" s="874" t="str">
        <f t="shared" si="34"/>
        <v/>
      </c>
      <c r="J270" s="811"/>
      <c r="K270" s="878" t="str">
        <f t="shared" si="40"/>
        <v/>
      </c>
      <c r="L270" s="878" t="str">
        <f t="shared" si="40"/>
        <v/>
      </c>
      <c r="M270" s="878" t="str">
        <f t="shared" si="35"/>
        <v/>
      </c>
      <c r="N270" s="813" t="s">
        <v>7</v>
      </c>
      <c r="O270" s="879" t="str">
        <f t="shared" si="36"/>
        <v/>
      </c>
      <c r="P270" s="761" t="str">
        <f t="array" ref="P270">IFERROR(SMALL(IF((loai=$U$10),ROW(loai)-6),ROWS($P$17:P269)),"")</f>
        <v/>
      </c>
      <c r="Q270" s="222"/>
    </row>
    <row r="271" spans="1:17" ht="16.5" hidden="1" customHeight="1" x14ac:dyDescent="0.2">
      <c r="A271" s="226"/>
      <c r="B271" s="469"/>
      <c r="C271" s="877" t="str">
        <f t="shared" si="37"/>
        <v/>
      </c>
      <c r="D271" s="809"/>
      <c r="E271" s="809"/>
      <c r="F271" s="874" t="str">
        <f t="shared" si="31"/>
        <v/>
      </c>
      <c r="G271" s="875" t="str">
        <f t="shared" si="32"/>
        <v/>
      </c>
      <c r="H271" s="876" t="str">
        <f t="shared" si="33"/>
        <v/>
      </c>
      <c r="I271" s="874" t="str">
        <f t="shared" si="34"/>
        <v/>
      </c>
      <c r="J271" s="811"/>
      <c r="K271" s="878" t="str">
        <f t="shared" si="40"/>
        <v/>
      </c>
      <c r="L271" s="878" t="str">
        <f t="shared" si="40"/>
        <v/>
      </c>
      <c r="M271" s="878" t="str">
        <f t="shared" si="35"/>
        <v/>
      </c>
      <c r="N271" s="813" t="s">
        <v>7</v>
      </c>
      <c r="O271" s="879" t="str">
        <f t="shared" si="36"/>
        <v/>
      </c>
      <c r="P271" s="761" t="str">
        <f t="array" ref="P271">IFERROR(SMALL(IF((loai=$U$10),ROW(loai)-6),ROWS($P$17:P270)),"")</f>
        <v/>
      </c>
      <c r="Q271" s="222"/>
    </row>
    <row r="272" spans="1:17" ht="16.5" hidden="1" customHeight="1" x14ac:dyDescent="0.2">
      <c r="A272" s="226"/>
      <c r="B272" s="469"/>
      <c r="C272" s="877" t="str">
        <f t="shared" si="37"/>
        <v/>
      </c>
      <c r="D272" s="809"/>
      <c r="E272" s="809"/>
      <c r="F272" s="874" t="str">
        <f t="shared" si="31"/>
        <v/>
      </c>
      <c r="G272" s="875" t="str">
        <f t="shared" si="32"/>
        <v/>
      </c>
      <c r="H272" s="876" t="str">
        <f t="shared" si="33"/>
        <v/>
      </c>
      <c r="I272" s="874" t="str">
        <f t="shared" si="34"/>
        <v/>
      </c>
      <c r="J272" s="811"/>
      <c r="K272" s="878" t="str">
        <f t="shared" si="40"/>
        <v/>
      </c>
      <c r="L272" s="878" t="str">
        <f t="shared" si="40"/>
        <v/>
      </c>
      <c r="M272" s="878" t="str">
        <f t="shared" si="35"/>
        <v/>
      </c>
      <c r="N272" s="813" t="s">
        <v>7</v>
      </c>
      <c r="O272" s="879" t="str">
        <f t="shared" si="36"/>
        <v/>
      </c>
      <c r="P272" s="761" t="str">
        <f t="array" ref="P272">IFERROR(SMALL(IF((loai=$U$10),ROW(loai)-6),ROWS($P$17:P271)),"")</f>
        <v/>
      </c>
      <c r="Q272" s="222"/>
    </row>
    <row r="273" spans="1:17" ht="16.5" hidden="1" customHeight="1" x14ac:dyDescent="0.2">
      <c r="A273" s="226"/>
      <c r="B273" s="469"/>
      <c r="C273" s="877" t="str">
        <f t="shared" si="37"/>
        <v/>
      </c>
      <c r="D273" s="809"/>
      <c r="E273" s="809"/>
      <c r="F273" s="874" t="str">
        <f t="shared" si="31"/>
        <v/>
      </c>
      <c r="G273" s="875" t="str">
        <f t="shared" si="32"/>
        <v/>
      </c>
      <c r="H273" s="876" t="str">
        <f t="shared" si="33"/>
        <v/>
      </c>
      <c r="I273" s="874" t="str">
        <f t="shared" si="34"/>
        <v/>
      </c>
      <c r="J273" s="811"/>
      <c r="K273" s="878" t="str">
        <f t="shared" si="40"/>
        <v/>
      </c>
      <c r="L273" s="878" t="str">
        <f t="shared" si="40"/>
        <v/>
      </c>
      <c r="M273" s="878" t="str">
        <f t="shared" si="35"/>
        <v/>
      </c>
      <c r="N273" s="813" t="s">
        <v>7</v>
      </c>
      <c r="O273" s="879" t="str">
        <f t="shared" si="36"/>
        <v/>
      </c>
      <c r="P273" s="761" t="str">
        <f t="array" ref="P273">IFERROR(SMALL(IF((loai=$U$10),ROW(loai)-6),ROWS($P$17:P272)),"")</f>
        <v/>
      </c>
      <c r="Q273" s="222"/>
    </row>
    <row r="274" spans="1:17" ht="16.5" hidden="1" customHeight="1" x14ac:dyDescent="0.2">
      <c r="A274" s="226"/>
      <c r="B274" s="469"/>
      <c r="C274" s="877" t="str">
        <f t="shared" si="37"/>
        <v/>
      </c>
      <c r="D274" s="809"/>
      <c r="E274" s="809"/>
      <c r="F274" s="874" t="str">
        <f t="shared" ref="F274:F300" si="41">IF($P274="","",INDEX(sohd,$P274))</f>
        <v/>
      </c>
      <c r="G274" s="875" t="str">
        <f t="shared" ref="G274:G300" si="42">IF($P274="","",INDEX(ngayct,$P274))</f>
        <v/>
      </c>
      <c r="H274" s="876" t="str">
        <f t="shared" ref="H274:H300" si="43">IF($P274="","",INDEX(tengs,$P274))</f>
        <v/>
      </c>
      <c r="I274" s="874" t="str">
        <f t="shared" ref="I274:I300" si="44">IF($P274="","",INDEX(mst,$P274))</f>
        <v/>
      </c>
      <c r="J274" s="811"/>
      <c r="K274" s="878" t="str">
        <f t="shared" si="40"/>
        <v/>
      </c>
      <c r="L274" s="878" t="str">
        <f t="shared" si="40"/>
        <v/>
      </c>
      <c r="M274" s="878" t="str">
        <f t="shared" ref="M274:M300" si="45">IF($P274="","",INDEX(tienthue,$P274))</f>
        <v/>
      </c>
      <c r="N274" s="813" t="s">
        <v>7</v>
      </c>
      <c r="O274" s="879" t="str">
        <f t="shared" si="36"/>
        <v/>
      </c>
      <c r="P274" s="761" t="str">
        <f t="array" ref="P274">IFERROR(SMALL(IF((loai=$U$10),ROW(loai)-6),ROWS($P$17:P273)),"")</f>
        <v/>
      </c>
      <c r="Q274" s="222"/>
    </row>
    <row r="275" spans="1:17" ht="16.5" hidden="1" customHeight="1" x14ac:dyDescent="0.2">
      <c r="A275" s="226"/>
      <c r="B275" s="469"/>
      <c r="C275" s="877" t="str">
        <f t="shared" si="37"/>
        <v/>
      </c>
      <c r="D275" s="809"/>
      <c r="E275" s="809"/>
      <c r="F275" s="874" t="str">
        <f t="shared" si="41"/>
        <v/>
      </c>
      <c r="G275" s="875" t="str">
        <f t="shared" si="42"/>
        <v/>
      </c>
      <c r="H275" s="876" t="str">
        <f t="shared" si="43"/>
        <v/>
      </c>
      <c r="I275" s="874" t="str">
        <f t="shared" si="44"/>
        <v/>
      </c>
      <c r="J275" s="811"/>
      <c r="K275" s="878" t="str">
        <f t="shared" si="40"/>
        <v/>
      </c>
      <c r="L275" s="878" t="str">
        <f t="shared" si="40"/>
        <v/>
      </c>
      <c r="M275" s="878" t="str">
        <f t="shared" si="45"/>
        <v/>
      </c>
      <c r="N275" s="813" t="s">
        <v>7</v>
      </c>
      <c r="O275" s="879" t="str">
        <f t="shared" ref="O275:O300" si="46">IF(P275&lt;&gt;"","x","")</f>
        <v/>
      </c>
      <c r="P275" s="761" t="str">
        <f t="array" ref="P275">IFERROR(SMALL(IF((loai=$U$10),ROW(loai)-6),ROWS($P$17:P274)),"")</f>
        <v/>
      </c>
      <c r="Q275" s="222"/>
    </row>
    <row r="276" spans="1:17" ht="16.5" hidden="1" customHeight="1" x14ac:dyDescent="0.2">
      <c r="A276" s="226"/>
      <c r="B276" s="469"/>
      <c r="C276" s="877" t="str">
        <f t="shared" ref="C276:C300" si="47">IF(F276="","",C275+1)</f>
        <v/>
      </c>
      <c r="D276" s="809"/>
      <c r="E276" s="809"/>
      <c r="F276" s="874" t="str">
        <f t="shared" si="41"/>
        <v/>
      </c>
      <c r="G276" s="875" t="str">
        <f t="shared" si="42"/>
        <v/>
      </c>
      <c r="H276" s="876" t="str">
        <f t="shared" si="43"/>
        <v/>
      </c>
      <c r="I276" s="874" t="str">
        <f t="shared" si="44"/>
        <v/>
      </c>
      <c r="J276" s="811"/>
      <c r="K276" s="878" t="str">
        <f t="shared" si="40"/>
        <v/>
      </c>
      <c r="L276" s="878" t="str">
        <f t="shared" si="40"/>
        <v/>
      </c>
      <c r="M276" s="878" t="str">
        <f t="shared" si="45"/>
        <v/>
      </c>
      <c r="N276" s="813" t="s">
        <v>7</v>
      </c>
      <c r="O276" s="879" t="str">
        <f t="shared" si="46"/>
        <v/>
      </c>
      <c r="P276" s="761" t="str">
        <f t="array" ref="P276">IFERROR(SMALL(IF((loai=$U$10),ROW(loai)-6),ROWS($P$17:P275)),"")</f>
        <v/>
      </c>
      <c r="Q276" s="222"/>
    </row>
    <row r="277" spans="1:17" ht="16.5" hidden="1" customHeight="1" x14ac:dyDescent="0.2">
      <c r="A277" s="226"/>
      <c r="B277" s="469"/>
      <c r="C277" s="877" t="str">
        <f t="shared" si="47"/>
        <v/>
      </c>
      <c r="D277" s="809"/>
      <c r="E277" s="809"/>
      <c r="F277" s="874" t="str">
        <f t="shared" si="41"/>
        <v/>
      </c>
      <c r="G277" s="875" t="str">
        <f t="shared" si="42"/>
        <v/>
      </c>
      <c r="H277" s="876" t="str">
        <f t="shared" si="43"/>
        <v/>
      </c>
      <c r="I277" s="874" t="str">
        <f t="shared" si="44"/>
        <v/>
      </c>
      <c r="J277" s="811"/>
      <c r="K277" s="878" t="str">
        <f t="shared" si="40"/>
        <v/>
      </c>
      <c r="L277" s="878" t="str">
        <f t="shared" si="40"/>
        <v/>
      </c>
      <c r="M277" s="878" t="str">
        <f t="shared" si="45"/>
        <v/>
      </c>
      <c r="N277" s="813" t="s">
        <v>7</v>
      </c>
      <c r="O277" s="879" t="str">
        <f t="shared" si="46"/>
        <v/>
      </c>
      <c r="P277" s="761" t="str">
        <f t="array" ref="P277">IFERROR(SMALL(IF((loai=$U$10),ROW(loai)-6),ROWS($P$17:P276)),"")</f>
        <v/>
      </c>
      <c r="Q277" s="222"/>
    </row>
    <row r="278" spans="1:17" ht="16.5" hidden="1" customHeight="1" x14ac:dyDescent="0.2">
      <c r="A278" s="226"/>
      <c r="B278" s="469"/>
      <c r="C278" s="877" t="str">
        <f t="shared" si="47"/>
        <v/>
      </c>
      <c r="D278" s="809"/>
      <c r="E278" s="809"/>
      <c r="F278" s="874" t="str">
        <f t="shared" si="41"/>
        <v/>
      </c>
      <c r="G278" s="875" t="str">
        <f t="shared" si="42"/>
        <v/>
      </c>
      <c r="H278" s="876" t="str">
        <f t="shared" si="43"/>
        <v/>
      </c>
      <c r="I278" s="874" t="str">
        <f t="shared" si="44"/>
        <v/>
      </c>
      <c r="J278" s="811"/>
      <c r="K278" s="878" t="str">
        <f t="shared" ref="K278:L300" si="48">IF($P278="","",INDEX(sotien,$P278))</f>
        <v/>
      </c>
      <c r="L278" s="878" t="str">
        <f t="shared" si="48"/>
        <v/>
      </c>
      <c r="M278" s="878" t="str">
        <f t="shared" si="45"/>
        <v/>
      </c>
      <c r="N278" s="813" t="s">
        <v>7</v>
      </c>
      <c r="O278" s="879" t="str">
        <f t="shared" si="46"/>
        <v/>
      </c>
      <c r="P278" s="761" t="str">
        <f t="array" ref="P278">IFERROR(SMALL(IF((loai=$U$10),ROW(loai)-6),ROWS($P$17:P277)),"")</f>
        <v/>
      </c>
      <c r="Q278" s="222"/>
    </row>
    <row r="279" spans="1:17" ht="16.5" hidden="1" customHeight="1" x14ac:dyDescent="0.2">
      <c r="A279" s="226"/>
      <c r="B279" s="469"/>
      <c r="C279" s="877" t="str">
        <f t="shared" si="47"/>
        <v/>
      </c>
      <c r="D279" s="809"/>
      <c r="E279" s="809"/>
      <c r="F279" s="874" t="str">
        <f t="shared" si="41"/>
        <v/>
      </c>
      <c r="G279" s="875" t="str">
        <f t="shared" si="42"/>
        <v/>
      </c>
      <c r="H279" s="876" t="str">
        <f t="shared" si="43"/>
        <v/>
      </c>
      <c r="I279" s="874" t="str">
        <f t="shared" si="44"/>
        <v/>
      </c>
      <c r="J279" s="811"/>
      <c r="K279" s="878" t="str">
        <f t="shared" si="48"/>
        <v/>
      </c>
      <c r="L279" s="878" t="str">
        <f t="shared" si="48"/>
        <v/>
      </c>
      <c r="M279" s="878" t="str">
        <f t="shared" si="45"/>
        <v/>
      </c>
      <c r="N279" s="813" t="s">
        <v>7</v>
      </c>
      <c r="O279" s="879" t="str">
        <f t="shared" si="46"/>
        <v/>
      </c>
      <c r="P279" s="761" t="str">
        <f t="array" ref="P279">IFERROR(SMALL(IF((loai=$U$10),ROW(loai)-6),ROWS($P$17:P278)),"")</f>
        <v/>
      </c>
      <c r="Q279" s="222"/>
    </row>
    <row r="280" spans="1:17" ht="16.5" hidden="1" customHeight="1" x14ac:dyDescent="0.2">
      <c r="A280" s="226"/>
      <c r="B280" s="469"/>
      <c r="C280" s="877" t="str">
        <f t="shared" si="47"/>
        <v/>
      </c>
      <c r="D280" s="809"/>
      <c r="E280" s="809"/>
      <c r="F280" s="874" t="str">
        <f t="shared" si="41"/>
        <v/>
      </c>
      <c r="G280" s="875" t="str">
        <f t="shared" si="42"/>
        <v/>
      </c>
      <c r="H280" s="876" t="str">
        <f t="shared" si="43"/>
        <v/>
      </c>
      <c r="I280" s="874" t="str">
        <f t="shared" si="44"/>
        <v/>
      </c>
      <c r="J280" s="811"/>
      <c r="K280" s="878" t="str">
        <f t="shared" si="48"/>
        <v/>
      </c>
      <c r="L280" s="878" t="str">
        <f t="shared" si="48"/>
        <v/>
      </c>
      <c r="M280" s="878" t="str">
        <f t="shared" si="45"/>
        <v/>
      </c>
      <c r="N280" s="813" t="s">
        <v>7</v>
      </c>
      <c r="O280" s="879" t="str">
        <f t="shared" si="46"/>
        <v/>
      </c>
      <c r="P280" s="761" t="str">
        <f t="array" ref="P280">IFERROR(SMALL(IF((loai=$U$10),ROW(loai)-6),ROWS($P$17:P279)),"")</f>
        <v/>
      </c>
      <c r="Q280" s="222"/>
    </row>
    <row r="281" spans="1:17" ht="16.5" hidden="1" customHeight="1" x14ac:dyDescent="0.2">
      <c r="A281" s="226"/>
      <c r="B281" s="469"/>
      <c r="C281" s="877" t="str">
        <f t="shared" si="47"/>
        <v/>
      </c>
      <c r="D281" s="809"/>
      <c r="E281" s="809"/>
      <c r="F281" s="874" t="str">
        <f t="shared" si="41"/>
        <v/>
      </c>
      <c r="G281" s="875" t="str">
        <f t="shared" si="42"/>
        <v/>
      </c>
      <c r="H281" s="876" t="str">
        <f t="shared" si="43"/>
        <v/>
      </c>
      <c r="I281" s="874" t="str">
        <f t="shared" si="44"/>
        <v/>
      </c>
      <c r="J281" s="811"/>
      <c r="K281" s="878" t="str">
        <f t="shared" si="48"/>
        <v/>
      </c>
      <c r="L281" s="878" t="str">
        <f t="shared" si="48"/>
        <v/>
      </c>
      <c r="M281" s="878" t="str">
        <f t="shared" si="45"/>
        <v/>
      </c>
      <c r="N281" s="813" t="s">
        <v>7</v>
      </c>
      <c r="O281" s="879" t="str">
        <f t="shared" si="46"/>
        <v/>
      </c>
      <c r="P281" s="761" t="str">
        <f t="array" ref="P281">IFERROR(SMALL(IF((loai=$U$10),ROW(loai)-6),ROWS($P$17:P280)),"")</f>
        <v/>
      </c>
      <c r="Q281" s="222"/>
    </row>
    <row r="282" spans="1:17" ht="16.5" hidden="1" customHeight="1" x14ac:dyDescent="0.2">
      <c r="A282" s="226"/>
      <c r="B282" s="469"/>
      <c r="C282" s="877" t="str">
        <f t="shared" si="47"/>
        <v/>
      </c>
      <c r="D282" s="809"/>
      <c r="E282" s="809"/>
      <c r="F282" s="874" t="str">
        <f t="shared" si="41"/>
        <v/>
      </c>
      <c r="G282" s="875" t="str">
        <f t="shared" si="42"/>
        <v/>
      </c>
      <c r="H282" s="876" t="str">
        <f t="shared" si="43"/>
        <v/>
      </c>
      <c r="I282" s="874" t="str">
        <f t="shared" si="44"/>
        <v/>
      </c>
      <c r="J282" s="811"/>
      <c r="K282" s="878" t="str">
        <f t="shared" si="48"/>
        <v/>
      </c>
      <c r="L282" s="878" t="str">
        <f t="shared" si="48"/>
        <v/>
      </c>
      <c r="M282" s="878" t="str">
        <f t="shared" si="45"/>
        <v/>
      </c>
      <c r="N282" s="813" t="s">
        <v>7</v>
      </c>
      <c r="O282" s="879" t="str">
        <f t="shared" si="46"/>
        <v/>
      </c>
      <c r="P282" s="761" t="str">
        <f t="array" ref="P282">IFERROR(SMALL(IF((loai=$U$10),ROW(loai)-6),ROWS($P$17:P281)),"")</f>
        <v/>
      </c>
      <c r="Q282" s="222"/>
    </row>
    <row r="283" spans="1:17" ht="16.5" hidden="1" customHeight="1" x14ac:dyDescent="0.2">
      <c r="A283" s="226"/>
      <c r="B283" s="469"/>
      <c r="C283" s="877" t="str">
        <f t="shared" si="47"/>
        <v/>
      </c>
      <c r="D283" s="809"/>
      <c r="E283" s="809"/>
      <c r="F283" s="874" t="str">
        <f t="shared" si="41"/>
        <v/>
      </c>
      <c r="G283" s="875" t="str">
        <f t="shared" si="42"/>
        <v/>
      </c>
      <c r="H283" s="876" t="str">
        <f t="shared" si="43"/>
        <v/>
      </c>
      <c r="I283" s="874" t="str">
        <f t="shared" si="44"/>
        <v/>
      </c>
      <c r="J283" s="811"/>
      <c r="K283" s="878" t="str">
        <f t="shared" si="48"/>
        <v/>
      </c>
      <c r="L283" s="878" t="str">
        <f t="shared" si="48"/>
        <v/>
      </c>
      <c r="M283" s="878" t="str">
        <f t="shared" si="45"/>
        <v/>
      </c>
      <c r="N283" s="813" t="s">
        <v>7</v>
      </c>
      <c r="O283" s="879" t="str">
        <f t="shared" si="46"/>
        <v/>
      </c>
      <c r="P283" s="761" t="str">
        <f t="array" ref="P283">IFERROR(SMALL(IF((loai=$U$10),ROW(loai)-6),ROWS($P$17:P282)),"")</f>
        <v/>
      </c>
      <c r="Q283" s="222"/>
    </row>
    <row r="284" spans="1:17" ht="16.5" hidden="1" customHeight="1" x14ac:dyDescent="0.2">
      <c r="A284" s="226"/>
      <c r="B284" s="469"/>
      <c r="C284" s="877" t="str">
        <f t="shared" si="47"/>
        <v/>
      </c>
      <c r="D284" s="809"/>
      <c r="E284" s="809"/>
      <c r="F284" s="874" t="str">
        <f t="shared" si="41"/>
        <v/>
      </c>
      <c r="G284" s="875" t="str">
        <f t="shared" si="42"/>
        <v/>
      </c>
      <c r="H284" s="876" t="str">
        <f t="shared" si="43"/>
        <v/>
      </c>
      <c r="I284" s="874" t="str">
        <f t="shared" si="44"/>
        <v/>
      </c>
      <c r="J284" s="811"/>
      <c r="K284" s="878" t="str">
        <f t="shared" si="48"/>
        <v/>
      </c>
      <c r="L284" s="878" t="str">
        <f t="shared" si="48"/>
        <v/>
      </c>
      <c r="M284" s="878" t="str">
        <f t="shared" si="45"/>
        <v/>
      </c>
      <c r="N284" s="813" t="s">
        <v>7</v>
      </c>
      <c r="O284" s="879" t="str">
        <f t="shared" si="46"/>
        <v/>
      </c>
      <c r="P284" s="761" t="str">
        <f t="array" ref="P284">IFERROR(SMALL(IF((loai=$U$10),ROW(loai)-6),ROWS($P$17:P283)),"")</f>
        <v/>
      </c>
      <c r="Q284" s="222"/>
    </row>
    <row r="285" spans="1:17" ht="16.5" hidden="1" customHeight="1" x14ac:dyDescent="0.2">
      <c r="A285" s="226"/>
      <c r="B285" s="469"/>
      <c r="C285" s="877" t="str">
        <f t="shared" si="47"/>
        <v/>
      </c>
      <c r="D285" s="809"/>
      <c r="E285" s="809"/>
      <c r="F285" s="874" t="str">
        <f t="shared" si="41"/>
        <v/>
      </c>
      <c r="G285" s="875" t="str">
        <f t="shared" si="42"/>
        <v/>
      </c>
      <c r="H285" s="876" t="str">
        <f t="shared" si="43"/>
        <v/>
      </c>
      <c r="I285" s="874" t="str">
        <f t="shared" si="44"/>
        <v/>
      </c>
      <c r="J285" s="811"/>
      <c r="K285" s="878" t="str">
        <f t="shared" si="48"/>
        <v/>
      </c>
      <c r="L285" s="878" t="str">
        <f t="shared" si="48"/>
        <v/>
      </c>
      <c r="M285" s="878" t="str">
        <f t="shared" si="45"/>
        <v/>
      </c>
      <c r="N285" s="813" t="s">
        <v>7</v>
      </c>
      <c r="O285" s="879" t="str">
        <f t="shared" si="46"/>
        <v/>
      </c>
      <c r="P285" s="761" t="str">
        <f t="array" ref="P285">IFERROR(SMALL(IF((loai=$U$10),ROW(loai)-6),ROWS($P$17:P284)),"")</f>
        <v/>
      </c>
      <c r="Q285" s="222"/>
    </row>
    <row r="286" spans="1:17" ht="16.5" hidden="1" customHeight="1" x14ac:dyDescent="0.2">
      <c r="A286" s="226"/>
      <c r="B286" s="469"/>
      <c r="C286" s="877" t="str">
        <f t="shared" si="47"/>
        <v/>
      </c>
      <c r="D286" s="809"/>
      <c r="E286" s="809"/>
      <c r="F286" s="874" t="str">
        <f t="shared" si="41"/>
        <v/>
      </c>
      <c r="G286" s="875" t="str">
        <f t="shared" si="42"/>
        <v/>
      </c>
      <c r="H286" s="876" t="str">
        <f t="shared" si="43"/>
        <v/>
      </c>
      <c r="I286" s="874" t="str">
        <f t="shared" si="44"/>
        <v/>
      </c>
      <c r="J286" s="811"/>
      <c r="K286" s="878" t="str">
        <f t="shared" si="48"/>
        <v/>
      </c>
      <c r="L286" s="878" t="str">
        <f t="shared" si="48"/>
        <v/>
      </c>
      <c r="M286" s="878" t="str">
        <f t="shared" si="45"/>
        <v/>
      </c>
      <c r="N286" s="813" t="s">
        <v>7</v>
      </c>
      <c r="O286" s="879" t="str">
        <f t="shared" si="46"/>
        <v/>
      </c>
      <c r="P286" s="761" t="str">
        <f t="array" ref="P286">IFERROR(SMALL(IF((loai=$U$10),ROW(loai)-6),ROWS($P$17:P285)),"")</f>
        <v/>
      </c>
      <c r="Q286" s="222"/>
    </row>
    <row r="287" spans="1:17" ht="16.5" hidden="1" customHeight="1" x14ac:dyDescent="0.2">
      <c r="A287" s="226"/>
      <c r="B287" s="469"/>
      <c r="C287" s="877" t="str">
        <f t="shared" si="47"/>
        <v/>
      </c>
      <c r="D287" s="809"/>
      <c r="E287" s="809"/>
      <c r="F287" s="874" t="str">
        <f t="shared" si="41"/>
        <v/>
      </c>
      <c r="G287" s="875" t="str">
        <f t="shared" si="42"/>
        <v/>
      </c>
      <c r="H287" s="876" t="str">
        <f t="shared" si="43"/>
        <v/>
      </c>
      <c r="I287" s="874" t="str">
        <f t="shared" si="44"/>
        <v/>
      </c>
      <c r="J287" s="811"/>
      <c r="K287" s="878" t="str">
        <f t="shared" si="48"/>
        <v/>
      </c>
      <c r="L287" s="878" t="str">
        <f t="shared" si="48"/>
        <v/>
      </c>
      <c r="M287" s="878" t="str">
        <f t="shared" si="45"/>
        <v/>
      </c>
      <c r="N287" s="813" t="s">
        <v>7</v>
      </c>
      <c r="O287" s="879" t="str">
        <f t="shared" si="46"/>
        <v/>
      </c>
      <c r="P287" s="761" t="str">
        <f t="array" ref="P287">IFERROR(SMALL(IF((loai=$U$10),ROW(loai)-6),ROWS($P$17:P286)),"")</f>
        <v/>
      </c>
      <c r="Q287" s="222"/>
    </row>
    <row r="288" spans="1:17" ht="16.5" hidden="1" customHeight="1" x14ac:dyDescent="0.2">
      <c r="A288" s="226"/>
      <c r="B288" s="469"/>
      <c r="C288" s="877" t="str">
        <f t="shared" si="47"/>
        <v/>
      </c>
      <c r="D288" s="809"/>
      <c r="E288" s="809"/>
      <c r="F288" s="874" t="str">
        <f t="shared" si="41"/>
        <v/>
      </c>
      <c r="G288" s="875" t="str">
        <f t="shared" si="42"/>
        <v/>
      </c>
      <c r="H288" s="876" t="str">
        <f t="shared" si="43"/>
        <v/>
      </c>
      <c r="I288" s="874" t="str">
        <f t="shared" si="44"/>
        <v/>
      </c>
      <c r="J288" s="811"/>
      <c r="K288" s="878" t="str">
        <f t="shared" si="48"/>
        <v/>
      </c>
      <c r="L288" s="878" t="str">
        <f t="shared" si="48"/>
        <v/>
      </c>
      <c r="M288" s="878" t="str">
        <f t="shared" si="45"/>
        <v/>
      </c>
      <c r="N288" s="813" t="s">
        <v>7</v>
      </c>
      <c r="O288" s="879" t="str">
        <f t="shared" si="46"/>
        <v/>
      </c>
      <c r="P288" s="761" t="str">
        <f t="array" ref="P288">IFERROR(SMALL(IF((loai=$U$10),ROW(loai)-6),ROWS($P$17:P287)),"")</f>
        <v/>
      </c>
      <c r="Q288" s="222"/>
    </row>
    <row r="289" spans="1:17" ht="16.5" hidden="1" customHeight="1" x14ac:dyDescent="0.2">
      <c r="A289" s="226"/>
      <c r="B289" s="469"/>
      <c r="C289" s="877" t="str">
        <f t="shared" si="47"/>
        <v/>
      </c>
      <c r="D289" s="809"/>
      <c r="E289" s="809"/>
      <c r="F289" s="874" t="str">
        <f t="shared" si="41"/>
        <v/>
      </c>
      <c r="G289" s="875" t="str">
        <f t="shared" si="42"/>
        <v/>
      </c>
      <c r="H289" s="876" t="str">
        <f t="shared" si="43"/>
        <v/>
      </c>
      <c r="I289" s="874" t="str">
        <f t="shared" si="44"/>
        <v/>
      </c>
      <c r="J289" s="811"/>
      <c r="K289" s="878" t="str">
        <f t="shared" si="48"/>
        <v/>
      </c>
      <c r="L289" s="878" t="str">
        <f t="shared" si="48"/>
        <v/>
      </c>
      <c r="M289" s="878" t="str">
        <f t="shared" si="45"/>
        <v/>
      </c>
      <c r="N289" s="813" t="s">
        <v>7</v>
      </c>
      <c r="O289" s="879" t="str">
        <f t="shared" si="46"/>
        <v/>
      </c>
      <c r="P289" s="761" t="str">
        <f t="array" ref="P289">IFERROR(SMALL(IF((loai=$U$10),ROW(loai)-6),ROWS($P$17:P288)),"")</f>
        <v/>
      </c>
      <c r="Q289" s="222"/>
    </row>
    <row r="290" spans="1:17" ht="16.5" hidden="1" customHeight="1" x14ac:dyDescent="0.2">
      <c r="A290" s="226"/>
      <c r="B290" s="469"/>
      <c r="C290" s="877" t="str">
        <f t="shared" si="47"/>
        <v/>
      </c>
      <c r="D290" s="809"/>
      <c r="E290" s="809"/>
      <c r="F290" s="874" t="str">
        <f t="shared" si="41"/>
        <v/>
      </c>
      <c r="G290" s="875" t="str">
        <f t="shared" si="42"/>
        <v/>
      </c>
      <c r="H290" s="876" t="str">
        <f t="shared" si="43"/>
        <v/>
      </c>
      <c r="I290" s="874" t="str">
        <f t="shared" si="44"/>
        <v/>
      </c>
      <c r="J290" s="811"/>
      <c r="K290" s="878" t="str">
        <f t="shared" si="48"/>
        <v/>
      </c>
      <c r="L290" s="878" t="str">
        <f t="shared" si="48"/>
        <v/>
      </c>
      <c r="M290" s="878" t="str">
        <f t="shared" si="45"/>
        <v/>
      </c>
      <c r="N290" s="813" t="s">
        <v>7</v>
      </c>
      <c r="O290" s="879" t="str">
        <f t="shared" si="46"/>
        <v/>
      </c>
      <c r="P290" s="761" t="str">
        <f t="array" ref="P290">IFERROR(SMALL(IF((loai=$U$10),ROW(loai)-6),ROWS($P$17:P289)),"")</f>
        <v/>
      </c>
      <c r="Q290" s="222"/>
    </row>
    <row r="291" spans="1:17" ht="16.5" hidden="1" customHeight="1" x14ac:dyDescent="0.2">
      <c r="A291" s="226"/>
      <c r="B291" s="469"/>
      <c r="C291" s="877" t="str">
        <f t="shared" si="47"/>
        <v/>
      </c>
      <c r="D291" s="809"/>
      <c r="E291" s="809"/>
      <c r="F291" s="874" t="str">
        <f t="shared" si="41"/>
        <v/>
      </c>
      <c r="G291" s="875" t="str">
        <f t="shared" si="42"/>
        <v/>
      </c>
      <c r="H291" s="876" t="str">
        <f t="shared" si="43"/>
        <v/>
      </c>
      <c r="I291" s="874" t="str">
        <f t="shared" si="44"/>
        <v/>
      </c>
      <c r="J291" s="811"/>
      <c r="K291" s="878" t="str">
        <f t="shared" si="48"/>
        <v/>
      </c>
      <c r="L291" s="878" t="str">
        <f t="shared" si="48"/>
        <v/>
      </c>
      <c r="M291" s="878" t="str">
        <f t="shared" si="45"/>
        <v/>
      </c>
      <c r="N291" s="813" t="s">
        <v>7</v>
      </c>
      <c r="O291" s="879" t="str">
        <f t="shared" si="46"/>
        <v/>
      </c>
      <c r="P291" s="761" t="str">
        <f t="array" ref="P291">IFERROR(SMALL(IF((loai=$U$10),ROW(loai)-6),ROWS($P$17:P290)),"")</f>
        <v/>
      </c>
      <c r="Q291" s="222"/>
    </row>
    <row r="292" spans="1:17" ht="16.5" hidden="1" customHeight="1" x14ac:dyDescent="0.2">
      <c r="A292" s="226"/>
      <c r="B292" s="469"/>
      <c r="C292" s="877" t="str">
        <f t="shared" si="47"/>
        <v/>
      </c>
      <c r="D292" s="809"/>
      <c r="E292" s="809"/>
      <c r="F292" s="874" t="str">
        <f t="shared" si="41"/>
        <v/>
      </c>
      <c r="G292" s="875" t="str">
        <f t="shared" si="42"/>
        <v/>
      </c>
      <c r="H292" s="876" t="str">
        <f t="shared" si="43"/>
        <v/>
      </c>
      <c r="I292" s="874" t="str">
        <f t="shared" si="44"/>
        <v/>
      </c>
      <c r="J292" s="811"/>
      <c r="K292" s="878" t="str">
        <f t="shared" si="48"/>
        <v/>
      </c>
      <c r="L292" s="878" t="str">
        <f t="shared" si="48"/>
        <v/>
      </c>
      <c r="M292" s="878" t="str">
        <f t="shared" si="45"/>
        <v/>
      </c>
      <c r="N292" s="813" t="s">
        <v>7</v>
      </c>
      <c r="O292" s="879" t="str">
        <f t="shared" si="46"/>
        <v/>
      </c>
      <c r="P292" s="761" t="str">
        <f t="array" ref="P292">IFERROR(SMALL(IF((loai=$U$10),ROW(loai)-6),ROWS($P$17:P291)),"")</f>
        <v/>
      </c>
      <c r="Q292" s="222"/>
    </row>
    <row r="293" spans="1:17" ht="16.5" hidden="1" customHeight="1" x14ac:dyDescent="0.2">
      <c r="A293" s="226"/>
      <c r="B293" s="469"/>
      <c r="C293" s="877" t="str">
        <f t="shared" si="47"/>
        <v/>
      </c>
      <c r="D293" s="809"/>
      <c r="E293" s="809"/>
      <c r="F293" s="874" t="str">
        <f t="shared" si="41"/>
        <v/>
      </c>
      <c r="G293" s="875" t="str">
        <f t="shared" si="42"/>
        <v/>
      </c>
      <c r="H293" s="876" t="str">
        <f t="shared" si="43"/>
        <v/>
      </c>
      <c r="I293" s="874" t="str">
        <f t="shared" si="44"/>
        <v/>
      </c>
      <c r="J293" s="811"/>
      <c r="K293" s="878" t="str">
        <f t="shared" si="48"/>
        <v/>
      </c>
      <c r="L293" s="878" t="str">
        <f t="shared" si="48"/>
        <v/>
      </c>
      <c r="M293" s="878" t="str">
        <f t="shared" si="45"/>
        <v/>
      </c>
      <c r="N293" s="813" t="s">
        <v>7</v>
      </c>
      <c r="O293" s="879" t="str">
        <f t="shared" si="46"/>
        <v/>
      </c>
      <c r="P293" s="761" t="str">
        <f t="array" ref="P293">IFERROR(SMALL(IF((loai=$U$10),ROW(loai)-6),ROWS($P$17:P292)),"")</f>
        <v/>
      </c>
      <c r="Q293" s="222"/>
    </row>
    <row r="294" spans="1:17" ht="16.5" hidden="1" customHeight="1" x14ac:dyDescent="0.2">
      <c r="A294" s="226"/>
      <c r="B294" s="469"/>
      <c r="C294" s="877" t="str">
        <f t="shared" si="47"/>
        <v/>
      </c>
      <c r="D294" s="809"/>
      <c r="E294" s="809"/>
      <c r="F294" s="874" t="str">
        <f t="shared" si="41"/>
        <v/>
      </c>
      <c r="G294" s="875" t="str">
        <f t="shared" si="42"/>
        <v/>
      </c>
      <c r="H294" s="876" t="str">
        <f t="shared" si="43"/>
        <v/>
      </c>
      <c r="I294" s="874" t="str">
        <f t="shared" si="44"/>
        <v/>
      </c>
      <c r="J294" s="811"/>
      <c r="K294" s="878" t="str">
        <f t="shared" si="48"/>
        <v/>
      </c>
      <c r="L294" s="878" t="str">
        <f t="shared" si="48"/>
        <v/>
      </c>
      <c r="M294" s="878" t="str">
        <f t="shared" si="45"/>
        <v/>
      </c>
      <c r="N294" s="813" t="s">
        <v>7</v>
      </c>
      <c r="O294" s="879" t="str">
        <f t="shared" si="46"/>
        <v/>
      </c>
      <c r="P294" s="761" t="str">
        <f t="array" ref="P294">IFERROR(SMALL(IF((loai=$U$10),ROW(loai)-6),ROWS($P$17:P293)),"")</f>
        <v/>
      </c>
      <c r="Q294" s="222"/>
    </row>
    <row r="295" spans="1:17" ht="16.5" hidden="1" customHeight="1" x14ac:dyDescent="0.2">
      <c r="A295" s="226"/>
      <c r="B295" s="469"/>
      <c r="C295" s="877" t="str">
        <f t="shared" si="47"/>
        <v/>
      </c>
      <c r="D295" s="809"/>
      <c r="E295" s="809"/>
      <c r="F295" s="874" t="str">
        <f t="shared" si="41"/>
        <v/>
      </c>
      <c r="G295" s="875" t="str">
        <f t="shared" si="42"/>
        <v/>
      </c>
      <c r="H295" s="876" t="str">
        <f t="shared" si="43"/>
        <v/>
      </c>
      <c r="I295" s="874" t="str">
        <f t="shared" si="44"/>
        <v/>
      </c>
      <c r="J295" s="811"/>
      <c r="K295" s="878" t="str">
        <f t="shared" si="48"/>
        <v/>
      </c>
      <c r="L295" s="878" t="str">
        <f t="shared" si="48"/>
        <v/>
      </c>
      <c r="M295" s="878" t="str">
        <f t="shared" si="45"/>
        <v/>
      </c>
      <c r="N295" s="813" t="s">
        <v>7</v>
      </c>
      <c r="O295" s="879" t="str">
        <f t="shared" si="46"/>
        <v/>
      </c>
      <c r="P295" s="761" t="str">
        <f t="array" ref="P295">IFERROR(SMALL(IF((loai=$U$10),ROW(loai)-6),ROWS($P$17:P294)),"")</f>
        <v/>
      </c>
      <c r="Q295" s="222"/>
    </row>
    <row r="296" spans="1:17" ht="16.5" hidden="1" customHeight="1" x14ac:dyDescent="0.2">
      <c r="A296" s="226"/>
      <c r="B296" s="469"/>
      <c r="C296" s="877" t="str">
        <f t="shared" si="47"/>
        <v/>
      </c>
      <c r="D296" s="809"/>
      <c r="E296" s="809"/>
      <c r="F296" s="874" t="str">
        <f t="shared" si="41"/>
        <v/>
      </c>
      <c r="G296" s="875" t="str">
        <f t="shared" si="42"/>
        <v/>
      </c>
      <c r="H296" s="876" t="str">
        <f t="shared" si="43"/>
        <v/>
      </c>
      <c r="I296" s="874" t="str">
        <f t="shared" si="44"/>
        <v/>
      </c>
      <c r="J296" s="811"/>
      <c r="K296" s="878" t="str">
        <f t="shared" si="48"/>
        <v/>
      </c>
      <c r="L296" s="878" t="str">
        <f t="shared" si="48"/>
        <v/>
      </c>
      <c r="M296" s="878" t="str">
        <f t="shared" si="45"/>
        <v/>
      </c>
      <c r="N296" s="813" t="s">
        <v>7</v>
      </c>
      <c r="O296" s="879" t="str">
        <f t="shared" si="46"/>
        <v/>
      </c>
      <c r="P296" s="761" t="str">
        <f t="array" ref="P296">IFERROR(SMALL(IF((loai=$U$10),ROW(loai)-6),ROWS($P$17:P295)),"")</f>
        <v/>
      </c>
      <c r="Q296" s="222"/>
    </row>
    <row r="297" spans="1:17" ht="16.5" hidden="1" customHeight="1" x14ac:dyDescent="0.2">
      <c r="A297" s="226"/>
      <c r="B297" s="469"/>
      <c r="C297" s="877" t="str">
        <f t="shared" si="47"/>
        <v/>
      </c>
      <c r="D297" s="809"/>
      <c r="E297" s="809"/>
      <c r="F297" s="874" t="str">
        <f t="shared" si="41"/>
        <v/>
      </c>
      <c r="G297" s="875" t="str">
        <f t="shared" si="42"/>
        <v/>
      </c>
      <c r="H297" s="876" t="str">
        <f t="shared" si="43"/>
        <v/>
      </c>
      <c r="I297" s="874" t="str">
        <f t="shared" si="44"/>
        <v/>
      </c>
      <c r="J297" s="811"/>
      <c r="K297" s="878" t="str">
        <f t="shared" si="48"/>
        <v/>
      </c>
      <c r="L297" s="878" t="str">
        <f t="shared" si="48"/>
        <v/>
      </c>
      <c r="M297" s="878" t="str">
        <f t="shared" si="45"/>
        <v/>
      </c>
      <c r="N297" s="813" t="s">
        <v>7</v>
      </c>
      <c r="O297" s="879" t="str">
        <f t="shared" si="46"/>
        <v/>
      </c>
      <c r="P297" s="761" t="str">
        <f t="array" ref="P297">IFERROR(SMALL(IF((loai=$U$10),ROW(loai)-6),ROWS($P$17:P296)),"")</f>
        <v/>
      </c>
      <c r="Q297" s="222"/>
    </row>
    <row r="298" spans="1:17" ht="16.5" hidden="1" customHeight="1" x14ac:dyDescent="0.2">
      <c r="A298" s="226"/>
      <c r="B298" s="469"/>
      <c r="C298" s="877" t="str">
        <f t="shared" si="47"/>
        <v/>
      </c>
      <c r="D298" s="809"/>
      <c r="E298" s="809"/>
      <c r="F298" s="874" t="str">
        <f t="shared" si="41"/>
        <v/>
      </c>
      <c r="G298" s="875" t="str">
        <f t="shared" si="42"/>
        <v/>
      </c>
      <c r="H298" s="876" t="str">
        <f t="shared" si="43"/>
        <v/>
      </c>
      <c r="I298" s="874" t="str">
        <f t="shared" si="44"/>
        <v/>
      </c>
      <c r="J298" s="811"/>
      <c r="K298" s="878" t="str">
        <f t="shared" si="48"/>
        <v/>
      </c>
      <c r="L298" s="878" t="str">
        <f t="shared" si="48"/>
        <v/>
      </c>
      <c r="M298" s="878" t="str">
        <f t="shared" si="45"/>
        <v/>
      </c>
      <c r="N298" s="813" t="s">
        <v>7</v>
      </c>
      <c r="O298" s="879" t="str">
        <f t="shared" si="46"/>
        <v/>
      </c>
      <c r="P298" s="761" t="str">
        <f t="array" ref="P298">IFERROR(SMALL(IF((loai=$U$10),ROW(loai)-6),ROWS($P$17:P297)),"")</f>
        <v/>
      </c>
      <c r="Q298" s="222"/>
    </row>
    <row r="299" spans="1:17" ht="16.5" hidden="1" customHeight="1" x14ac:dyDescent="0.2">
      <c r="A299" s="226"/>
      <c r="B299" s="469"/>
      <c r="C299" s="877" t="str">
        <f t="shared" si="47"/>
        <v/>
      </c>
      <c r="D299" s="809"/>
      <c r="E299" s="809"/>
      <c r="F299" s="874" t="str">
        <f t="shared" si="41"/>
        <v/>
      </c>
      <c r="G299" s="875" t="str">
        <f t="shared" si="42"/>
        <v/>
      </c>
      <c r="H299" s="876" t="str">
        <f t="shared" si="43"/>
        <v/>
      </c>
      <c r="I299" s="874" t="str">
        <f t="shared" si="44"/>
        <v/>
      </c>
      <c r="J299" s="811"/>
      <c r="K299" s="878" t="str">
        <f t="shared" si="48"/>
        <v/>
      </c>
      <c r="L299" s="878" t="str">
        <f t="shared" si="48"/>
        <v/>
      </c>
      <c r="M299" s="878" t="str">
        <f t="shared" si="45"/>
        <v/>
      </c>
      <c r="N299" s="813" t="s">
        <v>7</v>
      </c>
      <c r="O299" s="879" t="str">
        <f t="shared" si="46"/>
        <v/>
      </c>
      <c r="P299" s="761" t="str">
        <f t="array" ref="P299">IFERROR(SMALL(IF((loai=$U$10),ROW(loai)-6),ROWS($P$17:P298)),"")</f>
        <v/>
      </c>
      <c r="Q299" s="222"/>
    </row>
    <row r="300" spans="1:17" ht="16.5" hidden="1" customHeight="1" x14ac:dyDescent="0.2">
      <c r="A300" s="226"/>
      <c r="B300" s="469"/>
      <c r="C300" s="877" t="str">
        <f t="shared" si="47"/>
        <v/>
      </c>
      <c r="D300" s="809"/>
      <c r="E300" s="809"/>
      <c r="F300" s="874" t="str">
        <f t="shared" si="41"/>
        <v/>
      </c>
      <c r="G300" s="875" t="str">
        <f t="shared" si="42"/>
        <v/>
      </c>
      <c r="H300" s="876" t="str">
        <f t="shared" si="43"/>
        <v/>
      </c>
      <c r="I300" s="874" t="str">
        <f t="shared" si="44"/>
        <v/>
      </c>
      <c r="J300" s="811"/>
      <c r="K300" s="878" t="str">
        <f t="shared" si="48"/>
        <v/>
      </c>
      <c r="L300" s="878" t="str">
        <f t="shared" si="48"/>
        <v/>
      </c>
      <c r="M300" s="878" t="str">
        <f t="shared" si="45"/>
        <v/>
      </c>
      <c r="N300" s="813" t="s">
        <v>7</v>
      </c>
      <c r="O300" s="879" t="str">
        <f t="shared" si="46"/>
        <v/>
      </c>
      <c r="P300" s="761" t="str">
        <f t="array" ref="P300">IFERROR(SMALL(IF((loai=$U$10),ROW(loai)-6),ROWS($P$17:P299)),"")</f>
        <v/>
      </c>
      <c r="Q300" s="222"/>
    </row>
    <row r="301" spans="1:17" ht="20.25" customHeight="1" x14ac:dyDescent="0.2">
      <c r="A301" s="226"/>
      <c r="B301" s="469"/>
      <c r="C301" s="1821" t="s">
        <v>746</v>
      </c>
      <c r="D301" s="1822"/>
      <c r="E301" s="1822"/>
      <c r="F301" s="1822"/>
      <c r="G301" s="1822"/>
      <c r="H301" s="1822"/>
      <c r="I301" s="1822"/>
      <c r="J301" s="814"/>
      <c r="K301" s="880">
        <f>SUBTOTAL(9,K18:K300)</f>
        <v>0</v>
      </c>
      <c r="L301" s="816"/>
      <c r="M301" s="880">
        <f>SUBTOTAL(9,M18:M300)</f>
        <v>0</v>
      </c>
      <c r="N301" s="817"/>
      <c r="O301" s="818" t="s">
        <v>590</v>
      </c>
      <c r="P301" s="761"/>
      <c r="Q301" s="222"/>
    </row>
    <row r="302" spans="1:17" s="234" customFormat="1" ht="11.25" hidden="1" customHeight="1" x14ac:dyDescent="0.2">
      <c r="A302" s="231"/>
      <c r="B302" s="473"/>
      <c r="C302" s="1830" t="s">
        <v>763</v>
      </c>
      <c r="D302" s="1831"/>
      <c r="E302" s="1831"/>
      <c r="F302" s="1831"/>
      <c r="G302" s="1831"/>
      <c r="H302" s="1831"/>
      <c r="I302" s="1831"/>
      <c r="J302" s="1831"/>
      <c r="K302" s="232"/>
      <c r="L302" s="819"/>
      <c r="M302" s="819"/>
      <c r="N302" s="820"/>
      <c r="O302" s="821"/>
      <c r="P302" s="762"/>
      <c r="Q302" s="233"/>
    </row>
    <row r="303" spans="1:17" s="234" customFormat="1" ht="11.25" hidden="1" customHeight="1" x14ac:dyDescent="0.2">
      <c r="A303" s="231"/>
      <c r="B303" s="473"/>
      <c r="C303" s="822"/>
      <c r="D303" s="823"/>
      <c r="E303" s="823"/>
      <c r="F303" s="823"/>
      <c r="G303" s="823"/>
      <c r="H303" s="824"/>
      <c r="I303" s="825"/>
      <c r="J303" s="823"/>
      <c r="K303" s="235"/>
      <c r="L303" s="822"/>
      <c r="M303" s="822"/>
      <c r="N303" s="823"/>
      <c r="O303" s="826"/>
      <c r="P303" s="763"/>
      <c r="Q303" s="236"/>
    </row>
    <row r="304" spans="1:17" s="240" customFormat="1" ht="25.5" hidden="1" customHeight="1" x14ac:dyDescent="0.2">
      <c r="A304" s="237"/>
      <c r="B304" s="474"/>
      <c r="C304" s="827" t="s">
        <v>746</v>
      </c>
      <c r="D304" s="828"/>
      <c r="E304" s="828"/>
      <c r="F304" s="828"/>
      <c r="G304" s="828"/>
      <c r="H304" s="829"/>
      <c r="I304" s="828"/>
      <c r="J304" s="828"/>
      <c r="K304" s="238"/>
      <c r="L304" s="827"/>
      <c r="M304" s="827"/>
      <c r="N304" s="828"/>
      <c r="O304" s="830"/>
      <c r="P304" s="764"/>
      <c r="Q304" s="239"/>
    </row>
    <row r="305" spans="1:26" ht="20.25" customHeight="1" x14ac:dyDescent="0.2">
      <c r="A305" s="226"/>
      <c r="B305" s="469"/>
      <c r="C305" s="1827" t="s">
        <v>764</v>
      </c>
      <c r="D305" s="1828"/>
      <c r="E305" s="1828"/>
      <c r="F305" s="1828"/>
      <c r="G305" s="1828"/>
      <c r="H305" s="1828"/>
      <c r="I305" s="1828"/>
      <c r="J305" s="1828"/>
      <c r="K305" s="1828"/>
      <c r="L305" s="1828"/>
      <c r="M305" s="1828"/>
      <c r="N305" s="1829"/>
      <c r="O305" s="807" t="s">
        <v>590</v>
      </c>
      <c r="P305" s="761"/>
      <c r="Q305" s="222"/>
    </row>
    <row r="306" spans="1:26" ht="16.5" customHeight="1" x14ac:dyDescent="0.2">
      <c r="A306" s="226"/>
      <c r="B306" s="469"/>
      <c r="C306" s="831">
        <v>1</v>
      </c>
      <c r="D306" s="809"/>
      <c r="E306" s="809"/>
      <c r="F306" s="832"/>
      <c r="G306" s="810"/>
      <c r="H306" s="833" t="s">
        <v>7</v>
      </c>
      <c r="I306" s="834" t="s">
        <v>7</v>
      </c>
      <c r="J306" s="811"/>
      <c r="K306" s="835">
        <v>0</v>
      </c>
      <c r="L306" s="836"/>
      <c r="M306" s="837">
        <v>0</v>
      </c>
      <c r="N306" s="813" t="s">
        <v>7</v>
      </c>
      <c r="O306" s="838" t="s">
        <v>590</v>
      </c>
      <c r="P306" s="761"/>
      <c r="Q306" s="222"/>
    </row>
    <row r="307" spans="1:26" ht="20.25" customHeight="1" x14ac:dyDescent="0.2">
      <c r="A307" s="226"/>
      <c r="B307" s="469"/>
      <c r="C307" s="1821" t="s">
        <v>746</v>
      </c>
      <c r="D307" s="1822"/>
      <c r="E307" s="1822"/>
      <c r="F307" s="1822"/>
      <c r="G307" s="1822"/>
      <c r="H307" s="1822"/>
      <c r="I307" s="1822"/>
      <c r="J307" s="814"/>
      <c r="K307" s="815">
        <v>0</v>
      </c>
      <c r="L307" s="816"/>
      <c r="M307" s="839">
        <v>0</v>
      </c>
      <c r="N307" s="817"/>
      <c r="O307" s="818" t="s">
        <v>590</v>
      </c>
      <c r="P307" s="761"/>
      <c r="Q307" s="222"/>
    </row>
    <row r="308" spans="1:26" ht="20.25" customHeight="1" x14ac:dyDescent="0.2">
      <c r="A308" s="226"/>
      <c r="B308" s="469"/>
      <c r="C308" s="1827" t="s">
        <v>765</v>
      </c>
      <c r="D308" s="1828"/>
      <c r="E308" s="1828"/>
      <c r="F308" s="1828"/>
      <c r="G308" s="1828"/>
      <c r="H308" s="1828"/>
      <c r="I308" s="1828"/>
      <c r="J308" s="1828"/>
      <c r="K308" s="1828"/>
      <c r="L308" s="1828"/>
      <c r="M308" s="1828"/>
      <c r="N308" s="1829"/>
      <c r="O308" s="807" t="s">
        <v>590</v>
      </c>
      <c r="P308" s="761"/>
      <c r="Q308" s="766"/>
      <c r="R308" s="766"/>
      <c r="S308" s="766"/>
      <c r="T308" s="766"/>
      <c r="U308" s="766"/>
      <c r="V308" s="766"/>
      <c r="W308" s="766"/>
      <c r="X308" s="766"/>
      <c r="Y308" s="766"/>
      <c r="Z308" s="765"/>
    </row>
    <row r="309" spans="1:26" ht="20.25" customHeight="1" x14ac:dyDescent="0.2">
      <c r="A309" s="226"/>
      <c r="B309" s="469"/>
      <c r="C309" s="831" t="s">
        <v>19</v>
      </c>
      <c r="D309" s="840"/>
      <c r="E309" s="840"/>
      <c r="F309" s="840"/>
      <c r="G309" s="841"/>
      <c r="H309" s="842"/>
      <c r="I309" s="841"/>
      <c r="J309" s="841"/>
      <c r="K309" s="843" t="s">
        <v>389</v>
      </c>
      <c r="L309" s="844"/>
      <c r="M309" s="844" t="s">
        <v>389</v>
      </c>
      <c r="N309" s="840"/>
      <c r="O309" s="845" t="s">
        <v>590</v>
      </c>
      <c r="P309" s="761"/>
      <c r="Q309" s="222"/>
    </row>
    <row r="310" spans="1:26" ht="20.25" customHeight="1" x14ac:dyDescent="0.2">
      <c r="A310" s="226"/>
      <c r="B310" s="469"/>
      <c r="C310" s="1821" t="s">
        <v>746</v>
      </c>
      <c r="D310" s="1822"/>
      <c r="E310" s="1822"/>
      <c r="F310" s="1822"/>
      <c r="G310" s="1822"/>
      <c r="H310" s="1822"/>
      <c r="I310" s="1822"/>
      <c r="J310" s="814"/>
      <c r="K310" s="815">
        <v>0</v>
      </c>
      <c r="L310" s="816"/>
      <c r="M310" s="839">
        <v>0</v>
      </c>
      <c r="N310" s="817"/>
      <c r="O310" s="818" t="s">
        <v>590</v>
      </c>
      <c r="P310" s="761"/>
      <c r="Q310" s="222"/>
    </row>
    <row r="311" spans="1:26" ht="11.25" customHeight="1" x14ac:dyDescent="0.2">
      <c r="A311" s="226"/>
      <c r="B311" s="469"/>
      <c r="C311" s="846"/>
      <c r="D311" s="847"/>
      <c r="E311" s="847"/>
      <c r="F311" s="847"/>
      <c r="G311" s="847"/>
      <c r="H311" s="848"/>
      <c r="I311" s="847"/>
      <c r="J311" s="847"/>
      <c r="K311" s="849"/>
      <c r="L311" s="846"/>
      <c r="M311" s="846"/>
      <c r="N311" s="847"/>
      <c r="O311" s="850" t="s">
        <v>590</v>
      </c>
      <c r="P311" s="761"/>
      <c r="Q311" s="222"/>
    </row>
    <row r="312" spans="1:26" ht="11.25" hidden="1" customHeight="1" x14ac:dyDescent="0.2">
      <c r="A312" s="226"/>
      <c r="B312" s="469"/>
      <c r="C312" s="851"/>
      <c r="D312" s="852"/>
      <c r="E312" s="852"/>
      <c r="F312" s="852"/>
      <c r="G312" s="852"/>
      <c r="H312" s="853"/>
      <c r="I312" s="852"/>
      <c r="J312" s="852"/>
      <c r="K312" s="854"/>
      <c r="L312" s="851"/>
      <c r="M312" s="851"/>
      <c r="N312" s="852"/>
      <c r="O312" s="850" t="s">
        <v>590</v>
      </c>
      <c r="P312" s="761"/>
      <c r="Q312" s="222"/>
    </row>
    <row r="313" spans="1:26" ht="20.25" customHeight="1" x14ac:dyDescent="0.2">
      <c r="A313" s="226"/>
      <c r="B313" s="469"/>
      <c r="C313" s="855" t="s">
        <v>766</v>
      </c>
      <c r="D313" s="856"/>
      <c r="E313" s="856"/>
      <c r="F313" s="856"/>
      <c r="G313" s="857"/>
      <c r="H313" s="858"/>
      <c r="I313" s="857"/>
      <c r="J313" s="859"/>
      <c r="K313" s="1823">
        <f>K301</f>
        <v>0</v>
      </c>
      <c r="L313" s="1824"/>
      <c r="M313" s="1825"/>
      <c r="N313" s="860"/>
      <c r="O313" s="850" t="s">
        <v>590</v>
      </c>
      <c r="P313" s="761"/>
      <c r="Q313" s="222"/>
    </row>
    <row r="314" spans="1:26" ht="3" customHeight="1" x14ac:dyDescent="0.2">
      <c r="A314" s="226"/>
      <c r="B314" s="469"/>
      <c r="C314" s="855"/>
      <c r="D314" s="856"/>
      <c r="E314" s="856"/>
      <c r="F314" s="856"/>
      <c r="G314" s="861"/>
      <c r="H314" s="862"/>
      <c r="I314" s="847"/>
      <c r="J314" s="847"/>
      <c r="K314" s="854"/>
      <c r="L314" s="851"/>
      <c r="M314" s="863"/>
      <c r="N314" s="852"/>
      <c r="O314" s="850" t="s">
        <v>590</v>
      </c>
      <c r="P314" s="761"/>
      <c r="Q314" s="222"/>
    </row>
    <row r="315" spans="1:26" ht="20.25" customHeight="1" x14ac:dyDescent="0.2">
      <c r="A315" s="226"/>
      <c r="B315" s="469"/>
      <c r="C315" s="855" t="s">
        <v>767</v>
      </c>
      <c r="D315" s="856"/>
      <c r="E315" s="856"/>
      <c r="F315" s="856"/>
      <c r="G315" s="857"/>
      <c r="H315" s="858"/>
      <c r="I315" s="857"/>
      <c r="J315" s="859"/>
      <c r="K315" s="1823">
        <f>M301</f>
        <v>0</v>
      </c>
      <c r="L315" s="1824"/>
      <c r="M315" s="1826"/>
      <c r="N315" s="856"/>
      <c r="O315" s="850" t="s">
        <v>590</v>
      </c>
      <c r="P315" s="761"/>
      <c r="Q315" s="222"/>
    </row>
    <row r="316" spans="1:26" ht="16.5" customHeight="1" x14ac:dyDescent="0.2">
      <c r="A316" s="226"/>
      <c r="B316" s="469"/>
      <c r="C316" s="864"/>
      <c r="D316" s="865"/>
      <c r="E316" s="865"/>
      <c r="F316" s="865"/>
      <c r="G316" s="865"/>
      <c r="H316" s="866"/>
      <c r="I316" s="865"/>
      <c r="J316" s="865"/>
      <c r="K316" s="867"/>
      <c r="L316" s="864"/>
      <c r="M316" s="864"/>
      <c r="N316" s="865"/>
      <c r="O316" s="850" t="s">
        <v>590</v>
      </c>
      <c r="P316" s="761"/>
      <c r="Q316" s="222"/>
    </row>
    <row r="317" spans="1:26" s="243" customFormat="1" ht="11.25" customHeight="1" x14ac:dyDescent="0.2">
      <c r="A317" s="241"/>
      <c r="B317" s="475"/>
      <c r="C317" s="868"/>
      <c r="D317" s="869"/>
      <c r="E317" s="869"/>
      <c r="F317" s="870"/>
      <c r="G317" s="869"/>
      <c r="H317" s="871"/>
      <c r="I317" s="870"/>
      <c r="J317" s="869"/>
      <c r="K317" s="316"/>
      <c r="L317" s="868"/>
      <c r="M317" s="868"/>
      <c r="N317" s="869"/>
      <c r="O317" s="872"/>
      <c r="P317" s="770"/>
      <c r="Q317" s="242"/>
    </row>
  </sheetData>
  <sheetProtection formatCells="0" formatColumns="0" formatRows="0" autoFilter="0"/>
  <autoFilter ref="C16:O302">
    <filterColumn colId="12">
      <customFilters>
        <customFilter operator="notEqual" val=" "/>
      </customFilters>
    </filterColumn>
  </autoFilter>
  <mergeCells count="18">
    <mergeCell ref="O14:O15"/>
    <mergeCell ref="C310:I310"/>
    <mergeCell ref="K313:M313"/>
    <mergeCell ref="K315:M315"/>
    <mergeCell ref="C17:N17"/>
    <mergeCell ref="C301:I301"/>
    <mergeCell ref="C302:J302"/>
    <mergeCell ref="C305:N305"/>
    <mergeCell ref="C307:I307"/>
    <mergeCell ref="C308:N308"/>
    <mergeCell ref="C13:N13"/>
    <mergeCell ref="C14:C15"/>
    <mergeCell ref="D14:G14"/>
    <mergeCell ref="H14:H15"/>
    <mergeCell ref="I14:I15"/>
    <mergeCell ref="K14:K15"/>
    <mergeCell ref="M14:M15"/>
    <mergeCell ref="N14:N15"/>
  </mergeCells>
  <dataValidations count="1">
    <dataValidation type="list" allowBlank="1" showInputMessage="1" showErrorMessage="1" sqref="R10">
      <formula1>quy</formula1>
    </dataValidation>
  </dataValidations>
  <pageMargins left="0" right="0" top="0" bottom="0" header="0.51041666666666663" footer="0.51041666666666663"/>
  <pageSetup orientation="portrait" useFirstPageNumber="1" verticalDpi="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AA534"/>
  <sheetViews>
    <sheetView showGridLines="0" showRowColHeaders="0" defaultGridColor="0" colorId="25" workbookViewId="0">
      <pane ySplit="15" topLeftCell="A16" activePane="bottomLeft" state="frozenSplit"/>
      <selection activeCell="E18" sqref="E18"/>
      <selection pane="bottomLeft"/>
    </sheetView>
  </sheetViews>
  <sheetFormatPr defaultColWidth="9.140625" defaultRowHeight="11.25" customHeight="1" x14ac:dyDescent="0.2"/>
  <cols>
    <col min="1" max="1" width="15.42578125" style="195" customWidth="1"/>
    <col min="2" max="2" width="11" style="208" customWidth="1"/>
    <col min="3" max="3" width="5.5703125" style="928" customWidth="1"/>
    <col min="4" max="5" width="9.140625" style="662" hidden="1" customWidth="1"/>
    <col min="6" max="6" width="14.85546875" style="929" customWidth="1"/>
    <col min="7" max="7" width="15.140625" style="930" customWidth="1"/>
    <col min="8" max="8" width="20.7109375" style="662" customWidth="1"/>
    <col min="9" max="9" width="15" style="662" customWidth="1"/>
    <col min="10" max="10" width="15" style="662" hidden="1" customWidth="1"/>
    <col min="11" max="11" width="16.42578125" style="662" customWidth="1"/>
    <col min="12" max="12" width="16.28515625" style="662" customWidth="1"/>
    <col min="13" max="13" width="19.5703125" style="662" customWidth="1"/>
    <col min="14" max="18" width="9" style="662" hidden="1" customWidth="1"/>
    <col min="19" max="19" width="5.7109375" style="662" customWidth="1"/>
    <col min="20" max="20" width="5.7109375" style="208" hidden="1" customWidth="1"/>
    <col min="21" max="21" width="5.7109375" style="209" hidden="1" customWidth="1"/>
    <col min="22" max="22" width="9" style="208" hidden="1" customWidth="1"/>
    <col min="23" max="23" width="9.140625" style="195"/>
    <col min="24" max="24" width="9.140625" style="196" hidden="1" customWidth="1"/>
    <col min="25" max="27" width="9.140625" style="195" hidden="1" customWidth="1"/>
    <col min="28" max="16384" width="9.140625" style="195"/>
  </cols>
  <sheetData>
    <row r="1" spans="2:27" ht="11.25" hidden="1" customHeight="1" x14ac:dyDescent="0.2">
      <c r="B1" s="192"/>
      <c r="C1" s="881"/>
      <c r="D1" s="664"/>
      <c r="E1" s="664"/>
      <c r="F1" s="882"/>
      <c r="G1" s="883"/>
      <c r="H1" s="664"/>
      <c r="I1" s="664"/>
      <c r="J1" s="664"/>
      <c r="K1" s="664"/>
      <c r="L1" s="664"/>
      <c r="M1" s="664"/>
      <c r="N1" s="664"/>
      <c r="O1" s="664"/>
      <c r="P1" s="664"/>
      <c r="Q1" s="664"/>
      <c r="R1" s="664"/>
      <c r="S1" s="664"/>
      <c r="T1" s="192"/>
      <c r="U1" s="193"/>
      <c r="V1" s="194"/>
    </row>
    <row r="2" spans="2:27" ht="11.25" hidden="1" customHeight="1" x14ac:dyDescent="0.2">
      <c r="B2" s="192"/>
      <c r="C2" s="881"/>
      <c r="D2" s="664"/>
      <c r="E2" s="664"/>
      <c r="F2" s="882"/>
      <c r="G2" s="883"/>
      <c r="H2" s="664"/>
      <c r="I2" s="664"/>
      <c r="J2" s="664"/>
      <c r="K2" s="664"/>
      <c r="L2" s="664"/>
      <c r="M2" s="664"/>
      <c r="N2" s="664"/>
      <c r="O2" s="664"/>
      <c r="P2" s="664"/>
      <c r="Q2" s="664"/>
      <c r="R2" s="664"/>
      <c r="S2" s="664"/>
      <c r="T2" s="192"/>
      <c r="U2" s="193"/>
      <c r="V2" s="194"/>
    </row>
    <row r="3" spans="2:27" ht="11.25" hidden="1" customHeight="1" x14ac:dyDescent="0.2">
      <c r="B3" s="192"/>
      <c r="C3" s="881"/>
      <c r="D3" s="664"/>
      <c r="E3" s="664"/>
      <c r="F3" s="882"/>
      <c r="G3" s="883"/>
      <c r="H3" s="664"/>
      <c r="I3" s="664"/>
      <c r="J3" s="664"/>
      <c r="K3" s="664"/>
      <c r="L3" s="664"/>
      <c r="M3" s="664"/>
      <c r="N3" s="664"/>
      <c r="O3" s="664"/>
      <c r="P3" s="664"/>
      <c r="Q3" s="664"/>
      <c r="R3" s="664"/>
      <c r="S3" s="664"/>
      <c r="T3" s="192"/>
      <c r="U3" s="193"/>
      <c r="V3" s="194"/>
    </row>
    <row r="4" spans="2:27" ht="11.25" hidden="1" customHeight="1" x14ac:dyDescent="0.2">
      <c r="B4" s="192"/>
      <c r="C4" s="881"/>
      <c r="D4" s="664"/>
      <c r="E4" s="664"/>
      <c r="F4" s="882"/>
      <c r="G4" s="883"/>
      <c r="H4" s="664"/>
      <c r="I4" s="664"/>
      <c r="J4" s="664"/>
      <c r="K4" s="664"/>
      <c r="L4" s="664"/>
      <c r="M4" s="664"/>
      <c r="N4" s="664"/>
      <c r="O4" s="664"/>
      <c r="P4" s="664"/>
      <c r="Q4" s="664"/>
      <c r="R4" s="664"/>
      <c r="S4" s="664"/>
      <c r="T4" s="192"/>
      <c r="U4" s="193"/>
      <c r="V4" s="194"/>
    </row>
    <row r="5" spans="2:27" ht="11.25" hidden="1" customHeight="1" x14ac:dyDescent="0.2">
      <c r="B5" s="192"/>
      <c r="C5" s="881"/>
      <c r="D5" s="664"/>
      <c r="E5" s="664"/>
      <c r="F5" s="882"/>
      <c r="G5" s="883"/>
      <c r="H5" s="664"/>
      <c r="I5" s="664"/>
      <c r="J5" s="664"/>
      <c r="K5" s="664"/>
      <c r="L5" s="664"/>
      <c r="M5" s="664"/>
      <c r="N5" s="664"/>
      <c r="O5" s="664"/>
      <c r="P5" s="664"/>
      <c r="Q5" s="664"/>
      <c r="R5" s="664"/>
      <c r="S5" s="664"/>
      <c r="T5" s="192"/>
      <c r="U5" s="193"/>
      <c r="V5" s="194"/>
    </row>
    <row r="6" spans="2:27" ht="11.25" hidden="1" customHeight="1" x14ac:dyDescent="0.2">
      <c r="B6" s="192"/>
      <c r="C6" s="881"/>
      <c r="D6" s="664"/>
      <c r="E6" s="664"/>
      <c r="F6" s="882"/>
      <c r="G6" s="883"/>
      <c r="H6" s="664"/>
      <c r="I6" s="664"/>
      <c r="J6" s="664"/>
      <c r="K6" s="664"/>
      <c r="L6" s="664"/>
      <c r="M6" s="664"/>
      <c r="N6" s="664"/>
      <c r="O6" s="664"/>
      <c r="P6" s="664"/>
      <c r="Q6" s="664"/>
      <c r="R6" s="664"/>
      <c r="S6" s="664"/>
      <c r="T6" s="192"/>
      <c r="U6" s="193"/>
      <c r="V6" s="194"/>
    </row>
    <row r="7" spans="2:27" ht="11.25" hidden="1" customHeight="1" x14ac:dyDescent="0.2">
      <c r="B7" s="192"/>
      <c r="C7" s="881"/>
      <c r="D7" s="664"/>
      <c r="E7" s="664"/>
      <c r="F7" s="882"/>
      <c r="G7" s="883"/>
      <c r="H7" s="664"/>
      <c r="I7" s="664"/>
      <c r="J7" s="664"/>
      <c r="K7" s="664"/>
      <c r="L7" s="664"/>
      <c r="M7" s="664"/>
      <c r="N7" s="664"/>
      <c r="O7" s="664"/>
      <c r="P7" s="664"/>
      <c r="Q7" s="664"/>
      <c r="R7" s="664"/>
      <c r="S7" s="664"/>
      <c r="T7" s="192"/>
      <c r="U7" s="193"/>
      <c r="V7" s="194"/>
    </row>
    <row r="8" spans="2:27" ht="11.25" hidden="1" customHeight="1" x14ac:dyDescent="0.2">
      <c r="B8" s="192"/>
      <c r="C8" s="881"/>
      <c r="D8" s="664"/>
      <c r="E8" s="664"/>
      <c r="F8" s="882"/>
      <c r="G8" s="883"/>
      <c r="H8" s="664"/>
      <c r="I8" s="664"/>
      <c r="J8" s="664"/>
      <c r="K8" s="664"/>
      <c r="L8" s="664"/>
      <c r="M8" s="664"/>
      <c r="N8" s="664"/>
      <c r="O8" s="664"/>
      <c r="P8" s="664"/>
      <c r="Q8" s="664"/>
      <c r="R8" s="664"/>
      <c r="S8" s="664"/>
      <c r="T8" s="192"/>
      <c r="U8" s="193"/>
      <c r="V8" s="194"/>
    </row>
    <row r="9" spans="2:27" ht="27" customHeight="1" thickBot="1" x14ac:dyDescent="0.25">
      <c r="B9" s="197"/>
      <c r="C9" s="881"/>
      <c r="D9" s="664"/>
      <c r="E9" s="664"/>
      <c r="F9" s="882"/>
      <c r="G9" s="883"/>
      <c r="H9" s="664"/>
      <c r="I9" s="664"/>
      <c r="J9" s="664"/>
      <c r="K9" s="664"/>
      <c r="L9" s="664"/>
      <c r="M9" s="664"/>
      <c r="N9" s="664"/>
      <c r="O9" s="664"/>
      <c r="P9" s="664"/>
      <c r="Q9" s="664"/>
      <c r="R9" s="664"/>
      <c r="S9" s="664"/>
      <c r="T9" s="192"/>
      <c r="U9" s="193"/>
      <c r="V9" s="194"/>
    </row>
    <row r="10" spans="2:27" ht="26.25" customHeight="1" thickTop="1" thickBot="1" x14ac:dyDescent="0.25">
      <c r="B10" s="197"/>
      <c r="C10" s="881"/>
      <c r="D10" s="664"/>
      <c r="E10" s="664"/>
      <c r="F10" s="882"/>
      <c r="G10" s="883"/>
      <c r="H10" s="664"/>
      <c r="I10" s="664"/>
      <c r="J10" s="664"/>
      <c r="K10" s="664"/>
      <c r="L10" s="664"/>
      <c r="M10" s="664"/>
      <c r="N10" s="664"/>
      <c r="O10" s="664"/>
      <c r="P10" s="664"/>
      <c r="Q10" s="664"/>
      <c r="R10" s="664"/>
      <c r="S10" s="664"/>
      <c r="T10" s="192"/>
      <c r="U10" s="193"/>
      <c r="V10" s="194"/>
      <c r="W10" s="198">
        <f>'Tờ khai'!Y2</f>
        <v>1</v>
      </c>
      <c r="X10" s="199" t="s">
        <v>725</v>
      </c>
      <c r="Y10" s="200">
        <v>0.1</v>
      </c>
      <c r="Z10" s="195">
        <f>W10</f>
        <v>1</v>
      </c>
      <c r="AA10" s="195" t="str">
        <f>X10&amp;Y10&amp;Z10</f>
        <v>BR0.11</v>
      </c>
    </row>
    <row r="11" spans="2:27" ht="16.5" customHeight="1" thickTop="1" x14ac:dyDescent="0.2">
      <c r="B11" s="462"/>
      <c r="C11" s="884"/>
      <c r="D11" s="885"/>
      <c r="E11" s="885"/>
      <c r="F11" s="886"/>
      <c r="G11" s="885"/>
      <c r="H11" s="885"/>
      <c r="I11" s="885"/>
      <c r="J11" s="885"/>
      <c r="K11" s="885"/>
      <c r="L11" s="885"/>
      <c r="M11" s="885"/>
      <c r="N11" s="887"/>
      <c r="O11" s="888" t="s">
        <v>389</v>
      </c>
      <c r="P11" s="887"/>
      <c r="Q11" s="887"/>
      <c r="R11" s="887"/>
      <c r="S11" s="685"/>
      <c r="T11" s="214"/>
      <c r="U11" s="215"/>
      <c r="V11" s="194"/>
      <c r="X11" s="199" t="s">
        <v>725</v>
      </c>
      <c r="Y11" s="200">
        <v>0.05</v>
      </c>
      <c r="Z11" s="195">
        <f>W10</f>
        <v>1</v>
      </c>
      <c r="AA11" s="195" t="str">
        <f>X11&amp;Y11&amp;Z11</f>
        <v>BR0.051</v>
      </c>
    </row>
    <row r="12" spans="2:27" s="202" customFormat="1" ht="28.5" customHeight="1" x14ac:dyDescent="0.2">
      <c r="B12" s="463"/>
      <c r="C12" s="1832" t="s">
        <v>726</v>
      </c>
      <c r="D12" s="1832"/>
      <c r="E12" s="1832"/>
      <c r="F12" s="1832"/>
      <c r="G12" s="1832"/>
      <c r="H12" s="1832"/>
      <c r="I12" s="1832"/>
      <c r="J12" s="1832"/>
      <c r="K12" s="1832"/>
      <c r="L12" s="1832"/>
      <c r="M12" s="1832"/>
      <c r="N12" s="889" t="s">
        <v>727</v>
      </c>
      <c r="O12" s="890"/>
      <c r="P12" s="890"/>
      <c r="Q12" s="890"/>
      <c r="R12" s="889" t="s">
        <v>728</v>
      </c>
      <c r="S12" s="685"/>
      <c r="T12" s="216"/>
      <c r="U12" s="217"/>
      <c r="V12" s="201"/>
      <c r="X12" s="199" t="s">
        <v>725</v>
      </c>
      <c r="Y12" s="203">
        <v>0</v>
      </c>
      <c r="Z12" s="203">
        <f>W10</f>
        <v>1</v>
      </c>
      <c r="AA12" s="195" t="str">
        <f>X12&amp;Y12&amp;Z12</f>
        <v>BR01</v>
      </c>
    </row>
    <row r="13" spans="2:27" s="202" customFormat="1" ht="16.5" customHeight="1" x14ac:dyDescent="0.2">
      <c r="B13" s="464"/>
      <c r="C13" s="1833" t="s">
        <v>12</v>
      </c>
      <c r="D13" s="1835" t="s">
        <v>729</v>
      </c>
      <c r="E13" s="1836"/>
      <c r="F13" s="1836"/>
      <c r="G13" s="1837"/>
      <c r="H13" s="1838" t="s">
        <v>730</v>
      </c>
      <c r="I13" s="1838" t="s">
        <v>731</v>
      </c>
      <c r="J13" s="891"/>
      <c r="K13" s="1838" t="s">
        <v>732</v>
      </c>
      <c r="L13" s="1838" t="s">
        <v>733</v>
      </c>
      <c r="M13" s="1838" t="s">
        <v>734</v>
      </c>
      <c r="N13" s="892"/>
      <c r="O13" s="706" t="s">
        <v>389</v>
      </c>
      <c r="P13" s="892"/>
      <c r="Q13" s="892"/>
      <c r="R13" s="892"/>
      <c r="S13" s="1838" t="s">
        <v>923</v>
      </c>
      <c r="T13" s="218"/>
      <c r="U13" s="219"/>
      <c r="V13" s="201"/>
      <c r="X13" s="204"/>
    </row>
    <row r="14" spans="2:27" s="202" customFormat="1" ht="39.75" customHeight="1" x14ac:dyDescent="0.2">
      <c r="B14" s="465"/>
      <c r="C14" s="1834"/>
      <c r="D14" s="893" t="s">
        <v>735</v>
      </c>
      <c r="E14" s="893"/>
      <c r="F14" s="894" t="s">
        <v>736</v>
      </c>
      <c r="G14" s="893" t="s">
        <v>737</v>
      </c>
      <c r="H14" s="1839"/>
      <c r="I14" s="1839"/>
      <c r="J14" s="895"/>
      <c r="K14" s="1839"/>
      <c r="L14" s="1839"/>
      <c r="M14" s="1839"/>
      <c r="N14" s="892"/>
      <c r="O14" s="892"/>
      <c r="P14" s="892"/>
      <c r="Q14" s="892"/>
      <c r="R14" s="892"/>
      <c r="S14" s="1839"/>
      <c r="T14" s="220" t="s">
        <v>393</v>
      </c>
      <c r="U14" s="219"/>
      <c r="V14" s="201"/>
      <c r="X14" s="204"/>
    </row>
    <row r="15" spans="2:27" ht="16.5" customHeight="1" x14ac:dyDescent="0.2">
      <c r="B15" s="466"/>
      <c r="C15" s="896" t="s">
        <v>18</v>
      </c>
      <c r="D15" s="897"/>
      <c r="E15" s="897"/>
      <c r="F15" s="898" t="s">
        <v>738</v>
      </c>
      <c r="G15" s="897" t="s">
        <v>739</v>
      </c>
      <c r="H15" s="897" t="s">
        <v>740</v>
      </c>
      <c r="I15" s="897" t="s">
        <v>741</v>
      </c>
      <c r="J15" s="897"/>
      <c r="K15" s="897" t="s">
        <v>742</v>
      </c>
      <c r="L15" s="897" t="s">
        <v>743</v>
      </c>
      <c r="M15" s="897" t="s">
        <v>744</v>
      </c>
      <c r="N15" s="899"/>
      <c r="O15" s="899"/>
      <c r="P15" s="899"/>
      <c r="Q15" s="899"/>
      <c r="R15" s="899"/>
      <c r="S15" s="897" t="s">
        <v>1054</v>
      </c>
      <c r="T15" s="210"/>
      <c r="U15" s="211"/>
      <c r="V15" s="194"/>
    </row>
    <row r="16" spans="2:27" ht="20.25" customHeight="1" x14ac:dyDescent="0.2">
      <c r="B16" s="466"/>
      <c r="C16" s="1840" t="s">
        <v>745</v>
      </c>
      <c r="D16" s="1841"/>
      <c r="E16" s="1841"/>
      <c r="F16" s="1841"/>
      <c r="G16" s="1841"/>
      <c r="H16" s="1841"/>
      <c r="I16" s="1841"/>
      <c r="J16" s="1841"/>
      <c r="K16" s="1841"/>
      <c r="L16" s="1841"/>
      <c r="M16" s="1842"/>
      <c r="N16" s="900"/>
      <c r="O16" s="900"/>
      <c r="P16" s="900"/>
      <c r="Q16" s="900"/>
      <c r="R16" s="900"/>
      <c r="S16" s="807" t="s">
        <v>590</v>
      </c>
      <c r="T16" s="210"/>
      <c r="U16" s="211"/>
      <c r="V16" s="194"/>
    </row>
    <row r="17" spans="2:22" ht="16.5" customHeight="1" x14ac:dyDescent="0.2">
      <c r="B17" s="466"/>
      <c r="C17" s="901">
        <v>1</v>
      </c>
      <c r="D17" s="902"/>
      <c r="E17" s="902"/>
      <c r="F17" s="903"/>
      <c r="G17" s="904"/>
      <c r="H17" s="905" t="s">
        <v>7</v>
      </c>
      <c r="I17" s="905" t="s">
        <v>7</v>
      </c>
      <c r="J17" s="902"/>
      <c r="K17" s="906">
        <v>0</v>
      </c>
      <c r="L17" s="906">
        <v>0</v>
      </c>
      <c r="M17" s="905" t="s">
        <v>7</v>
      </c>
      <c r="N17" s="707"/>
      <c r="O17" s="707"/>
      <c r="P17" s="707"/>
      <c r="Q17" s="707"/>
      <c r="R17" s="707"/>
      <c r="S17" s="907" t="s">
        <v>7</v>
      </c>
      <c r="T17" s="210"/>
      <c r="U17" s="211"/>
      <c r="V17" s="194"/>
    </row>
    <row r="18" spans="2:22" ht="20.25" customHeight="1" x14ac:dyDescent="0.2">
      <c r="B18" s="466"/>
      <c r="C18" s="1843" t="s">
        <v>746</v>
      </c>
      <c r="D18" s="1844"/>
      <c r="E18" s="1844"/>
      <c r="F18" s="1844"/>
      <c r="G18" s="1844"/>
      <c r="H18" s="1844"/>
      <c r="I18" s="1844"/>
      <c r="J18" s="908"/>
      <c r="K18" s="909" t="s">
        <v>389</v>
      </c>
      <c r="L18" s="909" t="s">
        <v>389</v>
      </c>
      <c r="M18" s="910"/>
      <c r="N18" s="911" t="s">
        <v>747</v>
      </c>
      <c r="O18" s="911"/>
      <c r="P18" s="911"/>
      <c r="Q18" s="911"/>
      <c r="R18" s="911"/>
      <c r="S18" s="912" t="s">
        <v>590</v>
      </c>
      <c r="T18" s="210"/>
      <c r="U18" s="211"/>
      <c r="V18" s="194"/>
    </row>
    <row r="19" spans="2:22" ht="20.25" customHeight="1" x14ac:dyDescent="0.2">
      <c r="B19" s="466"/>
      <c r="C19" s="1840" t="s">
        <v>748</v>
      </c>
      <c r="D19" s="1841"/>
      <c r="E19" s="1841"/>
      <c r="F19" s="1841"/>
      <c r="G19" s="1841"/>
      <c r="H19" s="1841"/>
      <c r="I19" s="1841"/>
      <c r="J19" s="1841"/>
      <c r="K19" s="1841"/>
      <c r="L19" s="1841"/>
      <c r="M19" s="1842"/>
      <c r="N19" s="900"/>
      <c r="O19" s="900"/>
      <c r="P19" s="900"/>
      <c r="Q19" s="900"/>
      <c r="R19" s="900"/>
      <c r="S19" s="807" t="s">
        <v>590</v>
      </c>
      <c r="T19" s="210"/>
      <c r="U19" s="211"/>
      <c r="V19" s="194"/>
    </row>
    <row r="20" spans="2:22" ht="16.5" customHeight="1" x14ac:dyDescent="0.2">
      <c r="B20" s="466"/>
      <c r="C20" s="901">
        <v>1</v>
      </c>
      <c r="D20" s="902"/>
      <c r="E20" s="902"/>
      <c r="F20" s="874" t="str">
        <f t="shared" ref="F20:F50" si="0">IF($T20="","",INDEX(sohd,$T20))</f>
        <v/>
      </c>
      <c r="G20" s="875" t="str">
        <f t="shared" ref="G20:G50" si="1">IF($T20="","",INDEX(ngayct,$T20))</f>
        <v/>
      </c>
      <c r="H20" s="876" t="str">
        <f t="shared" ref="H20:H50" si="2">IF($T20="","",INDEX(tengs,$T20))</f>
        <v/>
      </c>
      <c r="I20" s="874" t="str">
        <f t="shared" ref="I20:I50" si="3">IF($T20="","",INDEX(mst,$T20))</f>
        <v/>
      </c>
      <c r="J20" s="811"/>
      <c r="K20" s="878" t="str">
        <f t="shared" ref="K20:K50" si="4">IF($T20="","",INDEX(sotien,$T20))</f>
        <v/>
      </c>
      <c r="L20" s="878" t="str">
        <f t="shared" ref="L20:L50" si="5">IF($T20="","",INDEX(tienthue,$T20))</f>
        <v/>
      </c>
      <c r="M20" s="812"/>
      <c r="N20" s="813" t="s">
        <v>7</v>
      </c>
      <c r="O20" s="707"/>
      <c r="P20" s="707"/>
      <c r="Q20" s="707"/>
      <c r="R20" s="707"/>
      <c r="S20" s="932" t="str">
        <f>IF(T20&lt;&gt;"","x","")</f>
        <v/>
      </c>
      <c r="T20" s="210" t="str">
        <f t="array" ref="T20">IFERROR(SMALL(IF((loai=$AA$12),ROW(loai)-6),ROWS($T$19:T19)),"")</f>
        <v/>
      </c>
      <c r="U20" s="211"/>
      <c r="V20" s="194"/>
    </row>
    <row r="21" spans="2:22" ht="16.5" customHeight="1" x14ac:dyDescent="0.2">
      <c r="B21" s="466"/>
      <c r="C21" s="901">
        <v>2</v>
      </c>
      <c r="D21" s="902"/>
      <c r="E21" s="902"/>
      <c r="F21" s="874" t="str">
        <f t="shared" si="0"/>
        <v/>
      </c>
      <c r="G21" s="875" t="str">
        <f t="shared" si="1"/>
        <v/>
      </c>
      <c r="H21" s="876" t="str">
        <f t="shared" si="2"/>
        <v/>
      </c>
      <c r="I21" s="874" t="str">
        <f t="shared" si="3"/>
        <v/>
      </c>
      <c r="J21" s="811"/>
      <c r="K21" s="878" t="str">
        <f t="shared" si="4"/>
        <v/>
      </c>
      <c r="L21" s="878" t="str">
        <f t="shared" si="5"/>
        <v/>
      </c>
      <c r="M21" s="812"/>
      <c r="N21" s="707"/>
      <c r="O21" s="707"/>
      <c r="P21" s="707"/>
      <c r="Q21" s="707"/>
      <c r="R21" s="707"/>
      <c r="S21" s="932" t="str">
        <f t="shared" ref="S21:S50" si="6">IF(T21&lt;&gt;"","x","")</f>
        <v/>
      </c>
      <c r="T21" s="210" t="str">
        <f t="array" ref="T21">IFERROR(SMALL(IF((loai=$AA$12),ROW(loai)-6),ROWS($T$19:T20)),"")</f>
        <v/>
      </c>
      <c r="U21" s="211"/>
      <c r="V21" s="194"/>
    </row>
    <row r="22" spans="2:22" ht="16.5" customHeight="1" x14ac:dyDescent="0.2">
      <c r="B22" s="466"/>
      <c r="C22" s="901">
        <v>3</v>
      </c>
      <c r="D22" s="902"/>
      <c r="E22" s="902"/>
      <c r="F22" s="874" t="str">
        <f t="shared" si="0"/>
        <v/>
      </c>
      <c r="G22" s="875" t="str">
        <f t="shared" si="1"/>
        <v/>
      </c>
      <c r="H22" s="876" t="str">
        <f t="shared" si="2"/>
        <v/>
      </c>
      <c r="I22" s="874" t="str">
        <f t="shared" si="3"/>
        <v/>
      </c>
      <c r="J22" s="811"/>
      <c r="K22" s="878" t="str">
        <f t="shared" si="4"/>
        <v/>
      </c>
      <c r="L22" s="878" t="str">
        <f t="shared" si="5"/>
        <v/>
      </c>
      <c r="M22" s="812"/>
      <c r="N22" s="707"/>
      <c r="O22" s="707"/>
      <c r="P22" s="707"/>
      <c r="Q22" s="707"/>
      <c r="R22" s="707"/>
      <c r="S22" s="932" t="str">
        <f t="shared" si="6"/>
        <v/>
      </c>
      <c r="T22" s="210" t="str">
        <f t="array" ref="T22">IFERROR(SMALL(IF((loai=$AA$12),ROW(loai)-6),ROWS($T$19:T21)),"")</f>
        <v/>
      </c>
      <c r="U22" s="211"/>
      <c r="V22" s="194"/>
    </row>
    <row r="23" spans="2:22" ht="16.5" customHeight="1" x14ac:dyDescent="0.2">
      <c r="B23" s="466"/>
      <c r="C23" s="901">
        <v>4</v>
      </c>
      <c r="D23" s="902"/>
      <c r="E23" s="902"/>
      <c r="F23" s="874" t="str">
        <f t="shared" si="0"/>
        <v/>
      </c>
      <c r="G23" s="875" t="str">
        <f t="shared" si="1"/>
        <v/>
      </c>
      <c r="H23" s="876" t="str">
        <f t="shared" si="2"/>
        <v/>
      </c>
      <c r="I23" s="874" t="str">
        <f t="shared" si="3"/>
        <v/>
      </c>
      <c r="J23" s="811"/>
      <c r="K23" s="878" t="str">
        <f t="shared" si="4"/>
        <v/>
      </c>
      <c r="L23" s="878" t="str">
        <f t="shared" si="5"/>
        <v/>
      </c>
      <c r="M23" s="812"/>
      <c r="N23" s="707"/>
      <c r="O23" s="707"/>
      <c r="P23" s="707"/>
      <c r="Q23" s="707"/>
      <c r="R23" s="707"/>
      <c r="S23" s="932" t="str">
        <f t="shared" si="6"/>
        <v/>
      </c>
      <c r="T23" s="210" t="str">
        <f t="array" ref="T23">IFERROR(SMALL(IF((loai=$AA$12),ROW(loai)-6),ROWS($T$19:T22)),"")</f>
        <v/>
      </c>
      <c r="U23" s="211"/>
      <c r="V23" s="194"/>
    </row>
    <row r="24" spans="2:22" ht="16.5" customHeight="1" x14ac:dyDescent="0.2">
      <c r="B24" s="466"/>
      <c r="C24" s="901">
        <v>5</v>
      </c>
      <c r="D24" s="902"/>
      <c r="E24" s="902"/>
      <c r="F24" s="874" t="str">
        <f t="shared" si="0"/>
        <v/>
      </c>
      <c r="G24" s="875" t="str">
        <f t="shared" si="1"/>
        <v/>
      </c>
      <c r="H24" s="876" t="str">
        <f t="shared" si="2"/>
        <v/>
      </c>
      <c r="I24" s="874" t="str">
        <f t="shared" si="3"/>
        <v/>
      </c>
      <c r="J24" s="811"/>
      <c r="K24" s="878" t="str">
        <f t="shared" si="4"/>
        <v/>
      </c>
      <c r="L24" s="878" t="str">
        <f t="shared" si="5"/>
        <v/>
      </c>
      <c r="M24" s="812"/>
      <c r="N24" s="707"/>
      <c r="O24" s="707"/>
      <c r="P24" s="707"/>
      <c r="Q24" s="707"/>
      <c r="R24" s="707"/>
      <c r="S24" s="932" t="str">
        <f t="shared" si="6"/>
        <v/>
      </c>
      <c r="T24" s="210" t="str">
        <f t="array" ref="T24">IFERROR(SMALL(IF((loai=$AA$12),ROW(loai)-6),ROWS($T$19:T23)),"")</f>
        <v/>
      </c>
      <c r="U24" s="211"/>
      <c r="V24" s="194"/>
    </row>
    <row r="25" spans="2:22" ht="16.5" customHeight="1" x14ac:dyDescent="0.2">
      <c r="B25" s="466"/>
      <c r="C25" s="901">
        <v>6</v>
      </c>
      <c r="D25" s="902"/>
      <c r="E25" s="902"/>
      <c r="F25" s="874" t="str">
        <f t="shared" si="0"/>
        <v/>
      </c>
      <c r="G25" s="875" t="str">
        <f t="shared" si="1"/>
        <v/>
      </c>
      <c r="H25" s="876" t="str">
        <f t="shared" si="2"/>
        <v/>
      </c>
      <c r="I25" s="874" t="str">
        <f t="shared" si="3"/>
        <v/>
      </c>
      <c r="J25" s="811"/>
      <c r="K25" s="878" t="str">
        <f t="shared" si="4"/>
        <v/>
      </c>
      <c r="L25" s="878" t="str">
        <f t="shared" si="5"/>
        <v/>
      </c>
      <c r="M25" s="812"/>
      <c r="N25" s="707"/>
      <c r="O25" s="707"/>
      <c r="P25" s="707"/>
      <c r="Q25" s="707"/>
      <c r="R25" s="707"/>
      <c r="S25" s="932" t="str">
        <f t="shared" si="6"/>
        <v/>
      </c>
      <c r="T25" s="210" t="str">
        <f t="array" ref="T25">IFERROR(SMALL(IF((loai=$AA$12),ROW(loai)-6),ROWS($T$19:T24)),"")</f>
        <v/>
      </c>
      <c r="U25" s="211"/>
      <c r="V25" s="194"/>
    </row>
    <row r="26" spans="2:22" ht="16.5" customHeight="1" x14ac:dyDescent="0.2">
      <c r="B26" s="466"/>
      <c r="C26" s="901">
        <v>7</v>
      </c>
      <c r="D26" s="902"/>
      <c r="E26" s="902"/>
      <c r="F26" s="874" t="str">
        <f t="shared" si="0"/>
        <v/>
      </c>
      <c r="G26" s="875" t="str">
        <f t="shared" si="1"/>
        <v/>
      </c>
      <c r="H26" s="876" t="str">
        <f t="shared" si="2"/>
        <v/>
      </c>
      <c r="I26" s="874" t="str">
        <f t="shared" si="3"/>
        <v/>
      </c>
      <c r="J26" s="811"/>
      <c r="K26" s="878" t="str">
        <f t="shared" si="4"/>
        <v/>
      </c>
      <c r="L26" s="878" t="str">
        <f t="shared" si="5"/>
        <v/>
      </c>
      <c r="M26" s="812"/>
      <c r="N26" s="707"/>
      <c r="O26" s="707"/>
      <c r="P26" s="707"/>
      <c r="Q26" s="707"/>
      <c r="R26" s="707"/>
      <c r="S26" s="932" t="str">
        <f t="shared" si="6"/>
        <v/>
      </c>
      <c r="T26" s="210" t="str">
        <f t="array" ref="T26">IFERROR(SMALL(IF((loai=$AA$12),ROW(loai)-6),ROWS($T$19:T25)),"")</f>
        <v/>
      </c>
      <c r="U26" s="211"/>
      <c r="V26" s="194"/>
    </row>
    <row r="27" spans="2:22" ht="16.5" customHeight="1" x14ac:dyDescent="0.2">
      <c r="B27" s="466"/>
      <c r="C27" s="901">
        <v>8</v>
      </c>
      <c r="D27" s="902"/>
      <c r="E27" s="902"/>
      <c r="F27" s="874" t="str">
        <f t="shared" si="0"/>
        <v/>
      </c>
      <c r="G27" s="875" t="str">
        <f t="shared" si="1"/>
        <v/>
      </c>
      <c r="H27" s="876" t="str">
        <f t="shared" si="2"/>
        <v/>
      </c>
      <c r="I27" s="874" t="str">
        <f t="shared" si="3"/>
        <v/>
      </c>
      <c r="J27" s="811"/>
      <c r="K27" s="878" t="str">
        <f t="shared" si="4"/>
        <v/>
      </c>
      <c r="L27" s="878" t="str">
        <f t="shared" si="5"/>
        <v/>
      </c>
      <c r="M27" s="812"/>
      <c r="N27" s="707"/>
      <c r="O27" s="707"/>
      <c r="P27" s="707"/>
      <c r="Q27" s="707"/>
      <c r="R27" s="707"/>
      <c r="S27" s="932" t="str">
        <f t="shared" si="6"/>
        <v/>
      </c>
      <c r="T27" s="210" t="str">
        <f t="array" ref="T27">IFERROR(SMALL(IF((loai=$AA$12),ROW(loai)-6),ROWS($T$19:T26)),"")</f>
        <v/>
      </c>
      <c r="U27" s="211"/>
      <c r="V27" s="194"/>
    </row>
    <row r="28" spans="2:22" ht="16.5" customHeight="1" x14ac:dyDescent="0.2">
      <c r="B28" s="466"/>
      <c r="C28" s="901">
        <v>9</v>
      </c>
      <c r="D28" s="902"/>
      <c r="E28" s="902"/>
      <c r="F28" s="874" t="str">
        <f t="shared" si="0"/>
        <v/>
      </c>
      <c r="G28" s="875" t="str">
        <f t="shared" si="1"/>
        <v/>
      </c>
      <c r="H28" s="876" t="str">
        <f t="shared" si="2"/>
        <v/>
      </c>
      <c r="I28" s="874" t="str">
        <f t="shared" si="3"/>
        <v/>
      </c>
      <c r="J28" s="811"/>
      <c r="K28" s="878" t="str">
        <f t="shared" si="4"/>
        <v/>
      </c>
      <c r="L28" s="878" t="str">
        <f t="shared" si="5"/>
        <v/>
      </c>
      <c r="M28" s="812"/>
      <c r="N28" s="707"/>
      <c r="O28" s="707"/>
      <c r="P28" s="707"/>
      <c r="Q28" s="707"/>
      <c r="R28" s="707"/>
      <c r="S28" s="932" t="str">
        <f t="shared" si="6"/>
        <v/>
      </c>
      <c r="T28" s="210" t="str">
        <f t="array" ref="T28">IFERROR(SMALL(IF((loai=$AA$12),ROW(loai)-6),ROWS($T$19:T27)),"")</f>
        <v/>
      </c>
      <c r="U28" s="211"/>
      <c r="V28" s="194"/>
    </row>
    <row r="29" spans="2:22" ht="16.5" customHeight="1" x14ac:dyDescent="0.2">
      <c r="B29" s="466"/>
      <c r="C29" s="901">
        <v>10</v>
      </c>
      <c r="D29" s="902"/>
      <c r="E29" s="902"/>
      <c r="F29" s="874" t="str">
        <f t="shared" si="0"/>
        <v/>
      </c>
      <c r="G29" s="875" t="str">
        <f t="shared" si="1"/>
        <v/>
      </c>
      <c r="H29" s="876" t="str">
        <f t="shared" si="2"/>
        <v/>
      </c>
      <c r="I29" s="874" t="str">
        <f t="shared" si="3"/>
        <v/>
      </c>
      <c r="J29" s="811"/>
      <c r="K29" s="878" t="str">
        <f t="shared" si="4"/>
        <v/>
      </c>
      <c r="L29" s="878" t="str">
        <f t="shared" si="5"/>
        <v/>
      </c>
      <c r="M29" s="812"/>
      <c r="N29" s="707"/>
      <c r="O29" s="707"/>
      <c r="P29" s="707"/>
      <c r="Q29" s="707"/>
      <c r="R29" s="707"/>
      <c r="S29" s="932" t="str">
        <f t="shared" si="6"/>
        <v/>
      </c>
      <c r="T29" s="210" t="str">
        <f t="array" ref="T29">IFERROR(SMALL(IF((loai=$AA$12),ROW(loai)-6),ROWS($T$19:T28)),"")</f>
        <v/>
      </c>
      <c r="U29" s="211"/>
      <c r="V29" s="194"/>
    </row>
    <row r="30" spans="2:22" ht="16.5" customHeight="1" x14ac:dyDescent="0.2">
      <c r="B30" s="466"/>
      <c r="C30" s="901">
        <v>11</v>
      </c>
      <c r="D30" s="902"/>
      <c r="E30" s="902"/>
      <c r="F30" s="874" t="str">
        <f t="shared" si="0"/>
        <v/>
      </c>
      <c r="G30" s="875" t="str">
        <f t="shared" si="1"/>
        <v/>
      </c>
      <c r="H30" s="876" t="str">
        <f t="shared" si="2"/>
        <v/>
      </c>
      <c r="I30" s="874" t="str">
        <f t="shared" si="3"/>
        <v/>
      </c>
      <c r="J30" s="811"/>
      <c r="K30" s="878" t="str">
        <f t="shared" si="4"/>
        <v/>
      </c>
      <c r="L30" s="878" t="str">
        <f t="shared" si="5"/>
        <v/>
      </c>
      <c r="M30" s="812"/>
      <c r="N30" s="707"/>
      <c r="O30" s="707"/>
      <c r="P30" s="707"/>
      <c r="Q30" s="707"/>
      <c r="R30" s="707"/>
      <c r="S30" s="932" t="str">
        <f t="shared" si="6"/>
        <v/>
      </c>
      <c r="T30" s="210" t="str">
        <f t="array" ref="T30">IFERROR(SMALL(IF((loai=$AA$12),ROW(loai)-6),ROWS($T$19:T29)),"")</f>
        <v/>
      </c>
      <c r="U30" s="211"/>
      <c r="V30" s="194"/>
    </row>
    <row r="31" spans="2:22" ht="16.5" customHeight="1" x14ac:dyDescent="0.2">
      <c r="B31" s="466"/>
      <c r="C31" s="901">
        <v>12</v>
      </c>
      <c r="D31" s="902"/>
      <c r="E31" s="902"/>
      <c r="F31" s="874" t="str">
        <f t="shared" si="0"/>
        <v/>
      </c>
      <c r="G31" s="875" t="str">
        <f t="shared" si="1"/>
        <v/>
      </c>
      <c r="H31" s="876" t="str">
        <f t="shared" si="2"/>
        <v/>
      </c>
      <c r="I31" s="874" t="str">
        <f t="shared" si="3"/>
        <v/>
      </c>
      <c r="J31" s="811"/>
      <c r="K31" s="878" t="str">
        <f t="shared" si="4"/>
        <v/>
      </c>
      <c r="L31" s="878" t="str">
        <f t="shared" si="5"/>
        <v/>
      </c>
      <c r="M31" s="812"/>
      <c r="N31" s="707"/>
      <c r="O31" s="707"/>
      <c r="P31" s="707"/>
      <c r="Q31" s="707"/>
      <c r="R31" s="707"/>
      <c r="S31" s="932" t="str">
        <f t="shared" si="6"/>
        <v/>
      </c>
      <c r="T31" s="210" t="str">
        <f t="array" ref="T31">IFERROR(SMALL(IF((loai=$AA$12),ROW(loai)-6),ROWS($T$19:T30)),"")</f>
        <v/>
      </c>
      <c r="U31" s="211"/>
      <c r="V31" s="194"/>
    </row>
    <row r="32" spans="2:22" ht="16.5" customHeight="1" x14ac:dyDescent="0.2">
      <c r="B32" s="466"/>
      <c r="C32" s="901">
        <v>13</v>
      </c>
      <c r="D32" s="902"/>
      <c r="E32" s="902"/>
      <c r="F32" s="874" t="str">
        <f t="shared" si="0"/>
        <v/>
      </c>
      <c r="G32" s="875" t="str">
        <f t="shared" si="1"/>
        <v/>
      </c>
      <c r="H32" s="876" t="str">
        <f t="shared" si="2"/>
        <v/>
      </c>
      <c r="I32" s="874" t="str">
        <f t="shared" si="3"/>
        <v/>
      </c>
      <c r="J32" s="811"/>
      <c r="K32" s="878" t="str">
        <f t="shared" si="4"/>
        <v/>
      </c>
      <c r="L32" s="878" t="str">
        <f t="shared" si="5"/>
        <v/>
      </c>
      <c r="M32" s="812"/>
      <c r="N32" s="707"/>
      <c r="O32" s="707"/>
      <c r="P32" s="707"/>
      <c r="Q32" s="707"/>
      <c r="R32" s="707"/>
      <c r="S32" s="932" t="str">
        <f t="shared" si="6"/>
        <v/>
      </c>
      <c r="T32" s="210" t="str">
        <f t="array" ref="T32">IFERROR(SMALL(IF((loai=$AA$12),ROW(loai)-6),ROWS($T$19:T31)),"")</f>
        <v/>
      </c>
      <c r="U32" s="211"/>
      <c r="V32" s="194"/>
    </row>
    <row r="33" spans="2:22" ht="16.5" customHeight="1" x14ac:dyDescent="0.2">
      <c r="B33" s="466"/>
      <c r="C33" s="901">
        <v>14</v>
      </c>
      <c r="D33" s="902"/>
      <c r="E33" s="902"/>
      <c r="F33" s="874" t="str">
        <f t="shared" si="0"/>
        <v/>
      </c>
      <c r="G33" s="875" t="str">
        <f t="shared" si="1"/>
        <v/>
      </c>
      <c r="H33" s="876" t="str">
        <f t="shared" si="2"/>
        <v/>
      </c>
      <c r="I33" s="874" t="str">
        <f t="shared" si="3"/>
        <v/>
      </c>
      <c r="J33" s="811"/>
      <c r="K33" s="878" t="str">
        <f t="shared" si="4"/>
        <v/>
      </c>
      <c r="L33" s="878" t="str">
        <f t="shared" si="5"/>
        <v/>
      </c>
      <c r="M33" s="812"/>
      <c r="N33" s="707"/>
      <c r="O33" s="707"/>
      <c r="P33" s="707"/>
      <c r="Q33" s="707"/>
      <c r="R33" s="707"/>
      <c r="S33" s="932" t="str">
        <f t="shared" si="6"/>
        <v/>
      </c>
      <c r="T33" s="210" t="str">
        <f t="array" ref="T33">IFERROR(SMALL(IF((loai=$AA$12),ROW(loai)-6),ROWS($T$19:T32)),"")</f>
        <v/>
      </c>
      <c r="U33" s="211"/>
      <c r="V33" s="194"/>
    </row>
    <row r="34" spans="2:22" ht="16.5" customHeight="1" x14ac:dyDescent="0.2">
      <c r="B34" s="466"/>
      <c r="C34" s="901">
        <v>15</v>
      </c>
      <c r="D34" s="902"/>
      <c r="E34" s="902"/>
      <c r="F34" s="874" t="str">
        <f t="shared" si="0"/>
        <v/>
      </c>
      <c r="G34" s="875" t="str">
        <f t="shared" si="1"/>
        <v/>
      </c>
      <c r="H34" s="876" t="str">
        <f t="shared" si="2"/>
        <v/>
      </c>
      <c r="I34" s="874" t="str">
        <f t="shared" si="3"/>
        <v/>
      </c>
      <c r="J34" s="811"/>
      <c r="K34" s="878" t="str">
        <f t="shared" si="4"/>
        <v/>
      </c>
      <c r="L34" s="878" t="str">
        <f t="shared" si="5"/>
        <v/>
      </c>
      <c r="M34" s="812"/>
      <c r="N34" s="707"/>
      <c r="O34" s="707"/>
      <c r="P34" s="707"/>
      <c r="Q34" s="707"/>
      <c r="R34" s="707"/>
      <c r="S34" s="932" t="str">
        <f t="shared" si="6"/>
        <v/>
      </c>
      <c r="T34" s="210" t="str">
        <f t="array" ref="T34">IFERROR(SMALL(IF((loai=$AA$12),ROW(loai)-6),ROWS($T$19:T33)),"")</f>
        <v/>
      </c>
      <c r="U34" s="211"/>
      <c r="V34" s="194"/>
    </row>
    <row r="35" spans="2:22" ht="16.5" customHeight="1" x14ac:dyDescent="0.2">
      <c r="B35" s="466"/>
      <c r="C35" s="901">
        <v>16</v>
      </c>
      <c r="D35" s="902"/>
      <c r="E35" s="902"/>
      <c r="F35" s="874" t="str">
        <f t="shared" si="0"/>
        <v/>
      </c>
      <c r="G35" s="875" t="str">
        <f t="shared" si="1"/>
        <v/>
      </c>
      <c r="H35" s="876" t="str">
        <f t="shared" si="2"/>
        <v/>
      </c>
      <c r="I35" s="874" t="str">
        <f t="shared" si="3"/>
        <v/>
      </c>
      <c r="J35" s="811"/>
      <c r="K35" s="878" t="str">
        <f t="shared" si="4"/>
        <v/>
      </c>
      <c r="L35" s="878" t="str">
        <f t="shared" si="5"/>
        <v/>
      </c>
      <c r="M35" s="812"/>
      <c r="N35" s="707"/>
      <c r="O35" s="707"/>
      <c r="P35" s="707"/>
      <c r="Q35" s="707"/>
      <c r="R35" s="707"/>
      <c r="S35" s="932" t="str">
        <f t="shared" si="6"/>
        <v/>
      </c>
      <c r="T35" s="210" t="str">
        <f t="array" ref="T35">IFERROR(SMALL(IF((loai=$AA$12),ROW(loai)-6),ROWS($T$19:T34)),"")</f>
        <v/>
      </c>
      <c r="U35" s="211"/>
      <c r="V35" s="194"/>
    </row>
    <row r="36" spans="2:22" ht="16.5" customHeight="1" x14ac:dyDescent="0.2">
      <c r="B36" s="466"/>
      <c r="C36" s="901">
        <v>17</v>
      </c>
      <c r="D36" s="902"/>
      <c r="E36" s="902"/>
      <c r="F36" s="874" t="str">
        <f t="shared" si="0"/>
        <v/>
      </c>
      <c r="G36" s="875" t="str">
        <f t="shared" si="1"/>
        <v/>
      </c>
      <c r="H36" s="876" t="str">
        <f t="shared" si="2"/>
        <v/>
      </c>
      <c r="I36" s="874" t="str">
        <f t="shared" si="3"/>
        <v/>
      </c>
      <c r="J36" s="811"/>
      <c r="K36" s="878" t="str">
        <f t="shared" si="4"/>
        <v/>
      </c>
      <c r="L36" s="878" t="str">
        <f t="shared" si="5"/>
        <v/>
      </c>
      <c r="M36" s="812"/>
      <c r="N36" s="707"/>
      <c r="O36" s="707"/>
      <c r="P36" s="707"/>
      <c r="Q36" s="707"/>
      <c r="R36" s="707"/>
      <c r="S36" s="932" t="str">
        <f t="shared" si="6"/>
        <v/>
      </c>
      <c r="T36" s="210" t="str">
        <f t="array" ref="T36">IFERROR(SMALL(IF((loai=$AA$12),ROW(loai)-6),ROWS($T$19:T35)),"")</f>
        <v/>
      </c>
      <c r="U36" s="211"/>
      <c r="V36" s="194"/>
    </row>
    <row r="37" spans="2:22" ht="16.5" customHeight="1" x14ac:dyDescent="0.2">
      <c r="B37" s="466"/>
      <c r="C37" s="901">
        <v>18</v>
      </c>
      <c r="D37" s="902"/>
      <c r="E37" s="902"/>
      <c r="F37" s="874" t="str">
        <f t="shared" si="0"/>
        <v/>
      </c>
      <c r="G37" s="875" t="str">
        <f t="shared" si="1"/>
        <v/>
      </c>
      <c r="H37" s="876" t="str">
        <f t="shared" si="2"/>
        <v/>
      </c>
      <c r="I37" s="874" t="str">
        <f t="shared" si="3"/>
        <v/>
      </c>
      <c r="J37" s="811"/>
      <c r="K37" s="878" t="str">
        <f t="shared" si="4"/>
        <v/>
      </c>
      <c r="L37" s="878" t="str">
        <f t="shared" si="5"/>
        <v/>
      </c>
      <c r="M37" s="812"/>
      <c r="N37" s="707"/>
      <c r="O37" s="707"/>
      <c r="P37" s="707"/>
      <c r="Q37" s="707"/>
      <c r="R37" s="707"/>
      <c r="S37" s="932" t="str">
        <f t="shared" si="6"/>
        <v/>
      </c>
      <c r="T37" s="210" t="str">
        <f t="array" ref="T37">IFERROR(SMALL(IF((loai=$AA$12),ROW(loai)-6),ROWS($T$19:T36)),"")</f>
        <v/>
      </c>
      <c r="U37" s="211"/>
      <c r="V37" s="194"/>
    </row>
    <row r="38" spans="2:22" ht="16.5" customHeight="1" x14ac:dyDescent="0.2">
      <c r="B38" s="466"/>
      <c r="C38" s="901">
        <v>19</v>
      </c>
      <c r="D38" s="902"/>
      <c r="E38" s="902"/>
      <c r="F38" s="874" t="str">
        <f t="shared" si="0"/>
        <v/>
      </c>
      <c r="G38" s="875" t="str">
        <f t="shared" si="1"/>
        <v/>
      </c>
      <c r="H38" s="876" t="str">
        <f t="shared" si="2"/>
        <v/>
      </c>
      <c r="I38" s="874" t="str">
        <f t="shared" si="3"/>
        <v/>
      </c>
      <c r="J38" s="811"/>
      <c r="K38" s="878" t="str">
        <f t="shared" si="4"/>
        <v/>
      </c>
      <c r="L38" s="878" t="str">
        <f t="shared" si="5"/>
        <v/>
      </c>
      <c r="M38" s="812"/>
      <c r="N38" s="707"/>
      <c r="O38" s="707"/>
      <c r="P38" s="707"/>
      <c r="Q38" s="707"/>
      <c r="R38" s="707"/>
      <c r="S38" s="932" t="str">
        <f t="shared" si="6"/>
        <v/>
      </c>
      <c r="T38" s="210" t="str">
        <f t="array" ref="T38">IFERROR(SMALL(IF((loai=$AA$12),ROW(loai)-6),ROWS($T$19:T37)),"")</f>
        <v/>
      </c>
      <c r="U38" s="211"/>
      <c r="V38" s="194"/>
    </row>
    <row r="39" spans="2:22" ht="16.5" customHeight="1" x14ac:dyDescent="0.2">
      <c r="B39" s="466"/>
      <c r="C39" s="901">
        <v>20</v>
      </c>
      <c r="D39" s="902"/>
      <c r="E39" s="902"/>
      <c r="F39" s="874" t="str">
        <f t="shared" si="0"/>
        <v/>
      </c>
      <c r="G39" s="875" t="str">
        <f t="shared" si="1"/>
        <v/>
      </c>
      <c r="H39" s="876" t="str">
        <f t="shared" si="2"/>
        <v/>
      </c>
      <c r="I39" s="874" t="str">
        <f t="shared" si="3"/>
        <v/>
      </c>
      <c r="J39" s="811"/>
      <c r="K39" s="878" t="str">
        <f t="shared" si="4"/>
        <v/>
      </c>
      <c r="L39" s="878" t="str">
        <f t="shared" si="5"/>
        <v/>
      </c>
      <c r="M39" s="812"/>
      <c r="N39" s="707"/>
      <c r="O39" s="707"/>
      <c r="P39" s="707"/>
      <c r="Q39" s="707"/>
      <c r="R39" s="707"/>
      <c r="S39" s="932" t="str">
        <f t="shared" si="6"/>
        <v/>
      </c>
      <c r="T39" s="210" t="str">
        <f t="array" ref="T39">IFERROR(SMALL(IF((loai=$AA$12),ROW(loai)-6),ROWS($T$19:T38)),"")</f>
        <v/>
      </c>
      <c r="U39" s="211"/>
      <c r="V39" s="194"/>
    </row>
    <row r="40" spans="2:22" ht="16.5" customHeight="1" x14ac:dyDescent="0.2">
      <c r="B40" s="466"/>
      <c r="C40" s="901">
        <v>21</v>
      </c>
      <c r="D40" s="902"/>
      <c r="E40" s="902"/>
      <c r="F40" s="874" t="str">
        <f t="shared" si="0"/>
        <v/>
      </c>
      <c r="G40" s="875" t="str">
        <f t="shared" si="1"/>
        <v/>
      </c>
      <c r="H40" s="876" t="str">
        <f t="shared" si="2"/>
        <v/>
      </c>
      <c r="I40" s="874" t="str">
        <f t="shared" si="3"/>
        <v/>
      </c>
      <c r="J40" s="811"/>
      <c r="K40" s="878" t="str">
        <f t="shared" si="4"/>
        <v/>
      </c>
      <c r="L40" s="878" t="str">
        <f t="shared" si="5"/>
        <v/>
      </c>
      <c r="M40" s="812"/>
      <c r="N40" s="707"/>
      <c r="O40" s="707"/>
      <c r="P40" s="707"/>
      <c r="Q40" s="707"/>
      <c r="R40" s="707"/>
      <c r="S40" s="932" t="str">
        <f t="shared" si="6"/>
        <v/>
      </c>
      <c r="T40" s="210" t="str">
        <f t="array" ref="T40">IFERROR(SMALL(IF((loai=$AA$12),ROW(loai)-6),ROWS($T$19:T39)),"")</f>
        <v/>
      </c>
      <c r="U40" s="211"/>
      <c r="V40" s="194"/>
    </row>
    <row r="41" spans="2:22" ht="16.5" customHeight="1" x14ac:dyDescent="0.2">
      <c r="B41" s="466"/>
      <c r="C41" s="901">
        <v>22</v>
      </c>
      <c r="D41" s="902"/>
      <c r="E41" s="902"/>
      <c r="F41" s="874" t="str">
        <f t="shared" si="0"/>
        <v/>
      </c>
      <c r="G41" s="875" t="str">
        <f t="shared" si="1"/>
        <v/>
      </c>
      <c r="H41" s="876" t="str">
        <f t="shared" si="2"/>
        <v/>
      </c>
      <c r="I41" s="874" t="str">
        <f t="shared" si="3"/>
        <v/>
      </c>
      <c r="J41" s="811"/>
      <c r="K41" s="878" t="str">
        <f t="shared" si="4"/>
        <v/>
      </c>
      <c r="L41" s="878" t="str">
        <f t="shared" si="5"/>
        <v/>
      </c>
      <c r="M41" s="812"/>
      <c r="N41" s="707"/>
      <c r="O41" s="707"/>
      <c r="P41" s="707"/>
      <c r="Q41" s="707"/>
      <c r="R41" s="707"/>
      <c r="S41" s="932" t="str">
        <f t="shared" si="6"/>
        <v/>
      </c>
      <c r="T41" s="210" t="str">
        <f t="array" ref="T41">IFERROR(SMALL(IF((loai=$AA$12),ROW(loai)-6),ROWS($T$19:T40)),"")</f>
        <v/>
      </c>
      <c r="U41" s="211"/>
      <c r="V41" s="194"/>
    </row>
    <row r="42" spans="2:22" ht="16.5" customHeight="1" x14ac:dyDescent="0.2">
      <c r="B42" s="466"/>
      <c r="C42" s="901">
        <v>23</v>
      </c>
      <c r="D42" s="902"/>
      <c r="E42" s="902"/>
      <c r="F42" s="874" t="str">
        <f t="shared" si="0"/>
        <v/>
      </c>
      <c r="G42" s="875" t="str">
        <f t="shared" si="1"/>
        <v/>
      </c>
      <c r="H42" s="876" t="str">
        <f t="shared" si="2"/>
        <v/>
      </c>
      <c r="I42" s="874" t="str">
        <f t="shared" si="3"/>
        <v/>
      </c>
      <c r="J42" s="811"/>
      <c r="K42" s="878" t="str">
        <f t="shared" si="4"/>
        <v/>
      </c>
      <c r="L42" s="878" t="str">
        <f t="shared" si="5"/>
        <v/>
      </c>
      <c r="M42" s="812"/>
      <c r="N42" s="707"/>
      <c r="O42" s="707"/>
      <c r="P42" s="707"/>
      <c r="Q42" s="707"/>
      <c r="R42" s="707"/>
      <c r="S42" s="932" t="str">
        <f t="shared" si="6"/>
        <v/>
      </c>
      <c r="T42" s="210" t="str">
        <f t="array" ref="T42">IFERROR(SMALL(IF((loai=$AA$12),ROW(loai)-6),ROWS($T$19:T41)),"")</f>
        <v/>
      </c>
      <c r="U42" s="211"/>
      <c r="V42" s="194"/>
    </row>
    <row r="43" spans="2:22" ht="16.5" customHeight="1" x14ac:dyDescent="0.2">
      <c r="B43" s="466"/>
      <c r="C43" s="901">
        <v>24</v>
      </c>
      <c r="D43" s="902"/>
      <c r="E43" s="902"/>
      <c r="F43" s="874" t="str">
        <f t="shared" si="0"/>
        <v/>
      </c>
      <c r="G43" s="875" t="str">
        <f t="shared" si="1"/>
        <v/>
      </c>
      <c r="H43" s="876" t="str">
        <f t="shared" si="2"/>
        <v/>
      </c>
      <c r="I43" s="874" t="str">
        <f t="shared" si="3"/>
        <v/>
      </c>
      <c r="J43" s="811"/>
      <c r="K43" s="878" t="str">
        <f t="shared" si="4"/>
        <v/>
      </c>
      <c r="L43" s="878" t="str">
        <f t="shared" si="5"/>
        <v/>
      </c>
      <c r="M43" s="812"/>
      <c r="N43" s="707"/>
      <c r="O43" s="707"/>
      <c r="P43" s="707"/>
      <c r="Q43" s="707"/>
      <c r="R43" s="707"/>
      <c r="S43" s="932" t="str">
        <f t="shared" si="6"/>
        <v/>
      </c>
      <c r="T43" s="210" t="str">
        <f t="array" ref="T43">IFERROR(SMALL(IF((loai=$AA$12),ROW(loai)-6),ROWS($T$19:T42)),"")</f>
        <v/>
      </c>
      <c r="U43" s="211"/>
      <c r="V43" s="194"/>
    </row>
    <row r="44" spans="2:22" ht="16.5" customHeight="1" x14ac:dyDescent="0.2">
      <c r="B44" s="466"/>
      <c r="C44" s="901">
        <v>25</v>
      </c>
      <c r="D44" s="902"/>
      <c r="E44" s="902"/>
      <c r="F44" s="874" t="str">
        <f t="shared" si="0"/>
        <v/>
      </c>
      <c r="G44" s="875" t="str">
        <f t="shared" si="1"/>
        <v/>
      </c>
      <c r="H44" s="876" t="str">
        <f t="shared" si="2"/>
        <v/>
      </c>
      <c r="I44" s="874" t="str">
        <f t="shared" si="3"/>
        <v/>
      </c>
      <c r="J44" s="811"/>
      <c r="K44" s="878" t="str">
        <f t="shared" si="4"/>
        <v/>
      </c>
      <c r="L44" s="878" t="str">
        <f t="shared" si="5"/>
        <v/>
      </c>
      <c r="M44" s="812"/>
      <c r="N44" s="707"/>
      <c r="O44" s="707"/>
      <c r="P44" s="707"/>
      <c r="Q44" s="707"/>
      <c r="R44" s="707"/>
      <c r="S44" s="932" t="str">
        <f t="shared" si="6"/>
        <v/>
      </c>
      <c r="T44" s="210" t="str">
        <f t="array" ref="T44">IFERROR(SMALL(IF((loai=$AA$12),ROW(loai)-6),ROWS($T$19:T43)),"")</f>
        <v/>
      </c>
      <c r="U44" s="211"/>
      <c r="V44" s="194"/>
    </row>
    <row r="45" spans="2:22" ht="16.5" customHeight="1" x14ac:dyDescent="0.2">
      <c r="B45" s="466"/>
      <c r="C45" s="901">
        <v>26</v>
      </c>
      <c r="D45" s="902"/>
      <c r="E45" s="902"/>
      <c r="F45" s="874" t="str">
        <f t="shared" si="0"/>
        <v/>
      </c>
      <c r="G45" s="875" t="str">
        <f t="shared" si="1"/>
        <v/>
      </c>
      <c r="H45" s="876" t="str">
        <f t="shared" si="2"/>
        <v/>
      </c>
      <c r="I45" s="874" t="str">
        <f t="shared" si="3"/>
        <v/>
      </c>
      <c r="J45" s="811"/>
      <c r="K45" s="878" t="str">
        <f t="shared" si="4"/>
        <v/>
      </c>
      <c r="L45" s="878" t="str">
        <f t="shared" si="5"/>
        <v/>
      </c>
      <c r="M45" s="812"/>
      <c r="N45" s="707"/>
      <c r="O45" s="707"/>
      <c r="P45" s="707"/>
      <c r="Q45" s="707"/>
      <c r="R45" s="707"/>
      <c r="S45" s="932" t="str">
        <f t="shared" si="6"/>
        <v/>
      </c>
      <c r="T45" s="210" t="str">
        <f t="array" ref="T45">IFERROR(SMALL(IF((loai=$AA$12),ROW(loai)-6),ROWS($T$19:T44)),"")</f>
        <v/>
      </c>
      <c r="U45" s="211"/>
      <c r="V45" s="194"/>
    </row>
    <row r="46" spans="2:22" ht="16.5" customHeight="1" x14ac:dyDescent="0.2">
      <c r="B46" s="466"/>
      <c r="C46" s="901">
        <v>27</v>
      </c>
      <c r="D46" s="902"/>
      <c r="E46" s="902"/>
      <c r="F46" s="874" t="str">
        <f t="shared" si="0"/>
        <v/>
      </c>
      <c r="G46" s="875" t="str">
        <f t="shared" si="1"/>
        <v/>
      </c>
      <c r="H46" s="876" t="str">
        <f t="shared" si="2"/>
        <v/>
      </c>
      <c r="I46" s="874" t="str">
        <f t="shared" si="3"/>
        <v/>
      </c>
      <c r="J46" s="811"/>
      <c r="K46" s="878" t="str">
        <f t="shared" si="4"/>
        <v/>
      </c>
      <c r="L46" s="878" t="str">
        <f t="shared" si="5"/>
        <v/>
      </c>
      <c r="M46" s="812"/>
      <c r="N46" s="707"/>
      <c r="O46" s="707"/>
      <c r="P46" s="707"/>
      <c r="Q46" s="707"/>
      <c r="R46" s="707"/>
      <c r="S46" s="932" t="str">
        <f t="shared" si="6"/>
        <v/>
      </c>
      <c r="T46" s="210" t="str">
        <f t="array" ref="T46">IFERROR(SMALL(IF((loai=$AA$12),ROW(loai)-6),ROWS($T$19:T45)),"")</f>
        <v/>
      </c>
      <c r="U46" s="211"/>
      <c r="V46" s="194"/>
    </row>
    <row r="47" spans="2:22" ht="16.5" customHeight="1" x14ac:dyDescent="0.2">
      <c r="B47" s="466"/>
      <c r="C47" s="901">
        <v>28</v>
      </c>
      <c r="D47" s="902"/>
      <c r="E47" s="902"/>
      <c r="F47" s="874" t="str">
        <f t="shared" si="0"/>
        <v/>
      </c>
      <c r="G47" s="875" t="str">
        <f t="shared" si="1"/>
        <v/>
      </c>
      <c r="H47" s="876" t="str">
        <f t="shared" si="2"/>
        <v/>
      </c>
      <c r="I47" s="874" t="str">
        <f t="shared" si="3"/>
        <v/>
      </c>
      <c r="J47" s="811"/>
      <c r="K47" s="878" t="str">
        <f t="shared" si="4"/>
        <v/>
      </c>
      <c r="L47" s="878" t="str">
        <f t="shared" si="5"/>
        <v/>
      </c>
      <c r="M47" s="812"/>
      <c r="N47" s="707"/>
      <c r="O47" s="707"/>
      <c r="P47" s="707"/>
      <c r="Q47" s="707"/>
      <c r="R47" s="707"/>
      <c r="S47" s="932" t="str">
        <f t="shared" si="6"/>
        <v/>
      </c>
      <c r="T47" s="210" t="str">
        <f t="array" ref="T47">IFERROR(SMALL(IF((loai=$AA$12),ROW(loai)-6),ROWS($T$19:T46)),"")</f>
        <v/>
      </c>
      <c r="U47" s="211"/>
      <c r="V47" s="194"/>
    </row>
    <row r="48" spans="2:22" ht="16.5" customHeight="1" x14ac:dyDescent="0.2">
      <c r="B48" s="466"/>
      <c r="C48" s="901">
        <v>29</v>
      </c>
      <c r="D48" s="902"/>
      <c r="E48" s="902"/>
      <c r="F48" s="874" t="str">
        <f t="shared" si="0"/>
        <v/>
      </c>
      <c r="G48" s="875" t="str">
        <f t="shared" si="1"/>
        <v/>
      </c>
      <c r="H48" s="876" t="str">
        <f t="shared" si="2"/>
        <v/>
      </c>
      <c r="I48" s="874" t="str">
        <f t="shared" si="3"/>
        <v/>
      </c>
      <c r="J48" s="811"/>
      <c r="K48" s="878" t="str">
        <f t="shared" si="4"/>
        <v/>
      </c>
      <c r="L48" s="878" t="str">
        <f t="shared" si="5"/>
        <v/>
      </c>
      <c r="M48" s="812"/>
      <c r="N48" s="707"/>
      <c r="O48" s="707"/>
      <c r="P48" s="707"/>
      <c r="Q48" s="707"/>
      <c r="R48" s="707"/>
      <c r="S48" s="932" t="str">
        <f t="shared" si="6"/>
        <v/>
      </c>
      <c r="T48" s="210" t="str">
        <f t="array" ref="T48">IFERROR(SMALL(IF((loai=$AA$12),ROW(loai)-6),ROWS($T$19:T47)),"")</f>
        <v/>
      </c>
      <c r="U48" s="211"/>
      <c r="V48" s="194"/>
    </row>
    <row r="49" spans="2:22" ht="16.5" customHeight="1" x14ac:dyDescent="0.2">
      <c r="B49" s="466"/>
      <c r="C49" s="901">
        <v>30</v>
      </c>
      <c r="D49" s="902"/>
      <c r="E49" s="902"/>
      <c r="F49" s="874" t="str">
        <f t="shared" si="0"/>
        <v/>
      </c>
      <c r="G49" s="875" t="str">
        <f t="shared" si="1"/>
        <v/>
      </c>
      <c r="H49" s="876" t="str">
        <f t="shared" si="2"/>
        <v/>
      </c>
      <c r="I49" s="874" t="str">
        <f t="shared" si="3"/>
        <v/>
      </c>
      <c r="J49" s="811"/>
      <c r="K49" s="878" t="str">
        <f t="shared" si="4"/>
        <v/>
      </c>
      <c r="L49" s="878" t="str">
        <f t="shared" si="5"/>
        <v/>
      </c>
      <c r="M49" s="812"/>
      <c r="N49" s="707"/>
      <c r="O49" s="707"/>
      <c r="P49" s="707"/>
      <c r="Q49" s="707"/>
      <c r="R49" s="707"/>
      <c r="S49" s="932" t="str">
        <f t="shared" si="6"/>
        <v/>
      </c>
      <c r="T49" s="210" t="str">
        <f t="array" ref="T49">IFERROR(SMALL(IF((loai=$AA$12),ROW(loai)-6),ROWS($T$19:T48)),"")</f>
        <v/>
      </c>
      <c r="U49" s="211"/>
      <c r="V49" s="194"/>
    </row>
    <row r="50" spans="2:22" ht="16.5" customHeight="1" x14ac:dyDescent="0.2">
      <c r="B50" s="466"/>
      <c r="C50" s="901">
        <v>31</v>
      </c>
      <c r="D50" s="902"/>
      <c r="E50" s="902"/>
      <c r="F50" s="874" t="str">
        <f t="shared" si="0"/>
        <v/>
      </c>
      <c r="G50" s="875" t="str">
        <f t="shared" si="1"/>
        <v/>
      </c>
      <c r="H50" s="876" t="str">
        <f t="shared" si="2"/>
        <v/>
      </c>
      <c r="I50" s="874" t="str">
        <f t="shared" si="3"/>
        <v/>
      </c>
      <c r="J50" s="811"/>
      <c r="K50" s="878" t="str">
        <f t="shared" si="4"/>
        <v/>
      </c>
      <c r="L50" s="878" t="str">
        <f t="shared" si="5"/>
        <v/>
      </c>
      <c r="M50" s="812"/>
      <c r="N50" s="707"/>
      <c r="O50" s="707"/>
      <c r="P50" s="707"/>
      <c r="Q50" s="707"/>
      <c r="R50" s="707"/>
      <c r="S50" s="932" t="str">
        <f t="shared" si="6"/>
        <v/>
      </c>
      <c r="T50" s="210" t="str">
        <f t="array" ref="T50">IFERROR(SMALL(IF((loai=$AA$12),ROW(loai)-6),ROWS($T$19:T49)),"")</f>
        <v/>
      </c>
      <c r="U50" s="211"/>
      <c r="V50" s="194"/>
    </row>
    <row r="51" spans="2:22" ht="20.25" customHeight="1" x14ac:dyDescent="0.2">
      <c r="B51" s="466"/>
      <c r="C51" s="1843" t="s">
        <v>746</v>
      </c>
      <c r="D51" s="1844"/>
      <c r="E51" s="1844"/>
      <c r="F51" s="1844"/>
      <c r="G51" s="1844"/>
      <c r="H51" s="1844"/>
      <c r="I51" s="1844"/>
      <c r="J51" s="908"/>
      <c r="K51" s="931">
        <f>SUBTOTAL(9,K20:K50)</f>
        <v>0</v>
      </c>
      <c r="L51" s="931">
        <f>SUBTOTAL(9,L20:L50)</f>
        <v>0</v>
      </c>
      <c r="M51" s="910"/>
      <c r="N51" s="911" t="s">
        <v>749</v>
      </c>
      <c r="O51" s="911"/>
      <c r="P51" s="911"/>
      <c r="Q51" s="911"/>
      <c r="R51" s="911"/>
      <c r="S51" s="912" t="s">
        <v>590</v>
      </c>
      <c r="T51" s="210"/>
      <c r="U51" s="211"/>
      <c r="V51" s="194"/>
    </row>
    <row r="52" spans="2:22" ht="20.25" customHeight="1" x14ac:dyDescent="0.2">
      <c r="B52" s="466"/>
      <c r="C52" s="1840" t="s">
        <v>750</v>
      </c>
      <c r="D52" s="1841"/>
      <c r="E52" s="1841"/>
      <c r="F52" s="1841"/>
      <c r="G52" s="1841"/>
      <c r="H52" s="1841"/>
      <c r="I52" s="1841"/>
      <c r="J52" s="1841"/>
      <c r="K52" s="1841"/>
      <c r="L52" s="1841"/>
      <c r="M52" s="1842"/>
      <c r="N52" s="900"/>
      <c r="O52" s="900" t="s">
        <v>733</v>
      </c>
      <c r="P52" s="900"/>
      <c r="Q52" s="900"/>
      <c r="R52" s="900"/>
      <c r="S52" s="807" t="s">
        <v>590</v>
      </c>
      <c r="T52" s="210"/>
      <c r="U52" s="211"/>
      <c r="V52" s="194"/>
    </row>
    <row r="53" spans="2:22" ht="16.5" customHeight="1" x14ac:dyDescent="0.2">
      <c r="B53" s="466"/>
      <c r="C53" s="901">
        <v>1</v>
      </c>
      <c r="D53" s="902"/>
      <c r="E53" s="902"/>
      <c r="F53" s="874" t="str">
        <f t="shared" ref="F53:F84" si="7">IF($T53="","",INDEX(sohd,$T53))</f>
        <v/>
      </c>
      <c r="G53" s="875" t="str">
        <f t="shared" ref="G53:G84" si="8">IF($T53="","",INDEX(ngayct,$T53))</f>
        <v/>
      </c>
      <c r="H53" s="876" t="str">
        <f t="shared" ref="H53:H84" si="9">IF($T53="","",INDEX(tengs,$T53))</f>
        <v/>
      </c>
      <c r="I53" s="874" t="str">
        <f t="shared" ref="I53:I84" si="10">IF($T53="","",INDEX(mst,$T53))</f>
        <v/>
      </c>
      <c r="J53" s="811"/>
      <c r="K53" s="878" t="str">
        <f t="shared" ref="K53:K84" si="11">IF($T53="","",INDEX(sotien,$T53))</f>
        <v/>
      </c>
      <c r="L53" s="878" t="str">
        <f t="shared" ref="L53:L84" si="12">IF($T53="","",INDEX(tienthue,$T53))</f>
        <v/>
      </c>
      <c r="M53" s="812"/>
      <c r="N53" s="707"/>
      <c r="O53" s="707"/>
      <c r="P53" s="707"/>
      <c r="Q53" s="707"/>
      <c r="R53" s="707"/>
      <c r="S53" s="932" t="str">
        <f t="shared" ref="S53:S116" si="13">IF(T53&lt;&gt;"","x","")</f>
        <v/>
      </c>
      <c r="T53" s="210" t="str">
        <f t="array" ref="T53">IFERROR(SMALL(IF((loai=$AA$11),ROW(loai)-6),ROWS($T$52:T52)),"")</f>
        <v/>
      </c>
      <c r="U53" s="211"/>
      <c r="V53" s="194"/>
    </row>
    <row r="54" spans="2:22" ht="16.5" customHeight="1" x14ac:dyDescent="0.2">
      <c r="B54" s="466"/>
      <c r="C54" s="901">
        <v>2</v>
      </c>
      <c r="D54" s="902"/>
      <c r="E54" s="902"/>
      <c r="F54" s="874" t="str">
        <f t="shared" si="7"/>
        <v/>
      </c>
      <c r="G54" s="875" t="str">
        <f t="shared" si="8"/>
        <v/>
      </c>
      <c r="H54" s="876" t="str">
        <f t="shared" si="9"/>
        <v/>
      </c>
      <c r="I54" s="874" t="str">
        <f t="shared" si="10"/>
        <v/>
      </c>
      <c r="J54" s="811"/>
      <c r="K54" s="878" t="str">
        <f t="shared" si="11"/>
        <v/>
      </c>
      <c r="L54" s="878" t="str">
        <f t="shared" si="12"/>
        <v/>
      </c>
      <c r="M54" s="905" t="s">
        <v>7</v>
      </c>
      <c r="N54" s="707"/>
      <c r="O54" s="707"/>
      <c r="P54" s="707"/>
      <c r="Q54" s="707"/>
      <c r="R54" s="707"/>
      <c r="S54" s="932" t="str">
        <f t="shared" si="13"/>
        <v/>
      </c>
      <c r="T54" s="210" t="str">
        <f t="array" ref="T54">IFERROR(SMALL(IF((loai=$AA$11),ROW(loai)-6),ROWS($T$52:T53)),"")</f>
        <v/>
      </c>
      <c r="U54" s="211"/>
      <c r="V54" s="194"/>
    </row>
    <row r="55" spans="2:22" ht="16.5" customHeight="1" x14ac:dyDescent="0.2">
      <c r="B55" s="466"/>
      <c r="C55" s="901">
        <v>3</v>
      </c>
      <c r="D55" s="902"/>
      <c r="E55" s="902"/>
      <c r="F55" s="874" t="str">
        <f t="shared" si="7"/>
        <v/>
      </c>
      <c r="G55" s="875" t="str">
        <f t="shared" si="8"/>
        <v/>
      </c>
      <c r="H55" s="876" t="str">
        <f t="shared" si="9"/>
        <v/>
      </c>
      <c r="I55" s="874" t="str">
        <f t="shared" si="10"/>
        <v/>
      </c>
      <c r="J55" s="811"/>
      <c r="K55" s="878" t="str">
        <f t="shared" si="11"/>
        <v/>
      </c>
      <c r="L55" s="878" t="str">
        <f t="shared" si="12"/>
        <v/>
      </c>
      <c r="M55" s="905" t="s">
        <v>7</v>
      </c>
      <c r="N55" s="707"/>
      <c r="O55" s="707"/>
      <c r="P55" s="707"/>
      <c r="Q55" s="707"/>
      <c r="R55" s="707"/>
      <c r="S55" s="932" t="str">
        <f t="shared" si="13"/>
        <v/>
      </c>
      <c r="T55" s="210" t="str">
        <f t="array" ref="T55">IFERROR(SMALL(IF((loai=$AA$11),ROW(loai)-6),ROWS($T$52:T54)),"")</f>
        <v/>
      </c>
      <c r="U55" s="211"/>
      <c r="V55" s="194"/>
    </row>
    <row r="56" spans="2:22" ht="16.5" customHeight="1" x14ac:dyDescent="0.2">
      <c r="B56" s="466"/>
      <c r="C56" s="901">
        <v>4</v>
      </c>
      <c r="D56" s="902"/>
      <c r="E56" s="902"/>
      <c r="F56" s="874" t="str">
        <f t="shared" si="7"/>
        <v/>
      </c>
      <c r="G56" s="875" t="str">
        <f t="shared" si="8"/>
        <v/>
      </c>
      <c r="H56" s="876" t="str">
        <f t="shared" si="9"/>
        <v/>
      </c>
      <c r="I56" s="874" t="str">
        <f t="shared" si="10"/>
        <v/>
      </c>
      <c r="J56" s="811"/>
      <c r="K56" s="878" t="str">
        <f t="shared" si="11"/>
        <v/>
      </c>
      <c r="L56" s="878" t="str">
        <f t="shared" si="12"/>
        <v/>
      </c>
      <c r="M56" s="905" t="s">
        <v>7</v>
      </c>
      <c r="N56" s="707"/>
      <c r="O56" s="707"/>
      <c r="P56" s="707"/>
      <c r="Q56" s="707"/>
      <c r="R56" s="707"/>
      <c r="S56" s="932" t="str">
        <f t="shared" si="13"/>
        <v/>
      </c>
      <c r="T56" s="210" t="str">
        <f t="array" ref="T56">IFERROR(SMALL(IF((loai=$AA$11),ROW(loai)-6),ROWS($T$52:T55)),"")</f>
        <v/>
      </c>
      <c r="U56" s="211"/>
      <c r="V56" s="194"/>
    </row>
    <row r="57" spans="2:22" ht="16.5" customHeight="1" x14ac:dyDescent="0.2">
      <c r="B57" s="466"/>
      <c r="C57" s="901">
        <v>5</v>
      </c>
      <c r="D57" s="902"/>
      <c r="E57" s="902"/>
      <c r="F57" s="874" t="str">
        <f t="shared" si="7"/>
        <v/>
      </c>
      <c r="G57" s="875" t="str">
        <f t="shared" si="8"/>
        <v/>
      </c>
      <c r="H57" s="876" t="str">
        <f t="shared" si="9"/>
        <v/>
      </c>
      <c r="I57" s="874" t="str">
        <f t="shared" si="10"/>
        <v/>
      </c>
      <c r="J57" s="811"/>
      <c r="K57" s="878" t="str">
        <f t="shared" si="11"/>
        <v/>
      </c>
      <c r="L57" s="878" t="str">
        <f t="shared" si="12"/>
        <v/>
      </c>
      <c r="M57" s="905" t="s">
        <v>7</v>
      </c>
      <c r="N57" s="707"/>
      <c r="O57" s="707"/>
      <c r="P57" s="707"/>
      <c r="Q57" s="707"/>
      <c r="R57" s="707"/>
      <c r="S57" s="932" t="str">
        <f t="shared" si="13"/>
        <v/>
      </c>
      <c r="T57" s="210" t="str">
        <f t="array" ref="T57">IFERROR(SMALL(IF((loai=$AA$11),ROW(loai)-6),ROWS($T$52:T56)),"")</f>
        <v/>
      </c>
      <c r="U57" s="211"/>
      <c r="V57" s="194"/>
    </row>
    <row r="58" spans="2:22" ht="16.5" customHeight="1" x14ac:dyDescent="0.2">
      <c r="B58" s="466"/>
      <c r="C58" s="901">
        <v>6</v>
      </c>
      <c r="D58" s="902"/>
      <c r="E58" s="902"/>
      <c r="F58" s="874" t="str">
        <f t="shared" si="7"/>
        <v/>
      </c>
      <c r="G58" s="875" t="str">
        <f t="shared" si="8"/>
        <v/>
      </c>
      <c r="H58" s="876" t="str">
        <f t="shared" si="9"/>
        <v/>
      </c>
      <c r="I58" s="874" t="str">
        <f t="shared" si="10"/>
        <v/>
      </c>
      <c r="J58" s="811"/>
      <c r="K58" s="878" t="str">
        <f t="shared" si="11"/>
        <v/>
      </c>
      <c r="L58" s="878" t="str">
        <f t="shared" si="12"/>
        <v/>
      </c>
      <c r="M58" s="905" t="s">
        <v>7</v>
      </c>
      <c r="N58" s="707"/>
      <c r="O58" s="707"/>
      <c r="P58" s="707"/>
      <c r="Q58" s="707"/>
      <c r="R58" s="707"/>
      <c r="S58" s="932" t="str">
        <f t="shared" si="13"/>
        <v/>
      </c>
      <c r="T58" s="210" t="str">
        <f t="array" ref="T58">IFERROR(SMALL(IF((loai=$AA$11),ROW(loai)-6),ROWS($T$52:T57)),"")</f>
        <v/>
      </c>
      <c r="U58" s="211"/>
      <c r="V58" s="194"/>
    </row>
    <row r="59" spans="2:22" ht="16.5" customHeight="1" x14ac:dyDescent="0.2">
      <c r="B59" s="466"/>
      <c r="C59" s="901">
        <v>7</v>
      </c>
      <c r="D59" s="902"/>
      <c r="E59" s="902"/>
      <c r="F59" s="874" t="str">
        <f t="shared" si="7"/>
        <v/>
      </c>
      <c r="G59" s="875" t="str">
        <f t="shared" si="8"/>
        <v/>
      </c>
      <c r="H59" s="876" t="str">
        <f t="shared" si="9"/>
        <v/>
      </c>
      <c r="I59" s="874" t="str">
        <f t="shared" si="10"/>
        <v/>
      </c>
      <c r="J59" s="811"/>
      <c r="K59" s="878" t="str">
        <f t="shared" si="11"/>
        <v/>
      </c>
      <c r="L59" s="878" t="str">
        <f t="shared" si="12"/>
        <v/>
      </c>
      <c r="M59" s="905" t="s">
        <v>7</v>
      </c>
      <c r="N59" s="707"/>
      <c r="O59" s="707"/>
      <c r="P59" s="707"/>
      <c r="Q59" s="707"/>
      <c r="R59" s="707"/>
      <c r="S59" s="932" t="str">
        <f t="shared" si="13"/>
        <v/>
      </c>
      <c r="T59" s="210" t="str">
        <f t="array" ref="T59">IFERROR(SMALL(IF((loai=$AA$11),ROW(loai)-6),ROWS($T$52:T58)),"")</f>
        <v/>
      </c>
      <c r="U59" s="211"/>
      <c r="V59" s="194"/>
    </row>
    <row r="60" spans="2:22" ht="16.5" customHeight="1" x14ac:dyDescent="0.2">
      <c r="B60" s="466"/>
      <c r="C60" s="901">
        <v>8</v>
      </c>
      <c r="D60" s="902"/>
      <c r="E60" s="902"/>
      <c r="F60" s="874" t="str">
        <f t="shared" si="7"/>
        <v/>
      </c>
      <c r="G60" s="875" t="str">
        <f t="shared" si="8"/>
        <v/>
      </c>
      <c r="H60" s="876" t="str">
        <f t="shared" si="9"/>
        <v/>
      </c>
      <c r="I60" s="874" t="str">
        <f t="shared" si="10"/>
        <v/>
      </c>
      <c r="J60" s="811"/>
      <c r="K60" s="878" t="str">
        <f t="shared" si="11"/>
        <v/>
      </c>
      <c r="L60" s="878" t="str">
        <f t="shared" si="12"/>
        <v/>
      </c>
      <c r="M60" s="905" t="s">
        <v>7</v>
      </c>
      <c r="N60" s="707"/>
      <c r="O60" s="707"/>
      <c r="P60" s="707"/>
      <c r="Q60" s="707"/>
      <c r="R60" s="707"/>
      <c r="S60" s="932" t="str">
        <f t="shared" si="13"/>
        <v/>
      </c>
      <c r="T60" s="210" t="str">
        <f t="array" ref="T60">IFERROR(SMALL(IF((loai=$AA$11),ROW(loai)-6),ROWS($T$52:T59)),"")</f>
        <v/>
      </c>
      <c r="U60" s="211"/>
      <c r="V60" s="194"/>
    </row>
    <row r="61" spans="2:22" ht="16.5" customHeight="1" x14ac:dyDescent="0.2">
      <c r="B61" s="466"/>
      <c r="C61" s="901">
        <v>9</v>
      </c>
      <c r="D61" s="902"/>
      <c r="E61" s="902"/>
      <c r="F61" s="874" t="str">
        <f t="shared" si="7"/>
        <v/>
      </c>
      <c r="G61" s="875" t="str">
        <f t="shared" si="8"/>
        <v/>
      </c>
      <c r="H61" s="876" t="str">
        <f t="shared" si="9"/>
        <v/>
      </c>
      <c r="I61" s="874" t="str">
        <f t="shared" si="10"/>
        <v/>
      </c>
      <c r="J61" s="811"/>
      <c r="K61" s="878" t="str">
        <f t="shared" si="11"/>
        <v/>
      </c>
      <c r="L61" s="878" t="str">
        <f t="shared" si="12"/>
        <v/>
      </c>
      <c r="M61" s="905" t="s">
        <v>7</v>
      </c>
      <c r="N61" s="707"/>
      <c r="O61" s="707"/>
      <c r="P61" s="707"/>
      <c r="Q61" s="707"/>
      <c r="R61" s="707"/>
      <c r="S61" s="932" t="str">
        <f t="shared" si="13"/>
        <v/>
      </c>
      <c r="T61" s="210" t="str">
        <f t="array" ref="T61">IFERROR(SMALL(IF((loai=$AA$11),ROW(loai)-6),ROWS($T$52:T60)),"")</f>
        <v/>
      </c>
      <c r="U61" s="211"/>
      <c r="V61" s="194"/>
    </row>
    <row r="62" spans="2:22" ht="16.5" customHeight="1" x14ac:dyDescent="0.2">
      <c r="B62" s="466"/>
      <c r="C62" s="901">
        <v>10</v>
      </c>
      <c r="D62" s="902"/>
      <c r="E62" s="902"/>
      <c r="F62" s="874" t="str">
        <f t="shared" si="7"/>
        <v/>
      </c>
      <c r="G62" s="875" t="str">
        <f t="shared" si="8"/>
        <v/>
      </c>
      <c r="H62" s="876" t="str">
        <f t="shared" si="9"/>
        <v/>
      </c>
      <c r="I62" s="874" t="str">
        <f t="shared" si="10"/>
        <v/>
      </c>
      <c r="J62" s="811"/>
      <c r="K62" s="878" t="str">
        <f t="shared" si="11"/>
        <v/>
      </c>
      <c r="L62" s="878" t="str">
        <f t="shared" si="12"/>
        <v/>
      </c>
      <c r="M62" s="905" t="s">
        <v>7</v>
      </c>
      <c r="N62" s="707"/>
      <c r="O62" s="707"/>
      <c r="P62" s="707"/>
      <c r="Q62" s="707"/>
      <c r="R62" s="707"/>
      <c r="S62" s="932" t="str">
        <f t="shared" si="13"/>
        <v/>
      </c>
      <c r="T62" s="210" t="str">
        <f t="array" ref="T62">IFERROR(SMALL(IF((loai=$AA$11),ROW(loai)-6),ROWS($T$52:T61)),"")</f>
        <v/>
      </c>
      <c r="U62" s="211"/>
      <c r="V62" s="194"/>
    </row>
    <row r="63" spans="2:22" ht="16.5" customHeight="1" x14ac:dyDescent="0.2">
      <c r="B63" s="466"/>
      <c r="C63" s="901">
        <v>11</v>
      </c>
      <c r="D63" s="902"/>
      <c r="E63" s="902"/>
      <c r="F63" s="874" t="str">
        <f t="shared" si="7"/>
        <v/>
      </c>
      <c r="G63" s="875" t="str">
        <f t="shared" si="8"/>
        <v/>
      </c>
      <c r="H63" s="876" t="str">
        <f t="shared" si="9"/>
        <v/>
      </c>
      <c r="I63" s="874" t="str">
        <f t="shared" si="10"/>
        <v/>
      </c>
      <c r="J63" s="811"/>
      <c r="K63" s="878" t="str">
        <f t="shared" si="11"/>
        <v/>
      </c>
      <c r="L63" s="878" t="str">
        <f t="shared" si="12"/>
        <v/>
      </c>
      <c r="M63" s="905" t="s">
        <v>7</v>
      </c>
      <c r="N63" s="707"/>
      <c r="O63" s="707"/>
      <c r="P63" s="707"/>
      <c r="Q63" s="707"/>
      <c r="R63" s="707"/>
      <c r="S63" s="932" t="str">
        <f t="shared" si="13"/>
        <v/>
      </c>
      <c r="T63" s="210" t="str">
        <f t="array" ref="T63">IFERROR(SMALL(IF((loai=$AA$11),ROW(loai)-6),ROWS($T$52:T62)),"")</f>
        <v/>
      </c>
      <c r="U63" s="211"/>
      <c r="V63" s="194"/>
    </row>
    <row r="64" spans="2:22" ht="16.5" customHeight="1" x14ac:dyDescent="0.2">
      <c r="B64" s="466"/>
      <c r="C64" s="901">
        <v>12</v>
      </c>
      <c r="D64" s="902"/>
      <c r="E64" s="902"/>
      <c r="F64" s="874" t="str">
        <f t="shared" si="7"/>
        <v/>
      </c>
      <c r="G64" s="875" t="str">
        <f t="shared" si="8"/>
        <v/>
      </c>
      <c r="H64" s="876" t="str">
        <f t="shared" si="9"/>
        <v/>
      </c>
      <c r="I64" s="874" t="str">
        <f t="shared" si="10"/>
        <v/>
      </c>
      <c r="J64" s="811"/>
      <c r="K64" s="878" t="str">
        <f t="shared" si="11"/>
        <v/>
      </c>
      <c r="L64" s="878" t="str">
        <f t="shared" si="12"/>
        <v/>
      </c>
      <c r="M64" s="905" t="s">
        <v>7</v>
      </c>
      <c r="N64" s="707"/>
      <c r="O64" s="707"/>
      <c r="P64" s="707"/>
      <c r="Q64" s="707"/>
      <c r="R64" s="707"/>
      <c r="S64" s="932" t="str">
        <f t="shared" si="13"/>
        <v/>
      </c>
      <c r="T64" s="210" t="str">
        <f t="array" ref="T64">IFERROR(SMALL(IF((loai=$AA$11),ROW(loai)-6),ROWS($T$52:T63)),"")</f>
        <v/>
      </c>
      <c r="U64" s="211"/>
      <c r="V64" s="194"/>
    </row>
    <row r="65" spans="2:22" ht="16.5" customHeight="1" x14ac:dyDescent="0.2">
      <c r="B65" s="466"/>
      <c r="C65" s="901">
        <v>13</v>
      </c>
      <c r="D65" s="902"/>
      <c r="E65" s="902"/>
      <c r="F65" s="874" t="str">
        <f t="shared" si="7"/>
        <v/>
      </c>
      <c r="G65" s="875" t="str">
        <f t="shared" si="8"/>
        <v/>
      </c>
      <c r="H65" s="876" t="str">
        <f t="shared" si="9"/>
        <v/>
      </c>
      <c r="I65" s="874" t="str">
        <f t="shared" si="10"/>
        <v/>
      </c>
      <c r="J65" s="811"/>
      <c r="K65" s="878" t="str">
        <f t="shared" si="11"/>
        <v/>
      </c>
      <c r="L65" s="878" t="str">
        <f t="shared" si="12"/>
        <v/>
      </c>
      <c r="M65" s="905" t="s">
        <v>7</v>
      </c>
      <c r="N65" s="707"/>
      <c r="O65" s="707"/>
      <c r="P65" s="707"/>
      <c r="Q65" s="707"/>
      <c r="R65" s="707"/>
      <c r="S65" s="932" t="str">
        <f t="shared" si="13"/>
        <v/>
      </c>
      <c r="T65" s="210" t="str">
        <f t="array" ref="T65">IFERROR(SMALL(IF((loai=$AA$11),ROW(loai)-6),ROWS($T$52:T64)),"")</f>
        <v/>
      </c>
      <c r="U65" s="211"/>
      <c r="V65" s="194"/>
    </row>
    <row r="66" spans="2:22" ht="16.5" customHeight="1" x14ac:dyDescent="0.2">
      <c r="B66" s="466"/>
      <c r="C66" s="901">
        <v>14</v>
      </c>
      <c r="D66" s="902"/>
      <c r="E66" s="902"/>
      <c r="F66" s="874" t="str">
        <f t="shared" si="7"/>
        <v/>
      </c>
      <c r="G66" s="875" t="str">
        <f t="shared" si="8"/>
        <v/>
      </c>
      <c r="H66" s="876" t="str">
        <f t="shared" si="9"/>
        <v/>
      </c>
      <c r="I66" s="874" t="str">
        <f t="shared" si="10"/>
        <v/>
      </c>
      <c r="J66" s="811"/>
      <c r="K66" s="878" t="str">
        <f t="shared" si="11"/>
        <v/>
      </c>
      <c r="L66" s="878" t="str">
        <f t="shared" si="12"/>
        <v/>
      </c>
      <c r="M66" s="905" t="s">
        <v>7</v>
      </c>
      <c r="N66" s="707"/>
      <c r="O66" s="707"/>
      <c r="P66" s="707"/>
      <c r="Q66" s="707"/>
      <c r="R66" s="707"/>
      <c r="S66" s="932" t="str">
        <f t="shared" si="13"/>
        <v/>
      </c>
      <c r="T66" s="210" t="str">
        <f t="array" ref="T66">IFERROR(SMALL(IF((loai=$AA$11),ROW(loai)-6),ROWS($T$52:T65)),"")</f>
        <v/>
      </c>
      <c r="U66" s="211"/>
      <c r="V66" s="194"/>
    </row>
    <row r="67" spans="2:22" ht="16.5" customHeight="1" x14ac:dyDescent="0.2">
      <c r="B67" s="466"/>
      <c r="C67" s="901">
        <v>15</v>
      </c>
      <c r="D67" s="902"/>
      <c r="E67" s="902"/>
      <c r="F67" s="874" t="str">
        <f t="shared" si="7"/>
        <v/>
      </c>
      <c r="G67" s="875" t="str">
        <f t="shared" si="8"/>
        <v/>
      </c>
      <c r="H67" s="876" t="str">
        <f t="shared" si="9"/>
        <v/>
      </c>
      <c r="I67" s="874" t="str">
        <f t="shared" si="10"/>
        <v/>
      </c>
      <c r="J67" s="811"/>
      <c r="K67" s="878" t="str">
        <f t="shared" si="11"/>
        <v/>
      </c>
      <c r="L67" s="878" t="str">
        <f t="shared" si="12"/>
        <v/>
      </c>
      <c r="M67" s="905" t="s">
        <v>7</v>
      </c>
      <c r="N67" s="707"/>
      <c r="O67" s="707"/>
      <c r="P67" s="707"/>
      <c r="Q67" s="707"/>
      <c r="R67" s="707"/>
      <c r="S67" s="932" t="str">
        <f t="shared" si="13"/>
        <v/>
      </c>
      <c r="T67" s="210" t="str">
        <f t="array" ref="T67">IFERROR(SMALL(IF((loai=$AA$11),ROW(loai)-6),ROWS($T$52:T66)),"")</f>
        <v/>
      </c>
      <c r="U67" s="211"/>
      <c r="V67" s="194"/>
    </row>
    <row r="68" spans="2:22" ht="16.5" customHeight="1" x14ac:dyDescent="0.2">
      <c r="B68" s="466"/>
      <c r="C68" s="901">
        <v>16</v>
      </c>
      <c r="D68" s="902"/>
      <c r="E68" s="902"/>
      <c r="F68" s="874" t="str">
        <f t="shared" si="7"/>
        <v/>
      </c>
      <c r="G68" s="875" t="str">
        <f t="shared" si="8"/>
        <v/>
      </c>
      <c r="H68" s="876" t="str">
        <f t="shared" si="9"/>
        <v/>
      </c>
      <c r="I68" s="874" t="str">
        <f t="shared" si="10"/>
        <v/>
      </c>
      <c r="J68" s="811"/>
      <c r="K68" s="878" t="str">
        <f t="shared" si="11"/>
        <v/>
      </c>
      <c r="L68" s="878" t="str">
        <f t="shared" si="12"/>
        <v/>
      </c>
      <c r="M68" s="905" t="s">
        <v>7</v>
      </c>
      <c r="N68" s="707"/>
      <c r="O68" s="707"/>
      <c r="P68" s="707"/>
      <c r="Q68" s="707"/>
      <c r="R68" s="707"/>
      <c r="S68" s="932" t="str">
        <f t="shared" si="13"/>
        <v/>
      </c>
      <c r="T68" s="210" t="str">
        <f t="array" ref="T68">IFERROR(SMALL(IF((loai=$AA$11),ROW(loai)-6),ROWS($T$52:T67)),"")</f>
        <v/>
      </c>
      <c r="U68" s="211"/>
      <c r="V68" s="194"/>
    </row>
    <row r="69" spans="2:22" ht="16.5" customHeight="1" x14ac:dyDescent="0.2">
      <c r="B69" s="466"/>
      <c r="C69" s="901">
        <v>17</v>
      </c>
      <c r="D69" s="902"/>
      <c r="E69" s="902"/>
      <c r="F69" s="874" t="str">
        <f t="shared" si="7"/>
        <v/>
      </c>
      <c r="G69" s="875" t="str">
        <f t="shared" si="8"/>
        <v/>
      </c>
      <c r="H69" s="876" t="str">
        <f t="shared" si="9"/>
        <v/>
      </c>
      <c r="I69" s="874" t="str">
        <f t="shared" si="10"/>
        <v/>
      </c>
      <c r="J69" s="811"/>
      <c r="K69" s="878" t="str">
        <f t="shared" si="11"/>
        <v/>
      </c>
      <c r="L69" s="878" t="str">
        <f t="shared" si="12"/>
        <v/>
      </c>
      <c r="M69" s="905" t="s">
        <v>7</v>
      </c>
      <c r="N69" s="707"/>
      <c r="O69" s="707"/>
      <c r="P69" s="707"/>
      <c r="Q69" s="707"/>
      <c r="R69" s="707"/>
      <c r="S69" s="932" t="str">
        <f t="shared" si="13"/>
        <v/>
      </c>
      <c r="T69" s="210" t="str">
        <f t="array" ref="T69">IFERROR(SMALL(IF((loai=$AA$11),ROW(loai)-6),ROWS($T$52:T68)),"")</f>
        <v/>
      </c>
      <c r="U69" s="211"/>
      <c r="V69" s="194"/>
    </row>
    <row r="70" spans="2:22" ht="16.5" customHeight="1" x14ac:dyDescent="0.2">
      <c r="B70" s="466"/>
      <c r="C70" s="901">
        <v>18</v>
      </c>
      <c r="D70" s="902"/>
      <c r="E70" s="902"/>
      <c r="F70" s="874" t="str">
        <f t="shared" si="7"/>
        <v/>
      </c>
      <c r="G70" s="875" t="str">
        <f t="shared" si="8"/>
        <v/>
      </c>
      <c r="H70" s="876" t="str">
        <f t="shared" si="9"/>
        <v/>
      </c>
      <c r="I70" s="874" t="str">
        <f t="shared" si="10"/>
        <v/>
      </c>
      <c r="J70" s="811"/>
      <c r="K70" s="878" t="str">
        <f t="shared" si="11"/>
        <v/>
      </c>
      <c r="L70" s="878" t="str">
        <f t="shared" si="12"/>
        <v/>
      </c>
      <c r="M70" s="905" t="s">
        <v>7</v>
      </c>
      <c r="N70" s="707"/>
      <c r="O70" s="707"/>
      <c r="P70" s="707"/>
      <c r="Q70" s="707"/>
      <c r="R70" s="707"/>
      <c r="S70" s="932" t="str">
        <f t="shared" si="13"/>
        <v/>
      </c>
      <c r="T70" s="210" t="str">
        <f t="array" ref="T70">IFERROR(SMALL(IF((loai=$AA$11),ROW(loai)-6),ROWS($T$52:T69)),"")</f>
        <v/>
      </c>
      <c r="U70" s="211"/>
      <c r="V70" s="194"/>
    </row>
    <row r="71" spans="2:22" ht="16.5" customHeight="1" x14ac:dyDescent="0.2">
      <c r="B71" s="466"/>
      <c r="C71" s="901">
        <v>19</v>
      </c>
      <c r="D71" s="902"/>
      <c r="E71" s="902"/>
      <c r="F71" s="874" t="str">
        <f t="shared" si="7"/>
        <v/>
      </c>
      <c r="G71" s="875" t="str">
        <f t="shared" si="8"/>
        <v/>
      </c>
      <c r="H71" s="876" t="str">
        <f t="shared" si="9"/>
        <v/>
      </c>
      <c r="I71" s="874" t="str">
        <f t="shared" si="10"/>
        <v/>
      </c>
      <c r="J71" s="811"/>
      <c r="K71" s="878" t="str">
        <f t="shared" si="11"/>
        <v/>
      </c>
      <c r="L71" s="878" t="str">
        <f t="shared" si="12"/>
        <v/>
      </c>
      <c r="M71" s="905" t="s">
        <v>7</v>
      </c>
      <c r="N71" s="707"/>
      <c r="O71" s="707"/>
      <c r="P71" s="707"/>
      <c r="Q71" s="707"/>
      <c r="R71" s="707"/>
      <c r="S71" s="932" t="str">
        <f t="shared" si="13"/>
        <v/>
      </c>
      <c r="T71" s="210" t="str">
        <f t="array" ref="T71">IFERROR(SMALL(IF((loai=$AA$11),ROW(loai)-6),ROWS($T$52:T70)),"")</f>
        <v/>
      </c>
      <c r="U71" s="211"/>
      <c r="V71" s="194"/>
    </row>
    <row r="72" spans="2:22" ht="16.5" customHeight="1" x14ac:dyDescent="0.2">
      <c r="B72" s="466"/>
      <c r="C72" s="901">
        <v>20</v>
      </c>
      <c r="D72" s="902"/>
      <c r="E72" s="902"/>
      <c r="F72" s="874" t="str">
        <f t="shared" si="7"/>
        <v/>
      </c>
      <c r="G72" s="875" t="str">
        <f t="shared" si="8"/>
        <v/>
      </c>
      <c r="H72" s="876" t="str">
        <f t="shared" si="9"/>
        <v/>
      </c>
      <c r="I72" s="874" t="str">
        <f t="shared" si="10"/>
        <v/>
      </c>
      <c r="J72" s="811"/>
      <c r="K72" s="878" t="str">
        <f t="shared" si="11"/>
        <v/>
      </c>
      <c r="L72" s="878" t="str">
        <f t="shared" si="12"/>
        <v/>
      </c>
      <c r="M72" s="905" t="s">
        <v>7</v>
      </c>
      <c r="N72" s="707"/>
      <c r="O72" s="707"/>
      <c r="P72" s="707"/>
      <c r="Q72" s="707"/>
      <c r="R72" s="707"/>
      <c r="S72" s="932" t="str">
        <f t="shared" si="13"/>
        <v/>
      </c>
      <c r="T72" s="210" t="str">
        <f t="array" ref="T72">IFERROR(SMALL(IF((loai=$AA$11),ROW(loai)-6),ROWS($T$52:T71)),"")</f>
        <v/>
      </c>
      <c r="U72" s="211"/>
      <c r="V72" s="194"/>
    </row>
    <row r="73" spans="2:22" ht="16.5" customHeight="1" x14ac:dyDescent="0.2">
      <c r="B73" s="466"/>
      <c r="C73" s="901">
        <v>21</v>
      </c>
      <c r="D73" s="902"/>
      <c r="E73" s="902"/>
      <c r="F73" s="874" t="str">
        <f t="shared" si="7"/>
        <v/>
      </c>
      <c r="G73" s="875" t="str">
        <f t="shared" si="8"/>
        <v/>
      </c>
      <c r="H73" s="876" t="str">
        <f t="shared" si="9"/>
        <v/>
      </c>
      <c r="I73" s="874" t="str">
        <f t="shared" si="10"/>
        <v/>
      </c>
      <c r="J73" s="811"/>
      <c r="K73" s="878" t="str">
        <f t="shared" si="11"/>
        <v/>
      </c>
      <c r="L73" s="878" t="str">
        <f t="shared" si="12"/>
        <v/>
      </c>
      <c r="M73" s="905" t="s">
        <v>7</v>
      </c>
      <c r="N73" s="707"/>
      <c r="O73" s="707"/>
      <c r="P73" s="707"/>
      <c r="Q73" s="707"/>
      <c r="R73" s="707"/>
      <c r="S73" s="932" t="str">
        <f t="shared" si="13"/>
        <v/>
      </c>
      <c r="T73" s="210" t="str">
        <f t="array" ref="T73">IFERROR(SMALL(IF((loai=$AA$11),ROW(loai)-6),ROWS($T$52:T72)),"")</f>
        <v/>
      </c>
      <c r="U73" s="211"/>
      <c r="V73" s="194"/>
    </row>
    <row r="74" spans="2:22" ht="16.5" customHeight="1" x14ac:dyDescent="0.2">
      <c r="B74" s="466"/>
      <c r="C74" s="901">
        <v>22</v>
      </c>
      <c r="D74" s="902"/>
      <c r="E74" s="902"/>
      <c r="F74" s="874" t="str">
        <f t="shared" si="7"/>
        <v/>
      </c>
      <c r="G74" s="875" t="str">
        <f t="shared" si="8"/>
        <v/>
      </c>
      <c r="H74" s="876" t="str">
        <f t="shared" si="9"/>
        <v/>
      </c>
      <c r="I74" s="874" t="str">
        <f t="shared" si="10"/>
        <v/>
      </c>
      <c r="J74" s="811"/>
      <c r="K74" s="878" t="str">
        <f t="shared" si="11"/>
        <v/>
      </c>
      <c r="L74" s="878" t="str">
        <f t="shared" si="12"/>
        <v/>
      </c>
      <c r="M74" s="905" t="s">
        <v>7</v>
      </c>
      <c r="N74" s="707"/>
      <c r="O74" s="707"/>
      <c r="P74" s="707"/>
      <c r="Q74" s="707"/>
      <c r="R74" s="707"/>
      <c r="S74" s="932" t="str">
        <f t="shared" si="13"/>
        <v/>
      </c>
      <c r="T74" s="210" t="str">
        <f t="array" ref="T74">IFERROR(SMALL(IF((loai=$AA$11),ROW(loai)-6),ROWS($T$52:T73)),"")</f>
        <v/>
      </c>
      <c r="U74" s="211"/>
      <c r="V74" s="194"/>
    </row>
    <row r="75" spans="2:22" ht="16.5" customHeight="1" x14ac:dyDescent="0.2">
      <c r="B75" s="466"/>
      <c r="C75" s="901">
        <v>23</v>
      </c>
      <c r="D75" s="902"/>
      <c r="E75" s="902"/>
      <c r="F75" s="874" t="str">
        <f t="shared" si="7"/>
        <v/>
      </c>
      <c r="G75" s="875" t="str">
        <f t="shared" si="8"/>
        <v/>
      </c>
      <c r="H75" s="876" t="str">
        <f t="shared" si="9"/>
        <v/>
      </c>
      <c r="I75" s="874" t="str">
        <f t="shared" si="10"/>
        <v/>
      </c>
      <c r="J75" s="811"/>
      <c r="K75" s="878" t="str">
        <f t="shared" si="11"/>
        <v/>
      </c>
      <c r="L75" s="878" t="str">
        <f t="shared" si="12"/>
        <v/>
      </c>
      <c r="M75" s="905" t="s">
        <v>7</v>
      </c>
      <c r="N75" s="707"/>
      <c r="O75" s="707"/>
      <c r="P75" s="707"/>
      <c r="Q75" s="707"/>
      <c r="R75" s="707"/>
      <c r="S75" s="932" t="str">
        <f t="shared" si="13"/>
        <v/>
      </c>
      <c r="T75" s="210" t="str">
        <f t="array" ref="T75">IFERROR(SMALL(IF((loai=$AA$11),ROW(loai)-6),ROWS($T$52:T74)),"")</f>
        <v/>
      </c>
      <c r="U75" s="211"/>
      <c r="V75" s="194"/>
    </row>
    <row r="76" spans="2:22" ht="16.5" customHeight="1" x14ac:dyDescent="0.2">
      <c r="B76" s="466"/>
      <c r="C76" s="901">
        <v>24</v>
      </c>
      <c r="D76" s="902"/>
      <c r="E76" s="902"/>
      <c r="F76" s="874" t="str">
        <f t="shared" si="7"/>
        <v/>
      </c>
      <c r="G76" s="875" t="str">
        <f t="shared" si="8"/>
        <v/>
      </c>
      <c r="H76" s="876" t="str">
        <f t="shared" si="9"/>
        <v/>
      </c>
      <c r="I76" s="874" t="str">
        <f t="shared" si="10"/>
        <v/>
      </c>
      <c r="J76" s="811"/>
      <c r="K76" s="878" t="str">
        <f t="shared" si="11"/>
        <v/>
      </c>
      <c r="L76" s="878" t="str">
        <f t="shared" si="12"/>
        <v/>
      </c>
      <c r="M76" s="905" t="s">
        <v>7</v>
      </c>
      <c r="N76" s="707"/>
      <c r="O76" s="707"/>
      <c r="P76" s="707"/>
      <c r="Q76" s="707"/>
      <c r="R76" s="707"/>
      <c r="S76" s="932" t="str">
        <f t="shared" si="13"/>
        <v/>
      </c>
      <c r="T76" s="210" t="str">
        <f t="array" ref="T76">IFERROR(SMALL(IF((loai=$AA$11),ROW(loai)-6),ROWS($T$52:T75)),"")</f>
        <v/>
      </c>
      <c r="U76" s="211"/>
      <c r="V76" s="194"/>
    </row>
    <row r="77" spans="2:22" ht="16.5" customHeight="1" x14ac:dyDescent="0.2">
      <c r="B77" s="466"/>
      <c r="C77" s="901">
        <v>25</v>
      </c>
      <c r="D77" s="902"/>
      <c r="E77" s="902"/>
      <c r="F77" s="874" t="str">
        <f t="shared" si="7"/>
        <v/>
      </c>
      <c r="G77" s="875" t="str">
        <f t="shared" si="8"/>
        <v/>
      </c>
      <c r="H77" s="876" t="str">
        <f t="shared" si="9"/>
        <v/>
      </c>
      <c r="I77" s="874" t="str">
        <f t="shared" si="10"/>
        <v/>
      </c>
      <c r="J77" s="811"/>
      <c r="K77" s="878" t="str">
        <f t="shared" si="11"/>
        <v/>
      </c>
      <c r="L77" s="878" t="str">
        <f t="shared" si="12"/>
        <v/>
      </c>
      <c r="M77" s="905" t="s">
        <v>7</v>
      </c>
      <c r="N77" s="707"/>
      <c r="O77" s="707"/>
      <c r="P77" s="707"/>
      <c r="Q77" s="707"/>
      <c r="R77" s="707"/>
      <c r="S77" s="932" t="str">
        <f t="shared" si="13"/>
        <v/>
      </c>
      <c r="T77" s="210" t="str">
        <f t="array" ref="T77">IFERROR(SMALL(IF((loai=$AA$11),ROW(loai)-6),ROWS($T$52:T76)),"")</f>
        <v/>
      </c>
      <c r="U77" s="211"/>
      <c r="V77" s="194"/>
    </row>
    <row r="78" spans="2:22" ht="16.5" customHeight="1" x14ac:dyDescent="0.2">
      <c r="B78" s="466"/>
      <c r="C78" s="901">
        <v>26</v>
      </c>
      <c r="D78" s="902"/>
      <c r="E78" s="902"/>
      <c r="F78" s="874" t="str">
        <f t="shared" si="7"/>
        <v/>
      </c>
      <c r="G78" s="875" t="str">
        <f t="shared" si="8"/>
        <v/>
      </c>
      <c r="H78" s="876" t="str">
        <f t="shared" si="9"/>
        <v/>
      </c>
      <c r="I78" s="874" t="str">
        <f t="shared" si="10"/>
        <v/>
      </c>
      <c r="J78" s="811"/>
      <c r="K78" s="878" t="str">
        <f t="shared" si="11"/>
        <v/>
      </c>
      <c r="L78" s="878" t="str">
        <f t="shared" si="12"/>
        <v/>
      </c>
      <c r="M78" s="905" t="s">
        <v>7</v>
      </c>
      <c r="N78" s="707"/>
      <c r="O78" s="707"/>
      <c r="P78" s="707"/>
      <c r="Q78" s="707"/>
      <c r="R78" s="707"/>
      <c r="S78" s="932" t="str">
        <f t="shared" si="13"/>
        <v/>
      </c>
      <c r="T78" s="210" t="str">
        <f t="array" ref="T78">IFERROR(SMALL(IF((loai=$AA$11),ROW(loai)-6),ROWS($T$52:T77)),"")</f>
        <v/>
      </c>
      <c r="U78" s="211"/>
      <c r="V78" s="194"/>
    </row>
    <row r="79" spans="2:22" ht="16.5" customHeight="1" x14ac:dyDescent="0.2">
      <c r="B79" s="466"/>
      <c r="C79" s="901">
        <v>27</v>
      </c>
      <c r="D79" s="902"/>
      <c r="E79" s="902"/>
      <c r="F79" s="874" t="str">
        <f t="shared" si="7"/>
        <v/>
      </c>
      <c r="G79" s="875" t="str">
        <f t="shared" si="8"/>
        <v/>
      </c>
      <c r="H79" s="876" t="str">
        <f t="shared" si="9"/>
        <v/>
      </c>
      <c r="I79" s="874" t="str">
        <f t="shared" si="10"/>
        <v/>
      </c>
      <c r="J79" s="811"/>
      <c r="K79" s="878" t="str">
        <f t="shared" si="11"/>
        <v/>
      </c>
      <c r="L79" s="878" t="str">
        <f t="shared" si="12"/>
        <v/>
      </c>
      <c r="M79" s="905" t="s">
        <v>7</v>
      </c>
      <c r="N79" s="707"/>
      <c r="O79" s="707"/>
      <c r="P79" s="707"/>
      <c r="Q79" s="707"/>
      <c r="R79" s="707"/>
      <c r="S79" s="932" t="str">
        <f t="shared" si="13"/>
        <v/>
      </c>
      <c r="T79" s="210" t="str">
        <f t="array" ref="T79">IFERROR(SMALL(IF((loai=$AA$11),ROW(loai)-6),ROWS($T$52:T78)),"")</f>
        <v/>
      </c>
      <c r="U79" s="211"/>
      <c r="V79" s="194"/>
    </row>
    <row r="80" spans="2:22" ht="16.5" customHeight="1" x14ac:dyDescent="0.2">
      <c r="B80" s="466"/>
      <c r="C80" s="901">
        <v>28</v>
      </c>
      <c r="D80" s="902"/>
      <c r="E80" s="902"/>
      <c r="F80" s="874" t="str">
        <f t="shared" si="7"/>
        <v/>
      </c>
      <c r="G80" s="875" t="str">
        <f t="shared" si="8"/>
        <v/>
      </c>
      <c r="H80" s="876" t="str">
        <f t="shared" si="9"/>
        <v/>
      </c>
      <c r="I80" s="874" t="str">
        <f t="shared" si="10"/>
        <v/>
      </c>
      <c r="J80" s="811"/>
      <c r="K80" s="878" t="str">
        <f t="shared" si="11"/>
        <v/>
      </c>
      <c r="L80" s="878" t="str">
        <f t="shared" si="12"/>
        <v/>
      </c>
      <c r="M80" s="905" t="s">
        <v>7</v>
      </c>
      <c r="N80" s="707"/>
      <c r="O80" s="707"/>
      <c r="P80" s="707"/>
      <c r="Q80" s="707"/>
      <c r="R80" s="707"/>
      <c r="S80" s="932" t="str">
        <f t="shared" si="13"/>
        <v/>
      </c>
      <c r="T80" s="210" t="str">
        <f t="array" ref="T80">IFERROR(SMALL(IF((loai=$AA$11),ROW(loai)-6),ROWS($T$52:T79)),"")</f>
        <v/>
      </c>
      <c r="U80" s="211"/>
      <c r="V80" s="194"/>
    </row>
    <row r="81" spans="2:22" ht="16.5" customHeight="1" x14ac:dyDescent="0.2">
      <c r="B81" s="466"/>
      <c r="C81" s="901">
        <v>29</v>
      </c>
      <c r="D81" s="902"/>
      <c r="E81" s="902"/>
      <c r="F81" s="874" t="str">
        <f t="shared" si="7"/>
        <v/>
      </c>
      <c r="G81" s="875" t="str">
        <f t="shared" si="8"/>
        <v/>
      </c>
      <c r="H81" s="876" t="str">
        <f t="shared" si="9"/>
        <v/>
      </c>
      <c r="I81" s="874" t="str">
        <f t="shared" si="10"/>
        <v/>
      </c>
      <c r="J81" s="811"/>
      <c r="K81" s="878" t="str">
        <f t="shared" si="11"/>
        <v/>
      </c>
      <c r="L81" s="878" t="str">
        <f t="shared" si="12"/>
        <v/>
      </c>
      <c r="M81" s="905" t="s">
        <v>7</v>
      </c>
      <c r="N81" s="707"/>
      <c r="O81" s="707"/>
      <c r="P81" s="707"/>
      <c r="Q81" s="707"/>
      <c r="R81" s="707"/>
      <c r="S81" s="932" t="str">
        <f t="shared" si="13"/>
        <v/>
      </c>
      <c r="T81" s="210" t="str">
        <f t="array" ref="T81">IFERROR(SMALL(IF((loai=$AA$11),ROW(loai)-6),ROWS($T$52:T80)),"")</f>
        <v/>
      </c>
      <c r="U81" s="211"/>
      <c r="V81" s="194"/>
    </row>
    <row r="82" spans="2:22" ht="16.5" customHeight="1" x14ac:dyDescent="0.2">
      <c r="B82" s="466"/>
      <c r="C82" s="901">
        <v>30</v>
      </c>
      <c r="D82" s="902"/>
      <c r="E82" s="902"/>
      <c r="F82" s="874" t="str">
        <f t="shared" si="7"/>
        <v/>
      </c>
      <c r="G82" s="875" t="str">
        <f t="shared" si="8"/>
        <v/>
      </c>
      <c r="H82" s="876" t="str">
        <f t="shared" si="9"/>
        <v/>
      </c>
      <c r="I82" s="874" t="str">
        <f t="shared" si="10"/>
        <v/>
      </c>
      <c r="J82" s="811"/>
      <c r="K82" s="878" t="str">
        <f t="shared" si="11"/>
        <v/>
      </c>
      <c r="L82" s="878" t="str">
        <f t="shared" si="12"/>
        <v/>
      </c>
      <c r="M82" s="905" t="s">
        <v>7</v>
      </c>
      <c r="N82" s="707"/>
      <c r="O82" s="707"/>
      <c r="P82" s="707"/>
      <c r="Q82" s="707"/>
      <c r="R82" s="707"/>
      <c r="S82" s="932" t="str">
        <f t="shared" si="13"/>
        <v/>
      </c>
      <c r="T82" s="210" t="str">
        <f t="array" ref="T82">IFERROR(SMALL(IF((loai=$AA$11),ROW(loai)-6),ROWS($T$52:T81)),"")</f>
        <v/>
      </c>
      <c r="U82" s="211"/>
      <c r="V82" s="194"/>
    </row>
    <row r="83" spans="2:22" ht="16.5" customHeight="1" x14ac:dyDescent="0.2">
      <c r="B83" s="466"/>
      <c r="C83" s="901">
        <v>31</v>
      </c>
      <c r="D83" s="902"/>
      <c r="E83" s="902"/>
      <c r="F83" s="874" t="str">
        <f t="shared" si="7"/>
        <v/>
      </c>
      <c r="G83" s="875" t="str">
        <f t="shared" si="8"/>
        <v/>
      </c>
      <c r="H83" s="876" t="str">
        <f t="shared" si="9"/>
        <v/>
      </c>
      <c r="I83" s="874" t="str">
        <f t="shared" si="10"/>
        <v/>
      </c>
      <c r="J83" s="811"/>
      <c r="K83" s="878" t="str">
        <f t="shared" si="11"/>
        <v/>
      </c>
      <c r="L83" s="878" t="str">
        <f t="shared" si="12"/>
        <v/>
      </c>
      <c r="M83" s="905" t="s">
        <v>7</v>
      </c>
      <c r="N83" s="707"/>
      <c r="O83" s="707"/>
      <c r="P83" s="707"/>
      <c r="Q83" s="707"/>
      <c r="R83" s="707"/>
      <c r="S83" s="932" t="str">
        <f t="shared" si="13"/>
        <v/>
      </c>
      <c r="T83" s="210" t="str">
        <f t="array" ref="T83">IFERROR(SMALL(IF((loai=$AA$11),ROW(loai)-6),ROWS($T$52:T82)),"")</f>
        <v/>
      </c>
      <c r="U83" s="211"/>
      <c r="V83" s="194"/>
    </row>
    <row r="84" spans="2:22" ht="16.5" customHeight="1" x14ac:dyDescent="0.2">
      <c r="B84" s="466"/>
      <c r="C84" s="901">
        <v>32</v>
      </c>
      <c r="D84" s="902"/>
      <c r="E84" s="902"/>
      <c r="F84" s="874" t="str">
        <f t="shared" si="7"/>
        <v/>
      </c>
      <c r="G84" s="875" t="str">
        <f t="shared" si="8"/>
        <v/>
      </c>
      <c r="H84" s="876" t="str">
        <f t="shared" si="9"/>
        <v/>
      </c>
      <c r="I84" s="874" t="str">
        <f t="shared" si="10"/>
        <v/>
      </c>
      <c r="J84" s="811"/>
      <c r="K84" s="878" t="str">
        <f t="shared" si="11"/>
        <v/>
      </c>
      <c r="L84" s="878" t="str">
        <f t="shared" si="12"/>
        <v/>
      </c>
      <c r="M84" s="905" t="s">
        <v>7</v>
      </c>
      <c r="N84" s="707"/>
      <c r="O84" s="707"/>
      <c r="P84" s="707"/>
      <c r="Q84" s="707"/>
      <c r="R84" s="707"/>
      <c r="S84" s="932" t="str">
        <f t="shared" si="13"/>
        <v/>
      </c>
      <c r="T84" s="210" t="str">
        <f t="array" ref="T84">IFERROR(SMALL(IF((loai=$AA$11),ROW(loai)-6),ROWS($T$52:T83)),"")</f>
        <v/>
      </c>
      <c r="U84" s="211"/>
      <c r="V84" s="194"/>
    </row>
    <row r="85" spans="2:22" ht="16.5" customHeight="1" x14ac:dyDescent="0.2">
      <c r="B85" s="466"/>
      <c r="C85" s="901">
        <v>33</v>
      </c>
      <c r="D85" s="902"/>
      <c r="E85" s="902"/>
      <c r="F85" s="874" t="str">
        <f t="shared" ref="F85:F116" si="14">IF($T85="","",INDEX(sohd,$T85))</f>
        <v/>
      </c>
      <c r="G85" s="875" t="str">
        <f t="shared" ref="G85:G116" si="15">IF($T85="","",INDEX(ngayct,$T85))</f>
        <v/>
      </c>
      <c r="H85" s="876" t="str">
        <f t="shared" ref="H85:H116" si="16">IF($T85="","",INDEX(tengs,$T85))</f>
        <v/>
      </c>
      <c r="I85" s="874" t="str">
        <f t="shared" ref="I85:I116" si="17">IF($T85="","",INDEX(mst,$T85))</f>
        <v/>
      </c>
      <c r="J85" s="811"/>
      <c r="K85" s="878" t="str">
        <f t="shared" ref="K85:K116" si="18">IF($T85="","",INDEX(sotien,$T85))</f>
        <v/>
      </c>
      <c r="L85" s="878" t="str">
        <f t="shared" ref="L85:L116" si="19">IF($T85="","",INDEX(tienthue,$T85))</f>
        <v/>
      </c>
      <c r="M85" s="905" t="s">
        <v>7</v>
      </c>
      <c r="N85" s="707"/>
      <c r="O85" s="707"/>
      <c r="P85" s="707"/>
      <c r="Q85" s="707"/>
      <c r="R85" s="707"/>
      <c r="S85" s="932" t="str">
        <f t="shared" si="13"/>
        <v/>
      </c>
      <c r="T85" s="210" t="str">
        <f t="array" ref="T85">IFERROR(SMALL(IF((loai=$AA$11),ROW(loai)-6),ROWS($T$52:T84)),"")</f>
        <v/>
      </c>
      <c r="U85" s="211"/>
      <c r="V85" s="194"/>
    </row>
    <row r="86" spans="2:22" ht="16.5" customHeight="1" x14ac:dyDescent="0.2">
      <c r="B86" s="466"/>
      <c r="C86" s="901">
        <v>34</v>
      </c>
      <c r="D86" s="902"/>
      <c r="E86" s="902"/>
      <c r="F86" s="874" t="str">
        <f t="shared" si="14"/>
        <v/>
      </c>
      <c r="G86" s="875" t="str">
        <f t="shared" si="15"/>
        <v/>
      </c>
      <c r="H86" s="876" t="str">
        <f t="shared" si="16"/>
        <v/>
      </c>
      <c r="I86" s="874" t="str">
        <f t="shared" si="17"/>
        <v/>
      </c>
      <c r="J86" s="811"/>
      <c r="K86" s="878" t="str">
        <f t="shared" si="18"/>
        <v/>
      </c>
      <c r="L86" s="878" t="str">
        <f t="shared" si="19"/>
        <v/>
      </c>
      <c r="M86" s="905" t="s">
        <v>7</v>
      </c>
      <c r="N86" s="707"/>
      <c r="O86" s="707"/>
      <c r="P86" s="707"/>
      <c r="Q86" s="707"/>
      <c r="R86" s="707"/>
      <c r="S86" s="932" t="str">
        <f t="shared" si="13"/>
        <v/>
      </c>
      <c r="T86" s="210" t="str">
        <f t="array" ref="T86">IFERROR(SMALL(IF((loai=$AA$11),ROW(loai)-6),ROWS($T$52:T85)),"")</f>
        <v/>
      </c>
      <c r="U86" s="211"/>
      <c r="V86" s="194"/>
    </row>
    <row r="87" spans="2:22" ht="16.5" customHeight="1" x14ac:dyDescent="0.2">
      <c r="B87" s="466"/>
      <c r="C87" s="901">
        <v>35</v>
      </c>
      <c r="D87" s="902"/>
      <c r="E87" s="902"/>
      <c r="F87" s="874" t="str">
        <f t="shared" si="14"/>
        <v/>
      </c>
      <c r="G87" s="875" t="str">
        <f t="shared" si="15"/>
        <v/>
      </c>
      <c r="H87" s="876" t="str">
        <f t="shared" si="16"/>
        <v/>
      </c>
      <c r="I87" s="874" t="str">
        <f t="shared" si="17"/>
        <v/>
      </c>
      <c r="J87" s="811"/>
      <c r="K87" s="878" t="str">
        <f t="shared" si="18"/>
        <v/>
      </c>
      <c r="L87" s="878" t="str">
        <f t="shared" si="19"/>
        <v/>
      </c>
      <c r="M87" s="905" t="s">
        <v>7</v>
      </c>
      <c r="N87" s="707"/>
      <c r="O87" s="707"/>
      <c r="P87" s="707"/>
      <c r="Q87" s="707"/>
      <c r="R87" s="707"/>
      <c r="S87" s="932" t="str">
        <f t="shared" si="13"/>
        <v/>
      </c>
      <c r="T87" s="210" t="str">
        <f t="array" ref="T87">IFERROR(SMALL(IF((loai=$AA$11),ROW(loai)-6),ROWS($T$52:T86)),"")</f>
        <v/>
      </c>
      <c r="U87" s="211"/>
      <c r="V87" s="194"/>
    </row>
    <row r="88" spans="2:22" ht="16.5" customHeight="1" x14ac:dyDescent="0.2">
      <c r="B88" s="466"/>
      <c r="C88" s="901">
        <v>36</v>
      </c>
      <c r="D88" s="902"/>
      <c r="E88" s="902"/>
      <c r="F88" s="874" t="str">
        <f t="shared" si="14"/>
        <v/>
      </c>
      <c r="G88" s="875" t="str">
        <f t="shared" si="15"/>
        <v/>
      </c>
      <c r="H88" s="876" t="str">
        <f t="shared" si="16"/>
        <v/>
      </c>
      <c r="I88" s="874" t="str">
        <f t="shared" si="17"/>
        <v/>
      </c>
      <c r="J88" s="811"/>
      <c r="K88" s="878" t="str">
        <f t="shared" si="18"/>
        <v/>
      </c>
      <c r="L88" s="878" t="str">
        <f t="shared" si="19"/>
        <v/>
      </c>
      <c r="M88" s="905" t="s">
        <v>7</v>
      </c>
      <c r="N88" s="707"/>
      <c r="O88" s="707"/>
      <c r="P88" s="707"/>
      <c r="Q88" s="707"/>
      <c r="R88" s="707"/>
      <c r="S88" s="932" t="str">
        <f t="shared" si="13"/>
        <v/>
      </c>
      <c r="T88" s="210" t="str">
        <f t="array" ref="T88">IFERROR(SMALL(IF((loai=$AA$11),ROW(loai)-6),ROWS($T$52:T87)),"")</f>
        <v/>
      </c>
      <c r="U88" s="211"/>
      <c r="V88" s="194"/>
    </row>
    <row r="89" spans="2:22" ht="16.5" customHeight="1" x14ac:dyDescent="0.2">
      <c r="B89" s="466"/>
      <c r="C89" s="901">
        <v>37</v>
      </c>
      <c r="D89" s="902"/>
      <c r="E89" s="902"/>
      <c r="F89" s="874" t="str">
        <f t="shared" si="14"/>
        <v/>
      </c>
      <c r="G89" s="875" t="str">
        <f t="shared" si="15"/>
        <v/>
      </c>
      <c r="H89" s="876" t="str">
        <f t="shared" si="16"/>
        <v/>
      </c>
      <c r="I89" s="874" t="str">
        <f t="shared" si="17"/>
        <v/>
      </c>
      <c r="J89" s="811"/>
      <c r="K89" s="878" t="str">
        <f t="shared" si="18"/>
        <v/>
      </c>
      <c r="L89" s="878" t="str">
        <f t="shared" si="19"/>
        <v/>
      </c>
      <c r="M89" s="905" t="s">
        <v>7</v>
      </c>
      <c r="N89" s="707"/>
      <c r="O89" s="707"/>
      <c r="P89" s="707"/>
      <c r="Q89" s="707"/>
      <c r="R89" s="707"/>
      <c r="S89" s="932" t="str">
        <f t="shared" si="13"/>
        <v/>
      </c>
      <c r="T89" s="210" t="str">
        <f t="array" ref="T89">IFERROR(SMALL(IF((loai=$AA$11),ROW(loai)-6),ROWS($T$52:T88)),"")</f>
        <v/>
      </c>
      <c r="U89" s="211"/>
      <c r="V89" s="194"/>
    </row>
    <row r="90" spans="2:22" ht="16.5" customHeight="1" x14ac:dyDescent="0.2">
      <c r="B90" s="466"/>
      <c r="C90" s="901">
        <v>38</v>
      </c>
      <c r="D90" s="902"/>
      <c r="E90" s="902"/>
      <c r="F90" s="874" t="str">
        <f t="shared" si="14"/>
        <v/>
      </c>
      <c r="G90" s="875" t="str">
        <f t="shared" si="15"/>
        <v/>
      </c>
      <c r="H90" s="876" t="str">
        <f t="shared" si="16"/>
        <v/>
      </c>
      <c r="I90" s="874" t="str">
        <f t="shared" si="17"/>
        <v/>
      </c>
      <c r="J90" s="811"/>
      <c r="K90" s="878" t="str">
        <f t="shared" si="18"/>
        <v/>
      </c>
      <c r="L90" s="878" t="str">
        <f t="shared" si="19"/>
        <v/>
      </c>
      <c r="M90" s="905" t="s">
        <v>7</v>
      </c>
      <c r="N90" s="707"/>
      <c r="O90" s="707"/>
      <c r="P90" s="707"/>
      <c r="Q90" s="707"/>
      <c r="R90" s="707"/>
      <c r="S90" s="932" t="str">
        <f t="shared" si="13"/>
        <v/>
      </c>
      <c r="T90" s="210" t="str">
        <f t="array" ref="T90">IFERROR(SMALL(IF((loai=$AA$11),ROW(loai)-6),ROWS($T$52:T89)),"")</f>
        <v/>
      </c>
      <c r="U90" s="211"/>
      <c r="V90" s="194"/>
    </row>
    <row r="91" spans="2:22" ht="16.5" customHeight="1" x14ac:dyDescent="0.2">
      <c r="B91" s="466"/>
      <c r="C91" s="901">
        <v>39</v>
      </c>
      <c r="D91" s="902"/>
      <c r="E91" s="902"/>
      <c r="F91" s="874" t="str">
        <f t="shared" si="14"/>
        <v/>
      </c>
      <c r="G91" s="875" t="str">
        <f t="shared" si="15"/>
        <v/>
      </c>
      <c r="H91" s="876" t="str">
        <f t="shared" si="16"/>
        <v/>
      </c>
      <c r="I91" s="874" t="str">
        <f t="shared" si="17"/>
        <v/>
      </c>
      <c r="J91" s="811"/>
      <c r="K91" s="878" t="str">
        <f t="shared" si="18"/>
        <v/>
      </c>
      <c r="L91" s="878" t="str">
        <f t="shared" si="19"/>
        <v/>
      </c>
      <c r="M91" s="905" t="s">
        <v>7</v>
      </c>
      <c r="N91" s="707"/>
      <c r="O91" s="707"/>
      <c r="P91" s="707"/>
      <c r="Q91" s="707"/>
      <c r="R91" s="707"/>
      <c r="S91" s="932" t="str">
        <f t="shared" si="13"/>
        <v/>
      </c>
      <c r="T91" s="210" t="str">
        <f t="array" ref="T91">IFERROR(SMALL(IF((loai=$AA$11),ROW(loai)-6),ROWS($T$52:T90)),"")</f>
        <v/>
      </c>
      <c r="U91" s="211"/>
      <c r="V91" s="194"/>
    </row>
    <row r="92" spans="2:22" ht="16.5" customHeight="1" x14ac:dyDescent="0.2">
      <c r="B92" s="466"/>
      <c r="C92" s="901">
        <v>40</v>
      </c>
      <c r="D92" s="902"/>
      <c r="E92" s="902"/>
      <c r="F92" s="874" t="str">
        <f t="shared" si="14"/>
        <v/>
      </c>
      <c r="G92" s="875" t="str">
        <f t="shared" si="15"/>
        <v/>
      </c>
      <c r="H92" s="876" t="str">
        <f t="shared" si="16"/>
        <v/>
      </c>
      <c r="I92" s="874" t="str">
        <f t="shared" si="17"/>
        <v/>
      </c>
      <c r="J92" s="811"/>
      <c r="K92" s="878" t="str">
        <f t="shared" si="18"/>
        <v/>
      </c>
      <c r="L92" s="878" t="str">
        <f t="shared" si="19"/>
        <v/>
      </c>
      <c r="M92" s="905" t="s">
        <v>7</v>
      </c>
      <c r="N92" s="707"/>
      <c r="O92" s="707"/>
      <c r="P92" s="707"/>
      <c r="Q92" s="707"/>
      <c r="R92" s="707"/>
      <c r="S92" s="932" t="str">
        <f t="shared" si="13"/>
        <v/>
      </c>
      <c r="T92" s="210" t="str">
        <f t="array" ref="T92">IFERROR(SMALL(IF((loai=$AA$11),ROW(loai)-6),ROWS($T$52:T91)),"")</f>
        <v/>
      </c>
      <c r="U92" s="211"/>
      <c r="V92" s="194"/>
    </row>
    <row r="93" spans="2:22" ht="16.5" customHeight="1" x14ac:dyDescent="0.2">
      <c r="B93" s="466"/>
      <c r="C93" s="901">
        <v>41</v>
      </c>
      <c r="D93" s="902"/>
      <c r="E93" s="902"/>
      <c r="F93" s="874" t="str">
        <f t="shared" si="14"/>
        <v/>
      </c>
      <c r="G93" s="875" t="str">
        <f t="shared" si="15"/>
        <v/>
      </c>
      <c r="H93" s="876" t="str">
        <f t="shared" si="16"/>
        <v/>
      </c>
      <c r="I93" s="874" t="str">
        <f t="shared" si="17"/>
        <v/>
      </c>
      <c r="J93" s="811"/>
      <c r="K93" s="878" t="str">
        <f t="shared" si="18"/>
        <v/>
      </c>
      <c r="L93" s="878" t="str">
        <f t="shared" si="19"/>
        <v/>
      </c>
      <c r="M93" s="905" t="s">
        <v>7</v>
      </c>
      <c r="N93" s="707"/>
      <c r="O93" s="707"/>
      <c r="P93" s="707"/>
      <c r="Q93" s="707"/>
      <c r="R93" s="707"/>
      <c r="S93" s="932" t="str">
        <f t="shared" si="13"/>
        <v/>
      </c>
      <c r="T93" s="210" t="str">
        <f t="array" ref="T93">IFERROR(SMALL(IF((loai=$AA$11),ROW(loai)-6),ROWS($T$52:T92)),"")</f>
        <v/>
      </c>
      <c r="U93" s="211"/>
      <c r="V93" s="194"/>
    </row>
    <row r="94" spans="2:22" ht="16.5" customHeight="1" x14ac:dyDescent="0.2">
      <c r="B94" s="466"/>
      <c r="C94" s="901">
        <v>42</v>
      </c>
      <c r="D94" s="902"/>
      <c r="E94" s="902"/>
      <c r="F94" s="874" t="str">
        <f t="shared" si="14"/>
        <v/>
      </c>
      <c r="G94" s="875" t="str">
        <f t="shared" si="15"/>
        <v/>
      </c>
      <c r="H94" s="876" t="str">
        <f t="shared" si="16"/>
        <v/>
      </c>
      <c r="I94" s="874" t="str">
        <f t="shared" si="17"/>
        <v/>
      </c>
      <c r="J94" s="811"/>
      <c r="K94" s="878" t="str">
        <f t="shared" si="18"/>
        <v/>
      </c>
      <c r="L94" s="878" t="str">
        <f t="shared" si="19"/>
        <v/>
      </c>
      <c r="M94" s="905" t="s">
        <v>7</v>
      </c>
      <c r="N94" s="707"/>
      <c r="O94" s="707"/>
      <c r="P94" s="707"/>
      <c r="Q94" s="707"/>
      <c r="R94" s="707"/>
      <c r="S94" s="932" t="str">
        <f t="shared" si="13"/>
        <v/>
      </c>
      <c r="T94" s="210" t="str">
        <f t="array" ref="T94">IFERROR(SMALL(IF((loai=$AA$11),ROW(loai)-6),ROWS($T$52:T93)),"")</f>
        <v/>
      </c>
      <c r="U94" s="211"/>
      <c r="V94" s="194"/>
    </row>
    <row r="95" spans="2:22" ht="16.5" customHeight="1" x14ac:dyDescent="0.2">
      <c r="B95" s="466"/>
      <c r="C95" s="901">
        <v>43</v>
      </c>
      <c r="D95" s="902"/>
      <c r="E95" s="902"/>
      <c r="F95" s="874" t="str">
        <f t="shared" si="14"/>
        <v/>
      </c>
      <c r="G95" s="875" t="str">
        <f t="shared" si="15"/>
        <v/>
      </c>
      <c r="H95" s="876" t="str">
        <f t="shared" si="16"/>
        <v/>
      </c>
      <c r="I95" s="874" t="str">
        <f t="shared" si="17"/>
        <v/>
      </c>
      <c r="J95" s="811"/>
      <c r="K95" s="878" t="str">
        <f t="shared" si="18"/>
        <v/>
      </c>
      <c r="L95" s="878" t="str">
        <f t="shared" si="19"/>
        <v/>
      </c>
      <c r="M95" s="905" t="s">
        <v>7</v>
      </c>
      <c r="N95" s="707"/>
      <c r="O95" s="707"/>
      <c r="P95" s="707"/>
      <c r="Q95" s="707"/>
      <c r="R95" s="707"/>
      <c r="S95" s="932" t="str">
        <f t="shared" si="13"/>
        <v/>
      </c>
      <c r="T95" s="210" t="str">
        <f t="array" ref="T95">IFERROR(SMALL(IF((loai=$AA$11),ROW(loai)-6),ROWS($T$52:T94)),"")</f>
        <v/>
      </c>
      <c r="U95" s="211"/>
      <c r="V95" s="194"/>
    </row>
    <row r="96" spans="2:22" ht="16.5" customHeight="1" x14ac:dyDescent="0.2">
      <c r="B96" s="466"/>
      <c r="C96" s="901">
        <v>44</v>
      </c>
      <c r="D96" s="902"/>
      <c r="E96" s="902"/>
      <c r="F96" s="874" t="str">
        <f t="shared" si="14"/>
        <v/>
      </c>
      <c r="G96" s="875" t="str">
        <f t="shared" si="15"/>
        <v/>
      </c>
      <c r="H96" s="876" t="str">
        <f t="shared" si="16"/>
        <v/>
      </c>
      <c r="I96" s="874" t="str">
        <f t="shared" si="17"/>
        <v/>
      </c>
      <c r="J96" s="811"/>
      <c r="K96" s="878" t="str">
        <f t="shared" si="18"/>
        <v/>
      </c>
      <c r="L96" s="878" t="str">
        <f t="shared" si="19"/>
        <v/>
      </c>
      <c r="M96" s="905" t="s">
        <v>7</v>
      </c>
      <c r="N96" s="707"/>
      <c r="O96" s="707"/>
      <c r="P96" s="707"/>
      <c r="Q96" s="707"/>
      <c r="R96" s="707"/>
      <c r="S96" s="932" t="str">
        <f t="shared" si="13"/>
        <v/>
      </c>
      <c r="T96" s="210" t="str">
        <f t="array" ref="T96">IFERROR(SMALL(IF((loai=$AA$11),ROW(loai)-6),ROWS($T$52:T95)),"")</f>
        <v/>
      </c>
      <c r="U96" s="211"/>
      <c r="V96" s="194"/>
    </row>
    <row r="97" spans="2:22" ht="16.5" customHeight="1" x14ac:dyDescent="0.2">
      <c r="B97" s="466"/>
      <c r="C97" s="901">
        <v>45</v>
      </c>
      <c r="D97" s="902"/>
      <c r="E97" s="902"/>
      <c r="F97" s="874" t="str">
        <f t="shared" si="14"/>
        <v/>
      </c>
      <c r="G97" s="875" t="str">
        <f t="shared" si="15"/>
        <v/>
      </c>
      <c r="H97" s="876" t="str">
        <f t="shared" si="16"/>
        <v/>
      </c>
      <c r="I97" s="874" t="str">
        <f t="shared" si="17"/>
        <v/>
      </c>
      <c r="J97" s="811"/>
      <c r="K97" s="878" t="str">
        <f t="shared" si="18"/>
        <v/>
      </c>
      <c r="L97" s="878" t="str">
        <f t="shared" si="19"/>
        <v/>
      </c>
      <c r="M97" s="905" t="s">
        <v>7</v>
      </c>
      <c r="N97" s="707"/>
      <c r="O97" s="707"/>
      <c r="P97" s="707"/>
      <c r="Q97" s="707"/>
      <c r="R97" s="707"/>
      <c r="S97" s="932" t="str">
        <f t="shared" si="13"/>
        <v/>
      </c>
      <c r="T97" s="210" t="str">
        <f t="array" ref="T97">IFERROR(SMALL(IF((loai=$AA$11),ROW(loai)-6),ROWS($T$52:T96)),"")</f>
        <v/>
      </c>
      <c r="U97" s="211"/>
      <c r="V97" s="194"/>
    </row>
    <row r="98" spans="2:22" ht="16.5" customHeight="1" x14ac:dyDescent="0.2">
      <c r="B98" s="466"/>
      <c r="C98" s="901">
        <v>46</v>
      </c>
      <c r="D98" s="902"/>
      <c r="E98" s="902"/>
      <c r="F98" s="874" t="str">
        <f t="shared" si="14"/>
        <v/>
      </c>
      <c r="G98" s="875" t="str">
        <f t="shared" si="15"/>
        <v/>
      </c>
      <c r="H98" s="876" t="str">
        <f t="shared" si="16"/>
        <v/>
      </c>
      <c r="I98" s="874" t="str">
        <f t="shared" si="17"/>
        <v/>
      </c>
      <c r="J98" s="811"/>
      <c r="K98" s="878" t="str">
        <f t="shared" si="18"/>
        <v/>
      </c>
      <c r="L98" s="878" t="str">
        <f t="shared" si="19"/>
        <v/>
      </c>
      <c r="M98" s="905" t="s">
        <v>7</v>
      </c>
      <c r="N98" s="707"/>
      <c r="O98" s="707"/>
      <c r="P98" s="707"/>
      <c r="Q98" s="707"/>
      <c r="R98" s="707"/>
      <c r="S98" s="932" t="str">
        <f t="shared" si="13"/>
        <v/>
      </c>
      <c r="T98" s="210" t="str">
        <f t="array" ref="T98">IFERROR(SMALL(IF((loai=$AA$11),ROW(loai)-6),ROWS($T$52:T97)),"")</f>
        <v/>
      </c>
      <c r="U98" s="211"/>
      <c r="V98" s="194"/>
    </row>
    <row r="99" spans="2:22" ht="16.5" customHeight="1" x14ac:dyDescent="0.2">
      <c r="B99" s="466"/>
      <c r="C99" s="901">
        <v>47</v>
      </c>
      <c r="D99" s="902"/>
      <c r="E99" s="902"/>
      <c r="F99" s="874" t="str">
        <f t="shared" si="14"/>
        <v/>
      </c>
      <c r="G99" s="875" t="str">
        <f t="shared" si="15"/>
        <v/>
      </c>
      <c r="H99" s="876" t="str">
        <f t="shared" si="16"/>
        <v/>
      </c>
      <c r="I99" s="874" t="str">
        <f t="shared" si="17"/>
        <v/>
      </c>
      <c r="J99" s="811"/>
      <c r="K99" s="878" t="str">
        <f t="shared" si="18"/>
        <v/>
      </c>
      <c r="L99" s="878" t="str">
        <f t="shared" si="19"/>
        <v/>
      </c>
      <c r="M99" s="905" t="s">
        <v>7</v>
      </c>
      <c r="N99" s="707"/>
      <c r="O99" s="707"/>
      <c r="P99" s="707"/>
      <c r="Q99" s="707"/>
      <c r="R99" s="707"/>
      <c r="S99" s="932" t="str">
        <f t="shared" si="13"/>
        <v/>
      </c>
      <c r="T99" s="210" t="str">
        <f t="array" ref="T99">IFERROR(SMALL(IF((loai=$AA$11),ROW(loai)-6),ROWS($T$52:T98)),"")</f>
        <v/>
      </c>
      <c r="U99" s="211"/>
      <c r="V99" s="194"/>
    </row>
    <row r="100" spans="2:22" ht="16.5" customHeight="1" x14ac:dyDescent="0.2">
      <c r="B100" s="466"/>
      <c r="C100" s="901">
        <v>48</v>
      </c>
      <c r="D100" s="902"/>
      <c r="E100" s="902"/>
      <c r="F100" s="874" t="str">
        <f t="shared" si="14"/>
        <v/>
      </c>
      <c r="G100" s="875" t="str">
        <f t="shared" si="15"/>
        <v/>
      </c>
      <c r="H100" s="876" t="str">
        <f t="shared" si="16"/>
        <v/>
      </c>
      <c r="I100" s="874" t="str">
        <f t="shared" si="17"/>
        <v/>
      </c>
      <c r="J100" s="811"/>
      <c r="K100" s="878" t="str">
        <f t="shared" si="18"/>
        <v/>
      </c>
      <c r="L100" s="878" t="str">
        <f t="shared" si="19"/>
        <v/>
      </c>
      <c r="M100" s="905" t="s">
        <v>7</v>
      </c>
      <c r="N100" s="707"/>
      <c r="O100" s="707"/>
      <c r="P100" s="707"/>
      <c r="Q100" s="707"/>
      <c r="R100" s="707"/>
      <c r="S100" s="932" t="str">
        <f t="shared" si="13"/>
        <v/>
      </c>
      <c r="T100" s="210" t="str">
        <f t="array" ref="T100">IFERROR(SMALL(IF((loai=$AA$11),ROW(loai)-6),ROWS($T$52:T99)),"")</f>
        <v/>
      </c>
      <c r="U100" s="211"/>
      <c r="V100" s="194"/>
    </row>
    <row r="101" spans="2:22" ht="16.5" customHeight="1" x14ac:dyDescent="0.2">
      <c r="B101" s="466"/>
      <c r="C101" s="901">
        <v>49</v>
      </c>
      <c r="D101" s="902"/>
      <c r="E101" s="902"/>
      <c r="F101" s="874" t="str">
        <f t="shared" si="14"/>
        <v/>
      </c>
      <c r="G101" s="875" t="str">
        <f t="shared" si="15"/>
        <v/>
      </c>
      <c r="H101" s="876" t="str">
        <f t="shared" si="16"/>
        <v/>
      </c>
      <c r="I101" s="874" t="str">
        <f t="shared" si="17"/>
        <v/>
      </c>
      <c r="J101" s="811"/>
      <c r="K101" s="878" t="str">
        <f t="shared" si="18"/>
        <v/>
      </c>
      <c r="L101" s="878" t="str">
        <f t="shared" si="19"/>
        <v/>
      </c>
      <c r="M101" s="905" t="s">
        <v>7</v>
      </c>
      <c r="N101" s="707"/>
      <c r="O101" s="707"/>
      <c r="P101" s="707"/>
      <c r="Q101" s="707"/>
      <c r="R101" s="707"/>
      <c r="S101" s="932" t="str">
        <f t="shared" si="13"/>
        <v/>
      </c>
      <c r="T101" s="210" t="str">
        <f t="array" ref="T101">IFERROR(SMALL(IF((loai=$AA$11),ROW(loai)-6),ROWS($T$52:T100)),"")</f>
        <v/>
      </c>
      <c r="U101" s="211"/>
      <c r="V101" s="194"/>
    </row>
    <row r="102" spans="2:22" ht="16.5" customHeight="1" x14ac:dyDescent="0.2">
      <c r="B102" s="466"/>
      <c r="C102" s="901">
        <v>50</v>
      </c>
      <c r="D102" s="902"/>
      <c r="E102" s="902"/>
      <c r="F102" s="874" t="str">
        <f t="shared" si="14"/>
        <v/>
      </c>
      <c r="G102" s="875" t="str">
        <f t="shared" si="15"/>
        <v/>
      </c>
      <c r="H102" s="876" t="str">
        <f t="shared" si="16"/>
        <v/>
      </c>
      <c r="I102" s="874" t="str">
        <f t="shared" si="17"/>
        <v/>
      </c>
      <c r="J102" s="811"/>
      <c r="K102" s="878" t="str">
        <f t="shared" si="18"/>
        <v/>
      </c>
      <c r="L102" s="878" t="str">
        <f t="shared" si="19"/>
        <v/>
      </c>
      <c r="M102" s="905" t="s">
        <v>7</v>
      </c>
      <c r="N102" s="707"/>
      <c r="O102" s="707"/>
      <c r="P102" s="707"/>
      <c r="Q102" s="707"/>
      <c r="R102" s="707"/>
      <c r="S102" s="932" t="str">
        <f t="shared" si="13"/>
        <v/>
      </c>
      <c r="T102" s="210" t="str">
        <f t="array" ref="T102">IFERROR(SMALL(IF((loai=$AA$11),ROW(loai)-6),ROWS($T$52:T101)),"")</f>
        <v/>
      </c>
      <c r="U102" s="211"/>
      <c r="V102" s="194"/>
    </row>
    <row r="103" spans="2:22" ht="16.5" customHeight="1" x14ac:dyDescent="0.2">
      <c r="B103" s="466"/>
      <c r="C103" s="901">
        <v>51</v>
      </c>
      <c r="D103" s="902"/>
      <c r="E103" s="902"/>
      <c r="F103" s="874" t="str">
        <f t="shared" si="14"/>
        <v/>
      </c>
      <c r="G103" s="875" t="str">
        <f t="shared" si="15"/>
        <v/>
      </c>
      <c r="H103" s="876" t="str">
        <f t="shared" si="16"/>
        <v/>
      </c>
      <c r="I103" s="874" t="str">
        <f t="shared" si="17"/>
        <v/>
      </c>
      <c r="J103" s="811"/>
      <c r="K103" s="878" t="str">
        <f t="shared" si="18"/>
        <v/>
      </c>
      <c r="L103" s="878" t="str">
        <f t="shared" si="19"/>
        <v/>
      </c>
      <c r="M103" s="905" t="s">
        <v>7</v>
      </c>
      <c r="N103" s="707"/>
      <c r="O103" s="707"/>
      <c r="P103" s="707"/>
      <c r="Q103" s="707"/>
      <c r="R103" s="707"/>
      <c r="S103" s="932" t="str">
        <f t="shared" si="13"/>
        <v/>
      </c>
      <c r="T103" s="210" t="str">
        <f t="array" ref="T103">IFERROR(SMALL(IF((loai=$AA$11),ROW(loai)-6),ROWS($T$52:T102)),"")</f>
        <v/>
      </c>
      <c r="U103" s="211"/>
      <c r="V103" s="194"/>
    </row>
    <row r="104" spans="2:22" ht="16.5" customHeight="1" x14ac:dyDescent="0.2">
      <c r="B104" s="466"/>
      <c r="C104" s="901">
        <v>52</v>
      </c>
      <c r="D104" s="902"/>
      <c r="E104" s="902"/>
      <c r="F104" s="874" t="str">
        <f t="shared" si="14"/>
        <v/>
      </c>
      <c r="G104" s="875" t="str">
        <f t="shared" si="15"/>
        <v/>
      </c>
      <c r="H104" s="876" t="str">
        <f t="shared" si="16"/>
        <v/>
      </c>
      <c r="I104" s="874" t="str">
        <f t="shared" si="17"/>
        <v/>
      </c>
      <c r="J104" s="811"/>
      <c r="K104" s="878" t="str">
        <f t="shared" si="18"/>
        <v/>
      </c>
      <c r="L104" s="878" t="str">
        <f t="shared" si="19"/>
        <v/>
      </c>
      <c r="M104" s="905" t="s">
        <v>7</v>
      </c>
      <c r="N104" s="707"/>
      <c r="O104" s="707"/>
      <c r="P104" s="707"/>
      <c r="Q104" s="707"/>
      <c r="R104" s="707"/>
      <c r="S104" s="932" t="str">
        <f t="shared" si="13"/>
        <v/>
      </c>
      <c r="T104" s="210" t="str">
        <f t="array" ref="T104">IFERROR(SMALL(IF((loai=$AA$11),ROW(loai)-6),ROWS($T$52:T103)),"")</f>
        <v/>
      </c>
      <c r="U104" s="211"/>
      <c r="V104" s="194"/>
    </row>
    <row r="105" spans="2:22" ht="16.5" customHeight="1" x14ac:dyDescent="0.2">
      <c r="B105" s="466"/>
      <c r="C105" s="901">
        <v>53</v>
      </c>
      <c r="D105" s="902"/>
      <c r="E105" s="902"/>
      <c r="F105" s="874" t="str">
        <f t="shared" si="14"/>
        <v/>
      </c>
      <c r="G105" s="875" t="str">
        <f t="shared" si="15"/>
        <v/>
      </c>
      <c r="H105" s="876" t="str">
        <f t="shared" si="16"/>
        <v/>
      </c>
      <c r="I105" s="874" t="str">
        <f t="shared" si="17"/>
        <v/>
      </c>
      <c r="J105" s="811"/>
      <c r="K105" s="878" t="str">
        <f t="shared" si="18"/>
        <v/>
      </c>
      <c r="L105" s="878" t="str">
        <f t="shared" si="19"/>
        <v/>
      </c>
      <c r="M105" s="905" t="s">
        <v>7</v>
      </c>
      <c r="N105" s="707"/>
      <c r="O105" s="707"/>
      <c r="P105" s="707"/>
      <c r="Q105" s="707"/>
      <c r="R105" s="707"/>
      <c r="S105" s="932" t="str">
        <f t="shared" si="13"/>
        <v/>
      </c>
      <c r="T105" s="210" t="str">
        <f t="array" ref="T105">IFERROR(SMALL(IF((loai=$AA$11),ROW(loai)-6),ROWS($T$52:T104)),"")</f>
        <v/>
      </c>
      <c r="U105" s="211"/>
      <c r="V105" s="194"/>
    </row>
    <row r="106" spans="2:22" ht="16.5" customHeight="1" x14ac:dyDescent="0.2">
      <c r="B106" s="466"/>
      <c r="C106" s="901">
        <v>54</v>
      </c>
      <c r="D106" s="902"/>
      <c r="E106" s="902"/>
      <c r="F106" s="874" t="str">
        <f t="shared" si="14"/>
        <v/>
      </c>
      <c r="G106" s="875" t="str">
        <f t="shared" si="15"/>
        <v/>
      </c>
      <c r="H106" s="876" t="str">
        <f t="shared" si="16"/>
        <v/>
      </c>
      <c r="I106" s="874" t="str">
        <f t="shared" si="17"/>
        <v/>
      </c>
      <c r="J106" s="811"/>
      <c r="K106" s="878" t="str">
        <f t="shared" si="18"/>
        <v/>
      </c>
      <c r="L106" s="878" t="str">
        <f t="shared" si="19"/>
        <v/>
      </c>
      <c r="M106" s="905" t="s">
        <v>7</v>
      </c>
      <c r="N106" s="707"/>
      <c r="O106" s="707"/>
      <c r="P106" s="707"/>
      <c r="Q106" s="707"/>
      <c r="R106" s="707"/>
      <c r="S106" s="932" t="str">
        <f t="shared" si="13"/>
        <v/>
      </c>
      <c r="T106" s="210" t="str">
        <f t="array" ref="T106">IFERROR(SMALL(IF((loai=$AA$11),ROW(loai)-6),ROWS($T$52:T105)),"")</f>
        <v/>
      </c>
      <c r="U106" s="211"/>
      <c r="V106" s="194"/>
    </row>
    <row r="107" spans="2:22" ht="16.5" customHeight="1" x14ac:dyDescent="0.2">
      <c r="B107" s="466"/>
      <c r="C107" s="901">
        <v>55</v>
      </c>
      <c r="D107" s="902"/>
      <c r="E107" s="902"/>
      <c r="F107" s="874" t="str">
        <f t="shared" si="14"/>
        <v/>
      </c>
      <c r="G107" s="875" t="str">
        <f t="shared" si="15"/>
        <v/>
      </c>
      <c r="H107" s="876" t="str">
        <f t="shared" si="16"/>
        <v/>
      </c>
      <c r="I107" s="874" t="str">
        <f t="shared" si="17"/>
        <v/>
      </c>
      <c r="J107" s="811"/>
      <c r="K107" s="878" t="str">
        <f t="shared" si="18"/>
        <v/>
      </c>
      <c r="L107" s="878" t="str">
        <f t="shared" si="19"/>
        <v/>
      </c>
      <c r="M107" s="905" t="s">
        <v>7</v>
      </c>
      <c r="N107" s="707"/>
      <c r="O107" s="707"/>
      <c r="P107" s="707"/>
      <c r="Q107" s="707"/>
      <c r="R107" s="707"/>
      <c r="S107" s="932" t="str">
        <f t="shared" si="13"/>
        <v/>
      </c>
      <c r="T107" s="210" t="str">
        <f t="array" ref="T107">IFERROR(SMALL(IF((loai=$AA$11),ROW(loai)-6),ROWS($T$52:T106)),"")</f>
        <v/>
      </c>
      <c r="U107" s="211"/>
      <c r="V107" s="194"/>
    </row>
    <row r="108" spans="2:22" ht="16.5" customHeight="1" x14ac:dyDescent="0.2">
      <c r="B108" s="466"/>
      <c r="C108" s="901">
        <v>56</v>
      </c>
      <c r="D108" s="902"/>
      <c r="E108" s="902"/>
      <c r="F108" s="874" t="str">
        <f t="shared" si="14"/>
        <v/>
      </c>
      <c r="G108" s="875" t="str">
        <f t="shared" si="15"/>
        <v/>
      </c>
      <c r="H108" s="876" t="str">
        <f t="shared" si="16"/>
        <v/>
      </c>
      <c r="I108" s="874" t="str">
        <f t="shared" si="17"/>
        <v/>
      </c>
      <c r="J108" s="811"/>
      <c r="K108" s="878" t="str">
        <f t="shared" si="18"/>
        <v/>
      </c>
      <c r="L108" s="878" t="str">
        <f t="shared" si="19"/>
        <v/>
      </c>
      <c r="M108" s="905" t="s">
        <v>7</v>
      </c>
      <c r="N108" s="707"/>
      <c r="O108" s="707"/>
      <c r="P108" s="707"/>
      <c r="Q108" s="707"/>
      <c r="R108" s="707"/>
      <c r="S108" s="932" t="str">
        <f t="shared" si="13"/>
        <v/>
      </c>
      <c r="T108" s="210" t="str">
        <f t="array" ref="T108">IFERROR(SMALL(IF((loai=$AA$11),ROW(loai)-6),ROWS($T$52:T107)),"")</f>
        <v/>
      </c>
      <c r="U108" s="211"/>
      <c r="V108" s="194"/>
    </row>
    <row r="109" spans="2:22" ht="16.5" customHeight="1" x14ac:dyDescent="0.2">
      <c r="B109" s="466"/>
      <c r="C109" s="901">
        <v>57</v>
      </c>
      <c r="D109" s="902"/>
      <c r="E109" s="902"/>
      <c r="F109" s="874" t="str">
        <f t="shared" si="14"/>
        <v/>
      </c>
      <c r="G109" s="875" t="str">
        <f t="shared" si="15"/>
        <v/>
      </c>
      <c r="H109" s="876" t="str">
        <f t="shared" si="16"/>
        <v/>
      </c>
      <c r="I109" s="874" t="str">
        <f t="shared" si="17"/>
        <v/>
      </c>
      <c r="J109" s="811"/>
      <c r="K109" s="878" t="str">
        <f t="shared" si="18"/>
        <v/>
      </c>
      <c r="L109" s="878" t="str">
        <f t="shared" si="19"/>
        <v/>
      </c>
      <c r="M109" s="905" t="s">
        <v>7</v>
      </c>
      <c r="N109" s="707"/>
      <c r="O109" s="707"/>
      <c r="P109" s="707"/>
      <c r="Q109" s="707"/>
      <c r="R109" s="707"/>
      <c r="S109" s="932" t="str">
        <f t="shared" si="13"/>
        <v/>
      </c>
      <c r="T109" s="210" t="str">
        <f t="array" ref="T109">IFERROR(SMALL(IF((loai=$AA$11),ROW(loai)-6),ROWS($T$52:T108)),"")</f>
        <v/>
      </c>
      <c r="U109" s="211"/>
      <c r="V109" s="194"/>
    </row>
    <row r="110" spans="2:22" ht="16.5" customHeight="1" x14ac:dyDescent="0.2">
      <c r="B110" s="466"/>
      <c r="C110" s="901">
        <v>58</v>
      </c>
      <c r="D110" s="902"/>
      <c r="E110" s="902"/>
      <c r="F110" s="874" t="str">
        <f t="shared" si="14"/>
        <v/>
      </c>
      <c r="G110" s="875" t="str">
        <f t="shared" si="15"/>
        <v/>
      </c>
      <c r="H110" s="876" t="str">
        <f t="shared" si="16"/>
        <v/>
      </c>
      <c r="I110" s="874" t="str">
        <f t="shared" si="17"/>
        <v/>
      </c>
      <c r="J110" s="811"/>
      <c r="K110" s="878" t="str">
        <f t="shared" si="18"/>
        <v/>
      </c>
      <c r="L110" s="878" t="str">
        <f t="shared" si="19"/>
        <v/>
      </c>
      <c r="M110" s="905" t="s">
        <v>7</v>
      </c>
      <c r="N110" s="707"/>
      <c r="O110" s="707"/>
      <c r="P110" s="707"/>
      <c r="Q110" s="707"/>
      <c r="R110" s="707"/>
      <c r="S110" s="932" t="str">
        <f t="shared" si="13"/>
        <v/>
      </c>
      <c r="T110" s="210" t="str">
        <f t="array" ref="T110">IFERROR(SMALL(IF((loai=$AA$11),ROW(loai)-6),ROWS($T$52:T109)),"")</f>
        <v/>
      </c>
      <c r="U110" s="211"/>
      <c r="V110" s="194"/>
    </row>
    <row r="111" spans="2:22" ht="16.5" customHeight="1" x14ac:dyDescent="0.2">
      <c r="B111" s="466"/>
      <c r="C111" s="901">
        <v>59</v>
      </c>
      <c r="D111" s="902"/>
      <c r="E111" s="902"/>
      <c r="F111" s="874" t="str">
        <f t="shared" si="14"/>
        <v/>
      </c>
      <c r="G111" s="875" t="str">
        <f t="shared" si="15"/>
        <v/>
      </c>
      <c r="H111" s="876" t="str">
        <f t="shared" si="16"/>
        <v/>
      </c>
      <c r="I111" s="874" t="str">
        <f t="shared" si="17"/>
        <v/>
      </c>
      <c r="J111" s="811"/>
      <c r="K111" s="878" t="str">
        <f t="shared" si="18"/>
        <v/>
      </c>
      <c r="L111" s="878" t="str">
        <f t="shared" si="19"/>
        <v/>
      </c>
      <c r="M111" s="905" t="s">
        <v>7</v>
      </c>
      <c r="N111" s="707"/>
      <c r="O111" s="707"/>
      <c r="P111" s="707"/>
      <c r="Q111" s="707"/>
      <c r="R111" s="707"/>
      <c r="S111" s="932" t="str">
        <f t="shared" si="13"/>
        <v/>
      </c>
      <c r="T111" s="210" t="str">
        <f t="array" ref="T111">IFERROR(SMALL(IF((loai=$AA$11),ROW(loai)-6),ROWS($T$52:T110)),"")</f>
        <v/>
      </c>
      <c r="U111" s="211"/>
      <c r="V111" s="194"/>
    </row>
    <row r="112" spans="2:22" ht="16.5" customHeight="1" x14ac:dyDescent="0.2">
      <c r="B112" s="466"/>
      <c r="C112" s="901">
        <v>60</v>
      </c>
      <c r="D112" s="902"/>
      <c r="E112" s="902"/>
      <c r="F112" s="874" t="str">
        <f t="shared" si="14"/>
        <v/>
      </c>
      <c r="G112" s="875" t="str">
        <f t="shared" si="15"/>
        <v/>
      </c>
      <c r="H112" s="876" t="str">
        <f t="shared" si="16"/>
        <v/>
      </c>
      <c r="I112" s="874" t="str">
        <f t="shared" si="17"/>
        <v/>
      </c>
      <c r="J112" s="811"/>
      <c r="K112" s="878" t="str">
        <f t="shared" si="18"/>
        <v/>
      </c>
      <c r="L112" s="878" t="str">
        <f t="shared" si="19"/>
        <v/>
      </c>
      <c r="M112" s="905" t="s">
        <v>7</v>
      </c>
      <c r="N112" s="707"/>
      <c r="O112" s="707"/>
      <c r="P112" s="707"/>
      <c r="Q112" s="707"/>
      <c r="R112" s="707"/>
      <c r="S112" s="932" t="str">
        <f t="shared" si="13"/>
        <v/>
      </c>
      <c r="T112" s="210" t="str">
        <f t="array" ref="T112">IFERROR(SMALL(IF((loai=$AA$11),ROW(loai)-6),ROWS($T$52:T111)),"")</f>
        <v/>
      </c>
      <c r="U112" s="211"/>
      <c r="V112" s="194"/>
    </row>
    <row r="113" spans="2:22" ht="16.5" customHeight="1" x14ac:dyDescent="0.2">
      <c r="B113" s="466"/>
      <c r="C113" s="901">
        <v>61</v>
      </c>
      <c r="D113" s="902"/>
      <c r="E113" s="902"/>
      <c r="F113" s="874" t="str">
        <f t="shared" si="14"/>
        <v/>
      </c>
      <c r="G113" s="875" t="str">
        <f t="shared" si="15"/>
        <v/>
      </c>
      <c r="H113" s="876" t="str">
        <f t="shared" si="16"/>
        <v/>
      </c>
      <c r="I113" s="874" t="str">
        <f t="shared" si="17"/>
        <v/>
      </c>
      <c r="J113" s="811"/>
      <c r="K113" s="878" t="str">
        <f t="shared" si="18"/>
        <v/>
      </c>
      <c r="L113" s="878" t="str">
        <f t="shared" si="19"/>
        <v/>
      </c>
      <c r="M113" s="905" t="s">
        <v>7</v>
      </c>
      <c r="N113" s="707"/>
      <c r="O113" s="707"/>
      <c r="P113" s="707"/>
      <c r="Q113" s="707"/>
      <c r="R113" s="707"/>
      <c r="S113" s="932" t="str">
        <f t="shared" si="13"/>
        <v/>
      </c>
      <c r="T113" s="210" t="str">
        <f t="array" ref="T113">IFERROR(SMALL(IF((loai=$AA$11),ROW(loai)-6),ROWS($T$52:T112)),"")</f>
        <v/>
      </c>
      <c r="U113" s="211"/>
      <c r="V113" s="194"/>
    </row>
    <row r="114" spans="2:22" ht="16.5" customHeight="1" x14ac:dyDescent="0.2">
      <c r="B114" s="466"/>
      <c r="C114" s="901">
        <v>62</v>
      </c>
      <c r="D114" s="902"/>
      <c r="E114" s="902"/>
      <c r="F114" s="874" t="str">
        <f t="shared" si="14"/>
        <v/>
      </c>
      <c r="G114" s="875" t="str">
        <f t="shared" si="15"/>
        <v/>
      </c>
      <c r="H114" s="876" t="str">
        <f t="shared" si="16"/>
        <v/>
      </c>
      <c r="I114" s="874" t="str">
        <f t="shared" si="17"/>
        <v/>
      </c>
      <c r="J114" s="811"/>
      <c r="K114" s="878" t="str">
        <f t="shared" si="18"/>
        <v/>
      </c>
      <c r="L114" s="878" t="str">
        <f t="shared" si="19"/>
        <v/>
      </c>
      <c r="M114" s="905" t="s">
        <v>7</v>
      </c>
      <c r="N114" s="707"/>
      <c r="O114" s="707"/>
      <c r="P114" s="707"/>
      <c r="Q114" s="707"/>
      <c r="R114" s="707"/>
      <c r="S114" s="932" t="str">
        <f t="shared" si="13"/>
        <v/>
      </c>
      <c r="T114" s="210" t="str">
        <f t="array" ref="T114">IFERROR(SMALL(IF((loai=$AA$11),ROW(loai)-6),ROWS($T$52:T113)),"")</f>
        <v/>
      </c>
      <c r="U114" s="211"/>
      <c r="V114" s="194"/>
    </row>
    <row r="115" spans="2:22" ht="16.5" customHeight="1" x14ac:dyDescent="0.2">
      <c r="B115" s="466"/>
      <c r="C115" s="901">
        <v>63</v>
      </c>
      <c r="D115" s="902"/>
      <c r="E115" s="902"/>
      <c r="F115" s="874" t="str">
        <f t="shared" si="14"/>
        <v/>
      </c>
      <c r="G115" s="875" t="str">
        <f t="shared" si="15"/>
        <v/>
      </c>
      <c r="H115" s="876" t="str">
        <f t="shared" si="16"/>
        <v/>
      </c>
      <c r="I115" s="874" t="str">
        <f t="shared" si="17"/>
        <v/>
      </c>
      <c r="J115" s="811"/>
      <c r="K115" s="878" t="str">
        <f t="shared" si="18"/>
        <v/>
      </c>
      <c r="L115" s="878" t="str">
        <f t="shared" si="19"/>
        <v/>
      </c>
      <c r="M115" s="905" t="s">
        <v>7</v>
      </c>
      <c r="N115" s="707"/>
      <c r="O115" s="707"/>
      <c r="P115" s="707"/>
      <c r="Q115" s="707"/>
      <c r="R115" s="707"/>
      <c r="S115" s="932" t="str">
        <f t="shared" si="13"/>
        <v/>
      </c>
      <c r="T115" s="210" t="str">
        <f t="array" ref="T115">IFERROR(SMALL(IF((loai=$AA$11),ROW(loai)-6),ROWS($T$52:T114)),"")</f>
        <v/>
      </c>
      <c r="U115" s="211"/>
      <c r="V115" s="194"/>
    </row>
    <row r="116" spans="2:22" ht="16.5" customHeight="1" x14ac:dyDescent="0.2">
      <c r="B116" s="466"/>
      <c r="C116" s="901">
        <v>64</v>
      </c>
      <c r="D116" s="902"/>
      <c r="E116" s="902"/>
      <c r="F116" s="874" t="str">
        <f t="shared" si="14"/>
        <v/>
      </c>
      <c r="G116" s="875" t="str">
        <f t="shared" si="15"/>
        <v/>
      </c>
      <c r="H116" s="876" t="str">
        <f t="shared" si="16"/>
        <v/>
      </c>
      <c r="I116" s="874" t="str">
        <f t="shared" si="17"/>
        <v/>
      </c>
      <c r="J116" s="811"/>
      <c r="K116" s="878" t="str">
        <f t="shared" si="18"/>
        <v/>
      </c>
      <c r="L116" s="878" t="str">
        <f t="shared" si="19"/>
        <v/>
      </c>
      <c r="M116" s="905" t="s">
        <v>7</v>
      </c>
      <c r="N116" s="707"/>
      <c r="O116" s="707"/>
      <c r="P116" s="707"/>
      <c r="Q116" s="707"/>
      <c r="R116" s="707"/>
      <c r="S116" s="932" t="str">
        <f t="shared" si="13"/>
        <v/>
      </c>
      <c r="T116" s="210" t="str">
        <f t="array" ref="T116">IFERROR(SMALL(IF((loai=$AA$11),ROW(loai)-6),ROWS($T$52:T115)),"")</f>
        <v/>
      </c>
      <c r="U116" s="211"/>
      <c r="V116" s="194"/>
    </row>
    <row r="117" spans="2:22" ht="16.5" customHeight="1" x14ac:dyDescent="0.2">
      <c r="B117" s="466"/>
      <c r="C117" s="901">
        <v>65</v>
      </c>
      <c r="D117" s="902"/>
      <c r="E117" s="902"/>
      <c r="F117" s="874" t="str">
        <f t="shared" ref="F117:F140" si="20">IF($T117="","",INDEX(sohd,$T117))</f>
        <v/>
      </c>
      <c r="G117" s="875" t="str">
        <f t="shared" ref="G117:G140" si="21">IF($T117="","",INDEX(ngayct,$T117))</f>
        <v/>
      </c>
      <c r="H117" s="876" t="str">
        <f t="shared" ref="H117:H140" si="22">IF($T117="","",INDEX(tengs,$T117))</f>
        <v/>
      </c>
      <c r="I117" s="874" t="str">
        <f t="shared" ref="I117:I140" si="23">IF($T117="","",INDEX(mst,$T117))</f>
        <v/>
      </c>
      <c r="J117" s="811"/>
      <c r="K117" s="878" t="str">
        <f t="shared" ref="K117:K140" si="24">IF($T117="","",INDEX(sotien,$T117))</f>
        <v/>
      </c>
      <c r="L117" s="878" t="str">
        <f t="shared" ref="L117:L140" si="25">IF($T117="","",INDEX(tienthue,$T117))</f>
        <v/>
      </c>
      <c r="M117" s="905" t="s">
        <v>7</v>
      </c>
      <c r="N117" s="707"/>
      <c r="O117" s="707"/>
      <c r="P117" s="707"/>
      <c r="Q117" s="707"/>
      <c r="R117" s="707"/>
      <c r="S117" s="932" t="str">
        <f t="shared" ref="S117:S140" si="26">IF(T117&lt;&gt;"","x","")</f>
        <v/>
      </c>
      <c r="T117" s="210" t="str">
        <f t="array" ref="T117">IFERROR(SMALL(IF((loai=$AA$11),ROW(loai)-6),ROWS($T$52:T116)),"")</f>
        <v/>
      </c>
      <c r="U117" s="211"/>
      <c r="V117" s="194"/>
    </row>
    <row r="118" spans="2:22" ht="16.5" customHeight="1" x14ac:dyDescent="0.2">
      <c r="B118" s="466"/>
      <c r="C118" s="901">
        <v>66</v>
      </c>
      <c r="D118" s="902"/>
      <c r="E118" s="902"/>
      <c r="F118" s="874" t="str">
        <f t="shared" si="20"/>
        <v/>
      </c>
      <c r="G118" s="875" t="str">
        <f t="shared" si="21"/>
        <v/>
      </c>
      <c r="H118" s="876" t="str">
        <f t="shared" si="22"/>
        <v/>
      </c>
      <c r="I118" s="874" t="str">
        <f t="shared" si="23"/>
        <v/>
      </c>
      <c r="J118" s="811"/>
      <c r="K118" s="878" t="str">
        <f t="shared" si="24"/>
        <v/>
      </c>
      <c r="L118" s="878" t="str">
        <f t="shared" si="25"/>
        <v/>
      </c>
      <c r="M118" s="905" t="s">
        <v>7</v>
      </c>
      <c r="N118" s="707"/>
      <c r="O118" s="707"/>
      <c r="P118" s="707"/>
      <c r="Q118" s="707"/>
      <c r="R118" s="707"/>
      <c r="S118" s="932" t="str">
        <f t="shared" si="26"/>
        <v/>
      </c>
      <c r="T118" s="210" t="str">
        <f t="array" ref="T118">IFERROR(SMALL(IF((loai=$AA$11),ROW(loai)-6),ROWS($T$52:T117)),"")</f>
        <v/>
      </c>
      <c r="U118" s="211"/>
      <c r="V118" s="194"/>
    </row>
    <row r="119" spans="2:22" ht="16.5" customHeight="1" x14ac:dyDescent="0.2">
      <c r="B119" s="466"/>
      <c r="C119" s="901">
        <v>67</v>
      </c>
      <c r="D119" s="902"/>
      <c r="E119" s="902"/>
      <c r="F119" s="874" t="str">
        <f t="shared" si="20"/>
        <v/>
      </c>
      <c r="G119" s="875" t="str">
        <f t="shared" si="21"/>
        <v/>
      </c>
      <c r="H119" s="876" t="str">
        <f t="shared" si="22"/>
        <v/>
      </c>
      <c r="I119" s="874" t="str">
        <f t="shared" si="23"/>
        <v/>
      </c>
      <c r="J119" s="811"/>
      <c r="K119" s="878" t="str">
        <f t="shared" si="24"/>
        <v/>
      </c>
      <c r="L119" s="878" t="str">
        <f t="shared" si="25"/>
        <v/>
      </c>
      <c r="M119" s="905" t="s">
        <v>7</v>
      </c>
      <c r="N119" s="707"/>
      <c r="O119" s="707"/>
      <c r="P119" s="707"/>
      <c r="Q119" s="707"/>
      <c r="R119" s="707"/>
      <c r="S119" s="932" t="str">
        <f t="shared" si="26"/>
        <v/>
      </c>
      <c r="T119" s="210" t="str">
        <f t="array" ref="T119">IFERROR(SMALL(IF((loai=$AA$11),ROW(loai)-6),ROWS($T$52:T118)),"")</f>
        <v/>
      </c>
      <c r="U119" s="211"/>
      <c r="V119" s="194"/>
    </row>
    <row r="120" spans="2:22" ht="16.5" customHeight="1" x14ac:dyDescent="0.2">
      <c r="B120" s="466"/>
      <c r="C120" s="901">
        <v>68</v>
      </c>
      <c r="D120" s="902"/>
      <c r="E120" s="902"/>
      <c r="F120" s="874" t="str">
        <f t="shared" si="20"/>
        <v/>
      </c>
      <c r="G120" s="875" t="str">
        <f t="shared" si="21"/>
        <v/>
      </c>
      <c r="H120" s="876" t="str">
        <f t="shared" si="22"/>
        <v/>
      </c>
      <c r="I120" s="874" t="str">
        <f t="shared" si="23"/>
        <v/>
      </c>
      <c r="J120" s="811"/>
      <c r="K120" s="878" t="str">
        <f t="shared" si="24"/>
        <v/>
      </c>
      <c r="L120" s="878" t="str">
        <f t="shared" si="25"/>
        <v/>
      </c>
      <c r="M120" s="905" t="s">
        <v>7</v>
      </c>
      <c r="N120" s="707"/>
      <c r="O120" s="707"/>
      <c r="P120" s="707"/>
      <c r="Q120" s="707"/>
      <c r="R120" s="707"/>
      <c r="S120" s="932" t="str">
        <f t="shared" si="26"/>
        <v/>
      </c>
      <c r="T120" s="210" t="str">
        <f t="array" ref="T120">IFERROR(SMALL(IF((loai=$AA$11),ROW(loai)-6),ROWS($T$52:T119)),"")</f>
        <v/>
      </c>
      <c r="U120" s="211"/>
      <c r="V120" s="194"/>
    </row>
    <row r="121" spans="2:22" ht="16.5" customHeight="1" x14ac:dyDescent="0.2">
      <c r="B121" s="466"/>
      <c r="C121" s="901">
        <v>69</v>
      </c>
      <c r="D121" s="902"/>
      <c r="E121" s="902"/>
      <c r="F121" s="874" t="str">
        <f t="shared" si="20"/>
        <v/>
      </c>
      <c r="G121" s="875" t="str">
        <f t="shared" si="21"/>
        <v/>
      </c>
      <c r="H121" s="876" t="str">
        <f t="shared" si="22"/>
        <v/>
      </c>
      <c r="I121" s="874" t="str">
        <f t="shared" si="23"/>
        <v/>
      </c>
      <c r="J121" s="811"/>
      <c r="K121" s="878" t="str">
        <f t="shared" si="24"/>
        <v/>
      </c>
      <c r="L121" s="878" t="str">
        <f t="shared" si="25"/>
        <v/>
      </c>
      <c r="M121" s="905" t="s">
        <v>7</v>
      </c>
      <c r="N121" s="707"/>
      <c r="O121" s="707"/>
      <c r="P121" s="707"/>
      <c r="Q121" s="707"/>
      <c r="R121" s="707"/>
      <c r="S121" s="932" t="str">
        <f t="shared" si="26"/>
        <v/>
      </c>
      <c r="T121" s="210" t="str">
        <f t="array" ref="T121">IFERROR(SMALL(IF((loai=$AA$11),ROW(loai)-6),ROWS($T$52:T120)),"")</f>
        <v/>
      </c>
      <c r="U121" s="211"/>
      <c r="V121" s="194"/>
    </row>
    <row r="122" spans="2:22" ht="16.5" customHeight="1" x14ac:dyDescent="0.2">
      <c r="B122" s="466"/>
      <c r="C122" s="901">
        <v>70</v>
      </c>
      <c r="D122" s="902"/>
      <c r="E122" s="902"/>
      <c r="F122" s="874" t="str">
        <f t="shared" si="20"/>
        <v/>
      </c>
      <c r="G122" s="875" t="str">
        <f t="shared" si="21"/>
        <v/>
      </c>
      <c r="H122" s="876" t="str">
        <f t="shared" si="22"/>
        <v/>
      </c>
      <c r="I122" s="874" t="str">
        <f t="shared" si="23"/>
        <v/>
      </c>
      <c r="J122" s="811"/>
      <c r="K122" s="878" t="str">
        <f t="shared" si="24"/>
        <v/>
      </c>
      <c r="L122" s="878" t="str">
        <f t="shared" si="25"/>
        <v/>
      </c>
      <c r="M122" s="905" t="s">
        <v>7</v>
      </c>
      <c r="N122" s="707"/>
      <c r="O122" s="707"/>
      <c r="P122" s="707"/>
      <c r="Q122" s="707"/>
      <c r="R122" s="707"/>
      <c r="S122" s="932" t="str">
        <f t="shared" si="26"/>
        <v/>
      </c>
      <c r="T122" s="210" t="str">
        <f t="array" ref="T122">IFERROR(SMALL(IF((loai=$AA$11),ROW(loai)-6),ROWS($T$52:T121)),"")</f>
        <v/>
      </c>
      <c r="U122" s="211"/>
      <c r="V122" s="194"/>
    </row>
    <row r="123" spans="2:22" ht="16.5" customHeight="1" x14ac:dyDescent="0.2">
      <c r="B123" s="466"/>
      <c r="C123" s="901">
        <v>71</v>
      </c>
      <c r="D123" s="902"/>
      <c r="E123" s="902"/>
      <c r="F123" s="874" t="str">
        <f t="shared" si="20"/>
        <v/>
      </c>
      <c r="G123" s="875" t="str">
        <f t="shared" si="21"/>
        <v/>
      </c>
      <c r="H123" s="876" t="str">
        <f t="shared" si="22"/>
        <v/>
      </c>
      <c r="I123" s="874" t="str">
        <f t="shared" si="23"/>
        <v/>
      </c>
      <c r="J123" s="811"/>
      <c r="K123" s="878" t="str">
        <f t="shared" si="24"/>
        <v/>
      </c>
      <c r="L123" s="878" t="str">
        <f t="shared" si="25"/>
        <v/>
      </c>
      <c r="M123" s="905" t="s">
        <v>7</v>
      </c>
      <c r="N123" s="707"/>
      <c r="O123" s="707"/>
      <c r="P123" s="707"/>
      <c r="Q123" s="707"/>
      <c r="R123" s="707"/>
      <c r="S123" s="932" t="str">
        <f t="shared" si="26"/>
        <v/>
      </c>
      <c r="T123" s="210" t="str">
        <f t="array" ref="T123">IFERROR(SMALL(IF((loai=$AA$11),ROW(loai)-6),ROWS($T$52:T122)),"")</f>
        <v/>
      </c>
      <c r="U123" s="211"/>
      <c r="V123" s="194"/>
    </row>
    <row r="124" spans="2:22" ht="16.5" customHeight="1" x14ac:dyDescent="0.2">
      <c r="B124" s="466"/>
      <c r="C124" s="901">
        <v>72</v>
      </c>
      <c r="D124" s="902"/>
      <c r="E124" s="902"/>
      <c r="F124" s="874" t="str">
        <f t="shared" si="20"/>
        <v/>
      </c>
      <c r="G124" s="875" t="str">
        <f t="shared" si="21"/>
        <v/>
      </c>
      <c r="H124" s="876" t="str">
        <f t="shared" si="22"/>
        <v/>
      </c>
      <c r="I124" s="874" t="str">
        <f t="shared" si="23"/>
        <v/>
      </c>
      <c r="J124" s="811"/>
      <c r="K124" s="878" t="str">
        <f t="shared" si="24"/>
        <v/>
      </c>
      <c r="L124" s="878" t="str">
        <f t="shared" si="25"/>
        <v/>
      </c>
      <c r="M124" s="905" t="s">
        <v>7</v>
      </c>
      <c r="N124" s="707"/>
      <c r="O124" s="707"/>
      <c r="P124" s="707"/>
      <c r="Q124" s="707"/>
      <c r="R124" s="707"/>
      <c r="S124" s="932" t="str">
        <f t="shared" si="26"/>
        <v/>
      </c>
      <c r="T124" s="210" t="str">
        <f t="array" ref="T124">IFERROR(SMALL(IF((loai=$AA$11),ROW(loai)-6),ROWS($T$52:T123)),"")</f>
        <v/>
      </c>
      <c r="U124" s="211"/>
      <c r="V124" s="194"/>
    </row>
    <row r="125" spans="2:22" ht="16.5" customHeight="1" x14ac:dyDescent="0.2">
      <c r="B125" s="466"/>
      <c r="C125" s="901">
        <v>73</v>
      </c>
      <c r="D125" s="902"/>
      <c r="E125" s="902"/>
      <c r="F125" s="874" t="str">
        <f t="shared" si="20"/>
        <v/>
      </c>
      <c r="G125" s="875" t="str">
        <f t="shared" si="21"/>
        <v/>
      </c>
      <c r="H125" s="876" t="str">
        <f t="shared" si="22"/>
        <v/>
      </c>
      <c r="I125" s="874" t="str">
        <f t="shared" si="23"/>
        <v/>
      </c>
      <c r="J125" s="811"/>
      <c r="K125" s="878" t="str">
        <f t="shared" si="24"/>
        <v/>
      </c>
      <c r="L125" s="878" t="str">
        <f t="shared" si="25"/>
        <v/>
      </c>
      <c r="M125" s="905" t="s">
        <v>7</v>
      </c>
      <c r="N125" s="707"/>
      <c r="O125" s="707"/>
      <c r="P125" s="707"/>
      <c r="Q125" s="707"/>
      <c r="R125" s="707"/>
      <c r="S125" s="932" t="str">
        <f t="shared" si="26"/>
        <v/>
      </c>
      <c r="T125" s="210" t="str">
        <f t="array" ref="T125">IFERROR(SMALL(IF((loai=$AA$11),ROW(loai)-6),ROWS($T$52:T124)),"")</f>
        <v/>
      </c>
      <c r="U125" s="211"/>
      <c r="V125" s="194"/>
    </row>
    <row r="126" spans="2:22" ht="16.5" customHeight="1" x14ac:dyDescent="0.2">
      <c r="B126" s="466"/>
      <c r="C126" s="901">
        <v>74</v>
      </c>
      <c r="D126" s="902"/>
      <c r="E126" s="902"/>
      <c r="F126" s="874" t="str">
        <f t="shared" si="20"/>
        <v/>
      </c>
      <c r="G126" s="875" t="str">
        <f t="shared" si="21"/>
        <v/>
      </c>
      <c r="H126" s="876" t="str">
        <f t="shared" si="22"/>
        <v/>
      </c>
      <c r="I126" s="874" t="str">
        <f t="shared" si="23"/>
        <v/>
      </c>
      <c r="J126" s="811"/>
      <c r="K126" s="878" t="str">
        <f t="shared" si="24"/>
        <v/>
      </c>
      <c r="L126" s="878" t="str">
        <f t="shared" si="25"/>
        <v/>
      </c>
      <c r="M126" s="905" t="s">
        <v>7</v>
      </c>
      <c r="N126" s="707"/>
      <c r="O126" s="707"/>
      <c r="P126" s="707"/>
      <c r="Q126" s="707"/>
      <c r="R126" s="707"/>
      <c r="S126" s="932" t="str">
        <f t="shared" si="26"/>
        <v/>
      </c>
      <c r="T126" s="210" t="str">
        <f t="array" ref="T126">IFERROR(SMALL(IF((loai=$AA$11),ROW(loai)-6),ROWS($T$52:T125)),"")</f>
        <v/>
      </c>
      <c r="U126" s="211"/>
      <c r="V126" s="194"/>
    </row>
    <row r="127" spans="2:22" ht="16.5" customHeight="1" x14ac:dyDescent="0.2">
      <c r="B127" s="466"/>
      <c r="C127" s="901">
        <v>75</v>
      </c>
      <c r="D127" s="902"/>
      <c r="E127" s="902"/>
      <c r="F127" s="874" t="str">
        <f t="shared" si="20"/>
        <v/>
      </c>
      <c r="G127" s="875" t="str">
        <f t="shared" si="21"/>
        <v/>
      </c>
      <c r="H127" s="876" t="str">
        <f t="shared" si="22"/>
        <v/>
      </c>
      <c r="I127" s="874" t="str">
        <f t="shared" si="23"/>
        <v/>
      </c>
      <c r="J127" s="811"/>
      <c r="K127" s="878" t="str">
        <f t="shared" si="24"/>
        <v/>
      </c>
      <c r="L127" s="878" t="str">
        <f t="shared" si="25"/>
        <v/>
      </c>
      <c r="M127" s="905" t="s">
        <v>7</v>
      </c>
      <c r="N127" s="707"/>
      <c r="O127" s="707"/>
      <c r="P127" s="707"/>
      <c r="Q127" s="707"/>
      <c r="R127" s="707"/>
      <c r="S127" s="932" t="str">
        <f t="shared" si="26"/>
        <v/>
      </c>
      <c r="T127" s="210" t="str">
        <f t="array" ref="T127">IFERROR(SMALL(IF((loai=$AA$11),ROW(loai)-6),ROWS($T$52:T126)),"")</f>
        <v/>
      </c>
      <c r="U127" s="211"/>
      <c r="V127" s="194"/>
    </row>
    <row r="128" spans="2:22" ht="16.5" customHeight="1" x14ac:dyDescent="0.2">
      <c r="B128" s="466"/>
      <c r="C128" s="901">
        <v>76</v>
      </c>
      <c r="D128" s="902"/>
      <c r="E128" s="902"/>
      <c r="F128" s="874" t="str">
        <f t="shared" si="20"/>
        <v/>
      </c>
      <c r="G128" s="875" t="str">
        <f t="shared" si="21"/>
        <v/>
      </c>
      <c r="H128" s="876" t="str">
        <f t="shared" si="22"/>
        <v/>
      </c>
      <c r="I128" s="874" t="str">
        <f t="shared" si="23"/>
        <v/>
      </c>
      <c r="J128" s="811"/>
      <c r="K128" s="878" t="str">
        <f t="shared" si="24"/>
        <v/>
      </c>
      <c r="L128" s="878" t="str">
        <f t="shared" si="25"/>
        <v/>
      </c>
      <c r="M128" s="905" t="s">
        <v>7</v>
      </c>
      <c r="N128" s="707"/>
      <c r="O128" s="707"/>
      <c r="P128" s="707"/>
      <c r="Q128" s="707"/>
      <c r="R128" s="707"/>
      <c r="S128" s="932" t="str">
        <f t="shared" si="26"/>
        <v/>
      </c>
      <c r="T128" s="210" t="str">
        <f t="array" ref="T128">IFERROR(SMALL(IF((loai=$AA$11),ROW(loai)-6),ROWS($T$52:T127)),"")</f>
        <v/>
      </c>
      <c r="U128" s="211"/>
      <c r="V128" s="194"/>
    </row>
    <row r="129" spans="2:22" ht="16.5" customHeight="1" x14ac:dyDescent="0.2">
      <c r="B129" s="466"/>
      <c r="C129" s="901">
        <v>77</v>
      </c>
      <c r="D129" s="902"/>
      <c r="E129" s="902"/>
      <c r="F129" s="874" t="str">
        <f t="shared" si="20"/>
        <v/>
      </c>
      <c r="G129" s="875" t="str">
        <f t="shared" si="21"/>
        <v/>
      </c>
      <c r="H129" s="876" t="str">
        <f t="shared" si="22"/>
        <v/>
      </c>
      <c r="I129" s="874" t="str">
        <f t="shared" si="23"/>
        <v/>
      </c>
      <c r="J129" s="811"/>
      <c r="K129" s="878" t="str">
        <f t="shared" si="24"/>
        <v/>
      </c>
      <c r="L129" s="878" t="str">
        <f t="shared" si="25"/>
        <v/>
      </c>
      <c r="M129" s="905" t="s">
        <v>7</v>
      </c>
      <c r="N129" s="707"/>
      <c r="O129" s="707"/>
      <c r="P129" s="707"/>
      <c r="Q129" s="707"/>
      <c r="R129" s="707"/>
      <c r="S129" s="932" t="str">
        <f t="shared" si="26"/>
        <v/>
      </c>
      <c r="T129" s="210" t="str">
        <f t="array" ref="T129">IFERROR(SMALL(IF((loai=$AA$11),ROW(loai)-6),ROWS($T$52:T128)),"")</f>
        <v/>
      </c>
      <c r="U129" s="211"/>
      <c r="V129" s="194"/>
    </row>
    <row r="130" spans="2:22" ht="16.5" customHeight="1" x14ac:dyDescent="0.2">
      <c r="B130" s="466"/>
      <c r="C130" s="901">
        <v>78</v>
      </c>
      <c r="D130" s="902"/>
      <c r="E130" s="902"/>
      <c r="F130" s="874" t="str">
        <f t="shared" si="20"/>
        <v/>
      </c>
      <c r="G130" s="875" t="str">
        <f t="shared" si="21"/>
        <v/>
      </c>
      <c r="H130" s="876" t="str">
        <f t="shared" si="22"/>
        <v/>
      </c>
      <c r="I130" s="874" t="str">
        <f t="shared" si="23"/>
        <v/>
      </c>
      <c r="J130" s="811"/>
      <c r="K130" s="878" t="str">
        <f t="shared" si="24"/>
        <v/>
      </c>
      <c r="L130" s="878" t="str">
        <f t="shared" si="25"/>
        <v/>
      </c>
      <c r="M130" s="905" t="s">
        <v>7</v>
      </c>
      <c r="N130" s="707"/>
      <c r="O130" s="707"/>
      <c r="P130" s="707"/>
      <c r="Q130" s="707"/>
      <c r="R130" s="707"/>
      <c r="S130" s="932" t="str">
        <f t="shared" si="26"/>
        <v/>
      </c>
      <c r="T130" s="210" t="str">
        <f t="array" ref="T130">IFERROR(SMALL(IF((loai=$AA$11),ROW(loai)-6),ROWS($T$52:T129)),"")</f>
        <v/>
      </c>
      <c r="U130" s="211"/>
      <c r="V130" s="194"/>
    </row>
    <row r="131" spans="2:22" ht="16.5" customHeight="1" x14ac:dyDescent="0.2">
      <c r="B131" s="466"/>
      <c r="C131" s="901">
        <v>79</v>
      </c>
      <c r="D131" s="902"/>
      <c r="E131" s="902"/>
      <c r="F131" s="874" t="str">
        <f t="shared" si="20"/>
        <v/>
      </c>
      <c r="G131" s="875" t="str">
        <f t="shared" si="21"/>
        <v/>
      </c>
      <c r="H131" s="876" t="str">
        <f t="shared" si="22"/>
        <v/>
      </c>
      <c r="I131" s="874" t="str">
        <f t="shared" si="23"/>
        <v/>
      </c>
      <c r="J131" s="811"/>
      <c r="K131" s="878" t="str">
        <f t="shared" si="24"/>
        <v/>
      </c>
      <c r="L131" s="878" t="str">
        <f t="shared" si="25"/>
        <v/>
      </c>
      <c r="M131" s="905" t="s">
        <v>7</v>
      </c>
      <c r="N131" s="707"/>
      <c r="O131" s="707"/>
      <c r="P131" s="707"/>
      <c r="Q131" s="707"/>
      <c r="R131" s="707"/>
      <c r="S131" s="932" t="str">
        <f t="shared" si="26"/>
        <v/>
      </c>
      <c r="T131" s="210" t="str">
        <f t="array" ref="T131">IFERROR(SMALL(IF((loai=$AA$11),ROW(loai)-6),ROWS($T$52:T130)),"")</f>
        <v/>
      </c>
      <c r="U131" s="211"/>
      <c r="V131" s="194"/>
    </row>
    <row r="132" spans="2:22" ht="16.5" customHeight="1" x14ac:dyDescent="0.2">
      <c r="B132" s="466"/>
      <c r="C132" s="901">
        <v>80</v>
      </c>
      <c r="D132" s="902"/>
      <c r="E132" s="902"/>
      <c r="F132" s="874" t="str">
        <f t="shared" si="20"/>
        <v/>
      </c>
      <c r="G132" s="875" t="str">
        <f t="shared" si="21"/>
        <v/>
      </c>
      <c r="H132" s="876" t="str">
        <f t="shared" si="22"/>
        <v/>
      </c>
      <c r="I132" s="874" t="str">
        <f t="shared" si="23"/>
        <v/>
      </c>
      <c r="J132" s="811"/>
      <c r="K132" s="878" t="str">
        <f t="shared" si="24"/>
        <v/>
      </c>
      <c r="L132" s="878" t="str">
        <f t="shared" si="25"/>
        <v/>
      </c>
      <c r="M132" s="905" t="s">
        <v>7</v>
      </c>
      <c r="N132" s="707"/>
      <c r="O132" s="707"/>
      <c r="P132" s="707"/>
      <c r="Q132" s="707"/>
      <c r="R132" s="707"/>
      <c r="S132" s="932" t="str">
        <f t="shared" si="26"/>
        <v/>
      </c>
      <c r="T132" s="210" t="str">
        <f t="array" ref="T132">IFERROR(SMALL(IF((loai=$AA$11),ROW(loai)-6),ROWS($T$52:T131)),"")</f>
        <v/>
      </c>
      <c r="U132" s="211"/>
      <c r="V132" s="194"/>
    </row>
    <row r="133" spans="2:22" ht="16.5" customHeight="1" x14ac:dyDescent="0.2">
      <c r="B133" s="466"/>
      <c r="C133" s="901">
        <v>81</v>
      </c>
      <c r="D133" s="902"/>
      <c r="E133" s="902"/>
      <c r="F133" s="874" t="str">
        <f t="shared" si="20"/>
        <v/>
      </c>
      <c r="G133" s="875" t="str">
        <f t="shared" si="21"/>
        <v/>
      </c>
      <c r="H133" s="876" t="str">
        <f t="shared" si="22"/>
        <v/>
      </c>
      <c r="I133" s="874" t="str">
        <f t="shared" si="23"/>
        <v/>
      </c>
      <c r="J133" s="811"/>
      <c r="K133" s="878" t="str">
        <f t="shared" si="24"/>
        <v/>
      </c>
      <c r="L133" s="878" t="str">
        <f t="shared" si="25"/>
        <v/>
      </c>
      <c r="M133" s="905" t="s">
        <v>7</v>
      </c>
      <c r="N133" s="707"/>
      <c r="O133" s="707"/>
      <c r="P133" s="707"/>
      <c r="Q133" s="707"/>
      <c r="R133" s="707"/>
      <c r="S133" s="932" t="str">
        <f t="shared" si="26"/>
        <v/>
      </c>
      <c r="T133" s="210" t="str">
        <f t="array" ref="T133">IFERROR(SMALL(IF((loai=$AA$11),ROW(loai)-6),ROWS($T$52:T132)),"")</f>
        <v/>
      </c>
      <c r="U133" s="211"/>
      <c r="V133" s="194"/>
    </row>
    <row r="134" spans="2:22" ht="16.5" customHeight="1" x14ac:dyDescent="0.2">
      <c r="B134" s="466"/>
      <c r="C134" s="901">
        <v>82</v>
      </c>
      <c r="D134" s="902"/>
      <c r="E134" s="902"/>
      <c r="F134" s="874" t="str">
        <f t="shared" si="20"/>
        <v/>
      </c>
      <c r="G134" s="875" t="str">
        <f t="shared" si="21"/>
        <v/>
      </c>
      <c r="H134" s="876" t="str">
        <f t="shared" si="22"/>
        <v/>
      </c>
      <c r="I134" s="874" t="str">
        <f t="shared" si="23"/>
        <v/>
      </c>
      <c r="J134" s="811"/>
      <c r="K134" s="878" t="str">
        <f t="shared" si="24"/>
        <v/>
      </c>
      <c r="L134" s="878" t="str">
        <f t="shared" si="25"/>
        <v/>
      </c>
      <c r="M134" s="905" t="s">
        <v>7</v>
      </c>
      <c r="N134" s="707"/>
      <c r="O134" s="707"/>
      <c r="P134" s="707"/>
      <c r="Q134" s="707"/>
      <c r="R134" s="707"/>
      <c r="S134" s="932" t="str">
        <f t="shared" si="26"/>
        <v/>
      </c>
      <c r="T134" s="210" t="str">
        <f t="array" ref="T134">IFERROR(SMALL(IF((loai=$AA$11),ROW(loai)-6),ROWS($T$52:T133)),"")</f>
        <v/>
      </c>
      <c r="U134" s="211"/>
      <c r="V134" s="194"/>
    </row>
    <row r="135" spans="2:22" ht="16.5" customHeight="1" x14ac:dyDescent="0.2">
      <c r="B135" s="466"/>
      <c r="C135" s="901">
        <v>83</v>
      </c>
      <c r="D135" s="902"/>
      <c r="E135" s="902"/>
      <c r="F135" s="874" t="str">
        <f t="shared" si="20"/>
        <v/>
      </c>
      <c r="G135" s="875" t="str">
        <f t="shared" si="21"/>
        <v/>
      </c>
      <c r="H135" s="876" t="str">
        <f t="shared" si="22"/>
        <v/>
      </c>
      <c r="I135" s="874" t="str">
        <f t="shared" si="23"/>
        <v/>
      </c>
      <c r="J135" s="811"/>
      <c r="K135" s="878" t="str">
        <f t="shared" si="24"/>
        <v/>
      </c>
      <c r="L135" s="878" t="str">
        <f t="shared" si="25"/>
        <v/>
      </c>
      <c r="M135" s="905" t="s">
        <v>7</v>
      </c>
      <c r="N135" s="707"/>
      <c r="O135" s="707"/>
      <c r="P135" s="707"/>
      <c r="Q135" s="707"/>
      <c r="R135" s="707"/>
      <c r="S135" s="932" t="str">
        <f t="shared" si="26"/>
        <v/>
      </c>
      <c r="T135" s="210" t="str">
        <f t="array" ref="T135">IFERROR(SMALL(IF((loai=$AA$11),ROW(loai)-6),ROWS($T$52:T134)),"")</f>
        <v/>
      </c>
      <c r="U135" s="211"/>
      <c r="V135" s="194"/>
    </row>
    <row r="136" spans="2:22" ht="16.5" customHeight="1" x14ac:dyDescent="0.2">
      <c r="B136" s="466"/>
      <c r="C136" s="901">
        <v>84</v>
      </c>
      <c r="D136" s="902"/>
      <c r="E136" s="902"/>
      <c r="F136" s="874" t="str">
        <f t="shared" si="20"/>
        <v/>
      </c>
      <c r="G136" s="875" t="str">
        <f t="shared" si="21"/>
        <v/>
      </c>
      <c r="H136" s="876" t="str">
        <f t="shared" si="22"/>
        <v/>
      </c>
      <c r="I136" s="874" t="str">
        <f t="shared" si="23"/>
        <v/>
      </c>
      <c r="J136" s="811"/>
      <c r="K136" s="878" t="str">
        <f t="shared" si="24"/>
        <v/>
      </c>
      <c r="L136" s="878" t="str">
        <f t="shared" si="25"/>
        <v/>
      </c>
      <c r="M136" s="905" t="s">
        <v>7</v>
      </c>
      <c r="N136" s="707"/>
      <c r="O136" s="707"/>
      <c r="P136" s="707"/>
      <c r="Q136" s="707"/>
      <c r="R136" s="707"/>
      <c r="S136" s="932" t="str">
        <f t="shared" si="26"/>
        <v/>
      </c>
      <c r="T136" s="210" t="str">
        <f t="array" ref="T136">IFERROR(SMALL(IF((loai=$AA$11),ROW(loai)-6),ROWS($T$52:T135)),"")</f>
        <v/>
      </c>
      <c r="U136" s="211"/>
      <c r="V136" s="194"/>
    </row>
    <row r="137" spans="2:22" ht="16.5" customHeight="1" x14ac:dyDescent="0.2">
      <c r="B137" s="466"/>
      <c r="C137" s="901">
        <v>85</v>
      </c>
      <c r="D137" s="902"/>
      <c r="E137" s="902"/>
      <c r="F137" s="874" t="str">
        <f t="shared" si="20"/>
        <v/>
      </c>
      <c r="G137" s="875" t="str">
        <f t="shared" si="21"/>
        <v/>
      </c>
      <c r="H137" s="876" t="str">
        <f t="shared" si="22"/>
        <v/>
      </c>
      <c r="I137" s="874" t="str">
        <f t="shared" si="23"/>
        <v/>
      </c>
      <c r="J137" s="811"/>
      <c r="K137" s="878" t="str">
        <f t="shared" si="24"/>
        <v/>
      </c>
      <c r="L137" s="878" t="str">
        <f t="shared" si="25"/>
        <v/>
      </c>
      <c r="M137" s="905" t="s">
        <v>7</v>
      </c>
      <c r="N137" s="707"/>
      <c r="O137" s="707"/>
      <c r="P137" s="707"/>
      <c r="Q137" s="707"/>
      <c r="R137" s="707"/>
      <c r="S137" s="932" t="str">
        <f t="shared" si="26"/>
        <v/>
      </c>
      <c r="T137" s="210" t="str">
        <f t="array" ref="T137">IFERROR(SMALL(IF((loai=$AA$11),ROW(loai)-6),ROWS($T$52:T136)),"")</f>
        <v/>
      </c>
      <c r="U137" s="211"/>
      <c r="V137" s="194"/>
    </row>
    <row r="138" spans="2:22" ht="16.5" customHeight="1" x14ac:dyDescent="0.2">
      <c r="B138" s="466"/>
      <c r="C138" s="901">
        <v>86</v>
      </c>
      <c r="D138" s="902"/>
      <c r="E138" s="902"/>
      <c r="F138" s="874" t="str">
        <f t="shared" si="20"/>
        <v/>
      </c>
      <c r="G138" s="875" t="str">
        <f t="shared" si="21"/>
        <v/>
      </c>
      <c r="H138" s="876" t="str">
        <f t="shared" si="22"/>
        <v/>
      </c>
      <c r="I138" s="874" t="str">
        <f t="shared" si="23"/>
        <v/>
      </c>
      <c r="J138" s="811"/>
      <c r="K138" s="878" t="str">
        <f t="shared" si="24"/>
        <v/>
      </c>
      <c r="L138" s="878" t="str">
        <f t="shared" si="25"/>
        <v/>
      </c>
      <c r="M138" s="905" t="s">
        <v>7</v>
      </c>
      <c r="N138" s="707"/>
      <c r="O138" s="707"/>
      <c r="P138" s="707"/>
      <c r="Q138" s="707"/>
      <c r="R138" s="707"/>
      <c r="S138" s="932" t="str">
        <f t="shared" si="26"/>
        <v/>
      </c>
      <c r="T138" s="210" t="str">
        <f t="array" ref="T138">IFERROR(SMALL(IF((loai=$AA$11),ROW(loai)-6),ROWS($T$52:T137)),"")</f>
        <v/>
      </c>
      <c r="U138" s="211"/>
      <c r="V138" s="194"/>
    </row>
    <row r="139" spans="2:22" ht="16.5" customHeight="1" x14ac:dyDescent="0.2">
      <c r="B139" s="466"/>
      <c r="C139" s="901">
        <v>87</v>
      </c>
      <c r="D139" s="902"/>
      <c r="E139" s="902"/>
      <c r="F139" s="874" t="str">
        <f t="shared" si="20"/>
        <v/>
      </c>
      <c r="G139" s="875" t="str">
        <f t="shared" si="21"/>
        <v/>
      </c>
      <c r="H139" s="876" t="str">
        <f t="shared" si="22"/>
        <v/>
      </c>
      <c r="I139" s="874" t="str">
        <f t="shared" si="23"/>
        <v/>
      </c>
      <c r="J139" s="811"/>
      <c r="K139" s="878" t="str">
        <f t="shared" si="24"/>
        <v/>
      </c>
      <c r="L139" s="878" t="str">
        <f t="shared" si="25"/>
        <v/>
      </c>
      <c r="M139" s="905" t="s">
        <v>7</v>
      </c>
      <c r="N139" s="707"/>
      <c r="O139" s="707"/>
      <c r="P139" s="707"/>
      <c r="Q139" s="707"/>
      <c r="R139" s="707"/>
      <c r="S139" s="932" t="str">
        <f t="shared" si="26"/>
        <v/>
      </c>
      <c r="T139" s="210" t="str">
        <f t="array" ref="T139">IFERROR(SMALL(IF((loai=$AA$11),ROW(loai)-6),ROWS($T$52:T138)),"")</f>
        <v/>
      </c>
      <c r="U139" s="211"/>
      <c r="V139" s="194"/>
    </row>
    <row r="140" spans="2:22" ht="16.5" customHeight="1" x14ac:dyDescent="0.2">
      <c r="B140" s="466"/>
      <c r="C140" s="901">
        <v>88</v>
      </c>
      <c r="D140" s="902"/>
      <c r="E140" s="902"/>
      <c r="F140" s="874" t="str">
        <f t="shared" si="20"/>
        <v/>
      </c>
      <c r="G140" s="875" t="str">
        <f t="shared" si="21"/>
        <v/>
      </c>
      <c r="H140" s="876" t="str">
        <f t="shared" si="22"/>
        <v/>
      </c>
      <c r="I140" s="874" t="str">
        <f t="shared" si="23"/>
        <v/>
      </c>
      <c r="J140" s="811"/>
      <c r="K140" s="878" t="str">
        <f t="shared" si="24"/>
        <v/>
      </c>
      <c r="L140" s="878" t="str">
        <f t="shared" si="25"/>
        <v/>
      </c>
      <c r="M140" s="905" t="s">
        <v>7</v>
      </c>
      <c r="N140" s="707"/>
      <c r="O140" s="707"/>
      <c r="P140" s="707"/>
      <c r="Q140" s="707"/>
      <c r="R140" s="707"/>
      <c r="S140" s="932" t="str">
        <f t="shared" si="26"/>
        <v/>
      </c>
      <c r="T140" s="210" t="str">
        <f t="array" ref="T140">IFERROR(SMALL(IF((loai=$AA$11),ROW(loai)-6),ROWS($T$52:T139)),"")</f>
        <v/>
      </c>
      <c r="U140" s="211"/>
      <c r="V140" s="194"/>
    </row>
    <row r="141" spans="2:22" ht="20.25" customHeight="1" x14ac:dyDescent="0.2">
      <c r="B141" s="466"/>
      <c r="C141" s="1843" t="s">
        <v>746</v>
      </c>
      <c r="D141" s="1844"/>
      <c r="E141" s="1844"/>
      <c r="F141" s="1844"/>
      <c r="G141" s="1844"/>
      <c r="H141" s="1844"/>
      <c r="I141" s="1844"/>
      <c r="J141" s="908"/>
      <c r="K141" s="931">
        <f>SUBTOTAL(9,K53:K140)</f>
        <v>0</v>
      </c>
      <c r="L141" s="931">
        <f>SUBTOTAL(9,L53:L140)</f>
        <v>0</v>
      </c>
      <c r="M141" s="910"/>
      <c r="N141" s="911" t="s">
        <v>751</v>
      </c>
      <c r="O141" s="911"/>
      <c r="P141" s="911"/>
      <c r="Q141" s="911"/>
      <c r="R141" s="911"/>
      <c r="S141" s="912" t="s">
        <v>590</v>
      </c>
      <c r="T141" s="210"/>
      <c r="U141" s="211"/>
      <c r="V141" s="194"/>
    </row>
    <row r="142" spans="2:22" ht="20.25" customHeight="1" x14ac:dyDescent="0.2">
      <c r="B142" s="466"/>
      <c r="C142" s="1840" t="s">
        <v>752</v>
      </c>
      <c r="D142" s="1841"/>
      <c r="E142" s="1841"/>
      <c r="F142" s="1841"/>
      <c r="G142" s="1841"/>
      <c r="H142" s="1841"/>
      <c r="I142" s="1841"/>
      <c r="J142" s="1841"/>
      <c r="K142" s="1841"/>
      <c r="L142" s="1841"/>
      <c r="M142" s="1842"/>
      <c r="N142" s="900"/>
      <c r="O142" s="900" t="s">
        <v>733</v>
      </c>
      <c r="P142" s="900"/>
      <c r="Q142" s="900"/>
      <c r="R142" s="900"/>
      <c r="S142" s="807" t="s">
        <v>590</v>
      </c>
      <c r="T142" s="210"/>
      <c r="U142" s="211"/>
      <c r="V142" s="194"/>
    </row>
    <row r="143" spans="2:22" ht="16.5" customHeight="1" x14ac:dyDescent="0.2">
      <c r="B143" s="466"/>
      <c r="C143" s="901">
        <v>1</v>
      </c>
      <c r="D143" s="902"/>
      <c r="E143" s="902"/>
      <c r="F143" s="874" t="str">
        <f t="shared" ref="F143:F206" si="27">IF($T143="","",INDEX(sohd,$T143))</f>
        <v/>
      </c>
      <c r="G143" s="875" t="str">
        <f t="shared" ref="G143:G206" si="28">IF($T143="","",INDEX(ngayct,$T143))</f>
        <v/>
      </c>
      <c r="H143" s="876" t="str">
        <f t="shared" ref="H143:H206" si="29">IF($T143="","",INDEX(tengs,$T143))</f>
        <v/>
      </c>
      <c r="I143" s="874" t="str">
        <f t="shared" ref="I143:I206" si="30">IF($T143="","",INDEX(mst,$T143))</f>
        <v/>
      </c>
      <c r="J143" s="811"/>
      <c r="K143" s="878" t="str">
        <f t="shared" ref="K143:K206" si="31">IF($T143="","",INDEX(sotien,$T143))</f>
        <v/>
      </c>
      <c r="L143" s="878" t="str">
        <f t="shared" ref="L143:L206" si="32">IF($T143="","",INDEX(tienthue,$T143))</f>
        <v/>
      </c>
      <c r="M143" s="905" t="s">
        <v>7</v>
      </c>
      <c r="N143" s="707"/>
      <c r="O143" s="707"/>
      <c r="P143" s="707"/>
      <c r="Q143" s="707"/>
      <c r="R143" s="707"/>
      <c r="S143" s="932" t="str">
        <f t="shared" ref="S143:S206" si="33">IF(T143&lt;&gt;"","x","")</f>
        <v/>
      </c>
      <c r="T143" s="210" t="str">
        <f t="array" ref="T143">IFERROR(SMALL(IF((loai=$AA$10),ROW(loai)-6),ROWS($T$142:T142)),"")</f>
        <v/>
      </c>
      <c r="U143" s="211"/>
      <c r="V143" s="194"/>
    </row>
    <row r="144" spans="2:22" ht="16.5" customHeight="1" x14ac:dyDescent="0.2">
      <c r="B144" s="466"/>
      <c r="C144" s="933" t="str">
        <f>IF(F144="","",C143+1)</f>
        <v/>
      </c>
      <c r="D144" s="902"/>
      <c r="E144" s="902"/>
      <c r="F144" s="874" t="str">
        <f t="shared" si="27"/>
        <v/>
      </c>
      <c r="G144" s="875" t="str">
        <f t="shared" si="28"/>
        <v/>
      </c>
      <c r="H144" s="876" t="str">
        <f t="shared" si="29"/>
        <v/>
      </c>
      <c r="I144" s="874" t="str">
        <f t="shared" si="30"/>
        <v/>
      </c>
      <c r="J144" s="811"/>
      <c r="K144" s="878" t="str">
        <f t="shared" si="31"/>
        <v/>
      </c>
      <c r="L144" s="878" t="str">
        <f t="shared" si="32"/>
        <v/>
      </c>
      <c r="M144" s="905" t="s">
        <v>7</v>
      </c>
      <c r="N144" s="707"/>
      <c r="O144" s="707"/>
      <c r="P144" s="707"/>
      <c r="Q144" s="707"/>
      <c r="R144" s="707"/>
      <c r="S144" s="932" t="str">
        <f t="shared" si="33"/>
        <v/>
      </c>
      <c r="T144" s="210" t="str">
        <f t="array" ref="T144">IFERROR(SMALL(IF((loai=$AA$10),ROW(loai)-6),ROWS($T$142:T143)),"")</f>
        <v/>
      </c>
      <c r="U144" s="211"/>
      <c r="V144" s="194"/>
    </row>
    <row r="145" spans="2:22" ht="16.5" customHeight="1" x14ac:dyDescent="0.2">
      <c r="B145" s="466"/>
      <c r="C145" s="933" t="str">
        <f t="shared" ref="C145:C208" si="34">IF(F145="","",C144+1)</f>
        <v/>
      </c>
      <c r="D145" s="902"/>
      <c r="E145" s="902"/>
      <c r="F145" s="874" t="str">
        <f t="shared" si="27"/>
        <v/>
      </c>
      <c r="G145" s="875" t="str">
        <f t="shared" si="28"/>
        <v/>
      </c>
      <c r="H145" s="876" t="str">
        <f t="shared" si="29"/>
        <v/>
      </c>
      <c r="I145" s="874" t="str">
        <f t="shared" si="30"/>
        <v/>
      </c>
      <c r="J145" s="811"/>
      <c r="K145" s="878" t="str">
        <f t="shared" si="31"/>
        <v/>
      </c>
      <c r="L145" s="878" t="str">
        <f t="shared" si="32"/>
        <v/>
      </c>
      <c r="M145" s="905" t="s">
        <v>7</v>
      </c>
      <c r="N145" s="707"/>
      <c r="O145" s="707"/>
      <c r="P145" s="707"/>
      <c r="Q145" s="707"/>
      <c r="R145" s="707"/>
      <c r="S145" s="932" t="str">
        <f t="shared" si="33"/>
        <v/>
      </c>
      <c r="T145" s="210" t="str">
        <f t="array" ref="T145">IFERROR(SMALL(IF((loai=$AA$10),ROW(loai)-6),ROWS($T$142:T144)),"")</f>
        <v/>
      </c>
      <c r="U145" s="211"/>
      <c r="V145" s="194"/>
    </row>
    <row r="146" spans="2:22" ht="16.5" customHeight="1" x14ac:dyDescent="0.2">
      <c r="B146" s="466"/>
      <c r="C146" s="933" t="str">
        <f t="shared" si="34"/>
        <v/>
      </c>
      <c r="D146" s="902"/>
      <c r="E146" s="902"/>
      <c r="F146" s="874" t="str">
        <f t="shared" si="27"/>
        <v/>
      </c>
      <c r="G146" s="875" t="str">
        <f t="shared" si="28"/>
        <v/>
      </c>
      <c r="H146" s="876" t="str">
        <f t="shared" si="29"/>
        <v/>
      </c>
      <c r="I146" s="874" t="str">
        <f t="shared" si="30"/>
        <v/>
      </c>
      <c r="J146" s="811"/>
      <c r="K146" s="878" t="str">
        <f t="shared" si="31"/>
        <v/>
      </c>
      <c r="L146" s="878" t="str">
        <f t="shared" si="32"/>
        <v/>
      </c>
      <c r="M146" s="905" t="s">
        <v>7</v>
      </c>
      <c r="N146" s="707"/>
      <c r="O146" s="707"/>
      <c r="P146" s="707"/>
      <c r="Q146" s="707"/>
      <c r="R146" s="707"/>
      <c r="S146" s="932" t="str">
        <f t="shared" si="33"/>
        <v/>
      </c>
      <c r="T146" s="210" t="str">
        <f t="array" ref="T146">IFERROR(SMALL(IF((loai=$AA$10),ROW(loai)-6),ROWS($T$142:T145)),"")</f>
        <v/>
      </c>
      <c r="U146" s="211"/>
      <c r="V146" s="194"/>
    </row>
    <row r="147" spans="2:22" ht="16.5" customHeight="1" x14ac:dyDescent="0.2">
      <c r="B147" s="466"/>
      <c r="C147" s="933" t="str">
        <f t="shared" si="34"/>
        <v/>
      </c>
      <c r="D147" s="902"/>
      <c r="E147" s="902"/>
      <c r="F147" s="874" t="str">
        <f t="shared" si="27"/>
        <v/>
      </c>
      <c r="G147" s="875" t="str">
        <f t="shared" si="28"/>
        <v/>
      </c>
      <c r="H147" s="876" t="str">
        <f t="shared" si="29"/>
        <v/>
      </c>
      <c r="I147" s="874" t="str">
        <f t="shared" si="30"/>
        <v/>
      </c>
      <c r="J147" s="811"/>
      <c r="K147" s="878" t="str">
        <f t="shared" si="31"/>
        <v/>
      </c>
      <c r="L147" s="878" t="str">
        <f t="shared" si="32"/>
        <v/>
      </c>
      <c r="M147" s="905" t="s">
        <v>7</v>
      </c>
      <c r="N147" s="707"/>
      <c r="O147" s="707"/>
      <c r="P147" s="707"/>
      <c r="Q147" s="707"/>
      <c r="R147" s="707"/>
      <c r="S147" s="932" t="str">
        <f t="shared" si="33"/>
        <v/>
      </c>
      <c r="T147" s="210" t="str">
        <f t="array" ref="T147">IFERROR(SMALL(IF((loai=$AA$10),ROW(loai)-6),ROWS($T$142:T146)),"")</f>
        <v/>
      </c>
      <c r="U147" s="211"/>
      <c r="V147" s="194"/>
    </row>
    <row r="148" spans="2:22" ht="16.5" customHeight="1" x14ac:dyDescent="0.2">
      <c r="B148" s="466"/>
      <c r="C148" s="933" t="str">
        <f t="shared" si="34"/>
        <v/>
      </c>
      <c r="D148" s="902"/>
      <c r="E148" s="902"/>
      <c r="F148" s="874" t="str">
        <f t="shared" si="27"/>
        <v/>
      </c>
      <c r="G148" s="875" t="str">
        <f t="shared" si="28"/>
        <v/>
      </c>
      <c r="H148" s="876" t="str">
        <f t="shared" si="29"/>
        <v/>
      </c>
      <c r="I148" s="874" t="str">
        <f t="shared" si="30"/>
        <v/>
      </c>
      <c r="J148" s="811"/>
      <c r="K148" s="878" t="str">
        <f t="shared" si="31"/>
        <v/>
      </c>
      <c r="L148" s="878" t="str">
        <f t="shared" si="32"/>
        <v/>
      </c>
      <c r="M148" s="905" t="s">
        <v>7</v>
      </c>
      <c r="N148" s="707"/>
      <c r="O148" s="707"/>
      <c r="P148" s="707"/>
      <c r="Q148" s="707"/>
      <c r="R148" s="707"/>
      <c r="S148" s="932" t="str">
        <f t="shared" si="33"/>
        <v/>
      </c>
      <c r="T148" s="210" t="str">
        <f t="array" ref="T148">IFERROR(SMALL(IF((loai=$AA$10),ROW(loai)-6),ROWS($T$142:T147)),"")</f>
        <v/>
      </c>
      <c r="U148" s="211"/>
      <c r="V148" s="194"/>
    </row>
    <row r="149" spans="2:22" ht="16.5" customHeight="1" x14ac:dyDescent="0.2">
      <c r="B149" s="466"/>
      <c r="C149" s="933" t="str">
        <f t="shared" si="34"/>
        <v/>
      </c>
      <c r="D149" s="902"/>
      <c r="E149" s="902"/>
      <c r="F149" s="874" t="str">
        <f t="shared" si="27"/>
        <v/>
      </c>
      <c r="G149" s="875" t="str">
        <f t="shared" si="28"/>
        <v/>
      </c>
      <c r="H149" s="876" t="str">
        <f t="shared" si="29"/>
        <v/>
      </c>
      <c r="I149" s="874" t="str">
        <f t="shared" si="30"/>
        <v/>
      </c>
      <c r="J149" s="811"/>
      <c r="K149" s="878" t="str">
        <f t="shared" si="31"/>
        <v/>
      </c>
      <c r="L149" s="878" t="str">
        <f t="shared" si="32"/>
        <v/>
      </c>
      <c r="M149" s="905" t="s">
        <v>7</v>
      </c>
      <c r="N149" s="707"/>
      <c r="O149" s="707"/>
      <c r="P149" s="707"/>
      <c r="Q149" s="707"/>
      <c r="R149" s="707"/>
      <c r="S149" s="932" t="str">
        <f t="shared" si="33"/>
        <v/>
      </c>
      <c r="T149" s="210" t="str">
        <f t="array" ref="T149">IFERROR(SMALL(IF((loai=$AA$10),ROW(loai)-6),ROWS($T$142:T148)),"")</f>
        <v/>
      </c>
      <c r="U149" s="211"/>
      <c r="V149" s="194"/>
    </row>
    <row r="150" spans="2:22" ht="16.5" customHeight="1" x14ac:dyDescent="0.2">
      <c r="B150" s="466"/>
      <c r="C150" s="933" t="str">
        <f t="shared" si="34"/>
        <v/>
      </c>
      <c r="D150" s="902"/>
      <c r="E150" s="902"/>
      <c r="F150" s="874" t="str">
        <f t="shared" si="27"/>
        <v/>
      </c>
      <c r="G150" s="875" t="str">
        <f t="shared" si="28"/>
        <v/>
      </c>
      <c r="H150" s="876" t="str">
        <f t="shared" si="29"/>
        <v/>
      </c>
      <c r="I150" s="874" t="str">
        <f t="shared" si="30"/>
        <v/>
      </c>
      <c r="J150" s="811"/>
      <c r="K150" s="878" t="str">
        <f t="shared" si="31"/>
        <v/>
      </c>
      <c r="L150" s="878" t="str">
        <f t="shared" si="32"/>
        <v/>
      </c>
      <c r="M150" s="905" t="s">
        <v>7</v>
      </c>
      <c r="N150" s="707"/>
      <c r="O150" s="707"/>
      <c r="P150" s="707"/>
      <c r="Q150" s="707"/>
      <c r="R150" s="707"/>
      <c r="S150" s="932" t="str">
        <f t="shared" si="33"/>
        <v/>
      </c>
      <c r="T150" s="210" t="str">
        <f t="array" ref="T150">IFERROR(SMALL(IF((loai=$AA$10),ROW(loai)-6),ROWS($T$142:T149)),"")</f>
        <v/>
      </c>
      <c r="U150" s="211"/>
      <c r="V150" s="194"/>
    </row>
    <row r="151" spans="2:22" ht="16.5" customHeight="1" x14ac:dyDescent="0.2">
      <c r="B151" s="466"/>
      <c r="C151" s="933" t="str">
        <f t="shared" si="34"/>
        <v/>
      </c>
      <c r="D151" s="902"/>
      <c r="E151" s="902"/>
      <c r="F151" s="874" t="str">
        <f t="shared" si="27"/>
        <v/>
      </c>
      <c r="G151" s="875" t="str">
        <f t="shared" si="28"/>
        <v/>
      </c>
      <c r="H151" s="876" t="str">
        <f t="shared" si="29"/>
        <v/>
      </c>
      <c r="I151" s="874" t="str">
        <f t="shared" si="30"/>
        <v/>
      </c>
      <c r="J151" s="811"/>
      <c r="K151" s="878" t="str">
        <f t="shared" si="31"/>
        <v/>
      </c>
      <c r="L151" s="878" t="str">
        <f t="shared" si="32"/>
        <v/>
      </c>
      <c r="M151" s="905" t="s">
        <v>7</v>
      </c>
      <c r="N151" s="707"/>
      <c r="O151" s="707"/>
      <c r="P151" s="707"/>
      <c r="Q151" s="707"/>
      <c r="R151" s="707"/>
      <c r="S151" s="932" t="str">
        <f t="shared" si="33"/>
        <v/>
      </c>
      <c r="T151" s="210" t="str">
        <f t="array" ref="T151">IFERROR(SMALL(IF((loai=$AA$10),ROW(loai)-6),ROWS($T$142:T150)),"")</f>
        <v/>
      </c>
      <c r="U151" s="211"/>
      <c r="V151" s="194"/>
    </row>
    <row r="152" spans="2:22" ht="16.5" customHeight="1" x14ac:dyDescent="0.2">
      <c r="B152" s="466"/>
      <c r="C152" s="933" t="str">
        <f t="shared" si="34"/>
        <v/>
      </c>
      <c r="D152" s="902"/>
      <c r="E152" s="902"/>
      <c r="F152" s="874" t="str">
        <f t="shared" si="27"/>
        <v/>
      </c>
      <c r="G152" s="875" t="str">
        <f t="shared" si="28"/>
        <v/>
      </c>
      <c r="H152" s="876" t="str">
        <f t="shared" si="29"/>
        <v/>
      </c>
      <c r="I152" s="874" t="str">
        <f t="shared" si="30"/>
        <v/>
      </c>
      <c r="J152" s="811"/>
      <c r="K152" s="878" t="str">
        <f t="shared" si="31"/>
        <v/>
      </c>
      <c r="L152" s="878" t="str">
        <f t="shared" si="32"/>
        <v/>
      </c>
      <c r="M152" s="905" t="s">
        <v>7</v>
      </c>
      <c r="N152" s="707"/>
      <c r="O152" s="707"/>
      <c r="P152" s="707"/>
      <c r="Q152" s="707"/>
      <c r="R152" s="707"/>
      <c r="S152" s="932" t="str">
        <f t="shared" si="33"/>
        <v/>
      </c>
      <c r="T152" s="210" t="str">
        <f t="array" ref="T152">IFERROR(SMALL(IF((loai=$AA$10),ROW(loai)-6),ROWS($T$142:T151)),"")</f>
        <v/>
      </c>
      <c r="U152" s="211"/>
      <c r="V152" s="194"/>
    </row>
    <row r="153" spans="2:22" ht="16.5" customHeight="1" x14ac:dyDescent="0.2">
      <c r="B153" s="466"/>
      <c r="C153" s="933" t="str">
        <f t="shared" si="34"/>
        <v/>
      </c>
      <c r="D153" s="902"/>
      <c r="E153" s="902"/>
      <c r="F153" s="874" t="str">
        <f t="shared" si="27"/>
        <v/>
      </c>
      <c r="G153" s="875" t="str">
        <f t="shared" si="28"/>
        <v/>
      </c>
      <c r="H153" s="876" t="str">
        <f t="shared" si="29"/>
        <v/>
      </c>
      <c r="I153" s="874" t="str">
        <f t="shared" si="30"/>
        <v/>
      </c>
      <c r="J153" s="811"/>
      <c r="K153" s="878" t="str">
        <f t="shared" si="31"/>
        <v/>
      </c>
      <c r="L153" s="878" t="str">
        <f t="shared" si="32"/>
        <v/>
      </c>
      <c r="M153" s="905" t="s">
        <v>7</v>
      </c>
      <c r="N153" s="707"/>
      <c r="O153" s="707"/>
      <c r="P153" s="707"/>
      <c r="Q153" s="707"/>
      <c r="R153" s="707"/>
      <c r="S153" s="932" t="str">
        <f t="shared" si="33"/>
        <v/>
      </c>
      <c r="T153" s="210" t="str">
        <f t="array" ref="T153">IFERROR(SMALL(IF((loai=$AA$10),ROW(loai)-6),ROWS($T$142:T152)),"")</f>
        <v/>
      </c>
      <c r="U153" s="211"/>
      <c r="V153" s="194"/>
    </row>
    <row r="154" spans="2:22" ht="16.5" customHeight="1" x14ac:dyDescent="0.2">
      <c r="B154" s="466"/>
      <c r="C154" s="933" t="str">
        <f t="shared" si="34"/>
        <v/>
      </c>
      <c r="D154" s="902"/>
      <c r="E154" s="902"/>
      <c r="F154" s="874" t="str">
        <f t="shared" si="27"/>
        <v/>
      </c>
      <c r="G154" s="875" t="str">
        <f t="shared" si="28"/>
        <v/>
      </c>
      <c r="H154" s="876" t="str">
        <f t="shared" si="29"/>
        <v/>
      </c>
      <c r="I154" s="874" t="str">
        <f t="shared" si="30"/>
        <v/>
      </c>
      <c r="J154" s="811"/>
      <c r="K154" s="878" t="str">
        <f t="shared" si="31"/>
        <v/>
      </c>
      <c r="L154" s="878" t="str">
        <f t="shared" si="32"/>
        <v/>
      </c>
      <c r="M154" s="905" t="s">
        <v>7</v>
      </c>
      <c r="N154" s="707"/>
      <c r="O154" s="707"/>
      <c r="P154" s="707"/>
      <c r="Q154" s="707"/>
      <c r="R154" s="707"/>
      <c r="S154" s="932" t="str">
        <f t="shared" si="33"/>
        <v/>
      </c>
      <c r="T154" s="210" t="str">
        <f t="array" ref="T154">IFERROR(SMALL(IF((loai=$AA$10),ROW(loai)-6),ROWS($T$142:T153)),"")</f>
        <v/>
      </c>
      <c r="U154" s="211"/>
      <c r="V154" s="194"/>
    </row>
    <row r="155" spans="2:22" ht="16.5" customHeight="1" x14ac:dyDescent="0.2">
      <c r="B155" s="466"/>
      <c r="C155" s="933" t="str">
        <f t="shared" si="34"/>
        <v/>
      </c>
      <c r="D155" s="902"/>
      <c r="E155" s="902"/>
      <c r="F155" s="874" t="str">
        <f t="shared" si="27"/>
        <v/>
      </c>
      <c r="G155" s="875" t="str">
        <f t="shared" si="28"/>
        <v/>
      </c>
      <c r="H155" s="876" t="str">
        <f t="shared" si="29"/>
        <v/>
      </c>
      <c r="I155" s="874" t="str">
        <f t="shared" si="30"/>
        <v/>
      </c>
      <c r="J155" s="811"/>
      <c r="K155" s="878" t="str">
        <f t="shared" si="31"/>
        <v/>
      </c>
      <c r="L155" s="878" t="str">
        <f t="shared" si="32"/>
        <v/>
      </c>
      <c r="M155" s="905" t="s">
        <v>7</v>
      </c>
      <c r="N155" s="707"/>
      <c r="O155" s="707"/>
      <c r="P155" s="707"/>
      <c r="Q155" s="707"/>
      <c r="R155" s="707"/>
      <c r="S155" s="932" t="str">
        <f t="shared" si="33"/>
        <v/>
      </c>
      <c r="T155" s="210" t="str">
        <f t="array" ref="T155">IFERROR(SMALL(IF((loai=$AA$10),ROW(loai)-6),ROWS($T$142:T154)),"")</f>
        <v/>
      </c>
      <c r="U155" s="211"/>
      <c r="V155" s="194"/>
    </row>
    <row r="156" spans="2:22" ht="16.5" customHeight="1" x14ac:dyDescent="0.2">
      <c r="B156" s="466"/>
      <c r="C156" s="933" t="str">
        <f t="shared" si="34"/>
        <v/>
      </c>
      <c r="D156" s="902"/>
      <c r="E156" s="902"/>
      <c r="F156" s="874" t="str">
        <f t="shared" si="27"/>
        <v/>
      </c>
      <c r="G156" s="875" t="str">
        <f t="shared" si="28"/>
        <v/>
      </c>
      <c r="H156" s="876" t="str">
        <f t="shared" si="29"/>
        <v/>
      </c>
      <c r="I156" s="874" t="str">
        <f t="shared" si="30"/>
        <v/>
      </c>
      <c r="J156" s="811"/>
      <c r="K156" s="878" t="str">
        <f t="shared" si="31"/>
        <v/>
      </c>
      <c r="L156" s="878" t="str">
        <f t="shared" si="32"/>
        <v/>
      </c>
      <c r="M156" s="905" t="s">
        <v>7</v>
      </c>
      <c r="N156" s="707"/>
      <c r="O156" s="707"/>
      <c r="P156" s="707"/>
      <c r="Q156" s="707"/>
      <c r="R156" s="707"/>
      <c r="S156" s="932" t="str">
        <f t="shared" si="33"/>
        <v/>
      </c>
      <c r="T156" s="210" t="str">
        <f t="array" ref="T156">IFERROR(SMALL(IF((loai=$AA$10),ROW(loai)-6),ROWS($T$142:T155)),"")</f>
        <v/>
      </c>
      <c r="U156" s="211"/>
      <c r="V156" s="194"/>
    </row>
    <row r="157" spans="2:22" ht="16.5" customHeight="1" x14ac:dyDescent="0.2">
      <c r="B157" s="466"/>
      <c r="C157" s="933" t="str">
        <f t="shared" si="34"/>
        <v/>
      </c>
      <c r="D157" s="902"/>
      <c r="E157" s="902"/>
      <c r="F157" s="874" t="str">
        <f t="shared" si="27"/>
        <v/>
      </c>
      <c r="G157" s="875" t="str">
        <f t="shared" si="28"/>
        <v/>
      </c>
      <c r="H157" s="876" t="str">
        <f t="shared" si="29"/>
        <v/>
      </c>
      <c r="I157" s="874" t="str">
        <f t="shared" si="30"/>
        <v/>
      </c>
      <c r="J157" s="811"/>
      <c r="K157" s="878" t="str">
        <f t="shared" si="31"/>
        <v/>
      </c>
      <c r="L157" s="878" t="str">
        <f t="shared" si="32"/>
        <v/>
      </c>
      <c r="M157" s="905" t="s">
        <v>7</v>
      </c>
      <c r="N157" s="707"/>
      <c r="O157" s="707"/>
      <c r="P157" s="707"/>
      <c r="Q157" s="707"/>
      <c r="R157" s="707"/>
      <c r="S157" s="932" t="str">
        <f t="shared" si="33"/>
        <v/>
      </c>
      <c r="T157" s="210" t="str">
        <f t="array" ref="T157">IFERROR(SMALL(IF((loai=$AA$10),ROW(loai)-6),ROWS($T$142:T156)),"")</f>
        <v/>
      </c>
      <c r="U157" s="211"/>
      <c r="V157" s="194"/>
    </row>
    <row r="158" spans="2:22" ht="16.5" customHeight="1" x14ac:dyDescent="0.2">
      <c r="B158" s="466"/>
      <c r="C158" s="933" t="str">
        <f t="shared" si="34"/>
        <v/>
      </c>
      <c r="D158" s="902"/>
      <c r="E158" s="902"/>
      <c r="F158" s="874" t="str">
        <f t="shared" si="27"/>
        <v/>
      </c>
      <c r="G158" s="875" t="str">
        <f t="shared" si="28"/>
        <v/>
      </c>
      <c r="H158" s="876" t="str">
        <f t="shared" si="29"/>
        <v/>
      </c>
      <c r="I158" s="874" t="str">
        <f t="shared" si="30"/>
        <v/>
      </c>
      <c r="J158" s="811"/>
      <c r="K158" s="878" t="str">
        <f t="shared" si="31"/>
        <v/>
      </c>
      <c r="L158" s="878" t="str">
        <f t="shared" si="32"/>
        <v/>
      </c>
      <c r="M158" s="905" t="s">
        <v>7</v>
      </c>
      <c r="N158" s="707"/>
      <c r="O158" s="707"/>
      <c r="P158" s="707"/>
      <c r="Q158" s="707"/>
      <c r="R158" s="707"/>
      <c r="S158" s="932" t="str">
        <f t="shared" si="33"/>
        <v/>
      </c>
      <c r="T158" s="210" t="str">
        <f t="array" ref="T158">IFERROR(SMALL(IF((loai=$AA$10),ROW(loai)-6),ROWS($T$142:T157)),"")</f>
        <v/>
      </c>
      <c r="U158" s="211"/>
      <c r="V158" s="194"/>
    </row>
    <row r="159" spans="2:22" ht="16.5" customHeight="1" x14ac:dyDescent="0.2">
      <c r="B159" s="466"/>
      <c r="C159" s="933" t="str">
        <f t="shared" si="34"/>
        <v/>
      </c>
      <c r="D159" s="902"/>
      <c r="E159" s="902"/>
      <c r="F159" s="874" t="str">
        <f t="shared" si="27"/>
        <v/>
      </c>
      <c r="G159" s="875" t="str">
        <f t="shared" si="28"/>
        <v/>
      </c>
      <c r="H159" s="876" t="str">
        <f t="shared" si="29"/>
        <v/>
      </c>
      <c r="I159" s="874" t="str">
        <f t="shared" si="30"/>
        <v/>
      </c>
      <c r="J159" s="811"/>
      <c r="K159" s="878" t="str">
        <f t="shared" si="31"/>
        <v/>
      </c>
      <c r="L159" s="878" t="str">
        <f t="shared" si="32"/>
        <v/>
      </c>
      <c r="M159" s="905" t="s">
        <v>7</v>
      </c>
      <c r="N159" s="707"/>
      <c r="O159" s="707"/>
      <c r="P159" s="707"/>
      <c r="Q159" s="707"/>
      <c r="R159" s="707"/>
      <c r="S159" s="932" t="str">
        <f t="shared" si="33"/>
        <v/>
      </c>
      <c r="T159" s="210" t="str">
        <f t="array" ref="T159">IFERROR(SMALL(IF((loai=$AA$10),ROW(loai)-6),ROWS($T$142:T158)),"")</f>
        <v/>
      </c>
      <c r="U159" s="211"/>
      <c r="V159" s="194"/>
    </row>
    <row r="160" spans="2:22" ht="16.5" customHeight="1" x14ac:dyDescent="0.2">
      <c r="B160" s="466"/>
      <c r="C160" s="933" t="str">
        <f t="shared" si="34"/>
        <v/>
      </c>
      <c r="D160" s="902"/>
      <c r="E160" s="902"/>
      <c r="F160" s="874" t="str">
        <f t="shared" si="27"/>
        <v/>
      </c>
      <c r="G160" s="875" t="str">
        <f t="shared" si="28"/>
        <v/>
      </c>
      <c r="H160" s="876" t="str">
        <f t="shared" si="29"/>
        <v/>
      </c>
      <c r="I160" s="874" t="str">
        <f t="shared" si="30"/>
        <v/>
      </c>
      <c r="J160" s="811"/>
      <c r="K160" s="878" t="str">
        <f t="shared" si="31"/>
        <v/>
      </c>
      <c r="L160" s="878" t="str">
        <f t="shared" si="32"/>
        <v/>
      </c>
      <c r="M160" s="905" t="s">
        <v>7</v>
      </c>
      <c r="N160" s="707"/>
      <c r="O160" s="707"/>
      <c r="P160" s="707"/>
      <c r="Q160" s="707"/>
      <c r="R160" s="707"/>
      <c r="S160" s="932" t="str">
        <f t="shared" si="33"/>
        <v/>
      </c>
      <c r="T160" s="210" t="str">
        <f t="array" ref="T160">IFERROR(SMALL(IF((loai=$AA$10),ROW(loai)-6),ROWS($T$142:T159)),"")</f>
        <v/>
      </c>
      <c r="U160" s="211"/>
      <c r="V160" s="194"/>
    </row>
    <row r="161" spans="2:22" ht="16.5" customHeight="1" x14ac:dyDescent="0.2">
      <c r="B161" s="466"/>
      <c r="C161" s="933" t="str">
        <f t="shared" si="34"/>
        <v/>
      </c>
      <c r="D161" s="902"/>
      <c r="E161" s="902"/>
      <c r="F161" s="874" t="str">
        <f t="shared" si="27"/>
        <v/>
      </c>
      <c r="G161" s="875" t="str">
        <f t="shared" si="28"/>
        <v/>
      </c>
      <c r="H161" s="876" t="str">
        <f t="shared" si="29"/>
        <v/>
      </c>
      <c r="I161" s="874" t="str">
        <f t="shared" si="30"/>
        <v/>
      </c>
      <c r="J161" s="811"/>
      <c r="K161" s="878" t="str">
        <f t="shared" si="31"/>
        <v/>
      </c>
      <c r="L161" s="878" t="str">
        <f t="shared" si="32"/>
        <v/>
      </c>
      <c r="M161" s="905" t="s">
        <v>7</v>
      </c>
      <c r="N161" s="707"/>
      <c r="O161" s="707"/>
      <c r="P161" s="707"/>
      <c r="Q161" s="707"/>
      <c r="R161" s="707"/>
      <c r="S161" s="932" t="str">
        <f t="shared" si="33"/>
        <v/>
      </c>
      <c r="T161" s="210" t="str">
        <f t="array" ref="T161">IFERROR(SMALL(IF((loai=$AA$10),ROW(loai)-6),ROWS($T$142:T160)),"")</f>
        <v/>
      </c>
      <c r="U161" s="211"/>
      <c r="V161" s="194"/>
    </row>
    <row r="162" spans="2:22" ht="16.5" customHeight="1" x14ac:dyDescent="0.2">
      <c r="B162" s="466"/>
      <c r="C162" s="933" t="str">
        <f t="shared" si="34"/>
        <v/>
      </c>
      <c r="D162" s="902"/>
      <c r="E162" s="902"/>
      <c r="F162" s="874" t="str">
        <f t="shared" si="27"/>
        <v/>
      </c>
      <c r="G162" s="875" t="str">
        <f t="shared" si="28"/>
        <v/>
      </c>
      <c r="H162" s="876" t="str">
        <f t="shared" si="29"/>
        <v/>
      </c>
      <c r="I162" s="874" t="str">
        <f t="shared" si="30"/>
        <v/>
      </c>
      <c r="J162" s="811"/>
      <c r="K162" s="878" t="str">
        <f t="shared" si="31"/>
        <v/>
      </c>
      <c r="L162" s="878" t="str">
        <f t="shared" si="32"/>
        <v/>
      </c>
      <c r="M162" s="905" t="s">
        <v>7</v>
      </c>
      <c r="N162" s="707"/>
      <c r="O162" s="707"/>
      <c r="P162" s="707"/>
      <c r="Q162" s="707"/>
      <c r="R162" s="707"/>
      <c r="S162" s="932" t="str">
        <f t="shared" si="33"/>
        <v/>
      </c>
      <c r="T162" s="210" t="str">
        <f t="array" ref="T162">IFERROR(SMALL(IF((loai=$AA$10),ROW(loai)-6),ROWS($T$142:T161)),"")</f>
        <v/>
      </c>
      <c r="U162" s="211"/>
      <c r="V162" s="194"/>
    </row>
    <row r="163" spans="2:22" ht="16.5" customHeight="1" x14ac:dyDescent="0.2">
      <c r="B163" s="466"/>
      <c r="C163" s="933" t="str">
        <f t="shared" si="34"/>
        <v/>
      </c>
      <c r="D163" s="902"/>
      <c r="E163" s="902"/>
      <c r="F163" s="874" t="str">
        <f t="shared" si="27"/>
        <v/>
      </c>
      <c r="G163" s="875" t="str">
        <f t="shared" si="28"/>
        <v/>
      </c>
      <c r="H163" s="876" t="str">
        <f t="shared" si="29"/>
        <v/>
      </c>
      <c r="I163" s="874" t="str">
        <f t="shared" si="30"/>
        <v/>
      </c>
      <c r="J163" s="811"/>
      <c r="K163" s="878" t="str">
        <f t="shared" si="31"/>
        <v/>
      </c>
      <c r="L163" s="878" t="str">
        <f t="shared" si="32"/>
        <v/>
      </c>
      <c r="M163" s="905" t="s">
        <v>7</v>
      </c>
      <c r="N163" s="707"/>
      <c r="O163" s="707"/>
      <c r="P163" s="707"/>
      <c r="Q163" s="707"/>
      <c r="R163" s="707"/>
      <c r="S163" s="932" t="str">
        <f t="shared" si="33"/>
        <v/>
      </c>
      <c r="T163" s="210" t="str">
        <f t="array" ref="T163">IFERROR(SMALL(IF((loai=$AA$10),ROW(loai)-6),ROWS($T$142:T162)),"")</f>
        <v/>
      </c>
      <c r="U163" s="211"/>
      <c r="V163" s="194"/>
    </row>
    <row r="164" spans="2:22" ht="16.5" customHeight="1" x14ac:dyDescent="0.2">
      <c r="B164" s="466"/>
      <c r="C164" s="933" t="str">
        <f t="shared" si="34"/>
        <v/>
      </c>
      <c r="D164" s="902"/>
      <c r="E164" s="902"/>
      <c r="F164" s="874" t="str">
        <f t="shared" si="27"/>
        <v/>
      </c>
      <c r="G164" s="875" t="str">
        <f t="shared" si="28"/>
        <v/>
      </c>
      <c r="H164" s="876" t="str">
        <f t="shared" si="29"/>
        <v/>
      </c>
      <c r="I164" s="874" t="str">
        <f t="shared" si="30"/>
        <v/>
      </c>
      <c r="J164" s="811"/>
      <c r="K164" s="878" t="str">
        <f t="shared" si="31"/>
        <v/>
      </c>
      <c r="L164" s="878" t="str">
        <f t="shared" si="32"/>
        <v/>
      </c>
      <c r="M164" s="905" t="s">
        <v>7</v>
      </c>
      <c r="N164" s="707"/>
      <c r="O164" s="707"/>
      <c r="P164" s="707"/>
      <c r="Q164" s="707"/>
      <c r="R164" s="707"/>
      <c r="S164" s="932" t="str">
        <f t="shared" si="33"/>
        <v/>
      </c>
      <c r="T164" s="210" t="str">
        <f t="array" ref="T164">IFERROR(SMALL(IF((loai=$AA$10),ROW(loai)-6),ROWS($T$142:T163)),"")</f>
        <v/>
      </c>
      <c r="U164" s="211"/>
      <c r="V164" s="194"/>
    </row>
    <row r="165" spans="2:22" ht="16.5" customHeight="1" x14ac:dyDescent="0.2">
      <c r="B165" s="466"/>
      <c r="C165" s="933" t="str">
        <f t="shared" si="34"/>
        <v/>
      </c>
      <c r="D165" s="902"/>
      <c r="E165" s="902"/>
      <c r="F165" s="874" t="str">
        <f t="shared" si="27"/>
        <v/>
      </c>
      <c r="G165" s="875" t="str">
        <f t="shared" si="28"/>
        <v/>
      </c>
      <c r="H165" s="876" t="str">
        <f t="shared" si="29"/>
        <v/>
      </c>
      <c r="I165" s="874" t="str">
        <f t="shared" si="30"/>
        <v/>
      </c>
      <c r="J165" s="811"/>
      <c r="K165" s="878" t="str">
        <f t="shared" si="31"/>
        <v/>
      </c>
      <c r="L165" s="878" t="str">
        <f t="shared" si="32"/>
        <v/>
      </c>
      <c r="M165" s="905" t="s">
        <v>7</v>
      </c>
      <c r="N165" s="707"/>
      <c r="O165" s="707"/>
      <c r="P165" s="707"/>
      <c r="Q165" s="707"/>
      <c r="R165" s="707"/>
      <c r="S165" s="932" t="str">
        <f t="shared" si="33"/>
        <v/>
      </c>
      <c r="T165" s="210" t="str">
        <f t="array" ref="T165">IFERROR(SMALL(IF((loai=$AA$10),ROW(loai)-6),ROWS($T$142:T164)),"")</f>
        <v/>
      </c>
      <c r="U165" s="211"/>
      <c r="V165" s="194"/>
    </row>
    <row r="166" spans="2:22" ht="16.5" customHeight="1" x14ac:dyDescent="0.2">
      <c r="B166" s="466"/>
      <c r="C166" s="933" t="str">
        <f t="shared" si="34"/>
        <v/>
      </c>
      <c r="D166" s="902"/>
      <c r="E166" s="902"/>
      <c r="F166" s="874" t="str">
        <f t="shared" si="27"/>
        <v/>
      </c>
      <c r="G166" s="875" t="str">
        <f t="shared" si="28"/>
        <v/>
      </c>
      <c r="H166" s="876" t="str">
        <f t="shared" si="29"/>
        <v/>
      </c>
      <c r="I166" s="874" t="str">
        <f t="shared" si="30"/>
        <v/>
      </c>
      <c r="J166" s="811"/>
      <c r="K166" s="878" t="str">
        <f t="shared" si="31"/>
        <v/>
      </c>
      <c r="L166" s="878" t="str">
        <f t="shared" si="32"/>
        <v/>
      </c>
      <c r="M166" s="905" t="s">
        <v>7</v>
      </c>
      <c r="N166" s="707"/>
      <c r="O166" s="707"/>
      <c r="P166" s="707"/>
      <c r="Q166" s="707"/>
      <c r="R166" s="707"/>
      <c r="S166" s="932" t="str">
        <f t="shared" si="33"/>
        <v/>
      </c>
      <c r="T166" s="210" t="str">
        <f t="array" ref="T166">IFERROR(SMALL(IF((loai=$AA$10),ROW(loai)-6),ROWS($T$142:T165)),"")</f>
        <v/>
      </c>
      <c r="U166" s="211"/>
      <c r="V166" s="194"/>
    </row>
    <row r="167" spans="2:22" ht="16.5" customHeight="1" x14ac:dyDescent="0.2">
      <c r="B167" s="466"/>
      <c r="C167" s="933" t="str">
        <f t="shared" si="34"/>
        <v/>
      </c>
      <c r="D167" s="902"/>
      <c r="E167" s="902"/>
      <c r="F167" s="874" t="str">
        <f t="shared" si="27"/>
        <v/>
      </c>
      <c r="G167" s="875" t="str">
        <f t="shared" si="28"/>
        <v/>
      </c>
      <c r="H167" s="876" t="str">
        <f t="shared" si="29"/>
        <v/>
      </c>
      <c r="I167" s="874" t="str">
        <f t="shared" si="30"/>
        <v/>
      </c>
      <c r="J167" s="811"/>
      <c r="K167" s="878" t="str">
        <f t="shared" si="31"/>
        <v/>
      </c>
      <c r="L167" s="878" t="str">
        <f t="shared" si="32"/>
        <v/>
      </c>
      <c r="M167" s="905" t="s">
        <v>7</v>
      </c>
      <c r="N167" s="707"/>
      <c r="O167" s="707"/>
      <c r="P167" s="707"/>
      <c r="Q167" s="707"/>
      <c r="R167" s="707"/>
      <c r="S167" s="932" t="str">
        <f t="shared" si="33"/>
        <v/>
      </c>
      <c r="T167" s="210" t="str">
        <f t="array" ref="T167">IFERROR(SMALL(IF((loai=$AA$10),ROW(loai)-6),ROWS($T$142:T166)),"")</f>
        <v/>
      </c>
      <c r="U167" s="211"/>
      <c r="V167" s="194"/>
    </row>
    <row r="168" spans="2:22" ht="16.5" customHeight="1" x14ac:dyDescent="0.2">
      <c r="B168" s="466"/>
      <c r="C168" s="933" t="str">
        <f t="shared" si="34"/>
        <v/>
      </c>
      <c r="D168" s="902"/>
      <c r="E168" s="902"/>
      <c r="F168" s="874" t="str">
        <f t="shared" si="27"/>
        <v/>
      </c>
      <c r="G168" s="875" t="str">
        <f t="shared" si="28"/>
        <v/>
      </c>
      <c r="H168" s="876" t="str">
        <f t="shared" si="29"/>
        <v/>
      </c>
      <c r="I168" s="874" t="str">
        <f t="shared" si="30"/>
        <v/>
      </c>
      <c r="J168" s="811"/>
      <c r="K168" s="878" t="str">
        <f t="shared" si="31"/>
        <v/>
      </c>
      <c r="L168" s="878" t="str">
        <f t="shared" si="32"/>
        <v/>
      </c>
      <c r="M168" s="905" t="s">
        <v>7</v>
      </c>
      <c r="N168" s="707"/>
      <c r="O168" s="707"/>
      <c r="P168" s="707"/>
      <c r="Q168" s="707"/>
      <c r="R168" s="707"/>
      <c r="S168" s="932" t="str">
        <f t="shared" si="33"/>
        <v/>
      </c>
      <c r="T168" s="210" t="str">
        <f t="array" ref="T168">IFERROR(SMALL(IF((loai=$AA$10),ROW(loai)-6),ROWS($T$142:T167)),"")</f>
        <v/>
      </c>
      <c r="U168" s="211"/>
      <c r="V168" s="194"/>
    </row>
    <row r="169" spans="2:22" ht="16.5" customHeight="1" x14ac:dyDescent="0.2">
      <c r="B169" s="466"/>
      <c r="C169" s="933" t="str">
        <f t="shared" si="34"/>
        <v/>
      </c>
      <c r="D169" s="902"/>
      <c r="E169" s="902"/>
      <c r="F169" s="874" t="str">
        <f t="shared" si="27"/>
        <v/>
      </c>
      <c r="G169" s="875" t="str">
        <f t="shared" si="28"/>
        <v/>
      </c>
      <c r="H169" s="876" t="str">
        <f t="shared" si="29"/>
        <v/>
      </c>
      <c r="I169" s="874" t="str">
        <f t="shared" si="30"/>
        <v/>
      </c>
      <c r="J169" s="811"/>
      <c r="K169" s="878" t="str">
        <f t="shared" si="31"/>
        <v/>
      </c>
      <c r="L169" s="878" t="str">
        <f t="shared" si="32"/>
        <v/>
      </c>
      <c r="M169" s="905" t="s">
        <v>7</v>
      </c>
      <c r="N169" s="707"/>
      <c r="O169" s="707"/>
      <c r="P169" s="707"/>
      <c r="Q169" s="707"/>
      <c r="R169" s="707"/>
      <c r="S169" s="932" t="str">
        <f t="shared" si="33"/>
        <v/>
      </c>
      <c r="T169" s="210" t="str">
        <f t="array" ref="T169">IFERROR(SMALL(IF((loai=$AA$10),ROW(loai)-6),ROWS($T$142:T168)),"")</f>
        <v/>
      </c>
      <c r="U169" s="211"/>
      <c r="V169" s="194"/>
    </row>
    <row r="170" spans="2:22" ht="16.5" customHeight="1" x14ac:dyDescent="0.2">
      <c r="B170" s="466"/>
      <c r="C170" s="933" t="str">
        <f t="shared" si="34"/>
        <v/>
      </c>
      <c r="D170" s="902"/>
      <c r="E170" s="902"/>
      <c r="F170" s="874" t="str">
        <f t="shared" si="27"/>
        <v/>
      </c>
      <c r="G170" s="875" t="str">
        <f t="shared" si="28"/>
        <v/>
      </c>
      <c r="H170" s="876" t="str">
        <f t="shared" si="29"/>
        <v/>
      </c>
      <c r="I170" s="874" t="str">
        <f t="shared" si="30"/>
        <v/>
      </c>
      <c r="J170" s="811"/>
      <c r="K170" s="878" t="str">
        <f t="shared" si="31"/>
        <v/>
      </c>
      <c r="L170" s="878" t="str">
        <f t="shared" si="32"/>
        <v/>
      </c>
      <c r="M170" s="905" t="s">
        <v>7</v>
      </c>
      <c r="N170" s="707"/>
      <c r="O170" s="707"/>
      <c r="P170" s="707"/>
      <c r="Q170" s="707"/>
      <c r="R170" s="707"/>
      <c r="S170" s="932" t="str">
        <f t="shared" si="33"/>
        <v/>
      </c>
      <c r="T170" s="210" t="str">
        <f t="array" ref="T170">IFERROR(SMALL(IF((loai=$AA$10),ROW(loai)-6),ROWS($T$142:T169)),"")</f>
        <v/>
      </c>
      <c r="U170" s="211"/>
      <c r="V170" s="194"/>
    </row>
    <row r="171" spans="2:22" ht="16.5" customHeight="1" x14ac:dyDescent="0.2">
      <c r="B171" s="466"/>
      <c r="C171" s="933" t="str">
        <f t="shared" si="34"/>
        <v/>
      </c>
      <c r="D171" s="902"/>
      <c r="E171" s="902"/>
      <c r="F171" s="874" t="str">
        <f t="shared" si="27"/>
        <v/>
      </c>
      <c r="G171" s="875" t="str">
        <f t="shared" si="28"/>
        <v/>
      </c>
      <c r="H171" s="876" t="str">
        <f t="shared" si="29"/>
        <v/>
      </c>
      <c r="I171" s="874" t="str">
        <f t="shared" si="30"/>
        <v/>
      </c>
      <c r="J171" s="811"/>
      <c r="K171" s="878" t="str">
        <f t="shared" si="31"/>
        <v/>
      </c>
      <c r="L171" s="878" t="str">
        <f t="shared" si="32"/>
        <v/>
      </c>
      <c r="M171" s="905" t="s">
        <v>7</v>
      </c>
      <c r="N171" s="707"/>
      <c r="O171" s="707"/>
      <c r="P171" s="707"/>
      <c r="Q171" s="707"/>
      <c r="R171" s="707"/>
      <c r="S171" s="932" t="str">
        <f t="shared" si="33"/>
        <v/>
      </c>
      <c r="T171" s="210" t="str">
        <f t="array" ref="T171">IFERROR(SMALL(IF((loai=$AA$10),ROW(loai)-6),ROWS($T$142:T170)),"")</f>
        <v/>
      </c>
      <c r="U171" s="211"/>
      <c r="V171" s="194"/>
    </row>
    <row r="172" spans="2:22" ht="16.5" customHeight="1" x14ac:dyDescent="0.2">
      <c r="B172" s="466"/>
      <c r="C172" s="933" t="str">
        <f t="shared" si="34"/>
        <v/>
      </c>
      <c r="D172" s="902"/>
      <c r="E172" s="902"/>
      <c r="F172" s="874" t="str">
        <f t="shared" si="27"/>
        <v/>
      </c>
      <c r="G172" s="875" t="str">
        <f t="shared" si="28"/>
        <v/>
      </c>
      <c r="H172" s="876" t="str">
        <f t="shared" si="29"/>
        <v/>
      </c>
      <c r="I172" s="874" t="str">
        <f t="shared" si="30"/>
        <v/>
      </c>
      <c r="J172" s="811"/>
      <c r="K172" s="878" t="str">
        <f t="shared" si="31"/>
        <v/>
      </c>
      <c r="L172" s="878" t="str">
        <f t="shared" si="32"/>
        <v/>
      </c>
      <c r="M172" s="905" t="s">
        <v>7</v>
      </c>
      <c r="N172" s="707"/>
      <c r="O172" s="707"/>
      <c r="P172" s="707"/>
      <c r="Q172" s="707"/>
      <c r="R172" s="707"/>
      <c r="S172" s="932" t="str">
        <f t="shared" si="33"/>
        <v/>
      </c>
      <c r="T172" s="210" t="str">
        <f t="array" ref="T172">IFERROR(SMALL(IF((loai=$AA$10),ROW(loai)-6),ROWS($T$142:T171)),"")</f>
        <v/>
      </c>
      <c r="U172" s="211"/>
      <c r="V172" s="194"/>
    </row>
    <row r="173" spans="2:22" ht="16.5" customHeight="1" x14ac:dyDescent="0.2">
      <c r="B173" s="466"/>
      <c r="C173" s="933" t="str">
        <f t="shared" si="34"/>
        <v/>
      </c>
      <c r="D173" s="902"/>
      <c r="E173" s="902"/>
      <c r="F173" s="874" t="str">
        <f t="shared" si="27"/>
        <v/>
      </c>
      <c r="G173" s="875" t="str">
        <f t="shared" si="28"/>
        <v/>
      </c>
      <c r="H173" s="876" t="str">
        <f t="shared" si="29"/>
        <v/>
      </c>
      <c r="I173" s="874" t="str">
        <f t="shared" si="30"/>
        <v/>
      </c>
      <c r="J173" s="811"/>
      <c r="K173" s="878" t="str">
        <f t="shared" si="31"/>
        <v/>
      </c>
      <c r="L173" s="878" t="str">
        <f t="shared" si="32"/>
        <v/>
      </c>
      <c r="M173" s="905" t="s">
        <v>7</v>
      </c>
      <c r="N173" s="707"/>
      <c r="O173" s="707"/>
      <c r="P173" s="707"/>
      <c r="Q173" s="707"/>
      <c r="R173" s="707"/>
      <c r="S173" s="932" t="str">
        <f t="shared" si="33"/>
        <v/>
      </c>
      <c r="T173" s="210" t="str">
        <f t="array" ref="T173">IFERROR(SMALL(IF((loai=$AA$10),ROW(loai)-6),ROWS($T$142:T172)),"")</f>
        <v/>
      </c>
      <c r="U173" s="211"/>
      <c r="V173" s="194"/>
    </row>
    <row r="174" spans="2:22" ht="16.5" customHeight="1" x14ac:dyDescent="0.2">
      <c r="B174" s="466"/>
      <c r="C174" s="933" t="str">
        <f t="shared" si="34"/>
        <v/>
      </c>
      <c r="D174" s="902"/>
      <c r="E174" s="902"/>
      <c r="F174" s="874" t="str">
        <f t="shared" si="27"/>
        <v/>
      </c>
      <c r="G174" s="875" t="str">
        <f t="shared" si="28"/>
        <v/>
      </c>
      <c r="H174" s="876" t="str">
        <f t="shared" si="29"/>
        <v/>
      </c>
      <c r="I174" s="874" t="str">
        <f t="shared" si="30"/>
        <v/>
      </c>
      <c r="J174" s="811"/>
      <c r="K174" s="878" t="str">
        <f t="shared" si="31"/>
        <v/>
      </c>
      <c r="L174" s="878" t="str">
        <f t="shared" si="32"/>
        <v/>
      </c>
      <c r="M174" s="905" t="s">
        <v>7</v>
      </c>
      <c r="N174" s="707"/>
      <c r="O174" s="707"/>
      <c r="P174" s="707"/>
      <c r="Q174" s="707"/>
      <c r="R174" s="707"/>
      <c r="S174" s="932" t="str">
        <f t="shared" si="33"/>
        <v/>
      </c>
      <c r="T174" s="210" t="str">
        <f t="array" ref="T174">IFERROR(SMALL(IF((loai=$AA$10),ROW(loai)-6),ROWS($T$142:T173)),"")</f>
        <v/>
      </c>
      <c r="U174" s="211"/>
      <c r="V174" s="194"/>
    </row>
    <row r="175" spans="2:22" ht="16.5" customHeight="1" x14ac:dyDescent="0.2">
      <c r="B175" s="466"/>
      <c r="C175" s="933" t="str">
        <f t="shared" si="34"/>
        <v/>
      </c>
      <c r="D175" s="902"/>
      <c r="E175" s="902"/>
      <c r="F175" s="874" t="str">
        <f t="shared" si="27"/>
        <v/>
      </c>
      <c r="G175" s="875" t="str">
        <f t="shared" si="28"/>
        <v/>
      </c>
      <c r="H175" s="876" t="str">
        <f t="shared" si="29"/>
        <v/>
      </c>
      <c r="I175" s="874" t="str">
        <f t="shared" si="30"/>
        <v/>
      </c>
      <c r="J175" s="811"/>
      <c r="K175" s="878" t="str">
        <f t="shared" si="31"/>
        <v/>
      </c>
      <c r="L175" s="878" t="str">
        <f t="shared" si="32"/>
        <v/>
      </c>
      <c r="M175" s="905" t="s">
        <v>7</v>
      </c>
      <c r="N175" s="707"/>
      <c r="O175" s="707"/>
      <c r="P175" s="707"/>
      <c r="Q175" s="707"/>
      <c r="R175" s="707"/>
      <c r="S175" s="932" t="str">
        <f t="shared" si="33"/>
        <v/>
      </c>
      <c r="T175" s="210" t="str">
        <f t="array" ref="T175">IFERROR(SMALL(IF((loai=$AA$10),ROW(loai)-6),ROWS($T$142:T174)),"")</f>
        <v/>
      </c>
      <c r="U175" s="211"/>
      <c r="V175" s="194"/>
    </row>
    <row r="176" spans="2:22" ht="16.5" customHeight="1" x14ac:dyDescent="0.2">
      <c r="B176" s="466"/>
      <c r="C176" s="933" t="str">
        <f t="shared" si="34"/>
        <v/>
      </c>
      <c r="D176" s="902"/>
      <c r="E176" s="902"/>
      <c r="F176" s="874" t="str">
        <f t="shared" si="27"/>
        <v/>
      </c>
      <c r="G176" s="875" t="str">
        <f t="shared" si="28"/>
        <v/>
      </c>
      <c r="H176" s="876" t="str">
        <f t="shared" si="29"/>
        <v/>
      </c>
      <c r="I176" s="874" t="str">
        <f t="shared" si="30"/>
        <v/>
      </c>
      <c r="J176" s="811"/>
      <c r="K176" s="878" t="str">
        <f t="shared" si="31"/>
        <v/>
      </c>
      <c r="L176" s="878" t="str">
        <f t="shared" si="32"/>
        <v/>
      </c>
      <c r="M176" s="905" t="s">
        <v>7</v>
      </c>
      <c r="N176" s="707"/>
      <c r="O176" s="707"/>
      <c r="P176" s="707"/>
      <c r="Q176" s="707"/>
      <c r="R176" s="707"/>
      <c r="S176" s="932" t="str">
        <f t="shared" si="33"/>
        <v/>
      </c>
      <c r="T176" s="210" t="str">
        <f t="array" ref="T176">IFERROR(SMALL(IF((loai=$AA$10),ROW(loai)-6),ROWS($T$142:T175)),"")</f>
        <v/>
      </c>
      <c r="U176" s="211"/>
      <c r="V176" s="194"/>
    </row>
    <row r="177" spans="2:22" ht="16.5" customHeight="1" x14ac:dyDescent="0.2">
      <c r="B177" s="466"/>
      <c r="C177" s="933" t="str">
        <f t="shared" si="34"/>
        <v/>
      </c>
      <c r="D177" s="902"/>
      <c r="E177" s="902"/>
      <c r="F177" s="874" t="str">
        <f t="shared" si="27"/>
        <v/>
      </c>
      <c r="G177" s="875" t="str">
        <f t="shared" si="28"/>
        <v/>
      </c>
      <c r="H177" s="876" t="str">
        <f t="shared" si="29"/>
        <v/>
      </c>
      <c r="I177" s="874" t="str">
        <f t="shared" si="30"/>
        <v/>
      </c>
      <c r="J177" s="811"/>
      <c r="K177" s="878" t="str">
        <f t="shared" si="31"/>
        <v/>
      </c>
      <c r="L177" s="878" t="str">
        <f t="shared" si="32"/>
        <v/>
      </c>
      <c r="M177" s="905" t="s">
        <v>7</v>
      </c>
      <c r="N177" s="707"/>
      <c r="O177" s="707"/>
      <c r="P177" s="707"/>
      <c r="Q177" s="707"/>
      <c r="R177" s="707"/>
      <c r="S177" s="932" t="str">
        <f t="shared" si="33"/>
        <v/>
      </c>
      <c r="T177" s="210" t="str">
        <f t="array" ref="T177">IFERROR(SMALL(IF((loai=$AA$10),ROW(loai)-6),ROWS($T$142:T176)),"")</f>
        <v/>
      </c>
      <c r="U177" s="211"/>
      <c r="V177" s="194"/>
    </row>
    <row r="178" spans="2:22" ht="16.5" customHeight="1" x14ac:dyDescent="0.2">
      <c r="B178" s="466"/>
      <c r="C178" s="933" t="str">
        <f t="shared" si="34"/>
        <v/>
      </c>
      <c r="D178" s="902"/>
      <c r="E178" s="902"/>
      <c r="F178" s="874" t="str">
        <f t="shared" si="27"/>
        <v/>
      </c>
      <c r="G178" s="875" t="str">
        <f t="shared" si="28"/>
        <v/>
      </c>
      <c r="H178" s="876" t="str">
        <f t="shared" si="29"/>
        <v/>
      </c>
      <c r="I178" s="874" t="str">
        <f t="shared" si="30"/>
        <v/>
      </c>
      <c r="J178" s="811"/>
      <c r="K178" s="878" t="str">
        <f t="shared" si="31"/>
        <v/>
      </c>
      <c r="L178" s="878" t="str">
        <f t="shared" si="32"/>
        <v/>
      </c>
      <c r="M178" s="905" t="s">
        <v>7</v>
      </c>
      <c r="N178" s="707"/>
      <c r="O178" s="707"/>
      <c r="P178" s="707"/>
      <c r="Q178" s="707"/>
      <c r="R178" s="707"/>
      <c r="S178" s="932" t="str">
        <f t="shared" si="33"/>
        <v/>
      </c>
      <c r="T178" s="210" t="str">
        <f t="array" ref="T178">IFERROR(SMALL(IF((loai=$AA$10),ROW(loai)-6),ROWS($T$142:T177)),"")</f>
        <v/>
      </c>
      <c r="U178" s="211"/>
      <c r="V178" s="194"/>
    </row>
    <row r="179" spans="2:22" ht="16.5" customHeight="1" x14ac:dyDescent="0.2">
      <c r="B179" s="466"/>
      <c r="C179" s="933" t="str">
        <f t="shared" si="34"/>
        <v/>
      </c>
      <c r="D179" s="902"/>
      <c r="E179" s="902"/>
      <c r="F179" s="874" t="str">
        <f t="shared" si="27"/>
        <v/>
      </c>
      <c r="G179" s="875" t="str">
        <f t="shared" si="28"/>
        <v/>
      </c>
      <c r="H179" s="876" t="str">
        <f t="shared" si="29"/>
        <v/>
      </c>
      <c r="I179" s="874" t="str">
        <f t="shared" si="30"/>
        <v/>
      </c>
      <c r="J179" s="811"/>
      <c r="K179" s="878" t="str">
        <f t="shared" si="31"/>
        <v/>
      </c>
      <c r="L179" s="878" t="str">
        <f t="shared" si="32"/>
        <v/>
      </c>
      <c r="M179" s="905" t="s">
        <v>7</v>
      </c>
      <c r="N179" s="707"/>
      <c r="O179" s="707"/>
      <c r="P179" s="707"/>
      <c r="Q179" s="707"/>
      <c r="R179" s="707"/>
      <c r="S179" s="932" t="str">
        <f t="shared" si="33"/>
        <v/>
      </c>
      <c r="T179" s="210" t="str">
        <f t="array" ref="T179">IFERROR(SMALL(IF((loai=$AA$10),ROW(loai)-6),ROWS($T$142:T178)),"")</f>
        <v/>
      </c>
      <c r="U179" s="211"/>
      <c r="V179" s="194"/>
    </row>
    <row r="180" spans="2:22" ht="16.5" customHeight="1" x14ac:dyDescent="0.2">
      <c r="B180" s="466"/>
      <c r="C180" s="933" t="str">
        <f t="shared" si="34"/>
        <v/>
      </c>
      <c r="D180" s="902"/>
      <c r="E180" s="902"/>
      <c r="F180" s="874" t="str">
        <f t="shared" si="27"/>
        <v/>
      </c>
      <c r="G180" s="875" t="str">
        <f t="shared" si="28"/>
        <v/>
      </c>
      <c r="H180" s="876" t="str">
        <f t="shared" si="29"/>
        <v/>
      </c>
      <c r="I180" s="874" t="str">
        <f t="shared" si="30"/>
        <v/>
      </c>
      <c r="J180" s="811"/>
      <c r="K180" s="878" t="str">
        <f t="shared" si="31"/>
        <v/>
      </c>
      <c r="L180" s="878" t="str">
        <f t="shared" si="32"/>
        <v/>
      </c>
      <c r="M180" s="905" t="s">
        <v>7</v>
      </c>
      <c r="N180" s="707"/>
      <c r="O180" s="707"/>
      <c r="P180" s="707"/>
      <c r="Q180" s="707"/>
      <c r="R180" s="707"/>
      <c r="S180" s="932" t="str">
        <f t="shared" si="33"/>
        <v/>
      </c>
      <c r="T180" s="210" t="str">
        <f t="array" ref="T180">IFERROR(SMALL(IF((loai=$AA$10),ROW(loai)-6),ROWS($T$142:T179)),"")</f>
        <v/>
      </c>
      <c r="U180" s="211"/>
      <c r="V180" s="194"/>
    </row>
    <row r="181" spans="2:22" ht="16.5" customHeight="1" x14ac:dyDescent="0.2">
      <c r="B181" s="466"/>
      <c r="C181" s="933" t="str">
        <f t="shared" si="34"/>
        <v/>
      </c>
      <c r="D181" s="902"/>
      <c r="E181" s="902"/>
      <c r="F181" s="874" t="str">
        <f t="shared" si="27"/>
        <v/>
      </c>
      <c r="G181" s="875" t="str">
        <f t="shared" si="28"/>
        <v/>
      </c>
      <c r="H181" s="876" t="str">
        <f t="shared" si="29"/>
        <v/>
      </c>
      <c r="I181" s="874" t="str">
        <f t="shared" si="30"/>
        <v/>
      </c>
      <c r="J181" s="811"/>
      <c r="K181" s="878" t="str">
        <f t="shared" si="31"/>
        <v/>
      </c>
      <c r="L181" s="878" t="str">
        <f t="shared" si="32"/>
        <v/>
      </c>
      <c r="M181" s="905" t="s">
        <v>7</v>
      </c>
      <c r="N181" s="707"/>
      <c r="O181" s="707"/>
      <c r="P181" s="707"/>
      <c r="Q181" s="707"/>
      <c r="R181" s="707"/>
      <c r="S181" s="932" t="str">
        <f t="shared" si="33"/>
        <v/>
      </c>
      <c r="T181" s="210" t="str">
        <f t="array" ref="T181">IFERROR(SMALL(IF((loai=$AA$10),ROW(loai)-6),ROWS($T$142:T180)),"")</f>
        <v/>
      </c>
      <c r="U181" s="211"/>
      <c r="V181" s="194"/>
    </row>
    <row r="182" spans="2:22" ht="16.5" customHeight="1" x14ac:dyDescent="0.2">
      <c r="B182" s="466"/>
      <c r="C182" s="933" t="str">
        <f t="shared" si="34"/>
        <v/>
      </c>
      <c r="D182" s="902"/>
      <c r="E182" s="902"/>
      <c r="F182" s="874" t="str">
        <f t="shared" si="27"/>
        <v/>
      </c>
      <c r="G182" s="875" t="str">
        <f t="shared" si="28"/>
        <v/>
      </c>
      <c r="H182" s="876" t="str">
        <f t="shared" si="29"/>
        <v/>
      </c>
      <c r="I182" s="874" t="str">
        <f t="shared" si="30"/>
        <v/>
      </c>
      <c r="J182" s="811"/>
      <c r="K182" s="878" t="str">
        <f t="shared" si="31"/>
        <v/>
      </c>
      <c r="L182" s="878" t="str">
        <f t="shared" si="32"/>
        <v/>
      </c>
      <c r="M182" s="905" t="s">
        <v>7</v>
      </c>
      <c r="N182" s="707"/>
      <c r="O182" s="707"/>
      <c r="P182" s="707"/>
      <c r="Q182" s="707"/>
      <c r="R182" s="707"/>
      <c r="S182" s="932" t="str">
        <f t="shared" si="33"/>
        <v/>
      </c>
      <c r="T182" s="210" t="str">
        <f t="array" ref="T182">IFERROR(SMALL(IF((loai=$AA$10),ROW(loai)-6),ROWS($T$142:T181)),"")</f>
        <v/>
      </c>
      <c r="U182" s="211"/>
      <c r="V182" s="194"/>
    </row>
    <row r="183" spans="2:22" ht="16.5" customHeight="1" x14ac:dyDescent="0.2">
      <c r="B183" s="466"/>
      <c r="C183" s="933" t="str">
        <f t="shared" si="34"/>
        <v/>
      </c>
      <c r="D183" s="902"/>
      <c r="E183" s="902"/>
      <c r="F183" s="874" t="str">
        <f t="shared" si="27"/>
        <v/>
      </c>
      <c r="G183" s="875" t="str">
        <f t="shared" si="28"/>
        <v/>
      </c>
      <c r="H183" s="876" t="str">
        <f t="shared" si="29"/>
        <v/>
      </c>
      <c r="I183" s="874" t="str">
        <f t="shared" si="30"/>
        <v/>
      </c>
      <c r="J183" s="811"/>
      <c r="K183" s="878" t="str">
        <f t="shared" si="31"/>
        <v/>
      </c>
      <c r="L183" s="878" t="str">
        <f t="shared" si="32"/>
        <v/>
      </c>
      <c r="M183" s="905" t="s">
        <v>7</v>
      </c>
      <c r="N183" s="707"/>
      <c r="O183" s="707"/>
      <c r="P183" s="707"/>
      <c r="Q183" s="707"/>
      <c r="R183" s="707"/>
      <c r="S183" s="932" t="str">
        <f t="shared" si="33"/>
        <v/>
      </c>
      <c r="T183" s="210" t="str">
        <f t="array" ref="T183">IFERROR(SMALL(IF((loai=$AA$10),ROW(loai)-6),ROWS($T$142:T182)),"")</f>
        <v/>
      </c>
      <c r="U183" s="211"/>
      <c r="V183" s="194"/>
    </row>
    <row r="184" spans="2:22" ht="16.5" customHeight="1" x14ac:dyDescent="0.2">
      <c r="B184" s="466"/>
      <c r="C184" s="933" t="str">
        <f t="shared" si="34"/>
        <v/>
      </c>
      <c r="D184" s="902"/>
      <c r="E184" s="902"/>
      <c r="F184" s="874" t="str">
        <f t="shared" si="27"/>
        <v/>
      </c>
      <c r="G184" s="875" t="str">
        <f t="shared" si="28"/>
        <v/>
      </c>
      <c r="H184" s="876" t="str">
        <f t="shared" si="29"/>
        <v/>
      </c>
      <c r="I184" s="874" t="str">
        <f t="shared" si="30"/>
        <v/>
      </c>
      <c r="J184" s="811"/>
      <c r="K184" s="878" t="str">
        <f t="shared" si="31"/>
        <v/>
      </c>
      <c r="L184" s="878" t="str">
        <f t="shared" si="32"/>
        <v/>
      </c>
      <c r="M184" s="905" t="s">
        <v>7</v>
      </c>
      <c r="N184" s="707"/>
      <c r="O184" s="707"/>
      <c r="P184" s="707"/>
      <c r="Q184" s="707"/>
      <c r="R184" s="707"/>
      <c r="S184" s="932" t="str">
        <f t="shared" si="33"/>
        <v/>
      </c>
      <c r="T184" s="210" t="str">
        <f t="array" ref="T184">IFERROR(SMALL(IF((loai=$AA$10),ROW(loai)-6),ROWS($T$142:T183)),"")</f>
        <v/>
      </c>
      <c r="U184" s="211"/>
      <c r="V184" s="194"/>
    </row>
    <row r="185" spans="2:22" ht="16.5" customHeight="1" x14ac:dyDescent="0.2">
      <c r="B185" s="466"/>
      <c r="C185" s="933" t="str">
        <f t="shared" si="34"/>
        <v/>
      </c>
      <c r="D185" s="902"/>
      <c r="E185" s="902"/>
      <c r="F185" s="874" t="str">
        <f t="shared" si="27"/>
        <v/>
      </c>
      <c r="G185" s="875" t="str">
        <f t="shared" si="28"/>
        <v/>
      </c>
      <c r="H185" s="876" t="str">
        <f t="shared" si="29"/>
        <v/>
      </c>
      <c r="I185" s="874" t="str">
        <f t="shared" si="30"/>
        <v/>
      </c>
      <c r="J185" s="811"/>
      <c r="K185" s="878" t="str">
        <f t="shared" si="31"/>
        <v/>
      </c>
      <c r="L185" s="878" t="str">
        <f t="shared" si="32"/>
        <v/>
      </c>
      <c r="M185" s="905" t="s">
        <v>7</v>
      </c>
      <c r="N185" s="707"/>
      <c r="O185" s="707"/>
      <c r="P185" s="707"/>
      <c r="Q185" s="707"/>
      <c r="R185" s="707"/>
      <c r="S185" s="932" t="str">
        <f t="shared" si="33"/>
        <v/>
      </c>
      <c r="T185" s="210" t="str">
        <f t="array" ref="T185">IFERROR(SMALL(IF((loai=$AA$10),ROW(loai)-6),ROWS($T$142:T184)),"")</f>
        <v/>
      </c>
      <c r="U185" s="211"/>
      <c r="V185" s="194"/>
    </row>
    <row r="186" spans="2:22" ht="16.5" customHeight="1" x14ac:dyDescent="0.2">
      <c r="B186" s="466"/>
      <c r="C186" s="933" t="str">
        <f t="shared" si="34"/>
        <v/>
      </c>
      <c r="D186" s="902"/>
      <c r="E186" s="902"/>
      <c r="F186" s="874" t="str">
        <f t="shared" si="27"/>
        <v/>
      </c>
      <c r="G186" s="875" t="str">
        <f t="shared" si="28"/>
        <v/>
      </c>
      <c r="H186" s="876" t="str">
        <f t="shared" si="29"/>
        <v/>
      </c>
      <c r="I186" s="874" t="str">
        <f t="shared" si="30"/>
        <v/>
      </c>
      <c r="J186" s="811"/>
      <c r="K186" s="878" t="str">
        <f t="shared" si="31"/>
        <v/>
      </c>
      <c r="L186" s="878" t="str">
        <f t="shared" si="32"/>
        <v/>
      </c>
      <c r="M186" s="905" t="s">
        <v>7</v>
      </c>
      <c r="N186" s="707"/>
      <c r="O186" s="707"/>
      <c r="P186" s="707"/>
      <c r="Q186" s="707"/>
      <c r="R186" s="707"/>
      <c r="S186" s="932" t="str">
        <f t="shared" si="33"/>
        <v/>
      </c>
      <c r="T186" s="210" t="str">
        <f t="array" ref="T186">IFERROR(SMALL(IF((loai=$AA$10),ROW(loai)-6),ROWS($T$142:T185)),"")</f>
        <v/>
      </c>
      <c r="U186" s="211"/>
      <c r="V186" s="194"/>
    </row>
    <row r="187" spans="2:22" ht="16.5" customHeight="1" x14ac:dyDescent="0.2">
      <c r="B187" s="466"/>
      <c r="C187" s="933" t="str">
        <f t="shared" si="34"/>
        <v/>
      </c>
      <c r="D187" s="902"/>
      <c r="E187" s="902"/>
      <c r="F187" s="874" t="str">
        <f t="shared" si="27"/>
        <v/>
      </c>
      <c r="G187" s="875" t="str">
        <f t="shared" si="28"/>
        <v/>
      </c>
      <c r="H187" s="876" t="str">
        <f t="shared" si="29"/>
        <v/>
      </c>
      <c r="I187" s="874" t="str">
        <f t="shared" si="30"/>
        <v/>
      </c>
      <c r="J187" s="811"/>
      <c r="K187" s="878" t="str">
        <f t="shared" si="31"/>
        <v/>
      </c>
      <c r="L187" s="878" t="str">
        <f t="shared" si="32"/>
        <v/>
      </c>
      <c r="M187" s="905" t="s">
        <v>7</v>
      </c>
      <c r="N187" s="707"/>
      <c r="O187" s="707"/>
      <c r="P187" s="707"/>
      <c r="Q187" s="707"/>
      <c r="R187" s="707"/>
      <c r="S187" s="932" t="str">
        <f t="shared" si="33"/>
        <v/>
      </c>
      <c r="T187" s="210" t="str">
        <f t="array" ref="T187">IFERROR(SMALL(IF((loai=$AA$10),ROW(loai)-6),ROWS($T$142:T186)),"")</f>
        <v/>
      </c>
      <c r="U187" s="211"/>
      <c r="V187" s="194"/>
    </row>
    <row r="188" spans="2:22" ht="16.5" customHeight="1" x14ac:dyDescent="0.2">
      <c r="B188" s="466"/>
      <c r="C188" s="933" t="str">
        <f t="shared" si="34"/>
        <v/>
      </c>
      <c r="D188" s="902"/>
      <c r="E188" s="902"/>
      <c r="F188" s="874" t="str">
        <f t="shared" si="27"/>
        <v/>
      </c>
      <c r="G188" s="875" t="str">
        <f t="shared" si="28"/>
        <v/>
      </c>
      <c r="H188" s="876" t="str">
        <f t="shared" si="29"/>
        <v/>
      </c>
      <c r="I188" s="874" t="str">
        <f t="shared" si="30"/>
        <v/>
      </c>
      <c r="J188" s="811"/>
      <c r="K188" s="878" t="str">
        <f t="shared" si="31"/>
        <v/>
      </c>
      <c r="L188" s="878" t="str">
        <f t="shared" si="32"/>
        <v/>
      </c>
      <c r="M188" s="905" t="s">
        <v>7</v>
      </c>
      <c r="N188" s="707"/>
      <c r="O188" s="707"/>
      <c r="P188" s="707"/>
      <c r="Q188" s="707"/>
      <c r="R188" s="707"/>
      <c r="S188" s="932" t="str">
        <f t="shared" si="33"/>
        <v/>
      </c>
      <c r="T188" s="210" t="str">
        <f t="array" ref="T188">IFERROR(SMALL(IF((loai=$AA$10),ROW(loai)-6),ROWS($T$142:T187)),"")</f>
        <v/>
      </c>
      <c r="U188" s="211"/>
      <c r="V188" s="194"/>
    </row>
    <row r="189" spans="2:22" ht="16.5" customHeight="1" x14ac:dyDescent="0.2">
      <c r="B189" s="466"/>
      <c r="C189" s="933" t="str">
        <f t="shared" si="34"/>
        <v/>
      </c>
      <c r="D189" s="902"/>
      <c r="E189" s="902"/>
      <c r="F189" s="874" t="str">
        <f t="shared" si="27"/>
        <v/>
      </c>
      <c r="G189" s="875" t="str">
        <f t="shared" si="28"/>
        <v/>
      </c>
      <c r="H189" s="876" t="str">
        <f t="shared" si="29"/>
        <v/>
      </c>
      <c r="I189" s="874" t="str">
        <f t="shared" si="30"/>
        <v/>
      </c>
      <c r="J189" s="811"/>
      <c r="K189" s="878" t="str">
        <f t="shared" si="31"/>
        <v/>
      </c>
      <c r="L189" s="878" t="str">
        <f t="shared" si="32"/>
        <v/>
      </c>
      <c r="M189" s="905" t="s">
        <v>7</v>
      </c>
      <c r="N189" s="707"/>
      <c r="O189" s="707"/>
      <c r="P189" s="707"/>
      <c r="Q189" s="707"/>
      <c r="R189" s="707"/>
      <c r="S189" s="932" t="str">
        <f t="shared" si="33"/>
        <v/>
      </c>
      <c r="T189" s="210" t="str">
        <f t="array" ref="T189">IFERROR(SMALL(IF((loai=$AA$10),ROW(loai)-6),ROWS($T$142:T188)),"")</f>
        <v/>
      </c>
      <c r="U189" s="211"/>
      <c r="V189" s="194"/>
    </row>
    <row r="190" spans="2:22" ht="16.5" customHeight="1" x14ac:dyDescent="0.2">
      <c r="B190" s="466"/>
      <c r="C190" s="933" t="str">
        <f t="shared" si="34"/>
        <v/>
      </c>
      <c r="D190" s="902"/>
      <c r="E190" s="902"/>
      <c r="F190" s="874" t="str">
        <f t="shared" si="27"/>
        <v/>
      </c>
      <c r="G190" s="875" t="str">
        <f t="shared" si="28"/>
        <v/>
      </c>
      <c r="H190" s="876" t="str">
        <f t="shared" si="29"/>
        <v/>
      </c>
      <c r="I190" s="874" t="str">
        <f t="shared" si="30"/>
        <v/>
      </c>
      <c r="J190" s="811"/>
      <c r="K190" s="878" t="str">
        <f t="shared" si="31"/>
        <v/>
      </c>
      <c r="L190" s="878" t="str">
        <f t="shared" si="32"/>
        <v/>
      </c>
      <c r="M190" s="905" t="s">
        <v>7</v>
      </c>
      <c r="N190" s="707"/>
      <c r="O190" s="707"/>
      <c r="P190" s="707"/>
      <c r="Q190" s="707"/>
      <c r="R190" s="707"/>
      <c r="S190" s="932" t="str">
        <f t="shared" si="33"/>
        <v/>
      </c>
      <c r="T190" s="210" t="str">
        <f t="array" ref="T190">IFERROR(SMALL(IF((loai=$AA$10),ROW(loai)-6),ROWS($T$142:T189)),"")</f>
        <v/>
      </c>
      <c r="U190" s="211"/>
      <c r="V190" s="194"/>
    </row>
    <row r="191" spans="2:22" ht="16.5" customHeight="1" x14ac:dyDescent="0.2">
      <c r="B191" s="466"/>
      <c r="C191" s="933" t="str">
        <f t="shared" si="34"/>
        <v/>
      </c>
      <c r="D191" s="902"/>
      <c r="E191" s="902"/>
      <c r="F191" s="874" t="str">
        <f t="shared" si="27"/>
        <v/>
      </c>
      <c r="G191" s="875" t="str">
        <f t="shared" si="28"/>
        <v/>
      </c>
      <c r="H191" s="876" t="str">
        <f t="shared" si="29"/>
        <v/>
      </c>
      <c r="I191" s="874" t="str">
        <f t="shared" si="30"/>
        <v/>
      </c>
      <c r="J191" s="811"/>
      <c r="K191" s="878" t="str">
        <f t="shared" si="31"/>
        <v/>
      </c>
      <c r="L191" s="878" t="str">
        <f t="shared" si="32"/>
        <v/>
      </c>
      <c r="M191" s="905" t="s">
        <v>7</v>
      </c>
      <c r="N191" s="707"/>
      <c r="O191" s="707"/>
      <c r="P191" s="707"/>
      <c r="Q191" s="707"/>
      <c r="R191" s="707"/>
      <c r="S191" s="932" t="str">
        <f t="shared" si="33"/>
        <v/>
      </c>
      <c r="T191" s="210" t="str">
        <f t="array" ref="T191">IFERROR(SMALL(IF((loai=$AA$10),ROW(loai)-6),ROWS($T$142:T190)),"")</f>
        <v/>
      </c>
      <c r="U191" s="211"/>
      <c r="V191" s="194"/>
    </row>
    <row r="192" spans="2:22" ht="16.5" customHeight="1" x14ac:dyDescent="0.2">
      <c r="B192" s="466"/>
      <c r="C192" s="933" t="str">
        <f t="shared" si="34"/>
        <v/>
      </c>
      <c r="D192" s="902"/>
      <c r="E192" s="902"/>
      <c r="F192" s="874" t="str">
        <f t="shared" si="27"/>
        <v/>
      </c>
      <c r="G192" s="875" t="str">
        <f t="shared" si="28"/>
        <v/>
      </c>
      <c r="H192" s="876" t="str">
        <f t="shared" si="29"/>
        <v/>
      </c>
      <c r="I192" s="874" t="str">
        <f t="shared" si="30"/>
        <v/>
      </c>
      <c r="J192" s="811"/>
      <c r="K192" s="878" t="str">
        <f t="shared" si="31"/>
        <v/>
      </c>
      <c r="L192" s="878" t="str">
        <f t="shared" si="32"/>
        <v/>
      </c>
      <c r="M192" s="905" t="s">
        <v>7</v>
      </c>
      <c r="N192" s="707"/>
      <c r="O192" s="707"/>
      <c r="P192" s="707"/>
      <c r="Q192" s="707"/>
      <c r="R192" s="707"/>
      <c r="S192" s="932" t="str">
        <f t="shared" si="33"/>
        <v/>
      </c>
      <c r="T192" s="210" t="str">
        <f t="array" ref="T192">IFERROR(SMALL(IF((loai=$AA$10),ROW(loai)-6),ROWS($T$142:T191)),"")</f>
        <v/>
      </c>
      <c r="U192" s="211"/>
      <c r="V192" s="194"/>
    </row>
    <row r="193" spans="2:22" ht="16.5" customHeight="1" x14ac:dyDescent="0.2">
      <c r="B193" s="466"/>
      <c r="C193" s="933" t="str">
        <f t="shared" si="34"/>
        <v/>
      </c>
      <c r="D193" s="902"/>
      <c r="E193" s="902"/>
      <c r="F193" s="874" t="str">
        <f t="shared" si="27"/>
        <v/>
      </c>
      <c r="G193" s="875" t="str">
        <f t="shared" si="28"/>
        <v/>
      </c>
      <c r="H193" s="876" t="str">
        <f t="shared" si="29"/>
        <v/>
      </c>
      <c r="I193" s="874" t="str">
        <f t="shared" si="30"/>
        <v/>
      </c>
      <c r="J193" s="811"/>
      <c r="K193" s="878" t="str">
        <f t="shared" si="31"/>
        <v/>
      </c>
      <c r="L193" s="878" t="str">
        <f t="shared" si="32"/>
        <v/>
      </c>
      <c r="M193" s="905" t="s">
        <v>7</v>
      </c>
      <c r="N193" s="707"/>
      <c r="O193" s="707"/>
      <c r="P193" s="707"/>
      <c r="Q193" s="707"/>
      <c r="R193" s="707"/>
      <c r="S193" s="932" t="str">
        <f t="shared" si="33"/>
        <v/>
      </c>
      <c r="T193" s="210" t="str">
        <f t="array" ref="T193">IFERROR(SMALL(IF((loai=$AA$10),ROW(loai)-6),ROWS($T$142:T192)),"")</f>
        <v/>
      </c>
      <c r="U193" s="211"/>
      <c r="V193" s="194"/>
    </row>
    <row r="194" spans="2:22" ht="16.5" customHeight="1" x14ac:dyDescent="0.2">
      <c r="B194" s="466"/>
      <c r="C194" s="933" t="str">
        <f t="shared" si="34"/>
        <v/>
      </c>
      <c r="D194" s="902"/>
      <c r="E194" s="902"/>
      <c r="F194" s="874" t="str">
        <f t="shared" si="27"/>
        <v/>
      </c>
      <c r="G194" s="875" t="str">
        <f t="shared" si="28"/>
        <v/>
      </c>
      <c r="H194" s="876" t="str">
        <f t="shared" si="29"/>
        <v/>
      </c>
      <c r="I194" s="874" t="str">
        <f t="shared" si="30"/>
        <v/>
      </c>
      <c r="J194" s="811"/>
      <c r="K194" s="878" t="str">
        <f t="shared" si="31"/>
        <v/>
      </c>
      <c r="L194" s="878" t="str">
        <f t="shared" si="32"/>
        <v/>
      </c>
      <c r="M194" s="905" t="s">
        <v>7</v>
      </c>
      <c r="N194" s="707"/>
      <c r="O194" s="707"/>
      <c r="P194" s="707"/>
      <c r="Q194" s="707"/>
      <c r="R194" s="707"/>
      <c r="S194" s="932" t="str">
        <f t="shared" si="33"/>
        <v/>
      </c>
      <c r="T194" s="210" t="str">
        <f t="array" ref="T194">IFERROR(SMALL(IF((loai=$AA$10),ROW(loai)-6),ROWS($T$142:T193)),"")</f>
        <v/>
      </c>
      <c r="U194" s="211"/>
      <c r="V194" s="194"/>
    </row>
    <row r="195" spans="2:22" ht="16.5" customHeight="1" x14ac:dyDescent="0.2">
      <c r="B195" s="466"/>
      <c r="C195" s="933" t="str">
        <f t="shared" si="34"/>
        <v/>
      </c>
      <c r="D195" s="902"/>
      <c r="E195" s="902"/>
      <c r="F195" s="874" t="str">
        <f t="shared" si="27"/>
        <v/>
      </c>
      <c r="G195" s="875" t="str">
        <f t="shared" si="28"/>
        <v/>
      </c>
      <c r="H195" s="876" t="str">
        <f t="shared" si="29"/>
        <v/>
      </c>
      <c r="I195" s="874" t="str">
        <f t="shared" si="30"/>
        <v/>
      </c>
      <c r="J195" s="811"/>
      <c r="K195" s="878" t="str">
        <f t="shared" si="31"/>
        <v/>
      </c>
      <c r="L195" s="878" t="str">
        <f t="shared" si="32"/>
        <v/>
      </c>
      <c r="M195" s="905" t="s">
        <v>7</v>
      </c>
      <c r="N195" s="707"/>
      <c r="O195" s="707"/>
      <c r="P195" s="707"/>
      <c r="Q195" s="707"/>
      <c r="R195" s="707"/>
      <c r="S195" s="932" t="str">
        <f t="shared" si="33"/>
        <v/>
      </c>
      <c r="T195" s="210" t="str">
        <f t="array" ref="T195">IFERROR(SMALL(IF((loai=$AA$10),ROW(loai)-6),ROWS($T$142:T194)),"")</f>
        <v/>
      </c>
      <c r="U195" s="211"/>
      <c r="V195" s="194"/>
    </row>
    <row r="196" spans="2:22" ht="16.5" customHeight="1" x14ac:dyDescent="0.2">
      <c r="B196" s="466"/>
      <c r="C196" s="933" t="str">
        <f t="shared" si="34"/>
        <v/>
      </c>
      <c r="D196" s="902"/>
      <c r="E196" s="902"/>
      <c r="F196" s="874" t="str">
        <f t="shared" si="27"/>
        <v/>
      </c>
      <c r="G196" s="875" t="str">
        <f t="shared" si="28"/>
        <v/>
      </c>
      <c r="H196" s="876" t="str">
        <f t="shared" si="29"/>
        <v/>
      </c>
      <c r="I196" s="874" t="str">
        <f t="shared" si="30"/>
        <v/>
      </c>
      <c r="J196" s="811"/>
      <c r="K196" s="878" t="str">
        <f t="shared" si="31"/>
        <v/>
      </c>
      <c r="L196" s="878" t="str">
        <f t="shared" si="32"/>
        <v/>
      </c>
      <c r="M196" s="905" t="s">
        <v>7</v>
      </c>
      <c r="N196" s="707"/>
      <c r="O196" s="707"/>
      <c r="P196" s="707"/>
      <c r="Q196" s="707"/>
      <c r="R196" s="707"/>
      <c r="S196" s="932" t="str">
        <f t="shared" si="33"/>
        <v/>
      </c>
      <c r="T196" s="210" t="str">
        <f t="array" ref="T196">IFERROR(SMALL(IF((loai=$AA$10),ROW(loai)-6),ROWS($T$142:T195)),"")</f>
        <v/>
      </c>
      <c r="U196" s="211"/>
      <c r="V196" s="194"/>
    </row>
    <row r="197" spans="2:22" ht="16.5" customHeight="1" x14ac:dyDescent="0.2">
      <c r="B197" s="466"/>
      <c r="C197" s="933" t="str">
        <f t="shared" si="34"/>
        <v/>
      </c>
      <c r="D197" s="902"/>
      <c r="E197" s="902"/>
      <c r="F197" s="874" t="str">
        <f t="shared" si="27"/>
        <v/>
      </c>
      <c r="G197" s="875" t="str">
        <f t="shared" si="28"/>
        <v/>
      </c>
      <c r="H197" s="876" t="str">
        <f t="shared" si="29"/>
        <v/>
      </c>
      <c r="I197" s="874" t="str">
        <f t="shared" si="30"/>
        <v/>
      </c>
      <c r="J197" s="811"/>
      <c r="K197" s="878" t="str">
        <f t="shared" si="31"/>
        <v/>
      </c>
      <c r="L197" s="878" t="str">
        <f t="shared" si="32"/>
        <v/>
      </c>
      <c r="M197" s="905" t="s">
        <v>7</v>
      </c>
      <c r="N197" s="707"/>
      <c r="O197" s="707"/>
      <c r="P197" s="707"/>
      <c r="Q197" s="707"/>
      <c r="R197" s="707"/>
      <c r="S197" s="932" t="str">
        <f t="shared" si="33"/>
        <v/>
      </c>
      <c r="T197" s="210" t="str">
        <f t="array" ref="T197">IFERROR(SMALL(IF((loai=$AA$10),ROW(loai)-6),ROWS($T$142:T196)),"")</f>
        <v/>
      </c>
      <c r="U197" s="211"/>
      <c r="V197" s="194"/>
    </row>
    <row r="198" spans="2:22" ht="16.5" customHeight="1" x14ac:dyDescent="0.2">
      <c r="B198" s="466"/>
      <c r="C198" s="933" t="str">
        <f t="shared" si="34"/>
        <v/>
      </c>
      <c r="D198" s="902"/>
      <c r="E198" s="902"/>
      <c r="F198" s="874" t="str">
        <f t="shared" si="27"/>
        <v/>
      </c>
      <c r="G198" s="875" t="str">
        <f t="shared" si="28"/>
        <v/>
      </c>
      <c r="H198" s="876" t="str">
        <f t="shared" si="29"/>
        <v/>
      </c>
      <c r="I198" s="874" t="str">
        <f t="shared" si="30"/>
        <v/>
      </c>
      <c r="J198" s="811"/>
      <c r="K198" s="878" t="str">
        <f t="shared" si="31"/>
        <v/>
      </c>
      <c r="L198" s="878" t="str">
        <f t="shared" si="32"/>
        <v/>
      </c>
      <c r="M198" s="905" t="s">
        <v>7</v>
      </c>
      <c r="N198" s="707"/>
      <c r="O198" s="707"/>
      <c r="P198" s="707"/>
      <c r="Q198" s="707"/>
      <c r="R198" s="707"/>
      <c r="S198" s="932" t="str">
        <f t="shared" si="33"/>
        <v/>
      </c>
      <c r="T198" s="210" t="str">
        <f t="array" ref="T198">IFERROR(SMALL(IF((loai=$AA$10),ROW(loai)-6),ROWS($T$142:T197)),"")</f>
        <v/>
      </c>
      <c r="U198" s="211"/>
      <c r="V198" s="194"/>
    </row>
    <row r="199" spans="2:22" ht="16.5" customHeight="1" x14ac:dyDescent="0.2">
      <c r="B199" s="466"/>
      <c r="C199" s="933" t="str">
        <f t="shared" si="34"/>
        <v/>
      </c>
      <c r="D199" s="902"/>
      <c r="E199" s="902"/>
      <c r="F199" s="874" t="str">
        <f t="shared" si="27"/>
        <v/>
      </c>
      <c r="G199" s="875" t="str">
        <f t="shared" si="28"/>
        <v/>
      </c>
      <c r="H199" s="876" t="str">
        <f t="shared" si="29"/>
        <v/>
      </c>
      <c r="I199" s="874" t="str">
        <f t="shared" si="30"/>
        <v/>
      </c>
      <c r="J199" s="811"/>
      <c r="K199" s="878" t="str">
        <f t="shared" si="31"/>
        <v/>
      </c>
      <c r="L199" s="878" t="str">
        <f t="shared" si="32"/>
        <v/>
      </c>
      <c r="M199" s="905" t="s">
        <v>7</v>
      </c>
      <c r="N199" s="707"/>
      <c r="O199" s="707"/>
      <c r="P199" s="707"/>
      <c r="Q199" s="707"/>
      <c r="R199" s="707"/>
      <c r="S199" s="932" t="str">
        <f t="shared" si="33"/>
        <v/>
      </c>
      <c r="T199" s="210" t="str">
        <f t="array" ref="T199">IFERROR(SMALL(IF((loai=$AA$10),ROW(loai)-6),ROWS($T$142:T198)),"")</f>
        <v/>
      </c>
      <c r="U199" s="211"/>
      <c r="V199" s="194"/>
    </row>
    <row r="200" spans="2:22" ht="16.5" customHeight="1" x14ac:dyDescent="0.2">
      <c r="B200" s="466"/>
      <c r="C200" s="933" t="str">
        <f t="shared" si="34"/>
        <v/>
      </c>
      <c r="D200" s="902"/>
      <c r="E200" s="902"/>
      <c r="F200" s="874" t="str">
        <f t="shared" si="27"/>
        <v/>
      </c>
      <c r="G200" s="875" t="str">
        <f t="shared" si="28"/>
        <v/>
      </c>
      <c r="H200" s="876" t="str">
        <f t="shared" si="29"/>
        <v/>
      </c>
      <c r="I200" s="874" t="str">
        <f t="shared" si="30"/>
        <v/>
      </c>
      <c r="J200" s="811"/>
      <c r="K200" s="878" t="str">
        <f t="shared" si="31"/>
        <v/>
      </c>
      <c r="L200" s="878" t="str">
        <f t="shared" si="32"/>
        <v/>
      </c>
      <c r="M200" s="905" t="s">
        <v>7</v>
      </c>
      <c r="N200" s="707"/>
      <c r="O200" s="707"/>
      <c r="P200" s="707"/>
      <c r="Q200" s="707"/>
      <c r="R200" s="707"/>
      <c r="S200" s="932" t="str">
        <f t="shared" si="33"/>
        <v/>
      </c>
      <c r="T200" s="210" t="str">
        <f t="array" ref="T200">IFERROR(SMALL(IF((loai=$AA$10),ROW(loai)-6),ROWS($T$142:T199)),"")</f>
        <v/>
      </c>
      <c r="U200" s="211"/>
      <c r="V200" s="194"/>
    </row>
    <row r="201" spans="2:22" ht="16.5" customHeight="1" x14ac:dyDescent="0.2">
      <c r="B201" s="466"/>
      <c r="C201" s="933" t="str">
        <f t="shared" si="34"/>
        <v/>
      </c>
      <c r="D201" s="902"/>
      <c r="E201" s="902"/>
      <c r="F201" s="874" t="str">
        <f t="shared" si="27"/>
        <v/>
      </c>
      <c r="G201" s="875" t="str">
        <f t="shared" si="28"/>
        <v/>
      </c>
      <c r="H201" s="876" t="str">
        <f t="shared" si="29"/>
        <v/>
      </c>
      <c r="I201" s="874" t="str">
        <f t="shared" si="30"/>
        <v/>
      </c>
      <c r="J201" s="811"/>
      <c r="K201" s="878" t="str">
        <f t="shared" si="31"/>
        <v/>
      </c>
      <c r="L201" s="878" t="str">
        <f t="shared" si="32"/>
        <v/>
      </c>
      <c r="M201" s="905" t="s">
        <v>7</v>
      </c>
      <c r="N201" s="707"/>
      <c r="O201" s="707"/>
      <c r="P201" s="707"/>
      <c r="Q201" s="707"/>
      <c r="R201" s="707"/>
      <c r="S201" s="932" t="str">
        <f t="shared" si="33"/>
        <v/>
      </c>
      <c r="T201" s="210" t="str">
        <f t="array" ref="T201">IFERROR(SMALL(IF((loai=$AA$10),ROW(loai)-6),ROWS($T$142:T200)),"")</f>
        <v/>
      </c>
      <c r="U201" s="211"/>
      <c r="V201" s="194"/>
    </row>
    <row r="202" spans="2:22" ht="16.5" customHeight="1" x14ac:dyDescent="0.2">
      <c r="B202" s="466"/>
      <c r="C202" s="933" t="str">
        <f t="shared" si="34"/>
        <v/>
      </c>
      <c r="D202" s="902"/>
      <c r="E202" s="902"/>
      <c r="F202" s="874" t="str">
        <f t="shared" si="27"/>
        <v/>
      </c>
      <c r="G202" s="875" t="str">
        <f t="shared" si="28"/>
        <v/>
      </c>
      <c r="H202" s="876" t="str">
        <f t="shared" si="29"/>
        <v/>
      </c>
      <c r="I202" s="874" t="str">
        <f t="shared" si="30"/>
        <v/>
      </c>
      <c r="J202" s="811"/>
      <c r="K202" s="878" t="str">
        <f t="shared" si="31"/>
        <v/>
      </c>
      <c r="L202" s="878" t="str">
        <f t="shared" si="32"/>
        <v/>
      </c>
      <c r="M202" s="905" t="s">
        <v>7</v>
      </c>
      <c r="N202" s="707"/>
      <c r="O202" s="707"/>
      <c r="P202" s="707"/>
      <c r="Q202" s="707"/>
      <c r="R202" s="707"/>
      <c r="S202" s="932" t="str">
        <f t="shared" si="33"/>
        <v/>
      </c>
      <c r="T202" s="210" t="str">
        <f t="array" ref="T202">IFERROR(SMALL(IF((loai=$AA$10),ROW(loai)-6),ROWS($T$142:T201)),"")</f>
        <v/>
      </c>
      <c r="U202" s="211"/>
      <c r="V202" s="194"/>
    </row>
    <row r="203" spans="2:22" ht="16.5" customHeight="1" x14ac:dyDescent="0.2">
      <c r="B203" s="466"/>
      <c r="C203" s="933" t="str">
        <f t="shared" si="34"/>
        <v/>
      </c>
      <c r="D203" s="902"/>
      <c r="E203" s="902"/>
      <c r="F203" s="874" t="str">
        <f t="shared" si="27"/>
        <v/>
      </c>
      <c r="G203" s="875" t="str">
        <f t="shared" si="28"/>
        <v/>
      </c>
      <c r="H203" s="876" t="str">
        <f t="shared" si="29"/>
        <v/>
      </c>
      <c r="I203" s="874" t="str">
        <f t="shared" si="30"/>
        <v/>
      </c>
      <c r="J203" s="811"/>
      <c r="K203" s="878" t="str">
        <f t="shared" si="31"/>
        <v/>
      </c>
      <c r="L203" s="878" t="str">
        <f t="shared" si="32"/>
        <v/>
      </c>
      <c r="M203" s="905" t="s">
        <v>7</v>
      </c>
      <c r="N203" s="707"/>
      <c r="O203" s="707"/>
      <c r="P203" s="707"/>
      <c r="Q203" s="707"/>
      <c r="R203" s="707"/>
      <c r="S203" s="932" t="str">
        <f t="shared" si="33"/>
        <v/>
      </c>
      <c r="T203" s="210" t="str">
        <f t="array" ref="T203">IFERROR(SMALL(IF((loai=$AA$10),ROW(loai)-6),ROWS($T$142:T202)),"")</f>
        <v/>
      </c>
      <c r="U203" s="211"/>
      <c r="V203" s="194"/>
    </row>
    <row r="204" spans="2:22" ht="16.5" customHeight="1" x14ac:dyDescent="0.2">
      <c r="B204" s="466"/>
      <c r="C204" s="933" t="str">
        <f t="shared" si="34"/>
        <v/>
      </c>
      <c r="D204" s="902"/>
      <c r="E204" s="902"/>
      <c r="F204" s="874" t="str">
        <f t="shared" si="27"/>
        <v/>
      </c>
      <c r="G204" s="875" t="str">
        <f t="shared" si="28"/>
        <v/>
      </c>
      <c r="H204" s="876" t="str">
        <f t="shared" si="29"/>
        <v/>
      </c>
      <c r="I204" s="874" t="str">
        <f t="shared" si="30"/>
        <v/>
      </c>
      <c r="J204" s="811"/>
      <c r="K204" s="878" t="str">
        <f t="shared" si="31"/>
        <v/>
      </c>
      <c r="L204" s="878" t="str">
        <f t="shared" si="32"/>
        <v/>
      </c>
      <c r="M204" s="905" t="s">
        <v>7</v>
      </c>
      <c r="N204" s="707"/>
      <c r="O204" s="707"/>
      <c r="P204" s="707"/>
      <c r="Q204" s="707"/>
      <c r="R204" s="707"/>
      <c r="S204" s="932" t="str">
        <f t="shared" si="33"/>
        <v/>
      </c>
      <c r="T204" s="210" t="str">
        <f t="array" ref="T204">IFERROR(SMALL(IF((loai=$AA$10),ROW(loai)-6),ROWS($T$142:T203)),"")</f>
        <v/>
      </c>
      <c r="U204" s="211"/>
      <c r="V204" s="194"/>
    </row>
    <row r="205" spans="2:22" ht="16.5" customHeight="1" x14ac:dyDescent="0.2">
      <c r="B205" s="466"/>
      <c r="C205" s="933" t="str">
        <f t="shared" si="34"/>
        <v/>
      </c>
      <c r="D205" s="902"/>
      <c r="E205" s="902"/>
      <c r="F205" s="874" t="str">
        <f t="shared" si="27"/>
        <v/>
      </c>
      <c r="G205" s="875" t="str">
        <f t="shared" si="28"/>
        <v/>
      </c>
      <c r="H205" s="876" t="str">
        <f t="shared" si="29"/>
        <v/>
      </c>
      <c r="I205" s="874" t="str">
        <f t="shared" si="30"/>
        <v/>
      </c>
      <c r="J205" s="811"/>
      <c r="K205" s="878" t="str">
        <f t="shared" si="31"/>
        <v/>
      </c>
      <c r="L205" s="878" t="str">
        <f t="shared" si="32"/>
        <v/>
      </c>
      <c r="M205" s="905" t="s">
        <v>7</v>
      </c>
      <c r="N205" s="707"/>
      <c r="O205" s="707"/>
      <c r="P205" s="707"/>
      <c r="Q205" s="707"/>
      <c r="R205" s="707"/>
      <c r="S205" s="932" t="str">
        <f t="shared" si="33"/>
        <v/>
      </c>
      <c r="T205" s="210" t="str">
        <f t="array" ref="T205">IFERROR(SMALL(IF((loai=$AA$10),ROW(loai)-6),ROWS($T$142:T204)),"")</f>
        <v/>
      </c>
      <c r="U205" s="211"/>
      <c r="V205" s="194"/>
    </row>
    <row r="206" spans="2:22" ht="16.5" customHeight="1" x14ac:dyDescent="0.2">
      <c r="B206" s="466"/>
      <c r="C206" s="933" t="str">
        <f t="shared" si="34"/>
        <v/>
      </c>
      <c r="D206" s="902"/>
      <c r="E206" s="902"/>
      <c r="F206" s="874" t="str">
        <f t="shared" si="27"/>
        <v/>
      </c>
      <c r="G206" s="875" t="str">
        <f t="shared" si="28"/>
        <v/>
      </c>
      <c r="H206" s="876" t="str">
        <f t="shared" si="29"/>
        <v/>
      </c>
      <c r="I206" s="874" t="str">
        <f t="shared" si="30"/>
        <v/>
      </c>
      <c r="J206" s="811"/>
      <c r="K206" s="878" t="str">
        <f t="shared" si="31"/>
        <v/>
      </c>
      <c r="L206" s="878" t="str">
        <f t="shared" si="32"/>
        <v/>
      </c>
      <c r="M206" s="905" t="s">
        <v>7</v>
      </c>
      <c r="N206" s="707"/>
      <c r="O206" s="707"/>
      <c r="P206" s="707"/>
      <c r="Q206" s="707"/>
      <c r="R206" s="707"/>
      <c r="S206" s="932" t="str">
        <f t="shared" si="33"/>
        <v/>
      </c>
      <c r="T206" s="210" t="str">
        <f t="array" ref="T206">IFERROR(SMALL(IF((loai=$AA$10),ROW(loai)-6),ROWS($T$142:T205)),"")</f>
        <v/>
      </c>
      <c r="U206" s="211"/>
      <c r="V206" s="194"/>
    </row>
    <row r="207" spans="2:22" ht="16.5" customHeight="1" x14ac:dyDescent="0.2">
      <c r="B207" s="466"/>
      <c r="C207" s="933" t="str">
        <f t="shared" si="34"/>
        <v/>
      </c>
      <c r="D207" s="902"/>
      <c r="E207" s="902"/>
      <c r="F207" s="874" t="str">
        <f t="shared" ref="F207:F270" si="35">IF($T207="","",INDEX(sohd,$T207))</f>
        <v/>
      </c>
      <c r="G207" s="875" t="str">
        <f t="shared" ref="G207:G270" si="36">IF($T207="","",INDEX(ngayct,$T207))</f>
        <v/>
      </c>
      <c r="H207" s="876" t="str">
        <f t="shared" ref="H207:H270" si="37">IF($T207="","",INDEX(tengs,$T207))</f>
        <v/>
      </c>
      <c r="I207" s="874" t="str">
        <f t="shared" ref="I207:I270" si="38">IF($T207="","",INDEX(mst,$T207))</f>
        <v/>
      </c>
      <c r="J207" s="811"/>
      <c r="K207" s="878" t="str">
        <f t="shared" ref="K207:K270" si="39">IF($T207="","",INDEX(sotien,$T207))</f>
        <v/>
      </c>
      <c r="L207" s="878" t="str">
        <f t="shared" ref="L207:L270" si="40">IF($T207="","",INDEX(tienthue,$T207))</f>
        <v/>
      </c>
      <c r="M207" s="905" t="s">
        <v>7</v>
      </c>
      <c r="N207" s="707"/>
      <c r="O207" s="707"/>
      <c r="P207" s="707"/>
      <c r="Q207" s="707"/>
      <c r="R207" s="707"/>
      <c r="S207" s="932" t="str">
        <f t="shared" ref="S207:S270" si="41">IF(T207&lt;&gt;"","x","")</f>
        <v/>
      </c>
      <c r="T207" s="210" t="str">
        <f t="array" ref="T207">IFERROR(SMALL(IF((loai=$AA$10),ROW(loai)-6),ROWS($T$142:T206)),"")</f>
        <v/>
      </c>
      <c r="U207" s="211"/>
      <c r="V207" s="194"/>
    </row>
    <row r="208" spans="2:22" ht="16.5" customHeight="1" x14ac:dyDescent="0.2">
      <c r="B208" s="466"/>
      <c r="C208" s="933" t="str">
        <f t="shared" si="34"/>
        <v/>
      </c>
      <c r="D208" s="902"/>
      <c r="E208" s="902"/>
      <c r="F208" s="874" t="str">
        <f t="shared" si="35"/>
        <v/>
      </c>
      <c r="G208" s="875" t="str">
        <f t="shared" si="36"/>
        <v/>
      </c>
      <c r="H208" s="876" t="str">
        <f t="shared" si="37"/>
        <v/>
      </c>
      <c r="I208" s="874" t="str">
        <f t="shared" si="38"/>
        <v/>
      </c>
      <c r="J208" s="811"/>
      <c r="K208" s="878" t="str">
        <f t="shared" si="39"/>
        <v/>
      </c>
      <c r="L208" s="878" t="str">
        <f t="shared" si="40"/>
        <v/>
      </c>
      <c r="M208" s="905" t="s">
        <v>7</v>
      </c>
      <c r="N208" s="707"/>
      <c r="O208" s="707"/>
      <c r="P208" s="707"/>
      <c r="Q208" s="707"/>
      <c r="R208" s="707"/>
      <c r="S208" s="932" t="str">
        <f t="shared" si="41"/>
        <v/>
      </c>
      <c r="T208" s="210" t="str">
        <f t="array" ref="T208">IFERROR(SMALL(IF((loai=$AA$10),ROW(loai)-6),ROWS($T$142:T207)),"")</f>
        <v/>
      </c>
      <c r="U208" s="211"/>
      <c r="V208" s="194"/>
    </row>
    <row r="209" spans="2:22" ht="16.5" customHeight="1" x14ac:dyDescent="0.2">
      <c r="B209" s="466"/>
      <c r="C209" s="933" t="str">
        <f t="shared" ref="C209:C272" si="42">IF(F209="","",C208+1)</f>
        <v/>
      </c>
      <c r="D209" s="902"/>
      <c r="E209" s="902"/>
      <c r="F209" s="874" t="str">
        <f t="shared" si="35"/>
        <v/>
      </c>
      <c r="G209" s="875" t="str">
        <f t="shared" si="36"/>
        <v/>
      </c>
      <c r="H209" s="876" t="str">
        <f t="shared" si="37"/>
        <v/>
      </c>
      <c r="I209" s="874" t="str">
        <f t="shared" si="38"/>
        <v/>
      </c>
      <c r="J209" s="811"/>
      <c r="K209" s="878" t="str">
        <f t="shared" si="39"/>
        <v/>
      </c>
      <c r="L209" s="878" t="str">
        <f t="shared" si="40"/>
        <v/>
      </c>
      <c r="M209" s="905" t="s">
        <v>7</v>
      </c>
      <c r="N209" s="707"/>
      <c r="O209" s="707"/>
      <c r="P209" s="707"/>
      <c r="Q209" s="707"/>
      <c r="R209" s="707"/>
      <c r="S209" s="932" t="str">
        <f t="shared" si="41"/>
        <v/>
      </c>
      <c r="T209" s="210" t="str">
        <f t="array" ref="T209">IFERROR(SMALL(IF((loai=$AA$10),ROW(loai)-6),ROWS($T$142:T208)),"")</f>
        <v/>
      </c>
      <c r="U209" s="211"/>
      <c r="V209" s="194"/>
    </row>
    <row r="210" spans="2:22" ht="16.5" customHeight="1" x14ac:dyDescent="0.2">
      <c r="B210" s="466"/>
      <c r="C210" s="933" t="str">
        <f t="shared" si="42"/>
        <v/>
      </c>
      <c r="D210" s="902"/>
      <c r="E210" s="902"/>
      <c r="F210" s="874" t="str">
        <f t="shared" si="35"/>
        <v/>
      </c>
      <c r="G210" s="875" t="str">
        <f t="shared" si="36"/>
        <v/>
      </c>
      <c r="H210" s="876" t="str">
        <f t="shared" si="37"/>
        <v/>
      </c>
      <c r="I210" s="874" t="str">
        <f t="shared" si="38"/>
        <v/>
      </c>
      <c r="J210" s="811"/>
      <c r="K210" s="878" t="str">
        <f t="shared" si="39"/>
        <v/>
      </c>
      <c r="L210" s="878" t="str">
        <f t="shared" si="40"/>
        <v/>
      </c>
      <c r="M210" s="905" t="s">
        <v>7</v>
      </c>
      <c r="N210" s="707"/>
      <c r="O210" s="707"/>
      <c r="P210" s="707"/>
      <c r="Q210" s="707"/>
      <c r="R210" s="707"/>
      <c r="S210" s="932" t="str">
        <f t="shared" si="41"/>
        <v/>
      </c>
      <c r="T210" s="210" t="str">
        <f t="array" ref="T210">IFERROR(SMALL(IF((loai=$AA$10),ROW(loai)-6),ROWS($T$142:T209)),"")</f>
        <v/>
      </c>
      <c r="U210" s="211"/>
      <c r="V210" s="194"/>
    </row>
    <row r="211" spans="2:22" ht="16.5" customHeight="1" x14ac:dyDescent="0.2">
      <c r="B211" s="466"/>
      <c r="C211" s="933" t="str">
        <f t="shared" si="42"/>
        <v/>
      </c>
      <c r="D211" s="902"/>
      <c r="E211" s="902"/>
      <c r="F211" s="874" t="str">
        <f t="shared" si="35"/>
        <v/>
      </c>
      <c r="G211" s="875" t="str">
        <f t="shared" si="36"/>
        <v/>
      </c>
      <c r="H211" s="876" t="str">
        <f t="shared" si="37"/>
        <v/>
      </c>
      <c r="I211" s="874" t="str">
        <f t="shared" si="38"/>
        <v/>
      </c>
      <c r="J211" s="811"/>
      <c r="K211" s="878" t="str">
        <f t="shared" si="39"/>
        <v/>
      </c>
      <c r="L211" s="878" t="str">
        <f t="shared" si="40"/>
        <v/>
      </c>
      <c r="M211" s="905" t="s">
        <v>7</v>
      </c>
      <c r="N211" s="707"/>
      <c r="O211" s="707"/>
      <c r="P211" s="707"/>
      <c r="Q211" s="707"/>
      <c r="R211" s="707"/>
      <c r="S211" s="932" t="str">
        <f t="shared" si="41"/>
        <v/>
      </c>
      <c r="T211" s="210" t="str">
        <f t="array" ref="T211">IFERROR(SMALL(IF((loai=$AA$10),ROW(loai)-6),ROWS($T$142:T210)),"")</f>
        <v/>
      </c>
      <c r="U211" s="211"/>
      <c r="V211" s="194"/>
    </row>
    <row r="212" spans="2:22" ht="16.5" customHeight="1" x14ac:dyDescent="0.2">
      <c r="B212" s="466"/>
      <c r="C212" s="933" t="str">
        <f t="shared" si="42"/>
        <v/>
      </c>
      <c r="D212" s="902"/>
      <c r="E212" s="902"/>
      <c r="F212" s="874" t="str">
        <f t="shared" si="35"/>
        <v/>
      </c>
      <c r="G212" s="875" t="str">
        <f t="shared" si="36"/>
        <v/>
      </c>
      <c r="H212" s="876" t="str">
        <f t="shared" si="37"/>
        <v/>
      </c>
      <c r="I212" s="874" t="str">
        <f t="shared" si="38"/>
        <v/>
      </c>
      <c r="J212" s="811"/>
      <c r="K212" s="878" t="str">
        <f t="shared" si="39"/>
        <v/>
      </c>
      <c r="L212" s="878" t="str">
        <f t="shared" si="40"/>
        <v/>
      </c>
      <c r="M212" s="905" t="s">
        <v>7</v>
      </c>
      <c r="N212" s="707"/>
      <c r="O212" s="707"/>
      <c r="P212" s="707"/>
      <c r="Q212" s="707"/>
      <c r="R212" s="707"/>
      <c r="S212" s="932" t="str">
        <f t="shared" si="41"/>
        <v/>
      </c>
      <c r="T212" s="210" t="str">
        <f t="array" ref="T212">IFERROR(SMALL(IF((loai=$AA$10),ROW(loai)-6),ROWS($T$142:T211)),"")</f>
        <v/>
      </c>
      <c r="U212" s="211"/>
      <c r="V212" s="194"/>
    </row>
    <row r="213" spans="2:22" ht="16.5" customHeight="1" x14ac:dyDescent="0.2">
      <c r="B213" s="466"/>
      <c r="C213" s="933" t="str">
        <f t="shared" si="42"/>
        <v/>
      </c>
      <c r="D213" s="902"/>
      <c r="E213" s="902"/>
      <c r="F213" s="874" t="str">
        <f t="shared" si="35"/>
        <v/>
      </c>
      <c r="G213" s="875" t="str">
        <f t="shared" si="36"/>
        <v/>
      </c>
      <c r="H213" s="876" t="str">
        <f t="shared" si="37"/>
        <v/>
      </c>
      <c r="I213" s="874" t="str">
        <f t="shared" si="38"/>
        <v/>
      </c>
      <c r="J213" s="811"/>
      <c r="K213" s="878" t="str">
        <f t="shared" si="39"/>
        <v/>
      </c>
      <c r="L213" s="878" t="str">
        <f t="shared" si="40"/>
        <v/>
      </c>
      <c r="M213" s="905" t="s">
        <v>7</v>
      </c>
      <c r="N213" s="707"/>
      <c r="O213" s="707"/>
      <c r="P213" s="707"/>
      <c r="Q213" s="707"/>
      <c r="R213" s="707"/>
      <c r="S213" s="932" t="str">
        <f t="shared" si="41"/>
        <v/>
      </c>
      <c r="T213" s="210" t="str">
        <f t="array" ref="T213">IFERROR(SMALL(IF((loai=$AA$10),ROW(loai)-6),ROWS($T$142:T212)),"")</f>
        <v/>
      </c>
      <c r="U213" s="211"/>
      <c r="V213" s="194"/>
    </row>
    <row r="214" spans="2:22" ht="16.5" customHeight="1" x14ac:dyDescent="0.2">
      <c r="B214" s="466"/>
      <c r="C214" s="933" t="str">
        <f t="shared" si="42"/>
        <v/>
      </c>
      <c r="D214" s="902"/>
      <c r="E214" s="902"/>
      <c r="F214" s="874" t="str">
        <f t="shared" si="35"/>
        <v/>
      </c>
      <c r="G214" s="875" t="str">
        <f t="shared" si="36"/>
        <v/>
      </c>
      <c r="H214" s="876" t="str">
        <f t="shared" si="37"/>
        <v/>
      </c>
      <c r="I214" s="874" t="str">
        <f t="shared" si="38"/>
        <v/>
      </c>
      <c r="J214" s="811"/>
      <c r="K214" s="878" t="str">
        <f t="shared" si="39"/>
        <v/>
      </c>
      <c r="L214" s="878" t="str">
        <f t="shared" si="40"/>
        <v/>
      </c>
      <c r="M214" s="905" t="s">
        <v>7</v>
      </c>
      <c r="N214" s="707"/>
      <c r="O214" s="707"/>
      <c r="P214" s="707"/>
      <c r="Q214" s="707"/>
      <c r="R214" s="707"/>
      <c r="S214" s="932" t="str">
        <f t="shared" si="41"/>
        <v/>
      </c>
      <c r="T214" s="210" t="str">
        <f t="array" ref="T214">IFERROR(SMALL(IF((loai=$AA$10),ROW(loai)-6),ROWS($T$142:T213)),"")</f>
        <v/>
      </c>
      <c r="U214" s="211"/>
      <c r="V214" s="194"/>
    </row>
    <row r="215" spans="2:22" ht="16.5" customHeight="1" x14ac:dyDescent="0.2">
      <c r="B215" s="466"/>
      <c r="C215" s="933" t="str">
        <f t="shared" si="42"/>
        <v/>
      </c>
      <c r="D215" s="902"/>
      <c r="E215" s="902"/>
      <c r="F215" s="874" t="str">
        <f t="shared" si="35"/>
        <v/>
      </c>
      <c r="G215" s="875" t="str">
        <f t="shared" si="36"/>
        <v/>
      </c>
      <c r="H215" s="876" t="str">
        <f t="shared" si="37"/>
        <v/>
      </c>
      <c r="I215" s="874" t="str">
        <f t="shared" si="38"/>
        <v/>
      </c>
      <c r="J215" s="811"/>
      <c r="K215" s="878" t="str">
        <f t="shared" si="39"/>
        <v/>
      </c>
      <c r="L215" s="878" t="str">
        <f t="shared" si="40"/>
        <v/>
      </c>
      <c r="M215" s="905" t="s">
        <v>7</v>
      </c>
      <c r="N215" s="707"/>
      <c r="O215" s="707"/>
      <c r="P215" s="707"/>
      <c r="Q215" s="707"/>
      <c r="R215" s="707"/>
      <c r="S215" s="932" t="str">
        <f t="shared" si="41"/>
        <v/>
      </c>
      <c r="T215" s="210" t="str">
        <f t="array" ref="T215">IFERROR(SMALL(IF((loai=$AA$10),ROW(loai)-6),ROWS($T$142:T214)),"")</f>
        <v/>
      </c>
      <c r="U215" s="211"/>
      <c r="V215" s="194"/>
    </row>
    <row r="216" spans="2:22" ht="16.5" customHeight="1" x14ac:dyDescent="0.2">
      <c r="B216" s="466"/>
      <c r="C216" s="933" t="str">
        <f t="shared" si="42"/>
        <v/>
      </c>
      <c r="D216" s="902"/>
      <c r="E216" s="902"/>
      <c r="F216" s="874" t="str">
        <f t="shared" si="35"/>
        <v/>
      </c>
      <c r="G216" s="875" t="str">
        <f t="shared" si="36"/>
        <v/>
      </c>
      <c r="H216" s="876" t="str">
        <f t="shared" si="37"/>
        <v/>
      </c>
      <c r="I216" s="874" t="str">
        <f t="shared" si="38"/>
        <v/>
      </c>
      <c r="J216" s="811"/>
      <c r="K216" s="878" t="str">
        <f t="shared" si="39"/>
        <v/>
      </c>
      <c r="L216" s="878" t="str">
        <f t="shared" si="40"/>
        <v/>
      </c>
      <c r="M216" s="905" t="s">
        <v>7</v>
      </c>
      <c r="N216" s="707"/>
      <c r="O216" s="707"/>
      <c r="P216" s="707"/>
      <c r="Q216" s="707"/>
      <c r="R216" s="707"/>
      <c r="S216" s="932" t="str">
        <f t="shared" si="41"/>
        <v/>
      </c>
      <c r="T216" s="210" t="str">
        <f t="array" ref="T216">IFERROR(SMALL(IF((loai=$AA$10),ROW(loai)-6),ROWS($T$142:T215)),"")</f>
        <v/>
      </c>
      <c r="U216" s="211"/>
      <c r="V216" s="194"/>
    </row>
    <row r="217" spans="2:22" ht="16.5" customHeight="1" x14ac:dyDescent="0.2">
      <c r="B217" s="466"/>
      <c r="C217" s="933" t="str">
        <f t="shared" si="42"/>
        <v/>
      </c>
      <c r="D217" s="902"/>
      <c r="E217" s="902"/>
      <c r="F217" s="874" t="str">
        <f t="shared" si="35"/>
        <v/>
      </c>
      <c r="G217" s="875" t="str">
        <f t="shared" si="36"/>
        <v/>
      </c>
      <c r="H217" s="876" t="str">
        <f t="shared" si="37"/>
        <v/>
      </c>
      <c r="I217" s="874" t="str">
        <f t="shared" si="38"/>
        <v/>
      </c>
      <c r="J217" s="811"/>
      <c r="K217" s="878" t="str">
        <f t="shared" si="39"/>
        <v/>
      </c>
      <c r="L217" s="878" t="str">
        <f t="shared" si="40"/>
        <v/>
      </c>
      <c r="M217" s="905" t="s">
        <v>7</v>
      </c>
      <c r="N217" s="707"/>
      <c r="O217" s="707"/>
      <c r="P217" s="707"/>
      <c r="Q217" s="707"/>
      <c r="R217" s="707"/>
      <c r="S217" s="932" t="str">
        <f t="shared" si="41"/>
        <v/>
      </c>
      <c r="T217" s="210" t="str">
        <f t="array" ref="T217">IFERROR(SMALL(IF((loai=$AA$10),ROW(loai)-6),ROWS($T$142:T216)),"")</f>
        <v/>
      </c>
      <c r="U217" s="211"/>
      <c r="V217" s="194"/>
    </row>
    <row r="218" spans="2:22" ht="16.5" customHeight="1" x14ac:dyDescent="0.2">
      <c r="B218" s="466"/>
      <c r="C218" s="933" t="str">
        <f t="shared" si="42"/>
        <v/>
      </c>
      <c r="D218" s="902"/>
      <c r="E218" s="902"/>
      <c r="F218" s="874" t="str">
        <f t="shared" si="35"/>
        <v/>
      </c>
      <c r="G218" s="875" t="str">
        <f t="shared" si="36"/>
        <v/>
      </c>
      <c r="H218" s="876" t="str">
        <f t="shared" si="37"/>
        <v/>
      </c>
      <c r="I218" s="874" t="str">
        <f t="shared" si="38"/>
        <v/>
      </c>
      <c r="J218" s="811"/>
      <c r="K218" s="878" t="str">
        <f t="shared" si="39"/>
        <v/>
      </c>
      <c r="L218" s="878" t="str">
        <f t="shared" si="40"/>
        <v/>
      </c>
      <c r="M218" s="905" t="s">
        <v>7</v>
      </c>
      <c r="N218" s="707"/>
      <c r="O218" s="707"/>
      <c r="P218" s="707"/>
      <c r="Q218" s="707"/>
      <c r="R218" s="707"/>
      <c r="S218" s="932" t="str">
        <f t="shared" si="41"/>
        <v/>
      </c>
      <c r="T218" s="210" t="str">
        <f t="array" ref="T218">IFERROR(SMALL(IF((loai=$AA$10),ROW(loai)-6),ROWS($T$142:T217)),"")</f>
        <v/>
      </c>
      <c r="U218" s="211"/>
      <c r="V218" s="194"/>
    </row>
    <row r="219" spans="2:22" ht="16.5" customHeight="1" x14ac:dyDescent="0.2">
      <c r="B219" s="466"/>
      <c r="C219" s="933" t="str">
        <f t="shared" si="42"/>
        <v/>
      </c>
      <c r="D219" s="902"/>
      <c r="E219" s="902"/>
      <c r="F219" s="874" t="str">
        <f t="shared" si="35"/>
        <v/>
      </c>
      <c r="G219" s="875" t="str">
        <f t="shared" si="36"/>
        <v/>
      </c>
      <c r="H219" s="876" t="str">
        <f t="shared" si="37"/>
        <v/>
      </c>
      <c r="I219" s="874" t="str">
        <f t="shared" si="38"/>
        <v/>
      </c>
      <c r="J219" s="811"/>
      <c r="K219" s="878" t="str">
        <f t="shared" si="39"/>
        <v/>
      </c>
      <c r="L219" s="878" t="str">
        <f t="shared" si="40"/>
        <v/>
      </c>
      <c r="M219" s="905" t="s">
        <v>7</v>
      </c>
      <c r="N219" s="707"/>
      <c r="O219" s="707"/>
      <c r="P219" s="707"/>
      <c r="Q219" s="707"/>
      <c r="R219" s="707"/>
      <c r="S219" s="932" t="str">
        <f t="shared" si="41"/>
        <v/>
      </c>
      <c r="T219" s="210" t="str">
        <f t="array" ref="T219">IFERROR(SMALL(IF((loai=$AA$10),ROW(loai)-6),ROWS($T$142:T218)),"")</f>
        <v/>
      </c>
      <c r="U219" s="211"/>
      <c r="V219" s="194"/>
    </row>
    <row r="220" spans="2:22" ht="16.5" customHeight="1" x14ac:dyDescent="0.2">
      <c r="B220" s="466"/>
      <c r="C220" s="933" t="str">
        <f t="shared" si="42"/>
        <v/>
      </c>
      <c r="D220" s="902"/>
      <c r="E220" s="902"/>
      <c r="F220" s="874" t="str">
        <f t="shared" si="35"/>
        <v/>
      </c>
      <c r="G220" s="875" t="str">
        <f t="shared" si="36"/>
        <v/>
      </c>
      <c r="H220" s="876" t="str">
        <f t="shared" si="37"/>
        <v/>
      </c>
      <c r="I220" s="874" t="str">
        <f t="shared" si="38"/>
        <v/>
      </c>
      <c r="J220" s="811"/>
      <c r="K220" s="878" t="str">
        <f t="shared" si="39"/>
        <v/>
      </c>
      <c r="L220" s="878" t="str">
        <f t="shared" si="40"/>
        <v/>
      </c>
      <c r="M220" s="905" t="s">
        <v>7</v>
      </c>
      <c r="N220" s="707"/>
      <c r="O220" s="707"/>
      <c r="P220" s="707"/>
      <c r="Q220" s="707"/>
      <c r="R220" s="707"/>
      <c r="S220" s="932" t="str">
        <f t="shared" si="41"/>
        <v/>
      </c>
      <c r="T220" s="210" t="str">
        <f t="array" ref="T220">IFERROR(SMALL(IF((loai=$AA$10),ROW(loai)-6),ROWS($T$142:T219)),"")</f>
        <v/>
      </c>
      <c r="U220" s="211"/>
      <c r="V220" s="194"/>
    </row>
    <row r="221" spans="2:22" ht="16.5" customHeight="1" x14ac:dyDescent="0.2">
      <c r="B221" s="466"/>
      <c r="C221" s="933" t="str">
        <f t="shared" si="42"/>
        <v/>
      </c>
      <c r="D221" s="902"/>
      <c r="E221" s="902"/>
      <c r="F221" s="874" t="str">
        <f t="shared" si="35"/>
        <v/>
      </c>
      <c r="G221" s="875" t="str">
        <f t="shared" si="36"/>
        <v/>
      </c>
      <c r="H221" s="876" t="str">
        <f t="shared" si="37"/>
        <v/>
      </c>
      <c r="I221" s="874" t="str">
        <f t="shared" si="38"/>
        <v/>
      </c>
      <c r="J221" s="811"/>
      <c r="K221" s="878" t="str">
        <f t="shared" si="39"/>
        <v/>
      </c>
      <c r="L221" s="878" t="str">
        <f t="shared" si="40"/>
        <v/>
      </c>
      <c r="M221" s="905" t="s">
        <v>7</v>
      </c>
      <c r="N221" s="707"/>
      <c r="O221" s="707"/>
      <c r="P221" s="707"/>
      <c r="Q221" s="707"/>
      <c r="R221" s="707"/>
      <c r="S221" s="932" t="str">
        <f t="shared" si="41"/>
        <v/>
      </c>
      <c r="T221" s="210" t="str">
        <f t="array" ref="T221">IFERROR(SMALL(IF((loai=$AA$10),ROW(loai)-6),ROWS($T$142:T220)),"")</f>
        <v/>
      </c>
      <c r="U221" s="211"/>
      <c r="V221" s="194"/>
    </row>
    <row r="222" spans="2:22" ht="16.5" customHeight="1" x14ac:dyDescent="0.2">
      <c r="B222" s="466"/>
      <c r="C222" s="933" t="str">
        <f t="shared" si="42"/>
        <v/>
      </c>
      <c r="D222" s="902"/>
      <c r="E222" s="902"/>
      <c r="F222" s="874" t="str">
        <f t="shared" si="35"/>
        <v/>
      </c>
      <c r="G222" s="875" t="str">
        <f t="shared" si="36"/>
        <v/>
      </c>
      <c r="H222" s="876" t="str">
        <f t="shared" si="37"/>
        <v/>
      </c>
      <c r="I222" s="874" t="str">
        <f t="shared" si="38"/>
        <v/>
      </c>
      <c r="J222" s="811"/>
      <c r="K222" s="878" t="str">
        <f t="shared" si="39"/>
        <v/>
      </c>
      <c r="L222" s="878" t="str">
        <f t="shared" si="40"/>
        <v/>
      </c>
      <c r="M222" s="905" t="s">
        <v>7</v>
      </c>
      <c r="N222" s="707"/>
      <c r="O222" s="707"/>
      <c r="P222" s="707"/>
      <c r="Q222" s="707"/>
      <c r="R222" s="707"/>
      <c r="S222" s="932" t="str">
        <f t="shared" si="41"/>
        <v/>
      </c>
      <c r="T222" s="210" t="str">
        <f t="array" ref="T222">IFERROR(SMALL(IF((loai=$AA$10),ROW(loai)-6),ROWS($T$142:T221)),"")</f>
        <v/>
      </c>
      <c r="U222" s="211"/>
      <c r="V222" s="194"/>
    </row>
    <row r="223" spans="2:22" ht="16.5" customHeight="1" x14ac:dyDescent="0.2">
      <c r="B223" s="466"/>
      <c r="C223" s="933" t="str">
        <f t="shared" si="42"/>
        <v/>
      </c>
      <c r="D223" s="902"/>
      <c r="E223" s="902"/>
      <c r="F223" s="874" t="str">
        <f t="shared" si="35"/>
        <v/>
      </c>
      <c r="G223" s="875" t="str">
        <f t="shared" si="36"/>
        <v/>
      </c>
      <c r="H223" s="876" t="str">
        <f t="shared" si="37"/>
        <v/>
      </c>
      <c r="I223" s="874" t="str">
        <f t="shared" si="38"/>
        <v/>
      </c>
      <c r="J223" s="811"/>
      <c r="K223" s="878" t="str">
        <f t="shared" si="39"/>
        <v/>
      </c>
      <c r="L223" s="878" t="str">
        <f t="shared" si="40"/>
        <v/>
      </c>
      <c r="M223" s="905" t="s">
        <v>7</v>
      </c>
      <c r="N223" s="707"/>
      <c r="O223" s="707"/>
      <c r="P223" s="707"/>
      <c r="Q223" s="707"/>
      <c r="R223" s="707"/>
      <c r="S223" s="932" t="str">
        <f t="shared" si="41"/>
        <v/>
      </c>
      <c r="T223" s="210" t="str">
        <f t="array" ref="T223">IFERROR(SMALL(IF((loai=$AA$10),ROW(loai)-6),ROWS($T$142:T222)),"")</f>
        <v/>
      </c>
      <c r="U223" s="211"/>
      <c r="V223" s="194"/>
    </row>
    <row r="224" spans="2:22" ht="16.5" customHeight="1" x14ac:dyDescent="0.2">
      <c r="B224" s="466"/>
      <c r="C224" s="933" t="str">
        <f t="shared" si="42"/>
        <v/>
      </c>
      <c r="D224" s="902"/>
      <c r="E224" s="902"/>
      <c r="F224" s="874" t="str">
        <f t="shared" si="35"/>
        <v/>
      </c>
      <c r="G224" s="875" t="str">
        <f t="shared" si="36"/>
        <v/>
      </c>
      <c r="H224" s="876" t="str">
        <f t="shared" si="37"/>
        <v/>
      </c>
      <c r="I224" s="874" t="str">
        <f t="shared" si="38"/>
        <v/>
      </c>
      <c r="J224" s="811"/>
      <c r="K224" s="878" t="str">
        <f t="shared" si="39"/>
        <v/>
      </c>
      <c r="L224" s="878" t="str">
        <f t="shared" si="40"/>
        <v/>
      </c>
      <c r="M224" s="905" t="s">
        <v>7</v>
      </c>
      <c r="N224" s="707"/>
      <c r="O224" s="707"/>
      <c r="P224" s="707"/>
      <c r="Q224" s="707"/>
      <c r="R224" s="707"/>
      <c r="S224" s="932" t="str">
        <f t="shared" si="41"/>
        <v/>
      </c>
      <c r="T224" s="210" t="str">
        <f t="array" ref="T224">IFERROR(SMALL(IF((loai=$AA$10),ROW(loai)-6),ROWS($T$142:T223)),"")</f>
        <v/>
      </c>
      <c r="U224" s="211"/>
      <c r="V224" s="194"/>
    </row>
    <row r="225" spans="2:22" ht="16.5" customHeight="1" x14ac:dyDescent="0.2">
      <c r="B225" s="466"/>
      <c r="C225" s="933" t="str">
        <f t="shared" si="42"/>
        <v/>
      </c>
      <c r="D225" s="902"/>
      <c r="E225" s="902"/>
      <c r="F225" s="874" t="str">
        <f t="shared" si="35"/>
        <v/>
      </c>
      <c r="G225" s="875" t="str">
        <f t="shared" si="36"/>
        <v/>
      </c>
      <c r="H225" s="876" t="str">
        <f t="shared" si="37"/>
        <v/>
      </c>
      <c r="I225" s="874" t="str">
        <f t="shared" si="38"/>
        <v/>
      </c>
      <c r="J225" s="811"/>
      <c r="K225" s="878" t="str">
        <f t="shared" si="39"/>
        <v/>
      </c>
      <c r="L225" s="878" t="str">
        <f t="shared" si="40"/>
        <v/>
      </c>
      <c r="M225" s="905" t="s">
        <v>7</v>
      </c>
      <c r="N225" s="707"/>
      <c r="O225" s="707"/>
      <c r="P225" s="707"/>
      <c r="Q225" s="707"/>
      <c r="R225" s="707"/>
      <c r="S225" s="932" t="str">
        <f t="shared" si="41"/>
        <v/>
      </c>
      <c r="T225" s="210" t="str">
        <f t="array" ref="T225">IFERROR(SMALL(IF((loai=$AA$10),ROW(loai)-6),ROWS($T$142:T224)),"")</f>
        <v/>
      </c>
      <c r="U225" s="211"/>
      <c r="V225" s="194"/>
    </row>
    <row r="226" spans="2:22" ht="16.5" customHeight="1" x14ac:dyDescent="0.2">
      <c r="B226" s="466"/>
      <c r="C226" s="933" t="str">
        <f t="shared" si="42"/>
        <v/>
      </c>
      <c r="D226" s="902"/>
      <c r="E226" s="902"/>
      <c r="F226" s="874" t="str">
        <f t="shared" si="35"/>
        <v/>
      </c>
      <c r="G226" s="875" t="str">
        <f t="shared" si="36"/>
        <v/>
      </c>
      <c r="H226" s="876" t="str">
        <f t="shared" si="37"/>
        <v/>
      </c>
      <c r="I226" s="874" t="str">
        <f t="shared" si="38"/>
        <v/>
      </c>
      <c r="J226" s="811"/>
      <c r="K226" s="878" t="str">
        <f t="shared" si="39"/>
        <v/>
      </c>
      <c r="L226" s="878" t="str">
        <f t="shared" si="40"/>
        <v/>
      </c>
      <c r="M226" s="905" t="s">
        <v>7</v>
      </c>
      <c r="N226" s="707"/>
      <c r="O226" s="707"/>
      <c r="P226" s="707"/>
      <c r="Q226" s="707"/>
      <c r="R226" s="707"/>
      <c r="S226" s="932" t="str">
        <f t="shared" si="41"/>
        <v/>
      </c>
      <c r="T226" s="210" t="str">
        <f t="array" ref="T226">IFERROR(SMALL(IF((loai=$AA$10),ROW(loai)-6),ROWS($T$142:T225)),"")</f>
        <v/>
      </c>
      <c r="U226" s="211"/>
      <c r="V226" s="194"/>
    </row>
    <row r="227" spans="2:22" ht="16.5" customHeight="1" x14ac:dyDescent="0.2">
      <c r="B227" s="466"/>
      <c r="C227" s="933" t="str">
        <f t="shared" si="42"/>
        <v/>
      </c>
      <c r="D227" s="902"/>
      <c r="E227" s="902"/>
      <c r="F227" s="874" t="str">
        <f t="shared" si="35"/>
        <v/>
      </c>
      <c r="G227" s="875" t="str">
        <f t="shared" si="36"/>
        <v/>
      </c>
      <c r="H227" s="876" t="str">
        <f t="shared" si="37"/>
        <v/>
      </c>
      <c r="I227" s="874" t="str">
        <f t="shared" si="38"/>
        <v/>
      </c>
      <c r="J227" s="811"/>
      <c r="K227" s="878" t="str">
        <f t="shared" si="39"/>
        <v/>
      </c>
      <c r="L227" s="878" t="str">
        <f t="shared" si="40"/>
        <v/>
      </c>
      <c r="M227" s="905" t="s">
        <v>7</v>
      </c>
      <c r="N227" s="707"/>
      <c r="O227" s="707"/>
      <c r="P227" s="707"/>
      <c r="Q227" s="707"/>
      <c r="R227" s="707"/>
      <c r="S227" s="932" t="str">
        <f t="shared" si="41"/>
        <v/>
      </c>
      <c r="T227" s="210" t="str">
        <f t="array" ref="T227">IFERROR(SMALL(IF((loai=$AA$10),ROW(loai)-6),ROWS($T$142:T226)),"")</f>
        <v/>
      </c>
      <c r="U227" s="211"/>
      <c r="V227" s="194"/>
    </row>
    <row r="228" spans="2:22" ht="16.5" customHeight="1" x14ac:dyDescent="0.2">
      <c r="B228" s="466"/>
      <c r="C228" s="933" t="str">
        <f t="shared" si="42"/>
        <v/>
      </c>
      <c r="D228" s="902"/>
      <c r="E228" s="902"/>
      <c r="F228" s="874" t="str">
        <f t="shared" si="35"/>
        <v/>
      </c>
      <c r="G228" s="875" t="str">
        <f t="shared" si="36"/>
        <v/>
      </c>
      <c r="H228" s="876" t="str">
        <f t="shared" si="37"/>
        <v/>
      </c>
      <c r="I228" s="874" t="str">
        <f t="shared" si="38"/>
        <v/>
      </c>
      <c r="J228" s="811"/>
      <c r="K228" s="878" t="str">
        <f t="shared" si="39"/>
        <v/>
      </c>
      <c r="L228" s="878" t="str">
        <f t="shared" si="40"/>
        <v/>
      </c>
      <c r="M228" s="905" t="s">
        <v>7</v>
      </c>
      <c r="N228" s="707"/>
      <c r="O228" s="707"/>
      <c r="P228" s="707"/>
      <c r="Q228" s="707"/>
      <c r="R228" s="707"/>
      <c r="S228" s="932" t="str">
        <f t="shared" si="41"/>
        <v/>
      </c>
      <c r="T228" s="210" t="str">
        <f t="array" ref="T228">IFERROR(SMALL(IF((loai=$AA$10),ROW(loai)-6),ROWS($T$142:T227)),"")</f>
        <v/>
      </c>
      <c r="U228" s="211"/>
      <c r="V228" s="194"/>
    </row>
    <row r="229" spans="2:22" ht="16.5" customHeight="1" x14ac:dyDescent="0.2">
      <c r="B229" s="466"/>
      <c r="C229" s="933" t="str">
        <f t="shared" si="42"/>
        <v/>
      </c>
      <c r="D229" s="902"/>
      <c r="E229" s="902"/>
      <c r="F229" s="874" t="str">
        <f t="shared" si="35"/>
        <v/>
      </c>
      <c r="G229" s="875" t="str">
        <f t="shared" si="36"/>
        <v/>
      </c>
      <c r="H229" s="876" t="str">
        <f t="shared" si="37"/>
        <v/>
      </c>
      <c r="I229" s="874" t="str">
        <f t="shared" si="38"/>
        <v/>
      </c>
      <c r="J229" s="811"/>
      <c r="K229" s="878" t="str">
        <f t="shared" si="39"/>
        <v/>
      </c>
      <c r="L229" s="878" t="str">
        <f t="shared" si="40"/>
        <v/>
      </c>
      <c r="M229" s="905" t="s">
        <v>7</v>
      </c>
      <c r="N229" s="707"/>
      <c r="O229" s="707"/>
      <c r="P229" s="707"/>
      <c r="Q229" s="707"/>
      <c r="R229" s="707"/>
      <c r="S229" s="932" t="str">
        <f t="shared" si="41"/>
        <v/>
      </c>
      <c r="T229" s="210" t="str">
        <f t="array" ref="T229">IFERROR(SMALL(IF((loai=$AA$10),ROW(loai)-6),ROWS($T$142:T228)),"")</f>
        <v/>
      </c>
      <c r="U229" s="211"/>
      <c r="V229" s="194"/>
    </row>
    <row r="230" spans="2:22" ht="16.5" customHeight="1" x14ac:dyDescent="0.2">
      <c r="B230" s="466"/>
      <c r="C230" s="933" t="str">
        <f t="shared" si="42"/>
        <v/>
      </c>
      <c r="D230" s="902"/>
      <c r="E230" s="902"/>
      <c r="F230" s="874" t="str">
        <f t="shared" si="35"/>
        <v/>
      </c>
      <c r="G230" s="875" t="str">
        <f t="shared" si="36"/>
        <v/>
      </c>
      <c r="H230" s="876" t="str">
        <f t="shared" si="37"/>
        <v/>
      </c>
      <c r="I230" s="874" t="str">
        <f t="shared" si="38"/>
        <v/>
      </c>
      <c r="J230" s="811"/>
      <c r="K230" s="878" t="str">
        <f t="shared" si="39"/>
        <v/>
      </c>
      <c r="L230" s="878" t="str">
        <f t="shared" si="40"/>
        <v/>
      </c>
      <c r="M230" s="905" t="s">
        <v>7</v>
      </c>
      <c r="N230" s="707"/>
      <c r="O230" s="707"/>
      <c r="P230" s="707"/>
      <c r="Q230" s="707"/>
      <c r="R230" s="707"/>
      <c r="S230" s="932" t="str">
        <f t="shared" si="41"/>
        <v/>
      </c>
      <c r="T230" s="210" t="str">
        <f t="array" ref="T230">IFERROR(SMALL(IF((loai=$AA$10),ROW(loai)-6),ROWS($T$142:T229)),"")</f>
        <v/>
      </c>
      <c r="U230" s="211"/>
      <c r="V230" s="194"/>
    </row>
    <row r="231" spans="2:22" ht="16.5" customHeight="1" x14ac:dyDescent="0.2">
      <c r="B231" s="466"/>
      <c r="C231" s="933" t="str">
        <f t="shared" si="42"/>
        <v/>
      </c>
      <c r="D231" s="902"/>
      <c r="E231" s="902"/>
      <c r="F231" s="874" t="str">
        <f t="shared" si="35"/>
        <v/>
      </c>
      <c r="G231" s="875" t="str">
        <f t="shared" si="36"/>
        <v/>
      </c>
      <c r="H231" s="876" t="str">
        <f t="shared" si="37"/>
        <v/>
      </c>
      <c r="I231" s="874" t="str">
        <f t="shared" si="38"/>
        <v/>
      </c>
      <c r="J231" s="811"/>
      <c r="K231" s="878" t="str">
        <f t="shared" si="39"/>
        <v/>
      </c>
      <c r="L231" s="878" t="str">
        <f t="shared" si="40"/>
        <v/>
      </c>
      <c r="M231" s="905" t="s">
        <v>7</v>
      </c>
      <c r="N231" s="707"/>
      <c r="O231" s="707"/>
      <c r="P231" s="707"/>
      <c r="Q231" s="707"/>
      <c r="R231" s="707"/>
      <c r="S231" s="932" t="str">
        <f t="shared" si="41"/>
        <v/>
      </c>
      <c r="T231" s="210" t="str">
        <f t="array" ref="T231">IFERROR(SMALL(IF((loai=$AA$10),ROW(loai)-6),ROWS($T$142:T230)),"")</f>
        <v/>
      </c>
      <c r="U231" s="211"/>
      <c r="V231" s="194"/>
    </row>
    <row r="232" spans="2:22" ht="16.5" customHeight="1" x14ac:dyDescent="0.2">
      <c r="B232" s="466"/>
      <c r="C232" s="933" t="str">
        <f t="shared" si="42"/>
        <v/>
      </c>
      <c r="D232" s="902"/>
      <c r="E232" s="902"/>
      <c r="F232" s="874" t="str">
        <f t="shared" si="35"/>
        <v/>
      </c>
      <c r="G232" s="875" t="str">
        <f t="shared" si="36"/>
        <v/>
      </c>
      <c r="H232" s="876" t="str">
        <f t="shared" si="37"/>
        <v/>
      </c>
      <c r="I232" s="874" t="str">
        <f t="shared" si="38"/>
        <v/>
      </c>
      <c r="J232" s="811"/>
      <c r="K232" s="878" t="str">
        <f t="shared" si="39"/>
        <v/>
      </c>
      <c r="L232" s="878" t="str">
        <f t="shared" si="40"/>
        <v/>
      </c>
      <c r="M232" s="905" t="s">
        <v>7</v>
      </c>
      <c r="N232" s="707"/>
      <c r="O232" s="707"/>
      <c r="P232" s="707"/>
      <c r="Q232" s="707"/>
      <c r="R232" s="707"/>
      <c r="S232" s="932" t="str">
        <f t="shared" si="41"/>
        <v/>
      </c>
      <c r="T232" s="210" t="str">
        <f t="array" ref="T232">IFERROR(SMALL(IF((loai=$AA$10),ROW(loai)-6),ROWS($T$142:T231)),"")</f>
        <v/>
      </c>
      <c r="U232" s="211"/>
      <c r="V232" s="194"/>
    </row>
    <row r="233" spans="2:22" ht="16.5" customHeight="1" x14ac:dyDescent="0.2">
      <c r="B233" s="466"/>
      <c r="C233" s="933" t="str">
        <f t="shared" si="42"/>
        <v/>
      </c>
      <c r="D233" s="902"/>
      <c r="E233" s="902"/>
      <c r="F233" s="874" t="str">
        <f t="shared" si="35"/>
        <v/>
      </c>
      <c r="G233" s="875" t="str">
        <f t="shared" si="36"/>
        <v/>
      </c>
      <c r="H233" s="876" t="str">
        <f t="shared" si="37"/>
        <v/>
      </c>
      <c r="I233" s="874" t="str">
        <f t="shared" si="38"/>
        <v/>
      </c>
      <c r="J233" s="811"/>
      <c r="K233" s="878" t="str">
        <f t="shared" si="39"/>
        <v/>
      </c>
      <c r="L233" s="878" t="str">
        <f t="shared" si="40"/>
        <v/>
      </c>
      <c r="M233" s="905" t="s">
        <v>7</v>
      </c>
      <c r="N233" s="707"/>
      <c r="O233" s="707"/>
      <c r="P233" s="707"/>
      <c r="Q233" s="707"/>
      <c r="R233" s="707"/>
      <c r="S233" s="932" t="str">
        <f t="shared" si="41"/>
        <v/>
      </c>
      <c r="T233" s="210" t="str">
        <f t="array" ref="T233">IFERROR(SMALL(IF((loai=$AA$10),ROW(loai)-6),ROWS($T$142:T232)),"")</f>
        <v/>
      </c>
      <c r="U233" s="211"/>
      <c r="V233" s="194"/>
    </row>
    <row r="234" spans="2:22" ht="16.5" customHeight="1" x14ac:dyDescent="0.2">
      <c r="B234" s="466"/>
      <c r="C234" s="933" t="str">
        <f t="shared" si="42"/>
        <v/>
      </c>
      <c r="D234" s="902"/>
      <c r="E234" s="902"/>
      <c r="F234" s="874" t="str">
        <f t="shared" si="35"/>
        <v/>
      </c>
      <c r="G234" s="875" t="str">
        <f t="shared" si="36"/>
        <v/>
      </c>
      <c r="H234" s="876" t="str">
        <f t="shared" si="37"/>
        <v/>
      </c>
      <c r="I234" s="874" t="str">
        <f t="shared" si="38"/>
        <v/>
      </c>
      <c r="J234" s="811"/>
      <c r="K234" s="878" t="str">
        <f t="shared" si="39"/>
        <v/>
      </c>
      <c r="L234" s="878" t="str">
        <f t="shared" si="40"/>
        <v/>
      </c>
      <c r="M234" s="905" t="s">
        <v>7</v>
      </c>
      <c r="N234" s="707"/>
      <c r="O234" s="707"/>
      <c r="P234" s="707"/>
      <c r="Q234" s="707"/>
      <c r="R234" s="707"/>
      <c r="S234" s="932" t="str">
        <f t="shared" si="41"/>
        <v/>
      </c>
      <c r="T234" s="210" t="str">
        <f t="array" ref="T234">IFERROR(SMALL(IF((loai=$AA$10),ROW(loai)-6),ROWS($T$142:T233)),"")</f>
        <v/>
      </c>
      <c r="U234" s="211"/>
      <c r="V234" s="194"/>
    </row>
    <row r="235" spans="2:22" ht="16.5" customHeight="1" x14ac:dyDescent="0.2">
      <c r="B235" s="466"/>
      <c r="C235" s="933" t="str">
        <f t="shared" si="42"/>
        <v/>
      </c>
      <c r="D235" s="902"/>
      <c r="E235" s="902"/>
      <c r="F235" s="874" t="str">
        <f t="shared" si="35"/>
        <v/>
      </c>
      <c r="G235" s="875" t="str">
        <f t="shared" si="36"/>
        <v/>
      </c>
      <c r="H235" s="876" t="str">
        <f t="shared" si="37"/>
        <v/>
      </c>
      <c r="I235" s="874" t="str">
        <f t="shared" si="38"/>
        <v/>
      </c>
      <c r="J235" s="811"/>
      <c r="K235" s="878" t="str">
        <f t="shared" si="39"/>
        <v/>
      </c>
      <c r="L235" s="878" t="str">
        <f t="shared" si="40"/>
        <v/>
      </c>
      <c r="M235" s="905" t="s">
        <v>7</v>
      </c>
      <c r="N235" s="707"/>
      <c r="O235" s="707"/>
      <c r="P235" s="707"/>
      <c r="Q235" s="707"/>
      <c r="R235" s="707"/>
      <c r="S235" s="932" t="str">
        <f t="shared" si="41"/>
        <v/>
      </c>
      <c r="T235" s="210" t="str">
        <f t="array" ref="T235">IFERROR(SMALL(IF((loai=$AA$10),ROW(loai)-6),ROWS($T$142:T234)),"")</f>
        <v/>
      </c>
      <c r="U235" s="211"/>
      <c r="V235" s="194"/>
    </row>
    <row r="236" spans="2:22" ht="16.5" customHeight="1" x14ac:dyDescent="0.2">
      <c r="B236" s="466"/>
      <c r="C236" s="933" t="str">
        <f t="shared" si="42"/>
        <v/>
      </c>
      <c r="D236" s="902"/>
      <c r="E236" s="902"/>
      <c r="F236" s="874" t="str">
        <f t="shared" si="35"/>
        <v/>
      </c>
      <c r="G236" s="875" t="str">
        <f t="shared" si="36"/>
        <v/>
      </c>
      <c r="H236" s="876" t="str">
        <f t="shared" si="37"/>
        <v/>
      </c>
      <c r="I236" s="874" t="str">
        <f t="shared" si="38"/>
        <v/>
      </c>
      <c r="J236" s="811"/>
      <c r="K236" s="878" t="str">
        <f t="shared" si="39"/>
        <v/>
      </c>
      <c r="L236" s="878" t="str">
        <f t="shared" si="40"/>
        <v/>
      </c>
      <c r="M236" s="905" t="s">
        <v>7</v>
      </c>
      <c r="N236" s="707"/>
      <c r="O236" s="707"/>
      <c r="P236" s="707"/>
      <c r="Q236" s="707"/>
      <c r="R236" s="707"/>
      <c r="S236" s="932" t="str">
        <f t="shared" si="41"/>
        <v/>
      </c>
      <c r="T236" s="210" t="str">
        <f t="array" ref="T236">IFERROR(SMALL(IF((loai=$AA$10),ROW(loai)-6),ROWS($T$142:T235)),"")</f>
        <v/>
      </c>
      <c r="U236" s="211"/>
      <c r="V236" s="194"/>
    </row>
    <row r="237" spans="2:22" ht="16.5" customHeight="1" x14ac:dyDescent="0.2">
      <c r="B237" s="466"/>
      <c r="C237" s="933" t="str">
        <f t="shared" si="42"/>
        <v/>
      </c>
      <c r="D237" s="902"/>
      <c r="E237" s="902"/>
      <c r="F237" s="874" t="str">
        <f t="shared" si="35"/>
        <v/>
      </c>
      <c r="G237" s="875" t="str">
        <f t="shared" si="36"/>
        <v/>
      </c>
      <c r="H237" s="876" t="str">
        <f t="shared" si="37"/>
        <v/>
      </c>
      <c r="I237" s="874" t="str">
        <f t="shared" si="38"/>
        <v/>
      </c>
      <c r="J237" s="811"/>
      <c r="K237" s="878" t="str">
        <f t="shared" si="39"/>
        <v/>
      </c>
      <c r="L237" s="878" t="str">
        <f t="shared" si="40"/>
        <v/>
      </c>
      <c r="M237" s="905" t="s">
        <v>7</v>
      </c>
      <c r="N237" s="707"/>
      <c r="O237" s="707"/>
      <c r="P237" s="707"/>
      <c r="Q237" s="707"/>
      <c r="R237" s="707"/>
      <c r="S237" s="932" t="str">
        <f t="shared" si="41"/>
        <v/>
      </c>
      <c r="T237" s="210" t="str">
        <f t="array" ref="T237">IFERROR(SMALL(IF((loai=$AA$10),ROW(loai)-6),ROWS($T$142:T236)),"")</f>
        <v/>
      </c>
      <c r="U237" s="211"/>
      <c r="V237" s="194"/>
    </row>
    <row r="238" spans="2:22" ht="16.5" customHeight="1" x14ac:dyDescent="0.2">
      <c r="B238" s="466"/>
      <c r="C238" s="933" t="str">
        <f t="shared" si="42"/>
        <v/>
      </c>
      <c r="D238" s="902"/>
      <c r="E238" s="902"/>
      <c r="F238" s="874" t="str">
        <f t="shared" si="35"/>
        <v/>
      </c>
      <c r="G238" s="875" t="str">
        <f t="shared" si="36"/>
        <v/>
      </c>
      <c r="H238" s="876" t="str">
        <f t="shared" si="37"/>
        <v/>
      </c>
      <c r="I238" s="874" t="str">
        <f t="shared" si="38"/>
        <v/>
      </c>
      <c r="J238" s="811"/>
      <c r="K238" s="878" t="str">
        <f t="shared" si="39"/>
        <v/>
      </c>
      <c r="L238" s="878" t="str">
        <f t="shared" si="40"/>
        <v/>
      </c>
      <c r="M238" s="905" t="s">
        <v>7</v>
      </c>
      <c r="N238" s="707"/>
      <c r="O238" s="707"/>
      <c r="P238" s="707"/>
      <c r="Q238" s="707"/>
      <c r="R238" s="707"/>
      <c r="S238" s="932" t="str">
        <f t="shared" si="41"/>
        <v/>
      </c>
      <c r="T238" s="210" t="str">
        <f t="array" ref="T238">IFERROR(SMALL(IF((loai=$AA$10),ROW(loai)-6),ROWS($T$142:T237)),"")</f>
        <v/>
      </c>
      <c r="U238" s="211"/>
      <c r="V238" s="194"/>
    </row>
    <row r="239" spans="2:22" ht="16.5" customHeight="1" x14ac:dyDescent="0.2">
      <c r="B239" s="466"/>
      <c r="C239" s="933" t="str">
        <f t="shared" si="42"/>
        <v/>
      </c>
      <c r="D239" s="902"/>
      <c r="E239" s="902"/>
      <c r="F239" s="874" t="str">
        <f t="shared" si="35"/>
        <v/>
      </c>
      <c r="G239" s="875" t="str">
        <f t="shared" si="36"/>
        <v/>
      </c>
      <c r="H239" s="876" t="str">
        <f t="shared" si="37"/>
        <v/>
      </c>
      <c r="I239" s="874" t="str">
        <f t="shared" si="38"/>
        <v/>
      </c>
      <c r="J239" s="811"/>
      <c r="K239" s="878" t="str">
        <f t="shared" si="39"/>
        <v/>
      </c>
      <c r="L239" s="878" t="str">
        <f t="shared" si="40"/>
        <v/>
      </c>
      <c r="M239" s="905" t="s">
        <v>7</v>
      </c>
      <c r="N239" s="707"/>
      <c r="O239" s="707"/>
      <c r="P239" s="707"/>
      <c r="Q239" s="707"/>
      <c r="R239" s="707"/>
      <c r="S239" s="932" t="str">
        <f t="shared" si="41"/>
        <v/>
      </c>
      <c r="T239" s="210" t="str">
        <f t="array" ref="T239">IFERROR(SMALL(IF((loai=$AA$10),ROW(loai)-6),ROWS($T$142:T238)),"")</f>
        <v/>
      </c>
      <c r="U239" s="211"/>
      <c r="V239" s="194"/>
    </row>
    <row r="240" spans="2:22" ht="16.5" customHeight="1" x14ac:dyDescent="0.2">
      <c r="B240" s="466"/>
      <c r="C240" s="933" t="str">
        <f t="shared" si="42"/>
        <v/>
      </c>
      <c r="D240" s="902"/>
      <c r="E240" s="902"/>
      <c r="F240" s="874" t="str">
        <f t="shared" si="35"/>
        <v/>
      </c>
      <c r="G240" s="875" t="str">
        <f t="shared" si="36"/>
        <v/>
      </c>
      <c r="H240" s="876" t="str">
        <f t="shared" si="37"/>
        <v/>
      </c>
      <c r="I240" s="874" t="str">
        <f t="shared" si="38"/>
        <v/>
      </c>
      <c r="J240" s="811"/>
      <c r="K240" s="878" t="str">
        <f t="shared" si="39"/>
        <v/>
      </c>
      <c r="L240" s="878" t="str">
        <f t="shared" si="40"/>
        <v/>
      </c>
      <c r="M240" s="905" t="s">
        <v>7</v>
      </c>
      <c r="N240" s="707"/>
      <c r="O240" s="707"/>
      <c r="P240" s="707"/>
      <c r="Q240" s="707"/>
      <c r="R240" s="707"/>
      <c r="S240" s="932" t="str">
        <f t="shared" si="41"/>
        <v/>
      </c>
      <c r="T240" s="210" t="str">
        <f t="array" ref="T240">IFERROR(SMALL(IF((loai=$AA$10),ROW(loai)-6),ROWS($T$142:T239)),"")</f>
        <v/>
      </c>
      <c r="U240" s="211"/>
      <c r="V240" s="194"/>
    </row>
    <row r="241" spans="2:22" ht="16.5" customHeight="1" x14ac:dyDescent="0.2">
      <c r="B241" s="466"/>
      <c r="C241" s="933" t="str">
        <f t="shared" si="42"/>
        <v/>
      </c>
      <c r="D241" s="902"/>
      <c r="E241" s="902"/>
      <c r="F241" s="874" t="str">
        <f t="shared" si="35"/>
        <v/>
      </c>
      <c r="G241" s="875" t="str">
        <f t="shared" si="36"/>
        <v/>
      </c>
      <c r="H241" s="876" t="str">
        <f t="shared" si="37"/>
        <v/>
      </c>
      <c r="I241" s="874" t="str">
        <f t="shared" si="38"/>
        <v/>
      </c>
      <c r="J241" s="811"/>
      <c r="K241" s="878" t="str">
        <f t="shared" si="39"/>
        <v/>
      </c>
      <c r="L241" s="878" t="str">
        <f t="shared" si="40"/>
        <v/>
      </c>
      <c r="M241" s="905" t="s">
        <v>7</v>
      </c>
      <c r="N241" s="707"/>
      <c r="O241" s="707"/>
      <c r="P241" s="707"/>
      <c r="Q241" s="707"/>
      <c r="R241" s="707"/>
      <c r="S241" s="932" t="str">
        <f t="shared" si="41"/>
        <v/>
      </c>
      <c r="T241" s="210" t="str">
        <f t="array" ref="T241">IFERROR(SMALL(IF((loai=$AA$10),ROW(loai)-6),ROWS($T$142:T240)),"")</f>
        <v/>
      </c>
      <c r="U241" s="211"/>
      <c r="V241" s="194"/>
    </row>
    <row r="242" spans="2:22" ht="16.5" customHeight="1" x14ac:dyDescent="0.2">
      <c r="B242" s="466"/>
      <c r="C242" s="933" t="str">
        <f t="shared" si="42"/>
        <v/>
      </c>
      <c r="D242" s="902"/>
      <c r="E242" s="902"/>
      <c r="F242" s="874" t="str">
        <f t="shared" si="35"/>
        <v/>
      </c>
      <c r="G242" s="875" t="str">
        <f t="shared" si="36"/>
        <v/>
      </c>
      <c r="H242" s="876" t="str">
        <f t="shared" si="37"/>
        <v/>
      </c>
      <c r="I242" s="874" t="str">
        <f t="shared" si="38"/>
        <v/>
      </c>
      <c r="J242" s="811"/>
      <c r="K242" s="878" t="str">
        <f t="shared" si="39"/>
        <v/>
      </c>
      <c r="L242" s="878" t="str">
        <f t="shared" si="40"/>
        <v/>
      </c>
      <c r="M242" s="905" t="s">
        <v>7</v>
      </c>
      <c r="N242" s="707"/>
      <c r="O242" s="707"/>
      <c r="P242" s="707"/>
      <c r="Q242" s="707"/>
      <c r="R242" s="707"/>
      <c r="S242" s="932" t="str">
        <f t="shared" si="41"/>
        <v/>
      </c>
      <c r="T242" s="210" t="str">
        <f t="array" ref="T242">IFERROR(SMALL(IF((loai=$AA$10),ROW(loai)-6),ROWS($T$142:T241)),"")</f>
        <v/>
      </c>
      <c r="U242" s="211"/>
      <c r="V242" s="194"/>
    </row>
    <row r="243" spans="2:22" ht="16.5" customHeight="1" x14ac:dyDescent="0.2">
      <c r="B243" s="466"/>
      <c r="C243" s="933" t="str">
        <f t="shared" si="42"/>
        <v/>
      </c>
      <c r="D243" s="902"/>
      <c r="E243" s="902"/>
      <c r="F243" s="874" t="str">
        <f t="shared" si="35"/>
        <v/>
      </c>
      <c r="G243" s="875" t="str">
        <f t="shared" si="36"/>
        <v/>
      </c>
      <c r="H243" s="876" t="str">
        <f t="shared" si="37"/>
        <v/>
      </c>
      <c r="I243" s="874" t="str">
        <f t="shared" si="38"/>
        <v/>
      </c>
      <c r="J243" s="811"/>
      <c r="K243" s="878" t="str">
        <f t="shared" si="39"/>
        <v/>
      </c>
      <c r="L243" s="878" t="str">
        <f t="shared" si="40"/>
        <v/>
      </c>
      <c r="M243" s="905" t="s">
        <v>7</v>
      </c>
      <c r="N243" s="707"/>
      <c r="O243" s="707"/>
      <c r="P243" s="707"/>
      <c r="Q243" s="707"/>
      <c r="R243" s="707"/>
      <c r="S243" s="932" t="str">
        <f t="shared" si="41"/>
        <v/>
      </c>
      <c r="T243" s="210" t="str">
        <f t="array" ref="T243">IFERROR(SMALL(IF((loai=$AA$10),ROW(loai)-6),ROWS($T$142:T242)),"")</f>
        <v/>
      </c>
      <c r="U243" s="211"/>
      <c r="V243" s="194"/>
    </row>
    <row r="244" spans="2:22" ht="16.5" customHeight="1" x14ac:dyDescent="0.2">
      <c r="B244" s="466"/>
      <c r="C244" s="933" t="str">
        <f t="shared" si="42"/>
        <v/>
      </c>
      <c r="D244" s="902"/>
      <c r="E244" s="902"/>
      <c r="F244" s="874" t="str">
        <f t="shared" si="35"/>
        <v/>
      </c>
      <c r="G244" s="875" t="str">
        <f t="shared" si="36"/>
        <v/>
      </c>
      <c r="H244" s="876" t="str">
        <f t="shared" si="37"/>
        <v/>
      </c>
      <c r="I244" s="874" t="str">
        <f t="shared" si="38"/>
        <v/>
      </c>
      <c r="J244" s="811"/>
      <c r="K244" s="878" t="str">
        <f t="shared" si="39"/>
        <v/>
      </c>
      <c r="L244" s="878" t="str">
        <f t="shared" si="40"/>
        <v/>
      </c>
      <c r="M244" s="905" t="s">
        <v>7</v>
      </c>
      <c r="N244" s="707"/>
      <c r="O244" s="707"/>
      <c r="P244" s="707"/>
      <c r="Q244" s="707"/>
      <c r="R244" s="707"/>
      <c r="S244" s="932" t="str">
        <f t="shared" si="41"/>
        <v/>
      </c>
      <c r="T244" s="210" t="str">
        <f t="array" ref="T244">IFERROR(SMALL(IF((loai=$AA$10),ROW(loai)-6),ROWS($T$142:T243)),"")</f>
        <v/>
      </c>
      <c r="U244" s="211"/>
      <c r="V244" s="194"/>
    </row>
    <row r="245" spans="2:22" ht="16.5" customHeight="1" x14ac:dyDescent="0.2">
      <c r="B245" s="466"/>
      <c r="C245" s="933" t="str">
        <f t="shared" si="42"/>
        <v/>
      </c>
      <c r="D245" s="902"/>
      <c r="E245" s="902"/>
      <c r="F245" s="874" t="str">
        <f t="shared" si="35"/>
        <v/>
      </c>
      <c r="G245" s="875" t="str">
        <f t="shared" si="36"/>
        <v/>
      </c>
      <c r="H245" s="876" t="str">
        <f t="shared" si="37"/>
        <v/>
      </c>
      <c r="I245" s="874" t="str">
        <f t="shared" si="38"/>
        <v/>
      </c>
      <c r="J245" s="811"/>
      <c r="K245" s="878" t="str">
        <f t="shared" si="39"/>
        <v/>
      </c>
      <c r="L245" s="878" t="str">
        <f t="shared" si="40"/>
        <v/>
      </c>
      <c r="M245" s="905" t="s">
        <v>7</v>
      </c>
      <c r="N245" s="707"/>
      <c r="O245" s="707"/>
      <c r="P245" s="707"/>
      <c r="Q245" s="707"/>
      <c r="R245" s="707"/>
      <c r="S245" s="932" t="str">
        <f t="shared" si="41"/>
        <v/>
      </c>
      <c r="T245" s="210" t="str">
        <f t="array" ref="T245">IFERROR(SMALL(IF((loai=$AA$10),ROW(loai)-6),ROWS($T$142:T244)),"")</f>
        <v/>
      </c>
      <c r="U245" s="211"/>
      <c r="V245" s="194"/>
    </row>
    <row r="246" spans="2:22" ht="16.5" customHeight="1" x14ac:dyDescent="0.2">
      <c r="B246" s="466"/>
      <c r="C246" s="933" t="str">
        <f t="shared" si="42"/>
        <v/>
      </c>
      <c r="D246" s="902"/>
      <c r="E246" s="902"/>
      <c r="F246" s="874" t="str">
        <f t="shared" si="35"/>
        <v/>
      </c>
      <c r="G246" s="875" t="str">
        <f t="shared" si="36"/>
        <v/>
      </c>
      <c r="H246" s="876" t="str">
        <f t="shared" si="37"/>
        <v/>
      </c>
      <c r="I246" s="874" t="str">
        <f t="shared" si="38"/>
        <v/>
      </c>
      <c r="J246" s="811"/>
      <c r="K246" s="878" t="str">
        <f t="shared" si="39"/>
        <v/>
      </c>
      <c r="L246" s="878" t="str">
        <f t="shared" si="40"/>
        <v/>
      </c>
      <c r="M246" s="905" t="s">
        <v>7</v>
      </c>
      <c r="N246" s="707"/>
      <c r="O246" s="707"/>
      <c r="P246" s="707"/>
      <c r="Q246" s="707"/>
      <c r="R246" s="707"/>
      <c r="S246" s="932" t="str">
        <f t="shared" si="41"/>
        <v/>
      </c>
      <c r="T246" s="210" t="str">
        <f t="array" ref="T246">IFERROR(SMALL(IF((loai=$AA$10),ROW(loai)-6),ROWS($T$142:T245)),"")</f>
        <v/>
      </c>
      <c r="U246" s="211"/>
      <c r="V246" s="194"/>
    </row>
    <row r="247" spans="2:22" ht="16.5" customHeight="1" x14ac:dyDescent="0.2">
      <c r="B247" s="466"/>
      <c r="C247" s="933" t="str">
        <f t="shared" si="42"/>
        <v/>
      </c>
      <c r="D247" s="902"/>
      <c r="E247" s="902"/>
      <c r="F247" s="874" t="str">
        <f t="shared" si="35"/>
        <v/>
      </c>
      <c r="G247" s="875" t="str">
        <f t="shared" si="36"/>
        <v/>
      </c>
      <c r="H247" s="876" t="str">
        <f t="shared" si="37"/>
        <v/>
      </c>
      <c r="I247" s="874" t="str">
        <f t="shared" si="38"/>
        <v/>
      </c>
      <c r="J247" s="811"/>
      <c r="K247" s="878" t="str">
        <f t="shared" si="39"/>
        <v/>
      </c>
      <c r="L247" s="878" t="str">
        <f t="shared" si="40"/>
        <v/>
      </c>
      <c r="M247" s="905" t="s">
        <v>7</v>
      </c>
      <c r="N247" s="707"/>
      <c r="O247" s="707"/>
      <c r="P247" s="707"/>
      <c r="Q247" s="707"/>
      <c r="R247" s="707"/>
      <c r="S247" s="932" t="str">
        <f t="shared" si="41"/>
        <v/>
      </c>
      <c r="T247" s="210" t="str">
        <f t="array" ref="T247">IFERROR(SMALL(IF((loai=$AA$10),ROW(loai)-6),ROWS($T$142:T246)),"")</f>
        <v/>
      </c>
      <c r="U247" s="211"/>
      <c r="V247" s="194"/>
    </row>
    <row r="248" spans="2:22" ht="16.5" customHeight="1" x14ac:dyDescent="0.2">
      <c r="B248" s="466"/>
      <c r="C248" s="933" t="str">
        <f t="shared" si="42"/>
        <v/>
      </c>
      <c r="D248" s="902"/>
      <c r="E248" s="902"/>
      <c r="F248" s="874" t="str">
        <f t="shared" si="35"/>
        <v/>
      </c>
      <c r="G248" s="875" t="str">
        <f t="shared" si="36"/>
        <v/>
      </c>
      <c r="H248" s="876" t="str">
        <f t="shared" si="37"/>
        <v/>
      </c>
      <c r="I248" s="874" t="str">
        <f t="shared" si="38"/>
        <v/>
      </c>
      <c r="J248" s="811"/>
      <c r="K248" s="878" t="str">
        <f t="shared" si="39"/>
        <v/>
      </c>
      <c r="L248" s="878" t="str">
        <f t="shared" si="40"/>
        <v/>
      </c>
      <c r="M248" s="905" t="s">
        <v>7</v>
      </c>
      <c r="N248" s="707"/>
      <c r="O248" s="707"/>
      <c r="P248" s="707"/>
      <c r="Q248" s="707"/>
      <c r="R248" s="707"/>
      <c r="S248" s="932" t="str">
        <f t="shared" si="41"/>
        <v/>
      </c>
      <c r="T248" s="210" t="str">
        <f t="array" ref="T248">IFERROR(SMALL(IF((loai=$AA$10),ROW(loai)-6),ROWS($T$142:T247)),"")</f>
        <v/>
      </c>
      <c r="U248" s="211"/>
      <c r="V248" s="194"/>
    </row>
    <row r="249" spans="2:22" ht="16.5" customHeight="1" x14ac:dyDescent="0.2">
      <c r="B249" s="466"/>
      <c r="C249" s="933" t="str">
        <f t="shared" si="42"/>
        <v/>
      </c>
      <c r="D249" s="902"/>
      <c r="E249" s="902"/>
      <c r="F249" s="874" t="str">
        <f t="shared" si="35"/>
        <v/>
      </c>
      <c r="G249" s="875" t="str">
        <f t="shared" si="36"/>
        <v/>
      </c>
      <c r="H249" s="876" t="str">
        <f t="shared" si="37"/>
        <v/>
      </c>
      <c r="I249" s="874" t="str">
        <f t="shared" si="38"/>
        <v/>
      </c>
      <c r="J249" s="811"/>
      <c r="K249" s="878" t="str">
        <f t="shared" si="39"/>
        <v/>
      </c>
      <c r="L249" s="878" t="str">
        <f t="shared" si="40"/>
        <v/>
      </c>
      <c r="M249" s="905" t="s">
        <v>7</v>
      </c>
      <c r="N249" s="707"/>
      <c r="O249" s="707"/>
      <c r="P249" s="707"/>
      <c r="Q249" s="707"/>
      <c r="R249" s="707"/>
      <c r="S249" s="932" t="str">
        <f t="shared" si="41"/>
        <v/>
      </c>
      <c r="T249" s="210" t="str">
        <f t="array" ref="T249">IFERROR(SMALL(IF((loai=$AA$10),ROW(loai)-6),ROWS($T$142:T248)),"")</f>
        <v/>
      </c>
      <c r="U249" s="211"/>
      <c r="V249" s="194"/>
    </row>
    <row r="250" spans="2:22" ht="16.5" customHeight="1" x14ac:dyDescent="0.2">
      <c r="B250" s="466"/>
      <c r="C250" s="933" t="str">
        <f t="shared" si="42"/>
        <v/>
      </c>
      <c r="D250" s="902"/>
      <c r="E250" s="902"/>
      <c r="F250" s="874" t="str">
        <f t="shared" si="35"/>
        <v/>
      </c>
      <c r="G250" s="875" t="str">
        <f t="shared" si="36"/>
        <v/>
      </c>
      <c r="H250" s="876" t="str">
        <f t="shared" si="37"/>
        <v/>
      </c>
      <c r="I250" s="874" t="str">
        <f t="shared" si="38"/>
        <v/>
      </c>
      <c r="J250" s="811"/>
      <c r="K250" s="878" t="str">
        <f t="shared" si="39"/>
        <v/>
      </c>
      <c r="L250" s="878" t="str">
        <f t="shared" si="40"/>
        <v/>
      </c>
      <c r="M250" s="905" t="s">
        <v>7</v>
      </c>
      <c r="N250" s="707"/>
      <c r="O250" s="707"/>
      <c r="P250" s="707"/>
      <c r="Q250" s="707"/>
      <c r="R250" s="707"/>
      <c r="S250" s="932" t="str">
        <f t="shared" si="41"/>
        <v/>
      </c>
      <c r="T250" s="210" t="str">
        <f t="array" ref="T250">IFERROR(SMALL(IF((loai=$AA$10),ROW(loai)-6),ROWS($T$142:T249)),"")</f>
        <v/>
      </c>
      <c r="U250" s="211"/>
      <c r="V250" s="194"/>
    </row>
    <row r="251" spans="2:22" ht="16.5" customHeight="1" x14ac:dyDescent="0.2">
      <c r="B251" s="466"/>
      <c r="C251" s="933" t="str">
        <f t="shared" si="42"/>
        <v/>
      </c>
      <c r="D251" s="902"/>
      <c r="E251" s="902"/>
      <c r="F251" s="874" t="str">
        <f t="shared" si="35"/>
        <v/>
      </c>
      <c r="G251" s="875" t="str">
        <f t="shared" si="36"/>
        <v/>
      </c>
      <c r="H251" s="876" t="str">
        <f t="shared" si="37"/>
        <v/>
      </c>
      <c r="I251" s="874" t="str">
        <f t="shared" si="38"/>
        <v/>
      </c>
      <c r="J251" s="811"/>
      <c r="K251" s="878" t="str">
        <f t="shared" si="39"/>
        <v/>
      </c>
      <c r="L251" s="878" t="str">
        <f t="shared" si="40"/>
        <v/>
      </c>
      <c r="M251" s="905" t="s">
        <v>7</v>
      </c>
      <c r="N251" s="707"/>
      <c r="O251" s="707"/>
      <c r="P251" s="707"/>
      <c r="Q251" s="707"/>
      <c r="R251" s="707"/>
      <c r="S251" s="932" t="str">
        <f t="shared" si="41"/>
        <v/>
      </c>
      <c r="T251" s="210" t="str">
        <f t="array" ref="T251">IFERROR(SMALL(IF((loai=$AA$10),ROW(loai)-6),ROWS($T$142:T250)),"")</f>
        <v/>
      </c>
      <c r="U251" s="211"/>
      <c r="V251" s="194"/>
    </row>
    <row r="252" spans="2:22" ht="16.5" customHeight="1" x14ac:dyDescent="0.2">
      <c r="B252" s="466"/>
      <c r="C252" s="933" t="str">
        <f t="shared" si="42"/>
        <v/>
      </c>
      <c r="D252" s="902"/>
      <c r="E252" s="902"/>
      <c r="F252" s="874" t="str">
        <f t="shared" si="35"/>
        <v/>
      </c>
      <c r="G252" s="875" t="str">
        <f t="shared" si="36"/>
        <v/>
      </c>
      <c r="H252" s="876" t="str">
        <f t="shared" si="37"/>
        <v/>
      </c>
      <c r="I252" s="874" t="str">
        <f t="shared" si="38"/>
        <v/>
      </c>
      <c r="J252" s="811"/>
      <c r="K252" s="878" t="str">
        <f t="shared" si="39"/>
        <v/>
      </c>
      <c r="L252" s="878" t="str">
        <f t="shared" si="40"/>
        <v/>
      </c>
      <c r="M252" s="905" t="s">
        <v>7</v>
      </c>
      <c r="N252" s="707"/>
      <c r="O252" s="707"/>
      <c r="P252" s="707"/>
      <c r="Q252" s="707"/>
      <c r="R252" s="707"/>
      <c r="S252" s="932" t="str">
        <f t="shared" si="41"/>
        <v/>
      </c>
      <c r="T252" s="210" t="str">
        <f t="array" ref="T252">IFERROR(SMALL(IF((loai=$AA$10),ROW(loai)-6),ROWS($T$142:T251)),"")</f>
        <v/>
      </c>
      <c r="U252" s="211"/>
      <c r="V252" s="194"/>
    </row>
    <row r="253" spans="2:22" ht="16.5" customHeight="1" x14ac:dyDescent="0.2">
      <c r="B253" s="466"/>
      <c r="C253" s="933" t="str">
        <f t="shared" si="42"/>
        <v/>
      </c>
      <c r="D253" s="902"/>
      <c r="E253" s="902"/>
      <c r="F253" s="874" t="str">
        <f t="shared" si="35"/>
        <v/>
      </c>
      <c r="G253" s="875" t="str">
        <f t="shared" si="36"/>
        <v/>
      </c>
      <c r="H253" s="876" t="str">
        <f t="shared" si="37"/>
        <v/>
      </c>
      <c r="I253" s="874" t="str">
        <f t="shared" si="38"/>
        <v/>
      </c>
      <c r="J253" s="811"/>
      <c r="K253" s="878" t="str">
        <f t="shared" si="39"/>
        <v/>
      </c>
      <c r="L253" s="878" t="str">
        <f t="shared" si="40"/>
        <v/>
      </c>
      <c r="M253" s="905" t="s">
        <v>7</v>
      </c>
      <c r="N253" s="707"/>
      <c r="O253" s="707"/>
      <c r="P253" s="707"/>
      <c r="Q253" s="707"/>
      <c r="R253" s="707"/>
      <c r="S253" s="932" t="str">
        <f t="shared" si="41"/>
        <v/>
      </c>
      <c r="T253" s="210" t="str">
        <f t="array" ref="T253">IFERROR(SMALL(IF((loai=$AA$10),ROW(loai)-6),ROWS($T$142:T252)),"")</f>
        <v/>
      </c>
      <c r="U253" s="211"/>
      <c r="V253" s="194"/>
    </row>
    <row r="254" spans="2:22" ht="16.5" customHeight="1" x14ac:dyDescent="0.2">
      <c r="B254" s="466"/>
      <c r="C254" s="933" t="str">
        <f t="shared" si="42"/>
        <v/>
      </c>
      <c r="D254" s="902"/>
      <c r="E254" s="902"/>
      <c r="F254" s="874" t="str">
        <f t="shared" si="35"/>
        <v/>
      </c>
      <c r="G254" s="875" t="str">
        <f t="shared" si="36"/>
        <v/>
      </c>
      <c r="H254" s="876" t="str">
        <f t="shared" si="37"/>
        <v/>
      </c>
      <c r="I254" s="874" t="str">
        <f t="shared" si="38"/>
        <v/>
      </c>
      <c r="J254" s="811"/>
      <c r="K254" s="878" t="str">
        <f t="shared" si="39"/>
        <v/>
      </c>
      <c r="L254" s="878" t="str">
        <f t="shared" si="40"/>
        <v/>
      </c>
      <c r="M254" s="905" t="s">
        <v>7</v>
      </c>
      <c r="N254" s="707"/>
      <c r="O254" s="707"/>
      <c r="P254" s="707"/>
      <c r="Q254" s="707"/>
      <c r="R254" s="707"/>
      <c r="S254" s="932" t="str">
        <f t="shared" si="41"/>
        <v/>
      </c>
      <c r="T254" s="210" t="str">
        <f t="array" ref="T254">IFERROR(SMALL(IF((loai=$AA$10),ROW(loai)-6),ROWS($T$142:T253)),"")</f>
        <v/>
      </c>
      <c r="U254" s="211"/>
      <c r="V254" s="194"/>
    </row>
    <row r="255" spans="2:22" ht="16.5" customHeight="1" x14ac:dyDescent="0.2">
      <c r="B255" s="466"/>
      <c r="C255" s="933" t="str">
        <f t="shared" si="42"/>
        <v/>
      </c>
      <c r="D255" s="902"/>
      <c r="E255" s="902"/>
      <c r="F255" s="874" t="str">
        <f t="shared" si="35"/>
        <v/>
      </c>
      <c r="G255" s="875" t="str">
        <f t="shared" si="36"/>
        <v/>
      </c>
      <c r="H255" s="876" t="str">
        <f t="shared" si="37"/>
        <v/>
      </c>
      <c r="I255" s="874" t="str">
        <f t="shared" si="38"/>
        <v/>
      </c>
      <c r="J255" s="811"/>
      <c r="K255" s="878" t="str">
        <f t="shared" si="39"/>
        <v/>
      </c>
      <c r="L255" s="878" t="str">
        <f t="shared" si="40"/>
        <v/>
      </c>
      <c r="M255" s="905" t="s">
        <v>7</v>
      </c>
      <c r="N255" s="707"/>
      <c r="O255" s="707"/>
      <c r="P255" s="707"/>
      <c r="Q255" s="707"/>
      <c r="R255" s="707"/>
      <c r="S255" s="932" t="str">
        <f t="shared" si="41"/>
        <v/>
      </c>
      <c r="T255" s="210" t="str">
        <f t="array" ref="T255">IFERROR(SMALL(IF((loai=$AA$10),ROW(loai)-6),ROWS($T$142:T254)),"")</f>
        <v/>
      </c>
      <c r="U255" s="211"/>
      <c r="V255" s="194"/>
    </row>
    <row r="256" spans="2:22" ht="16.5" customHeight="1" x14ac:dyDescent="0.2">
      <c r="B256" s="466"/>
      <c r="C256" s="933" t="str">
        <f t="shared" si="42"/>
        <v/>
      </c>
      <c r="D256" s="902"/>
      <c r="E256" s="902"/>
      <c r="F256" s="874" t="str">
        <f t="shared" si="35"/>
        <v/>
      </c>
      <c r="G256" s="875" t="str">
        <f t="shared" si="36"/>
        <v/>
      </c>
      <c r="H256" s="876" t="str">
        <f t="shared" si="37"/>
        <v/>
      </c>
      <c r="I256" s="874" t="str">
        <f t="shared" si="38"/>
        <v/>
      </c>
      <c r="J256" s="811"/>
      <c r="K256" s="878" t="str">
        <f t="shared" si="39"/>
        <v/>
      </c>
      <c r="L256" s="878" t="str">
        <f t="shared" si="40"/>
        <v/>
      </c>
      <c r="M256" s="905" t="s">
        <v>7</v>
      </c>
      <c r="N256" s="707"/>
      <c r="O256" s="707"/>
      <c r="P256" s="707"/>
      <c r="Q256" s="707"/>
      <c r="R256" s="707"/>
      <c r="S256" s="932" t="str">
        <f t="shared" si="41"/>
        <v/>
      </c>
      <c r="T256" s="210" t="str">
        <f t="array" ref="T256">IFERROR(SMALL(IF((loai=$AA$10),ROW(loai)-6),ROWS($T$142:T255)),"")</f>
        <v/>
      </c>
      <c r="U256" s="211"/>
      <c r="V256" s="194"/>
    </row>
    <row r="257" spans="2:22" ht="16.5" customHeight="1" x14ac:dyDescent="0.2">
      <c r="B257" s="466"/>
      <c r="C257" s="933" t="str">
        <f t="shared" si="42"/>
        <v/>
      </c>
      <c r="D257" s="902"/>
      <c r="E257" s="902"/>
      <c r="F257" s="874" t="str">
        <f t="shared" si="35"/>
        <v/>
      </c>
      <c r="G257" s="875" t="str">
        <f t="shared" si="36"/>
        <v/>
      </c>
      <c r="H257" s="876" t="str">
        <f t="shared" si="37"/>
        <v/>
      </c>
      <c r="I257" s="874" t="str">
        <f t="shared" si="38"/>
        <v/>
      </c>
      <c r="J257" s="811"/>
      <c r="K257" s="878" t="str">
        <f t="shared" si="39"/>
        <v/>
      </c>
      <c r="L257" s="878" t="str">
        <f t="shared" si="40"/>
        <v/>
      </c>
      <c r="M257" s="905" t="s">
        <v>7</v>
      </c>
      <c r="N257" s="707"/>
      <c r="O257" s="707"/>
      <c r="P257" s="707"/>
      <c r="Q257" s="707"/>
      <c r="R257" s="707"/>
      <c r="S257" s="932" t="str">
        <f t="shared" si="41"/>
        <v/>
      </c>
      <c r="T257" s="210" t="str">
        <f t="array" ref="T257">IFERROR(SMALL(IF((loai=$AA$10),ROW(loai)-6),ROWS($T$142:T256)),"")</f>
        <v/>
      </c>
      <c r="U257" s="211"/>
      <c r="V257" s="194"/>
    </row>
    <row r="258" spans="2:22" ht="16.5" customHeight="1" x14ac:dyDescent="0.2">
      <c r="B258" s="466"/>
      <c r="C258" s="933" t="str">
        <f t="shared" si="42"/>
        <v/>
      </c>
      <c r="D258" s="902"/>
      <c r="E258" s="902"/>
      <c r="F258" s="874" t="str">
        <f t="shared" si="35"/>
        <v/>
      </c>
      <c r="G258" s="875" t="str">
        <f t="shared" si="36"/>
        <v/>
      </c>
      <c r="H258" s="876" t="str">
        <f t="shared" si="37"/>
        <v/>
      </c>
      <c r="I258" s="874" t="str">
        <f t="shared" si="38"/>
        <v/>
      </c>
      <c r="J258" s="811"/>
      <c r="K258" s="878" t="str">
        <f t="shared" si="39"/>
        <v/>
      </c>
      <c r="L258" s="878" t="str">
        <f t="shared" si="40"/>
        <v/>
      </c>
      <c r="M258" s="905" t="s">
        <v>7</v>
      </c>
      <c r="N258" s="707"/>
      <c r="O258" s="707"/>
      <c r="P258" s="707"/>
      <c r="Q258" s="707"/>
      <c r="R258" s="707"/>
      <c r="S258" s="932" t="str">
        <f t="shared" si="41"/>
        <v/>
      </c>
      <c r="T258" s="210" t="str">
        <f t="array" ref="T258">IFERROR(SMALL(IF((loai=$AA$10),ROW(loai)-6),ROWS($T$142:T257)),"")</f>
        <v/>
      </c>
      <c r="U258" s="211"/>
      <c r="V258" s="194"/>
    </row>
    <row r="259" spans="2:22" ht="16.5" customHeight="1" x14ac:dyDescent="0.2">
      <c r="B259" s="466"/>
      <c r="C259" s="933" t="str">
        <f t="shared" si="42"/>
        <v/>
      </c>
      <c r="D259" s="902"/>
      <c r="E259" s="902"/>
      <c r="F259" s="874" t="str">
        <f t="shared" si="35"/>
        <v/>
      </c>
      <c r="G259" s="875" t="str">
        <f t="shared" si="36"/>
        <v/>
      </c>
      <c r="H259" s="876" t="str">
        <f t="shared" si="37"/>
        <v/>
      </c>
      <c r="I259" s="874" t="str">
        <f t="shared" si="38"/>
        <v/>
      </c>
      <c r="J259" s="811"/>
      <c r="K259" s="878" t="str">
        <f t="shared" si="39"/>
        <v/>
      </c>
      <c r="L259" s="878" t="str">
        <f t="shared" si="40"/>
        <v/>
      </c>
      <c r="M259" s="905" t="s">
        <v>7</v>
      </c>
      <c r="N259" s="707"/>
      <c r="O259" s="707"/>
      <c r="P259" s="707"/>
      <c r="Q259" s="707"/>
      <c r="R259" s="707"/>
      <c r="S259" s="932" t="str">
        <f t="shared" si="41"/>
        <v/>
      </c>
      <c r="T259" s="210" t="str">
        <f t="array" ref="T259">IFERROR(SMALL(IF((loai=$AA$10),ROW(loai)-6),ROWS($T$142:T258)),"")</f>
        <v/>
      </c>
      <c r="U259" s="211"/>
      <c r="V259" s="194"/>
    </row>
    <row r="260" spans="2:22" ht="16.5" customHeight="1" x14ac:dyDescent="0.2">
      <c r="B260" s="466"/>
      <c r="C260" s="933" t="str">
        <f t="shared" si="42"/>
        <v/>
      </c>
      <c r="D260" s="902"/>
      <c r="E260" s="902"/>
      <c r="F260" s="874" t="str">
        <f t="shared" si="35"/>
        <v/>
      </c>
      <c r="G260" s="875" t="str">
        <f t="shared" si="36"/>
        <v/>
      </c>
      <c r="H260" s="876" t="str">
        <f t="shared" si="37"/>
        <v/>
      </c>
      <c r="I260" s="874" t="str">
        <f t="shared" si="38"/>
        <v/>
      </c>
      <c r="J260" s="811"/>
      <c r="K260" s="878" t="str">
        <f t="shared" si="39"/>
        <v/>
      </c>
      <c r="L260" s="878" t="str">
        <f t="shared" si="40"/>
        <v/>
      </c>
      <c r="M260" s="905" t="s">
        <v>7</v>
      </c>
      <c r="N260" s="707"/>
      <c r="O260" s="707"/>
      <c r="P260" s="707"/>
      <c r="Q260" s="707"/>
      <c r="R260" s="707"/>
      <c r="S260" s="932" t="str">
        <f t="shared" si="41"/>
        <v/>
      </c>
      <c r="T260" s="210" t="str">
        <f t="array" ref="T260">IFERROR(SMALL(IF((loai=$AA$10),ROW(loai)-6),ROWS($T$142:T259)),"")</f>
        <v/>
      </c>
      <c r="U260" s="211"/>
      <c r="V260" s="194"/>
    </row>
    <row r="261" spans="2:22" ht="16.5" customHeight="1" x14ac:dyDescent="0.2">
      <c r="B261" s="466"/>
      <c r="C261" s="933" t="str">
        <f t="shared" si="42"/>
        <v/>
      </c>
      <c r="D261" s="902"/>
      <c r="E261" s="902"/>
      <c r="F261" s="874" t="str">
        <f t="shared" si="35"/>
        <v/>
      </c>
      <c r="G261" s="875" t="str">
        <f t="shared" si="36"/>
        <v/>
      </c>
      <c r="H261" s="876" t="str">
        <f t="shared" si="37"/>
        <v/>
      </c>
      <c r="I261" s="874" t="str">
        <f t="shared" si="38"/>
        <v/>
      </c>
      <c r="J261" s="811"/>
      <c r="K261" s="878" t="str">
        <f t="shared" si="39"/>
        <v/>
      </c>
      <c r="L261" s="878" t="str">
        <f t="shared" si="40"/>
        <v/>
      </c>
      <c r="M261" s="905" t="s">
        <v>7</v>
      </c>
      <c r="N261" s="707"/>
      <c r="O261" s="707"/>
      <c r="P261" s="707"/>
      <c r="Q261" s="707"/>
      <c r="R261" s="707"/>
      <c r="S261" s="932" t="str">
        <f t="shared" si="41"/>
        <v/>
      </c>
      <c r="T261" s="210" t="str">
        <f t="array" ref="T261">IFERROR(SMALL(IF((loai=$AA$10),ROW(loai)-6),ROWS($T$142:T260)),"")</f>
        <v/>
      </c>
      <c r="U261" s="211"/>
      <c r="V261" s="194"/>
    </row>
    <row r="262" spans="2:22" ht="16.5" customHeight="1" x14ac:dyDescent="0.2">
      <c r="B262" s="466"/>
      <c r="C262" s="933" t="str">
        <f t="shared" si="42"/>
        <v/>
      </c>
      <c r="D262" s="902"/>
      <c r="E262" s="902"/>
      <c r="F262" s="874" t="str">
        <f t="shared" si="35"/>
        <v/>
      </c>
      <c r="G262" s="875" t="str">
        <f t="shared" si="36"/>
        <v/>
      </c>
      <c r="H262" s="876" t="str">
        <f t="shared" si="37"/>
        <v/>
      </c>
      <c r="I262" s="874" t="str">
        <f t="shared" si="38"/>
        <v/>
      </c>
      <c r="J262" s="811"/>
      <c r="K262" s="878" t="str">
        <f t="shared" si="39"/>
        <v/>
      </c>
      <c r="L262" s="878" t="str">
        <f t="shared" si="40"/>
        <v/>
      </c>
      <c r="M262" s="905" t="s">
        <v>7</v>
      </c>
      <c r="N262" s="707"/>
      <c r="O262" s="707"/>
      <c r="P262" s="707"/>
      <c r="Q262" s="707"/>
      <c r="R262" s="707"/>
      <c r="S262" s="932" t="str">
        <f t="shared" si="41"/>
        <v/>
      </c>
      <c r="T262" s="210" t="str">
        <f t="array" ref="T262">IFERROR(SMALL(IF((loai=$AA$10),ROW(loai)-6),ROWS($T$142:T261)),"")</f>
        <v/>
      </c>
      <c r="U262" s="211"/>
      <c r="V262" s="194"/>
    </row>
    <row r="263" spans="2:22" ht="16.5" customHeight="1" x14ac:dyDescent="0.2">
      <c r="B263" s="466"/>
      <c r="C263" s="933" t="str">
        <f t="shared" si="42"/>
        <v/>
      </c>
      <c r="D263" s="902"/>
      <c r="E263" s="902"/>
      <c r="F263" s="874" t="str">
        <f t="shared" si="35"/>
        <v/>
      </c>
      <c r="G263" s="875" t="str">
        <f t="shared" si="36"/>
        <v/>
      </c>
      <c r="H263" s="876" t="str">
        <f t="shared" si="37"/>
        <v/>
      </c>
      <c r="I263" s="874" t="str">
        <f t="shared" si="38"/>
        <v/>
      </c>
      <c r="J263" s="811"/>
      <c r="K263" s="878" t="str">
        <f t="shared" si="39"/>
        <v/>
      </c>
      <c r="L263" s="878" t="str">
        <f t="shared" si="40"/>
        <v/>
      </c>
      <c r="M263" s="905" t="s">
        <v>7</v>
      </c>
      <c r="N263" s="707"/>
      <c r="O263" s="707"/>
      <c r="P263" s="707"/>
      <c r="Q263" s="707"/>
      <c r="R263" s="707"/>
      <c r="S263" s="932" t="str">
        <f t="shared" si="41"/>
        <v/>
      </c>
      <c r="T263" s="210" t="str">
        <f t="array" ref="T263">IFERROR(SMALL(IF((loai=$AA$10),ROW(loai)-6),ROWS($T$142:T262)),"")</f>
        <v/>
      </c>
      <c r="U263" s="211"/>
      <c r="V263" s="194"/>
    </row>
    <row r="264" spans="2:22" ht="16.5" customHeight="1" x14ac:dyDescent="0.2">
      <c r="B264" s="466"/>
      <c r="C264" s="933" t="str">
        <f t="shared" si="42"/>
        <v/>
      </c>
      <c r="D264" s="902"/>
      <c r="E264" s="902"/>
      <c r="F264" s="874" t="str">
        <f t="shared" si="35"/>
        <v/>
      </c>
      <c r="G264" s="875" t="str">
        <f t="shared" si="36"/>
        <v/>
      </c>
      <c r="H264" s="876" t="str">
        <f t="shared" si="37"/>
        <v/>
      </c>
      <c r="I264" s="874" t="str">
        <f t="shared" si="38"/>
        <v/>
      </c>
      <c r="J264" s="811"/>
      <c r="K264" s="878" t="str">
        <f t="shared" si="39"/>
        <v/>
      </c>
      <c r="L264" s="878" t="str">
        <f t="shared" si="40"/>
        <v/>
      </c>
      <c r="M264" s="905" t="s">
        <v>7</v>
      </c>
      <c r="N264" s="707"/>
      <c r="O264" s="707"/>
      <c r="P264" s="707"/>
      <c r="Q264" s="707"/>
      <c r="R264" s="707"/>
      <c r="S264" s="932" t="str">
        <f t="shared" si="41"/>
        <v/>
      </c>
      <c r="T264" s="210" t="str">
        <f t="array" ref="T264">IFERROR(SMALL(IF((loai=$AA$10),ROW(loai)-6),ROWS($T$142:T263)),"")</f>
        <v/>
      </c>
      <c r="U264" s="211"/>
      <c r="V264" s="194"/>
    </row>
    <row r="265" spans="2:22" ht="16.5" customHeight="1" x14ac:dyDescent="0.2">
      <c r="B265" s="466"/>
      <c r="C265" s="933" t="str">
        <f t="shared" si="42"/>
        <v/>
      </c>
      <c r="D265" s="902"/>
      <c r="E265" s="902"/>
      <c r="F265" s="874" t="str">
        <f t="shared" si="35"/>
        <v/>
      </c>
      <c r="G265" s="875" t="str">
        <f t="shared" si="36"/>
        <v/>
      </c>
      <c r="H265" s="876" t="str">
        <f t="shared" si="37"/>
        <v/>
      </c>
      <c r="I265" s="874" t="str">
        <f t="shared" si="38"/>
        <v/>
      </c>
      <c r="J265" s="811"/>
      <c r="K265" s="878" t="str">
        <f t="shared" si="39"/>
        <v/>
      </c>
      <c r="L265" s="878" t="str">
        <f t="shared" si="40"/>
        <v/>
      </c>
      <c r="M265" s="905" t="s">
        <v>7</v>
      </c>
      <c r="N265" s="707"/>
      <c r="O265" s="707"/>
      <c r="P265" s="707"/>
      <c r="Q265" s="707"/>
      <c r="R265" s="707"/>
      <c r="S265" s="932" t="str">
        <f t="shared" si="41"/>
        <v/>
      </c>
      <c r="T265" s="210" t="str">
        <f t="array" ref="T265">IFERROR(SMALL(IF((loai=$AA$10),ROW(loai)-6),ROWS($T$142:T264)),"")</f>
        <v/>
      </c>
      <c r="U265" s="211"/>
      <c r="V265" s="194"/>
    </row>
    <row r="266" spans="2:22" ht="16.5" customHeight="1" x14ac:dyDescent="0.2">
      <c r="B266" s="466"/>
      <c r="C266" s="933" t="str">
        <f t="shared" si="42"/>
        <v/>
      </c>
      <c r="D266" s="902"/>
      <c r="E266" s="902"/>
      <c r="F266" s="874" t="str">
        <f t="shared" si="35"/>
        <v/>
      </c>
      <c r="G266" s="875" t="str">
        <f t="shared" si="36"/>
        <v/>
      </c>
      <c r="H266" s="876" t="str">
        <f t="shared" si="37"/>
        <v/>
      </c>
      <c r="I266" s="874" t="str">
        <f t="shared" si="38"/>
        <v/>
      </c>
      <c r="J266" s="811"/>
      <c r="K266" s="878" t="str">
        <f t="shared" si="39"/>
        <v/>
      </c>
      <c r="L266" s="878" t="str">
        <f t="shared" si="40"/>
        <v/>
      </c>
      <c r="M266" s="905" t="s">
        <v>7</v>
      </c>
      <c r="N266" s="707"/>
      <c r="O266" s="707"/>
      <c r="P266" s="707"/>
      <c r="Q266" s="707"/>
      <c r="R266" s="707"/>
      <c r="S266" s="932" t="str">
        <f t="shared" si="41"/>
        <v/>
      </c>
      <c r="T266" s="210" t="str">
        <f t="array" ref="T266">IFERROR(SMALL(IF((loai=$AA$10),ROW(loai)-6),ROWS($T$142:T265)),"")</f>
        <v/>
      </c>
      <c r="U266" s="211"/>
      <c r="V266" s="194"/>
    </row>
    <row r="267" spans="2:22" ht="16.5" customHeight="1" x14ac:dyDescent="0.2">
      <c r="B267" s="466"/>
      <c r="C267" s="933" t="str">
        <f t="shared" si="42"/>
        <v/>
      </c>
      <c r="D267" s="902"/>
      <c r="E267" s="902"/>
      <c r="F267" s="874" t="str">
        <f t="shared" si="35"/>
        <v/>
      </c>
      <c r="G267" s="875" t="str">
        <f t="shared" si="36"/>
        <v/>
      </c>
      <c r="H267" s="876" t="str">
        <f t="shared" si="37"/>
        <v/>
      </c>
      <c r="I267" s="874" t="str">
        <f t="shared" si="38"/>
        <v/>
      </c>
      <c r="J267" s="811"/>
      <c r="K267" s="878" t="str">
        <f t="shared" si="39"/>
        <v/>
      </c>
      <c r="L267" s="878" t="str">
        <f t="shared" si="40"/>
        <v/>
      </c>
      <c r="M267" s="905" t="s">
        <v>7</v>
      </c>
      <c r="N267" s="707"/>
      <c r="O267" s="707"/>
      <c r="P267" s="707"/>
      <c r="Q267" s="707"/>
      <c r="R267" s="707"/>
      <c r="S267" s="932" t="str">
        <f t="shared" si="41"/>
        <v/>
      </c>
      <c r="T267" s="210" t="str">
        <f t="array" ref="T267">IFERROR(SMALL(IF((loai=$AA$10),ROW(loai)-6),ROWS($T$142:T266)),"")</f>
        <v/>
      </c>
      <c r="U267" s="211"/>
      <c r="V267" s="194"/>
    </row>
    <row r="268" spans="2:22" ht="16.5" customHeight="1" x14ac:dyDescent="0.2">
      <c r="B268" s="466"/>
      <c r="C268" s="933" t="str">
        <f t="shared" si="42"/>
        <v/>
      </c>
      <c r="D268" s="902"/>
      <c r="E268" s="902"/>
      <c r="F268" s="874" t="str">
        <f t="shared" si="35"/>
        <v/>
      </c>
      <c r="G268" s="875" t="str">
        <f t="shared" si="36"/>
        <v/>
      </c>
      <c r="H268" s="876" t="str">
        <f t="shared" si="37"/>
        <v/>
      </c>
      <c r="I268" s="874" t="str">
        <f t="shared" si="38"/>
        <v/>
      </c>
      <c r="J268" s="811"/>
      <c r="K268" s="878" t="str">
        <f t="shared" si="39"/>
        <v/>
      </c>
      <c r="L268" s="878" t="str">
        <f t="shared" si="40"/>
        <v/>
      </c>
      <c r="M268" s="905" t="s">
        <v>7</v>
      </c>
      <c r="N268" s="707"/>
      <c r="O268" s="707"/>
      <c r="P268" s="707"/>
      <c r="Q268" s="707"/>
      <c r="R268" s="707"/>
      <c r="S268" s="932" t="str">
        <f t="shared" si="41"/>
        <v/>
      </c>
      <c r="T268" s="210" t="str">
        <f t="array" ref="T268">IFERROR(SMALL(IF((loai=$AA$10),ROW(loai)-6),ROWS($T$142:T267)),"")</f>
        <v/>
      </c>
      <c r="U268" s="211"/>
      <c r="V268" s="194"/>
    </row>
    <row r="269" spans="2:22" ht="16.5" customHeight="1" x14ac:dyDescent="0.2">
      <c r="B269" s="466"/>
      <c r="C269" s="933" t="str">
        <f t="shared" si="42"/>
        <v/>
      </c>
      <c r="D269" s="902"/>
      <c r="E269" s="902"/>
      <c r="F269" s="874" t="str">
        <f t="shared" si="35"/>
        <v/>
      </c>
      <c r="G269" s="875" t="str">
        <f t="shared" si="36"/>
        <v/>
      </c>
      <c r="H269" s="876" t="str">
        <f t="shared" si="37"/>
        <v/>
      </c>
      <c r="I269" s="874" t="str">
        <f t="shared" si="38"/>
        <v/>
      </c>
      <c r="J269" s="811"/>
      <c r="K269" s="878" t="str">
        <f t="shared" si="39"/>
        <v/>
      </c>
      <c r="L269" s="878" t="str">
        <f t="shared" si="40"/>
        <v/>
      </c>
      <c r="M269" s="905" t="s">
        <v>7</v>
      </c>
      <c r="N269" s="707"/>
      <c r="O269" s="707"/>
      <c r="P269" s="707"/>
      <c r="Q269" s="707"/>
      <c r="R269" s="707"/>
      <c r="S269" s="932" t="str">
        <f t="shared" si="41"/>
        <v/>
      </c>
      <c r="T269" s="210" t="str">
        <f t="array" ref="T269">IFERROR(SMALL(IF((loai=$AA$10),ROW(loai)-6),ROWS($T$142:T268)),"")</f>
        <v/>
      </c>
      <c r="U269" s="211"/>
      <c r="V269" s="194"/>
    </row>
    <row r="270" spans="2:22" ht="16.5" customHeight="1" x14ac:dyDescent="0.2">
      <c r="B270" s="466"/>
      <c r="C270" s="933" t="str">
        <f t="shared" si="42"/>
        <v/>
      </c>
      <c r="D270" s="902"/>
      <c r="E270" s="902"/>
      <c r="F270" s="874" t="str">
        <f t="shared" si="35"/>
        <v/>
      </c>
      <c r="G270" s="875" t="str">
        <f t="shared" si="36"/>
        <v/>
      </c>
      <c r="H270" s="876" t="str">
        <f t="shared" si="37"/>
        <v/>
      </c>
      <c r="I270" s="874" t="str">
        <f t="shared" si="38"/>
        <v/>
      </c>
      <c r="J270" s="811"/>
      <c r="K270" s="878" t="str">
        <f t="shared" si="39"/>
        <v/>
      </c>
      <c r="L270" s="878" t="str">
        <f t="shared" si="40"/>
        <v/>
      </c>
      <c r="M270" s="905" t="s">
        <v>7</v>
      </c>
      <c r="N270" s="707"/>
      <c r="O270" s="707"/>
      <c r="P270" s="707"/>
      <c r="Q270" s="707"/>
      <c r="R270" s="707"/>
      <c r="S270" s="932" t="str">
        <f t="shared" si="41"/>
        <v/>
      </c>
      <c r="T270" s="210" t="str">
        <f t="array" ref="T270">IFERROR(SMALL(IF((loai=$AA$10),ROW(loai)-6),ROWS($T$142:T269)),"")</f>
        <v/>
      </c>
      <c r="U270" s="211"/>
      <c r="V270" s="194"/>
    </row>
    <row r="271" spans="2:22" ht="16.5" customHeight="1" x14ac:dyDescent="0.2">
      <c r="B271" s="466"/>
      <c r="C271" s="933" t="str">
        <f t="shared" si="42"/>
        <v/>
      </c>
      <c r="D271" s="902"/>
      <c r="E271" s="902"/>
      <c r="F271" s="874" t="str">
        <f t="shared" ref="F271:F334" si="43">IF($T271="","",INDEX(sohd,$T271))</f>
        <v/>
      </c>
      <c r="G271" s="875" t="str">
        <f t="shared" ref="G271:G334" si="44">IF($T271="","",INDEX(ngayct,$T271))</f>
        <v/>
      </c>
      <c r="H271" s="876" t="str">
        <f t="shared" ref="H271:H334" si="45">IF($T271="","",INDEX(tengs,$T271))</f>
        <v/>
      </c>
      <c r="I271" s="874" t="str">
        <f t="shared" ref="I271:I334" si="46">IF($T271="","",INDEX(mst,$T271))</f>
        <v/>
      </c>
      <c r="J271" s="811"/>
      <c r="K271" s="878" t="str">
        <f t="shared" ref="K271:K334" si="47">IF($T271="","",INDEX(sotien,$T271))</f>
        <v/>
      </c>
      <c r="L271" s="878" t="str">
        <f t="shared" ref="L271:L334" si="48">IF($T271="","",INDEX(tienthue,$T271))</f>
        <v/>
      </c>
      <c r="M271" s="905" t="s">
        <v>7</v>
      </c>
      <c r="N271" s="707"/>
      <c r="O271" s="707"/>
      <c r="P271" s="707"/>
      <c r="Q271" s="707"/>
      <c r="R271" s="707"/>
      <c r="S271" s="932" t="str">
        <f t="shared" ref="S271:S334" si="49">IF(T271&lt;&gt;"","x","")</f>
        <v/>
      </c>
      <c r="T271" s="210" t="str">
        <f t="array" ref="T271">IFERROR(SMALL(IF((loai=$AA$10),ROW(loai)-6),ROWS($T$142:T270)),"")</f>
        <v/>
      </c>
      <c r="U271" s="211"/>
      <c r="V271" s="194"/>
    </row>
    <row r="272" spans="2:22" ht="16.5" customHeight="1" x14ac:dyDescent="0.2">
      <c r="B272" s="466"/>
      <c r="C272" s="933" t="str">
        <f t="shared" si="42"/>
        <v/>
      </c>
      <c r="D272" s="902"/>
      <c r="E272" s="902"/>
      <c r="F272" s="874" t="str">
        <f t="shared" si="43"/>
        <v/>
      </c>
      <c r="G272" s="875" t="str">
        <f t="shared" si="44"/>
        <v/>
      </c>
      <c r="H272" s="876" t="str">
        <f t="shared" si="45"/>
        <v/>
      </c>
      <c r="I272" s="874" t="str">
        <f t="shared" si="46"/>
        <v/>
      </c>
      <c r="J272" s="811"/>
      <c r="K272" s="878" t="str">
        <f t="shared" si="47"/>
        <v/>
      </c>
      <c r="L272" s="878" t="str">
        <f t="shared" si="48"/>
        <v/>
      </c>
      <c r="M272" s="905" t="s">
        <v>7</v>
      </c>
      <c r="N272" s="707"/>
      <c r="O272" s="707"/>
      <c r="P272" s="707"/>
      <c r="Q272" s="707"/>
      <c r="R272" s="707"/>
      <c r="S272" s="932" t="str">
        <f t="shared" si="49"/>
        <v/>
      </c>
      <c r="T272" s="210" t="str">
        <f t="array" ref="T272">IFERROR(SMALL(IF((loai=$AA$10),ROW(loai)-6),ROWS($T$142:T271)),"")</f>
        <v/>
      </c>
      <c r="U272" s="211"/>
      <c r="V272" s="194"/>
    </row>
    <row r="273" spans="2:22" ht="16.5" customHeight="1" x14ac:dyDescent="0.2">
      <c r="B273" s="466"/>
      <c r="C273" s="933" t="str">
        <f t="shared" ref="C273:C316" si="50">IF(F273="","",C272+1)</f>
        <v/>
      </c>
      <c r="D273" s="902"/>
      <c r="E273" s="902"/>
      <c r="F273" s="874" t="str">
        <f t="shared" si="43"/>
        <v/>
      </c>
      <c r="G273" s="875" t="str">
        <f t="shared" si="44"/>
        <v/>
      </c>
      <c r="H273" s="876" t="str">
        <f t="shared" si="45"/>
        <v/>
      </c>
      <c r="I273" s="874" t="str">
        <f t="shared" si="46"/>
        <v/>
      </c>
      <c r="J273" s="811"/>
      <c r="K273" s="878" t="str">
        <f t="shared" si="47"/>
        <v/>
      </c>
      <c r="L273" s="878" t="str">
        <f t="shared" si="48"/>
        <v/>
      </c>
      <c r="M273" s="905" t="s">
        <v>7</v>
      </c>
      <c r="N273" s="707"/>
      <c r="O273" s="707"/>
      <c r="P273" s="707"/>
      <c r="Q273" s="707"/>
      <c r="R273" s="707"/>
      <c r="S273" s="932" t="str">
        <f t="shared" si="49"/>
        <v/>
      </c>
      <c r="T273" s="210" t="str">
        <f t="array" ref="T273">IFERROR(SMALL(IF((loai=$AA$10),ROW(loai)-6),ROWS($T$142:T272)),"")</f>
        <v/>
      </c>
      <c r="U273" s="211"/>
      <c r="V273" s="194"/>
    </row>
    <row r="274" spans="2:22" ht="16.5" customHeight="1" x14ac:dyDescent="0.2">
      <c r="B274" s="466"/>
      <c r="C274" s="933" t="str">
        <f t="shared" si="50"/>
        <v/>
      </c>
      <c r="D274" s="902"/>
      <c r="E274" s="902"/>
      <c r="F274" s="874" t="str">
        <f t="shared" si="43"/>
        <v/>
      </c>
      <c r="G274" s="875" t="str">
        <f t="shared" si="44"/>
        <v/>
      </c>
      <c r="H274" s="876" t="str">
        <f t="shared" si="45"/>
        <v/>
      </c>
      <c r="I274" s="874" t="str">
        <f t="shared" si="46"/>
        <v/>
      </c>
      <c r="J274" s="811"/>
      <c r="K274" s="878" t="str">
        <f t="shared" si="47"/>
        <v/>
      </c>
      <c r="L274" s="878" t="str">
        <f t="shared" si="48"/>
        <v/>
      </c>
      <c r="M274" s="905" t="s">
        <v>7</v>
      </c>
      <c r="N274" s="707"/>
      <c r="O274" s="707"/>
      <c r="P274" s="707"/>
      <c r="Q274" s="707"/>
      <c r="R274" s="707"/>
      <c r="S274" s="932" t="str">
        <f t="shared" si="49"/>
        <v/>
      </c>
      <c r="T274" s="210" t="str">
        <f t="array" ref="T274">IFERROR(SMALL(IF((loai=$AA$10),ROW(loai)-6),ROWS($T$142:T273)),"")</f>
        <v/>
      </c>
      <c r="U274" s="211"/>
      <c r="V274" s="194"/>
    </row>
    <row r="275" spans="2:22" ht="16.5" customHeight="1" x14ac:dyDescent="0.2">
      <c r="B275" s="466"/>
      <c r="C275" s="933" t="str">
        <f t="shared" si="50"/>
        <v/>
      </c>
      <c r="D275" s="902"/>
      <c r="E275" s="902"/>
      <c r="F275" s="874" t="str">
        <f t="shared" si="43"/>
        <v/>
      </c>
      <c r="G275" s="875" t="str">
        <f t="shared" si="44"/>
        <v/>
      </c>
      <c r="H275" s="876" t="str">
        <f t="shared" si="45"/>
        <v/>
      </c>
      <c r="I275" s="874" t="str">
        <f t="shared" si="46"/>
        <v/>
      </c>
      <c r="J275" s="811"/>
      <c r="K275" s="878" t="str">
        <f t="shared" si="47"/>
        <v/>
      </c>
      <c r="L275" s="878" t="str">
        <f t="shared" si="48"/>
        <v/>
      </c>
      <c r="M275" s="905" t="s">
        <v>7</v>
      </c>
      <c r="N275" s="707"/>
      <c r="O275" s="707"/>
      <c r="P275" s="707"/>
      <c r="Q275" s="707"/>
      <c r="R275" s="707"/>
      <c r="S275" s="932" t="str">
        <f t="shared" si="49"/>
        <v/>
      </c>
      <c r="T275" s="210" t="str">
        <f t="array" ref="T275">IFERROR(SMALL(IF((loai=$AA$10),ROW(loai)-6),ROWS($T$142:T274)),"")</f>
        <v/>
      </c>
      <c r="U275" s="211"/>
      <c r="V275" s="194"/>
    </row>
    <row r="276" spans="2:22" ht="16.5" customHeight="1" x14ac:dyDescent="0.2">
      <c r="B276" s="466"/>
      <c r="C276" s="933" t="str">
        <f t="shared" si="50"/>
        <v/>
      </c>
      <c r="D276" s="902"/>
      <c r="E276" s="902"/>
      <c r="F276" s="874" t="str">
        <f t="shared" si="43"/>
        <v/>
      </c>
      <c r="G276" s="875" t="str">
        <f t="shared" si="44"/>
        <v/>
      </c>
      <c r="H276" s="876" t="str">
        <f t="shared" si="45"/>
        <v/>
      </c>
      <c r="I276" s="874" t="str">
        <f t="shared" si="46"/>
        <v/>
      </c>
      <c r="J276" s="811"/>
      <c r="K276" s="878" t="str">
        <f t="shared" si="47"/>
        <v/>
      </c>
      <c r="L276" s="878" t="str">
        <f t="shared" si="48"/>
        <v/>
      </c>
      <c r="M276" s="905" t="s">
        <v>7</v>
      </c>
      <c r="N276" s="707"/>
      <c r="O276" s="707"/>
      <c r="P276" s="707"/>
      <c r="Q276" s="707"/>
      <c r="R276" s="707"/>
      <c r="S276" s="932" t="str">
        <f t="shared" si="49"/>
        <v/>
      </c>
      <c r="T276" s="210" t="str">
        <f t="array" ref="T276">IFERROR(SMALL(IF((loai=$AA$10),ROW(loai)-6),ROWS($T$142:T275)),"")</f>
        <v/>
      </c>
      <c r="U276" s="211"/>
      <c r="V276" s="194"/>
    </row>
    <row r="277" spans="2:22" ht="16.5" customHeight="1" x14ac:dyDescent="0.2">
      <c r="B277" s="466"/>
      <c r="C277" s="933" t="str">
        <f t="shared" si="50"/>
        <v/>
      </c>
      <c r="D277" s="902"/>
      <c r="E277" s="902"/>
      <c r="F277" s="874" t="str">
        <f t="shared" si="43"/>
        <v/>
      </c>
      <c r="G277" s="875" t="str">
        <f t="shared" si="44"/>
        <v/>
      </c>
      <c r="H277" s="876" t="str">
        <f t="shared" si="45"/>
        <v/>
      </c>
      <c r="I277" s="874" t="str">
        <f t="shared" si="46"/>
        <v/>
      </c>
      <c r="J277" s="811"/>
      <c r="K277" s="878" t="str">
        <f t="shared" si="47"/>
        <v/>
      </c>
      <c r="L277" s="878" t="str">
        <f t="shared" si="48"/>
        <v/>
      </c>
      <c r="M277" s="905" t="s">
        <v>7</v>
      </c>
      <c r="N277" s="707"/>
      <c r="O277" s="707"/>
      <c r="P277" s="707"/>
      <c r="Q277" s="707"/>
      <c r="R277" s="707"/>
      <c r="S277" s="932" t="str">
        <f t="shared" si="49"/>
        <v/>
      </c>
      <c r="T277" s="210" t="str">
        <f t="array" ref="T277">IFERROR(SMALL(IF((loai=$AA$10),ROW(loai)-6),ROWS($T$142:T276)),"")</f>
        <v/>
      </c>
      <c r="U277" s="211"/>
      <c r="V277" s="194"/>
    </row>
    <row r="278" spans="2:22" ht="16.5" customHeight="1" x14ac:dyDescent="0.2">
      <c r="B278" s="466"/>
      <c r="C278" s="933" t="str">
        <f t="shared" si="50"/>
        <v/>
      </c>
      <c r="D278" s="902"/>
      <c r="E278" s="902"/>
      <c r="F278" s="874" t="str">
        <f t="shared" si="43"/>
        <v/>
      </c>
      <c r="G278" s="875" t="str">
        <f t="shared" si="44"/>
        <v/>
      </c>
      <c r="H278" s="876" t="str">
        <f t="shared" si="45"/>
        <v/>
      </c>
      <c r="I278" s="874" t="str">
        <f t="shared" si="46"/>
        <v/>
      </c>
      <c r="J278" s="811"/>
      <c r="K278" s="878" t="str">
        <f t="shared" si="47"/>
        <v/>
      </c>
      <c r="L278" s="878" t="str">
        <f t="shared" si="48"/>
        <v/>
      </c>
      <c r="M278" s="905" t="s">
        <v>7</v>
      </c>
      <c r="N278" s="707"/>
      <c r="O278" s="707"/>
      <c r="P278" s="707"/>
      <c r="Q278" s="707"/>
      <c r="R278" s="707"/>
      <c r="S278" s="932" t="str">
        <f t="shared" si="49"/>
        <v/>
      </c>
      <c r="T278" s="210" t="str">
        <f t="array" ref="T278">IFERROR(SMALL(IF((loai=$AA$10),ROW(loai)-6),ROWS($T$142:T277)),"")</f>
        <v/>
      </c>
      <c r="U278" s="211"/>
      <c r="V278" s="194"/>
    </row>
    <row r="279" spans="2:22" ht="16.5" customHeight="1" x14ac:dyDescent="0.2">
      <c r="B279" s="466"/>
      <c r="C279" s="933" t="str">
        <f t="shared" si="50"/>
        <v/>
      </c>
      <c r="D279" s="902"/>
      <c r="E279" s="902"/>
      <c r="F279" s="874" t="str">
        <f t="shared" si="43"/>
        <v/>
      </c>
      <c r="G279" s="875" t="str">
        <f t="shared" si="44"/>
        <v/>
      </c>
      <c r="H279" s="876" t="str">
        <f t="shared" si="45"/>
        <v/>
      </c>
      <c r="I279" s="874" t="str">
        <f t="shared" si="46"/>
        <v/>
      </c>
      <c r="J279" s="811"/>
      <c r="K279" s="878" t="str">
        <f t="shared" si="47"/>
        <v/>
      </c>
      <c r="L279" s="878" t="str">
        <f t="shared" si="48"/>
        <v/>
      </c>
      <c r="M279" s="905" t="s">
        <v>7</v>
      </c>
      <c r="N279" s="707"/>
      <c r="O279" s="707"/>
      <c r="P279" s="707"/>
      <c r="Q279" s="707"/>
      <c r="R279" s="707"/>
      <c r="S279" s="932" t="str">
        <f t="shared" si="49"/>
        <v/>
      </c>
      <c r="T279" s="210" t="str">
        <f t="array" ref="T279">IFERROR(SMALL(IF((loai=$AA$10),ROW(loai)-6),ROWS($T$142:T278)),"")</f>
        <v/>
      </c>
      <c r="U279" s="211"/>
      <c r="V279" s="194"/>
    </row>
    <row r="280" spans="2:22" ht="16.5" customHeight="1" x14ac:dyDescent="0.2">
      <c r="B280" s="466"/>
      <c r="C280" s="933" t="str">
        <f t="shared" si="50"/>
        <v/>
      </c>
      <c r="D280" s="902"/>
      <c r="E280" s="902"/>
      <c r="F280" s="874" t="str">
        <f t="shared" si="43"/>
        <v/>
      </c>
      <c r="G280" s="875" t="str">
        <f t="shared" si="44"/>
        <v/>
      </c>
      <c r="H280" s="876" t="str">
        <f t="shared" si="45"/>
        <v/>
      </c>
      <c r="I280" s="874" t="str">
        <f t="shared" si="46"/>
        <v/>
      </c>
      <c r="J280" s="811"/>
      <c r="K280" s="878" t="str">
        <f t="shared" si="47"/>
        <v/>
      </c>
      <c r="L280" s="878" t="str">
        <f t="shared" si="48"/>
        <v/>
      </c>
      <c r="M280" s="905" t="s">
        <v>7</v>
      </c>
      <c r="N280" s="707"/>
      <c r="O280" s="707"/>
      <c r="P280" s="707"/>
      <c r="Q280" s="707"/>
      <c r="R280" s="707"/>
      <c r="S280" s="932" t="str">
        <f t="shared" si="49"/>
        <v/>
      </c>
      <c r="T280" s="210" t="str">
        <f t="array" ref="T280">IFERROR(SMALL(IF((loai=$AA$10),ROW(loai)-6),ROWS($T$142:T279)),"")</f>
        <v/>
      </c>
      <c r="U280" s="211"/>
      <c r="V280" s="194"/>
    </row>
    <row r="281" spans="2:22" ht="16.5" customHeight="1" x14ac:dyDescent="0.2">
      <c r="B281" s="466"/>
      <c r="C281" s="933" t="str">
        <f t="shared" si="50"/>
        <v/>
      </c>
      <c r="D281" s="902"/>
      <c r="E281" s="902"/>
      <c r="F281" s="874" t="str">
        <f t="shared" si="43"/>
        <v/>
      </c>
      <c r="G281" s="875" t="str">
        <f t="shared" si="44"/>
        <v/>
      </c>
      <c r="H281" s="876" t="str">
        <f t="shared" si="45"/>
        <v/>
      </c>
      <c r="I281" s="874" t="str">
        <f t="shared" si="46"/>
        <v/>
      </c>
      <c r="J281" s="811"/>
      <c r="K281" s="878" t="str">
        <f t="shared" si="47"/>
        <v/>
      </c>
      <c r="L281" s="878" t="str">
        <f t="shared" si="48"/>
        <v/>
      </c>
      <c r="M281" s="905" t="s">
        <v>7</v>
      </c>
      <c r="N281" s="707"/>
      <c r="O281" s="707"/>
      <c r="P281" s="707"/>
      <c r="Q281" s="707"/>
      <c r="R281" s="707"/>
      <c r="S281" s="932" t="str">
        <f t="shared" si="49"/>
        <v/>
      </c>
      <c r="T281" s="210" t="str">
        <f t="array" ref="T281">IFERROR(SMALL(IF((loai=$AA$10),ROW(loai)-6),ROWS($T$142:T280)),"")</f>
        <v/>
      </c>
      <c r="U281" s="211"/>
      <c r="V281" s="194"/>
    </row>
    <row r="282" spans="2:22" ht="16.5" customHeight="1" x14ac:dyDescent="0.2">
      <c r="B282" s="466"/>
      <c r="C282" s="933" t="str">
        <f t="shared" si="50"/>
        <v/>
      </c>
      <c r="D282" s="902"/>
      <c r="E282" s="902"/>
      <c r="F282" s="874" t="str">
        <f t="shared" si="43"/>
        <v/>
      </c>
      <c r="G282" s="875" t="str">
        <f t="shared" si="44"/>
        <v/>
      </c>
      <c r="H282" s="876" t="str">
        <f t="shared" si="45"/>
        <v/>
      </c>
      <c r="I282" s="874" t="str">
        <f t="shared" si="46"/>
        <v/>
      </c>
      <c r="J282" s="811"/>
      <c r="K282" s="878" t="str">
        <f t="shared" si="47"/>
        <v/>
      </c>
      <c r="L282" s="878" t="str">
        <f t="shared" si="48"/>
        <v/>
      </c>
      <c r="M282" s="905" t="s">
        <v>7</v>
      </c>
      <c r="N282" s="707"/>
      <c r="O282" s="707"/>
      <c r="P282" s="707"/>
      <c r="Q282" s="707"/>
      <c r="R282" s="707"/>
      <c r="S282" s="932" t="str">
        <f t="shared" si="49"/>
        <v/>
      </c>
      <c r="T282" s="210" t="str">
        <f t="array" ref="T282">IFERROR(SMALL(IF((loai=$AA$10),ROW(loai)-6),ROWS($T$142:T281)),"")</f>
        <v/>
      </c>
      <c r="U282" s="211"/>
      <c r="V282" s="194"/>
    </row>
    <row r="283" spans="2:22" ht="16.5" customHeight="1" x14ac:dyDescent="0.2">
      <c r="B283" s="466"/>
      <c r="C283" s="933" t="str">
        <f t="shared" si="50"/>
        <v/>
      </c>
      <c r="D283" s="902"/>
      <c r="E283" s="902"/>
      <c r="F283" s="874" t="str">
        <f t="shared" si="43"/>
        <v/>
      </c>
      <c r="G283" s="875" t="str">
        <f t="shared" si="44"/>
        <v/>
      </c>
      <c r="H283" s="876" t="str">
        <f t="shared" si="45"/>
        <v/>
      </c>
      <c r="I283" s="874" t="str">
        <f t="shared" si="46"/>
        <v/>
      </c>
      <c r="J283" s="811"/>
      <c r="K283" s="878" t="str">
        <f t="shared" si="47"/>
        <v/>
      </c>
      <c r="L283" s="878" t="str">
        <f t="shared" si="48"/>
        <v/>
      </c>
      <c r="M283" s="905" t="s">
        <v>7</v>
      </c>
      <c r="N283" s="707"/>
      <c r="O283" s="707"/>
      <c r="P283" s="707"/>
      <c r="Q283" s="707"/>
      <c r="R283" s="707"/>
      <c r="S283" s="932" t="str">
        <f t="shared" si="49"/>
        <v/>
      </c>
      <c r="T283" s="210" t="str">
        <f t="array" ref="T283">IFERROR(SMALL(IF((loai=$AA$10),ROW(loai)-6),ROWS($T$142:T282)),"")</f>
        <v/>
      </c>
      <c r="U283" s="211"/>
      <c r="V283" s="194"/>
    </row>
    <row r="284" spans="2:22" ht="16.5" customHeight="1" x14ac:dyDescent="0.2">
      <c r="B284" s="466"/>
      <c r="C284" s="933" t="str">
        <f t="shared" si="50"/>
        <v/>
      </c>
      <c r="D284" s="902"/>
      <c r="E284" s="902"/>
      <c r="F284" s="874" t="str">
        <f t="shared" si="43"/>
        <v/>
      </c>
      <c r="G284" s="875" t="str">
        <f t="shared" si="44"/>
        <v/>
      </c>
      <c r="H284" s="876" t="str">
        <f t="shared" si="45"/>
        <v/>
      </c>
      <c r="I284" s="874" t="str">
        <f t="shared" si="46"/>
        <v/>
      </c>
      <c r="J284" s="811"/>
      <c r="K284" s="878" t="str">
        <f t="shared" si="47"/>
        <v/>
      </c>
      <c r="L284" s="878" t="str">
        <f t="shared" si="48"/>
        <v/>
      </c>
      <c r="M284" s="905" t="s">
        <v>7</v>
      </c>
      <c r="N284" s="707"/>
      <c r="O284" s="707"/>
      <c r="P284" s="707"/>
      <c r="Q284" s="707"/>
      <c r="R284" s="707"/>
      <c r="S284" s="932" t="str">
        <f t="shared" si="49"/>
        <v/>
      </c>
      <c r="T284" s="210" t="str">
        <f t="array" ref="T284">IFERROR(SMALL(IF((loai=$AA$10),ROW(loai)-6),ROWS($T$142:T283)),"")</f>
        <v/>
      </c>
      <c r="U284" s="211"/>
      <c r="V284" s="194"/>
    </row>
    <row r="285" spans="2:22" ht="16.5" customHeight="1" x14ac:dyDescent="0.2">
      <c r="B285" s="466"/>
      <c r="C285" s="933" t="str">
        <f t="shared" si="50"/>
        <v/>
      </c>
      <c r="D285" s="902"/>
      <c r="E285" s="902"/>
      <c r="F285" s="874" t="str">
        <f t="shared" si="43"/>
        <v/>
      </c>
      <c r="G285" s="875" t="str">
        <f t="shared" si="44"/>
        <v/>
      </c>
      <c r="H285" s="876" t="str">
        <f t="shared" si="45"/>
        <v/>
      </c>
      <c r="I285" s="874" t="str">
        <f t="shared" si="46"/>
        <v/>
      </c>
      <c r="J285" s="811"/>
      <c r="K285" s="878" t="str">
        <f t="shared" si="47"/>
        <v/>
      </c>
      <c r="L285" s="878" t="str">
        <f t="shared" si="48"/>
        <v/>
      </c>
      <c r="M285" s="905" t="s">
        <v>7</v>
      </c>
      <c r="N285" s="707"/>
      <c r="O285" s="707"/>
      <c r="P285" s="707"/>
      <c r="Q285" s="707"/>
      <c r="R285" s="707"/>
      <c r="S285" s="932" t="str">
        <f t="shared" si="49"/>
        <v/>
      </c>
      <c r="T285" s="210" t="str">
        <f t="array" ref="T285">IFERROR(SMALL(IF((loai=$AA$10),ROW(loai)-6),ROWS($T$142:T284)),"")</f>
        <v/>
      </c>
      <c r="U285" s="211"/>
      <c r="V285" s="194"/>
    </row>
    <row r="286" spans="2:22" ht="16.5" customHeight="1" x14ac:dyDescent="0.2">
      <c r="B286" s="466"/>
      <c r="C286" s="933" t="str">
        <f t="shared" si="50"/>
        <v/>
      </c>
      <c r="D286" s="902"/>
      <c r="E286" s="902"/>
      <c r="F286" s="874" t="str">
        <f t="shared" si="43"/>
        <v/>
      </c>
      <c r="G286" s="875" t="str">
        <f t="shared" si="44"/>
        <v/>
      </c>
      <c r="H286" s="876" t="str">
        <f t="shared" si="45"/>
        <v/>
      </c>
      <c r="I286" s="874" t="str">
        <f t="shared" si="46"/>
        <v/>
      </c>
      <c r="J286" s="811"/>
      <c r="K286" s="878" t="str">
        <f t="shared" si="47"/>
        <v/>
      </c>
      <c r="L286" s="878" t="str">
        <f t="shared" si="48"/>
        <v/>
      </c>
      <c r="M286" s="905" t="s">
        <v>7</v>
      </c>
      <c r="N286" s="707"/>
      <c r="O286" s="707"/>
      <c r="P286" s="707"/>
      <c r="Q286" s="707"/>
      <c r="R286" s="707"/>
      <c r="S286" s="932" t="str">
        <f t="shared" si="49"/>
        <v/>
      </c>
      <c r="T286" s="210" t="str">
        <f t="array" ref="T286">IFERROR(SMALL(IF((loai=$AA$10),ROW(loai)-6),ROWS($T$142:T285)),"")</f>
        <v/>
      </c>
      <c r="U286" s="211"/>
      <c r="V286" s="194"/>
    </row>
    <row r="287" spans="2:22" ht="16.5" customHeight="1" x14ac:dyDescent="0.2">
      <c r="B287" s="466"/>
      <c r="C287" s="933" t="str">
        <f t="shared" si="50"/>
        <v/>
      </c>
      <c r="D287" s="902"/>
      <c r="E287" s="902"/>
      <c r="F287" s="874" t="str">
        <f t="shared" si="43"/>
        <v/>
      </c>
      <c r="G287" s="875" t="str">
        <f t="shared" si="44"/>
        <v/>
      </c>
      <c r="H287" s="876" t="str">
        <f t="shared" si="45"/>
        <v/>
      </c>
      <c r="I287" s="874" t="str">
        <f t="shared" si="46"/>
        <v/>
      </c>
      <c r="J287" s="811"/>
      <c r="K287" s="878" t="str">
        <f t="shared" si="47"/>
        <v/>
      </c>
      <c r="L287" s="878" t="str">
        <f t="shared" si="48"/>
        <v/>
      </c>
      <c r="M287" s="905" t="s">
        <v>7</v>
      </c>
      <c r="N287" s="707"/>
      <c r="O287" s="707"/>
      <c r="P287" s="707"/>
      <c r="Q287" s="707"/>
      <c r="R287" s="707"/>
      <c r="S287" s="932" t="str">
        <f t="shared" si="49"/>
        <v/>
      </c>
      <c r="T287" s="210" t="str">
        <f t="array" ref="T287">IFERROR(SMALL(IF((loai=$AA$10),ROW(loai)-6),ROWS($T$142:T286)),"")</f>
        <v/>
      </c>
      <c r="U287" s="211"/>
      <c r="V287" s="194"/>
    </row>
    <row r="288" spans="2:22" ht="16.5" customHeight="1" x14ac:dyDescent="0.2">
      <c r="B288" s="466"/>
      <c r="C288" s="933" t="str">
        <f t="shared" si="50"/>
        <v/>
      </c>
      <c r="D288" s="902"/>
      <c r="E288" s="902"/>
      <c r="F288" s="874" t="str">
        <f t="shared" si="43"/>
        <v/>
      </c>
      <c r="G288" s="875" t="str">
        <f t="shared" si="44"/>
        <v/>
      </c>
      <c r="H288" s="876" t="str">
        <f t="shared" si="45"/>
        <v/>
      </c>
      <c r="I288" s="874" t="str">
        <f t="shared" si="46"/>
        <v/>
      </c>
      <c r="J288" s="811"/>
      <c r="K288" s="878" t="str">
        <f t="shared" si="47"/>
        <v/>
      </c>
      <c r="L288" s="878" t="str">
        <f t="shared" si="48"/>
        <v/>
      </c>
      <c r="M288" s="905" t="s">
        <v>7</v>
      </c>
      <c r="N288" s="707"/>
      <c r="O288" s="707"/>
      <c r="P288" s="707"/>
      <c r="Q288" s="707"/>
      <c r="R288" s="707"/>
      <c r="S288" s="932" t="str">
        <f t="shared" si="49"/>
        <v/>
      </c>
      <c r="T288" s="210" t="str">
        <f t="array" ref="T288">IFERROR(SMALL(IF((loai=$AA$10),ROW(loai)-6),ROWS($T$142:T287)),"")</f>
        <v/>
      </c>
      <c r="U288" s="211"/>
      <c r="V288" s="194"/>
    </row>
    <row r="289" spans="2:22" ht="16.5" customHeight="1" x14ac:dyDescent="0.2">
      <c r="B289" s="466"/>
      <c r="C289" s="933" t="str">
        <f t="shared" si="50"/>
        <v/>
      </c>
      <c r="D289" s="902"/>
      <c r="E289" s="902"/>
      <c r="F289" s="874" t="str">
        <f t="shared" si="43"/>
        <v/>
      </c>
      <c r="G289" s="875" t="str">
        <f t="shared" si="44"/>
        <v/>
      </c>
      <c r="H289" s="876" t="str">
        <f t="shared" si="45"/>
        <v/>
      </c>
      <c r="I289" s="874" t="str">
        <f t="shared" si="46"/>
        <v/>
      </c>
      <c r="J289" s="811"/>
      <c r="K289" s="878" t="str">
        <f t="shared" si="47"/>
        <v/>
      </c>
      <c r="L289" s="878" t="str">
        <f t="shared" si="48"/>
        <v/>
      </c>
      <c r="M289" s="905" t="s">
        <v>7</v>
      </c>
      <c r="N289" s="707"/>
      <c r="O289" s="707"/>
      <c r="P289" s="707"/>
      <c r="Q289" s="707"/>
      <c r="R289" s="707"/>
      <c r="S289" s="932" t="str">
        <f t="shared" si="49"/>
        <v/>
      </c>
      <c r="T289" s="210" t="str">
        <f t="array" ref="T289">IFERROR(SMALL(IF((loai=$AA$10),ROW(loai)-6),ROWS($T$142:T288)),"")</f>
        <v/>
      </c>
      <c r="U289" s="211"/>
      <c r="V289" s="194"/>
    </row>
    <row r="290" spans="2:22" ht="16.5" customHeight="1" x14ac:dyDescent="0.2">
      <c r="B290" s="466"/>
      <c r="C290" s="933" t="str">
        <f t="shared" si="50"/>
        <v/>
      </c>
      <c r="D290" s="902"/>
      <c r="E290" s="902"/>
      <c r="F290" s="874" t="str">
        <f t="shared" si="43"/>
        <v/>
      </c>
      <c r="G290" s="875" t="str">
        <f t="shared" si="44"/>
        <v/>
      </c>
      <c r="H290" s="876" t="str">
        <f t="shared" si="45"/>
        <v/>
      </c>
      <c r="I290" s="874" t="str">
        <f t="shared" si="46"/>
        <v/>
      </c>
      <c r="J290" s="811"/>
      <c r="K290" s="878" t="str">
        <f t="shared" si="47"/>
        <v/>
      </c>
      <c r="L290" s="878" t="str">
        <f t="shared" si="48"/>
        <v/>
      </c>
      <c r="M290" s="905" t="s">
        <v>7</v>
      </c>
      <c r="N290" s="707"/>
      <c r="O290" s="707"/>
      <c r="P290" s="707"/>
      <c r="Q290" s="707"/>
      <c r="R290" s="707"/>
      <c r="S290" s="932" t="str">
        <f t="shared" si="49"/>
        <v/>
      </c>
      <c r="T290" s="210" t="str">
        <f t="array" ref="T290">IFERROR(SMALL(IF((loai=$AA$10),ROW(loai)-6),ROWS($T$142:T289)),"")</f>
        <v/>
      </c>
      <c r="U290" s="211"/>
      <c r="V290" s="194"/>
    </row>
    <row r="291" spans="2:22" ht="16.5" customHeight="1" x14ac:dyDescent="0.2">
      <c r="B291" s="466"/>
      <c r="C291" s="933" t="str">
        <f t="shared" si="50"/>
        <v/>
      </c>
      <c r="D291" s="902"/>
      <c r="E291" s="902"/>
      <c r="F291" s="874" t="str">
        <f t="shared" si="43"/>
        <v/>
      </c>
      <c r="G291" s="875" t="str">
        <f t="shared" si="44"/>
        <v/>
      </c>
      <c r="H291" s="876" t="str">
        <f t="shared" si="45"/>
        <v/>
      </c>
      <c r="I291" s="874" t="str">
        <f t="shared" si="46"/>
        <v/>
      </c>
      <c r="J291" s="811"/>
      <c r="K291" s="878" t="str">
        <f t="shared" si="47"/>
        <v/>
      </c>
      <c r="L291" s="878" t="str">
        <f t="shared" si="48"/>
        <v/>
      </c>
      <c r="M291" s="905" t="s">
        <v>7</v>
      </c>
      <c r="N291" s="707"/>
      <c r="O291" s="707"/>
      <c r="P291" s="707"/>
      <c r="Q291" s="707"/>
      <c r="R291" s="707"/>
      <c r="S291" s="932" t="str">
        <f t="shared" si="49"/>
        <v/>
      </c>
      <c r="T291" s="210" t="str">
        <f t="array" ref="T291">IFERROR(SMALL(IF((loai=$AA$10),ROW(loai)-6),ROWS($T$142:T290)),"")</f>
        <v/>
      </c>
      <c r="U291" s="211"/>
      <c r="V291" s="194"/>
    </row>
    <row r="292" spans="2:22" ht="16.5" customHeight="1" x14ac:dyDescent="0.2">
      <c r="B292" s="466"/>
      <c r="C292" s="933" t="str">
        <f t="shared" si="50"/>
        <v/>
      </c>
      <c r="D292" s="902"/>
      <c r="E292" s="902"/>
      <c r="F292" s="874" t="str">
        <f t="shared" si="43"/>
        <v/>
      </c>
      <c r="G292" s="875" t="str">
        <f t="shared" si="44"/>
        <v/>
      </c>
      <c r="H292" s="876" t="str">
        <f t="shared" si="45"/>
        <v/>
      </c>
      <c r="I292" s="874" t="str">
        <f t="shared" si="46"/>
        <v/>
      </c>
      <c r="J292" s="811"/>
      <c r="K292" s="878" t="str">
        <f t="shared" si="47"/>
        <v/>
      </c>
      <c r="L292" s="878" t="str">
        <f t="shared" si="48"/>
        <v/>
      </c>
      <c r="M292" s="905" t="s">
        <v>7</v>
      </c>
      <c r="N292" s="707"/>
      <c r="O292" s="707"/>
      <c r="P292" s="707"/>
      <c r="Q292" s="707"/>
      <c r="R292" s="707"/>
      <c r="S292" s="932" t="str">
        <f t="shared" si="49"/>
        <v/>
      </c>
      <c r="T292" s="210" t="str">
        <f t="array" ref="T292">IFERROR(SMALL(IF((loai=$AA$10),ROW(loai)-6),ROWS($T$142:T291)),"")</f>
        <v/>
      </c>
      <c r="U292" s="211"/>
      <c r="V292" s="194"/>
    </row>
    <row r="293" spans="2:22" ht="16.5" customHeight="1" x14ac:dyDescent="0.2">
      <c r="B293" s="466"/>
      <c r="C293" s="933" t="str">
        <f t="shared" si="50"/>
        <v/>
      </c>
      <c r="D293" s="902"/>
      <c r="E293" s="902"/>
      <c r="F293" s="874" t="str">
        <f t="shared" si="43"/>
        <v/>
      </c>
      <c r="G293" s="875" t="str">
        <f t="shared" si="44"/>
        <v/>
      </c>
      <c r="H293" s="876" t="str">
        <f t="shared" si="45"/>
        <v/>
      </c>
      <c r="I293" s="874" t="str">
        <f t="shared" si="46"/>
        <v/>
      </c>
      <c r="J293" s="811"/>
      <c r="K293" s="878" t="str">
        <f t="shared" si="47"/>
        <v/>
      </c>
      <c r="L293" s="878" t="str">
        <f t="shared" si="48"/>
        <v/>
      </c>
      <c r="M293" s="905" t="s">
        <v>7</v>
      </c>
      <c r="N293" s="707"/>
      <c r="O293" s="707"/>
      <c r="P293" s="707"/>
      <c r="Q293" s="707"/>
      <c r="R293" s="707"/>
      <c r="S293" s="932" t="str">
        <f t="shared" si="49"/>
        <v/>
      </c>
      <c r="T293" s="210" t="str">
        <f t="array" ref="T293">IFERROR(SMALL(IF((loai=$AA$10),ROW(loai)-6),ROWS($T$142:T292)),"")</f>
        <v/>
      </c>
      <c r="U293" s="211"/>
      <c r="V293" s="194"/>
    </row>
    <row r="294" spans="2:22" ht="16.5" customHeight="1" x14ac:dyDescent="0.2">
      <c r="B294" s="466"/>
      <c r="C294" s="933" t="str">
        <f t="shared" si="50"/>
        <v/>
      </c>
      <c r="D294" s="902"/>
      <c r="E294" s="902"/>
      <c r="F294" s="874" t="str">
        <f t="shared" si="43"/>
        <v/>
      </c>
      <c r="G294" s="875" t="str">
        <f t="shared" si="44"/>
        <v/>
      </c>
      <c r="H294" s="876" t="str">
        <f t="shared" si="45"/>
        <v/>
      </c>
      <c r="I294" s="874" t="str">
        <f t="shared" si="46"/>
        <v/>
      </c>
      <c r="J294" s="811"/>
      <c r="K294" s="878" t="str">
        <f t="shared" si="47"/>
        <v/>
      </c>
      <c r="L294" s="878" t="str">
        <f t="shared" si="48"/>
        <v/>
      </c>
      <c r="M294" s="905" t="s">
        <v>7</v>
      </c>
      <c r="N294" s="707"/>
      <c r="O294" s="707"/>
      <c r="P294" s="707"/>
      <c r="Q294" s="707"/>
      <c r="R294" s="707"/>
      <c r="S294" s="932" t="str">
        <f t="shared" si="49"/>
        <v/>
      </c>
      <c r="T294" s="210" t="str">
        <f t="array" ref="T294">IFERROR(SMALL(IF((loai=$AA$10),ROW(loai)-6),ROWS($T$142:T293)),"")</f>
        <v/>
      </c>
      <c r="U294" s="211"/>
      <c r="V294" s="194"/>
    </row>
    <row r="295" spans="2:22" ht="16.5" customHeight="1" x14ac:dyDescent="0.2">
      <c r="B295" s="466"/>
      <c r="C295" s="933" t="str">
        <f t="shared" si="50"/>
        <v/>
      </c>
      <c r="D295" s="902"/>
      <c r="E295" s="902"/>
      <c r="F295" s="874" t="str">
        <f t="shared" si="43"/>
        <v/>
      </c>
      <c r="G295" s="875" t="str">
        <f t="shared" si="44"/>
        <v/>
      </c>
      <c r="H295" s="876" t="str">
        <f t="shared" si="45"/>
        <v/>
      </c>
      <c r="I295" s="874" t="str">
        <f t="shared" si="46"/>
        <v/>
      </c>
      <c r="J295" s="811"/>
      <c r="K295" s="878" t="str">
        <f t="shared" si="47"/>
        <v/>
      </c>
      <c r="L295" s="878" t="str">
        <f t="shared" si="48"/>
        <v/>
      </c>
      <c r="M295" s="905" t="s">
        <v>7</v>
      </c>
      <c r="N295" s="707"/>
      <c r="O295" s="707"/>
      <c r="P295" s="707"/>
      <c r="Q295" s="707"/>
      <c r="R295" s="707"/>
      <c r="S295" s="932" t="str">
        <f t="shared" si="49"/>
        <v/>
      </c>
      <c r="T295" s="210" t="str">
        <f t="array" ref="T295">IFERROR(SMALL(IF((loai=$AA$10),ROW(loai)-6),ROWS($T$142:T294)),"")</f>
        <v/>
      </c>
      <c r="U295" s="211"/>
      <c r="V295" s="194"/>
    </row>
    <row r="296" spans="2:22" ht="16.5" customHeight="1" x14ac:dyDescent="0.2">
      <c r="B296" s="466"/>
      <c r="C296" s="933" t="str">
        <f t="shared" si="50"/>
        <v/>
      </c>
      <c r="D296" s="902"/>
      <c r="E296" s="902"/>
      <c r="F296" s="874" t="str">
        <f t="shared" si="43"/>
        <v/>
      </c>
      <c r="G296" s="875" t="str">
        <f t="shared" si="44"/>
        <v/>
      </c>
      <c r="H296" s="876" t="str">
        <f t="shared" si="45"/>
        <v/>
      </c>
      <c r="I296" s="874" t="str">
        <f t="shared" si="46"/>
        <v/>
      </c>
      <c r="J296" s="811"/>
      <c r="K296" s="878" t="str">
        <f t="shared" si="47"/>
        <v/>
      </c>
      <c r="L296" s="878" t="str">
        <f t="shared" si="48"/>
        <v/>
      </c>
      <c r="M296" s="905" t="s">
        <v>7</v>
      </c>
      <c r="N296" s="707"/>
      <c r="O296" s="707"/>
      <c r="P296" s="707"/>
      <c r="Q296" s="707"/>
      <c r="R296" s="707"/>
      <c r="S296" s="932" t="str">
        <f t="shared" si="49"/>
        <v/>
      </c>
      <c r="T296" s="210" t="str">
        <f t="array" ref="T296">IFERROR(SMALL(IF((loai=$AA$10),ROW(loai)-6),ROWS($T$142:T295)),"")</f>
        <v/>
      </c>
      <c r="U296" s="211"/>
      <c r="V296" s="194"/>
    </row>
    <row r="297" spans="2:22" ht="16.5" customHeight="1" x14ac:dyDescent="0.2">
      <c r="B297" s="466"/>
      <c r="C297" s="933" t="str">
        <f t="shared" si="50"/>
        <v/>
      </c>
      <c r="D297" s="902"/>
      <c r="E297" s="902"/>
      <c r="F297" s="874" t="str">
        <f t="shared" si="43"/>
        <v/>
      </c>
      <c r="G297" s="875" t="str">
        <f t="shared" si="44"/>
        <v/>
      </c>
      <c r="H297" s="876" t="str">
        <f t="shared" si="45"/>
        <v/>
      </c>
      <c r="I297" s="874" t="str">
        <f t="shared" si="46"/>
        <v/>
      </c>
      <c r="J297" s="811"/>
      <c r="K297" s="878" t="str">
        <f t="shared" si="47"/>
        <v/>
      </c>
      <c r="L297" s="878" t="str">
        <f t="shared" si="48"/>
        <v/>
      </c>
      <c r="M297" s="905" t="s">
        <v>7</v>
      </c>
      <c r="N297" s="707"/>
      <c r="O297" s="707"/>
      <c r="P297" s="707"/>
      <c r="Q297" s="707"/>
      <c r="R297" s="707"/>
      <c r="S297" s="932" t="str">
        <f t="shared" si="49"/>
        <v/>
      </c>
      <c r="T297" s="210" t="str">
        <f t="array" ref="T297">IFERROR(SMALL(IF((loai=$AA$10),ROW(loai)-6),ROWS($T$142:T296)),"")</f>
        <v/>
      </c>
      <c r="U297" s="211"/>
      <c r="V297" s="194"/>
    </row>
    <row r="298" spans="2:22" ht="16.5" customHeight="1" x14ac:dyDescent="0.2">
      <c r="B298" s="466"/>
      <c r="C298" s="933" t="str">
        <f t="shared" si="50"/>
        <v/>
      </c>
      <c r="D298" s="902"/>
      <c r="E298" s="902"/>
      <c r="F298" s="874" t="str">
        <f t="shared" si="43"/>
        <v/>
      </c>
      <c r="G298" s="875" t="str">
        <f t="shared" si="44"/>
        <v/>
      </c>
      <c r="H298" s="876" t="str">
        <f t="shared" si="45"/>
        <v/>
      </c>
      <c r="I298" s="874" t="str">
        <f t="shared" si="46"/>
        <v/>
      </c>
      <c r="J298" s="811"/>
      <c r="K298" s="878" t="str">
        <f t="shared" si="47"/>
        <v/>
      </c>
      <c r="L298" s="878" t="str">
        <f t="shared" si="48"/>
        <v/>
      </c>
      <c r="M298" s="905" t="s">
        <v>7</v>
      </c>
      <c r="N298" s="707"/>
      <c r="O298" s="707"/>
      <c r="P298" s="707"/>
      <c r="Q298" s="707"/>
      <c r="R298" s="707"/>
      <c r="S298" s="932" t="str">
        <f t="shared" si="49"/>
        <v/>
      </c>
      <c r="T298" s="210" t="str">
        <f t="array" ref="T298">IFERROR(SMALL(IF((loai=$AA$10),ROW(loai)-6),ROWS($T$142:T297)),"")</f>
        <v/>
      </c>
      <c r="U298" s="211"/>
      <c r="V298" s="194"/>
    </row>
    <row r="299" spans="2:22" ht="16.5" customHeight="1" x14ac:dyDescent="0.2">
      <c r="B299" s="466"/>
      <c r="C299" s="933" t="str">
        <f t="shared" si="50"/>
        <v/>
      </c>
      <c r="D299" s="902"/>
      <c r="E299" s="902"/>
      <c r="F299" s="874" t="str">
        <f t="shared" si="43"/>
        <v/>
      </c>
      <c r="G299" s="875" t="str">
        <f t="shared" si="44"/>
        <v/>
      </c>
      <c r="H299" s="876" t="str">
        <f t="shared" si="45"/>
        <v/>
      </c>
      <c r="I299" s="874" t="str">
        <f t="shared" si="46"/>
        <v/>
      </c>
      <c r="J299" s="811"/>
      <c r="K299" s="878" t="str">
        <f t="shared" si="47"/>
        <v/>
      </c>
      <c r="L299" s="878" t="str">
        <f t="shared" si="48"/>
        <v/>
      </c>
      <c r="M299" s="905" t="s">
        <v>7</v>
      </c>
      <c r="N299" s="707"/>
      <c r="O299" s="707"/>
      <c r="P299" s="707"/>
      <c r="Q299" s="707"/>
      <c r="R299" s="707"/>
      <c r="S299" s="932" t="str">
        <f t="shared" si="49"/>
        <v/>
      </c>
      <c r="T299" s="210" t="str">
        <f t="array" ref="T299">IFERROR(SMALL(IF((loai=$AA$10),ROW(loai)-6),ROWS($T$142:T298)),"")</f>
        <v/>
      </c>
      <c r="U299" s="211"/>
      <c r="V299" s="194"/>
    </row>
    <row r="300" spans="2:22" ht="16.5" customHeight="1" x14ac:dyDescent="0.2">
      <c r="B300" s="466"/>
      <c r="C300" s="933" t="str">
        <f t="shared" si="50"/>
        <v/>
      </c>
      <c r="D300" s="902"/>
      <c r="E300" s="902"/>
      <c r="F300" s="874" t="str">
        <f t="shared" si="43"/>
        <v/>
      </c>
      <c r="G300" s="875" t="str">
        <f t="shared" si="44"/>
        <v/>
      </c>
      <c r="H300" s="876" t="str">
        <f t="shared" si="45"/>
        <v/>
      </c>
      <c r="I300" s="874" t="str">
        <f t="shared" si="46"/>
        <v/>
      </c>
      <c r="J300" s="811"/>
      <c r="K300" s="878" t="str">
        <f t="shared" si="47"/>
        <v/>
      </c>
      <c r="L300" s="878" t="str">
        <f t="shared" si="48"/>
        <v/>
      </c>
      <c r="M300" s="905" t="s">
        <v>7</v>
      </c>
      <c r="N300" s="707"/>
      <c r="O300" s="707"/>
      <c r="P300" s="707"/>
      <c r="Q300" s="707"/>
      <c r="R300" s="707"/>
      <c r="S300" s="932" t="str">
        <f t="shared" si="49"/>
        <v/>
      </c>
      <c r="T300" s="210" t="str">
        <f t="array" ref="T300">IFERROR(SMALL(IF((loai=$AA$10),ROW(loai)-6),ROWS($T$142:T299)),"")</f>
        <v/>
      </c>
      <c r="U300" s="211"/>
      <c r="V300" s="194"/>
    </row>
    <row r="301" spans="2:22" ht="16.5" customHeight="1" x14ac:dyDescent="0.2">
      <c r="B301" s="466"/>
      <c r="C301" s="933" t="str">
        <f t="shared" si="50"/>
        <v/>
      </c>
      <c r="D301" s="902"/>
      <c r="E301" s="902"/>
      <c r="F301" s="874" t="str">
        <f t="shared" si="43"/>
        <v/>
      </c>
      <c r="G301" s="875" t="str">
        <f t="shared" si="44"/>
        <v/>
      </c>
      <c r="H301" s="876" t="str">
        <f t="shared" si="45"/>
        <v/>
      </c>
      <c r="I301" s="874" t="str">
        <f t="shared" si="46"/>
        <v/>
      </c>
      <c r="J301" s="811"/>
      <c r="K301" s="878" t="str">
        <f t="shared" si="47"/>
        <v/>
      </c>
      <c r="L301" s="878" t="str">
        <f t="shared" si="48"/>
        <v/>
      </c>
      <c r="M301" s="905" t="s">
        <v>7</v>
      </c>
      <c r="N301" s="707"/>
      <c r="O301" s="707"/>
      <c r="P301" s="707"/>
      <c r="Q301" s="707"/>
      <c r="R301" s="707"/>
      <c r="S301" s="932" t="str">
        <f t="shared" si="49"/>
        <v/>
      </c>
      <c r="T301" s="210" t="str">
        <f t="array" ref="T301">IFERROR(SMALL(IF((loai=$AA$10),ROW(loai)-6),ROWS($T$142:T300)),"")</f>
        <v/>
      </c>
      <c r="U301" s="211"/>
      <c r="V301" s="194"/>
    </row>
    <row r="302" spans="2:22" ht="16.5" customHeight="1" x14ac:dyDescent="0.2">
      <c r="B302" s="466"/>
      <c r="C302" s="933" t="str">
        <f t="shared" si="50"/>
        <v/>
      </c>
      <c r="D302" s="902"/>
      <c r="E302" s="902"/>
      <c r="F302" s="874" t="str">
        <f t="shared" si="43"/>
        <v/>
      </c>
      <c r="G302" s="875" t="str">
        <f t="shared" si="44"/>
        <v/>
      </c>
      <c r="H302" s="876" t="str">
        <f t="shared" si="45"/>
        <v/>
      </c>
      <c r="I302" s="874" t="str">
        <f t="shared" si="46"/>
        <v/>
      </c>
      <c r="J302" s="811"/>
      <c r="K302" s="878" t="str">
        <f t="shared" si="47"/>
        <v/>
      </c>
      <c r="L302" s="878" t="str">
        <f t="shared" si="48"/>
        <v/>
      </c>
      <c r="M302" s="905" t="s">
        <v>7</v>
      </c>
      <c r="N302" s="707"/>
      <c r="O302" s="707"/>
      <c r="P302" s="707"/>
      <c r="Q302" s="707"/>
      <c r="R302" s="707"/>
      <c r="S302" s="932" t="str">
        <f t="shared" si="49"/>
        <v/>
      </c>
      <c r="T302" s="210" t="str">
        <f t="array" ref="T302">IFERROR(SMALL(IF((loai=$AA$10),ROW(loai)-6),ROWS($T$142:T301)),"")</f>
        <v/>
      </c>
      <c r="U302" s="211"/>
      <c r="V302" s="194"/>
    </row>
    <row r="303" spans="2:22" ht="16.5" customHeight="1" x14ac:dyDescent="0.2">
      <c r="B303" s="466"/>
      <c r="C303" s="933" t="str">
        <f t="shared" si="50"/>
        <v/>
      </c>
      <c r="D303" s="902"/>
      <c r="E303" s="902"/>
      <c r="F303" s="874" t="str">
        <f t="shared" si="43"/>
        <v/>
      </c>
      <c r="G303" s="875" t="str">
        <f t="shared" si="44"/>
        <v/>
      </c>
      <c r="H303" s="876" t="str">
        <f t="shared" si="45"/>
        <v/>
      </c>
      <c r="I303" s="874" t="str">
        <f t="shared" si="46"/>
        <v/>
      </c>
      <c r="J303" s="811"/>
      <c r="K303" s="878" t="str">
        <f t="shared" si="47"/>
        <v/>
      </c>
      <c r="L303" s="878" t="str">
        <f t="shared" si="48"/>
        <v/>
      </c>
      <c r="M303" s="905" t="s">
        <v>7</v>
      </c>
      <c r="N303" s="707"/>
      <c r="O303" s="707"/>
      <c r="P303" s="707"/>
      <c r="Q303" s="707"/>
      <c r="R303" s="707"/>
      <c r="S303" s="932" t="str">
        <f t="shared" si="49"/>
        <v/>
      </c>
      <c r="T303" s="210" t="str">
        <f t="array" ref="T303">IFERROR(SMALL(IF((loai=$AA$10),ROW(loai)-6),ROWS($T$142:T302)),"")</f>
        <v/>
      </c>
      <c r="U303" s="211"/>
      <c r="V303" s="194"/>
    </row>
    <row r="304" spans="2:22" ht="16.5" customHeight="1" x14ac:dyDescent="0.2">
      <c r="B304" s="466"/>
      <c r="C304" s="933" t="str">
        <f t="shared" si="50"/>
        <v/>
      </c>
      <c r="D304" s="902"/>
      <c r="E304" s="902"/>
      <c r="F304" s="874" t="str">
        <f t="shared" si="43"/>
        <v/>
      </c>
      <c r="G304" s="875" t="str">
        <f t="shared" si="44"/>
        <v/>
      </c>
      <c r="H304" s="876" t="str">
        <f t="shared" si="45"/>
        <v/>
      </c>
      <c r="I304" s="874" t="str">
        <f t="shared" si="46"/>
        <v/>
      </c>
      <c r="J304" s="811"/>
      <c r="K304" s="878" t="str">
        <f t="shared" si="47"/>
        <v/>
      </c>
      <c r="L304" s="878" t="str">
        <f t="shared" si="48"/>
        <v/>
      </c>
      <c r="M304" s="905" t="s">
        <v>7</v>
      </c>
      <c r="N304" s="707"/>
      <c r="O304" s="707"/>
      <c r="P304" s="707"/>
      <c r="Q304" s="707"/>
      <c r="R304" s="707"/>
      <c r="S304" s="932" t="str">
        <f t="shared" si="49"/>
        <v/>
      </c>
      <c r="T304" s="210" t="str">
        <f t="array" ref="T304">IFERROR(SMALL(IF((loai=$AA$10),ROW(loai)-6),ROWS($T$142:T303)),"")</f>
        <v/>
      </c>
      <c r="U304" s="211"/>
      <c r="V304" s="194"/>
    </row>
    <row r="305" spans="2:22" ht="16.5" customHeight="1" x14ac:dyDescent="0.2">
      <c r="B305" s="466"/>
      <c r="C305" s="933" t="str">
        <f t="shared" si="50"/>
        <v/>
      </c>
      <c r="D305" s="902"/>
      <c r="E305" s="902"/>
      <c r="F305" s="874" t="str">
        <f t="shared" si="43"/>
        <v/>
      </c>
      <c r="G305" s="875" t="str">
        <f t="shared" si="44"/>
        <v/>
      </c>
      <c r="H305" s="876" t="str">
        <f t="shared" si="45"/>
        <v/>
      </c>
      <c r="I305" s="874" t="str">
        <f t="shared" si="46"/>
        <v/>
      </c>
      <c r="J305" s="811"/>
      <c r="K305" s="878" t="str">
        <f t="shared" si="47"/>
        <v/>
      </c>
      <c r="L305" s="878" t="str">
        <f t="shared" si="48"/>
        <v/>
      </c>
      <c r="M305" s="905" t="s">
        <v>7</v>
      </c>
      <c r="N305" s="707"/>
      <c r="O305" s="707"/>
      <c r="P305" s="707"/>
      <c r="Q305" s="707"/>
      <c r="R305" s="707"/>
      <c r="S305" s="932" t="str">
        <f t="shared" si="49"/>
        <v/>
      </c>
      <c r="T305" s="210" t="str">
        <f t="array" ref="T305">IFERROR(SMALL(IF((loai=$AA$10),ROW(loai)-6),ROWS($T$142:T304)),"")</f>
        <v/>
      </c>
      <c r="U305" s="211"/>
      <c r="V305" s="194"/>
    </row>
    <row r="306" spans="2:22" ht="16.5" customHeight="1" x14ac:dyDescent="0.2">
      <c r="B306" s="466"/>
      <c r="C306" s="933" t="str">
        <f t="shared" si="50"/>
        <v/>
      </c>
      <c r="D306" s="902"/>
      <c r="E306" s="902"/>
      <c r="F306" s="874" t="str">
        <f t="shared" si="43"/>
        <v/>
      </c>
      <c r="G306" s="875" t="str">
        <f t="shared" si="44"/>
        <v/>
      </c>
      <c r="H306" s="876" t="str">
        <f t="shared" si="45"/>
        <v/>
      </c>
      <c r="I306" s="874" t="str">
        <f t="shared" si="46"/>
        <v/>
      </c>
      <c r="J306" s="811"/>
      <c r="K306" s="878" t="str">
        <f t="shared" si="47"/>
        <v/>
      </c>
      <c r="L306" s="878" t="str">
        <f t="shared" si="48"/>
        <v/>
      </c>
      <c r="M306" s="905" t="s">
        <v>7</v>
      </c>
      <c r="N306" s="707"/>
      <c r="O306" s="707"/>
      <c r="P306" s="707"/>
      <c r="Q306" s="707"/>
      <c r="R306" s="707"/>
      <c r="S306" s="932" t="str">
        <f t="shared" si="49"/>
        <v/>
      </c>
      <c r="T306" s="210" t="str">
        <f t="array" ref="T306">IFERROR(SMALL(IF((loai=$AA$10),ROW(loai)-6),ROWS($T$142:T305)),"")</f>
        <v/>
      </c>
      <c r="U306" s="211"/>
      <c r="V306" s="194"/>
    </row>
    <row r="307" spans="2:22" ht="16.5" customHeight="1" x14ac:dyDescent="0.2">
      <c r="B307" s="466"/>
      <c r="C307" s="933" t="str">
        <f t="shared" si="50"/>
        <v/>
      </c>
      <c r="D307" s="902"/>
      <c r="E307" s="902"/>
      <c r="F307" s="874" t="str">
        <f t="shared" si="43"/>
        <v/>
      </c>
      <c r="G307" s="875" t="str">
        <f t="shared" si="44"/>
        <v/>
      </c>
      <c r="H307" s="876" t="str">
        <f t="shared" si="45"/>
        <v/>
      </c>
      <c r="I307" s="874" t="str">
        <f t="shared" si="46"/>
        <v/>
      </c>
      <c r="J307" s="811"/>
      <c r="K307" s="878" t="str">
        <f t="shared" si="47"/>
        <v/>
      </c>
      <c r="L307" s="878" t="str">
        <f t="shared" si="48"/>
        <v/>
      </c>
      <c r="M307" s="905" t="s">
        <v>7</v>
      </c>
      <c r="N307" s="707"/>
      <c r="O307" s="707"/>
      <c r="P307" s="707"/>
      <c r="Q307" s="707"/>
      <c r="R307" s="707"/>
      <c r="S307" s="932" t="str">
        <f t="shared" si="49"/>
        <v/>
      </c>
      <c r="T307" s="210" t="str">
        <f t="array" ref="T307">IFERROR(SMALL(IF((loai=$AA$10),ROW(loai)-6),ROWS($T$142:T306)),"")</f>
        <v/>
      </c>
      <c r="U307" s="211"/>
      <c r="V307" s="194"/>
    </row>
    <row r="308" spans="2:22" ht="16.5" customHeight="1" x14ac:dyDescent="0.2">
      <c r="B308" s="466"/>
      <c r="C308" s="933" t="str">
        <f t="shared" si="50"/>
        <v/>
      </c>
      <c r="D308" s="902"/>
      <c r="E308" s="902"/>
      <c r="F308" s="874" t="str">
        <f t="shared" si="43"/>
        <v/>
      </c>
      <c r="G308" s="875" t="str">
        <f t="shared" si="44"/>
        <v/>
      </c>
      <c r="H308" s="876" t="str">
        <f t="shared" si="45"/>
        <v/>
      </c>
      <c r="I308" s="874" t="str">
        <f t="shared" si="46"/>
        <v/>
      </c>
      <c r="J308" s="811"/>
      <c r="K308" s="878" t="str">
        <f t="shared" si="47"/>
        <v/>
      </c>
      <c r="L308" s="878" t="str">
        <f t="shared" si="48"/>
        <v/>
      </c>
      <c r="M308" s="905" t="s">
        <v>7</v>
      </c>
      <c r="N308" s="707"/>
      <c r="O308" s="707"/>
      <c r="P308" s="707"/>
      <c r="Q308" s="707"/>
      <c r="R308" s="707"/>
      <c r="S308" s="932" t="str">
        <f t="shared" si="49"/>
        <v/>
      </c>
      <c r="T308" s="210" t="str">
        <f t="array" ref="T308">IFERROR(SMALL(IF((loai=$AA$10),ROW(loai)-6),ROWS($T$142:T307)),"")</f>
        <v/>
      </c>
      <c r="U308" s="211"/>
      <c r="V308" s="194"/>
    </row>
    <row r="309" spans="2:22" ht="16.5" customHeight="1" x14ac:dyDescent="0.2">
      <c r="B309" s="466"/>
      <c r="C309" s="933" t="str">
        <f t="shared" si="50"/>
        <v/>
      </c>
      <c r="D309" s="902"/>
      <c r="E309" s="902"/>
      <c r="F309" s="874" t="str">
        <f t="shared" si="43"/>
        <v/>
      </c>
      <c r="G309" s="875" t="str">
        <f t="shared" si="44"/>
        <v/>
      </c>
      <c r="H309" s="876" t="str">
        <f t="shared" si="45"/>
        <v/>
      </c>
      <c r="I309" s="874" t="str">
        <f t="shared" si="46"/>
        <v/>
      </c>
      <c r="J309" s="811"/>
      <c r="K309" s="878" t="str">
        <f t="shared" si="47"/>
        <v/>
      </c>
      <c r="L309" s="878" t="str">
        <f t="shared" si="48"/>
        <v/>
      </c>
      <c r="M309" s="905" t="s">
        <v>7</v>
      </c>
      <c r="N309" s="707"/>
      <c r="O309" s="707"/>
      <c r="P309" s="707"/>
      <c r="Q309" s="707"/>
      <c r="R309" s="707"/>
      <c r="S309" s="932" t="str">
        <f t="shared" si="49"/>
        <v/>
      </c>
      <c r="T309" s="210" t="str">
        <f t="array" ref="T309">IFERROR(SMALL(IF((loai=$AA$10),ROW(loai)-6),ROWS($T$142:T308)),"")</f>
        <v/>
      </c>
      <c r="U309" s="211"/>
      <c r="V309" s="194"/>
    </row>
    <row r="310" spans="2:22" ht="16.5" customHeight="1" x14ac:dyDescent="0.2">
      <c r="B310" s="466"/>
      <c r="C310" s="933" t="str">
        <f t="shared" si="50"/>
        <v/>
      </c>
      <c r="D310" s="902"/>
      <c r="E310" s="902"/>
      <c r="F310" s="874" t="str">
        <f t="shared" si="43"/>
        <v/>
      </c>
      <c r="G310" s="875" t="str">
        <f t="shared" si="44"/>
        <v/>
      </c>
      <c r="H310" s="876" t="str">
        <f t="shared" si="45"/>
        <v/>
      </c>
      <c r="I310" s="874" t="str">
        <f t="shared" si="46"/>
        <v/>
      </c>
      <c r="J310" s="811"/>
      <c r="K310" s="878" t="str">
        <f t="shared" si="47"/>
        <v/>
      </c>
      <c r="L310" s="878" t="str">
        <f t="shared" si="48"/>
        <v/>
      </c>
      <c r="M310" s="905" t="s">
        <v>7</v>
      </c>
      <c r="N310" s="707"/>
      <c r="O310" s="707"/>
      <c r="P310" s="707"/>
      <c r="Q310" s="707"/>
      <c r="R310" s="707"/>
      <c r="S310" s="932" t="str">
        <f t="shared" si="49"/>
        <v/>
      </c>
      <c r="T310" s="210" t="str">
        <f t="array" ref="T310">IFERROR(SMALL(IF((loai=$AA$10),ROW(loai)-6),ROWS($T$142:T309)),"")</f>
        <v/>
      </c>
      <c r="U310" s="211"/>
      <c r="V310" s="194"/>
    </row>
    <row r="311" spans="2:22" ht="16.5" customHeight="1" x14ac:dyDescent="0.2">
      <c r="B311" s="466"/>
      <c r="C311" s="933" t="str">
        <f t="shared" si="50"/>
        <v/>
      </c>
      <c r="D311" s="902"/>
      <c r="E311" s="902"/>
      <c r="F311" s="874" t="str">
        <f t="shared" si="43"/>
        <v/>
      </c>
      <c r="G311" s="875" t="str">
        <f t="shared" si="44"/>
        <v/>
      </c>
      <c r="H311" s="876" t="str">
        <f t="shared" si="45"/>
        <v/>
      </c>
      <c r="I311" s="874" t="str">
        <f t="shared" si="46"/>
        <v/>
      </c>
      <c r="J311" s="811"/>
      <c r="K311" s="878" t="str">
        <f t="shared" si="47"/>
        <v/>
      </c>
      <c r="L311" s="878" t="str">
        <f t="shared" si="48"/>
        <v/>
      </c>
      <c r="M311" s="905" t="s">
        <v>7</v>
      </c>
      <c r="N311" s="707"/>
      <c r="O311" s="707"/>
      <c r="P311" s="707"/>
      <c r="Q311" s="707"/>
      <c r="R311" s="707"/>
      <c r="S311" s="932" t="str">
        <f t="shared" si="49"/>
        <v/>
      </c>
      <c r="T311" s="210" t="str">
        <f t="array" ref="T311">IFERROR(SMALL(IF((loai=$AA$10),ROW(loai)-6),ROWS($T$142:T310)),"")</f>
        <v/>
      </c>
      <c r="U311" s="211"/>
      <c r="V311" s="194"/>
    </row>
    <row r="312" spans="2:22" ht="16.5" customHeight="1" x14ac:dyDescent="0.2">
      <c r="B312" s="466"/>
      <c r="C312" s="933" t="str">
        <f t="shared" si="50"/>
        <v/>
      </c>
      <c r="D312" s="902"/>
      <c r="E312" s="902"/>
      <c r="F312" s="874" t="str">
        <f t="shared" si="43"/>
        <v/>
      </c>
      <c r="G312" s="875" t="str">
        <f t="shared" si="44"/>
        <v/>
      </c>
      <c r="H312" s="876" t="str">
        <f t="shared" si="45"/>
        <v/>
      </c>
      <c r="I312" s="874" t="str">
        <f t="shared" si="46"/>
        <v/>
      </c>
      <c r="J312" s="811"/>
      <c r="K312" s="878" t="str">
        <f t="shared" si="47"/>
        <v/>
      </c>
      <c r="L312" s="878" t="str">
        <f t="shared" si="48"/>
        <v/>
      </c>
      <c r="M312" s="905" t="s">
        <v>7</v>
      </c>
      <c r="N312" s="707"/>
      <c r="O312" s="707"/>
      <c r="P312" s="707"/>
      <c r="Q312" s="707"/>
      <c r="R312" s="707"/>
      <c r="S312" s="932" t="str">
        <f t="shared" si="49"/>
        <v/>
      </c>
      <c r="T312" s="210" t="str">
        <f t="array" ref="T312">IFERROR(SMALL(IF((loai=$AA$10),ROW(loai)-6),ROWS($T$142:T311)),"")</f>
        <v/>
      </c>
      <c r="U312" s="211"/>
      <c r="V312" s="194"/>
    </row>
    <row r="313" spans="2:22" ht="16.5" customHeight="1" x14ac:dyDescent="0.2">
      <c r="B313" s="466"/>
      <c r="C313" s="933" t="str">
        <f t="shared" si="50"/>
        <v/>
      </c>
      <c r="D313" s="902"/>
      <c r="E313" s="902"/>
      <c r="F313" s="874" t="str">
        <f t="shared" si="43"/>
        <v/>
      </c>
      <c r="G313" s="875" t="str">
        <f t="shared" si="44"/>
        <v/>
      </c>
      <c r="H313" s="876" t="str">
        <f t="shared" si="45"/>
        <v/>
      </c>
      <c r="I313" s="874" t="str">
        <f t="shared" si="46"/>
        <v/>
      </c>
      <c r="J313" s="811"/>
      <c r="K313" s="878" t="str">
        <f t="shared" si="47"/>
        <v/>
      </c>
      <c r="L313" s="878" t="str">
        <f t="shared" si="48"/>
        <v/>
      </c>
      <c r="M313" s="905" t="s">
        <v>7</v>
      </c>
      <c r="N313" s="707"/>
      <c r="O313" s="707"/>
      <c r="P313" s="707"/>
      <c r="Q313" s="707"/>
      <c r="R313" s="707"/>
      <c r="S313" s="932" t="str">
        <f t="shared" si="49"/>
        <v/>
      </c>
      <c r="T313" s="210" t="str">
        <f t="array" ref="T313">IFERROR(SMALL(IF((loai=$AA$10),ROW(loai)-6),ROWS($T$142:T312)),"")</f>
        <v/>
      </c>
      <c r="U313" s="211"/>
      <c r="V313" s="194"/>
    </row>
    <row r="314" spans="2:22" ht="16.5" customHeight="1" x14ac:dyDescent="0.2">
      <c r="B314" s="466"/>
      <c r="C314" s="933" t="str">
        <f t="shared" si="50"/>
        <v/>
      </c>
      <c r="D314" s="902"/>
      <c r="E314" s="902"/>
      <c r="F314" s="874" t="str">
        <f t="shared" si="43"/>
        <v/>
      </c>
      <c r="G314" s="875" t="str">
        <f t="shared" si="44"/>
        <v/>
      </c>
      <c r="H314" s="876" t="str">
        <f t="shared" si="45"/>
        <v/>
      </c>
      <c r="I314" s="874" t="str">
        <f t="shared" si="46"/>
        <v/>
      </c>
      <c r="J314" s="811"/>
      <c r="K314" s="878" t="str">
        <f t="shared" si="47"/>
        <v/>
      </c>
      <c r="L314" s="878" t="str">
        <f t="shared" si="48"/>
        <v/>
      </c>
      <c r="M314" s="905" t="s">
        <v>7</v>
      </c>
      <c r="N314" s="707"/>
      <c r="O314" s="707"/>
      <c r="P314" s="707"/>
      <c r="Q314" s="707"/>
      <c r="R314" s="707"/>
      <c r="S314" s="932" t="str">
        <f t="shared" si="49"/>
        <v/>
      </c>
      <c r="T314" s="210" t="str">
        <f t="array" ref="T314">IFERROR(SMALL(IF((loai=$AA$10),ROW(loai)-6),ROWS($T$142:T313)),"")</f>
        <v/>
      </c>
      <c r="U314" s="211"/>
      <c r="V314" s="194"/>
    </row>
    <row r="315" spans="2:22" ht="16.5" customHeight="1" x14ac:dyDescent="0.2">
      <c r="B315" s="466"/>
      <c r="C315" s="933" t="str">
        <f t="shared" si="50"/>
        <v/>
      </c>
      <c r="D315" s="902"/>
      <c r="E315" s="902"/>
      <c r="F315" s="874" t="str">
        <f t="shared" si="43"/>
        <v/>
      </c>
      <c r="G315" s="875" t="str">
        <f t="shared" si="44"/>
        <v/>
      </c>
      <c r="H315" s="876" t="str">
        <f t="shared" si="45"/>
        <v/>
      </c>
      <c r="I315" s="874" t="str">
        <f t="shared" si="46"/>
        <v/>
      </c>
      <c r="J315" s="811"/>
      <c r="K315" s="878" t="str">
        <f t="shared" si="47"/>
        <v/>
      </c>
      <c r="L315" s="878" t="str">
        <f t="shared" si="48"/>
        <v/>
      </c>
      <c r="M315" s="905" t="s">
        <v>7</v>
      </c>
      <c r="N315" s="707"/>
      <c r="O315" s="707"/>
      <c r="P315" s="707"/>
      <c r="Q315" s="707"/>
      <c r="R315" s="707"/>
      <c r="S315" s="932" t="str">
        <f t="shared" si="49"/>
        <v/>
      </c>
      <c r="T315" s="210" t="str">
        <f t="array" ref="T315">IFERROR(SMALL(IF((loai=$AA$10),ROW(loai)-6),ROWS($T$142:T314)),"")</f>
        <v/>
      </c>
      <c r="U315" s="211"/>
      <c r="V315" s="194"/>
    </row>
    <row r="316" spans="2:22" ht="16.5" customHeight="1" x14ac:dyDescent="0.2">
      <c r="B316" s="466"/>
      <c r="C316" s="933" t="str">
        <f t="shared" si="50"/>
        <v/>
      </c>
      <c r="D316" s="902"/>
      <c r="E316" s="902"/>
      <c r="F316" s="874" t="str">
        <f t="shared" si="43"/>
        <v/>
      </c>
      <c r="G316" s="875" t="str">
        <f t="shared" si="44"/>
        <v/>
      </c>
      <c r="H316" s="876" t="str">
        <f t="shared" si="45"/>
        <v/>
      </c>
      <c r="I316" s="874" t="str">
        <f t="shared" si="46"/>
        <v/>
      </c>
      <c r="J316" s="811"/>
      <c r="K316" s="878" t="str">
        <f t="shared" si="47"/>
        <v/>
      </c>
      <c r="L316" s="878" t="str">
        <f t="shared" si="48"/>
        <v/>
      </c>
      <c r="M316" s="905" t="s">
        <v>7</v>
      </c>
      <c r="N316" s="707"/>
      <c r="O316" s="707"/>
      <c r="P316" s="707"/>
      <c r="Q316" s="707"/>
      <c r="R316" s="707"/>
      <c r="S316" s="932" t="str">
        <f t="shared" si="49"/>
        <v/>
      </c>
      <c r="T316" s="210" t="str">
        <f t="array" ref="T316">IFERROR(SMALL(IF((loai=$AA$10),ROW(loai)-6),ROWS($T$142:T315)),"")</f>
        <v/>
      </c>
      <c r="U316" s="211"/>
      <c r="V316" s="194"/>
    </row>
    <row r="317" spans="2:22" ht="16.5" customHeight="1" x14ac:dyDescent="0.2">
      <c r="B317" s="466"/>
      <c r="C317" s="913"/>
      <c r="D317" s="914"/>
      <c r="E317" s="914"/>
      <c r="F317" s="874" t="str">
        <f t="shared" si="43"/>
        <v/>
      </c>
      <c r="G317" s="875" t="str">
        <f t="shared" si="44"/>
        <v/>
      </c>
      <c r="H317" s="876" t="str">
        <f t="shared" si="45"/>
        <v/>
      </c>
      <c r="I317" s="874" t="str">
        <f t="shared" si="46"/>
        <v/>
      </c>
      <c r="J317" s="811"/>
      <c r="K317" s="878" t="str">
        <f t="shared" si="47"/>
        <v/>
      </c>
      <c r="L317" s="878" t="str">
        <f t="shared" si="48"/>
        <v/>
      </c>
      <c r="M317" s="905"/>
      <c r="N317" s="707"/>
      <c r="O317" s="707"/>
      <c r="P317" s="707"/>
      <c r="Q317" s="707"/>
      <c r="R317" s="707"/>
      <c r="S317" s="932" t="str">
        <f t="shared" si="49"/>
        <v/>
      </c>
      <c r="T317" s="210" t="str">
        <f t="array" ref="T317">IFERROR(SMALL(IF((loai=$AA$10),ROW(loai)-6),ROWS($T$142:T316)),"")</f>
        <v/>
      </c>
      <c r="U317" s="211"/>
      <c r="V317" s="194"/>
    </row>
    <row r="318" spans="2:22" ht="16.5" customHeight="1" x14ac:dyDescent="0.2">
      <c r="B318" s="466"/>
      <c r="C318" s="913"/>
      <c r="D318" s="914"/>
      <c r="E318" s="914"/>
      <c r="F318" s="874" t="str">
        <f t="shared" si="43"/>
        <v/>
      </c>
      <c r="G318" s="875" t="str">
        <f t="shared" si="44"/>
        <v/>
      </c>
      <c r="H318" s="876" t="str">
        <f t="shared" si="45"/>
        <v/>
      </c>
      <c r="I318" s="874" t="str">
        <f t="shared" si="46"/>
        <v/>
      </c>
      <c r="J318" s="811"/>
      <c r="K318" s="878" t="str">
        <f t="shared" si="47"/>
        <v/>
      </c>
      <c r="L318" s="878" t="str">
        <f t="shared" si="48"/>
        <v/>
      </c>
      <c r="M318" s="905"/>
      <c r="N318" s="707"/>
      <c r="O318" s="707"/>
      <c r="P318" s="707"/>
      <c r="Q318" s="707"/>
      <c r="R318" s="707"/>
      <c r="S318" s="932" t="str">
        <f t="shared" si="49"/>
        <v/>
      </c>
      <c r="T318" s="210" t="str">
        <f t="array" ref="T318">IFERROR(SMALL(IF((loai=$AA$10),ROW(loai)-6),ROWS($T$142:T317)),"")</f>
        <v/>
      </c>
      <c r="U318" s="211"/>
      <c r="V318" s="194"/>
    </row>
    <row r="319" spans="2:22" ht="16.5" customHeight="1" x14ac:dyDescent="0.2">
      <c r="B319" s="466"/>
      <c r="C319" s="913"/>
      <c r="D319" s="914"/>
      <c r="E319" s="914"/>
      <c r="F319" s="874" t="str">
        <f t="shared" si="43"/>
        <v/>
      </c>
      <c r="G319" s="875" t="str">
        <f t="shared" si="44"/>
        <v/>
      </c>
      <c r="H319" s="876" t="str">
        <f t="shared" si="45"/>
        <v/>
      </c>
      <c r="I319" s="874" t="str">
        <f t="shared" si="46"/>
        <v/>
      </c>
      <c r="J319" s="811"/>
      <c r="K319" s="878" t="str">
        <f t="shared" si="47"/>
        <v/>
      </c>
      <c r="L319" s="878" t="str">
        <f t="shared" si="48"/>
        <v/>
      </c>
      <c r="M319" s="905"/>
      <c r="N319" s="707"/>
      <c r="O319" s="707"/>
      <c r="P319" s="707"/>
      <c r="Q319" s="707"/>
      <c r="R319" s="707"/>
      <c r="S319" s="932" t="str">
        <f t="shared" si="49"/>
        <v/>
      </c>
      <c r="T319" s="210" t="str">
        <f t="array" ref="T319">IFERROR(SMALL(IF((loai=$AA$10),ROW(loai)-6),ROWS($T$142:T318)),"")</f>
        <v/>
      </c>
      <c r="U319" s="211"/>
      <c r="V319" s="194"/>
    </row>
    <row r="320" spans="2:22" ht="16.5" customHeight="1" x14ac:dyDescent="0.2">
      <c r="B320" s="466"/>
      <c r="C320" s="913"/>
      <c r="D320" s="914"/>
      <c r="E320" s="914"/>
      <c r="F320" s="874" t="str">
        <f t="shared" si="43"/>
        <v/>
      </c>
      <c r="G320" s="875" t="str">
        <f t="shared" si="44"/>
        <v/>
      </c>
      <c r="H320" s="876" t="str">
        <f t="shared" si="45"/>
        <v/>
      </c>
      <c r="I320" s="874" t="str">
        <f t="shared" si="46"/>
        <v/>
      </c>
      <c r="J320" s="811"/>
      <c r="K320" s="878" t="str">
        <f t="shared" si="47"/>
        <v/>
      </c>
      <c r="L320" s="878" t="str">
        <f t="shared" si="48"/>
        <v/>
      </c>
      <c r="M320" s="905"/>
      <c r="N320" s="707"/>
      <c r="O320" s="707"/>
      <c r="P320" s="707"/>
      <c r="Q320" s="707"/>
      <c r="R320" s="707"/>
      <c r="S320" s="932" t="str">
        <f t="shared" si="49"/>
        <v/>
      </c>
      <c r="T320" s="210" t="str">
        <f t="array" ref="T320">IFERROR(SMALL(IF((loai=$AA$10),ROW(loai)-6),ROWS($T$142:T319)),"")</f>
        <v/>
      </c>
      <c r="U320" s="211"/>
      <c r="V320" s="194"/>
    </row>
    <row r="321" spans="2:22" ht="16.5" customHeight="1" x14ac:dyDescent="0.2">
      <c r="B321" s="466"/>
      <c r="C321" s="913"/>
      <c r="D321" s="914"/>
      <c r="E321" s="914"/>
      <c r="F321" s="874" t="str">
        <f t="shared" si="43"/>
        <v/>
      </c>
      <c r="G321" s="875" t="str">
        <f t="shared" si="44"/>
        <v/>
      </c>
      <c r="H321" s="876" t="str">
        <f t="shared" si="45"/>
        <v/>
      </c>
      <c r="I321" s="874" t="str">
        <f t="shared" si="46"/>
        <v/>
      </c>
      <c r="J321" s="811"/>
      <c r="K321" s="878" t="str">
        <f t="shared" si="47"/>
        <v/>
      </c>
      <c r="L321" s="878" t="str">
        <f t="shared" si="48"/>
        <v/>
      </c>
      <c r="M321" s="905"/>
      <c r="N321" s="707"/>
      <c r="O321" s="707"/>
      <c r="P321" s="707"/>
      <c r="Q321" s="707"/>
      <c r="R321" s="707"/>
      <c r="S321" s="932" t="str">
        <f t="shared" si="49"/>
        <v/>
      </c>
      <c r="T321" s="210" t="str">
        <f t="array" ref="T321">IFERROR(SMALL(IF((loai=$AA$10),ROW(loai)-6),ROWS($T$142:T320)),"")</f>
        <v/>
      </c>
      <c r="U321" s="211"/>
      <c r="V321" s="194"/>
    </row>
    <row r="322" spans="2:22" ht="16.5" customHeight="1" x14ac:dyDescent="0.2">
      <c r="B322" s="466"/>
      <c r="C322" s="913"/>
      <c r="D322" s="914"/>
      <c r="E322" s="914"/>
      <c r="F322" s="874" t="str">
        <f t="shared" si="43"/>
        <v/>
      </c>
      <c r="G322" s="875" t="str">
        <f t="shared" si="44"/>
        <v/>
      </c>
      <c r="H322" s="876" t="str">
        <f t="shared" si="45"/>
        <v/>
      </c>
      <c r="I322" s="874" t="str">
        <f t="shared" si="46"/>
        <v/>
      </c>
      <c r="J322" s="811"/>
      <c r="K322" s="878" t="str">
        <f t="shared" si="47"/>
        <v/>
      </c>
      <c r="L322" s="878" t="str">
        <f t="shared" si="48"/>
        <v/>
      </c>
      <c r="M322" s="905"/>
      <c r="N322" s="707"/>
      <c r="O322" s="707"/>
      <c r="P322" s="707"/>
      <c r="Q322" s="707"/>
      <c r="R322" s="707"/>
      <c r="S322" s="932" t="str">
        <f t="shared" si="49"/>
        <v/>
      </c>
      <c r="T322" s="210" t="str">
        <f t="array" ref="T322">IFERROR(SMALL(IF((loai=$AA$10),ROW(loai)-6),ROWS($T$142:T321)),"")</f>
        <v/>
      </c>
      <c r="U322" s="211"/>
      <c r="V322" s="194"/>
    </row>
    <row r="323" spans="2:22" ht="16.5" customHeight="1" x14ac:dyDescent="0.2">
      <c r="B323" s="466"/>
      <c r="C323" s="913"/>
      <c r="D323" s="914"/>
      <c r="E323" s="914"/>
      <c r="F323" s="874" t="str">
        <f t="shared" si="43"/>
        <v/>
      </c>
      <c r="G323" s="875" t="str">
        <f t="shared" si="44"/>
        <v/>
      </c>
      <c r="H323" s="876" t="str">
        <f t="shared" si="45"/>
        <v/>
      </c>
      <c r="I323" s="874" t="str">
        <f t="shared" si="46"/>
        <v/>
      </c>
      <c r="J323" s="811"/>
      <c r="K323" s="878" t="str">
        <f t="shared" si="47"/>
        <v/>
      </c>
      <c r="L323" s="878" t="str">
        <f t="shared" si="48"/>
        <v/>
      </c>
      <c r="M323" s="905"/>
      <c r="N323" s="707"/>
      <c r="O323" s="707"/>
      <c r="P323" s="707"/>
      <c r="Q323" s="707"/>
      <c r="R323" s="707"/>
      <c r="S323" s="932" t="str">
        <f t="shared" si="49"/>
        <v/>
      </c>
      <c r="T323" s="210" t="str">
        <f t="array" ref="T323">IFERROR(SMALL(IF((loai=$AA$10),ROW(loai)-6),ROWS($T$142:T322)),"")</f>
        <v/>
      </c>
      <c r="U323" s="211"/>
      <c r="V323" s="194"/>
    </row>
    <row r="324" spans="2:22" ht="16.5" customHeight="1" x14ac:dyDescent="0.2">
      <c r="B324" s="466"/>
      <c r="C324" s="913"/>
      <c r="D324" s="914"/>
      <c r="E324" s="914"/>
      <c r="F324" s="874" t="str">
        <f t="shared" si="43"/>
        <v/>
      </c>
      <c r="G324" s="875" t="str">
        <f t="shared" si="44"/>
        <v/>
      </c>
      <c r="H324" s="876" t="str">
        <f t="shared" si="45"/>
        <v/>
      </c>
      <c r="I324" s="874" t="str">
        <f t="shared" si="46"/>
        <v/>
      </c>
      <c r="J324" s="811"/>
      <c r="K324" s="878" t="str">
        <f t="shared" si="47"/>
        <v/>
      </c>
      <c r="L324" s="878" t="str">
        <f t="shared" si="48"/>
        <v/>
      </c>
      <c r="M324" s="905"/>
      <c r="N324" s="707"/>
      <c r="O324" s="707"/>
      <c r="P324" s="707"/>
      <c r="Q324" s="707"/>
      <c r="R324" s="707"/>
      <c r="S324" s="932" t="str">
        <f t="shared" si="49"/>
        <v/>
      </c>
      <c r="T324" s="210" t="str">
        <f t="array" ref="T324">IFERROR(SMALL(IF((loai=$AA$10),ROW(loai)-6),ROWS($T$142:T323)),"")</f>
        <v/>
      </c>
      <c r="U324" s="211"/>
      <c r="V324" s="194"/>
    </row>
    <row r="325" spans="2:22" ht="16.5" customHeight="1" x14ac:dyDescent="0.2">
      <c r="B325" s="466"/>
      <c r="C325" s="913"/>
      <c r="D325" s="914"/>
      <c r="E325" s="914"/>
      <c r="F325" s="874" t="str">
        <f t="shared" si="43"/>
        <v/>
      </c>
      <c r="G325" s="875" t="str">
        <f t="shared" si="44"/>
        <v/>
      </c>
      <c r="H325" s="876" t="str">
        <f t="shared" si="45"/>
        <v/>
      </c>
      <c r="I325" s="874" t="str">
        <f t="shared" si="46"/>
        <v/>
      </c>
      <c r="J325" s="811"/>
      <c r="K325" s="878" t="str">
        <f t="shared" si="47"/>
        <v/>
      </c>
      <c r="L325" s="878" t="str">
        <f t="shared" si="48"/>
        <v/>
      </c>
      <c r="M325" s="905"/>
      <c r="N325" s="707"/>
      <c r="O325" s="707"/>
      <c r="P325" s="707"/>
      <c r="Q325" s="707"/>
      <c r="R325" s="707"/>
      <c r="S325" s="932" t="str">
        <f t="shared" si="49"/>
        <v/>
      </c>
      <c r="T325" s="210" t="str">
        <f t="array" ref="T325">IFERROR(SMALL(IF((loai=$AA$10),ROW(loai)-6),ROWS($T$142:T324)),"")</f>
        <v/>
      </c>
      <c r="U325" s="211"/>
      <c r="V325" s="194"/>
    </row>
    <row r="326" spans="2:22" ht="16.5" customHeight="1" x14ac:dyDescent="0.2">
      <c r="B326" s="466"/>
      <c r="C326" s="913"/>
      <c r="D326" s="914"/>
      <c r="E326" s="914"/>
      <c r="F326" s="874" t="str">
        <f t="shared" si="43"/>
        <v/>
      </c>
      <c r="G326" s="875" t="str">
        <f t="shared" si="44"/>
        <v/>
      </c>
      <c r="H326" s="876" t="str">
        <f t="shared" si="45"/>
        <v/>
      </c>
      <c r="I326" s="874" t="str">
        <f t="shared" si="46"/>
        <v/>
      </c>
      <c r="J326" s="811"/>
      <c r="K326" s="878" t="str">
        <f t="shared" si="47"/>
        <v/>
      </c>
      <c r="L326" s="878" t="str">
        <f t="shared" si="48"/>
        <v/>
      </c>
      <c r="M326" s="905"/>
      <c r="N326" s="707"/>
      <c r="O326" s="707"/>
      <c r="P326" s="707"/>
      <c r="Q326" s="707"/>
      <c r="R326" s="707"/>
      <c r="S326" s="932" t="str">
        <f t="shared" si="49"/>
        <v/>
      </c>
      <c r="T326" s="210" t="str">
        <f t="array" ref="T326">IFERROR(SMALL(IF((loai=$AA$10),ROW(loai)-6),ROWS($T$142:T325)),"")</f>
        <v/>
      </c>
      <c r="U326" s="211"/>
      <c r="V326" s="194"/>
    </row>
    <row r="327" spans="2:22" ht="16.5" customHeight="1" x14ac:dyDescent="0.2">
      <c r="B327" s="466"/>
      <c r="C327" s="913"/>
      <c r="D327" s="914"/>
      <c r="E327" s="914"/>
      <c r="F327" s="874" t="str">
        <f t="shared" si="43"/>
        <v/>
      </c>
      <c r="G327" s="875" t="str">
        <f t="shared" si="44"/>
        <v/>
      </c>
      <c r="H327" s="876" t="str">
        <f t="shared" si="45"/>
        <v/>
      </c>
      <c r="I327" s="874" t="str">
        <f t="shared" si="46"/>
        <v/>
      </c>
      <c r="J327" s="811"/>
      <c r="K327" s="878" t="str">
        <f t="shared" si="47"/>
        <v/>
      </c>
      <c r="L327" s="878" t="str">
        <f t="shared" si="48"/>
        <v/>
      </c>
      <c r="M327" s="905"/>
      <c r="N327" s="707"/>
      <c r="O327" s="707"/>
      <c r="P327" s="707"/>
      <c r="Q327" s="707"/>
      <c r="R327" s="707"/>
      <c r="S327" s="932" t="str">
        <f t="shared" si="49"/>
        <v/>
      </c>
      <c r="T327" s="210" t="str">
        <f t="array" ref="T327">IFERROR(SMALL(IF((loai=$AA$10),ROW(loai)-6),ROWS($T$142:T326)),"")</f>
        <v/>
      </c>
      <c r="U327" s="211"/>
      <c r="V327" s="194"/>
    </row>
    <row r="328" spans="2:22" ht="16.5" customHeight="1" x14ac:dyDescent="0.2">
      <c r="B328" s="466"/>
      <c r="C328" s="913"/>
      <c r="D328" s="914"/>
      <c r="E328" s="914"/>
      <c r="F328" s="874" t="str">
        <f t="shared" si="43"/>
        <v/>
      </c>
      <c r="G328" s="875" t="str">
        <f t="shared" si="44"/>
        <v/>
      </c>
      <c r="H328" s="876" t="str">
        <f t="shared" si="45"/>
        <v/>
      </c>
      <c r="I328" s="874" t="str">
        <f t="shared" si="46"/>
        <v/>
      </c>
      <c r="J328" s="811"/>
      <c r="K328" s="878" t="str">
        <f t="shared" si="47"/>
        <v/>
      </c>
      <c r="L328" s="878" t="str">
        <f t="shared" si="48"/>
        <v/>
      </c>
      <c r="M328" s="905"/>
      <c r="N328" s="707"/>
      <c r="O328" s="707"/>
      <c r="P328" s="707"/>
      <c r="Q328" s="707"/>
      <c r="R328" s="707"/>
      <c r="S328" s="932" t="str">
        <f t="shared" si="49"/>
        <v/>
      </c>
      <c r="T328" s="210" t="str">
        <f t="array" ref="T328">IFERROR(SMALL(IF((loai=$AA$10),ROW(loai)-6),ROWS($T$142:T327)),"")</f>
        <v/>
      </c>
      <c r="U328" s="211"/>
      <c r="V328" s="194"/>
    </row>
    <row r="329" spans="2:22" ht="16.5" customHeight="1" x14ac:dyDescent="0.2">
      <c r="B329" s="466"/>
      <c r="C329" s="913"/>
      <c r="D329" s="914"/>
      <c r="E329" s="914"/>
      <c r="F329" s="874" t="str">
        <f t="shared" si="43"/>
        <v/>
      </c>
      <c r="G329" s="875" t="str">
        <f t="shared" si="44"/>
        <v/>
      </c>
      <c r="H329" s="876" t="str">
        <f t="shared" si="45"/>
        <v/>
      </c>
      <c r="I329" s="874" t="str">
        <f t="shared" si="46"/>
        <v/>
      </c>
      <c r="J329" s="811"/>
      <c r="K329" s="878" t="str">
        <f t="shared" si="47"/>
        <v/>
      </c>
      <c r="L329" s="878" t="str">
        <f t="shared" si="48"/>
        <v/>
      </c>
      <c r="M329" s="905"/>
      <c r="N329" s="707"/>
      <c r="O329" s="707"/>
      <c r="P329" s="707"/>
      <c r="Q329" s="707"/>
      <c r="R329" s="707"/>
      <c r="S329" s="932" t="str">
        <f t="shared" si="49"/>
        <v/>
      </c>
      <c r="T329" s="210" t="str">
        <f t="array" ref="T329">IFERROR(SMALL(IF((loai=$AA$10),ROW(loai)-6),ROWS($T$142:T328)),"")</f>
        <v/>
      </c>
      <c r="U329" s="211"/>
      <c r="V329" s="194"/>
    </row>
    <row r="330" spans="2:22" ht="16.5" customHeight="1" x14ac:dyDescent="0.2">
      <c r="B330" s="466"/>
      <c r="C330" s="913"/>
      <c r="D330" s="914"/>
      <c r="E330" s="914"/>
      <c r="F330" s="874" t="str">
        <f t="shared" si="43"/>
        <v/>
      </c>
      <c r="G330" s="875" t="str">
        <f t="shared" si="44"/>
        <v/>
      </c>
      <c r="H330" s="876" t="str">
        <f t="shared" si="45"/>
        <v/>
      </c>
      <c r="I330" s="874" t="str">
        <f t="shared" si="46"/>
        <v/>
      </c>
      <c r="J330" s="811"/>
      <c r="K330" s="878" t="str">
        <f t="shared" si="47"/>
        <v/>
      </c>
      <c r="L330" s="878" t="str">
        <f t="shared" si="48"/>
        <v/>
      </c>
      <c r="M330" s="905"/>
      <c r="N330" s="707"/>
      <c r="O330" s="707"/>
      <c r="P330" s="707"/>
      <c r="Q330" s="707"/>
      <c r="R330" s="707"/>
      <c r="S330" s="932" t="str">
        <f t="shared" si="49"/>
        <v/>
      </c>
      <c r="T330" s="210" t="str">
        <f t="array" ref="T330">IFERROR(SMALL(IF((loai=$AA$10),ROW(loai)-6),ROWS($T$142:T329)),"")</f>
        <v/>
      </c>
      <c r="U330" s="211"/>
      <c r="V330" s="194"/>
    </row>
    <row r="331" spans="2:22" ht="16.5" customHeight="1" x14ac:dyDescent="0.2">
      <c r="B331" s="466"/>
      <c r="C331" s="913"/>
      <c r="D331" s="914"/>
      <c r="E331" s="914"/>
      <c r="F331" s="874" t="str">
        <f t="shared" si="43"/>
        <v/>
      </c>
      <c r="G331" s="875" t="str">
        <f t="shared" si="44"/>
        <v/>
      </c>
      <c r="H331" s="876" t="str">
        <f t="shared" si="45"/>
        <v/>
      </c>
      <c r="I331" s="874" t="str">
        <f t="shared" si="46"/>
        <v/>
      </c>
      <c r="J331" s="811"/>
      <c r="K331" s="878" t="str">
        <f t="shared" si="47"/>
        <v/>
      </c>
      <c r="L331" s="878" t="str">
        <f t="shared" si="48"/>
        <v/>
      </c>
      <c r="M331" s="905"/>
      <c r="N331" s="707"/>
      <c r="O331" s="707"/>
      <c r="P331" s="707"/>
      <c r="Q331" s="707"/>
      <c r="R331" s="707"/>
      <c r="S331" s="932" t="str">
        <f t="shared" si="49"/>
        <v/>
      </c>
      <c r="T331" s="210" t="str">
        <f t="array" ref="T331">IFERROR(SMALL(IF((loai=$AA$10),ROW(loai)-6),ROWS($T$142:T330)),"")</f>
        <v/>
      </c>
      <c r="U331" s="211"/>
      <c r="V331" s="194"/>
    </row>
    <row r="332" spans="2:22" ht="16.5" customHeight="1" x14ac:dyDescent="0.2">
      <c r="B332" s="466"/>
      <c r="C332" s="913"/>
      <c r="D332" s="914"/>
      <c r="E332" s="914"/>
      <c r="F332" s="874" t="str">
        <f t="shared" si="43"/>
        <v/>
      </c>
      <c r="G332" s="875" t="str">
        <f t="shared" si="44"/>
        <v/>
      </c>
      <c r="H332" s="876" t="str">
        <f t="shared" si="45"/>
        <v/>
      </c>
      <c r="I332" s="874" t="str">
        <f t="shared" si="46"/>
        <v/>
      </c>
      <c r="J332" s="811"/>
      <c r="K332" s="878" t="str">
        <f t="shared" si="47"/>
        <v/>
      </c>
      <c r="L332" s="878" t="str">
        <f t="shared" si="48"/>
        <v/>
      </c>
      <c r="M332" s="905"/>
      <c r="N332" s="707"/>
      <c r="O332" s="707"/>
      <c r="P332" s="707"/>
      <c r="Q332" s="707"/>
      <c r="R332" s="707"/>
      <c r="S332" s="932" t="str">
        <f t="shared" si="49"/>
        <v/>
      </c>
      <c r="T332" s="210" t="str">
        <f t="array" ref="T332">IFERROR(SMALL(IF((loai=$AA$10),ROW(loai)-6),ROWS($T$142:T331)),"")</f>
        <v/>
      </c>
      <c r="U332" s="211"/>
      <c r="V332" s="194"/>
    </row>
    <row r="333" spans="2:22" ht="16.5" customHeight="1" x14ac:dyDescent="0.2">
      <c r="B333" s="466"/>
      <c r="C333" s="913"/>
      <c r="D333" s="914"/>
      <c r="E333" s="914"/>
      <c r="F333" s="874" t="str">
        <f t="shared" si="43"/>
        <v/>
      </c>
      <c r="G333" s="875" t="str">
        <f t="shared" si="44"/>
        <v/>
      </c>
      <c r="H333" s="876" t="str">
        <f t="shared" si="45"/>
        <v/>
      </c>
      <c r="I333" s="874" t="str">
        <f t="shared" si="46"/>
        <v/>
      </c>
      <c r="J333" s="811"/>
      <c r="K333" s="878" t="str">
        <f t="shared" si="47"/>
        <v/>
      </c>
      <c r="L333" s="878" t="str">
        <f t="shared" si="48"/>
        <v/>
      </c>
      <c r="M333" s="905"/>
      <c r="N333" s="707"/>
      <c r="O333" s="707"/>
      <c r="P333" s="707"/>
      <c r="Q333" s="707"/>
      <c r="R333" s="707"/>
      <c r="S333" s="932" t="str">
        <f t="shared" si="49"/>
        <v/>
      </c>
      <c r="T333" s="210" t="str">
        <f t="array" ref="T333">IFERROR(SMALL(IF((loai=$AA$10),ROW(loai)-6),ROWS($T$142:T332)),"")</f>
        <v/>
      </c>
      <c r="U333" s="211"/>
      <c r="V333" s="194"/>
    </row>
    <row r="334" spans="2:22" ht="16.5" customHeight="1" x14ac:dyDescent="0.2">
      <c r="B334" s="466"/>
      <c r="C334" s="913"/>
      <c r="D334" s="914"/>
      <c r="E334" s="914"/>
      <c r="F334" s="874" t="str">
        <f t="shared" si="43"/>
        <v/>
      </c>
      <c r="G334" s="875" t="str">
        <f t="shared" si="44"/>
        <v/>
      </c>
      <c r="H334" s="876" t="str">
        <f t="shared" si="45"/>
        <v/>
      </c>
      <c r="I334" s="874" t="str">
        <f t="shared" si="46"/>
        <v/>
      </c>
      <c r="J334" s="811"/>
      <c r="K334" s="878" t="str">
        <f t="shared" si="47"/>
        <v/>
      </c>
      <c r="L334" s="878" t="str">
        <f t="shared" si="48"/>
        <v/>
      </c>
      <c r="M334" s="905"/>
      <c r="N334" s="707"/>
      <c r="O334" s="707"/>
      <c r="P334" s="707"/>
      <c r="Q334" s="707"/>
      <c r="R334" s="707"/>
      <c r="S334" s="932" t="str">
        <f t="shared" si="49"/>
        <v/>
      </c>
      <c r="T334" s="210" t="str">
        <f t="array" ref="T334">IFERROR(SMALL(IF((loai=$AA$10),ROW(loai)-6),ROWS($T$142:T333)),"")</f>
        <v/>
      </c>
      <c r="U334" s="211"/>
      <c r="V334" s="194"/>
    </row>
    <row r="335" spans="2:22" ht="16.5" customHeight="1" x14ac:dyDescent="0.2">
      <c r="B335" s="466"/>
      <c r="C335" s="913"/>
      <c r="D335" s="914"/>
      <c r="E335" s="914"/>
      <c r="F335" s="874" t="str">
        <f t="shared" ref="F335:F398" si="51">IF($T335="","",INDEX(sohd,$T335))</f>
        <v/>
      </c>
      <c r="G335" s="875" t="str">
        <f t="shared" ref="G335:G398" si="52">IF($T335="","",INDEX(ngayct,$T335))</f>
        <v/>
      </c>
      <c r="H335" s="876" t="str">
        <f t="shared" ref="H335:H398" si="53">IF($T335="","",INDEX(tengs,$T335))</f>
        <v/>
      </c>
      <c r="I335" s="874" t="str">
        <f t="shared" ref="I335:I398" si="54">IF($T335="","",INDEX(mst,$T335))</f>
        <v/>
      </c>
      <c r="J335" s="811"/>
      <c r="K335" s="878" t="str">
        <f t="shared" ref="K335:K398" si="55">IF($T335="","",INDEX(sotien,$T335))</f>
        <v/>
      </c>
      <c r="L335" s="878" t="str">
        <f t="shared" ref="L335:L398" si="56">IF($T335="","",INDEX(tienthue,$T335))</f>
        <v/>
      </c>
      <c r="M335" s="905"/>
      <c r="N335" s="707"/>
      <c r="O335" s="707"/>
      <c r="P335" s="707"/>
      <c r="Q335" s="707"/>
      <c r="R335" s="707"/>
      <c r="S335" s="932" t="str">
        <f t="shared" ref="S335:S398" si="57">IF(T335&lt;&gt;"","x","")</f>
        <v/>
      </c>
      <c r="T335" s="210" t="str">
        <f t="array" ref="T335">IFERROR(SMALL(IF((loai=$AA$10),ROW(loai)-6),ROWS($T$142:T334)),"")</f>
        <v/>
      </c>
      <c r="U335" s="211"/>
      <c r="V335" s="194"/>
    </row>
    <row r="336" spans="2:22" ht="16.5" customHeight="1" x14ac:dyDescent="0.2">
      <c r="B336" s="466"/>
      <c r="C336" s="913"/>
      <c r="D336" s="914"/>
      <c r="E336" s="914"/>
      <c r="F336" s="874" t="str">
        <f t="shared" si="51"/>
        <v/>
      </c>
      <c r="G336" s="875" t="str">
        <f t="shared" si="52"/>
        <v/>
      </c>
      <c r="H336" s="876" t="str">
        <f t="shared" si="53"/>
        <v/>
      </c>
      <c r="I336" s="874" t="str">
        <f t="shared" si="54"/>
        <v/>
      </c>
      <c r="J336" s="811"/>
      <c r="K336" s="878" t="str">
        <f t="shared" si="55"/>
        <v/>
      </c>
      <c r="L336" s="878" t="str">
        <f t="shared" si="56"/>
        <v/>
      </c>
      <c r="M336" s="905"/>
      <c r="N336" s="707"/>
      <c r="O336" s="707"/>
      <c r="P336" s="707"/>
      <c r="Q336" s="707"/>
      <c r="R336" s="707"/>
      <c r="S336" s="932" t="str">
        <f t="shared" si="57"/>
        <v/>
      </c>
      <c r="T336" s="210" t="str">
        <f t="array" ref="T336">IFERROR(SMALL(IF((loai=$AA$10),ROW(loai)-6),ROWS($T$142:T335)),"")</f>
        <v/>
      </c>
      <c r="U336" s="211"/>
      <c r="V336" s="194"/>
    </row>
    <row r="337" spans="2:22" ht="16.5" customHeight="1" x14ac:dyDescent="0.2">
      <c r="B337" s="466"/>
      <c r="C337" s="913"/>
      <c r="D337" s="914"/>
      <c r="E337" s="914"/>
      <c r="F337" s="874" t="str">
        <f t="shared" si="51"/>
        <v/>
      </c>
      <c r="G337" s="875" t="str">
        <f t="shared" si="52"/>
        <v/>
      </c>
      <c r="H337" s="876" t="str">
        <f t="shared" si="53"/>
        <v/>
      </c>
      <c r="I337" s="874" t="str">
        <f t="shared" si="54"/>
        <v/>
      </c>
      <c r="J337" s="811"/>
      <c r="K337" s="878" t="str">
        <f t="shared" si="55"/>
        <v/>
      </c>
      <c r="L337" s="878" t="str">
        <f t="shared" si="56"/>
        <v/>
      </c>
      <c r="M337" s="905"/>
      <c r="N337" s="707"/>
      <c r="O337" s="707"/>
      <c r="P337" s="707"/>
      <c r="Q337" s="707"/>
      <c r="R337" s="707"/>
      <c r="S337" s="932" t="str">
        <f t="shared" si="57"/>
        <v/>
      </c>
      <c r="T337" s="210" t="str">
        <f t="array" ref="T337">IFERROR(SMALL(IF((loai=$AA$10),ROW(loai)-6),ROWS($T$142:T336)),"")</f>
        <v/>
      </c>
      <c r="U337" s="211"/>
      <c r="V337" s="194"/>
    </row>
    <row r="338" spans="2:22" ht="16.5" customHeight="1" x14ac:dyDescent="0.2">
      <c r="B338" s="466"/>
      <c r="C338" s="913"/>
      <c r="D338" s="914"/>
      <c r="E338" s="914"/>
      <c r="F338" s="874" t="str">
        <f t="shared" si="51"/>
        <v/>
      </c>
      <c r="G338" s="875" t="str">
        <f t="shared" si="52"/>
        <v/>
      </c>
      <c r="H338" s="876" t="str">
        <f t="shared" si="53"/>
        <v/>
      </c>
      <c r="I338" s="874" t="str">
        <f t="shared" si="54"/>
        <v/>
      </c>
      <c r="J338" s="811"/>
      <c r="K338" s="878" t="str">
        <f t="shared" si="55"/>
        <v/>
      </c>
      <c r="L338" s="878" t="str">
        <f t="shared" si="56"/>
        <v/>
      </c>
      <c r="M338" s="905"/>
      <c r="N338" s="707"/>
      <c r="O338" s="707"/>
      <c r="P338" s="707"/>
      <c r="Q338" s="707"/>
      <c r="R338" s="707"/>
      <c r="S338" s="932" t="str">
        <f t="shared" si="57"/>
        <v/>
      </c>
      <c r="T338" s="210" t="str">
        <f t="array" ref="T338">IFERROR(SMALL(IF((loai=$AA$10),ROW(loai)-6),ROWS($T$142:T337)),"")</f>
        <v/>
      </c>
      <c r="U338" s="211"/>
      <c r="V338" s="194"/>
    </row>
    <row r="339" spans="2:22" ht="16.5" customHeight="1" x14ac:dyDescent="0.2">
      <c r="B339" s="466"/>
      <c r="C339" s="913"/>
      <c r="D339" s="914"/>
      <c r="E339" s="914"/>
      <c r="F339" s="874" t="str">
        <f t="shared" si="51"/>
        <v/>
      </c>
      <c r="G339" s="875" t="str">
        <f t="shared" si="52"/>
        <v/>
      </c>
      <c r="H339" s="876" t="str">
        <f t="shared" si="53"/>
        <v/>
      </c>
      <c r="I339" s="874" t="str">
        <f t="shared" si="54"/>
        <v/>
      </c>
      <c r="J339" s="811"/>
      <c r="K339" s="878" t="str">
        <f t="shared" si="55"/>
        <v/>
      </c>
      <c r="L339" s="878" t="str">
        <f t="shared" si="56"/>
        <v/>
      </c>
      <c r="M339" s="905"/>
      <c r="N339" s="707"/>
      <c r="O339" s="707"/>
      <c r="P339" s="707"/>
      <c r="Q339" s="707"/>
      <c r="R339" s="707"/>
      <c r="S339" s="932" t="str">
        <f t="shared" si="57"/>
        <v/>
      </c>
      <c r="T339" s="210" t="str">
        <f t="array" ref="T339">IFERROR(SMALL(IF((loai=$AA$10),ROW(loai)-6),ROWS($T$142:T338)),"")</f>
        <v/>
      </c>
      <c r="U339" s="211"/>
      <c r="V339" s="194"/>
    </row>
    <row r="340" spans="2:22" ht="16.5" customHeight="1" x14ac:dyDescent="0.2">
      <c r="B340" s="466"/>
      <c r="C340" s="913"/>
      <c r="D340" s="914"/>
      <c r="E340" s="914"/>
      <c r="F340" s="874" t="str">
        <f t="shared" si="51"/>
        <v/>
      </c>
      <c r="G340" s="875" t="str">
        <f t="shared" si="52"/>
        <v/>
      </c>
      <c r="H340" s="876" t="str">
        <f t="shared" si="53"/>
        <v/>
      </c>
      <c r="I340" s="874" t="str">
        <f t="shared" si="54"/>
        <v/>
      </c>
      <c r="J340" s="811"/>
      <c r="K340" s="878" t="str">
        <f t="shared" si="55"/>
        <v/>
      </c>
      <c r="L340" s="878" t="str">
        <f t="shared" si="56"/>
        <v/>
      </c>
      <c r="M340" s="905"/>
      <c r="N340" s="707"/>
      <c r="O340" s="707"/>
      <c r="P340" s="707"/>
      <c r="Q340" s="707"/>
      <c r="R340" s="707"/>
      <c r="S340" s="932" t="str">
        <f t="shared" si="57"/>
        <v/>
      </c>
      <c r="T340" s="210" t="str">
        <f t="array" ref="T340">IFERROR(SMALL(IF((loai=$AA$10),ROW(loai)-6),ROWS($T$142:T339)),"")</f>
        <v/>
      </c>
      <c r="U340" s="211"/>
      <c r="V340" s="194"/>
    </row>
    <row r="341" spans="2:22" ht="16.5" customHeight="1" x14ac:dyDescent="0.2">
      <c r="B341" s="466"/>
      <c r="C341" s="913"/>
      <c r="D341" s="914"/>
      <c r="E341" s="914"/>
      <c r="F341" s="874" t="str">
        <f t="shared" si="51"/>
        <v/>
      </c>
      <c r="G341" s="875" t="str">
        <f t="shared" si="52"/>
        <v/>
      </c>
      <c r="H341" s="876" t="str">
        <f t="shared" si="53"/>
        <v/>
      </c>
      <c r="I341" s="874" t="str">
        <f t="shared" si="54"/>
        <v/>
      </c>
      <c r="J341" s="811"/>
      <c r="K341" s="878" t="str">
        <f t="shared" si="55"/>
        <v/>
      </c>
      <c r="L341" s="878" t="str">
        <f t="shared" si="56"/>
        <v/>
      </c>
      <c r="M341" s="905"/>
      <c r="N341" s="707"/>
      <c r="O341" s="707"/>
      <c r="P341" s="707"/>
      <c r="Q341" s="707"/>
      <c r="R341" s="707"/>
      <c r="S341" s="932" t="str">
        <f t="shared" si="57"/>
        <v/>
      </c>
      <c r="T341" s="210" t="str">
        <f t="array" ref="T341">IFERROR(SMALL(IF((loai=$AA$10),ROW(loai)-6),ROWS($T$142:T340)),"")</f>
        <v/>
      </c>
      <c r="U341" s="211"/>
      <c r="V341" s="194"/>
    </row>
    <row r="342" spans="2:22" ht="16.5" customHeight="1" x14ac:dyDescent="0.2">
      <c r="B342" s="466"/>
      <c r="C342" s="913"/>
      <c r="D342" s="914"/>
      <c r="E342" s="914"/>
      <c r="F342" s="874" t="str">
        <f t="shared" si="51"/>
        <v/>
      </c>
      <c r="G342" s="875" t="str">
        <f t="shared" si="52"/>
        <v/>
      </c>
      <c r="H342" s="876" t="str">
        <f t="shared" si="53"/>
        <v/>
      </c>
      <c r="I342" s="874" t="str">
        <f t="shared" si="54"/>
        <v/>
      </c>
      <c r="J342" s="811"/>
      <c r="K342" s="878" t="str">
        <f t="shared" si="55"/>
        <v/>
      </c>
      <c r="L342" s="878" t="str">
        <f t="shared" si="56"/>
        <v/>
      </c>
      <c r="M342" s="905"/>
      <c r="N342" s="707"/>
      <c r="O342" s="707"/>
      <c r="P342" s="707"/>
      <c r="Q342" s="707"/>
      <c r="R342" s="707"/>
      <c r="S342" s="932" t="str">
        <f t="shared" si="57"/>
        <v/>
      </c>
      <c r="T342" s="210" t="str">
        <f t="array" ref="T342">IFERROR(SMALL(IF((loai=$AA$10),ROW(loai)-6),ROWS($T$142:T341)),"")</f>
        <v/>
      </c>
      <c r="U342" s="211"/>
      <c r="V342" s="194"/>
    </row>
    <row r="343" spans="2:22" ht="16.5" customHeight="1" x14ac:dyDescent="0.2">
      <c r="B343" s="466"/>
      <c r="C343" s="913"/>
      <c r="D343" s="914"/>
      <c r="E343" s="914"/>
      <c r="F343" s="874" t="str">
        <f t="shared" si="51"/>
        <v/>
      </c>
      <c r="G343" s="875" t="str">
        <f t="shared" si="52"/>
        <v/>
      </c>
      <c r="H343" s="876" t="str">
        <f t="shared" si="53"/>
        <v/>
      </c>
      <c r="I343" s="874" t="str">
        <f t="shared" si="54"/>
        <v/>
      </c>
      <c r="J343" s="811"/>
      <c r="K343" s="878" t="str">
        <f t="shared" si="55"/>
        <v/>
      </c>
      <c r="L343" s="878" t="str">
        <f t="shared" si="56"/>
        <v/>
      </c>
      <c r="M343" s="905"/>
      <c r="N343" s="707"/>
      <c r="O343" s="707"/>
      <c r="P343" s="707"/>
      <c r="Q343" s="707"/>
      <c r="R343" s="707"/>
      <c r="S343" s="932" t="str">
        <f t="shared" si="57"/>
        <v/>
      </c>
      <c r="T343" s="210" t="str">
        <f t="array" ref="T343">IFERROR(SMALL(IF((loai=$AA$10),ROW(loai)-6),ROWS($T$142:T342)),"")</f>
        <v/>
      </c>
      <c r="U343" s="211"/>
      <c r="V343" s="194"/>
    </row>
    <row r="344" spans="2:22" ht="16.5" customHeight="1" x14ac:dyDescent="0.2">
      <c r="B344" s="466"/>
      <c r="C344" s="913"/>
      <c r="D344" s="914"/>
      <c r="E344" s="914"/>
      <c r="F344" s="874" t="str">
        <f t="shared" si="51"/>
        <v/>
      </c>
      <c r="G344" s="875" t="str">
        <f t="shared" si="52"/>
        <v/>
      </c>
      <c r="H344" s="876" t="str">
        <f t="shared" si="53"/>
        <v/>
      </c>
      <c r="I344" s="874" t="str">
        <f t="shared" si="54"/>
        <v/>
      </c>
      <c r="J344" s="811"/>
      <c r="K344" s="878" t="str">
        <f t="shared" si="55"/>
        <v/>
      </c>
      <c r="L344" s="878" t="str">
        <f t="shared" si="56"/>
        <v/>
      </c>
      <c r="M344" s="905"/>
      <c r="N344" s="707"/>
      <c r="O344" s="707"/>
      <c r="P344" s="707"/>
      <c r="Q344" s="707"/>
      <c r="R344" s="707"/>
      <c r="S344" s="932" t="str">
        <f t="shared" si="57"/>
        <v/>
      </c>
      <c r="T344" s="210" t="str">
        <f t="array" ref="T344">IFERROR(SMALL(IF((loai=$AA$10),ROW(loai)-6),ROWS($T$142:T343)),"")</f>
        <v/>
      </c>
      <c r="U344" s="211"/>
      <c r="V344" s="194"/>
    </row>
    <row r="345" spans="2:22" ht="16.5" customHeight="1" x14ac:dyDescent="0.2">
      <c r="B345" s="466"/>
      <c r="C345" s="913"/>
      <c r="D345" s="914"/>
      <c r="E345" s="914"/>
      <c r="F345" s="874" t="str">
        <f t="shared" si="51"/>
        <v/>
      </c>
      <c r="G345" s="875" t="str">
        <f t="shared" si="52"/>
        <v/>
      </c>
      <c r="H345" s="876" t="str">
        <f t="shared" si="53"/>
        <v/>
      </c>
      <c r="I345" s="874" t="str">
        <f t="shared" si="54"/>
        <v/>
      </c>
      <c r="J345" s="811"/>
      <c r="K345" s="878" t="str">
        <f t="shared" si="55"/>
        <v/>
      </c>
      <c r="L345" s="878" t="str">
        <f t="shared" si="56"/>
        <v/>
      </c>
      <c r="M345" s="905"/>
      <c r="N345" s="707"/>
      <c r="O345" s="707"/>
      <c r="P345" s="707"/>
      <c r="Q345" s="707"/>
      <c r="R345" s="707"/>
      <c r="S345" s="932" t="str">
        <f t="shared" si="57"/>
        <v/>
      </c>
      <c r="T345" s="210" t="str">
        <f t="array" ref="T345">IFERROR(SMALL(IF((loai=$AA$10),ROW(loai)-6),ROWS($T$142:T344)),"")</f>
        <v/>
      </c>
      <c r="U345" s="211"/>
      <c r="V345" s="194"/>
    </row>
    <row r="346" spans="2:22" ht="16.5" customHeight="1" x14ac:dyDescent="0.2">
      <c r="B346" s="466"/>
      <c r="C346" s="913"/>
      <c r="D346" s="914"/>
      <c r="E346" s="914"/>
      <c r="F346" s="874" t="str">
        <f t="shared" si="51"/>
        <v/>
      </c>
      <c r="G346" s="875" t="str">
        <f t="shared" si="52"/>
        <v/>
      </c>
      <c r="H346" s="876" t="str">
        <f t="shared" si="53"/>
        <v/>
      </c>
      <c r="I346" s="874" t="str">
        <f t="shared" si="54"/>
        <v/>
      </c>
      <c r="J346" s="811"/>
      <c r="K346" s="878" t="str">
        <f t="shared" si="55"/>
        <v/>
      </c>
      <c r="L346" s="878" t="str">
        <f t="shared" si="56"/>
        <v/>
      </c>
      <c r="M346" s="905"/>
      <c r="N346" s="707"/>
      <c r="O346" s="707"/>
      <c r="P346" s="707"/>
      <c r="Q346" s="707"/>
      <c r="R346" s="707"/>
      <c r="S346" s="932" t="str">
        <f t="shared" si="57"/>
        <v/>
      </c>
      <c r="T346" s="210" t="str">
        <f t="array" ref="T346">IFERROR(SMALL(IF((loai=$AA$10),ROW(loai)-6),ROWS($T$142:T345)),"")</f>
        <v/>
      </c>
      <c r="U346" s="211"/>
      <c r="V346" s="194"/>
    </row>
    <row r="347" spans="2:22" ht="16.5" customHeight="1" x14ac:dyDescent="0.2">
      <c r="B347" s="466"/>
      <c r="C347" s="913"/>
      <c r="D347" s="914"/>
      <c r="E347" s="914"/>
      <c r="F347" s="874" t="str">
        <f t="shared" si="51"/>
        <v/>
      </c>
      <c r="G347" s="875" t="str">
        <f t="shared" si="52"/>
        <v/>
      </c>
      <c r="H347" s="876" t="str">
        <f t="shared" si="53"/>
        <v/>
      </c>
      <c r="I347" s="874" t="str">
        <f t="shared" si="54"/>
        <v/>
      </c>
      <c r="J347" s="811"/>
      <c r="K347" s="878" t="str">
        <f t="shared" si="55"/>
        <v/>
      </c>
      <c r="L347" s="878" t="str">
        <f t="shared" si="56"/>
        <v/>
      </c>
      <c r="M347" s="905"/>
      <c r="N347" s="707"/>
      <c r="O347" s="707"/>
      <c r="P347" s="707"/>
      <c r="Q347" s="707"/>
      <c r="R347" s="707"/>
      <c r="S347" s="932" t="str">
        <f t="shared" si="57"/>
        <v/>
      </c>
      <c r="T347" s="210" t="str">
        <f t="array" ref="T347">IFERROR(SMALL(IF((loai=$AA$10),ROW(loai)-6),ROWS($T$142:T346)),"")</f>
        <v/>
      </c>
      <c r="U347" s="211"/>
      <c r="V347" s="194"/>
    </row>
    <row r="348" spans="2:22" ht="16.5" customHeight="1" x14ac:dyDescent="0.2">
      <c r="B348" s="466"/>
      <c r="C348" s="913"/>
      <c r="D348" s="914"/>
      <c r="E348" s="914"/>
      <c r="F348" s="874" t="str">
        <f t="shared" si="51"/>
        <v/>
      </c>
      <c r="G348" s="875" t="str">
        <f t="shared" si="52"/>
        <v/>
      </c>
      <c r="H348" s="876" t="str">
        <f t="shared" si="53"/>
        <v/>
      </c>
      <c r="I348" s="874" t="str">
        <f t="shared" si="54"/>
        <v/>
      </c>
      <c r="J348" s="811"/>
      <c r="K348" s="878" t="str">
        <f t="shared" si="55"/>
        <v/>
      </c>
      <c r="L348" s="878" t="str">
        <f t="shared" si="56"/>
        <v/>
      </c>
      <c r="M348" s="905"/>
      <c r="N348" s="707"/>
      <c r="O348" s="707"/>
      <c r="P348" s="707"/>
      <c r="Q348" s="707"/>
      <c r="R348" s="707"/>
      <c r="S348" s="932" t="str">
        <f t="shared" si="57"/>
        <v/>
      </c>
      <c r="T348" s="210" t="str">
        <f t="array" ref="T348">IFERROR(SMALL(IF((loai=$AA$10),ROW(loai)-6),ROWS($T$142:T347)),"")</f>
        <v/>
      </c>
      <c r="U348" s="211"/>
      <c r="V348" s="194"/>
    </row>
    <row r="349" spans="2:22" ht="16.5" customHeight="1" x14ac:dyDescent="0.2">
      <c r="B349" s="466"/>
      <c r="C349" s="913"/>
      <c r="D349" s="914"/>
      <c r="E349" s="914"/>
      <c r="F349" s="874" t="str">
        <f t="shared" si="51"/>
        <v/>
      </c>
      <c r="G349" s="875" t="str">
        <f t="shared" si="52"/>
        <v/>
      </c>
      <c r="H349" s="876" t="str">
        <f t="shared" si="53"/>
        <v/>
      </c>
      <c r="I349" s="874" t="str">
        <f t="shared" si="54"/>
        <v/>
      </c>
      <c r="J349" s="811"/>
      <c r="K349" s="878" t="str">
        <f t="shared" si="55"/>
        <v/>
      </c>
      <c r="L349" s="878" t="str">
        <f t="shared" si="56"/>
        <v/>
      </c>
      <c r="M349" s="905"/>
      <c r="N349" s="707"/>
      <c r="O349" s="707"/>
      <c r="P349" s="707"/>
      <c r="Q349" s="707"/>
      <c r="R349" s="707"/>
      <c r="S349" s="932" t="str">
        <f t="shared" si="57"/>
        <v/>
      </c>
      <c r="T349" s="210" t="str">
        <f t="array" ref="T349">IFERROR(SMALL(IF((loai=$AA$10),ROW(loai)-6),ROWS($T$142:T348)),"")</f>
        <v/>
      </c>
      <c r="U349" s="211"/>
      <c r="V349" s="194"/>
    </row>
    <row r="350" spans="2:22" ht="16.5" customHeight="1" x14ac:dyDescent="0.2">
      <c r="B350" s="466"/>
      <c r="C350" s="913"/>
      <c r="D350" s="914"/>
      <c r="E350" s="914"/>
      <c r="F350" s="874" t="str">
        <f t="shared" si="51"/>
        <v/>
      </c>
      <c r="G350" s="875" t="str">
        <f t="shared" si="52"/>
        <v/>
      </c>
      <c r="H350" s="876" t="str">
        <f t="shared" si="53"/>
        <v/>
      </c>
      <c r="I350" s="874" t="str">
        <f t="shared" si="54"/>
        <v/>
      </c>
      <c r="J350" s="811"/>
      <c r="K350" s="878" t="str">
        <f t="shared" si="55"/>
        <v/>
      </c>
      <c r="L350" s="878" t="str">
        <f t="shared" si="56"/>
        <v/>
      </c>
      <c r="M350" s="905"/>
      <c r="N350" s="707"/>
      <c r="O350" s="707"/>
      <c r="P350" s="707"/>
      <c r="Q350" s="707"/>
      <c r="R350" s="707"/>
      <c r="S350" s="932" t="str">
        <f t="shared" si="57"/>
        <v/>
      </c>
      <c r="T350" s="210" t="str">
        <f t="array" ref="T350">IFERROR(SMALL(IF((loai=$AA$10),ROW(loai)-6),ROWS($T$142:T349)),"")</f>
        <v/>
      </c>
      <c r="U350" s="211"/>
      <c r="V350" s="194"/>
    </row>
    <row r="351" spans="2:22" ht="16.5" customHeight="1" x14ac:dyDescent="0.2">
      <c r="B351" s="466"/>
      <c r="C351" s="913"/>
      <c r="D351" s="914"/>
      <c r="E351" s="914"/>
      <c r="F351" s="874" t="str">
        <f t="shared" si="51"/>
        <v/>
      </c>
      <c r="G351" s="875" t="str">
        <f t="shared" si="52"/>
        <v/>
      </c>
      <c r="H351" s="876" t="str">
        <f t="shared" si="53"/>
        <v/>
      </c>
      <c r="I351" s="874" t="str">
        <f t="shared" si="54"/>
        <v/>
      </c>
      <c r="J351" s="811"/>
      <c r="K351" s="878" t="str">
        <f t="shared" si="55"/>
        <v/>
      </c>
      <c r="L351" s="878" t="str">
        <f t="shared" si="56"/>
        <v/>
      </c>
      <c r="M351" s="905"/>
      <c r="N351" s="707"/>
      <c r="O351" s="707"/>
      <c r="P351" s="707"/>
      <c r="Q351" s="707"/>
      <c r="R351" s="707"/>
      <c r="S351" s="932" t="str">
        <f t="shared" si="57"/>
        <v/>
      </c>
      <c r="T351" s="210" t="str">
        <f t="array" ref="T351">IFERROR(SMALL(IF((loai=$AA$10),ROW(loai)-6),ROWS($T$142:T350)),"")</f>
        <v/>
      </c>
      <c r="U351" s="211"/>
      <c r="V351" s="194"/>
    </row>
    <row r="352" spans="2:22" ht="16.5" customHeight="1" x14ac:dyDescent="0.2">
      <c r="B352" s="466"/>
      <c r="C352" s="913"/>
      <c r="D352" s="914"/>
      <c r="E352" s="914"/>
      <c r="F352" s="874" t="str">
        <f t="shared" si="51"/>
        <v/>
      </c>
      <c r="G352" s="875" t="str">
        <f t="shared" si="52"/>
        <v/>
      </c>
      <c r="H352" s="876" t="str">
        <f t="shared" si="53"/>
        <v/>
      </c>
      <c r="I352" s="874" t="str">
        <f t="shared" si="54"/>
        <v/>
      </c>
      <c r="J352" s="811"/>
      <c r="K352" s="878" t="str">
        <f t="shared" si="55"/>
        <v/>
      </c>
      <c r="L352" s="878" t="str">
        <f t="shared" si="56"/>
        <v/>
      </c>
      <c r="M352" s="905"/>
      <c r="N352" s="707"/>
      <c r="O352" s="707"/>
      <c r="P352" s="707"/>
      <c r="Q352" s="707"/>
      <c r="R352" s="707"/>
      <c r="S352" s="932" t="str">
        <f t="shared" si="57"/>
        <v/>
      </c>
      <c r="T352" s="210" t="str">
        <f t="array" ref="T352">IFERROR(SMALL(IF((loai=$AA$10),ROW(loai)-6),ROWS($T$142:T351)),"")</f>
        <v/>
      </c>
      <c r="U352" s="211"/>
      <c r="V352" s="194"/>
    </row>
    <row r="353" spans="2:22" ht="16.5" customHeight="1" x14ac:dyDescent="0.2">
      <c r="B353" s="466"/>
      <c r="C353" s="913"/>
      <c r="D353" s="914"/>
      <c r="E353" s="914"/>
      <c r="F353" s="874" t="str">
        <f t="shared" si="51"/>
        <v/>
      </c>
      <c r="G353" s="875" t="str">
        <f t="shared" si="52"/>
        <v/>
      </c>
      <c r="H353" s="876" t="str">
        <f t="shared" si="53"/>
        <v/>
      </c>
      <c r="I353" s="874" t="str">
        <f t="shared" si="54"/>
        <v/>
      </c>
      <c r="J353" s="811"/>
      <c r="K353" s="878" t="str">
        <f t="shared" si="55"/>
        <v/>
      </c>
      <c r="L353" s="878" t="str">
        <f t="shared" si="56"/>
        <v/>
      </c>
      <c r="M353" s="905"/>
      <c r="N353" s="707"/>
      <c r="O353" s="707"/>
      <c r="P353" s="707"/>
      <c r="Q353" s="707"/>
      <c r="R353" s="707"/>
      <c r="S353" s="932" t="str">
        <f t="shared" si="57"/>
        <v/>
      </c>
      <c r="T353" s="210" t="str">
        <f t="array" ref="T353">IFERROR(SMALL(IF((loai=$AA$10),ROW(loai)-6),ROWS($T$142:T352)),"")</f>
        <v/>
      </c>
      <c r="U353" s="211"/>
      <c r="V353" s="194"/>
    </row>
    <row r="354" spans="2:22" ht="16.5" customHeight="1" x14ac:dyDescent="0.2">
      <c r="B354" s="466"/>
      <c r="C354" s="913"/>
      <c r="D354" s="914"/>
      <c r="E354" s="914"/>
      <c r="F354" s="874" t="str">
        <f t="shared" si="51"/>
        <v/>
      </c>
      <c r="G354" s="875" t="str">
        <f t="shared" si="52"/>
        <v/>
      </c>
      <c r="H354" s="876" t="str">
        <f t="shared" si="53"/>
        <v/>
      </c>
      <c r="I354" s="874" t="str">
        <f t="shared" si="54"/>
        <v/>
      </c>
      <c r="J354" s="811"/>
      <c r="K354" s="878" t="str">
        <f t="shared" si="55"/>
        <v/>
      </c>
      <c r="L354" s="878" t="str">
        <f t="shared" si="56"/>
        <v/>
      </c>
      <c r="M354" s="905"/>
      <c r="N354" s="707"/>
      <c r="O354" s="707"/>
      <c r="P354" s="707"/>
      <c r="Q354" s="707"/>
      <c r="R354" s="707"/>
      <c r="S354" s="932" t="str">
        <f t="shared" si="57"/>
        <v/>
      </c>
      <c r="T354" s="210" t="str">
        <f t="array" ref="T354">IFERROR(SMALL(IF((loai=$AA$10),ROW(loai)-6),ROWS($T$142:T353)),"")</f>
        <v/>
      </c>
      <c r="U354" s="211"/>
      <c r="V354" s="194"/>
    </row>
    <row r="355" spans="2:22" ht="16.5" customHeight="1" x14ac:dyDescent="0.2">
      <c r="B355" s="466"/>
      <c r="C355" s="913"/>
      <c r="D355" s="914"/>
      <c r="E355" s="914"/>
      <c r="F355" s="874" t="str">
        <f t="shared" si="51"/>
        <v/>
      </c>
      <c r="G355" s="875" t="str">
        <f t="shared" si="52"/>
        <v/>
      </c>
      <c r="H355" s="876" t="str">
        <f t="shared" si="53"/>
        <v/>
      </c>
      <c r="I355" s="874" t="str">
        <f t="shared" si="54"/>
        <v/>
      </c>
      <c r="J355" s="811"/>
      <c r="K355" s="878" t="str">
        <f t="shared" si="55"/>
        <v/>
      </c>
      <c r="L355" s="878" t="str">
        <f t="shared" si="56"/>
        <v/>
      </c>
      <c r="M355" s="905"/>
      <c r="N355" s="707"/>
      <c r="O355" s="707"/>
      <c r="P355" s="707"/>
      <c r="Q355" s="707"/>
      <c r="R355" s="707"/>
      <c r="S355" s="932" t="str">
        <f t="shared" si="57"/>
        <v/>
      </c>
      <c r="T355" s="210" t="str">
        <f t="array" ref="T355">IFERROR(SMALL(IF((loai=$AA$10),ROW(loai)-6),ROWS($T$142:T354)),"")</f>
        <v/>
      </c>
      <c r="U355" s="211"/>
      <c r="V355" s="194"/>
    </row>
    <row r="356" spans="2:22" ht="16.5" customHeight="1" x14ac:dyDescent="0.2">
      <c r="B356" s="466"/>
      <c r="C356" s="913"/>
      <c r="D356" s="914"/>
      <c r="E356" s="914"/>
      <c r="F356" s="874" t="str">
        <f t="shared" si="51"/>
        <v/>
      </c>
      <c r="G356" s="875" t="str">
        <f t="shared" si="52"/>
        <v/>
      </c>
      <c r="H356" s="876" t="str">
        <f t="shared" si="53"/>
        <v/>
      </c>
      <c r="I356" s="874" t="str">
        <f t="shared" si="54"/>
        <v/>
      </c>
      <c r="J356" s="811"/>
      <c r="K356" s="878" t="str">
        <f t="shared" si="55"/>
        <v/>
      </c>
      <c r="L356" s="878" t="str">
        <f t="shared" si="56"/>
        <v/>
      </c>
      <c r="M356" s="905"/>
      <c r="N356" s="707"/>
      <c r="O356" s="707"/>
      <c r="P356" s="707"/>
      <c r="Q356" s="707"/>
      <c r="R356" s="707"/>
      <c r="S356" s="932" t="str">
        <f t="shared" si="57"/>
        <v/>
      </c>
      <c r="T356" s="210" t="str">
        <f t="array" ref="T356">IFERROR(SMALL(IF((loai=$AA$10),ROW(loai)-6),ROWS($T$142:T355)),"")</f>
        <v/>
      </c>
      <c r="U356" s="211"/>
      <c r="V356" s="194"/>
    </row>
    <row r="357" spans="2:22" ht="16.5" customHeight="1" x14ac:dyDescent="0.2">
      <c r="B357" s="466"/>
      <c r="C357" s="913"/>
      <c r="D357" s="914"/>
      <c r="E357" s="914"/>
      <c r="F357" s="874" t="str">
        <f t="shared" si="51"/>
        <v/>
      </c>
      <c r="G357" s="875" t="str">
        <f t="shared" si="52"/>
        <v/>
      </c>
      <c r="H357" s="876" t="str">
        <f t="shared" si="53"/>
        <v/>
      </c>
      <c r="I357" s="874" t="str">
        <f t="shared" si="54"/>
        <v/>
      </c>
      <c r="J357" s="811"/>
      <c r="K357" s="878" t="str">
        <f t="shared" si="55"/>
        <v/>
      </c>
      <c r="L357" s="878" t="str">
        <f t="shared" si="56"/>
        <v/>
      </c>
      <c r="M357" s="905"/>
      <c r="N357" s="707"/>
      <c r="O357" s="707"/>
      <c r="P357" s="707"/>
      <c r="Q357" s="707"/>
      <c r="R357" s="707"/>
      <c r="S357" s="932" t="str">
        <f t="shared" si="57"/>
        <v/>
      </c>
      <c r="T357" s="210" t="str">
        <f t="array" ref="T357">IFERROR(SMALL(IF((loai=$AA$10),ROW(loai)-6),ROWS($T$142:T356)),"")</f>
        <v/>
      </c>
      <c r="U357" s="211"/>
      <c r="V357" s="194"/>
    </row>
    <row r="358" spans="2:22" ht="16.5" customHeight="1" x14ac:dyDescent="0.2">
      <c r="B358" s="466"/>
      <c r="C358" s="913"/>
      <c r="D358" s="914"/>
      <c r="E358" s="914"/>
      <c r="F358" s="874" t="str">
        <f t="shared" si="51"/>
        <v/>
      </c>
      <c r="G358" s="875" t="str">
        <f t="shared" si="52"/>
        <v/>
      </c>
      <c r="H358" s="876" t="str">
        <f t="shared" si="53"/>
        <v/>
      </c>
      <c r="I358" s="874" t="str">
        <f t="shared" si="54"/>
        <v/>
      </c>
      <c r="J358" s="811"/>
      <c r="K358" s="878" t="str">
        <f t="shared" si="55"/>
        <v/>
      </c>
      <c r="L358" s="878" t="str">
        <f t="shared" si="56"/>
        <v/>
      </c>
      <c r="M358" s="905"/>
      <c r="N358" s="707"/>
      <c r="O358" s="707"/>
      <c r="P358" s="707"/>
      <c r="Q358" s="707"/>
      <c r="R358" s="707"/>
      <c r="S358" s="932" t="str">
        <f t="shared" si="57"/>
        <v/>
      </c>
      <c r="T358" s="210" t="str">
        <f t="array" ref="T358">IFERROR(SMALL(IF((loai=$AA$10),ROW(loai)-6),ROWS($T$142:T357)),"")</f>
        <v/>
      </c>
      <c r="U358" s="211"/>
      <c r="V358" s="194"/>
    </row>
    <row r="359" spans="2:22" ht="16.5" customHeight="1" x14ac:dyDescent="0.2">
      <c r="B359" s="466"/>
      <c r="C359" s="913"/>
      <c r="D359" s="914"/>
      <c r="E359" s="914"/>
      <c r="F359" s="874" t="str">
        <f t="shared" si="51"/>
        <v/>
      </c>
      <c r="G359" s="875" t="str">
        <f t="shared" si="52"/>
        <v/>
      </c>
      <c r="H359" s="876" t="str">
        <f t="shared" si="53"/>
        <v/>
      </c>
      <c r="I359" s="874" t="str">
        <f t="shared" si="54"/>
        <v/>
      </c>
      <c r="J359" s="811"/>
      <c r="K359" s="878" t="str">
        <f t="shared" si="55"/>
        <v/>
      </c>
      <c r="L359" s="878" t="str">
        <f t="shared" si="56"/>
        <v/>
      </c>
      <c r="M359" s="905"/>
      <c r="N359" s="707"/>
      <c r="O359" s="707"/>
      <c r="P359" s="707"/>
      <c r="Q359" s="707"/>
      <c r="R359" s="707"/>
      <c r="S359" s="932" t="str">
        <f t="shared" si="57"/>
        <v/>
      </c>
      <c r="T359" s="210" t="str">
        <f t="array" ref="T359">IFERROR(SMALL(IF((loai=$AA$10),ROW(loai)-6),ROWS($T$142:T358)),"")</f>
        <v/>
      </c>
      <c r="U359" s="211"/>
      <c r="V359" s="194"/>
    </row>
    <row r="360" spans="2:22" ht="16.5" customHeight="1" x14ac:dyDescent="0.2">
      <c r="B360" s="466"/>
      <c r="C360" s="913"/>
      <c r="D360" s="914"/>
      <c r="E360" s="914"/>
      <c r="F360" s="874" t="str">
        <f t="shared" si="51"/>
        <v/>
      </c>
      <c r="G360" s="875" t="str">
        <f t="shared" si="52"/>
        <v/>
      </c>
      <c r="H360" s="876" t="str">
        <f t="shared" si="53"/>
        <v/>
      </c>
      <c r="I360" s="874" t="str">
        <f t="shared" si="54"/>
        <v/>
      </c>
      <c r="J360" s="811"/>
      <c r="K360" s="878" t="str">
        <f t="shared" si="55"/>
        <v/>
      </c>
      <c r="L360" s="878" t="str">
        <f t="shared" si="56"/>
        <v/>
      </c>
      <c r="M360" s="905"/>
      <c r="N360" s="707"/>
      <c r="O360" s="707"/>
      <c r="P360" s="707"/>
      <c r="Q360" s="707"/>
      <c r="R360" s="707"/>
      <c r="S360" s="932" t="str">
        <f t="shared" si="57"/>
        <v/>
      </c>
      <c r="T360" s="210" t="str">
        <f t="array" ref="T360">IFERROR(SMALL(IF((loai=$AA$10),ROW(loai)-6),ROWS($T$142:T359)),"")</f>
        <v/>
      </c>
      <c r="U360" s="211"/>
      <c r="V360" s="194"/>
    </row>
    <row r="361" spans="2:22" ht="16.5" customHeight="1" x14ac:dyDescent="0.2">
      <c r="B361" s="466"/>
      <c r="C361" s="913"/>
      <c r="D361" s="914"/>
      <c r="E361" s="914"/>
      <c r="F361" s="874" t="str">
        <f t="shared" si="51"/>
        <v/>
      </c>
      <c r="G361" s="875" t="str">
        <f t="shared" si="52"/>
        <v/>
      </c>
      <c r="H361" s="876" t="str">
        <f t="shared" si="53"/>
        <v/>
      </c>
      <c r="I361" s="874" t="str">
        <f t="shared" si="54"/>
        <v/>
      </c>
      <c r="J361" s="811"/>
      <c r="K361" s="878" t="str">
        <f t="shared" si="55"/>
        <v/>
      </c>
      <c r="L361" s="878" t="str">
        <f t="shared" si="56"/>
        <v/>
      </c>
      <c r="M361" s="905"/>
      <c r="N361" s="707"/>
      <c r="O361" s="707"/>
      <c r="P361" s="707"/>
      <c r="Q361" s="707"/>
      <c r="R361" s="707"/>
      <c r="S361" s="932" t="str">
        <f t="shared" si="57"/>
        <v/>
      </c>
      <c r="T361" s="210" t="str">
        <f t="array" ref="T361">IFERROR(SMALL(IF((loai=$AA$10),ROW(loai)-6),ROWS($T$142:T360)),"")</f>
        <v/>
      </c>
      <c r="U361" s="211"/>
      <c r="V361" s="194"/>
    </row>
    <row r="362" spans="2:22" ht="16.5" customHeight="1" x14ac:dyDescent="0.2">
      <c r="B362" s="466"/>
      <c r="C362" s="913"/>
      <c r="D362" s="914"/>
      <c r="E362" s="914"/>
      <c r="F362" s="874" t="str">
        <f t="shared" si="51"/>
        <v/>
      </c>
      <c r="G362" s="875" t="str">
        <f t="shared" si="52"/>
        <v/>
      </c>
      <c r="H362" s="876" t="str">
        <f t="shared" si="53"/>
        <v/>
      </c>
      <c r="I362" s="874" t="str">
        <f t="shared" si="54"/>
        <v/>
      </c>
      <c r="J362" s="811"/>
      <c r="K362" s="878" t="str">
        <f t="shared" si="55"/>
        <v/>
      </c>
      <c r="L362" s="878" t="str">
        <f t="shared" si="56"/>
        <v/>
      </c>
      <c r="M362" s="905"/>
      <c r="N362" s="707"/>
      <c r="O362" s="707"/>
      <c r="P362" s="707"/>
      <c r="Q362" s="707"/>
      <c r="R362" s="707"/>
      <c r="S362" s="932" t="str">
        <f t="shared" si="57"/>
        <v/>
      </c>
      <c r="T362" s="210" t="str">
        <f t="array" ref="T362">IFERROR(SMALL(IF((loai=$AA$10),ROW(loai)-6),ROWS($T$142:T361)),"")</f>
        <v/>
      </c>
      <c r="U362" s="211"/>
      <c r="V362" s="194"/>
    </row>
    <row r="363" spans="2:22" ht="16.5" customHeight="1" x14ac:dyDescent="0.2">
      <c r="B363" s="466"/>
      <c r="C363" s="913"/>
      <c r="D363" s="914"/>
      <c r="E363" s="914"/>
      <c r="F363" s="874" t="str">
        <f t="shared" si="51"/>
        <v/>
      </c>
      <c r="G363" s="875" t="str">
        <f t="shared" si="52"/>
        <v/>
      </c>
      <c r="H363" s="876" t="str">
        <f t="shared" si="53"/>
        <v/>
      </c>
      <c r="I363" s="874" t="str">
        <f t="shared" si="54"/>
        <v/>
      </c>
      <c r="J363" s="811"/>
      <c r="K363" s="878" t="str">
        <f t="shared" si="55"/>
        <v/>
      </c>
      <c r="L363" s="878" t="str">
        <f t="shared" si="56"/>
        <v/>
      </c>
      <c r="M363" s="905"/>
      <c r="N363" s="707"/>
      <c r="O363" s="707"/>
      <c r="P363" s="707"/>
      <c r="Q363" s="707"/>
      <c r="R363" s="707"/>
      <c r="S363" s="932" t="str">
        <f t="shared" si="57"/>
        <v/>
      </c>
      <c r="T363" s="210" t="str">
        <f t="array" ref="T363">IFERROR(SMALL(IF((loai=$AA$10),ROW(loai)-6),ROWS($T$142:T362)),"")</f>
        <v/>
      </c>
      <c r="U363" s="211"/>
      <c r="V363" s="194"/>
    </row>
    <row r="364" spans="2:22" ht="16.5" customHeight="1" x14ac:dyDescent="0.2">
      <c r="B364" s="466"/>
      <c r="C364" s="913"/>
      <c r="D364" s="914"/>
      <c r="E364" s="914"/>
      <c r="F364" s="874" t="str">
        <f t="shared" si="51"/>
        <v/>
      </c>
      <c r="G364" s="875" t="str">
        <f t="shared" si="52"/>
        <v/>
      </c>
      <c r="H364" s="876" t="str">
        <f t="shared" si="53"/>
        <v/>
      </c>
      <c r="I364" s="874" t="str">
        <f t="shared" si="54"/>
        <v/>
      </c>
      <c r="J364" s="811"/>
      <c r="K364" s="878" t="str">
        <f t="shared" si="55"/>
        <v/>
      </c>
      <c r="L364" s="878" t="str">
        <f t="shared" si="56"/>
        <v/>
      </c>
      <c r="M364" s="905"/>
      <c r="N364" s="707"/>
      <c r="O364" s="707"/>
      <c r="P364" s="707"/>
      <c r="Q364" s="707"/>
      <c r="R364" s="707"/>
      <c r="S364" s="932" t="str">
        <f t="shared" si="57"/>
        <v/>
      </c>
      <c r="T364" s="210" t="str">
        <f t="array" ref="T364">IFERROR(SMALL(IF((loai=$AA$10),ROW(loai)-6),ROWS($T$142:T363)),"")</f>
        <v/>
      </c>
      <c r="U364" s="211"/>
      <c r="V364" s="194"/>
    </row>
    <row r="365" spans="2:22" ht="16.5" customHeight="1" x14ac:dyDescent="0.2">
      <c r="B365" s="466"/>
      <c r="C365" s="913"/>
      <c r="D365" s="914"/>
      <c r="E365" s="914"/>
      <c r="F365" s="874" t="str">
        <f t="shared" si="51"/>
        <v/>
      </c>
      <c r="G365" s="875" t="str">
        <f t="shared" si="52"/>
        <v/>
      </c>
      <c r="H365" s="876" t="str">
        <f t="shared" si="53"/>
        <v/>
      </c>
      <c r="I365" s="874" t="str">
        <f t="shared" si="54"/>
        <v/>
      </c>
      <c r="J365" s="811"/>
      <c r="K365" s="878" t="str">
        <f t="shared" si="55"/>
        <v/>
      </c>
      <c r="L365" s="878" t="str">
        <f t="shared" si="56"/>
        <v/>
      </c>
      <c r="M365" s="905"/>
      <c r="N365" s="707"/>
      <c r="O365" s="707"/>
      <c r="P365" s="707"/>
      <c r="Q365" s="707"/>
      <c r="R365" s="707"/>
      <c r="S365" s="932" t="str">
        <f t="shared" si="57"/>
        <v/>
      </c>
      <c r="T365" s="210" t="str">
        <f t="array" ref="T365">IFERROR(SMALL(IF((loai=$AA$10),ROW(loai)-6),ROWS($T$142:T364)),"")</f>
        <v/>
      </c>
      <c r="U365" s="211"/>
      <c r="V365" s="194"/>
    </row>
    <row r="366" spans="2:22" ht="16.5" customHeight="1" x14ac:dyDescent="0.2">
      <c r="B366" s="466"/>
      <c r="C366" s="913"/>
      <c r="D366" s="914"/>
      <c r="E366" s="914"/>
      <c r="F366" s="874" t="str">
        <f t="shared" si="51"/>
        <v/>
      </c>
      <c r="G366" s="875" t="str">
        <f t="shared" si="52"/>
        <v/>
      </c>
      <c r="H366" s="876" t="str">
        <f t="shared" si="53"/>
        <v/>
      </c>
      <c r="I366" s="874" t="str">
        <f t="shared" si="54"/>
        <v/>
      </c>
      <c r="J366" s="811"/>
      <c r="K366" s="878" t="str">
        <f t="shared" si="55"/>
        <v/>
      </c>
      <c r="L366" s="878" t="str">
        <f t="shared" si="56"/>
        <v/>
      </c>
      <c r="M366" s="905"/>
      <c r="N366" s="707"/>
      <c r="O366" s="707"/>
      <c r="P366" s="707"/>
      <c r="Q366" s="707"/>
      <c r="R366" s="707"/>
      <c r="S366" s="932" t="str">
        <f t="shared" si="57"/>
        <v/>
      </c>
      <c r="T366" s="210" t="str">
        <f t="array" ref="T366">IFERROR(SMALL(IF((loai=$AA$10),ROW(loai)-6),ROWS($T$142:T365)),"")</f>
        <v/>
      </c>
      <c r="U366" s="211"/>
      <c r="V366" s="194"/>
    </row>
    <row r="367" spans="2:22" ht="16.5" customHeight="1" x14ac:dyDescent="0.2">
      <c r="B367" s="466"/>
      <c r="C367" s="913"/>
      <c r="D367" s="914"/>
      <c r="E367" s="914"/>
      <c r="F367" s="874" t="str">
        <f t="shared" si="51"/>
        <v/>
      </c>
      <c r="G367" s="875" t="str">
        <f t="shared" si="52"/>
        <v/>
      </c>
      <c r="H367" s="876" t="str">
        <f t="shared" si="53"/>
        <v/>
      </c>
      <c r="I367" s="874" t="str">
        <f t="shared" si="54"/>
        <v/>
      </c>
      <c r="J367" s="811"/>
      <c r="K367" s="878" t="str">
        <f t="shared" si="55"/>
        <v/>
      </c>
      <c r="L367" s="878" t="str">
        <f t="shared" si="56"/>
        <v/>
      </c>
      <c r="M367" s="905"/>
      <c r="N367" s="707"/>
      <c r="O367" s="707"/>
      <c r="P367" s="707"/>
      <c r="Q367" s="707"/>
      <c r="R367" s="707"/>
      <c r="S367" s="932" t="str">
        <f t="shared" si="57"/>
        <v/>
      </c>
      <c r="T367" s="210" t="str">
        <f t="array" ref="T367">IFERROR(SMALL(IF((loai=$AA$10),ROW(loai)-6),ROWS($T$142:T366)),"")</f>
        <v/>
      </c>
      <c r="U367" s="211"/>
      <c r="V367" s="194"/>
    </row>
    <row r="368" spans="2:22" ht="16.5" customHeight="1" x14ac:dyDescent="0.2">
      <c r="B368" s="466"/>
      <c r="C368" s="913"/>
      <c r="D368" s="914"/>
      <c r="E368" s="914"/>
      <c r="F368" s="874" t="str">
        <f t="shared" si="51"/>
        <v/>
      </c>
      <c r="G368" s="875" t="str">
        <f t="shared" si="52"/>
        <v/>
      </c>
      <c r="H368" s="876" t="str">
        <f t="shared" si="53"/>
        <v/>
      </c>
      <c r="I368" s="874" t="str">
        <f t="shared" si="54"/>
        <v/>
      </c>
      <c r="J368" s="811"/>
      <c r="K368" s="878" t="str">
        <f t="shared" si="55"/>
        <v/>
      </c>
      <c r="L368" s="878" t="str">
        <f t="shared" si="56"/>
        <v/>
      </c>
      <c r="M368" s="905"/>
      <c r="N368" s="707"/>
      <c r="O368" s="707"/>
      <c r="P368" s="707"/>
      <c r="Q368" s="707"/>
      <c r="R368" s="707"/>
      <c r="S368" s="932" t="str">
        <f t="shared" si="57"/>
        <v/>
      </c>
      <c r="T368" s="210" t="str">
        <f t="array" ref="T368">IFERROR(SMALL(IF((loai=$AA$10),ROW(loai)-6),ROWS($T$142:T367)),"")</f>
        <v/>
      </c>
      <c r="U368" s="211"/>
      <c r="V368" s="194"/>
    </row>
    <row r="369" spans="2:22" ht="16.5" customHeight="1" x14ac:dyDescent="0.2">
      <c r="B369" s="466"/>
      <c r="C369" s="913"/>
      <c r="D369" s="914"/>
      <c r="E369" s="914"/>
      <c r="F369" s="874" t="str">
        <f t="shared" si="51"/>
        <v/>
      </c>
      <c r="G369" s="875" t="str">
        <f t="shared" si="52"/>
        <v/>
      </c>
      <c r="H369" s="876" t="str">
        <f t="shared" si="53"/>
        <v/>
      </c>
      <c r="I369" s="874" t="str">
        <f t="shared" si="54"/>
        <v/>
      </c>
      <c r="J369" s="811"/>
      <c r="K369" s="878" t="str">
        <f t="shared" si="55"/>
        <v/>
      </c>
      <c r="L369" s="878" t="str">
        <f t="shared" si="56"/>
        <v/>
      </c>
      <c r="M369" s="905"/>
      <c r="N369" s="707"/>
      <c r="O369" s="707"/>
      <c r="P369" s="707"/>
      <c r="Q369" s="707"/>
      <c r="R369" s="707"/>
      <c r="S369" s="932" t="str">
        <f t="shared" si="57"/>
        <v/>
      </c>
      <c r="T369" s="210" t="str">
        <f t="array" ref="T369">IFERROR(SMALL(IF((loai=$AA$10),ROW(loai)-6),ROWS($T$142:T368)),"")</f>
        <v/>
      </c>
      <c r="U369" s="211"/>
      <c r="V369" s="194"/>
    </row>
    <row r="370" spans="2:22" ht="16.5" customHeight="1" x14ac:dyDescent="0.2">
      <c r="B370" s="466"/>
      <c r="C370" s="913"/>
      <c r="D370" s="914"/>
      <c r="E370" s="914"/>
      <c r="F370" s="874" t="str">
        <f t="shared" si="51"/>
        <v/>
      </c>
      <c r="G370" s="875" t="str">
        <f t="shared" si="52"/>
        <v/>
      </c>
      <c r="H370" s="876" t="str">
        <f t="shared" si="53"/>
        <v/>
      </c>
      <c r="I370" s="874" t="str">
        <f t="shared" si="54"/>
        <v/>
      </c>
      <c r="J370" s="811"/>
      <c r="K370" s="878" t="str">
        <f t="shared" si="55"/>
        <v/>
      </c>
      <c r="L370" s="878" t="str">
        <f t="shared" si="56"/>
        <v/>
      </c>
      <c r="M370" s="905"/>
      <c r="N370" s="707"/>
      <c r="O370" s="707"/>
      <c r="P370" s="707"/>
      <c r="Q370" s="707"/>
      <c r="R370" s="707"/>
      <c r="S370" s="932" t="str">
        <f t="shared" si="57"/>
        <v/>
      </c>
      <c r="T370" s="210" t="str">
        <f t="array" ref="T370">IFERROR(SMALL(IF((loai=$AA$10),ROW(loai)-6),ROWS($T$142:T369)),"")</f>
        <v/>
      </c>
      <c r="U370" s="211"/>
      <c r="V370" s="194"/>
    </row>
    <row r="371" spans="2:22" ht="16.5" customHeight="1" x14ac:dyDescent="0.2">
      <c r="B371" s="466"/>
      <c r="C371" s="913"/>
      <c r="D371" s="914"/>
      <c r="E371" s="914"/>
      <c r="F371" s="874" t="str">
        <f t="shared" si="51"/>
        <v/>
      </c>
      <c r="G371" s="875" t="str">
        <f t="shared" si="52"/>
        <v/>
      </c>
      <c r="H371" s="876" t="str">
        <f t="shared" si="53"/>
        <v/>
      </c>
      <c r="I371" s="874" t="str">
        <f t="shared" si="54"/>
        <v/>
      </c>
      <c r="J371" s="811"/>
      <c r="K371" s="878" t="str">
        <f t="shared" si="55"/>
        <v/>
      </c>
      <c r="L371" s="878" t="str">
        <f t="shared" si="56"/>
        <v/>
      </c>
      <c r="M371" s="905"/>
      <c r="N371" s="707"/>
      <c r="O371" s="707"/>
      <c r="P371" s="707"/>
      <c r="Q371" s="707"/>
      <c r="R371" s="707"/>
      <c r="S371" s="932" t="str">
        <f t="shared" si="57"/>
        <v/>
      </c>
      <c r="T371" s="210" t="str">
        <f t="array" ref="T371">IFERROR(SMALL(IF((loai=$AA$10),ROW(loai)-6),ROWS($T$142:T370)),"")</f>
        <v/>
      </c>
      <c r="U371" s="211"/>
      <c r="V371" s="194"/>
    </row>
    <row r="372" spans="2:22" ht="16.5" customHeight="1" x14ac:dyDescent="0.2">
      <c r="B372" s="466"/>
      <c r="C372" s="913"/>
      <c r="D372" s="914"/>
      <c r="E372" s="914"/>
      <c r="F372" s="874" t="str">
        <f t="shared" si="51"/>
        <v/>
      </c>
      <c r="G372" s="875" t="str">
        <f t="shared" si="52"/>
        <v/>
      </c>
      <c r="H372" s="876" t="str">
        <f t="shared" si="53"/>
        <v/>
      </c>
      <c r="I372" s="874" t="str">
        <f t="shared" si="54"/>
        <v/>
      </c>
      <c r="J372" s="811"/>
      <c r="K372" s="878" t="str">
        <f t="shared" si="55"/>
        <v/>
      </c>
      <c r="L372" s="878" t="str">
        <f t="shared" si="56"/>
        <v/>
      </c>
      <c r="M372" s="905"/>
      <c r="N372" s="707"/>
      <c r="O372" s="707"/>
      <c r="P372" s="707"/>
      <c r="Q372" s="707"/>
      <c r="R372" s="707"/>
      <c r="S372" s="932" t="str">
        <f t="shared" si="57"/>
        <v/>
      </c>
      <c r="T372" s="210" t="str">
        <f t="array" ref="T372">IFERROR(SMALL(IF((loai=$AA$10),ROW(loai)-6),ROWS($T$142:T371)),"")</f>
        <v/>
      </c>
      <c r="U372" s="211"/>
      <c r="V372" s="194"/>
    </row>
    <row r="373" spans="2:22" ht="16.5" customHeight="1" x14ac:dyDescent="0.2">
      <c r="B373" s="466"/>
      <c r="C373" s="913"/>
      <c r="D373" s="914"/>
      <c r="E373" s="914"/>
      <c r="F373" s="874" t="str">
        <f t="shared" si="51"/>
        <v/>
      </c>
      <c r="G373" s="875" t="str">
        <f t="shared" si="52"/>
        <v/>
      </c>
      <c r="H373" s="876" t="str">
        <f t="shared" si="53"/>
        <v/>
      </c>
      <c r="I373" s="874" t="str">
        <f t="shared" si="54"/>
        <v/>
      </c>
      <c r="J373" s="811"/>
      <c r="K373" s="878" t="str">
        <f t="shared" si="55"/>
        <v/>
      </c>
      <c r="L373" s="878" t="str">
        <f t="shared" si="56"/>
        <v/>
      </c>
      <c r="M373" s="905"/>
      <c r="N373" s="707"/>
      <c r="O373" s="707"/>
      <c r="P373" s="707"/>
      <c r="Q373" s="707"/>
      <c r="R373" s="707"/>
      <c r="S373" s="932" t="str">
        <f t="shared" si="57"/>
        <v/>
      </c>
      <c r="T373" s="210" t="str">
        <f t="array" ref="T373">IFERROR(SMALL(IF((loai=$AA$10),ROW(loai)-6),ROWS($T$142:T372)),"")</f>
        <v/>
      </c>
      <c r="U373" s="211"/>
      <c r="V373" s="194"/>
    </row>
    <row r="374" spans="2:22" ht="16.5" customHeight="1" x14ac:dyDescent="0.2">
      <c r="B374" s="466"/>
      <c r="C374" s="913"/>
      <c r="D374" s="914"/>
      <c r="E374" s="914"/>
      <c r="F374" s="874" t="str">
        <f t="shared" si="51"/>
        <v/>
      </c>
      <c r="G374" s="875" t="str">
        <f t="shared" si="52"/>
        <v/>
      </c>
      <c r="H374" s="876" t="str">
        <f t="shared" si="53"/>
        <v/>
      </c>
      <c r="I374" s="874" t="str">
        <f t="shared" si="54"/>
        <v/>
      </c>
      <c r="J374" s="811"/>
      <c r="K374" s="878" t="str">
        <f t="shared" si="55"/>
        <v/>
      </c>
      <c r="L374" s="878" t="str">
        <f t="shared" si="56"/>
        <v/>
      </c>
      <c r="M374" s="905"/>
      <c r="N374" s="707"/>
      <c r="O374" s="707"/>
      <c r="P374" s="707"/>
      <c r="Q374" s="707"/>
      <c r="R374" s="707"/>
      <c r="S374" s="932" t="str">
        <f t="shared" si="57"/>
        <v/>
      </c>
      <c r="T374" s="210" t="str">
        <f t="array" ref="T374">IFERROR(SMALL(IF((loai=$AA$10),ROW(loai)-6),ROWS($T$142:T373)),"")</f>
        <v/>
      </c>
      <c r="U374" s="211"/>
      <c r="V374" s="194"/>
    </row>
    <row r="375" spans="2:22" ht="16.5" customHeight="1" x14ac:dyDescent="0.2">
      <c r="B375" s="466"/>
      <c r="C375" s="913"/>
      <c r="D375" s="914"/>
      <c r="E375" s="914"/>
      <c r="F375" s="874" t="str">
        <f t="shared" si="51"/>
        <v/>
      </c>
      <c r="G375" s="875" t="str">
        <f t="shared" si="52"/>
        <v/>
      </c>
      <c r="H375" s="876" t="str">
        <f t="shared" si="53"/>
        <v/>
      </c>
      <c r="I375" s="874" t="str">
        <f t="shared" si="54"/>
        <v/>
      </c>
      <c r="J375" s="811"/>
      <c r="K375" s="878" t="str">
        <f t="shared" si="55"/>
        <v/>
      </c>
      <c r="L375" s="878" t="str">
        <f t="shared" si="56"/>
        <v/>
      </c>
      <c r="M375" s="905"/>
      <c r="N375" s="707"/>
      <c r="O375" s="707"/>
      <c r="P375" s="707"/>
      <c r="Q375" s="707"/>
      <c r="R375" s="707"/>
      <c r="S375" s="932" t="str">
        <f t="shared" si="57"/>
        <v/>
      </c>
      <c r="T375" s="210" t="str">
        <f t="array" ref="T375">IFERROR(SMALL(IF((loai=$AA$10),ROW(loai)-6),ROWS($T$142:T374)),"")</f>
        <v/>
      </c>
      <c r="U375" s="211"/>
      <c r="V375" s="194"/>
    </row>
    <row r="376" spans="2:22" ht="16.5" customHeight="1" x14ac:dyDescent="0.2">
      <c r="B376" s="466"/>
      <c r="C376" s="913"/>
      <c r="D376" s="914"/>
      <c r="E376" s="914"/>
      <c r="F376" s="874" t="str">
        <f t="shared" si="51"/>
        <v/>
      </c>
      <c r="G376" s="875" t="str">
        <f t="shared" si="52"/>
        <v/>
      </c>
      <c r="H376" s="876" t="str">
        <f t="shared" si="53"/>
        <v/>
      </c>
      <c r="I376" s="874" t="str">
        <f t="shared" si="54"/>
        <v/>
      </c>
      <c r="J376" s="811"/>
      <c r="K376" s="878" t="str">
        <f t="shared" si="55"/>
        <v/>
      </c>
      <c r="L376" s="878" t="str">
        <f t="shared" si="56"/>
        <v/>
      </c>
      <c r="M376" s="905"/>
      <c r="N376" s="707"/>
      <c r="O376" s="707"/>
      <c r="P376" s="707"/>
      <c r="Q376" s="707"/>
      <c r="R376" s="707"/>
      <c r="S376" s="932" t="str">
        <f t="shared" si="57"/>
        <v/>
      </c>
      <c r="T376" s="210" t="str">
        <f t="array" ref="T376">IFERROR(SMALL(IF((loai=$AA$10),ROW(loai)-6),ROWS($T$142:T375)),"")</f>
        <v/>
      </c>
      <c r="U376" s="211"/>
      <c r="V376" s="194"/>
    </row>
    <row r="377" spans="2:22" ht="16.5" customHeight="1" x14ac:dyDescent="0.2">
      <c r="B377" s="466"/>
      <c r="C377" s="913"/>
      <c r="D377" s="914"/>
      <c r="E377" s="914"/>
      <c r="F377" s="874" t="str">
        <f t="shared" si="51"/>
        <v/>
      </c>
      <c r="G377" s="875" t="str">
        <f t="shared" si="52"/>
        <v/>
      </c>
      <c r="H377" s="876" t="str">
        <f t="shared" si="53"/>
        <v/>
      </c>
      <c r="I377" s="874" t="str">
        <f t="shared" si="54"/>
        <v/>
      </c>
      <c r="J377" s="811"/>
      <c r="K377" s="878" t="str">
        <f t="shared" si="55"/>
        <v/>
      </c>
      <c r="L377" s="878" t="str">
        <f t="shared" si="56"/>
        <v/>
      </c>
      <c r="M377" s="905"/>
      <c r="N377" s="707"/>
      <c r="O377" s="707"/>
      <c r="P377" s="707"/>
      <c r="Q377" s="707"/>
      <c r="R377" s="707"/>
      <c r="S377" s="932" t="str">
        <f t="shared" si="57"/>
        <v/>
      </c>
      <c r="T377" s="210" t="str">
        <f t="array" ref="T377">IFERROR(SMALL(IF((loai=$AA$10),ROW(loai)-6),ROWS($T$142:T376)),"")</f>
        <v/>
      </c>
      <c r="U377" s="211"/>
      <c r="V377" s="194"/>
    </row>
    <row r="378" spans="2:22" ht="16.5" customHeight="1" x14ac:dyDescent="0.2">
      <c r="B378" s="466"/>
      <c r="C378" s="913"/>
      <c r="D378" s="914"/>
      <c r="E378" s="914"/>
      <c r="F378" s="874" t="str">
        <f t="shared" si="51"/>
        <v/>
      </c>
      <c r="G378" s="875" t="str">
        <f t="shared" si="52"/>
        <v/>
      </c>
      <c r="H378" s="876" t="str">
        <f t="shared" si="53"/>
        <v/>
      </c>
      <c r="I378" s="874" t="str">
        <f t="shared" si="54"/>
        <v/>
      </c>
      <c r="J378" s="811"/>
      <c r="K378" s="878" t="str">
        <f t="shared" si="55"/>
        <v/>
      </c>
      <c r="L378" s="878" t="str">
        <f t="shared" si="56"/>
        <v/>
      </c>
      <c r="M378" s="905"/>
      <c r="N378" s="707"/>
      <c r="O378" s="707"/>
      <c r="P378" s="707"/>
      <c r="Q378" s="707"/>
      <c r="R378" s="707"/>
      <c r="S378" s="932" t="str">
        <f t="shared" si="57"/>
        <v/>
      </c>
      <c r="T378" s="210" t="str">
        <f t="array" ref="T378">IFERROR(SMALL(IF((loai=$AA$10),ROW(loai)-6),ROWS($T$142:T377)),"")</f>
        <v/>
      </c>
      <c r="U378" s="211"/>
      <c r="V378" s="194"/>
    </row>
    <row r="379" spans="2:22" ht="16.5" customHeight="1" x14ac:dyDescent="0.2">
      <c r="B379" s="466"/>
      <c r="C379" s="913"/>
      <c r="D379" s="914"/>
      <c r="E379" s="914"/>
      <c r="F379" s="874" t="str">
        <f t="shared" si="51"/>
        <v/>
      </c>
      <c r="G379" s="875" t="str">
        <f t="shared" si="52"/>
        <v/>
      </c>
      <c r="H379" s="876" t="str">
        <f t="shared" si="53"/>
        <v/>
      </c>
      <c r="I379" s="874" t="str">
        <f t="shared" si="54"/>
        <v/>
      </c>
      <c r="J379" s="811"/>
      <c r="K379" s="878" t="str">
        <f t="shared" si="55"/>
        <v/>
      </c>
      <c r="L379" s="878" t="str">
        <f t="shared" si="56"/>
        <v/>
      </c>
      <c r="M379" s="905"/>
      <c r="N379" s="707"/>
      <c r="O379" s="707"/>
      <c r="P379" s="707"/>
      <c r="Q379" s="707"/>
      <c r="R379" s="707"/>
      <c r="S379" s="932" t="str">
        <f t="shared" si="57"/>
        <v/>
      </c>
      <c r="T379" s="210" t="str">
        <f t="array" ref="T379">IFERROR(SMALL(IF((loai=$AA$10),ROW(loai)-6),ROWS($T$142:T378)),"")</f>
        <v/>
      </c>
      <c r="U379" s="211"/>
      <c r="V379" s="194"/>
    </row>
    <row r="380" spans="2:22" ht="16.5" customHeight="1" x14ac:dyDescent="0.2">
      <c r="B380" s="466"/>
      <c r="C380" s="913"/>
      <c r="D380" s="914"/>
      <c r="E380" s="914"/>
      <c r="F380" s="874" t="str">
        <f t="shared" si="51"/>
        <v/>
      </c>
      <c r="G380" s="875" t="str">
        <f t="shared" si="52"/>
        <v/>
      </c>
      <c r="H380" s="876" t="str">
        <f t="shared" si="53"/>
        <v/>
      </c>
      <c r="I380" s="874" t="str">
        <f t="shared" si="54"/>
        <v/>
      </c>
      <c r="J380" s="811"/>
      <c r="K380" s="878" t="str">
        <f t="shared" si="55"/>
        <v/>
      </c>
      <c r="L380" s="878" t="str">
        <f t="shared" si="56"/>
        <v/>
      </c>
      <c r="M380" s="905"/>
      <c r="N380" s="707"/>
      <c r="O380" s="707"/>
      <c r="P380" s="707"/>
      <c r="Q380" s="707"/>
      <c r="R380" s="707"/>
      <c r="S380" s="932" t="str">
        <f t="shared" si="57"/>
        <v/>
      </c>
      <c r="T380" s="210" t="str">
        <f t="array" ref="T380">IFERROR(SMALL(IF((loai=$AA$10),ROW(loai)-6),ROWS($T$142:T379)),"")</f>
        <v/>
      </c>
      <c r="U380" s="211"/>
      <c r="V380" s="194"/>
    </row>
    <row r="381" spans="2:22" ht="16.5" customHeight="1" x14ac:dyDescent="0.2">
      <c r="B381" s="466"/>
      <c r="C381" s="913"/>
      <c r="D381" s="914"/>
      <c r="E381" s="914"/>
      <c r="F381" s="874" t="str">
        <f t="shared" si="51"/>
        <v/>
      </c>
      <c r="G381" s="875" t="str">
        <f t="shared" si="52"/>
        <v/>
      </c>
      <c r="H381" s="876" t="str">
        <f t="shared" si="53"/>
        <v/>
      </c>
      <c r="I381" s="874" t="str">
        <f t="shared" si="54"/>
        <v/>
      </c>
      <c r="J381" s="811"/>
      <c r="K381" s="878" t="str">
        <f t="shared" si="55"/>
        <v/>
      </c>
      <c r="L381" s="878" t="str">
        <f t="shared" si="56"/>
        <v/>
      </c>
      <c r="M381" s="905"/>
      <c r="N381" s="707"/>
      <c r="O381" s="707"/>
      <c r="P381" s="707"/>
      <c r="Q381" s="707"/>
      <c r="R381" s="707"/>
      <c r="S381" s="932" t="str">
        <f t="shared" si="57"/>
        <v/>
      </c>
      <c r="T381" s="210" t="str">
        <f t="array" ref="T381">IFERROR(SMALL(IF((loai=$AA$10),ROW(loai)-6),ROWS($T$142:T380)),"")</f>
        <v/>
      </c>
      <c r="U381" s="211"/>
      <c r="V381" s="194"/>
    </row>
    <row r="382" spans="2:22" ht="16.5" customHeight="1" x14ac:dyDescent="0.2">
      <c r="B382" s="466"/>
      <c r="C382" s="913"/>
      <c r="D382" s="914"/>
      <c r="E382" s="914"/>
      <c r="F382" s="874" t="str">
        <f t="shared" si="51"/>
        <v/>
      </c>
      <c r="G382" s="875" t="str">
        <f t="shared" si="52"/>
        <v/>
      </c>
      <c r="H382" s="876" t="str">
        <f t="shared" si="53"/>
        <v/>
      </c>
      <c r="I382" s="874" t="str">
        <f t="shared" si="54"/>
        <v/>
      </c>
      <c r="J382" s="811"/>
      <c r="K382" s="878" t="str">
        <f t="shared" si="55"/>
        <v/>
      </c>
      <c r="L382" s="878" t="str">
        <f t="shared" si="56"/>
        <v/>
      </c>
      <c r="M382" s="905"/>
      <c r="N382" s="707"/>
      <c r="O382" s="707"/>
      <c r="P382" s="707"/>
      <c r="Q382" s="707"/>
      <c r="R382" s="707"/>
      <c r="S382" s="932" t="str">
        <f t="shared" si="57"/>
        <v/>
      </c>
      <c r="T382" s="210" t="str">
        <f t="array" ref="T382">IFERROR(SMALL(IF((loai=$AA$10),ROW(loai)-6),ROWS($T$142:T381)),"")</f>
        <v/>
      </c>
      <c r="U382" s="211"/>
      <c r="V382" s="194"/>
    </row>
    <row r="383" spans="2:22" ht="16.5" customHeight="1" x14ac:dyDescent="0.2">
      <c r="B383" s="466"/>
      <c r="C383" s="913"/>
      <c r="D383" s="914"/>
      <c r="E383" s="914"/>
      <c r="F383" s="874" t="str">
        <f t="shared" si="51"/>
        <v/>
      </c>
      <c r="G383" s="875" t="str">
        <f t="shared" si="52"/>
        <v/>
      </c>
      <c r="H383" s="876" t="str">
        <f t="shared" si="53"/>
        <v/>
      </c>
      <c r="I383" s="874" t="str">
        <f t="shared" si="54"/>
        <v/>
      </c>
      <c r="J383" s="811"/>
      <c r="K383" s="878" t="str">
        <f t="shared" si="55"/>
        <v/>
      </c>
      <c r="L383" s="878" t="str">
        <f t="shared" si="56"/>
        <v/>
      </c>
      <c r="M383" s="905"/>
      <c r="N383" s="707"/>
      <c r="O383" s="707"/>
      <c r="P383" s="707"/>
      <c r="Q383" s="707"/>
      <c r="R383" s="707"/>
      <c r="S383" s="932" t="str">
        <f t="shared" si="57"/>
        <v/>
      </c>
      <c r="T383" s="210" t="str">
        <f t="array" ref="T383">IFERROR(SMALL(IF((loai=$AA$10),ROW(loai)-6),ROWS($T$142:T382)),"")</f>
        <v/>
      </c>
      <c r="U383" s="211"/>
      <c r="V383" s="194"/>
    </row>
    <row r="384" spans="2:22" ht="16.5" customHeight="1" x14ac:dyDescent="0.2">
      <c r="B384" s="466"/>
      <c r="C384" s="913"/>
      <c r="D384" s="914"/>
      <c r="E384" s="914"/>
      <c r="F384" s="874" t="str">
        <f t="shared" si="51"/>
        <v/>
      </c>
      <c r="G384" s="875" t="str">
        <f t="shared" si="52"/>
        <v/>
      </c>
      <c r="H384" s="876" t="str">
        <f t="shared" si="53"/>
        <v/>
      </c>
      <c r="I384" s="874" t="str">
        <f t="shared" si="54"/>
        <v/>
      </c>
      <c r="J384" s="811"/>
      <c r="K384" s="878" t="str">
        <f t="shared" si="55"/>
        <v/>
      </c>
      <c r="L384" s="878" t="str">
        <f t="shared" si="56"/>
        <v/>
      </c>
      <c r="M384" s="905"/>
      <c r="N384" s="707"/>
      <c r="O384" s="707"/>
      <c r="P384" s="707"/>
      <c r="Q384" s="707"/>
      <c r="R384" s="707"/>
      <c r="S384" s="932" t="str">
        <f t="shared" si="57"/>
        <v/>
      </c>
      <c r="T384" s="210" t="str">
        <f t="array" ref="T384">IFERROR(SMALL(IF((loai=$AA$10),ROW(loai)-6),ROWS($T$142:T383)),"")</f>
        <v/>
      </c>
      <c r="U384" s="211"/>
      <c r="V384" s="194"/>
    </row>
    <row r="385" spans="2:22" ht="16.5" customHeight="1" x14ac:dyDescent="0.2">
      <c r="B385" s="466"/>
      <c r="C385" s="913"/>
      <c r="D385" s="914"/>
      <c r="E385" s="914"/>
      <c r="F385" s="874" t="str">
        <f t="shared" si="51"/>
        <v/>
      </c>
      <c r="G385" s="875" t="str">
        <f t="shared" si="52"/>
        <v/>
      </c>
      <c r="H385" s="876" t="str">
        <f t="shared" si="53"/>
        <v/>
      </c>
      <c r="I385" s="874" t="str">
        <f t="shared" si="54"/>
        <v/>
      </c>
      <c r="J385" s="811"/>
      <c r="K385" s="878" t="str">
        <f t="shared" si="55"/>
        <v/>
      </c>
      <c r="L385" s="878" t="str">
        <f t="shared" si="56"/>
        <v/>
      </c>
      <c r="M385" s="905"/>
      <c r="N385" s="707"/>
      <c r="O385" s="707"/>
      <c r="P385" s="707"/>
      <c r="Q385" s="707"/>
      <c r="R385" s="707"/>
      <c r="S385" s="932" t="str">
        <f t="shared" si="57"/>
        <v/>
      </c>
      <c r="T385" s="210" t="str">
        <f t="array" ref="T385">IFERROR(SMALL(IF((loai=$AA$10),ROW(loai)-6),ROWS($T$142:T384)),"")</f>
        <v/>
      </c>
      <c r="U385" s="211"/>
      <c r="V385" s="194"/>
    </row>
    <row r="386" spans="2:22" ht="16.5" customHeight="1" x14ac:dyDescent="0.2">
      <c r="B386" s="466"/>
      <c r="C386" s="913"/>
      <c r="D386" s="914"/>
      <c r="E386" s="914"/>
      <c r="F386" s="874" t="str">
        <f t="shared" si="51"/>
        <v/>
      </c>
      <c r="G386" s="875" t="str">
        <f t="shared" si="52"/>
        <v/>
      </c>
      <c r="H386" s="876" t="str">
        <f t="shared" si="53"/>
        <v/>
      </c>
      <c r="I386" s="874" t="str">
        <f t="shared" si="54"/>
        <v/>
      </c>
      <c r="J386" s="811"/>
      <c r="K386" s="878" t="str">
        <f t="shared" si="55"/>
        <v/>
      </c>
      <c r="L386" s="878" t="str">
        <f t="shared" si="56"/>
        <v/>
      </c>
      <c r="M386" s="905"/>
      <c r="N386" s="707"/>
      <c r="O386" s="707"/>
      <c r="P386" s="707"/>
      <c r="Q386" s="707"/>
      <c r="R386" s="707"/>
      <c r="S386" s="932" t="str">
        <f t="shared" si="57"/>
        <v/>
      </c>
      <c r="T386" s="210" t="str">
        <f t="array" ref="T386">IFERROR(SMALL(IF((loai=$AA$10),ROW(loai)-6),ROWS($T$142:T385)),"")</f>
        <v/>
      </c>
      <c r="U386" s="211"/>
      <c r="V386" s="194"/>
    </row>
    <row r="387" spans="2:22" ht="16.5" customHeight="1" x14ac:dyDescent="0.2">
      <c r="B387" s="466"/>
      <c r="C387" s="913"/>
      <c r="D387" s="914"/>
      <c r="E387" s="914"/>
      <c r="F387" s="874" t="str">
        <f t="shared" si="51"/>
        <v/>
      </c>
      <c r="G387" s="875" t="str">
        <f t="shared" si="52"/>
        <v/>
      </c>
      <c r="H387" s="876" t="str">
        <f t="shared" si="53"/>
        <v/>
      </c>
      <c r="I387" s="874" t="str">
        <f t="shared" si="54"/>
        <v/>
      </c>
      <c r="J387" s="811"/>
      <c r="K387" s="878" t="str">
        <f t="shared" si="55"/>
        <v/>
      </c>
      <c r="L387" s="878" t="str">
        <f t="shared" si="56"/>
        <v/>
      </c>
      <c r="M387" s="905"/>
      <c r="N387" s="707"/>
      <c r="O387" s="707"/>
      <c r="P387" s="707"/>
      <c r="Q387" s="707"/>
      <c r="R387" s="707"/>
      <c r="S387" s="932" t="str">
        <f t="shared" si="57"/>
        <v/>
      </c>
      <c r="T387" s="210" t="str">
        <f t="array" ref="T387">IFERROR(SMALL(IF((loai=$AA$10),ROW(loai)-6),ROWS($T$142:T386)),"")</f>
        <v/>
      </c>
      <c r="U387" s="211"/>
      <c r="V387" s="194"/>
    </row>
    <row r="388" spans="2:22" ht="16.5" customHeight="1" x14ac:dyDescent="0.2">
      <c r="B388" s="466"/>
      <c r="C388" s="913"/>
      <c r="D388" s="914"/>
      <c r="E388" s="914"/>
      <c r="F388" s="874" t="str">
        <f t="shared" si="51"/>
        <v/>
      </c>
      <c r="G388" s="875" t="str">
        <f t="shared" si="52"/>
        <v/>
      </c>
      <c r="H388" s="876" t="str">
        <f t="shared" si="53"/>
        <v/>
      </c>
      <c r="I388" s="874" t="str">
        <f t="shared" si="54"/>
        <v/>
      </c>
      <c r="J388" s="811"/>
      <c r="K388" s="878" t="str">
        <f t="shared" si="55"/>
        <v/>
      </c>
      <c r="L388" s="878" t="str">
        <f t="shared" si="56"/>
        <v/>
      </c>
      <c r="M388" s="905"/>
      <c r="N388" s="707"/>
      <c r="O388" s="707"/>
      <c r="P388" s="707"/>
      <c r="Q388" s="707"/>
      <c r="R388" s="707"/>
      <c r="S388" s="932" t="str">
        <f t="shared" si="57"/>
        <v/>
      </c>
      <c r="T388" s="210" t="str">
        <f t="array" ref="T388">IFERROR(SMALL(IF((loai=$AA$10),ROW(loai)-6),ROWS($T$142:T387)),"")</f>
        <v/>
      </c>
      <c r="U388" s="211"/>
      <c r="V388" s="194"/>
    </row>
    <row r="389" spans="2:22" ht="16.5" customHeight="1" x14ac:dyDescent="0.2">
      <c r="B389" s="466"/>
      <c r="C389" s="913"/>
      <c r="D389" s="914"/>
      <c r="E389" s="914"/>
      <c r="F389" s="874" t="str">
        <f t="shared" si="51"/>
        <v/>
      </c>
      <c r="G389" s="875" t="str">
        <f t="shared" si="52"/>
        <v/>
      </c>
      <c r="H389" s="876" t="str">
        <f t="shared" si="53"/>
        <v/>
      </c>
      <c r="I389" s="874" t="str">
        <f t="shared" si="54"/>
        <v/>
      </c>
      <c r="J389" s="811"/>
      <c r="K389" s="878" t="str">
        <f t="shared" si="55"/>
        <v/>
      </c>
      <c r="L389" s="878" t="str">
        <f t="shared" si="56"/>
        <v/>
      </c>
      <c r="M389" s="905"/>
      <c r="N389" s="707"/>
      <c r="O389" s="707"/>
      <c r="P389" s="707"/>
      <c r="Q389" s="707"/>
      <c r="R389" s="707"/>
      <c r="S389" s="932" t="str">
        <f t="shared" si="57"/>
        <v/>
      </c>
      <c r="T389" s="210" t="str">
        <f t="array" ref="T389">IFERROR(SMALL(IF((loai=$AA$10),ROW(loai)-6),ROWS($T$142:T388)),"")</f>
        <v/>
      </c>
      <c r="U389" s="211"/>
      <c r="V389" s="194"/>
    </row>
    <row r="390" spans="2:22" ht="16.5" customHeight="1" x14ac:dyDescent="0.2">
      <c r="B390" s="466"/>
      <c r="C390" s="913"/>
      <c r="D390" s="914"/>
      <c r="E390" s="914"/>
      <c r="F390" s="874" t="str">
        <f t="shared" si="51"/>
        <v/>
      </c>
      <c r="G390" s="875" t="str">
        <f t="shared" si="52"/>
        <v/>
      </c>
      <c r="H390" s="876" t="str">
        <f t="shared" si="53"/>
        <v/>
      </c>
      <c r="I390" s="874" t="str">
        <f t="shared" si="54"/>
        <v/>
      </c>
      <c r="J390" s="811"/>
      <c r="K390" s="878" t="str">
        <f t="shared" si="55"/>
        <v/>
      </c>
      <c r="L390" s="878" t="str">
        <f t="shared" si="56"/>
        <v/>
      </c>
      <c r="M390" s="905"/>
      <c r="N390" s="707"/>
      <c r="O390" s="707"/>
      <c r="P390" s="707"/>
      <c r="Q390" s="707"/>
      <c r="R390" s="707"/>
      <c r="S390" s="932" t="str">
        <f t="shared" si="57"/>
        <v/>
      </c>
      <c r="T390" s="210" t="str">
        <f t="array" ref="T390">IFERROR(SMALL(IF((loai=$AA$10),ROW(loai)-6),ROWS($T$142:T389)),"")</f>
        <v/>
      </c>
      <c r="U390" s="211"/>
      <c r="V390" s="194"/>
    </row>
    <row r="391" spans="2:22" ht="16.5" customHeight="1" x14ac:dyDescent="0.2">
      <c r="B391" s="466"/>
      <c r="C391" s="913"/>
      <c r="D391" s="914"/>
      <c r="E391" s="914"/>
      <c r="F391" s="874" t="str">
        <f t="shared" si="51"/>
        <v/>
      </c>
      <c r="G391" s="875" t="str">
        <f t="shared" si="52"/>
        <v/>
      </c>
      <c r="H391" s="876" t="str">
        <f t="shared" si="53"/>
        <v/>
      </c>
      <c r="I391" s="874" t="str">
        <f t="shared" si="54"/>
        <v/>
      </c>
      <c r="J391" s="811"/>
      <c r="K391" s="878" t="str">
        <f t="shared" si="55"/>
        <v/>
      </c>
      <c r="L391" s="878" t="str">
        <f t="shared" si="56"/>
        <v/>
      </c>
      <c r="M391" s="905"/>
      <c r="N391" s="707"/>
      <c r="O391" s="707"/>
      <c r="P391" s="707"/>
      <c r="Q391" s="707"/>
      <c r="R391" s="707"/>
      <c r="S391" s="932" t="str">
        <f t="shared" si="57"/>
        <v/>
      </c>
      <c r="T391" s="210" t="str">
        <f t="array" ref="T391">IFERROR(SMALL(IF((loai=$AA$10),ROW(loai)-6),ROWS($T$142:T390)),"")</f>
        <v/>
      </c>
      <c r="U391" s="211"/>
      <c r="V391" s="194"/>
    </row>
    <row r="392" spans="2:22" ht="16.5" customHeight="1" x14ac:dyDescent="0.2">
      <c r="B392" s="466"/>
      <c r="C392" s="913"/>
      <c r="D392" s="914"/>
      <c r="E392" s="914"/>
      <c r="F392" s="874" t="str">
        <f t="shared" si="51"/>
        <v/>
      </c>
      <c r="G392" s="875" t="str">
        <f t="shared" si="52"/>
        <v/>
      </c>
      <c r="H392" s="876" t="str">
        <f t="shared" si="53"/>
        <v/>
      </c>
      <c r="I392" s="874" t="str">
        <f t="shared" si="54"/>
        <v/>
      </c>
      <c r="J392" s="811"/>
      <c r="K392" s="878" t="str">
        <f t="shared" si="55"/>
        <v/>
      </c>
      <c r="L392" s="878" t="str">
        <f t="shared" si="56"/>
        <v/>
      </c>
      <c r="M392" s="905"/>
      <c r="N392" s="707"/>
      <c r="O392" s="707"/>
      <c r="P392" s="707"/>
      <c r="Q392" s="707"/>
      <c r="R392" s="707"/>
      <c r="S392" s="932" t="str">
        <f t="shared" si="57"/>
        <v/>
      </c>
      <c r="T392" s="210" t="str">
        <f t="array" ref="T392">IFERROR(SMALL(IF((loai=$AA$10),ROW(loai)-6),ROWS($T$142:T391)),"")</f>
        <v/>
      </c>
      <c r="U392" s="211"/>
      <c r="V392" s="194"/>
    </row>
    <row r="393" spans="2:22" ht="16.5" customHeight="1" x14ac:dyDescent="0.2">
      <c r="B393" s="466"/>
      <c r="C393" s="913"/>
      <c r="D393" s="914"/>
      <c r="E393" s="914"/>
      <c r="F393" s="874" t="str">
        <f t="shared" si="51"/>
        <v/>
      </c>
      <c r="G393" s="875" t="str">
        <f t="shared" si="52"/>
        <v/>
      </c>
      <c r="H393" s="876" t="str">
        <f t="shared" si="53"/>
        <v/>
      </c>
      <c r="I393" s="874" t="str">
        <f t="shared" si="54"/>
        <v/>
      </c>
      <c r="J393" s="811"/>
      <c r="K393" s="878" t="str">
        <f t="shared" si="55"/>
        <v/>
      </c>
      <c r="L393" s="878" t="str">
        <f t="shared" si="56"/>
        <v/>
      </c>
      <c r="M393" s="905"/>
      <c r="N393" s="707"/>
      <c r="O393" s="707"/>
      <c r="P393" s="707"/>
      <c r="Q393" s="707"/>
      <c r="R393" s="707"/>
      <c r="S393" s="932" t="str">
        <f t="shared" si="57"/>
        <v/>
      </c>
      <c r="T393" s="210" t="str">
        <f t="array" ref="T393">IFERROR(SMALL(IF((loai=$AA$10),ROW(loai)-6),ROWS($T$142:T392)),"")</f>
        <v/>
      </c>
      <c r="U393" s="211"/>
      <c r="V393" s="194"/>
    </row>
    <row r="394" spans="2:22" ht="16.5" customHeight="1" x14ac:dyDescent="0.2">
      <c r="B394" s="466"/>
      <c r="C394" s="913"/>
      <c r="D394" s="914"/>
      <c r="E394" s="914"/>
      <c r="F394" s="874" t="str">
        <f t="shared" si="51"/>
        <v/>
      </c>
      <c r="G394" s="875" t="str">
        <f t="shared" si="52"/>
        <v/>
      </c>
      <c r="H394" s="876" t="str">
        <f t="shared" si="53"/>
        <v/>
      </c>
      <c r="I394" s="874" t="str">
        <f t="shared" si="54"/>
        <v/>
      </c>
      <c r="J394" s="811"/>
      <c r="K394" s="878" t="str">
        <f t="shared" si="55"/>
        <v/>
      </c>
      <c r="L394" s="878" t="str">
        <f t="shared" si="56"/>
        <v/>
      </c>
      <c r="M394" s="905"/>
      <c r="N394" s="707"/>
      <c r="O394" s="707"/>
      <c r="P394" s="707"/>
      <c r="Q394" s="707"/>
      <c r="R394" s="707"/>
      <c r="S394" s="932" t="str">
        <f t="shared" si="57"/>
        <v/>
      </c>
      <c r="T394" s="210" t="str">
        <f t="array" ref="T394">IFERROR(SMALL(IF((loai=$AA$10),ROW(loai)-6),ROWS($T$142:T393)),"")</f>
        <v/>
      </c>
      <c r="U394" s="211"/>
      <c r="V394" s="194"/>
    </row>
    <row r="395" spans="2:22" ht="16.5" customHeight="1" x14ac:dyDescent="0.2">
      <c r="B395" s="466"/>
      <c r="C395" s="913"/>
      <c r="D395" s="914"/>
      <c r="E395" s="914"/>
      <c r="F395" s="874" t="str">
        <f t="shared" si="51"/>
        <v/>
      </c>
      <c r="G395" s="875" t="str">
        <f t="shared" si="52"/>
        <v/>
      </c>
      <c r="H395" s="876" t="str">
        <f t="shared" si="53"/>
        <v/>
      </c>
      <c r="I395" s="874" t="str">
        <f t="shared" si="54"/>
        <v/>
      </c>
      <c r="J395" s="811"/>
      <c r="K395" s="878" t="str">
        <f t="shared" si="55"/>
        <v/>
      </c>
      <c r="L395" s="878" t="str">
        <f t="shared" si="56"/>
        <v/>
      </c>
      <c r="M395" s="905"/>
      <c r="N395" s="707"/>
      <c r="O395" s="707"/>
      <c r="P395" s="707"/>
      <c r="Q395" s="707"/>
      <c r="R395" s="707"/>
      <c r="S395" s="932" t="str">
        <f t="shared" si="57"/>
        <v/>
      </c>
      <c r="T395" s="210" t="str">
        <f t="array" ref="T395">IFERROR(SMALL(IF((loai=$AA$10),ROW(loai)-6),ROWS($T$142:T394)),"")</f>
        <v/>
      </c>
      <c r="U395" s="211"/>
      <c r="V395" s="194"/>
    </row>
    <row r="396" spans="2:22" ht="16.5" customHeight="1" x14ac:dyDescent="0.2">
      <c r="B396" s="466"/>
      <c r="C396" s="913"/>
      <c r="D396" s="914"/>
      <c r="E396" s="914"/>
      <c r="F396" s="874" t="str">
        <f t="shared" si="51"/>
        <v/>
      </c>
      <c r="G396" s="875" t="str">
        <f t="shared" si="52"/>
        <v/>
      </c>
      <c r="H396" s="876" t="str">
        <f t="shared" si="53"/>
        <v/>
      </c>
      <c r="I396" s="874" t="str">
        <f t="shared" si="54"/>
        <v/>
      </c>
      <c r="J396" s="811"/>
      <c r="K396" s="878" t="str">
        <f t="shared" si="55"/>
        <v/>
      </c>
      <c r="L396" s="878" t="str">
        <f t="shared" si="56"/>
        <v/>
      </c>
      <c r="M396" s="905"/>
      <c r="N396" s="707"/>
      <c r="O396" s="707"/>
      <c r="P396" s="707"/>
      <c r="Q396" s="707"/>
      <c r="R396" s="707"/>
      <c r="S396" s="932" t="str">
        <f t="shared" si="57"/>
        <v/>
      </c>
      <c r="T396" s="210" t="str">
        <f t="array" ref="T396">IFERROR(SMALL(IF((loai=$AA$10),ROW(loai)-6),ROWS($T$142:T395)),"")</f>
        <v/>
      </c>
      <c r="U396" s="211"/>
      <c r="V396" s="194"/>
    </row>
    <row r="397" spans="2:22" ht="16.5" customHeight="1" x14ac:dyDescent="0.2">
      <c r="B397" s="466"/>
      <c r="C397" s="913"/>
      <c r="D397" s="914"/>
      <c r="E397" s="914"/>
      <c r="F397" s="874" t="str">
        <f t="shared" si="51"/>
        <v/>
      </c>
      <c r="G397" s="875" t="str">
        <f t="shared" si="52"/>
        <v/>
      </c>
      <c r="H397" s="876" t="str">
        <f t="shared" si="53"/>
        <v/>
      </c>
      <c r="I397" s="874" t="str">
        <f t="shared" si="54"/>
        <v/>
      </c>
      <c r="J397" s="811"/>
      <c r="K397" s="878" t="str">
        <f t="shared" si="55"/>
        <v/>
      </c>
      <c r="L397" s="878" t="str">
        <f t="shared" si="56"/>
        <v/>
      </c>
      <c r="M397" s="905"/>
      <c r="N397" s="707"/>
      <c r="O397" s="707"/>
      <c r="P397" s="707"/>
      <c r="Q397" s="707"/>
      <c r="R397" s="707"/>
      <c r="S397" s="932" t="str">
        <f t="shared" si="57"/>
        <v/>
      </c>
      <c r="T397" s="210" t="str">
        <f t="array" ref="T397">IFERROR(SMALL(IF((loai=$AA$10),ROW(loai)-6),ROWS($T$142:T396)),"")</f>
        <v/>
      </c>
      <c r="U397" s="211"/>
      <c r="V397" s="194"/>
    </row>
    <row r="398" spans="2:22" ht="16.5" customHeight="1" x14ac:dyDescent="0.2">
      <c r="B398" s="466"/>
      <c r="C398" s="913"/>
      <c r="D398" s="914"/>
      <c r="E398" s="914"/>
      <c r="F398" s="874" t="str">
        <f t="shared" si="51"/>
        <v/>
      </c>
      <c r="G398" s="875" t="str">
        <f t="shared" si="52"/>
        <v/>
      </c>
      <c r="H398" s="876" t="str">
        <f t="shared" si="53"/>
        <v/>
      </c>
      <c r="I398" s="874" t="str">
        <f t="shared" si="54"/>
        <v/>
      </c>
      <c r="J398" s="811"/>
      <c r="K398" s="878" t="str">
        <f t="shared" si="55"/>
        <v/>
      </c>
      <c r="L398" s="878" t="str">
        <f t="shared" si="56"/>
        <v/>
      </c>
      <c r="M398" s="905"/>
      <c r="N398" s="707"/>
      <c r="O398" s="707"/>
      <c r="P398" s="707"/>
      <c r="Q398" s="707"/>
      <c r="R398" s="707"/>
      <c r="S398" s="932" t="str">
        <f t="shared" si="57"/>
        <v/>
      </c>
      <c r="T398" s="210" t="str">
        <f t="array" ref="T398">IFERROR(SMALL(IF((loai=$AA$10),ROW(loai)-6),ROWS($T$142:T397)),"")</f>
        <v/>
      </c>
      <c r="U398" s="211"/>
      <c r="V398" s="194"/>
    </row>
    <row r="399" spans="2:22" ht="16.5" customHeight="1" x14ac:dyDescent="0.2">
      <c r="B399" s="466"/>
      <c r="C399" s="913"/>
      <c r="D399" s="914"/>
      <c r="E399" s="914"/>
      <c r="F399" s="874" t="str">
        <f t="shared" ref="F399:F462" si="58">IF($T399="","",INDEX(sohd,$T399))</f>
        <v/>
      </c>
      <c r="G399" s="875" t="str">
        <f t="shared" ref="G399:G462" si="59">IF($T399="","",INDEX(ngayct,$T399))</f>
        <v/>
      </c>
      <c r="H399" s="876" t="str">
        <f t="shared" ref="H399:H462" si="60">IF($T399="","",INDEX(tengs,$T399))</f>
        <v/>
      </c>
      <c r="I399" s="874" t="str">
        <f t="shared" ref="I399:I462" si="61">IF($T399="","",INDEX(mst,$T399))</f>
        <v/>
      </c>
      <c r="J399" s="811"/>
      <c r="K399" s="878" t="str">
        <f t="shared" ref="K399:K462" si="62">IF($T399="","",INDEX(sotien,$T399))</f>
        <v/>
      </c>
      <c r="L399" s="878" t="str">
        <f t="shared" ref="L399:L462" si="63">IF($T399="","",INDEX(tienthue,$T399))</f>
        <v/>
      </c>
      <c r="M399" s="905"/>
      <c r="N399" s="707"/>
      <c r="O399" s="707"/>
      <c r="P399" s="707"/>
      <c r="Q399" s="707"/>
      <c r="R399" s="707"/>
      <c r="S399" s="932" t="str">
        <f t="shared" ref="S399:S462" si="64">IF(T399&lt;&gt;"","x","")</f>
        <v/>
      </c>
      <c r="T399" s="210" t="str">
        <f t="array" ref="T399">IFERROR(SMALL(IF((loai=$AA$10),ROW(loai)-6),ROWS($T$142:T398)),"")</f>
        <v/>
      </c>
      <c r="U399" s="211"/>
      <c r="V399" s="194"/>
    </row>
    <row r="400" spans="2:22" ht="16.5" customHeight="1" x14ac:dyDescent="0.2">
      <c r="B400" s="466"/>
      <c r="C400" s="913"/>
      <c r="D400" s="914"/>
      <c r="E400" s="914"/>
      <c r="F400" s="874" t="str">
        <f t="shared" si="58"/>
        <v/>
      </c>
      <c r="G400" s="875" t="str">
        <f t="shared" si="59"/>
        <v/>
      </c>
      <c r="H400" s="876" t="str">
        <f t="shared" si="60"/>
        <v/>
      </c>
      <c r="I400" s="874" t="str">
        <f t="shared" si="61"/>
        <v/>
      </c>
      <c r="J400" s="811"/>
      <c r="K400" s="878" t="str">
        <f t="shared" si="62"/>
        <v/>
      </c>
      <c r="L400" s="878" t="str">
        <f t="shared" si="63"/>
        <v/>
      </c>
      <c r="M400" s="905"/>
      <c r="N400" s="707"/>
      <c r="O400" s="707"/>
      <c r="P400" s="707"/>
      <c r="Q400" s="707"/>
      <c r="R400" s="707"/>
      <c r="S400" s="932" t="str">
        <f t="shared" si="64"/>
        <v/>
      </c>
      <c r="T400" s="210" t="str">
        <f t="array" ref="T400">IFERROR(SMALL(IF((loai=$AA$10),ROW(loai)-6),ROWS($T$142:T399)),"")</f>
        <v/>
      </c>
      <c r="U400" s="211"/>
      <c r="V400" s="194"/>
    </row>
    <row r="401" spans="2:22" ht="16.5" customHeight="1" x14ac:dyDescent="0.2">
      <c r="B401" s="466"/>
      <c r="C401" s="913"/>
      <c r="D401" s="914"/>
      <c r="E401" s="914"/>
      <c r="F401" s="874" t="str">
        <f t="shared" si="58"/>
        <v/>
      </c>
      <c r="G401" s="875" t="str">
        <f t="shared" si="59"/>
        <v/>
      </c>
      <c r="H401" s="876" t="str">
        <f t="shared" si="60"/>
        <v/>
      </c>
      <c r="I401" s="874" t="str">
        <f t="shared" si="61"/>
        <v/>
      </c>
      <c r="J401" s="811"/>
      <c r="K401" s="878" t="str">
        <f t="shared" si="62"/>
        <v/>
      </c>
      <c r="L401" s="878" t="str">
        <f t="shared" si="63"/>
        <v/>
      </c>
      <c r="M401" s="905"/>
      <c r="N401" s="707"/>
      <c r="O401" s="707"/>
      <c r="P401" s="707"/>
      <c r="Q401" s="707"/>
      <c r="R401" s="707"/>
      <c r="S401" s="932" t="str">
        <f t="shared" si="64"/>
        <v/>
      </c>
      <c r="T401" s="210" t="str">
        <f t="array" ref="T401">IFERROR(SMALL(IF((loai=$AA$10),ROW(loai)-6),ROWS($T$142:T400)),"")</f>
        <v/>
      </c>
      <c r="U401" s="211"/>
      <c r="V401" s="194"/>
    </row>
    <row r="402" spans="2:22" ht="16.5" customHeight="1" x14ac:dyDescent="0.2">
      <c r="B402" s="466"/>
      <c r="C402" s="913"/>
      <c r="D402" s="914"/>
      <c r="E402" s="914"/>
      <c r="F402" s="874" t="str">
        <f t="shared" si="58"/>
        <v/>
      </c>
      <c r="G402" s="875" t="str">
        <f t="shared" si="59"/>
        <v/>
      </c>
      <c r="H402" s="876" t="str">
        <f t="shared" si="60"/>
        <v/>
      </c>
      <c r="I402" s="874" t="str">
        <f t="shared" si="61"/>
        <v/>
      </c>
      <c r="J402" s="811"/>
      <c r="K402" s="878" t="str">
        <f t="shared" si="62"/>
        <v/>
      </c>
      <c r="L402" s="878" t="str">
        <f t="shared" si="63"/>
        <v/>
      </c>
      <c r="M402" s="905"/>
      <c r="N402" s="707"/>
      <c r="O402" s="707"/>
      <c r="P402" s="707"/>
      <c r="Q402" s="707"/>
      <c r="R402" s="707"/>
      <c r="S402" s="932" t="str">
        <f t="shared" si="64"/>
        <v/>
      </c>
      <c r="T402" s="210" t="str">
        <f t="array" ref="T402">IFERROR(SMALL(IF((loai=$AA$10),ROW(loai)-6),ROWS($T$142:T401)),"")</f>
        <v/>
      </c>
      <c r="U402" s="211"/>
      <c r="V402" s="194"/>
    </row>
    <row r="403" spans="2:22" ht="16.5" customHeight="1" x14ac:dyDescent="0.2">
      <c r="B403" s="466"/>
      <c r="C403" s="913"/>
      <c r="D403" s="914"/>
      <c r="E403" s="914"/>
      <c r="F403" s="874" t="str">
        <f t="shared" si="58"/>
        <v/>
      </c>
      <c r="G403" s="875" t="str">
        <f t="shared" si="59"/>
        <v/>
      </c>
      <c r="H403" s="876" t="str">
        <f t="shared" si="60"/>
        <v/>
      </c>
      <c r="I403" s="874" t="str">
        <f t="shared" si="61"/>
        <v/>
      </c>
      <c r="J403" s="811"/>
      <c r="K403" s="878" t="str">
        <f t="shared" si="62"/>
        <v/>
      </c>
      <c r="L403" s="878" t="str">
        <f t="shared" si="63"/>
        <v/>
      </c>
      <c r="M403" s="905"/>
      <c r="N403" s="707"/>
      <c r="O403" s="707"/>
      <c r="P403" s="707"/>
      <c r="Q403" s="707"/>
      <c r="R403" s="707"/>
      <c r="S403" s="932" t="str">
        <f t="shared" si="64"/>
        <v/>
      </c>
      <c r="T403" s="210" t="str">
        <f t="array" ref="T403">IFERROR(SMALL(IF((loai=$AA$10),ROW(loai)-6),ROWS($T$142:T402)),"")</f>
        <v/>
      </c>
      <c r="U403" s="211"/>
      <c r="V403" s="194"/>
    </row>
    <row r="404" spans="2:22" ht="16.5" customHeight="1" x14ac:dyDescent="0.2">
      <c r="B404" s="466"/>
      <c r="C404" s="913"/>
      <c r="D404" s="914"/>
      <c r="E404" s="914"/>
      <c r="F404" s="874" t="str">
        <f t="shared" si="58"/>
        <v/>
      </c>
      <c r="G404" s="875" t="str">
        <f t="shared" si="59"/>
        <v/>
      </c>
      <c r="H404" s="876" t="str">
        <f t="shared" si="60"/>
        <v/>
      </c>
      <c r="I404" s="874" t="str">
        <f t="shared" si="61"/>
        <v/>
      </c>
      <c r="J404" s="811"/>
      <c r="K404" s="878" t="str">
        <f t="shared" si="62"/>
        <v/>
      </c>
      <c r="L404" s="878" t="str">
        <f t="shared" si="63"/>
        <v/>
      </c>
      <c r="M404" s="905"/>
      <c r="N404" s="707"/>
      <c r="O404" s="707"/>
      <c r="P404" s="707"/>
      <c r="Q404" s="707"/>
      <c r="R404" s="707"/>
      <c r="S404" s="932" t="str">
        <f t="shared" si="64"/>
        <v/>
      </c>
      <c r="T404" s="210" t="str">
        <f t="array" ref="T404">IFERROR(SMALL(IF((loai=$AA$10),ROW(loai)-6),ROWS($T$142:T403)),"")</f>
        <v/>
      </c>
      <c r="U404" s="211"/>
      <c r="V404" s="194"/>
    </row>
    <row r="405" spans="2:22" ht="16.5" customHeight="1" x14ac:dyDescent="0.2">
      <c r="B405" s="466"/>
      <c r="C405" s="913"/>
      <c r="D405" s="914"/>
      <c r="E405" s="914"/>
      <c r="F405" s="874" t="str">
        <f t="shared" si="58"/>
        <v/>
      </c>
      <c r="G405" s="875" t="str">
        <f t="shared" si="59"/>
        <v/>
      </c>
      <c r="H405" s="876" t="str">
        <f t="shared" si="60"/>
        <v/>
      </c>
      <c r="I405" s="874" t="str">
        <f t="shared" si="61"/>
        <v/>
      </c>
      <c r="J405" s="811"/>
      <c r="K405" s="878" t="str">
        <f t="shared" si="62"/>
        <v/>
      </c>
      <c r="L405" s="878" t="str">
        <f t="shared" si="63"/>
        <v/>
      </c>
      <c r="M405" s="905"/>
      <c r="N405" s="707"/>
      <c r="O405" s="707"/>
      <c r="P405" s="707"/>
      <c r="Q405" s="707"/>
      <c r="R405" s="707"/>
      <c r="S405" s="932" t="str">
        <f t="shared" si="64"/>
        <v/>
      </c>
      <c r="T405" s="210" t="str">
        <f t="array" ref="T405">IFERROR(SMALL(IF((loai=$AA$10),ROW(loai)-6),ROWS($T$142:T404)),"")</f>
        <v/>
      </c>
      <c r="U405" s="211"/>
      <c r="V405" s="194"/>
    </row>
    <row r="406" spans="2:22" ht="16.5" customHeight="1" x14ac:dyDescent="0.2">
      <c r="B406" s="466"/>
      <c r="C406" s="913"/>
      <c r="D406" s="914"/>
      <c r="E406" s="914"/>
      <c r="F406" s="874" t="str">
        <f t="shared" si="58"/>
        <v/>
      </c>
      <c r="G406" s="875" t="str">
        <f t="shared" si="59"/>
        <v/>
      </c>
      <c r="H406" s="876" t="str">
        <f t="shared" si="60"/>
        <v/>
      </c>
      <c r="I406" s="874" t="str">
        <f t="shared" si="61"/>
        <v/>
      </c>
      <c r="J406" s="811"/>
      <c r="K406" s="878" t="str">
        <f t="shared" si="62"/>
        <v/>
      </c>
      <c r="L406" s="878" t="str">
        <f t="shared" si="63"/>
        <v/>
      </c>
      <c r="M406" s="905"/>
      <c r="N406" s="707"/>
      <c r="O406" s="707"/>
      <c r="P406" s="707"/>
      <c r="Q406" s="707"/>
      <c r="R406" s="707"/>
      <c r="S406" s="932" t="str">
        <f t="shared" si="64"/>
        <v/>
      </c>
      <c r="T406" s="210" t="str">
        <f t="array" ref="T406">IFERROR(SMALL(IF((loai=$AA$10),ROW(loai)-6),ROWS($T$142:T405)),"")</f>
        <v/>
      </c>
      <c r="U406" s="211"/>
      <c r="V406" s="194"/>
    </row>
    <row r="407" spans="2:22" ht="16.5" customHeight="1" x14ac:dyDescent="0.2">
      <c r="B407" s="466"/>
      <c r="C407" s="913"/>
      <c r="D407" s="914"/>
      <c r="E407" s="914"/>
      <c r="F407" s="874" t="str">
        <f t="shared" si="58"/>
        <v/>
      </c>
      <c r="G407" s="875" t="str">
        <f t="shared" si="59"/>
        <v/>
      </c>
      <c r="H407" s="876" t="str">
        <f t="shared" si="60"/>
        <v/>
      </c>
      <c r="I407" s="874" t="str">
        <f t="shared" si="61"/>
        <v/>
      </c>
      <c r="J407" s="811"/>
      <c r="K407" s="878" t="str">
        <f t="shared" si="62"/>
        <v/>
      </c>
      <c r="L407" s="878" t="str">
        <f t="shared" si="63"/>
        <v/>
      </c>
      <c r="M407" s="905"/>
      <c r="N407" s="707"/>
      <c r="O407" s="707"/>
      <c r="P407" s="707"/>
      <c r="Q407" s="707"/>
      <c r="R407" s="707"/>
      <c r="S407" s="932" t="str">
        <f t="shared" si="64"/>
        <v/>
      </c>
      <c r="T407" s="210" t="str">
        <f t="array" ref="T407">IFERROR(SMALL(IF((loai=$AA$10),ROW(loai)-6),ROWS($T$142:T406)),"")</f>
        <v/>
      </c>
      <c r="U407" s="211"/>
      <c r="V407" s="194"/>
    </row>
    <row r="408" spans="2:22" ht="16.5" customHeight="1" x14ac:dyDescent="0.2">
      <c r="B408" s="466"/>
      <c r="C408" s="913"/>
      <c r="D408" s="914"/>
      <c r="E408" s="914"/>
      <c r="F408" s="874" t="str">
        <f t="shared" si="58"/>
        <v/>
      </c>
      <c r="G408" s="875" t="str">
        <f t="shared" si="59"/>
        <v/>
      </c>
      <c r="H408" s="876" t="str">
        <f t="shared" si="60"/>
        <v/>
      </c>
      <c r="I408" s="874" t="str">
        <f t="shared" si="61"/>
        <v/>
      </c>
      <c r="J408" s="811"/>
      <c r="K408" s="878" t="str">
        <f t="shared" si="62"/>
        <v/>
      </c>
      <c r="L408" s="878" t="str">
        <f t="shared" si="63"/>
        <v/>
      </c>
      <c r="M408" s="905"/>
      <c r="N408" s="707"/>
      <c r="O408" s="707"/>
      <c r="P408" s="707"/>
      <c r="Q408" s="707"/>
      <c r="R408" s="707"/>
      <c r="S408" s="932" t="str">
        <f t="shared" si="64"/>
        <v/>
      </c>
      <c r="T408" s="210" t="str">
        <f t="array" ref="T408">IFERROR(SMALL(IF((loai=$AA$10),ROW(loai)-6),ROWS($T$142:T407)),"")</f>
        <v/>
      </c>
      <c r="U408" s="211"/>
      <c r="V408" s="194"/>
    </row>
    <row r="409" spans="2:22" ht="16.5" customHeight="1" x14ac:dyDescent="0.2">
      <c r="B409" s="466"/>
      <c r="C409" s="913"/>
      <c r="D409" s="914"/>
      <c r="E409" s="914"/>
      <c r="F409" s="874" t="str">
        <f t="shared" si="58"/>
        <v/>
      </c>
      <c r="G409" s="875" t="str">
        <f t="shared" si="59"/>
        <v/>
      </c>
      <c r="H409" s="876" t="str">
        <f t="shared" si="60"/>
        <v/>
      </c>
      <c r="I409" s="874" t="str">
        <f t="shared" si="61"/>
        <v/>
      </c>
      <c r="J409" s="811"/>
      <c r="K409" s="878" t="str">
        <f t="shared" si="62"/>
        <v/>
      </c>
      <c r="L409" s="878" t="str">
        <f t="shared" si="63"/>
        <v/>
      </c>
      <c r="M409" s="905"/>
      <c r="N409" s="707"/>
      <c r="O409" s="707"/>
      <c r="P409" s="707"/>
      <c r="Q409" s="707"/>
      <c r="R409" s="707"/>
      <c r="S409" s="932" t="str">
        <f t="shared" si="64"/>
        <v/>
      </c>
      <c r="T409" s="210" t="str">
        <f t="array" ref="T409">IFERROR(SMALL(IF((loai=$AA$10),ROW(loai)-6),ROWS($T$142:T408)),"")</f>
        <v/>
      </c>
      <c r="U409" s="211"/>
      <c r="V409" s="194"/>
    </row>
    <row r="410" spans="2:22" ht="16.5" customHeight="1" x14ac:dyDescent="0.2">
      <c r="B410" s="466"/>
      <c r="C410" s="913"/>
      <c r="D410" s="914"/>
      <c r="E410" s="914"/>
      <c r="F410" s="874" t="str">
        <f t="shared" si="58"/>
        <v/>
      </c>
      <c r="G410" s="875" t="str">
        <f t="shared" si="59"/>
        <v/>
      </c>
      <c r="H410" s="876" t="str">
        <f t="shared" si="60"/>
        <v/>
      </c>
      <c r="I410" s="874" t="str">
        <f t="shared" si="61"/>
        <v/>
      </c>
      <c r="J410" s="811"/>
      <c r="K410" s="878" t="str">
        <f t="shared" si="62"/>
        <v/>
      </c>
      <c r="L410" s="878" t="str">
        <f t="shared" si="63"/>
        <v/>
      </c>
      <c r="M410" s="905"/>
      <c r="N410" s="707"/>
      <c r="O410" s="707"/>
      <c r="P410" s="707"/>
      <c r="Q410" s="707"/>
      <c r="R410" s="707"/>
      <c r="S410" s="932" t="str">
        <f t="shared" si="64"/>
        <v/>
      </c>
      <c r="T410" s="210" t="str">
        <f t="array" ref="T410">IFERROR(SMALL(IF((loai=$AA$10),ROW(loai)-6),ROWS($T$142:T409)),"")</f>
        <v/>
      </c>
      <c r="U410" s="211"/>
      <c r="V410" s="194"/>
    </row>
    <row r="411" spans="2:22" ht="16.5" customHeight="1" x14ac:dyDescent="0.2">
      <c r="B411" s="466"/>
      <c r="C411" s="913"/>
      <c r="D411" s="914"/>
      <c r="E411" s="914"/>
      <c r="F411" s="874" t="str">
        <f t="shared" si="58"/>
        <v/>
      </c>
      <c r="G411" s="875" t="str">
        <f t="shared" si="59"/>
        <v/>
      </c>
      <c r="H411" s="876" t="str">
        <f t="shared" si="60"/>
        <v/>
      </c>
      <c r="I411" s="874" t="str">
        <f t="shared" si="61"/>
        <v/>
      </c>
      <c r="J411" s="811"/>
      <c r="K411" s="878" t="str">
        <f t="shared" si="62"/>
        <v/>
      </c>
      <c r="L411" s="878" t="str">
        <f t="shared" si="63"/>
        <v/>
      </c>
      <c r="M411" s="905"/>
      <c r="N411" s="707"/>
      <c r="O411" s="707"/>
      <c r="P411" s="707"/>
      <c r="Q411" s="707"/>
      <c r="R411" s="707"/>
      <c r="S411" s="932" t="str">
        <f t="shared" si="64"/>
        <v/>
      </c>
      <c r="T411" s="210" t="str">
        <f t="array" ref="T411">IFERROR(SMALL(IF((loai=$AA$10),ROW(loai)-6),ROWS($T$142:T410)),"")</f>
        <v/>
      </c>
      <c r="U411" s="211"/>
      <c r="V411" s="194"/>
    </row>
    <row r="412" spans="2:22" ht="16.5" customHeight="1" x14ac:dyDescent="0.2">
      <c r="B412" s="466"/>
      <c r="C412" s="913"/>
      <c r="D412" s="914"/>
      <c r="E412" s="914"/>
      <c r="F412" s="874" t="str">
        <f t="shared" si="58"/>
        <v/>
      </c>
      <c r="G412" s="875" t="str">
        <f t="shared" si="59"/>
        <v/>
      </c>
      <c r="H412" s="876" t="str">
        <f t="shared" si="60"/>
        <v/>
      </c>
      <c r="I412" s="874" t="str">
        <f t="shared" si="61"/>
        <v/>
      </c>
      <c r="J412" s="811"/>
      <c r="K412" s="878" t="str">
        <f t="shared" si="62"/>
        <v/>
      </c>
      <c r="L412" s="878" t="str">
        <f t="shared" si="63"/>
        <v/>
      </c>
      <c r="M412" s="905"/>
      <c r="N412" s="707"/>
      <c r="O412" s="707"/>
      <c r="P412" s="707"/>
      <c r="Q412" s="707"/>
      <c r="R412" s="707"/>
      <c r="S412" s="932" t="str">
        <f t="shared" si="64"/>
        <v/>
      </c>
      <c r="T412" s="210" t="str">
        <f t="array" ref="T412">IFERROR(SMALL(IF((loai=$AA$10),ROW(loai)-6),ROWS($T$142:T411)),"")</f>
        <v/>
      </c>
      <c r="U412" s="211"/>
      <c r="V412" s="194"/>
    </row>
    <row r="413" spans="2:22" ht="16.5" customHeight="1" x14ac:dyDescent="0.2">
      <c r="B413" s="466"/>
      <c r="C413" s="913"/>
      <c r="D413" s="914"/>
      <c r="E413" s="914"/>
      <c r="F413" s="874" t="str">
        <f t="shared" si="58"/>
        <v/>
      </c>
      <c r="G413" s="875" t="str">
        <f t="shared" si="59"/>
        <v/>
      </c>
      <c r="H413" s="876" t="str">
        <f t="shared" si="60"/>
        <v/>
      </c>
      <c r="I413" s="874" t="str">
        <f t="shared" si="61"/>
        <v/>
      </c>
      <c r="J413" s="811"/>
      <c r="K413" s="878" t="str">
        <f t="shared" si="62"/>
        <v/>
      </c>
      <c r="L413" s="878" t="str">
        <f t="shared" si="63"/>
        <v/>
      </c>
      <c r="M413" s="905"/>
      <c r="N413" s="707"/>
      <c r="O413" s="707"/>
      <c r="P413" s="707"/>
      <c r="Q413" s="707"/>
      <c r="R413" s="707"/>
      <c r="S413" s="932" t="str">
        <f t="shared" si="64"/>
        <v/>
      </c>
      <c r="T413" s="210" t="str">
        <f t="array" ref="T413">IFERROR(SMALL(IF((loai=$AA$10),ROW(loai)-6),ROWS($T$142:T412)),"")</f>
        <v/>
      </c>
      <c r="U413" s="211"/>
      <c r="V413" s="194"/>
    </row>
    <row r="414" spans="2:22" ht="16.5" customHeight="1" x14ac:dyDescent="0.2">
      <c r="B414" s="466"/>
      <c r="C414" s="913"/>
      <c r="D414" s="914"/>
      <c r="E414" s="914"/>
      <c r="F414" s="874" t="str">
        <f t="shared" si="58"/>
        <v/>
      </c>
      <c r="G414" s="875" t="str">
        <f t="shared" si="59"/>
        <v/>
      </c>
      <c r="H414" s="876" t="str">
        <f t="shared" si="60"/>
        <v/>
      </c>
      <c r="I414" s="874" t="str">
        <f t="shared" si="61"/>
        <v/>
      </c>
      <c r="J414" s="811"/>
      <c r="K414" s="878" t="str">
        <f t="shared" si="62"/>
        <v/>
      </c>
      <c r="L414" s="878" t="str">
        <f t="shared" si="63"/>
        <v/>
      </c>
      <c r="M414" s="905"/>
      <c r="N414" s="707"/>
      <c r="O414" s="707"/>
      <c r="P414" s="707"/>
      <c r="Q414" s="707"/>
      <c r="R414" s="707"/>
      <c r="S414" s="932" t="str">
        <f t="shared" si="64"/>
        <v/>
      </c>
      <c r="T414" s="210" t="str">
        <f t="array" ref="T414">IFERROR(SMALL(IF((loai=$AA$10),ROW(loai)-6),ROWS($T$142:T413)),"")</f>
        <v/>
      </c>
      <c r="U414" s="211"/>
      <c r="V414" s="194"/>
    </row>
    <row r="415" spans="2:22" ht="16.5" customHeight="1" x14ac:dyDescent="0.2">
      <c r="B415" s="466"/>
      <c r="C415" s="913"/>
      <c r="D415" s="914"/>
      <c r="E415" s="914"/>
      <c r="F415" s="874" t="str">
        <f t="shared" si="58"/>
        <v/>
      </c>
      <c r="G415" s="875" t="str">
        <f t="shared" si="59"/>
        <v/>
      </c>
      <c r="H415" s="876" t="str">
        <f t="shared" si="60"/>
        <v/>
      </c>
      <c r="I415" s="874" t="str">
        <f t="shared" si="61"/>
        <v/>
      </c>
      <c r="J415" s="811"/>
      <c r="K415" s="878" t="str">
        <f t="shared" si="62"/>
        <v/>
      </c>
      <c r="L415" s="878" t="str">
        <f t="shared" si="63"/>
        <v/>
      </c>
      <c r="M415" s="905"/>
      <c r="N415" s="707"/>
      <c r="O415" s="707"/>
      <c r="P415" s="707"/>
      <c r="Q415" s="707"/>
      <c r="R415" s="707"/>
      <c r="S415" s="932" t="str">
        <f t="shared" si="64"/>
        <v/>
      </c>
      <c r="T415" s="210" t="str">
        <f t="array" ref="T415">IFERROR(SMALL(IF((loai=$AA$10),ROW(loai)-6),ROWS($T$142:T414)),"")</f>
        <v/>
      </c>
      <c r="U415" s="211"/>
      <c r="V415" s="194"/>
    </row>
    <row r="416" spans="2:22" ht="16.5" customHeight="1" x14ac:dyDescent="0.2">
      <c r="B416" s="466"/>
      <c r="C416" s="913"/>
      <c r="D416" s="914"/>
      <c r="E416" s="914"/>
      <c r="F416" s="874" t="str">
        <f t="shared" si="58"/>
        <v/>
      </c>
      <c r="G416" s="875" t="str">
        <f t="shared" si="59"/>
        <v/>
      </c>
      <c r="H416" s="876" t="str">
        <f t="shared" si="60"/>
        <v/>
      </c>
      <c r="I416" s="874" t="str">
        <f t="shared" si="61"/>
        <v/>
      </c>
      <c r="J416" s="811"/>
      <c r="K416" s="878" t="str">
        <f t="shared" si="62"/>
        <v/>
      </c>
      <c r="L416" s="878" t="str">
        <f t="shared" si="63"/>
        <v/>
      </c>
      <c r="M416" s="905"/>
      <c r="N416" s="707"/>
      <c r="O416" s="707"/>
      <c r="P416" s="707"/>
      <c r="Q416" s="707"/>
      <c r="R416" s="707"/>
      <c r="S416" s="932" t="str">
        <f t="shared" si="64"/>
        <v/>
      </c>
      <c r="T416" s="210" t="str">
        <f t="array" ref="T416">IFERROR(SMALL(IF((loai=$AA$10),ROW(loai)-6),ROWS($T$142:T415)),"")</f>
        <v/>
      </c>
      <c r="U416" s="211"/>
      <c r="V416" s="194"/>
    </row>
    <row r="417" spans="2:22" ht="16.5" customHeight="1" x14ac:dyDescent="0.2">
      <c r="B417" s="466"/>
      <c r="C417" s="913"/>
      <c r="D417" s="914"/>
      <c r="E417" s="914"/>
      <c r="F417" s="874" t="str">
        <f t="shared" si="58"/>
        <v/>
      </c>
      <c r="G417" s="875" t="str">
        <f t="shared" si="59"/>
        <v/>
      </c>
      <c r="H417" s="876" t="str">
        <f t="shared" si="60"/>
        <v/>
      </c>
      <c r="I417" s="874" t="str">
        <f t="shared" si="61"/>
        <v/>
      </c>
      <c r="J417" s="811"/>
      <c r="K417" s="878" t="str">
        <f t="shared" si="62"/>
        <v/>
      </c>
      <c r="L417" s="878" t="str">
        <f t="shared" si="63"/>
        <v/>
      </c>
      <c r="M417" s="905"/>
      <c r="N417" s="707"/>
      <c r="O417" s="707"/>
      <c r="P417" s="707"/>
      <c r="Q417" s="707"/>
      <c r="R417" s="707"/>
      <c r="S417" s="932" t="str">
        <f t="shared" si="64"/>
        <v/>
      </c>
      <c r="T417" s="210" t="str">
        <f t="array" ref="T417">IFERROR(SMALL(IF((loai=$AA$10),ROW(loai)-6),ROWS($T$142:T416)),"")</f>
        <v/>
      </c>
      <c r="U417" s="211"/>
      <c r="V417" s="194"/>
    </row>
    <row r="418" spans="2:22" ht="16.5" customHeight="1" x14ac:dyDescent="0.2">
      <c r="B418" s="466"/>
      <c r="C418" s="913"/>
      <c r="D418" s="914"/>
      <c r="E418" s="914"/>
      <c r="F418" s="874" t="str">
        <f t="shared" si="58"/>
        <v/>
      </c>
      <c r="G418" s="875" t="str">
        <f t="shared" si="59"/>
        <v/>
      </c>
      <c r="H418" s="876" t="str">
        <f t="shared" si="60"/>
        <v/>
      </c>
      <c r="I418" s="874" t="str">
        <f t="shared" si="61"/>
        <v/>
      </c>
      <c r="J418" s="811"/>
      <c r="K418" s="878" t="str">
        <f t="shared" si="62"/>
        <v/>
      </c>
      <c r="L418" s="878" t="str">
        <f t="shared" si="63"/>
        <v/>
      </c>
      <c r="M418" s="905"/>
      <c r="N418" s="707"/>
      <c r="O418" s="707"/>
      <c r="P418" s="707"/>
      <c r="Q418" s="707"/>
      <c r="R418" s="707"/>
      <c r="S418" s="932" t="str">
        <f t="shared" si="64"/>
        <v/>
      </c>
      <c r="T418" s="210" t="str">
        <f t="array" ref="T418">IFERROR(SMALL(IF((loai=$AA$10),ROW(loai)-6),ROWS($T$142:T417)),"")</f>
        <v/>
      </c>
      <c r="U418" s="211"/>
      <c r="V418" s="194"/>
    </row>
    <row r="419" spans="2:22" ht="16.5" customHeight="1" x14ac:dyDescent="0.2">
      <c r="B419" s="466"/>
      <c r="C419" s="913"/>
      <c r="D419" s="914"/>
      <c r="E419" s="914"/>
      <c r="F419" s="874" t="str">
        <f t="shared" si="58"/>
        <v/>
      </c>
      <c r="G419" s="875" t="str">
        <f t="shared" si="59"/>
        <v/>
      </c>
      <c r="H419" s="876" t="str">
        <f t="shared" si="60"/>
        <v/>
      </c>
      <c r="I419" s="874" t="str">
        <f t="shared" si="61"/>
        <v/>
      </c>
      <c r="J419" s="811"/>
      <c r="K419" s="878" t="str">
        <f t="shared" si="62"/>
        <v/>
      </c>
      <c r="L419" s="878" t="str">
        <f t="shared" si="63"/>
        <v/>
      </c>
      <c r="M419" s="905"/>
      <c r="N419" s="707"/>
      <c r="O419" s="707"/>
      <c r="P419" s="707"/>
      <c r="Q419" s="707"/>
      <c r="R419" s="707"/>
      <c r="S419" s="932" t="str">
        <f t="shared" si="64"/>
        <v/>
      </c>
      <c r="T419" s="210" t="str">
        <f t="array" ref="T419">IFERROR(SMALL(IF((loai=$AA$10),ROW(loai)-6),ROWS($T$142:T418)),"")</f>
        <v/>
      </c>
      <c r="U419" s="211"/>
      <c r="V419" s="194"/>
    </row>
    <row r="420" spans="2:22" ht="16.5" customHeight="1" x14ac:dyDescent="0.2">
      <c r="B420" s="466"/>
      <c r="C420" s="913"/>
      <c r="D420" s="914"/>
      <c r="E420" s="914"/>
      <c r="F420" s="874" t="str">
        <f t="shared" si="58"/>
        <v/>
      </c>
      <c r="G420" s="875" t="str">
        <f t="shared" si="59"/>
        <v/>
      </c>
      <c r="H420" s="876" t="str">
        <f t="shared" si="60"/>
        <v/>
      </c>
      <c r="I420" s="874" t="str">
        <f t="shared" si="61"/>
        <v/>
      </c>
      <c r="J420" s="811"/>
      <c r="K420" s="878" t="str">
        <f t="shared" si="62"/>
        <v/>
      </c>
      <c r="L420" s="878" t="str">
        <f t="shared" si="63"/>
        <v/>
      </c>
      <c r="M420" s="905"/>
      <c r="N420" s="707"/>
      <c r="O420" s="707"/>
      <c r="P420" s="707"/>
      <c r="Q420" s="707"/>
      <c r="R420" s="707"/>
      <c r="S420" s="932" t="str">
        <f t="shared" si="64"/>
        <v/>
      </c>
      <c r="T420" s="210" t="str">
        <f t="array" ref="T420">IFERROR(SMALL(IF((loai=$AA$10),ROW(loai)-6),ROWS($T$142:T419)),"")</f>
        <v/>
      </c>
      <c r="U420" s="211"/>
      <c r="V420" s="194"/>
    </row>
    <row r="421" spans="2:22" ht="16.5" customHeight="1" x14ac:dyDescent="0.2">
      <c r="B421" s="466"/>
      <c r="C421" s="913"/>
      <c r="D421" s="914"/>
      <c r="E421" s="914"/>
      <c r="F421" s="874" t="str">
        <f t="shared" si="58"/>
        <v/>
      </c>
      <c r="G421" s="875" t="str">
        <f t="shared" si="59"/>
        <v/>
      </c>
      <c r="H421" s="876" t="str">
        <f t="shared" si="60"/>
        <v/>
      </c>
      <c r="I421" s="874" t="str">
        <f t="shared" si="61"/>
        <v/>
      </c>
      <c r="J421" s="811"/>
      <c r="K421" s="878" t="str">
        <f t="shared" si="62"/>
        <v/>
      </c>
      <c r="L421" s="878" t="str">
        <f t="shared" si="63"/>
        <v/>
      </c>
      <c r="M421" s="905"/>
      <c r="N421" s="707"/>
      <c r="O421" s="707"/>
      <c r="P421" s="707"/>
      <c r="Q421" s="707"/>
      <c r="R421" s="707"/>
      <c r="S421" s="932" t="str">
        <f t="shared" si="64"/>
        <v/>
      </c>
      <c r="T421" s="210" t="str">
        <f t="array" ref="T421">IFERROR(SMALL(IF((loai=$AA$10),ROW(loai)-6),ROWS($T$142:T420)),"")</f>
        <v/>
      </c>
      <c r="U421" s="211"/>
      <c r="V421" s="194"/>
    </row>
    <row r="422" spans="2:22" ht="16.5" customHeight="1" x14ac:dyDescent="0.2">
      <c r="B422" s="466"/>
      <c r="C422" s="913"/>
      <c r="D422" s="914"/>
      <c r="E422" s="914"/>
      <c r="F422" s="874" t="str">
        <f t="shared" si="58"/>
        <v/>
      </c>
      <c r="G422" s="875" t="str">
        <f t="shared" si="59"/>
        <v/>
      </c>
      <c r="H422" s="876" t="str">
        <f t="shared" si="60"/>
        <v/>
      </c>
      <c r="I422" s="874" t="str">
        <f t="shared" si="61"/>
        <v/>
      </c>
      <c r="J422" s="811"/>
      <c r="K422" s="878" t="str">
        <f t="shared" si="62"/>
        <v/>
      </c>
      <c r="L422" s="878" t="str">
        <f t="shared" si="63"/>
        <v/>
      </c>
      <c r="M422" s="905"/>
      <c r="N422" s="707"/>
      <c r="O422" s="707"/>
      <c r="P422" s="707"/>
      <c r="Q422" s="707"/>
      <c r="R422" s="707"/>
      <c r="S422" s="932" t="str">
        <f t="shared" si="64"/>
        <v/>
      </c>
      <c r="T422" s="210" t="str">
        <f t="array" ref="T422">IFERROR(SMALL(IF((loai=$AA$10),ROW(loai)-6),ROWS($T$142:T421)),"")</f>
        <v/>
      </c>
      <c r="U422" s="211"/>
      <c r="V422" s="194"/>
    </row>
    <row r="423" spans="2:22" ht="16.5" customHeight="1" x14ac:dyDescent="0.2">
      <c r="B423" s="466"/>
      <c r="C423" s="913"/>
      <c r="D423" s="914"/>
      <c r="E423" s="914"/>
      <c r="F423" s="874" t="str">
        <f t="shared" si="58"/>
        <v/>
      </c>
      <c r="G423" s="875" t="str">
        <f t="shared" si="59"/>
        <v/>
      </c>
      <c r="H423" s="876" t="str">
        <f t="shared" si="60"/>
        <v/>
      </c>
      <c r="I423" s="874" t="str">
        <f t="shared" si="61"/>
        <v/>
      </c>
      <c r="J423" s="811"/>
      <c r="K423" s="878" t="str">
        <f t="shared" si="62"/>
        <v/>
      </c>
      <c r="L423" s="878" t="str">
        <f t="shared" si="63"/>
        <v/>
      </c>
      <c r="M423" s="905"/>
      <c r="N423" s="707"/>
      <c r="O423" s="707"/>
      <c r="P423" s="707"/>
      <c r="Q423" s="707"/>
      <c r="R423" s="707"/>
      <c r="S423" s="932" t="str">
        <f t="shared" si="64"/>
        <v/>
      </c>
      <c r="T423" s="210" t="str">
        <f t="array" ref="T423">IFERROR(SMALL(IF((loai=$AA$10),ROW(loai)-6),ROWS($T$142:T422)),"")</f>
        <v/>
      </c>
      <c r="U423" s="211"/>
      <c r="V423" s="194"/>
    </row>
    <row r="424" spans="2:22" ht="16.5" customHeight="1" x14ac:dyDescent="0.2">
      <c r="B424" s="466"/>
      <c r="C424" s="913"/>
      <c r="D424" s="914"/>
      <c r="E424" s="914"/>
      <c r="F424" s="874" t="str">
        <f t="shared" si="58"/>
        <v/>
      </c>
      <c r="G424" s="875" t="str">
        <f t="shared" si="59"/>
        <v/>
      </c>
      <c r="H424" s="876" t="str">
        <f t="shared" si="60"/>
        <v/>
      </c>
      <c r="I424" s="874" t="str">
        <f t="shared" si="61"/>
        <v/>
      </c>
      <c r="J424" s="811"/>
      <c r="K424" s="878" t="str">
        <f t="shared" si="62"/>
        <v/>
      </c>
      <c r="L424" s="878" t="str">
        <f t="shared" si="63"/>
        <v/>
      </c>
      <c r="M424" s="905"/>
      <c r="N424" s="707"/>
      <c r="O424" s="707"/>
      <c r="P424" s="707"/>
      <c r="Q424" s="707"/>
      <c r="R424" s="707"/>
      <c r="S424" s="932" t="str">
        <f t="shared" si="64"/>
        <v/>
      </c>
      <c r="T424" s="210" t="str">
        <f t="array" ref="T424">IFERROR(SMALL(IF((loai=$AA$10),ROW(loai)-6),ROWS($T$142:T423)),"")</f>
        <v/>
      </c>
      <c r="U424" s="211"/>
      <c r="V424" s="194"/>
    </row>
    <row r="425" spans="2:22" ht="16.5" customHeight="1" x14ac:dyDescent="0.2">
      <c r="B425" s="466"/>
      <c r="C425" s="913"/>
      <c r="D425" s="914"/>
      <c r="E425" s="914"/>
      <c r="F425" s="874" t="str">
        <f t="shared" si="58"/>
        <v/>
      </c>
      <c r="G425" s="875" t="str">
        <f t="shared" si="59"/>
        <v/>
      </c>
      <c r="H425" s="876" t="str">
        <f t="shared" si="60"/>
        <v/>
      </c>
      <c r="I425" s="874" t="str">
        <f t="shared" si="61"/>
        <v/>
      </c>
      <c r="J425" s="811"/>
      <c r="K425" s="878" t="str">
        <f t="shared" si="62"/>
        <v/>
      </c>
      <c r="L425" s="878" t="str">
        <f t="shared" si="63"/>
        <v/>
      </c>
      <c r="M425" s="905"/>
      <c r="N425" s="707"/>
      <c r="O425" s="707"/>
      <c r="P425" s="707"/>
      <c r="Q425" s="707"/>
      <c r="R425" s="707"/>
      <c r="S425" s="932" t="str">
        <f t="shared" si="64"/>
        <v/>
      </c>
      <c r="T425" s="210" t="str">
        <f t="array" ref="T425">IFERROR(SMALL(IF((loai=$AA$10),ROW(loai)-6),ROWS($T$142:T424)),"")</f>
        <v/>
      </c>
      <c r="U425" s="211"/>
      <c r="V425" s="194"/>
    </row>
    <row r="426" spans="2:22" ht="16.5" customHeight="1" x14ac:dyDescent="0.2">
      <c r="B426" s="466"/>
      <c r="C426" s="913"/>
      <c r="D426" s="914"/>
      <c r="E426" s="914"/>
      <c r="F426" s="874" t="str">
        <f t="shared" si="58"/>
        <v/>
      </c>
      <c r="G426" s="875" t="str">
        <f t="shared" si="59"/>
        <v/>
      </c>
      <c r="H426" s="876" t="str">
        <f t="shared" si="60"/>
        <v/>
      </c>
      <c r="I426" s="874" t="str">
        <f t="shared" si="61"/>
        <v/>
      </c>
      <c r="J426" s="811"/>
      <c r="K426" s="878" t="str">
        <f t="shared" si="62"/>
        <v/>
      </c>
      <c r="L426" s="878" t="str">
        <f t="shared" si="63"/>
        <v/>
      </c>
      <c r="M426" s="905"/>
      <c r="N426" s="707"/>
      <c r="O426" s="707"/>
      <c r="P426" s="707"/>
      <c r="Q426" s="707"/>
      <c r="R426" s="707"/>
      <c r="S426" s="932" t="str">
        <f t="shared" si="64"/>
        <v/>
      </c>
      <c r="T426" s="210" t="str">
        <f t="array" ref="T426">IFERROR(SMALL(IF((loai=$AA$10),ROW(loai)-6),ROWS($T$142:T425)),"")</f>
        <v/>
      </c>
      <c r="U426" s="211"/>
      <c r="V426" s="194"/>
    </row>
    <row r="427" spans="2:22" ht="16.5" customHeight="1" x14ac:dyDescent="0.2">
      <c r="B427" s="466"/>
      <c r="C427" s="913"/>
      <c r="D427" s="914"/>
      <c r="E427" s="914"/>
      <c r="F427" s="874" t="str">
        <f t="shared" si="58"/>
        <v/>
      </c>
      <c r="G427" s="875" t="str">
        <f t="shared" si="59"/>
        <v/>
      </c>
      <c r="H427" s="876" t="str">
        <f t="shared" si="60"/>
        <v/>
      </c>
      <c r="I427" s="874" t="str">
        <f t="shared" si="61"/>
        <v/>
      </c>
      <c r="J427" s="811"/>
      <c r="K427" s="878" t="str">
        <f t="shared" si="62"/>
        <v/>
      </c>
      <c r="L427" s="878" t="str">
        <f t="shared" si="63"/>
        <v/>
      </c>
      <c r="M427" s="905"/>
      <c r="N427" s="707"/>
      <c r="O427" s="707"/>
      <c r="P427" s="707"/>
      <c r="Q427" s="707"/>
      <c r="R427" s="707"/>
      <c r="S427" s="932" t="str">
        <f t="shared" si="64"/>
        <v/>
      </c>
      <c r="T427" s="210" t="str">
        <f t="array" ref="T427">IFERROR(SMALL(IF((loai=$AA$10),ROW(loai)-6),ROWS($T$142:T426)),"")</f>
        <v/>
      </c>
      <c r="U427" s="211"/>
      <c r="V427" s="194"/>
    </row>
    <row r="428" spans="2:22" ht="16.5" customHeight="1" x14ac:dyDescent="0.2">
      <c r="B428" s="466"/>
      <c r="C428" s="913"/>
      <c r="D428" s="914"/>
      <c r="E428" s="914"/>
      <c r="F428" s="874" t="str">
        <f t="shared" si="58"/>
        <v/>
      </c>
      <c r="G428" s="875" t="str">
        <f t="shared" si="59"/>
        <v/>
      </c>
      <c r="H428" s="876" t="str">
        <f t="shared" si="60"/>
        <v/>
      </c>
      <c r="I428" s="874" t="str">
        <f t="shared" si="61"/>
        <v/>
      </c>
      <c r="J428" s="811"/>
      <c r="K428" s="878" t="str">
        <f t="shared" si="62"/>
        <v/>
      </c>
      <c r="L428" s="878" t="str">
        <f t="shared" si="63"/>
        <v/>
      </c>
      <c r="M428" s="905"/>
      <c r="N428" s="707"/>
      <c r="O428" s="707"/>
      <c r="P428" s="707"/>
      <c r="Q428" s="707"/>
      <c r="R428" s="707"/>
      <c r="S428" s="932" t="str">
        <f t="shared" si="64"/>
        <v/>
      </c>
      <c r="T428" s="210" t="str">
        <f t="array" ref="T428">IFERROR(SMALL(IF((loai=$AA$10),ROW(loai)-6),ROWS($T$142:T427)),"")</f>
        <v/>
      </c>
      <c r="U428" s="211"/>
      <c r="V428" s="194"/>
    </row>
    <row r="429" spans="2:22" ht="16.5" customHeight="1" x14ac:dyDescent="0.2">
      <c r="B429" s="466"/>
      <c r="C429" s="913"/>
      <c r="D429" s="914"/>
      <c r="E429" s="914"/>
      <c r="F429" s="874" t="str">
        <f t="shared" si="58"/>
        <v/>
      </c>
      <c r="G429" s="875" t="str">
        <f t="shared" si="59"/>
        <v/>
      </c>
      <c r="H429" s="876" t="str">
        <f t="shared" si="60"/>
        <v/>
      </c>
      <c r="I429" s="874" t="str">
        <f t="shared" si="61"/>
        <v/>
      </c>
      <c r="J429" s="811"/>
      <c r="K429" s="878" t="str">
        <f t="shared" si="62"/>
        <v/>
      </c>
      <c r="L429" s="878" t="str">
        <f t="shared" si="63"/>
        <v/>
      </c>
      <c r="M429" s="905"/>
      <c r="N429" s="707"/>
      <c r="O429" s="707"/>
      <c r="P429" s="707"/>
      <c r="Q429" s="707"/>
      <c r="R429" s="707"/>
      <c r="S429" s="932" t="str">
        <f t="shared" si="64"/>
        <v/>
      </c>
      <c r="T429" s="210" t="str">
        <f t="array" ref="T429">IFERROR(SMALL(IF((loai=$AA$10),ROW(loai)-6),ROWS($T$142:T428)),"")</f>
        <v/>
      </c>
      <c r="U429" s="211"/>
      <c r="V429" s="194"/>
    </row>
    <row r="430" spans="2:22" ht="16.5" customHeight="1" x14ac:dyDescent="0.2">
      <c r="B430" s="466"/>
      <c r="C430" s="913"/>
      <c r="D430" s="914"/>
      <c r="E430" s="914"/>
      <c r="F430" s="874" t="str">
        <f t="shared" si="58"/>
        <v/>
      </c>
      <c r="G430" s="875" t="str">
        <f t="shared" si="59"/>
        <v/>
      </c>
      <c r="H430" s="876" t="str">
        <f t="shared" si="60"/>
        <v/>
      </c>
      <c r="I430" s="874" t="str">
        <f t="shared" si="61"/>
        <v/>
      </c>
      <c r="J430" s="811"/>
      <c r="K430" s="878" t="str">
        <f t="shared" si="62"/>
        <v/>
      </c>
      <c r="L430" s="878" t="str">
        <f t="shared" si="63"/>
        <v/>
      </c>
      <c r="M430" s="905"/>
      <c r="N430" s="707"/>
      <c r="O430" s="707"/>
      <c r="P430" s="707"/>
      <c r="Q430" s="707"/>
      <c r="R430" s="707"/>
      <c r="S430" s="932" t="str">
        <f t="shared" si="64"/>
        <v/>
      </c>
      <c r="T430" s="210" t="str">
        <f t="array" ref="T430">IFERROR(SMALL(IF((loai=$AA$10),ROW(loai)-6),ROWS($T$142:T429)),"")</f>
        <v/>
      </c>
      <c r="U430" s="211"/>
      <c r="V430" s="194"/>
    </row>
    <row r="431" spans="2:22" ht="16.5" customHeight="1" x14ac:dyDescent="0.2">
      <c r="B431" s="466"/>
      <c r="C431" s="913"/>
      <c r="D431" s="914"/>
      <c r="E431" s="914"/>
      <c r="F431" s="874" t="str">
        <f t="shared" si="58"/>
        <v/>
      </c>
      <c r="G431" s="875" t="str">
        <f t="shared" si="59"/>
        <v/>
      </c>
      <c r="H431" s="876" t="str">
        <f t="shared" si="60"/>
        <v/>
      </c>
      <c r="I431" s="874" t="str">
        <f t="shared" si="61"/>
        <v/>
      </c>
      <c r="J431" s="811"/>
      <c r="K431" s="878" t="str">
        <f t="shared" si="62"/>
        <v/>
      </c>
      <c r="L431" s="878" t="str">
        <f t="shared" si="63"/>
        <v/>
      </c>
      <c r="M431" s="905"/>
      <c r="N431" s="707"/>
      <c r="O431" s="707"/>
      <c r="P431" s="707"/>
      <c r="Q431" s="707"/>
      <c r="R431" s="707"/>
      <c r="S431" s="932" t="str">
        <f t="shared" si="64"/>
        <v/>
      </c>
      <c r="T431" s="210" t="str">
        <f t="array" ref="T431">IFERROR(SMALL(IF((loai=$AA$10),ROW(loai)-6),ROWS($T$142:T430)),"")</f>
        <v/>
      </c>
      <c r="U431" s="211"/>
      <c r="V431" s="194"/>
    </row>
    <row r="432" spans="2:22" ht="16.5" customHeight="1" x14ac:dyDescent="0.2">
      <c r="B432" s="466"/>
      <c r="C432" s="913"/>
      <c r="D432" s="914"/>
      <c r="E432" s="914"/>
      <c r="F432" s="874" t="str">
        <f t="shared" si="58"/>
        <v/>
      </c>
      <c r="G432" s="875" t="str">
        <f t="shared" si="59"/>
        <v/>
      </c>
      <c r="H432" s="876" t="str">
        <f t="shared" si="60"/>
        <v/>
      </c>
      <c r="I432" s="874" t="str">
        <f t="shared" si="61"/>
        <v/>
      </c>
      <c r="J432" s="811"/>
      <c r="K432" s="878" t="str">
        <f t="shared" si="62"/>
        <v/>
      </c>
      <c r="L432" s="878" t="str">
        <f t="shared" si="63"/>
        <v/>
      </c>
      <c r="M432" s="905"/>
      <c r="N432" s="707"/>
      <c r="O432" s="707"/>
      <c r="P432" s="707"/>
      <c r="Q432" s="707"/>
      <c r="R432" s="707"/>
      <c r="S432" s="932" t="str">
        <f t="shared" si="64"/>
        <v/>
      </c>
      <c r="T432" s="210" t="str">
        <f t="array" ref="T432">IFERROR(SMALL(IF((loai=$AA$10),ROW(loai)-6),ROWS($T$142:T431)),"")</f>
        <v/>
      </c>
      <c r="U432" s="211"/>
      <c r="V432" s="194"/>
    </row>
    <row r="433" spans="2:22" ht="16.5" customHeight="1" x14ac:dyDescent="0.2">
      <c r="B433" s="466"/>
      <c r="C433" s="913"/>
      <c r="D433" s="914"/>
      <c r="E433" s="914"/>
      <c r="F433" s="874" t="str">
        <f t="shared" si="58"/>
        <v/>
      </c>
      <c r="G433" s="875" t="str">
        <f t="shared" si="59"/>
        <v/>
      </c>
      <c r="H433" s="876" t="str">
        <f t="shared" si="60"/>
        <v/>
      </c>
      <c r="I433" s="874" t="str">
        <f t="shared" si="61"/>
        <v/>
      </c>
      <c r="J433" s="811"/>
      <c r="K433" s="878" t="str">
        <f t="shared" si="62"/>
        <v/>
      </c>
      <c r="L433" s="878" t="str">
        <f t="shared" si="63"/>
        <v/>
      </c>
      <c r="M433" s="905"/>
      <c r="N433" s="707"/>
      <c r="O433" s="707"/>
      <c r="P433" s="707"/>
      <c r="Q433" s="707"/>
      <c r="R433" s="707"/>
      <c r="S433" s="932" t="str">
        <f t="shared" si="64"/>
        <v/>
      </c>
      <c r="T433" s="210" t="str">
        <f t="array" ref="T433">IFERROR(SMALL(IF((loai=$AA$10),ROW(loai)-6),ROWS($T$142:T432)),"")</f>
        <v/>
      </c>
      <c r="U433" s="211"/>
      <c r="V433" s="194"/>
    </row>
    <row r="434" spans="2:22" ht="16.5" customHeight="1" x14ac:dyDescent="0.2">
      <c r="B434" s="466"/>
      <c r="C434" s="913"/>
      <c r="D434" s="914"/>
      <c r="E434" s="914"/>
      <c r="F434" s="874" t="str">
        <f t="shared" si="58"/>
        <v/>
      </c>
      <c r="G434" s="875" t="str">
        <f t="shared" si="59"/>
        <v/>
      </c>
      <c r="H434" s="876" t="str">
        <f t="shared" si="60"/>
        <v/>
      </c>
      <c r="I434" s="874" t="str">
        <f t="shared" si="61"/>
        <v/>
      </c>
      <c r="J434" s="811"/>
      <c r="K434" s="878" t="str">
        <f t="shared" si="62"/>
        <v/>
      </c>
      <c r="L434" s="878" t="str">
        <f t="shared" si="63"/>
        <v/>
      </c>
      <c r="M434" s="905"/>
      <c r="N434" s="707"/>
      <c r="O434" s="707"/>
      <c r="P434" s="707"/>
      <c r="Q434" s="707"/>
      <c r="R434" s="707"/>
      <c r="S434" s="932" t="str">
        <f t="shared" si="64"/>
        <v/>
      </c>
      <c r="T434" s="210" t="str">
        <f t="array" ref="T434">IFERROR(SMALL(IF((loai=$AA$10),ROW(loai)-6),ROWS($T$142:T433)),"")</f>
        <v/>
      </c>
      <c r="U434" s="211"/>
      <c r="V434" s="194"/>
    </row>
    <row r="435" spans="2:22" ht="16.5" customHeight="1" x14ac:dyDescent="0.2">
      <c r="B435" s="466"/>
      <c r="C435" s="913"/>
      <c r="D435" s="914"/>
      <c r="E435" s="914"/>
      <c r="F435" s="874" t="str">
        <f t="shared" si="58"/>
        <v/>
      </c>
      <c r="G435" s="875" t="str">
        <f t="shared" si="59"/>
        <v/>
      </c>
      <c r="H435" s="876" t="str">
        <f t="shared" si="60"/>
        <v/>
      </c>
      <c r="I435" s="874" t="str">
        <f t="shared" si="61"/>
        <v/>
      </c>
      <c r="J435" s="811"/>
      <c r="K435" s="878" t="str">
        <f t="shared" si="62"/>
        <v/>
      </c>
      <c r="L435" s="878" t="str">
        <f t="shared" si="63"/>
        <v/>
      </c>
      <c r="M435" s="905"/>
      <c r="N435" s="707"/>
      <c r="O435" s="707"/>
      <c r="P435" s="707"/>
      <c r="Q435" s="707"/>
      <c r="R435" s="707"/>
      <c r="S435" s="932" t="str">
        <f t="shared" si="64"/>
        <v/>
      </c>
      <c r="T435" s="210" t="str">
        <f t="array" ref="T435">IFERROR(SMALL(IF((loai=$AA$10),ROW(loai)-6),ROWS($T$142:T434)),"")</f>
        <v/>
      </c>
      <c r="U435" s="211"/>
      <c r="V435" s="194"/>
    </row>
    <row r="436" spans="2:22" ht="16.5" customHeight="1" x14ac:dyDescent="0.2">
      <c r="B436" s="466"/>
      <c r="C436" s="913"/>
      <c r="D436" s="914"/>
      <c r="E436" s="914"/>
      <c r="F436" s="874" t="str">
        <f t="shared" si="58"/>
        <v/>
      </c>
      <c r="G436" s="875" t="str">
        <f t="shared" si="59"/>
        <v/>
      </c>
      <c r="H436" s="876" t="str">
        <f t="shared" si="60"/>
        <v/>
      </c>
      <c r="I436" s="874" t="str">
        <f t="shared" si="61"/>
        <v/>
      </c>
      <c r="J436" s="811"/>
      <c r="K436" s="878" t="str">
        <f t="shared" si="62"/>
        <v/>
      </c>
      <c r="L436" s="878" t="str">
        <f t="shared" si="63"/>
        <v/>
      </c>
      <c r="M436" s="905"/>
      <c r="N436" s="707"/>
      <c r="O436" s="707"/>
      <c r="P436" s="707"/>
      <c r="Q436" s="707"/>
      <c r="R436" s="707"/>
      <c r="S436" s="932" t="str">
        <f t="shared" si="64"/>
        <v/>
      </c>
      <c r="T436" s="210" t="str">
        <f t="array" ref="T436">IFERROR(SMALL(IF((loai=$AA$10),ROW(loai)-6),ROWS($T$142:T435)),"")</f>
        <v/>
      </c>
      <c r="U436" s="211"/>
      <c r="V436" s="194"/>
    </row>
    <row r="437" spans="2:22" ht="16.5" customHeight="1" x14ac:dyDescent="0.2">
      <c r="B437" s="466"/>
      <c r="C437" s="913"/>
      <c r="D437" s="914"/>
      <c r="E437" s="914"/>
      <c r="F437" s="874" t="str">
        <f t="shared" si="58"/>
        <v/>
      </c>
      <c r="G437" s="875" t="str">
        <f t="shared" si="59"/>
        <v/>
      </c>
      <c r="H437" s="876" t="str">
        <f t="shared" si="60"/>
        <v/>
      </c>
      <c r="I437" s="874" t="str">
        <f t="shared" si="61"/>
        <v/>
      </c>
      <c r="J437" s="811"/>
      <c r="K437" s="878" t="str">
        <f t="shared" si="62"/>
        <v/>
      </c>
      <c r="L437" s="878" t="str">
        <f t="shared" si="63"/>
        <v/>
      </c>
      <c r="M437" s="905"/>
      <c r="N437" s="707"/>
      <c r="O437" s="707"/>
      <c r="P437" s="707"/>
      <c r="Q437" s="707"/>
      <c r="R437" s="707"/>
      <c r="S437" s="932" t="str">
        <f t="shared" si="64"/>
        <v/>
      </c>
      <c r="T437" s="210" t="str">
        <f t="array" ref="T437">IFERROR(SMALL(IF((loai=$AA$10),ROW(loai)-6),ROWS($T$142:T436)),"")</f>
        <v/>
      </c>
      <c r="U437" s="211"/>
      <c r="V437" s="194"/>
    </row>
    <row r="438" spans="2:22" ht="16.5" customHeight="1" x14ac:dyDescent="0.2">
      <c r="B438" s="466"/>
      <c r="C438" s="913"/>
      <c r="D438" s="914"/>
      <c r="E438" s="914"/>
      <c r="F438" s="874" t="str">
        <f t="shared" si="58"/>
        <v/>
      </c>
      <c r="G438" s="875" t="str">
        <f t="shared" si="59"/>
        <v/>
      </c>
      <c r="H438" s="876" t="str">
        <f t="shared" si="60"/>
        <v/>
      </c>
      <c r="I438" s="874" t="str">
        <f t="shared" si="61"/>
        <v/>
      </c>
      <c r="J438" s="811"/>
      <c r="K438" s="878" t="str">
        <f t="shared" si="62"/>
        <v/>
      </c>
      <c r="L438" s="878" t="str">
        <f t="shared" si="63"/>
        <v/>
      </c>
      <c r="M438" s="905"/>
      <c r="N438" s="707"/>
      <c r="O438" s="707"/>
      <c r="P438" s="707"/>
      <c r="Q438" s="707"/>
      <c r="R438" s="707"/>
      <c r="S438" s="932" t="str">
        <f t="shared" si="64"/>
        <v/>
      </c>
      <c r="T438" s="210" t="str">
        <f t="array" ref="T438">IFERROR(SMALL(IF((loai=$AA$10),ROW(loai)-6),ROWS($T$142:T437)),"")</f>
        <v/>
      </c>
      <c r="U438" s="211"/>
      <c r="V438" s="194"/>
    </row>
    <row r="439" spans="2:22" ht="16.5" customHeight="1" x14ac:dyDescent="0.2">
      <c r="B439" s="466"/>
      <c r="C439" s="913"/>
      <c r="D439" s="914"/>
      <c r="E439" s="914"/>
      <c r="F439" s="874" t="str">
        <f t="shared" si="58"/>
        <v/>
      </c>
      <c r="G439" s="875" t="str">
        <f t="shared" si="59"/>
        <v/>
      </c>
      <c r="H439" s="876" t="str">
        <f t="shared" si="60"/>
        <v/>
      </c>
      <c r="I439" s="874" t="str">
        <f t="shared" si="61"/>
        <v/>
      </c>
      <c r="J439" s="811"/>
      <c r="K439" s="878" t="str">
        <f t="shared" si="62"/>
        <v/>
      </c>
      <c r="L439" s="878" t="str">
        <f t="shared" si="63"/>
        <v/>
      </c>
      <c r="M439" s="905"/>
      <c r="N439" s="707"/>
      <c r="O439" s="707"/>
      <c r="P439" s="707"/>
      <c r="Q439" s="707"/>
      <c r="R439" s="707"/>
      <c r="S439" s="932" t="str">
        <f t="shared" si="64"/>
        <v/>
      </c>
      <c r="T439" s="210" t="str">
        <f t="array" ref="T439">IFERROR(SMALL(IF((loai=$AA$10),ROW(loai)-6),ROWS($T$142:T438)),"")</f>
        <v/>
      </c>
      <c r="U439" s="211"/>
      <c r="V439" s="194"/>
    </row>
    <row r="440" spans="2:22" ht="16.5" customHeight="1" x14ac:dyDescent="0.2">
      <c r="B440" s="466"/>
      <c r="C440" s="913"/>
      <c r="D440" s="914"/>
      <c r="E440" s="914"/>
      <c r="F440" s="874" t="str">
        <f t="shared" si="58"/>
        <v/>
      </c>
      <c r="G440" s="875" t="str">
        <f t="shared" si="59"/>
        <v/>
      </c>
      <c r="H440" s="876" t="str">
        <f t="shared" si="60"/>
        <v/>
      </c>
      <c r="I440" s="874" t="str">
        <f t="shared" si="61"/>
        <v/>
      </c>
      <c r="J440" s="811"/>
      <c r="K440" s="878" t="str">
        <f t="shared" si="62"/>
        <v/>
      </c>
      <c r="L440" s="878" t="str">
        <f t="shared" si="63"/>
        <v/>
      </c>
      <c r="M440" s="905"/>
      <c r="N440" s="707"/>
      <c r="O440" s="707"/>
      <c r="P440" s="707"/>
      <c r="Q440" s="707"/>
      <c r="R440" s="707"/>
      <c r="S440" s="932" t="str">
        <f t="shared" si="64"/>
        <v/>
      </c>
      <c r="T440" s="210" t="str">
        <f t="array" ref="T440">IFERROR(SMALL(IF((loai=$AA$10),ROW(loai)-6),ROWS($T$142:T439)),"")</f>
        <v/>
      </c>
      <c r="U440" s="211"/>
      <c r="V440" s="194"/>
    </row>
    <row r="441" spans="2:22" ht="16.5" customHeight="1" x14ac:dyDescent="0.2">
      <c r="B441" s="466"/>
      <c r="C441" s="913"/>
      <c r="D441" s="914"/>
      <c r="E441" s="914"/>
      <c r="F441" s="874" t="str">
        <f t="shared" si="58"/>
        <v/>
      </c>
      <c r="G441" s="875" t="str">
        <f t="shared" si="59"/>
        <v/>
      </c>
      <c r="H441" s="876" t="str">
        <f t="shared" si="60"/>
        <v/>
      </c>
      <c r="I441" s="874" t="str">
        <f t="shared" si="61"/>
        <v/>
      </c>
      <c r="J441" s="811"/>
      <c r="K441" s="878" t="str">
        <f t="shared" si="62"/>
        <v/>
      </c>
      <c r="L441" s="878" t="str">
        <f t="shared" si="63"/>
        <v/>
      </c>
      <c r="M441" s="905"/>
      <c r="N441" s="707"/>
      <c r="O441" s="707"/>
      <c r="P441" s="707"/>
      <c r="Q441" s="707"/>
      <c r="R441" s="707"/>
      <c r="S441" s="932" t="str">
        <f t="shared" si="64"/>
        <v/>
      </c>
      <c r="T441" s="210" t="str">
        <f t="array" ref="T441">IFERROR(SMALL(IF((loai=$AA$10),ROW(loai)-6),ROWS($T$142:T440)),"")</f>
        <v/>
      </c>
      <c r="U441" s="211"/>
      <c r="V441" s="194"/>
    </row>
    <row r="442" spans="2:22" ht="16.5" customHeight="1" x14ac:dyDescent="0.2">
      <c r="B442" s="466"/>
      <c r="C442" s="913"/>
      <c r="D442" s="914"/>
      <c r="E442" s="914"/>
      <c r="F442" s="874" t="str">
        <f t="shared" si="58"/>
        <v/>
      </c>
      <c r="G442" s="875" t="str">
        <f t="shared" si="59"/>
        <v/>
      </c>
      <c r="H442" s="876" t="str">
        <f t="shared" si="60"/>
        <v/>
      </c>
      <c r="I442" s="874" t="str">
        <f t="shared" si="61"/>
        <v/>
      </c>
      <c r="J442" s="811"/>
      <c r="K442" s="878" t="str">
        <f t="shared" si="62"/>
        <v/>
      </c>
      <c r="L442" s="878" t="str">
        <f t="shared" si="63"/>
        <v/>
      </c>
      <c r="M442" s="905"/>
      <c r="N442" s="707"/>
      <c r="O442" s="707"/>
      <c r="P442" s="707"/>
      <c r="Q442" s="707"/>
      <c r="R442" s="707"/>
      <c r="S442" s="932" t="str">
        <f t="shared" si="64"/>
        <v/>
      </c>
      <c r="T442" s="210" t="str">
        <f t="array" ref="T442">IFERROR(SMALL(IF((loai=$AA$10),ROW(loai)-6),ROWS($T$142:T441)),"")</f>
        <v/>
      </c>
      <c r="U442" s="211"/>
      <c r="V442" s="194"/>
    </row>
    <row r="443" spans="2:22" ht="16.5" customHeight="1" x14ac:dyDescent="0.2">
      <c r="B443" s="466"/>
      <c r="C443" s="913"/>
      <c r="D443" s="914"/>
      <c r="E443" s="914"/>
      <c r="F443" s="874" t="str">
        <f t="shared" si="58"/>
        <v/>
      </c>
      <c r="G443" s="875" t="str">
        <f t="shared" si="59"/>
        <v/>
      </c>
      <c r="H443" s="876" t="str">
        <f t="shared" si="60"/>
        <v/>
      </c>
      <c r="I443" s="874" t="str">
        <f t="shared" si="61"/>
        <v/>
      </c>
      <c r="J443" s="811"/>
      <c r="K443" s="878" t="str">
        <f t="shared" si="62"/>
        <v/>
      </c>
      <c r="L443" s="878" t="str">
        <f t="shared" si="63"/>
        <v/>
      </c>
      <c r="M443" s="905"/>
      <c r="N443" s="707"/>
      <c r="O443" s="707"/>
      <c r="P443" s="707"/>
      <c r="Q443" s="707"/>
      <c r="R443" s="707"/>
      <c r="S443" s="932" t="str">
        <f t="shared" si="64"/>
        <v/>
      </c>
      <c r="T443" s="210" t="str">
        <f t="array" ref="T443">IFERROR(SMALL(IF((loai=$AA$10),ROW(loai)-6),ROWS($T$142:T442)),"")</f>
        <v/>
      </c>
      <c r="U443" s="211"/>
      <c r="V443" s="194"/>
    </row>
    <row r="444" spans="2:22" ht="16.5" customHeight="1" x14ac:dyDescent="0.2">
      <c r="B444" s="466"/>
      <c r="C444" s="913"/>
      <c r="D444" s="914"/>
      <c r="E444" s="914"/>
      <c r="F444" s="874" t="str">
        <f t="shared" si="58"/>
        <v/>
      </c>
      <c r="G444" s="875" t="str">
        <f t="shared" si="59"/>
        <v/>
      </c>
      <c r="H444" s="876" t="str">
        <f t="shared" si="60"/>
        <v/>
      </c>
      <c r="I444" s="874" t="str">
        <f t="shared" si="61"/>
        <v/>
      </c>
      <c r="J444" s="811"/>
      <c r="K444" s="878" t="str">
        <f t="shared" si="62"/>
        <v/>
      </c>
      <c r="L444" s="878" t="str">
        <f t="shared" si="63"/>
        <v/>
      </c>
      <c r="M444" s="905"/>
      <c r="N444" s="707"/>
      <c r="O444" s="707"/>
      <c r="P444" s="707"/>
      <c r="Q444" s="707"/>
      <c r="R444" s="707"/>
      <c r="S444" s="932" t="str">
        <f t="shared" si="64"/>
        <v/>
      </c>
      <c r="T444" s="210" t="str">
        <f t="array" ref="T444">IFERROR(SMALL(IF((loai=$AA$10),ROW(loai)-6),ROWS($T$142:T443)),"")</f>
        <v/>
      </c>
      <c r="U444" s="211"/>
      <c r="V444" s="194"/>
    </row>
    <row r="445" spans="2:22" ht="16.5" customHeight="1" x14ac:dyDescent="0.2">
      <c r="B445" s="466"/>
      <c r="C445" s="913"/>
      <c r="D445" s="914"/>
      <c r="E445" s="914"/>
      <c r="F445" s="874" t="str">
        <f t="shared" si="58"/>
        <v/>
      </c>
      <c r="G445" s="875" t="str">
        <f t="shared" si="59"/>
        <v/>
      </c>
      <c r="H445" s="876" t="str">
        <f t="shared" si="60"/>
        <v/>
      </c>
      <c r="I445" s="874" t="str">
        <f t="shared" si="61"/>
        <v/>
      </c>
      <c r="J445" s="811"/>
      <c r="K445" s="878" t="str">
        <f t="shared" si="62"/>
        <v/>
      </c>
      <c r="L445" s="878" t="str">
        <f t="shared" si="63"/>
        <v/>
      </c>
      <c r="M445" s="905"/>
      <c r="N445" s="707"/>
      <c r="O445" s="707"/>
      <c r="P445" s="707"/>
      <c r="Q445" s="707"/>
      <c r="R445" s="707"/>
      <c r="S445" s="932" t="str">
        <f t="shared" si="64"/>
        <v/>
      </c>
      <c r="T445" s="210" t="str">
        <f t="array" ref="T445">IFERROR(SMALL(IF((loai=$AA$10),ROW(loai)-6),ROWS($T$142:T444)),"")</f>
        <v/>
      </c>
      <c r="U445" s="211"/>
      <c r="V445" s="194"/>
    </row>
    <row r="446" spans="2:22" ht="16.5" customHeight="1" x14ac:dyDescent="0.2">
      <c r="B446" s="466"/>
      <c r="C446" s="913"/>
      <c r="D446" s="914"/>
      <c r="E446" s="914"/>
      <c r="F446" s="874" t="str">
        <f t="shared" si="58"/>
        <v/>
      </c>
      <c r="G446" s="875" t="str">
        <f t="shared" si="59"/>
        <v/>
      </c>
      <c r="H446" s="876" t="str">
        <f t="shared" si="60"/>
        <v/>
      </c>
      <c r="I446" s="874" t="str">
        <f t="shared" si="61"/>
        <v/>
      </c>
      <c r="J446" s="811"/>
      <c r="K446" s="878" t="str">
        <f t="shared" si="62"/>
        <v/>
      </c>
      <c r="L446" s="878" t="str">
        <f t="shared" si="63"/>
        <v/>
      </c>
      <c r="M446" s="905"/>
      <c r="N446" s="707"/>
      <c r="O446" s="707"/>
      <c r="P446" s="707"/>
      <c r="Q446" s="707"/>
      <c r="R446" s="707"/>
      <c r="S446" s="932" t="str">
        <f t="shared" si="64"/>
        <v/>
      </c>
      <c r="T446" s="210" t="str">
        <f t="array" ref="T446">IFERROR(SMALL(IF((loai=$AA$10),ROW(loai)-6),ROWS($T$142:T445)),"")</f>
        <v/>
      </c>
      <c r="U446" s="211"/>
      <c r="V446" s="194"/>
    </row>
    <row r="447" spans="2:22" ht="16.5" customHeight="1" x14ac:dyDescent="0.2">
      <c r="B447" s="466"/>
      <c r="C447" s="913"/>
      <c r="D447" s="914"/>
      <c r="E447" s="914"/>
      <c r="F447" s="874" t="str">
        <f t="shared" si="58"/>
        <v/>
      </c>
      <c r="G447" s="875" t="str">
        <f t="shared" si="59"/>
        <v/>
      </c>
      <c r="H447" s="876" t="str">
        <f t="shared" si="60"/>
        <v/>
      </c>
      <c r="I447" s="874" t="str">
        <f t="shared" si="61"/>
        <v/>
      </c>
      <c r="J447" s="811"/>
      <c r="K447" s="878" t="str">
        <f t="shared" si="62"/>
        <v/>
      </c>
      <c r="L447" s="878" t="str">
        <f t="shared" si="63"/>
        <v/>
      </c>
      <c r="M447" s="905"/>
      <c r="N447" s="707"/>
      <c r="O447" s="707"/>
      <c r="P447" s="707"/>
      <c r="Q447" s="707"/>
      <c r="R447" s="707"/>
      <c r="S447" s="932" t="str">
        <f t="shared" si="64"/>
        <v/>
      </c>
      <c r="T447" s="210" t="str">
        <f t="array" ref="T447">IFERROR(SMALL(IF((loai=$AA$10),ROW(loai)-6),ROWS($T$142:T446)),"")</f>
        <v/>
      </c>
      <c r="U447" s="211"/>
      <c r="V447" s="194"/>
    </row>
    <row r="448" spans="2:22" ht="16.5" customHeight="1" x14ac:dyDescent="0.2">
      <c r="B448" s="466"/>
      <c r="C448" s="913"/>
      <c r="D448" s="914"/>
      <c r="E448" s="914"/>
      <c r="F448" s="874" t="str">
        <f t="shared" si="58"/>
        <v/>
      </c>
      <c r="G448" s="875" t="str">
        <f t="shared" si="59"/>
        <v/>
      </c>
      <c r="H448" s="876" t="str">
        <f t="shared" si="60"/>
        <v/>
      </c>
      <c r="I448" s="874" t="str">
        <f t="shared" si="61"/>
        <v/>
      </c>
      <c r="J448" s="811"/>
      <c r="K448" s="878" t="str">
        <f t="shared" si="62"/>
        <v/>
      </c>
      <c r="L448" s="878" t="str">
        <f t="shared" si="63"/>
        <v/>
      </c>
      <c r="M448" s="905"/>
      <c r="N448" s="707"/>
      <c r="O448" s="707"/>
      <c r="P448" s="707"/>
      <c r="Q448" s="707"/>
      <c r="R448" s="707"/>
      <c r="S448" s="932" t="str">
        <f t="shared" si="64"/>
        <v/>
      </c>
      <c r="T448" s="210" t="str">
        <f t="array" ref="T448">IFERROR(SMALL(IF((loai=$AA$10),ROW(loai)-6),ROWS($T$142:T447)),"")</f>
        <v/>
      </c>
      <c r="U448" s="211"/>
      <c r="V448" s="194"/>
    </row>
    <row r="449" spans="2:22" ht="16.5" customHeight="1" x14ac:dyDescent="0.2">
      <c r="B449" s="466"/>
      <c r="C449" s="913"/>
      <c r="D449" s="914"/>
      <c r="E449" s="914"/>
      <c r="F449" s="874" t="str">
        <f t="shared" si="58"/>
        <v/>
      </c>
      <c r="G449" s="875" t="str">
        <f t="shared" si="59"/>
        <v/>
      </c>
      <c r="H449" s="876" t="str">
        <f t="shared" si="60"/>
        <v/>
      </c>
      <c r="I449" s="874" t="str">
        <f t="shared" si="61"/>
        <v/>
      </c>
      <c r="J449" s="811"/>
      <c r="K449" s="878" t="str">
        <f t="shared" si="62"/>
        <v/>
      </c>
      <c r="L449" s="878" t="str">
        <f t="shared" si="63"/>
        <v/>
      </c>
      <c r="M449" s="905"/>
      <c r="N449" s="707"/>
      <c r="O449" s="707"/>
      <c r="P449" s="707"/>
      <c r="Q449" s="707"/>
      <c r="R449" s="707"/>
      <c r="S449" s="932" t="str">
        <f t="shared" si="64"/>
        <v/>
      </c>
      <c r="T449" s="210" t="str">
        <f t="array" ref="T449">IFERROR(SMALL(IF((loai=$AA$10),ROW(loai)-6),ROWS($T$142:T448)),"")</f>
        <v/>
      </c>
      <c r="U449" s="211"/>
      <c r="V449" s="194"/>
    </row>
    <row r="450" spans="2:22" ht="16.5" customHeight="1" x14ac:dyDescent="0.2">
      <c r="B450" s="466"/>
      <c r="C450" s="913"/>
      <c r="D450" s="914"/>
      <c r="E450" s="914"/>
      <c r="F450" s="874" t="str">
        <f t="shared" si="58"/>
        <v/>
      </c>
      <c r="G450" s="875" t="str">
        <f t="shared" si="59"/>
        <v/>
      </c>
      <c r="H450" s="876" t="str">
        <f t="shared" si="60"/>
        <v/>
      </c>
      <c r="I450" s="874" t="str">
        <f t="shared" si="61"/>
        <v/>
      </c>
      <c r="J450" s="811"/>
      <c r="K450" s="878" t="str">
        <f t="shared" si="62"/>
        <v/>
      </c>
      <c r="L450" s="878" t="str">
        <f t="shared" si="63"/>
        <v/>
      </c>
      <c r="M450" s="905"/>
      <c r="N450" s="707"/>
      <c r="O450" s="707"/>
      <c r="P450" s="707"/>
      <c r="Q450" s="707"/>
      <c r="R450" s="707"/>
      <c r="S450" s="932" t="str">
        <f t="shared" si="64"/>
        <v/>
      </c>
      <c r="T450" s="210" t="str">
        <f t="array" ref="T450">IFERROR(SMALL(IF((loai=$AA$10),ROW(loai)-6),ROWS($T$142:T449)),"")</f>
        <v/>
      </c>
      <c r="U450" s="211"/>
      <c r="V450" s="194"/>
    </row>
    <row r="451" spans="2:22" ht="16.5" customHeight="1" x14ac:dyDescent="0.2">
      <c r="B451" s="466"/>
      <c r="C451" s="913"/>
      <c r="D451" s="914"/>
      <c r="E451" s="914"/>
      <c r="F451" s="874" t="str">
        <f t="shared" si="58"/>
        <v/>
      </c>
      <c r="G451" s="875" t="str">
        <f t="shared" si="59"/>
        <v/>
      </c>
      <c r="H451" s="876" t="str">
        <f t="shared" si="60"/>
        <v/>
      </c>
      <c r="I451" s="874" t="str">
        <f t="shared" si="61"/>
        <v/>
      </c>
      <c r="J451" s="811"/>
      <c r="K451" s="878" t="str">
        <f t="shared" si="62"/>
        <v/>
      </c>
      <c r="L451" s="878" t="str">
        <f t="shared" si="63"/>
        <v/>
      </c>
      <c r="M451" s="905"/>
      <c r="N451" s="707"/>
      <c r="O451" s="707"/>
      <c r="P451" s="707"/>
      <c r="Q451" s="707"/>
      <c r="R451" s="707"/>
      <c r="S451" s="932" t="str">
        <f t="shared" si="64"/>
        <v/>
      </c>
      <c r="T451" s="210" t="str">
        <f t="array" ref="T451">IFERROR(SMALL(IF((loai=$AA$10),ROW(loai)-6),ROWS($T$142:T450)),"")</f>
        <v/>
      </c>
      <c r="U451" s="211"/>
      <c r="V451" s="194"/>
    </row>
    <row r="452" spans="2:22" ht="16.5" customHeight="1" x14ac:dyDescent="0.2">
      <c r="B452" s="466"/>
      <c r="C452" s="913"/>
      <c r="D452" s="914"/>
      <c r="E452" s="914"/>
      <c r="F452" s="874" t="str">
        <f t="shared" si="58"/>
        <v/>
      </c>
      <c r="G452" s="875" t="str">
        <f t="shared" si="59"/>
        <v/>
      </c>
      <c r="H452" s="876" t="str">
        <f t="shared" si="60"/>
        <v/>
      </c>
      <c r="I452" s="874" t="str">
        <f t="shared" si="61"/>
        <v/>
      </c>
      <c r="J452" s="811"/>
      <c r="K452" s="878" t="str">
        <f t="shared" si="62"/>
        <v/>
      </c>
      <c r="L452" s="878" t="str">
        <f t="shared" si="63"/>
        <v/>
      </c>
      <c r="M452" s="905"/>
      <c r="N452" s="707"/>
      <c r="O452" s="707"/>
      <c r="P452" s="707"/>
      <c r="Q452" s="707"/>
      <c r="R452" s="707"/>
      <c r="S452" s="932" t="str">
        <f t="shared" si="64"/>
        <v/>
      </c>
      <c r="T452" s="210" t="str">
        <f t="array" ref="T452">IFERROR(SMALL(IF((loai=$AA$10),ROW(loai)-6),ROWS($T$142:T451)),"")</f>
        <v/>
      </c>
      <c r="U452" s="211"/>
      <c r="V452" s="194"/>
    </row>
    <row r="453" spans="2:22" ht="16.5" customHeight="1" x14ac:dyDescent="0.2">
      <c r="B453" s="466"/>
      <c r="C453" s="913"/>
      <c r="D453" s="914"/>
      <c r="E453" s="914"/>
      <c r="F453" s="874" t="str">
        <f t="shared" si="58"/>
        <v/>
      </c>
      <c r="G453" s="875" t="str">
        <f t="shared" si="59"/>
        <v/>
      </c>
      <c r="H453" s="876" t="str">
        <f t="shared" si="60"/>
        <v/>
      </c>
      <c r="I453" s="874" t="str">
        <f t="shared" si="61"/>
        <v/>
      </c>
      <c r="J453" s="811"/>
      <c r="K453" s="878" t="str">
        <f t="shared" si="62"/>
        <v/>
      </c>
      <c r="L453" s="878" t="str">
        <f t="shared" si="63"/>
        <v/>
      </c>
      <c r="M453" s="905"/>
      <c r="N453" s="707"/>
      <c r="O453" s="707"/>
      <c r="P453" s="707"/>
      <c r="Q453" s="707"/>
      <c r="R453" s="707"/>
      <c r="S453" s="932" t="str">
        <f t="shared" si="64"/>
        <v/>
      </c>
      <c r="T453" s="210" t="str">
        <f t="array" ref="T453">IFERROR(SMALL(IF((loai=$AA$10),ROW(loai)-6),ROWS($T$142:T452)),"")</f>
        <v/>
      </c>
      <c r="U453" s="211"/>
      <c r="V453" s="194"/>
    </row>
    <row r="454" spans="2:22" ht="16.5" customHeight="1" x14ac:dyDescent="0.2">
      <c r="B454" s="466"/>
      <c r="C454" s="913"/>
      <c r="D454" s="914"/>
      <c r="E454" s="914"/>
      <c r="F454" s="874" t="str">
        <f t="shared" si="58"/>
        <v/>
      </c>
      <c r="G454" s="875" t="str">
        <f t="shared" si="59"/>
        <v/>
      </c>
      <c r="H454" s="876" t="str">
        <f t="shared" si="60"/>
        <v/>
      </c>
      <c r="I454" s="874" t="str">
        <f t="shared" si="61"/>
        <v/>
      </c>
      <c r="J454" s="811"/>
      <c r="K454" s="878" t="str">
        <f t="shared" si="62"/>
        <v/>
      </c>
      <c r="L454" s="878" t="str">
        <f t="shared" si="63"/>
        <v/>
      </c>
      <c r="M454" s="905"/>
      <c r="N454" s="707"/>
      <c r="O454" s="707"/>
      <c r="P454" s="707"/>
      <c r="Q454" s="707"/>
      <c r="R454" s="707"/>
      <c r="S454" s="932" t="str">
        <f t="shared" si="64"/>
        <v/>
      </c>
      <c r="T454" s="210" t="str">
        <f t="array" ref="T454">IFERROR(SMALL(IF((loai=$AA$10),ROW(loai)-6),ROWS($T$142:T453)),"")</f>
        <v/>
      </c>
      <c r="U454" s="211"/>
      <c r="V454" s="194"/>
    </row>
    <row r="455" spans="2:22" ht="16.5" customHeight="1" x14ac:dyDescent="0.2">
      <c r="B455" s="466"/>
      <c r="C455" s="913"/>
      <c r="D455" s="914"/>
      <c r="E455" s="914"/>
      <c r="F455" s="874" t="str">
        <f t="shared" si="58"/>
        <v/>
      </c>
      <c r="G455" s="875" t="str">
        <f t="shared" si="59"/>
        <v/>
      </c>
      <c r="H455" s="876" t="str">
        <f t="shared" si="60"/>
        <v/>
      </c>
      <c r="I455" s="874" t="str">
        <f t="shared" si="61"/>
        <v/>
      </c>
      <c r="J455" s="811"/>
      <c r="K455" s="878" t="str">
        <f t="shared" si="62"/>
        <v/>
      </c>
      <c r="L455" s="878" t="str">
        <f t="shared" si="63"/>
        <v/>
      </c>
      <c r="M455" s="905"/>
      <c r="N455" s="707"/>
      <c r="O455" s="707"/>
      <c r="P455" s="707"/>
      <c r="Q455" s="707"/>
      <c r="R455" s="707"/>
      <c r="S455" s="932" t="str">
        <f t="shared" si="64"/>
        <v/>
      </c>
      <c r="T455" s="210" t="str">
        <f t="array" ref="T455">IFERROR(SMALL(IF((loai=$AA$10),ROW(loai)-6),ROWS($T$142:T454)),"")</f>
        <v/>
      </c>
      <c r="U455" s="211"/>
      <c r="V455" s="194"/>
    </row>
    <row r="456" spans="2:22" ht="16.5" customHeight="1" x14ac:dyDescent="0.2">
      <c r="B456" s="466"/>
      <c r="C456" s="913"/>
      <c r="D456" s="914"/>
      <c r="E456" s="914"/>
      <c r="F456" s="874" t="str">
        <f t="shared" si="58"/>
        <v/>
      </c>
      <c r="G456" s="875" t="str">
        <f t="shared" si="59"/>
        <v/>
      </c>
      <c r="H456" s="876" t="str">
        <f t="shared" si="60"/>
        <v/>
      </c>
      <c r="I456" s="874" t="str">
        <f t="shared" si="61"/>
        <v/>
      </c>
      <c r="J456" s="811"/>
      <c r="K456" s="878" t="str">
        <f t="shared" si="62"/>
        <v/>
      </c>
      <c r="L456" s="878" t="str">
        <f t="shared" si="63"/>
        <v/>
      </c>
      <c r="M456" s="905"/>
      <c r="N456" s="707"/>
      <c r="O456" s="707"/>
      <c r="P456" s="707"/>
      <c r="Q456" s="707"/>
      <c r="R456" s="707"/>
      <c r="S456" s="932" t="str">
        <f t="shared" si="64"/>
        <v/>
      </c>
      <c r="T456" s="210" t="str">
        <f t="array" ref="T456">IFERROR(SMALL(IF((loai=$AA$10),ROW(loai)-6),ROWS($T$142:T455)),"")</f>
        <v/>
      </c>
      <c r="U456" s="211"/>
      <c r="V456" s="194"/>
    </row>
    <row r="457" spans="2:22" ht="16.5" customHeight="1" x14ac:dyDescent="0.2">
      <c r="B457" s="466"/>
      <c r="C457" s="913"/>
      <c r="D457" s="914"/>
      <c r="E457" s="914"/>
      <c r="F457" s="874" t="str">
        <f t="shared" si="58"/>
        <v/>
      </c>
      <c r="G457" s="875" t="str">
        <f t="shared" si="59"/>
        <v/>
      </c>
      <c r="H457" s="876" t="str">
        <f t="shared" si="60"/>
        <v/>
      </c>
      <c r="I457" s="874" t="str">
        <f t="shared" si="61"/>
        <v/>
      </c>
      <c r="J457" s="811"/>
      <c r="K457" s="878" t="str">
        <f t="shared" si="62"/>
        <v/>
      </c>
      <c r="L457" s="878" t="str">
        <f t="shared" si="63"/>
        <v/>
      </c>
      <c r="M457" s="905"/>
      <c r="N457" s="707"/>
      <c r="O457" s="707"/>
      <c r="P457" s="707"/>
      <c r="Q457" s="707"/>
      <c r="R457" s="707"/>
      <c r="S457" s="932" t="str">
        <f t="shared" si="64"/>
        <v/>
      </c>
      <c r="T457" s="210" t="str">
        <f t="array" ref="T457">IFERROR(SMALL(IF((loai=$AA$10),ROW(loai)-6),ROWS($T$142:T456)),"")</f>
        <v/>
      </c>
      <c r="U457" s="211"/>
      <c r="V457" s="194"/>
    </row>
    <row r="458" spans="2:22" ht="16.5" customHeight="1" x14ac:dyDescent="0.2">
      <c r="B458" s="466"/>
      <c r="C458" s="913"/>
      <c r="D458" s="914"/>
      <c r="E458" s="914"/>
      <c r="F458" s="874" t="str">
        <f t="shared" si="58"/>
        <v/>
      </c>
      <c r="G458" s="875" t="str">
        <f t="shared" si="59"/>
        <v/>
      </c>
      <c r="H458" s="876" t="str">
        <f t="shared" si="60"/>
        <v/>
      </c>
      <c r="I458" s="874" t="str">
        <f t="shared" si="61"/>
        <v/>
      </c>
      <c r="J458" s="811"/>
      <c r="K458" s="878" t="str">
        <f t="shared" si="62"/>
        <v/>
      </c>
      <c r="L458" s="878" t="str">
        <f t="shared" si="63"/>
        <v/>
      </c>
      <c r="M458" s="905"/>
      <c r="N458" s="707"/>
      <c r="O458" s="707"/>
      <c r="P458" s="707"/>
      <c r="Q458" s="707"/>
      <c r="R458" s="707"/>
      <c r="S458" s="932" t="str">
        <f t="shared" si="64"/>
        <v/>
      </c>
      <c r="T458" s="210" t="str">
        <f t="array" ref="T458">IFERROR(SMALL(IF((loai=$AA$10),ROW(loai)-6),ROWS($T$142:T457)),"")</f>
        <v/>
      </c>
      <c r="U458" s="211"/>
      <c r="V458" s="194"/>
    </row>
    <row r="459" spans="2:22" ht="16.5" customHeight="1" x14ac:dyDescent="0.2">
      <c r="B459" s="466"/>
      <c r="C459" s="913"/>
      <c r="D459" s="914"/>
      <c r="E459" s="914"/>
      <c r="F459" s="874" t="str">
        <f t="shared" si="58"/>
        <v/>
      </c>
      <c r="G459" s="875" t="str">
        <f t="shared" si="59"/>
        <v/>
      </c>
      <c r="H459" s="876" t="str">
        <f t="shared" si="60"/>
        <v/>
      </c>
      <c r="I459" s="874" t="str">
        <f t="shared" si="61"/>
        <v/>
      </c>
      <c r="J459" s="811"/>
      <c r="K459" s="878" t="str">
        <f t="shared" si="62"/>
        <v/>
      </c>
      <c r="L459" s="878" t="str">
        <f t="shared" si="63"/>
        <v/>
      </c>
      <c r="M459" s="905"/>
      <c r="N459" s="707"/>
      <c r="O459" s="707"/>
      <c r="P459" s="707"/>
      <c r="Q459" s="707"/>
      <c r="R459" s="707"/>
      <c r="S459" s="932" t="str">
        <f t="shared" si="64"/>
        <v/>
      </c>
      <c r="T459" s="210" t="str">
        <f t="array" ref="T459">IFERROR(SMALL(IF((loai=$AA$10),ROW(loai)-6),ROWS($T$142:T458)),"")</f>
        <v/>
      </c>
      <c r="U459" s="211"/>
      <c r="V459" s="194"/>
    </row>
    <row r="460" spans="2:22" ht="16.5" customHeight="1" x14ac:dyDescent="0.2">
      <c r="B460" s="466"/>
      <c r="C460" s="913"/>
      <c r="D460" s="914"/>
      <c r="E460" s="914"/>
      <c r="F460" s="874" t="str">
        <f t="shared" si="58"/>
        <v/>
      </c>
      <c r="G460" s="875" t="str">
        <f t="shared" si="59"/>
        <v/>
      </c>
      <c r="H460" s="876" t="str">
        <f t="shared" si="60"/>
        <v/>
      </c>
      <c r="I460" s="874" t="str">
        <f t="shared" si="61"/>
        <v/>
      </c>
      <c r="J460" s="811"/>
      <c r="K460" s="878" t="str">
        <f t="shared" si="62"/>
        <v/>
      </c>
      <c r="L460" s="878" t="str">
        <f t="shared" si="63"/>
        <v/>
      </c>
      <c r="M460" s="905"/>
      <c r="N460" s="707"/>
      <c r="O460" s="707"/>
      <c r="P460" s="707"/>
      <c r="Q460" s="707"/>
      <c r="R460" s="707"/>
      <c r="S460" s="932" t="str">
        <f t="shared" si="64"/>
        <v/>
      </c>
      <c r="T460" s="210" t="str">
        <f t="array" ref="T460">IFERROR(SMALL(IF((loai=$AA$10),ROW(loai)-6),ROWS($T$142:T459)),"")</f>
        <v/>
      </c>
      <c r="U460" s="211"/>
      <c r="V460" s="194"/>
    </row>
    <row r="461" spans="2:22" ht="16.5" customHeight="1" x14ac:dyDescent="0.2">
      <c r="B461" s="466"/>
      <c r="C461" s="913"/>
      <c r="D461" s="914"/>
      <c r="E461" s="914"/>
      <c r="F461" s="874" t="str">
        <f t="shared" si="58"/>
        <v/>
      </c>
      <c r="G461" s="875" t="str">
        <f t="shared" si="59"/>
        <v/>
      </c>
      <c r="H461" s="876" t="str">
        <f t="shared" si="60"/>
        <v/>
      </c>
      <c r="I461" s="874" t="str">
        <f t="shared" si="61"/>
        <v/>
      </c>
      <c r="J461" s="811"/>
      <c r="K461" s="878" t="str">
        <f t="shared" si="62"/>
        <v/>
      </c>
      <c r="L461" s="878" t="str">
        <f t="shared" si="63"/>
        <v/>
      </c>
      <c r="M461" s="905"/>
      <c r="N461" s="707"/>
      <c r="O461" s="707"/>
      <c r="P461" s="707"/>
      <c r="Q461" s="707"/>
      <c r="R461" s="707"/>
      <c r="S461" s="932" t="str">
        <f t="shared" si="64"/>
        <v/>
      </c>
      <c r="T461" s="210" t="str">
        <f t="array" ref="T461">IFERROR(SMALL(IF((loai=$AA$10),ROW(loai)-6),ROWS($T$142:T460)),"")</f>
        <v/>
      </c>
      <c r="U461" s="211"/>
      <c r="V461" s="194"/>
    </row>
    <row r="462" spans="2:22" ht="16.5" customHeight="1" x14ac:dyDescent="0.2">
      <c r="B462" s="466"/>
      <c r="C462" s="913"/>
      <c r="D462" s="914"/>
      <c r="E462" s="914"/>
      <c r="F462" s="874" t="str">
        <f t="shared" si="58"/>
        <v/>
      </c>
      <c r="G462" s="875" t="str">
        <f t="shared" si="59"/>
        <v/>
      </c>
      <c r="H462" s="876" t="str">
        <f t="shared" si="60"/>
        <v/>
      </c>
      <c r="I462" s="874" t="str">
        <f t="shared" si="61"/>
        <v/>
      </c>
      <c r="J462" s="811"/>
      <c r="K462" s="878" t="str">
        <f t="shared" si="62"/>
        <v/>
      </c>
      <c r="L462" s="878" t="str">
        <f t="shared" si="63"/>
        <v/>
      </c>
      <c r="M462" s="905"/>
      <c r="N462" s="707"/>
      <c r="O462" s="707"/>
      <c r="P462" s="707"/>
      <c r="Q462" s="707"/>
      <c r="R462" s="707"/>
      <c r="S462" s="932" t="str">
        <f t="shared" si="64"/>
        <v/>
      </c>
      <c r="T462" s="210" t="str">
        <f t="array" ref="T462">IFERROR(SMALL(IF((loai=$AA$10),ROW(loai)-6),ROWS($T$142:T461)),"")</f>
        <v/>
      </c>
      <c r="U462" s="211"/>
      <c r="V462" s="194"/>
    </row>
    <row r="463" spans="2:22" ht="16.5" customHeight="1" x14ac:dyDescent="0.2">
      <c r="B463" s="466"/>
      <c r="C463" s="913"/>
      <c r="D463" s="914"/>
      <c r="E463" s="914"/>
      <c r="F463" s="874" t="str">
        <f t="shared" ref="F463:F523" si="65">IF($T463="","",INDEX(sohd,$T463))</f>
        <v/>
      </c>
      <c r="G463" s="875" t="str">
        <f t="shared" ref="G463:G523" si="66">IF($T463="","",INDEX(ngayct,$T463))</f>
        <v/>
      </c>
      <c r="H463" s="876" t="str">
        <f t="shared" ref="H463:H523" si="67">IF($T463="","",INDEX(tengs,$T463))</f>
        <v/>
      </c>
      <c r="I463" s="874" t="str">
        <f t="shared" ref="I463:I523" si="68">IF($T463="","",INDEX(mst,$T463))</f>
        <v/>
      </c>
      <c r="J463" s="811"/>
      <c r="K463" s="878" t="str">
        <f t="shared" ref="K463:K523" si="69">IF($T463="","",INDEX(sotien,$T463))</f>
        <v/>
      </c>
      <c r="L463" s="878" t="str">
        <f t="shared" ref="L463:L523" si="70">IF($T463="","",INDEX(tienthue,$T463))</f>
        <v/>
      </c>
      <c r="M463" s="905"/>
      <c r="N463" s="707"/>
      <c r="O463" s="707"/>
      <c r="P463" s="707"/>
      <c r="Q463" s="707"/>
      <c r="R463" s="707"/>
      <c r="S463" s="932" t="str">
        <f t="shared" ref="S463:S523" si="71">IF(T463&lt;&gt;"","x","")</f>
        <v/>
      </c>
      <c r="T463" s="210" t="str">
        <f t="array" ref="T463">IFERROR(SMALL(IF((loai=$AA$10),ROW(loai)-6),ROWS($T$142:T462)),"")</f>
        <v/>
      </c>
      <c r="U463" s="211"/>
      <c r="V463" s="194"/>
    </row>
    <row r="464" spans="2:22" ht="16.5" customHeight="1" x14ac:dyDescent="0.2">
      <c r="B464" s="466"/>
      <c r="C464" s="913"/>
      <c r="D464" s="914"/>
      <c r="E464" s="914"/>
      <c r="F464" s="874" t="str">
        <f t="shared" si="65"/>
        <v/>
      </c>
      <c r="G464" s="875" t="str">
        <f t="shared" si="66"/>
        <v/>
      </c>
      <c r="H464" s="876" t="str">
        <f t="shared" si="67"/>
        <v/>
      </c>
      <c r="I464" s="874" t="str">
        <f t="shared" si="68"/>
        <v/>
      </c>
      <c r="J464" s="811"/>
      <c r="K464" s="878" t="str">
        <f t="shared" si="69"/>
        <v/>
      </c>
      <c r="L464" s="878" t="str">
        <f t="shared" si="70"/>
        <v/>
      </c>
      <c r="M464" s="905"/>
      <c r="N464" s="707"/>
      <c r="O464" s="707"/>
      <c r="P464" s="707"/>
      <c r="Q464" s="707"/>
      <c r="R464" s="707"/>
      <c r="S464" s="932" t="str">
        <f t="shared" si="71"/>
        <v/>
      </c>
      <c r="T464" s="210" t="str">
        <f t="array" ref="T464">IFERROR(SMALL(IF((loai=$AA$10),ROW(loai)-6),ROWS($T$142:T463)),"")</f>
        <v/>
      </c>
      <c r="U464" s="211"/>
      <c r="V464" s="194"/>
    </row>
    <row r="465" spans="2:22" ht="16.5" customHeight="1" x14ac:dyDescent="0.2">
      <c r="B465" s="466"/>
      <c r="C465" s="913"/>
      <c r="D465" s="914"/>
      <c r="E465" s="914"/>
      <c r="F465" s="874" t="str">
        <f t="shared" si="65"/>
        <v/>
      </c>
      <c r="G465" s="875" t="str">
        <f t="shared" si="66"/>
        <v/>
      </c>
      <c r="H465" s="876" t="str">
        <f t="shared" si="67"/>
        <v/>
      </c>
      <c r="I465" s="874" t="str">
        <f t="shared" si="68"/>
        <v/>
      </c>
      <c r="J465" s="811"/>
      <c r="K465" s="878" t="str">
        <f t="shared" si="69"/>
        <v/>
      </c>
      <c r="L465" s="878" t="str">
        <f t="shared" si="70"/>
        <v/>
      </c>
      <c r="M465" s="905"/>
      <c r="N465" s="707"/>
      <c r="O465" s="707"/>
      <c r="P465" s="707"/>
      <c r="Q465" s="707"/>
      <c r="R465" s="707"/>
      <c r="S465" s="932" t="str">
        <f t="shared" si="71"/>
        <v/>
      </c>
      <c r="T465" s="210" t="str">
        <f t="array" ref="T465">IFERROR(SMALL(IF((loai=$AA$10),ROW(loai)-6),ROWS($T$142:T464)),"")</f>
        <v/>
      </c>
      <c r="U465" s="211"/>
      <c r="V465" s="194"/>
    </row>
    <row r="466" spans="2:22" ht="16.5" customHeight="1" x14ac:dyDescent="0.2">
      <c r="B466" s="466"/>
      <c r="C466" s="913"/>
      <c r="D466" s="914"/>
      <c r="E466" s="914"/>
      <c r="F466" s="874" t="str">
        <f t="shared" si="65"/>
        <v/>
      </c>
      <c r="G466" s="875" t="str">
        <f t="shared" si="66"/>
        <v/>
      </c>
      <c r="H466" s="876" t="str">
        <f t="shared" si="67"/>
        <v/>
      </c>
      <c r="I466" s="874" t="str">
        <f t="shared" si="68"/>
        <v/>
      </c>
      <c r="J466" s="811"/>
      <c r="K466" s="878" t="str">
        <f t="shared" si="69"/>
        <v/>
      </c>
      <c r="L466" s="878" t="str">
        <f t="shared" si="70"/>
        <v/>
      </c>
      <c r="M466" s="905"/>
      <c r="N466" s="707"/>
      <c r="O466" s="707"/>
      <c r="P466" s="707"/>
      <c r="Q466" s="707"/>
      <c r="R466" s="707"/>
      <c r="S466" s="932" t="str">
        <f t="shared" si="71"/>
        <v/>
      </c>
      <c r="T466" s="210" t="str">
        <f t="array" ref="T466">IFERROR(SMALL(IF((loai=$AA$10),ROW(loai)-6),ROWS($T$142:T465)),"")</f>
        <v/>
      </c>
      <c r="U466" s="211"/>
      <c r="V466" s="194"/>
    </row>
    <row r="467" spans="2:22" ht="16.5" customHeight="1" x14ac:dyDescent="0.2">
      <c r="B467" s="466"/>
      <c r="C467" s="913"/>
      <c r="D467" s="914"/>
      <c r="E467" s="914"/>
      <c r="F467" s="874" t="str">
        <f t="shared" si="65"/>
        <v/>
      </c>
      <c r="G467" s="875" t="str">
        <f t="shared" si="66"/>
        <v/>
      </c>
      <c r="H467" s="876" t="str">
        <f t="shared" si="67"/>
        <v/>
      </c>
      <c r="I467" s="874" t="str">
        <f t="shared" si="68"/>
        <v/>
      </c>
      <c r="J467" s="811"/>
      <c r="K467" s="878" t="str">
        <f t="shared" si="69"/>
        <v/>
      </c>
      <c r="L467" s="878" t="str">
        <f t="shared" si="70"/>
        <v/>
      </c>
      <c r="M467" s="905"/>
      <c r="N467" s="707"/>
      <c r="O467" s="707"/>
      <c r="P467" s="707"/>
      <c r="Q467" s="707"/>
      <c r="R467" s="707"/>
      <c r="S467" s="932" t="str">
        <f t="shared" si="71"/>
        <v/>
      </c>
      <c r="T467" s="210" t="str">
        <f t="array" ref="T467">IFERROR(SMALL(IF((loai=$AA$10),ROW(loai)-6),ROWS($T$142:T466)),"")</f>
        <v/>
      </c>
      <c r="U467" s="211"/>
      <c r="V467" s="194"/>
    </row>
    <row r="468" spans="2:22" ht="16.5" customHeight="1" x14ac:dyDescent="0.2">
      <c r="B468" s="466"/>
      <c r="C468" s="913"/>
      <c r="D468" s="914"/>
      <c r="E468" s="914"/>
      <c r="F468" s="874" t="str">
        <f t="shared" si="65"/>
        <v/>
      </c>
      <c r="G468" s="875" t="str">
        <f t="shared" si="66"/>
        <v/>
      </c>
      <c r="H468" s="876" t="str">
        <f t="shared" si="67"/>
        <v/>
      </c>
      <c r="I468" s="874" t="str">
        <f t="shared" si="68"/>
        <v/>
      </c>
      <c r="J468" s="811"/>
      <c r="K468" s="878" t="str">
        <f t="shared" si="69"/>
        <v/>
      </c>
      <c r="L468" s="878" t="str">
        <f t="shared" si="70"/>
        <v/>
      </c>
      <c r="M468" s="905"/>
      <c r="N468" s="707"/>
      <c r="O468" s="707"/>
      <c r="P468" s="707"/>
      <c r="Q468" s="707"/>
      <c r="R468" s="707"/>
      <c r="S468" s="932" t="str">
        <f t="shared" si="71"/>
        <v/>
      </c>
      <c r="T468" s="210" t="str">
        <f t="array" ref="T468">IFERROR(SMALL(IF((loai=$AA$10),ROW(loai)-6),ROWS($T$142:T467)),"")</f>
        <v/>
      </c>
      <c r="U468" s="211"/>
      <c r="V468" s="194"/>
    </row>
    <row r="469" spans="2:22" ht="16.5" customHeight="1" x14ac:dyDescent="0.2">
      <c r="B469" s="466"/>
      <c r="C469" s="913"/>
      <c r="D469" s="914"/>
      <c r="E469" s="914"/>
      <c r="F469" s="874" t="str">
        <f t="shared" si="65"/>
        <v/>
      </c>
      <c r="G469" s="875" t="str">
        <f t="shared" si="66"/>
        <v/>
      </c>
      <c r="H469" s="876" t="str">
        <f t="shared" si="67"/>
        <v/>
      </c>
      <c r="I469" s="874" t="str">
        <f t="shared" si="68"/>
        <v/>
      </c>
      <c r="J469" s="811"/>
      <c r="K469" s="878" t="str">
        <f t="shared" si="69"/>
        <v/>
      </c>
      <c r="L469" s="878" t="str">
        <f t="shared" si="70"/>
        <v/>
      </c>
      <c r="M469" s="905"/>
      <c r="N469" s="707"/>
      <c r="O469" s="707"/>
      <c r="P469" s="707"/>
      <c r="Q469" s="707"/>
      <c r="R469" s="707"/>
      <c r="S469" s="932" t="str">
        <f t="shared" si="71"/>
        <v/>
      </c>
      <c r="T469" s="210" t="str">
        <f t="array" ref="T469">IFERROR(SMALL(IF((loai=$AA$10),ROW(loai)-6),ROWS($T$142:T468)),"")</f>
        <v/>
      </c>
      <c r="U469" s="211"/>
      <c r="V469" s="194"/>
    </row>
    <row r="470" spans="2:22" ht="16.5" customHeight="1" x14ac:dyDescent="0.2">
      <c r="B470" s="466"/>
      <c r="C470" s="913"/>
      <c r="D470" s="914"/>
      <c r="E470" s="914"/>
      <c r="F470" s="874" t="str">
        <f t="shared" si="65"/>
        <v/>
      </c>
      <c r="G470" s="875" t="str">
        <f t="shared" si="66"/>
        <v/>
      </c>
      <c r="H470" s="876" t="str">
        <f t="shared" si="67"/>
        <v/>
      </c>
      <c r="I470" s="874" t="str">
        <f t="shared" si="68"/>
        <v/>
      </c>
      <c r="J470" s="811"/>
      <c r="K470" s="878" t="str">
        <f t="shared" si="69"/>
        <v/>
      </c>
      <c r="L470" s="878" t="str">
        <f t="shared" si="70"/>
        <v/>
      </c>
      <c r="M470" s="905"/>
      <c r="N470" s="707"/>
      <c r="O470" s="707"/>
      <c r="P470" s="707"/>
      <c r="Q470" s="707"/>
      <c r="R470" s="707"/>
      <c r="S470" s="932" t="str">
        <f t="shared" si="71"/>
        <v/>
      </c>
      <c r="T470" s="210" t="str">
        <f t="array" ref="T470">IFERROR(SMALL(IF((loai=$AA$10),ROW(loai)-6),ROWS($T$142:T469)),"")</f>
        <v/>
      </c>
      <c r="U470" s="211"/>
      <c r="V470" s="194"/>
    </row>
    <row r="471" spans="2:22" ht="16.5" customHeight="1" x14ac:dyDescent="0.2">
      <c r="B471" s="466"/>
      <c r="C471" s="913"/>
      <c r="D471" s="914"/>
      <c r="E471" s="914"/>
      <c r="F471" s="874" t="str">
        <f t="shared" si="65"/>
        <v/>
      </c>
      <c r="G471" s="875" t="str">
        <f t="shared" si="66"/>
        <v/>
      </c>
      <c r="H471" s="876" t="str">
        <f t="shared" si="67"/>
        <v/>
      </c>
      <c r="I471" s="874" t="str">
        <f t="shared" si="68"/>
        <v/>
      </c>
      <c r="J471" s="811"/>
      <c r="K471" s="878" t="str">
        <f t="shared" si="69"/>
        <v/>
      </c>
      <c r="L471" s="878" t="str">
        <f t="shared" si="70"/>
        <v/>
      </c>
      <c r="M471" s="905"/>
      <c r="N471" s="707"/>
      <c r="O471" s="707"/>
      <c r="P471" s="707"/>
      <c r="Q471" s="707"/>
      <c r="R471" s="707"/>
      <c r="S471" s="932" t="str">
        <f t="shared" si="71"/>
        <v/>
      </c>
      <c r="T471" s="210" t="str">
        <f t="array" ref="T471">IFERROR(SMALL(IF((loai=$AA$10),ROW(loai)-6),ROWS($T$142:T470)),"")</f>
        <v/>
      </c>
      <c r="U471" s="211"/>
      <c r="V471" s="194"/>
    </row>
    <row r="472" spans="2:22" ht="16.5" customHeight="1" x14ac:dyDescent="0.2">
      <c r="B472" s="466"/>
      <c r="C472" s="913"/>
      <c r="D472" s="914"/>
      <c r="E472" s="914"/>
      <c r="F472" s="874" t="str">
        <f t="shared" si="65"/>
        <v/>
      </c>
      <c r="G472" s="875" t="str">
        <f t="shared" si="66"/>
        <v/>
      </c>
      <c r="H472" s="876" t="str">
        <f t="shared" si="67"/>
        <v/>
      </c>
      <c r="I472" s="874" t="str">
        <f t="shared" si="68"/>
        <v/>
      </c>
      <c r="J472" s="811"/>
      <c r="K472" s="878" t="str">
        <f t="shared" si="69"/>
        <v/>
      </c>
      <c r="L472" s="878" t="str">
        <f t="shared" si="70"/>
        <v/>
      </c>
      <c r="M472" s="905"/>
      <c r="N472" s="707"/>
      <c r="O472" s="707"/>
      <c r="P472" s="707"/>
      <c r="Q472" s="707"/>
      <c r="R472" s="707"/>
      <c r="S472" s="932" t="str">
        <f t="shared" si="71"/>
        <v/>
      </c>
      <c r="T472" s="210" t="str">
        <f t="array" ref="T472">IFERROR(SMALL(IF((loai=$AA$10),ROW(loai)-6),ROWS($T$142:T471)),"")</f>
        <v/>
      </c>
      <c r="U472" s="211"/>
      <c r="V472" s="194"/>
    </row>
    <row r="473" spans="2:22" ht="16.5" customHeight="1" x14ac:dyDescent="0.2">
      <c r="B473" s="466"/>
      <c r="C473" s="913"/>
      <c r="D473" s="914"/>
      <c r="E473" s="914"/>
      <c r="F473" s="874" t="str">
        <f t="shared" si="65"/>
        <v/>
      </c>
      <c r="G473" s="875" t="str">
        <f t="shared" si="66"/>
        <v/>
      </c>
      <c r="H473" s="876" t="str">
        <f t="shared" si="67"/>
        <v/>
      </c>
      <c r="I473" s="874" t="str">
        <f t="shared" si="68"/>
        <v/>
      </c>
      <c r="J473" s="811"/>
      <c r="K473" s="878" t="str">
        <f t="shared" si="69"/>
        <v/>
      </c>
      <c r="L473" s="878" t="str">
        <f t="shared" si="70"/>
        <v/>
      </c>
      <c r="M473" s="905"/>
      <c r="N473" s="707"/>
      <c r="O473" s="707"/>
      <c r="P473" s="707"/>
      <c r="Q473" s="707"/>
      <c r="R473" s="707"/>
      <c r="S473" s="932" t="str">
        <f t="shared" si="71"/>
        <v/>
      </c>
      <c r="T473" s="210" t="str">
        <f t="array" ref="T473">IFERROR(SMALL(IF((loai=$AA$10),ROW(loai)-6),ROWS($T$142:T472)),"")</f>
        <v/>
      </c>
      <c r="U473" s="211"/>
      <c r="V473" s="194"/>
    </row>
    <row r="474" spans="2:22" ht="16.5" customHeight="1" x14ac:dyDescent="0.2">
      <c r="B474" s="466"/>
      <c r="C474" s="913"/>
      <c r="D474" s="914"/>
      <c r="E474" s="914"/>
      <c r="F474" s="874" t="str">
        <f t="shared" si="65"/>
        <v/>
      </c>
      <c r="G474" s="875" t="str">
        <f t="shared" si="66"/>
        <v/>
      </c>
      <c r="H474" s="876" t="str">
        <f t="shared" si="67"/>
        <v/>
      </c>
      <c r="I474" s="874" t="str">
        <f t="shared" si="68"/>
        <v/>
      </c>
      <c r="J474" s="811"/>
      <c r="K474" s="878" t="str">
        <f t="shared" si="69"/>
        <v/>
      </c>
      <c r="L474" s="878" t="str">
        <f t="shared" si="70"/>
        <v/>
      </c>
      <c r="M474" s="905"/>
      <c r="N474" s="707"/>
      <c r="O474" s="707"/>
      <c r="P474" s="707"/>
      <c r="Q474" s="707"/>
      <c r="R474" s="707"/>
      <c r="S474" s="932" t="str">
        <f t="shared" si="71"/>
        <v/>
      </c>
      <c r="T474" s="210" t="str">
        <f t="array" ref="T474">IFERROR(SMALL(IF((loai=$AA$10),ROW(loai)-6),ROWS($T$142:T473)),"")</f>
        <v/>
      </c>
      <c r="U474" s="211"/>
      <c r="V474" s="194"/>
    </row>
    <row r="475" spans="2:22" ht="16.5" customHeight="1" x14ac:dyDescent="0.2">
      <c r="B475" s="466"/>
      <c r="C475" s="913"/>
      <c r="D475" s="914"/>
      <c r="E475" s="914"/>
      <c r="F475" s="874" t="str">
        <f t="shared" si="65"/>
        <v/>
      </c>
      <c r="G475" s="875" t="str">
        <f t="shared" si="66"/>
        <v/>
      </c>
      <c r="H475" s="876" t="str">
        <f t="shared" si="67"/>
        <v/>
      </c>
      <c r="I475" s="874" t="str">
        <f t="shared" si="68"/>
        <v/>
      </c>
      <c r="J475" s="811"/>
      <c r="K475" s="878" t="str">
        <f t="shared" si="69"/>
        <v/>
      </c>
      <c r="L475" s="878" t="str">
        <f t="shared" si="70"/>
        <v/>
      </c>
      <c r="M475" s="905"/>
      <c r="N475" s="707"/>
      <c r="O475" s="707"/>
      <c r="P475" s="707"/>
      <c r="Q475" s="707"/>
      <c r="R475" s="707"/>
      <c r="S475" s="932" t="str">
        <f t="shared" si="71"/>
        <v/>
      </c>
      <c r="T475" s="210" t="str">
        <f t="array" ref="T475">IFERROR(SMALL(IF((loai=$AA$10),ROW(loai)-6),ROWS($T$142:T474)),"")</f>
        <v/>
      </c>
      <c r="U475" s="211"/>
      <c r="V475" s="194"/>
    </row>
    <row r="476" spans="2:22" ht="16.5" customHeight="1" x14ac:dyDescent="0.2">
      <c r="B476" s="466"/>
      <c r="C476" s="913"/>
      <c r="D476" s="914"/>
      <c r="E476" s="914"/>
      <c r="F476" s="874" t="str">
        <f t="shared" si="65"/>
        <v/>
      </c>
      <c r="G476" s="875" t="str">
        <f t="shared" si="66"/>
        <v/>
      </c>
      <c r="H476" s="876" t="str">
        <f t="shared" si="67"/>
        <v/>
      </c>
      <c r="I476" s="874" t="str">
        <f t="shared" si="68"/>
        <v/>
      </c>
      <c r="J476" s="811"/>
      <c r="K476" s="878" t="str">
        <f t="shared" si="69"/>
        <v/>
      </c>
      <c r="L476" s="878" t="str">
        <f t="shared" si="70"/>
        <v/>
      </c>
      <c r="M476" s="905"/>
      <c r="N476" s="707"/>
      <c r="O476" s="707"/>
      <c r="P476" s="707"/>
      <c r="Q476" s="707"/>
      <c r="R476" s="707"/>
      <c r="S476" s="932" t="str">
        <f t="shared" si="71"/>
        <v/>
      </c>
      <c r="T476" s="210" t="str">
        <f t="array" ref="T476">IFERROR(SMALL(IF((loai=$AA$10),ROW(loai)-6),ROWS($T$142:T475)),"")</f>
        <v/>
      </c>
      <c r="U476" s="211"/>
      <c r="V476" s="194"/>
    </row>
    <row r="477" spans="2:22" ht="16.5" customHeight="1" x14ac:dyDescent="0.2">
      <c r="B477" s="466"/>
      <c r="C477" s="913"/>
      <c r="D477" s="914"/>
      <c r="E477" s="914"/>
      <c r="F477" s="874" t="str">
        <f t="shared" si="65"/>
        <v/>
      </c>
      <c r="G477" s="875" t="str">
        <f t="shared" si="66"/>
        <v/>
      </c>
      <c r="H477" s="876" t="str">
        <f t="shared" si="67"/>
        <v/>
      </c>
      <c r="I477" s="874" t="str">
        <f t="shared" si="68"/>
        <v/>
      </c>
      <c r="J477" s="811"/>
      <c r="K477" s="878" t="str">
        <f t="shared" si="69"/>
        <v/>
      </c>
      <c r="L477" s="878" t="str">
        <f t="shared" si="70"/>
        <v/>
      </c>
      <c r="M477" s="905"/>
      <c r="N477" s="707"/>
      <c r="O477" s="707"/>
      <c r="P477" s="707"/>
      <c r="Q477" s="707"/>
      <c r="R477" s="707"/>
      <c r="S477" s="932" t="str">
        <f t="shared" si="71"/>
        <v/>
      </c>
      <c r="T477" s="210" t="str">
        <f t="array" ref="T477">IFERROR(SMALL(IF((loai=$AA$10),ROW(loai)-6),ROWS($T$142:T476)),"")</f>
        <v/>
      </c>
      <c r="U477" s="211"/>
      <c r="V477" s="194"/>
    </row>
    <row r="478" spans="2:22" ht="16.5" customHeight="1" x14ac:dyDescent="0.2">
      <c r="B478" s="466"/>
      <c r="C478" s="913"/>
      <c r="D478" s="914"/>
      <c r="E478" s="914"/>
      <c r="F478" s="874" t="str">
        <f t="shared" si="65"/>
        <v/>
      </c>
      <c r="G478" s="875" t="str">
        <f t="shared" si="66"/>
        <v/>
      </c>
      <c r="H478" s="876" t="str">
        <f t="shared" si="67"/>
        <v/>
      </c>
      <c r="I478" s="874" t="str">
        <f t="shared" si="68"/>
        <v/>
      </c>
      <c r="J478" s="811"/>
      <c r="K478" s="878" t="str">
        <f t="shared" si="69"/>
        <v/>
      </c>
      <c r="L478" s="878" t="str">
        <f t="shared" si="70"/>
        <v/>
      </c>
      <c r="M478" s="905"/>
      <c r="N478" s="707"/>
      <c r="O478" s="707"/>
      <c r="P478" s="707"/>
      <c r="Q478" s="707"/>
      <c r="R478" s="707"/>
      <c r="S478" s="932" t="str">
        <f t="shared" si="71"/>
        <v/>
      </c>
      <c r="T478" s="210" t="str">
        <f t="array" ref="T478">IFERROR(SMALL(IF((loai=$AA$10),ROW(loai)-6),ROWS($T$142:T477)),"")</f>
        <v/>
      </c>
      <c r="U478" s="211"/>
      <c r="V478" s="194"/>
    </row>
    <row r="479" spans="2:22" ht="16.5" customHeight="1" x14ac:dyDescent="0.2">
      <c r="B479" s="466"/>
      <c r="C479" s="913"/>
      <c r="D479" s="914"/>
      <c r="E479" s="914"/>
      <c r="F479" s="874" t="str">
        <f t="shared" si="65"/>
        <v/>
      </c>
      <c r="G479" s="875" t="str">
        <f t="shared" si="66"/>
        <v/>
      </c>
      <c r="H479" s="876" t="str">
        <f t="shared" si="67"/>
        <v/>
      </c>
      <c r="I479" s="874" t="str">
        <f t="shared" si="68"/>
        <v/>
      </c>
      <c r="J479" s="811"/>
      <c r="K479" s="878" t="str">
        <f t="shared" si="69"/>
        <v/>
      </c>
      <c r="L479" s="878" t="str">
        <f t="shared" si="70"/>
        <v/>
      </c>
      <c r="M479" s="905"/>
      <c r="N479" s="707"/>
      <c r="O479" s="707"/>
      <c r="P479" s="707"/>
      <c r="Q479" s="707"/>
      <c r="R479" s="707"/>
      <c r="S479" s="932" t="str">
        <f t="shared" si="71"/>
        <v/>
      </c>
      <c r="T479" s="210" t="str">
        <f t="array" ref="T479">IFERROR(SMALL(IF((loai=$AA$10),ROW(loai)-6),ROWS($T$142:T478)),"")</f>
        <v/>
      </c>
      <c r="U479" s="211"/>
      <c r="V479" s="194"/>
    </row>
    <row r="480" spans="2:22" ht="16.5" customHeight="1" x14ac:dyDescent="0.2">
      <c r="B480" s="466"/>
      <c r="C480" s="913"/>
      <c r="D480" s="914"/>
      <c r="E480" s="914"/>
      <c r="F480" s="874" t="str">
        <f t="shared" si="65"/>
        <v/>
      </c>
      <c r="G480" s="875" t="str">
        <f t="shared" si="66"/>
        <v/>
      </c>
      <c r="H480" s="876" t="str">
        <f t="shared" si="67"/>
        <v/>
      </c>
      <c r="I480" s="874" t="str">
        <f t="shared" si="68"/>
        <v/>
      </c>
      <c r="J480" s="811"/>
      <c r="K480" s="878" t="str">
        <f t="shared" si="69"/>
        <v/>
      </c>
      <c r="L480" s="878" t="str">
        <f t="shared" si="70"/>
        <v/>
      </c>
      <c r="M480" s="905"/>
      <c r="N480" s="707"/>
      <c r="O480" s="707"/>
      <c r="P480" s="707"/>
      <c r="Q480" s="707"/>
      <c r="R480" s="707"/>
      <c r="S480" s="932" t="str">
        <f t="shared" si="71"/>
        <v/>
      </c>
      <c r="T480" s="210" t="str">
        <f t="array" ref="T480">IFERROR(SMALL(IF((loai=$AA$10),ROW(loai)-6),ROWS($T$142:T479)),"")</f>
        <v/>
      </c>
      <c r="U480" s="211"/>
      <c r="V480" s="194"/>
    </row>
    <row r="481" spans="2:22" ht="16.5" customHeight="1" x14ac:dyDescent="0.2">
      <c r="B481" s="466"/>
      <c r="C481" s="913"/>
      <c r="D481" s="914"/>
      <c r="E481" s="914"/>
      <c r="F481" s="874" t="str">
        <f t="shared" si="65"/>
        <v/>
      </c>
      <c r="G481" s="875" t="str">
        <f t="shared" si="66"/>
        <v/>
      </c>
      <c r="H481" s="876" t="str">
        <f t="shared" si="67"/>
        <v/>
      </c>
      <c r="I481" s="874" t="str">
        <f t="shared" si="68"/>
        <v/>
      </c>
      <c r="J481" s="811"/>
      <c r="K481" s="878" t="str">
        <f t="shared" si="69"/>
        <v/>
      </c>
      <c r="L481" s="878" t="str">
        <f t="shared" si="70"/>
        <v/>
      </c>
      <c r="M481" s="905"/>
      <c r="N481" s="707"/>
      <c r="O481" s="707"/>
      <c r="P481" s="707"/>
      <c r="Q481" s="707"/>
      <c r="R481" s="707"/>
      <c r="S481" s="932" t="str">
        <f t="shared" si="71"/>
        <v/>
      </c>
      <c r="T481" s="210" t="str">
        <f t="array" ref="T481">IFERROR(SMALL(IF((loai=$AA$10),ROW(loai)-6),ROWS($T$142:T480)),"")</f>
        <v/>
      </c>
      <c r="U481" s="211"/>
      <c r="V481" s="194"/>
    </row>
    <row r="482" spans="2:22" ht="16.5" customHeight="1" x14ac:dyDescent="0.2">
      <c r="B482" s="466"/>
      <c r="C482" s="913"/>
      <c r="D482" s="914"/>
      <c r="E482" s="914"/>
      <c r="F482" s="874" t="str">
        <f t="shared" si="65"/>
        <v/>
      </c>
      <c r="G482" s="875" t="str">
        <f t="shared" si="66"/>
        <v/>
      </c>
      <c r="H482" s="876" t="str">
        <f t="shared" si="67"/>
        <v/>
      </c>
      <c r="I482" s="874" t="str">
        <f t="shared" si="68"/>
        <v/>
      </c>
      <c r="J482" s="811"/>
      <c r="K482" s="878" t="str">
        <f t="shared" si="69"/>
        <v/>
      </c>
      <c r="L482" s="878" t="str">
        <f t="shared" si="70"/>
        <v/>
      </c>
      <c r="M482" s="905"/>
      <c r="N482" s="707"/>
      <c r="O482" s="707"/>
      <c r="P482" s="707"/>
      <c r="Q482" s="707"/>
      <c r="R482" s="707"/>
      <c r="S482" s="932" t="str">
        <f t="shared" si="71"/>
        <v/>
      </c>
      <c r="T482" s="210" t="str">
        <f t="array" ref="T482">IFERROR(SMALL(IF((loai=$AA$10),ROW(loai)-6),ROWS($T$142:T481)),"")</f>
        <v/>
      </c>
      <c r="U482" s="211"/>
      <c r="V482" s="194"/>
    </row>
    <row r="483" spans="2:22" ht="16.5" customHeight="1" x14ac:dyDescent="0.2">
      <c r="B483" s="466"/>
      <c r="C483" s="913"/>
      <c r="D483" s="914"/>
      <c r="E483" s="914"/>
      <c r="F483" s="874" t="str">
        <f t="shared" si="65"/>
        <v/>
      </c>
      <c r="G483" s="875" t="str">
        <f t="shared" si="66"/>
        <v/>
      </c>
      <c r="H483" s="876" t="str">
        <f t="shared" si="67"/>
        <v/>
      </c>
      <c r="I483" s="874" t="str">
        <f t="shared" si="68"/>
        <v/>
      </c>
      <c r="J483" s="811"/>
      <c r="K483" s="878" t="str">
        <f t="shared" si="69"/>
        <v/>
      </c>
      <c r="L483" s="878" t="str">
        <f t="shared" si="70"/>
        <v/>
      </c>
      <c r="M483" s="905"/>
      <c r="N483" s="707"/>
      <c r="O483" s="707"/>
      <c r="P483" s="707"/>
      <c r="Q483" s="707"/>
      <c r="R483" s="707"/>
      <c r="S483" s="932" t="str">
        <f t="shared" si="71"/>
        <v/>
      </c>
      <c r="T483" s="210" t="str">
        <f t="array" ref="T483">IFERROR(SMALL(IF((loai=$AA$10),ROW(loai)-6),ROWS($T$142:T482)),"")</f>
        <v/>
      </c>
      <c r="U483" s="211"/>
      <c r="V483" s="194"/>
    </row>
    <row r="484" spans="2:22" ht="16.5" customHeight="1" x14ac:dyDescent="0.2">
      <c r="B484" s="466"/>
      <c r="C484" s="913"/>
      <c r="D484" s="914"/>
      <c r="E484" s="914"/>
      <c r="F484" s="874" t="str">
        <f t="shared" si="65"/>
        <v/>
      </c>
      <c r="G484" s="875" t="str">
        <f t="shared" si="66"/>
        <v/>
      </c>
      <c r="H484" s="876" t="str">
        <f t="shared" si="67"/>
        <v/>
      </c>
      <c r="I484" s="874" t="str">
        <f t="shared" si="68"/>
        <v/>
      </c>
      <c r="J484" s="811"/>
      <c r="K484" s="878" t="str">
        <f t="shared" si="69"/>
        <v/>
      </c>
      <c r="L484" s="878" t="str">
        <f t="shared" si="70"/>
        <v/>
      </c>
      <c r="M484" s="905"/>
      <c r="N484" s="707"/>
      <c r="O484" s="707"/>
      <c r="P484" s="707"/>
      <c r="Q484" s="707"/>
      <c r="R484" s="707"/>
      <c r="S484" s="932" t="str">
        <f t="shared" si="71"/>
        <v/>
      </c>
      <c r="T484" s="210" t="str">
        <f t="array" ref="T484">IFERROR(SMALL(IF((loai=$AA$10),ROW(loai)-6),ROWS($T$142:T483)),"")</f>
        <v/>
      </c>
      <c r="U484" s="211"/>
      <c r="V484" s="194"/>
    </row>
    <row r="485" spans="2:22" ht="16.5" customHeight="1" x14ac:dyDescent="0.2">
      <c r="B485" s="466"/>
      <c r="C485" s="913"/>
      <c r="D485" s="914"/>
      <c r="E485" s="914"/>
      <c r="F485" s="874" t="str">
        <f t="shared" si="65"/>
        <v/>
      </c>
      <c r="G485" s="875" t="str">
        <f t="shared" si="66"/>
        <v/>
      </c>
      <c r="H485" s="876" t="str">
        <f t="shared" si="67"/>
        <v/>
      </c>
      <c r="I485" s="874" t="str">
        <f t="shared" si="68"/>
        <v/>
      </c>
      <c r="J485" s="811"/>
      <c r="K485" s="878" t="str">
        <f t="shared" si="69"/>
        <v/>
      </c>
      <c r="L485" s="878" t="str">
        <f t="shared" si="70"/>
        <v/>
      </c>
      <c r="M485" s="905"/>
      <c r="N485" s="707"/>
      <c r="O485" s="707"/>
      <c r="P485" s="707"/>
      <c r="Q485" s="707"/>
      <c r="R485" s="707"/>
      <c r="S485" s="932" t="str">
        <f t="shared" si="71"/>
        <v/>
      </c>
      <c r="T485" s="210" t="str">
        <f t="array" ref="T485">IFERROR(SMALL(IF((loai=$AA$10),ROW(loai)-6),ROWS($T$142:T484)),"")</f>
        <v/>
      </c>
      <c r="U485" s="211"/>
      <c r="V485" s="194"/>
    </row>
    <row r="486" spans="2:22" ht="16.5" customHeight="1" x14ac:dyDescent="0.2">
      <c r="B486" s="466"/>
      <c r="C486" s="913"/>
      <c r="D486" s="914"/>
      <c r="E486" s="914"/>
      <c r="F486" s="874" t="str">
        <f t="shared" si="65"/>
        <v/>
      </c>
      <c r="G486" s="875" t="str">
        <f t="shared" si="66"/>
        <v/>
      </c>
      <c r="H486" s="876" t="str">
        <f t="shared" si="67"/>
        <v/>
      </c>
      <c r="I486" s="874" t="str">
        <f t="shared" si="68"/>
        <v/>
      </c>
      <c r="J486" s="811"/>
      <c r="K486" s="878" t="str">
        <f t="shared" si="69"/>
        <v/>
      </c>
      <c r="L486" s="878" t="str">
        <f t="shared" si="70"/>
        <v/>
      </c>
      <c r="M486" s="905"/>
      <c r="N486" s="707"/>
      <c r="O486" s="707"/>
      <c r="P486" s="707"/>
      <c r="Q486" s="707"/>
      <c r="R486" s="707"/>
      <c r="S486" s="932" t="str">
        <f t="shared" si="71"/>
        <v/>
      </c>
      <c r="T486" s="210" t="str">
        <f t="array" ref="T486">IFERROR(SMALL(IF((loai=$AA$10),ROW(loai)-6),ROWS($T$142:T485)),"")</f>
        <v/>
      </c>
      <c r="U486" s="211"/>
      <c r="V486" s="194"/>
    </row>
    <row r="487" spans="2:22" ht="16.5" customHeight="1" x14ac:dyDescent="0.2">
      <c r="B487" s="466"/>
      <c r="C487" s="913"/>
      <c r="D487" s="914"/>
      <c r="E487" s="914"/>
      <c r="F487" s="874" t="str">
        <f t="shared" si="65"/>
        <v/>
      </c>
      <c r="G487" s="875" t="str">
        <f t="shared" si="66"/>
        <v/>
      </c>
      <c r="H487" s="876" t="str">
        <f t="shared" si="67"/>
        <v/>
      </c>
      <c r="I487" s="874" t="str">
        <f t="shared" si="68"/>
        <v/>
      </c>
      <c r="J487" s="811"/>
      <c r="K487" s="878" t="str">
        <f t="shared" si="69"/>
        <v/>
      </c>
      <c r="L487" s="878" t="str">
        <f t="shared" si="70"/>
        <v/>
      </c>
      <c r="M487" s="905"/>
      <c r="N487" s="707"/>
      <c r="O487" s="707"/>
      <c r="P487" s="707"/>
      <c r="Q487" s="707"/>
      <c r="R487" s="707"/>
      <c r="S487" s="932" t="str">
        <f t="shared" si="71"/>
        <v/>
      </c>
      <c r="T487" s="210" t="str">
        <f t="array" ref="T487">IFERROR(SMALL(IF((loai=$AA$10),ROW(loai)-6),ROWS($T$142:T486)),"")</f>
        <v/>
      </c>
      <c r="U487" s="211"/>
      <c r="V487" s="194"/>
    </row>
    <row r="488" spans="2:22" ht="16.5" customHeight="1" x14ac:dyDescent="0.2">
      <c r="B488" s="466"/>
      <c r="C488" s="913"/>
      <c r="D488" s="914"/>
      <c r="E488" s="914"/>
      <c r="F488" s="874" t="str">
        <f t="shared" si="65"/>
        <v/>
      </c>
      <c r="G488" s="875" t="str">
        <f t="shared" si="66"/>
        <v/>
      </c>
      <c r="H488" s="876" t="str">
        <f t="shared" si="67"/>
        <v/>
      </c>
      <c r="I488" s="874" t="str">
        <f t="shared" si="68"/>
        <v/>
      </c>
      <c r="J488" s="811"/>
      <c r="K488" s="878" t="str">
        <f t="shared" si="69"/>
        <v/>
      </c>
      <c r="L488" s="878" t="str">
        <f t="shared" si="70"/>
        <v/>
      </c>
      <c r="M488" s="905"/>
      <c r="N488" s="707"/>
      <c r="O488" s="707"/>
      <c r="P488" s="707"/>
      <c r="Q488" s="707"/>
      <c r="R488" s="707"/>
      <c r="S488" s="932" t="str">
        <f t="shared" si="71"/>
        <v/>
      </c>
      <c r="T488" s="210" t="str">
        <f t="array" ref="T488">IFERROR(SMALL(IF((loai=$AA$10),ROW(loai)-6),ROWS($T$142:T487)),"")</f>
        <v/>
      </c>
      <c r="U488" s="211"/>
      <c r="V488" s="194"/>
    </row>
    <row r="489" spans="2:22" ht="16.5" customHeight="1" x14ac:dyDescent="0.2">
      <c r="B489" s="466"/>
      <c r="C489" s="913"/>
      <c r="D489" s="914"/>
      <c r="E489" s="914"/>
      <c r="F489" s="874" t="str">
        <f t="shared" si="65"/>
        <v/>
      </c>
      <c r="G489" s="875" t="str">
        <f t="shared" si="66"/>
        <v/>
      </c>
      <c r="H489" s="876" t="str">
        <f t="shared" si="67"/>
        <v/>
      </c>
      <c r="I489" s="874" t="str">
        <f t="shared" si="68"/>
        <v/>
      </c>
      <c r="J489" s="811"/>
      <c r="K489" s="878" t="str">
        <f t="shared" si="69"/>
        <v/>
      </c>
      <c r="L489" s="878" t="str">
        <f t="shared" si="70"/>
        <v/>
      </c>
      <c r="M489" s="905"/>
      <c r="N489" s="707"/>
      <c r="O489" s="707"/>
      <c r="P489" s="707"/>
      <c r="Q489" s="707"/>
      <c r="R489" s="707"/>
      <c r="S489" s="932" t="str">
        <f t="shared" si="71"/>
        <v/>
      </c>
      <c r="T489" s="210" t="str">
        <f t="array" ref="T489">IFERROR(SMALL(IF((loai=$AA$10),ROW(loai)-6),ROWS($T$142:T488)),"")</f>
        <v/>
      </c>
      <c r="U489" s="211"/>
      <c r="V489" s="194"/>
    </row>
    <row r="490" spans="2:22" ht="16.5" customHeight="1" x14ac:dyDescent="0.2">
      <c r="B490" s="466"/>
      <c r="C490" s="913"/>
      <c r="D490" s="914"/>
      <c r="E490" s="914"/>
      <c r="F490" s="874" t="str">
        <f t="shared" si="65"/>
        <v/>
      </c>
      <c r="G490" s="875" t="str">
        <f t="shared" si="66"/>
        <v/>
      </c>
      <c r="H490" s="876" t="str">
        <f t="shared" si="67"/>
        <v/>
      </c>
      <c r="I490" s="874" t="str">
        <f t="shared" si="68"/>
        <v/>
      </c>
      <c r="J490" s="811"/>
      <c r="K490" s="878" t="str">
        <f t="shared" si="69"/>
        <v/>
      </c>
      <c r="L490" s="878" t="str">
        <f t="shared" si="70"/>
        <v/>
      </c>
      <c r="M490" s="905"/>
      <c r="N490" s="707"/>
      <c r="O490" s="707"/>
      <c r="P490" s="707"/>
      <c r="Q490" s="707"/>
      <c r="R490" s="707"/>
      <c r="S490" s="932" t="str">
        <f t="shared" si="71"/>
        <v/>
      </c>
      <c r="T490" s="210" t="str">
        <f t="array" ref="T490">IFERROR(SMALL(IF((loai=$AA$10),ROW(loai)-6),ROWS($T$142:T489)),"")</f>
        <v/>
      </c>
      <c r="U490" s="211"/>
      <c r="V490" s="194"/>
    </row>
    <row r="491" spans="2:22" ht="16.5" customHeight="1" x14ac:dyDescent="0.2">
      <c r="B491" s="466"/>
      <c r="C491" s="913"/>
      <c r="D491" s="914"/>
      <c r="E491" s="914"/>
      <c r="F491" s="874" t="str">
        <f t="shared" si="65"/>
        <v/>
      </c>
      <c r="G491" s="875" t="str">
        <f t="shared" si="66"/>
        <v/>
      </c>
      <c r="H491" s="876" t="str">
        <f t="shared" si="67"/>
        <v/>
      </c>
      <c r="I491" s="874" t="str">
        <f t="shared" si="68"/>
        <v/>
      </c>
      <c r="J491" s="811"/>
      <c r="K491" s="878" t="str">
        <f t="shared" si="69"/>
        <v/>
      </c>
      <c r="L491" s="878" t="str">
        <f t="shared" si="70"/>
        <v/>
      </c>
      <c r="M491" s="905"/>
      <c r="N491" s="707"/>
      <c r="O491" s="707"/>
      <c r="P491" s="707"/>
      <c r="Q491" s="707"/>
      <c r="R491" s="707"/>
      <c r="S491" s="932" t="str">
        <f t="shared" si="71"/>
        <v/>
      </c>
      <c r="T491" s="210" t="str">
        <f t="array" ref="T491">IFERROR(SMALL(IF((loai=$AA$10),ROW(loai)-6),ROWS($T$142:T490)),"")</f>
        <v/>
      </c>
      <c r="U491" s="211"/>
      <c r="V491" s="194"/>
    </row>
    <row r="492" spans="2:22" ht="16.5" customHeight="1" x14ac:dyDescent="0.2">
      <c r="B492" s="466"/>
      <c r="C492" s="913"/>
      <c r="D492" s="914"/>
      <c r="E492" s="914"/>
      <c r="F492" s="874" t="str">
        <f t="shared" si="65"/>
        <v/>
      </c>
      <c r="G492" s="875" t="str">
        <f t="shared" si="66"/>
        <v/>
      </c>
      <c r="H492" s="876" t="str">
        <f t="shared" si="67"/>
        <v/>
      </c>
      <c r="I492" s="874" t="str">
        <f t="shared" si="68"/>
        <v/>
      </c>
      <c r="J492" s="811"/>
      <c r="K492" s="878" t="str">
        <f t="shared" si="69"/>
        <v/>
      </c>
      <c r="L492" s="878" t="str">
        <f t="shared" si="70"/>
        <v/>
      </c>
      <c r="M492" s="905"/>
      <c r="N492" s="707"/>
      <c r="O492" s="707"/>
      <c r="P492" s="707"/>
      <c r="Q492" s="707"/>
      <c r="R492" s="707"/>
      <c r="S492" s="932" t="str">
        <f t="shared" si="71"/>
        <v/>
      </c>
      <c r="T492" s="210" t="str">
        <f t="array" ref="T492">IFERROR(SMALL(IF((loai=$AA$10),ROW(loai)-6),ROWS($T$142:T491)),"")</f>
        <v/>
      </c>
      <c r="U492" s="211"/>
      <c r="V492" s="194"/>
    </row>
    <row r="493" spans="2:22" ht="16.5" customHeight="1" x14ac:dyDescent="0.2">
      <c r="B493" s="466"/>
      <c r="C493" s="913"/>
      <c r="D493" s="914"/>
      <c r="E493" s="914"/>
      <c r="F493" s="874" t="str">
        <f t="shared" si="65"/>
        <v/>
      </c>
      <c r="G493" s="875" t="str">
        <f t="shared" si="66"/>
        <v/>
      </c>
      <c r="H493" s="876" t="str">
        <f t="shared" si="67"/>
        <v/>
      </c>
      <c r="I493" s="874" t="str">
        <f t="shared" si="68"/>
        <v/>
      </c>
      <c r="J493" s="811"/>
      <c r="K493" s="878" t="str">
        <f t="shared" si="69"/>
        <v/>
      </c>
      <c r="L493" s="878" t="str">
        <f t="shared" si="70"/>
        <v/>
      </c>
      <c r="M493" s="905"/>
      <c r="N493" s="707"/>
      <c r="O493" s="707"/>
      <c r="P493" s="707"/>
      <c r="Q493" s="707"/>
      <c r="R493" s="707"/>
      <c r="S493" s="932" t="str">
        <f t="shared" si="71"/>
        <v/>
      </c>
      <c r="T493" s="210" t="str">
        <f t="array" ref="T493">IFERROR(SMALL(IF((loai=$AA$10),ROW(loai)-6),ROWS($T$142:T492)),"")</f>
        <v/>
      </c>
      <c r="U493" s="211"/>
      <c r="V493" s="194"/>
    </row>
    <row r="494" spans="2:22" ht="16.5" customHeight="1" x14ac:dyDescent="0.2">
      <c r="B494" s="466"/>
      <c r="C494" s="913"/>
      <c r="D494" s="914"/>
      <c r="E494" s="914"/>
      <c r="F494" s="874" t="str">
        <f t="shared" si="65"/>
        <v/>
      </c>
      <c r="G494" s="875" t="str">
        <f t="shared" si="66"/>
        <v/>
      </c>
      <c r="H494" s="876" t="str">
        <f t="shared" si="67"/>
        <v/>
      </c>
      <c r="I494" s="874" t="str">
        <f t="shared" si="68"/>
        <v/>
      </c>
      <c r="J494" s="811"/>
      <c r="K494" s="878" t="str">
        <f t="shared" si="69"/>
        <v/>
      </c>
      <c r="L494" s="878" t="str">
        <f t="shared" si="70"/>
        <v/>
      </c>
      <c r="M494" s="905"/>
      <c r="N494" s="707"/>
      <c r="O494" s="707"/>
      <c r="P494" s="707"/>
      <c r="Q494" s="707"/>
      <c r="R494" s="707"/>
      <c r="S494" s="932" t="str">
        <f t="shared" si="71"/>
        <v/>
      </c>
      <c r="T494" s="210" t="str">
        <f t="array" ref="T494">IFERROR(SMALL(IF((loai=$AA$10),ROW(loai)-6),ROWS($T$142:T493)),"")</f>
        <v/>
      </c>
      <c r="U494" s="211"/>
      <c r="V494" s="194"/>
    </row>
    <row r="495" spans="2:22" ht="16.5" customHeight="1" x14ac:dyDescent="0.2">
      <c r="B495" s="466"/>
      <c r="C495" s="913"/>
      <c r="D495" s="914"/>
      <c r="E495" s="914"/>
      <c r="F495" s="874" t="str">
        <f t="shared" si="65"/>
        <v/>
      </c>
      <c r="G495" s="875" t="str">
        <f t="shared" si="66"/>
        <v/>
      </c>
      <c r="H495" s="876" t="str">
        <f t="shared" si="67"/>
        <v/>
      </c>
      <c r="I495" s="874" t="str">
        <f t="shared" si="68"/>
        <v/>
      </c>
      <c r="J495" s="811"/>
      <c r="K495" s="878" t="str">
        <f t="shared" si="69"/>
        <v/>
      </c>
      <c r="L495" s="878" t="str">
        <f t="shared" si="70"/>
        <v/>
      </c>
      <c r="M495" s="905"/>
      <c r="N495" s="707"/>
      <c r="O495" s="707"/>
      <c r="P495" s="707"/>
      <c r="Q495" s="707"/>
      <c r="R495" s="707"/>
      <c r="S495" s="932" t="str">
        <f t="shared" si="71"/>
        <v/>
      </c>
      <c r="T495" s="210" t="str">
        <f t="array" ref="T495">IFERROR(SMALL(IF((loai=$AA$10),ROW(loai)-6),ROWS($T$142:T494)),"")</f>
        <v/>
      </c>
      <c r="U495" s="211"/>
      <c r="V495" s="194"/>
    </row>
    <row r="496" spans="2:22" ht="16.5" customHeight="1" x14ac:dyDescent="0.2">
      <c r="B496" s="466"/>
      <c r="C496" s="913"/>
      <c r="D496" s="914"/>
      <c r="E496" s="914"/>
      <c r="F496" s="874" t="str">
        <f t="shared" si="65"/>
        <v/>
      </c>
      <c r="G496" s="875" t="str">
        <f t="shared" si="66"/>
        <v/>
      </c>
      <c r="H496" s="876" t="str">
        <f t="shared" si="67"/>
        <v/>
      </c>
      <c r="I496" s="874" t="str">
        <f t="shared" si="68"/>
        <v/>
      </c>
      <c r="J496" s="811"/>
      <c r="K496" s="878" t="str">
        <f t="shared" si="69"/>
        <v/>
      </c>
      <c r="L496" s="878" t="str">
        <f t="shared" si="70"/>
        <v/>
      </c>
      <c r="M496" s="905"/>
      <c r="N496" s="707"/>
      <c r="O496" s="707"/>
      <c r="P496" s="707"/>
      <c r="Q496" s="707"/>
      <c r="R496" s="707"/>
      <c r="S496" s="932" t="str">
        <f t="shared" si="71"/>
        <v/>
      </c>
      <c r="T496" s="210" t="str">
        <f t="array" ref="T496">IFERROR(SMALL(IF((loai=$AA$10),ROW(loai)-6),ROWS($T$142:T495)),"")</f>
        <v/>
      </c>
      <c r="U496" s="211"/>
      <c r="V496" s="194"/>
    </row>
    <row r="497" spans="2:22" ht="16.5" customHeight="1" x14ac:dyDescent="0.2">
      <c r="B497" s="466"/>
      <c r="C497" s="913"/>
      <c r="D497" s="914"/>
      <c r="E497" s="914"/>
      <c r="F497" s="874" t="str">
        <f t="shared" si="65"/>
        <v/>
      </c>
      <c r="G497" s="875" t="str">
        <f t="shared" si="66"/>
        <v/>
      </c>
      <c r="H497" s="876" t="str">
        <f t="shared" si="67"/>
        <v/>
      </c>
      <c r="I497" s="874" t="str">
        <f t="shared" si="68"/>
        <v/>
      </c>
      <c r="J497" s="811"/>
      <c r="K497" s="878" t="str">
        <f t="shared" si="69"/>
        <v/>
      </c>
      <c r="L497" s="878" t="str">
        <f t="shared" si="70"/>
        <v/>
      </c>
      <c r="M497" s="905"/>
      <c r="N497" s="707"/>
      <c r="O497" s="707"/>
      <c r="P497" s="707"/>
      <c r="Q497" s="707"/>
      <c r="R497" s="707"/>
      <c r="S497" s="932" t="str">
        <f t="shared" si="71"/>
        <v/>
      </c>
      <c r="T497" s="210" t="str">
        <f t="array" ref="T497">IFERROR(SMALL(IF((loai=$AA$10),ROW(loai)-6),ROWS($T$142:T496)),"")</f>
        <v/>
      </c>
      <c r="U497" s="211"/>
      <c r="V497" s="194"/>
    </row>
    <row r="498" spans="2:22" ht="16.5" customHeight="1" x14ac:dyDescent="0.2">
      <c r="B498" s="466"/>
      <c r="C498" s="913"/>
      <c r="D498" s="914"/>
      <c r="E498" s="914"/>
      <c r="F498" s="874" t="str">
        <f t="shared" si="65"/>
        <v/>
      </c>
      <c r="G498" s="875" t="str">
        <f t="shared" si="66"/>
        <v/>
      </c>
      <c r="H498" s="876" t="str">
        <f t="shared" si="67"/>
        <v/>
      </c>
      <c r="I498" s="874" t="str">
        <f t="shared" si="68"/>
        <v/>
      </c>
      <c r="J498" s="811"/>
      <c r="K498" s="878" t="str">
        <f t="shared" si="69"/>
        <v/>
      </c>
      <c r="L498" s="878" t="str">
        <f t="shared" si="70"/>
        <v/>
      </c>
      <c r="M498" s="905"/>
      <c r="N498" s="707"/>
      <c r="O498" s="707"/>
      <c r="P498" s="707"/>
      <c r="Q498" s="707"/>
      <c r="R498" s="707"/>
      <c r="S498" s="932" t="str">
        <f t="shared" si="71"/>
        <v/>
      </c>
      <c r="T498" s="210" t="str">
        <f t="array" ref="T498">IFERROR(SMALL(IF((loai=$AA$10),ROW(loai)-6),ROWS($T$142:T497)),"")</f>
        <v/>
      </c>
      <c r="U498" s="211"/>
      <c r="V498" s="194"/>
    </row>
    <row r="499" spans="2:22" ht="16.5" customHeight="1" x14ac:dyDescent="0.2">
      <c r="B499" s="466"/>
      <c r="C499" s="913"/>
      <c r="D499" s="914"/>
      <c r="E499" s="914"/>
      <c r="F499" s="874" t="str">
        <f t="shared" si="65"/>
        <v/>
      </c>
      <c r="G499" s="875" t="str">
        <f t="shared" si="66"/>
        <v/>
      </c>
      <c r="H499" s="876" t="str">
        <f t="shared" si="67"/>
        <v/>
      </c>
      <c r="I499" s="874" t="str">
        <f t="shared" si="68"/>
        <v/>
      </c>
      <c r="J499" s="811"/>
      <c r="K499" s="878" t="str">
        <f t="shared" si="69"/>
        <v/>
      </c>
      <c r="L499" s="878" t="str">
        <f t="shared" si="70"/>
        <v/>
      </c>
      <c r="M499" s="905"/>
      <c r="N499" s="707"/>
      <c r="O499" s="707"/>
      <c r="P499" s="707"/>
      <c r="Q499" s="707"/>
      <c r="R499" s="707"/>
      <c r="S499" s="932" t="str">
        <f t="shared" si="71"/>
        <v/>
      </c>
      <c r="T499" s="210" t="str">
        <f t="array" ref="T499">IFERROR(SMALL(IF((loai=$AA$10),ROW(loai)-6),ROWS($T$142:T498)),"")</f>
        <v/>
      </c>
      <c r="U499" s="211"/>
      <c r="V499" s="194"/>
    </row>
    <row r="500" spans="2:22" ht="16.5" customHeight="1" x14ac:dyDescent="0.2">
      <c r="B500" s="466"/>
      <c r="C500" s="913"/>
      <c r="D500" s="914"/>
      <c r="E500" s="914"/>
      <c r="F500" s="874" t="str">
        <f t="shared" si="65"/>
        <v/>
      </c>
      <c r="G500" s="875" t="str">
        <f t="shared" si="66"/>
        <v/>
      </c>
      <c r="H500" s="876" t="str">
        <f t="shared" si="67"/>
        <v/>
      </c>
      <c r="I500" s="874" t="str">
        <f t="shared" si="68"/>
        <v/>
      </c>
      <c r="J500" s="811"/>
      <c r="K500" s="878" t="str">
        <f t="shared" si="69"/>
        <v/>
      </c>
      <c r="L500" s="878" t="str">
        <f t="shared" si="70"/>
        <v/>
      </c>
      <c r="M500" s="905"/>
      <c r="N500" s="707"/>
      <c r="O500" s="707"/>
      <c r="P500" s="707"/>
      <c r="Q500" s="707"/>
      <c r="R500" s="707"/>
      <c r="S500" s="932" t="str">
        <f t="shared" si="71"/>
        <v/>
      </c>
      <c r="T500" s="210" t="str">
        <f t="array" ref="T500">IFERROR(SMALL(IF((loai=$AA$10),ROW(loai)-6),ROWS($T$142:T499)),"")</f>
        <v/>
      </c>
      <c r="U500" s="211"/>
      <c r="V500" s="194"/>
    </row>
    <row r="501" spans="2:22" ht="16.5" customHeight="1" x14ac:dyDescent="0.2">
      <c r="B501" s="466"/>
      <c r="C501" s="913"/>
      <c r="D501" s="914"/>
      <c r="E501" s="914"/>
      <c r="F501" s="874" t="str">
        <f t="shared" si="65"/>
        <v/>
      </c>
      <c r="G501" s="875" t="str">
        <f t="shared" si="66"/>
        <v/>
      </c>
      <c r="H501" s="876" t="str">
        <f t="shared" si="67"/>
        <v/>
      </c>
      <c r="I501" s="874" t="str">
        <f t="shared" si="68"/>
        <v/>
      </c>
      <c r="J501" s="811"/>
      <c r="K501" s="878" t="str">
        <f t="shared" si="69"/>
        <v/>
      </c>
      <c r="L501" s="878" t="str">
        <f t="shared" si="70"/>
        <v/>
      </c>
      <c r="M501" s="905"/>
      <c r="N501" s="707"/>
      <c r="O501" s="707"/>
      <c r="P501" s="707"/>
      <c r="Q501" s="707"/>
      <c r="R501" s="707"/>
      <c r="S501" s="932" t="str">
        <f t="shared" si="71"/>
        <v/>
      </c>
      <c r="T501" s="210" t="str">
        <f t="array" ref="T501">IFERROR(SMALL(IF((loai=$AA$10),ROW(loai)-6),ROWS($T$142:T500)),"")</f>
        <v/>
      </c>
      <c r="U501" s="211"/>
      <c r="V501" s="194"/>
    </row>
    <row r="502" spans="2:22" ht="16.5" customHeight="1" x14ac:dyDescent="0.2">
      <c r="B502" s="466"/>
      <c r="C502" s="913"/>
      <c r="D502" s="914"/>
      <c r="E502" s="914"/>
      <c r="F502" s="874" t="str">
        <f t="shared" si="65"/>
        <v/>
      </c>
      <c r="G502" s="875" t="str">
        <f t="shared" si="66"/>
        <v/>
      </c>
      <c r="H502" s="876" t="str">
        <f t="shared" si="67"/>
        <v/>
      </c>
      <c r="I502" s="874" t="str">
        <f t="shared" si="68"/>
        <v/>
      </c>
      <c r="J502" s="811"/>
      <c r="K502" s="878" t="str">
        <f t="shared" si="69"/>
        <v/>
      </c>
      <c r="L502" s="878" t="str">
        <f t="shared" si="70"/>
        <v/>
      </c>
      <c r="M502" s="905"/>
      <c r="N502" s="707"/>
      <c r="O502" s="707"/>
      <c r="P502" s="707"/>
      <c r="Q502" s="707"/>
      <c r="R502" s="707"/>
      <c r="S502" s="932" t="str">
        <f t="shared" si="71"/>
        <v/>
      </c>
      <c r="T502" s="210" t="str">
        <f t="array" ref="T502">IFERROR(SMALL(IF((loai=$AA$10),ROW(loai)-6),ROWS($T$142:T501)),"")</f>
        <v/>
      </c>
      <c r="U502" s="211"/>
      <c r="V502" s="194"/>
    </row>
    <row r="503" spans="2:22" ht="16.5" customHeight="1" x14ac:dyDescent="0.2">
      <c r="B503" s="466"/>
      <c r="C503" s="913"/>
      <c r="D503" s="914"/>
      <c r="E503" s="914"/>
      <c r="F503" s="874" t="str">
        <f t="shared" si="65"/>
        <v/>
      </c>
      <c r="G503" s="875" t="str">
        <f t="shared" si="66"/>
        <v/>
      </c>
      <c r="H503" s="876" t="str">
        <f t="shared" si="67"/>
        <v/>
      </c>
      <c r="I503" s="874" t="str">
        <f t="shared" si="68"/>
        <v/>
      </c>
      <c r="J503" s="811"/>
      <c r="K503" s="878" t="str">
        <f t="shared" si="69"/>
        <v/>
      </c>
      <c r="L503" s="878" t="str">
        <f t="shared" si="70"/>
        <v/>
      </c>
      <c r="M503" s="905"/>
      <c r="N503" s="707"/>
      <c r="O503" s="707"/>
      <c r="P503" s="707"/>
      <c r="Q503" s="707"/>
      <c r="R503" s="707"/>
      <c r="S503" s="932" t="str">
        <f t="shared" si="71"/>
        <v/>
      </c>
      <c r="T503" s="210" t="str">
        <f t="array" ref="T503">IFERROR(SMALL(IF((loai=$AA$10),ROW(loai)-6),ROWS($T$142:T502)),"")</f>
        <v/>
      </c>
      <c r="U503" s="211"/>
      <c r="V503" s="194"/>
    </row>
    <row r="504" spans="2:22" ht="16.5" customHeight="1" x14ac:dyDescent="0.2">
      <c r="B504" s="466"/>
      <c r="C504" s="913"/>
      <c r="D504" s="914"/>
      <c r="E504" s="914"/>
      <c r="F504" s="874" t="str">
        <f t="shared" si="65"/>
        <v/>
      </c>
      <c r="G504" s="875" t="str">
        <f t="shared" si="66"/>
        <v/>
      </c>
      <c r="H504" s="876" t="str">
        <f t="shared" si="67"/>
        <v/>
      </c>
      <c r="I504" s="874" t="str">
        <f t="shared" si="68"/>
        <v/>
      </c>
      <c r="J504" s="811"/>
      <c r="K504" s="878" t="str">
        <f t="shared" si="69"/>
        <v/>
      </c>
      <c r="L504" s="878" t="str">
        <f t="shared" si="70"/>
        <v/>
      </c>
      <c r="M504" s="905"/>
      <c r="N504" s="707"/>
      <c r="O504" s="707"/>
      <c r="P504" s="707"/>
      <c r="Q504" s="707"/>
      <c r="R504" s="707"/>
      <c r="S504" s="932" t="str">
        <f t="shared" si="71"/>
        <v/>
      </c>
      <c r="T504" s="210" t="str">
        <f t="array" ref="T504">IFERROR(SMALL(IF((loai=$AA$10),ROW(loai)-6),ROWS($T$142:T503)),"")</f>
        <v/>
      </c>
      <c r="U504" s="211"/>
      <c r="V504" s="194"/>
    </row>
    <row r="505" spans="2:22" ht="16.5" customHeight="1" x14ac:dyDescent="0.2">
      <c r="B505" s="466"/>
      <c r="C505" s="913"/>
      <c r="D505" s="914"/>
      <c r="E505" s="914"/>
      <c r="F505" s="874" t="str">
        <f t="shared" si="65"/>
        <v/>
      </c>
      <c r="G505" s="875" t="str">
        <f t="shared" si="66"/>
        <v/>
      </c>
      <c r="H505" s="876" t="str">
        <f t="shared" si="67"/>
        <v/>
      </c>
      <c r="I505" s="874" t="str">
        <f t="shared" si="68"/>
        <v/>
      </c>
      <c r="J505" s="811"/>
      <c r="K505" s="878" t="str">
        <f t="shared" si="69"/>
        <v/>
      </c>
      <c r="L505" s="878" t="str">
        <f t="shared" si="70"/>
        <v/>
      </c>
      <c r="M505" s="905"/>
      <c r="N505" s="707"/>
      <c r="O505" s="707"/>
      <c r="P505" s="707"/>
      <c r="Q505" s="707"/>
      <c r="R505" s="707"/>
      <c r="S505" s="932" t="str">
        <f t="shared" si="71"/>
        <v/>
      </c>
      <c r="T505" s="210" t="str">
        <f t="array" ref="T505">IFERROR(SMALL(IF((loai=$AA$10),ROW(loai)-6),ROWS($T$142:T504)),"")</f>
        <v/>
      </c>
      <c r="U505" s="211"/>
      <c r="V505" s="194"/>
    </row>
    <row r="506" spans="2:22" ht="16.5" customHeight="1" x14ac:dyDescent="0.2">
      <c r="B506" s="466"/>
      <c r="C506" s="913"/>
      <c r="D506" s="914"/>
      <c r="E506" s="914"/>
      <c r="F506" s="874" t="str">
        <f t="shared" si="65"/>
        <v/>
      </c>
      <c r="G506" s="875" t="str">
        <f t="shared" si="66"/>
        <v/>
      </c>
      <c r="H506" s="876" t="str">
        <f t="shared" si="67"/>
        <v/>
      </c>
      <c r="I506" s="874" t="str">
        <f t="shared" si="68"/>
        <v/>
      </c>
      <c r="J506" s="811"/>
      <c r="K506" s="878" t="str">
        <f t="shared" si="69"/>
        <v/>
      </c>
      <c r="L506" s="878" t="str">
        <f t="shared" si="70"/>
        <v/>
      </c>
      <c r="M506" s="905"/>
      <c r="N506" s="707"/>
      <c r="O506" s="707"/>
      <c r="P506" s="707"/>
      <c r="Q506" s="707"/>
      <c r="R506" s="707"/>
      <c r="S506" s="932" t="str">
        <f t="shared" si="71"/>
        <v/>
      </c>
      <c r="T506" s="210" t="str">
        <f t="array" ref="T506">IFERROR(SMALL(IF((loai=$AA$10),ROW(loai)-6),ROWS($T$142:T505)),"")</f>
        <v/>
      </c>
      <c r="U506" s="211"/>
      <c r="V506" s="194"/>
    </row>
    <row r="507" spans="2:22" ht="16.5" customHeight="1" x14ac:dyDescent="0.2">
      <c r="B507" s="466"/>
      <c r="C507" s="913"/>
      <c r="D507" s="914"/>
      <c r="E507" s="914"/>
      <c r="F507" s="874" t="str">
        <f t="shared" si="65"/>
        <v/>
      </c>
      <c r="G507" s="875" t="str">
        <f t="shared" si="66"/>
        <v/>
      </c>
      <c r="H507" s="876" t="str">
        <f t="shared" si="67"/>
        <v/>
      </c>
      <c r="I507" s="874" t="str">
        <f t="shared" si="68"/>
        <v/>
      </c>
      <c r="J507" s="811"/>
      <c r="K507" s="878" t="str">
        <f t="shared" si="69"/>
        <v/>
      </c>
      <c r="L507" s="878" t="str">
        <f t="shared" si="70"/>
        <v/>
      </c>
      <c r="M507" s="905"/>
      <c r="N507" s="707"/>
      <c r="O507" s="707"/>
      <c r="P507" s="707"/>
      <c r="Q507" s="707"/>
      <c r="R507" s="707"/>
      <c r="S507" s="932" t="str">
        <f t="shared" si="71"/>
        <v/>
      </c>
      <c r="T507" s="210" t="str">
        <f t="array" ref="T507">IFERROR(SMALL(IF((loai=$AA$10),ROW(loai)-6),ROWS($T$142:T506)),"")</f>
        <v/>
      </c>
      <c r="U507" s="211"/>
      <c r="V507" s="194"/>
    </row>
    <row r="508" spans="2:22" ht="16.5" customHeight="1" x14ac:dyDescent="0.2">
      <c r="B508" s="466"/>
      <c r="C508" s="913"/>
      <c r="D508" s="914"/>
      <c r="E508" s="914"/>
      <c r="F508" s="874" t="str">
        <f t="shared" si="65"/>
        <v/>
      </c>
      <c r="G508" s="875" t="str">
        <f t="shared" si="66"/>
        <v/>
      </c>
      <c r="H508" s="876" t="str">
        <f t="shared" si="67"/>
        <v/>
      </c>
      <c r="I508" s="874" t="str">
        <f t="shared" si="68"/>
        <v/>
      </c>
      <c r="J508" s="811"/>
      <c r="K508" s="878" t="str">
        <f t="shared" si="69"/>
        <v/>
      </c>
      <c r="L508" s="878" t="str">
        <f t="shared" si="70"/>
        <v/>
      </c>
      <c r="M508" s="905"/>
      <c r="N508" s="707"/>
      <c r="O508" s="707"/>
      <c r="P508" s="707"/>
      <c r="Q508" s="707"/>
      <c r="R508" s="707"/>
      <c r="S508" s="932" t="str">
        <f t="shared" si="71"/>
        <v/>
      </c>
      <c r="T508" s="210" t="str">
        <f t="array" ref="T508">IFERROR(SMALL(IF((loai=$AA$10),ROW(loai)-6),ROWS($T$142:T507)),"")</f>
        <v/>
      </c>
      <c r="U508" s="211"/>
      <c r="V508" s="194"/>
    </row>
    <row r="509" spans="2:22" ht="16.5" customHeight="1" x14ac:dyDescent="0.2">
      <c r="B509" s="466"/>
      <c r="C509" s="913"/>
      <c r="D509" s="914"/>
      <c r="E509" s="914"/>
      <c r="F509" s="874" t="str">
        <f t="shared" si="65"/>
        <v/>
      </c>
      <c r="G509" s="875" t="str">
        <f t="shared" si="66"/>
        <v/>
      </c>
      <c r="H509" s="876" t="str">
        <f t="shared" si="67"/>
        <v/>
      </c>
      <c r="I509" s="874" t="str">
        <f t="shared" si="68"/>
        <v/>
      </c>
      <c r="J509" s="811"/>
      <c r="K509" s="878" t="str">
        <f t="shared" si="69"/>
        <v/>
      </c>
      <c r="L509" s="878" t="str">
        <f t="shared" si="70"/>
        <v/>
      </c>
      <c r="M509" s="905"/>
      <c r="N509" s="707"/>
      <c r="O509" s="707"/>
      <c r="P509" s="707"/>
      <c r="Q509" s="707"/>
      <c r="R509" s="707"/>
      <c r="S509" s="932" t="str">
        <f t="shared" si="71"/>
        <v/>
      </c>
      <c r="T509" s="210" t="str">
        <f t="array" ref="T509">IFERROR(SMALL(IF((loai=$AA$10),ROW(loai)-6),ROWS($T$142:T508)),"")</f>
        <v/>
      </c>
      <c r="U509" s="211"/>
      <c r="V509" s="194"/>
    </row>
    <row r="510" spans="2:22" ht="16.5" customHeight="1" x14ac:dyDescent="0.2">
      <c r="B510" s="466"/>
      <c r="C510" s="913"/>
      <c r="D510" s="914"/>
      <c r="E510" s="914"/>
      <c r="F510" s="874" t="str">
        <f t="shared" si="65"/>
        <v/>
      </c>
      <c r="G510" s="875" t="str">
        <f t="shared" si="66"/>
        <v/>
      </c>
      <c r="H510" s="876" t="str">
        <f t="shared" si="67"/>
        <v/>
      </c>
      <c r="I510" s="874" t="str">
        <f t="shared" si="68"/>
        <v/>
      </c>
      <c r="J510" s="811"/>
      <c r="K510" s="878" t="str">
        <f t="shared" si="69"/>
        <v/>
      </c>
      <c r="L510" s="878" t="str">
        <f t="shared" si="70"/>
        <v/>
      </c>
      <c r="M510" s="905"/>
      <c r="N510" s="707"/>
      <c r="O510" s="707"/>
      <c r="P510" s="707"/>
      <c r="Q510" s="707"/>
      <c r="R510" s="707"/>
      <c r="S510" s="932" t="str">
        <f t="shared" si="71"/>
        <v/>
      </c>
      <c r="T510" s="210" t="str">
        <f t="array" ref="T510">IFERROR(SMALL(IF((loai=$AA$10),ROW(loai)-6),ROWS($T$142:T509)),"")</f>
        <v/>
      </c>
      <c r="U510" s="211"/>
      <c r="V510" s="194"/>
    </row>
    <row r="511" spans="2:22" ht="16.5" customHeight="1" x14ac:dyDescent="0.2">
      <c r="B511" s="466"/>
      <c r="C511" s="913"/>
      <c r="D511" s="914"/>
      <c r="E511" s="914"/>
      <c r="F511" s="874" t="str">
        <f t="shared" si="65"/>
        <v/>
      </c>
      <c r="G511" s="875" t="str">
        <f t="shared" si="66"/>
        <v/>
      </c>
      <c r="H511" s="876" t="str">
        <f t="shared" si="67"/>
        <v/>
      </c>
      <c r="I511" s="874" t="str">
        <f t="shared" si="68"/>
        <v/>
      </c>
      <c r="J511" s="811"/>
      <c r="K511" s="878" t="str">
        <f t="shared" si="69"/>
        <v/>
      </c>
      <c r="L511" s="878" t="str">
        <f t="shared" si="70"/>
        <v/>
      </c>
      <c r="M511" s="905"/>
      <c r="N511" s="707"/>
      <c r="O511" s="707"/>
      <c r="P511" s="707"/>
      <c r="Q511" s="707"/>
      <c r="R511" s="707"/>
      <c r="S511" s="932" t="str">
        <f t="shared" si="71"/>
        <v/>
      </c>
      <c r="T511" s="210" t="str">
        <f t="array" ref="T511">IFERROR(SMALL(IF((loai=$AA$10),ROW(loai)-6),ROWS($T$142:T510)),"")</f>
        <v/>
      </c>
      <c r="U511" s="211"/>
      <c r="V511" s="194"/>
    </row>
    <row r="512" spans="2:22" ht="16.5" customHeight="1" x14ac:dyDescent="0.2">
      <c r="B512" s="466"/>
      <c r="C512" s="913"/>
      <c r="D512" s="914"/>
      <c r="E512" s="914"/>
      <c r="F512" s="874" t="str">
        <f t="shared" si="65"/>
        <v/>
      </c>
      <c r="G512" s="875" t="str">
        <f t="shared" si="66"/>
        <v/>
      </c>
      <c r="H512" s="876" t="str">
        <f t="shared" si="67"/>
        <v/>
      </c>
      <c r="I512" s="874" t="str">
        <f t="shared" si="68"/>
        <v/>
      </c>
      <c r="J512" s="811"/>
      <c r="K512" s="878" t="str">
        <f t="shared" si="69"/>
        <v/>
      </c>
      <c r="L512" s="878" t="str">
        <f t="shared" si="70"/>
        <v/>
      </c>
      <c r="M512" s="905"/>
      <c r="N512" s="707"/>
      <c r="O512" s="707"/>
      <c r="P512" s="707"/>
      <c r="Q512" s="707"/>
      <c r="R512" s="707"/>
      <c r="S512" s="932" t="str">
        <f t="shared" si="71"/>
        <v/>
      </c>
      <c r="T512" s="210" t="str">
        <f t="array" ref="T512">IFERROR(SMALL(IF((loai=$AA$10),ROW(loai)-6),ROWS($T$142:T511)),"")</f>
        <v/>
      </c>
      <c r="U512" s="211"/>
      <c r="V512" s="194"/>
    </row>
    <row r="513" spans="2:22" ht="16.5" customHeight="1" x14ac:dyDescent="0.2">
      <c r="B513" s="466"/>
      <c r="C513" s="913"/>
      <c r="D513" s="914"/>
      <c r="E513" s="914"/>
      <c r="F513" s="874" t="str">
        <f t="shared" si="65"/>
        <v/>
      </c>
      <c r="G513" s="875" t="str">
        <f t="shared" si="66"/>
        <v/>
      </c>
      <c r="H513" s="876" t="str">
        <f t="shared" si="67"/>
        <v/>
      </c>
      <c r="I513" s="874" t="str">
        <f t="shared" si="68"/>
        <v/>
      </c>
      <c r="J513" s="811"/>
      <c r="K513" s="878" t="str">
        <f t="shared" si="69"/>
        <v/>
      </c>
      <c r="L513" s="878" t="str">
        <f t="shared" si="70"/>
        <v/>
      </c>
      <c r="M513" s="905"/>
      <c r="N513" s="707"/>
      <c r="O513" s="707"/>
      <c r="P513" s="707"/>
      <c r="Q513" s="707"/>
      <c r="R513" s="707"/>
      <c r="S513" s="932" t="str">
        <f t="shared" si="71"/>
        <v/>
      </c>
      <c r="T513" s="210" t="str">
        <f t="array" ref="T513">IFERROR(SMALL(IF((loai=$AA$10),ROW(loai)-6),ROWS($T$142:T512)),"")</f>
        <v/>
      </c>
      <c r="U513" s="211"/>
      <c r="V513" s="194"/>
    </row>
    <row r="514" spans="2:22" ht="16.5" customHeight="1" x14ac:dyDescent="0.2">
      <c r="B514" s="466"/>
      <c r="C514" s="913"/>
      <c r="D514" s="914"/>
      <c r="E514" s="914"/>
      <c r="F514" s="874" t="str">
        <f t="shared" si="65"/>
        <v/>
      </c>
      <c r="G514" s="875" t="str">
        <f t="shared" si="66"/>
        <v/>
      </c>
      <c r="H514" s="876" t="str">
        <f t="shared" si="67"/>
        <v/>
      </c>
      <c r="I514" s="874" t="str">
        <f t="shared" si="68"/>
        <v/>
      </c>
      <c r="J514" s="811"/>
      <c r="K514" s="878" t="str">
        <f t="shared" si="69"/>
        <v/>
      </c>
      <c r="L514" s="878" t="str">
        <f t="shared" si="70"/>
        <v/>
      </c>
      <c r="M514" s="905"/>
      <c r="N514" s="707"/>
      <c r="O514" s="707"/>
      <c r="P514" s="707"/>
      <c r="Q514" s="707"/>
      <c r="R514" s="707"/>
      <c r="S514" s="932" t="str">
        <f t="shared" si="71"/>
        <v/>
      </c>
      <c r="T514" s="210" t="str">
        <f t="array" ref="T514">IFERROR(SMALL(IF((loai=$AA$10),ROW(loai)-6),ROWS($T$142:T513)),"")</f>
        <v/>
      </c>
      <c r="U514" s="211"/>
      <c r="V514" s="194"/>
    </row>
    <row r="515" spans="2:22" ht="16.5" customHeight="1" x14ac:dyDescent="0.2">
      <c r="B515" s="466"/>
      <c r="C515" s="913"/>
      <c r="D515" s="914"/>
      <c r="E515" s="914"/>
      <c r="F515" s="874" t="str">
        <f t="shared" si="65"/>
        <v/>
      </c>
      <c r="G515" s="875" t="str">
        <f t="shared" si="66"/>
        <v/>
      </c>
      <c r="H515" s="876" t="str">
        <f t="shared" si="67"/>
        <v/>
      </c>
      <c r="I515" s="874" t="str">
        <f t="shared" si="68"/>
        <v/>
      </c>
      <c r="J515" s="811"/>
      <c r="K515" s="878" t="str">
        <f t="shared" si="69"/>
        <v/>
      </c>
      <c r="L515" s="878" t="str">
        <f t="shared" si="70"/>
        <v/>
      </c>
      <c r="M515" s="905"/>
      <c r="N515" s="707"/>
      <c r="O515" s="707"/>
      <c r="P515" s="707"/>
      <c r="Q515" s="707"/>
      <c r="R515" s="707"/>
      <c r="S515" s="932" t="str">
        <f t="shared" si="71"/>
        <v/>
      </c>
      <c r="T515" s="210" t="str">
        <f t="array" ref="T515">IFERROR(SMALL(IF((loai=$AA$10),ROW(loai)-6),ROWS($T$142:T514)),"")</f>
        <v/>
      </c>
      <c r="U515" s="211"/>
      <c r="V515" s="194"/>
    </row>
    <row r="516" spans="2:22" ht="16.5" customHeight="1" x14ac:dyDescent="0.2">
      <c r="B516" s="466"/>
      <c r="C516" s="913"/>
      <c r="D516" s="914"/>
      <c r="E516" s="914"/>
      <c r="F516" s="874" t="str">
        <f t="shared" si="65"/>
        <v/>
      </c>
      <c r="G516" s="875" t="str">
        <f t="shared" si="66"/>
        <v/>
      </c>
      <c r="H516" s="876" t="str">
        <f t="shared" si="67"/>
        <v/>
      </c>
      <c r="I516" s="874" t="str">
        <f t="shared" si="68"/>
        <v/>
      </c>
      <c r="J516" s="811"/>
      <c r="K516" s="878" t="str">
        <f t="shared" si="69"/>
        <v/>
      </c>
      <c r="L516" s="878" t="str">
        <f t="shared" si="70"/>
        <v/>
      </c>
      <c r="M516" s="905"/>
      <c r="N516" s="707"/>
      <c r="O516" s="707"/>
      <c r="P516" s="707"/>
      <c r="Q516" s="707"/>
      <c r="R516" s="707"/>
      <c r="S516" s="932" t="str">
        <f t="shared" si="71"/>
        <v/>
      </c>
      <c r="T516" s="210" t="str">
        <f t="array" ref="T516">IFERROR(SMALL(IF((loai=$AA$10),ROW(loai)-6),ROWS($T$142:T515)),"")</f>
        <v/>
      </c>
      <c r="U516" s="211"/>
      <c r="V516" s="194"/>
    </row>
    <row r="517" spans="2:22" ht="16.5" customHeight="1" x14ac:dyDescent="0.2">
      <c r="B517" s="466"/>
      <c r="C517" s="913"/>
      <c r="D517" s="914"/>
      <c r="E517" s="914"/>
      <c r="F517" s="874" t="str">
        <f t="shared" si="65"/>
        <v/>
      </c>
      <c r="G517" s="875" t="str">
        <f t="shared" si="66"/>
        <v/>
      </c>
      <c r="H517" s="876" t="str">
        <f t="shared" si="67"/>
        <v/>
      </c>
      <c r="I517" s="874" t="str">
        <f t="shared" si="68"/>
        <v/>
      </c>
      <c r="J517" s="811"/>
      <c r="K517" s="878" t="str">
        <f t="shared" si="69"/>
        <v/>
      </c>
      <c r="L517" s="878" t="str">
        <f t="shared" si="70"/>
        <v/>
      </c>
      <c r="M517" s="905"/>
      <c r="N517" s="707"/>
      <c r="O517" s="707"/>
      <c r="P517" s="707"/>
      <c r="Q517" s="707"/>
      <c r="R517" s="707"/>
      <c r="S517" s="932" t="str">
        <f t="shared" si="71"/>
        <v/>
      </c>
      <c r="T517" s="210" t="str">
        <f t="array" ref="T517">IFERROR(SMALL(IF((loai=$AA$10),ROW(loai)-6),ROWS($T$142:T516)),"")</f>
        <v/>
      </c>
      <c r="U517" s="211"/>
      <c r="V517" s="194"/>
    </row>
    <row r="518" spans="2:22" ht="16.5" customHeight="1" x14ac:dyDescent="0.2">
      <c r="B518" s="466"/>
      <c r="C518" s="913"/>
      <c r="D518" s="914"/>
      <c r="E518" s="914"/>
      <c r="F518" s="874" t="str">
        <f t="shared" si="65"/>
        <v/>
      </c>
      <c r="G518" s="875" t="str">
        <f t="shared" si="66"/>
        <v/>
      </c>
      <c r="H518" s="876" t="str">
        <f t="shared" si="67"/>
        <v/>
      </c>
      <c r="I518" s="874" t="str">
        <f t="shared" si="68"/>
        <v/>
      </c>
      <c r="J518" s="811"/>
      <c r="K518" s="878" t="str">
        <f t="shared" si="69"/>
        <v/>
      </c>
      <c r="L518" s="878" t="str">
        <f t="shared" si="70"/>
        <v/>
      </c>
      <c r="M518" s="905"/>
      <c r="N518" s="707"/>
      <c r="O518" s="707"/>
      <c r="P518" s="707"/>
      <c r="Q518" s="707"/>
      <c r="R518" s="707"/>
      <c r="S518" s="932" t="str">
        <f t="shared" si="71"/>
        <v/>
      </c>
      <c r="T518" s="210" t="str">
        <f t="array" ref="T518">IFERROR(SMALL(IF((loai=$AA$10),ROW(loai)-6),ROWS($T$142:T517)),"")</f>
        <v/>
      </c>
      <c r="U518" s="211"/>
      <c r="V518" s="194"/>
    </row>
    <row r="519" spans="2:22" ht="16.5" customHeight="1" x14ac:dyDescent="0.2">
      <c r="B519" s="466"/>
      <c r="C519" s="913"/>
      <c r="D519" s="914"/>
      <c r="E519" s="914"/>
      <c r="F519" s="874" t="str">
        <f t="shared" si="65"/>
        <v/>
      </c>
      <c r="G519" s="875" t="str">
        <f t="shared" si="66"/>
        <v/>
      </c>
      <c r="H519" s="876" t="str">
        <f t="shared" si="67"/>
        <v/>
      </c>
      <c r="I519" s="874" t="str">
        <f t="shared" si="68"/>
        <v/>
      </c>
      <c r="J519" s="811"/>
      <c r="K519" s="878" t="str">
        <f t="shared" si="69"/>
        <v/>
      </c>
      <c r="L519" s="878" t="str">
        <f t="shared" si="70"/>
        <v/>
      </c>
      <c r="M519" s="905"/>
      <c r="N519" s="707"/>
      <c r="O519" s="707"/>
      <c r="P519" s="707"/>
      <c r="Q519" s="707"/>
      <c r="R519" s="707"/>
      <c r="S519" s="932" t="str">
        <f t="shared" si="71"/>
        <v/>
      </c>
      <c r="T519" s="210" t="str">
        <f t="array" ref="T519">IFERROR(SMALL(IF((loai=$AA$10),ROW(loai)-6),ROWS($T$142:T518)),"")</f>
        <v/>
      </c>
      <c r="U519" s="211"/>
      <c r="V519" s="194"/>
    </row>
    <row r="520" spans="2:22" ht="16.5" customHeight="1" x14ac:dyDescent="0.2">
      <c r="B520" s="466"/>
      <c r="C520" s="913"/>
      <c r="D520" s="914"/>
      <c r="E520" s="914"/>
      <c r="F520" s="874" t="str">
        <f t="shared" si="65"/>
        <v/>
      </c>
      <c r="G520" s="875" t="str">
        <f t="shared" si="66"/>
        <v/>
      </c>
      <c r="H520" s="876" t="str">
        <f t="shared" si="67"/>
        <v/>
      </c>
      <c r="I520" s="874" t="str">
        <f t="shared" si="68"/>
        <v/>
      </c>
      <c r="J520" s="811"/>
      <c r="K520" s="878" t="str">
        <f t="shared" si="69"/>
        <v/>
      </c>
      <c r="L520" s="878" t="str">
        <f t="shared" si="70"/>
        <v/>
      </c>
      <c r="M520" s="905"/>
      <c r="N520" s="707"/>
      <c r="O520" s="707"/>
      <c r="P520" s="707"/>
      <c r="Q520" s="707"/>
      <c r="R520" s="707"/>
      <c r="S520" s="932" t="str">
        <f t="shared" si="71"/>
        <v/>
      </c>
      <c r="T520" s="210" t="str">
        <f t="array" ref="T520">IFERROR(SMALL(IF((loai=$AA$10),ROW(loai)-6),ROWS($T$142:T519)),"")</f>
        <v/>
      </c>
      <c r="U520" s="211"/>
      <c r="V520" s="194"/>
    </row>
    <row r="521" spans="2:22" ht="16.5" customHeight="1" x14ac:dyDescent="0.2">
      <c r="B521" s="466"/>
      <c r="C521" s="913"/>
      <c r="D521" s="914"/>
      <c r="E521" s="914"/>
      <c r="F521" s="874" t="str">
        <f t="shared" si="65"/>
        <v/>
      </c>
      <c r="G521" s="875" t="str">
        <f t="shared" si="66"/>
        <v/>
      </c>
      <c r="H521" s="876" t="str">
        <f t="shared" si="67"/>
        <v/>
      </c>
      <c r="I521" s="874" t="str">
        <f t="shared" si="68"/>
        <v/>
      </c>
      <c r="J521" s="811"/>
      <c r="K521" s="878" t="str">
        <f t="shared" si="69"/>
        <v/>
      </c>
      <c r="L521" s="878" t="str">
        <f t="shared" si="70"/>
        <v/>
      </c>
      <c r="M521" s="905"/>
      <c r="N521" s="707"/>
      <c r="O521" s="707"/>
      <c r="P521" s="707"/>
      <c r="Q521" s="707"/>
      <c r="R521" s="707"/>
      <c r="S521" s="932" t="str">
        <f t="shared" si="71"/>
        <v/>
      </c>
      <c r="T521" s="210" t="str">
        <f t="array" ref="T521">IFERROR(SMALL(IF((loai=$AA$10),ROW(loai)-6),ROWS($T$142:T520)),"")</f>
        <v/>
      </c>
      <c r="U521" s="211"/>
      <c r="V521" s="194"/>
    </row>
    <row r="522" spans="2:22" ht="16.5" customHeight="1" x14ac:dyDescent="0.2">
      <c r="B522" s="466"/>
      <c r="C522" s="913"/>
      <c r="D522" s="914"/>
      <c r="E522" s="914"/>
      <c r="F522" s="874" t="str">
        <f t="shared" si="65"/>
        <v/>
      </c>
      <c r="G522" s="875" t="str">
        <f t="shared" si="66"/>
        <v/>
      </c>
      <c r="H522" s="876" t="str">
        <f t="shared" si="67"/>
        <v/>
      </c>
      <c r="I522" s="874" t="str">
        <f t="shared" si="68"/>
        <v/>
      </c>
      <c r="J522" s="811"/>
      <c r="K522" s="878" t="str">
        <f t="shared" si="69"/>
        <v/>
      </c>
      <c r="L522" s="878" t="str">
        <f t="shared" si="70"/>
        <v/>
      </c>
      <c r="M522" s="905"/>
      <c r="N522" s="707"/>
      <c r="O522" s="707"/>
      <c r="P522" s="707"/>
      <c r="Q522" s="707"/>
      <c r="R522" s="707"/>
      <c r="S522" s="932" t="str">
        <f t="shared" si="71"/>
        <v/>
      </c>
      <c r="T522" s="210" t="str">
        <f t="array" ref="T522">IFERROR(SMALL(IF((loai=$AA$10),ROW(loai)-6),ROWS($T$142:T521)),"")</f>
        <v/>
      </c>
      <c r="U522" s="211"/>
      <c r="V522" s="194"/>
    </row>
    <row r="523" spans="2:22" ht="16.5" customHeight="1" x14ac:dyDescent="0.2">
      <c r="B523" s="466"/>
      <c r="C523" s="913"/>
      <c r="D523" s="914"/>
      <c r="E523" s="914"/>
      <c r="F523" s="874" t="str">
        <f t="shared" si="65"/>
        <v/>
      </c>
      <c r="G523" s="875" t="str">
        <f t="shared" si="66"/>
        <v/>
      </c>
      <c r="H523" s="876" t="str">
        <f t="shared" si="67"/>
        <v/>
      </c>
      <c r="I523" s="874" t="str">
        <f t="shared" si="68"/>
        <v/>
      </c>
      <c r="J523" s="811"/>
      <c r="K523" s="878" t="str">
        <f t="shared" si="69"/>
        <v/>
      </c>
      <c r="L523" s="878" t="str">
        <f t="shared" si="70"/>
        <v/>
      </c>
      <c r="M523" s="905"/>
      <c r="N523" s="707"/>
      <c r="O523" s="707"/>
      <c r="P523" s="707"/>
      <c r="Q523" s="707"/>
      <c r="R523" s="707"/>
      <c r="S523" s="932" t="str">
        <f t="shared" si="71"/>
        <v/>
      </c>
      <c r="T523" s="210" t="str">
        <f t="array" ref="T523">IFERROR(SMALL(IF((loai=$AA$10),ROW(loai)-6),ROWS($T$142:T522)),"")</f>
        <v/>
      </c>
      <c r="U523" s="211"/>
      <c r="V523" s="194"/>
    </row>
    <row r="524" spans="2:22" ht="20.25" customHeight="1" x14ac:dyDescent="0.2">
      <c r="B524" s="466"/>
      <c r="C524" s="1843" t="s">
        <v>746</v>
      </c>
      <c r="D524" s="1844"/>
      <c r="E524" s="1844"/>
      <c r="F524" s="1844"/>
      <c r="G524" s="1844"/>
      <c r="H524" s="1844"/>
      <c r="I524" s="1844"/>
      <c r="J524" s="908"/>
      <c r="K524" s="931">
        <f>SUBTOTAL(9,K143:K523)</f>
        <v>0</v>
      </c>
      <c r="L524" s="931">
        <f>SUBTOTAL(9,L143:L523)</f>
        <v>0</v>
      </c>
      <c r="M524" s="910"/>
      <c r="N524" s="911" t="s">
        <v>753</v>
      </c>
      <c r="O524" s="911"/>
      <c r="P524" s="911"/>
      <c r="Q524" s="911"/>
      <c r="R524" s="911"/>
      <c r="S524" s="912" t="s">
        <v>590</v>
      </c>
      <c r="T524" s="210"/>
      <c r="U524" s="211"/>
      <c r="V524" s="194"/>
    </row>
    <row r="525" spans="2:22" ht="11.25" customHeight="1" x14ac:dyDescent="0.2">
      <c r="B525" s="466"/>
      <c r="C525" s="915"/>
      <c r="D525" s="701"/>
      <c r="E525" s="701"/>
      <c r="F525" s="916"/>
      <c r="G525" s="917"/>
      <c r="H525" s="917"/>
      <c r="I525" s="917"/>
      <c r="J525" s="917"/>
      <c r="K525" s="701"/>
      <c r="L525" s="701"/>
      <c r="M525" s="701"/>
      <c r="N525" s="701"/>
      <c r="O525" s="701"/>
      <c r="P525" s="701"/>
      <c r="Q525" s="701"/>
      <c r="R525" s="701"/>
      <c r="S525" s="918" t="s">
        <v>590</v>
      </c>
      <c r="T525" s="210"/>
      <c r="U525" s="211"/>
      <c r="V525" s="194"/>
    </row>
    <row r="526" spans="2:22" ht="20.25" customHeight="1" x14ac:dyDescent="0.2">
      <c r="B526" s="466"/>
      <c r="C526" s="919" t="s">
        <v>754</v>
      </c>
      <c r="D526" s="920"/>
      <c r="E526" s="920"/>
      <c r="F526" s="921"/>
      <c r="G526" s="920"/>
      <c r="H526" s="746"/>
      <c r="I526" s="1845">
        <f>K524+K141+K51</f>
        <v>0</v>
      </c>
      <c r="J526" s="1846"/>
      <c r="K526" s="1847"/>
      <c r="L526" s="733"/>
      <c r="M526" s="733"/>
      <c r="N526" s="701"/>
      <c r="O526" s="701"/>
      <c r="P526" s="701"/>
      <c r="Q526" s="701"/>
      <c r="R526" s="701"/>
      <c r="S526" s="918" t="s">
        <v>590</v>
      </c>
      <c r="T526" s="210"/>
      <c r="U526" s="211"/>
      <c r="V526" s="194"/>
    </row>
    <row r="527" spans="2:22" ht="3" customHeight="1" x14ac:dyDescent="0.2">
      <c r="B527" s="466"/>
      <c r="C527" s="915"/>
      <c r="D527" s="701"/>
      <c r="E527" s="701"/>
      <c r="F527" s="921"/>
      <c r="G527" s="920"/>
      <c r="H527" s="733"/>
      <c r="I527" s="733"/>
      <c r="J527" s="733"/>
      <c r="K527" s="701"/>
      <c r="L527" s="922"/>
      <c r="M527" s="922"/>
      <c r="N527" s="701"/>
      <c r="O527" s="701"/>
      <c r="P527" s="701"/>
      <c r="Q527" s="701"/>
      <c r="R527" s="701"/>
      <c r="S527" s="918" t="s">
        <v>590</v>
      </c>
      <c r="T527" s="210"/>
      <c r="U527" s="211"/>
      <c r="V527" s="194"/>
    </row>
    <row r="528" spans="2:22" ht="20.25" customHeight="1" x14ac:dyDescent="0.2">
      <c r="B528" s="466"/>
      <c r="C528" s="919" t="s">
        <v>755</v>
      </c>
      <c r="D528" s="920"/>
      <c r="E528" s="920"/>
      <c r="F528" s="921"/>
      <c r="G528" s="920"/>
      <c r="H528" s="746"/>
      <c r="I528" s="1845">
        <f>L524+L141+L51</f>
        <v>0</v>
      </c>
      <c r="J528" s="1846"/>
      <c r="K528" s="1847"/>
      <c r="L528" s="733"/>
      <c r="M528" s="733"/>
      <c r="N528" s="701"/>
      <c r="O528" s="701"/>
      <c r="P528" s="701"/>
      <c r="Q528" s="701"/>
      <c r="R528" s="701"/>
      <c r="S528" s="918" t="s">
        <v>590</v>
      </c>
      <c r="T528" s="210"/>
      <c r="U528" s="211"/>
      <c r="V528" s="194"/>
    </row>
    <row r="529" spans="2:24" ht="3" customHeight="1" x14ac:dyDescent="0.2">
      <c r="B529" s="466"/>
      <c r="C529" s="915"/>
      <c r="D529" s="701"/>
      <c r="E529" s="701"/>
      <c r="F529" s="921"/>
      <c r="G529" s="920"/>
      <c r="H529" s="733"/>
      <c r="I529" s="733"/>
      <c r="J529" s="733"/>
      <c r="K529" s="701"/>
      <c r="L529" s="922"/>
      <c r="M529" s="922"/>
      <c r="N529" s="701"/>
      <c r="O529" s="701"/>
      <c r="P529" s="701"/>
      <c r="Q529" s="701"/>
      <c r="R529" s="701"/>
      <c r="S529" s="918" t="s">
        <v>590</v>
      </c>
      <c r="T529" s="210"/>
      <c r="U529" s="211"/>
      <c r="V529" s="194"/>
    </row>
    <row r="530" spans="2:24" ht="20.25" customHeight="1" x14ac:dyDescent="0.2">
      <c r="B530" s="466"/>
      <c r="C530" s="923"/>
      <c r="D530" s="733"/>
      <c r="E530" s="733"/>
      <c r="F530" s="924"/>
      <c r="G530" s="925"/>
      <c r="H530" s="733"/>
      <c r="I530" s="733"/>
      <c r="J530" s="733"/>
      <c r="K530" s="733"/>
      <c r="L530" s="733"/>
      <c r="M530" s="733"/>
      <c r="N530" s="701"/>
      <c r="O530" s="701"/>
      <c r="P530" s="701"/>
      <c r="Q530" s="701"/>
      <c r="R530" s="701"/>
      <c r="S530" s="918" t="s">
        <v>590</v>
      </c>
      <c r="T530" s="210"/>
      <c r="U530" s="211"/>
      <c r="V530" s="194"/>
    </row>
    <row r="531" spans="2:24" s="206" customFormat="1" ht="11.25" customHeight="1" x14ac:dyDescent="0.2">
      <c r="B531" s="467"/>
      <c r="C531" s="926"/>
      <c r="D531" s="749"/>
      <c r="E531" s="749"/>
      <c r="F531" s="927"/>
      <c r="G531" s="749"/>
      <c r="H531" s="749"/>
      <c r="I531" s="749"/>
      <c r="J531" s="749"/>
      <c r="K531" s="749"/>
      <c r="L531" s="749"/>
      <c r="M531" s="749"/>
      <c r="N531" s="749"/>
      <c r="O531" s="749"/>
      <c r="P531" s="749"/>
      <c r="Q531" s="749"/>
      <c r="R531" s="749"/>
      <c r="S531" s="918" t="s">
        <v>590</v>
      </c>
      <c r="T531" s="212"/>
      <c r="U531" s="213"/>
      <c r="V531" s="205"/>
      <c r="X531" s="207"/>
    </row>
    <row r="532" spans="2:24" ht="11.25" customHeight="1" x14ac:dyDescent="0.2">
      <c r="C532" s="923"/>
      <c r="D532" s="733"/>
      <c r="E532" s="733"/>
      <c r="F532" s="924"/>
      <c r="G532" s="925"/>
      <c r="H532" s="733"/>
      <c r="I532" s="733"/>
      <c r="J532" s="733"/>
      <c r="K532" s="733"/>
      <c r="L532" s="733"/>
      <c r="M532" s="733"/>
      <c r="N532" s="733"/>
      <c r="O532" s="733"/>
      <c r="P532" s="733"/>
      <c r="Q532" s="733"/>
      <c r="R532" s="733"/>
      <c r="S532" s="918" t="s">
        <v>590</v>
      </c>
      <c r="T532" s="210"/>
      <c r="U532" s="211"/>
      <c r="V532" s="194"/>
    </row>
    <row r="533" spans="2:24" ht="11.25" customHeight="1" x14ac:dyDescent="0.2">
      <c r="C533" s="923"/>
      <c r="D533" s="733"/>
      <c r="E533" s="733"/>
      <c r="F533" s="924"/>
      <c r="G533" s="925"/>
      <c r="H533" s="733"/>
      <c r="I533" s="733"/>
      <c r="J533" s="733"/>
      <c r="K533" s="733"/>
      <c r="L533" s="733"/>
      <c r="M533" s="733"/>
      <c r="N533" s="733"/>
      <c r="O533" s="733"/>
      <c r="P533" s="733"/>
      <c r="Q533" s="733"/>
      <c r="R533" s="733"/>
      <c r="S533" s="918" t="s">
        <v>590</v>
      </c>
      <c r="T533" s="210"/>
      <c r="U533" s="211"/>
      <c r="V533" s="194"/>
    </row>
    <row r="534" spans="2:24" ht="11.25" customHeight="1" x14ac:dyDescent="0.2">
      <c r="C534" s="923"/>
      <c r="D534" s="733"/>
      <c r="E534" s="733"/>
      <c r="F534" s="924"/>
      <c r="G534" s="925"/>
      <c r="H534" s="733"/>
      <c r="I534" s="733"/>
      <c r="J534" s="733"/>
      <c r="K534" s="733"/>
      <c r="L534" s="733"/>
      <c r="M534" s="733"/>
      <c r="N534" s="733"/>
      <c r="O534" s="733"/>
      <c r="P534" s="733"/>
      <c r="Q534" s="733"/>
      <c r="R534" s="733"/>
      <c r="S534" s="918" t="s">
        <v>590</v>
      </c>
      <c r="T534" s="210"/>
      <c r="U534" s="211"/>
      <c r="V534" s="194"/>
    </row>
  </sheetData>
  <sheetProtection formatRows="0" autoFilter="0"/>
  <autoFilter ref="C15:S523"/>
  <mergeCells count="19">
    <mergeCell ref="S13:S14"/>
    <mergeCell ref="C142:M142"/>
    <mergeCell ref="C524:I524"/>
    <mergeCell ref="I526:K526"/>
    <mergeCell ref="I528:K528"/>
    <mergeCell ref="C16:M16"/>
    <mergeCell ref="C18:I18"/>
    <mergeCell ref="C19:M19"/>
    <mergeCell ref="C51:I51"/>
    <mergeCell ref="C52:M52"/>
    <mergeCell ref="C141:I141"/>
    <mergeCell ref="C12:M12"/>
    <mergeCell ref="C13:C14"/>
    <mergeCell ref="D13:G13"/>
    <mergeCell ref="H13:H14"/>
    <mergeCell ref="I13:I14"/>
    <mergeCell ref="K13:K14"/>
    <mergeCell ref="L13:L14"/>
    <mergeCell ref="M13:M14"/>
  </mergeCells>
  <pageMargins left="0" right="0" top="0" bottom="0" header="0.51041666666666663" footer="0.51041666666666663"/>
  <pageSetup orientation="portrait" useFirstPageNumber="1" verticalDpi="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filterMode="1"/>
  <dimension ref="C1:W104"/>
  <sheetViews>
    <sheetView showGridLines="0" zoomScaleNormal="100" workbookViewId="0">
      <selection activeCell="I19" sqref="I19"/>
    </sheetView>
  </sheetViews>
  <sheetFormatPr defaultRowHeight="15" x14ac:dyDescent="0.2"/>
  <cols>
    <col min="1" max="2" width="9.140625" style="937"/>
    <col min="3" max="3" width="6.140625" style="937" customWidth="1"/>
    <col min="4" max="4" width="9.140625" style="937"/>
    <col min="5" max="5" width="20" style="937" customWidth="1"/>
    <col min="6" max="6" width="17.140625" style="937" customWidth="1"/>
    <col min="7" max="7" width="12.5703125" style="937" customWidth="1"/>
    <col min="8" max="8" width="13.140625" style="938" customWidth="1"/>
    <col min="9" max="9" width="12.7109375" style="938" customWidth="1"/>
    <col min="10" max="10" width="13.7109375" style="938" customWidth="1"/>
    <col min="11" max="11" width="12.42578125" style="939" customWidth="1"/>
    <col min="12" max="12" width="12.7109375" style="422" customWidth="1"/>
    <col min="13" max="13" width="15.7109375" style="422" customWidth="1"/>
    <col min="14" max="14" width="11" style="939" customWidth="1"/>
    <col min="15" max="15" width="13.7109375" style="422" customWidth="1"/>
    <col min="16" max="16" width="13.85546875" style="422" customWidth="1"/>
    <col min="17" max="17" width="14.85546875" style="937" customWidth="1"/>
    <col min="18" max="18" width="10.42578125" style="937" customWidth="1"/>
    <col min="19" max="21" width="9.140625" style="937"/>
    <col min="22" max="23" width="11.85546875" style="937" bestFit="1" customWidth="1"/>
    <col min="24" max="16384" width="9.140625" style="937"/>
  </cols>
  <sheetData>
    <row r="1" spans="3:23" x14ac:dyDescent="0.2">
      <c r="C1" s="934"/>
      <c r="D1" s="934"/>
      <c r="E1" s="934"/>
      <c r="F1" s="934"/>
      <c r="G1" s="934"/>
      <c r="H1" s="935"/>
      <c r="I1" s="935"/>
      <c r="J1" s="935"/>
      <c r="K1" s="936"/>
      <c r="L1" s="420"/>
      <c r="M1" s="420"/>
      <c r="N1" s="936"/>
      <c r="O1" s="420"/>
      <c r="P1" s="420"/>
      <c r="Q1" s="934"/>
      <c r="R1" s="934"/>
    </row>
    <row r="2" spans="3:23" x14ac:dyDescent="0.2">
      <c r="C2" s="934"/>
      <c r="D2" s="934"/>
      <c r="E2" s="934"/>
      <c r="F2" s="934"/>
      <c r="G2" s="934"/>
      <c r="H2" s="935"/>
      <c r="I2" s="935"/>
      <c r="J2" s="935"/>
      <c r="K2" s="936"/>
      <c r="L2" s="420"/>
      <c r="M2" s="420"/>
      <c r="N2" s="936"/>
      <c r="O2" s="420"/>
      <c r="P2" s="420"/>
      <c r="Q2" s="934"/>
      <c r="R2" s="934"/>
    </row>
    <row r="3" spans="3:23" x14ac:dyDescent="0.2">
      <c r="C3" s="934"/>
      <c r="D3" s="934"/>
      <c r="E3" s="934"/>
      <c r="F3" s="934"/>
      <c r="G3" s="934"/>
      <c r="H3" s="935"/>
      <c r="I3" s="935"/>
      <c r="J3" s="935"/>
      <c r="K3" s="936"/>
      <c r="L3" s="420"/>
      <c r="M3" s="420"/>
      <c r="N3" s="936"/>
      <c r="O3" s="420"/>
      <c r="P3" s="420"/>
      <c r="Q3" s="934"/>
      <c r="R3" s="934"/>
    </row>
    <row r="4" spans="3:23" x14ac:dyDescent="0.2">
      <c r="C4" s="1850" t="str">
        <f>TTDN!D9</f>
        <v>CÔNG TY CỔ PHẦN QUỐC TẾ SUGI</v>
      </c>
      <c r="D4" s="1850"/>
      <c r="E4" s="1850"/>
      <c r="F4" s="1850"/>
      <c r="G4" s="1850"/>
      <c r="H4" s="1850"/>
      <c r="I4" s="1850"/>
    </row>
    <row r="5" spans="3:23" x14ac:dyDescent="0.2">
      <c r="C5" s="1850" t="str">
        <f>TTDN!D11</f>
        <v>Số 51-53 đường Trường Chinh, phường Tứ Minh, TP Hải Dương</v>
      </c>
      <c r="D5" s="1850"/>
      <c r="E5" s="1850"/>
      <c r="F5" s="1850"/>
      <c r="G5" s="1850"/>
      <c r="H5" s="1850"/>
      <c r="I5" s="1850"/>
    </row>
    <row r="6" spans="3:23" x14ac:dyDescent="0.2">
      <c r="C6" s="1850">
        <f>TTDN!L9</f>
        <v>801255024</v>
      </c>
      <c r="D6" s="1850"/>
      <c r="E6" s="1850"/>
    </row>
    <row r="7" spans="3:23" hidden="1" x14ac:dyDescent="0.2">
      <c r="F7" s="967"/>
      <c r="K7" s="937"/>
      <c r="N7" s="937"/>
    </row>
    <row r="8" spans="3:23" ht="27.75" customHeight="1" x14ac:dyDescent="0.2">
      <c r="C8" s="1851" t="s">
        <v>1048</v>
      </c>
      <c r="D8" s="1851"/>
      <c r="E8" s="1851"/>
      <c r="F8" s="1851"/>
      <c r="G8" s="1851"/>
      <c r="H8" s="1851"/>
      <c r="I8" s="1851"/>
      <c r="J8" s="1851"/>
      <c r="K8" s="1851"/>
      <c r="L8" s="1851"/>
      <c r="M8" s="1851"/>
      <c r="N8" s="1851"/>
      <c r="O8" s="1851"/>
      <c r="P8" s="1851"/>
      <c r="Q8" s="1851"/>
      <c r="R8" s="940"/>
    </row>
    <row r="9" spans="3:23" ht="27.75" customHeight="1" x14ac:dyDescent="0.2">
      <c r="C9" s="941"/>
      <c r="D9" s="941"/>
      <c r="E9" s="941"/>
      <c r="F9" s="941"/>
      <c r="G9" s="941"/>
      <c r="H9" s="942" t="s">
        <v>1045</v>
      </c>
      <c r="I9" s="943" t="s">
        <v>32</v>
      </c>
      <c r="J9" s="942" t="s">
        <v>1020</v>
      </c>
      <c r="K9" s="944">
        <v>2018</v>
      </c>
      <c r="L9" s="423"/>
      <c r="M9" s="423"/>
      <c r="N9" s="941"/>
      <c r="O9" s="423"/>
      <c r="P9" s="423"/>
    </row>
    <row r="10" spans="3:23" ht="15.75" x14ac:dyDescent="0.2">
      <c r="H10" s="945" t="s">
        <v>507</v>
      </c>
      <c r="I10" s="960">
        <f>DATE(K9,I9,1)</f>
        <v>43374</v>
      </c>
      <c r="J10" s="946" t="s">
        <v>506</v>
      </c>
      <c r="K10" s="961">
        <f>DATE(K9,I9+1,0)</f>
        <v>43404</v>
      </c>
    </row>
    <row r="12" spans="3:23" ht="41.25" customHeight="1" x14ac:dyDescent="0.2">
      <c r="C12" s="1855" t="s">
        <v>12</v>
      </c>
      <c r="D12" s="1855" t="s">
        <v>721</v>
      </c>
      <c r="E12" s="1855" t="s">
        <v>723</v>
      </c>
      <c r="F12" s="1855" t="s">
        <v>572</v>
      </c>
      <c r="G12" s="1855" t="s">
        <v>736</v>
      </c>
      <c r="H12" s="1857" t="s">
        <v>1023</v>
      </c>
      <c r="I12" s="1857" t="s">
        <v>1024</v>
      </c>
      <c r="J12" s="1857" t="s">
        <v>1025</v>
      </c>
      <c r="K12" s="1855" t="s">
        <v>724</v>
      </c>
      <c r="L12" s="1859" t="s">
        <v>1026</v>
      </c>
      <c r="M12" s="1861" t="s">
        <v>1027</v>
      </c>
      <c r="N12" s="1855" t="s">
        <v>1028</v>
      </c>
      <c r="O12" s="1859" t="s">
        <v>1029</v>
      </c>
      <c r="P12" s="1859" t="s">
        <v>1030</v>
      </c>
      <c r="Q12" s="1855" t="s">
        <v>570</v>
      </c>
      <c r="R12" s="1853" t="s">
        <v>1046</v>
      </c>
    </row>
    <row r="13" spans="3:23" x14ac:dyDescent="0.2">
      <c r="C13" s="1856"/>
      <c r="D13" s="1856"/>
      <c r="E13" s="1856"/>
      <c r="F13" s="1856"/>
      <c r="G13" s="1856"/>
      <c r="H13" s="1858"/>
      <c r="I13" s="1858"/>
      <c r="J13" s="1858"/>
      <c r="K13" s="1856"/>
      <c r="L13" s="1860"/>
      <c r="M13" s="1862"/>
      <c r="N13" s="1856"/>
      <c r="O13" s="1860"/>
      <c r="P13" s="1860"/>
      <c r="Q13" s="1856"/>
      <c r="R13" s="1854"/>
      <c r="V13" s="938"/>
      <c r="W13" s="938"/>
    </row>
    <row r="14" spans="3:23" x14ac:dyDescent="0.2">
      <c r="C14" s="947"/>
      <c r="D14" s="947"/>
      <c r="E14" s="947"/>
      <c r="F14" s="947"/>
      <c r="G14" s="947"/>
      <c r="H14" s="948"/>
      <c r="I14" s="948"/>
      <c r="J14" s="948"/>
      <c r="K14" s="949"/>
      <c r="L14" s="421"/>
      <c r="M14" s="421"/>
      <c r="N14" s="949"/>
      <c r="O14" s="421"/>
      <c r="P14" s="421"/>
      <c r="Q14" s="947"/>
      <c r="R14" s="947"/>
      <c r="V14" s="938"/>
      <c r="W14" s="938"/>
    </row>
    <row r="15" spans="3:23" x14ac:dyDescent="0.2">
      <c r="C15" s="950">
        <v>1</v>
      </c>
      <c r="D15" s="950" t="s">
        <v>1031</v>
      </c>
      <c r="E15" s="950" t="s">
        <v>1032</v>
      </c>
      <c r="F15" s="419">
        <v>10909091</v>
      </c>
      <c r="G15" s="950"/>
      <c r="H15" s="951">
        <v>43218</v>
      </c>
      <c r="I15" s="964">
        <f>IFERROR(DATE(YEAR(H15),MONTH(H15)+K15,DAY(H15)-1),"")</f>
        <v>43582</v>
      </c>
      <c r="J15" s="951"/>
      <c r="K15" s="952">
        <v>12</v>
      </c>
      <c r="L15" s="962">
        <f>IFERROR(ROUNDUP(F15/(I15-H15),0),0)</f>
        <v>29971</v>
      </c>
      <c r="M15" s="962">
        <f>IFERROR(MIN(F15,ROUNDUP(L15*MAX(0,IF(J15&gt;0,MIN(J15,$I$10),$I$10)-H15),0)),0)</f>
        <v>4675476</v>
      </c>
      <c r="N15" s="963">
        <f>IFERROR(MAX(0,IF(J15=0,IF($I$10&gt;I15,0,MIN($K$10,J15)-MAX($I$10,H15)+1),IF(J15&lt;$I$10,0,MIN($K$10,J15,I15)-MAX($I$10,H15)+1))),0)</f>
        <v>31</v>
      </c>
      <c r="O15" s="962">
        <f>IFERROR(MIN(F15-M15,L15*N15),0)</f>
        <v>929101</v>
      </c>
      <c r="P15" s="962">
        <f>IFERROR(IF(J15=0,0,IF(J15&gt;$K$10,0,F15-M15-O15)),0)</f>
        <v>0</v>
      </c>
      <c r="Q15" s="966">
        <f>IFERROR(F15-M15-O15-P15,0)</f>
        <v>5304514</v>
      </c>
      <c r="R15" s="950"/>
      <c r="V15" s="938"/>
      <c r="W15" s="938"/>
    </row>
    <row r="16" spans="3:23" x14ac:dyDescent="0.2">
      <c r="C16" s="950">
        <v>2</v>
      </c>
      <c r="D16" s="950" t="s">
        <v>1033</v>
      </c>
      <c r="E16" s="950" t="s">
        <v>1034</v>
      </c>
      <c r="F16" s="419">
        <v>2318181</v>
      </c>
      <c r="G16" s="950"/>
      <c r="H16" s="951">
        <v>43210</v>
      </c>
      <c r="I16" s="964">
        <f t="shared" ref="I16:I79" si="0">IFERROR(DATE(YEAR(H16),MONTH(H16)+K16,DAY(H16)-1),"")</f>
        <v>43757</v>
      </c>
      <c r="J16" s="951"/>
      <c r="K16" s="952">
        <v>18</v>
      </c>
      <c r="L16" s="962">
        <f t="shared" ref="L16:L79" si="1">IFERROR(ROUNDUP(F16/(I16-H16),0),0)</f>
        <v>4238</v>
      </c>
      <c r="M16" s="962">
        <f t="shared" ref="M16:M79" si="2">IFERROR(MIN(F16,ROUNDUP(L16*MAX(0,IF(J16&gt;0,MIN(J16,$I$10),$I$10)-H16),0)),0)</f>
        <v>695032</v>
      </c>
      <c r="N16" s="963">
        <f t="shared" ref="N16:N79" si="3">IFERROR(MAX(0,IF(J16=0,IF($I$10&gt;I16,0,MIN($K$10,J16)-MAX($I$10,H16)+1),IF(J16&lt;$I$10,0,MIN($K$10,J16,I16)-MAX($I$10,H16)+1))),0)</f>
        <v>31</v>
      </c>
      <c r="O16" s="962">
        <f t="shared" ref="O16:O79" si="4">IFERROR(MIN(F16-M16,L16*N16),0)</f>
        <v>131378</v>
      </c>
      <c r="P16" s="962">
        <f t="shared" ref="P16:P79" si="5">IFERROR(IF(J16=0,0,IF(J16&gt;$K$10,0,F16-M16-O16)),0)</f>
        <v>0</v>
      </c>
      <c r="Q16" s="966">
        <f t="shared" ref="Q16:Q79" si="6">IFERROR(F16-M16-O16-P16,0)</f>
        <v>1491771</v>
      </c>
      <c r="R16" s="950"/>
    </row>
    <row r="17" spans="3:18" x14ac:dyDescent="0.2">
      <c r="C17" s="950">
        <v>3</v>
      </c>
      <c r="D17" s="950" t="s">
        <v>1035</v>
      </c>
      <c r="E17" s="950" t="s">
        <v>1036</v>
      </c>
      <c r="F17" s="419">
        <v>3136365</v>
      </c>
      <c r="G17" s="950"/>
      <c r="H17" s="951">
        <v>43210</v>
      </c>
      <c r="I17" s="964">
        <f t="shared" si="0"/>
        <v>43757</v>
      </c>
      <c r="J17" s="951"/>
      <c r="K17" s="952">
        <v>18</v>
      </c>
      <c r="L17" s="962">
        <f t="shared" si="1"/>
        <v>5734</v>
      </c>
      <c r="M17" s="962">
        <f t="shared" si="2"/>
        <v>940376</v>
      </c>
      <c r="N17" s="963">
        <f t="shared" si="3"/>
        <v>31</v>
      </c>
      <c r="O17" s="962">
        <f t="shared" si="4"/>
        <v>177754</v>
      </c>
      <c r="P17" s="962">
        <f t="shared" si="5"/>
        <v>0</v>
      </c>
      <c r="Q17" s="966">
        <f t="shared" si="6"/>
        <v>2018235</v>
      </c>
      <c r="R17" s="950"/>
    </row>
    <row r="18" spans="3:18" x14ac:dyDescent="0.2">
      <c r="C18" s="950">
        <v>4</v>
      </c>
      <c r="D18" s="950" t="s">
        <v>1037</v>
      </c>
      <c r="E18" s="950" t="s">
        <v>1038</v>
      </c>
      <c r="F18" s="419">
        <v>1227272</v>
      </c>
      <c r="G18" s="950"/>
      <c r="H18" s="951">
        <v>43210</v>
      </c>
      <c r="I18" s="964">
        <f t="shared" si="0"/>
        <v>43757</v>
      </c>
      <c r="J18" s="951"/>
      <c r="K18" s="952">
        <v>18</v>
      </c>
      <c r="L18" s="962">
        <f t="shared" si="1"/>
        <v>2244</v>
      </c>
      <c r="M18" s="962">
        <f t="shared" si="2"/>
        <v>368016</v>
      </c>
      <c r="N18" s="963">
        <f t="shared" si="3"/>
        <v>31</v>
      </c>
      <c r="O18" s="962">
        <f t="shared" si="4"/>
        <v>69564</v>
      </c>
      <c r="P18" s="962">
        <f t="shared" si="5"/>
        <v>0</v>
      </c>
      <c r="Q18" s="966">
        <f t="shared" si="6"/>
        <v>789692</v>
      </c>
      <c r="R18" s="950"/>
    </row>
    <row r="19" spans="3:18" x14ac:dyDescent="0.2">
      <c r="C19" s="950">
        <v>5</v>
      </c>
      <c r="D19" s="950" t="s">
        <v>1039</v>
      </c>
      <c r="E19" s="950" t="s">
        <v>1040</v>
      </c>
      <c r="F19" s="419">
        <v>727272</v>
      </c>
      <c r="G19" s="950"/>
      <c r="H19" s="951">
        <v>43210</v>
      </c>
      <c r="I19" s="964">
        <f t="shared" si="0"/>
        <v>43757</v>
      </c>
      <c r="J19" s="951"/>
      <c r="K19" s="952">
        <v>18</v>
      </c>
      <c r="L19" s="962">
        <f t="shared" si="1"/>
        <v>1330</v>
      </c>
      <c r="M19" s="962">
        <f t="shared" si="2"/>
        <v>218120</v>
      </c>
      <c r="N19" s="963">
        <f t="shared" si="3"/>
        <v>31</v>
      </c>
      <c r="O19" s="962">
        <f t="shared" si="4"/>
        <v>41230</v>
      </c>
      <c r="P19" s="962">
        <f t="shared" si="5"/>
        <v>0</v>
      </c>
      <c r="Q19" s="966">
        <f t="shared" si="6"/>
        <v>467922</v>
      </c>
      <c r="R19" s="950"/>
    </row>
    <row r="20" spans="3:18" x14ac:dyDescent="0.2">
      <c r="C20" s="950">
        <v>6</v>
      </c>
      <c r="D20" s="950" t="s">
        <v>1041</v>
      </c>
      <c r="E20" s="950" t="s">
        <v>1042</v>
      </c>
      <c r="F20" s="419">
        <v>1636365</v>
      </c>
      <c r="G20" s="950"/>
      <c r="H20" s="951">
        <v>43210</v>
      </c>
      <c r="I20" s="964">
        <f t="shared" si="0"/>
        <v>43757</v>
      </c>
      <c r="J20" s="951"/>
      <c r="K20" s="952">
        <v>18</v>
      </c>
      <c r="L20" s="962">
        <f t="shared" si="1"/>
        <v>2992</v>
      </c>
      <c r="M20" s="962">
        <f t="shared" si="2"/>
        <v>490688</v>
      </c>
      <c r="N20" s="963">
        <f t="shared" si="3"/>
        <v>31</v>
      </c>
      <c r="O20" s="962">
        <f t="shared" si="4"/>
        <v>92752</v>
      </c>
      <c r="P20" s="962">
        <f t="shared" si="5"/>
        <v>0</v>
      </c>
      <c r="Q20" s="966">
        <f t="shared" si="6"/>
        <v>1052925</v>
      </c>
      <c r="R20" s="950"/>
    </row>
    <row r="21" spans="3:18" x14ac:dyDescent="0.2">
      <c r="C21" s="950">
        <v>7</v>
      </c>
      <c r="D21" s="950" t="s">
        <v>1043</v>
      </c>
      <c r="E21" s="950" t="s">
        <v>1044</v>
      </c>
      <c r="F21" s="419">
        <v>453636</v>
      </c>
      <c r="G21" s="950"/>
      <c r="H21" s="951">
        <v>43210</v>
      </c>
      <c r="I21" s="964">
        <f t="shared" si="0"/>
        <v>43757</v>
      </c>
      <c r="J21" s="951"/>
      <c r="K21" s="952">
        <v>18</v>
      </c>
      <c r="L21" s="962">
        <f t="shared" si="1"/>
        <v>830</v>
      </c>
      <c r="M21" s="962">
        <f t="shared" si="2"/>
        <v>136120</v>
      </c>
      <c r="N21" s="963">
        <f t="shared" si="3"/>
        <v>31</v>
      </c>
      <c r="O21" s="962">
        <f t="shared" si="4"/>
        <v>25730</v>
      </c>
      <c r="P21" s="962">
        <f t="shared" si="5"/>
        <v>0</v>
      </c>
      <c r="Q21" s="966">
        <f t="shared" si="6"/>
        <v>291786</v>
      </c>
      <c r="R21" s="950"/>
    </row>
    <row r="22" spans="3:18" hidden="1" x14ac:dyDescent="0.2">
      <c r="C22" s="950"/>
      <c r="D22" s="950"/>
      <c r="E22" s="950"/>
      <c r="F22" s="950"/>
      <c r="G22" s="950"/>
      <c r="H22" s="951"/>
      <c r="I22" s="964" t="str">
        <f t="shared" si="0"/>
        <v/>
      </c>
      <c r="J22" s="951"/>
      <c r="K22" s="950"/>
      <c r="L22" s="962">
        <f t="shared" si="1"/>
        <v>0</v>
      </c>
      <c r="M22" s="962">
        <f t="shared" si="2"/>
        <v>0</v>
      </c>
      <c r="N22" s="1246">
        <f t="shared" si="3"/>
        <v>31</v>
      </c>
      <c r="O22" s="962">
        <f t="shared" si="4"/>
        <v>0</v>
      </c>
      <c r="P22" s="962">
        <f t="shared" si="5"/>
        <v>0</v>
      </c>
      <c r="Q22" s="966">
        <f t="shared" si="6"/>
        <v>0</v>
      </c>
      <c r="R22" s="950"/>
    </row>
    <row r="23" spans="3:18" hidden="1" x14ac:dyDescent="0.2">
      <c r="C23" s="950"/>
      <c r="D23" s="950"/>
      <c r="E23" s="950"/>
      <c r="F23" s="950"/>
      <c r="G23" s="950"/>
      <c r="H23" s="951"/>
      <c r="I23" s="964" t="str">
        <f t="shared" si="0"/>
        <v/>
      </c>
      <c r="J23" s="951"/>
      <c r="K23" s="950"/>
      <c r="L23" s="962">
        <f t="shared" si="1"/>
        <v>0</v>
      </c>
      <c r="M23" s="962">
        <f t="shared" si="2"/>
        <v>0</v>
      </c>
      <c r="N23" s="1246">
        <f t="shared" si="3"/>
        <v>31</v>
      </c>
      <c r="O23" s="962">
        <f t="shared" si="4"/>
        <v>0</v>
      </c>
      <c r="P23" s="962">
        <f t="shared" si="5"/>
        <v>0</v>
      </c>
      <c r="Q23" s="966">
        <f t="shared" si="6"/>
        <v>0</v>
      </c>
      <c r="R23" s="950"/>
    </row>
    <row r="24" spans="3:18" hidden="1" x14ac:dyDescent="0.2">
      <c r="C24" s="950"/>
      <c r="D24" s="950"/>
      <c r="E24" s="950"/>
      <c r="F24" s="950"/>
      <c r="G24" s="950"/>
      <c r="H24" s="951"/>
      <c r="I24" s="964" t="str">
        <f t="shared" si="0"/>
        <v/>
      </c>
      <c r="J24" s="951"/>
      <c r="K24" s="950"/>
      <c r="L24" s="962">
        <f t="shared" si="1"/>
        <v>0</v>
      </c>
      <c r="M24" s="962">
        <f t="shared" si="2"/>
        <v>0</v>
      </c>
      <c r="N24" s="1246">
        <f t="shared" si="3"/>
        <v>31</v>
      </c>
      <c r="O24" s="962">
        <f t="shared" si="4"/>
        <v>0</v>
      </c>
      <c r="P24" s="962">
        <f t="shared" si="5"/>
        <v>0</v>
      </c>
      <c r="Q24" s="966">
        <f t="shared" si="6"/>
        <v>0</v>
      </c>
      <c r="R24" s="950"/>
    </row>
    <row r="25" spans="3:18" hidden="1" x14ac:dyDescent="0.2">
      <c r="C25" s="950"/>
      <c r="D25" s="950"/>
      <c r="E25" s="950"/>
      <c r="F25" s="950"/>
      <c r="G25" s="950"/>
      <c r="H25" s="951"/>
      <c r="I25" s="964" t="str">
        <f t="shared" si="0"/>
        <v/>
      </c>
      <c r="J25" s="951"/>
      <c r="K25" s="950"/>
      <c r="L25" s="962">
        <f t="shared" si="1"/>
        <v>0</v>
      </c>
      <c r="M25" s="962">
        <f t="shared" si="2"/>
        <v>0</v>
      </c>
      <c r="N25" s="1246">
        <f t="shared" si="3"/>
        <v>31</v>
      </c>
      <c r="O25" s="962">
        <f t="shared" si="4"/>
        <v>0</v>
      </c>
      <c r="P25" s="962">
        <f t="shared" si="5"/>
        <v>0</v>
      </c>
      <c r="Q25" s="966">
        <f t="shared" si="6"/>
        <v>0</v>
      </c>
      <c r="R25" s="950"/>
    </row>
    <row r="26" spans="3:18" hidden="1" x14ac:dyDescent="0.2">
      <c r="C26" s="950"/>
      <c r="D26" s="950"/>
      <c r="E26" s="950"/>
      <c r="F26" s="950"/>
      <c r="G26" s="950"/>
      <c r="H26" s="951"/>
      <c r="I26" s="964" t="str">
        <f t="shared" si="0"/>
        <v/>
      </c>
      <c r="J26" s="951"/>
      <c r="K26" s="950"/>
      <c r="L26" s="962">
        <f t="shared" si="1"/>
        <v>0</v>
      </c>
      <c r="M26" s="962">
        <f t="shared" si="2"/>
        <v>0</v>
      </c>
      <c r="N26" s="1246">
        <f t="shared" si="3"/>
        <v>31</v>
      </c>
      <c r="O26" s="962">
        <f t="shared" si="4"/>
        <v>0</v>
      </c>
      <c r="P26" s="962">
        <f t="shared" si="5"/>
        <v>0</v>
      </c>
      <c r="Q26" s="966">
        <f t="shared" si="6"/>
        <v>0</v>
      </c>
      <c r="R26" s="950"/>
    </row>
    <row r="27" spans="3:18" hidden="1" x14ac:dyDescent="0.2">
      <c r="C27" s="950"/>
      <c r="D27" s="950"/>
      <c r="E27" s="950"/>
      <c r="F27" s="950"/>
      <c r="G27" s="950"/>
      <c r="H27" s="951"/>
      <c r="I27" s="964" t="str">
        <f t="shared" si="0"/>
        <v/>
      </c>
      <c r="J27" s="951"/>
      <c r="K27" s="950"/>
      <c r="L27" s="962">
        <f t="shared" si="1"/>
        <v>0</v>
      </c>
      <c r="M27" s="962">
        <f t="shared" si="2"/>
        <v>0</v>
      </c>
      <c r="N27" s="1246">
        <f t="shared" si="3"/>
        <v>31</v>
      </c>
      <c r="O27" s="962">
        <f t="shared" si="4"/>
        <v>0</v>
      </c>
      <c r="P27" s="962">
        <f t="shared" si="5"/>
        <v>0</v>
      </c>
      <c r="Q27" s="966">
        <f t="shared" si="6"/>
        <v>0</v>
      </c>
      <c r="R27" s="950"/>
    </row>
    <row r="28" spans="3:18" hidden="1" x14ac:dyDescent="0.2">
      <c r="C28" s="950"/>
      <c r="D28" s="950"/>
      <c r="E28" s="950"/>
      <c r="F28" s="950"/>
      <c r="G28" s="950"/>
      <c r="H28" s="951"/>
      <c r="I28" s="964" t="str">
        <f t="shared" si="0"/>
        <v/>
      </c>
      <c r="J28" s="951"/>
      <c r="K28" s="950"/>
      <c r="L28" s="962">
        <f t="shared" si="1"/>
        <v>0</v>
      </c>
      <c r="M28" s="962">
        <f t="shared" si="2"/>
        <v>0</v>
      </c>
      <c r="N28" s="1246">
        <f t="shared" si="3"/>
        <v>31</v>
      </c>
      <c r="O28" s="962">
        <f t="shared" si="4"/>
        <v>0</v>
      </c>
      <c r="P28" s="962">
        <f t="shared" si="5"/>
        <v>0</v>
      </c>
      <c r="Q28" s="966">
        <f t="shared" si="6"/>
        <v>0</v>
      </c>
      <c r="R28" s="950"/>
    </row>
    <row r="29" spans="3:18" hidden="1" x14ac:dyDescent="0.2">
      <c r="C29" s="950"/>
      <c r="D29" s="950"/>
      <c r="E29" s="950"/>
      <c r="F29" s="950"/>
      <c r="G29" s="950"/>
      <c r="H29" s="951"/>
      <c r="I29" s="964" t="str">
        <f t="shared" si="0"/>
        <v/>
      </c>
      <c r="J29" s="951"/>
      <c r="K29" s="950"/>
      <c r="L29" s="962">
        <f t="shared" si="1"/>
        <v>0</v>
      </c>
      <c r="M29" s="962">
        <f t="shared" si="2"/>
        <v>0</v>
      </c>
      <c r="N29" s="1246">
        <f t="shared" si="3"/>
        <v>31</v>
      </c>
      <c r="O29" s="962">
        <f t="shared" si="4"/>
        <v>0</v>
      </c>
      <c r="P29" s="962">
        <f t="shared" si="5"/>
        <v>0</v>
      </c>
      <c r="Q29" s="966">
        <f t="shared" si="6"/>
        <v>0</v>
      </c>
      <c r="R29" s="950"/>
    </row>
    <row r="30" spans="3:18" hidden="1" x14ac:dyDescent="0.2">
      <c r="C30" s="950"/>
      <c r="D30" s="950"/>
      <c r="E30" s="950"/>
      <c r="F30" s="950"/>
      <c r="G30" s="950"/>
      <c r="H30" s="951"/>
      <c r="I30" s="964" t="str">
        <f t="shared" si="0"/>
        <v/>
      </c>
      <c r="J30" s="951"/>
      <c r="K30" s="950"/>
      <c r="L30" s="962">
        <f t="shared" si="1"/>
        <v>0</v>
      </c>
      <c r="M30" s="962">
        <f t="shared" si="2"/>
        <v>0</v>
      </c>
      <c r="N30" s="1246">
        <f t="shared" si="3"/>
        <v>31</v>
      </c>
      <c r="O30" s="962">
        <f t="shared" si="4"/>
        <v>0</v>
      </c>
      <c r="P30" s="962">
        <f t="shared" si="5"/>
        <v>0</v>
      </c>
      <c r="Q30" s="966">
        <f t="shared" si="6"/>
        <v>0</v>
      </c>
      <c r="R30" s="950"/>
    </row>
    <row r="31" spans="3:18" hidden="1" x14ac:dyDescent="0.2">
      <c r="C31" s="950"/>
      <c r="D31" s="950"/>
      <c r="E31" s="950"/>
      <c r="F31" s="950"/>
      <c r="G31" s="950"/>
      <c r="H31" s="951"/>
      <c r="I31" s="964" t="str">
        <f t="shared" si="0"/>
        <v/>
      </c>
      <c r="J31" s="951"/>
      <c r="K31" s="950"/>
      <c r="L31" s="962">
        <f t="shared" si="1"/>
        <v>0</v>
      </c>
      <c r="M31" s="962">
        <f t="shared" si="2"/>
        <v>0</v>
      </c>
      <c r="N31" s="1246">
        <f t="shared" si="3"/>
        <v>31</v>
      </c>
      <c r="O31" s="962">
        <f t="shared" si="4"/>
        <v>0</v>
      </c>
      <c r="P31" s="962">
        <f t="shared" si="5"/>
        <v>0</v>
      </c>
      <c r="Q31" s="966">
        <f t="shared" si="6"/>
        <v>0</v>
      </c>
      <c r="R31" s="950"/>
    </row>
    <row r="32" spans="3:18" hidden="1" x14ac:dyDescent="0.2">
      <c r="C32" s="950"/>
      <c r="D32" s="950"/>
      <c r="E32" s="950"/>
      <c r="F32" s="950"/>
      <c r="G32" s="950"/>
      <c r="H32" s="951"/>
      <c r="I32" s="964" t="str">
        <f t="shared" si="0"/>
        <v/>
      </c>
      <c r="J32" s="951"/>
      <c r="K32" s="950"/>
      <c r="L32" s="962">
        <f t="shared" si="1"/>
        <v>0</v>
      </c>
      <c r="M32" s="962">
        <f t="shared" si="2"/>
        <v>0</v>
      </c>
      <c r="N32" s="1246">
        <f t="shared" si="3"/>
        <v>31</v>
      </c>
      <c r="O32" s="962">
        <f t="shared" si="4"/>
        <v>0</v>
      </c>
      <c r="P32" s="962">
        <f t="shared" si="5"/>
        <v>0</v>
      </c>
      <c r="Q32" s="966">
        <f t="shared" si="6"/>
        <v>0</v>
      </c>
      <c r="R32" s="950"/>
    </row>
    <row r="33" spans="3:18" hidden="1" x14ac:dyDescent="0.2">
      <c r="C33" s="950"/>
      <c r="D33" s="950"/>
      <c r="E33" s="950"/>
      <c r="F33" s="950"/>
      <c r="G33" s="950"/>
      <c r="H33" s="951"/>
      <c r="I33" s="964" t="str">
        <f t="shared" si="0"/>
        <v/>
      </c>
      <c r="J33" s="951"/>
      <c r="K33" s="950"/>
      <c r="L33" s="962">
        <f t="shared" si="1"/>
        <v>0</v>
      </c>
      <c r="M33" s="962">
        <f t="shared" si="2"/>
        <v>0</v>
      </c>
      <c r="N33" s="1246">
        <f t="shared" si="3"/>
        <v>31</v>
      </c>
      <c r="O33" s="962">
        <f t="shared" si="4"/>
        <v>0</v>
      </c>
      <c r="P33" s="962">
        <f t="shared" si="5"/>
        <v>0</v>
      </c>
      <c r="Q33" s="966">
        <f t="shared" si="6"/>
        <v>0</v>
      </c>
      <c r="R33" s="950"/>
    </row>
    <row r="34" spans="3:18" hidden="1" x14ac:dyDescent="0.2">
      <c r="C34" s="950"/>
      <c r="D34" s="950"/>
      <c r="E34" s="950"/>
      <c r="F34" s="950"/>
      <c r="G34" s="950"/>
      <c r="H34" s="951"/>
      <c r="I34" s="964" t="str">
        <f t="shared" si="0"/>
        <v/>
      </c>
      <c r="J34" s="951"/>
      <c r="K34" s="950"/>
      <c r="L34" s="962">
        <f t="shared" si="1"/>
        <v>0</v>
      </c>
      <c r="M34" s="962">
        <f t="shared" si="2"/>
        <v>0</v>
      </c>
      <c r="N34" s="1246">
        <f t="shared" si="3"/>
        <v>31</v>
      </c>
      <c r="O34" s="962">
        <f t="shared" si="4"/>
        <v>0</v>
      </c>
      <c r="P34" s="962">
        <f t="shared" si="5"/>
        <v>0</v>
      </c>
      <c r="Q34" s="966">
        <f t="shared" si="6"/>
        <v>0</v>
      </c>
      <c r="R34" s="950"/>
    </row>
    <row r="35" spans="3:18" hidden="1" x14ac:dyDescent="0.2">
      <c r="C35" s="950"/>
      <c r="D35" s="950"/>
      <c r="E35" s="950"/>
      <c r="F35" s="950"/>
      <c r="G35" s="950"/>
      <c r="H35" s="951"/>
      <c r="I35" s="964" t="str">
        <f t="shared" si="0"/>
        <v/>
      </c>
      <c r="J35" s="951"/>
      <c r="K35" s="950"/>
      <c r="L35" s="962">
        <f t="shared" si="1"/>
        <v>0</v>
      </c>
      <c r="M35" s="962">
        <f t="shared" si="2"/>
        <v>0</v>
      </c>
      <c r="N35" s="1246">
        <f t="shared" si="3"/>
        <v>31</v>
      </c>
      <c r="O35" s="962">
        <f t="shared" si="4"/>
        <v>0</v>
      </c>
      <c r="P35" s="962">
        <f t="shared" si="5"/>
        <v>0</v>
      </c>
      <c r="Q35" s="966">
        <f t="shared" si="6"/>
        <v>0</v>
      </c>
      <c r="R35" s="950"/>
    </row>
    <row r="36" spans="3:18" hidden="1" x14ac:dyDescent="0.2">
      <c r="C36" s="950"/>
      <c r="D36" s="950"/>
      <c r="E36" s="950"/>
      <c r="F36" s="950"/>
      <c r="G36" s="950"/>
      <c r="H36" s="951"/>
      <c r="I36" s="964" t="str">
        <f t="shared" si="0"/>
        <v/>
      </c>
      <c r="J36" s="951"/>
      <c r="K36" s="950"/>
      <c r="L36" s="962">
        <f t="shared" si="1"/>
        <v>0</v>
      </c>
      <c r="M36" s="962">
        <f t="shared" si="2"/>
        <v>0</v>
      </c>
      <c r="N36" s="1246">
        <f t="shared" si="3"/>
        <v>31</v>
      </c>
      <c r="O36" s="962">
        <f t="shared" si="4"/>
        <v>0</v>
      </c>
      <c r="P36" s="962">
        <f t="shared" si="5"/>
        <v>0</v>
      </c>
      <c r="Q36" s="966">
        <f t="shared" si="6"/>
        <v>0</v>
      </c>
      <c r="R36" s="950"/>
    </row>
    <row r="37" spans="3:18" hidden="1" x14ac:dyDescent="0.2">
      <c r="C37" s="950"/>
      <c r="D37" s="950"/>
      <c r="E37" s="950"/>
      <c r="F37" s="950"/>
      <c r="G37" s="950"/>
      <c r="H37" s="951"/>
      <c r="I37" s="964" t="str">
        <f t="shared" si="0"/>
        <v/>
      </c>
      <c r="J37" s="951"/>
      <c r="K37" s="950"/>
      <c r="L37" s="962">
        <f t="shared" si="1"/>
        <v>0</v>
      </c>
      <c r="M37" s="962">
        <f t="shared" si="2"/>
        <v>0</v>
      </c>
      <c r="N37" s="1246">
        <f t="shared" si="3"/>
        <v>31</v>
      </c>
      <c r="O37" s="962">
        <f t="shared" si="4"/>
        <v>0</v>
      </c>
      <c r="P37" s="962">
        <f t="shared" si="5"/>
        <v>0</v>
      </c>
      <c r="Q37" s="966">
        <f t="shared" si="6"/>
        <v>0</v>
      </c>
      <c r="R37" s="950"/>
    </row>
    <row r="38" spans="3:18" hidden="1" x14ac:dyDescent="0.2">
      <c r="C38" s="950"/>
      <c r="D38" s="950"/>
      <c r="E38" s="950"/>
      <c r="F38" s="950"/>
      <c r="G38" s="950"/>
      <c r="H38" s="951"/>
      <c r="I38" s="964" t="str">
        <f t="shared" si="0"/>
        <v/>
      </c>
      <c r="J38" s="951"/>
      <c r="K38" s="950"/>
      <c r="L38" s="962">
        <f t="shared" si="1"/>
        <v>0</v>
      </c>
      <c r="M38" s="962">
        <f t="shared" si="2"/>
        <v>0</v>
      </c>
      <c r="N38" s="1246">
        <f t="shared" si="3"/>
        <v>31</v>
      </c>
      <c r="O38" s="962">
        <f t="shared" si="4"/>
        <v>0</v>
      </c>
      <c r="P38" s="962">
        <f t="shared" si="5"/>
        <v>0</v>
      </c>
      <c r="Q38" s="966">
        <f t="shared" si="6"/>
        <v>0</v>
      </c>
      <c r="R38" s="950"/>
    </row>
    <row r="39" spans="3:18" hidden="1" x14ac:dyDescent="0.2">
      <c r="C39" s="950"/>
      <c r="D39" s="950"/>
      <c r="E39" s="950"/>
      <c r="F39" s="950"/>
      <c r="G39" s="950"/>
      <c r="H39" s="951"/>
      <c r="I39" s="964" t="str">
        <f t="shared" si="0"/>
        <v/>
      </c>
      <c r="J39" s="951"/>
      <c r="K39" s="950"/>
      <c r="L39" s="962">
        <f t="shared" si="1"/>
        <v>0</v>
      </c>
      <c r="M39" s="962">
        <f t="shared" si="2"/>
        <v>0</v>
      </c>
      <c r="N39" s="1246">
        <f t="shared" si="3"/>
        <v>31</v>
      </c>
      <c r="O39" s="962">
        <f t="shared" si="4"/>
        <v>0</v>
      </c>
      <c r="P39" s="962">
        <f t="shared" si="5"/>
        <v>0</v>
      </c>
      <c r="Q39" s="966">
        <f t="shared" si="6"/>
        <v>0</v>
      </c>
      <c r="R39" s="950"/>
    </row>
    <row r="40" spans="3:18" hidden="1" x14ac:dyDescent="0.2">
      <c r="C40" s="950"/>
      <c r="D40" s="950"/>
      <c r="E40" s="950"/>
      <c r="F40" s="950"/>
      <c r="G40" s="950"/>
      <c r="H40" s="951"/>
      <c r="I40" s="964" t="str">
        <f t="shared" si="0"/>
        <v/>
      </c>
      <c r="J40" s="951"/>
      <c r="K40" s="950"/>
      <c r="L40" s="962">
        <f t="shared" si="1"/>
        <v>0</v>
      </c>
      <c r="M40" s="962">
        <f t="shared" si="2"/>
        <v>0</v>
      </c>
      <c r="N40" s="1246">
        <f t="shared" si="3"/>
        <v>31</v>
      </c>
      <c r="O40" s="962">
        <f t="shared" si="4"/>
        <v>0</v>
      </c>
      <c r="P40" s="962">
        <f t="shared" si="5"/>
        <v>0</v>
      </c>
      <c r="Q40" s="966">
        <f t="shared" si="6"/>
        <v>0</v>
      </c>
      <c r="R40" s="950"/>
    </row>
    <row r="41" spans="3:18" hidden="1" x14ac:dyDescent="0.2">
      <c r="C41" s="950"/>
      <c r="D41" s="950"/>
      <c r="E41" s="950"/>
      <c r="F41" s="950"/>
      <c r="G41" s="950"/>
      <c r="H41" s="951"/>
      <c r="I41" s="964" t="str">
        <f t="shared" si="0"/>
        <v/>
      </c>
      <c r="J41" s="951"/>
      <c r="K41" s="950"/>
      <c r="L41" s="962">
        <f t="shared" si="1"/>
        <v>0</v>
      </c>
      <c r="M41" s="962">
        <f t="shared" si="2"/>
        <v>0</v>
      </c>
      <c r="N41" s="1246">
        <f t="shared" si="3"/>
        <v>31</v>
      </c>
      <c r="O41" s="962">
        <f t="shared" si="4"/>
        <v>0</v>
      </c>
      <c r="P41" s="962">
        <f t="shared" si="5"/>
        <v>0</v>
      </c>
      <c r="Q41" s="966">
        <f t="shared" si="6"/>
        <v>0</v>
      </c>
      <c r="R41" s="950"/>
    </row>
    <row r="42" spans="3:18" hidden="1" x14ac:dyDescent="0.2">
      <c r="C42" s="950"/>
      <c r="D42" s="950"/>
      <c r="E42" s="950"/>
      <c r="F42" s="950"/>
      <c r="G42" s="950"/>
      <c r="H42" s="951"/>
      <c r="I42" s="964" t="str">
        <f t="shared" si="0"/>
        <v/>
      </c>
      <c r="J42" s="951"/>
      <c r="K42" s="950"/>
      <c r="L42" s="962">
        <f t="shared" si="1"/>
        <v>0</v>
      </c>
      <c r="M42" s="962">
        <f t="shared" si="2"/>
        <v>0</v>
      </c>
      <c r="N42" s="1246">
        <f t="shared" si="3"/>
        <v>31</v>
      </c>
      <c r="O42" s="962">
        <f t="shared" si="4"/>
        <v>0</v>
      </c>
      <c r="P42" s="962">
        <f t="shared" si="5"/>
        <v>0</v>
      </c>
      <c r="Q42" s="966">
        <f t="shared" si="6"/>
        <v>0</v>
      </c>
      <c r="R42" s="950"/>
    </row>
    <row r="43" spans="3:18" hidden="1" x14ac:dyDescent="0.2">
      <c r="C43" s="950"/>
      <c r="D43" s="950"/>
      <c r="E43" s="950"/>
      <c r="F43" s="950"/>
      <c r="G43" s="950"/>
      <c r="H43" s="951"/>
      <c r="I43" s="964" t="str">
        <f t="shared" si="0"/>
        <v/>
      </c>
      <c r="J43" s="951"/>
      <c r="K43" s="950"/>
      <c r="L43" s="962">
        <f t="shared" si="1"/>
        <v>0</v>
      </c>
      <c r="M43" s="962">
        <f t="shared" si="2"/>
        <v>0</v>
      </c>
      <c r="N43" s="1246">
        <f t="shared" si="3"/>
        <v>31</v>
      </c>
      <c r="O43" s="962">
        <f t="shared" si="4"/>
        <v>0</v>
      </c>
      <c r="P43" s="962">
        <f t="shared" si="5"/>
        <v>0</v>
      </c>
      <c r="Q43" s="966">
        <f t="shared" si="6"/>
        <v>0</v>
      </c>
      <c r="R43" s="950"/>
    </row>
    <row r="44" spans="3:18" hidden="1" x14ac:dyDescent="0.2">
      <c r="C44" s="950"/>
      <c r="D44" s="950"/>
      <c r="E44" s="950"/>
      <c r="F44" s="950"/>
      <c r="G44" s="950"/>
      <c r="H44" s="951"/>
      <c r="I44" s="964" t="str">
        <f t="shared" si="0"/>
        <v/>
      </c>
      <c r="J44" s="951"/>
      <c r="K44" s="950"/>
      <c r="L44" s="962">
        <f t="shared" si="1"/>
        <v>0</v>
      </c>
      <c r="M44" s="962">
        <f t="shared" si="2"/>
        <v>0</v>
      </c>
      <c r="N44" s="1246">
        <f t="shared" si="3"/>
        <v>31</v>
      </c>
      <c r="O44" s="962">
        <f t="shared" si="4"/>
        <v>0</v>
      </c>
      <c r="P44" s="962">
        <f t="shared" si="5"/>
        <v>0</v>
      </c>
      <c r="Q44" s="966">
        <f t="shared" si="6"/>
        <v>0</v>
      </c>
      <c r="R44" s="950"/>
    </row>
    <row r="45" spans="3:18" hidden="1" x14ac:dyDescent="0.2">
      <c r="C45" s="950"/>
      <c r="D45" s="950"/>
      <c r="E45" s="950"/>
      <c r="F45" s="950"/>
      <c r="G45" s="950"/>
      <c r="H45" s="951"/>
      <c r="I45" s="964" t="str">
        <f t="shared" si="0"/>
        <v/>
      </c>
      <c r="J45" s="951"/>
      <c r="K45" s="950"/>
      <c r="L45" s="962">
        <f t="shared" si="1"/>
        <v>0</v>
      </c>
      <c r="M45" s="962">
        <f t="shared" si="2"/>
        <v>0</v>
      </c>
      <c r="N45" s="1246">
        <f t="shared" si="3"/>
        <v>31</v>
      </c>
      <c r="O45" s="962">
        <f t="shared" si="4"/>
        <v>0</v>
      </c>
      <c r="P45" s="962">
        <f t="shared" si="5"/>
        <v>0</v>
      </c>
      <c r="Q45" s="966">
        <f t="shared" si="6"/>
        <v>0</v>
      </c>
      <c r="R45" s="950"/>
    </row>
    <row r="46" spans="3:18" hidden="1" x14ac:dyDescent="0.2">
      <c r="C46" s="950"/>
      <c r="D46" s="950"/>
      <c r="E46" s="950"/>
      <c r="F46" s="950"/>
      <c r="G46" s="950"/>
      <c r="H46" s="951"/>
      <c r="I46" s="964" t="str">
        <f t="shared" si="0"/>
        <v/>
      </c>
      <c r="J46" s="951"/>
      <c r="K46" s="950"/>
      <c r="L46" s="962">
        <f t="shared" si="1"/>
        <v>0</v>
      </c>
      <c r="M46" s="962">
        <f t="shared" si="2"/>
        <v>0</v>
      </c>
      <c r="N46" s="1246">
        <f t="shared" si="3"/>
        <v>31</v>
      </c>
      <c r="O46" s="962">
        <f t="shared" si="4"/>
        <v>0</v>
      </c>
      <c r="P46" s="962">
        <f t="shared" si="5"/>
        <v>0</v>
      </c>
      <c r="Q46" s="966">
        <f t="shared" si="6"/>
        <v>0</v>
      </c>
      <c r="R46" s="950"/>
    </row>
    <row r="47" spans="3:18" hidden="1" x14ac:dyDescent="0.2">
      <c r="C47" s="950"/>
      <c r="D47" s="950"/>
      <c r="E47" s="950"/>
      <c r="F47" s="950"/>
      <c r="G47" s="950"/>
      <c r="H47" s="951"/>
      <c r="I47" s="964" t="str">
        <f t="shared" si="0"/>
        <v/>
      </c>
      <c r="J47" s="951"/>
      <c r="K47" s="950"/>
      <c r="L47" s="962">
        <f t="shared" si="1"/>
        <v>0</v>
      </c>
      <c r="M47" s="962">
        <f t="shared" si="2"/>
        <v>0</v>
      </c>
      <c r="N47" s="1246">
        <f t="shared" si="3"/>
        <v>31</v>
      </c>
      <c r="O47" s="962">
        <f t="shared" si="4"/>
        <v>0</v>
      </c>
      <c r="P47" s="962">
        <f t="shared" si="5"/>
        <v>0</v>
      </c>
      <c r="Q47" s="966">
        <f t="shared" si="6"/>
        <v>0</v>
      </c>
      <c r="R47" s="950"/>
    </row>
    <row r="48" spans="3:18" hidden="1" x14ac:dyDescent="0.2">
      <c r="C48" s="950"/>
      <c r="D48" s="950"/>
      <c r="E48" s="950"/>
      <c r="F48" s="950"/>
      <c r="G48" s="950"/>
      <c r="H48" s="951"/>
      <c r="I48" s="964" t="str">
        <f t="shared" si="0"/>
        <v/>
      </c>
      <c r="J48" s="951"/>
      <c r="K48" s="950"/>
      <c r="L48" s="962">
        <f t="shared" si="1"/>
        <v>0</v>
      </c>
      <c r="M48" s="962">
        <f t="shared" si="2"/>
        <v>0</v>
      </c>
      <c r="N48" s="1246">
        <f t="shared" si="3"/>
        <v>31</v>
      </c>
      <c r="O48" s="962">
        <f t="shared" si="4"/>
        <v>0</v>
      </c>
      <c r="P48" s="962">
        <f t="shared" si="5"/>
        <v>0</v>
      </c>
      <c r="Q48" s="966">
        <f t="shared" si="6"/>
        <v>0</v>
      </c>
      <c r="R48" s="950"/>
    </row>
    <row r="49" spans="3:18" hidden="1" x14ac:dyDescent="0.2">
      <c r="C49" s="950"/>
      <c r="D49" s="950"/>
      <c r="E49" s="950"/>
      <c r="F49" s="950"/>
      <c r="G49" s="950"/>
      <c r="H49" s="951"/>
      <c r="I49" s="964" t="str">
        <f t="shared" si="0"/>
        <v/>
      </c>
      <c r="J49" s="951"/>
      <c r="K49" s="950"/>
      <c r="L49" s="962">
        <f t="shared" si="1"/>
        <v>0</v>
      </c>
      <c r="M49" s="962">
        <f t="shared" si="2"/>
        <v>0</v>
      </c>
      <c r="N49" s="1246">
        <f t="shared" si="3"/>
        <v>31</v>
      </c>
      <c r="O49" s="962">
        <f t="shared" si="4"/>
        <v>0</v>
      </c>
      <c r="P49" s="962">
        <f t="shared" si="5"/>
        <v>0</v>
      </c>
      <c r="Q49" s="966">
        <f t="shared" si="6"/>
        <v>0</v>
      </c>
      <c r="R49" s="950"/>
    </row>
    <row r="50" spans="3:18" hidden="1" x14ac:dyDescent="0.2">
      <c r="C50" s="950"/>
      <c r="D50" s="950"/>
      <c r="E50" s="950"/>
      <c r="F50" s="950"/>
      <c r="G50" s="950"/>
      <c r="H50" s="951"/>
      <c r="I50" s="964" t="str">
        <f t="shared" si="0"/>
        <v/>
      </c>
      <c r="J50" s="951"/>
      <c r="K50" s="950"/>
      <c r="L50" s="962">
        <f t="shared" si="1"/>
        <v>0</v>
      </c>
      <c r="M50" s="962">
        <f t="shared" si="2"/>
        <v>0</v>
      </c>
      <c r="N50" s="1246">
        <f t="shared" si="3"/>
        <v>31</v>
      </c>
      <c r="O50" s="962">
        <f t="shared" si="4"/>
        <v>0</v>
      </c>
      <c r="P50" s="962">
        <f t="shared" si="5"/>
        <v>0</v>
      </c>
      <c r="Q50" s="966">
        <f t="shared" si="6"/>
        <v>0</v>
      </c>
      <c r="R50" s="950"/>
    </row>
    <row r="51" spans="3:18" hidden="1" x14ac:dyDescent="0.2">
      <c r="C51" s="950"/>
      <c r="D51" s="950"/>
      <c r="E51" s="950"/>
      <c r="F51" s="950"/>
      <c r="G51" s="950"/>
      <c r="H51" s="951"/>
      <c r="I51" s="964" t="str">
        <f t="shared" si="0"/>
        <v/>
      </c>
      <c r="J51" s="951"/>
      <c r="K51" s="950"/>
      <c r="L51" s="962">
        <f t="shared" si="1"/>
        <v>0</v>
      </c>
      <c r="M51" s="962">
        <f t="shared" si="2"/>
        <v>0</v>
      </c>
      <c r="N51" s="1246">
        <f t="shared" si="3"/>
        <v>31</v>
      </c>
      <c r="O51" s="962">
        <f t="shared" si="4"/>
        <v>0</v>
      </c>
      <c r="P51" s="962">
        <f t="shared" si="5"/>
        <v>0</v>
      </c>
      <c r="Q51" s="966">
        <f t="shared" si="6"/>
        <v>0</v>
      </c>
      <c r="R51" s="950"/>
    </row>
    <row r="52" spans="3:18" hidden="1" x14ac:dyDescent="0.2">
      <c r="C52" s="950"/>
      <c r="D52" s="950"/>
      <c r="E52" s="950"/>
      <c r="F52" s="950"/>
      <c r="G52" s="950"/>
      <c r="H52" s="951"/>
      <c r="I52" s="964" t="str">
        <f t="shared" si="0"/>
        <v/>
      </c>
      <c r="J52" s="951"/>
      <c r="K52" s="950"/>
      <c r="L52" s="962">
        <f t="shared" si="1"/>
        <v>0</v>
      </c>
      <c r="M52" s="962">
        <f t="shared" si="2"/>
        <v>0</v>
      </c>
      <c r="N52" s="1246">
        <f t="shared" si="3"/>
        <v>31</v>
      </c>
      <c r="O52" s="962">
        <f t="shared" si="4"/>
        <v>0</v>
      </c>
      <c r="P52" s="962">
        <f t="shared" si="5"/>
        <v>0</v>
      </c>
      <c r="Q52" s="966">
        <f t="shared" si="6"/>
        <v>0</v>
      </c>
      <c r="R52" s="950"/>
    </row>
    <row r="53" spans="3:18" hidden="1" x14ac:dyDescent="0.2">
      <c r="C53" s="950"/>
      <c r="D53" s="950"/>
      <c r="E53" s="950"/>
      <c r="F53" s="950"/>
      <c r="G53" s="950"/>
      <c r="H53" s="951"/>
      <c r="I53" s="964" t="str">
        <f t="shared" si="0"/>
        <v/>
      </c>
      <c r="J53" s="951"/>
      <c r="K53" s="950"/>
      <c r="L53" s="962">
        <f t="shared" si="1"/>
        <v>0</v>
      </c>
      <c r="M53" s="962">
        <f t="shared" si="2"/>
        <v>0</v>
      </c>
      <c r="N53" s="1246">
        <f t="shared" si="3"/>
        <v>31</v>
      </c>
      <c r="O53" s="962">
        <f t="shared" si="4"/>
        <v>0</v>
      </c>
      <c r="P53" s="962">
        <f t="shared" si="5"/>
        <v>0</v>
      </c>
      <c r="Q53" s="966">
        <f t="shared" si="6"/>
        <v>0</v>
      </c>
      <c r="R53" s="950"/>
    </row>
    <row r="54" spans="3:18" hidden="1" x14ac:dyDescent="0.2">
      <c r="C54" s="950"/>
      <c r="D54" s="950"/>
      <c r="E54" s="950"/>
      <c r="F54" s="950"/>
      <c r="G54" s="950"/>
      <c r="H54" s="951"/>
      <c r="I54" s="964" t="str">
        <f t="shared" si="0"/>
        <v/>
      </c>
      <c r="J54" s="951"/>
      <c r="K54" s="950"/>
      <c r="L54" s="962">
        <f t="shared" si="1"/>
        <v>0</v>
      </c>
      <c r="M54" s="962">
        <f t="shared" si="2"/>
        <v>0</v>
      </c>
      <c r="N54" s="1246">
        <f t="shared" si="3"/>
        <v>31</v>
      </c>
      <c r="O54" s="962">
        <f t="shared" si="4"/>
        <v>0</v>
      </c>
      <c r="P54" s="962">
        <f t="shared" si="5"/>
        <v>0</v>
      </c>
      <c r="Q54" s="966">
        <f t="shared" si="6"/>
        <v>0</v>
      </c>
      <c r="R54" s="950"/>
    </row>
    <row r="55" spans="3:18" hidden="1" x14ac:dyDescent="0.2">
      <c r="C55" s="950"/>
      <c r="D55" s="950"/>
      <c r="E55" s="950"/>
      <c r="F55" s="950"/>
      <c r="G55" s="950"/>
      <c r="H55" s="951"/>
      <c r="I55" s="964" t="str">
        <f t="shared" si="0"/>
        <v/>
      </c>
      <c r="J55" s="951"/>
      <c r="K55" s="950"/>
      <c r="L55" s="962">
        <f t="shared" si="1"/>
        <v>0</v>
      </c>
      <c r="M55" s="962">
        <f t="shared" si="2"/>
        <v>0</v>
      </c>
      <c r="N55" s="1246">
        <f t="shared" si="3"/>
        <v>31</v>
      </c>
      <c r="O55" s="962">
        <f t="shared" si="4"/>
        <v>0</v>
      </c>
      <c r="P55" s="962">
        <f t="shared" si="5"/>
        <v>0</v>
      </c>
      <c r="Q55" s="966">
        <f t="shared" si="6"/>
        <v>0</v>
      </c>
      <c r="R55" s="950"/>
    </row>
    <row r="56" spans="3:18" hidden="1" x14ac:dyDescent="0.2">
      <c r="C56" s="950"/>
      <c r="D56" s="950"/>
      <c r="E56" s="950"/>
      <c r="F56" s="950"/>
      <c r="G56" s="950"/>
      <c r="H56" s="951"/>
      <c r="I56" s="964" t="str">
        <f t="shared" si="0"/>
        <v/>
      </c>
      <c r="J56" s="951"/>
      <c r="K56" s="950"/>
      <c r="L56" s="962">
        <f t="shared" si="1"/>
        <v>0</v>
      </c>
      <c r="M56" s="962">
        <f t="shared" si="2"/>
        <v>0</v>
      </c>
      <c r="N56" s="1246">
        <f t="shared" si="3"/>
        <v>31</v>
      </c>
      <c r="O56" s="962">
        <f t="shared" si="4"/>
        <v>0</v>
      </c>
      <c r="P56" s="962">
        <f t="shared" si="5"/>
        <v>0</v>
      </c>
      <c r="Q56" s="966">
        <f t="shared" si="6"/>
        <v>0</v>
      </c>
      <c r="R56" s="950"/>
    </row>
    <row r="57" spans="3:18" hidden="1" x14ac:dyDescent="0.2">
      <c r="C57" s="950"/>
      <c r="D57" s="950"/>
      <c r="E57" s="950"/>
      <c r="F57" s="950"/>
      <c r="G57" s="950"/>
      <c r="H57" s="951"/>
      <c r="I57" s="964" t="str">
        <f t="shared" si="0"/>
        <v/>
      </c>
      <c r="J57" s="951"/>
      <c r="K57" s="950"/>
      <c r="L57" s="962">
        <f t="shared" si="1"/>
        <v>0</v>
      </c>
      <c r="M57" s="962">
        <f t="shared" si="2"/>
        <v>0</v>
      </c>
      <c r="N57" s="1246">
        <f t="shared" si="3"/>
        <v>31</v>
      </c>
      <c r="O57" s="962">
        <f t="shared" si="4"/>
        <v>0</v>
      </c>
      <c r="P57" s="962">
        <f t="shared" si="5"/>
        <v>0</v>
      </c>
      <c r="Q57" s="966">
        <f t="shared" si="6"/>
        <v>0</v>
      </c>
      <c r="R57" s="950"/>
    </row>
    <row r="58" spans="3:18" hidden="1" x14ac:dyDescent="0.2">
      <c r="C58" s="950"/>
      <c r="D58" s="950"/>
      <c r="E58" s="950"/>
      <c r="F58" s="950"/>
      <c r="G58" s="950"/>
      <c r="H58" s="951"/>
      <c r="I58" s="964" t="str">
        <f t="shared" si="0"/>
        <v/>
      </c>
      <c r="J58" s="951"/>
      <c r="K58" s="950"/>
      <c r="L58" s="962">
        <f t="shared" si="1"/>
        <v>0</v>
      </c>
      <c r="M58" s="962">
        <f t="shared" si="2"/>
        <v>0</v>
      </c>
      <c r="N58" s="1246">
        <f t="shared" si="3"/>
        <v>31</v>
      </c>
      <c r="O58" s="962">
        <f t="shared" si="4"/>
        <v>0</v>
      </c>
      <c r="P58" s="962">
        <f t="shared" si="5"/>
        <v>0</v>
      </c>
      <c r="Q58" s="966">
        <f t="shared" si="6"/>
        <v>0</v>
      </c>
      <c r="R58" s="950"/>
    </row>
    <row r="59" spans="3:18" hidden="1" x14ac:dyDescent="0.2">
      <c r="C59" s="950"/>
      <c r="D59" s="950"/>
      <c r="E59" s="950"/>
      <c r="F59" s="950"/>
      <c r="G59" s="950"/>
      <c r="H59" s="951"/>
      <c r="I59" s="964" t="str">
        <f t="shared" si="0"/>
        <v/>
      </c>
      <c r="J59" s="951"/>
      <c r="K59" s="950"/>
      <c r="L59" s="962">
        <f t="shared" si="1"/>
        <v>0</v>
      </c>
      <c r="M59" s="962">
        <f t="shared" si="2"/>
        <v>0</v>
      </c>
      <c r="N59" s="1246">
        <f t="shared" si="3"/>
        <v>31</v>
      </c>
      <c r="O59" s="962">
        <f t="shared" si="4"/>
        <v>0</v>
      </c>
      <c r="P59" s="962">
        <f t="shared" si="5"/>
        <v>0</v>
      </c>
      <c r="Q59" s="966">
        <f t="shared" si="6"/>
        <v>0</v>
      </c>
      <c r="R59" s="950"/>
    </row>
    <row r="60" spans="3:18" hidden="1" x14ac:dyDescent="0.2">
      <c r="C60" s="950"/>
      <c r="D60" s="950"/>
      <c r="E60" s="950"/>
      <c r="F60" s="950"/>
      <c r="G60" s="950"/>
      <c r="H60" s="951"/>
      <c r="I60" s="964" t="str">
        <f t="shared" si="0"/>
        <v/>
      </c>
      <c r="J60" s="951"/>
      <c r="K60" s="950"/>
      <c r="L60" s="962">
        <f t="shared" si="1"/>
        <v>0</v>
      </c>
      <c r="M60" s="962">
        <f t="shared" si="2"/>
        <v>0</v>
      </c>
      <c r="N60" s="1246">
        <f t="shared" si="3"/>
        <v>31</v>
      </c>
      <c r="O60" s="962">
        <f t="shared" si="4"/>
        <v>0</v>
      </c>
      <c r="P60" s="962">
        <f t="shared" si="5"/>
        <v>0</v>
      </c>
      <c r="Q60" s="966">
        <f t="shared" si="6"/>
        <v>0</v>
      </c>
      <c r="R60" s="950"/>
    </row>
    <row r="61" spans="3:18" hidden="1" x14ac:dyDescent="0.2">
      <c r="C61" s="950"/>
      <c r="D61" s="950"/>
      <c r="E61" s="950"/>
      <c r="F61" s="950"/>
      <c r="G61" s="950"/>
      <c r="H61" s="951"/>
      <c r="I61" s="964" t="str">
        <f t="shared" si="0"/>
        <v/>
      </c>
      <c r="J61" s="951"/>
      <c r="K61" s="950"/>
      <c r="L61" s="962">
        <f t="shared" si="1"/>
        <v>0</v>
      </c>
      <c r="M61" s="962">
        <f t="shared" si="2"/>
        <v>0</v>
      </c>
      <c r="N61" s="1246">
        <f t="shared" si="3"/>
        <v>31</v>
      </c>
      <c r="O61" s="962">
        <f t="shared" si="4"/>
        <v>0</v>
      </c>
      <c r="P61" s="962">
        <f t="shared" si="5"/>
        <v>0</v>
      </c>
      <c r="Q61" s="966">
        <f t="shared" si="6"/>
        <v>0</v>
      </c>
      <c r="R61" s="950"/>
    </row>
    <row r="62" spans="3:18" hidden="1" x14ac:dyDescent="0.2">
      <c r="C62" s="950"/>
      <c r="D62" s="950"/>
      <c r="E62" s="950"/>
      <c r="F62" s="950"/>
      <c r="G62" s="950"/>
      <c r="H62" s="951"/>
      <c r="I62" s="964" t="str">
        <f t="shared" si="0"/>
        <v/>
      </c>
      <c r="J62" s="951"/>
      <c r="K62" s="950"/>
      <c r="L62" s="962">
        <f t="shared" si="1"/>
        <v>0</v>
      </c>
      <c r="M62" s="962">
        <f t="shared" si="2"/>
        <v>0</v>
      </c>
      <c r="N62" s="1246">
        <f t="shared" si="3"/>
        <v>31</v>
      </c>
      <c r="O62" s="962">
        <f t="shared" si="4"/>
        <v>0</v>
      </c>
      <c r="P62" s="962">
        <f t="shared" si="5"/>
        <v>0</v>
      </c>
      <c r="Q62" s="966">
        <f t="shared" si="6"/>
        <v>0</v>
      </c>
      <c r="R62" s="950"/>
    </row>
    <row r="63" spans="3:18" hidden="1" x14ac:dyDescent="0.2">
      <c r="C63" s="950"/>
      <c r="D63" s="950"/>
      <c r="E63" s="950"/>
      <c r="F63" s="950"/>
      <c r="G63" s="950"/>
      <c r="H63" s="951"/>
      <c r="I63" s="964" t="str">
        <f t="shared" si="0"/>
        <v/>
      </c>
      <c r="J63" s="951"/>
      <c r="K63" s="950"/>
      <c r="L63" s="962">
        <f t="shared" si="1"/>
        <v>0</v>
      </c>
      <c r="M63" s="962">
        <f t="shared" si="2"/>
        <v>0</v>
      </c>
      <c r="N63" s="1246">
        <f t="shared" si="3"/>
        <v>31</v>
      </c>
      <c r="O63" s="962">
        <f t="shared" si="4"/>
        <v>0</v>
      </c>
      <c r="P63" s="962">
        <f t="shared" si="5"/>
        <v>0</v>
      </c>
      <c r="Q63" s="966">
        <f t="shared" si="6"/>
        <v>0</v>
      </c>
      <c r="R63" s="950"/>
    </row>
    <row r="64" spans="3:18" hidden="1" x14ac:dyDescent="0.2">
      <c r="C64" s="950"/>
      <c r="D64" s="950"/>
      <c r="E64" s="950"/>
      <c r="F64" s="950"/>
      <c r="G64" s="950"/>
      <c r="H64" s="951"/>
      <c r="I64" s="964" t="str">
        <f t="shared" si="0"/>
        <v/>
      </c>
      <c r="J64" s="951"/>
      <c r="K64" s="950"/>
      <c r="L64" s="962">
        <f t="shared" si="1"/>
        <v>0</v>
      </c>
      <c r="M64" s="962">
        <f t="shared" si="2"/>
        <v>0</v>
      </c>
      <c r="N64" s="1246">
        <f t="shared" si="3"/>
        <v>31</v>
      </c>
      <c r="O64" s="962">
        <f t="shared" si="4"/>
        <v>0</v>
      </c>
      <c r="P64" s="962">
        <f t="shared" si="5"/>
        <v>0</v>
      </c>
      <c r="Q64" s="966">
        <f t="shared" si="6"/>
        <v>0</v>
      </c>
      <c r="R64" s="950"/>
    </row>
    <row r="65" spans="3:18" hidden="1" x14ac:dyDescent="0.2">
      <c r="C65" s="950"/>
      <c r="D65" s="950"/>
      <c r="E65" s="950"/>
      <c r="F65" s="950"/>
      <c r="G65" s="950"/>
      <c r="H65" s="951"/>
      <c r="I65" s="964" t="str">
        <f t="shared" si="0"/>
        <v/>
      </c>
      <c r="J65" s="951"/>
      <c r="K65" s="950"/>
      <c r="L65" s="962">
        <f t="shared" si="1"/>
        <v>0</v>
      </c>
      <c r="M65" s="962">
        <f t="shared" si="2"/>
        <v>0</v>
      </c>
      <c r="N65" s="1246">
        <f t="shared" si="3"/>
        <v>31</v>
      </c>
      <c r="O65" s="962">
        <f t="shared" si="4"/>
        <v>0</v>
      </c>
      <c r="P65" s="962">
        <f t="shared" si="5"/>
        <v>0</v>
      </c>
      <c r="Q65" s="966">
        <f t="shared" si="6"/>
        <v>0</v>
      </c>
      <c r="R65" s="950"/>
    </row>
    <row r="66" spans="3:18" hidden="1" x14ac:dyDescent="0.2">
      <c r="C66" s="950"/>
      <c r="D66" s="950"/>
      <c r="E66" s="950"/>
      <c r="F66" s="950"/>
      <c r="G66" s="950"/>
      <c r="H66" s="951"/>
      <c r="I66" s="964" t="str">
        <f t="shared" si="0"/>
        <v/>
      </c>
      <c r="J66" s="951"/>
      <c r="K66" s="950"/>
      <c r="L66" s="962">
        <f t="shared" si="1"/>
        <v>0</v>
      </c>
      <c r="M66" s="962">
        <f t="shared" si="2"/>
        <v>0</v>
      </c>
      <c r="N66" s="1246">
        <f t="shared" si="3"/>
        <v>31</v>
      </c>
      <c r="O66" s="962">
        <f t="shared" si="4"/>
        <v>0</v>
      </c>
      <c r="P66" s="962">
        <f t="shared" si="5"/>
        <v>0</v>
      </c>
      <c r="Q66" s="966">
        <f t="shared" si="6"/>
        <v>0</v>
      </c>
      <c r="R66" s="950"/>
    </row>
    <row r="67" spans="3:18" hidden="1" x14ac:dyDescent="0.2">
      <c r="C67" s="950"/>
      <c r="D67" s="950"/>
      <c r="E67" s="950"/>
      <c r="F67" s="950"/>
      <c r="G67" s="950"/>
      <c r="H67" s="951"/>
      <c r="I67" s="964" t="str">
        <f t="shared" si="0"/>
        <v/>
      </c>
      <c r="J67" s="951"/>
      <c r="K67" s="950"/>
      <c r="L67" s="962">
        <f t="shared" si="1"/>
        <v>0</v>
      </c>
      <c r="M67" s="962">
        <f t="shared" si="2"/>
        <v>0</v>
      </c>
      <c r="N67" s="1246">
        <f t="shared" si="3"/>
        <v>31</v>
      </c>
      <c r="O67" s="962">
        <f t="shared" si="4"/>
        <v>0</v>
      </c>
      <c r="P67" s="962">
        <f t="shared" si="5"/>
        <v>0</v>
      </c>
      <c r="Q67" s="966">
        <f t="shared" si="6"/>
        <v>0</v>
      </c>
      <c r="R67" s="950"/>
    </row>
    <row r="68" spans="3:18" hidden="1" x14ac:dyDescent="0.2">
      <c r="C68" s="950"/>
      <c r="D68" s="950"/>
      <c r="E68" s="950"/>
      <c r="F68" s="950"/>
      <c r="G68" s="950"/>
      <c r="H68" s="951"/>
      <c r="I68" s="964" t="str">
        <f t="shared" si="0"/>
        <v/>
      </c>
      <c r="J68" s="951"/>
      <c r="K68" s="950"/>
      <c r="L68" s="962">
        <f t="shared" si="1"/>
        <v>0</v>
      </c>
      <c r="M68" s="962">
        <f t="shared" si="2"/>
        <v>0</v>
      </c>
      <c r="N68" s="1246">
        <f t="shared" si="3"/>
        <v>31</v>
      </c>
      <c r="O68" s="962">
        <f t="shared" si="4"/>
        <v>0</v>
      </c>
      <c r="P68" s="962">
        <f t="shared" si="5"/>
        <v>0</v>
      </c>
      <c r="Q68" s="966">
        <f t="shared" si="6"/>
        <v>0</v>
      </c>
      <c r="R68" s="950"/>
    </row>
    <row r="69" spans="3:18" hidden="1" x14ac:dyDescent="0.2">
      <c r="C69" s="950"/>
      <c r="D69" s="950"/>
      <c r="E69" s="950"/>
      <c r="F69" s="950"/>
      <c r="G69" s="950"/>
      <c r="H69" s="951"/>
      <c r="I69" s="964" t="str">
        <f t="shared" si="0"/>
        <v/>
      </c>
      <c r="J69" s="951"/>
      <c r="K69" s="950"/>
      <c r="L69" s="962">
        <f t="shared" si="1"/>
        <v>0</v>
      </c>
      <c r="M69" s="962">
        <f t="shared" si="2"/>
        <v>0</v>
      </c>
      <c r="N69" s="1246">
        <f t="shared" si="3"/>
        <v>31</v>
      </c>
      <c r="O69" s="962">
        <f t="shared" si="4"/>
        <v>0</v>
      </c>
      <c r="P69" s="962">
        <f t="shared" si="5"/>
        <v>0</v>
      </c>
      <c r="Q69" s="966">
        <f t="shared" si="6"/>
        <v>0</v>
      </c>
      <c r="R69" s="950"/>
    </row>
    <row r="70" spans="3:18" hidden="1" x14ac:dyDescent="0.2">
      <c r="C70" s="950"/>
      <c r="D70" s="950"/>
      <c r="E70" s="950"/>
      <c r="F70" s="950"/>
      <c r="G70" s="950"/>
      <c r="H70" s="951"/>
      <c r="I70" s="964" t="str">
        <f t="shared" si="0"/>
        <v/>
      </c>
      <c r="J70" s="951"/>
      <c r="K70" s="950"/>
      <c r="L70" s="962">
        <f t="shared" si="1"/>
        <v>0</v>
      </c>
      <c r="M70" s="962">
        <f t="shared" si="2"/>
        <v>0</v>
      </c>
      <c r="N70" s="1246">
        <f t="shared" si="3"/>
        <v>31</v>
      </c>
      <c r="O70" s="962">
        <f t="shared" si="4"/>
        <v>0</v>
      </c>
      <c r="P70" s="962">
        <f t="shared" si="5"/>
        <v>0</v>
      </c>
      <c r="Q70" s="966">
        <f t="shared" si="6"/>
        <v>0</v>
      </c>
      <c r="R70" s="950"/>
    </row>
    <row r="71" spans="3:18" hidden="1" x14ac:dyDescent="0.2">
      <c r="C71" s="950"/>
      <c r="D71" s="950"/>
      <c r="E71" s="950"/>
      <c r="F71" s="950"/>
      <c r="G71" s="950"/>
      <c r="H71" s="951"/>
      <c r="I71" s="964" t="str">
        <f t="shared" si="0"/>
        <v/>
      </c>
      <c r="J71" s="951"/>
      <c r="K71" s="950"/>
      <c r="L71" s="962">
        <f t="shared" si="1"/>
        <v>0</v>
      </c>
      <c r="M71" s="962">
        <f t="shared" si="2"/>
        <v>0</v>
      </c>
      <c r="N71" s="1246">
        <f t="shared" si="3"/>
        <v>31</v>
      </c>
      <c r="O71" s="962">
        <f t="shared" si="4"/>
        <v>0</v>
      </c>
      <c r="P71" s="962">
        <f t="shared" si="5"/>
        <v>0</v>
      </c>
      <c r="Q71" s="966">
        <f t="shared" si="6"/>
        <v>0</v>
      </c>
      <c r="R71" s="950"/>
    </row>
    <row r="72" spans="3:18" hidden="1" x14ac:dyDescent="0.2">
      <c r="C72" s="950"/>
      <c r="D72" s="950"/>
      <c r="E72" s="950"/>
      <c r="F72" s="950"/>
      <c r="G72" s="950"/>
      <c r="H72" s="951"/>
      <c r="I72" s="964" t="str">
        <f t="shared" si="0"/>
        <v/>
      </c>
      <c r="J72" s="951"/>
      <c r="K72" s="950"/>
      <c r="L72" s="962">
        <f t="shared" si="1"/>
        <v>0</v>
      </c>
      <c r="M72" s="962">
        <f t="shared" si="2"/>
        <v>0</v>
      </c>
      <c r="N72" s="1246">
        <f t="shared" si="3"/>
        <v>31</v>
      </c>
      <c r="O72" s="962">
        <f t="shared" si="4"/>
        <v>0</v>
      </c>
      <c r="P72" s="962">
        <f t="shared" si="5"/>
        <v>0</v>
      </c>
      <c r="Q72" s="966">
        <f t="shared" si="6"/>
        <v>0</v>
      </c>
      <c r="R72" s="950"/>
    </row>
    <row r="73" spans="3:18" hidden="1" x14ac:dyDescent="0.2">
      <c r="C73" s="950"/>
      <c r="D73" s="950"/>
      <c r="E73" s="950"/>
      <c r="F73" s="950"/>
      <c r="G73" s="950"/>
      <c r="H73" s="951"/>
      <c r="I73" s="964" t="str">
        <f t="shared" si="0"/>
        <v/>
      </c>
      <c r="J73" s="951"/>
      <c r="K73" s="950"/>
      <c r="L73" s="962">
        <f t="shared" si="1"/>
        <v>0</v>
      </c>
      <c r="M73" s="962">
        <f t="shared" si="2"/>
        <v>0</v>
      </c>
      <c r="N73" s="1246">
        <f t="shared" si="3"/>
        <v>31</v>
      </c>
      <c r="O73" s="962">
        <f t="shared" si="4"/>
        <v>0</v>
      </c>
      <c r="P73" s="962">
        <f t="shared" si="5"/>
        <v>0</v>
      </c>
      <c r="Q73" s="966">
        <f t="shared" si="6"/>
        <v>0</v>
      </c>
      <c r="R73" s="950"/>
    </row>
    <row r="74" spans="3:18" hidden="1" x14ac:dyDescent="0.2">
      <c r="C74" s="950"/>
      <c r="D74" s="950"/>
      <c r="E74" s="950"/>
      <c r="F74" s="950"/>
      <c r="G74" s="950"/>
      <c r="H74" s="951"/>
      <c r="I74" s="964" t="str">
        <f t="shared" si="0"/>
        <v/>
      </c>
      <c r="J74" s="951"/>
      <c r="K74" s="950"/>
      <c r="L74" s="962">
        <f t="shared" si="1"/>
        <v>0</v>
      </c>
      <c r="M74" s="962">
        <f t="shared" si="2"/>
        <v>0</v>
      </c>
      <c r="N74" s="1246">
        <f t="shared" si="3"/>
        <v>31</v>
      </c>
      <c r="O74" s="962">
        <f t="shared" si="4"/>
        <v>0</v>
      </c>
      <c r="P74" s="962">
        <f t="shared" si="5"/>
        <v>0</v>
      </c>
      <c r="Q74" s="966">
        <f t="shared" si="6"/>
        <v>0</v>
      </c>
      <c r="R74" s="950"/>
    </row>
    <row r="75" spans="3:18" hidden="1" x14ac:dyDescent="0.2">
      <c r="C75" s="950"/>
      <c r="D75" s="950"/>
      <c r="E75" s="950"/>
      <c r="F75" s="950"/>
      <c r="G75" s="950"/>
      <c r="H75" s="951"/>
      <c r="I75" s="964" t="str">
        <f t="shared" si="0"/>
        <v/>
      </c>
      <c r="J75" s="951"/>
      <c r="K75" s="950"/>
      <c r="L75" s="962">
        <f t="shared" si="1"/>
        <v>0</v>
      </c>
      <c r="M75" s="962">
        <f t="shared" si="2"/>
        <v>0</v>
      </c>
      <c r="N75" s="1246">
        <f t="shared" si="3"/>
        <v>31</v>
      </c>
      <c r="O75" s="962">
        <f t="shared" si="4"/>
        <v>0</v>
      </c>
      <c r="P75" s="962">
        <f t="shared" si="5"/>
        <v>0</v>
      </c>
      <c r="Q75" s="966">
        <f t="shared" si="6"/>
        <v>0</v>
      </c>
      <c r="R75" s="950"/>
    </row>
    <row r="76" spans="3:18" hidden="1" x14ac:dyDescent="0.2">
      <c r="C76" s="950"/>
      <c r="D76" s="950"/>
      <c r="E76" s="950"/>
      <c r="F76" s="950"/>
      <c r="G76" s="950"/>
      <c r="H76" s="951"/>
      <c r="I76" s="964" t="str">
        <f t="shared" si="0"/>
        <v/>
      </c>
      <c r="J76" s="951"/>
      <c r="K76" s="950"/>
      <c r="L76" s="962">
        <f t="shared" si="1"/>
        <v>0</v>
      </c>
      <c r="M76" s="962">
        <f t="shared" si="2"/>
        <v>0</v>
      </c>
      <c r="N76" s="1246">
        <f t="shared" si="3"/>
        <v>31</v>
      </c>
      <c r="O76" s="962">
        <f t="shared" si="4"/>
        <v>0</v>
      </c>
      <c r="P76" s="962">
        <f t="shared" si="5"/>
        <v>0</v>
      </c>
      <c r="Q76" s="966">
        <f t="shared" si="6"/>
        <v>0</v>
      </c>
      <c r="R76" s="950"/>
    </row>
    <row r="77" spans="3:18" hidden="1" x14ac:dyDescent="0.2">
      <c r="C77" s="950"/>
      <c r="D77" s="950"/>
      <c r="E77" s="950"/>
      <c r="F77" s="950"/>
      <c r="G77" s="950"/>
      <c r="H77" s="951"/>
      <c r="I77" s="964" t="str">
        <f t="shared" si="0"/>
        <v/>
      </c>
      <c r="J77" s="951"/>
      <c r="K77" s="950"/>
      <c r="L77" s="962">
        <f t="shared" si="1"/>
        <v>0</v>
      </c>
      <c r="M77" s="962">
        <f t="shared" si="2"/>
        <v>0</v>
      </c>
      <c r="N77" s="1246">
        <f t="shared" si="3"/>
        <v>31</v>
      </c>
      <c r="O77" s="962">
        <f t="shared" si="4"/>
        <v>0</v>
      </c>
      <c r="P77" s="962">
        <f t="shared" si="5"/>
        <v>0</v>
      </c>
      <c r="Q77" s="966">
        <f t="shared" si="6"/>
        <v>0</v>
      </c>
      <c r="R77" s="950"/>
    </row>
    <row r="78" spans="3:18" hidden="1" x14ac:dyDescent="0.2">
      <c r="C78" s="950"/>
      <c r="D78" s="950"/>
      <c r="E78" s="950"/>
      <c r="F78" s="950"/>
      <c r="G78" s="950"/>
      <c r="H78" s="951"/>
      <c r="I78" s="964" t="str">
        <f t="shared" si="0"/>
        <v/>
      </c>
      <c r="J78" s="951"/>
      <c r="K78" s="950"/>
      <c r="L78" s="962">
        <f t="shared" si="1"/>
        <v>0</v>
      </c>
      <c r="M78" s="962">
        <f t="shared" si="2"/>
        <v>0</v>
      </c>
      <c r="N78" s="1246">
        <f t="shared" si="3"/>
        <v>31</v>
      </c>
      <c r="O78" s="962">
        <f t="shared" si="4"/>
        <v>0</v>
      </c>
      <c r="P78" s="962">
        <f t="shared" si="5"/>
        <v>0</v>
      </c>
      <c r="Q78" s="966">
        <f t="shared" si="6"/>
        <v>0</v>
      </c>
      <c r="R78" s="950"/>
    </row>
    <row r="79" spans="3:18" hidden="1" x14ac:dyDescent="0.2">
      <c r="C79" s="950"/>
      <c r="D79" s="950"/>
      <c r="E79" s="950"/>
      <c r="F79" s="950"/>
      <c r="G79" s="950"/>
      <c r="H79" s="951"/>
      <c r="I79" s="964" t="str">
        <f t="shared" si="0"/>
        <v/>
      </c>
      <c r="J79" s="951"/>
      <c r="K79" s="950"/>
      <c r="L79" s="962">
        <f t="shared" si="1"/>
        <v>0</v>
      </c>
      <c r="M79" s="962">
        <f t="shared" si="2"/>
        <v>0</v>
      </c>
      <c r="N79" s="1246">
        <f t="shared" si="3"/>
        <v>31</v>
      </c>
      <c r="O79" s="962">
        <f t="shared" si="4"/>
        <v>0</v>
      </c>
      <c r="P79" s="962">
        <f t="shared" si="5"/>
        <v>0</v>
      </c>
      <c r="Q79" s="966">
        <f t="shared" si="6"/>
        <v>0</v>
      </c>
      <c r="R79" s="950"/>
    </row>
    <row r="80" spans="3:18" hidden="1" x14ac:dyDescent="0.2">
      <c r="C80" s="950"/>
      <c r="D80" s="950"/>
      <c r="E80" s="950"/>
      <c r="F80" s="950"/>
      <c r="G80" s="950"/>
      <c r="H80" s="951"/>
      <c r="I80" s="964" t="str">
        <f t="shared" ref="I80:I99" si="7">IFERROR(DATE(YEAR(H80),MONTH(H80)+K80,DAY(H80)-1),"")</f>
        <v/>
      </c>
      <c r="J80" s="951"/>
      <c r="K80" s="950"/>
      <c r="L80" s="962">
        <f t="shared" ref="L80:L99" si="8">IFERROR(ROUNDUP(F80/(I80-H80),0),0)</f>
        <v>0</v>
      </c>
      <c r="M80" s="962">
        <f t="shared" ref="M80:M99" si="9">IFERROR(MIN(F80,ROUNDUP(L80*MAX(0,IF(J80&gt;0,MIN(J80,$I$10),$I$10)-H80),0)),0)</f>
        <v>0</v>
      </c>
      <c r="N80" s="1246">
        <f t="shared" ref="N80:N99" si="10">IFERROR(MAX(0,IF(J80=0,IF($I$10&gt;I80,0,MIN($K$10,J80)-MAX($I$10,H80)+1),IF(J80&lt;$I$10,0,MIN($K$10,J80,I80)-MAX($I$10,H80)+1))),0)</f>
        <v>31</v>
      </c>
      <c r="O80" s="962">
        <f t="shared" ref="O80:O99" si="11">IFERROR(MIN(F80-M80,L80*N80),0)</f>
        <v>0</v>
      </c>
      <c r="P80" s="962">
        <f t="shared" ref="P80:P99" si="12">IFERROR(IF(J80=0,0,IF(J80&gt;$K$10,0,F80-M80-O80)),0)</f>
        <v>0</v>
      </c>
      <c r="Q80" s="966">
        <f t="shared" ref="Q80:Q99" si="13">IFERROR(F80-M80-O80-P80,0)</f>
        <v>0</v>
      </c>
      <c r="R80" s="950"/>
    </row>
    <row r="81" spans="3:18" hidden="1" x14ac:dyDescent="0.2">
      <c r="C81" s="950"/>
      <c r="D81" s="950"/>
      <c r="E81" s="950"/>
      <c r="F81" s="950"/>
      <c r="G81" s="950"/>
      <c r="H81" s="951"/>
      <c r="I81" s="964" t="str">
        <f t="shared" si="7"/>
        <v/>
      </c>
      <c r="J81" s="951"/>
      <c r="K81" s="950"/>
      <c r="L81" s="962">
        <f t="shared" si="8"/>
        <v>0</v>
      </c>
      <c r="M81" s="962">
        <f t="shared" si="9"/>
        <v>0</v>
      </c>
      <c r="N81" s="1246">
        <f t="shared" si="10"/>
        <v>31</v>
      </c>
      <c r="O81" s="962">
        <f t="shared" si="11"/>
        <v>0</v>
      </c>
      <c r="P81" s="962">
        <f t="shared" si="12"/>
        <v>0</v>
      </c>
      <c r="Q81" s="966">
        <f t="shared" si="13"/>
        <v>0</v>
      </c>
      <c r="R81" s="950"/>
    </row>
    <row r="82" spans="3:18" hidden="1" x14ac:dyDescent="0.2">
      <c r="C82" s="950"/>
      <c r="D82" s="950"/>
      <c r="E82" s="950"/>
      <c r="F82" s="950"/>
      <c r="G82" s="950"/>
      <c r="H82" s="951"/>
      <c r="I82" s="964" t="str">
        <f t="shared" si="7"/>
        <v/>
      </c>
      <c r="J82" s="951"/>
      <c r="K82" s="950"/>
      <c r="L82" s="962">
        <f t="shared" si="8"/>
        <v>0</v>
      </c>
      <c r="M82" s="962">
        <f t="shared" si="9"/>
        <v>0</v>
      </c>
      <c r="N82" s="1246">
        <f t="shared" si="10"/>
        <v>31</v>
      </c>
      <c r="O82" s="962">
        <f t="shared" si="11"/>
        <v>0</v>
      </c>
      <c r="P82" s="962">
        <f t="shared" si="12"/>
        <v>0</v>
      </c>
      <c r="Q82" s="966">
        <f t="shared" si="13"/>
        <v>0</v>
      </c>
      <c r="R82" s="950"/>
    </row>
    <row r="83" spans="3:18" hidden="1" x14ac:dyDescent="0.2">
      <c r="C83" s="950"/>
      <c r="D83" s="950"/>
      <c r="E83" s="950"/>
      <c r="F83" s="950"/>
      <c r="G83" s="950"/>
      <c r="H83" s="951"/>
      <c r="I83" s="964" t="str">
        <f t="shared" si="7"/>
        <v/>
      </c>
      <c r="J83" s="951"/>
      <c r="K83" s="950"/>
      <c r="L83" s="962">
        <f t="shared" si="8"/>
        <v>0</v>
      </c>
      <c r="M83" s="962">
        <f t="shared" si="9"/>
        <v>0</v>
      </c>
      <c r="N83" s="1246">
        <f t="shared" si="10"/>
        <v>31</v>
      </c>
      <c r="O83" s="962">
        <f t="shared" si="11"/>
        <v>0</v>
      </c>
      <c r="P83" s="962">
        <f t="shared" si="12"/>
        <v>0</v>
      </c>
      <c r="Q83" s="966">
        <f t="shared" si="13"/>
        <v>0</v>
      </c>
      <c r="R83" s="950"/>
    </row>
    <row r="84" spans="3:18" hidden="1" x14ac:dyDescent="0.2">
      <c r="C84" s="950"/>
      <c r="D84" s="950"/>
      <c r="E84" s="950"/>
      <c r="F84" s="950"/>
      <c r="G84" s="950"/>
      <c r="H84" s="951"/>
      <c r="I84" s="964" t="str">
        <f t="shared" si="7"/>
        <v/>
      </c>
      <c r="J84" s="951"/>
      <c r="K84" s="950"/>
      <c r="L84" s="962">
        <f t="shared" si="8"/>
        <v>0</v>
      </c>
      <c r="M84" s="962">
        <f t="shared" si="9"/>
        <v>0</v>
      </c>
      <c r="N84" s="1246">
        <f t="shared" si="10"/>
        <v>31</v>
      </c>
      <c r="O84" s="962">
        <f t="shared" si="11"/>
        <v>0</v>
      </c>
      <c r="P84" s="962">
        <f t="shared" si="12"/>
        <v>0</v>
      </c>
      <c r="Q84" s="966">
        <f t="shared" si="13"/>
        <v>0</v>
      </c>
      <c r="R84" s="950"/>
    </row>
    <row r="85" spans="3:18" hidden="1" x14ac:dyDescent="0.2">
      <c r="C85" s="950"/>
      <c r="D85" s="950"/>
      <c r="E85" s="950"/>
      <c r="F85" s="950"/>
      <c r="G85" s="950"/>
      <c r="H85" s="951"/>
      <c r="I85" s="964" t="str">
        <f t="shared" si="7"/>
        <v/>
      </c>
      <c r="J85" s="951"/>
      <c r="K85" s="950"/>
      <c r="L85" s="962">
        <f t="shared" si="8"/>
        <v>0</v>
      </c>
      <c r="M85" s="962">
        <f t="shared" si="9"/>
        <v>0</v>
      </c>
      <c r="N85" s="1246">
        <f t="shared" si="10"/>
        <v>31</v>
      </c>
      <c r="O85" s="962">
        <f t="shared" si="11"/>
        <v>0</v>
      </c>
      <c r="P85" s="962">
        <f t="shared" si="12"/>
        <v>0</v>
      </c>
      <c r="Q85" s="966">
        <f t="shared" si="13"/>
        <v>0</v>
      </c>
      <c r="R85" s="950"/>
    </row>
    <row r="86" spans="3:18" hidden="1" x14ac:dyDescent="0.2">
      <c r="C86" s="950"/>
      <c r="D86" s="950"/>
      <c r="E86" s="950"/>
      <c r="F86" s="950"/>
      <c r="G86" s="950"/>
      <c r="H86" s="951"/>
      <c r="I86" s="964" t="str">
        <f t="shared" si="7"/>
        <v/>
      </c>
      <c r="J86" s="951"/>
      <c r="K86" s="950"/>
      <c r="L86" s="962">
        <f t="shared" si="8"/>
        <v>0</v>
      </c>
      <c r="M86" s="962">
        <f t="shared" si="9"/>
        <v>0</v>
      </c>
      <c r="N86" s="1246">
        <f t="shared" si="10"/>
        <v>31</v>
      </c>
      <c r="O86" s="962">
        <f t="shared" si="11"/>
        <v>0</v>
      </c>
      <c r="P86" s="962">
        <f t="shared" si="12"/>
        <v>0</v>
      </c>
      <c r="Q86" s="966">
        <f t="shared" si="13"/>
        <v>0</v>
      </c>
      <c r="R86" s="950"/>
    </row>
    <row r="87" spans="3:18" hidden="1" x14ac:dyDescent="0.2">
      <c r="C87" s="950"/>
      <c r="D87" s="950"/>
      <c r="E87" s="950"/>
      <c r="F87" s="950"/>
      <c r="G87" s="950"/>
      <c r="H87" s="951"/>
      <c r="I87" s="964" t="str">
        <f t="shared" si="7"/>
        <v/>
      </c>
      <c r="J87" s="951"/>
      <c r="K87" s="950"/>
      <c r="L87" s="962">
        <f t="shared" si="8"/>
        <v>0</v>
      </c>
      <c r="M87" s="962">
        <f t="shared" si="9"/>
        <v>0</v>
      </c>
      <c r="N87" s="1246">
        <f t="shared" si="10"/>
        <v>31</v>
      </c>
      <c r="O87" s="962">
        <f t="shared" si="11"/>
        <v>0</v>
      </c>
      <c r="P87" s="962">
        <f t="shared" si="12"/>
        <v>0</v>
      </c>
      <c r="Q87" s="966">
        <f t="shared" si="13"/>
        <v>0</v>
      </c>
      <c r="R87" s="950"/>
    </row>
    <row r="88" spans="3:18" hidden="1" x14ac:dyDescent="0.2">
      <c r="C88" s="950"/>
      <c r="D88" s="950"/>
      <c r="E88" s="950"/>
      <c r="F88" s="950"/>
      <c r="G88" s="950"/>
      <c r="H88" s="951"/>
      <c r="I88" s="964" t="str">
        <f t="shared" si="7"/>
        <v/>
      </c>
      <c r="J88" s="951"/>
      <c r="K88" s="950"/>
      <c r="L88" s="962">
        <f t="shared" si="8"/>
        <v>0</v>
      </c>
      <c r="M88" s="962">
        <f t="shared" si="9"/>
        <v>0</v>
      </c>
      <c r="N88" s="1246">
        <f t="shared" si="10"/>
        <v>31</v>
      </c>
      <c r="O88" s="962">
        <f t="shared" si="11"/>
        <v>0</v>
      </c>
      <c r="P88" s="962">
        <f t="shared" si="12"/>
        <v>0</v>
      </c>
      <c r="Q88" s="966">
        <f t="shared" si="13"/>
        <v>0</v>
      </c>
      <c r="R88" s="950"/>
    </row>
    <row r="89" spans="3:18" hidden="1" x14ac:dyDescent="0.2">
      <c r="C89" s="950"/>
      <c r="D89" s="950"/>
      <c r="E89" s="950"/>
      <c r="F89" s="950"/>
      <c r="G89" s="950"/>
      <c r="H89" s="951"/>
      <c r="I89" s="964" t="str">
        <f t="shared" si="7"/>
        <v/>
      </c>
      <c r="J89" s="951"/>
      <c r="K89" s="950"/>
      <c r="L89" s="962">
        <f t="shared" si="8"/>
        <v>0</v>
      </c>
      <c r="M89" s="962">
        <f t="shared" si="9"/>
        <v>0</v>
      </c>
      <c r="N89" s="1246">
        <f t="shared" si="10"/>
        <v>31</v>
      </c>
      <c r="O89" s="962">
        <f t="shared" si="11"/>
        <v>0</v>
      </c>
      <c r="P89" s="962">
        <f t="shared" si="12"/>
        <v>0</v>
      </c>
      <c r="Q89" s="966">
        <f t="shared" si="13"/>
        <v>0</v>
      </c>
      <c r="R89" s="950"/>
    </row>
    <row r="90" spans="3:18" hidden="1" x14ac:dyDescent="0.2">
      <c r="C90" s="950"/>
      <c r="D90" s="950"/>
      <c r="E90" s="950"/>
      <c r="F90" s="950"/>
      <c r="G90" s="950"/>
      <c r="H90" s="951"/>
      <c r="I90" s="964" t="str">
        <f t="shared" si="7"/>
        <v/>
      </c>
      <c r="J90" s="951"/>
      <c r="K90" s="950"/>
      <c r="L90" s="962">
        <f t="shared" si="8"/>
        <v>0</v>
      </c>
      <c r="M90" s="962">
        <f t="shared" si="9"/>
        <v>0</v>
      </c>
      <c r="N90" s="1246">
        <f t="shared" si="10"/>
        <v>31</v>
      </c>
      <c r="O90" s="962">
        <f t="shared" si="11"/>
        <v>0</v>
      </c>
      <c r="P90" s="962">
        <f t="shared" si="12"/>
        <v>0</v>
      </c>
      <c r="Q90" s="966">
        <f t="shared" si="13"/>
        <v>0</v>
      </c>
      <c r="R90" s="950"/>
    </row>
    <row r="91" spans="3:18" hidden="1" x14ac:dyDescent="0.2">
      <c r="C91" s="950"/>
      <c r="D91" s="950"/>
      <c r="E91" s="950"/>
      <c r="F91" s="950"/>
      <c r="G91" s="950"/>
      <c r="H91" s="951"/>
      <c r="I91" s="964" t="str">
        <f t="shared" si="7"/>
        <v/>
      </c>
      <c r="J91" s="951"/>
      <c r="K91" s="950"/>
      <c r="L91" s="962">
        <f t="shared" si="8"/>
        <v>0</v>
      </c>
      <c r="M91" s="962">
        <f t="shared" si="9"/>
        <v>0</v>
      </c>
      <c r="N91" s="1246">
        <f t="shared" si="10"/>
        <v>31</v>
      </c>
      <c r="O91" s="962">
        <f t="shared" si="11"/>
        <v>0</v>
      </c>
      <c r="P91" s="962">
        <f t="shared" si="12"/>
        <v>0</v>
      </c>
      <c r="Q91" s="966">
        <f t="shared" si="13"/>
        <v>0</v>
      </c>
      <c r="R91" s="950"/>
    </row>
    <row r="92" spans="3:18" hidden="1" x14ac:dyDescent="0.2">
      <c r="C92" s="950"/>
      <c r="D92" s="950"/>
      <c r="E92" s="950"/>
      <c r="F92" s="950"/>
      <c r="G92" s="950"/>
      <c r="H92" s="951"/>
      <c r="I92" s="964" t="str">
        <f t="shared" si="7"/>
        <v/>
      </c>
      <c r="J92" s="951"/>
      <c r="K92" s="950"/>
      <c r="L92" s="962">
        <f t="shared" si="8"/>
        <v>0</v>
      </c>
      <c r="M92" s="962">
        <f t="shared" si="9"/>
        <v>0</v>
      </c>
      <c r="N92" s="1246">
        <f t="shared" si="10"/>
        <v>31</v>
      </c>
      <c r="O92" s="962">
        <f t="shared" si="11"/>
        <v>0</v>
      </c>
      <c r="P92" s="962">
        <f t="shared" si="12"/>
        <v>0</v>
      </c>
      <c r="Q92" s="966">
        <f t="shared" si="13"/>
        <v>0</v>
      </c>
      <c r="R92" s="950"/>
    </row>
    <row r="93" spans="3:18" hidden="1" x14ac:dyDescent="0.2">
      <c r="C93" s="950"/>
      <c r="D93" s="950"/>
      <c r="E93" s="950"/>
      <c r="F93" s="950"/>
      <c r="G93" s="950"/>
      <c r="H93" s="951"/>
      <c r="I93" s="964" t="str">
        <f t="shared" si="7"/>
        <v/>
      </c>
      <c r="J93" s="951"/>
      <c r="K93" s="950"/>
      <c r="L93" s="962">
        <f t="shared" si="8"/>
        <v>0</v>
      </c>
      <c r="M93" s="962">
        <f t="shared" si="9"/>
        <v>0</v>
      </c>
      <c r="N93" s="1246">
        <f t="shared" si="10"/>
        <v>31</v>
      </c>
      <c r="O93" s="962">
        <f t="shared" si="11"/>
        <v>0</v>
      </c>
      <c r="P93" s="962">
        <f t="shared" si="12"/>
        <v>0</v>
      </c>
      <c r="Q93" s="966">
        <f t="shared" si="13"/>
        <v>0</v>
      </c>
      <c r="R93" s="950"/>
    </row>
    <row r="94" spans="3:18" hidden="1" x14ac:dyDescent="0.2">
      <c r="C94" s="950"/>
      <c r="D94" s="950"/>
      <c r="E94" s="950"/>
      <c r="F94" s="950"/>
      <c r="G94" s="950"/>
      <c r="H94" s="951"/>
      <c r="I94" s="964" t="str">
        <f t="shared" si="7"/>
        <v/>
      </c>
      <c r="J94" s="951"/>
      <c r="K94" s="950"/>
      <c r="L94" s="962">
        <f t="shared" si="8"/>
        <v>0</v>
      </c>
      <c r="M94" s="962">
        <f t="shared" si="9"/>
        <v>0</v>
      </c>
      <c r="N94" s="1246">
        <f t="shared" si="10"/>
        <v>31</v>
      </c>
      <c r="O94" s="962">
        <f t="shared" si="11"/>
        <v>0</v>
      </c>
      <c r="P94" s="962">
        <f t="shared" si="12"/>
        <v>0</v>
      </c>
      <c r="Q94" s="966">
        <f t="shared" si="13"/>
        <v>0</v>
      </c>
      <c r="R94" s="950"/>
    </row>
    <row r="95" spans="3:18" hidden="1" x14ac:dyDescent="0.2">
      <c r="C95" s="950"/>
      <c r="D95" s="950"/>
      <c r="E95" s="950"/>
      <c r="F95" s="950"/>
      <c r="G95" s="950"/>
      <c r="H95" s="951"/>
      <c r="I95" s="964" t="str">
        <f t="shared" si="7"/>
        <v/>
      </c>
      <c r="J95" s="951"/>
      <c r="K95" s="950"/>
      <c r="L95" s="962">
        <f t="shared" si="8"/>
        <v>0</v>
      </c>
      <c r="M95" s="962">
        <f t="shared" si="9"/>
        <v>0</v>
      </c>
      <c r="N95" s="1246">
        <f t="shared" si="10"/>
        <v>31</v>
      </c>
      <c r="O95" s="962">
        <f t="shared" si="11"/>
        <v>0</v>
      </c>
      <c r="P95" s="962">
        <f t="shared" si="12"/>
        <v>0</v>
      </c>
      <c r="Q95" s="966">
        <f t="shared" si="13"/>
        <v>0</v>
      </c>
      <c r="R95" s="950"/>
    </row>
    <row r="96" spans="3:18" hidden="1" x14ac:dyDescent="0.2">
      <c r="C96" s="950"/>
      <c r="D96" s="950"/>
      <c r="E96" s="950"/>
      <c r="F96" s="950"/>
      <c r="G96" s="950"/>
      <c r="H96" s="951"/>
      <c r="I96" s="964" t="str">
        <f t="shared" si="7"/>
        <v/>
      </c>
      <c r="J96" s="951"/>
      <c r="K96" s="950"/>
      <c r="L96" s="962">
        <f t="shared" si="8"/>
        <v>0</v>
      </c>
      <c r="M96" s="962">
        <f t="shared" si="9"/>
        <v>0</v>
      </c>
      <c r="N96" s="1246">
        <f t="shared" si="10"/>
        <v>31</v>
      </c>
      <c r="O96" s="962">
        <f t="shared" si="11"/>
        <v>0</v>
      </c>
      <c r="P96" s="962">
        <f t="shared" si="12"/>
        <v>0</v>
      </c>
      <c r="Q96" s="966">
        <f t="shared" si="13"/>
        <v>0</v>
      </c>
      <c r="R96" s="950"/>
    </row>
    <row r="97" spans="3:19" hidden="1" x14ac:dyDescent="0.2">
      <c r="C97" s="950"/>
      <c r="D97" s="950"/>
      <c r="E97" s="950"/>
      <c r="F97" s="950"/>
      <c r="G97" s="950"/>
      <c r="H97" s="951"/>
      <c r="I97" s="964" t="str">
        <f t="shared" si="7"/>
        <v/>
      </c>
      <c r="J97" s="951"/>
      <c r="K97" s="950"/>
      <c r="L97" s="962">
        <f t="shared" si="8"/>
        <v>0</v>
      </c>
      <c r="M97" s="962">
        <f t="shared" si="9"/>
        <v>0</v>
      </c>
      <c r="N97" s="1246">
        <f t="shared" si="10"/>
        <v>31</v>
      </c>
      <c r="O97" s="962">
        <f t="shared" si="11"/>
        <v>0</v>
      </c>
      <c r="P97" s="962">
        <f t="shared" si="12"/>
        <v>0</v>
      </c>
      <c r="Q97" s="966">
        <f t="shared" si="13"/>
        <v>0</v>
      </c>
      <c r="R97" s="950"/>
    </row>
    <row r="98" spans="3:19" hidden="1" x14ac:dyDescent="0.2">
      <c r="C98" s="950"/>
      <c r="D98" s="950"/>
      <c r="E98" s="950"/>
      <c r="F98" s="950"/>
      <c r="G98" s="950"/>
      <c r="H98" s="951"/>
      <c r="I98" s="964" t="str">
        <f t="shared" si="7"/>
        <v/>
      </c>
      <c r="J98" s="951"/>
      <c r="K98" s="950"/>
      <c r="L98" s="962">
        <f t="shared" si="8"/>
        <v>0</v>
      </c>
      <c r="M98" s="962">
        <f t="shared" si="9"/>
        <v>0</v>
      </c>
      <c r="N98" s="1246">
        <f t="shared" si="10"/>
        <v>31</v>
      </c>
      <c r="O98" s="962">
        <f t="shared" si="11"/>
        <v>0</v>
      </c>
      <c r="P98" s="962">
        <f t="shared" si="12"/>
        <v>0</v>
      </c>
      <c r="Q98" s="966">
        <f t="shared" si="13"/>
        <v>0</v>
      </c>
      <c r="R98" s="950"/>
    </row>
    <row r="99" spans="3:19" hidden="1" x14ac:dyDescent="0.2">
      <c r="C99" s="950"/>
      <c r="D99" s="950"/>
      <c r="E99" s="950"/>
      <c r="F99" s="950"/>
      <c r="G99" s="950"/>
      <c r="H99" s="951"/>
      <c r="I99" s="964" t="str">
        <f t="shared" si="7"/>
        <v/>
      </c>
      <c r="J99" s="951"/>
      <c r="K99" s="950"/>
      <c r="L99" s="962">
        <f t="shared" si="8"/>
        <v>0</v>
      </c>
      <c r="M99" s="962">
        <f t="shared" si="9"/>
        <v>0</v>
      </c>
      <c r="N99" s="1246">
        <f t="shared" si="10"/>
        <v>31</v>
      </c>
      <c r="O99" s="962">
        <f t="shared" si="11"/>
        <v>0</v>
      </c>
      <c r="P99" s="962">
        <f t="shared" si="12"/>
        <v>0</v>
      </c>
      <c r="Q99" s="966">
        <f t="shared" si="13"/>
        <v>0</v>
      </c>
      <c r="R99" s="950"/>
    </row>
    <row r="100" spans="3:19" s="956" customFormat="1" ht="14.25" x14ac:dyDescent="0.2">
      <c r="C100" s="953"/>
      <c r="D100" s="953"/>
      <c r="E100" s="953" t="s">
        <v>382</v>
      </c>
      <c r="F100" s="953"/>
      <c r="G100" s="953"/>
      <c r="H100" s="954"/>
      <c r="I100" s="954"/>
      <c r="J100" s="954"/>
      <c r="K100" s="955"/>
      <c r="L100" s="965">
        <f>SUBTOTAL(9,L15:L99)</f>
        <v>47339</v>
      </c>
      <c r="M100" s="965">
        <f>SUBTOTAL(9,M15:M99)</f>
        <v>7523828</v>
      </c>
      <c r="N100" s="955"/>
      <c r="O100" s="965">
        <f>SUBTOTAL(9,O15:O99)</f>
        <v>1467509</v>
      </c>
      <c r="P100" s="425"/>
      <c r="Q100" s="965">
        <f>SUBTOTAL(9,Q15:Q99)</f>
        <v>11416845</v>
      </c>
      <c r="R100" s="953"/>
    </row>
    <row r="102" spans="3:19" ht="15.75" x14ac:dyDescent="0.25">
      <c r="N102" s="1849">
        <f>K10</f>
        <v>43404</v>
      </c>
      <c r="O102" s="1849"/>
      <c r="P102" s="1849"/>
      <c r="Q102" s="1849"/>
      <c r="R102" s="957"/>
    </row>
    <row r="103" spans="3:19" ht="20.25" customHeight="1" x14ac:dyDescent="0.2">
      <c r="C103" s="958"/>
      <c r="D103" s="958"/>
      <c r="E103" s="1852" t="s">
        <v>33</v>
      </c>
      <c r="F103" s="1852"/>
      <c r="G103" s="1852"/>
      <c r="H103" s="945"/>
      <c r="I103" s="945"/>
      <c r="J103" s="945"/>
      <c r="K103" s="959"/>
      <c r="L103" s="426"/>
      <c r="M103" s="426"/>
      <c r="N103" s="1852" t="s">
        <v>606</v>
      </c>
      <c r="O103" s="1852"/>
      <c r="P103" s="1852"/>
      <c r="Q103" s="1852"/>
      <c r="R103" s="958"/>
      <c r="S103" s="958"/>
    </row>
    <row r="104" spans="3:19" ht="15.75" x14ac:dyDescent="0.2">
      <c r="C104" s="958"/>
      <c r="D104" s="958"/>
      <c r="E104" s="1848" t="s">
        <v>509</v>
      </c>
      <c r="F104" s="1848"/>
      <c r="G104" s="1848"/>
      <c r="H104" s="945"/>
      <c r="I104" s="945"/>
      <c r="J104" s="945"/>
      <c r="K104" s="959"/>
      <c r="L104" s="426"/>
      <c r="M104" s="426"/>
      <c r="N104" s="1848" t="s">
        <v>1049</v>
      </c>
      <c r="O104" s="1848"/>
      <c r="P104" s="1848"/>
      <c r="Q104" s="1848"/>
      <c r="R104" s="958"/>
      <c r="S104" s="958"/>
    </row>
  </sheetData>
  <sheetProtection algorithmName="SHA-512" hashValue="M3xo0YcjJygYUmN8rcZ3oU9+W2pZxZuzu12mt5truREs1pxTputkD4xaFYWUhVUNw/Q0x4elWXB4RWoXdJa3gA==" saltValue="FFkchpWnTOpRTkW2X3dN5g==" spinCount="100000" sheet="1" objects="1" scenarios="1" formatCells="0" formatColumns="0" formatRows="0" autoFilter="0"/>
  <autoFilter ref="C14:R99">
    <filterColumn colId="14">
      <filters>
        <filter val="1,052,925"/>
        <filter val="1,491,771"/>
        <filter val="2,018,235"/>
        <filter val="291,786"/>
        <filter val="467,922"/>
        <filter val="5,304,514"/>
        <filter val="789,692"/>
      </filters>
    </filterColumn>
  </autoFilter>
  <mergeCells count="25">
    <mergeCell ref="R12:R13"/>
    <mergeCell ref="C12:C13"/>
    <mergeCell ref="D12:D13"/>
    <mergeCell ref="E12:E13"/>
    <mergeCell ref="F12:F13"/>
    <mergeCell ref="G12:G13"/>
    <mergeCell ref="H12:H13"/>
    <mergeCell ref="I12:I13"/>
    <mergeCell ref="K12:K13"/>
    <mergeCell ref="N12:N13"/>
    <mergeCell ref="O12:O13"/>
    <mergeCell ref="P12:P13"/>
    <mergeCell ref="Q12:Q13"/>
    <mergeCell ref="J12:J13"/>
    <mergeCell ref="L12:L13"/>
    <mergeCell ref="M12:M13"/>
    <mergeCell ref="E104:G104"/>
    <mergeCell ref="N104:Q104"/>
    <mergeCell ref="N102:Q102"/>
    <mergeCell ref="C4:I4"/>
    <mergeCell ref="C5:I5"/>
    <mergeCell ref="C6:E6"/>
    <mergeCell ref="C8:Q8"/>
    <mergeCell ref="E103:G103"/>
    <mergeCell ref="N103:Q103"/>
  </mergeCells>
  <pageMargins left="0.70866141732283472" right="0.70866141732283472" top="0.74803149606299213" bottom="0.74803149606299213" header="0.31496062992125984" footer="0.31496062992125984"/>
  <pageSetup paperSize="9" scale="67" orientation="landscape" r:id="rId1"/>
  <colBreaks count="1" manualBreakCount="1">
    <brk id="17" min="3" max="103"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filterMode="1"/>
  <dimension ref="C1:W104"/>
  <sheetViews>
    <sheetView showGridLines="0" showRowColHeaders="0" zoomScaleNormal="100" workbookViewId="0">
      <selection activeCell="T19" sqref="T19"/>
    </sheetView>
  </sheetViews>
  <sheetFormatPr defaultRowHeight="15" x14ac:dyDescent="0.2"/>
  <cols>
    <col min="1" max="2" width="9.140625" style="937"/>
    <col min="3" max="3" width="6.140625" style="937" customWidth="1"/>
    <col min="4" max="4" width="9.140625" style="937"/>
    <col min="5" max="5" width="20" style="937" customWidth="1"/>
    <col min="6" max="6" width="16" style="937" customWidth="1"/>
    <col min="7" max="7" width="11.28515625" style="937" customWidth="1"/>
    <col min="8" max="8" width="13.140625" style="938" customWidth="1"/>
    <col min="9" max="9" width="12.7109375" style="938" customWidth="1"/>
    <col min="10" max="10" width="13" style="938" customWidth="1"/>
    <col min="11" max="11" width="11.7109375" style="939" customWidth="1"/>
    <col min="12" max="12" width="15" style="422" customWidth="1"/>
    <col min="13" max="13" width="15.7109375" style="422" customWidth="1"/>
    <col min="14" max="14" width="10.5703125" style="939" customWidth="1"/>
    <col min="15" max="15" width="13.7109375" style="422" customWidth="1"/>
    <col min="16" max="16" width="13.85546875" style="422" customWidth="1"/>
    <col min="17" max="17" width="14.85546875" style="937" customWidth="1"/>
    <col min="18" max="18" width="10.42578125" style="937" customWidth="1"/>
    <col min="19" max="21" width="9.140625" style="937"/>
    <col min="22" max="23" width="11.85546875" style="937" bestFit="1" customWidth="1"/>
    <col min="24" max="16384" width="9.140625" style="937"/>
  </cols>
  <sheetData>
    <row r="1" spans="3:23" x14ac:dyDescent="0.2">
      <c r="C1" s="934"/>
      <c r="D1" s="934"/>
      <c r="E1" s="934"/>
      <c r="F1" s="934"/>
      <c r="G1" s="934"/>
      <c r="H1" s="935"/>
      <c r="I1" s="935"/>
      <c r="J1" s="935"/>
      <c r="K1" s="936"/>
      <c r="L1" s="420"/>
      <c r="M1" s="420"/>
      <c r="N1" s="936"/>
      <c r="O1" s="420"/>
      <c r="P1" s="420"/>
      <c r="Q1" s="934"/>
      <c r="R1" s="934"/>
    </row>
    <row r="2" spans="3:23" x14ac:dyDescent="0.2">
      <c r="C2" s="934"/>
      <c r="D2" s="934"/>
      <c r="E2" s="934"/>
      <c r="F2" s="934"/>
      <c r="G2" s="934"/>
      <c r="H2" s="935"/>
      <c r="I2" s="935"/>
      <c r="J2" s="935"/>
      <c r="K2" s="936"/>
      <c r="L2" s="420"/>
      <c r="M2" s="420"/>
      <c r="N2" s="936"/>
      <c r="O2" s="420"/>
      <c r="P2" s="420"/>
      <c r="Q2" s="934"/>
      <c r="R2" s="934"/>
    </row>
    <row r="3" spans="3:23" x14ac:dyDescent="0.2">
      <c r="C3" s="934"/>
      <c r="D3" s="934"/>
      <c r="E3" s="934"/>
      <c r="F3" s="934"/>
      <c r="G3" s="934"/>
      <c r="H3" s="935"/>
      <c r="I3" s="935"/>
      <c r="J3" s="935"/>
      <c r="K3" s="936"/>
      <c r="L3" s="420"/>
      <c r="M3" s="420"/>
      <c r="N3" s="936"/>
      <c r="O3" s="420"/>
      <c r="P3" s="420"/>
      <c r="Q3" s="934"/>
      <c r="R3" s="934"/>
    </row>
    <row r="4" spans="3:23" x14ac:dyDescent="0.2">
      <c r="C4" s="1850" t="str">
        <f>TTDN!D9</f>
        <v>CÔNG TY CỔ PHẦN QUỐC TẾ SUGI</v>
      </c>
      <c r="D4" s="1850"/>
      <c r="E4" s="1850"/>
      <c r="F4" s="1850"/>
      <c r="G4" s="1850"/>
      <c r="H4" s="1850"/>
      <c r="I4" s="1850"/>
    </row>
    <row r="5" spans="3:23" x14ac:dyDescent="0.2">
      <c r="C5" s="1850" t="str">
        <f>TTDN!D11</f>
        <v>Số 51-53 đường Trường Chinh, phường Tứ Minh, TP Hải Dương</v>
      </c>
      <c r="D5" s="1850"/>
      <c r="E5" s="1850"/>
      <c r="F5" s="1850"/>
      <c r="G5" s="1850"/>
      <c r="H5" s="1850"/>
      <c r="I5" s="1850"/>
    </row>
    <row r="6" spans="3:23" x14ac:dyDescent="0.2">
      <c r="C6" s="1850">
        <f>TTDN!L9</f>
        <v>801255024</v>
      </c>
      <c r="D6" s="1850"/>
      <c r="E6" s="1850"/>
    </row>
    <row r="7" spans="3:23" x14ac:dyDescent="0.2">
      <c r="F7" s="967"/>
    </row>
    <row r="8" spans="3:23" ht="27.75" customHeight="1" x14ac:dyDescent="0.2">
      <c r="C8" s="1851" t="s">
        <v>1047</v>
      </c>
      <c r="D8" s="1851"/>
      <c r="E8" s="1851"/>
      <c r="F8" s="1851"/>
      <c r="G8" s="1851"/>
      <c r="H8" s="1851"/>
      <c r="I8" s="1851"/>
      <c r="J8" s="1851"/>
      <c r="K8" s="1851"/>
      <c r="L8" s="1851"/>
      <c r="M8" s="1851"/>
      <c r="N8" s="1851"/>
      <c r="O8" s="1851"/>
      <c r="P8" s="1851"/>
      <c r="Q8" s="1851"/>
      <c r="R8" s="1851"/>
    </row>
    <row r="9" spans="3:23" ht="27.75" customHeight="1" x14ac:dyDescent="0.2">
      <c r="C9" s="941"/>
      <c r="D9" s="941"/>
      <c r="E9" s="941"/>
      <c r="F9" s="941"/>
      <c r="G9" s="941"/>
      <c r="H9" s="942" t="s">
        <v>1045</v>
      </c>
      <c r="I9" s="943" t="s">
        <v>87</v>
      </c>
      <c r="J9" s="942" t="s">
        <v>1020</v>
      </c>
      <c r="K9" s="944">
        <v>2018</v>
      </c>
      <c r="L9" s="423"/>
      <c r="M9" s="423"/>
      <c r="N9" s="941"/>
      <c r="O9" s="423"/>
      <c r="P9" s="423"/>
    </row>
    <row r="10" spans="3:23" ht="15.75" x14ac:dyDescent="0.2">
      <c r="H10" s="945" t="s">
        <v>507</v>
      </c>
      <c r="I10" s="960">
        <f>DATE(K9,I9,1)</f>
        <v>43405</v>
      </c>
      <c r="J10" s="968" t="s">
        <v>506</v>
      </c>
      <c r="K10" s="961">
        <f>DATE(K9,I9+1,0)</f>
        <v>43434</v>
      </c>
    </row>
    <row r="12" spans="3:23" ht="41.25" customHeight="1" x14ac:dyDescent="0.2">
      <c r="C12" s="1855" t="s">
        <v>12</v>
      </c>
      <c r="D12" s="1855" t="s">
        <v>721</v>
      </c>
      <c r="E12" s="1855" t="s">
        <v>723</v>
      </c>
      <c r="F12" s="1855" t="s">
        <v>572</v>
      </c>
      <c r="G12" s="1855" t="s">
        <v>736</v>
      </c>
      <c r="H12" s="1857" t="s">
        <v>1023</v>
      </c>
      <c r="I12" s="1857" t="s">
        <v>1024</v>
      </c>
      <c r="J12" s="1857" t="s">
        <v>1025</v>
      </c>
      <c r="K12" s="1855" t="s">
        <v>724</v>
      </c>
      <c r="L12" s="1859" t="s">
        <v>1026</v>
      </c>
      <c r="M12" s="1861" t="s">
        <v>1027</v>
      </c>
      <c r="N12" s="1855" t="s">
        <v>1028</v>
      </c>
      <c r="O12" s="1859" t="s">
        <v>1029</v>
      </c>
      <c r="P12" s="1859" t="s">
        <v>1030</v>
      </c>
      <c r="Q12" s="1855" t="s">
        <v>570</v>
      </c>
      <c r="R12" s="1853" t="s">
        <v>1046</v>
      </c>
    </row>
    <row r="13" spans="3:23" x14ac:dyDescent="0.2">
      <c r="C13" s="1856"/>
      <c r="D13" s="1856"/>
      <c r="E13" s="1856"/>
      <c r="F13" s="1856"/>
      <c r="G13" s="1856"/>
      <c r="H13" s="1858"/>
      <c r="I13" s="1858"/>
      <c r="J13" s="1858"/>
      <c r="K13" s="1856"/>
      <c r="L13" s="1860"/>
      <c r="M13" s="1862"/>
      <c r="N13" s="1856"/>
      <c r="O13" s="1860"/>
      <c r="P13" s="1860"/>
      <c r="Q13" s="1856"/>
      <c r="R13" s="1854"/>
      <c r="V13" s="938"/>
      <c r="W13" s="938"/>
    </row>
    <row r="14" spans="3:23" x14ac:dyDescent="0.2">
      <c r="C14" s="947"/>
      <c r="D14" s="947"/>
      <c r="E14" s="947"/>
      <c r="F14" s="947"/>
      <c r="G14" s="947"/>
      <c r="H14" s="948"/>
      <c r="I14" s="948"/>
      <c r="J14" s="948"/>
      <c r="K14" s="949"/>
      <c r="L14" s="421"/>
      <c r="M14" s="421"/>
      <c r="N14" s="949"/>
      <c r="O14" s="421"/>
      <c r="P14" s="421"/>
      <c r="Q14" s="947"/>
      <c r="R14" s="947"/>
      <c r="V14" s="938"/>
      <c r="W14" s="938"/>
    </row>
    <row r="15" spans="3:23" x14ac:dyDescent="0.2">
      <c r="C15" s="950">
        <v>1</v>
      </c>
      <c r="D15" s="950" t="s">
        <v>1031</v>
      </c>
      <c r="E15" s="950" t="s">
        <v>1032</v>
      </c>
      <c r="F15" s="419">
        <v>10909091</v>
      </c>
      <c r="G15" s="950"/>
      <c r="H15" s="951">
        <v>43218</v>
      </c>
      <c r="I15" s="964">
        <f>IFERROR(DATE(YEAR(H15),MONTH(H15)+K15,DAY(H15)-1),"")</f>
        <v>43582</v>
      </c>
      <c r="J15" s="951">
        <v>43434</v>
      </c>
      <c r="K15" s="952">
        <v>12</v>
      </c>
      <c r="L15" s="962">
        <f>IFERROR(ROUNDUP(F15/(I15-H15),0),0)</f>
        <v>29971</v>
      </c>
      <c r="M15" s="962">
        <f>IFERROR(MIN(F15,ROUNDUP(L15*MAX(0,IF(J15&gt;0,MIN(J15,$I$10),$I$10)-H15),0)),0)</f>
        <v>5604577</v>
      </c>
      <c r="N15" s="963">
        <f>IFERROR(MAX(0,IF(J15=0,IF($I$10&gt;I15,0,MIN($K$10,J15)-MAX($I$10,H15)+1),IF(J15&lt;$I$10,0,MIN($K$10,J15,I15)-MAX($I$10,H15)+1))),0)</f>
        <v>30</v>
      </c>
      <c r="O15" s="962">
        <f>IFERROR(MIN(F15-M15,L15*N15),0)</f>
        <v>899130</v>
      </c>
      <c r="P15" s="962">
        <f>IFERROR(IF(J15=0,0,IF(J15&gt;$K$10,0,F15-M15-O15)),0)</f>
        <v>4405384</v>
      </c>
      <c r="Q15" s="966">
        <f>IFERROR(F15-M15-O15-P15,0)</f>
        <v>0</v>
      </c>
      <c r="R15" s="950"/>
      <c r="V15" s="938"/>
      <c r="W15" s="938"/>
    </row>
    <row r="16" spans="3:23" x14ac:dyDescent="0.2">
      <c r="C16" s="950">
        <v>2</v>
      </c>
      <c r="D16" s="950" t="s">
        <v>1033</v>
      </c>
      <c r="E16" s="950" t="s">
        <v>1034</v>
      </c>
      <c r="F16" s="419">
        <v>2318181</v>
      </c>
      <c r="G16" s="950"/>
      <c r="H16" s="951">
        <v>43210</v>
      </c>
      <c r="I16" s="964">
        <f t="shared" ref="I16:I79" si="0">IFERROR(DATE(YEAR(H16),MONTH(H16)+K16,DAY(H16)-1),"")</f>
        <v>43757</v>
      </c>
      <c r="J16" s="951"/>
      <c r="K16" s="952">
        <v>18</v>
      </c>
      <c r="L16" s="962">
        <f t="shared" ref="L16:L79" si="1">IFERROR(ROUNDUP(F16/(I16-H16),0),0)</f>
        <v>4238</v>
      </c>
      <c r="M16" s="962">
        <f t="shared" ref="M16:M79" si="2">IFERROR(MIN(F16,ROUNDUP(L16*MAX(0,IF(J16&gt;0,MIN(J16,$I$10),$I$10)-H16),0)),0)</f>
        <v>826410</v>
      </c>
      <c r="N16" s="963">
        <f t="shared" ref="N16:N79" si="3">IFERROR(MAX(0,IF(J16=0,IF($I$10&gt;I16,0,MIN($K$10,J16)-MAX($I$10,H16)+1),IF(J16&lt;$I$10,0,MIN($K$10,J16,I16)-MAX($I$10,H16)+1))),0)</f>
        <v>30</v>
      </c>
      <c r="O16" s="962">
        <f t="shared" ref="O16:O79" si="4">IFERROR(MIN(F16-M16,L16*N16),0)</f>
        <v>127140</v>
      </c>
      <c r="P16" s="962">
        <f t="shared" ref="P16:P79" si="5">IFERROR(IF(J16=0,0,IF(J16&gt;$K$10,0,F16-M16-O16)),0)</f>
        <v>0</v>
      </c>
      <c r="Q16" s="966">
        <f t="shared" ref="Q16:Q79" si="6">IFERROR(F16-M16-O16-P16,0)</f>
        <v>1364631</v>
      </c>
      <c r="R16" s="950"/>
    </row>
    <row r="17" spans="3:18" x14ac:dyDescent="0.2">
      <c r="C17" s="950">
        <v>3</v>
      </c>
      <c r="D17" s="950" t="s">
        <v>1035</v>
      </c>
      <c r="E17" s="950" t="s">
        <v>1036</v>
      </c>
      <c r="F17" s="419">
        <v>3136365</v>
      </c>
      <c r="G17" s="950"/>
      <c r="H17" s="951">
        <v>43210</v>
      </c>
      <c r="I17" s="964">
        <f t="shared" si="0"/>
        <v>43757</v>
      </c>
      <c r="J17" s="951"/>
      <c r="K17" s="952">
        <v>18</v>
      </c>
      <c r="L17" s="962">
        <f t="shared" si="1"/>
        <v>5734</v>
      </c>
      <c r="M17" s="962">
        <f t="shared" si="2"/>
        <v>1118130</v>
      </c>
      <c r="N17" s="963">
        <f t="shared" si="3"/>
        <v>30</v>
      </c>
      <c r="O17" s="962">
        <f t="shared" si="4"/>
        <v>172020</v>
      </c>
      <c r="P17" s="962">
        <f t="shared" si="5"/>
        <v>0</v>
      </c>
      <c r="Q17" s="966">
        <f t="shared" si="6"/>
        <v>1846215</v>
      </c>
      <c r="R17" s="950"/>
    </row>
    <row r="18" spans="3:18" x14ac:dyDescent="0.2">
      <c r="C18" s="950">
        <v>4</v>
      </c>
      <c r="D18" s="950" t="s">
        <v>1037</v>
      </c>
      <c r="E18" s="950" t="s">
        <v>1038</v>
      </c>
      <c r="F18" s="419">
        <v>1227272</v>
      </c>
      <c r="G18" s="950"/>
      <c r="H18" s="951">
        <v>43210</v>
      </c>
      <c r="I18" s="964">
        <f t="shared" si="0"/>
        <v>43757</v>
      </c>
      <c r="J18" s="951"/>
      <c r="K18" s="952">
        <v>18</v>
      </c>
      <c r="L18" s="962">
        <f t="shared" si="1"/>
        <v>2244</v>
      </c>
      <c r="M18" s="962">
        <f t="shared" si="2"/>
        <v>437580</v>
      </c>
      <c r="N18" s="963">
        <f t="shared" si="3"/>
        <v>30</v>
      </c>
      <c r="O18" s="962">
        <f t="shared" si="4"/>
        <v>67320</v>
      </c>
      <c r="P18" s="962">
        <f t="shared" si="5"/>
        <v>0</v>
      </c>
      <c r="Q18" s="966">
        <f t="shared" si="6"/>
        <v>722372</v>
      </c>
      <c r="R18" s="950"/>
    </row>
    <row r="19" spans="3:18" x14ac:dyDescent="0.2">
      <c r="C19" s="950">
        <v>5</v>
      </c>
      <c r="D19" s="950" t="s">
        <v>1039</v>
      </c>
      <c r="E19" s="950" t="s">
        <v>1040</v>
      </c>
      <c r="F19" s="419">
        <v>727272</v>
      </c>
      <c r="G19" s="950"/>
      <c r="H19" s="951">
        <v>43210</v>
      </c>
      <c r="I19" s="964">
        <f t="shared" si="0"/>
        <v>43757</v>
      </c>
      <c r="J19" s="951"/>
      <c r="K19" s="952">
        <v>18</v>
      </c>
      <c r="L19" s="962">
        <f t="shared" si="1"/>
        <v>1330</v>
      </c>
      <c r="M19" s="962">
        <f t="shared" si="2"/>
        <v>259350</v>
      </c>
      <c r="N19" s="963">
        <f t="shared" si="3"/>
        <v>30</v>
      </c>
      <c r="O19" s="962">
        <f t="shared" si="4"/>
        <v>39900</v>
      </c>
      <c r="P19" s="962">
        <f t="shared" si="5"/>
        <v>0</v>
      </c>
      <c r="Q19" s="966">
        <f t="shared" si="6"/>
        <v>428022</v>
      </c>
      <c r="R19" s="950"/>
    </row>
    <row r="20" spans="3:18" x14ac:dyDescent="0.2">
      <c r="C20" s="950">
        <v>6</v>
      </c>
      <c r="D20" s="950" t="s">
        <v>1041</v>
      </c>
      <c r="E20" s="950" t="s">
        <v>1042</v>
      </c>
      <c r="F20" s="419">
        <v>1636365</v>
      </c>
      <c r="G20" s="950"/>
      <c r="H20" s="951">
        <v>43210</v>
      </c>
      <c r="I20" s="964">
        <f t="shared" si="0"/>
        <v>43757</v>
      </c>
      <c r="J20" s="951"/>
      <c r="K20" s="952">
        <v>18</v>
      </c>
      <c r="L20" s="962">
        <f t="shared" si="1"/>
        <v>2992</v>
      </c>
      <c r="M20" s="962">
        <f t="shared" si="2"/>
        <v>583440</v>
      </c>
      <c r="N20" s="963">
        <f t="shared" si="3"/>
        <v>30</v>
      </c>
      <c r="O20" s="962">
        <f t="shared" si="4"/>
        <v>89760</v>
      </c>
      <c r="P20" s="962">
        <f t="shared" si="5"/>
        <v>0</v>
      </c>
      <c r="Q20" s="966">
        <f t="shared" si="6"/>
        <v>963165</v>
      </c>
      <c r="R20" s="950"/>
    </row>
    <row r="21" spans="3:18" x14ac:dyDescent="0.2">
      <c r="C21" s="950">
        <v>7</v>
      </c>
      <c r="D21" s="950" t="s">
        <v>1043</v>
      </c>
      <c r="E21" s="950" t="s">
        <v>1044</v>
      </c>
      <c r="F21" s="419">
        <v>453636</v>
      </c>
      <c r="G21" s="950"/>
      <c r="H21" s="951">
        <v>43210</v>
      </c>
      <c r="I21" s="964">
        <f t="shared" si="0"/>
        <v>43757</v>
      </c>
      <c r="J21" s="951"/>
      <c r="K21" s="952">
        <v>18</v>
      </c>
      <c r="L21" s="962">
        <f t="shared" si="1"/>
        <v>830</v>
      </c>
      <c r="M21" s="962">
        <f t="shared" si="2"/>
        <v>161850</v>
      </c>
      <c r="N21" s="963">
        <f t="shared" si="3"/>
        <v>30</v>
      </c>
      <c r="O21" s="962">
        <f t="shared" si="4"/>
        <v>24900</v>
      </c>
      <c r="P21" s="962">
        <f t="shared" si="5"/>
        <v>0</v>
      </c>
      <c r="Q21" s="966">
        <f t="shared" si="6"/>
        <v>266886</v>
      </c>
      <c r="R21" s="950"/>
    </row>
    <row r="22" spans="3:18" s="189" customFormat="1" hidden="1" x14ac:dyDescent="0.2">
      <c r="C22" s="190"/>
      <c r="D22" s="190"/>
      <c r="E22" s="190"/>
      <c r="F22" s="190"/>
      <c r="G22" s="190"/>
      <c r="H22" s="191"/>
      <c r="I22" s="191" t="str">
        <f t="shared" si="0"/>
        <v/>
      </c>
      <c r="J22" s="191"/>
      <c r="K22" s="190"/>
      <c r="L22" s="419">
        <f t="shared" si="1"/>
        <v>0</v>
      </c>
      <c r="M22" s="419">
        <f t="shared" si="2"/>
        <v>0</v>
      </c>
      <c r="N22" s="190">
        <f t="shared" si="3"/>
        <v>30</v>
      </c>
      <c r="O22" s="419">
        <f t="shared" si="4"/>
        <v>0</v>
      </c>
      <c r="P22" s="419">
        <f t="shared" si="5"/>
        <v>0</v>
      </c>
      <c r="Q22" s="424">
        <f t="shared" si="6"/>
        <v>0</v>
      </c>
      <c r="R22" s="190"/>
    </row>
    <row r="23" spans="3:18" s="189" customFormat="1" hidden="1" x14ac:dyDescent="0.2">
      <c r="C23" s="190"/>
      <c r="D23" s="190"/>
      <c r="E23" s="190"/>
      <c r="F23" s="190"/>
      <c r="G23" s="190"/>
      <c r="H23" s="191"/>
      <c r="I23" s="191" t="str">
        <f t="shared" si="0"/>
        <v/>
      </c>
      <c r="J23" s="191"/>
      <c r="K23" s="190"/>
      <c r="L23" s="419">
        <f t="shared" si="1"/>
        <v>0</v>
      </c>
      <c r="M23" s="419">
        <f t="shared" si="2"/>
        <v>0</v>
      </c>
      <c r="N23" s="190">
        <f t="shared" si="3"/>
        <v>30</v>
      </c>
      <c r="O23" s="419">
        <f t="shared" si="4"/>
        <v>0</v>
      </c>
      <c r="P23" s="419">
        <f t="shared" si="5"/>
        <v>0</v>
      </c>
      <c r="Q23" s="424">
        <f t="shared" si="6"/>
        <v>0</v>
      </c>
      <c r="R23" s="190"/>
    </row>
    <row r="24" spans="3:18" s="189" customFormat="1" hidden="1" x14ac:dyDescent="0.2">
      <c r="C24" s="190"/>
      <c r="D24" s="190"/>
      <c r="E24" s="190"/>
      <c r="F24" s="190"/>
      <c r="G24" s="190"/>
      <c r="H24" s="191"/>
      <c r="I24" s="191" t="str">
        <f t="shared" si="0"/>
        <v/>
      </c>
      <c r="J24" s="191"/>
      <c r="K24" s="190"/>
      <c r="L24" s="419">
        <f t="shared" si="1"/>
        <v>0</v>
      </c>
      <c r="M24" s="419">
        <f t="shared" si="2"/>
        <v>0</v>
      </c>
      <c r="N24" s="190">
        <f t="shared" si="3"/>
        <v>30</v>
      </c>
      <c r="O24" s="419">
        <f t="shared" si="4"/>
        <v>0</v>
      </c>
      <c r="P24" s="419">
        <f t="shared" si="5"/>
        <v>0</v>
      </c>
      <c r="Q24" s="424">
        <f t="shared" si="6"/>
        <v>0</v>
      </c>
      <c r="R24" s="190"/>
    </row>
    <row r="25" spans="3:18" s="189" customFormat="1" hidden="1" x14ac:dyDescent="0.2">
      <c r="C25" s="190"/>
      <c r="D25" s="190"/>
      <c r="E25" s="190"/>
      <c r="F25" s="190"/>
      <c r="G25" s="190"/>
      <c r="H25" s="191"/>
      <c r="I25" s="191" t="str">
        <f t="shared" si="0"/>
        <v/>
      </c>
      <c r="J25" s="191"/>
      <c r="K25" s="190"/>
      <c r="L25" s="419">
        <f t="shared" si="1"/>
        <v>0</v>
      </c>
      <c r="M25" s="419">
        <f t="shared" si="2"/>
        <v>0</v>
      </c>
      <c r="N25" s="190">
        <f t="shared" si="3"/>
        <v>30</v>
      </c>
      <c r="O25" s="419">
        <f t="shared" si="4"/>
        <v>0</v>
      </c>
      <c r="P25" s="419">
        <f t="shared" si="5"/>
        <v>0</v>
      </c>
      <c r="Q25" s="424">
        <f t="shared" si="6"/>
        <v>0</v>
      </c>
      <c r="R25" s="190"/>
    </row>
    <row r="26" spans="3:18" s="189" customFormat="1" hidden="1" x14ac:dyDescent="0.2">
      <c r="C26" s="190"/>
      <c r="D26" s="190"/>
      <c r="E26" s="190"/>
      <c r="F26" s="190"/>
      <c r="G26" s="190"/>
      <c r="H26" s="191"/>
      <c r="I26" s="191" t="str">
        <f t="shared" si="0"/>
        <v/>
      </c>
      <c r="J26" s="191"/>
      <c r="K26" s="190"/>
      <c r="L26" s="419">
        <f t="shared" si="1"/>
        <v>0</v>
      </c>
      <c r="M26" s="419">
        <f t="shared" si="2"/>
        <v>0</v>
      </c>
      <c r="N26" s="190">
        <f t="shared" si="3"/>
        <v>30</v>
      </c>
      <c r="O26" s="419">
        <f t="shared" si="4"/>
        <v>0</v>
      </c>
      <c r="P26" s="419">
        <f t="shared" si="5"/>
        <v>0</v>
      </c>
      <c r="Q26" s="424">
        <f t="shared" si="6"/>
        <v>0</v>
      </c>
      <c r="R26" s="190"/>
    </row>
    <row r="27" spans="3:18" s="189" customFormat="1" hidden="1" x14ac:dyDescent="0.2">
      <c r="C27" s="190"/>
      <c r="D27" s="190"/>
      <c r="E27" s="190"/>
      <c r="F27" s="190"/>
      <c r="G27" s="190"/>
      <c r="H27" s="191"/>
      <c r="I27" s="191" t="str">
        <f t="shared" si="0"/>
        <v/>
      </c>
      <c r="J27" s="191"/>
      <c r="K27" s="190"/>
      <c r="L27" s="419">
        <f t="shared" si="1"/>
        <v>0</v>
      </c>
      <c r="M27" s="419">
        <f t="shared" si="2"/>
        <v>0</v>
      </c>
      <c r="N27" s="190">
        <f t="shared" si="3"/>
        <v>30</v>
      </c>
      <c r="O27" s="419">
        <f t="shared" si="4"/>
        <v>0</v>
      </c>
      <c r="P27" s="419">
        <f t="shared" si="5"/>
        <v>0</v>
      </c>
      <c r="Q27" s="424">
        <f t="shared" si="6"/>
        <v>0</v>
      </c>
      <c r="R27" s="190"/>
    </row>
    <row r="28" spans="3:18" s="189" customFormat="1" hidden="1" x14ac:dyDescent="0.2">
      <c r="C28" s="190"/>
      <c r="D28" s="190"/>
      <c r="E28" s="190"/>
      <c r="F28" s="190"/>
      <c r="G28" s="190"/>
      <c r="H28" s="191"/>
      <c r="I28" s="191" t="str">
        <f t="shared" si="0"/>
        <v/>
      </c>
      <c r="J28" s="191"/>
      <c r="K28" s="190"/>
      <c r="L28" s="419">
        <f t="shared" si="1"/>
        <v>0</v>
      </c>
      <c r="M28" s="419">
        <f t="shared" si="2"/>
        <v>0</v>
      </c>
      <c r="N28" s="190">
        <f t="shared" si="3"/>
        <v>30</v>
      </c>
      <c r="O28" s="419">
        <f t="shared" si="4"/>
        <v>0</v>
      </c>
      <c r="P28" s="419">
        <f t="shared" si="5"/>
        <v>0</v>
      </c>
      <c r="Q28" s="424">
        <f t="shared" si="6"/>
        <v>0</v>
      </c>
      <c r="R28" s="190"/>
    </row>
    <row r="29" spans="3:18" s="189" customFormat="1" hidden="1" x14ac:dyDescent="0.2">
      <c r="C29" s="190"/>
      <c r="D29" s="190"/>
      <c r="E29" s="190"/>
      <c r="F29" s="190"/>
      <c r="G29" s="190"/>
      <c r="H29" s="191"/>
      <c r="I29" s="191" t="str">
        <f t="shared" si="0"/>
        <v/>
      </c>
      <c r="J29" s="191"/>
      <c r="K29" s="190"/>
      <c r="L29" s="419">
        <f t="shared" si="1"/>
        <v>0</v>
      </c>
      <c r="M29" s="419">
        <f t="shared" si="2"/>
        <v>0</v>
      </c>
      <c r="N29" s="190">
        <f t="shared" si="3"/>
        <v>30</v>
      </c>
      <c r="O29" s="419">
        <f t="shared" si="4"/>
        <v>0</v>
      </c>
      <c r="P29" s="419">
        <f t="shared" si="5"/>
        <v>0</v>
      </c>
      <c r="Q29" s="424">
        <f t="shared" si="6"/>
        <v>0</v>
      </c>
      <c r="R29" s="190"/>
    </row>
    <row r="30" spans="3:18" s="189" customFormat="1" hidden="1" x14ac:dyDescent="0.2">
      <c r="C30" s="190"/>
      <c r="D30" s="190"/>
      <c r="E30" s="190"/>
      <c r="F30" s="190"/>
      <c r="G30" s="190"/>
      <c r="H30" s="191"/>
      <c r="I30" s="191" t="str">
        <f t="shared" si="0"/>
        <v/>
      </c>
      <c r="J30" s="191"/>
      <c r="K30" s="190"/>
      <c r="L30" s="419">
        <f t="shared" si="1"/>
        <v>0</v>
      </c>
      <c r="M30" s="419">
        <f t="shared" si="2"/>
        <v>0</v>
      </c>
      <c r="N30" s="190">
        <f t="shared" si="3"/>
        <v>30</v>
      </c>
      <c r="O30" s="419">
        <f t="shared" si="4"/>
        <v>0</v>
      </c>
      <c r="P30" s="419">
        <f t="shared" si="5"/>
        <v>0</v>
      </c>
      <c r="Q30" s="424">
        <f t="shared" si="6"/>
        <v>0</v>
      </c>
      <c r="R30" s="190"/>
    </row>
    <row r="31" spans="3:18" s="189" customFormat="1" hidden="1" x14ac:dyDescent="0.2">
      <c r="C31" s="190"/>
      <c r="D31" s="190"/>
      <c r="E31" s="190"/>
      <c r="F31" s="190"/>
      <c r="G31" s="190"/>
      <c r="H31" s="191"/>
      <c r="I31" s="191" t="str">
        <f t="shared" si="0"/>
        <v/>
      </c>
      <c r="J31" s="191"/>
      <c r="K31" s="190"/>
      <c r="L31" s="419">
        <f t="shared" si="1"/>
        <v>0</v>
      </c>
      <c r="M31" s="419">
        <f t="shared" si="2"/>
        <v>0</v>
      </c>
      <c r="N31" s="190">
        <f t="shared" si="3"/>
        <v>30</v>
      </c>
      <c r="O31" s="419">
        <f t="shared" si="4"/>
        <v>0</v>
      </c>
      <c r="P31" s="419">
        <f t="shared" si="5"/>
        <v>0</v>
      </c>
      <c r="Q31" s="424">
        <f t="shared" si="6"/>
        <v>0</v>
      </c>
      <c r="R31" s="190"/>
    </row>
    <row r="32" spans="3:18" s="189" customFormat="1" hidden="1" x14ac:dyDescent="0.2">
      <c r="C32" s="190"/>
      <c r="D32" s="190"/>
      <c r="E32" s="190"/>
      <c r="F32" s="190"/>
      <c r="G32" s="190"/>
      <c r="H32" s="191"/>
      <c r="I32" s="191" t="str">
        <f t="shared" si="0"/>
        <v/>
      </c>
      <c r="J32" s="191"/>
      <c r="K32" s="190"/>
      <c r="L32" s="419">
        <f t="shared" si="1"/>
        <v>0</v>
      </c>
      <c r="M32" s="419">
        <f t="shared" si="2"/>
        <v>0</v>
      </c>
      <c r="N32" s="190">
        <f t="shared" si="3"/>
        <v>30</v>
      </c>
      <c r="O32" s="419">
        <f t="shared" si="4"/>
        <v>0</v>
      </c>
      <c r="P32" s="419">
        <f t="shared" si="5"/>
        <v>0</v>
      </c>
      <c r="Q32" s="424">
        <f t="shared" si="6"/>
        <v>0</v>
      </c>
      <c r="R32" s="190"/>
    </row>
    <row r="33" spans="3:18" s="189" customFormat="1" hidden="1" x14ac:dyDescent="0.2">
      <c r="C33" s="190"/>
      <c r="D33" s="190"/>
      <c r="E33" s="190"/>
      <c r="F33" s="190"/>
      <c r="G33" s="190"/>
      <c r="H33" s="191"/>
      <c r="I33" s="191" t="str">
        <f t="shared" si="0"/>
        <v/>
      </c>
      <c r="J33" s="191"/>
      <c r="K33" s="190"/>
      <c r="L33" s="419">
        <f t="shared" si="1"/>
        <v>0</v>
      </c>
      <c r="M33" s="419">
        <f t="shared" si="2"/>
        <v>0</v>
      </c>
      <c r="N33" s="190">
        <f t="shared" si="3"/>
        <v>30</v>
      </c>
      <c r="O33" s="419">
        <f t="shared" si="4"/>
        <v>0</v>
      </c>
      <c r="P33" s="419">
        <f t="shared" si="5"/>
        <v>0</v>
      </c>
      <c r="Q33" s="424">
        <f t="shared" si="6"/>
        <v>0</v>
      </c>
      <c r="R33" s="190"/>
    </row>
    <row r="34" spans="3:18" s="189" customFormat="1" hidden="1" x14ac:dyDescent="0.2">
      <c r="C34" s="190"/>
      <c r="D34" s="190"/>
      <c r="E34" s="190"/>
      <c r="F34" s="190"/>
      <c r="G34" s="190"/>
      <c r="H34" s="191"/>
      <c r="I34" s="191" t="str">
        <f t="shared" si="0"/>
        <v/>
      </c>
      <c r="J34" s="191"/>
      <c r="K34" s="190"/>
      <c r="L34" s="419">
        <f t="shared" si="1"/>
        <v>0</v>
      </c>
      <c r="M34" s="419">
        <f t="shared" si="2"/>
        <v>0</v>
      </c>
      <c r="N34" s="190">
        <f t="shared" si="3"/>
        <v>30</v>
      </c>
      <c r="O34" s="419">
        <f t="shared" si="4"/>
        <v>0</v>
      </c>
      <c r="P34" s="419">
        <f t="shared" si="5"/>
        <v>0</v>
      </c>
      <c r="Q34" s="424">
        <f t="shared" si="6"/>
        <v>0</v>
      </c>
      <c r="R34" s="190"/>
    </row>
    <row r="35" spans="3:18" s="189" customFormat="1" hidden="1" x14ac:dyDescent="0.2">
      <c r="C35" s="190"/>
      <c r="D35" s="190"/>
      <c r="E35" s="190"/>
      <c r="F35" s="190"/>
      <c r="G35" s="190"/>
      <c r="H35" s="191"/>
      <c r="I35" s="191" t="str">
        <f t="shared" si="0"/>
        <v/>
      </c>
      <c r="J35" s="191"/>
      <c r="K35" s="190"/>
      <c r="L35" s="419">
        <f t="shared" si="1"/>
        <v>0</v>
      </c>
      <c r="M35" s="419">
        <f t="shared" si="2"/>
        <v>0</v>
      </c>
      <c r="N35" s="190">
        <f t="shared" si="3"/>
        <v>30</v>
      </c>
      <c r="O35" s="419">
        <f t="shared" si="4"/>
        <v>0</v>
      </c>
      <c r="P35" s="419">
        <f t="shared" si="5"/>
        <v>0</v>
      </c>
      <c r="Q35" s="424">
        <f t="shared" si="6"/>
        <v>0</v>
      </c>
      <c r="R35" s="190"/>
    </row>
    <row r="36" spans="3:18" s="189" customFormat="1" hidden="1" x14ac:dyDescent="0.2">
      <c r="C36" s="190"/>
      <c r="D36" s="190"/>
      <c r="E36" s="190"/>
      <c r="F36" s="190"/>
      <c r="G36" s="190"/>
      <c r="H36" s="191"/>
      <c r="I36" s="191" t="str">
        <f t="shared" si="0"/>
        <v/>
      </c>
      <c r="J36" s="191"/>
      <c r="K36" s="190"/>
      <c r="L36" s="419">
        <f t="shared" si="1"/>
        <v>0</v>
      </c>
      <c r="M36" s="419">
        <f t="shared" si="2"/>
        <v>0</v>
      </c>
      <c r="N36" s="190">
        <f t="shared" si="3"/>
        <v>30</v>
      </c>
      <c r="O36" s="419">
        <f t="shared" si="4"/>
        <v>0</v>
      </c>
      <c r="P36" s="419">
        <f t="shared" si="5"/>
        <v>0</v>
      </c>
      <c r="Q36" s="424">
        <f t="shared" si="6"/>
        <v>0</v>
      </c>
      <c r="R36" s="190"/>
    </row>
    <row r="37" spans="3:18" s="189" customFormat="1" hidden="1" x14ac:dyDescent="0.2">
      <c r="C37" s="190"/>
      <c r="D37" s="190"/>
      <c r="E37" s="190"/>
      <c r="F37" s="190"/>
      <c r="G37" s="190"/>
      <c r="H37" s="191"/>
      <c r="I37" s="191" t="str">
        <f t="shared" si="0"/>
        <v/>
      </c>
      <c r="J37" s="191"/>
      <c r="K37" s="190"/>
      <c r="L37" s="419">
        <f t="shared" si="1"/>
        <v>0</v>
      </c>
      <c r="M37" s="419">
        <f t="shared" si="2"/>
        <v>0</v>
      </c>
      <c r="N37" s="190">
        <f t="shared" si="3"/>
        <v>30</v>
      </c>
      <c r="O37" s="419">
        <f t="shared" si="4"/>
        <v>0</v>
      </c>
      <c r="P37" s="419">
        <f t="shared" si="5"/>
        <v>0</v>
      </c>
      <c r="Q37" s="424">
        <f t="shared" si="6"/>
        <v>0</v>
      </c>
      <c r="R37" s="190"/>
    </row>
    <row r="38" spans="3:18" s="189" customFormat="1" hidden="1" x14ac:dyDescent="0.2">
      <c r="C38" s="190"/>
      <c r="D38" s="190"/>
      <c r="E38" s="190"/>
      <c r="F38" s="190"/>
      <c r="G38" s="190"/>
      <c r="H38" s="191"/>
      <c r="I38" s="191" t="str">
        <f t="shared" si="0"/>
        <v/>
      </c>
      <c r="J38" s="191"/>
      <c r="K38" s="190"/>
      <c r="L38" s="419">
        <f t="shared" si="1"/>
        <v>0</v>
      </c>
      <c r="M38" s="419">
        <f t="shared" si="2"/>
        <v>0</v>
      </c>
      <c r="N38" s="190">
        <f t="shared" si="3"/>
        <v>30</v>
      </c>
      <c r="O38" s="419">
        <f t="shared" si="4"/>
        <v>0</v>
      </c>
      <c r="P38" s="419">
        <f t="shared" si="5"/>
        <v>0</v>
      </c>
      <c r="Q38" s="424">
        <f t="shared" si="6"/>
        <v>0</v>
      </c>
      <c r="R38" s="190"/>
    </row>
    <row r="39" spans="3:18" s="189" customFormat="1" hidden="1" x14ac:dyDescent="0.2">
      <c r="C39" s="190"/>
      <c r="D39" s="190"/>
      <c r="E39" s="190"/>
      <c r="F39" s="190"/>
      <c r="G39" s="190"/>
      <c r="H39" s="191"/>
      <c r="I39" s="191" t="str">
        <f t="shared" si="0"/>
        <v/>
      </c>
      <c r="J39" s="191"/>
      <c r="K39" s="190"/>
      <c r="L39" s="419">
        <f t="shared" si="1"/>
        <v>0</v>
      </c>
      <c r="M39" s="419">
        <f t="shared" si="2"/>
        <v>0</v>
      </c>
      <c r="N39" s="190">
        <f t="shared" si="3"/>
        <v>30</v>
      </c>
      <c r="O39" s="419">
        <f t="shared" si="4"/>
        <v>0</v>
      </c>
      <c r="P39" s="419">
        <f t="shared" si="5"/>
        <v>0</v>
      </c>
      <c r="Q39" s="424">
        <f t="shared" si="6"/>
        <v>0</v>
      </c>
      <c r="R39" s="190"/>
    </row>
    <row r="40" spans="3:18" s="189" customFormat="1" hidden="1" x14ac:dyDescent="0.2">
      <c r="C40" s="190"/>
      <c r="D40" s="190"/>
      <c r="E40" s="190"/>
      <c r="F40" s="190"/>
      <c r="G40" s="190"/>
      <c r="H40" s="191"/>
      <c r="I40" s="191" t="str">
        <f t="shared" si="0"/>
        <v/>
      </c>
      <c r="J40" s="191"/>
      <c r="K40" s="190"/>
      <c r="L40" s="419">
        <f t="shared" si="1"/>
        <v>0</v>
      </c>
      <c r="M40" s="419">
        <f t="shared" si="2"/>
        <v>0</v>
      </c>
      <c r="N40" s="190">
        <f t="shared" si="3"/>
        <v>30</v>
      </c>
      <c r="O40" s="419">
        <f t="shared" si="4"/>
        <v>0</v>
      </c>
      <c r="P40" s="419">
        <f t="shared" si="5"/>
        <v>0</v>
      </c>
      <c r="Q40" s="424">
        <f t="shared" si="6"/>
        <v>0</v>
      </c>
      <c r="R40" s="190"/>
    </row>
    <row r="41" spans="3:18" s="189" customFormat="1" hidden="1" x14ac:dyDescent="0.2">
      <c r="C41" s="190"/>
      <c r="D41" s="190"/>
      <c r="E41" s="190"/>
      <c r="F41" s="190"/>
      <c r="G41" s="190"/>
      <c r="H41" s="191"/>
      <c r="I41" s="191" t="str">
        <f t="shared" si="0"/>
        <v/>
      </c>
      <c r="J41" s="191"/>
      <c r="K41" s="190"/>
      <c r="L41" s="419">
        <f t="shared" si="1"/>
        <v>0</v>
      </c>
      <c r="M41" s="419">
        <f t="shared" si="2"/>
        <v>0</v>
      </c>
      <c r="N41" s="190">
        <f t="shared" si="3"/>
        <v>30</v>
      </c>
      <c r="O41" s="419">
        <f t="shared" si="4"/>
        <v>0</v>
      </c>
      <c r="P41" s="419">
        <f t="shared" si="5"/>
        <v>0</v>
      </c>
      <c r="Q41" s="424">
        <f t="shared" si="6"/>
        <v>0</v>
      </c>
      <c r="R41" s="190"/>
    </row>
    <row r="42" spans="3:18" s="189" customFormat="1" hidden="1" x14ac:dyDescent="0.2">
      <c r="C42" s="190"/>
      <c r="D42" s="190"/>
      <c r="E42" s="190"/>
      <c r="F42" s="190"/>
      <c r="G42" s="190"/>
      <c r="H42" s="191"/>
      <c r="I42" s="191" t="str">
        <f t="shared" si="0"/>
        <v/>
      </c>
      <c r="J42" s="191"/>
      <c r="K42" s="190"/>
      <c r="L42" s="419">
        <f t="shared" si="1"/>
        <v>0</v>
      </c>
      <c r="M42" s="419">
        <f t="shared" si="2"/>
        <v>0</v>
      </c>
      <c r="N42" s="190">
        <f t="shared" si="3"/>
        <v>30</v>
      </c>
      <c r="O42" s="419">
        <f t="shared" si="4"/>
        <v>0</v>
      </c>
      <c r="P42" s="419">
        <f t="shared" si="5"/>
        <v>0</v>
      </c>
      <c r="Q42" s="424">
        <f t="shared" si="6"/>
        <v>0</v>
      </c>
      <c r="R42" s="190"/>
    </row>
    <row r="43" spans="3:18" s="189" customFormat="1" hidden="1" x14ac:dyDescent="0.2">
      <c r="C43" s="190"/>
      <c r="D43" s="190"/>
      <c r="E43" s="190"/>
      <c r="F43" s="190"/>
      <c r="G43" s="190"/>
      <c r="H43" s="191"/>
      <c r="I43" s="191" t="str">
        <f t="shared" si="0"/>
        <v/>
      </c>
      <c r="J43" s="191"/>
      <c r="K43" s="190"/>
      <c r="L43" s="419">
        <f t="shared" si="1"/>
        <v>0</v>
      </c>
      <c r="M43" s="419">
        <f t="shared" si="2"/>
        <v>0</v>
      </c>
      <c r="N43" s="190">
        <f t="shared" si="3"/>
        <v>30</v>
      </c>
      <c r="O43" s="419">
        <f t="shared" si="4"/>
        <v>0</v>
      </c>
      <c r="P43" s="419">
        <f t="shared" si="5"/>
        <v>0</v>
      </c>
      <c r="Q43" s="424">
        <f t="shared" si="6"/>
        <v>0</v>
      </c>
      <c r="R43" s="190"/>
    </row>
    <row r="44" spans="3:18" s="189" customFormat="1" hidden="1" x14ac:dyDescent="0.2">
      <c r="C44" s="190"/>
      <c r="D44" s="190"/>
      <c r="E44" s="190"/>
      <c r="F44" s="190"/>
      <c r="G44" s="190"/>
      <c r="H44" s="191"/>
      <c r="I44" s="191" t="str">
        <f t="shared" si="0"/>
        <v/>
      </c>
      <c r="J44" s="191"/>
      <c r="K44" s="190"/>
      <c r="L44" s="419">
        <f t="shared" si="1"/>
        <v>0</v>
      </c>
      <c r="M44" s="419">
        <f t="shared" si="2"/>
        <v>0</v>
      </c>
      <c r="N44" s="190">
        <f t="shared" si="3"/>
        <v>30</v>
      </c>
      <c r="O44" s="419">
        <f t="shared" si="4"/>
        <v>0</v>
      </c>
      <c r="P44" s="419">
        <f t="shared" si="5"/>
        <v>0</v>
      </c>
      <c r="Q44" s="424">
        <f t="shared" si="6"/>
        <v>0</v>
      </c>
      <c r="R44" s="190"/>
    </row>
    <row r="45" spans="3:18" s="189" customFormat="1" hidden="1" x14ac:dyDescent="0.2">
      <c r="C45" s="190"/>
      <c r="D45" s="190"/>
      <c r="E45" s="190"/>
      <c r="F45" s="190"/>
      <c r="G45" s="190"/>
      <c r="H45" s="191"/>
      <c r="I45" s="191" t="str">
        <f t="shared" si="0"/>
        <v/>
      </c>
      <c r="J45" s="191"/>
      <c r="K45" s="190"/>
      <c r="L45" s="419">
        <f t="shared" si="1"/>
        <v>0</v>
      </c>
      <c r="M45" s="419">
        <f t="shared" si="2"/>
        <v>0</v>
      </c>
      <c r="N45" s="190">
        <f t="shared" si="3"/>
        <v>30</v>
      </c>
      <c r="O45" s="419">
        <f t="shared" si="4"/>
        <v>0</v>
      </c>
      <c r="P45" s="419">
        <f t="shared" si="5"/>
        <v>0</v>
      </c>
      <c r="Q45" s="424">
        <f t="shared" si="6"/>
        <v>0</v>
      </c>
      <c r="R45" s="190"/>
    </row>
    <row r="46" spans="3:18" s="189" customFormat="1" hidden="1" x14ac:dyDescent="0.2">
      <c r="C46" s="190"/>
      <c r="D46" s="190"/>
      <c r="E46" s="190"/>
      <c r="F46" s="190"/>
      <c r="G46" s="190"/>
      <c r="H46" s="191"/>
      <c r="I46" s="191" t="str">
        <f t="shared" si="0"/>
        <v/>
      </c>
      <c r="J46" s="191"/>
      <c r="K46" s="190"/>
      <c r="L46" s="419">
        <f t="shared" si="1"/>
        <v>0</v>
      </c>
      <c r="M46" s="419">
        <f t="shared" si="2"/>
        <v>0</v>
      </c>
      <c r="N46" s="190">
        <f t="shared" si="3"/>
        <v>30</v>
      </c>
      <c r="O46" s="419">
        <f t="shared" si="4"/>
        <v>0</v>
      </c>
      <c r="P46" s="419">
        <f t="shared" si="5"/>
        <v>0</v>
      </c>
      <c r="Q46" s="424">
        <f t="shared" si="6"/>
        <v>0</v>
      </c>
      <c r="R46" s="190"/>
    </row>
    <row r="47" spans="3:18" s="189" customFormat="1" hidden="1" x14ac:dyDescent="0.2">
      <c r="C47" s="190"/>
      <c r="D47" s="190"/>
      <c r="E47" s="190"/>
      <c r="F47" s="190"/>
      <c r="G47" s="190"/>
      <c r="H47" s="191"/>
      <c r="I47" s="191" t="str">
        <f t="shared" si="0"/>
        <v/>
      </c>
      <c r="J47" s="191"/>
      <c r="K47" s="190"/>
      <c r="L47" s="419">
        <f t="shared" si="1"/>
        <v>0</v>
      </c>
      <c r="M47" s="419">
        <f t="shared" si="2"/>
        <v>0</v>
      </c>
      <c r="N47" s="190">
        <f t="shared" si="3"/>
        <v>30</v>
      </c>
      <c r="O47" s="419">
        <f t="shared" si="4"/>
        <v>0</v>
      </c>
      <c r="P47" s="419">
        <f t="shared" si="5"/>
        <v>0</v>
      </c>
      <c r="Q47" s="424">
        <f t="shared" si="6"/>
        <v>0</v>
      </c>
      <c r="R47" s="190"/>
    </row>
    <row r="48" spans="3:18" s="189" customFormat="1" hidden="1" x14ac:dyDescent="0.2">
      <c r="C48" s="190"/>
      <c r="D48" s="190"/>
      <c r="E48" s="190"/>
      <c r="F48" s="190"/>
      <c r="G48" s="190"/>
      <c r="H48" s="191"/>
      <c r="I48" s="191" t="str">
        <f t="shared" si="0"/>
        <v/>
      </c>
      <c r="J48" s="191"/>
      <c r="K48" s="190"/>
      <c r="L48" s="419">
        <f t="shared" si="1"/>
        <v>0</v>
      </c>
      <c r="M48" s="419">
        <f t="shared" si="2"/>
        <v>0</v>
      </c>
      <c r="N48" s="190">
        <f t="shared" si="3"/>
        <v>30</v>
      </c>
      <c r="O48" s="419">
        <f t="shared" si="4"/>
        <v>0</v>
      </c>
      <c r="P48" s="419">
        <f t="shared" si="5"/>
        <v>0</v>
      </c>
      <c r="Q48" s="424">
        <f t="shared" si="6"/>
        <v>0</v>
      </c>
      <c r="R48" s="190"/>
    </row>
    <row r="49" spans="3:18" s="189" customFormat="1" hidden="1" x14ac:dyDescent="0.2">
      <c r="C49" s="190"/>
      <c r="D49" s="190"/>
      <c r="E49" s="190"/>
      <c r="F49" s="190"/>
      <c r="G49" s="190"/>
      <c r="H49" s="191"/>
      <c r="I49" s="191" t="str">
        <f t="shared" si="0"/>
        <v/>
      </c>
      <c r="J49" s="191"/>
      <c r="K49" s="190"/>
      <c r="L49" s="419">
        <f t="shared" si="1"/>
        <v>0</v>
      </c>
      <c r="M49" s="419">
        <f t="shared" si="2"/>
        <v>0</v>
      </c>
      <c r="N49" s="190">
        <f t="shared" si="3"/>
        <v>30</v>
      </c>
      <c r="O49" s="419">
        <f t="shared" si="4"/>
        <v>0</v>
      </c>
      <c r="P49" s="419">
        <f t="shared" si="5"/>
        <v>0</v>
      </c>
      <c r="Q49" s="424">
        <f t="shared" si="6"/>
        <v>0</v>
      </c>
      <c r="R49" s="190"/>
    </row>
    <row r="50" spans="3:18" s="189" customFormat="1" hidden="1" x14ac:dyDescent="0.2">
      <c r="C50" s="190"/>
      <c r="D50" s="190"/>
      <c r="E50" s="190"/>
      <c r="F50" s="190"/>
      <c r="G50" s="190"/>
      <c r="H50" s="191"/>
      <c r="I50" s="191" t="str">
        <f t="shared" si="0"/>
        <v/>
      </c>
      <c r="J50" s="191"/>
      <c r="K50" s="190"/>
      <c r="L50" s="419">
        <f t="shared" si="1"/>
        <v>0</v>
      </c>
      <c r="M50" s="419">
        <f t="shared" si="2"/>
        <v>0</v>
      </c>
      <c r="N50" s="190">
        <f t="shared" si="3"/>
        <v>30</v>
      </c>
      <c r="O50" s="419">
        <f t="shared" si="4"/>
        <v>0</v>
      </c>
      <c r="P50" s="419">
        <f t="shared" si="5"/>
        <v>0</v>
      </c>
      <c r="Q50" s="424">
        <f t="shared" si="6"/>
        <v>0</v>
      </c>
      <c r="R50" s="190"/>
    </row>
    <row r="51" spans="3:18" s="189" customFormat="1" hidden="1" x14ac:dyDescent="0.2">
      <c r="C51" s="190"/>
      <c r="D51" s="190"/>
      <c r="E51" s="190"/>
      <c r="F51" s="190"/>
      <c r="G51" s="190"/>
      <c r="H51" s="191"/>
      <c r="I51" s="191" t="str">
        <f t="shared" si="0"/>
        <v/>
      </c>
      <c r="J51" s="191"/>
      <c r="K51" s="190"/>
      <c r="L51" s="419">
        <f t="shared" si="1"/>
        <v>0</v>
      </c>
      <c r="M51" s="419">
        <f t="shared" si="2"/>
        <v>0</v>
      </c>
      <c r="N51" s="190">
        <f t="shared" si="3"/>
        <v>30</v>
      </c>
      <c r="O51" s="419">
        <f t="shared" si="4"/>
        <v>0</v>
      </c>
      <c r="P51" s="419">
        <f t="shared" si="5"/>
        <v>0</v>
      </c>
      <c r="Q51" s="424">
        <f t="shared" si="6"/>
        <v>0</v>
      </c>
      <c r="R51" s="190"/>
    </row>
    <row r="52" spans="3:18" s="189" customFormat="1" hidden="1" x14ac:dyDescent="0.2">
      <c r="C52" s="190"/>
      <c r="D52" s="190"/>
      <c r="E52" s="190"/>
      <c r="F52" s="190"/>
      <c r="G52" s="190"/>
      <c r="H52" s="191"/>
      <c r="I52" s="191" t="str">
        <f t="shared" si="0"/>
        <v/>
      </c>
      <c r="J52" s="191"/>
      <c r="K52" s="190"/>
      <c r="L52" s="419">
        <f t="shared" si="1"/>
        <v>0</v>
      </c>
      <c r="M52" s="419">
        <f t="shared" si="2"/>
        <v>0</v>
      </c>
      <c r="N52" s="190">
        <f t="shared" si="3"/>
        <v>30</v>
      </c>
      <c r="O52" s="419">
        <f t="shared" si="4"/>
        <v>0</v>
      </c>
      <c r="P52" s="419">
        <f t="shared" si="5"/>
        <v>0</v>
      </c>
      <c r="Q52" s="424">
        <f t="shared" si="6"/>
        <v>0</v>
      </c>
      <c r="R52" s="190"/>
    </row>
    <row r="53" spans="3:18" s="189" customFormat="1" hidden="1" x14ac:dyDescent="0.2">
      <c r="C53" s="190"/>
      <c r="D53" s="190"/>
      <c r="E53" s="190"/>
      <c r="F53" s="190"/>
      <c r="G53" s="190"/>
      <c r="H53" s="191"/>
      <c r="I53" s="191" t="str">
        <f t="shared" si="0"/>
        <v/>
      </c>
      <c r="J53" s="191"/>
      <c r="K53" s="190"/>
      <c r="L53" s="419">
        <f t="shared" si="1"/>
        <v>0</v>
      </c>
      <c r="M53" s="419">
        <f t="shared" si="2"/>
        <v>0</v>
      </c>
      <c r="N53" s="190">
        <f t="shared" si="3"/>
        <v>30</v>
      </c>
      <c r="O53" s="419">
        <f t="shared" si="4"/>
        <v>0</v>
      </c>
      <c r="P53" s="419">
        <f t="shared" si="5"/>
        <v>0</v>
      </c>
      <c r="Q53" s="424">
        <f t="shared" si="6"/>
        <v>0</v>
      </c>
      <c r="R53" s="190"/>
    </row>
    <row r="54" spans="3:18" s="189" customFormat="1" hidden="1" x14ac:dyDescent="0.2">
      <c r="C54" s="190"/>
      <c r="D54" s="190"/>
      <c r="E54" s="190"/>
      <c r="F54" s="190"/>
      <c r="G54" s="190"/>
      <c r="H54" s="191"/>
      <c r="I54" s="191" t="str">
        <f t="shared" si="0"/>
        <v/>
      </c>
      <c r="J54" s="191"/>
      <c r="K54" s="190"/>
      <c r="L54" s="419">
        <f t="shared" si="1"/>
        <v>0</v>
      </c>
      <c r="M54" s="419">
        <f t="shared" si="2"/>
        <v>0</v>
      </c>
      <c r="N54" s="190">
        <f t="shared" si="3"/>
        <v>30</v>
      </c>
      <c r="O54" s="419">
        <f t="shared" si="4"/>
        <v>0</v>
      </c>
      <c r="P54" s="419">
        <f t="shared" si="5"/>
        <v>0</v>
      </c>
      <c r="Q54" s="424">
        <f t="shared" si="6"/>
        <v>0</v>
      </c>
      <c r="R54" s="190"/>
    </row>
    <row r="55" spans="3:18" s="189" customFormat="1" hidden="1" x14ac:dyDescent="0.2">
      <c r="C55" s="190"/>
      <c r="D55" s="190"/>
      <c r="E55" s="190"/>
      <c r="F55" s="190"/>
      <c r="G55" s="190"/>
      <c r="H55" s="191"/>
      <c r="I55" s="191" t="str">
        <f t="shared" si="0"/>
        <v/>
      </c>
      <c r="J55" s="191"/>
      <c r="K55" s="190"/>
      <c r="L55" s="419">
        <f t="shared" si="1"/>
        <v>0</v>
      </c>
      <c r="M55" s="419">
        <f t="shared" si="2"/>
        <v>0</v>
      </c>
      <c r="N55" s="190">
        <f t="shared" si="3"/>
        <v>30</v>
      </c>
      <c r="O55" s="419">
        <f t="shared" si="4"/>
        <v>0</v>
      </c>
      <c r="P55" s="419">
        <f t="shared" si="5"/>
        <v>0</v>
      </c>
      <c r="Q55" s="424">
        <f t="shared" si="6"/>
        <v>0</v>
      </c>
      <c r="R55" s="190"/>
    </row>
    <row r="56" spans="3:18" s="189" customFormat="1" hidden="1" x14ac:dyDescent="0.2">
      <c r="C56" s="190"/>
      <c r="D56" s="190"/>
      <c r="E56" s="190"/>
      <c r="F56" s="190"/>
      <c r="G56" s="190"/>
      <c r="H56" s="191"/>
      <c r="I56" s="191" t="str">
        <f t="shared" si="0"/>
        <v/>
      </c>
      <c r="J56" s="191"/>
      <c r="K56" s="190"/>
      <c r="L56" s="419">
        <f t="shared" si="1"/>
        <v>0</v>
      </c>
      <c r="M56" s="419">
        <f t="shared" si="2"/>
        <v>0</v>
      </c>
      <c r="N56" s="190">
        <f t="shared" si="3"/>
        <v>30</v>
      </c>
      <c r="O56" s="419">
        <f t="shared" si="4"/>
        <v>0</v>
      </c>
      <c r="P56" s="419">
        <f t="shared" si="5"/>
        <v>0</v>
      </c>
      <c r="Q56" s="424">
        <f t="shared" si="6"/>
        <v>0</v>
      </c>
      <c r="R56" s="190"/>
    </row>
    <row r="57" spans="3:18" s="189" customFormat="1" hidden="1" x14ac:dyDescent="0.2">
      <c r="C57" s="190"/>
      <c r="D57" s="190"/>
      <c r="E57" s="190"/>
      <c r="F57" s="190"/>
      <c r="G57" s="190"/>
      <c r="H57" s="191"/>
      <c r="I57" s="191" t="str">
        <f t="shared" si="0"/>
        <v/>
      </c>
      <c r="J57" s="191"/>
      <c r="K57" s="190"/>
      <c r="L57" s="419">
        <f t="shared" si="1"/>
        <v>0</v>
      </c>
      <c r="M57" s="419">
        <f t="shared" si="2"/>
        <v>0</v>
      </c>
      <c r="N57" s="190">
        <f t="shared" si="3"/>
        <v>30</v>
      </c>
      <c r="O57" s="419">
        <f t="shared" si="4"/>
        <v>0</v>
      </c>
      <c r="P57" s="419">
        <f t="shared" si="5"/>
        <v>0</v>
      </c>
      <c r="Q57" s="424">
        <f t="shared" si="6"/>
        <v>0</v>
      </c>
      <c r="R57" s="190"/>
    </row>
    <row r="58" spans="3:18" s="189" customFormat="1" hidden="1" x14ac:dyDescent="0.2">
      <c r="C58" s="190"/>
      <c r="D58" s="190"/>
      <c r="E58" s="190"/>
      <c r="F58" s="190"/>
      <c r="G58" s="190"/>
      <c r="H58" s="191"/>
      <c r="I58" s="191" t="str">
        <f t="shared" si="0"/>
        <v/>
      </c>
      <c r="J58" s="191"/>
      <c r="K58" s="190"/>
      <c r="L58" s="419">
        <f t="shared" si="1"/>
        <v>0</v>
      </c>
      <c r="M58" s="419">
        <f t="shared" si="2"/>
        <v>0</v>
      </c>
      <c r="N58" s="190">
        <f t="shared" si="3"/>
        <v>30</v>
      </c>
      <c r="O58" s="419">
        <f t="shared" si="4"/>
        <v>0</v>
      </c>
      <c r="P58" s="419">
        <f t="shared" si="5"/>
        <v>0</v>
      </c>
      <c r="Q58" s="424">
        <f t="shared" si="6"/>
        <v>0</v>
      </c>
      <c r="R58" s="190"/>
    </row>
    <row r="59" spans="3:18" s="189" customFormat="1" hidden="1" x14ac:dyDescent="0.2">
      <c r="C59" s="190"/>
      <c r="D59" s="190"/>
      <c r="E59" s="190"/>
      <c r="F59" s="190"/>
      <c r="G59" s="190"/>
      <c r="H59" s="191"/>
      <c r="I59" s="191" t="str">
        <f t="shared" si="0"/>
        <v/>
      </c>
      <c r="J59" s="191"/>
      <c r="K59" s="190"/>
      <c r="L59" s="419">
        <f t="shared" si="1"/>
        <v>0</v>
      </c>
      <c r="M59" s="419">
        <f t="shared" si="2"/>
        <v>0</v>
      </c>
      <c r="N59" s="190">
        <f t="shared" si="3"/>
        <v>30</v>
      </c>
      <c r="O59" s="419">
        <f t="shared" si="4"/>
        <v>0</v>
      </c>
      <c r="P59" s="419">
        <f t="shared" si="5"/>
        <v>0</v>
      </c>
      <c r="Q59" s="424">
        <f t="shared" si="6"/>
        <v>0</v>
      </c>
      <c r="R59" s="190"/>
    </row>
    <row r="60" spans="3:18" s="189" customFormat="1" hidden="1" x14ac:dyDescent="0.2">
      <c r="C60" s="190"/>
      <c r="D60" s="190"/>
      <c r="E60" s="190"/>
      <c r="F60" s="190"/>
      <c r="G60" s="190"/>
      <c r="H60" s="191"/>
      <c r="I60" s="191" t="str">
        <f t="shared" si="0"/>
        <v/>
      </c>
      <c r="J60" s="191"/>
      <c r="K60" s="190"/>
      <c r="L60" s="419">
        <f t="shared" si="1"/>
        <v>0</v>
      </c>
      <c r="M60" s="419">
        <f t="shared" si="2"/>
        <v>0</v>
      </c>
      <c r="N60" s="190">
        <f t="shared" si="3"/>
        <v>30</v>
      </c>
      <c r="O60" s="419">
        <f t="shared" si="4"/>
        <v>0</v>
      </c>
      <c r="P60" s="419">
        <f t="shared" si="5"/>
        <v>0</v>
      </c>
      <c r="Q60" s="424">
        <f t="shared" si="6"/>
        <v>0</v>
      </c>
      <c r="R60" s="190"/>
    </row>
    <row r="61" spans="3:18" s="189" customFormat="1" hidden="1" x14ac:dyDescent="0.2">
      <c r="C61" s="190"/>
      <c r="D61" s="190"/>
      <c r="E61" s="190"/>
      <c r="F61" s="190"/>
      <c r="G61" s="190"/>
      <c r="H61" s="191"/>
      <c r="I61" s="191" t="str">
        <f t="shared" si="0"/>
        <v/>
      </c>
      <c r="J61" s="191"/>
      <c r="K61" s="190"/>
      <c r="L61" s="419">
        <f t="shared" si="1"/>
        <v>0</v>
      </c>
      <c r="M61" s="419">
        <f t="shared" si="2"/>
        <v>0</v>
      </c>
      <c r="N61" s="190">
        <f t="shared" si="3"/>
        <v>30</v>
      </c>
      <c r="O61" s="419">
        <f t="shared" si="4"/>
        <v>0</v>
      </c>
      <c r="P61" s="419">
        <f t="shared" si="5"/>
        <v>0</v>
      </c>
      <c r="Q61" s="424">
        <f t="shared" si="6"/>
        <v>0</v>
      </c>
      <c r="R61" s="190"/>
    </row>
    <row r="62" spans="3:18" s="189" customFormat="1" hidden="1" x14ac:dyDescent="0.2">
      <c r="C62" s="190"/>
      <c r="D62" s="190"/>
      <c r="E62" s="190"/>
      <c r="F62" s="190"/>
      <c r="G62" s="190"/>
      <c r="H62" s="191"/>
      <c r="I62" s="191" t="str">
        <f t="shared" si="0"/>
        <v/>
      </c>
      <c r="J62" s="191"/>
      <c r="K62" s="190"/>
      <c r="L62" s="419">
        <f t="shared" si="1"/>
        <v>0</v>
      </c>
      <c r="M62" s="419">
        <f t="shared" si="2"/>
        <v>0</v>
      </c>
      <c r="N62" s="190">
        <f t="shared" si="3"/>
        <v>30</v>
      </c>
      <c r="O62" s="419">
        <f t="shared" si="4"/>
        <v>0</v>
      </c>
      <c r="P62" s="419">
        <f t="shared" si="5"/>
        <v>0</v>
      </c>
      <c r="Q62" s="424">
        <f t="shared" si="6"/>
        <v>0</v>
      </c>
      <c r="R62" s="190"/>
    </row>
    <row r="63" spans="3:18" s="189" customFormat="1" hidden="1" x14ac:dyDescent="0.2">
      <c r="C63" s="190"/>
      <c r="D63" s="190"/>
      <c r="E63" s="190"/>
      <c r="F63" s="190"/>
      <c r="G63" s="190"/>
      <c r="H63" s="191"/>
      <c r="I63" s="191" t="str">
        <f t="shared" si="0"/>
        <v/>
      </c>
      <c r="J63" s="191"/>
      <c r="K63" s="190"/>
      <c r="L63" s="419">
        <f t="shared" si="1"/>
        <v>0</v>
      </c>
      <c r="M63" s="419">
        <f t="shared" si="2"/>
        <v>0</v>
      </c>
      <c r="N63" s="190">
        <f t="shared" si="3"/>
        <v>30</v>
      </c>
      <c r="O63" s="419">
        <f t="shared" si="4"/>
        <v>0</v>
      </c>
      <c r="P63" s="419">
        <f t="shared" si="5"/>
        <v>0</v>
      </c>
      <c r="Q63" s="424">
        <f t="shared" si="6"/>
        <v>0</v>
      </c>
      <c r="R63" s="190"/>
    </row>
    <row r="64" spans="3:18" s="189" customFormat="1" hidden="1" x14ac:dyDescent="0.2">
      <c r="C64" s="190"/>
      <c r="D64" s="190"/>
      <c r="E64" s="190"/>
      <c r="F64" s="190"/>
      <c r="G64" s="190"/>
      <c r="H64" s="191"/>
      <c r="I64" s="191" t="str">
        <f t="shared" si="0"/>
        <v/>
      </c>
      <c r="J64" s="191"/>
      <c r="K64" s="190"/>
      <c r="L64" s="419">
        <f t="shared" si="1"/>
        <v>0</v>
      </c>
      <c r="M64" s="419">
        <f t="shared" si="2"/>
        <v>0</v>
      </c>
      <c r="N64" s="190">
        <f t="shared" si="3"/>
        <v>30</v>
      </c>
      <c r="O64" s="419">
        <f t="shared" si="4"/>
        <v>0</v>
      </c>
      <c r="P64" s="419">
        <f t="shared" si="5"/>
        <v>0</v>
      </c>
      <c r="Q64" s="424">
        <f t="shared" si="6"/>
        <v>0</v>
      </c>
      <c r="R64" s="190"/>
    </row>
    <row r="65" spans="3:18" s="189" customFormat="1" hidden="1" x14ac:dyDescent="0.2">
      <c r="C65" s="190"/>
      <c r="D65" s="190"/>
      <c r="E65" s="190"/>
      <c r="F65" s="190"/>
      <c r="G65" s="190"/>
      <c r="H65" s="191"/>
      <c r="I65" s="191" t="str">
        <f t="shared" si="0"/>
        <v/>
      </c>
      <c r="J65" s="191"/>
      <c r="K65" s="190"/>
      <c r="L65" s="419">
        <f t="shared" si="1"/>
        <v>0</v>
      </c>
      <c r="M65" s="419">
        <f t="shared" si="2"/>
        <v>0</v>
      </c>
      <c r="N65" s="190">
        <f t="shared" si="3"/>
        <v>30</v>
      </c>
      <c r="O65" s="419">
        <f t="shared" si="4"/>
        <v>0</v>
      </c>
      <c r="P65" s="419">
        <f t="shared" si="5"/>
        <v>0</v>
      </c>
      <c r="Q65" s="424">
        <f t="shared" si="6"/>
        <v>0</v>
      </c>
      <c r="R65" s="190"/>
    </row>
    <row r="66" spans="3:18" s="189" customFormat="1" hidden="1" x14ac:dyDescent="0.2">
      <c r="C66" s="190"/>
      <c r="D66" s="190"/>
      <c r="E66" s="190"/>
      <c r="F66" s="190"/>
      <c r="G66" s="190"/>
      <c r="H66" s="191"/>
      <c r="I66" s="191" t="str">
        <f t="shared" si="0"/>
        <v/>
      </c>
      <c r="J66" s="191"/>
      <c r="K66" s="190"/>
      <c r="L66" s="419">
        <f t="shared" si="1"/>
        <v>0</v>
      </c>
      <c r="M66" s="419">
        <f t="shared" si="2"/>
        <v>0</v>
      </c>
      <c r="N66" s="190">
        <f t="shared" si="3"/>
        <v>30</v>
      </c>
      <c r="O66" s="419">
        <f t="shared" si="4"/>
        <v>0</v>
      </c>
      <c r="P66" s="419">
        <f t="shared" si="5"/>
        <v>0</v>
      </c>
      <c r="Q66" s="424">
        <f t="shared" si="6"/>
        <v>0</v>
      </c>
      <c r="R66" s="190"/>
    </row>
    <row r="67" spans="3:18" s="189" customFormat="1" hidden="1" x14ac:dyDescent="0.2">
      <c r="C67" s="190"/>
      <c r="D67" s="190"/>
      <c r="E67" s="190"/>
      <c r="F67" s="190"/>
      <c r="G67" s="190"/>
      <c r="H67" s="191"/>
      <c r="I67" s="191" t="str">
        <f t="shared" si="0"/>
        <v/>
      </c>
      <c r="J67" s="191"/>
      <c r="K67" s="190"/>
      <c r="L67" s="419">
        <f t="shared" si="1"/>
        <v>0</v>
      </c>
      <c r="M67" s="419">
        <f t="shared" si="2"/>
        <v>0</v>
      </c>
      <c r="N67" s="190">
        <f t="shared" si="3"/>
        <v>30</v>
      </c>
      <c r="O67" s="419">
        <f t="shared" si="4"/>
        <v>0</v>
      </c>
      <c r="P67" s="419">
        <f t="shared" si="5"/>
        <v>0</v>
      </c>
      <c r="Q67" s="424">
        <f t="shared" si="6"/>
        <v>0</v>
      </c>
      <c r="R67" s="190"/>
    </row>
    <row r="68" spans="3:18" s="189" customFormat="1" hidden="1" x14ac:dyDescent="0.2">
      <c r="C68" s="190"/>
      <c r="D68" s="190"/>
      <c r="E68" s="190"/>
      <c r="F68" s="190"/>
      <c r="G68" s="190"/>
      <c r="H68" s="191"/>
      <c r="I68" s="191" t="str">
        <f t="shared" si="0"/>
        <v/>
      </c>
      <c r="J68" s="191"/>
      <c r="K68" s="190"/>
      <c r="L68" s="419">
        <f t="shared" si="1"/>
        <v>0</v>
      </c>
      <c r="M68" s="419">
        <f t="shared" si="2"/>
        <v>0</v>
      </c>
      <c r="N68" s="190">
        <f t="shared" si="3"/>
        <v>30</v>
      </c>
      <c r="O68" s="419">
        <f t="shared" si="4"/>
        <v>0</v>
      </c>
      <c r="P68" s="419">
        <f t="shared" si="5"/>
        <v>0</v>
      </c>
      <c r="Q68" s="424">
        <f t="shared" si="6"/>
        <v>0</v>
      </c>
      <c r="R68" s="190"/>
    </row>
    <row r="69" spans="3:18" s="189" customFormat="1" hidden="1" x14ac:dyDescent="0.2">
      <c r="C69" s="190"/>
      <c r="D69" s="190"/>
      <c r="E69" s="190"/>
      <c r="F69" s="190"/>
      <c r="G69" s="190"/>
      <c r="H69" s="191"/>
      <c r="I69" s="191" t="str">
        <f t="shared" si="0"/>
        <v/>
      </c>
      <c r="J69" s="191"/>
      <c r="K69" s="190"/>
      <c r="L69" s="419">
        <f t="shared" si="1"/>
        <v>0</v>
      </c>
      <c r="M69" s="419">
        <f t="shared" si="2"/>
        <v>0</v>
      </c>
      <c r="N69" s="190">
        <f t="shared" si="3"/>
        <v>30</v>
      </c>
      <c r="O69" s="419">
        <f t="shared" si="4"/>
        <v>0</v>
      </c>
      <c r="P69" s="419">
        <f t="shared" si="5"/>
        <v>0</v>
      </c>
      <c r="Q69" s="424">
        <f t="shared" si="6"/>
        <v>0</v>
      </c>
      <c r="R69" s="190"/>
    </row>
    <row r="70" spans="3:18" s="189" customFormat="1" hidden="1" x14ac:dyDescent="0.2">
      <c r="C70" s="190"/>
      <c r="D70" s="190"/>
      <c r="E70" s="190"/>
      <c r="F70" s="190"/>
      <c r="G70" s="190"/>
      <c r="H70" s="191"/>
      <c r="I70" s="191" t="str">
        <f t="shared" si="0"/>
        <v/>
      </c>
      <c r="J70" s="191"/>
      <c r="K70" s="190"/>
      <c r="L70" s="419">
        <f t="shared" si="1"/>
        <v>0</v>
      </c>
      <c r="M70" s="419">
        <f t="shared" si="2"/>
        <v>0</v>
      </c>
      <c r="N70" s="190">
        <f t="shared" si="3"/>
        <v>30</v>
      </c>
      <c r="O70" s="419">
        <f t="shared" si="4"/>
        <v>0</v>
      </c>
      <c r="P70" s="419">
        <f t="shared" si="5"/>
        <v>0</v>
      </c>
      <c r="Q70" s="424">
        <f t="shared" si="6"/>
        <v>0</v>
      </c>
      <c r="R70" s="190"/>
    </row>
    <row r="71" spans="3:18" s="189" customFormat="1" hidden="1" x14ac:dyDescent="0.2">
      <c r="C71" s="190"/>
      <c r="D71" s="190"/>
      <c r="E71" s="190"/>
      <c r="F71" s="190"/>
      <c r="G71" s="190"/>
      <c r="H71" s="191"/>
      <c r="I71" s="191" t="str">
        <f t="shared" si="0"/>
        <v/>
      </c>
      <c r="J71" s="191"/>
      <c r="K71" s="190"/>
      <c r="L71" s="419">
        <f t="shared" si="1"/>
        <v>0</v>
      </c>
      <c r="M71" s="419">
        <f t="shared" si="2"/>
        <v>0</v>
      </c>
      <c r="N71" s="190">
        <f t="shared" si="3"/>
        <v>30</v>
      </c>
      <c r="O71" s="419">
        <f t="shared" si="4"/>
        <v>0</v>
      </c>
      <c r="P71" s="419">
        <f t="shared" si="5"/>
        <v>0</v>
      </c>
      <c r="Q71" s="424">
        <f t="shared" si="6"/>
        <v>0</v>
      </c>
      <c r="R71" s="190"/>
    </row>
    <row r="72" spans="3:18" s="189" customFormat="1" hidden="1" x14ac:dyDescent="0.2">
      <c r="C72" s="190"/>
      <c r="D72" s="190"/>
      <c r="E72" s="190"/>
      <c r="F72" s="190"/>
      <c r="G72" s="190"/>
      <c r="H72" s="191"/>
      <c r="I72" s="191" t="str">
        <f t="shared" si="0"/>
        <v/>
      </c>
      <c r="J72" s="191"/>
      <c r="K72" s="190"/>
      <c r="L72" s="419">
        <f t="shared" si="1"/>
        <v>0</v>
      </c>
      <c r="M72" s="419">
        <f t="shared" si="2"/>
        <v>0</v>
      </c>
      <c r="N72" s="190">
        <f t="shared" si="3"/>
        <v>30</v>
      </c>
      <c r="O72" s="419">
        <f t="shared" si="4"/>
        <v>0</v>
      </c>
      <c r="P72" s="419">
        <f t="shared" si="5"/>
        <v>0</v>
      </c>
      <c r="Q72" s="424">
        <f t="shared" si="6"/>
        <v>0</v>
      </c>
      <c r="R72" s="190"/>
    </row>
    <row r="73" spans="3:18" s="189" customFormat="1" hidden="1" x14ac:dyDescent="0.2">
      <c r="C73" s="190"/>
      <c r="D73" s="190"/>
      <c r="E73" s="190"/>
      <c r="F73" s="190"/>
      <c r="G73" s="190"/>
      <c r="H73" s="191"/>
      <c r="I73" s="191" t="str">
        <f t="shared" si="0"/>
        <v/>
      </c>
      <c r="J73" s="191"/>
      <c r="K73" s="190"/>
      <c r="L73" s="419">
        <f t="shared" si="1"/>
        <v>0</v>
      </c>
      <c r="M73" s="419">
        <f t="shared" si="2"/>
        <v>0</v>
      </c>
      <c r="N73" s="190">
        <f t="shared" si="3"/>
        <v>30</v>
      </c>
      <c r="O73" s="419">
        <f t="shared" si="4"/>
        <v>0</v>
      </c>
      <c r="P73" s="419">
        <f t="shared" si="5"/>
        <v>0</v>
      </c>
      <c r="Q73" s="424">
        <f t="shared" si="6"/>
        <v>0</v>
      </c>
      <c r="R73" s="190"/>
    </row>
    <row r="74" spans="3:18" s="189" customFormat="1" hidden="1" x14ac:dyDescent="0.2">
      <c r="C74" s="190"/>
      <c r="D74" s="190"/>
      <c r="E74" s="190"/>
      <c r="F74" s="190"/>
      <c r="G74" s="190"/>
      <c r="H74" s="191"/>
      <c r="I74" s="191" t="str">
        <f t="shared" si="0"/>
        <v/>
      </c>
      <c r="J74" s="191"/>
      <c r="K74" s="190"/>
      <c r="L74" s="419">
        <f t="shared" si="1"/>
        <v>0</v>
      </c>
      <c r="M74" s="419">
        <f t="shared" si="2"/>
        <v>0</v>
      </c>
      <c r="N74" s="190">
        <f t="shared" si="3"/>
        <v>30</v>
      </c>
      <c r="O74" s="419">
        <f t="shared" si="4"/>
        <v>0</v>
      </c>
      <c r="P74" s="419">
        <f t="shared" si="5"/>
        <v>0</v>
      </c>
      <c r="Q74" s="424">
        <f t="shared" si="6"/>
        <v>0</v>
      </c>
      <c r="R74" s="190"/>
    </row>
    <row r="75" spans="3:18" s="189" customFormat="1" hidden="1" x14ac:dyDescent="0.2">
      <c r="C75" s="190"/>
      <c r="D75" s="190"/>
      <c r="E75" s="190"/>
      <c r="F75" s="190"/>
      <c r="G75" s="190"/>
      <c r="H75" s="191"/>
      <c r="I75" s="191" t="str">
        <f t="shared" si="0"/>
        <v/>
      </c>
      <c r="J75" s="191"/>
      <c r="K75" s="190"/>
      <c r="L75" s="419">
        <f t="shared" si="1"/>
        <v>0</v>
      </c>
      <c r="M75" s="419">
        <f t="shared" si="2"/>
        <v>0</v>
      </c>
      <c r="N75" s="190">
        <f t="shared" si="3"/>
        <v>30</v>
      </c>
      <c r="O75" s="419">
        <f t="shared" si="4"/>
        <v>0</v>
      </c>
      <c r="P75" s="419">
        <f t="shared" si="5"/>
        <v>0</v>
      </c>
      <c r="Q75" s="424">
        <f t="shared" si="6"/>
        <v>0</v>
      </c>
      <c r="R75" s="190"/>
    </row>
    <row r="76" spans="3:18" s="189" customFormat="1" hidden="1" x14ac:dyDescent="0.2">
      <c r="C76" s="190"/>
      <c r="D76" s="190"/>
      <c r="E76" s="190"/>
      <c r="F76" s="190"/>
      <c r="G76" s="190"/>
      <c r="H76" s="191"/>
      <c r="I76" s="191" t="str">
        <f t="shared" si="0"/>
        <v/>
      </c>
      <c r="J76" s="191"/>
      <c r="K76" s="190"/>
      <c r="L76" s="419">
        <f t="shared" si="1"/>
        <v>0</v>
      </c>
      <c r="M76" s="419">
        <f t="shared" si="2"/>
        <v>0</v>
      </c>
      <c r="N76" s="190">
        <f t="shared" si="3"/>
        <v>30</v>
      </c>
      <c r="O76" s="419">
        <f t="shared" si="4"/>
        <v>0</v>
      </c>
      <c r="P76" s="419">
        <f t="shared" si="5"/>
        <v>0</v>
      </c>
      <c r="Q76" s="424">
        <f t="shared" si="6"/>
        <v>0</v>
      </c>
      <c r="R76" s="190"/>
    </row>
    <row r="77" spans="3:18" s="189" customFormat="1" hidden="1" x14ac:dyDescent="0.2">
      <c r="C77" s="190"/>
      <c r="D77" s="190"/>
      <c r="E77" s="190"/>
      <c r="F77" s="190"/>
      <c r="G77" s="190"/>
      <c r="H77" s="191"/>
      <c r="I77" s="191" t="str">
        <f t="shared" si="0"/>
        <v/>
      </c>
      <c r="J77" s="191"/>
      <c r="K77" s="190"/>
      <c r="L77" s="419">
        <f t="shared" si="1"/>
        <v>0</v>
      </c>
      <c r="M77" s="419">
        <f t="shared" si="2"/>
        <v>0</v>
      </c>
      <c r="N77" s="190">
        <f t="shared" si="3"/>
        <v>30</v>
      </c>
      <c r="O77" s="419">
        <f t="shared" si="4"/>
        <v>0</v>
      </c>
      <c r="P77" s="419">
        <f t="shared" si="5"/>
        <v>0</v>
      </c>
      <c r="Q77" s="424">
        <f t="shared" si="6"/>
        <v>0</v>
      </c>
      <c r="R77" s="190"/>
    </row>
    <row r="78" spans="3:18" s="189" customFormat="1" hidden="1" x14ac:dyDescent="0.2">
      <c r="C78" s="190"/>
      <c r="D78" s="190"/>
      <c r="E78" s="190"/>
      <c r="F78" s="190"/>
      <c r="G78" s="190"/>
      <c r="H78" s="191"/>
      <c r="I78" s="191" t="str">
        <f t="shared" si="0"/>
        <v/>
      </c>
      <c r="J78" s="191"/>
      <c r="K78" s="190"/>
      <c r="L78" s="419">
        <f t="shared" si="1"/>
        <v>0</v>
      </c>
      <c r="M78" s="419">
        <f t="shared" si="2"/>
        <v>0</v>
      </c>
      <c r="N78" s="190">
        <f t="shared" si="3"/>
        <v>30</v>
      </c>
      <c r="O78" s="419">
        <f t="shared" si="4"/>
        <v>0</v>
      </c>
      <c r="P78" s="419">
        <f t="shared" si="5"/>
        <v>0</v>
      </c>
      <c r="Q78" s="424">
        <f t="shared" si="6"/>
        <v>0</v>
      </c>
      <c r="R78" s="190"/>
    </row>
    <row r="79" spans="3:18" s="189" customFormat="1" hidden="1" x14ac:dyDescent="0.2">
      <c r="C79" s="190"/>
      <c r="D79" s="190"/>
      <c r="E79" s="190"/>
      <c r="F79" s="190"/>
      <c r="G79" s="190"/>
      <c r="H79" s="191"/>
      <c r="I79" s="191" t="str">
        <f t="shared" si="0"/>
        <v/>
      </c>
      <c r="J79" s="191"/>
      <c r="K79" s="190"/>
      <c r="L79" s="419">
        <f t="shared" si="1"/>
        <v>0</v>
      </c>
      <c r="M79" s="419">
        <f t="shared" si="2"/>
        <v>0</v>
      </c>
      <c r="N79" s="190">
        <f t="shared" si="3"/>
        <v>30</v>
      </c>
      <c r="O79" s="419">
        <f t="shared" si="4"/>
        <v>0</v>
      </c>
      <c r="P79" s="419">
        <f t="shared" si="5"/>
        <v>0</v>
      </c>
      <c r="Q79" s="424">
        <f t="shared" si="6"/>
        <v>0</v>
      </c>
      <c r="R79" s="190"/>
    </row>
    <row r="80" spans="3:18" s="189" customFormat="1" hidden="1" x14ac:dyDescent="0.2">
      <c r="C80" s="190"/>
      <c r="D80" s="190"/>
      <c r="E80" s="190"/>
      <c r="F80" s="190"/>
      <c r="G80" s="190"/>
      <c r="H80" s="191"/>
      <c r="I80" s="191" t="str">
        <f t="shared" ref="I80:I99" si="7">IFERROR(DATE(YEAR(H80),MONTH(H80)+K80,DAY(H80)-1),"")</f>
        <v/>
      </c>
      <c r="J80" s="191"/>
      <c r="K80" s="190"/>
      <c r="L80" s="419">
        <f t="shared" ref="L80:L99" si="8">IFERROR(ROUNDUP(F80/(I80-H80),0),0)</f>
        <v>0</v>
      </c>
      <c r="M80" s="419">
        <f t="shared" ref="M80:M99" si="9">IFERROR(MIN(F80,ROUNDUP(L80*MAX(0,IF(J80&gt;0,MIN(J80,$I$10),$I$10)-H80),0)),0)</f>
        <v>0</v>
      </c>
      <c r="N80" s="190">
        <f t="shared" ref="N80:N99" si="10">IFERROR(MAX(0,IF(J80=0,IF($I$10&gt;I80,0,MIN($K$10,J80)-MAX($I$10,H80)+1),IF(J80&lt;$I$10,0,MIN($K$10,J80,I80)-MAX($I$10,H80)+1))),0)</f>
        <v>30</v>
      </c>
      <c r="O80" s="419">
        <f t="shared" ref="O80:O99" si="11">IFERROR(MIN(F80-M80,L80*N80),0)</f>
        <v>0</v>
      </c>
      <c r="P80" s="419">
        <f t="shared" ref="P80:P99" si="12">IFERROR(IF(J80=0,0,IF(J80&gt;$K$10,0,F80-M80-O80)),0)</f>
        <v>0</v>
      </c>
      <c r="Q80" s="424">
        <f t="shared" ref="Q80:Q99" si="13">IFERROR(F80-M80-O80-P80,0)</f>
        <v>0</v>
      </c>
      <c r="R80" s="190"/>
    </row>
    <row r="81" spans="3:18" s="189" customFormat="1" hidden="1" x14ac:dyDescent="0.2">
      <c r="C81" s="190"/>
      <c r="D81" s="190"/>
      <c r="E81" s="190"/>
      <c r="F81" s="190"/>
      <c r="G81" s="190"/>
      <c r="H81" s="191"/>
      <c r="I81" s="191" t="str">
        <f t="shared" si="7"/>
        <v/>
      </c>
      <c r="J81" s="191"/>
      <c r="K81" s="190"/>
      <c r="L81" s="419">
        <f t="shared" si="8"/>
        <v>0</v>
      </c>
      <c r="M81" s="419">
        <f t="shared" si="9"/>
        <v>0</v>
      </c>
      <c r="N81" s="190">
        <f t="shared" si="10"/>
        <v>30</v>
      </c>
      <c r="O81" s="419">
        <f t="shared" si="11"/>
        <v>0</v>
      </c>
      <c r="P81" s="419">
        <f t="shared" si="12"/>
        <v>0</v>
      </c>
      <c r="Q81" s="424">
        <f t="shared" si="13"/>
        <v>0</v>
      </c>
      <c r="R81" s="190"/>
    </row>
    <row r="82" spans="3:18" s="189" customFormat="1" hidden="1" x14ac:dyDescent="0.2">
      <c r="C82" s="190"/>
      <c r="D82" s="190"/>
      <c r="E82" s="190"/>
      <c r="F82" s="190"/>
      <c r="G82" s="190"/>
      <c r="H82" s="191"/>
      <c r="I82" s="191" t="str">
        <f t="shared" si="7"/>
        <v/>
      </c>
      <c r="J82" s="191"/>
      <c r="K82" s="190"/>
      <c r="L82" s="419">
        <f t="shared" si="8"/>
        <v>0</v>
      </c>
      <c r="M82" s="419">
        <f t="shared" si="9"/>
        <v>0</v>
      </c>
      <c r="N82" s="190">
        <f t="shared" si="10"/>
        <v>30</v>
      </c>
      <c r="O82" s="419">
        <f t="shared" si="11"/>
        <v>0</v>
      </c>
      <c r="P82" s="419">
        <f t="shared" si="12"/>
        <v>0</v>
      </c>
      <c r="Q82" s="424">
        <f t="shared" si="13"/>
        <v>0</v>
      </c>
      <c r="R82" s="190"/>
    </row>
    <row r="83" spans="3:18" s="189" customFormat="1" hidden="1" x14ac:dyDescent="0.2">
      <c r="C83" s="190"/>
      <c r="D83" s="190"/>
      <c r="E83" s="190"/>
      <c r="F83" s="190"/>
      <c r="G83" s="190"/>
      <c r="H83" s="191"/>
      <c r="I83" s="191" t="str">
        <f t="shared" si="7"/>
        <v/>
      </c>
      <c r="J83" s="191"/>
      <c r="K83" s="190"/>
      <c r="L83" s="419">
        <f t="shared" si="8"/>
        <v>0</v>
      </c>
      <c r="M83" s="419">
        <f t="shared" si="9"/>
        <v>0</v>
      </c>
      <c r="N83" s="190">
        <f t="shared" si="10"/>
        <v>30</v>
      </c>
      <c r="O83" s="419">
        <f t="shared" si="11"/>
        <v>0</v>
      </c>
      <c r="P83" s="419">
        <f t="shared" si="12"/>
        <v>0</v>
      </c>
      <c r="Q83" s="424">
        <f t="shared" si="13"/>
        <v>0</v>
      </c>
      <c r="R83" s="190"/>
    </row>
    <row r="84" spans="3:18" s="189" customFormat="1" hidden="1" x14ac:dyDescent="0.2">
      <c r="C84" s="190"/>
      <c r="D84" s="190"/>
      <c r="E84" s="190"/>
      <c r="F84" s="190"/>
      <c r="G84" s="190"/>
      <c r="H84" s="191"/>
      <c r="I84" s="191" t="str">
        <f t="shared" si="7"/>
        <v/>
      </c>
      <c r="J84" s="191"/>
      <c r="K84" s="190"/>
      <c r="L84" s="419">
        <f t="shared" si="8"/>
        <v>0</v>
      </c>
      <c r="M84" s="419">
        <f t="shared" si="9"/>
        <v>0</v>
      </c>
      <c r="N84" s="190">
        <f t="shared" si="10"/>
        <v>30</v>
      </c>
      <c r="O84" s="419">
        <f t="shared" si="11"/>
        <v>0</v>
      </c>
      <c r="P84" s="419">
        <f t="shared" si="12"/>
        <v>0</v>
      </c>
      <c r="Q84" s="424">
        <f t="shared" si="13"/>
        <v>0</v>
      </c>
      <c r="R84" s="190"/>
    </row>
    <row r="85" spans="3:18" s="189" customFormat="1" hidden="1" x14ac:dyDescent="0.2">
      <c r="C85" s="190"/>
      <c r="D85" s="190"/>
      <c r="E85" s="190"/>
      <c r="F85" s="190"/>
      <c r="G85" s="190"/>
      <c r="H85" s="191"/>
      <c r="I85" s="191" t="str">
        <f t="shared" si="7"/>
        <v/>
      </c>
      <c r="J85" s="191"/>
      <c r="K85" s="190"/>
      <c r="L85" s="419">
        <f t="shared" si="8"/>
        <v>0</v>
      </c>
      <c r="M85" s="419">
        <f t="shared" si="9"/>
        <v>0</v>
      </c>
      <c r="N85" s="190">
        <f t="shared" si="10"/>
        <v>30</v>
      </c>
      <c r="O85" s="419">
        <f t="shared" si="11"/>
        <v>0</v>
      </c>
      <c r="P85" s="419">
        <f t="shared" si="12"/>
        <v>0</v>
      </c>
      <c r="Q85" s="424">
        <f t="shared" si="13"/>
        <v>0</v>
      </c>
      <c r="R85" s="190"/>
    </row>
    <row r="86" spans="3:18" s="189" customFormat="1" hidden="1" x14ac:dyDescent="0.2">
      <c r="C86" s="190"/>
      <c r="D86" s="190"/>
      <c r="E86" s="190"/>
      <c r="F86" s="190"/>
      <c r="G86" s="190"/>
      <c r="H86" s="191"/>
      <c r="I86" s="191" t="str">
        <f t="shared" si="7"/>
        <v/>
      </c>
      <c r="J86" s="191"/>
      <c r="K86" s="190"/>
      <c r="L86" s="419">
        <f t="shared" si="8"/>
        <v>0</v>
      </c>
      <c r="M86" s="419">
        <f t="shared" si="9"/>
        <v>0</v>
      </c>
      <c r="N86" s="190">
        <f t="shared" si="10"/>
        <v>30</v>
      </c>
      <c r="O86" s="419">
        <f t="shared" si="11"/>
        <v>0</v>
      </c>
      <c r="P86" s="419">
        <f t="shared" si="12"/>
        <v>0</v>
      </c>
      <c r="Q86" s="424">
        <f t="shared" si="13"/>
        <v>0</v>
      </c>
      <c r="R86" s="190"/>
    </row>
    <row r="87" spans="3:18" s="189" customFormat="1" hidden="1" x14ac:dyDescent="0.2">
      <c r="C87" s="190"/>
      <c r="D87" s="190"/>
      <c r="E87" s="190"/>
      <c r="F87" s="190"/>
      <c r="G87" s="190"/>
      <c r="H87" s="191"/>
      <c r="I87" s="191" t="str">
        <f t="shared" si="7"/>
        <v/>
      </c>
      <c r="J87" s="191"/>
      <c r="K87" s="190"/>
      <c r="L87" s="419">
        <f t="shared" si="8"/>
        <v>0</v>
      </c>
      <c r="M87" s="419">
        <f t="shared" si="9"/>
        <v>0</v>
      </c>
      <c r="N87" s="190">
        <f t="shared" si="10"/>
        <v>30</v>
      </c>
      <c r="O87" s="419">
        <f t="shared" si="11"/>
        <v>0</v>
      </c>
      <c r="P87" s="419">
        <f t="shared" si="12"/>
        <v>0</v>
      </c>
      <c r="Q87" s="424">
        <f t="shared" si="13"/>
        <v>0</v>
      </c>
      <c r="R87" s="190"/>
    </row>
    <row r="88" spans="3:18" s="189" customFormat="1" hidden="1" x14ac:dyDescent="0.2">
      <c r="C88" s="190"/>
      <c r="D88" s="190"/>
      <c r="E88" s="190"/>
      <c r="F88" s="190"/>
      <c r="G88" s="190"/>
      <c r="H88" s="191"/>
      <c r="I88" s="191" t="str">
        <f t="shared" si="7"/>
        <v/>
      </c>
      <c r="J88" s="191"/>
      <c r="K88" s="190"/>
      <c r="L88" s="419">
        <f t="shared" si="8"/>
        <v>0</v>
      </c>
      <c r="M88" s="419">
        <f t="shared" si="9"/>
        <v>0</v>
      </c>
      <c r="N88" s="190">
        <f t="shared" si="10"/>
        <v>30</v>
      </c>
      <c r="O88" s="419">
        <f t="shared" si="11"/>
        <v>0</v>
      </c>
      <c r="P88" s="419">
        <f t="shared" si="12"/>
        <v>0</v>
      </c>
      <c r="Q88" s="424">
        <f t="shared" si="13"/>
        <v>0</v>
      </c>
      <c r="R88" s="190"/>
    </row>
    <row r="89" spans="3:18" s="189" customFormat="1" hidden="1" x14ac:dyDescent="0.2">
      <c r="C89" s="190"/>
      <c r="D89" s="190"/>
      <c r="E89" s="190"/>
      <c r="F89" s="190"/>
      <c r="G89" s="190"/>
      <c r="H89" s="191"/>
      <c r="I89" s="191" t="str">
        <f t="shared" si="7"/>
        <v/>
      </c>
      <c r="J89" s="191"/>
      <c r="K89" s="190"/>
      <c r="L89" s="419">
        <f t="shared" si="8"/>
        <v>0</v>
      </c>
      <c r="M89" s="419">
        <f t="shared" si="9"/>
        <v>0</v>
      </c>
      <c r="N89" s="190">
        <f t="shared" si="10"/>
        <v>30</v>
      </c>
      <c r="O89" s="419">
        <f t="shared" si="11"/>
        <v>0</v>
      </c>
      <c r="P89" s="419">
        <f t="shared" si="12"/>
        <v>0</v>
      </c>
      <c r="Q89" s="424">
        <f t="shared" si="13"/>
        <v>0</v>
      </c>
      <c r="R89" s="190"/>
    </row>
    <row r="90" spans="3:18" s="189" customFormat="1" hidden="1" x14ac:dyDescent="0.2">
      <c r="C90" s="190"/>
      <c r="D90" s="190"/>
      <c r="E90" s="190"/>
      <c r="F90" s="190"/>
      <c r="G90" s="190"/>
      <c r="H90" s="191"/>
      <c r="I90" s="191" t="str">
        <f t="shared" si="7"/>
        <v/>
      </c>
      <c r="J90" s="191"/>
      <c r="K90" s="190"/>
      <c r="L90" s="419">
        <f t="shared" si="8"/>
        <v>0</v>
      </c>
      <c r="M90" s="419">
        <f t="shared" si="9"/>
        <v>0</v>
      </c>
      <c r="N90" s="190">
        <f t="shared" si="10"/>
        <v>30</v>
      </c>
      <c r="O90" s="419">
        <f t="shared" si="11"/>
        <v>0</v>
      </c>
      <c r="P90" s="419">
        <f t="shared" si="12"/>
        <v>0</v>
      </c>
      <c r="Q90" s="424">
        <f t="shared" si="13"/>
        <v>0</v>
      </c>
      <c r="R90" s="190"/>
    </row>
    <row r="91" spans="3:18" s="189" customFormat="1" hidden="1" x14ac:dyDescent="0.2">
      <c r="C91" s="190"/>
      <c r="D91" s="190"/>
      <c r="E91" s="190"/>
      <c r="F91" s="190"/>
      <c r="G91" s="190"/>
      <c r="H91" s="191"/>
      <c r="I91" s="191" t="str">
        <f t="shared" si="7"/>
        <v/>
      </c>
      <c r="J91" s="191"/>
      <c r="K91" s="190"/>
      <c r="L91" s="419">
        <f t="shared" si="8"/>
        <v>0</v>
      </c>
      <c r="M91" s="419">
        <f t="shared" si="9"/>
        <v>0</v>
      </c>
      <c r="N91" s="190">
        <f t="shared" si="10"/>
        <v>30</v>
      </c>
      <c r="O91" s="419">
        <f t="shared" si="11"/>
        <v>0</v>
      </c>
      <c r="P91" s="419">
        <f t="shared" si="12"/>
        <v>0</v>
      </c>
      <c r="Q91" s="424">
        <f t="shared" si="13"/>
        <v>0</v>
      </c>
      <c r="R91" s="190"/>
    </row>
    <row r="92" spans="3:18" s="189" customFormat="1" hidden="1" x14ac:dyDescent="0.2">
      <c r="C92" s="190"/>
      <c r="D92" s="190"/>
      <c r="E92" s="190"/>
      <c r="F92" s="190"/>
      <c r="G92" s="190"/>
      <c r="H92" s="191"/>
      <c r="I92" s="191" t="str">
        <f t="shared" si="7"/>
        <v/>
      </c>
      <c r="J92" s="191"/>
      <c r="K92" s="190"/>
      <c r="L92" s="419">
        <f t="shared" si="8"/>
        <v>0</v>
      </c>
      <c r="M92" s="419">
        <f t="shared" si="9"/>
        <v>0</v>
      </c>
      <c r="N92" s="190">
        <f t="shared" si="10"/>
        <v>30</v>
      </c>
      <c r="O92" s="419">
        <f t="shared" si="11"/>
        <v>0</v>
      </c>
      <c r="P92" s="419">
        <f t="shared" si="12"/>
        <v>0</v>
      </c>
      <c r="Q92" s="424">
        <f t="shared" si="13"/>
        <v>0</v>
      </c>
      <c r="R92" s="190"/>
    </row>
    <row r="93" spans="3:18" s="189" customFormat="1" hidden="1" x14ac:dyDescent="0.2">
      <c r="C93" s="190"/>
      <c r="D93" s="190"/>
      <c r="E93" s="190"/>
      <c r="F93" s="190"/>
      <c r="G93" s="190"/>
      <c r="H93" s="191"/>
      <c r="I93" s="191" t="str">
        <f t="shared" si="7"/>
        <v/>
      </c>
      <c r="J93" s="191"/>
      <c r="K93" s="190"/>
      <c r="L93" s="419">
        <f t="shared" si="8"/>
        <v>0</v>
      </c>
      <c r="M93" s="419">
        <f t="shared" si="9"/>
        <v>0</v>
      </c>
      <c r="N93" s="190">
        <f t="shared" si="10"/>
        <v>30</v>
      </c>
      <c r="O93" s="419">
        <f t="shared" si="11"/>
        <v>0</v>
      </c>
      <c r="P93" s="419">
        <f t="shared" si="12"/>
        <v>0</v>
      </c>
      <c r="Q93" s="424">
        <f t="shared" si="13"/>
        <v>0</v>
      </c>
      <c r="R93" s="190"/>
    </row>
    <row r="94" spans="3:18" s="189" customFormat="1" hidden="1" x14ac:dyDescent="0.2">
      <c r="C94" s="190"/>
      <c r="D94" s="190"/>
      <c r="E94" s="190"/>
      <c r="F94" s="190"/>
      <c r="G94" s="190"/>
      <c r="H94" s="191"/>
      <c r="I94" s="191" t="str">
        <f t="shared" si="7"/>
        <v/>
      </c>
      <c r="J94" s="191"/>
      <c r="K94" s="190"/>
      <c r="L94" s="419">
        <f t="shared" si="8"/>
        <v>0</v>
      </c>
      <c r="M94" s="419">
        <f t="shared" si="9"/>
        <v>0</v>
      </c>
      <c r="N94" s="190">
        <f t="shared" si="10"/>
        <v>30</v>
      </c>
      <c r="O94" s="419">
        <f t="shared" si="11"/>
        <v>0</v>
      </c>
      <c r="P94" s="419">
        <f t="shared" si="12"/>
        <v>0</v>
      </c>
      <c r="Q94" s="424">
        <f t="shared" si="13"/>
        <v>0</v>
      </c>
      <c r="R94" s="190"/>
    </row>
    <row r="95" spans="3:18" s="189" customFormat="1" hidden="1" x14ac:dyDescent="0.2">
      <c r="C95" s="190"/>
      <c r="D95" s="190"/>
      <c r="E95" s="190"/>
      <c r="F95" s="190"/>
      <c r="G95" s="190"/>
      <c r="H95" s="191"/>
      <c r="I95" s="191" t="str">
        <f t="shared" si="7"/>
        <v/>
      </c>
      <c r="J95" s="191"/>
      <c r="K95" s="190"/>
      <c r="L95" s="419">
        <f t="shared" si="8"/>
        <v>0</v>
      </c>
      <c r="M95" s="419">
        <f t="shared" si="9"/>
        <v>0</v>
      </c>
      <c r="N95" s="190">
        <f t="shared" si="10"/>
        <v>30</v>
      </c>
      <c r="O95" s="419">
        <f t="shared" si="11"/>
        <v>0</v>
      </c>
      <c r="P95" s="419">
        <f t="shared" si="12"/>
        <v>0</v>
      </c>
      <c r="Q95" s="424">
        <f t="shared" si="13"/>
        <v>0</v>
      </c>
      <c r="R95" s="190"/>
    </row>
    <row r="96" spans="3:18" s="189" customFormat="1" hidden="1" x14ac:dyDescent="0.2">
      <c r="C96" s="190"/>
      <c r="D96" s="190"/>
      <c r="E96" s="190"/>
      <c r="F96" s="190"/>
      <c r="G96" s="190"/>
      <c r="H96" s="191"/>
      <c r="I96" s="191" t="str">
        <f t="shared" si="7"/>
        <v/>
      </c>
      <c r="J96" s="191"/>
      <c r="K96" s="190"/>
      <c r="L96" s="419">
        <f t="shared" si="8"/>
        <v>0</v>
      </c>
      <c r="M96" s="419">
        <f t="shared" si="9"/>
        <v>0</v>
      </c>
      <c r="N96" s="190">
        <f t="shared" si="10"/>
        <v>30</v>
      </c>
      <c r="O96" s="419">
        <f t="shared" si="11"/>
        <v>0</v>
      </c>
      <c r="P96" s="419">
        <f t="shared" si="12"/>
        <v>0</v>
      </c>
      <c r="Q96" s="424">
        <f t="shared" si="13"/>
        <v>0</v>
      </c>
      <c r="R96" s="190"/>
    </row>
    <row r="97" spans="3:18" s="189" customFormat="1" hidden="1" x14ac:dyDescent="0.2">
      <c r="C97" s="190"/>
      <c r="D97" s="190"/>
      <c r="E97" s="190"/>
      <c r="F97" s="190"/>
      <c r="G97" s="190"/>
      <c r="H97" s="191"/>
      <c r="I97" s="191" t="str">
        <f t="shared" si="7"/>
        <v/>
      </c>
      <c r="J97" s="191"/>
      <c r="K97" s="190"/>
      <c r="L97" s="419">
        <f t="shared" si="8"/>
        <v>0</v>
      </c>
      <c r="M97" s="419">
        <f t="shared" si="9"/>
        <v>0</v>
      </c>
      <c r="N97" s="190">
        <f t="shared" si="10"/>
        <v>30</v>
      </c>
      <c r="O97" s="419">
        <f t="shared" si="11"/>
        <v>0</v>
      </c>
      <c r="P97" s="419">
        <f t="shared" si="12"/>
        <v>0</v>
      </c>
      <c r="Q97" s="424">
        <f t="shared" si="13"/>
        <v>0</v>
      </c>
      <c r="R97" s="190"/>
    </row>
    <row r="98" spans="3:18" s="189" customFormat="1" hidden="1" x14ac:dyDescent="0.2">
      <c r="C98" s="190"/>
      <c r="D98" s="190"/>
      <c r="E98" s="190"/>
      <c r="F98" s="190"/>
      <c r="G98" s="190"/>
      <c r="H98" s="191"/>
      <c r="I98" s="191" t="str">
        <f t="shared" si="7"/>
        <v/>
      </c>
      <c r="J98" s="191"/>
      <c r="K98" s="190"/>
      <c r="L98" s="419">
        <f t="shared" si="8"/>
        <v>0</v>
      </c>
      <c r="M98" s="419">
        <f t="shared" si="9"/>
        <v>0</v>
      </c>
      <c r="N98" s="190">
        <f t="shared" si="10"/>
        <v>30</v>
      </c>
      <c r="O98" s="419">
        <f t="shared" si="11"/>
        <v>0</v>
      </c>
      <c r="P98" s="419">
        <f t="shared" si="12"/>
        <v>0</v>
      </c>
      <c r="Q98" s="424">
        <f t="shared" si="13"/>
        <v>0</v>
      </c>
      <c r="R98" s="190"/>
    </row>
    <row r="99" spans="3:18" s="189" customFormat="1" hidden="1" x14ac:dyDescent="0.2">
      <c r="C99" s="190"/>
      <c r="D99" s="190"/>
      <c r="E99" s="190"/>
      <c r="F99" s="190"/>
      <c r="G99" s="190"/>
      <c r="H99" s="191"/>
      <c r="I99" s="191" t="str">
        <f t="shared" si="7"/>
        <v/>
      </c>
      <c r="J99" s="191"/>
      <c r="K99" s="190"/>
      <c r="L99" s="419">
        <f t="shared" si="8"/>
        <v>0</v>
      </c>
      <c r="M99" s="419">
        <f t="shared" si="9"/>
        <v>0</v>
      </c>
      <c r="N99" s="190">
        <f t="shared" si="10"/>
        <v>30</v>
      </c>
      <c r="O99" s="419">
        <f t="shared" si="11"/>
        <v>0</v>
      </c>
      <c r="P99" s="419">
        <f t="shared" si="12"/>
        <v>0</v>
      </c>
      <c r="Q99" s="424">
        <f t="shared" si="13"/>
        <v>0</v>
      </c>
      <c r="R99" s="190"/>
    </row>
    <row r="100" spans="3:18" s="956" customFormat="1" ht="14.25" x14ac:dyDescent="0.2">
      <c r="C100" s="953"/>
      <c r="D100" s="953"/>
      <c r="E100" s="953" t="s">
        <v>382</v>
      </c>
      <c r="F100" s="953"/>
      <c r="G100" s="953"/>
      <c r="H100" s="954"/>
      <c r="I100" s="954"/>
      <c r="J100" s="954"/>
      <c r="K100" s="955"/>
      <c r="L100" s="965">
        <f>SUBTOTAL(9,L15:L99)</f>
        <v>47339</v>
      </c>
      <c r="M100" s="965">
        <f>SUBTOTAL(9,M15:M99)</f>
        <v>8991337</v>
      </c>
      <c r="N100" s="955"/>
      <c r="O100" s="965">
        <f>SUBTOTAL(9,O15:O99)</f>
        <v>1420170</v>
      </c>
      <c r="P100" s="425"/>
      <c r="Q100" s="965">
        <f>SUBTOTAL(9,Q15:Q99)</f>
        <v>5591291</v>
      </c>
      <c r="R100" s="953"/>
    </row>
    <row r="102" spans="3:18" ht="15.75" x14ac:dyDescent="0.25">
      <c r="N102" s="1849">
        <f>K10</f>
        <v>43434</v>
      </c>
      <c r="O102" s="1849"/>
      <c r="P102" s="1849"/>
      <c r="Q102" s="1849"/>
      <c r="R102" s="1849"/>
    </row>
    <row r="103" spans="3:18" s="958" customFormat="1" ht="15.75" x14ac:dyDescent="0.2">
      <c r="E103" s="1852" t="s">
        <v>33</v>
      </c>
      <c r="F103" s="1852"/>
      <c r="G103" s="1852"/>
      <c r="H103" s="945"/>
      <c r="I103" s="945"/>
      <c r="J103" s="945"/>
      <c r="K103" s="959"/>
      <c r="L103" s="426"/>
      <c r="M103" s="426"/>
      <c r="N103" s="1852" t="s">
        <v>606</v>
      </c>
      <c r="O103" s="1852"/>
      <c r="P103" s="1852"/>
      <c r="Q103" s="1852"/>
    </row>
    <row r="104" spans="3:18" s="958" customFormat="1" ht="15.75" x14ac:dyDescent="0.2">
      <c r="E104" s="1848" t="s">
        <v>509</v>
      </c>
      <c r="F104" s="1848"/>
      <c r="G104" s="1848"/>
      <c r="H104" s="945"/>
      <c r="I104" s="945"/>
      <c r="J104" s="945"/>
      <c r="K104" s="959"/>
      <c r="L104" s="426"/>
      <c r="M104" s="426"/>
      <c r="N104" s="1848" t="s">
        <v>1049</v>
      </c>
      <c r="O104" s="1848"/>
      <c r="P104" s="1848"/>
      <c r="Q104" s="1848"/>
    </row>
  </sheetData>
  <sheetProtection algorithmName="SHA-512" hashValue="Y7DOMjRPl/PXtunLYSLb3nj2AbRvkM0VvVy1ataXfBGlorOXrXJCCepKOemPtifkhafsiix3FYhJRFvmW2DfhA==" saltValue="lD6rMg+qBjJtvjEt1tZn1A==" spinCount="100000" sheet="1" objects="1" scenarios="1" formatCells="0" formatColumns="0" formatRows="0" autoFilter="0"/>
  <autoFilter ref="C14:R99">
    <filterColumn colId="14">
      <filters>
        <filter val="1,052,925"/>
        <filter val="1,491,771"/>
        <filter val="2,018,235"/>
        <filter val="291,786"/>
        <filter val="467,922"/>
        <filter val="5,304,514"/>
        <filter val="789,692"/>
      </filters>
    </filterColumn>
  </autoFilter>
  <mergeCells count="25">
    <mergeCell ref="E104:G104"/>
    <mergeCell ref="N103:Q103"/>
    <mergeCell ref="N104:Q104"/>
    <mergeCell ref="N102:R102"/>
    <mergeCell ref="L12:L13"/>
    <mergeCell ref="M12:M13"/>
    <mergeCell ref="N12:N13"/>
    <mergeCell ref="O12:O13"/>
    <mergeCell ref="P12:P13"/>
    <mergeCell ref="Q12:Q13"/>
    <mergeCell ref="E12:E13"/>
    <mergeCell ref="F12:F13"/>
    <mergeCell ref="G12:G13"/>
    <mergeCell ref="H12:H13"/>
    <mergeCell ref="I12:I13"/>
    <mergeCell ref="J12:J13"/>
    <mergeCell ref="R12:R13"/>
    <mergeCell ref="C4:I4"/>
    <mergeCell ref="C5:I5"/>
    <mergeCell ref="C6:E6"/>
    <mergeCell ref="E103:G103"/>
    <mergeCell ref="C8:R8"/>
    <mergeCell ref="C12:C13"/>
    <mergeCell ref="D12:D13"/>
    <mergeCell ref="K12:K13"/>
  </mergeCells>
  <pageMargins left="0.70866141732283472" right="0.70866141732283472" top="0.74803149606299213" bottom="0.74803149606299213" header="0.31496062992125984" footer="0.31496062992125984"/>
  <pageSetup paperSize="9" scale="67" orientation="landscape" r:id="rId1"/>
  <colBreaks count="1" manualBreakCount="1">
    <brk id="17" min="3" max="103"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1:L734"/>
  <sheetViews>
    <sheetView showGridLines="0" showRowColHeaders="0" zoomScaleNormal="100" workbookViewId="0">
      <selection activeCell="H18" sqref="H18"/>
    </sheetView>
  </sheetViews>
  <sheetFormatPr defaultRowHeight="12.75" x14ac:dyDescent="0.2"/>
  <cols>
    <col min="1" max="1" width="16.85546875" style="971" customWidth="1"/>
    <col min="2" max="2" width="12.42578125" style="974" customWidth="1"/>
    <col min="3" max="4" width="12.42578125" style="971" customWidth="1"/>
    <col min="5" max="5" width="8.7109375" style="971" customWidth="1"/>
    <col min="6" max="6" width="15" style="971" customWidth="1"/>
    <col min="7" max="7" width="11.140625" style="971" customWidth="1"/>
    <col min="8" max="8" width="11.28515625" style="971" customWidth="1"/>
    <col min="9" max="9" width="15.42578125" style="1154" customWidth="1"/>
    <col min="10" max="10" width="13.7109375" style="971" customWidth="1"/>
    <col min="11" max="11" width="7.5703125" style="971" hidden="1" customWidth="1"/>
    <col min="12" max="12" width="6.42578125" style="971" customWidth="1"/>
    <col min="13" max="255" width="9.140625" style="971"/>
    <col min="256" max="258" width="12.42578125" style="971" customWidth="1"/>
    <col min="259" max="259" width="8.7109375" style="971" customWidth="1"/>
    <col min="260" max="260" width="15" style="971" customWidth="1"/>
    <col min="261" max="261" width="11.140625" style="971" customWidth="1"/>
    <col min="262" max="262" width="11.28515625" style="971" customWidth="1"/>
    <col min="263" max="263" width="15.42578125" style="971" customWidth="1"/>
    <col min="264" max="265" width="13.7109375" style="971" customWidth="1"/>
    <col min="266" max="266" width="13.5703125" style="971" customWidth="1"/>
    <col min="267" max="267" width="12.5703125" style="971" customWidth="1"/>
    <col min="268" max="511" width="9.140625" style="971"/>
    <col min="512" max="514" width="12.42578125" style="971" customWidth="1"/>
    <col min="515" max="515" width="8.7109375" style="971" customWidth="1"/>
    <col min="516" max="516" width="15" style="971" customWidth="1"/>
    <col min="517" max="517" width="11.140625" style="971" customWidth="1"/>
    <col min="518" max="518" width="11.28515625" style="971" customWidth="1"/>
    <col min="519" max="519" width="15.42578125" style="971" customWidth="1"/>
    <col min="520" max="521" width="13.7109375" style="971" customWidth="1"/>
    <col min="522" max="522" width="13.5703125" style="971" customWidth="1"/>
    <col min="523" max="523" width="12.5703125" style="971" customWidth="1"/>
    <col min="524" max="767" width="9.140625" style="971"/>
    <col min="768" max="770" width="12.42578125" style="971" customWidth="1"/>
    <col min="771" max="771" width="8.7109375" style="971" customWidth="1"/>
    <col min="772" max="772" width="15" style="971" customWidth="1"/>
    <col min="773" max="773" width="11.140625" style="971" customWidth="1"/>
    <col min="774" max="774" width="11.28515625" style="971" customWidth="1"/>
    <col min="775" max="775" width="15.42578125" style="971" customWidth="1"/>
    <col min="776" max="777" width="13.7109375" style="971" customWidth="1"/>
    <col min="778" max="778" width="13.5703125" style="971" customWidth="1"/>
    <col min="779" max="779" width="12.5703125" style="971" customWidth="1"/>
    <col min="780" max="1023" width="9.140625" style="971"/>
    <col min="1024" max="1026" width="12.42578125" style="971" customWidth="1"/>
    <col min="1027" max="1027" width="8.7109375" style="971" customWidth="1"/>
    <col min="1028" max="1028" width="15" style="971" customWidth="1"/>
    <col min="1029" max="1029" width="11.140625" style="971" customWidth="1"/>
    <col min="1030" max="1030" width="11.28515625" style="971" customWidth="1"/>
    <col min="1031" max="1031" width="15.42578125" style="971" customWidth="1"/>
    <col min="1032" max="1033" width="13.7109375" style="971" customWidth="1"/>
    <col min="1034" max="1034" width="13.5703125" style="971" customWidth="1"/>
    <col min="1035" max="1035" width="12.5703125" style="971" customWidth="1"/>
    <col min="1036" max="1279" width="9.140625" style="971"/>
    <col min="1280" max="1282" width="12.42578125" style="971" customWidth="1"/>
    <col min="1283" max="1283" width="8.7109375" style="971" customWidth="1"/>
    <col min="1284" max="1284" width="15" style="971" customWidth="1"/>
    <col min="1285" max="1285" width="11.140625" style="971" customWidth="1"/>
    <col min="1286" max="1286" width="11.28515625" style="971" customWidth="1"/>
    <col min="1287" max="1287" width="15.42578125" style="971" customWidth="1"/>
    <col min="1288" max="1289" width="13.7109375" style="971" customWidth="1"/>
    <col min="1290" max="1290" width="13.5703125" style="971" customWidth="1"/>
    <col min="1291" max="1291" width="12.5703125" style="971" customWidth="1"/>
    <col min="1292" max="1535" width="9.140625" style="971"/>
    <col min="1536" max="1538" width="12.42578125" style="971" customWidth="1"/>
    <col min="1539" max="1539" width="8.7109375" style="971" customWidth="1"/>
    <col min="1540" max="1540" width="15" style="971" customWidth="1"/>
    <col min="1541" max="1541" width="11.140625" style="971" customWidth="1"/>
    <col min="1542" max="1542" width="11.28515625" style="971" customWidth="1"/>
    <col min="1543" max="1543" width="15.42578125" style="971" customWidth="1"/>
    <col min="1544" max="1545" width="13.7109375" style="971" customWidth="1"/>
    <col min="1546" max="1546" width="13.5703125" style="971" customWidth="1"/>
    <col min="1547" max="1547" width="12.5703125" style="971" customWidth="1"/>
    <col min="1548" max="1791" width="9.140625" style="971"/>
    <col min="1792" max="1794" width="12.42578125" style="971" customWidth="1"/>
    <col min="1795" max="1795" width="8.7109375" style="971" customWidth="1"/>
    <col min="1796" max="1796" width="15" style="971" customWidth="1"/>
    <col min="1797" max="1797" width="11.140625" style="971" customWidth="1"/>
    <col min="1798" max="1798" width="11.28515625" style="971" customWidth="1"/>
    <col min="1799" max="1799" width="15.42578125" style="971" customWidth="1"/>
    <col min="1800" max="1801" width="13.7109375" style="971" customWidth="1"/>
    <col min="1802" max="1802" width="13.5703125" style="971" customWidth="1"/>
    <col min="1803" max="1803" width="12.5703125" style="971" customWidth="1"/>
    <col min="1804" max="2047" width="9.140625" style="971"/>
    <col min="2048" max="2050" width="12.42578125" style="971" customWidth="1"/>
    <col min="2051" max="2051" width="8.7109375" style="971" customWidth="1"/>
    <col min="2052" max="2052" width="15" style="971" customWidth="1"/>
    <col min="2053" max="2053" width="11.140625" style="971" customWidth="1"/>
    <col min="2054" max="2054" width="11.28515625" style="971" customWidth="1"/>
    <col min="2055" max="2055" width="15.42578125" style="971" customWidth="1"/>
    <col min="2056" max="2057" width="13.7109375" style="971" customWidth="1"/>
    <col min="2058" max="2058" width="13.5703125" style="971" customWidth="1"/>
    <col min="2059" max="2059" width="12.5703125" style="971" customWidth="1"/>
    <col min="2060" max="2303" width="9.140625" style="971"/>
    <col min="2304" max="2306" width="12.42578125" style="971" customWidth="1"/>
    <col min="2307" max="2307" width="8.7109375" style="971" customWidth="1"/>
    <col min="2308" max="2308" width="15" style="971" customWidth="1"/>
    <col min="2309" max="2309" width="11.140625" style="971" customWidth="1"/>
    <col min="2310" max="2310" width="11.28515625" style="971" customWidth="1"/>
    <col min="2311" max="2311" width="15.42578125" style="971" customWidth="1"/>
    <col min="2312" max="2313" width="13.7109375" style="971" customWidth="1"/>
    <col min="2314" max="2314" width="13.5703125" style="971" customWidth="1"/>
    <col min="2315" max="2315" width="12.5703125" style="971" customWidth="1"/>
    <col min="2316" max="2559" width="9.140625" style="971"/>
    <col min="2560" max="2562" width="12.42578125" style="971" customWidth="1"/>
    <col min="2563" max="2563" width="8.7109375" style="971" customWidth="1"/>
    <col min="2564" max="2564" width="15" style="971" customWidth="1"/>
    <col min="2565" max="2565" width="11.140625" style="971" customWidth="1"/>
    <col min="2566" max="2566" width="11.28515625" style="971" customWidth="1"/>
    <col min="2567" max="2567" width="15.42578125" style="971" customWidth="1"/>
    <col min="2568" max="2569" width="13.7109375" style="971" customWidth="1"/>
    <col min="2570" max="2570" width="13.5703125" style="971" customWidth="1"/>
    <col min="2571" max="2571" width="12.5703125" style="971" customWidth="1"/>
    <col min="2572" max="2815" width="9.140625" style="971"/>
    <col min="2816" max="2818" width="12.42578125" style="971" customWidth="1"/>
    <col min="2819" max="2819" width="8.7109375" style="971" customWidth="1"/>
    <col min="2820" max="2820" width="15" style="971" customWidth="1"/>
    <col min="2821" max="2821" width="11.140625" style="971" customWidth="1"/>
    <col min="2822" max="2822" width="11.28515625" style="971" customWidth="1"/>
    <col min="2823" max="2823" width="15.42578125" style="971" customWidth="1"/>
    <col min="2824" max="2825" width="13.7109375" style="971" customWidth="1"/>
    <col min="2826" max="2826" width="13.5703125" style="971" customWidth="1"/>
    <col min="2827" max="2827" width="12.5703125" style="971" customWidth="1"/>
    <col min="2828" max="3071" width="9.140625" style="971"/>
    <col min="3072" max="3074" width="12.42578125" style="971" customWidth="1"/>
    <col min="3075" max="3075" width="8.7109375" style="971" customWidth="1"/>
    <col min="3076" max="3076" width="15" style="971" customWidth="1"/>
    <col min="3077" max="3077" width="11.140625" style="971" customWidth="1"/>
    <col min="3078" max="3078" width="11.28515625" style="971" customWidth="1"/>
    <col min="3079" max="3079" width="15.42578125" style="971" customWidth="1"/>
    <col min="3080" max="3081" width="13.7109375" style="971" customWidth="1"/>
    <col min="3082" max="3082" width="13.5703125" style="971" customWidth="1"/>
    <col min="3083" max="3083" width="12.5703125" style="971" customWidth="1"/>
    <col min="3084" max="3327" width="9.140625" style="971"/>
    <col min="3328" max="3330" width="12.42578125" style="971" customWidth="1"/>
    <col min="3331" max="3331" width="8.7109375" style="971" customWidth="1"/>
    <col min="3332" max="3332" width="15" style="971" customWidth="1"/>
    <col min="3333" max="3333" width="11.140625" style="971" customWidth="1"/>
    <col min="3334" max="3334" width="11.28515625" style="971" customWidth="1"/>
    <col min="3335" max="3335" width="15.42578125" style="971" customWidth="1"/>
    <col min="3336" max="3337" width="13.7109375" style="971" customWidth="1"/>
    <col min="3338" max="3338" width="13.5703125" style="971" customWidth="1"/>
    <col min="3339" max="3339" width="12.5703125" style="971" customWidth="1"/>
    <col min="3340" max="3583" width="9.140625" style="971"/>
    <col min="3584" max="3586" width="12.42578125" style="971" customWidth="1"/>
    <col min="3587" max="3587" width="8.7109375" style="971" customWidth="1"/>
    <col min="3588" max="3588" width="15" style="971" customWidth="1"/>
    <col min="3589" max="3589" width="11.140625" style="971" customWidth="1"/>
    <col min="3590" max="3590" width="11.28515625" style="971" customWidth="1"/>
    <col min="3591" max="3591" width="15.42578125" style="971" customWidth="1"/>
    <col min="3592" max="3593" width="13.7109375" style="971" customWidth="1"/>
    <col min="3594" max="3594" width="13.5703125" style="971" customWidth="1"/>
    <col min="3595" max="3595" width="12.5703125" style="971" customWidth="1"/>
    <col min="3596" max="3839" width="9.140625" style="971"/>
    <col min="3840" max="3842" width="12.42578125" style="971" customWidth="1"/>
    <col min="3843" max="3843" width="8.7109375" style="971" customWidth="1"/>
    <col min="3844" max="3844" width="15" style="971" customWidth="1"/>
    <col min="3845" max="3845" width="11.140625" style="971" customWidth="1"/>
    <col min="3846" max="3846" width="11.28515625" style="971" customWidth="1"/>
    <col min="3847" max="3847" width="15.42578125" style="971" customWidth="1"/>
    <col min="3848" max="3849" width="13.7109375" style="971" customWidth="1"/>
    <col min="3850" max="3850" width="13.5703125" style="971" customWidth="1"/>
    <col min="3851" max="3851" width="12.5703125" style="971" customWidth="1"/>
    <col min="3852" max="4095" width="9.140625" style="971"/>
    <col min="4096" max="4098" width="12.42578125" style="971" customWidth="1"/>
    <col min="4099" max="4099" width="8.7109375" style="971" customWidth="1"/>
    <col min="4100" max="4100" width="15" style="971" customWidth="1"/>
    <col min="4101" max="4101" width="11.140625" style="971" customWidth="1"/>
    <col min="4102" max="4102" width="11.28515625" style="971" customWidth="1"/>
    <col min="4103" max="4103" width="15.42578125" style="971" customWidth="1"/>
    <col min="4104" max="4105" width="13.7109375" style="971" customWidth="1"/>
    <col min="4106" max="4106" width="13.5703125" style="971" customWidth="1"/>
    <col min="4107" max="4107" width="12.5703125" style="971" customWidth="1"/>
    <col min="4108" max="4351" width="9.140625" style="971"/>
    <col min="4352" max="4354" width="12.42578125" style="971" customWidth="1"/>
    <col min="4355" max="4355" width="8.7109375" style="971" customWidth="1"/>
    <col min="4356" max="4356" width="15" style="971" customWidth="1"/>
    <col min="4357" max="4357" width="11.140625" style="971" customWidth="1"/>
    <col min="4358" max="4358" width="11.28515625" style="971" customWidth="1"/>
    <col min="4359" max="4359" width="15.42578125" style="971" customWidth="1"/>
    <col min="4360" max="4361" width="13.7109375" style="971" customWidth="1"/>
    <col min="4362" max="4362" width="13.5703125" style="971" customWidth="1"/>
    <col min="4363" max="4363" width="12.5703125" style="971" customWidth="1"/>
    <col min="4364" max="4607" width="9.140625" style="971"/>
    <col min="4608" max="4610" width="12.42578125" style="971" customWidth="1"/>
    <col min="4611" max="4611" width="8.7109375" style="971" customWidth="1"/>
    <col min="4612" max="4612" width="15" style="971" customWidth="1"/>
    <col min="4613" max="4613" width="11.140625" style="971" customWidth="1"/>
    <col min="4614" max="4614" width="11.28515625" style="971" customWidth="1"/>
    <col min="4615" max="4615" width="15.42578125" style="971" customWidth="1"/>
    <col min="4616" max="4617" width="13.7109375" style="971" customWidth="1"/>
    <col min="4618" max="4618" width="13.5703125" style="971" customWidth="1"/>
    <col min="4619" max="4619" width="12.5703125" style="971" customWidth="1"/>
    <col min="4620" max="4863" width="9.140625" style="971"/>
    <col min="4864" max="4866" width="12.42578125" style="971" customWidth="1"/>
    <col min="4867" max="4867" width="8.7109375" style="971" customWidth="1"/>
    <col min="4868" max="4868" width="15" style="971" customWidth="1"/>
    <col min="4869" max="4869" width="11.140625" style="971" customWidth="1"/>
    <col min="4870" max="4870" width="11.28515625" style="971" customWidth="1"/>
    <col min="4871" max="4871" width="15.42578125" style="971" customWidth="1"/>
    <col min="4872" max="4873" width="13.7109375" style="971" customWidth="1"/>
    <col min="4874" max="4874" width="13.5703125" style="971" customWidth="1"/>
    <col min="4875" max="4875" width="12.5703125" style="971" customWidth="1"/>
    <col min="4876" max="5119" width="9.140625" style="971"/>
    <col min="5120" max="5122" width="12.42578125" style="971" customWidth="1"/>
    <col min="5123" max="5123" width="8.7109375" style="971" customWidth="1"/>
    <col min="5124" max="5124" width="15" style="971" customWidth="1"/>
    <col min="5125" max="5125" width="11.140625" style="971" customWidth="1"/>
    <col min="5126" max="5126" width="11.28515625" style="971" customWidth="1"/>
    <col min="5127" max="5127" width="15.42578125" style="971" customWidth="1"/>
    <col min="5128" max="5129" width="13.7109375" style="971" customWidth="1"/>
    <col min="5130" max="5130" width="13.5703125" style="971" customWidth="1"/>
    <col min="5131" max="5131" width="12.5703125" style="971" customWidth="1"/>
    <col min="5132" max="5375" width="9.140625" style="971"/>
    <col min="5376" max="5378" width="12.42578125" style="971" customWidth="1"/>
    <col min="5379" max="5379" width="8.7109375" style="971" customWidth="1"/>
    <col min="5380" max="5380" width="15" style="971" customWidth="1"/>
    <col min="5381" max="5381" width="11.140625" style="971" customWidth="1"/>
    <col min="5382" max="5382" width="11.28515625" style="971" customWidth="1"/>
    <col min="5383" max="5383" width="15.42578125" style="971" customWidth="1"/>
    <col min="5384" max="5385" width="13.7109375" style="971" customWidth="1"/>
    <col min="5386" max="5386" width="13.5703125" style="971" customWidth="1"/>
    <col min="5387" max="5387" width="12.5703125" style="971" customWidth="1"/>
    <col min="5388" max="5631" width="9.140625" style="971"/>
    <col min="5632" max="5634" width="12.42578125" style="971" customWidth="1"/>
    <col min="5635" max="5635" width="8.7109375" style="971" customWidth="1"/>
    <col min="5636" max="5636" width="15" style="971" customWidth="1"/>
    <col min="5637" max="5637" width="11.140625" style="971" customWidth="1"/>
    <col min="5638" max="5638" width="11.28515625" style="971" customWidth="1"/>
    <col min="5639" max="5639" width="15.42578125" style="971" customWidth="1"/>
    <col min="5640" max="5641" width="13.7109375" style="971" customWidth="1"/>
    <col min="5642" max="5642" width="13.5703125" style="971" customWidth="1"/>
    <col min="5643" max="5643" width="12.5703125" style="971" customWidth="1"/>
    <col min="5644" max="5887" width="9.140625" style="971"/>
    <col min="5888" max="5890" width="12.42578125" style="971" customWidth="1"/>
    <col min="5891" max="5891" width="8.7109375" style="971" customWidth="1"/>
    <col min="5892" max="5892" width="15" style="971" customWidth="1"/>
    <col min="5893" max="5893" width="11.140625" style="971" customWidth="1"/>
    <col min="5894" max="5894" width="11.28515625" style="971" customWidth="1"/>
    <col min="5895" max="5895" width="15.42578125" style="971" customWidth="1"/>
    <col min="5896" max="5897" width="13.7109375" style="971" customWidth="1"/>
    <col min="5898" max="5898" width="13.5703125" style="971" customWidth="1"/>
    <col min="5899" max="5899" width="12.5703125" style="971" customWidth="1"/>
    <col min="5900" max="6143" width="9.140625" style="971"/>
    <col min="6144" max="6146" width="12.42578125" style="971" customWidth="1"/>
    <col min="6147" max="6147" width="8.7109375" style="971" customWidth="1"/>
    <col min="6148" max="6148" width="15" style="971" customWidth="1"/>
    <col min="6149" max="6149" width="11.140625" style="971" customWidth="1"/>
    <col min="6150" max="6150" width="11.28515625" style="971" customWidth="1"/>
    <col min="6151" max="6151" width="15.42578125" style="971" customWidth="1"/>
    <col min="6152" max="6153" width="13.7109375" style="971" customWidth="1"/>
    <col min="6154" max="6154" width="13.5703125" style="971" customWidth="1"/>
    <col min="6155" max="6155" width="12.5703125" style="971" customWidth="1"/>
    <col min="6156" max="6399" width="9.140625" style="971"/>
    <col min="6400" max="6402" width="12.42578125" style="971" customWidth="1"/>
    <col min="6403" max="6403" width="8.7109375" style="971" customWidth="1"/>
    <col min="6404" max="6404" width="15" style="971" customWidth="1"/>
    <col min="6405" max="6405" width="11.140625" style="971" customWidth="1"/>
    <col min="6406" max="6406" width="11.28515625" style="971" customWidth="1"/>
    <col min="6407" max="6407" width="15.42578125" style="971" customWidth="1"/>
    <col min="6408" max="6409" width="13.7109375" style="971" customWidth="1"/>
    <col min="6410" max="6410" width="13.5703125" style="971" customWidth="1"/>
    <col min="6411" max="6411" width="12.5703125" style="971" customWidth="1"/>
    <col min="6412" max="6655" width="9.140625" style="971"/>
    <col min="6656" max="6658" width="12.42578125" style="971" customWidth="1"/>
    <col min="6659" max="6659" width="8.7109375" style="971" customWidth="1"/>
    <col min="6660" max="6660" width="15" style="971" customWidth="1"/>
    <col min="6661" max="6661" width="11.140625" style="971" customWidth="1"/>
    <col min="6662" max="6662" width="11.28515625" style="971" customWidth="1"/>
    <col min="6663" max="6663" width="15.42578125" style="971" customWidth="1"/>
    <col min="6664" max="6665" width="13.7109375" style="971" customWidth="1"/>
    <col min="6666" max="6666" width="13.5703125" style="971" customWidth="1"/>
    <col min="6667" max="6667" width="12.5703125" style="971" customWidth="1"/>
    <col min="6668" max="6911" width="9.140625" style="971"/>
    <col min="6912" max="6914" width="12.42578125" style="971" customWidth="1"/>
    <col min="6915" max="6915" width="8.7109375" style="971" customWidth="1"/>
    <col min="6916" max="6916" width="15" style="971" customWidth="1"/>
    <col min="6917" max="6917" width="11.140625" style="971" customWidth="1"/>
    <col min="6918" max="6918" width="11.28515625" style="971" customWidth="1"/>
    <col min="6919" max="6919" width="15.42578125" style="971" customWidth="1"/>
    <col min="6920" max="6921" width="13.7109375" style="971" customWidth="1"/>
    <col min="6922" max="6922" width="13.5703125" style="971" customWidth="1"/>
    <col min="6923" max="6923" width="12.5703125" style="971" customWidth="1"/>
    <col min="6924" max="7167" width="9.140625" style="971"/>
    <col min="7168" max="7170" width="12.42578125" style="971" customWidth="1"/>
    <col min="7171" max="7171" width="8.7109375" style="971" customWidth="1"/>
    <col min="7172" max="7172" width="15" style="971" customWidth="1"/>
    <col min="7173" max="7173" width="11.140625" style="971" customWidth="1"/>
    <col min="7174" max="7174" width="11.28515625" style="971" customWidth="1"/>
    <col min="7175" max="7175" width="15.42578125" style="971" customWidth="1"/>
    <col min="7176" max="7177" width="13.7109375" style="971" customWidth="1"/>
    <col min="7178" max="7178" width="13.5703125" style="971" customWidth="1"/>
    <col min="7179" max="7179" width="12.5703125" style="971" customWidth="1"/>
    <col min="7180" max="7423" width="9.140625" style="971"/>
    <col min="7424" max="7426" width="12.42578125" style="971" customWidth="1"/>
    <col min="7427" max="7427" width="8.7109375" style="971" customWidth="1"/>
    <col min="7428" max="7428" width="15" style="971" customWidth="1"/>
    <col min="7429" max="7429" width="11.140625" style="971" customWidth="1"/>
    <col min="7430" max="7430" width="11.28515625" style="971" customWidth="1"/>
    <col min="7431" max="7431" width="15.42578125" style="971" customWidth="1"/>
    <col min="7432" max="7433" width="13.7109375" style="971" customWidth="1"/>
    <col min="7434" max="7434" width="13.5703125" style="971" customWidth="1"/>
    <col min="7435" max="7435" width="12.5703125" style="971" customWidth="1"/>
    <col min="7436" max="7679" width="9.140625" style="971"/>
    <col min="7680" max="7682" width="12.42578125" style="971" customWidth="1"/>
    <col min="7683" max="7683" width="8.7109375" style="971" customWidth="1"/>
    <col min="7684" max="7684" width="15" style="971" customWidth="1"/>
    <col min="7685" max="7685" width="11.140625" style="971" customWidth="1"/>
    <col min="7686" max="7686" width="11.28515625" style="971" customWidth="1"/>
    <col min="7687" max="7687" width="15.42578125" style="971" customWidth="1"/>
    <col min="7688" max="7689" width="13.7109375" style="971" customWidth="1"/>
    <col min="7690" max="7690" width="13.5703125" style="971" customWidth="1"/>
    <col min="7691" max="7691" width="12.5703125" style="971" customWidth="1"/>
    <col min="7692" max="7935" width="9.140625" style="971"/>
    <col min="7936" max="7938" width="12.42578125" style="971" customWidth="1"/>
    <col min="7939" max="7939" width="8.7109375" style="971" customWidth="1"/>
    <col min="7940" max="7940" width="15" style="971" customWidth="1"/>
    <col min="7941" max="7941" width="11.140625" style="971" customWidth="1"/>
    <col min="7942" max="7942" width="11.28515625" style="971" customWidth="1"/>
    <col min="7943" max="7943" width="15.42578125" style="971" customWidth="1"/>
    <col min="7944" max="7945" width="13.7109375" style="971" customWidth="1"/>
    <col min="7946" max="7946" width="13.5703125" style="971" customWidth="1"/>
    <col min="7947" max="7947" width="12.5703125" style="971" customWidth="1"/>
    <col min="7948" max="8191" width="9.140625" style="971"/>
    <col min="8192" max="8194" width="12.42578125" style="971" customWidth="1"/>
    <col min="8195" max="8195" width="8.7109375" style="971" customWidth="1"/>
    <col min="8196" max="8196" width="15" style="971" customWidth="1"/>
    <col min="8197" max="8197" width="11.140625" style="971" customWidth="1"/>
    <col min="8198" max="8198" width="11.28515625" style="971" customWidth="1"/>
    <col min="8199" max="8199" width="15.42578125" style="971" customWidth="1"/>
    <col min="8200" max="8201" width="13.7109375" style="971" customWidth="1"/>
    <col min="8202" max="8202" width="13.5703125" style="971" customWidth="1"/>
    <col min="8203" max="8203" width="12.5703125" style="971" customWidth="1"/>
    <col min="8204" max="8447" width="9.140625" style="971"/>
    <col min="8448" max="8450" width="12.42578125" style="971" customWidth="1"/>
    <col min="8451" max="8451" width="8.7109375" style="971" customWidth="1"/>
    <col min="8452" max="8452" width="15" style="971" customWidth="1"/>
    <col min="8453" max="8453" width="11.140625" style="971" customWidth="1"/>
    <col min="8454" max="8454" width="11.28515625" style="971" customWidth="1"/>
    <col min="8455" max="8455" width="15.42578125" style="971" customWidth="1"/>
    <col min="8456" max="8457" width="13.7109375" style="971" customWidth="1"/>
    <col min="8458" max="8458" width="13.5703125" style="971" customWidth="1"/>
    <col min="8459" max="8459" width="12.5703125" style="971" customWidth="1"/>
    <col min="8460" max="8703" width="9.140625" style="971"/>
    <col min="8704" max="8706" width="12.42578125" style="971" customWidth="1"/>
    <col min="8707" max="8707" width="8.7109375" style="971" customWidth="1"/>
    <col min="8708" max="8708" width="15" style="971" customWidth="1"/>
    <col min="8709" max="8709" width="11.140625" style="971" customWidth="1"/>
    <col min="8710" max="8710" width="11.28515625" style="971" customWidth="1"/>
    <col min="8711" max="8711" width="15.42578125" style="971" customWidth="1"/>
    <col min="8712" max="8713" width="13.7109375" style="971" customWidth="1"/>
    <col min="8714" max="8714" width="13.5703125" style="971" customWidth="1"/>
    <col min="8715" max="8715" width="12.5703125" style="971" customWidth="1"/>
    <col min="8716" max="8959" width="9.140625" style="971"/>
    <col min="8960" max="8962" width="12.42578125" style="971" customWidth="1"/>
    <col min="8963" max="8963" width="8.7109375" style="971" customWidth="1"/>
    <col min="8964" max="8964" width="15" style="971" customWidth="1"/>
    <col min="8965" max="8965" width="11.140625" style="971" customWidth="1"/>
    <col min="8966" max="8966" width="11.28515625" style="971" customWidth="1"/>
    <col min="8967" max="8967" width="15.42578125" style="971" customWidth="1"/>
    <col min="8968" max="8969" width="13.7109375" style="971" customWidth="1"/>
    <col min="8970" max="8970" width="13.5703125" style="971" customWidth="1"/>
    <col min="8971" max="8971" width="12.5703125" style="971" customWidth="1"/>
    <col min="8972" max="9215" width="9.140625" style="971"/>
    <col min="9216" max="9218" width="12.42578125" style="971" customWidth="1"/>
    <col min="9219" max="9219" width="8.7109375" style="971" customWidth="1"/>
    <col min="9220" max="9220" width="15" style="971" customWidth="1"/>
    <col min="9221" max="9221" width="11.140625" style="971" customWidth="1"/>
    <col min="9222" max="9222" width="11.28515625" style="971" customWidth="1"/>
    <col min="9223" max="9223" width="15.42578125" style="971" customWidth="1"/>
    <col min="9224" max="9225" width="13.7109375" style="971" customWidth="1"/>
    <col min="9226" max="9226" width="13.5703125" style="971" customWidth="1"/>
    <col min="9227" max="9227" width="12.5703125" style="971" customWidth="1"/>
    <col min="9228" max="9471" width="9.140625" style="971"/>
    <col min="9472" max="9474" width="12.42578125" style="971" customWidth="1"/>
    <col min="9475" max="9475" width="8.7109375" style="971" customWidth="1"/>
    <col min="9476" max="9476" width="15" style="971" customWidth="1"/>
    <col min="9477" max="9477" width="11.140625" style="971" customWidth="1"/>
    <col min="9478" max="9478" width="11.28515625" style="971" customWidth="1"/>
    <col min="9479" max="9479" width="15.42578125" style="971" customWidth="1"/>
    <col min="9480" max="9481" width="13.7109375" style="971" customWidth="1"/>
    <col min="9482" max="9482" width="13.5703125" style="971" customWidth="1"/>
    <col min="9483" max="9483" width="12.5703125" style="971" customWidth="1"/>
    <col min="9484" max="9727" width="9.140625" style="971"/>
    <col min="9728" max="9730" width="12.42578125" style="971" customWidth="1"/>
    <col min="9731" max="9731" width="8.7109375" style="971" customWidth="1"/>
    <col min="9732" max="9732" width="15" style="971" customWidth="1"/>
    <col min="9733" max="9733" width="11.140625" style="971" customWidth="1"/>
    <col min="9734" max="9734" width="11.28515625" style="971" customWidth="1"/>
    <col min="9735" max="9735" width="15.42578125" style="971" customWidth="1"/>
    <col min="9736" max="9737" width="13.7109375" style="971" customWidth="1"/>
    <col min="9738" max="9738" width="13.5703125" style="971" customWidth="1"/>
    <col min="9739" max="9739" width="12.5703125" style="971" customWidth="1"/>
    <col min="9740" max="9983" width="9.140625" style="971"/>
    <col min="9984" max="9986" width="12.42578125" style="971" customWidth="1"/>
    <col min="9987" max="9987" width="8.7109375" style="971" customWidth="1"/>
    <col min="9988" max="9988" width="15" style="971" customWidth="1"/>
    <col min="9989" max="9989" width="11.140625" style="971" customWidth="1"/>
    <col min="9990" max="9990" width="11.28515625" style="971" customWidth="1"/>
    <col min="9991" max="9991" width="15.42578125" style="971" customWidth="1"/>
    <col min="9992" max="9993" width="13.7109375" style="971" customWidth="1"/>
    <col min="9994" max="9994" width="13.5703125" style="971" customWidth="1"/>
    <col min="9995" max="9995" width="12.5703125" style="971" customWidth="1"/>
    <col min="9996" max="10239" width="9.140625" style="971"/>
    <col min="10240" max="10242" width="12.42578125" style="971" customWidth="1"/>
    <col min="10243" max="10243" width="8.7109375" style="971" customWidth="1"/>
    <col min="10244" max="10244" width="15" style="971" customWidth="1"/>
    <col min="10245" max="10245" width="11.140625" style="971" customWidth="1"/>
    <col min="10246" max="10246" width="11.28515625" style="971" customWidth="1"/>
    <col min="10247" max="10247" width="15.42578125" style="971" customWidth="1"/>
    <col min="10248" max="10249" width="13.7109375" style="971" customWidth="1"/>
    <col min="10250" max="10250" width="13.5703125" style="971" customWidth="1"/>
    <col min="10251" max="10251" width="12.5703125" style="971" customWidth="1"/>
    <col min="10252" max="10495" width="9.140625" style="971"/>
    <col min="10496" max="10498" width="12.42578125" style="971" customWidth="1"/>
    <col min="10499" max="10499" width="8.7109375" style="971" customWidth="1"/>
    <col min="10500" max="10500" width="15" style="971" customWidth="1"/>
    <col min="10501" max="10501" width="11.140625" style="971" customWidth="1"/>
    <col min="10502" max="10502" width="11.28515625" style="971" customWidth="1"/>
    <col min="10503" max="10503" width="15.42578125" style="971" customWidth="1"/>
    <col min="10504" max="10505" width="13.7109375" style="971" customWidth="1"/>
    <col min="10506" max="10506" width="13.5703125" style="971" customWidth="1"/>
    <col min="10507" max="10507" width="12.5703125" style="971" customWidth="1"/>
    <col min="10508" max="10751" width="9.140625" style="971"/>
    <col min="10752" max="10754" width="12.42578125" style="971" customWidth="1"/>
    <col min="10755" max="10755" width="8.7109375" style="971" customWidth="1"/>
    <col min="10756" max="10756" width="15" style="971" customWidth="1"/>
    <col min="10757" max="10757" width="11.140625" style="971" customWidth="1"/>
    <col min="10758" max="10758" width="11.28515625" style="971" customWidth="1"/>
    <col min="10759" max="10759" width="15.42578125" style="971" customWidth="1"/>
    <col min="10760" max="10761" width="13.7109375" style="971" customWidth="1"/>
    <col min="10762" max="10762" width="13.5703125" style="971" customWidth="1"/>
    <col min="10763" max="10763" width="12.5703125" style="971" customWidth="1"/>
    <col min="10764" max="11007" width="9.140625" style="971"/>
    <col min="11008" max="11010" width="12.42578125" style="971" customWidth="1"/>
    <col min="11011" max="11011" width="8.7109375" style="971" customWidth="1"/>
    <col min="11012" max="11012" width="15" style="971" customWidth="1"/>
    <col min="11013" max="11013" width="11.140625" style="971" customWidth="1"/>
    <col min="11014" max="11014" width="11.28515625" style="971" customWidth="1"/>
    <col min="11015" max="11015" width="15.42578125" style="971" customWidth="1"/>
    <col min="11016" max="11017" width="13.7109375" style="971" customWidth="1"/>
    <col min="11018" max="11018" width="13.5703125" style="971" customWidth="1"/>
    <col min="11019" max="11019" width="12.5703125" style="971" customWidth="1"/>
    <col min="11020" max="11263" width="9.140625" style="971"/>
    <col min="11264" max="11266" width="12.42578125" style="971" customWidth="1"/>
    <col min="11267" max="11267" width="8.7109375" style="971" customWidth="1"/>
    <col min="11268" max="11268" width="15" style="971" customWidth="1"/>
    <col min="11269" max="11269" width="11.140625" style="971" customWidth="1"/>
    <col min="11270" max="11270" width="11.28515625" style="971" customWidth="1"/>
    <col min="11271" max="11271" width="15.42578125" style="971" customWidth="1"/>
    <col min="11272" max="11273" width="13.7109375" style="971" customWidth="1"/>
    <col min="11274" max="11274" width="13.5703125" style="971" customWidth="1"/>
    <col min="11275" max="11275" width="12.5703125" style="971" customWidth="1"/>
    <col min="11276" max="11519" width="9.140625" style="971"/>
    <col min="11520" max="11522" width="12.42578125" style="971" customWidth="1"/>
    <col min="11523" max="11523" width="8.7109375" style="971" customWidth="1"/>
    <col min="11524" max="11524" width="15" style="971" customWidth="1"/>
    <col min="11525" max="11525" width="11.140625" style="971" customWidth="1"/>
    <col min="11526" max="11526" width="11.28515625" style="971" customWidth="1"/>
    <col min="11527" max="11527" width="15.42578125" style="971" customWidth="1"/>
    <col min="11528" max="11529" width="13.7109375" style="971" customWidth="1"/>
    <col min="11530" max="11530" width="13.5703125" style="971" customWidth="1"/>
    <col min="11531" max="11531" width="12.5703125" style="971" customWidth="1"/>
    <col min="11532" max="11775" width="9.140625" style="971"/>
    <col min="11776" max="11778" width="12.42578125" style="971" customWidth="1"/>
    <col min="11779" max="11779" width="8.7109375" style="971" customWidth="1"/>
    <col min="11780" max="11780" width="15" style="971" customWidth="1"/>
    <col min="11781" max="11781" width="11.140625" style="971" customWidth="1"/>
    <col min="11782" max="11782" width="11.28515625" style="971" customWidth="1"/>
    <col min="11783" max="11783" width="15.42578125" style="971" customWidth="1"/>
    <col min="11784" max="11785" width="13.7109375" style="971" customWidth="1"/>
    <col min="11786" max="11786" width="13.5703125" style="971" customWidth="1"/>
    <col min="11787" max="11787" width="12.5703125" style="971" customWidth="1"/>
    <col min="11788" max="12031" width="9.140625" style="971"/>
    <col min="12032" max="12034" width="12.42578125" style="971" customWidth="1"/>
    <col min="12035" max="12035" width="8.7109375" style="971" customWidth="1"/>
    <col min="12036" max="12036" width="15" style="971" customWidth="1"/>
    <col min="12037" max="12037" width="11.140625" style="971" customWidth="1"/>
    <col min="12038" max="12038" width="11.28515625" style="971" customWidth="1"/>
    <col min="12039" max="12039" width="15.42578125" style="971" customWidth="1"/>
    <col min="12040" max="12041" width="13.7109375" style="971" customWidth="1"/>
    <col min="12042" max="12042" width="13.5703125" style="971" customWidth="1"/>
    <col min="12043" max="12043" width="12.5703125" style="971" customWidth="1"/>
    <col min="12044" max="12287" width="9.140625" style="971"/>
    <col min="12288" max="12290" width="12.42578125" style="971" customWidth="1"/>
    <col min="12291" max="12291" width="8.7109375" style="971" customWidth="1"/>
    <col min="12292" max="12292" width="15" style="971" customWidth="1"/>
    <col min="12293" max="12293" width="11.140625" style="971" customWidth="1"/>
    <col min="12294" max="12294" width="11.28515625" style="971" customWidth="1"/>
    <col min="12295" max="12295" width="15.42578125" style="971" customWidth="1"/>
    <col min="12296" max="12297" width="13.7109375" style="971" customWidth="1"/>
    <col min="12298" max="12298" width="13.5703125" style="971" customWidth="1"/>
    <col min="12299" max="12299" width="12.5703125" style="971" customWidth="1"/>
    <col min="12300" max="12543" width="9.140625" style="971"/>
    <col min="12544" max="12546" width="12.42578125" style="971" customWidth="1"/>
    <col min="12547" max="12547" width="8.7109375" style="971" customWidth="1"/>
    <col min="12548" max="12548" width="15" style="971" customWidth="1"/>
    <col min="12549" max="12549" width="11.140625" style="971" customWidth="1"/>
    <col min="12550" max="12550" width="11.28515625" style="971" customWidth="1"/>
    <col min="12551" max="12551" width="15.42578125" style="971" customWidth="1"/>
    <col min="12552" max="12553" width="13.7109375" style="971" customWidth="1"/>
    <col min="12554" max="12554" width="13.5703125" style="971" customWidth="1"/>
    <col min="12555" max="12555" width="12.5703125" style="971" customWidth="1"/>
    <col min="12556" max="12799" width="9.140625" style="971"/>
    <col min="12800" max="12802" width="12.42578125" style="971" customWidth="1"/>
    <col min="12803" max="12803" width="8.7109375" style="971" customWidth="1"/>
    <col min="12804" max="12804" width="15" style="971" customWidth="1"/>
    <col min="12805" max="12805" width="11.140625" style="971" customWidth="1"/>
    <col min="12806" max="12806" width="11.28515625" style="971" customWidth="1"/>
    <col min="12807" max="12807" width="15.42578125" style="971" customWidth="1"/>
    <col min="12808" max="12809" width="13.7109375" style="971" customWidth="1"/>
    <col min="12810" max="12810" width="13.5703125" style="971" customWidth="1"/>
    <col min="12811" max="12811" width="12.5703125" style="971" customWidth="1"/>
    <col min="12812" max="13055" width="9.140625" style="971"/>
    <col min="13056" max="13058" width="12.42578125" style="971" customWidth="1"/>
    <col min="13059" max="13059" width="8.7109375" style="971" customWidth="1"/>
    <col min="13060" max="13060" width="15" style="971" customWidth="1"/>
    <col min="13061" max="13061" width="11.140625" style="971" customWidth="1"/>
    <col min="13062" max="13062" width="11.28515625" style="971" customWidth="1"/>
    <col min="13063" max="13063" width="15.42578125" style="971" customWidth="1"/>
    <col min="13064" max="13065" width="13.7109375" style="971" customWidth="1"/>
    <col min="13066" max="13066" width="13.5703125" style="971" customWidth="1"/>
    <col min="13067" max="13067" width="12.5703125" style="971" customWidth="1"/>
    <col min="13068" max="13311" width="9.140625" style="971"/>
    <col min="13312" max="13314" width="12.42578125" style="971" customWidth="1"/>
    <col min="13315" max="13315" width="8.7109375" style="971" customWidth="1"/>
    <col min="13316" max="13316" width="15" style="971" customWidth="1"/>
    <col min="13317" max="13317" width="11.140625" style="971" customWidth="1"/>
    <col min="13318" max="13318" width="11.28515625" style="971" customWidth="1"/>
    <col min="13319" max="13319" width="15.42578125" style="971" customWidth="1"/>
    <col min="13320" max="13321" width="13.7109375" style="971" customWidth="1"/>
    <col min="13322" max="13322" width="13.5703125" style="971" customWidth="1"/>
    <col min="13323" max="13323" width="12.5703125" style="971" customWidth="1"/>
    <col min="13324" max="13567" width="9.140625" style="971"/>
    <col min="13568" max="13570" width="12.42578125" style="971" customWidth="1"/>
    <col min="13571" max="13571" width="8.7109375" style="971" customWidth="1"/>
    <col min="13572" max="13572" width="15" style="971" customWidth="1"/>
    <col min="13573" max="13573" width="11.140625" style="971" customWidth="1"/>
    <col min="13574" max="13574" width="11.28515625" style="971" customWidth="1"/>
    <col min="13575" max="13575" width="15.42578125" style="971" customWidth="1"/>
    <col min="13576" max="13577" width="13.7109375" style="971" customWidth="1"/>
    <col min="13578" max="13578" width="13.5703125" style="971" customWidth="1"/>
    <col min="13579" max="13579" width="12.5703125" style="971" customWidth="1"/>
    <col min="13580" max="13823" width="9.140625" style="971"/>
    <col min="13824" max="13826" width="12.42578125" style="971" customWidth="1"/>
    <col min="13827" max="13827" width="8.7109375" style="971" customWidth="1"/>
    <col min="13828" max="13828" width="15" style="971" customWidth="1"/>
    <col min="13829" max="13829" width="11.140625" style="971" customWidth="1"/>
    <col min="13830" max="13830" width="11.28515625" style="971" customWidth="1"/>
    <col min="13831" max="13831" width="15.42578125" style="971" customWidth="1"/>
    <col min="13832" max="13833" width="13.7109375" style="971" customWidth="1"/>
    <col min="13834" max="13834" width="13.5703125" style="971" customWidth="1"/>
    <col min="13835" max="13835" width="12.5703125" style="971" customWidth="1"/>
    <col min="13836" max="14079" width="9.140625" style="971"/>
    <col min="14080" max="14082" width="12.42578125" style="971" customWidth="1"/>
    <col min="14083" max="14083" width="8.7109375" style="971" customWidth="1"/>
    <col min="14084" max="14084" width="15" style="971" customWidth="1"/>
    <col min="14085" max="14085" width="11.140625" style="971" customWidth="1"/>
    <col min="14086" max="14086" width="11.28515625" style="971" customWidth="1"/>
    <col min="14087" max="14087" width="15.42578125" style="971" customWidth="1"/>
    <col min="14088" max="14089" width="13.7109375" style="971" customWidth="1"/>
    <col min="14090" max="14090" width="13.5703125" style="971" customWidth="1"/>
    <col min="14091" max="14091" width="12.5703125" style="971" customWidth="1"/>
    <col min="14092" max="14335" width="9.140625" style="971"/>
    <col min="14336" max="14338" width="12.42578125" style="971" customWidth="1"/>
    <col min="14339" max="14339" width="8.7109375" style="971" customWidth="1"/>
    <col min="14340" max="14340" width="15" style="971" customWidth="1"/>
    <col min="14341" max="14341" width="11.140625" style="971" customWidth="1"/>
    <col min="14342" max="14342" width="11.28515625" style="971" customWidth="1"/>
    <col min="14343" max="14343" width="15.42578125" style="971" customWidth="1"/>
    <col min="14344" max="14345" width="13.7109375" style="971" customWidth="1"/>
    <col min="14346" max="14346" width="13.5703125" style="971" customWidth="1"/>
    <col min="14347" max="14347" width="12.5703125" style="971" customWidth="1"/>
    <col min="14348" max="14591" width="9.140625" style="971"/>
    <col min="14592" max="14594" width="12.42578125" style="971" customWidth="1"/>
    <col min="14595" max="14595" width="8.7109375" style="971" customWidth="1"/>
    <col min="14596" max="14596" width="15" style="971" customWidth="1"/>
    <col min="14597" max="14597" width="11.140625" style="971" customWidth="1"/>
    <col min="14598" max="14598" width="11.28515625" style="971" customWidth="1"/>
    <col min="14599" max="14599" width="15.42578125" style="971" customWidth="1"/>
    <col min="14600" max="14601" width="13.7109375" style="971" customWidth="1"/>
    <col min="14602" max="14602" width="13.5703125" style="971" customWidth="1"/>
    <col min="14603" max="14603" width="12.5703125" style="971" customWidth="1"/>
    <col min="14604" max="14847" width="9.140625" style="971"/>
    <col min="14848" max="14850" width="12.42578125" style="971" customWidth="1"/>
    <col min="14851" max="14851" width="8.7109375" style="971" customWidth="1"/>
    <col min="14852" max="14852" width="15" style="971" customWidth="1"/>
    <col min="14853" max="14853" width="11.140625" style="971" customWidth="1"/>
    <col min="14854" max="14854" width="11.28515625" style="971" customWidth="1"/>
    <col min="14855" max="14855" width="15.42578125" style="971" customWidth="1"/>
    <col min="14856" max="14857" width="13.7109375" style="971" customWidth="1"/>
    <col min="14858" max="14858" width="13.5703125" style="971" customWidth="1"/>
    <col min="14859" max="14859" width="12.5703125" style="971" customWidth="1"/>
    <col min="14860" max="15103" width="9.140625" style="971"/>
    <col min="15104" max="15106" width="12.42578125" style="971" customWidth="1"/>
    <col min="15107" max="15107" width="8.7109375" style="971" customWidth="1"/>
    <col min="15108" max="15108" width="15" style="971" customWidth="1"/>
    <col min="15109" max="15109" width="11.140625" style="971" customWidth="1"/>
    <col min="15110" max="15110" width="11.28515625" style="971" customWidth="1"/>
    <col min="15111" max="15111" width="15.42578125" style="971" customWidth="1"/>
    <col min="15112" max="15113" width="13.7109375" style="971" customWidth="1"/>
    <col min="15114" max="15114" width="13.5703125" style="971" customWidth="1"/>
    <col min="15115" max="15115" width="12.5703125" style="971" customWidth="1"/>
    <col min="15116" max="15359" width="9.140625" style="971"/>
    <col min="15360" max="15362" width="12.42578125" style="971" customWidth="1"/>
    <col min="15363" max="15363" width="8.7109375" style="971" customWidth="1"/>
    <col min="15364" max="15364" width="15" style="971" customWidth="1"/>
    <col min="15365" max="15365" width="11.140625" style="971" customWidth="1"/>
    <col min="15366" max="15366" width="11.28515625" style="971" customWidth="1"/>
    <col min="15367" max="15367" width="15.42578125" style="971" customWidth="1"/>
    <col min="15368" max="15369" width="13.7109375" style="971" customWidth="1"/>
    <col min="15370" max="15370" width="13.5703125" style="971" customWidth="1"/>
    <col min="15371" max="15371" width="12.5703125" style="971" customWidth="1"/>
    <col min="15372" max="15615" width="9.140625" style="971"/>
    <col min="15616" max="15618" width="12.42578125" style="971" customWidth="1"/>
    <col min="15619" max="15619" width="8.7109375" style="971" customWidth="1"/>
    <col min="15620" max="15620" width="15" style="971" customWidth="1"/>
    <col min="15621" max="15621" width="11.140625" style="971" customWidth="1"/>
    <col min="15622" max="15622" width="11.28515625" style="971" customWidth="1"/>
    <col min="15623" max="15623" width="15.42578125" style="971" customWidth="1"/>
    <col min="15624" max="15625" width="13.7109375" style="971" customWidth="1"/>
    <col min="15626" max="15626" width="13.5703125" style="971" customWidth="1"/>
    <col min="15627" max="15627" width="12.5703125" style="971" customWidth="1"/>
    <col min="15628" max="15871" width="9.140625" style="971"/>
    <col min="15872" max="15874" width="12.42578125" style="971" customWidth="1"/>
    <col min="15875" max="15875" width="8.7109375" style="971" customWidth="1"/>
    <col min="15876" max="15876" width="15" style="971" customWidth="1"/>
    <col min="15877" max="15877" width="11.140625" style="971" customWidth="1"/>
    <col min="15878" max="15878" width="11.28515625" style="971" customWidth="1"/>
    <col min="15879" max="15879" width="15.42578125" style="971" customWidth="1"/>
    <col min="15880" max="15881" width="13.7109375" style="971" customWidth="1"/>
    <col min="15882" max="15882" width="13.5703125" style="971" customWidth="1"/>
    <col min="15883" max="15883" width="12.5703125" style="971" customWidth="1"/>
    <col min="15884" max="16127" width="9.140625" style="971"/>
    <col min="16128" max="16130" width="12.42578125" style="971" customWidth="1"/>
    <col min="16131" max="16131" width="8.7109375" style="971" customWidth="1"/>
    <col min="16132" max="16132" width="15" style="971" customWidth="1"/>
    <col min="16133" max="16133" width="11.140625" style="971" customWidth="1"/>
    <col min="16134" max="16134" width="11.28515625" style="971" customWidth="1"/>
    <col min="16135" max="16135" width="15.42578125" style="971" customWidth="1"/>
    <col min="16136" max="16137" width="13.7109375" style="971" customWidth="1"/>
    <col min="16138" max="16138" width="13.5703125" style="971" customWidth="1"/>
    <col min="16139" max="16139" width="12.5703125" style="971" customWidth="1"/>
    <col min="16140" max="16384" width="9.140625" style="971"/>
  </cols>
  <sheetData>
    <row r="1" spans="2:12" ht="18" customHeight="1" x14ac:dyDescent="0.2">
      <c r="B1" s="969"/>
      <c r="C1" s="970"/>
      <c r="D1" s="970"/>
      <c r="E1" s="970"/>
      <c r="F1" s="970"/>
      <c r="G1" s="970"/>
      <c r="H1" s="970"/>
      <c r="I1" s="1152"/>
      <c r="J1" s="970"/>
    </row>
    <row r="2" spans="2:12" ht="18" customHeight="1" x14ac:dyDescent="0.2">
      <c r="B2" s="969"/>
      <c r="C2" s="970"/>
      <c r="D2" s="970"/>
      <c r="E2" s="970"/>
      <c r="F2" s="970"/>
      <c r="G2" s="970"/>
      <c r="H2" s="970"/>
      <c r="I2" s="1153"/>
      <c r="J2" s="1198"/>
    </row>
    <row r="3" spans="2:12" ht="18" customHeight="1" x14ac:dyDescent="0.2">
      <c r="B3" s="969"/>
      <c r="C3" s="970"/>
      <c r="D3" s="970"/>
      <c r="E3" s="970"/>
      <c r="F3" s="970"/>
      <c r="G3" s="970"/>
      <c r="H3" s="970"/>
      <c r="I3" s="1152"/>
      <c r="J3" s="970"/>
    </row>
    <row r="4" spans="2:12" ht="18" customHeight="1" x14ac:dyDescent="0.2"/>
    <row r="5" spans="2:12" ht="14.65" customHeight="1" x14ac:dyDescent="0.2"/>
    <row r="6" spans="2:12" ht="13.9" customHeight="1" x14ac:dyDescent="0.2">
      <c r="B6" s="1863" t="str">
        <f>TTDN!D9</f>
        <v>CÔNG TY CỔ PHẦN QUỐC TẾ SUGI</v>
      </c>
      <c r="C6" s="1863"/>
      <c r="D6" s="1863"/>
      <c r="E6" s="1863"/>
      <c r="F6" s="1863"/>
      <c r="G6" s="1863"/>
      <c r="H6" s="1863"/>
      <c r="I6" s="1863"/>
      <c r="J6" s="1863"/>
      <c r="K6" s="1863"/>
    </row>
    <row r="7" spans="2:12" ht="14.65" customHeight="1" x14ac:dyDescent="0.2">
      <c r="B7" s="1863" t="str">
        <f>TTDN!D11</f>
        <v>Số 51-53 đường Trường Chinh, phường Tứ Minh, TP Hải Dương</v>
      </c>
      <c r="C7" s="1863"/>
      <c r="D7" s="1863"/>
      <c r="E7" s="1863"/>
      <c r="F7" s="1863"/>
      <c r="G7" s="1863"/>
      <c r="H7" s="1863"/>
      <c r="I7" s="1863"/>
      <c r="J7" s="1863"/>
      <c r="K7" s="1863"/>
    </row>
    <row r="8" spans="2:12" ht="23.45" customHeight="1" x14ac:dyDescent="0.2">
      <c r="B8" s="1864" t="s">
        <v>720</v>
      </c>
      <c r="C8" s="1865"/>
      <c r="D8" s="1865"/>
      <c r="E8" s="1865"/>
      <c r="F8" s="1865"/>
      <c r="G8" s="1865"/>
      <c r="H8" s="1865"/>
      <c r="I8" s="1865"/>
      <c r="J8" s="1865"/>
    </row>
    <row r="9" spans="2:12" ht="16.899999999999999" customHeight="1" x14ac:dyDescent="0.2">
      <c r="B9" s="1866" t="s">
        <v>71</v>
      </c>
      <c r="C9" s="1867"/>
      <c r="D9" s="1867"/>
      <c r="E9" s="1867"/>
      <c r="F9" s="1867"/>
      <c r="G9" s="1867"/>
      <c r="H9" s="1867"/>
      <c r="I9" s="1867"/>
      <c r="J9" s="1867"/>
    </row>
    <row r="10" spans="2:12" ht="2.85" customHeight="1" x14ac:dyDescent="0.2">
      <c r="B10" s="975"/>
      <c r="C10" s="976"/>
      <c r="D10" s="976"/>
      <c r="E10" s="976"/>
      <c r="F10" s="976"/>
      <c r="G10" s="976"/>
      <c r="H10" s="976"/>
      <c r="I10" s="1155"/>
      <c r="J10" s="976"/>
    </row>
    <row r="11" spans="2:12" ht="27.95" customHeight="1" x14ac:dyDescent="0.2">
      <c r="B11" s="1340" t="s">
        <v>713</v>
      </c>
      <c r="C11" s="1341" t="s">
        <v>714</v>
      </c>
      <c r="D11" s="1341" t="s">
        <v>715</v>
      </c>
      <c r="E11" s="1868" t="s">
        <v>664</v>
      </c>
      <c r="F11" s="1868"/>
      <c r="G11" s="1341" t="s">
        <v>716</v>
      </c>
      <c r="H11" s="1341" t="s">
        <v>717</v>
      </c>
      <c r="I11" s="1342" t="s">
        <v>718</v>
      </c>
      <c r="J11" s="1341" t="s">
        <v>719</v>
      </c>
      <c r="K11" s="978" t="s">
        <v>923</v>
      </c>
      <c r="L11" s="978" t="s">
        <v>1019</v>
      </c>
    </row>
    <row r="12" spans="2:12" s="1157" customFormat="1" ht="26.25" customHeight="1" x14ac:dyDescent="0.2">
      <c r="B12" s="1166">
        <f t="shared" ref="B12:B75" si="0">IF(L12="","",INDEX(ngaygs,$K12))</f>
        <v>44201</v>
      </c>
      <c r="C12" s="1166">
        <f t="shared" ref="C12:C75" si="1">IF(L12="","",INDEX(ngayct,$K12))</f>
        <v>44201</v>
      </c>
      <c r="D12" s="1167" t="str">
        <f t="shared" ref="D12:D75" si="2">IF(L12="","",INDEX(soct,$K12))</f>
        <v>pc01-2021</v>
      </c>
      <c r="E12" s="1869" t="str">
        <f t="shared" ref="E12:E75" si="3">INDEX(diengiai,$K12)</f>
        <v>Thanh toán tiền cước cpn tháng 12/2020 cho Viettel post</v>
      </c>
      <c r="F12" s="1869"/>
      <c r="G12" s="1280" t="str">
        <f t="shared" ref="G12:G75" si="4">IF(L12="","",INDEX(tkno,K12))</f>
        <v>6427</v>
      </c>
      <c r="H12" s="1280" t="str">
        <f t="shared" ref="H12:H75" si="5">IF(L12="","",INDEX(tkco,K12))</f>
        <v>1111</v>
      </c>
      <c r="I12" s="1165">
        <f t="shared" ref="I12" si="6">IF(INDEX(tkno,K12)=G12,INDEX(sotien,K12),"")</f>
        <v>127076</v>
      </c>
      <c r="J12" s="1165">
        <f t="shared" ref="J12:J75" si="7">IFERROR(IF(INDEX(tkno,L12)=H12,INDEX(sotien,L12),""),0)</f>
        <v>0</v>
      </c>
      <c r="K12" s="1156">
        <v>1</v>
      </c>
      <c r="L12" s="1168" t="str">
        <f>IF(E12=0,"","x")</f>
        <v>x</v>
      </c>
    </row>
    <row r="13" spans="2:12" ht="26.25" customHeight="1" x14ac:dyDescent="0.2">
      <c r="B13" s="1166">
        <f t="shared" si="0"/>
        <v>44201</v>
      </c>
      <c r="C13" s="1166">
        <f t="shared" si="1"/>
        <v>44201</v>
      </c>
      <c r="D13" s="1167" t="str">
        <f t="shared" si="2"/>
        <v>pc01-2021</v>
      </c>
      <c r="E13" s="1869" t="str">
        <f t="shared" si="3"/>
        <v>Thanh toán tiền cước cpn tháng 12/2020 cho Viettel post</v>
      </c>
      <c r="F13" s="1869"/>
      <c r="G13" s="1280" t="str">
        <f t="shared" si="4"/>
        <v>6427</v>
      </c>
      <c r="H13" s="1280" t="str">
        <f t="shared" si="5"/>
        <v>1111</v>
      </c>
      <c r="I13" s="1165">
        <f t="shared" ref="I13:I76" si="8">IF(INDEX(tkno,K13)=G13,INDEX(sotien,K13),"")</f>
        <v>127076</v>
      </c>
      <c r="J13" s="1165">
        <f t="shared" si="7"/>
        <v>0</v>
      </c>
      <c r="K13" s="1158">
        <v>1</v>
      </c>
      <c r="L13" s="1168" t="str">
        <f>IF(E13=0,"","x")</f>
        <v>x</v>
      </c>
    </row>
    <row r="14" spans="2:12" ht="26.25" customHeight="1" x14ac:dyDescent="0.2">
      <c r="B14" s="1166">
        <f t="shared" si="0"/>
        <v>44201</v>
      </c>
      <c r="C14" s="1166">
        <f t="shared" si="1"/>
        <v>44201</v>
      </c>
      <c r="D14" s="1167" t="str">
        <f t="shared" si="2"/>
        <v>PC02-2021</v>
      </c>
      <c r="E14" s="1869" t="str">
        <f t="shared" si="3"/>
        <v>thanh toán mua vpp</v>
      </c>
      <c r="F14" s="1869"/>
      <c r="G14" s="1280" t="str">
        <f t="shared" si="4"/>
        <v>6423</v>
      </c>
      <c r="H14" s="1280" t="str">
        <f t="shared" si="5"/>
        <v>1111</v>
      </c>
      <c r="I14" s="1165">
        <f t="shared" si="8"/>
        <v>1568000</v>
      </c>
      <c r="J14" s="1165">
        <f t="shared" si="7"/>
        <v>0</v>
      </c>
      <c r="K14" s="1169">
        <f>IF(K13=K12,K13+1,K13)</f>
        <v>2</v>
      </c>
      <c r="L14" s="1168" t="str">
        <f t="shared" ref="L14:L77" si="9">IF(E14=0,"","x")</f>
        <v>x</v>
      </c>
    </row>
    <row r="15" spans="2:12" ht="26.25" customHeight="1" x14ac:dyDescent="0.2">
      <c r="B15" s="1166">
        <f t="shared" si="0"/>
        <v>44201</v>
      </c>
      <c r="C15" s="1166">
        <f t="shared" si="1"/>
        <v>44201</v>
      </c>
      <c r="D15" s="1167" t="str">
        <f t="shared" si="2"/>
        <v>PC02-2021</v>
      </c>
      <c r="E15" s="1869" t="str">
        <f t="shared" si="3"/>
        <v>thanh toán mua vpp</v>
      </c>
      <c r="F15" s="1869"/>
      <c r="G15" s="1280" t="str">
        <f t="shared" si="4"/>
        <v>6423</v>
      </c>
      <c r="H15" s="1280" t="str">
        <f t="shared" si="5"/>
        <v>1111</v>
      </c>
      <c r="I15" s="1165">
        <f t="shared" si="8"/>
        <v>1568000</v>
      </c>
      <c r="J15" s="1165">
        <f t="shared" si="7"/>
        <v>0</v>
      </c>
      <c r="K15" s="1169">
        <f t="shared" ref="K15:K78" si="10">IF(K14=K13,K14+1,K14)</f>
        <v>2</v>
      </c>
      <c r="L15" s="1168" t="str">
        <f t="shared" si="9"/>
        <v>x</v>
      </c>
    </row>
    <row r="16" spans="2:12" ht="26.25" customHeight="1" x14ac:dyDescent="0.2">
      <c r="B16" s="1166">
        <f t="shared" si="0"/>
        <v>44206</v>
      </c>
      <c r="C16" s="1166">
        <f t="shared" si="1"/>
        <v>44206</v>
      </c>
      <c r="D16" s="1167">
        <f t="shared" si="2"/>
        <v>0</v>
      </c>
      <c r="E16" s="1869" t="str">
        <f t="shared" si="3"/>
        <v>thanh toán lương nhân viên tháng 12/2020</v>
      </c>
      <c r="F16" s="1869"/>
      <c r="G16" s="1280" t="str">
        <f t="shared" si="4"/>
        <v>3341</v>
      </c>
      <c r="H16" s="1280" t="str">
        <f t="shared" si="5"/>
        <v>1111</v>
      </c>
      <c r="I16" s="1165">
        <f t="shared" si="8"/>
        <v>59599833</v>
      </c>
      <c r="J16" s="1165">
        <f t="shared" si="7"/>
        <v>0</v>
      </c>
      <c r="K16" s="1169">
        <f t="shared" si="10"/>
        <v>3</v>
      </c>
      <c r="L16" s="1168" t="str">
        <f t="shared" si="9"/>
        <v>x</v>
      </c>
    </row>
    <row r="17" spans="2:12" ht="26.25" customHeight="1" x14ac:dyDescent="0.2">
      <c r="B17" s="1166">
        <f t="shared" si="0"/>
        <v>44206</v>
      </c>
      <c r="C17" s="1166">
        <f t="shared" si="1"/>
        <v>44206</v>
      </c>
      <c r="D17" s="1167">
        <f t="shared" si="2"/>
        <v>0</v>
      </c>
      <c r="E17" s="1869" t="str">
        <f t="shared" si="3"/>
        <v>thanh toán lương nhân viên tháng 12/2020</v>
      </c>
      <c r="F17" s="1869"/>
      <c r="G17" s="1280" t="str">
        <f t="shared" si="4"/>
        <v>3341</v>
      </c>
      <c r="H17" s="1280" t="str">
        <f t="shared" si="5"/>
        <v>1111</v>
      </c>
      <c r="I17" s="1165">
        <f t="shared" si="8"/>
        <v>59599833</v>
      </c>
      <c r="J17" s="1165">
        <f t="shared" si="7"/>
        <v>0</v>
      </c>
      <c r="K17" s="1169">
        <f t="shared" si="10"/>
        <v>3</v>
      </c>
      <c r="L17" s="1168" t="str">
        <f t="shared" si="9"/>
        <v>x</v>
      </c>
    </row>
    <row r="18" spans="2:12" ht="26.25" customHeight="1" x14ac:dyDescent="0.2">
      <c r="B18" s="1166">
        <f t="shared" si="0"/>
        <v>44207</v>
      </c>
      <c r="C18" s="1166">
        <f t="shared" si="1"/>
        <v>44207</v>
      </c>
      <c r="D18" s="1167" t="str">
        <f t="shared" si="2"/>
        <v>PC03-2021</v>
      </c>
      <c r="E18" s="1869" t="str">
        <f t="shared" si="3"/>
        <v>Nộp thuế môn bài năm 2021</v>
      </c>
      <c r="F18" s="1869"/>
      <c r="G18" s="1280" t="str">
        <f t="shared" si="4"/>
        <v>3338</v>
      </c>
      <c r="H18" s="1280" t="str">
        <f t="shared" si="5"/>
        <v>1111</v>
      </c>
      <c r="I18" s="1165">
        <f t="shared" si="8"/>
        <v>2000000</v>
      </c>
      <c r="J18" s="1165">
        <f t="shared" si="7"/>
        <v>0</v>
      </c>
      <c r="K18" s="1169">
        <f t="shared" si="10"/>
        <v>4</v>
      </c>
      <c r="L18" s="1168" t="str">
        <f t="shared" si="9"/>
        <v>x</v>
      </c>
    </row>
    <row r="19" spans="2:12" ht="26.25" customHeight="1" x14ac:dyDescent="0.2">
      <c r="B19" s="1166">
        <f t="shared" si="0"/>
        <v>44207</v>
      </c>
      <c r="C19" s="1166">
        <f t="shared" si="1"/>
        <v>44207</v>
      </c>
      <c r="D19" s="1167" t="str">
        <f t="shared" si="2"/>
        <v>PC03-2021</v>
      </c>
      <c r="E19" s="1869" t="str">
        <f t="shared" si="3"/>
        <v>Nộp thuế môn bài năm 2021</v>
      </c>
      <c r="F19" s="1869"/>
      <c r="G19" s="1280" t="str">
        <f t="shared" si="4"/>
        <v>3338</v>
      </c>
      <c r="H19" s="1280" t="str">
        <f t="shared" si="5"/>
        <v>1111</v>
      </c>
      <c r="I19" s="1165">
        <f t="shared" si="8"/>
        <v>2000000</v>
      </c>
      <c r="J19" s="1165">
        <f t="shared" si="7"/>
        <v>0</v>
      </c>
      <c r="K19" s="1169">
        <f t="shared" si="10"/>
        <v>4</v>
      </c>
      <c r="L19" s="1168" t="str">
        <f t="shared" si="9"/>
        <v>x</v>
      </c>
    </row>
    <row r="20" spans="2:12" ht="26.25" customHeight="1" x14ac:dyDescent="0.2">
      <c r="B20" s="1166">
        <f t="shared" si="0"/>
        <v>44210</v>
      </c>
      <c r="C20" s="1166">
        <f t="shared" si="1"/>
        <v>44210</v>
      </c>
      <c r="D20" s="1167" t="str">
        <f t="shared" si="2"/>
        <v>PC04-2021</v>
      </c>
      <c r="E20" s="1869" t="str">
        <f t="shared" si="3"/>
        <v>Công chứng giấy tờ</v>
      </c>
      <c r="F20" s="1869"/>
      <c r="G20" s="1280" t="str">
        <f t="shared" si="4"/>
        <v>6428</v>
      </c>
      <c r="H20" s="1280" t="str">
        <f t="shared" si="5"/>
        <v>1111</v>
      </c>
      <c r="I20" s="1165">
        <f t="shared" si="8"/>
        <v>51000</v>
      </c>
      <c r="J20" s="1165">
        <f t="shared" si="7"/>
        <v>0</v>
      </c>
      <c r="K20" s="1169">
        <f t="shared" si="10"/>
        <v>5</v>
      </c>
      <c r="L20" s="1168" t="str">
        <f t="shared" si="9"/>
        <v>x</v>
      </c>
    </row>
    <row r="21" spans="2:12" ht="26.25" customHeight="1" x14ac:dyDescent="0.2">
      <c r="B21" s="1166">
        <f t="shared" si="0"/>
        <v>44210</v>
      </c>
      <c r="C21" s="1166">
        <f t="shared" si="1"/>
        <v>44210</v>
      </c>
      <c r="D21" s="1167" t="str">
        <f t="shared" si="2"/>
        <v>PC04-2021</v>
      </c>
      <c r="E21" s="1869" t="str">
        <f t="shared" si="3"/>
        <v>Công chứng giấy tờ</v>
      </c>
      <c r="F21" s="1869"/>
      <c r="G21" s="1280" t="str">
        <f t="shared" si="4"/>
        <v>6428</v>
      </c>
      <c r="H21" s="1280" t="str">
        <f t="shared" si="5"/>
        <v>1111</v>
      </c>
      <c r="I21" s="1165">
        <f t="shared" si="8"/>
        <v>51000</v>
      </c>
      <c r="J21" s="1165">
        <f t="shared" si="7"/>
        <v>0</v>
      </c>
      <c r="K21" s="1169">
        <f t="shared" si="10"/>
        <v>5</v>
      </c>
      <c r="L21" s="1168" t="str">
        <f t="shared" si="9"/>
        <v>x</v>
      </c>
    </row>
    <row r="22" spans="2:12" ht="26.25" customHeight="1" x14ac:dyDescent="0.2">
      <c r="B22" s="1166">
        <f t="shared" si="0"/>
        <v>44214</v>
      </c>
      <c r="C22" s="1166">
        <f t="shared" si="1"/>
        <v>44214</v>
      </c>
      <c r="D22" s="1167" t="str">
        <f t="shared" si="2"/>
        <v>PC05-2021</v>
      </c>
      <c r="E22" s="1869" t="str">
        <f t="shared" si="3"/>
        <v>Thanh toán tiền nước tháng 12/2020</v>
      </c>
      <c r="F22" s="1869"/>
      <c r="G22" s="1280" t="str">
        <f t="shared" si="4"/>
        <v>6427</v>
      </c>
      <c r="H22" s="1280" t="str">
        <f t="shared" si="5"/>
        <v>1111</v>
      </c>
      <c r="I22" s="1165">
        <f t="shared" si="8"/>
        <v>1232500</v>
      </c>
      <c r="J22" s="1165">
        <f t="shared" si="7"/>
        <v>0</v>
      </c>
      <c r="K22" s="1169">
        <f t="shared" si="10"/>
        <v>6</v>
      </c>
      <c r="L22" s="1168" t="str">
        <f t="shared" si="9"/>
        <v>x</v>
      </c>
    </row>
    <row r="23" spans="2:12" ht="26.25" customHeight="1" x14ac:dyDescent="0.2">
      <c r="B23" s="1166">
        <f t="shared" si="0"/>
        <v>44214</v>
      </c>
      <c r="C23" s="1166">
        <f t="shared" si="1"/>
        <v>44214</v>
      </c>
      <c r="D23" s="1167" t="str">
        <f t="shared" si="2"/>
        <v>PC05-2021</v>
      </c>
      <c r="E23" s="1869" t="str">
        <f t="shared" si="3"/>
        <v>Thanh toán tiền nước tháng 12/2020</v>
      </c>
      <c r="F23" s="1869"/>
      <c r="G23" s="1280" t="str">
        <f t="shared" si="4"/>
        <v>6427</v>
      </c>
      <c r="H23" s="1280" t="str">
        <f t="shared" si="5"/>
        <v>1111</v>
      </c>
      <c r="I23" s="1165">
        <f t="shared" si="8"/>
        <v>1232500</v>
      </c>
      <c r="J23" s="1165">
        <f t="shared" si="7"/>
        <v>0</v>
      </c>
      <c r="K23" s="1169">
        <f t="shared" si="10"/>
        <v>6</v>
      </c>
      <c r="L23" s="1168" t="str">
        <f t="shared" si="9"/>
        <v>x</v>
      </c>
    </row>
    <row r="24" spans="2:12" ht="26.25" customHeight="1" x14ac:dyDescent="0.2">
      <c r="B24" s="1166">
        <f t="shared" si="0"/>
        <v>44214</v>
      </c>
      <c r="C24" s="1166">
        <f t="shared" si="1"/>
        <v>44214</v>
      </c>
      <c r="D24" s="1167" t="str">
        <f t="shared" si="2"/>
        <v>PC05-2021</v>
      </c>
      <c r="E24" s="1869" t="str">
        <f t="shared" si="3"/>
        <v>Thanh toán tiền dịch vụ thoát nước</v>
      </c>
      <c r="F24" s="1869"/>
      <c r="G24" s="1280" t="str">
        <f t="shared" si="4"/>
        <v>6427</v>
      </c>
      <c r="H24" s="1280" t="str">
        <f t="shared" si="5"/>
        <v>1111</v>
      </c>
      <c r="I24" s="1165">
        <f t="shared" si="8"/>
        <v>221000</v>
      </c>
      <c r="J24" s="1165">
        <f t="shared" si="7"/>
        <v>0</v>
      </c>
      <c r="K24" s="1169">
        <f t="shared" si="10"/>
        <v>7</v>
      </c>
      <c r="L24" s="1168" t="str">
        <f t="shared" si="9"/>
        <v>x</v>
      </c>
    </row>
    <row r="25" spans="2:12" ht="26.25" customHeight="1" x14ac:dyDescent="0.2">
      <c r="B25" s="1166">
        <f t="shared" si="0"/>
        <v>44214</v>
      </c>
      <c r="C25" s="1166">
        <f t="shared" si="1"/>
        <v>44214</v>
      </c>
      <c r="D25" s="1167" t="str">
        <f t="shared" si="2"/>
        <v>PC05-2021</v>
      </c>
      <c r="E25" s="1869" t="str">
        <f t="shared" si="3"/>
        <v>Thanh toán tiền dịch vụ thoát nước</v>
      </c>
      <c r="F25" s="1869"/>
      <c r="G25" s="1280" t="str">
        <f t="shared" si="4"/>
        <v>6427</v>
      </c>
      <c r="H25" s="1280" t="str">
        <f t="shared" si="5"/>
        <v>1111</v>
      </c>
      <c r="I25" s="1165">
        <f t="shared" si="8"/>
        <v>221000</v>
      </c>
      <c r="J25" s="1165">
        <f t="shared" si="7"/>
        <v>0</v>
      </c>
      <c r="K25" s="1169">
        <f t="shared" si="10"/>
        <v>7</v>
      </c>
      <c r="L25" s="1168" t="str">
        <f t="shared" si="9"/>
        <v>x</v>
      </c>
    </row>
    <row r="26" spans="2:12" ht="26.25" customHeight="1" x14ac:dyDescent="0.2">
      <c r="B26" s="1166">
        <f t="shared" si="0"/>
        <v>44221</v>
      </c>
      <c r="C26" s="1166">
        <f t="shared" si="1"/>
        <v>44221</v>
      </c>
      <c r="D26" s="1167" t="str">
        <f t="shared" si="2"/>
        <v>PC06-2021</v>
      </c>
      <c r="E26" s="1869" t="str">
        <f t="shared" si="3"/>
        <v>phí thay đổi thông tin doanh nghiệp</v>
      </c>
      <c r="F26" s="1869"/>
      <c r="G26" s="1280" t="str">
        <f t="shared" si="4"/>
        <v>6428</v>
      </c>
      <c r="H26" s="1280" t="str">
        <f t="shared" si="5"/>
        <v>1111</v>
      </c>
      <c r="I26" s="1165">
        <f t="shared" si="8"/>
        <v>150000</v>
      </c>
      <c r="J26" s="1165">
        <f t="shared" si="7"/>
        <v>0</v>
      </c>
      <c r="K26" s="1169">
        <f t="shared" si="10"/>
        <v>8</v>
      </c>
      <c r="L26" s="1168" t="str">
        <f t="shared" si="9"/>
        <v>x</v>
      </c>
    </row>
    <row r="27" spans="2:12" ht="26.25" customHeight="1" x14ac:dyDescent="0.2">
      <c r="B27" s="1166">
        <f t="shared" si="0"/>
        <v>44221</v>
      </c>
      <c r="C27" s="1166">
        <f t="shared" si="1"/>
        <v>44221</v>
      </c>
      <c r="D27" s="1167" t="str">
        <f t="shared" si="2"/>
        <v>PC06-2021</v>
      </c>
      <c r="E27" s="1869" t="str">
        <f t="shared" si="3"/>
        <v>phí thay đổi thông tin doanh nghiệp</v>
      </c>
      <c r="F27" s="1869"/>
      <c r="G27" s="1280" t="str">
        <f t="shared" si="4"/>
        <v>6428</v>
      </c>
      <c r="H27" s="1280" t="str">
        <f t="shared" si="5"/>
        <v>1111</v>
      </c>
      <c r="I27" s="1165">
        <f t="shared" si="8"/>
        <v>150000</v>
      </c>
      <c r="J27" s="1165">
        <f t="shared" si="7"/>
        <v>0</v>
      </c>
      <c r="K27" s="1169">
        <f t="shared" si="10"/>
        <v>8</v>
      </c>
      <c r="L27" s="1168" t="str">
        <f t="shared" si="9"/>
        <v>x</v>
      </c>
    </row>
    <row r="28" spans="2:12" ht="26.25" customHeight="1" x14ac:dyDescent="0.2">
      <c r="B28" s="1166">
        <f t="shared" si="0"/>
        <v>44224</v>
      </c>
      <c r="C28" s="1166">
        <f t="shared" si="1"/>
        <v>44224</v>
      </c>
      <c r="D28" s="1167" t="str">
        <f t="shared" si="2"/>
        <v>PC07-2021</v>
      </c>
      <c r="E28" s="1869" t="str">
        <f t="shared" si="3"/>
        <v>Phí sửa chữa bảo dưỡng máy in</v>
      </c>
      <c r="F28" s="1869"/>
      <c r="G28" s="1280" t="str">
        <f t="shared" si="4"/>
        <v>6427</v>
      </c>
      <c r="H28" s="1280" t="str">
        <f t="shared" si="5"/>
        <v>1111</v>
      </c>
      <c r="I28" s="1165">
        <f t="shared" si="8"/>
        <v>2018271</v>
      </c>
      <c r="J28" s="1165">
        <f t="shared" si="7"/>
        <v>0</v>
      </c>
      <c r="K28" s="1169">
        <f t="shared" si="10"/>
        <v>9</v>
      </c>
      <c r="L28" s="1168" t="str">
        <f t="shared" si="9"/>
        <v>x</v>
      </c>
    </row>
    <row r="29" spans="2:12" ht="26.25" customHeight="1" x14ac:dyDescent="0.2">
      <c r="B29" s="1166">
        <f t="shared" si="0"/>
        <v>44224</v>
      </c>
      <c r="C29" s="1166">
        <f t="shared" si="1"/>
        <v>44224</v>
      </c>
      <c r="D29" s="1167" t="str">
        <f t="shared" si="2"/>
        <v>PC07-2021</v>
      </c>
      <c r="E29" s="1869" t="str">
        <f t="shared" si="3"/>
        <v>Phí sửa chữa bảo dưỡng máy in</v>
      </c>
      <c r="F29" s="1869"/>
      <c r="G29" s="1280" t="str">
        <f t="shared" si="4"/>
        <v>6427</v>
      </c>
      <c r="H29" s="1280" t="str">
        <f t="shared" si="5"/>
        <v>1111</v>
      </c>
      <c r="I29" s="1165">
        <f t="shared" si="8"/>
        <v>2018271</v>
      </c>
      <c r="J29" s="1165">
        <f t="shared" si="7"/>
        <v>0</v>
      </c>
      <c r="K29" s="1169">
        <f t="shared" si="10"/>
        <v>9</v>
      </c>
      <c r="L29" s="1168" t="str">
        <f t="shared" si="9"/>
        <v>x</v>
      </c>
    </row>
    <row r="30" spans="2:12" ht="26.25" customHeight="1" x14ac:dyDescent="0.2">
      <c r="B30" s="1166">
        <f t="shared" si="0"/>
        <v>44225</v>
      </c>
      <c r="C30" s="1166">
        <f t="shared" si="1"/>
        <v>44225</v>
      </c>
      <c r="D30" s="1167" t="str">
        <f t="shared" si="2"/>
        <v>PC08-2021</v>
      </c>
      <c r="E30" s="1869" t="str">
        <f t="shared" si="3"/>
        <v xml:space="preserve">Chi tiền liên hoan công ty </v>
      </c>
      <c r="F30" s="1869"/>
      <c r="G30" s="1280" t="str">
        <f t="shared" si="4"/>
        <v>6427</v>
      </c>
      <c r="H30" s="1280" t="str">
        <f t="shared" si="5"/>
        <v>1111</v>
      </c>
      <c r="I30" s="1165">
        <f t="shared" si="8"/>
        <v>3500000</v>
      </c>
      <c r="J30" s="1165">
        <f t="shared" si="7"/>
        <v>0</v>
      </c>
      <c r="K30" s="1169">
        <f t="shared" si="10"/>
        <v>10</v>
      </c>
      <c r="L30" s="1168" t="str">
        <f t="shared" si="9"/>
        <v>x</v>
      </c>
    </row>
    <row r="31" spans="2:12" ht="26.25" customHeight="1" x14ac:dyDescent="0.2">
      <c r="B31" s="1166">
        <f t="shared" si="0"/>
        <v>44225</v>
      </c>
      <c r="C31" s="1166">
        <f t="shared" si="1"/>
        <v>44225</v>
      </c>
      <c r="D31" s="1167" t="str">
        <f t="shared" si="2"/>
        <v>PC08-2021</v>
      </c>
      <c r="E31" s="1869" t="str">
        <f t="shared" si="3"/>
        <v xml:space="preserve">Chi tiền liên hoan công ty </v>
      </c>
      <c r="F31" s="1869"/>
      <c r="G31" s="1280" t="str">
        <f t="shared" si="4"/>
        <v>6427</v>
      </c>
      <c r="H31" s="1280" t="str">
        <f t="shared" si="5"/>
        <v>1111</v>
      </c>
      <c r="I31" s="1165">
        <f t="shared" si="8"/>
        <v>3500000</v>
      </c>
      <c r="J31" s="1165">
        <f t="shared" si="7"/>
        <v>0</v>
      </c>
      <c r="K31" s="1169">
        <f t="shared" si="10"/>
        <v>10</v>
      </c>
      <c r="L31" s="1168" t="str">
        <f t="shared" si="9"/>
        <v>x</v>
      </c>
    </row>
    <row r="32" spans="2:12" ht="26.25" customHeight="1" x14ac:dyDescent="0.2">
      <c r="B32" s="1166">
        <f t="shared" si="0"/>
        <v>44226</v>
      </c>
      <c r="C32" s="1166">
        <f t="shared" si="1"/>
        <v>44226</v>
      </c>
      <c r="D32" s="1167" t="str">
        <f t="shared" si="2"/>
        <v>PC09-2021</v>
      </c>
      <c r="E32" s="1869" t="str">
        <f t="shared" si="3"/>
        <v>Thanh toán cước cpn tháng 1/2021 cho công ty PCS</v>
      </c>
      <c r="F32" s="1869"/>
      <c r="G32" s="1280" t="str">
        <f t="shared" si="4"/>
        <v>6427</v>
      </c>
      <c r="H32" s="1280" t="str">
        <f t="shared" si="5"/>
        <v>1111</v>
      </c>
      <c r="I32" s="1165">
        <f t="shared" si="8"/>
        <v>1383991</v>
      </c>
      <c r="J32" s="1165">
        <f t="shared" si="7"/>
        <v>0</v>
      </c>
      <c r="K32" s="1169">
        <f t="shared" si="10"/>
        <v>11</v>
      </c>
      <c r="L32" s="1168" t="str">
        <f t="shared" si="9"/>
        <v>x</v>
      </c>
    </row>
    <row r="33" spans="2:12" ht="26.25" customHeight="1" x14ac:dyDescent="0.2">
      <c r="B33" s="1166">
        <f t="shared" si="0"/>
        <v>44226</v>
      </c>
      <c r="C33" s="1166">
        <f t="shared" si="1"/>
        <v>44226</v>
      </c>
      <c r="D33" s="1167" t="str">
        <f t="shared" si="2"/>
        <v>PC09-2021</v>
      </c>
      <c r="E33" s="1869" t="str">
        <f t="shared" si="3"/>
        <v>Thanh toán cước cpn tháng 1/2021 cho công ty PCS</v>
      </c>
      <c r="F33" s="1869"/>
      <c r="G33" s="1280" t="str">
        <f t="shared" si="4"/>
        <v>6427</v>
      </c>
      <c r="H33" s="1280" t="str">
        <f t="shared" si="5"/>
        <v>1111</v>
      </c>
      <c r="I33" s="1165">
        <f t="shared" si="8"/>
        <v>1383991</v>
      </c>
      <c r="J33" s="1165">
        <f t="shared" si="7"/>
        <v>0</v>
      </c>
      <c r="K33" s="1169">
        <f t="shared" si="10"/>
        <v>11</v>
      </c>
      <c r="L33" s="1168" t="str">
        <f t="shared" si="9"/>
        <v>x</v>
      </c>
    </row>
    <row r="34" spans="2:12" ht="26.25" customHeight="1" x14ac:dyDescent="0.2">
      <c r="B34" s="1166">
        <f t="shared" si="0"/>
        <v>44227</v>
      </c>
      <c r="C34" s="1166">
        <f t="shared" si="1"/>
        <v>44227</v>
      </c>
      <c r="D34" s="1167" t="str">
        <f t="shared" si="2"/>
        <v>PC10-2021</v>
      </c>
      <c r="E34" s="1869" t="str">
        <f t="shared" si="3"/>
        <v>Thanh toán cước cpn tháng 1/2021 cho Viettel post</v>
      </c>
      <c r="F34" s="1869"/>
      <c r="G34" s="1280" t="str">
        <f t="shared" si="4"/>
        <v>6427</v>
      </c>
      <c r="H34" s="1280" t="str">
        <f t="shared" si="5"/>
        <v>1111</v>
      </c>
      <c r="I34" s="1165">
        <f t="shared" si="8"/>
        <v>87401</v>
      </c>
      <c r="J34" s="1165">
        <f t="shared" si="7"/>
        <v>0</v>
      </c>
      <c r="K34" s="1169">
        <f t="shared" si="10"/>
        <v>12</v>
      </c>
      <c r="L34" s="1168" t="str">
        <f t="shared" si="9"/>
        <v>x</v>
      </c>
    </row>
    <row r="35" spans="2:12" ht="26.25" customHeight="1" x14ac:dyDescent="0.2">
      <c r="B35" s="1166">
        <f t="shared" si="0"/>
        <v>44227</v>
      </c>
      <c r="C35" s="1166">
        <f t="shared" si="1"/>
        <v>44227</v>
      </c>
      <c r="D35" s="1167" t="str">
        <f t="shared" si="2"/>
        <v>PC10-2021</v>
      </c>
      <c r="E35" s="1869" t="str">
        <f t="shared" si="3"/>
        <v>Thanh toán cước cpn tháng 1/2021 cho Viettel post</v>
      </c>
      <c r="F35" s="1869"/>
      <c r="G35" s="1280" t="str">
        <f t="shared" si="4"/>
        <v>6427</v>
      </c>
      <c r="H35" s="1280" t="str">
        <f t="shared" si="5"/>
        <v>1111</v>
      </c>
      <c r="I35" s="1165">
        <f t="shared" si="8"/>
        <v>87401</v>
      </c>
      <c r="J35" s="1165">
        <f t="shared" si="7"/>
        <v>0</v>
      </c>
      <c r="K35" s="1169">
        <f t="shared" si="10"/>
        <v>12</v>
      </c>
      <c r="L35" s="1168" t="str">
        <f t="shared" si="9"/>
        <v>x</v>
      </c>
    </row>
    <row r="36" spans="2:12" ht="26.25" customHeight="1" x14ac:dyDescent="0.2">
      <c r="B36" s="1166">
        <f t="shared" si="0"/>
        <v>44228</v>
      </c>
      <c r="C36" s="1166">
        <f t="shared" si="1"/>
        <v>44228</v>
      </c>
      <c r="D36" s="1167" t="str">
        <f t="shared" si="2"/>
        <v>PC11-2021</v>
      </c>
      <c r="E36" s="1869" t="str">
        <f t="shared" si="3"/>
        <v>thanh toán tiền nước tháng 1/2021</v>
      </c>
      <c r="F36" s="1869"/>
      <c r="G36" s="1280" t="str">
        <f t="shared" si="4"/>
        <v>6427</v>
      </c>
      <c r="H36" s="1280" t="str">
        <f t="shared" si="5"/>
        <v>1111</v>
      </c>
      <c r="I36" s="1165">
        <f t="shared" si="8"/>
        <v>957000</v>
      </c>
      <c r="J36" s="1165">
        <f t="shared" si="7"/>
        <v>0</v>
      </c>
      <c r="K36" s="1169">
        <f t="shared" si="10"/>
        <v>13</v>
      </c>
      <c r="L36" s="1168" t="str">
        <f t="shared" si="9"/>
        <v>x</v>
      </c>
    </row>
    <row r="37" spans="2:12" ht="26.25" customHeight="1" x14ac:dyDescent="0.2">
      <c r="B37" s="1166">
        <f t="shared" si="0"/>
        <v>44228</v>
      </c>
      <c r="C37" s="1166">
        <f t="shared" si="1"/>
        <v>44228</v>
      </c>
      <c r="D37" s="1167" t="str">
        <f t="shared" si="2"/>
        <v>PC11-2021</v>
      </c>
      <c r="E37" s="1869" t="str">
        <f t="shared" si="3"/>
        <v>thanh toán tiền nước tháng 1/2021</v>
      </c>
      <c r="F37" s="1869"/>
      <c r="G37" s="1280" t="str">
        <f t="shared" si="4"/>
        <v>6427</v>
      </c>
      <c r="H37" s="1280" t="str">
        <f t="shared" si="5"/>
        <v>1111</v>
      </c>
      <c r="I37" s="1165">
        <f t="shared" si="8"/>
        <v>957000</v>
      </c>
      <c r="J37" s="1165">
        <f t="shared" si="7"/>
        <v>0</v>
      </c>
      <c r="K37" s="1169">
        <f t="shared" si="10"/>
        <v>13</v>
      </c>
      <c r="L37" s="1168" t="str">
        <f t="shared" si="9"/>
        <v>x</v>
      </c>
    </row>
    <row r="38" spans="2:12" ht="26.25" customHeight="1" x14ac:dyDescent="0.2">
      <c r="B38" s="1166">
        <f t="shared" si="0"/>
        <v>44228</v>
      </c>
      <c r="C38" s="1166">
        <f t="shared" si="1"/>
        <v>44228</v>
      </c>
      <c r="D38" s="1167" t="str">
        <f t="shared" si="2"/>
        <v>PC11-2021</v>
      </c>
      <c r="E38" s="1869" t="str">
        <f t="shared" si="3"/>
        <v>Thanh toán tiền dịch vụ thoát nước</v>
      </c>
      <c r="F38" s="1869"/>
      <c r="G38" s="1280" t="str">
        <f t="shared" si="4"/>
        <v>6427</v>
      </c>
      <c r="H38" s="1280" t="str">
        <f t="shared" si="5"/>
        <v>1111</v>
      </c>
      <c r="I38" s="1165">
        <f t="shared" si="8"/>
        <v>171600</v>
      </c>
      <c r="J38" s="1165">
        <f t="shared" si="7"/>
        <v>0</v>
      </c>
      <c r="K38" s="1169">
        <f t="shared" si="10"/>
        <v>14</v>
      </c>
      <c r="L38" s="1168" t="str">
        <f t="shared" si="9"/>
        <v>x</v>
      </c>
    </row>
    <row r="39" spans="2:12" ht="26.25" customHeight="1" x14ac:dyDescent="0.2">
      <c r="B39" s="1166">
        <f t="shared" si="0"/>
        <v>44228</v>
      </c>
      <c r="C39" s="1166">
        <f t="shared" si="1"/>
        <v>44228</v>
      </c>
      <c r="D39" s="1167" t="str">
        <f t="shared" si="2"/>
        <v>PC11-2021</v>
      </c>
      <c r="E39" s="1869" t="str">
        <f t="shared" si="3"/>
        <v>Thanh toán tiền dịch vụ thoát nước</v>
      </c>
      <c r="F39" s="1869"/>
      <c r="G39" s="1280" t="str">
        <f t="shared" si="4"/>
        <v>6427</v>
      </c>
      <c r="H39" s="1280" t="str">
        <f t="shared" si="5"/>
        <v>1111</v>
      </c>
      <c r="I39" s="1165">
        <f t="shared" si="8"/>
        <v>171600</v>
      </c>
      <c r="J39" s="1165">
        <f t="shared" si="7"/>
        <v>0</v>
      </c>
      <c r="K39" s="1169">
        <f t="shared" si="10"/>
        <v>14</v>
      </c>
      <c r="L39" s="1168" t="str">
        <f t="shared" si="9"/>
        <v>x</v>
      </c>
    </row>
    <row r="40" spans="2:12" ht="26.25" customHeight="1" x14ac:dyDescent="0.2">
      <c r="B40" s="1166">
        <f t="shared" si="0"/>
        <v>44254</v>
      </c>
      <c r="C40" s="1166">
        <f t="shared" si="1"/>
        <v>44254</v>
      </c>
      <c r="D40" s="1167" t="str">
        <f t="shared" si="2"/>
        <v>PC12-2021</v>
      </c>
      <c r="E40" s="1869" t="str">
        <f t="shared" si="3"/>
        <v>Thanh toán cước cpn tháng 2/2021 của PCS</v>
      </c>
      <c r="F40" s="1869"/>
      <c r="G40" s="1280" t="str">
        <f t="shared" si="4"/>
        <v>6427</v>
      </c>
      <c r="H40" s="1280" t="str">
        <f t="shared" si="5"/>
        <v>1111</v>
      </c>
      <c r="I40" s="1165">
        <f t="shared" si="8"/>
        <v>412639</v>
      </c>
      <c r="J40" s="1165">
        <f t="shared" si="7"/>
        <v>0</v>
      </c>
      <c r="K40" s="1169">
        <f t="shared" si="10"/>
        <v>15</v>
      </c>
      <c r="L40" s="1168" t="str">
        <f t="shared" si="9"/>
        <v>x</v>
      </c>
    </row>
    <row r="41" spans="2:12" ht="26.25" customHeight="1" x14ac:dyDescent="0.2">
      <c r="B41" s="1166">
        <f t="shared" si="0"/>
        <v>44254</v>
      </c>
      <c r="C41" s="1166">
        <f t="shared" si="1"/>
        <v>44254</v>
      </c>
      <c r="D41" s="1167" t="str">
        <f t="shared" si="2"/>
        <v>PC12-2021</v>
      </c>
      <c r="E41" s="1869" t="str">
        <f t="shared" si="3"/>
        <v>Thanh toán cước cpn tháng 2/2021 của PCS</v>
      </c>
      <c r="F41" s="1869"/>
      <c r="G41" s="1280" t="str">
        <f t="shared" si="4"/>
        <v>6427</v>
      </c>
      <c r="H41" s="1280" t="str">
        <f t="shared" si="5"/>
        <v>1111</v>
      </c>
      <c r="I41" s="1165">
        <f t="shared" si="8"/>
        <v>412639</v>
      </c>
      <c r="J41" s="1165">
        <f t="shared" si="7"/>
        <v>0</v>
      </c>
      <c r="K41" s="1169">
        <f t="shared" si="10"/>
        <v>15</v>
      </c>
      <c r="L41" s="1168" t="str">
        <f t="shared" si="9"/>
        <v>x</v>
      </c>
    </row>
    <row r="42" spans="2:12" ht="26.25" customHeight="1" x14ac:dyDescent="0.2">
      <c r="B42" s="1166">
        <f t="shared" si="0"/>
        <v>44255</v>
      </c>
      <c r="C42" s="1166">
        <f t="shared" si="1"/>
        <v>44255</v>
      </c>
      <c r="D42" s="1167" t="str">
        <f t="shared" si="2"/>
        <v>PC13-2021</v>
      </c>
      <c r="E42" s="1869" t="str">
        <f t="shared" si="3"/>
        <v>Thanh toán cước chuyển phát Viettel Post tháng 2/2021</v>
      </c>
      <c r="F42" s="1869"/>
      <c r="G42" s="1280" t="str">
        <f t="shared" si="4"/>
        <v>6427</v>
      </c>
      <c r="H42" s="1280" t="str">
        <f t="shared" si="5"/>
        <v>1111</v>
      </c>
      <c r="I42" s="1165">
        <f t="shared" si="8"/>
        <v>39790</v>
      </c>
      <c r="J42" s="1165">
        <f t="shared" si="7"/>
        <v>0</v>
      </c>
      <c r="K42" s="1169">
        <f t="shared" si="10"/>
        <v>16</v>
      </c>
      <c r="L42" s="1168" t="str">
        <f t="shared" si="9"/>
        <v>x</v>
      </c>
    </row>
    <row r="43" spans="2:12" ht="26.25" customHeight="1" x14ac:dyDescent="0.2">
      <c r="B43" s="1166">
        <f t="shared" si="0"/>
        <v>44255</v>
      </c>
      <c r="C43" s="1166">
        <f t="shared" si="1"/>
        <v>44255</v>
      </c>
      <c r="D43" s="1167" t="str">
        <f t="shared" si="2"/>
        <v>PC13-2021</v>
      </c>
      <c r="E43" s="1869" t="str">
        <f t="shared" si="3"/>
        <v>Thanh toán cước chuyển phát Viettel Post tháng 2/2021</v>
      </c>
      <c r="F43" s="1869"/>
      <c r="G43" s="1280" t="str">
        <f t="shared" si="4"/>
        <v>6427</v>
      </c>
      <c r="H43" s="1280" t="str">
        <f t="shared" si="5"/>
        <v>1111</v>
      </c>
      <c r="I43" s="1165">
        <f t="shared" si="8"/>
        <v>39790</v>
      </c>
      <c r="J43" s="1165">
        <f t="shared" si="7"/>
        <v>0</v>
      </c>
      <c r="K43" s="1169">
        <f t="shared" si="10"/>
        <v>16</v>
      </c>
      <c r="L43" s="1168" t="str">
        <f t="shared" si="9"/>
        <v>x</v>
      </c>
    </row>
    <row r="44" spans="2:12" ht="26.25" customHeight="1" x14ac:dyDescent="0.2">
      <c r="B44" s="1166">
        <f t="shared" si="0"/>
        <v>44260</v>
      </c>
      <c r="C44" s="1166">
        <f t="shared" si="1"/>
        <v>44260</v>
      </c>
      <c r="D44" s="1167">
        <f t="shared" si="2"/>
        <v>0</v>
      </c>
      <c r="E44" s="1869" t="str">
        <f t="shared" si="3"/>
        <v>Thanh toán tiền nước tháng 2</v>
      </c>
      <c r="F44" s="1869"/>
      <c r="G44" s="1280" t="str">
        <f t="shared" si="4"/>
        <v>6427</v>
      </c>
      <c r="H44" s="1280" t="str">
        <f t="shared" si="5"/>
        <v>1111</v>
      </c>
      <c r="I44" s="1165">
        <f t="shared" si="8"/>
        <v>159500</v>
      </c>
      <c r="J44" s="1165">
        <f t="shared" si="7"/>
        <v>0</v>
      </c>
      <c r="K44" s="1169">
        <f t="shared" si="10"/>
        <v>17</v>
      </c>
      <c r="L44" s="1168" t="str">
        <f t="shared" si="9"/>
        <v>x</v>
      </c>
    </row>
    <row r="45" spans="2:12" ht="26.25" customHeight="1" x14ac:dyDescent="0.2">
      <c r="B45" s="1166">
        <f t="shared" si="0"/>
        <v>44260</v>
      </c>
      <c r="C45" s="1166">
        <f t="shared" si="1"/>
        <v>44260</v>
      </c>
      <c r="D45" s="1167">
        <f t="shared" si="2"/>
        <v>0</v>
      </c>
      <c r="E45" s="1869" t="str">
        <f t="shared" si="3"/>
        <v>Thanh toán tiền nước tháng 2</v>
      </c>
      <c r="F45" s="1869"/>
      <c r="G45" s="1280" t="str">
        <f t="shared" si="4"/>
        <v>6427</v>
      </c>
      <c r="H45" s="1280" t="str">
        <f t="shared" si="5"/>
        <v>1111</v>
      </c>
      <c r="I45" s="1165">
        <f t="shared" si="8"/>
        <v>159500</v>
      </c>
      <c r="J45" s="1165">
        <f t="shared" si="7"/>
        <v>0</v>
      </c>
      <c r="K45" s="1169">
        <f t="shared" si="10"/>
        <v>17</v>
      </c>
      <c r="L45" s="1168" t="str">
        <f t="shared" si="9"/>
        <v>x</v>
      </c>
    </row>
    <row r="46" spans="2:12" ht="26.25" customHeight="1" x14ac:dyDescent="0.2">
      <c r="B46" s="1166">
        <f t="shared" si="0"/>
        <v>44260</v>
      </c>
      <c r="C46" s="1166">
        <f t="shared" si="1"/>
        <v>44260</v>
      </c>
      <c r="D46" s="1167">
        <f t="shared" si="2"/>
        <v>0</v>
      </c>
      <c r="E46" s="1869" t="str">
        <f t="shared" si="3"/>
        <v>Thanh toán tiền dịch vụ thoát nước</v>
      </c>
      <c r="F46" s="1869"/>
      <c r="G46" s="1280" t="str">
        <f t="shared" si="4"/>
        <v>6427</v>
      </c>
      <c r="H46" s="1280" t="str">
        <f t="shared" si="5"/>
        <v>1111</v>
      </c>
      <c r="I46" s="1165">
        <f t="shared" si="8"/>
        <v>28600</v>
      </c>
      <c r="J46" s="1165">
        <f t="shared" si="7"/>
        <v>0</v>
      </c>
      <c r="K46" s="1169">
        <f t="shared" si="10"/>
        <v>18</v>
      </c>
      <c r="L46" s="1168" t="str">
        <f t="shared" si="9"/>
        <v>x</v>
      </c>
    </row>
    <row r="47" spans="2:12" ht="26.25" customHeight="1" x14ac:dyDescent="0.2">
      <c r="B47" s="1166">
        <f t="shared" si="0"/>
        <v>44260</v>
      </c>
      <c r="C47" s="1166">
        <f t="shared" si="1"/>
        <v>44260</v>
      </c>
      <c r="D47" s="1167">
        <f t="shared" si="2"/>
        <v>0</v>
      </c>
      <c r="E47" s="1869" t="str">
        <f t="shared" si="3"/>
        <v>Thanh toán tiền dịch vụ thoát nước</v>
      </c>
      <c r="F47" s="1869"/>
      <c r="G47" s="1280" t="str">
        <f t="shared" si="4"/>
        <v>6427</v>
      </c>
      <c r="H47" s="1280" t="str">
        <f t="shared" si="5"/>
        <v>1111</v>
      </c>
      <c r="I47" s="1165">
        <f t="shared" si="8"/>
        <v>28600</v>
      </c>
      <c r="J47" s="1165">
        <f t="shared" si="7"/>
        <v>0</v>
      </c>
      <c r="K47" s="1169">
        <f t="shared" si="10"/>
        <v>18</v>
      </c>
      <c r="L47" s="1168" t="str">
        <f t="shared" si="9"/>
        <v>x</v>
      </c>
    </row>
    <row r="48" spans="2:12" ht="26.25" customHeight="1" x14ac:dyDescent="0.2">
      <c r="B48" s="1166">
        <f t="shared" si="0"/>
        <v>44272</v>
      </c>
      <c r="C48" s="1166">
        <f t="shared" si="1"/>
        <v>44272</v>
      </c>
      <c r="D48" s="1167">
        <f t="shared" si="2"/>
        <v>0</v>
      </c>
      <c r="E48" s="1869" t="str">
        <f t="shared" si="3"/>
        <v>chi mua tủ tài liệu 6 cánh</v>
      </c>
      <c r="F48" s="1869"/>
      <c r="G48" s="1280" t="str">
        <f t="shared" si="4"/>
        <v>24202</v>
      </c>
      <c r="H48" s="1280" t="str">
        <f t="shared" si="5"/>
        <v>1111</v>
      </c>
      <c r="I48" s="1165">
        <f t="shared" si="8"/>
        <v>4909092</v>
      </c>
      <c r="J48" s="1165">
        <f t="shared" si="7"/>
        <v>0</v>
      </c>
      <c r="K48" s="1169">
        <f t="shared" si="10"/>
        <v>19</v>
      </c>
      <c r="L48" s="1168" t="str">
        <f t="shared" si="9"/>
        <v>x</v>
      </c>
    </row>
    <row r="49" spans="2:12" ht="26.25" customHeight="1" x14ac:dyDescent="0.2">
      <c r="B49" s="1166">
        <f t="shared" si="0"/>
        <v>44272</v>
      </c>
      <c r="C49" s="1166">
        <f t="shared" si="1"/>
        <v>44272</v>
      </c>
      <c r="D49" s="1167">
        <f t="shared" si="2"/>
        <v>0</v>
      </c>
      <c r="E49" s="1869" t="str">
        <f t="shared" si="3"/>
        <v>chi mua tủ tài liệu 6 cánh</v>
      </c>
      <c r="F49" s="1869"/>
      <c r="G49" s="1280" t="str">
        <f t="shared" si="4"/>
        <v>24202</v>
      </c>
      <c r="H49" s="1280" t="str">
        <f t="shared" si="5"/>
        <v>1111</v>
      </c>
      <c r="I49" s="1165">
        <f t="shared" si="8"/>
        <v>4909092</v>
      </c>
      <c r="J49" s="1165">
        <f t="shared" si="7"/>
        <v>0</v>
      </c>
      <c r="K49" s="1169">
        <f t="shared" si="10"/>
        <v>19</v>
      </c>
      <c r="L49" s="1168" t="str">
        <f t="shared" si="9"/>
        <v>x</v>
      </c>
    </row>
    <row r="50" spans="2:12" ht="26.25" customHeight="1" x14ac:dyDescent="0.2">
      <c r="B50" s="1166">
        <f t="shared" si="0"/>
        <v>44276</v>
      </c>
      <c r="C50" s="1166">
        <f t="shared" si="1"/>
        <v>44276</v>
      </c>
      <c r="D50" s="1167">
        <f t="shared" si="2"/>
        <v>0</v>
      </c>
      <c r="E50" s="1869" t="str">
        <f t="shared" si="3"/>
        <v>chi mua vpp</v>
      </c>
      <c r="F50" s="1869"/>
      <c r="G50" s="1280" t="str">
        <f t="shared" si="4"/>
        <v>6423</v>
      </c>
      <c r="H50" s="1280" t="str">
        <f t="shared" si="5"/>
        <v>1111</v>
      </c>
      <c r="I50" s="1165">
        <f t="shared" si="8"/>
        <v>1324000</v>
      </c>
      <c r="J50" s="1165">
        <f t="shared" si="7"/>
        <v>0</v>
      </c>
      <c r="K50" s="1169">
        <f t="shared" si="10"/>
        <v>20</v>
      </c>
      <c r="L50" s="1168" t="str">
        <f t="shared" si="9"/>
        <v>x</v>
      </c>
    </row>
    <row r="51" spans="2:12" ht="26.25" customHeight="1" x14ac:dyDescent="0.2">
      <c r="B51" s="1166">
        <f t="shared" si="0"/>
        <v>44276</v>
      </c>
      <c r="C51" s="1166">
        <f t="shared" si="1"/>
        <v>44276</v>
      </c>
      <c r="D51" s="1167">
        <f t="shared" si="2"/>
        <v>0</v>
      </c>
      <c r="E51" s="1869" t="str">
        <f t="shared" si="3"/>
        <v>chi mua vpp</v>
      </c>
      <c r="F51" s="1869"/>
      <c r="G51" s="1280" t="str">
        <f t="shared" si="4"/>
        <v>6423</v>
      </c>
      <c r="H51" s="1280" t="str">
        <f t="shared" si="5"/>
        <v>1111</v>
      </c>
      <c r="I51" s="1165">
        <f t="shared" si="8"/>
        <v>1324000</v>
      </c>
      <c r="J51" s="1165">
        <f t="shared" si="7"/>
        <v>0</v>
      </c>
      <c r="K51" s="1169">
        <f t="shared" si="10"/>
        <v>20</v>
      </c>
      <c r="L51" s="1168" t="str">
        <f t="shared" si="9"/>
        <v>x</v>
      </c>
    </row>
    <row r="52" spans="2:12" ht="26.25" customHeight="1" x14ac:dyDescent="0.2">
      <c r="B52" s="1166">
        <f t="shared" si="0"/>
        <v>44280</v>
      </c>
      <c r="C52" s="1166">
        <f t="shared" si="1"/>
        <v>44280</v>
      </c>
      <c r="D52" s="1167">
        <f t="shared" si="2"/>
        <v>0</v>
      </c>
      <c r="E52" s="1869" t="str">
        <f t="shared" si="3"/>
        <v>Thanh toán tiền phần mềm Base 1 năm</v>
      </c>
      <c r="F52" s="1869"/>
      <c r="G52" s="1280" t="str">
        <f t="shared" si="4"/>
        <v>6427</v>
      </c>
      <c r="H52" s="1280" t="str">
        <f t="shared" si="5"/>
        <v>1121</v>
      </c>
      <c r="I52" s="1165">
        <f t="shared" si="8"/>
        <v>21600000</v>
      </c>
      <c r="J52" s="1165">
        <f t="shared" si="7"/>
        <v>0</v>
      </c>
      <c r="K52" s="1169">
        <f t="shared" si="10"/>
        <v>21</v>
      </c>
      <c r="L52" s="1168" t="str">
        <f t="shared" si="9"/>
        <v>x</v>
      </c>
    </row>
    <row r="53" spans="2:12" ht="26.25" customHeight="1" x14ac:dyDescent="0.2">
      <c r="B53" s="1166">
        <f t="shared" si="0"/>
        <v>44280</v>
      </c>
      <c r="C53" s="1166">
        <f t="shared" si="1"/>
        <v>44280</v>
      </c>
      <c r="D53" s="1167">
        <f t="shared" si="2"/>
        <v>0</v>
      </c>
      <c r="E53" s="1869" t="str">
        <f t="shared" si="3"/>
        <v>Thanh toán tiền phần mềm Base 1 năm</v>
      </c>
      <c r="F53" s="1869"/>
      <c r="G53" s="1280" t="str">
        <f t="shared" si="4"/>
        <v>6427</v>
      </c>
      <c r="H53" s="1280" t="str">
        <f t="shared" si="5"/>
        <v>1121</v>
      </c>
      <c r="I53" s="1165">
        <f t="shared" si="8"/>
        <v>21600000</v>
      </c>
      <c r="J53" s="1165">
        <f t="shared" si="7"/>
        <v>0</v>
      </c>
      <c r="K53" s="1169">
        <f t="shared" si="10"/>
        <v>21</v>
      </c>
      <c r="L53" s="1168" t="str">
        <f t="shared" si="9"/>
        <v>x</v>
      </c>
    </row>
    <row r="54" spans="2:12" ht="26.25" customHeight="1" x14ac:dyDescent="0.2">
      <c r="B54" s="1166">
        <f t="shared" si="0"/>
        <v>44284</v>
      </c>
      <c r="C54" s="1166">
        <f t="shared" si="1"/>
        <v>44284</v>
      </c>
      <c r="D54" s="1167">
        <f t="shared" si="2"/>
        <v>0</v>
      </c>
      <c r="E54" s="1869" t="str">
        <f t="shared" si="3"/>
        <v>mua máy photo RICOH MP6054 phục vụ phòng đào tạo</v>
      </c>
      <c r="F54" s="1869"/>
      <c r="G54" s="1280" t="str">
        <f t="shared" si="4"/>
        <v>24202</v>
      </c>
      <c r="H54" s="1280" t="str">
        <f t="shared" si="5"/>
        <v>1121</v>
      </c>
      <c r="I54" s="1165">
        <f t="shared" si="8"/>
        <v>28350000</v>
      </c>
      <c r="J54" s="1165">
        <f t="shared" si="7"/>
        <v>0</v>
      </c>
      <c r="K54" s="1169">
        <f t="shared" si="10"/>
        <v>22</v>
      </c>
      <c r="L54" s="1168" t="str">
        <f t="shared" si="9"/>
        <v>x</v>
      </c>
    </row>
    <row r="55" spans="2:12" ht="26.25" customHeight="1" x14ac:dyDescent="0.2">
      <c r="B55" s="1166">
        <f t="shared" si="0"/>
        <v>44284</v>
      </c>
      <c r="C55" s="1166">
        <f t="shared" si="1"/>
        <v>44284</v>
      </c>
      <c r="D55" s="1167">
        <f t="shared" si="2"/>
        <v>0</v>
      </c>
      <c r="E55" s="1869" t="str">
        <f t="shared" si="3"/>
        <v>mua máy photo RICOH MP6054 phục vụ phòng đào tạo</v>
      </c>
      <c r="F55" s="1869"/>
      <c r="G55" s="1280" t="str">
        <f t="shared" si="4"/>
        <v>24202</v>
      </c>
      <c r="H55" s="1280" t="str">
        <f t="shared" si="5"/>
        <v>1121</v>
      </c>
      <c r="I55" s="1165">
        <f t="shared" si="8"/>
        <v>28350000</v>
      </c>
      <c r="J55" s="1165">
        <f t="shared" si="7"/>
        <v>0</v>
      </c>
      <c r="K55" s="1169">
        <f t="shared" si="10"/>
        <v>22</v>
      </c>
      <c r="L55" s="1168" t="str">
        <f t="shared" si="9"/>
        <v>x</v>
      </c>
    </row>
    <row r="56" spans="2:12" ht="26.25" customHeight="1" x14ac:dyDescent="0.2">
      <c r="B56" s="1166">
        <f t="shared" si="0"/>
        <v>44286</v>
      </c>
      <c r="C56" s="1166">
        <f t="shared" si="1"/>
        <v>44286</v>
      </c>
      <c r="D56" s="1167">
        <f t="shared" si="2"/>
        <v>0</v>
      </c>
      <c r="E56" s="1869" t="str">
        <f t="shared" si="3"/>
        <v>thanh toán cước cpn tháng 3 cho PCS</v>
      </c>
      <c r="F56" s="1869"/>
      <c r="G56" s="1280" t="str">
        <f t="shared" si="4"/>
        <v>6427</v>
      </c>
      <c r="H56" s="1280" t="str">
        <f t="shared" si="5"/>
        <v>1111</v>
      </c>
      <c r="I56" s="1165">
        <f t="shared" si="8"/>
        <v>4926561</v>
      </c>
      <c r="J56" s="1165">
        <f t="shared" si="7"/>
        <v>0</v>
      </c>
      <c r="K56" s="1169">
        <f t="shared" si="10"/>
        <v>23</v>
      </c>
      <c r="L56" s="1168" t="str">
        <f t="shared" si="9"/>
        <v>x</v>
      </c>
    </row>
    <row r="57" spans="2:12" ht="26.25" customHeight="1" x14ac:dyDescent="0.2">
      <c r="B57" s="1166">
        <f t="shared" si="0"/>
        <v>44286</v>
      </c>
      <c r="C57" s="1166">
        <f t="shared" si="1"/>
        <v>44286</v>
      </c>
      <c r="D57" s="1167">
        <f t="shared" si="2"/>
        <v>0</v>
      </c>
      <c r="E57" s="1869" t="str">
        <f t="shared" si="3"/>
        <v>thanh toán cước cpn tháng 3 cho PCS</v>
      </c>
      <c r="F57" s="1869"/>
      <c r="G57" s="1280" t="str">
        <f t="shared" si="4"/>
        <v>6427</v>
      </c>
      <c r="H57" s="1280" t="str">
        <f t="shared" si="5"/>
        <v>1111</v>
      </c>
      <c r="I57" s="1165">
        <f t="shared" si="8"/>
        <v>4926561</v>
      </c>
      <c r="J57" s="1165">
        <f t="shared" si="7"/>
        <v>0</v>
      </c>
      <c r="K57" s="1169">
        <f t="shared" si="10"/>
        <v>23</v>
      </c>
      <c r="L57" s="1168" t="str">
        <f t="shared" si="9"/>
        <v>x</v>
      </c>
    </row>
    <row r="58" spans="2:12" ht="26.25" customHeight="1" x14ac:dyDescent="0.2">
      <c r="B58" s="1166">
        <f t="shared" si="0"/>
        <v>44286</v>
      </c>
      <c r="C58" s="1166">
        <f t="shared" si="1"/>
        <v>44286</v>
      </c>
      <c r="D58" s="1167">
        <f t="shared" si="2"/>
        <v>0</v>
      </c>
      <c r="E58" s="1869" t="str">
        <f t="shared" si="3"/>
        <v>thanh toán tiền cước CP viettel post tháng 3</v>
      </c>
      <c r="F58" s="1869"/>
      <c r="G58" s="1280" t="str">
        <f t="shared" si="4"/>
        <v>6427</v>
      </c>
      <c r="H58" s="1280" t="str">
        <f t="shared" si="5"/>
        <v>1111</v>
      </c>
      <c r="I58" s="1165">
        <f t="shared" si="8"/>
        <v>113586</v>
      </c>
      <c r="J58" s="1165">
        <f t="shared" si="7"/>
        <v>0</v>
      </c>
      <c r="K58" s="1169">
        <f t="shared" si="10"/>
        <v>24</v>
      </c>
      <c r="L58" s="1168" t="str">
        <f t="shared" si="9"/>
        <v>x</v>
      </c>
    </row>
    <row r="59" spans="2:12" ht="26.25" customHeight="1" x14ac:dyDescent="0.2">
      <c r="B59" s="1166">
        <f t="shared" si="0"/>
        <v>44286</v>
      </c>
      <c r="C59" s="1166">
        <f t="shared" si="1"/>
        <v>44286</v>
      </c>
      <c r="D59" s="1167">
        <f t="shared" si="2"/>
        <v>0</v>
      </c>
      <c r="E59" s="1869" t="str">
        <f t="shared" si="3"/>
        <v>thanh toán tiền cước CP viettel post tháng 3</v>
      </c>
      <c r="F59" s="1869"/>
      <c r="G59" s="1280" t="str">
        <f t="shared" si="4"/>
        <v>6427</v>
      </c>
      <c r="H59" s="1280" t="str">
        <f t="shared" si="5"/>
        <v>1111</v>
      </c>
      <c r="I59" s="1165">
        <f t="shared" si="8"/>
        <v>113586</v>
      </c>
      <c r="J59" s="1165">
        <f t="shared" si="7"/>
        <v>0</v>
      </c>
      <c r="K59" s="1169">
        <f t="shared" si="10"/>
        <v>24</v>
      </c>
      <c r="L59" s="1168" t="str">
        <f t="shared" si="9"/>
        <v>x</v>
      </c>
    </row>
    <row r="60" spans="2:12" ht="26.25" customHeight="1" x14ac:dyDescent="0.2">
      <c r="B60" s="1166">
        <f t="shared" si="0"/>
        <v>44289</v>
      </c>
      <c r="C60" s="1166">
        <f t="shared" si="1"/>
        <v>44289</v>
      </c>
      <c r="D60" s="1167">
        <f t="shared" si="2"/>
        <v>0</v>
      </c>
      <c r="E60" s="1869" t="str">
        <f t="shared" si="3"/>
        <v>Chi mua tủ tài liệu 6 cánh + giường tầng ktx</v>
      </c>
      <c r="F60" s="1869"/>
      <c r="G60" s="1280" t="str">
        <f t="shared" si="4"/>
        <v>24202</v>
      </c>
      <c r="H60" s="1280" t="str">
        <f t="shared" si="5"/>
        <v>1111</v>
      </c>
      <c r="I60" s="1165">
        <f t="shared" si="8"/>
        <v>12181818</v>
      </c>
      <c r="J60" s="1165">
        <f t="shared" si="7"/>
        <v>0</v>
      </c>
      <c r="K60" s="1169">
        <f t="shared" si="10"/>
        <v>25</v>
      </c>
      <c r="L60" s="1168" t="str">
        <f t="shared" si="9"/>
        <v>x</v>
      </c>
    </row>
    <row r="61" spans="2:12" ht="26.25" customHeight="1" x14ac:dyDescent="0.2">
      <c r="B61" s="1166">
        <f t="shared" si="0"/>
        <v>44289</v>
      </c>
      <c r="C61" s="1166">
        <f t="shared" si="1"/>
        <v>44289</v>
      </c>
      <c r="D61" s="1167">
        <f t="shared" si="2"/>
        <v>0</v>
      </c>
      <c r="E61" s="1869" t="str">
        <f t="shared" si="3"/>
        <v>Chi mua tủ tài liệu 6 cánh + giường tầng ktx</v>
      </c>
      <c r="F61" s="1869"/>
      <c r="G61" s="1280" t="str">
        <f t="shared" si="4"/>
        <v>24202</v>
      </c>
      <c r="H61" s="1280" t="str">
        <f t="shared" si="5"/>
        <v>1111</v>
      </c>
      <c r="I61" s="1165">
        <f t="shared" si="8"/>
        <v>12181818</v>
      </c>
      <c r="J61" s="1165">
        <f t="shared" si="7"/>
        <v>0</v>
      </c>
      <c r="K61" s="1169">
        <f t="shared" si="10"/>
        <v>25</v>
      </c>
      <c r="L61" s="1168" t="str">
        <f t="shared" si="9"/>
        <v>x</v>
      </c>
    </row>
    <row r="62" spans="2:12" ht="26.25" customHeight="1" x14ac:dyDescent="0.2">
      <c r="B62" s="1166">
        <f t="shared" si="0"/>
        <v>44291</v>
      </c>
      <c r="C62" s="1166">
        <f t="shared" si="1"/>
        <v>44291</v>
      </c>
      <c r="D62" s="1167">
        <f t="shared" si="2"/>
        <v>0</v>
      </c>
      <c r="E62" s="1869" t="str">
        <f t="shared" si="3"/>
        <v>chi thanh toán tiền nước tháng 3</v>
      </c>
      <c r="F62" s="1869"/>
      <c r="G62" s="1280" t="str">
        <f t="shared" si="4"/>
        <v>6427</v>
      </c>
      <c r="H62" s="1280" t="str">
        <f t="shared" si="5"/>
        <v>1111</v>
      </c>
      <c r="I62" s="1165">
        <f t="shared" si="8"/>
        <v>217500</v>
      </c>
      <c r="J62" s="1165">
        <f t="shared" si="7"/>
        <v>0</v>
      </c>
      <c r="K62" s="1169">
        <f t="shared" si="10"/>
        <v>26</v>
      </c>
      <c r="L62" s="1168" t="str">
        <f t="shared" si="9"/>
        <v>x</v>
      </c>
    </row>
    <row r="63" spans="2:12" ht="26.25" customHeight="1" x14ac:dyDescent="0.2">
      <c r="B63" s="1166">
        <f t="shared" si="0"/>
        <v>44291</v>
      </c>
      <c r="C63" s="1166">
        <f t="shared" si="1"/>
        <v>44291</v>
      </c>
      <c r="D63" s="1167">
        <f t="shared" si="2"/>
        <v>0</v>
      </c>
      <c r="E63" s="1869" t="str">
        <f t="shared" si="3"/>
        <v>chi thanh toán tiền nước tháng 3</v>
      </c>
      <c r="F63" s="1869"/>
      <c r="G63" s="1280" t="str">
        <f t="shared" si="4"/>
        <v>6427</v>
      </c>
      <c r="H63" s="1280" t="str">
        <f t="shared" si="5"/>
        <v>1111</v>
      </c>
      <c r="I63" s="1165">
        <f t="shared" si="8"/>
        <v>217500</v>
      </c>
      <c r="J63" s="1165">
        <f t="shared" si="7"/>
        <v>0</v>
      </c>
      <c r="K63" s="1169">
        <f t="shared" si="10"/>
        <v>26</v>
      </c>
      <c r="L63" s="1168" t="str">
        <f t="shared" si="9"/>
        <v>x</v>
      </c>
    </row>
    <row r="64" spans="2:12" ht="26.25" customHeight="1" x14ac:dyDescent="0.2">
      <c r="B64" s="1166">
        <f t="shared" si="0"/>
        <v>44291</v>
      </c>
      <c r="C64" s="1166">
        <f t="shared" si="1"/>
        <v>44291</v>
      </c>
      <c r="D64" s="1167">
        <f t="shared" si="2"/>
        <v>0</v>
      </c>
      <c r="E64" s="1869" t="str">
        <f t="shared" si="3"/>
        <v>chi thanh toán dịch vụ thoát nước</v>
      </c>
      <c r="F64" s="1869"/>
      <c r="G64" s="1280" t="str">
        <f t="shared" si="4"/>
        <v>6427</v>
      </c>
      <c r="H64" s="1280" t="str">
        <f t="shared" si="5"/>
        <v>1111</v>
      </c>
      <c r="I64" s="1165">
        <f t="shared" si="8"/>
        <v>39000</v>
      </c>
      <c r="J64" s="1165">
        <f t="shared" si="7"/>
        <v>0</v>
      </c>
      <c r="K64" s="1169">
        <f t="shared" si="10"/>
        <v>27</v>
      </c>
      <c r="L64" s="1168" t="str">
        <f t="shared" si="9"/>
        <v>x</v>
      </c>
    </row>
    <row r="65" spans="2:12" ht="26.25" customHeight="1" x14ac:dyDescent="0.2">
      <c r="B65" s="1166">
        <f t="shared" si="0"/>
        <v>44291</v>
      </c>
      <c r="C65" s="1166">
        <f t="shared" si="1"/>
        <v>44291</v>
      </c>
      <c r="D65" s="1167">
        <f t="shared" si="2"/>
        <v>0</v>
      </c>
      <c r="E65" s="1869" t="str">
        <f t="shared" si="3"/>
        <v>chi thanh toán dịch vụ thoát nước</v>
      </c>
      <c r="F65" s="1869"/>
      <c r="G65" s="1280" t="str">
        <f t="shared" si="4"/>
        <v>6427</v>
      </c>
      <c r="H65" s="1280" t="str">
        <f t="shared" si="5"/>
        <v>1111</v>
      </c>
      <c r="I65" s="1165">
        <f t="shared" si="8"/>
        <v>39000</v>
      </c>
      <c r="J65" s="1165">
        <f t="shared" si="7"/>
        <v>0</v>
      </c>
      <c r="K65" s="1169">
        <f t="shared" si="10"/>
        <v>27</v>
      </c>
      <c r="L65" s="1168" t="str">
        <f t="shared" si="9"/>
        <v>x</v>
      </c>
    </row>
    <row r="66" spans="2:12" ht="26.25" customHeight="1" x14ac:dyDescent="0.2">
      <c r="B66" s="1166">
        <f t="shared" si="0"/>
        <v>44295</v>
      </c>
      <c r="C66" s="1166">
        <f t="shared" si="1"/>
        <v>44295</v>
      </c>
      <c r="D66" s="1167">
        <f t="shared" si="2"/>
        <v>0</v>
      </c>
      <c r="E66" s="1869" t="str">
        <f t="shared" si="3"/>
        <v>Chi tiền đổ mực, sửa chữa máy in</v>
      </c>
      <c r="F66" s="1869"/>
      <c r="G66" s="1280" t="str">
        <f t="shared" si="4"/>
        <v>6423</v>
      </c>
      <c r="H66" s="1280" t="str">
        <f t="shared" si="5"/>
        <v>1111</v>
      </c>
      <c r="I66" s="1165">
        <f t="shared" si="8"/>
        <v>1372727</v>
      </c>
      <c r="J66" s="1165">
        <f t="shared" si="7"/>
        <v>0</v>
      </c>
      <c r="K66" s="1169">
        <f t="shared" si="10"/>
        <v>28</v>
      </c>
      <c r="L66" s="1168" t="str">
        <f t="shared" si="9"/>
        <v>x</v>
      </c>
    </row>
    <row r="67" spans="2:12" ht="26.25" customHeight="1" x14ac:dyDescent="0.2">
      <c r="B67" s="1166">
        <f t="shared" si="0"/>
        <v>44295</v>
      </c>
      <c r="C67" s="1166">
        <f t="shared" si="1"/>
        <v>44295</v>
      </c>
      <c r="D67" s="1167">
        <f t="shared" si="2"/>
        <v>0</v>
      </c>
      <c r="E67" s="1869" t="str">
        <f t="shared" si="3"/>
        <v>Chi tiền đổ mực, sửa chữa máy in</v>
      </c>
      <c r="F67" s="1869"/>
      <c r="G67" s="1280" t="str">
        <f t="shared" si="4"/>
        <v>6423</v>
      </c>
      <c r="H67" s="1280" t="str">
        <f t="shared" si="5"/>
        <v>1111</v>
      </c>
      <c r="I67" s="1165">
        <f t="shared" si="8"/>
        <v>1372727</v>
      </c>
      <c r="J67" s="1165">
        <f t="shared" si="7"/>
        <v>0</v>
      </c>
      <c r="K67" s="1169">
        <f t="shared" si="10"/>
        <v>28</v>
      </c>
      <c r="L67" s="1168" t="str">
        <f t="shared" si="9"/>
        <v>x</v>
      </c>
    </row>
    <row r="68" spans="2:12" ht="26.25" customHeight="1" x14ac:dyDescent="0.2">
      <c r="B68" s="1166">
        <f t="shared" si="0"/>
        <v>44316</v>
      </c>
      <c r="C68" s="1166">
        <f t="shared" si="1"/>
        <v>44316</v>
      </c>
      <c r="D68" s="1167">
        <f t="shared" si="2"/>
        <v>0</v>
      </c>
      <c r="E68" s="1869" t="str">
        <f t="shared" si="3"/>
        <v>chi mua vpp</v>
      </c>
      <c r="F68" s="1869"/>
      <c r="G68" s="1280" t="str">
        <f t="shared" si="4"/>
        <v>6423</v>
      </c>
      <c r="H68" s="1280" t="str">
        <f t="shared" si="5"/>
        <v>1111</v>
      </c>
      <c r="I68" s="1165">
        <f t="shared" si="8"/>
        <v>3745000</v>
      </c>
      <c r="J68" s="1165">
        <f t="shared" si="7"/>
        <v>0</v>
      </c>
      <c r="K68" s="1169">
        <f t="shared" si="10"/>
        <v>29</v>
      </c>
      <c r="L68" s="1168" t="str">
        <f t="shared" si="9"/>
        <v>x</v>
      </c>
    </row>
    <row r="69" spans="2:12" ht="26.25" customHeight="1" x14ac:dyDescent="0.2">
      <c r="B69" s="1166">
        <f t="shared" si="0"/>
        <v>44316</v>
      </c>
      <c r="C69" s="1166">
        <f t="shared" si="1"/>
        <v>44316</v>
      </c>
      <c r="D69" s="1167">
        <f t="shared" si="2"/>
        <v>0</v>
      </c>
      <c r="E69" s="1869" t="str">
        <f t="shared" si="3"/>
        <v>chi mua vpp</v>
      </c>
      <c r="F69" s="1869"/>
      <c r="G69" s="1280" t="str">
        <f t="shared" si="4"/>
        <v>6423</v>
      </c>
      <c r="H69" s="1280" t="str">
        <f t="shared" si="5"/>
        <v>1111</v>
      </c>
      <c r="I69" s="1165">
        <f t="shared" si="8"/>
        <v>3745000</v>
      </c>
      <c r="J69" s="1165">
        <f t="shared" si="7"/>
        <v>0</v>
      </c>
      <c r="K69" s="1169">
        <f t="shared" si="10"/>
        <v>29</v>
      </c>
      <c r="L69" s="1168" t="str">
        <f t="shared" si="9"/>
        <v>x</v>
      </c>
    </row>
    <row r="70" spans="2:12" ht="26.25" customHeight="1" x14ac:dyDescent="0.2">
      <c r="B70" s="1166" t="str">
        <f t="shared" si="0"/>
        <v/>
      </c>
      <c r="C70" s="1166" t="str">
        <f t="shared" si="1"/>
        <v/>
      </c>
      <c r="D70" s="1167" t="str">
        <f t="shared" si="2"/>
        <v/>
      </c>
      <c r="E70" s="1869">
        <f t="shared" si="3"/>
        <v>0</v>
      </c>
      <c r="F70" s="1869"/>
      <c r="G70" s="1280" t="str">
        <f t="shared" si="4"/>
        <v/>
      </c>
      <c r="H70" s="1280" t="str">
        <f t="shared" si="5"/>
        <v/>
      </c>
      <c r="I70" s="1165">
        <f t="shared" si="8"/>
        <v>0</v>
      </c>
      <c r="J70" s="1165">
        <f t="shared" si="7"/>
        <v>0</v>
      </c>
      <c r="K70" s="1169">
        <f t="shared" si="10"/>
        <v>30</v>
      </c>
      <c r="L70" s="1168" t="str">
        <f t="shared" si="9"/>
        <v/>
      </c>
    </row>
    <row r="71" spans="2:12" ht="26.25" customHeight="1" x14ac:dyDescent="0.2">
      <c r="B71" s="1166" t="str">
        <f t="shared" si="0"/>
        <v/>
      </c>
      <c r="C71" s="1166" t="str">
        <f t="shared" si="1"/>
        <v/>
      </c>
      <c r="D71" s="1167" t="str">
        <f t="shared" si="2"/>
        <v/>
      </c>
      <c r="E71" s="1869">
        <f t="shared" si="3"/>
        <v>0</v>
      </c>
      <c r="F71" s="1869"/>
      <c r="G71" s="1280" t="str">
        <f t="shared" si="4"/>
        <v/>
      </c>
      <c r="H71" s="1280" t="str">
        <f t="shared" si="5"/>
        <v/>
      </c>
      <c r="I71" s="1165">
        <f t="shared" si="8"/>
        <v>0</v>
      </c>
      <c r="J71" s="1165">
        <f t="shared" si="7"/>
        <v>0</v>
      </c>
      <c r="K71" s="1169">
        <f t="shared" si="10"/>
        <v>30</v>
      </c>
      <c r="L71" s="1168" t="str">
        <f t="shared" si="9"/>
        <v/>
      </c>
    </row>
    <row r="72" spans="2:12" ht="26.25" customHeight="1" x14ac:dyDescent="0.2">
      <c r="B72" s="1166" t="str">
        <f t="shared" si="0"/>
        <v/>
      </c>
      <c r="C72" s="1166" t="str">
        <f t="shared" si="1"/>
        <v/>
      </c>
      <c r="D72" s="1167" t="str">
        <f t="shared" si="2"/>
        <v/>
      </c>
      <c r="E72" s="1869">
        <f t="shared" si="3"/>
        <v>0</v>
      </c>
      <c r="F72" s="1869"/>
      <c r="G72" s="1280" t="str">
        <f t="shared" si="4"/>
        <v/>
      </c>
      <c r="H72" s="1280" t="str">
        <f t="shared" si="5"/>
        <v/>
      </c>
      <c r="I72" s="1165">
        <f t="shared" si="8"/>
        <v>0</v>
      </c>
      <c r="J72" s="1165">
        <f t="shared" si="7"/>
        <v>0</v>
      </c>
      <c r="K72" s="1169">
        <f t="shared" si="10"/>
        <v>31</v>
      </c>
      <c r="L72" s="1168" t="str">
        <f t="shared" si="9"/>
        <v/>
      </c>
    </row>
    <row r="73" spans="2:12" ht="26.25" customHeight="1" x14ac:dyDescent="0.2">
      <c r="B73" s="1166" t="str">
        <f t="shared" si="0"/>
        <v/>
      </c>
      <c r="C73" s="1166" t="str">
        <f t="shared" si="1"/>
        <v/>
      </c>
      <c r="D73" s="1167" t="str">
        <f t="shared" si="2"/>
        <v/>
      </c>
      <c r="E73" s="1869">
        <f t="shared" si="3"/>
        <v>0</v>
      </c>
      <c r="F73" s="1869"/>
      <c r="G73" s="1280" t="str">
        <f t="shared" si="4"/>
        <v/>
      </c>
      <c r="H73" s="1280" t="str">
        <f t="shared" si="5"/>
        <v/>
      </c>
      <c r="I73" s="1165">
        <f t="shared" si="8"/>
        <v>0</v>
      </c>
      <c r="J73" s="1165">
        <f t="shared" si="7"/>
        <v>0</v>
      </c>
      <c r="K73" s="1169">
        <f t="shared" si="10"/>
        <v>31</v>
      </c>
      <c r="L73" s="1168" t="str">
        <f t="shared" si="9"/>
        <v/>
      </c>
    </row>
    <row r="74" spans="2:12" ht="26.25" customHeight="1" x14ac:dyDescent="0.2">
      <c r="B74" s="1166" t="str">
        <f t="shared" si="0"/>
        <v/>
      </c>
      <c r="C74" s="1166" t="str">
        <f t="shared" si="1"/>
        <v/>
      </c>
      <c r="D74" s="1167" t="str">
        <f t="shared" si="2"/>
        <v/>
      </c>
      <c r="E74" s="1869">
        <f t="shared" si="3"/>
        <v>0</v>
      </c>
      <c r="F74" s="1869"/>
      <c r="G74" s="1280" t="str">
        <f t="shared" si="4"/>
        <v/>
      </c>
      <c r="H74" s="1280" t="str">
        <f t="shared" si="5"/>
        <v/>
      </c>
      <c r="I74" s="1165">
        <f t="shared" si="8"/>
        <v>0</v>
      </c>
      <c r="J74" s="1165">
        <f t="shared" si="7"/>
        <v>0</v>
      </c>
      <c r="K74" s="1169">
        <f t="shared" si="10"/>
        <v>32</v>
      </c>
      <c r="L74" s="1168" t="str">
        <f t="shared" si="9"/>
        <v/>
      </c>
    </row>
    <row r="75" spans="2:12" ht="26.25" customHeight="1" x14ac:dyDescent="0.2">
      <c r="B75" s="1166" t="str">
        <f t="shared" si="0"/>
        <v/>
      </c>
      <c r="C75" s="1166" t="str">
        <f t="shared" si="1"/>
        <v/>
      </c>
      <c r="D75" s="1167" t="str">
        <f t="shared" si="2"/>
        <v/>
      </c>
      <c r="E75" s="1869">
        <f t="shared" si="3"/>
        <v>0</v>
      </c>
      <c r="F75" s="1869"/>
      <c r="G75" s="1280" t="str">
        <f t="shared" si="4"/>
        <v/>
      </c>
      <c r="H75" s="1280" t="str">
        <f t="shared" si="5"/>
        <v/>
      </c>
      <c r="I75" s="1165">
        <f t="shared" si="8"/>
        <v>0</v>
      </c>
      <c r="J75" s="1165">
        <f t="shared" si="7"/>
        <v>0</v>
      </c>
      <c r="K75" s="1169">
        <f t="shared" si="10"/>
        <v>32</v>
      </c>
      <c r="L75" s="1168" t="str">
        <f t="shared" si="9"/>
        <v/>
      </c>
    </row>
    <row r="76" spans="2:12" ht="26.25" customHeight="1" x14ac:dyDescent="0.2">
      <c r="B76" s="1166" t="str">
        <f t="shared" ref="B76:B139" si="11">IF(L76="","",INDEX(ngaygs,$K76))</f>
        <v/>
      </c>
      <c r="C76" s="1166" t="str">
        <f t="shared" ref="C76:C139" si="12">IF(L76="","",INDEX(ngayct,$K76))</f>
        <v/>
      </c>
      <c r="D76" s="1167" t="str">
        <f t="shared" ref="D76:D139" si="13">IF(L76="","",INDEX(soct,$K76))</f>
        <v/>
      </c>
      <c r="E76" s="1869">
        <f t="shared" ref="E76:E139" si="14">INDEX(diengiai,$K76)</f>
        <v>0</v>
      </c>
      <c r="F76" s="1869"/>
      <c r="G76" s="1280" t="str">
        <f t="shared" ref="G76:G139" si="15">IF(L76="","",INDEX(tkno,K76))</f>
        <v/>
      </c>
      <c r="H76" s="1280" t="str">
        <f t="shared" ref="H76:H139" si="16">IF(L76="","",INDEX(tkco,K76))</f>
        <v/>
      </c>
      <c r="I76" s="1165">
        <f t="shared" si="8"/>
        <v>0</v>
      </c>
      <c r="J76" s="1165">
        <f t="shared" ref="J76:J139" si="17">IFERROR(IF(INDEX(tkno,L76)=H76,INDEX(sotien,L76),""),0)</f>
        <v>0</v>
      </c>
      <c r="K76" s="1169">
        <f t="shared" si="10"/>
        <v>33</v>
      </c>
      <c r="L76" s="1168" t="str">
        <f t="shared" si="9"/>
        <v/>
      </c>
    </row>
    <row r="77" spans="2:12" ht="26.25" customHeight="1" x14ac:dyDescent="0.2">
      <c r="B77" s="1166" t="str">
        <f t="shared" si="11"/>
        <v/>
      </c>
      <c r="C77" s="1166" t="str">
        <f t="shared" si="12"/>
        <v/>
      </c>
      <c r="D77" s="1167" t="str">
        <f t="shared" si="13"/>
        <v/>
      </c>
      <c r="E77" s="1869">
        <f t="shared" si="14"/>
        <v>0</v>
      </c>
      <c r="F77" s="1869"/>
      <c r="G77" s="1280" t="str">
        <f t="shared" si="15"/>
        <v/>
      </c>
      <c r="H77" s="1280" t="str">
        <f t="shared" si="16"/>
        <v/>
      </c>
      <c r="I77" s="1165">
        <f t="shared" ref="I77:I140" si="18">IF(INDEX(tkno,K77)=G77,INDEX(sotien,K77),"")</f>
        <v>0</v>
      </c>
      <c r="J77" s="1165">
        <f t="shared" si="17"/>
        <v>0</v>
      </c>
      <c r="K77" s="1169">
        <f t="shared" si="10"/>
        <v>33</v>
      </c>
      <c r="L77" s="1168" t="str">
        <f t="shared" si="9"/>
        <v/>
      </c>
    </row>
    <row r="78" spans="2:12" ht="26.25" customHeight="1" x14ac:dyDescent="0.2">
      <c r="B78" s="1166" t="str">
        <f t="shared" si="11"/>
        <v/>
      </c>
      <c r="C78" s="1166" t="str">
        <f t="shared" si="12"/>
        <v/>
      </c>
      <c r="D78" s="1167" t="str">
        <f t="shared" si="13"/>
        <v/>
      </c>
      <c r="E78" s="1869">
        <f t="shared" si="14"/>
        <v>0</v>
      </c>
      <c r="F78" s="1869"/>
      <c r="G78" s="1280" t="str">
        <f t="shared" si="15"/>
        <v/>
      </c>
      <c r="H78" s="1280" t="str">
        <f t="shared" si="16"/>
        <v/>
      </c>
      <c r="I78" s="1165">
        <f t="shared" si="18"/>
        <v>0</v>
      </c>
      <c r="J78" s="1165">
        <f t="shared" si="17"/>
        <v>0</v>
      </c>
      <c r="K78" s="1169">
        <f t="shared" si="10"/>
        <v>34</v>
      </c>
      <c r="L78" s="1168" t="str">
        <f t="shared" ref="L78:L141" si="19">IF(E78=0,"","x")</f>
        <v/>
      </c>
    </row>
    <row r="79" spans="2:12" ht="26.25" customHeight="1" x14ac:dyDescent="0.2">
      <c r="B79" s="1166" t="str">
        <f t="shared" si="11"/>
        <v/>
      </c>
      <c r="C79" s="1166" t="str">
        <f t="shared" si="12"/>
        <v/>
      </c>
      <c r="D79" s="1167" t="str">
        <f t="shared" si="13"/>
        <v/>
      </c>
      <c r="E79" s="1869">
        <f t="shared" si="14"/>
        <v>0</v>
      </c>
      <c r="F79" s="1869"/>
      <c r="G79" s="1280" t="str">
        <f t="shared" si="15"/>
        <v/>
      </c>
      <c r="H79" s="1280" t="str">
        <f t="shared" si="16"/>
        <v/>
      </c>
      <c r="I79" s="1165">
        <f t="shared" si="18"/>
        <v>0</v>
      </c>
      <c r="J79" s="1165">
        <f t="shared" si="17"/>
        <v>0</v>
      </c>
      <c r="K79" s="1169">
        <f t="shared" ref="K79:K142" si="20">IF(K78=K77,K78+1,K78)</f>
        <v>34</v>
      </c>
      <c r="L79" s="1168" t="str">
        <f t="shared" si="19"/>
        <v/>
      </c>
    </row>
    <row r="80" spans="2:12" ht="26.25" customHeight="1" x14ac:dyDescent="0.2">
      <c r="B80" s="1166" t="str">
        <f t="shared" si="11"/>
        <v/>
      </c>
      <c r="C80" s="1166" t="str">
        <f t="shared" si="12"/>
        <v/>
      </c>
      <c r="D80" s="1167" t="str">
        <f t="shared" si="13"/>
        <v/>
      </c>
      <c r="E80" s="1869">
        <f t="shared" si="14"/>
        <v>0</v>
      </c>
      <c r="F80" s="1869"/>
      <c r="G80" s="1280" t="str">
        <f t="shared" si="15"/>
        <v/>
      </c>
      <c r="H80" s="1280" t="str">
        <f t="shared" si="16"/>
        <v/>
      </c>
      <c r="I80" s="1165">
        <f t="shared" si="18"/>
        <v>0</v>
      </c>
      <c r="J80" s="1165">
        <f t="shared" si="17"/>
        <v>0</v>
      </c>
      <c r="K80" s="1169">
        <f t="shared" si="20"/>
        <v>35</v>
      </c>
      <c r="L80" s="1168" t="str">
        <f t="shared" si="19"/>
        <v/>
      </c>
    </row>
    <row r="81" spans="2:12" ht="26.25" customHeight="1" x14ac:dyDescent="0.2">
      <c r="B81" s="1166" t="str">
        <f t="shared" si="11"/>
        <v/>
      </c>
      <c r="C81" s="1166" t="str">
        <f t="shared" si="12"/>
        <v/>
      </c>
      <c r="D81" s="1167" t="str">
        <f t="shared" si="13"/>
        <v/>
      </c>
      <c r="E81" s="1869">
        <f t="shared" si="14"/>
        <v>0</v>
      </c>
      <c r="F81" s="1869"/>
      <c r="G81" s="1280" t="str">
        <f t="shared" si="15"/>
        <v/>
      </c>
      <c r="H81" s="1280" t="str">
        <f t="shared" si="16"/>
        <v/>
      </c>
      <c r="I81" s="1165">
        <f t="shared" si="18"/>
        <v>0</v>
      </c>
      <c r="J81" s="1165">
        <f t="shared" si="17"/>
        <v>0</v>
      </c>
      <c r="K81" s="1169">
        <f t="shared" si="20"/>
        <v>35</v>
      </c>
      <c r="L81" s="1168" t="str">
        <f t="shared" si="19"/>
        <v/>
      </c>
    </row>
    <row r="82" spans="2:12" ht="26.25" customHeight="1" x14ac:dyDescent="0.2">
      <c r="B82" s="1166" t="str">
        <f t="shared" si="11"/>
        <v/>
      </c>
      <c r="C82" s="1166" t="str">
        <f t="shared" si="12"/>
        <v/>
      </c>
      <c r="D82" s="1167" t="str">
        <f t="shared" si="13"/>
        <v/>
      </c>
      <c r="E82" s="1869">
        <f t="shared" si="14"/>
        <v>0</v>
      </c>
      <c r="F82" s="1869"/>
      <c r="G82" s="1280" t="str">
        <f t="shared" si="15"/>
        <v/>
      </c>
      <c r="H82" s="1280" t="str">
        <f t="shared" si="16"/>
        <v/>
      </c>
      <c r="I82" s="1165">
        <f t="shared" si="18"/>
        <v>0</v>
      </c>
      <c r="J82" s="1165">
        <f t="shared" si="17"/>
        <v>0</v>
      </c>
      <c r="K82" s="1169">
        <f t="shared" si="20"/>
        <v>36</v>
      </c>
      <c r="L82" s="1168" t="str">
        <f t="shared" si="19"/>
        <v/>
      </c>
    </row>
    <row r="83" spans="2:12" ht="26.25" customHeight="1" x14ac:dyDescent="0.2">
      <c r="B83" s="1166" t="str">
        <f t="shared" si="11"/>
        <v/>
      </c>
      <c r="C83" s="1166" t="str">
        <f t="shared" si="12"/>
        <v/>
      </c>
      <c r="D83" s="1167" t="str">
        <f t="shared" si="13"/>
        <v/>
      </c>
      <c r="E83" s="1869">
        <f t="shared" si="14"/>
        <v>0</v>
      </c>
      <c r="F83" s="1869"/>
      <c r="G83" s="1280" t="str">
        <f t="shared" si="15"/>
        <v/>
      </c>
      <c r="H83" s="1280" t="str">
        <f t="shared" si="16"/>
        <v/>
      </c>
      <c r="I83" s="1165">
        <f t="shared" si="18"/>
        <v>0</v>
      </c>
      <c r="J83" s="1165">
        <f t="shared" si="17"/>
        <v>0</v>
      </c>
      <c r="K83" s="1169">
        <f t="shared" si="20"/>
        <v>36</v>
      </c>
      <c r="L83" s="1168" t="str">
        <f t="shared" si="19"/>
        <v/>
      </c>
    </row>
    <row r="84" spans="2:12" ht="26.25" customHeight="1" x14ac:dyDescent="0.2">
      <c r="B84" s="1166" t="str">
        <f t="shared" si="11"/>
        <v/>
      </c>
      <c r="C84" s="1166" t="str">
        <f t="shared" si="12"/>
        <v/>
      </c>
      <c r="D84" s="1167" t="str">
        <f t="shared" si="13"/>
        <v/>
      </c>
      <c r="E84" s="1869">
        <f t="shared" si="14"/>
        <v>0</v>
      </c>
      <c r="F84" s="1869"/>
      <c r="G84" s="1280" t="str">
        <f t="shared" si="15"/>
        <v/>
      </c>
      <c r="H84" s="1280" t="str">
        <f t="shared" si="16"/>
        <v/>
      </c>
      <c r="I84" s="1165">
        <f t="shared" si="18"/>
        <v>0</v>
      </c>
      <c r="J84" s="1165">
        <f t="shared" si="17"/>
        <v>0</v>
      </c>
      <c r="K84" s="1169">
        <f t="shared" si="20"/>
        <v>37</v>
      </c>
      <c r="L84" s="1168" t="str">
        <f t="shared" si="19"/>
        <v/>
      </c>
    </row>
    <row r="85" spans="2:12" ht="26.25" customHeight="1" x14ac:dyDescent="0.2">
      <c r="B85" s="1166" t="str">
        <f t="shared" si="11"/>
        <v/>
      </c>
      <c r="C85" s="1166" t="str">
        <f t="shared" si="12"/>
        <v/>
      </c>
      <c r="D85" s="1167" t="str">
        <f t="shared" si="13"/>
        <v/>
      </c>
      <c r="E85" s="1869">
        <f t="shared" si="14"/>
        <v>0</v>
      </c>
      <c r="F85" s="1869"/>
      <c r="G85" s="1280" t="str">
        <f t="shared" si="15"/>
        <v/>
      </c>
      <c r="H85" s="1280" t="str">
        <f t="shared" si="16"/>
        <v/>
      </c>
      <c r="I85" s="1165">
        <f t="shared" si="18"/>
        <v>0</v>
      </c>
      <c r="J85" s="1165">
        <f t="shared" si="17"/>
        <v>0</v>
      </c>
      <c r="K85" s="1169">
        <f t="shared" si="20"/>
        <v>37</v>
      </c>
      <c r="L85" s="1168" t="str">
        <f t="shared" si="19"/>
        <v/>
      </c>
    </row>
    <row r="86" spans="2:12" ht="26.25" customHeight="1" x14ac:dyDescent="0.2">
      <c r="B86" s="1166" t="str">
        <f t="shared" si="11"/>
        <v/>
      </c>
      <c r="C86" s="1166" t="str">
        <f t="shared" si="12"/>
        <v/>
      </c>
      <c r="D86" s="1167" t="str">
        <f t="shared" si="13"/>
        <v/>
      </c>
      <c r="E86" s="1869">
        <f t="shared" si="14"/>
        <v>0</v>
      </c>
      <c r="F86" s="1869"/>
      <c r="G86" s="1280" t="str">
        <f t="shared" si="15"/>
        <v/>
      </c>
      <c r="H86" s="1280" t="str">
        <f t="shared" si="16"/>
        <v/>
      </c>
      <c r="I86" s="1165">
        <f t="shared" si="18"/>
        <v>0</v>
      </c>
      <c r="J86" s="1165">
        <f t="shared" si="17"/>
        <v>0</v>
      </c>
      <c r="K86" s="1169">
        <f t="shared" si="20"/>
        <v>38</v>
      </c>
      <c r="L86" s="1168" t="str">
        <f t="shared" si="19"/>
        <v/>
      </c>
    </row>
    <row r="87" spans="2:12" ht="26.25" customHeight="1" x14ac:dyDescent="0.2">
      <c r="B87" s="1166" t="str">
        <f t="shared" si="11"/>
        <v/>
      </c>
      <c r="C87" s="1166" t="str">
        <f t="shared" si="12"/>
        <v/>
      </c>
      <c r="D87" s="1167" t="str">
        <f t="shared" si="13"/>
        <v/>
      </c>
      <c r="E87" s="1869">
        <f t="shared" si="14"/>
        <v>0</v>
      </c>
      <c r="F87" s="1869"/>
      <c r="G87" s="1280" t="str">
        <f t="shared" si="15"/>
        <v/>
      </c>
      <c r="H87" s="1280" t="str">
        <f t="shared" si="16"/>
        <v/>
      </c>
      <c r="I87" s="1165">
        <f t="shared" si="18"/>
        <v>0</v>
      </c>
      <c r="J87" s="1165">
        <f t="shared" si="17"/>
        <v>0</v>
      </c>
      <c r="K87" s="1169">
        <f t="shared" si="20"/>
        <v>38</v>
      </c>
      <c r="L87" s="1168" t="str">
        <f t="shared" si="19"/>
        <v/>
      </c>
    </row>
    <row r="88" spans="2:12" ht="26.25" customHeight="1" x14ac:dyDescent="0.2">
      <c r="B88" s="1166" t="str">
        <f t="shared" si="11"/>
        <v/>
      </c>
      <c r="C88" s="1166" t="str">
        <f t="shared" si="12"/>
        <v/>
      </c>
      <c r="D88" s="1167" t="str">
        <f t="shared" si="13"/>
        <v/>
      </c>
      <c r="E88" s="1869">
        <f t="shared" si="14"/>
        <v>0</v>
      </c>
      <c r="F88" s="1869"/>
      <c r="G88" s="1280" t="str">
        <f t="shared" si="15"/>
        <v/>
      </c>
      <c r="H88" s="1280" t="str">
        <f t="shared" si="16"/>
        <v/>
      </c>
      <c r="I88" s="1165">
        <f t="shared" si="18"/>
        <v>0</v>
      </c>
      <c r="J88" s="1165">
        <f t="shared" si="17"/>
        <v>0</v>
      </c>
      <c r="K88" s="1169">
        <f t="shared" si="20"/>
        <v>39</v>
      </c>
      <c r="L88" s="1168" t="str">
        <f t="shared" si="19"/>
        <v/>
      </c>
    </row>
    <row r="89" spans="2:12" ht="26.25" customHeight="1" x14ac:dyDescent="0.2">
      <c r="B89" s="1166" t="str">
        <f t="shared" si="11"/>
        <v/>
      </c>
      <c r="C89" s="1166" t="str">
        <f t="shared" si="12"/>
        <v/>
      </c>
      <c r="D89" s="1167" t="str">
        <f t="shared" si="13"/>
        <v/>
      </c>
      <c r="E89" s="1869">
        <f t="shared" si="14"/>
        <v>0</v>
      </c>
      <c r="F89" s="1869"/>
      <c r="G89" s="1280" t="str">
        <f t="shared" si="15"/>
        <v/>
      </c>
      <c r="H89" s="1280" t="str">
        <f t="shared" si="16"/>
        <v/>
      </c>
      <c r="I89" s="1165">
        <f t="shared" si="18"/>
        <v>0</v>
      </c>
      <c r="J89" s="1165">
        <f t="shared" si="17"/>
        <v>0</v>
      </c>
      <c r="K89" s="1169">
        <f t="shared" si="20"/>
        <v>39</v>
      </c>
      <c r="L89" s="1168" t="str">
        <f t="shared" si="19"/>
        <v/>
      </c>
    </row>
    <row r="90" spans="2:12" ht="26.25" customHeight="1" x14ac:dyDescent="0.2">
      <c r="B90" s="1166" t="str">
        <f t="shared" si="11"/>
        <v/>
      </c>
      <c r="C90" s="1166" t="str">
        <f t="shared" si="12"/>
        <v/>
      </c>
      <c r="D90" s="1167" t="str">
        <f t="shared" si="13"/>
        <v/>
      </c>
      <c r="E90" s="1869">
        <f t="shared" si="14"/>
        <v>0</v>
      </c>
      <c r="F90" s="1869"/>
      <c r="G90" s="1280" t="str">
        <f t="shared" si="15"/>
        <v/>
      </c>
      <c r="H90" s="1280" t="str">
        <f t="shared" si="16"/>
        <v/>
      </c>
      <c r="I90" s="1165">
        <f t="shared" si="18"/>
        <v>0</v>
      </c>
      <c r="J90" s="1165">
        <f t="shared" si="17"/>
        <v>0</v>
      </c>
      <c r="K90" s="1169">
        <f t="shared" si="20"/>
        <v>40</v>
      </c>
      <c r="L90" s="1168" t="str">
        <f t="shared" si="19"/>
        <v/>
      </c>
    </row>
    <row r="91" spans="2:12" ht="26.25" customHeight="1" x14ac:dyDescent="0.2">
      <c r="B91" s="1166" t="str">
        <f t="shared" si="11"/>
        <v/>
      </c>
      <c r="C91" s="1166" t="str">
        <f t="shared" si="12"/>
        <v/>
      </c>
      <c r="D91" s="1167" t="str">
        <f t="shared" si="13"/>
        <v/>
      </c>
      <c r="E91" s="1869">
        <f t="shared" si="14"/>
        <v>0</v>
      </c>
      <c r="F91" s="1869"/>
      <c r="G91" s="1280" t="str">
        <f t="shared" si="15"/>
        <v/>
      </c>
      <c r="H91" s="1280" t="str">
        <f t="shared" si="16"/>
        <v/>
      </c>
      <c r="I91" s="1165">
        <f t="shared" si="18"/>
        <v>0</v>
      </c>
      <c r="J91" s="1165">
        <f t="shared" si="17"/>
        <v>0</v>
      </c>
      <c r="K91" s="1169">
        <f t="shared" si="20"/>
        <v>40</v>
      </c>
      <c r="L91" s="1168" t="str">
        <f t="shared" si="19"/>
        <v/>
      </c>
    </row>
    <row r="92" spans="2:12" ht="26.25" customHeight="1" x14ac:dyDescent="0.2">
      <c r="B92" s="1166" t="str">
        <f t="shared" si="11"/>
        <v/>
      </c>
      <c r="C92" s="1166" t="str">
        <f t="shared" si="12"/>
        <v/>
      </c>
      <c r="D92" s="1167" t="str">
        <f t="shared" si="13"/>
        <v/>
      </c>
      <c r="E92" s="1869">
        <f t="shared" si="14"/>
        <v>0</v>
      </c>
      <c r="F92" s="1869"/>
      <c r="G92" s="1280" t="str">
        <f t="shared" si="15"/>
        <v/>
      </c>
      <c r="H92" s="1280" t="str">
        <f t="shared" si="16"/>
        <v/>
      </c>
      <c r="I92" s="1165">
        <f t="shared" si="18"/>
        <v>0</v>
      </c>
      <c r="J92" s="1165">
        <f t="shared" si="17"/>
        <v>0</v>
      </c>
      <c r="K92" s="1169">
        <f t="shared" si="20"/>
        <v>41</v>
      </c>
      <c r="L92" s="1168" t="str">
        <f t="shared" si="19"/>
        <v/>
      </c>
    </row>
    <row r="93" spans="2:12" ht="26.25" customHeight="1" x14ac:dyDescent="0.2">
      <c r="B93" s="1166" t="str">
        <f t="shared" si="11"/>
        <v/>
      </c>
      <c r="C93" s="1166" t="str">
        <f t="shared" si="12"/>
        <v/>
      </c>
      <c r="D93" s="1167" t="str">
        <f t="shared" si="13"/>
        <v/>
      </c>
      <c r="E93" s="1869">
        <f t="shared" si="14"/>
        <v>0</v>
      </c>
      <c r="F93" s="1869"/>
      <c r="G93" s="1280" t="str">
        <f t="shared" si="15"/>
        <v/>
      </c>
      <c r="H93" s="1280" t="str">
        <f t="shared" si="16"/>
        <v/>
      </c>
      <c r="I93" s="1165">
        <f t="shared" si="18"/>
        <v>0</v>
      </c>
      <c r="J93" s="1165">
        <f t="shared" si="17"/>
        <v>0</v>
      </c>
      <c r="K93" s="1169">
        <f t="shared" si="20"/>
        <v>41</v>
      </c>
      <c r="L93" s="1168" t="str">
        <f t="shared" si="19"/>
        <v/>
      </c>
    </row>
    <row r="94" spans="2:12" ht="26.25" customHeight="1" x14ac:dyDescent="0.2">
      <c r="B94" s="1166" t="str">
        <f t="shared" si="11"/>
        <v/>
      </c>
      <c r="C94" s="1166" t="str">
        <f t="shared" si="12"/>
        <v/>
      </c>
      <c r="D94" s="1167" t="str">
        <f t="shared" si="13"/>
        <v/>
      </c>
      <c r="E94" s="1869">
        <f t="shared" si="14"/>
        <v>0</v>
      </c>
      <c r="F94" s="1869"/>
      <c r="G94" s="1280" t="str">
        <f t="shared" si="15"/>
        <v/>
      </c>
      <c r="H94" s="1280" t="str">
        <f t="shared" si="16"/>
        <v/>
      </c>
      <c r="I94" s="1165">
        <f t="shared" si="18"/>
        <v>0</v>
      </c>
      <c r="J94" s="1165">
        <f t="shared" si="17"/>
        <v>0</v>
      </c>
      <c r="K94" s="1169">
        <f t="shared" si="20"/>
        <v>42</v>
      </c>
      <c r="L94" s="1168" t="str">
        <f t="shared" si="19"/>
        <v/>
      </c>
    </row>
    <row r="95" spans="2:12" ht="26.25" customHeight="1" x14ac:dyDescent="0.2">
      <c r="B95" s="1166" t="str">
        <f t="shared" si="11"/>
        <v/>
      </c>
      <c r="C95" s="1166" t="str">
        <f t="shared" si="12"/>
        <v/>
      </c>
      <c r="D95" s="1167" t="str">
        <f t="shared" si="13"/>
        <v/>
      </c>
      <c r="E95" s="1869">
        <f t="shared" si="14"/>
        <v>0</v>
      </c>
      <c r="F95" s="1869"/>
      <c r="G95" s="1280" t="str">
        <f t="shared" si="15"/>
        <v/>
      </c>
      <c r="H95" s="1280" t="str">
        <f t="shared" si="16"/>
        <v/>
      </c>
      <c r="I95" s="1165">
        <f t="shared" si="18"/>
        <v>0</v>
      </c>
      <c r="J95" s="1165">
        <f t="shared" si="17"/>
        <v>0</v>
      </c>
      <c r="K95" s="1169">
        <f t="shared" si="20"/>
        <v>42</v>
      </c>
      <c r="L95" s="1168" t="str">
        <f t="shared" si="19"/>
        <v/>
      </c>
    </row>
    <row r="96" spans="2:12" ht="26.25" customHeight="1" x14ac:dyDescent="0.2">
      <c r="B96" s="1166" t="str">
        <f t="shared" si="11"/>
        <v/>
      </c>
      <c r="C96" s="1166" t="str">
        <f t="shared" si="12"/>
        <v/>
      </c>
      <c r="D96" s="1167" t="str">
        <f t="shared" si="13"/>
        <v/>
      </c>
      <c r="E96" s="1869">
        <f t="shared" si="14"/>
        <v>0</v>
      </c>
      <c r="F96" s="1869"/>
      <c r="G96" s="1280" t="str">
        <f t="shared" si="15"/>
        <v/>
      </c>
      <c r="H96" s="1280" t="str">
        <f t="shared" si="16"/>
        <v/>
      </c>
      <c r="I96" s="1165">
        <f t="shared" si="18"/>
        <v>0</v>
      </c>
      <c r="J96" s="1165">
        <f t="shared" si="17"/>
        <v>0</v>
      </c>
      <c r="K96" s="1169">
        <f t="shared" si="20"/>
        <v>43</v>
      </c>
      <c r="L96" s="1168" t="str">
        <f t="shared" si="19"/>
        <v/>
      </c>
    </row>
    <row r="97" spans="2:12" ht="26.25" customHeight="1" x14ac:dyDescent="0.2">
      <c r="B97" s="1166" t="str">
        <f t="shared" si="11"/>
        <v/>
      </c>
      <c r="C97" s="1166" t="str">
        <f t="shared" si="12"/>
        <v/>
      </c>
      <c r="D97" s="1167" t="str">
        <f t="shared" si="13"/>
        <v/>
      </c>
      <c r="E97" s="1869">
        <f t="shared" si="14"/>
        <v>0</v>
      </c>
      <c r="F97" s="1869"/>
      <c r="G97" s="1280" t="str">
        <f t="shared" si="15"/>
        <v/>
      </c>
      <c r="H97" s="1280" t="str">
        <f t="shared" si="16"/>
        <v/>
      </c>
      <c r="I97" s="1165">
        <f t="shared" si="18"/>
        <v>0</v>
      </c>
      <c r="J97" s="1165">
        <f t="shared" si="17"/>
        <v>0</v>
      </c>
      <c r="K97" s="1169">
        <f t="shared" si="20"/>
        <v>43</v>
      </c>
      <c r="L97" s="1168" t="str">
        <f t="shared" si="19"/>
        <v/>
      </c>
    </row>
    <row r="98" spans="2:12" ht="26.25" customHeight="1" x14ac:dyDescent="0.2">
      <c r="B98" s="1166" t="str">
        <f t="shared" si="11"/>
        <v/>
      </c>
      <c r="C98" s="1166" t="str">
        <f t="shared" si="12"/>
        <v/>
      </c>
      <c r="D98" s="1167" t="str">
        <f t="shared" si="13"/>
        <v/>
      </c>
      <c r="E98" s="1869">
        <f t="shared" si="14"/>
        <v>0</v>
      </c>
      <c r="F98" s="1869"/>
      <c r="G98" s="1280" t="str">
        <f t="shared" si="15"/>
        <v/>
      </c>
      <c r="H98" s="1280" t="str">
        <f t="shared" si="16"/>
        <v/>
      </c>
      <c r="I98" s="1165">
        <f t="shared" si="18"/>
        <v>0</v>
      </c>
      <c r="J98" s="1165">
        <f t="shared" si="17"/>
        <v>0</v>
      </c>
      <c r="K98" s="1169">
        <f t="shared" si="20"/>
        <v>44</v>
      </c>
      <c r="L98" s="1168" t="str">
        <f t="shared" si="19"/>
        <v/>
      </c>
    </row>
    <row r="99" spans="2:12" ht="26.25" customHeight="1" x14ac:dyDescent="0.2">
      <c r="B99" s="1166" t="str">
        <f t="shared" si="11"/>
        <v/>
      </c>
      <c r="C99" s="1166" t="str">
        <f t="shared" si="12"/>
        <v/>
      </c>
      <c r="D99" s="1167" t="str">
        <f t="shared" si="13"/>
        <v/>
      </c>
      <c r="E99" s="1869">
        <f t="shared" si="14"/>
        <v>0</v>
      </c>
      <c r="F99" s="1869"/>
      <c r="G99" s="1280" t="str">
        <f t="shared" si="15"/>
        <v/>
      </c>
      <c r="H99" s="1280" t="str">
        <f t="shared" si="16"/>
        <v/>
      </c>
      <c r="I99" s="1165">
        <f t="shared" si="18"/>
        <v>0</v>
      </c>
      <c r="J99" s="1165">
        <f t="shared" si="17"/>
        <v>0</v>
      </c>
      <c r="K99" s="1169">
        <f t="shared" si="20"/>
        <v>44</v>
      </c>
      <c r="L99" s="1168" t="str">
        <f t="shared" si="19"/>
        <v/>
      </c>
    </row>
    <row r="100" spans="2:12" ht="26.25" customHeight="1" x14ac:dyDescent="0.2">
      <c r="B100" s="1166" t="str">
        <f t="shared" si="11"/>
        <v/>
      </c>
      <c r="C100" s="1166" t="str">
        <f t="shared" si="12"/>
        <v/>
      </c>
      <c r="D100" s="1167" t="str">
        <f t="shared" si="13"/>
        <v/>
      </c>
      <c r="E100" s="1869">
        <f t="shared" si="14"/>
        <v>0</v>
      </c>
      <c r="F100" s="1869"/>
      <c r="G100" s="1280" t="str">
        <f t="shared" si="15"/>
        <v/>
      </c>
      <c r="H100" s="1280" t="str">
        <f t="shared" si="16"/>
        <v/>
      </c>
      <c r="I100" s="1165">
        <f t="shared" si="18"/>
        <v>0</v>
      </c>
      <c r="J100" s="1165">
        <f t="shared" si="17"/>
        <v>0</v>
      </c>
      <c r="K100" s="1169">
        <f t="shared" si="20"/>
        <v>45</v>
      </c>
      <c r="L100" s="1168" t="str">
        <f t="shared" si="19"/>
        <v/>
      </c>
    </row>
    <row r="101" spans="2:12" ht="26.25" customHeight="1" x14ac:dyDescent="0.2">
      <c r="B101" s="1166" t="str">
        <f t="shared" si="11"/>
        <v/>
      </c>
      <c r="C101" s="1166" t="str">
        <f t="shared" si="12"/>
        <v/>
      </c>
      <c r="D101" s="1167" t="str">
        <f t="shared" si="13"/>
        <v/>
      </c>
      <c r="E101" s="1869">
        <f t="shared" si="14"/>
        <v>0</v>
      </c>
      <c r="F101" s="1869"/>
      <c r="G101" s="1280" t="str">
        <f t="shared" si="15"/>
        <v/>
      </c>
      <c r="H101" s="1280" t="str">
        <f t="shared" si="16"/>
        <v/>
      </c>
      <c r="I101" s="1165">
        <f t="shared" si="18"/>
        <v>0</v>
      </c>
      <c r="J101" s="1165">
        <f t="shared" si="17"/>
        <v>0</v>
      </c>
      <c r="K101" s="1169">
        <f t="shared" si="20"/>
        <v>45</v>
      </c>
      <c r="L101" s="1168" t="str">
        <f t="shared" si="19"/>
        <v/>
      </c>
    </row>
    <row r="102" spans="2:12" s="186" customFormat="1" ht="17.649999999999999" customHeight="1" x14ac:dyDescent="0.2">
      <c r="B102" s="1166" t="str">
        <f t="shared" si="11"/>
        <v/>
      </c>
      <c r="C102" s="1166" t="str">
        <f t="shared" si="12"/>
        <v/>
      </c>
      <c r="D102" s="1167" t="str">
        <f t="shared" si="13"/>
        <v/>
      </c>
      <c r="E102" s="1869">
        <f t="shared" si="14"/>
        <v>0</v>
      </c>
      <c r="F102" s="1869"/>
      <c r="G102" s="1280" t="str">
        <f t="shared" si="15"/>
        <v/>
      </c>
      <c r="H102" s="1280" t="str">
        <f t="shared" si="16"/>
        <v/>
      </c>
      <c r="I102" s="1165">
        <f t="shared" si="18"/>
        <v>0</v>
      </c>
      <c r="J102" s="1165">
        <f t="shared" si="17"/>
        <v>0</v>
      </c>
      <c r="K102" s="1150">
        <f t="shared" si="20"/>
        <v>46</v>
      </c>
      <c r="L102" s="1151" t="str">
        <f t="shared" si="19"/>
        <v/>
      </c>
    </row>
    <row r="103" spans="2:12" s="186" customFormat="1" ht="24.95" customHeight="1" x14ac:dyDescent="0.2">
      <c r="B103" s="1166" t="str">
        <f t="shared" si="11"/>
        <v/>
      </c>
      <c r="C103" s="1166" t="str">
        <f t="shared" si="12"/>
        <v/>
      </c>
      <c r="D103" s="1167" t="str">
        <f t="shared" si="13"/>
        <v/>
      </c>
      <c r="E103" s="1869">
        <f t="shared" si="14"/>
        <v>0</v>
      </c>
      <c r="F103" s="1869"/>
      <c r="G103" s="1280" t="str">
        <f t="shared" si="15"/>
        <v/>
      </c>
      <c r="H103" s="1280" t="str">
        <f t="shared" si="16"/>
        <v/>
      </c>
      <c r="I103" s="1165">
        <f t="shared" si="18"/>
        <v>0</v>
      </c>
      <c r="J103" s="1165">
        <f t="shared" si="17"/>
        <v>0</v>
      </c>
      <c r="K103" s="1150">
        <f t="shared" si="20"/>
        <v>46</v>
      </c>
      <c r="L103" s="1151" t="str">
        <f t="shared" si="19"/>
        <v/>
      </c>
    </row>
    <row r="104" spans="2:12" s="186" customFormat="1" ht="17.649999999999999" customHeight="1" x14ac:dyDescent="0.2">
      <c r="B104" s="1166" t="str">
        <f t="shared" si="11"/>
        <v/>
      </c>
      <c r="C104" s="1166" t="str">
        <f t="shared" si="12"/>
        <v/>
      </c>
      <c r="D104" s="1167" t="str">
        <f t="shared" si="13"/>
        <v/>
      </c>
      <c r="E104" s="1869">
        <f t="shared" si="14"/>
        <v>0</v>
      </c>
      <c r="F104" s="1869"/>
      <c r="G104" s="1280" t="str">
        <f t="shared" si="15"/>
        <v/>
      </c>
      <c r="H104" s="1280" t="str">
        <f t="shared" si="16"/>
        <v/>
      </c>
      <c r="I104" s="1165">
        <f t="shared" si="18"/>
        <v>0</v>
      </c>
      <c r="J104" s="1165">
        <f t="shared" si="17"/>
        <v>0</v>
      </c>
      <c r="K104" s="1150">
        <f t="shared" si="20"/>
        <v>47</v>
      </c>
      <c r="L104" s="1151" t="str">
        <f t="shared" si="19"/>
        <v/>
      </c>
    </row>
    <row r="105" spans="2:12" s="186" customFormat="1" ht="16.899999999999999" customHeight="1" x14ac:dyDescent="0.2">
      <c r="B105" s="1166" t="str">
        <f t="shared" si="11"/>
        <v/>
      </c>
      <c r="C105" s="1166" t="str">
        <f t="shared" si="12"/>
        <v/>
      </c>
      <c r="D105" s="1167" t="str">
        <f t="shared" si="13"/>
        <v/>
      </c>
      <c r="E105" s="1869">
        <f t="shared" si="14"/>
        <v>0</v>
      </c>
      <c r="F105" s="1869"/>
      <c r="G105" s="1280" t="str">
        <f t="shared" si="15"/>
        <v/>
      </c>
      <c r="H105" s="1280" t="str">
        <f t="shared" si="16"/>
        <v/>
      </c>
      <c r="I105" s="1165">
        <f t="shared" si="18"/>
        <v>0</v>
      </c>
      <c r="J105" s="1165">
        <f t="shared" si="17"/>
        <v>0</v>
      </c>
      <c r="K105" s="1150">
        <f t="shared" si="20"/>
        <v>47</v>
      </c>
      <c r="L105" s="1151" t="str">
        <f t="shared" si="19"/>
        <v/>
      </c>
    </row>
    <row r="106" spans="2:12" s="186" customFormat="1" ht="25.7" customHeight="1" x14ac:dyDescent="0.2">
      <c r="B106" s="1166" t="str">
        <f t="shared" si="11"/>
        <v/>
      </c>
      <c r="C106" s="1166" t="str">
        <f t="shared" si="12"/>
        <v/>
      </c>
      <c r="D106" s="1167" t="str">
        <f t="shared" si="13"/>
        <v/>
      </c>
      <c r="E106" s="1869">
        <f t="shared" si="14"/>
        <v>0</v>
      </c>
      <c r="F106" s="1869"/>
      <c r="G106" s="1280" t="str">
        <f t="shared" si="15"/>
        <v/>
      </c>
      <c r="H106" s="1280" t="str">
        <f t="shared" si="16"/>
        <v/>
      </c>
      <c r="I106" s="1165">
        <f t="shared" si="18"/>
        <v>0</v>
      </c>
      <c r="J106" s="1165">
        <f t="shared" si="17"/>
        <v>0</v>
      </c>
      <c r="K106" s="1150">
        <f t="shared" si="20"/>
        <v>48</v>
      </c>
      <c r="L106" s="1151" t="str">
        <f t="shared" si="19"/>
        <v/>
      </c>
    </row>
    <row r="107" spans="2:12" s="186" customFormat="1" ht="24.95" customHeight="1" x14ac:dyDescent="0.2">
      <c r="B107" s="1166" t="str">
        <f t="shared" si="11"/>
        <v/>
      </c>
      <c r="C107" s="1166" t="str">
        <f t="shared" si="12"/>
        <v/>
      </c>
      <c r="D107" s="1167" t="str">
        <f t="shared" si="13"/>
        <v/>
      </c>
      <c r="E107" s="1869">
        <f t="shared" si="14"/>
        <v>0</v>
      </c>
      <c r="F107" s="1869"/>
      <c r="G107" s="1280" t="str">
        <f t="shared" si="15"/>
        <v/>
      </c>
      <c r="H107" s="1280" t="str">
        <f t="shared" si="16"/>
        <v/>
      </c>
      <c r="I107" s="1165">
        <f t="shared" si="18"/>
        <v>0</v>
      </c>
      <c r="J107" s="1165">
        <f t="shared" si="17"/>
        <v>0</v>
      </c>
      <c r="K107" s="1150">
        <f t="shared" si="20"/>
        <v>48</v>
      </c>
      <c r="L107" s="1151" t="str">
        <f t="shared" si="19"/>
        <v/>
      </c>
    </row>
    <row r="108" spans="2:12" s="186" customFormat="1" ht="17.649999999999999" customHeight="1" x14ac:dyDescent="0.2">
      <c r="B108" s="1166" t="str">
        <f t="shared" si="11"/>
        <v/>
      </c>
      <c r="C108" s="1166" t="str">
        <f t="shared" si="12"/>
        <v/>
      </c>
      <c r="D108" s="1167" t="str">
        <f t="shared" si="13"/>
        <v/>
      </c>
      <c r="E108" s="1869">
        <f t="shared" si="14"/>
        <v>0</v>
      </c>
      <c r="F108" s="1869"/>
      <c r="G108" s="1280" t="str">
        <f t="shared" si="15"/>
        <v/>
      </c>
      <c r="H108" s="1280" t="str">
        <f t="shared" si="16"/>
        <v/>
      </c>
      <c r="I108" s="1165">
        <f t="shared" si="18"/>
        <v>0</v>
      </c>
      <c r="J108" s="1165">
        <f t="shared" si="17"/>
        <v>0</v>
      </c>
      <c r="K108" s="1150">
        <f t="shared" si="20"/>
        <v>49</v>
      </c>
      <c r="L108" s="1151" t="str">
        <f t="shared" si="19"/>
        <v/>
      </c>
    </row>
    <row r="109" spans="2:12" s="186" customFormat="1" ht="24.95" customHeight="1" x14ac:dyDescent="0.2">
      <c r="B109" s="1166" t="str">
        <f t="shared" si="11"/>
        <v/>
      </c>
      <c r="C109" s="1166" t="str">
        <f t="shared" si="12"/>
        <v/>
      </c>
      <c r="D109" s="1167" t="str">
        <f t="shared" si="13"/>
        <v/>
      </c>
      <c r="E109" s="1869">
        <f t="shared" si="14"/>
        <v>0</v>
      </c>
      <c r="F109" s="1869"/>
      <c r="G109" s="1280" t="str">
        <f t="shared" si="15"/>
        <v/>
      </c>
      <c r="H109" s="1280" t="str">
        <f t="shared" si="16"/>
        <v/>
      </c>
      <c r="I109" s="1165">
        <f t="shared" si="18"/>
        <v>0</v>
      </c>
      <c r="J109" s="1165">
        <f t="shared" si="17"/>
        <v>0</v>
      </c>
      <c r="K109" s="1150">
        <f t="shared" si="20"/>
        <v>49</v>
      </c>
      <c r="L109" s="1151" t="str">
        <f t="shared" si="19"/>
        <v/>
      </c>
    </row>
    <row r="110" spans="2:12" s="186" customFormat="1" ht="17.649999999999999" customHeight="1" x14ac:dyDescent="0.2">
      <c r="B110" s="1166" t="str">
        <f t="shared" si="11"/>
        <v/>
      </c>
      <c r="C110" s="1166" t="str">
        <f t="shared" si="12"/>
        <v/>
      </c>
      <c r="D110" s="1167" t="str">
        <f t="shared" si="13"/>
        <v/>
      </c>
      <c r="E110" s="1869">
        <f t="shared" si="14"/>
        <v>0</v>
      </c>
      <c r="F110" s="1869"/>
      <c r="G110" s="1280" t="str">
        <f t="shared" si="15"/>
        <v/>
      </c>
      <c r="H110" s="1280" t="str">
        <f t="shared" si="16"/>
        <v/>
      </c>
      <c r="I110" s="1165">
        <f t="shared" si="18"/>
        <v>0</v>
      </c>
      <c r="J110" s="1165">
        <f t="shared" si="17"/>
        <v>0</v>
      </c>
      <c r="K110" s="1150">
        <f t="shared" si="20"/>
        <v>50</v>
      </c>
      <c r="L110" s="1151" t="str">
        <f t="shared" si="19"/>
        <v/>
      </c>
    </row>
    <row r="111" spans="2:12" s="186" customFormat="1" ht="24.95" customHeight="1" x14ac:dyDescent="0.2">
      <c r="B111" s="1166" t="str">
        <f t="shared" si="11"/>
        <v/>
      </c>
      <c r="C111" s="1166" t="str">
        <f t="shared" si="12"/>
        <v/>
      </c>
      <c r="D111" s="1167" t="str">
        <f t="shared" si="13"/>
        <v/>
      </c>
      <c r="E111" s="1869">
        <f t="shared" si="14"/>
        <v>0</v>
      </c>
      <c r="F111" s="1869"/>
      <c r="G111" s="1280" t="str">
        <f t="shared" si="15"/>
        <v/>
      </c>
      <c r="H111" s="1280" t="str">
        <f t="shared" si="16"/>
        <v/>
      </c>
      <c r="I111" s="1165">
        <f t="shared" si="18"/>
        <v>0</v>
      </c>
      <c r="J111" s="1165">
        <f t="shared" si="17"/>
        <v>0</v>
      </c>
      <c r="K111" s="1150">
        <f t="shared" si="20"/>
        <v>50</v>
      </c>
      <c r="L111" s="1151" t="str">
        <f t="shared" si="19"/>
        <v/>
      </c>
    </row>
    <row r="112" spans="2:12" s="186" customFormat="1" ht="16.899999999999999" customHeight="1" x14ac:dyDescent="0.2">
      <c r="B112" s="1166" t="str">
        <f t="shared" si="11"/>
        <v/>
      </c>
      <c r="C112" s="1166" t="str">
        <f t="shared" si="12"/>
        <v/>
      </c>
      <c r="D112" s="1167" t="str">
        <f t="shared" si="13"/>
        <v/>
      </c>
      <c r="E112" s="1869">
        <f t="shared" si="14"/>
        <v>0</v>
      </c>
      <c r="F112" s="1869"/>
      <c r="G112" s="1280" t="str">
        <f t="shared" si="15"/>
        <v/>
      </c>
      <c r="H112" s="1280" t="str">
        <f t="shared" si="16"/>
        <v/>
      </c>
      <c r="I112" s="1165">
        <f t="shared" si="18"/>
        <v>0</v>
      </c>
      <c r="J112" s="1165">
        <f t="shared" si="17"/>
        <v>0</v>
      </c>
      <c r="K112" s="1150">
        <f t="shared" si="20"/>
        <v>51</v>
      </c>
      <c r="L112" s="1151" t="str">
        <f t="shared" si="19"/>
        <v/>
      </c>
    </row>
    <row r="113" spans="2:12" s="186" customFormat="1" ht="17.649999999999999" customHeight="1" x14ac:dyDescent="0.2">
      <c r="B113" s="1166" t="str">
        <f t="shared" si="11"/>
        <v/>
      </c>
      <c r="C113" s="1166" t="str">
        <f t="shared" si="12"/>
        <v/>
      </c>
      <c r="D113" s="1167" t="str">
        <f t="shared" si="13"/>
        <v/>
      </c>
      <c r="E113" s="1869">
        <f t="shared" si="14"/>
        <v>0</v>
      </c>
      <c r="F113" s="1869"/>
      <c r="G113" s="1280" t="str">
        <f t="shared" si="15"/>
        <v/>
      </c>
      <c r="H113" s="1280" t="str">
        <f t="shared" si="16"/>
        <v/>
      </c>
      <c r="I113" s="1165">
        <f t="shared" si="18"/>
        <v>0</v>
      </c>
      <c r="J113" s="1165">
        <f t="shared" si="17"/>
        <v>0</v>
      </c>
      <c r="K113" s="1150">
        <f t="shared" si="20"/>
        <v>51</v>
      </c>
      <c r="L113" s="1151" t="str">
        <f t="shared" si="19"/>
        <v/>
      </c>
    </row>
    <row r="114" spans="2:12" s="186" customFormat="1" ht="24.95" customHeight="1" x14ac:dyDescent="0.2">
      <c r="B114" s="1166" t="str">
        <f t="shared" si="11"/>
        <v/>
      </c>
      <c r="C114" s="1166" t="str">
        <f t="shared" si="12"/>
        <v/>
      </c>
      <c r="D114" s="1167" t="str">
        <f t="shared" si="13"/>
        <v/>
      </c>
      <c r="E114" s="1869">
        <f t="shared" si="14"/>
        <v>0</v>
      </c>
      <c r="F114" s="1869"/>
      <c r="G114" s="1280" t="str">
        <f t="shared" si="15"/>
        <v/>
      </c>
      <c r="H114" s="1280" t="str">
        <f t="shared" si="16"/>
        <v/>
      </c>
      <c r="I114" s="1165">
        <f t="shared" si="18"/>
        <v>0</v>
      </c>
      <c r="J114" s="1165">
        <f t="shared" si="17"/>
        <v>0</v>
      </c>
      <c r="K114" s="1150">
        <f t="shared" si="20"/>
        <v>52</v>
      </c>
      <c r="L114" s="1151" t="str">
        <f t="shared" si="19"/>
        <v/>
      </c>
    </row>
    <row r="115" spans="2:12" s="186" customFormat="1" ht="25.7" customHeight="1" x14ac:dyDescent="0.2">
      <c r="B115" s="1166" t="str">
        <f t="shared" si="11"/>
        <v/>
      </c>
      <c r="C115" s="1166" t="str">
        <f t="shared" si="12"/>
        <v/>
      </c>
      <c r="D115" s="1167" t="str">
        <f t="shared" si="13"/>
        <v/>
      </c>
      <c r="E115" s="1869">
        <f t="shared" si="14"/>
        <v>0</v>
      </c>
      <c r="F115" s="1869"/>
      <c r="G115" s="1280" t="str">
        <f t="shared" si="15"/>
        <v/>
      </c>
      <c r="H115" s="1280" t="str">
        <f t="shared" si="16"/>
        <v/>
      </c>
      <c r="I115" s="1165">
        <f t="shared" si="18"/>
        <v>0</v>
      </c>
      <c r="J115" s="1165">
        <f t="shared" si="17"/>
        <v>0</v>
      </c>
      <c r="K115" s="1150">
        <f t="shared" si="20"/>
        <v>52</v>
      </c>
      <c r="L115" s="1151" t="str">
        <f t="shared" si="19"/>
        <v/>
      </c>
    </row>
    <row r="116" spans="2:12" s="186" customFormat="1" ht="16.899999999999999" customHeight="1" x14ac:dyDescent="0.2">
      <c r="B116" s="1166" t="str">
        <f t="shared" si="11"/>
        <v/>
      </c>
      <c r="C116" s="1166" t="str">
        <f t="shared" si="12"/>
        <v/>
      </c>
      <c r="D116" s="1167" t="str">
        <f t="shared" si="13"/>
        <v/>
      </c>
      <c r="E116" s="1869">
        <f t="shared" si="14"/>
        <v>0</v>
      </c>
      <c r="F116" s="1869"/>
      <c r="G116" s="1280" t="str">
        <f t="shared" si="15"/>
        <v/>
      </c>
      <c r="H116" s="1280" t="str">
        <f t="shared" si="16"/>
        <v/>
      </c>
      <c r="I116" s="1165">
        <f t="shared" si="18"/>
        <v>0</v>
      </c>
      <c r="J116" s="1165">
        <f t="shared" si="17"/>
        <v>0</v>
      </c>
      <c r="K116" s="1150">
        <f t="shared" si="20"/>
        <v>53</v>
      </c>
      <c r="L116" s="1151" t="str">
        <f t="shared" si="19"/>
        <v/>
      </c>
    </row>
    <row r="117" spans="2:12" s="186" customFormat="1" ht="25.7" customHeight="1" x14ac:dyDescent="0.2">
      <c r="B117" s="1166" t="str">
        <f t="shared" si="11"/>
        <v/>
      </c>
      <c r="C117" s="1166" t="str">
        <f t="shared" si="12"/>
        <v/>
      </c>
      <c r="D117" s="1167" t="str">
        <f t="shared" si="13"/>
        <v/>
      </c>
      <c r="E117" s="1869">
        <f t="shared" si="14"/>
        <v>0</v>
      </c>
      <c r="F117" s="1869"/>
      <c r="G117" s="1280" t="str">
        <f t="shared" si="15"/>
        <v/>
      </c>
      <c r="H117" s="1280" t="str">
        <f t="shared" si="16"/>
        <v/>
      </c>
      <c r="I117" s="1165">
        <f t="shared" si="18"/>
        <v>0</v>
      </c>
      <c r="J117" s="1165">
        <f t="shared" si="17"/>
        <v>0</v>
      </c>
      <c r="K117" s="1150">
        <f t="shared" si="20"/>
        <v>53</v>
      </c>
      <c r="L117" s="1151" t="str">
        <f t="shared" si="19"/>
        <v/>
      </c>
    </row>
    <row r="118" spans="2:12" s="186" customFormat="1" ht="16.899999999999999" customHeight="1" x14ac:dyDescent="0.2">
      <c r="B118" s="1166" t="str">
        <f t="shared" si="11"/>
        <v/>
      </c>
      <c r="C118" s="1166" t="str">
        <f t="shared" si="12"/>
        <v/>
      </c>
      <c r="D118" s="1167" t="str">
        <f t="shared" si="13"/>
        <v/>
      </c>
      <c r="E118" s="1869">
        <f t="shared" si="14"/>
        <v>0</v>
      </c>
      <c r="F118" s="1869"/>
      <c r="G118" s="1280" t="str">
        <f t="shared" si="15"/>
        <v/>
      </c>
      <c r="H118" s="1280" t="str">
        <f t="shared" si="16"/>
        <v/>
      </c>
      <c r="I118" s="1165">
        <f t="shared" si="18"/>
        <v>0</v>
      </c>
      <c r="J118" s="1165">
        <f t="shared" si="17"/>
        <v>0</v>
      </c>
      <c r="K118" s="1150">
        <f t="shared" si="20"/>
        <v>54</v>
      </c>
      <c r="L118" s="1151" t="str">
        <f t="shared" si="19"/>
        <v/>
      </c>
    </row>
    <row r="119" spans="2:12" s="186" customFormat="1" ht="17.649999999999999" customHeight="1" x14ac:dyDescent="0.2">
      <c r="B119" s="1166" t="str">
        <f t="shared" si="11"/>
        <v/>
      </c>
      <c r="C119" s="1166" t="str">
        <f t="shared" si="12"/>
        <v/>
      </c>
      <c r="D119" s="1167" t="str">
        <f t="shared" si="13"/>
        <v/>
      </c>
      <c r="E119" s="1869">
        <f t="shared" si="14"/>
        <v>0</v>
      </c>
      <c r="F119" s="1869"/>
      <c r="G119" s="1280" t="str">
        <f t="shared" si="15"/>
        <v/>
      </c>
      <c r="H119" s="1280" t="str">
        <f t="shared" si="16"/>
        <v/>
      </c>
      <c r="I119" s="1165">
        <f t="shared" si="18"/>
        <v>0</v>
      </c>
      <c r="J119" s="1165">
        <f t="shared" si="17"/>
        <v>0</v>
      </c>
      <c r="K119" s="1150">
        <f t="shared" si="20"/>
        <v>54</v>
      </c>
      <c r="L119" s="1151" t="str">
        <f t="shared" si="19"/>
        <v/>
      </c>
    </row>
    <row r="120" spans="2:12" s="186" customFormat="1" ht="24.95" customHeight="1" x14ac:dyDescent="0.2">
      <c r="B120" s="1166" t="str">
        <f t="shared" si="11"/>
        <v/>
      </c>
      <c r="C120" s="1166" t="str">
        <f t="shared" si="12"/>
        <v/>
      </c>
      <c r="D120" s="1167" t="str">
        <f t="shared" si="13"/>
        <v/>
      </c>
      <c r="E120" s="1869">
        <f t="shared" si="14"/>
        <v>0</v>
      </c>
      <c r="F120" s="1869"/>
      <c r="G120" s="1280" t="str">
        <f t="shared" si="15"/>
        <v/>
      </c>
      <c r="H120" s="1280" t="str">
        <f t="shared" si="16"/>
        <v/>
      </c>
      <c r="I120" s="1165">
        <f t="shared" si="18"/>
        <v>0</v>
      </c>
      <c r="J120" s="1165">
        <f t="shared" si="17"/>
        <v>0</v>
      </c>
      <c r="K120" s="1150">
        <f t="shared" si="20"/>
        <v>55</v>
      </c>
      <c r="L120" s="1151" t="str">
        <f t="shared" si="19"/>
        <v/>
      </c>
    </row>
    <row r="121" spans="2:12" s="186" customFormat="1" ht="17.649999999999999" customHeight="1" x14ac:dyDescent="0.2">
      <c r="B121" s="1166" t="str">
        <f t="shared" si="11"/>
        <v/>
      </c>
      <c r="C121" s="1166" t="str">
        <f t="shared" si="12"/>
        <v/>
      </c>
      <c r="D121" s="1167" t="str">
        <f t="shared" si="13"/>
        <v/>
      </c>
      <c r="E121" s="1869">
        <f t="shared" si="14"/>
        <v>0</v>
      </c>
      <c r="F121" s="1869"/>
      <c r="G121" s="1280" t="str">
        <f t="shared" si="15"/>
        <v/>
      </c>
      <c r="H121" s="1280" t="str">
        <f t="shared" si="16"/>
        <v/>
      </c>
      <c r="I121" s="1165">
        <f t="shared" si="18"/>
        <v>0</v>
      </c>
      <c r="J121" s="1165">
        <f t="shared" si="17"/>
        <v>0</v>
      </c>
      <c r="K121" s="1150">
        <f t="shared" si="20"/>
        <v>55</v>
      </c>
      <c r="L121" s="1151" t="str">
        <f t="shared" si="19"/>
        <v/>
      </c>
    </row>
    <row r="122" spans="2:12" s="186" customFormat="1" ht="16.899999999999999" customHeight="1" x14ac:dyDescent="0.2">
      <c r="B122" s="1166" t="str">
        <f t="shared" si="11"/>
        <v/>
      </c>
      <c r="C122" s="1166" t="str">
        <f t="shared" si="12"/>
        <v/>
      </c>
      <c r="D122" s="1167" t="str">
        <f t="shared" si="13"/>
        <v/>
      </c>
      <c r="E122" s="1869">
        <f t="shared" si="14"/>
        <v>0</v>
      </c>
      <c r="F122" s="1869"/>
      <c r="G122" s="1280" t="str">
        <f t="shared" si="15"/>
        <v/>
      </c>
      <c r="H122" s="1280" t="str">
        <f t="shared" si="16"/>
        <v/>
      </c>
      <c r="I122" s="1165">
        <f t="shared" si="18"/>
        <v>0</v>
      </c>
      <c r="J122" s="1165">
        <f t="shared" si="17"/>
        <v>0</v>
      </c>
      <c r="K122" s="1150">
        <f t="shared" si="20"/>
        <v>56</v>
      </c>
      <c r="L122" s="1151" t="str">
        <f t="shared" si="19"/>
        <v/>
      </c>
    </row>
    <row r="123" spans="2:12" s="186" customFormat="1" ht="25.7" customHeight="1" x14ac:dyDescent="0.2">
      <c r="B123" s="1166" t="str">
        <f t="shared" si="11"/>
        <v/>
      </c>
      <c r="C123" s="1166" t="str">
        <f t="shared" si="12"/>
        <v/>
      </c>
      <c r="D123" s="1167" t="str">
        <f t="shared" si="13"/>
        <v/>
      </c>
      <c r="E123" s="1869">
        <f t="shared" si="14"/>
        <v>0</v>
      </c>
      <c r="F123" s="1869"/>
      <c r="G123" s="1280" t="str">
        <f t="shared" si="15"/>
        <v/>
      </c>
      <c r="H123" s="1280" t="str">
        <f t="shared" si="16"/>
        <v/>
      </c>
      <c r="I123" s="1165">
        <f t="shared" si="18"/>
        <v>0</v>
      </c>
      <c r="J123" s="1165">
        <f t="shared" si="17"/>
        <v>0</v>
      </c>
      <c r="K123" s="1150">
        <f t="shared" si="20"/>
        <v>56</v>
      </c>
      <c r="L123" s="1151" t="str">
        <f t="shared" si="19"/>
        <v/>
      </c>
    </row>
    <row r="124" spans="2:12" s="186" customFormat="1" ht="16.899999999999999" customHeight="1" x14ac:dyDescent="0.2">
      <c r="B124" s="1166" t="str">
        <f t="shared" si="11"/>
        <v/>
      </c>
      <c r="C124" s="1166" t="str">
        <f t="shared" si="12"/>
        <v/>
      </c>
      <c r="D124" s="1167" t="str">
        <f t="shared" si="13"/>
        <v/>
      </c>
      <c r="E124" s="1869">
        <f t="shared" si="14"/>
        <v>0</v>
      </c>
      <c r="F124" s="1869"/>
      <c r="G124" s="1280" t="str">
        <f t="shared" si="15"/>
        <v/>
      </c>
      <c r="H124" s="1280" t="str">
        <f t="shared" si="16"/>
        <v/>
      </c>
      <c r="I124" s="1165">
        <f t="shared" si="18"/>
        <v>0</v>
      </c>
      <c r="J124" s="1165">
        <f t="shared" si="17"/>
        <v>0</v>
      </c>
      <c r="K124" s="1150">
        <f t="shared" si="20"/>
        <v>57</v>
      </c>
      <c r="L124" s="1151" t="str">
        <f t="shared" si="19"/>
        <v/>
      </c>
    </row>
    <row r="125" spans="2:12" s="186" customFormat="1" ht="17.649999999999999" customHeight="1" x14ac:dyDescent="0.2">
      <c r="B125" s="1166" t="str">
        <f t="shared" si="11"/>
        <v/>
      </c>
      <c r="C125" s="1166" t="str">
        <f t="shared" si="12"/>
        <v/>
      </c>
      <c r="D125" s="1167" t="str">
        <f t="shared" si="13"/>
        <v/>
      </c>
      <c r="E125" s="1869">
        <f t="shared" si="14"/>
        <v>0</v>
      </c>
      <c r="F125" s="1869"/>
      <c r="G125" s="1280" t="str">
        <f t="shared" si="15"/>
        <v/>
      </c>
      <c r="H125" s="1280" t="str">
        <f t="shared" si="16"/>
        <v/>
      </c>
      <c r="I125" s="1165">
        <f t="shared" si="18"/>
        <v>0</v>
      </c>
      <c r="J125" s="1165">
        <f t="shared" si="17"/>
        <v>0</v>
      </c>
      <c r="K125" s="1150">
        <f t="shared" si="20"/>
        <v>57</v>
      </c>
      <c r="L125" s="1151" t="str">
        <f t="shared" si="19"/>
        <v/>
      </c>
    </row>
    <row r="126" spans="2:12" s="186" customFormat="1" ht="17.649999999999999" customHeight="1" x14ac:dyDescent="0.2">
      <c r="B126" s="1166" t="str">
        <f t="shared" si="11"/>
        <v/>
      </c>
      <c r="C126" s="1166" t="str">
        <f t="shared" si="12"/>
        <v/>
      </c>
      <c r="D126" s="1167" t="str">
        <f t="shared" si="13"/>
        <v/>
      </c>
      <c r="E126" s="1869">
        <f t="shared" si="14"/>
        <v>0</v>
      </c>
      <c r="F126" s="1869"/>
      <c r="G126" s="1280" t="str">
        <f t="shared" si="15"/>
        <v/>
      </c>
      <c r="H126" s="1280" t="str">
        <f t="shared" si="16"/>
        <v/>
      </c>
      <c r="I126" s="1165">
        <f t="shared" si="18"/>
        <v>0</v>
      </c>
      <c r="J126" s="1165">
        <f t="shared" si="17"/>
        <v>0</v>
      </c>
      <c r="K126" s="1150">
        <f t="shared" si="20"/>
        <v>58</v>
      </c>
      <c r="L126" s="1151" t="str">
        <f t="shared" si="19"/>
        <v/>
      </c>
    </row>
    <row r="127" spans="2:12" s="186" customFormat="1" ht="16.899999999999999" customHeight="1" x14ac:dyDescent="0.2">
      <c r="B127" s="1166" t="str">
        <f t="shared" si="11"/>
        <v/>
      </c>
      <c r="C127" s="1166" t="str">
        <f t="shared" si="12"/>
        <v/>
      </c>
      <c r="D127" s="1167" t="str">
        <f t="shared" si="13"/>
        <v/>
      </c>
      <c r="E127" s="1869">
        <f t="shared" si="14"/>
        <v>0</v>
      </c>
      <c r="F127" s="1869"/>
      <c r="G127" s="1280" t="str">
        <f t="shared" si="15"/>
        <v/>
      </c>
      <c r="H127" s="1280" t="str">
        <f t="shared" si="16"/>
        <v/>
      </c>
      <c r="I127" s="1165">
        <f t="shared" si="18"/>
        <v>0</v>
      </c>
      <c r="J127" s="1165">
        <f t="shared" si="17"/>
        <v>0</v>
      </c>
      <c r="K127" s="1150">
        <f t="shared" si="20"/>
        <v>58</v>
      </c>
      <c r="L127" s="1151" t="str">
        <f t="shared" si="19"/>
        <v/>
      </c>
    </row>
    <row r="128" spans="2:12" s="186" customFormat="1" ht="24.95" customHeight="1" x14ac:dyDescent="0.2">
      <c r="B128" s="1166" t="str">
        <f t="shared" si="11"/>
        <v/>
      </c>
      <c r="C128" s="1166" t="str">
        <f t="shared" si="12"/>
        <v/>
      </c>
      <c r="D128" s="1167" t="str">
        <f t="shared" si="13"/>
        <v/>
      </c>
      <c r="E128" s="1869">
        <f t="shared" si="14"/>
        <v>0</v>
      </c>
      <c r="F128" s="1869"/>
      <c r="G128" s="1280" t="str">
        <f t="shared" si="15"/>
        <v/>
      </c>
      <c r="H128" s="1280" t="str">
        <f t="shared" si="16"/>
        <v/>
      </c>
      <c r="I128" s="1165">
        <f t="shared" si="18"/>
        <v>0</v>
      </c>
      <c r="J128" s="1165">
        <f t="shared" si="17"/>
        <v>0</v>
      </c>
      <c r="K128" s="1150">
        <f t="shared" si="20"/>
        <v>59</v>
      </c>
      <c r="L128" s="1151" t="str">
        <f t="shared" si="19"/>
        <v/>
      </c>
    </row>
    <row r="129" spans="2:12" s="186" customFormat="1" ht="17.649999999999999" customHeight="1" x14ac:dyDescent="0.2">
      <c r="B129" s="1166" t="str">
        <f t="shared" si="11"/>
        <v/>
      </c>
      <c r="C129" s="1166" t="str">
        <f t="shared" si="12"/>
        <v/>
      </c>
      <c r="D129" s="1167" t="str">
        <f t="shared" si="13"/>
        <v/>
      </c>
      <c r="E129" s="1869">
        <f t="shared" si="14"/>
        <v>0</v>
      </c>
      <c r="F129" s="1869"/>
      <c r="G129" s="1280" t="str">
        <f t="shared" si="15"/>
        <v/>
      </c>
      <c r="H129" s="1280" t="str">
        <f t="shared" si="16"/>
        <v/>
      </c>
      <c r="I129" s="1165">
        <f t="shared" si="18"/>
        <v>0</v>
      </c>
      <c r="J129" s="1165">
        <f t="shared" si="17"/>
        <v>0</v>
      </c>
      <c r="K129" s="1150">
        <f t="shared" si="20"/>
        <v>59</v>
      </c>
      <c r="L129" s="1151" t="str">
        <f t="shared" si="19"/>
        <v/>
      </c>
    </row>
    <row r="130" spans="2:12" s="186" customFormat="1" ht="24.95" customHeight="1" x14ac:dyDescent="0.2">
      <c r="B130" s="1166" t="str">
        <f t="shared" si="11"/>
        <v/>
      </c>
      <c r="C130" s="1166" t="str">
        <f t="shared" si="12"/>
        <v/>
      </c>
      <c r="D130" s="1167" t="str">
        <f t="shared" si="13"/>
        <v/>
      </c>
      <c r="E130" s="1869">
        <f t="shared" si="14"/>
        <v>0</v>
      </c>
      <c r="F130" s="1869"/>
      <c r="G130" s="1280" t="str">
        <f t="shared" si="15"/>
        <v/>
      </c>
      <c r="H130" s="1280" t="str">
        <f t="shared" si="16"/>
        <v/>
      </c>
      <c r="I130" s="1165">
        <f t="shared" si="18"/>
        <v>0</v>
      </c>
      <c r="J130" s="1165">
        <f t="shared" si="17"/>
        <v>0</v>
      </c>
      <c r="K130" s="1150">
        <f t="shared" si="20"/>
        <v>60</v>
      </c>
      <c r="L130" s="1151" t="str">
        <f t="shared" si="19"/>
        <v/>
      </c>
    </row>
    <row r="131" spans="2:12" s="186" customFormat="1" ht="17.649999999999999" customHeight="1" x14ac:dyDescent="0.2">
      <c r="B131" s="1166" t="str">
        <f t="shared" si="11"/>
        <v/>
      </c>
      <c r="C131" s="1166" t="str">
        <f t="shared" si="12"/>
        <v/>
      </c>
      <c r="D131" s="1167" t="str">
        <f t="shared" si="13"/>
        <v/>
      </c>
      <c r="E131" s="1869">
        <f t="shared" si="14"/>
        <v>0</v>
      </c>
      <c r="F131" s="1869"/>
      <c r="G131" s="1280" t="str">
        <f t="shared" si="15"/>
        <v/>
      </c>
      <c r="H131" s="1280" t="str">
        <f t="shared" si="16"/>
        <v/>
      </c>
      <c r="I131" s="1165">
        <f t="shared" si="18"/>
        <v>0</v>
      </c>
      <c r="J131" s="1165">
        <f t="shared" si="17"/>
        <v>0</v>
      </c>
      <c r="K131" s="1150">
        <f t="shared" si="20"/>
        <v>60</v>
      </c>
      <c r="L131" s="1151" t="str">
        <f t="shared" si="19"/>
        <v/>
      </c>
    </row>
    <row r="132" spans="2:12" s="186" customFormat="1" ht="17.649999999999999" customHeight="1" x14ac:dyDescent="0.2">
      <c r="B132" s="1166" t="str">
        <f t="shared" si="11"/>
        <v/>
      </c>
      <c r="C132" s="1166" t="str">
        <f t="shared" si="12"/>
        <v/>
      </c>
      <c r="D132" s="1167" t="str">
        <f t="shared" si="13"/>
        <v/>
      </c>
      <c r="E132" s="1869">
        <f t="shared" si="14"/>
        <v>0</v>
      </c>
      <c r="F132" s="1869"/>
      <c r="G132" s="1280" t="str">
        <f t="shared" si="15"/>
        <v/>
      </c>
      <c r="H132" s="1280" t="str">
        <f t="shared" si="16"/>
        <v/>
      </c>
      <c r="I132" s="1165">
        <f t="shared" si="18"/>
        <v>0</v>
      </c>
      <c r="J132" s="1165">
        <f t="shared" si="17"/>
        <v>0</v>
      </c>
      <c r="K132" s="1150">
        <f t="shared" si="20"/>
        <v>61</v>
      </c>
      <c r="L132" s="1151" t="str">
        <f t="shared" si="19"/>
        <v/>
      </c>
    </row>
    <row r="133" spans="2:12" s="186" customFormat="1" ht="24.95" customHeight="1" x14ac:dyDescent="0.2">
      <c r="B133" s="1166" t="str">
        <f t="shared" si="11"/>
        <v/>
      </c>
      <c r="C133" s="1166" t="str">
        <f t="shared" si="12"/>
        <v/>
      </c>
      <c r="D133" s="1167" t="str">
        <f t="shared" si="13"/>
        <v/>
      </c>
      <c r="E133" s="1869">
        <f t="shared" si="14"/>
        <v>0</v>
      </c>
      <c r="F133" s="1869"/>
      <c r="G133" s="1280" t="str">
        <f t="shared" si="15"/>
        <v/>
      </c>
      <c r="H133" s="1280" t="str">
        <f t="shared" si="16"/>
        <v/>
      </c>
      <c r="I133" s="1165">
        <f t="shared" si="18"/>
        <v>0</v>
      </c>
      <c r="J133" s="1165">
        <f t="shared" si="17"/>
        <v>0</v>
      </c>
      <c r="K133" s="1150">
        <f t="shared" si="20"/>
        <v>61</v>
      </c>
      <c r="L133" s="1151" t="str">
        <f t="shared" si="19"/>
        <v/>
      </c>
    </row>
    <row r="134" spans="2:12" s="186" customFormat="1" ht="17.649999999999999" customHeight="1" x14ac:dyDescent="0.2">
      <c r="B134" s="1166" t="str">
        <f t="shared" si="11"/>
        <v/>
      </c>
      <c r="C134" s="1166" t="str">
        <f t="shared" si="12"/>
        <v/>
      </c>
      <c r="D134" s="1167" t="str">
        <f t="shared" si="13"/>
        <v/>
      </c>
      <c r="E134" s="1869">
        <f t="shared" si="14"/>
        <v>0</v>
      </c>
      <c r="F134" s="1869"/>
      <c r="G134" s="1280" t="str">
        <f t="shared" si="15"/>
        <v/>
      </c>
      <c r="H134" s="1280" t="str">
        <f t="shared" si="16"/>
        <v/>
      </c>
      <c r="I134" s="1165">
        <f t="shared" si="18"/>
        <v>0</v>
      </c>
      <c r="J134" s="1165">
        <f t="shared" si="17"/>
        <v>0</v>
      </c>
      <c r="K134" s="1150">
        <f t="shared" si="20"/>
        <v>62</v>
      </c>
      <c r="L134" s="1151" t="str">
        <f t="shared" si="19"/>
        <v/>
      </c>
    </row>
    <row r="135" spans="2:12" s="186" customFormat="1" ht="16.899999999999999" customHeight="1" x14ac:dyDescent="0.2">
      <c r="B135" s="1166" t="str">
        <f t="shared" si="11"/>
        <v/>
      </c>
      <c r="C135" s="1166" t="str">
        <f t="shared" si="12"/>
        <v/>
      </c>
      <c r="D135" s="1167" t="str">
        <f t="shared" si="13"/>
        <v/>
      </c>
      <c r="E135" s="1869">
        <f t="shared" si="14"/>
        <v>0</v>
      </c>
      <c r="F135" s="1869"/>
      <c r="G135" s="1280" t="str">
        <f t="shared" si="15"/>
        <v/>
      </c>
      <c r="H135" s="1280" t="str">
        <f t="shared" si="16"/>
        <v/>
      </c>
      <c r="I135" s="1165">
        <f t="shared" si="18"/>
        <v>0</v>
      </c>
      <c r="J135" s="1165">
        <f t="shared" si="17"/>
        <v>0</v>
      </c>
      <c r="K135" s="1150">
        <f t="shared" si="20"/>
        <v>62</v>
      </c>
      <c r="L135" s="1151" t="str">
        <f t="shared" si="19"/>
        <v/>
      </c>
    </row>
    <row r="136" spans="2:12" s="186" customFormat="1" ht="17.649999999999999" customHeight="1" x14ac:dyDescent="0.2">
      <c r="B136" s="1166" t="str">
        <f t="shared" si="11"/>
        <v/>
      </c>
      <c r="C136" s="1166" t="str">
        <f t="shared" si="12"/>
        <v/>
      </c>
      <c r="D136" s="1167" t="str">
        <f t="shared" si="13"/>
        <v/>
      </c>
      <c r="E136" s="1869">
        <f t="shared" si="14"/>
        <v>0</v>
      </c>
      <c r="F136" s="1869"/>
      <c r="G136" s="1280" t="str">
        <f t="shared" si="15"/>
        <v/>
      </c>
      <c r="H136" s="1280" t="str">
        <f t="shared" si="16"/>
        <v/>
      </c>
      <c r="I136" s="1165">
        <f t="shared" si="18"/>
        <v>0</v>
      </c>
      <c r="J136" s="1165">
        <f t="shared" si="17"/>
        <v>0</v>
      </c>
      <c r="K136" s="1150">
        <f t="shared" si="20"/>
        <v>63</v>
      </c>
      <c r="L136" s="1151" t="str">
        <f t="shared" si="19"/>
        <v/>
      </c>
    </row>
    <row r="137" spans="2:12" s="186" customFormat="1" ht="24.95" customHeight="1" x14ac:dyDescent="0.2">
      <c r="B137" s="1166" t="str">
        <f t="shared" si="11"/>
        <v/>
      </c>
      <c r="C137" s="1166" t="str">
        <f t="shared" si="12"/>
        <v/>
      </c>
      <c r="D137" s="1167" t="str">
        <f t="shared" si="13"/>
        <v/>
      </c>
      <c r="E137" s="1869">
        <f t="shared" si="14"/>
        <v>0</v>
      </c>
      <c r="F137" s="1869"/>
      <c r="G137" s="1280" t="str">
        <f t="shared" si="15"/>
        <v/>
      </c>
      <c r="H137" s="1280" t="str">
        <f t="shared" si="16"/>
        <v/>
      </c>
      <c r="I137" s="1165">
        <f t="shared" si="18"/>
        <v>0</v>
      </c>
      <c r="J137" s="1165">
        <f t="shared" si="17"/>
        <v>0</v>
      </c>
      <c r="K137" s="1150">
        <f t="shared" si="20"/>
        <v>63</v>
      </c>
      <c r="L137" s="1151" t="str">
        <f t="shared" si="19"/>
        <v/>
      </c>
    </row>
    <row r="138" spans="2:12" s="186" customFormat="1" ht="25.7" customHeight="1" x14ac:dyDescent="0.2">
      <c r="B138" s="1166" t="str">
        <f t="shared" si="11"/>
        <v/>
      </c>
      <c r="C138" s="1166" t="str">
        <f t="shared" si="12"/>
        <v/>
      </c>
      <c r="D138" s="1167" t="str">
        <f t="shared" si="13"/>
        <v/>
      </c>
      <c r="E138" s="1869">
        <f t="shared" si="14"/>
        <v>0</v>
      </c>
      <c r="F138" s="1869"/>
      <c r="G138" s="1280" t="str">
        <f t="shared" si="15"/>
        <v/>
      </c>
      <c r="H138" s="1280" t="str">
        <f t="shared" si="16"/>
        <v/>
      </c>
      <c r="I138" s="1165">
        <f t="shared" si="18"/>
        <v>0</v>
      </c>
      <c r="J138" s="1165">
        <f t="shared" si="17"/>
        <v>0</v>
      </c>
      <c r="K138" s="1150">
        <f t="shared" si="20"/>
        <v>64</v>
      </c>
      <c r="L138" s="1151" t="str">
        <f t="shared" si="19"/>
        <v/>
      </c>
    </row>
    <row r="139" spans="2:12" s="186" customFormat="1" ht="24.95" customHeight="1" x14ac:dyDescent="0.2">
      <c r="B139" s="1166" t="str">
        <f t="shared" si="11"/>
        <v/>
      </c>
      <c r="C139" s="1166" t="str">
        <f t="shared" si="12"/>
        <v/>
      </c>
      <c r="D139" s="1167" t="str">
        <f t="shared" si="13"/>
        <v/>
      </c>
      <c r="E139" s="1869">
        <f t="shared" si="14"/>
        <v>0</v>
      </c>
      <c r="F139" s="1869"/>
      <c r="G139" s="1280" t="str">
        <f t="shared" si="15"/>
        <v/>
      </c>
      <c r="H139" s="1280" t="str">
        <f t="shared" si="16"/>
        <v/>
      </c>
      <c r="I139" s="1165">
        <f t="shared" si="18"/>
        <v>0</v>
      </c>
      <c r="J139" s="1165">
        <f t="shared" si="17"/>
        <v>0</v>
      </c>
      <c r="K139" s="1150">
        <f t="shared" si="20"/>
        <v>64</v>
      </c>
      <c r="L139" s="1151" t="str">
        <f t="shared" si="19"/>
        <v/>
      </c>
    </row>
    <row r="140" spans="2:12" s="186" customFormat="1" ht="24.95" customHeight="1" x14ac:dyDescent="0.2">
      <c r="B140" s="1166" t="str">
        <f t="shared" ref="B140:B203" si="21">IF(L140="","",INDEX(ngaygs,$K140))</f>
        <v/>
      </c>
      <c r="C140" s="1166" t="str">
        <f t="shared" ref="C140:C203" si="22">IF(L140="","",INDEX(ngayct,$K140))</f>
        <v/>
      </c>
      <c r="D140" s="1167" t="str">
        <f t="shared" ref="D140:D203" si="23">IF(L140="","",INDEX(soct,$K140))</f>
        <v/>
      </c>
      <c r="E140" s="1869">
        <f t="shared" ref="E140:E203" si="24">INDEX(diengiai,$K140)</f>
        <v>0</v>
      </c>
      <c r="F140" s="1869"/>
      <c r="G140" s="1280" t="str">
        <f t="shared" ref="G140:G203" si="25">IF(L140="","",INDEX(tkno,K140))</f>
        <v/>
      </c>
      <c r="H140" s="1280" t="str">
        <f t="shared" ref="H140:H203" si="26">IF(L140="","",INDEX(tkco,K140))</f>
        <v/>
      </c>
      <c r="I140" s="1165">
        <f t="shared" si="18"/>
        <v>0</v>
      </c>
      <c r="J140" s="1165">
        <f t="shared" ref="J140:J203" si="27">IFERROR(IF(INDEX(tkno,L140)=H140,INDEX(sotien,L140),""),0)</f>
        <v>0</v>
      </c>
      <c r="K140" s="1150">
        <f t="shared" si="20"/>
        <v>65</v>
      </c>
      <c r="L140" s="1151" t="str">
        <f t="shared" si="19"/>
        <v/>
      </c>
    </row>
    <row r="141" spans="2:12" s="186" customFormat="1" ht="17.649999999999999" customHeight="1" x14ac:dyDescent="0.2">
      <c r="B141" s="1166" t="str">
        <f t="shared" si="21"/>
        <v/>
      </c>
      <c r="C141" s="1166" t="str">
        <f t="shared" si="22"/>
        <v/>
      </c>
      <c r="D141" s="1167" t="str">
        <f t="shared" si="23"/>
        <v/>
      </c>
      <c r="E141" s="1869">
        <f t="shared" si="24"/>
        <v>0</v>
      </c>
      <c r="F141" s="1869"/>
      <c r="G141" s="1280" t="str">
        <f t="shared" si="25"/>
        <v/>
      </c>
      <c r="H141" s="1280" t="str">
        <f t="shared" si="26"/>
        <v/>
      </c>
      <c r="I141" s="1165">
        <f t="shared" ref="I141:I204" si="28">IF(INDEX(tkno,K141)=G141,INDEX(sotien,K141),"")</f>
        <v>0</v>
      </c>
      <c r="J141" s="1165">
        <f t="shared" si="27"/>
        <v>0</v>
      </c>
      <c r="K141" s="1150">
        <f t="shared" si="20"/>
        <v>65</v>
      </c>
      <c r="L141" s="1151" t="str">
        <f t="shared" si="19"/>
        <v/>
      </c>
    </row>
    <row r="142" spans="2:12" s="186" customFormat="1" ht="24.95" customHeight="1" x14ac:dyDescent="0.2">
      <c r="B142" s="1166" t="str">
        <f t="shared" si="21"/>
        <v/>
      </c>
      <c r="C142" s="1166" t="str">
        <f t="shared" si="22"/>
        <v/>
      </c>
      <c r="D142" s="1167" t="str">
        <f t="shared" si="23"/>
        <v/>
      </c>
      <c r="E142" s="1869">
        <f t="shared" si="24"/>
        <v>0</v>
      </c>
      <c r="F142" s="1869"/>
      <c r="G142" s="1280" t="str">
        <f t="shared" si="25"/>
        <v/>
      </c>
      <c r="H142" s="1280" t="str">
        <f t="shared" si="26"/>
        <v/>
      </c>
      <c r="I142" s="1165">
        <f t="shared" si="28"/>
        <v>0</v>
      </c>
      <c r="J142" s="1165">
        <f t="shared" si="27"/>
        <v>0</v>
      </c>
      <c r="K142" s="1150">
        <f t="shared" si="20"/>
        <v>66</v>
      </c>
      <c r="L142" s="1151" t="str">
        <f t="shared" ref="L142:L205" si="29">IF(E142=0,"","x")</f>
        <v/>
      </c>
    </row>
    <row r="143" spans="2:12" s="186" customFormat="1" ht="17.649999999999999" customHeight="1" x14ac:dyDescent="0.2">
      <c r="B143" s="1166" t="str">
        <f t="shared" si="21"/>
        <v/>
      </c>
      <c r="C143" s="1166" t="str">
        <f t="shared" si="22"/>
        <v/>
      </c>
      <c r="D143" s="1167" t="str">
        <f t="shared" si="23"/>
        <v/>
      </c>
      <c r="E143" s="1869">
        <f t="shared" si="24"/>
        <v>0</v>
      </c>
      <c r="F143" s="1869"/>
      <c r="G143" s="1280" t="str">
        <f t="shared" si="25"/>
        <v/>
      </c>
      <c r="H143" s="1280" t="str">
        <f t="shared" si="26"/>
        <v/>
      </c>
      <c r="I143" s="1165">
        <f t="shared" si="28"/>
        <v>0</v>
      </c>
      <c r="J143" s="1165">
        <f t="shared" si="27"/>
        <v>0</v>
      </c>
      <c r="K143" s="1150">
        <f t="shared" ref="K143:K206" si="30">IF(K142=K141,K142+1,K142)</f>
        <v>66</v>
      </c>
      <c r="L143" s="1151" t="str">
        <f t="shared" si="29"/>
        <v/>
      </c>
    </row>
    <row r="144" spans="2:12" s="186" customFormat="1" ht="24.95" customHeight="1" x14ac:dyDescent="0.2">
      <c r="B144" s="1166" t="str">
        <f t="shared" si="21"/>
        <v/>
      </c>
      <c r="C144" s="1166" t="str">
        <f t="shared" si="22"/>
        <v/>
      </c>
      <c r="D144" s="1167" t="str">
        <f t="shared" si="23"/>
        <v/>
      </c>
      <c r="E144" s="1869">
        <f t="shared" si="24"/>
        <v>0</v>
      </c>
      <c r="F144" s="1869"/>
      <c r="G144" s="1280" t="str">
        <f t="shared" si="25"/>
        <v/>
      </c>
      <c r="H144" s="1280" t="str">
        <f t="shared" si="26"/>
        <v/>
      </c>
      <c r="I144" s="1165">
        <f t="shared" si="28"/>
        <v>0</v>
      </c>
      <c r="J144" s="1165">
        <f t="shared" si="27"/>
        <v>0</v>
      </c>
      <c r="K144" s="1150">
        <f t="shared" si="30"/>
        <v>67</v>
      </c>
      <c r="L144" s="1151" t="str">
        <f t="shared" si="29"/>
        <v/>
      </c>
    </row>
    <row r="145" spans="2:12" s="186" customFormat="1" ht="17.649999999999999" customHeight="1" x14ac:dyDescent="0.2">
      <c r="B145" s="1166" t="str">
        <f t="shared" si="21"/>
        <v/>
      </c>
      <c r="C145" s="1166" t="str">
        <f t="shared" si="22"/>
        <v/>
      </c>
      <c r="D145" s="1167" t="str">
        <f t="shared" si="23"/>
        <v/>
      </c>
      <c r="E145" s="1869">
        <f t="shared" si="24"/>
        <v>0</v>
      </c>
      <c r="F145" s="1869"/>
      <c r="G145" s="1280" t="str">
        <f t="shared" si="25"/>
        <v/>
      </c>
      <c r="H145" s="1280" t="str">
        <f t="shared" si="26"/>
        <v/>
      </c>
      <c r="I145" s="1165">
        <f t="shared" si="28"/>
        <v>0</v>
      </c>
      <c r="J145" s="1165">
        <f t="shared" si="27"/>
        <v>0</v>
      </c>
      <c r="K145" s="1150">
        <f t="shared" si="30"/>
        <v>67</v>
      </c>
      <c r="L145" s="1151" t="str">
        <f t="shared" si="29"/>
        <v/>
      </c>
    </row>
    <row r="146" spans="2:12" s="186" customFormat="1" ht="16.899999999999999" customHeight="1" x14ac:dyDescent="0.2">
      <c r="B146" s="1166" t="str">
        <f t="shared" si="21"/>
        <v/>
      </c>
      <c r="C146" s="1166" t="str">
        <f t="shared" si="22"/>
        <v/>
      </c>
      <c r="D146" s="1167" t="str">
        <f t="shared" si="23"/>
        <v/>
      </c>
      <c r="E146" s="1869">
        <f t="shared" si="24"/>
        <v>0</v>
      </c>
      <c r="F146" s="1869"/>
      <c r="G146" s="1280" t="str">
        <f t="shared" si="25"/>
        <v/>
      </c>
      <c r="H146" s="1280" t="str">
        <f t="shared" si="26"/>
        <v/>
      </c>
      <c r="I146" s="1165">
        <f t="shared" si="28"/>
        <v>0</v>
      </c>
      <c r="J146" s="1165">
        <f t="shared" si="27"/>
        <v>0</v>
      </c>
      <c r="K146" s="1150">
        <f t="shared" si="30"/>
        <v>68</v>
      </c>
      <c r="L146" s="1151" t="str">
        <f t="shared" si="29"/>
        <v/>
      </c>
    </row>
    <row r="147" spans="2:12" s="186" customFormat="1" ht="24.95" customHeight="1" x14ac:dyDescent="0.2">
      <c r="B147" s="1166" t="str">
        <f t="shared" si="21"/>
        <v/>
      </c>
      <c r="C147" s="1166" t="str">
        <f t="shared" si="22"/>
        <v/>
      </c>
      <c r="D147" s="1167" t="str">
        <f t="shared" si="23"/>
        <v/>
      </c>
      <c r="E147" s="1869">
        <f t="shared" si="24"/>
        <v>0</v>
      </c>
      <c r="F147" s="1869"/>
      <c r="G147" s="1280" t="str">
        <f t="shared" si="25"/>
        <v/>
      </c>
      <c r="H147" s="1280" t="str">
        <f t="shared" si="26"/>
        <v/>
      </c>
      <c r="I147" s="1165">
        <f t="shared" si="28"/>
        <v>0</v>
      </c>
      <c r="J147" s="1165">
        <f t="shared" si="27"/>
        <v>0</v>
      </c>
      <c r="K147" s="1150">
        <f t="shared" si="30"/>
        <v>68</v>
      </c>
      <c r="L147" s="1151" t="str">
        <f t="shared" si="29"/>
        <v/>
      </c>
    </row>
    <row r="148" spans="2:12" s="186" customFormat="1" ht="17.649999999999999" customHeight="1" x14ac:dyDescent="0.2">
      <c r="B148" s="1166" t="str">
        <f t="shared" si="21"/>
        <v/>
      </c>
      <c r="C148" s="1166" t="str">
        <f t="shared" si="22"/>
        <v/>
      </c>
      <c r="D148" s="1167" t="str">
        <f t="shared" si="23"/>
        <v/>
      </c>
      <c r="E148" s="1869">
        <f t="shared" si="24"/>
        <v>0</v>
      </c>
      <c r="F148" s="1869"/>
      <c r="G148" s="1280" t="str">
        <f t="shared" si="25"/>
        <v/>
      </c>
      <c r="H148" s="1280" t="str">
        <f t="shared" si="26"/>
        <v/>
      </c>
      <c r="I148" s="1165">
        <f t="shared" si="28"/>
        <v>0</v>
      </c>
      <c r="J148" s="1165">
        <f t="shared" si="27"/>
        <v>0</v>
      </c>
      <c r="K148" s="1150">
        <f t="shared" si="30"/>
        <v>69</v>
      </c>
      <c r="L148" s="1151" t="str">
        <f t="shared" si="29"/>
        <v/>
      </c>
    </row>
    <row r="149" spans="2:12" s="186" customFormat="1" ht="17.649999999999999" customHeight="1" x14ac:dyDescent="0.2">
      <c r="B149" s="1166" t="str">
        <f t="shared" si="21"/>
        <v/>
      </c>
      <c r="C149" s="1166" t="str">
        <f t="shared" si="22"/>
        <v/>
      </c>
      <c r="D149" s="1167" t="str">
        <f t="shared" si="23"/>
        <v/>
      </c>
      <c r="E149" s="1869">
        <f t="shared" si="24"/>
        <v>0</v>
      </c>
      <c r="F149" s="1869"/>
      <c r="G149" s="1280" t="str">
        <f t="shared" si="25"/>
        <v/>
      </c>
      <c r="H149" s="1280" t="str">
        <f t="shared" si="26"/>
        <v/>
      </c>
      <c r="I149" s="1165">
        <f t="shared" si="28"/>
        <v>0</v>
      </c>
      <c r="J149" s="1165">
        <f t="shared" si="27"/>
        <v>0</v>
      </c>
      <c r="K149" s="1150">
        <f t="shared" si="30"/>
        <v>69</v>
      </c>
      <c r="L149" s="1151" t="str">
        <f t="shared" si="29"/>
        <v/>
      </c>
    </row>
    <row r="150" spans="2:12" s="186" customFormat="1" ht="16.899999999999999" customHeight="1" x14ac:dyDescent="0.2">
      <c r="B150" s="1166" t="str">
        <f t="shared" si="21"/>
        <v/>
      </c>
      <c r="C150" s="1166" t="str">
        <f t="shared" si="22"/>
        <v/>
      </c>
      <c r="D150" s="1167" t="str">
        <f t="shared" si="23"/>
        <v/>
      </c>
      <c r="E150" s="1869">
        <f t="shared" si="24"/>
        <v>0</v>
      </c>
      <c r="F150" s="1869"/>
      <c r="G150" s="1280" t="str">
        <f t="shared" si="25"/>
        <v/>
      </c>
      <c r="H150" s="1280" t="str">
        <f t="shared" si="26"/>
        <v/>
      </c>
      <c r="I150" s="1165">
        <f t="shared" si="28"/>
        <v>0</v>
      </c>
      <c r="J150" s="1165">
        <f t="shared" si="27"/>
        <v>0</v>
      </c>
      <c r="K150" s="1150">
        <f t="shared" si="30"/>
        <v>70</v>
      </c>
      <c r="L150" s="1151" t="str">
        <f t="shared" si="29"/>
        <v/>
      </c>
    </row>
    <row r="151" spans="2:12" s="186" customFormat="1" ht="17.649999999999999" customHeight="1" x14ac:dyDescent="0.2">
      <c r="B151" s="1166" t="str">
        <f t="shared" si="21"/>
        <v/>
      </c>
      <c r="C151" s="1166" t="str">
        <f t="shared" si="22"/>
        <v/>
      </c>
      <c r="D151" s="1167" t="str">
        <f t="shared" si="23"/>
        <v/>
      </c>
      <c r="E151" s="1869">
        <f t="shared" si="24"/>
        <v>0</v>
      </c>
      <c r="F151" s="1869"/>
      <c r="G151" s="1280" t="str">
        <f t="shared" si="25"/>
        <v/>
      </c>
      <c r="H151" s="1280" t="str">
        <f t="shared" si="26"/>
        <v/>
      </c>
      <c r="I151" s="1165">
        <f t="shared" si="28"/>
        <v>0</v>
      </c>
      <c r="J151" s="1165">
        <f t="shared" si="27"/>
        <v>0</v>
      </c>
      <c r="K151" s="1150">
        <f t="shared" si="30"/>
        <v>70</v>
      </c>
      <c r="L151" s="1151" t="str">
        <f t="shared" si="29"/>
        <v/>
      </c>
    </row>
    <row r="152" spans="2:12" s="186" customFormat="1" ht="24.95" customHeight="1" x14ac:dyDescent="0.2">
      <c r="B152" s="1166" t="str">
        <f t="shared" si="21"/>
        <v/>
      </c>
      <c r="C152" s="1166" t="str">
        <f t="shared" si="22"/>
        <v/>
      </c>
      <c r="D152" s="1167" t="str">
        <f t="shared" si="23"/>
        <v/>
      </c>
      <c r="E152" s="1869">
        <f t="shared" si="24"/>
        <v>0</v>
      </c>
      <c r="F152" s="1869"/>
      <c r="G152" s="1280" t="str">
        <f t="shared" si="25"/>
        <v/>
      </c>
      <c r="H152" s="1280" t="str">
        <f t="shared" si="26"/>
        <v/>
      </c>
      <c r="I152" s="1165">
        <f t="shared" si="28"/>
        <v>0</v>
      </c>
      <c r="J152" s="1165">
        <f t="shared" si="27"/>
        <v>0</v>
      </c>
      <c r="K152" s="1150">
        <f t="shared" si="30"/>
        <v>71</v>
      </c>
      <c r="L152" s="1151" t="str">
        <f t="shared" si="29"/>
        <v/>
      </c>
    </row>
    <row r="153" spans="2:12" s="186" customFormat="1" ht="17.649999999999999" customHeight="1" x14ac:dyDescent="0.2">
      <c r="B153" s="1166" t="str">
        <f t="shared" si="21"/>
        <v/>
      </c>
      <c r="C153" s="1166" t="str">
        <f t="shared" si="22"/>
        <v/>
      </c>
      <c r="D153" s="1167" t="str">
        <f t="shared" si="23"/>
        <v/>
      </c>
      <c r="E153" s="1869">
        <f t="shared" si="24"/>
        <v>0</v>
      </c>
      <c r="F153" s="1869"/>
      <c r="G153" s="1280" t="str">
        <f t="shared" si="25"/>
        <v/>
      </c>
      <c r="H153" s="1280" t="str">
        <f t="shared" si="26"/>
        <v/>
      </c>
      <c r="I153" s="1165">
        <f t="shared" si="28"/>
        <v>0</v>
      </c>
      <c r="J153" s="1165">
        <f t="shared" si="27"/>
        <v>0</v>
      </c>
      <c r="K153" s="1150">
        <f t="shared" si="30"/>
        <v>71</v>
      </c>
      <c r="L153" s="1151" t="str">
        <f t="shared" si="29"/>
        <v/>
      </c>
    </row>
    <row r="154" spans="2:12" s="186" customFormat="1" ht="16.899999999999999" customHeight="1" x14ac:dyDescent="0.2">
      <c r="B154" s="1166" t="str">
        <f t="shared" si="21"/>
        <v/>
      </c>
      <c r="C154" s="1166" t="str">
        <f t="shared" si="22"/>
        <v/>
      </c>
      <c r="D154" s="1167" t="str">
        <f t="shared" si="23"/>
        <v/>
      </c>
      <c r="E154" s="1869">
        <f t="shared" si="24"/>
        <v>0</v>
      </c>
      <c r="F154" s="1869"/>
      <c r="G154" s="1280" t="str">
        <f t="shared" si="25"/>
        <v/>
      </c>
      <c r="H154" s="1280" t="str">
        <f t="shared" si="26"/>
        <v/>
      </c>
      <c r="I154" s="1165">
        <f t="shared" si="28"/>
        <v>0</v>
      </c>
      <c r="J154" s="1165">
        <f t="shared" si="27"/>
        <v>0</v>
      </c>
      <c r="K154" s="1150">
        <f t="shared" si="30"/>
        <v>72</v>
      </c>
      <c r="L154" s="1151" t="str">
        <f t="shared" si="29"/>
        <v/>
      </c>
    </row>
    <row r="155" spans="2:12" s="186" customFormat="1" ht="17.649999999999999" customHeight="1" x14ac:dyDescent="0.2">
      <c r="B155" s="1166" t="str">
        <f t="shared" si="21"/>
        <v/>
      </c>
      <c r="C155" s="1166" t="str">
        <f t="shared" si="22"/>
        <v/>
      </c>
      <c r="D155" s="1167" t="str">
        <f t="shared" si="23"/>
        <v/>
      </c>
      <c r="E155" s="1869">
        <f t="shared" si="24"/>
        <v>0</v>
      </c>
      <c r="F155" s="1869"/>
      <c r="G155" s="1280" t="str">
        <f t="shared" si="25"/>
        <v/>
      </c>
      <c r="H155" s="1280" t="str">
        <f t="shared" si="26"/>
        <v/>
      </c>
      <c r="I155" s="1165">
        <f t="shared" si="28"/>
        <v>0</v>
      </c>
      <c r="J155" s="1165">
        <f t="shared" si="27"/>
        <v>0</v>
      </c>
      <c r="K155" s="1150">
        <f t="shared" si="30"/>
        <v>72</v>
      </c>
      <c r="L155" s="1151" t="str">
        <f t="shared" si="29"/>
        <v/>
      </c>
    </row>
    <row r="156" spans="2:12" s="186" customFormat="1" ht="17.649999999999999" customHeight="1" x14ac:dyDescent="0.2">
      <c r="B156" s="1166" t="str">
        <f t="shared" si="21"/>
        <v/>
      </c>
      <c r="C156" s="1166" t="str">
        <f t="shared" si="22"/>
        <v/>
      </c>
      <c r="D156" s="1167" t="str">
        <f t="shared" si="23"/>
        <v/>
      </c>
      <c r="E156" s="1869">
        <f t="shared" si="24"/>
        <v>0</v>
      </c>
      <c r="F156" s="1869"/>
      <c r="G156" s="1280" t="str">
        <f t="shared" si="25"/>
        <v/>
      </c>
      <c r="H156" s="1280" t="str">
        <f t="shared" si="26"/>
        <v/>
      </c>
      <c r="I156" s="1165">
        <f t="shared" si="28"/>
        <v>0</v>
      </c>
      <c r="J156" s="1165">
        <f t="shared" si="27"/>
        <v>0</v>
      </c>
      <c r="K156" s="1150">
        <f t="shared" si="30"/>
        <v>73</v>
      </c>
      <c r="L156" s="1151" t="str">
        <f t="shared" si="29"/>
        <v/>
      </c>
    </row>
    <row r="157" spans="2:12" s="186" customFormat="1" ht="16.899999999999999" customHeight="1" x14ac:dyDescent="0.2">
      <c r="B157" s="1166" t="str">
        <f t="shared" si="21"/>
        <v/>
      </c>
      <c r="C157" s="1166" t="str">
        <f t="shared" si="22"/>
        <v/>
      </c>
      <c r="D157" s="1167" t="str">
        <f t="shared" si="23"/>
        <v/>
      </c>
      <c r="E157" s="1869">
        <f t="shared" si="24"/>
        <v>0</v>
      </c>
      <c r="F157" s="1869"/>
      <c r="G157" s="1280" t="str">
        <f t="shared" si="25"/>
        <v/>
      </c>
      <c r="H157" s="1280" t="str">
        <f t="shared" si="26"/>
        <v/>
      </c>
      <c r="I157" s="1165">
        <f t="shared" si="28"/>
        <v>0</v>
      </c>
      <c r="J157" s="1165">
        <f t="shared" si="27"/>
        <v>0</v>
      </c>
      <c r="K157" s="1150">
        <f t="shared" si="30"/>
        <v>73</v>
      </c>
      <c r="L157" s="1151" t="str">
        <f t="shared" si="29"/>
        <v/>
      </c>
    </row>
    <row r="158" spans="2:12" s="186" customFormat="1" ht="17.649999999999999" customHeight="1" x14ac:dyDescent="0.2">
      <c r="B158" s="1166" t="str">
        <f t="shared" si="21"/>
        <v/>
      </c>
      <c r="C158" s="1166" t="str">
        <f t="shared" si="22"/>
        <v/>
      </c>
      <c r="D158" s="1167" t="str">
        <f t="shared" si="23"/>
        <v/>
      </c>
      <c r="E158" s="1869">
        <f t="shared" si="24"/>
        <v>0</v>
      </c>
      <c r="F158" s="1869"/>
      <c r="G158" s="1280" t="str">
        <f t="shared" si="25"/>
        <v/>
      </c>
      <c r="H158" s="1280" t="str">
        <f t="shared" si="26"/>
        <v/>
      </c>
      <c r="I158" s="1165">
        <f t="shared" si="28"/>
        <v>0</v>
      </c>
      <c r="J158" s="1165">
        <f t="shared" si="27"/>
        <v>0</v>
      </c>
      <c r="K158" s="1150">
        <f t="shared" si="30"/>
        <v>74</v>
      </c>
      <c r="L158" s="1151" t="str">
        <f t="shared" si="29"/>
        <v/>
      </c>
    </row>
    <row r="159" spans="2:12" s="186" customFormat="1" ht="17.649999999999999" customHeight="1" x14ac:dyDescent="0.2">
      <c r="B159" s="1166" t="str">
        <f t="shared" si="21"/>
        <v/>
      </c>
      <c r="C159" s="1166" t="str">
        <f t="shared" si="22"/>
        <v/>
      </c>
      <c r="D159" s="1167" t="str">
        <f t="shared" si="23"/>
        <v/>
      </c>
      <c r="E159" s="1869">
        <f t="shared" si="24"/>
        <v>0</v>
      </c>
      <c r="F159" s="1869"/>
      <c r="G159" s="1280" t="str">
        <f t="shared" si="25"/>
        <v/>
      </c>
      <c r="H159" s="1280" t="str">
        <f t="shared" si="26"/>
        <v/>
      </c>
      <c r="I159" s="1165">
        <f t="shared" si="28"/>
        <v>0</v>
      </c>
      <c r="J159" s="1165">
        <f t="shared" si="27"/>
        <v>0</v>
      </c>
      <c r="K159" s="1150">
        <f t="shared" si="30"/>
        <v>74</v>
      </c>
      <c r="L159" s="1151" t="str">
        <f t="shared" si="29"/>
        <v/>
      </c>
    </row>
    <row r="160" spans="2:12" s="186" customFormat="1" ht="17.649999999999999" customHeight="1" x14ac:dyDescent="0.2">
      <c r="B160" s="1166" t="str">
        <f t="shared" si="21"/>
        <v/>
      </c>
      <c r="C160" s="1166" t="str">
        <f t="shared" si="22"/>
        <v/>
      </c>
      <c r="D160" s="1167" t="str">
        <f t="shared" si="23"/>
        <v/>
      </c>
      <c r="E160" s="1869">
        <f t="shared" si="24"/>
        <v>0</v>
      </c>
      <c r="F160" s="1869"/>
      <c r="G160" s="1280" t="str">
        <f t="shared" si="25"/>
        <v/>
      </c>
      <c r="H160" s="1280" t="str">
        <f t="shared" si="26"/>
        <v/>
      </c>
      <c r="I160" s="1165">
        <f t="shared" si="28"/>
        <v>0</v>
      </c>
      <c r="J160" s="1165">
        <f t="shared" si="27"/>
        <v>0</v>
      </c>
      <c r="K160" s="1150">
        <f t="shared" si="30"/>
        <v>75</v>
      </c>
      <c r="L160" s="1151" t="str">
        <f t="shared" si="29"/>
        <v/>
      </c>
    </row>
    <row r="161" spans="2:12" s="186" customFormat="1" ht="17.649999999999999" customHeight="1" x14ac:dyDescent="0.2">
      <c r="B161" s="1166" t="str">
        <f t="shared" si="21"/>
        <v/>
      </c>
      <c r="C161" s="1166" t="str">
        <f t="shared" si="22"/>
        <v/>
      </c>
      <c r="D161" s="1167" t="str">
        <f t="shared" si="23"/>
        <v/>
      </c>
      <c r="E161" s="1869">
        <f t="shared" si="24"/>
        <v>0</v>
      </c>
      <c r="F161" s="1869"/>
      <c r="G161" s="1280" t="str">
        <f t="shared" si="25"/>
        <v/>
      </c>
      <c r="H161" s="1280" t="str">
        <f t="shared" si="26"/>
        <v/>
      </c>
      <c r="I161" s="1165">
        <f t="shared" si="28"/>
        <v>0</v>
      </c>
      <c r="J161" s="1165">
        <f t="shared" si="27"/>
        <v>0</v>
      </c>
      <c r="K161" s="1150">
        <f t="shared" si="30"/>
        <v>75</v>
      </c>
      <c r="L161" s="1151" t="str">
        <f t="shared" si="29"/>
        <v/>
      </c>
    </row>
    <row r="162" spans="2:12" s="186" customFormat="1" ht="16.899999999999999" customHeight="1" x14ac:dyDescent="0.2">
      <c r="B162" s="1166" t="str">
        <f t="shared" si="21"/>
        <v/>
      </c>
      <c r="C162" s="1166" t="str">
        <f t="shared" si="22"/>
        <v/>
      </c>
      <c r="D162" s="1167" t="str">
        <f t="shared" si="23"/>
        <v/>
      </c>
      <c r="E162" s="1869">
        <f t="shared" si="24"/>
        <v>0</v>
      </c>
      <c r="F162" s="1869"/>
      <c r="G162" s="1280" t="str">
        <f t="shared" si="25"/>
        <v/>
      </c>
      <c r="H162" s="1280" t="str">
        <f t="shared" si="26"/>
        <v/>
      </c>
      <c r="I162" s="1165">
        <f t="shared" si="28"/>
        <v>0</v>
      </c>
      <c r="J162" s="1165">
        <f t="shared" si="27"/>
        <v>0</v>
      </c>
      <c r="K162" s="1150">
        <f t="shared" si="30"/>
        <v>76</v>
      </c>
      <c r="L162" s="1151" t="str">
        <f t="shared" si="29"/>
        <v/>
      </c>
    </row>
    <row r="163" spans="2:12" s="186" customFormat="1" ht="17.649999999999999" customHeight="1" x14ac:dyDescent="0.2">
      <c r="B163" s="1166" t="str">
        <f t="shared" si="21"/>
        <v/>
      </c>
      <c r="C163" s="1166" t="str">
        <f t="shared" si="22"/>
        <v/>
      </c>
      <c r="D163" s="1167" t="str">
        <f t="shared" si="23"/>
        <v/>
      </c>
      <c r="E163" s="1869">
        <f t="shared" si="24"/>
        <v>0</v>
      </c>
      <c r="F163" s="1869"/>
      <c r="G163" s="1280" t="str">
        <f t="shared" si="25"/>
        <v/>
      </c>
      <c r="H163" s="1280" t="str">
        <f t="shared" si="26"/>
        <v/>
      </c>
      <c r="I163" s="1165">
        <f t="shared" si="28"/>
        <v>0</v>
      </c>
      <c r="J163" s="1165">
        <f t="shared" si="27"/>
        <v>0</v>
      </c>
      <c r="K163" s="1150">
        <f t="shared" si="30"/>
        <v>76</v>
      </c>
      <c r="L163" s="1151" t="str">
        <f t="shared" si="29"/>
        <v/>
      </c>
    </row>
    <row r="164" spans="2:12" s="186" customFormat="1" ht="24.95" customHeight="1" x14ac:dyDescent="0.2">
      <c r="B164" s="1166" t="str">
        <f t="shared" si="21"/>
        <v/>
      </c>
      <c r="C164" s="1166" t="str">
        <f t="shared" si="22"/>
        <v/>
      </c>
      <c r="D164" s="1167" t="str">
        <f t="shared" si="23"/>
        <v/>
      </c>
      <c r="E164" s="1869">
        <f t="shared" si="24"/>
        <v>0</v>
      </c>
      <c r="F164" s="1869"/>
      <c r="G164" s="1280" t="str">
        <f t="shared" si="25"/>
        <v/>
      </c>
      <c r="H164" s="1280" t="str">
        <f t="shared" si="26"/>
        <v/>
      </c>
      <c r="I164" s="1165">
        <f t="shared" si="28"/>
        <v>0</v>
      </c>
      <c r="J164" s="1165">
        <f t="shared" si="27"/>
        <v>0</v>
      </c>
      <c r="K164" s="1150">
        <f t="shared" si="30"/>
        <v>77</v>
      </c>
      <c r="L164" s="1151" t="str">
        <f t="shared" si="29"/>
        <v/>
      </c>
    </row>
    <row r="165" spans="2:12" s="186" customFormat="1" ht="17.649999999999999" customHeight="1" x14ac:dyDescent="0.2">
      <c r="B165" s="1166" t="str">
        <f t="shared" si="21"/>
        <v/>
      </c>
      <c r="C165" s="1166" t="str">
        <f t="shared" si="22"/>
        <v/>
      </c>
      <c r="D165" s="1167" t="str">
        <f t="shared" si="23"/>
        <v/>
      </c>
      <c r="E165" s="1869">
        <f t="shared" si="24"/>
        <v>0</v>
      </c>
      <c r="F165" s="1869"/>
      <c r="G165" s="1280" t="str">
        <f t="shared" si="25"/>
        <v/>
      </c>
      <c r="H165" s="1280" t="str">
        <f t="shared" si="26"/>
        <v/>
      </c>
      <c r="I165" s="1165">
        <f t="shared" si="28"/>
        <v>0</v>
      </c>
      <c r="J165" s="1165">
        <f t="shared" si="27"/>
        <v>0</v>
      </c>
      <c r="K165" s="1150">
        <f t="shared" si="30"/>
        <v>77</v>
      </c>
      <c r="L165" s="1151" t="str">
        <f t="shared" si="29"/>
        <v/>
      </c>
    </row>
    <row r="166" spans="2:12" s="186" customFormat="1" ht="16.899999999999999" customHeight="1" x14ac:dyDescent="0.2">
      <c r="B166" s="1166" t="str">
        <f t="shared" si="21"/>
        <v/>
      </c>
      <c r="C166" s="1166" t="str">
        <f t="shared" si="22"/>
        <v/>
      </c>
      <c r="D166" s="1167" t="str">
        <f t="shared" si="23"/>
        <v/>
      </c>
      <c r="E166" s="1869">
        <f t="shared" si="24"/>
        <v>0</v>
      </c>
      <c r="F166" s="1869"/>
      <c r="G166" s="1280" t="str">
        <f t="shared" si="25"/>
        <v/>
      </c>
      <c r="H166" s="1280" t="str">
        <f t="shared" si="26"/>
        <v/>
      </c>
      <c r="I166" s="1165">
        <f t="shared" si="28"/>
        <v>0</v>
      </c>
      <c r="J166" s="1165">
        <f t="shared" si="27"/>
        <v>0</v>
      </c>
      <c r="K166" s="1150">
        <f t="shared" si="30"/>
        <v>78</v>
      </c>
      <c r="L166" s="1151" t="str">
        <f t="shared" si="29"/>
        <v/>
      </c>
    </row>
    <row r="167" spans="2:12" s="186" customFormat="1" ht="25.7" customHeight="1" x14ac:dyDescent="0.2">
      <c r="B167" s="1166" t="str">
        <f t="shared" si="21"/>
        <v/>
      </c>
      <c r="C167" s="1166" t="str">
        <f t="shared" si="22"/>
        <v/>
      </c>
      <c r="D167" s="1167" t="str">
        <f t="shared" si="23"/>
        <v/>
      </c>
      <c r="E167" s="1869">
        <f t="shared" si="24"/>
        <v>0</v>
      </c>
      <c r="F167" s="1869"/>
      <c r="G167" s="1280" t="str">
        <f t="shared" si="25"/>
        <v/>
      </c>
      <c r="H167" s="1280" t="str">
        <f t="shared" si="26"/>
        <v/>
      </c>
      <c r="I167" s="1165">
        <f t="shared" si="28"/>
        <v>0</v>
      </c>
      <c r="J167" s="1165">
        <f t="shared" si="27"/>
        <v>0</v>
      </c>
      <c r="K167" s="1150">
        <f t="shared" si="30"/>
        <v>78</v>
      </c>
      <c r="L167" s="1151" t="str">
        <f t="shared" si="29"/>
        <v/>
      </c>
    </row>
    <row r="168" spans="2:12" s="186" customFormat="1" ht="16.899999999999999" customHeight="1" x14ac:dyDescent="0.2">
      <c r="B168" s="1166" t="str">
        <f t="shared" si="21"/>
        <v/>
      </c>
      <c r="C168" s="1166" t="str">
        <f t="shared" si="22"/>
        <v/>
      </c>
      <c r="D168" s="1167" t="str">
        <f t="shared" si="23"/>
        <v/>
      </c>
      <c r="E168" s="1869">
        <f t="shared" si="24"/>
        <v>0</v>
      </c>
      <c r="F168" s="1869"/>
      <c r="G168" s="1280" t="str">
        <f t="shared" si="25"/>
        <v/>
      </c>
      <c r="H168" s="1280" t="str">
        <f t="shared" si="26"/>
        <v/>
      </c>
      <c r="I168" s="1165">
        <f t="shared" si="28"/>
        <v>0</v>
      </c>
      <c r="J168" s="1165">
        <f t="shared" si="27"/>
        <v>0</v>
      </c>
      <c r="K168" s="1150">
        <f t="shared" si="30"/>
        <v>79</v>
      </c>
      <c r="L168" s="1151" t="str">
        <f t="shared" si="29"/>
        <v/>
      </c>
    </row>
    <row r="169" spans="2:12" s="186" customFormat="1" ht="25.7" customHeight="1" x14ac:dyDescent="0.2">
      <c r="B169" s="1166" t="str">
        <f t="shared" si="21"/>
        <v/>
      </c>
      <c r="C169" s="1166" t="str">
        <f t="shared" si="22"/>
        <v/>
      </c>
      <c r="D169" s="1167" t="str">
        <f t="shared" si="23"/>
        <v/>
      </c>
      <c r="E169" s="1869">
        <f t="shared" si="24"/>
        <v>0</v>
      </c>
      <c r="F169" s="1869"/>
      <c r="G169" s="1280" t="str">
        <f t="shared" si="25"/>
        <v/>
      </c>
      <c r="H169" s="1280" t="str">
        <f t="shared" si="26"/>
        <v/>
      </c>
      <c r="I169" s="1165">
        <f t="shared" si="28"/>
        <v>0</v>
      </c>
      <c r="J169" s="1165">
        <f t="shared" si="27"/>
        <v>0</v>
      </c>
      <c r="K169" s="1150">
        <f t="shared" si="30"/>
        <v>79</v>
      </c>
      <c r="L169" s="1151" t="str">
        <f t="shared" si="29"/>
        <v/>
      </c>
    </row>
    <row r="170" spans="2:12" s="186" customFormat="1" ht="16.899999999999999" customHeight="1" x14ac:dyDescent="0.2">
      <c r="B170" s="1166" t="str">
        <f t="shared" si="21"/>
        <v/>
      </c>
      <c r="C170" s="1166" t="str">
        <f t="shared" si="22"/>
        <v/>
      </c>
      <c r="D170" s="1167" t="str">
        <f t="shared" si="23"/>
        <v/>
      </c>
      <c r="E170" s="1869">
        <f t="shared" si="24"/>
        <v>0</v>
      </c>
      <c r="F170" s="1869"/>
      <c r="G170" s="1280" t="str">
        <f t="shared" si="25"/>
        <v/>
      </c>
      <c r="H170" s="1280" t="str">
        <f t="shared" si="26"/>
        <v/>
      </c>
      <c r="I170" s="1165">
        <f t="shared" si="28"/>
        <v>0</v>
      </c>
      <c r="J170" s="1165">
        <f t="shared" si="27"/>
        <v>0</v>
      </c>
      <c r="K170" s="1150">
        <f t="shared" si="30"/>
        <v>80</v>
      </c>
      <c r="L170" s="1151" t="str">
        <f t="shared" si="29"/>
        <v/>
      </c>
    </row>
    <row r="171" spans="2:12" s="186" customFormat="1" ht="17.649999999999999" customHeight="1" x14ac:dyDescent="0.2">
      <c r="B171" s="1166" t="str">
        <f t="shared" si="21"/>
        <v/>
      </c>
      <c r="C171" s="1166" t="str">
        <f t="shared" si="22"/>
        <v/>
      </c>
      <c r="D171" s="1167" t="str">
        <f t="shared" si="23"/>
        <v/>
      </c>
      <c r="E171" s="1869">
        <f t="shared" si="24"/>
        <v>0</v>
      </c>
      <c r="F171" s="1869"/>
      <c r="G171" s="1280" t="str">
        <f t="shared" si="25"/>
        <v/>
      </c>
      <c r="H171" s="1280" t="str">
        <f t="shared" si="26"/>
        <v/>
      </c>
      <c r="I171" s="1165">
        <f t="shared" si="28"/>
        <v>0</v>
      </c>
      <c r="J171" s="1165">
        <f t="shared" si="27"/>
        <v>0</v>
      </c>
      <c r="K171" s="1150">
        <f t="shared" si="30"/>
        <v>80</v>
      </c>
      <c r="L171" s="1151" t="str">
        <f t="shared" si="29"/>
        <v/>
      </c>
    </row>
    <row r="172" spans="2:12" s="186" customFormat="1" ht="17.649999999999999" customHeight="1" x14ac:dyDescent="0.2">
      <c r="B172" s="1166" t="str">
        <f t="shared" si="21"/>
        <v/>
      </c>
      <c r="C172" s="1166" t="str">
        <f t="shared" si="22"/>
        <v/>
      </c>
      <c r="D172" s="1167" t="str">
        <f t="shared" si="23"/>
        <v/>
      </c>
      <c r="E172" s="1869">
        <f t="shared" si="24"/>
        <v>0</v>
      </c>
      <c r="F172" s="1869"/>
      <c r="G172" s="1280" t="str">
        <f t="shared" si="25"/>
        <v/>
      </c>
      <c r="H172" s="1280" t="str">
        <f t="shared" si="26"/>
        <v/>
      </c>
      <c r="I172" s="1165">
        <f t="shared" si="28"/>
        <v>0</v>
      </c>
      <c r="J172" s="1165">
        <f t="shared" si="27"/>
        <v>0</v>
      </c>
      <c r="K172" s="1150">
        <f t="shared" si="30"/>
        <v>81</v>
      </c>
      <c r="L172" s="1151" t="str">
        <f t="shared" si="29"/>
        <v/>
      </c>
    </row>
    <row r="173" spans="2:12" s="186" customFormat="1" ht="24.95" customHeight="1" x14ac:dyDescent="0.2">
      <c r="B173" s="1166" t="str">
        <f t="shared" si="21"/>
        <v/>
      </c>
      <c r="C173" s="1166" t="str">
        <f t="shared" si="22"/>
        <v/>
      </c>
      <c r="D173" s="1167" t="str">
        <f t="shared" si="23"/>
        <v/>
      </c>
      <c r="E173" s="1869">
        <f t="shared" si="24"/>
        <v>0</v>
      </c>
      <c r="F173" s="1869"/>
      <c r="G173" s="1280" t="str">
        <f t="shared" si="25"/>
        <v/>
      </c>
      <c r="H173" s="1280" t="str">
        <f t="shared" si="26"/>
        <v/>
      </c>
      <c r="I173" s="1165">
        <f t="shared" si="28"/>
        <v>0</v>
      </c>
      <c r="J173" s="1165">
        <f t="shared" si="27"/>
        <v>0</v>
      </c>
      <c r="K173" s="1150">
        <f t="shared" si="30"/>
        <v>81</v>
      </c>
      <c r="L173" s="1151" t="str">
        <f t="shared" si="29"/>
        <v/>
      </c>
    </row>
    <row r="174" spans="2:12" s="186" customFormat="1" ht="16.899999999999999" customHeight="1" x14ac:dyDescent="0.2">
      <c r="B174" s="1166" t="str">
        <f t="shared" si="21"/>
        <v/>
      </c>
      <c r="C174" s="1166" t="str">
        <f t="shared" si="22"/>
        <v/>
      </c>
      <c r="D174" s="1167" t="str">
        <f t="shared" si="23"/>
        <v/>
      </c>
      <c r="E174" s="1869">
        <f t="shared" si="24"/>
        <v>0</v>
      </c>
      <c r="F174" s="1869"/>
      <c r="G174" s="1280" t="str">
        <f t="shared" si="25"/>
        <v/>
      </c>
      <c r="H174" s="1280" t="str">
        <f t="shared" si="26"/>
        <v/>
      </c>
      <c r="I174" s="1165">
        <f t="shared" si="28"/>
        <v>0</v>
      </c>
      <c r="J174" s="1165">
        <f t="shared" si="27"/>
        <v>0</v>
      </c>
      <c r="K174" s="1150">
        <f t="shared" si="30"/>
        <v>82</v>
      </c>
      <c r="L174" s="1151" t="str">
        <f t="shared" si="29"/>
        <v/>
      </c>
    </row>
    <row r="175" spans="2:12" s="186" customFormat="1" ht="17.649999999999999" customHeight="1" x14ac:dyDescent="0.2">
      <c r="B175" s="1166" t="str">
        <f t="shared" si="21"/>
        <v/>
      </c>
      <c r="C175" s="1166" t="str">
        <f t="shared" si="22"/>
        <v/>
      </c>
      <c r="D175" s="1167" t="str">
        <f t="shared" si="23"/>
        <v/>
      </c>
      <c r="E175" s="1869">
        <f t="shared" si="24"/>
        <v>0</v>
      </c>
      <c r="F175" s="1869"/>
      <c r="G175" s="1280" t="str">
        <f t="shared" si="25"/>
        <v/>
      </c>
      <c r="H175" s="1280" t="str">
        <f t="shared" si="26"/>
        <v/>
      </c>
      <c r="I175" s="1165">
        <f t="shared" si="28"/>
        <v>0</v>
      </c>
      <c r="J175" s="1165">
        <f t="shared" si="27"/>
        <v>0</v>
      </c>
      <c r="K175" s="1150">
        <f t="shared" si="30"/>
        <v>82</v>
      </c>
      <c r="L175" s="1151" t="str">
        <f t="shared" si="29"/>
        <v/>
      </c>
    </row>
    <row r="176" spans="2:12" s="186" customFormat="1" ht="24.95" customHeight="1" x14ac:dyDescent="0.2">
      <c r="B176" s="1166" t="str">
        <f t="shared" si="21"/>
        <v/>
      </c>
      <c r="C176" s="1166" t="str">
        <f t="shared" si="22"/>
        <v/>
      </c>
      <c r="D176" s="1167" t="str">
        <f t="shared" si="23"/>
        <v/>
      </c>
      <c r="E176" s="1869">
        <f t="shared" si="24"/>
        <v>0</v>
      </c>
      <c r="F176" s="1869"/>
      <c r="G176" s="1280" t="str">
        <f t="shared" si="25"/>
        <v/>
      </c>
      <c r="H176" s="1280" t="str">
        <f t="shared" si="26"/>
        <v/>
      </c>
      <c r="I176" s="1165">
        <f t="shared" si="28"/>
        <v>0</v>
      </c>
      <c r="J176" s="1165">
        <f t="shared" si="27"/>
        <v>0</v>
      </c>
      <c r="K176" s="1150">
        <f t="shared" si="30"/>
        <v>83</v>
      </c>
      <c r="L176" s="1151" t="str">
        <f t="shared" si="29"/>
        <v/>
      </c>
    </row>
    <row r="177" spans="2:12" s="186" customFormat="1" ht="25.7" customHeight="1" x14ac:dyDescent="0.2">
      <c r="B177" s="1166" t="str">
        <f t="shared" si="21"/>
        <v/>
      </c>
      <c r="C177" s="1166" t="str">
        <f t="shared" si="22"/>
        <v/>
      </c>
      <c r="D177" s="1167" t="str">
        <f t="shared" si="23"/>
        <v/>
      </c>
      <c r="E177" s="1869">
        <f t="shared" si="24"/>
        <v>0</v>
      </c>
      <c r="F177" s="1869"/>
      <c r="G177" s="1280" t="str">
        <f t="shared" si="25"/>
        <v/>
      </c>
      <c r="H177" s="1280" t="str">
        <f t="shared" si="26"/>
        <v/>
      </c>
      <c r="I177" s="1165">
        <f t="shared" si="28"/>
        <v>0</v>
      </c>
      <c r="J177" s="1165">
        <f t="shared" si="27"/>
        <v>0</v>
      </c>
      <c r="K177" s="1150">
        <f t="shared" si="30"/>
        <v>83</v>
      </c>
      <c r="L177" s="1151" t="str">
        <f t="shared" si="29"/>
        <v/>
      </c>
    </row>
    <row r="178" spans="2:12" s="186" customFormat="1" ht="16.899999999999999" customHeight="1" x14ac:dyDescent="0.2">
      <c r="B178" s="1166" t="str">
        <f t="shared" si="21"/>
        <v/>
      </c>
      <c r="C178" s="1166" t="str">
        <f t="shared" si="22"/>
        <v/>
      </c>
      <c r="D178" s="1167" t="str">
        <f t="shared" si="23"/>
        <v/>
      </c>
      <c r="E178" s="1869">
        <f t="shared" si="24"/>
        <v>0</v>
      </c>
      <c r="F178" s="1869"/>
      <c r="G178" s="1280" t="str">
        <f t="shared" si="25"/>
        <v/>
      </c>
      <c r="H178" s="1280" t="str">
        <f t="shared" si="26"/>
        <v/>
      </c>
      <c r="I178" s="1165">
        <f t="shared" si="28"/>
        <v>0</v>
      </c>
      <c r="J178" s="1165">
        <f t="shared" si="27"/>
        <v>0</v>
      </c>
      <c r="K178" s="1150">
        <f t="shared" si="30"/>
        <v>84</v>
      </c>
      <c r="L178" s="1151" t="str">
        <f t="shared" si="29"/>
        <v/>
      </c>
    </row>
    <row r="179" spans="2:12" s="186" customFormat="1" ht="17.649999999999999" customHeight="1" x14ac:dyDescent="0.2">
      <c r="B179" s="1166" t="str">
        <f t="shared" si="21"/>
        <v/>
      </c>
      <c r="C179" s="1166" t="str">
        <f t="shared" si="22"/>
        <v/>
      </c>
      <c r="D179" s="1167" t="str">
        <f t="shared" si="23"/>
        <v/>
      </c>
      <c r="E179" s="1869">
        <f t="shared" si="24"/>
        <v>0</v>
      </c>
      <c r="F179" s="1869"/>
      <c r="G179" s="1280" t="str">
        <f t="shared" si="25"/>
        <v/>
      </c>
      <c r="H179" s="1280" t="str">
        <f t="shared" si="26"/>
        <v/>
      </c>
      <c r="I179" s="1165">
        <f t="shared" si="28"/>
        <v>0</v>
      </c>
      <c r="J179" s="1165">
        <f t="shared" si="27"/>
        <v>0</v>
      </c>
      <c r="K179" s="1150">
        <f t="shared" si="30"/>
        <v>84</v>
      </c>
      <c r="L179" s="1151" t="str">
        <f t="shared" si="29"/>
        <v/>
      </c>
    </row>
    <row r="180" spans="2:12" s="186" customFormat="1" ht="17.649999999999999" customHeight="1" x14ac:dyDescent="0.2">
      <c r="B180" s="1166" t="str">
        <f t="shared" si="21"/>
        <v/>
      </c>
      <c r="C180" s="1166" t="str">
        <f t="shared" si="22"/>
        <v/>
      </c>
      <c r="D180" s="1167" t="str">
        <f t="shared" si="23"/>
        <v/>
      </c>
      <c r="E180" s="1869">
        <f t="shared" si="24"/>
        <v>0</v>
      </c>
      <c r="F180" s="1869"/>
      <c r="G180" s="1280" t="str">
        <f t="shared" si="25"/>
        <v/>
      </c>
      <c r="H180" s="1280" t="str">
        <f t="shared" si="26"/>
        <v/>
      </c>
      <c r="I180" s="1165">
        <f t="shared" si="28"/>
        <v>0</v>
      </c>
      <c r="J180" s="1165">
        <f t="shared" si="27"/>
        <v>0</v>
      </c>
      <c r="K180" s="1150">
        <f t="shared" si="30"/>
        <v>85</v>
      </c>
      <c r="L180" s="1151" t="str">
        <f t="shared" si="29"/>
        <v/>
      </c>
    </row>
    <row r="181" spans="2:12" s="186" customFormat="1" ht="16.899999999999999" customHeight="1" x14ac:dyDescent="0.2">
      <c r="B181" s="1166" t="str">
        <f t="shared" si="21"/>
        <v/>
      </c>
      <c r="C181" s="1166" t="str">
        <f t="shared" si="22"/>
        <v/>
      </c>
      <c r="D181" s="1167" t="str">
        <f t="shared" si="23"/>
        <v/>
      </c>
      <c r="E181" s="1869">
        <f t="shared" si="24"/>
        <v>0</v>
      </c>
      <c r="F181" s="1869"/>
      <c r="G181" s="1280" t="str">
        <f t="shared" si="25"/>
        <v/>
      </c>
      <c r="H181" s="1280" t="str">
        <f t="shared" si="26"/>
        <v/>
      </c>
      <c r="I181" s="1165">
        <f t="shared" si="28"/>
        <v>0</v>
      </c>
      <c r="J181" s="1165">
        <f t="shared" si="27"/>
        <v>0</v>
      </c>
      <c r="K181" s="1150">
        <f t="shared" si="30"/>
        <v>85</v>
      </c>
      <c r="L181" s="1151" t="str">
        <f t="shared" si="29"/>
        <v/>
      </c>
    </row>
    <row r="182" spans="2:12" s="186" customFormat="1" ht="17.649999999999999" customHeight="1" x14ac:dyDescent="0.2">
      <c r="B182" s="1166" t="str">
        <f t="shared" si="21"/>
        <v/>
      </c>
      <c r="C182" s="1166" t="str">
        <f t="shared" si="22"/>
        <v/>
      </c>
      <c r="D182" s="1167" t="str">
        <f t="shared" si="23"/>
        <v/>
      </c>
      <c r="E182" s="1869">
        <f t="shared" si="24"/>
        <v>0</v>
      </c>
      <c r="F182" s="1869"/>
      <c r="G182" s="1280" t="str">
        <f t="shared" si="25"/>
        <v/>
      </c>
      <c r="H182" s="1280" t="str">
        <f t="shared" si="26"/>
        <v/>
      </c>
      <c r="I182" s="1165">
        <f t="shared" si="28"/>
        <v>0</v>
      </c>
      <c r="J182" s="1165">
        <f t="shared" si="27"/>
        <v>0</v>
      </c>
      <c r="K182" s="1150">
        <f t="shared" si="30"/>
        <v>86</v>
      </c>
      <c r="L182" s="1151" t="str">
        <f t="shared" si="29"/>
        <v/>
      </c>
    </row>
    <row r="183" spans="2:12" s="186" customFormat="1" ht="16.899999999999999" customHeight="1" x14ac:dyDescent="0.2">
      <c r="B183" s="1166" t="str">
        <f t="shared" si="21"/>
        <v/>
      </c>
      <c r="C183" s="1166" t="str">
        <f t="shared" si="22"/>
        <v/>
      </c>
      <c r="D183" s="1167" t="str">
        <f t="shared" si="23"/>
        <v/>
      </c>
      <c r="E183" s="1869">
        <f t="shared" si="24"/>
        <v>0</v>
      </c>
      <c r="F183" s="1869"/>
      <c r="G183" s="1280" t="str">
        <f t="shared" si="25"/>
        <v/>
      </c>
      <c r="H183" s="1280" t="str">
        <f t="shared" si="26"/>
        <v/>
      </c>
      <c r="I183" s="1165">
        <f t="shared" si="28"/>
        <v>0</v>
      </c>
      <c r="J183" s="1165">
        <f t="shared" si="27"/>
        <v>0</v>
      </c>
      <c r="K183" s="1150">
        <f t="shared" si="30"/>
        <v>86</v>
      </c>
      <c r="L183" s="1151" t="str">
        <f t="shared" si="29"/>
        <v/>
      </c>
    </row>
    <row r="184" spans="2:12" s="186" customFormat="1" ht="17.649999999999999" customHeight="1" x14ac:dyDescent="0.2">
      <c r="B184" s="1166" t="str">
        <f t="shared" si="21"/>
        <v/>
      </c>
      <c r="C184" s="1166" t="str">
        <f t="shared" si="22"/>
        <v/>
      </c>
      <c r="D184" s="1167" t="str">
        <f t="shared" si="23"/>
        <v/>
      </c>
      <c r="E184" s="1869">
        <f t="shared" si="24"/>
        <v>0</v>
      </c>
      <c r="F184" s="1869"/>
      <c r="G184" s="1280" t="str">
        <f t="shared" si="25"/>
        <v/>
      </c>
      <c r="H184" s="1280" t="str">
        <f t="shared" si="26"/>
        <v/>
      </c>
      <c r="I184" s="1165">
        <f t="shared" si="28"/>
        <v>0</v>
      </c>
      <c r="J184" s="1165">
        <f t="shared" si="27"/>
        <v>0</v>
      </c>
      <c r="K184" s="1150">
        <f t="shared" si="30"/>
        <v>87</v>
      </c>
      <c r="L184" s="1151" t="str">
        <f t="shared" si="29"/>
        <v/>
      </c>
    </row>
    <row r="185" spans="2:12" s="186" customFormat="1" ht="17.649999999999999" customHeight="1" x14ac:dyDescent="0.2">
      <c r="B185" s="1166" t="str">
        <f t="shared" si="21"/>
        <v/>
      </c>
      <c r="C185" s="1166" t="str">
        <f t="shared" si="22"/>
        <v/>
      </c>
      <c r="D185" s="1167" t="str">
        <f t="shared" si="23"/>
        <v/>
      </c>
      <c r="E185" s="1869">
        <f t="shared" si="24"/>
        <v>0</v>
      </c>
      <c r="F185" s="1869"/>
      <c r="G185" s="1280" t="str">
        <f t="shared" si="25"/>
        <v/>
      </c>
      <c r="H185" s="1280" t="str">
        <f t="shared" si="26"/>
        <v/>
      </c>
      <c r="I185" s="1165">
        <f t="shared" si="28"/>
        <v>0</v>
      </c>
      <c r="J185" s="1165">
        <f t="shared" si="27"/>
        <v>0</v>
      </c>
      <c r="K185" s="1150">
        <f t="shared" si="30"/>
        <v>87</v>
      </c>
      <c r="L185" s="1151" t="str">
        <f t="shared" si="29"/>
        <v/>
      </c>
    </row>
    <row r="186" spans="2:12" s="186" customFormat="1" ht="24.95" customHeight="1" x14ac:dyDescent="0.2">
      <c r="B186" s="1166" t="str">
        <f t="shared" si="21"/>
        <v/>
      </c>
      <c r="C186" s="1166" t="str">
        <f t="shared" si="22"/>
        <v/>
      </c>
      <c r="D186" s="1167" t="str">
        <f t="shared" si="23"/>
        <v/>
      </c>
      <c r="E186" s="1869">
        <f t="shared" si="24"/>
        <v>0</v>
      </c>
      <c r="F186" s="1869"/>
      <c r="G186" s="1280" t="str">
        <f t="shared" si="25"/>
        <v/>
      </c>
      <c r="H186" s="1280" t="str">
        <f t="shared" si="26"/>
        <v/>
      </c>
      <c r="I186" s="1165">
        <f t="shared" si="28"/>
        <v>0</v>
      </c>
      <c r="J186" s="1165">
        <f t="shared" si="27"/>
        <v>0</v>
      </c>
      <c r="K186" s="1150">
        <f t="shared" si="30"/>
        <v>88</v>
      </c>
      <c r="L186" s="1151" t="str">
        <f t="shared" si="29"/>
        <v/>
      </c>
    </row>
    <row r="187" spans="2:12" s="186" customFormat="1" ht="17.649999999999999" customHeight="1" x14ac:dyDescent="0.2">
      <c r="B187" s="1166" t="str">
        <f t="shared" si="21"/>
        <v/>
      </c>
      <c r="C187" s="1166" t="str">
        <f t="shared" si="22"/>
        <v/>
      </c>
      <c r="D187" s="1167" t="str">
        <f t="shared" si="23"/>
        <v/>
      </c>
      <c r="E187" s="1869">
        <f t="shared" si="24"/>
        <v>0</v>
      </c>
      <c r="F187" s="1869"/>
      <c r="G187" s="1280" t="str">
        <f t="shared" si="25"/>
        <v/>
      </c>
      <c r="H187" s="1280" t="str">
        <f t="shared" si="26"/>
        <v/>
      </c>
      <c r="I187" s="1165">
        <f t="shared" si="28"/>
        <v>0</v>
      </c>
      <c r="J187" s="1165">
        <f t="shared" si="27"/>
        <v>0</v>
      </c>
      <c r="K187" s="1150">
        <f t="shared" si="30"/>
        <v>88</v>
      </c>
      <c r="L187" s="1151" t="str">
        <f t="shared" si="29"/>
        <v/>
      </c>
    </row>
    <row r="188" spans="2:12" s="186" customFormat="1" ht="16.899999999999999" customHeight="1" x14ac:dyDescent="0.2">
      <c r="B188" s="1166" t="str">
        <f t="shared" si="21"/>
        <v/>
      </c>
      <c r="C188" s="1166" t="str">
        <f t="shared" si="22"/>
        <v/>
      </c>
      <c r="D188" s="1167" t="str">
        <f t="shared" si="23"/>
        <v/>
      </c>
      <c r="E188" s="1869">
        <f t="shared" si="24"/>
        <v>0</v>
      </c>
      <c r="F188" s="1869"/>
      <c r="G188" s="1280" t="str">
        <f t="shared" si="25"/>
        <v/>
      </c>
      <c r="H188" s="1280" t="str">
        <f t="shared" si="26"/>
        <v/>
      </c>
      <c r="I188" s="1165">
        <f t="shared" si="28"/>
        <v>0</v>
      </c>
      <c r="J188" s="1165">
        <f t="shared" si="27"/>
        <v>0</v>
      </c>
      <c r="K188" s="1150">
        <f t="shared" si="30"/>
        <v>89</v>
      </c>
      <c r="L188" s="1151" t="str">
        <f t="shared" si="29"/>
        <v/>
      </c>
    </row>
    <row r="189" spans="2:12" s="186" customFormat="1" ht="17.649999999999999" customHeight="1" x14ac:dyDescent="0.2">
      <c r="B189" s="1166" t="str">
        <f t="shared" si="21"/>
        <v/>
      </c>
      <c r="C189" s="1166" t="str">
        <f t="shared" si="22"/>
        <v/>
      </c>
      <c r="D189" s="1167" t="str">
        <f t="shared" si="23"/>
        <v/>
      </c>
      <c r="E189" s="1869">
        <f t="shared" si="24"/>
        <v>0</v>
      </c>
      <c r="F189" s="1869"/>
      <c r="G189" s="1280" t="str">
        <f t="shared" si="25"/>
        <v/>
      </c>
      <c r="H189" s="1280" t="str">
        <f t="shared" si="26"/>
        <v/>
      </c>
      <c r="I189" s="1165">
        <f t="shared" si="28"/>
        <v>0</v>
      </c>
      <c r="J189" s="1165">
        <f t="shared" si="27"/>
        <v>0</v>
      </c>
      <c r="K189" s="1150">
        <f t="shared" si="30"/>
        <v>89</v>
      </c>
      <c r="L189" s="1151" t="str">
        <f t="shared" si="29"/>
        <v/>
      </c>
    </row>
    <row r="190" spans="2:12" s="186" customFormat="1" ht="17.649999999999999" customHeight="1" x14ac:dyDescent="0.2">
      <c r="B190" s="1166" t="str">
        <f t="shared" si="21"/>
        <v/>
      </c>
      <c r="C190" s="1166" t="str">
        <f t="shared" si="22"/>
        <v/>
      </c>
      <c r="D190" s="1167" t="str">
        <f t="shared" si="23"/>
        <v/>
      </c>
      <c r="E190" s="1869">
        <f t="shared" si="24"/>
        <v>0</v>
      </c>
      <c r="F190" s="1869"/>
      <c r="G190" s="1280" t="str">
        <f t="shared" si="25"/>
        <v/>
      </c>
      <c r="H190" s="1280" t="str">
        <f t="shared" si="26"/>
        <v/>
      </c>
      <c r="I190" s="1165">
        <f t="shared" si="28"/>
        <v>0</v>
      </c>
      <c r="J190" s="1165">
        <f t="shared" si="27"/>
        <v>0</v>
      </c>
      <c r="K190" s="1150">
        <f t="shared" si="30"/>
        <v>90</v>
      </c>
      <c r="L190" s="1151" t="str">
        <f t="shared" si="29"/>
        <v/>
      </c>
    </row>
    <row r="191" spans="2:12" s="186" customFormat="1" ht="16.899999999999999" customHeight="1" x14ac:dyDescent="0.2">
      <c r="B191" s="1166" t="str">
        <f t="shared" si="21"/>
        <v/>
      </c>
      <c r="C191" s="1166" t="str">
        <f t="shared" si="22"/>
        <v/>
      </c>
      <c r="D191" s="1167" t="str">
        <f t="shared" si="23"/>
        <v/>
      </c>
      <c r="E191" s="1869">
        <f t="shared" si="24"/>
        <v>0</v>
      </c>
      <c r="F191" s="1869"/>
      <c r="G191" s="1280" t="str">
        <f t="shared" si="25"/>
        <v/>
      </c>
      <c r="H191" s="1280" t="str">
        <f t="shared" si="26"/>
        <v/>
      </c>
      <c r="I191" s="1165">
        <f t="shared" si="28"/>
        <v>0</v>
      </c>
      <c r="J191" s="1165">
        <f t="shared" si="27"/>
        <v>0</v>
      </c>
      <c r="K191" s="1150">
        <f t="shared" si="30"/>
        <v>90</v>
      </c>
      <c r="L191" s="1151" t="str">
        <f t="shared" si="29"/>
        <v/>
      </c>
    </row>
    <row r="192" spans="2:12" s="186" customFormat="1" ht="17.649999999999999" customHeight="1" x14ac:dyDescent="0.2">
      <c r="B192" s="1166" t="str">
        <f t="shared" si="21"/>
        <v/>
      </c>
      <c r="C192" s="1166" t="str">
        <f t="shared" si="22"/>
        <v/>
      </c>
      <c r="D192" s="1167" t="str">
        <f t="shared" si="23"/>
        <v/>
      </c>
      <c r="E192" s="1869">
        <f t="shared" si="24"/>
        <v>0</v>
      </c>
      <c r="F192" s="1869"/>
      <c r="G192" s="1280" t="str">
        <f t="shared" si="25"/>
        <v/>
      </c>
      <c r="H192" s="1280" t="str">
        <f t="shared" si="26"/>
        <v/>
      </c>
      <c r="I192" s="1165">
        <f t="shared" si="28"/>
        <v>0</v>
      </c>
      <c r="J192" s="1165">
        <f t="shared" si="27"/>
        <v>0</v>
      </c>
      <c r="K192" s="1150">
        <f t="shared" si="30"/>
        <v>91</v>
      </c>
      <c r="L192" s="1151" t="str">
        <f t="shared" si="29"/>
        <v/>
      </c>
    </row>
    <row r="193" spans="2:12" s="186" customFormat="1" ht="17.649999999999999" customHeight="1" x14ac:dyDescent="0.2">
      <c r="B193" s="1166" t="str">
        <f t="shared" si="21"/>
        <v/>
      </c>
      <c r="C193" s="1166" t="str">
        <f t="shared" si="22"/>
        <v/>
      </c>
      <c r="D193" s="1167" t="str">
        <f t="shared" si="23"/>
        <v/>
      </c>
      <c r="E193" s="1869">
        <f t="shared" si="24"/>
        <v>0</v>
      </c>
      <c r="F193" s="1869"/>
      <c r="G193" s="1280" t="str">
        <f t="shared" si="25"/>
        <v/>
      </c>
      <c r="H193" s="1280" t="str">
        <f t="shared" si="26"/>
        <v/>
      </c>
      <c r="I193" s="1165">
        <f t="shared" si="28"/>
        <v>0</v>
      </c>
      <c r="J193" s="1165">
        <f t="shared" si="27"/>
        <v>0</v>
      </c>
      <c r="K193" s="1150">
        <f t="shared" si="30"/>
        <v>91</v>
      </c>
      <c r="L193" s="1151" t="str">
        <f t="shared" si="29"/>
        <v/>
      </c>
    </row>
    <row r="194" spans="2:12" s="186" customFormat="1" ht="16.899999999999999" customHeight="1" x14ac:dyDescent="0.2">
      <c r="B194" s="1166" t="str">
        <f t="shared" si="21"/>
        <v/>
      </c>
      <c r="C194" s="1166" t="str">
        <f t="shared" si="22"/>
        <v/>
      </c>
      <c r="D194" s="1167" t="str">
        <f t="shared" si="23"/>
        <v/>
      </c>
      <c r="E194" s="1869">
        <f t="shared" si="24"/>
        <v>0</v>
      </c>
      <c r="F194" s="1869"/>
      <c r="G194" s="1280" t="str">
        <f t="shared" si="25"/>
        <v/>
      </c>
      <c r="H194" s="1280" t="str">
        <f t="shared" si="26"/>
        <v/>
      </c>
      <c r="I194" s="1165">
        <f t="shared" si="28"/>
        <v>0</v>
      </c>
      <c r="J194" s="1165">
        <f t="shared" si="27"/>
        <v>0</v>
      </c>
      <c r="K194" s="1150">
        <f t="shared" si="30"/>
        <v>92</v>
      </c>
      <c r="L194" s="1151" t="str">
        <f t="shared" si="29"/>
        <v/>
      </c>
    </row>
    <row r="195" spans="2:12" s="186" customFormat="1" ht="24.95" customHeight="1" x14ac:dyDescent="0.2">
      <c r="B195" s="1166" t="str">
        <f t="shared" si="21"/>
        <v/>
      </c>
      <c r="C195" s="1166" t="str">
        <f t="shared" si="22"/>
        <v/>
      </c>
      <c r="D195" s="1167" t="str">
        <f t="shared" si="23"/>
        <v/>
      </c>
      <c r="E195" s="1869">
        <f t="shared" si="24"/>
        <v>0</v>
      </c>
      <c r="F195" s="1869"/>
      <c r="G195" s="1280" t="str">
        <f t="shared" si="25"/>
        <v/>
      </c>
      <c r="H195" s="1280" t="str">
        <f t="shared" si="26"/>
        <v/>
      </c>
      <c r="I195" s="1165">
        <f t="shared" si="28"/>
        <v>0</v>
      </c>
      <c r="J195" s="1165">
        <f t="shared" si="27"/>
        <v>0</v>
      </c>
      <c r="K195" s="1150">
        <f t="shared" si="30"/>
        <v>92</v>
      </c>
      <c r="L195" s="1151" t="str">
        <f t="shared" si="29"/>
        <v/>
      </c>
    </row>
    <row r="196" spans="2:12" s="186" customFormat="1" ht="17.649999999999999" customHeight="1" x14ac:dyDescent="0.2">
      <c r="B196" s="1166" t="str">
        <f t="shared" si="21"/>
        <v/>
      </c>
      <c r="C196" s="1166" t="str">
        <f t="shared" si="22"/>
        <v/>
      </c>
      <c r="D196" s="1167" t="str">
        <f t="shared" si="23"/>
        <v/>
      </c>
      <c r="E196" s="1869">
        <f t="shared" si="24"/>
        <v>0</v>
      </c>
      <c r="F196" s="1869"/>
      <c r="G196" s="1280" t="str">
        <f t="shared" si="25"/>
        <v/>
      </c>
      <c r="H196" s="1280" t="str">
        <f t="shared" si="26"/>
        <v/>
      </c>
      <c r="I196" s="1165">
        <f t="shared" si="28"/>
        <v>0</v>
      </c>
      <c r="J196" s="1165">
        <f t="shared" si="27"/>
        <v>0</v>
      </c>
      <c r="K196" s="1150">
        <f t="shared" si="30"/>
        <v>93</v>
      </c>
      <c r="L196" s="1151" t="str">
        <f t="shared" si="29"/>
        <v/>
      </c>
    </row>
    <row r="197" spans="2:12" s="186" customFormat="1" ht="17.649999999999999" customHeight="1" x14ac:dyDescent="0.2">
      <c r="B197" s="1166" t="str">
        <f t="shared" si="21"/>
        <v/>
      </c>
      <c r="C197" s="1166" t="str">
        <f t="shared" si="22"/>
        <v/>
      </c>
      <c r="D197" s="1167" t="str">
        <f t="shared" si="23"/>
        <v/>
      </c>
      <c r="E197" s="1869">
        <f t="shared" si="24"/>
        <v>0</v>
      </c>
      <c r="F197" s="1869"/>
      <c r="G197" s="1280" t="str">
        <f t="shared" si="25"/>
        <v/>
      </c>
      <c r="H197" s="1280" t="str">
        <f t="shared" si="26"/>
        <v/>
      </c>
      <c r="I197" s="1165">
        <f t="shared" si="28"/>
        <v>0</v>
      </c>
      <c r="J197" s="1165">
        <f t="shared" si="27"/>
        <v>0</v>
      </c>
      <c r="K197" s="1150">
        <f t="shared" si="30"/>
        <v>93</v>
      </c>
      <c r="L197" s="1151" t="str">
        <f t="shared" si="29"/>
        <v/>
      </c>
    </row>
    <row r="198" spans="2:12" s="186" customFormat="1" ht="16.899999999999999" customHeight="1" x14ac:dyDescent="0.2">
      <c r="B198" s="1166" t="str">
        <f t="shared" si="21"/>
        <v/>
      </c>
      <c r="C198" s="1166" t="str">
        <f t="shared" si="22"/>
        <v/>
      </c>
      <c r="D198" s="1167" t="str">
        <f t="shared" si="23"/>
        <v/>
      </c>
      <c r="E198" s="1869">
        <f t="shared" si="24"/>
        <v>0</v>
      </c>
      <c r="F198" s="1869"/>
      <c r="G198" s="1280" t="str">
        <f t="shared" si="25"/>
        <v/>
      </c>
      <c r="H198" s="1280" t="str">
        <f t="shared" si="26"/>
        <v/>
      </c>
      <c r="I198" s="1165">
        <f t="shared" si="28"/>
        <v>0</v>
      </c>
      <c r="J198" s="1165">
        <f t="shared" si="27"/>
        <v>0</v>
      </c>
      <c r="K198" s="1150">
        <f t="shared" si="30"/>
        <v>94</v>
      </c>
      <c r="L198" s="1151" t="str">
        <f t="shared" si="29"/>
        <v/>
      </c>
    </row>
    <row r="199" spans="2:12" s="186" customFormat="1" ht="25.7" customHeight="1" x14ac:dyDescent="0.2">
      <c r="B199" s="1166" t="str">
        <f t="shared" si="21"/>
        <v/>
      </c>
      <c r="C199" s="1166" t="str">
        <f t="shared" si="22"/>
        <v/>
      </c>
      <c r="D199" s="1167" t="str">
        <f t="shared" si="23"/>
        <v/>
      </c>
      <c r="E199" s="1869">
        <f t="shared" si="24"/>
        <v>0</v>
      </c>
      <c r="F199" s="1869"/>
      <c r="G199" s="1280" t="str">
        <f t="shared" si="25"/>
        <v/>
      </c>
      <c r="H199" s="1280" t="str">
        <f t="shared" si="26"/>
        <v/>
      </c>
      <c r="I199" s="1165">
        <f t="shared" si="28"/>
        <v>0</v>
      </c>
      <c r="J199" s="1165">
        <f t="shared" si="27"/>
        <v>0</v>
      </c>
      <c r="K199" s="1150">
        <f t="shared" si="30"/>
        <v>94</v>
      </c>
      <c r="L199" s="1151" t="str">
        <f t="shared" si="29"/>
        <v/>
      </c>
    </row>
    <row r="200" spans="2:12" s="186" customFormat="1" ht="24.95" customHeight="1" x14ac:dyDescent="0.2">
      <c r="B200" s="1166" t="str">
        <f t="shared" si="21"/>
        <v/>
      </c>
      <c r="C200" s="1166" t="str">
        <f t="shared" si="22"/>
        <v/>
      </c>
      <c r="D200" s="1167" t="str">
        <f t="shared" si="23"/>
        <v/>
      </c>
      <c r="E200" s="1869">
        <f t="shared" si="24"/>
        <v>0</v>
      </c>
      <c r="F200" s="1869"/>
      <c r="G200" s="1280" t="str">
        <f t="shared" si="25"/>
        <v/>
      </c>
      <c r="H200" s="1280" t="str">
        <f t="shared" si="26"/>
        <v/>
      </c>
      <c r="I200" s="1165">
        <f t="shared" si="28"/>
        <v>0</v>
      </c>
      <c r="J200" s="1165">
        <f t="shared" si="27"/>
        <v>0</v>
      </c>
      <c r="K200" s="1150">
        <f t="shared" si="30"/>
        <v>95</v>
      </c>
      <c r="L200" s="1151" t="str">
        <f t="shared" si="29"/>
        <v/>
      </c>
    </row>
    <row r="201" spans="2:12" s="186" customFormat="1" ht="16.899999999999999" customHeight="1" x14ac:dyDescent="0.2">
      <c r="B201" s="1166" t="str">
        <f t="shared" si="21"/>
        <v/>
      </c>
      <c r="C201" s="1166" t="str">
        <f t="shared" si="22"/>
        <v/>
      </c>
      <c r="D201" s="1167" t="str">
        <f t="shared" si="23"/>
        <v/>
      </c>
      <c r="E201" s="1869">
        <f t="shared" si="24"/>
        <v>0</v>
      </c>
      <c r="F201" s="1869"/>
      <c r="G201" s="1280" t="str">
        <f t="shared" si="25"/>
        <v/>
      </c>
      <c r="H201" s="1280" t="str">
        <f t="shared" si="26"/>
        <v/>
      </c>
      <c r="I201" s="1165">
        <f t="shared" si="28"/>
        <v>0</v>
      </c>
      <c r="J201" s="1165">
        <f t="shared" si="27"/>
        <v>0</v>
      </c>
      <c r="K201" s="1150">
        <f t="shared" si="30"/>
        <v>95</v>
      </c>
      <c r="L201" s="1151" t="str">
        <f t="shared" si="29"/>
        <v/>
      </c>
    </row>
    <row r="202" spans="2:12" s="186" customFormat="1" ht="17.649999999999999" customHeight="1" x14ac:dyDescent="0.2">
      <c r="B202" s="1166" t="str">
        <f t="shared" si="21"/>
        <v/>
      </c>
      <c r="C202" s="1166" t="str">
        <f t="shared" si="22"/>
        <v/>
      </c>
      <c r="D202" s="1167" t="str">
        <f t="shared" si="23"/>
        <v/>
      </c>
      <c r="E202" s="1869">
        <f t="shared" si="24"/>
        <v>0</v>
      </c>
      <c r="F202" s="1869"/>
      <c r="G202" s="1280" t="str">
        <f t="shared" si="25"/>
        <v/>
      </c>
      <c r="H202" s="1280" t="str">
        <f t="shared" si="26"/>
        <v/>
      </c>
      <c r="I202" s="1165">
        <f t="shared" si="28"/>
        <v>0</v>
      </c>
      <c r="J202" s="1165">
        <f t="shared" si="27"/>
        <v>0</v>
      </c>
      <c r="K202" s="1150">
        <f t="shared" si="30"/>
        <v>96</v>
      </c>
      <c r="L202" s="1151" t="str">
        <f t="shared" si="29"/>
        <v/>
      </c>
    </row>
    <row r="203" spans="2:12" s="186" customFormat="1" ht="17.649999999999999" customHeight="1" x14ac:dyDescent="0.2">
      <c r="B203" s="1166" t="str">
        <f t="shared" si="21"/>
        <v/>
      </c>
      <c r="C203" s="1166" t="str">
        <f t="shared" si="22"/>
        <v/>
      </c>
      <c r="D203" s="1167" t="str">
        <f t="shared" si="23"/>
        <v/>
      </c>
      <c r="E203" s="1869">
        <f t="shared" si="24"/>
        <v>0</v>
      </c>
      <c r="F203" s="1869"/>
      <c r="G203" s="1280" t="str">
        <f t="shared" si="25"/>
        <v/>
      </c>
      <c r="H203" s="1280" t="str">
        <f t="shared" si="26"/>
        <v/>
      </c>
      <c r="I203" s="1165">
        <f t="shared" si="28"/>
        <v>0</v>
      </c>
      <c r="J203" s="1165">
        <f t="shared" si="27"/>
        <v>0</v>
      </c>
      <c r="K203" s="1150">
        <f t="shared" si="30"/>
        <v>96</v>
      </c>
      <c r="L203" s="1151" t="str">
        <f t="shared" si="29"/>
        <v/>
      </c>
    </row>
    <row r="204" spans="2:12" s="186" customFormat="1" ht="16.899999999999999" customHeight="1" x14ac:dyDescent="0.2">
      <c r="B204" s="1166" t="str">
        <f t="shared" ref="B204:B267" si="31">IF(L204="","",INDEX(ngaygs,$K204))</f>
        <v/>
      </c>
      <c r="C204" s="1166" t="str">
        <f t="shared" ref="C204:C267" si="32">IF(L204="","",INDEX(ngayct,$K204))</f>
        <v/>
      </c>
      <c r="D204" s="1167" t="str">
        <f t="shared" ref="D204:D267" si="33">IF(L204="","",INDEX(soct,$K204))</f>
        <v/>
      </c>
      <c r="E204" s="1869">
        <f t="shared" ref="E204:E267" si="34">INDEX(diengiai,$K204)</f>
        <v>0</v>
      </c>
      <c r="F204" s="1869"/>
      <c r="G204" s="1280" t="str">
        <f t="shared" ref="G204:G267" si="35">IF(L204="","",INDEX(tkno,K204))</f>
        <v/>
      </c>
      <c r="H204" s="1280" t="str">
        <f t="shared" ref="H204:H267" si="36">IF(L204="","",INDEX(tkco,K204))</f>
        <v/>
      </c>
      <c r="I204" s="1165">
        <f t="shared" si="28"/>
        <v>0</v>
      </c>
      <c r="J204" s="1165">
        <f t="shared" ref="J204:J267" si="37">IFERROR(IF(INDEX(tkno,L204)=H204,INDEX(sotien,L204),""),0)</f>
        <v>0</v>
      </c>
      <c r="K204" s="1150">
        <f t="shared" si="30"/>
        <v>97</v>
      </c>
      <c r="L204" s="1151" t="str">
        <f t="shared" si="29"/>
        <v/>
      </c>
    </row>
    <row r="205" spans="2:12" s="186" customFormat="1" ht="17.649999999999999" customHeight="1" x14ac:dyDescent="0.2">
      <c r="B205" s="1166" t="str">
        <f t="shared" si="31"/>
        <v/>
      </c>
      <c r="C205" s="1166" t="str">
        <f t="shared" si="32"/>
        <v/>
      </c>
      <c r="D205" s="1167" t="str">
        <f t="shared" si="33"/>
        <v/>
      </c>
      <c r="E205" s="1869">
        <f t="shared" si="34"/>
        <v>0</v>
      </c>
      <c r="F205" s="1869"/>
      <c r="G205" s="1280" t="str">
        <f t="shared" si="35"/>
        <v/>
      </c>
      <c r="H205" s="1280" t="str">
        <f t="shared" si="36"/>
        <v/>
      </c>
      <c r="I205" s="1165">
        <f t="shared" ref="I205:I268" si="38">IF(INDEX(tkno,K205)=G205,INDEX(sotien,K205),"")</f>
        <v>0</v>
      </c>
      <c r="J205" s="1165">
        <f t="shared" si="37"/>
        <v>0</v>
      </c>
      <c r="K205" s="1150">
        <f t="shared" si="30"/>
        <v>97</v>
      </c>
      <c r="L205" s="1151" t="str">
        <f t="shared" si="29"/>
        <v/>
      </c>
    </row>
    <row r="206" spans="2:12" s="186" customFormat="1" ht="17.649999999999999" customHeight="1" x14ac:dyDescent="0.2">
      <c r="B206" s="1166" t="str">
        <f t="shared" si="31"/>
        <v/>
      </c>
      <c r="C206" s="1166" t="str">
        <f t="shared" si="32"/>
        <v/>
      </c>
      <c r="D206" s="1167" t="str">
        <f t="shared" si="33"/>
        <v/>
      </c>
      <c r="E206" s="1869">
        <f t="shared" si="34"/>
        <v>0</v>
      </c>
      <c r="F206" s="1869"/>
      <c r="G206" s="1280" t="str">
        <f t="shared" si="35"/>
        <v/>
      </c>
      <c r="H206" s="1280" t="str">
        <f t="shared" si="36"/>
        <v/>
      </c>
      <c r="I206" s="1165">
        <f t="shared" si="38"/>
        <v>0</v>
      </c>
      <c r="J206" s="1165">
        <f t="shared" si="37"/>
        <v>0</v>
      </c>
      <c r="K206" s="1150">
        <f t="shared" si="30"/>
        <v>98</v>
      </c>
      <c r="L206" s="1151" t="str">
        <f t="shared" ref="L206:L269" si="39">IF(E206=0,"","x")</f>
        <v/>
      </c>
    </row>
    <row r="207" spans="2:12" s="186" customFormat="1" ht="16.899999999999999" customHeight="1" x14ac:dyDescent="0.2">
      <c r="B207" s="1166" t="str">
        <f t="shared" si="31"/>
        <v/>
      </c>
      <c r="C207" s="1166" t="str">
        <f t="shared" si="32"/>
        <v/>
      </c>
      <c r="D207" s="1167" t="str">
        <f t="shared" si="33"/>
        <v/>
      </c>
      <c r="E207" s="1869">
        <f t="shared" si="34"/>
        <v>0</v>
      </c>
      <c r="F207" s="1869"/>
      <c r="G207" s="1280" t="str">
        <f t="shared" si="35"/>
        <v/>
      </c>
      <c r="H207" s="1280" t="str">
        <f t="shared" si="36"/>
        <v/>
      </c>
      <c r="I207" s="1165">
        <f t="shared" si="38"/>
        <v>0</v>
      </c>
      <c r="J207" s="1165">
        <f t="shared" si="37"/>
        <v>0</v>
      </c>
      <c r="K207" s="1150">
        <f t="shared" ref="K207:K270" si="40">IF(K206=K205,K206+1,K206)</f>
        <v>98</v>
      </c>
      <c r="L207" s="1151" t="str">
        <f t="shared" si="39"/>
        <v/>
      </c>
    </row>
    <row r="208" spans="2:12" s="186" customFormat="1" ht="17.649999999999999" customHeight="1" x14ac:dyDescent="0.2">
      <c r="B208" s="1166" t="str">
        <f t="shared" si="31"/>
        <v/>
      </c>
      <c r="C208" s="1166" t="str">
        <f t="shared" si="32"/>
        <v/>
      </c>
      <c r="D208" s="1167" t="str">
        <f t="shared" si="33"/>
        <v/>
      </c>
      <c r="E208" s="1869">
        <f t="shared" si="34"/>
        <v>0</v>
      </c>
      <c r="F208" s="1869"/>
      <c r="G208" s="1280" t="str">
        <f t="shared" si="35"/>
        <v/>
      </c>
      <c r="H208" s="1280" t="str">
        <f t="shared" si="36"/>
        <v/>
      </c>
      <c r="I208" s="1165">
        <f t="shared" si="38"/>
        <v>0</v>
      </c>
      <c r="J208" s="1165">
        <f t="shared" si="37"/>
        <v>0</v>
      </c>
      <c r="K208" s="1150">
        <f t="shared" si="40"/>
        <v>99</v>
      </c>
      <c r="L208" s="1151" t="str">
        <f t="shared" si="39"/>
        <v/>
      </c>
    </row>
    <row r="209" spans="2:12" s="186" customFormat="1" ht="16.899999999999999" customHeight="1" x14ac:dyDescent="0.2">
      <c r="B209" s="1166" t="str">
        <f t="shared" si="31"/>
        <v/>
      </c>
      <c r="C209" s="1166" t="str">
        <f t="shared" si="32"/>
        <v/>
      </c>
      <c r="D209" s="1167" t="str">
        <f t="shared" si="33"/>
        <v/>
      </c>
      <c r="E209" s="1869">
        <f t="shared" si="34"/>
        <v>0</v>
      </c>
      <c r="F209" s="1869"/>
      <c r="G209" s="1280" t="str">
        <f t="shared" si="35"/>
        <v/>
      </c>
      <c r="H209" s="1280" t="str">
        <f t="shared" si="36"/>
        <v/>
      </c>
      <c r="I209" s="1165">
        <f t="shared" si="38"/>
        <v>0</v>
      </c>
      <c r="J209" s="1165">
        <f t="shared" si="37"/>
        <v>0</v>
      </c>
      <c r="K209" s="1150">
        <f t="shared" si="40"/>
        <v>99</v>
      </c>
      <c r="L209" s="1151" t="str">
        <f t="shared" si="39"/>
        <v/>
      </c>
    </row>
    <row r="210" spans="2:12" s="186" customFormat="1" ht="17.649999999999999" customHeight="1" x14ac:dyDescent="0.2">
      <c r="B210" s="1166" t="str">
        <f t="shared" si="31"/>
        <v/>
      </c>
      <c r="C210" s="1166" t="str">
        <f t="shared" si="32"/>
        <v/>
      </c>
      <c r="D210" s="1167" t="str">
        <f t="shared" si="33"/>
        <v/>
      </c>
      <c r="E210" s="1869">
        <f t="shared" si="34"/>
        <v>0</v>
      </c>
      <c r="F210" s="1869"/>
      <c r="G210" s="1280" t="str">
        <f t="shared" si="35"/>
        <v/>
      </c>
      <c r="H210" s="1280" t="str">
        <f t="shared" si="36"/>
        <v/>
      </c>
      <c r="I210" s="1165">
        <f t="shared" si="38"/>
        <v>0</v>
      </c>
      <c r="J210" s="1165">
        <f t="shared" si="37"/>
        <v>0</v>
      </c>
      <c r="K210" s="1150">
        <f t="shared" si="40"/>
        <v>100</v>
      </c>
      <c r="L210" s="1151" t="str">
        <f t="shared" si="39"/>
        <v/>
      </c>
    </row>
    <row r="211" spans="2:12" s="186" customFormat="1" ht="17.649999999999999" customHeight="1" x14ac:dyDescent="0.2">
      <c r="B211" s="1166" t="str">
        <f t="shared" si="31"/>
        <v/>
      </c>
      <c r="C211" s="1166" t="str">
        <f t="shared" si="32"/>
        <v/>
      </c>
      <c r="D211" s="1167" t="str">
        <f t="shared" si="33"/>
        <v/>
      </c>
      <c r="E211" s="1869">
        <f t="shared" si="34"/>
        <v>0</v>
      </c>
      <c r="F211" s="1869"/>
      <c r="G211" s="1280" t="str">
        <f t="shared" si="35"/>
        <v/>
      </c>
      <c r="H211" s="1280" t="str">
        <f t="shared" si="36"/>
        <v/>
      </c>
      <c r="I211" s="1165">
        <f t="shared" si="38"/>
        <v>0</v>
      </c>
      <c r="J211" s="1165">
        <f t="shared" si="37"/>
        <v>0</v>
      </c>
      <c r="K211" s="1150">
        <f t="shared" si="40"/>
        <v>100</v>
      </c>
      <c r="L211" s="1151" t="str">
        <f t="shared" si="39"/>
        <v/>
      </c>
    </row>
    <row r="212" spans="2:12" s="186" customFormat="1" ht="16.899999999999999" customHeight="1" x14ac:dyDescent="0.2">
      <c r="B212" s="1166" t="str">
        <f t="shared" si="31"/>
        <v/>
      </c>
      <c r="C212" s="1166" t="str">
        <f t="shared" si="32"/>
        <v/>
      </c>
      <c r="D212" s="1167" t="str">
        <f t="shared" si="33"/>
        <v/>
      </c>
      <c r="E212" s="1869">
        <f t="shared" si="34"/>
        <v>0</v>
      </c>
      <c r="F212" s="1869"/>
      <c r="G212" s="1280" t="str">
        <f t="shared" si="35"/>
        <v/>
      </c>
      <c r="H212" s="1280" t="str">
        <f t="shared" si="36"/>
        <v/>
      </c>
      <c r="I212" s="1165">
        <f t="shared" si="38"/>
        <v>0</v>
      </c>
      <c r="J212" s="1165">
        <f t="shared" si="37"/>
        <v>0</v>
      </c>
      <c r="K212" s="1150">
        <f t="shared" si="40"/>
        <v>101</v>
      </c>
      <c r="L212" s="1151" t="str">
        <f t="shared" si="39"/>
        <v/>
      </c>
    </row>
    <row r="213" spans="2:12" s="186" customFormat="1" ht="17.649999999999999" customHeight="1" x14ac:dyDescent="0.2">
      <c r="B213" s="1166" t="str">
        <f t="shared" si="31"/>
        <v/>
      </c>
      <c r="C213" s="1166" t="str">
        <f t="shared" si="32"/>
        <v/>
      </c>
      <c r="D213" s="1167" t="str">
        <f t="shared" si="33"/>
        <v/>
      </c>
      <c r="E213" s="1869">
        <f t="shared" si="34"/>
        <v>0</v>
      </c>
      <c r="F213" s="1869"/>
      <c r="G213" s="1280" t="str">
        <f t="shared" si="35"/>
        <v/>
      </c>
      <c r="H213" s="1280" t="str">
        <f t="shared" si="36"/>
        <v/>
      </c>
      <c r="I213" s="1165">
        <f t="shared" si="38"/>
        <v>0</v>
      </c>
      <c r="J213" s="1165">
        <f t="shared" si="37"/>
        <v>0</v>
      </c>
      <c r="K213" s="1150">
        <f t="shared" si="40"/>
        <v>101</v>
      </c>
      <c r="L213" s="1151" t="str">
        <f t="shared" si="39"/>
        <v/>
      </c>
    </row>
    <row r="214" spans="2:12" s="186" customFormat="1" ht="17.649999999999999" customHeight="1" x14ac:dyDescent="0.2">
      <c r="B214" s="1166" t="str">
        <f t="shared" si="31"/>
        <v/>
      </c>
      <c r="C214" s="1166" t="str">
        <f t="shared" si="32"/>
        <v/>
      </c>
      <c r="D214" s="1167" t="str">
        <f t="shared" si="33"/>
        <v/>
      </c>
      <c r="E214" s="1869">
        <f t="shared" si="34"/>
        <v>0</v>
      </c>
      <c r="F214" s="1869"/>
      <c r="G214" s="1280" t="str">
        <f t="shared" si="35"/>
        <v/>
      </c>
      <c r="H214" s="1280" t="str">
        <f t="shared" si="36"/>
        <v/>
      </c>
      <c r="I214" s="1165">
        <f t="shared" si="38"/>
        <v>0</v>
      </c>
      <c r="J214" s="1165">
        <f t="shared" si="37"/>
        <v>0</v>
      </c>
      <c r="K214" s="1150">
        <f t="shared" si="40"/>
        <v>102</v>
      </c>
      <c r="L214" s="1151" t="str">
        <f t="shared" si="39"/>
        <v/>
      </c>
    </row>
    <row r="215" spans="2:12" s="186" customFormat="1" ht="17.649999999999999" customHeight="1" x14ac:dyDescent="0.2">
      <c r="B215" s="1166" t="str">
        <f t="shared" si="31"/>
        <v/>
      </c>
      <c r="C215" s="1166" t="str">
        <f t="shared" si="32"/>
        <v/>
      </c>
      <c r="D215" s="1167" t="str">
        <f t="shared" si="33"/>
        <v/>
      </c>
      <c r="E215" s="1869">
        <f t="shared" si="34"/>
        <v>0</v>
      </c>
      <c r="F215" s="1869"/>
      <c r="G215" s="1280" t="str">
        <f t="shared" si="35"/>
        <v/>
      </c>
      <c r="H215" s="1280" t="str">
        <f t="shared" si="36"/>
        <v/>
      </c>
      <c r="I215" s="1165">
        <f t="shared" si="38"/>
        <v>0</v>
      </c>
      <c r="J215" s="1165">
        <f t="shared" si="37"/>
        <v>0</v>
      </c>
      <c r="K215" s="1150">
        <f t="shared" si="40"/>
        <v>102</v>
      </c>
      <c r="L215" s="1151" t="str">
        <f t="shared" si="39"/>
        <v/>
      </c>
    </row>
    <row r="216" spans="2:12" s="186" customFormat="1" ht="16.899999999999999" customHeight="1" x14ac:dyDescent="0.2">
      <c r="B216" s="1166" t="str">
        <f t="shared" si="31"/>
        <v/>
      </c>
      <c r="C216" s="1166" t="str">
        <f t="shared" si="32"/>
        <v/>
      </c>
      <c r="D216" s="1167" t="str">
        <f t="shared" si="33"/>
        <v/>
      </c>
      <c r="E216" s="1869">
        <f t="shared" si="34"/>
        <v>0</v>
      </c>
      <c r="F216" s="1869"/>
      <c r="G216" s="1280" t="str">
        <f t="shared" si="35"/>
        <v/>
      </c>
      <c r="H216" s="1280" t="str">
        <f t="shared" si="36"/>
        <v/>
      </c>
      <c r="I216" s="1165">
        <f t="shared" si="38"/>
        <v>0</v>
      </c>
      <c r="J216" s="1165">
        <f t="shared" si="37"/>
        <v>0</v>
      </c>
      <c r="K216" s="1150">
        <f t="shared" si="40"/>
        <v>103</v>
      </c>
      <c r="L216" s="1151" t="str">
        <f t="shared" si="39"/>
        <v/>
      </c>
    </row>
    <row r="217" spans="2:12" s="186" customFormat="1" ht="17.649999999999999" customHeight="1" x14ac:dyDescent="0.2">
      <c r="B217" s="1166" t="str">
        <f t="shared" si="31"/>
        <v/>
      </c>
      <c r="C217" s="1166" t="str">
        <f t="shared" si="32"/>
        <v/>
      </c>
      <c r="D217" s="1167" t="str">
        <f t="shared" si="33"/>
        <v/>
      </c>
      <c r="E217" s="1869">
        <f t="shared" si="34"/>
        <v>0</v>
      </c>
      <c r="F217" s="1869"/>
      <c r="G217" s="1280" t="str">
        <f t="shared" si="35"/>
        <v/>
      </c>
      <c r="H217" s="1280" t="str">
        <f t="shared" si="36"/>
        <v/>
      </c>
      <c r="I217" s="1165">
        <f t="shared" si="38"/>
        <v>0</v>
      </c>
      <c r="J217" s="1165">
        <f t="shared" si="37"/>
        <v>0</v>
      </c>
      <c r="K217" s="1150">
        <f t="shared" si="40"/>
        <v>103</v>
      </c>
      <c r="L217" s="1151" t="str">
        <f t="shared" si="39"/>
        <v/>
      </c>
    </row>
    <row r="218" spans="2:12" s="186" customFormat="1" ht="16.899999999999999" customHeight="1" x14ac:dyDescent="0.2">
      <c r="B218" s="1166" t="str">
        <f t="shared" si="31"/>
        <v/>
      </c>
      <c r="C218" s="1166" t="str">
        <f t="shared" si="32"/>
        <v/>
      </c>
      <c r="D218" s="1167" t="str">
        <f t="shared" si="33"/>
        <v/>
      </c>
      <c r="E218" s="1869">
        <f t="shared" si="34"/>
        <v>0</v>
      </c>
      <c r="F218" s="1869"/>
      <c r="G218" s="1280" t="str">
        <f t="shared" si="35"/>
        <v/>
      </c>
      <c r="H218" s="1280" t="str">
        <f t="shared" si="36"/>
        <v/>
      </c>
      <c r="I218" s="1165">
        <f t="shared" si="38"/>
        <v>0</v>
      </c>
      <c r="J218" s="1165">
        <f t="shared" si="37"/>
        <v>0</v>
      </c>
      <c r="K218" s="1150">
        <f t="shared" si="40"/>
        <v>104</v>
      </c>
      <c r="L218" s="1151" t="str">
        <f t="shared" si="39"/>
        <v/>
      </c>
    </row>
    <row r="219" spans="2:12" s="186" customFormat="1" ht="17.649999999999999" customHeight="1" x14ac:dyDescent="0.2">
      <c r="B219" s="1166" t="str">
        <f t="shared" si="31"/>
        <v/>
      </c>
      <c r="C219" s="1166" t="str">
        <f t="shared" si="32"/>
        <v/>
      </c>
      <c r="D219" s="1167" t="str">
        <f t="shared" si="33"/>
        <v/>
      </c>
      <c r="E219" s="1869">
        <f t="shared" si="34"/>
        <v>0</v>
      </c>
      <c r="F219" s="1869"/>
      <c r="G219" s="1280" t="str">
        <f t="shared" si="35"/>
        <v/>
      </c>
      <c r="H219" s="1280" t="str">
        <f t="shared" si="36"/>
        <v/>
      </c>
      <c r="I219" s="1165">
        <f t="shared" si="38"/>
        <v>0</v>
      </c>
      <c r="J219" s="1165">
        <f t="shared" si="37"/>
        <v>0</v>
      </c>
      <c r="K219" s="1150">
        <f t="shared" si="40"/>
        <v>104</v>
      </c>
      <c r="L219" s="1151" t="str">
        <f t="shared" si="39"/>
        <v/>
      </c>
    </row>
    <row r="220" spans="2:12" s="186" customFormat="1" ht="24.95" customHeight="1" x14ac:dyDescent="0.2">
      <c r="B220" s="1166" t="str">
        <f t="shared" si="31"/>
        <v/>
      </c>
      <c r="C220" s="1166" t="str">
        <f t="shared" si="32"/>
        <v/>
      </c>
      <c r="D220" s="1167" t="str">
        <f t="shared" si="33"/>
        <v/>
      </c>
      <c r="E220" s="1869">
        <f t="shared" si="34"/>
        <v>0</v>
      </c>
      <c r="F220" s="1869"/>
      <c r="G220" s="1280" t="str">
        <f t="shared" si="35"/>
        <v/>
      </c>
      <c r="H220" s="1280" t="str">
        <f t="shared" si="36"/>
        <v/>
      </c>
      <c r="I220" s="1165">
        <f t="shared" si="38"/>
        <v>0</v>
      </c>
      <c r="J220" s="1165">
        <f t="shared" si="37"/>
        <v>0</v>
      </c>
      <c r="K220" s="1150">
        <f t="shared" si="40"/>
        <v>105</v>
      </c>
      <c r="L220" s="1151" t="str">
        <f t="shared" si="39"/>
        <v/>
      </c>
    </row>
    <row r="221" spans="2:12" s="186" customFormat="1" ht="17.649999999999999" customHeight="1" x14ac:dyDescent="0.2">
      <c r="B221" s="1166" t="str">
        <f t="shared" si="31"/>
        <v/>
      </c>
      <c r="C221" s="1166" t="str">
        <f t="shared" si="32"/>
        <v/>
      </c>
      <c r="D221" s="1167" t="str">
        <f t="shared" si="33"/>
        <v/>
      </c>
      <c r="E221" s="1869">
        <f t="shared" si="34"/>
        <v>0</v>
      </c>
      <c r="F221" s="1869"/>
      <c r="G221" s="1280" t="str">
        <f t="shared" si="35"/>
        <v/>
      </c>
      <c r="H221" s="1280" t="str">
        <f t="shared" si="36"/>
        <v/>
      </c>
      <c r="I221" s="1165">
        <f t="shared" si="38"/>
        <v>0</v>
      </c>
      <c r="J221" s="1165">
        <f t="shared" si="37"/>
        <v>0</v>
      </c>
      <c r="K221" s="1150">
        <f t="shared" si="40"/>
        <v>105</v>
      </c>
      <c r="L221" s="1151" t="str">
        <f t="shared" si="39"/>
        <v/>
      </c>
    </row>
    <row r="222" spans="2:12" s="186" customFormat="1" ht="17.649999999999999" customHeight="1" x14ac:dyDescent="0.2">
      <c r="B222" s="1166" t="str">
        <f t="shared" si="31"/>
        <v/>
      </c>
      <c r="C222" s="1166" t="str">
        <f t="shared" si="32"/>
        <v/>
      </c>
      <c r="D222" s="1167" t="str">
        <f t="shared" si="33"/>
        <v/>
      </c>
      <c r="E222" s="1869">
        <f t="shared" si="34"/>
        <v>0</v>
      </c>
      <c r="F222" s="1869"/>
      <c r="G222" s="1280" t="str">
        <f t="shared" si="35"/>
        <v/>
      </c>
      <c r="H222" s="1280" t="str">
        <f t="shared" si="36"/>
        <v/>
      </c>
      <c r="I222" s="1165">
        <f t="shared" si="38"/>
        <v>0</v>
      </c>
      <c r="J222" s="1165">
        <f t="shared" si="37"/>
        <v>0</v>
      </c>
      <c r="K222" s="1150">
        <f t="shared" si="40"/>
        <v>106</v>
      </c>
      <c r="L222" s="1151" t="str">
        <f t="shared" si="39"/>
        <v/>
      </c>
    </row>
    <row r="223" spans="2:12" s="186" customFormat="1" ht="16.899999999999999" customHeight="1" x14ac:dyDescent="0.2">
      <c r="B223" s="1166" t="str">
        <f t="shared" si="31"/>
        <v/>
      </c>
      <c r="C223" s="1166" t="str">
        <f t="shared" si="32"/>
        <v/>
      </c>
      <c r="D223" s="1167" t="str">
        <f t="shared" si="33"/>
        <v/>
      </c>
      <c r="E223" s="1869">
        <f t="shared" si="34"/>
        <v>0</v>
      </c>
      <c r="F223" s="1869"/>
      <c r="G223" s="1280" t="str">
        <f t="shared" si="35"/>
        <v/>
      </c>
      <c r="H223" s="1280" t="str">
        <f t="shared" si="36"/>
        <v/>
      </c>
      <c r="I223" s="1165">
        <f t="shared" si="38"/>
        <v>0</v>
      </c>
      <c r="J223" s="1165">
        <f t="shared" si="37"/>
        <v>0</v>
      </c>
      <c r="K223" s="1150">
        <f t="shared" si="40"/>
        <v>106</v>
      </c>
      <c r="L223" s="1151" t="str">
        <f t="shared" si="39"/>
        <v/>
      </c>
    </row>
    <row r="224" spans="2:12" s="186" customFormat="1" ht="24.95" customHeight="1" x14ac:dyDescent="0.2">
      <c r="B224" s="1166" t="str">
        <f t="shared" si="31"/>
        <v/>
      </c>
      <c r="C224" s="1166" t="str">
        <f t="shared" si="32"/>
        <v/>
      </c>
      <c r="D224" s="1167" t="str">
        <f t="shared" si="33"/>
        <v/>
      </c>
      <c r="E224" s="1869">
        <f t="shared" si="34"/>
        <v>0</v>
      </c>
      <c r="F224" s="1869"/>
      <c r="G224" s="1280" t="str">
        <f t="shared" si="35"/>
        <v/>
      </c>
      <c r="H224" s="1280" t="str">
        <f t="shared" si="36"/>
        <v/>
      </c>
      <c r="I224" s="1165">
        <f t="shared" si="38"/>
        <v>0</v>
      </c>
      <c r="J224" s="1165">
        <f t="shared" si="37"/>
        <v>0</v>
      </c>
      <c r="K224" s="1150">
        <f t="shared" si="40"/>
        <v>107</v>
      </c>
      <c r="L224" s="1151" t="str">
        <f t="shared" si="39"/>
        <v/>
      </c>
    </row>
    <row r="225" spans="2:12" s="186" customFormat="1" ht="17.649999999999999" customHeight="1" x14ac:dyDescent="0.2">
      <c r="B225" s="1166" t="str">
        <f t="shared" si="31"/>
        <v/>
      </c>
      <c r="C225" s="1166" t="str">
        <f t="shared" si="32"/>
        <v/>
      </c>
      <c r="D225" s="1167" t="str">
        <f t="shared" si="33"/>
        <v/>
      </c>
      <c r="E225" s="1869">
        <f t="shared" si="34"/>
        <v>0</v>
      </c>
      <c r="F225" s="1869"/>
      <c r="G225" s="1280" t="str">
        <f t="shared" si="35"/>
        <v/>
      </c>
      <c r="H225" s="1280" t="str">
        <f t="shared" si="36"/>
        <v/>
      </c>
      <c r="I225" s="1165">
        <f t="shared" si="38"/>
        <v>0</v>
      </c>
      <c r="J225" s="1165">
        <f t="shared" si="37"/>
        <v>0</v>
      </c>
      <c r="K225" s="1150">
        <f t="shared" si="40"/>
        <v>107</v>
      </c>
      <c r="L225" s="1151" t="str">
        <f t="shared" si="39"/>
        <v/>
      </c>
    </row>
    <row r="226" spans="2:12" s="186" customFormat="1" ht="24.95" customHeight="1" x14ac:dyDescent="0.2">
      <c r="B226" s="1166" t="str">
        <f t="shared" si="31"/>
        <v/>
      </c>
      <c r="C226" s="1166" t="str">
        <f t="shared" si="32"/>
        <v/>
      </c>
      <c r="D226" s="1167" t="str">
        <f t="shared" si="33"/>
        <v/>
      </c>
      <c r="E226" s="1869">
        <f t="shared" si="34"/>
        <v>0</v>
      </c>
      <c r="F226" s="1869"/>
      <c r="G226" s="1280" t="str">
        <f t="shared" si="35"/>
        <v/>
      </c>
      <c r="H226" s="1280" t="str">
        <f t="shared" si="36"/>
        <v/>
      </c>
      <c r="I226" s="1165">
        <f t="shared" si="38"/>
        <v>0</v>
      </c>
      <c r="J226" s="1165">
        <f t="shared" si="37"/>
        <v>0</v>
      </c>
      <c r="K226" s="1150">
        <f t="shared" si="40"/>
        <v>108</v>
      </c>
      <c r="L226" s="1151" t="str">
        <f t="shared" si="39"/>
        <v/>
      </c>
    </row>
    <row r="227" spans="2:12" s="186" customFormat="1" ht="17.649999999999999" customHeight="1" x14ac:dyDescent="0.2">
      <c r="B227" s="1166" t="str">
        <f t="shared" si="31"/>
        <v/>
      </c>
      <c r="C227" s="1166" t="str">
        <f t="shared" si="32"/>
        <v/>
      </c>
      <c r="D227" s="1167" t="str">
        <f t="shared" si="33"/>
        <v/>
      </c>
      <c r="E227" s="1869">
        <f t="shared" si="34"/>
        <v>0</v>
      </c>
      <c r="F227" s="1869"/>
      <c r="G227" s="1280" t="str">
        <f t="shared" si="35"/>
        <v/>
      </c>
      <c r="H227" s="1280" t="str">
        <f t="shared" si="36"/>
        <v/>
      </c>
      <c r="I227" s="1165">
        <f t="shared" si="38"/>
        <v>0</v>
      </c>
      <c r="J227" s="1165">
        <f t="shared" si="37"/>
        <v>0</v>
      </c>
      <c r="K227" s="1150">
        <f t="shared" si="40"/>
        <v>108</v>
      </c>
      <c r="L227" s="1151" t="str">
        <f t="shared" si="39"/>
        <v/>
      </c>
    </row>
    <row r="228" spans="2:12" s="186" customFormat="1" ht="17.649999999999999" customHeight="1" x14ac:dyDescent="0.2">
      <c r="B228" s="1166" t="str">
        <f t="shared" si="31"/>
        <v/>
      </c>
      <c r="C228" s="1166" t="str">
        <f t="shared" si="32"/>
        <v/>
      </c>
      <c r="D228" s="1167" t="str">
        <f t="shared" si="33"/>
        <v/>
      </c>
      <c r="E228" s="1869">
        <f t="shared" si="34"/>
        <v>0</v>
      </c>
      <c r="F228" s="1869"/>
      <c r="G228" s="1280" t="str">
        <f t="shared" si="35"/>
        <v/>
      </c>
      <c r="H228" s="1280" t="str">
        <f t="shared" si="36"/>
        <v/>
      </c>
      <c r="I228" s="1165">
        <f t="shared" si="38"/>
        <v>0</v>
      </c>
      <c r="J228" s="1165">
        <f t="shared" si="37"/>
        <v>0</v>
      </c>
      <c r="K228" s="1150">
        <f t="shared" si="40"/>
        <v>109</v>
      </c>
      <c r="L228" s="1151" t="str">
        <f t="shared" si="39"/>
        <v/>
      </c>
    </row>
    <row r="229" spans="2:12" s="186" customFormat="1" ht="16.899999999999999" customHeight="1" x14ac:dyDescent="0.2">
      <c r="B229" s="1166" t="str">
        <f t="shared" si="31"/>
        <v/>
      </c>
      <c r="C229" s="1166" t="str">
        <f t="shared" si="32"/>
        <v/>
      </c>
      <c r="D229" s="1167" t="str">
        <f t="shared" si="33"/>
        <v/>
      </c>
      <c r="E229" s="1869">
        <f t="shared" si="34"/>
        <v>0</v>
      </c>
      <c r="F229" s="1869"/>
      <c r="G229" s="1280" t="str">
        <f t="shared" si="35"/>
        <v/>
      </c>
      <c r="H229" s="1280" t="str">
        <f t="shared" si="36"/>
        <v/>
      </c>
      <c r="I229" s="1165">
        <f t="shared" si="38"/>
        <v>0</v>
      </c>
      <c r="J229" s="1165">
        <f t="shared" si="37"/>
        <v>0</v>
      </c>
      <c r="K229" s="1150">
        <f t="shared" si="40"/>
        <v>109</v>
      </c>
      <c r="L229" s="1151" t="str">
        <f t="shared" si="39"/>
        <v/>
      </c>
    </row>
    <row r="230" spans="2:12" s="186" customFormat="1" ht="17.649999999999999" customHeight="1" x14ac:dyDescent="0.2">
      <c r="B230" s="1166" t="str">
        <f t="shared" si="31"/>
        <v/>
      </c>
      <c r="C230" s="1166" t="str">
        <f t="shared" si="32"/>
        <v/>
      </c>
      <c r="D230" s="1167" t="str">
        <f t="shared" si="33"/>
        <v/>
      </c>
      <c r="E230" s="1869">
        <f t="shared" si="34"/>
        <v>0</v>
      </c>
      <c r="F230" s="1869"/>
      <c r="G230" s="1280" t="str">
        <f t="shared" si="35"/>
        <v/>
      </c>
      <c r="H230" s="1280" t="str">
        <f t="shared" si="36"/>
        <v/>
      </c>
      <c r="I230" s="1165">
        <f t="shared" si="38"/>
        <v>0</v>
      </c>
      <c r="J230" s="1165">
        <f t="shared" si="37"/>
        <v>0</v>
      </c>
      <c r="K230" s="1150">
        <f t="shared" si="40"/>
        <v>110</v>
      </c>
      <c r="L230" s="1151" t="str">
        <f t="shared" si="39"/>
        <v/>
      </c>
    </row>
    <row r="231" spans="2:12" s="186" customFormat="1" ht="16.899999999999999" customHeight="1" x14ac:dyDescent="0.2">
      <c r="B231" s="1166" t="str">
        <f t="shared" si="31"/>
        <v/>
      </c>
      <c r="C231" s="1166" t="str">
        <f t="shared" si="32"/>
        <v/>
      </c>
      <c r="D231" s="1167" t="str">
        <f t="shared" si="33"/>
        <v/>
      </c>
      <c r="E231" s="1869">
        <f t="shared" si="34"/>
        <v>0</v>
      </c>
      <c r="F231" s="1869"/>
      <c r="G231" s="1280" t="str">
        <f t="shared" si="35"/>
        <v/>
      </c>
      <c r="H231" s="1280" t="str">
        <f t="shared" si="36"/>
        <v/>
      </c>
      <c r="I231" s="1165">
        <f t="shared" si="38"/>
        <v>0</v>
      </c>
      <c r="J231" s="1165">
        <f t="shared" si="37"/>
        <v>0</v>
      </c>
      <c r="K231" s="1150">
        <f t="shared" si="40"/>
        <v>110</v>
      </c>
      <c r="L231" s="1151" t="str">
        <f t="shared" si="39"/>
        <v/>
      </c>
    </row>
    <row r="232" spans="2:12" s="186" customFormat="1" ht="17.649999999999999" customHeight="1" x14ac:dyDescent="0.2">
      <c r="B232" s="1166" t="str">
        <f t="shared" si="31"/>
        <v/>
      </c>
      <c r="C232" s="1166" t="str">
        <f t="shared" si="32"/>
        <v/>
      </c>
      <c r="D232" s="1167" t="str">
        <f t="shared" si="33"/>
        <v/>
      </c>
      <c r="E232" s="1869">
        <f t="shared" si="34"/>
        <v>0</v>
      </c>
      <c r="F232" s="1869"/>
      <c r="G232" s="1280" t="str">
        <f t="shared" si="35"/>
        <v/>
      </c>
      <c r="H232" s="1280" t="str">
        <f t="shared" si="36"/>
        <v/>
      </c>
      <c r="I232" s="1165">
        <f t="shared" si="38"/>
        <v>0</v>
      </c>
      <c r="J232" s="1165">
        <f t="shared" si="37"/>
        <v>0</v>
      </c>
      <c r="K232" s="1150">
        <f t="shared" si="40"/>
        <v>111</v>
      </c>
      <c r="L232" s="1151" t="str">
        <f t="shared" si="39"/>
        <v/>
      </c>
    </row>
    <row r="233" spans="2:12" s="186" customFormat="1" ht="17.649999999999999" customHeight="1" x14ac:dyDescent="0.2">
      <c r="B233" s="1166" t="str">
        <f t="shared" si="31"/>
        <v/>
      </c>
      <c r="C233" s="1166" t="str">
        <f t="shared" si="32"/>
        <v/>
      </c>
      <c r="D233" s="1167" t="str">
        <f t="shared" si="33"/>
        <v/>
      </c>
      <c r="E233" s="1869">
        <f t="shared" si="34"/>
        <v>0</v>
      </c>
      <c r="F233" s="1869"/>
      <c r="G233" s="1280" t="str">
        <f t="shared" si="35"/>
        <v/>
      </c>
      <c r="H233" s="1280" t="str">
        <f t="shared" si="36"/>
        <v/>
      </c>
      <c r="I233" s="1165">
        <f t="shared" si="38"/>
        <v>0</v>
      </c>
      <c r="J233" s="1165">
        <f t="shared" si="37"/>
        <v>0</v>
      </c>
      <c r="K233" s="1150">
        <f t="shared" si="40"/>
        <v>111</v>
      </c>
      <c r="L233" s="1151" t="str">
        <f t="shared" si="39"/>
        <v/>
      </c>
    </row>
    <row r="234" spans="2:12" s="186" customFormat="1" ht="16.899999999999999" customHeight="1" x14ac:dyDescent="0.2">
      <c r="B234" s="1166" t="str">
        <f t="shared" si="31"/>
        <v/>
      </c>
      <c r="C234" s="1166" t="str">
        <f t="shared" si="32"/>
        <v/>
      </c>
      <c r="D234" s="1167" t="str">
        <f t="shared" si="33"/>
        <v/>
      </c>
      <c r="E234" s="1869">
        <f t="shared" si="34"/>
        <v>0</v>
      </c>
      <c r="F234" s="1869"/>
      <c r="G234" s="1280" t="str">
        <f t="shared" si="35"/>
        <v/>
      </c>
      <c r="H234" s="1280" t="str">
        <f t="shared" si="36"/>
        <v/>
      </c>
      <c r="I234" s="1165">
        <f t="shared" si="38"/>
        <v>0</v>
      </c>
      <c r="J234" s="1165">
        <f t="shared" si="37"/>
        <v>0</v>
      </c>
      <c r="K234" s="1150">
        <f t="shared" si="40"/>
        <v>112</v>
      </c>
      <c r="L234" s="1151" t="str">
        <f t="shared" si="39"/>
        <v/>
      </c>
    </row>
    <row r="235" spans="2:12" s="186" customFormat="1" ht="17.649999999999999" customHeight="1" x14ac:dyDescent="0.2">
      <c r="B235" s="1166" t="str">
        <f t="shared" si="31"/>
        <v/>
      </c>
      <c r="C235" s="1166" t="str">
        <f t="shared" si="32"/>
        <v/>
      </c>
      <c r="D235" s="1167" t="str">
        <f t="shared" si="33"/>
        <v/>
      </c>
      <c r="E235" s="1869">
        <f t="shared" si="34"/>
        <v>0</v>
      </c>
      <c r="F235" s="1869"/>
      <c r="G235" s="1280" t="str">
        <f t="shared" si="35"/>
        <v/>
      </c>
      <c r="H235" s="1280" t="str">
        <f t="shared" si="36"/>
        <v/>
      </c>
      <c r="I235" s="1165">
        <f t="shared" si="38"/>
        <v>0</v>
      </c>
      <c r="J235" s="1165">
        <f t="shared" si="37"/>
        <v>0</v>
      </c>
      <c r="K235" s="1150">
        <f t="shared" si="40"/>
        <v>112</v>
      </c>
      <c r="L235" s="1151" t="str">
        <f t="shared" si="39"/>
        <v/>
      </c>
    </row>
    <row r="236" spans="2:12" s="186" customFormat="1" ht="17.649999999999999" customHeight="1" x14ac:dyDescent="0.2">
      <c r="B236" s="1166" t="str">
        <f t="shared" si="31"/>
        <v/>
      </c>
      <c r="C236" s="1166" t="str">
        <f t="shared" si="32"/>
        <v/>
      </c>
      <c r="D236" s="1167" t="str">
        <f t="shared" si="33"/>
        <v/>
      </c>
      <c r="E236" s="1869">
        <f t="shared" si="34"/>
        <v>0</v>
      </c>
      <c r="F236" s="1869"/>
      <c r="G236" s="1280" t="str">
        <f t="shared" si="35"/>
        <v/>
      </c>
      <c r="H236" s="1280" t="str">
        <f t="shared" si="36"/>
        <v/>
      </c>
      <c r="I236" s="1165">
        <f t="shared" si="38"/>
        <v>0</v>
      </c>
      <c r="J236" s="1165">
        <f t="shared" si="37"/>
        <v>0</v>
      </c>
      <c r="K236" s="1150">
        <f t="shared" si="40"/>
        <v>113</v>
      </c>
      <c r="L236" s="1151" t="str">
        <f t="shared" si="39"/>
        <v/>
      </c>
    </row>
    <row r="237" spans="2:12" s="186" customFormat="1" ht="16.899999999999999" customHeight="1" x14ac:dyDescent="0.2">
      <c r="B237" s="1166" t="str">
        <f t="shared" si="31"/>
        <v/>
      </c>
      <c r="C237" s="1166" t="str">
        <f t="shared" si="32"/>
        <v/>
      </c>
      <c r="D237" s="1167" t="str">
        <f t="shared" si="33"/>
        <v/>
      </c>
      <c r="E237" s="1869">
        <f t="shared" si="34"/>
        <v>0</v>
      </c>
      <c r="F237" s="1869"/>
      <c r="G237" s="1280" t="str">
        <f t="shared" si="35"/>
        <v/>
      </c>
      <c r="H237" s="1280" t="str">
        <f t="shared" si="36"/>
        <v/>
      </c>
      <c r="I237" s="1165">
        <f t="shared" si="38"/>
        <v>0</v>
      </c>
      <c r="J237" s="1165">
        <f t="shared" si="37"/>
        <v>0</v>
      </c>
      <c r="K237" s="1150">
        <f t="shared" si="40"/>
        <v>113</v>
      </c>
      <c r="L237" s="1151" t="str">
        <f t="shared" si="39"/>
        <v/>
      </c>
    </row>
    <row r="238" spans="2:12" s="186" customFormat="1" ht="17.649999999999999" customHeight="1" x14ac:dyDescent="0.2">
      <c r="B238" s="1166" t="str">
        <f t="shared" si="31"/>
        <v/>
      </c>
      <c r="C238" s="1166" t="str">
        <f t="shared" si="32"/>
        <v/>
      </c>
      <c r="D238" s="1167" t="str">
        <f t="shared" si="33"/>
        <v/>
      </c>
      <c r="E238" s="1869">
        <f t="shared" si="34"/>
        <v>0</v>
      </c>
      <c r="F238" s="1869"/>
      <c r="G238" s="1280" t="str">
        <f t="shared" si="35"/>
        <v/>
      </c>
      <c r="H238" s="1280" t="str">
        <f t="shared" si="36"/>
        <v/>
      </c>
      <c r="I238" s="1165">
        <f t="shared" si="38"/>
        <v>0</v>
      </c>
      <c r="J238" s="1165">
        <f t="shared" si="37"/>
        <v>0</v>
      </c>
      <c r="K238" s="1150">
        <f t="shared" si="40"/>
        <v>114</v>
      </c>
      <c r="L238" s="1151" t="str">
        <f t="shared" si="39"/>
        <v/>
      </c>
    </row>
    <row r="239" spans="2:12" s="186" customFormat="1" ht="16.899999999999999" customHeight="1" x14ac:dyDescent="0.2">
      <c r="B239" s="1166" t="str">
        <f t="shared" si="31"/>
        <v/>
      </c>
      <c r="C239" s="1166" t="str">
        <f t="shared" si="32"/>
        <v/>
      </c>
      <c r="D239" s="1167" t="str">
        <f t="shared" si="33"/>
        <v/>
      </c>
      <c r="E239" s="1869">
        <f t="shared" si="34"/>
        <v>0</v>
      </c>
      <c r="F239" s="1869"/>
      <c r="G239" s="1280" t="str">
        <f t="shared" si="35"/>
        <v/>
      </c>
      <c r="H239" s="1280" t="str">
        <f t="shared" si="36"/>
        <v/>
      </c>
      <c r="I239" s="1165">
        <f t="shared" si="38"/>
        <v>0</v>
      </c>
      <c r="J239" s="1165">
        <f t="shared" si="37"/>
        <v>0</v>
      </c>
      <c r="K239" s="1150">
        <f t="shared" si="40"/>
        <v>114</v>
      </c>
      <c r="L239" s="1151" t="str">
        <f t="shared" si="39"/>
        <v/>
      </c>
    </row>
    <row r="240" spans="2:12" s="186" customFormat="1" ht="17.649999999999999" customHeight="1" x14ac:dyDescent="0.2">
      <c r="B240" s="1166" t="str">
        <f t="shared" si="31"/>
        <v/>
      </c>
      <c r="C240" s="1166" t="str">
        <f t="shared" si="32"/>
        <v/>
      </c>
      <c r="D240" s="1167" t="str">
        <f t="shared" si="33"/>
        <v/>
      </c>
      <c r="E240" s="1869">
        <f t="shared" si="34"/>
        <v>0</v>
      </c>
      <c r="F240" s="1869"/>
      <c r="G240" s="1280" t="str">
        <f t="shared" si="35"/>
        <v/>
      </c>
      <c r="H240" s="1280" t="str">
        <f t="shared" si="36"/>
        <v/>
      </c>
      <c r="I240" s="1165">
        <f t="shared" si="38"/>
        <v>0</v>
      </c>
      <c r="J240" s="1165">
        <f t="shared" si="37"/>
        <v>0</v>
      </c>
      <c r="K240" s="1150">
        <f t="shared" si="40"/>
        <v>115</v>
      </c>
      <c r="L240" s="1151" t="str">
        <f t="shared" si="39"/>
        <v/>
      </c>
    </row>
    <row r="241" spans="2:12" s="186" customFormat="1" ht="17.649999999999999" customHeight="1" x14ac:dyDescent="0.2">
      <c r="B241" s="1166" t="str">
        <f t="shared" si="31"/>
        <v/>
      </c>
      <c r="C241" s="1166" t="str">
        <f t="shared" si="32"/>
        <v/>
      </c>
      <c r="D241" s="1167" t="str">
        <f t="shared" si="33"/>
        <v/>
      </c>
      <c r="E241" s="1869">
        <f t="shared" si="34"/>
        <v>0</v>
      </c>
      <c r="F241" s="1869"/>
      <c r="G241" s="1280" t="str">
        <f t="shared" si="35"/>
        <v/>
      </c>
      <c r="H241" s="1280" t="str">
        <f t="shared" si="36"/>
        <v/>
      </c>
      <c r="I241" s="1165">
        <f t="shared" si="38"/>
        <v>0</v>
      </c>
      <c r="J241" s="1165">
        <f t="shared" si="37"/>
        <v>0</v>
      </c>
      <c r="K241" s="1150">
        <f t="shared" si="40"/>
        <v>115</v>
      </c>
      <c r="L241" s="1151" t="str">
        <f t="shared" si="39"/>
        <v/>
      </c>
    </row>
    <row r="242" spans="2:12" s="186" customFormat="1" ht="16.899999999999999" customHeight="1" x14ac:dyDescent="0.2">
      <c r="B242" s="1166" t="str">
        <f t="shared" si="31"/>
        <v/>
      </c>
      <c r="C242" s="1166" t="str">
        <f t="shared" si="32"/>
        <v/>
      </c>
      <c r="D242" s="1167" t="str">
        <f t="shared" si="33"/>
        <v/>
      </c>
      <c r="E242" s="1869">
        <f t="shared" si="34"/>
        <v>0</v>
      </c>
      <c r="F242" s="1869"/>
      <c r="G242" s="1280" t="str">
        <f t="shared" si="35"/>
        <v/>
      </c>
      <c r="H242" s="1280" t="str">
        <f t="shared" si="36"/>
        <v/>
      </c>
      <c r="I242" s="1165">
        <f t="shared" si="38"/>
        <v>0</v>
      </c>
      <c r="J242" s="1165">
        <f t="shared" si="37"/>
        <v>0</v>
      </c>
      <c r="K242" s="1150">
        <f t="shared" si="40"/>
        <v>116</v>
      </c>
      <c r="L242" s="1151" t="str">
        <f t="shared" si="39"/>
        <v/>
      </c>
    </row>
    <row r="243" spans="2:12" s="186" customFormat="1" ht="17.649999999999999" customHeight="1" x14ac:dyDescent="0.2">
      <c r="B243" s="1166" t="str">
        <f t="shared" si="31"/>
        <v/>
      </c>
      <c r="C243" s="1166" t="str">
        <f t="shared" si="32"/>
        <v/>
      </c>
      <c r="D243" s="1167" t="str">
        <f t="shared" si="33"/>
        <v/>
      </c>
      <c r="E243" s="1869">
        <f t="shared" si="34"/>
        <v>0</v>
      </c>
      <c r="F243" s="1869"/>
      <c r="G243" s="1280" t="str">
        <f t="shared" si="35"/>
        <v/>
      </c>
      <c r="H243" s="1280" t="str">
        <f t="shared" si="36"/>
        <v/>
      </c>
      <c r="I243" s="1165">
        <f t="shared" si="38"/>
        <v>0</v>
      </c>
      <c r="J243" s="1165">
        <f t="shared" si="37"/>
        <v>0</v>
      </c>
      <c r="K243" s="1150">
        <f t="shared" si="40"/>
        <v>116</v>
      </c>
      <c r="L243" s="1151" t="str">
        <f t="shared" si="39"/>
        <v/>
      </c>
    </row>
    <row r="244" spans="2:12" s="186" customFormat="1" ht="17.649999999999999" customHeight="1" x14ac:dyDescent="0.2">
      <c r="B244" s="1166" t="str">
        <f t="shared" si="31"/>
        <v/>
      </c>
      <c r="C244" s="1166" t="str">
        <f t="shared" si="32"/>
        <v/>
      </c>
      <c r="D244" s="1167" t="str">
        <f t="shared" si="33"/>
        <v/>
      </c>
      <c r="E244" s="1869">
        <f t="shared" si="34"/>
        <v>0</v>
      </c>
      <c r="F244" s="1869"/>
      <c r="G244" s="1280" t="str">
        <f t="shared" si="35"/>
        <v/>
      </c>
      <c r="H244" s="1280" t="str">
        <f t="shared" si="36"/>
        <v/>
      </c>
      <c r="I244" s="1165">
        <f t="shared" si="38"/>
        <v>0</v>
      </c>
      <c r="J244" s="1165">
        <f t="shared" si="37"/>
        <v>0</v>
      </c>
      <c r="K244" s="1150">
        <f t="shared" si="40"/>
        <v>117</v>
      </c>
      <c r="L244" s="1151" t="str">
        <f t="shared" si="39"/>
        <v/>
      </c>
    </row>
    <row r="245" spans="2:12" s="186" customFormat="1" ht="16.899999999999999" customHeight="1" x14ac:dyDescent="0.2">
      <c r="B245" s="1166" t="str">
        <f t="shared" si="31"/>
        <v/>
      </c>
      <c r="C245" s="1166" t="str">
        <f t="shared" si="32"/>
        <v/>
      </c>
      <c r="D245" s="1167" t="str">
        <f t="shared" si="33"/>
        <v/>
      </c>
      <c r="E245" s="1869">
        <f t="shared" si="34"/>
        <v>0</v>
      </c>
      <c r="F245" s="1869"/>
      <c r="G245" s="1280" t="str">
        <f t="shared" si="35"/>
        <v/>
      </c>
      <c r="H245" s="1280" t="str">
        <f t="shared" si="36"/>
        <v/>
      </c>
      <c r="I245" s="1165">
        <f t="shared" si="38"/>
        <v>0</v>
      </c>
      <c r="J245" s="1165">
        <f t="shared" si="37"/>
        <v>0</v>
      </c>
      <c r="K245" s="1150">
        <f t="shared" si="40"/>
        <v>117</v>
      </c>
      <c r="L245" s="1151" t="str">
        <f t="shared" si="39"/>
        <v/>
      </c>
    </row>
    <row r="246" spans="2:12" s="186" customFormat="1" ht="17.649999999999999" customHeight="1" x14ac:dyDescent="0.2">
      <c r="B246" s="1166" t="str">
        <f t="shared" si="31"/>
        <v/>
      </c>
      <c r="C246" s="1166" t="str">
        <f t="shared" si="32"/>
        <v/>
      </c>
      <c r="D246" s="1167" t="str">
        <f t="shared" si="33"/>
        <v/>
      </c>
      <c r="E246" s="1869">
        <f t="shared" si="34"/>
        <v>0</v>
      </c>
      <c r="F246" s="1869"/>
      <c r="G246" s="1280" t="str">
        <f t="shared" si="35"/>
        <v/>
      </c>
      <c r="H246" s="1280" t="str">
        <f t="shared" si="36"/>
        <v/>
      </c>
      <c r="I246" s="1165">
        <f t="shared" si="38"/>
        <v>0</v>
      </c>
      <c r="J246" s="1165">
        <f t="shared" si="37"/>
        <v>0</v>
      </c>
      <c r="K246" s="1150">
        <f t="shared" si="40"/>
        <v>118</v>
      </c>
      <c r="L246" s="1151" t="str">
        <f t="shared" si="39"/>
        <v/>
      </c>
    </row>
    <row r="247" spans="2:12" s="186" customFormat="1" ht="24.95" customHeight="1" x14ac:dyDescent="0.2">
      <c r="B247" s="1166" t="str">
        <f t="shared" si="31"/>
        <v/>
      </c>
      <c r="C247" s="1166" t="str">
        <f t="shared" si="32"/>
        <v/>
      </c>
      <c r="D247" s="1167" t="str">
        <f t="shared" si="33"/>
        <v/>
      </c>
      <c r="E247" s="1869">
        <f t="shared" si="34"/>
        <v>0</v>
      </c>
      <c r="F247" s="1869"/>
      <c r="G247" s="1280" t="str">
        <f t="shared" si="35"/>
        <v/>
      </c>
      <c r="H247" s="1280" t="str">
        <f t="shared" si="36"/>
        <v/>
      </c>
      <c r="I247" s="1165">
        <f t="shared" si="38"/>
        <v>0</v>
      </c>
      <c r="J247" s="1165">
        <f t="shared" si="37"/>
        <v>0</v>
      </c>
      <c r="K247" s="1150">
        <f t="shared" si="40"/>
        <v>118</v>
      </c>
      <c r="L247" s="1151" t="str">
        <f t="shared" si="39"/>
        <v/>
      </c>
    </row>
    <row r="248" spans="2:12" s="186" customFormat="1" ht="17.649999999999999" customHeight="1" x14ac:dyDescent="0.2">
      <c r="B248" s="1166" t="str">
        <f t="shared" si="31"/>
        <v/>
      </c>
      <c r="C248" s="1166" t="str">
        <f t="shared" si="32"/>
        <v/>
      </c>
      <c r="D248" s="1167" t="str">
        <f t="shared" si="33"/>
        <v/>
      </c>
      <c r="E248" s="1869">
        <f t="shared" si="34"/>
        <v>0</v>
      </c>
      <c r="F248" s="1869"/>
      <c r="G248" s="1280" t="str">
        <f t="shared" si="35"/>
        <v/>
      </c>
      <c r="H248" s="1280" t="str">
        <f t="shared" si="36"/>
        <v/>
      </c>
      <c r="I248" s="1165">
        <f t="shared" si="38"/>
        <v>0</v>
      </c>
      <c r="J248" s="1165">
        <f t="shared" si="37"/>
        <v>0</v>
      </c>
      <c r="K248" s="1150">
        <f t="shared" si="40"/>
        <v>119</v>
      </c>
      <c r="L248" s="1151" t="str">
        <f t="shared" si="39"/>
        <v/>
      </c>
    </row>
    <row r="249" spans="2:12" s="186" customFormat="1" ht="16.899999999999999" customHeight="1" x14ac:dyDescent="0.2">
      <c r="B249" s="1166" t="str">
        <f t="shared" si="31"/>
        <v/>
      </c>
      <c r="C249" s="1166" t="str">
        <f t="shared" si="32"/>
        <v/>
      </c>
      <c r="D249" s="1167" t="str">
        <f t="shared" si="33"/>
        <v/>
      </c>
      <c r="E249" s="1869">
        <f t="shared" si="34"/>
        <v>0</v>
      </c>
      <c r="F249" s="1869"/>
      <c r="G249" s="1280" t="str">
        <f t="shared" si="35"/>
        <v/>
      </c>
      <c r="H249" s="1280" t="str">
        <f t="shared" si="36"/>
        <v/>
      </c>
      <c r="I249" s="1165">
        <f t="shared" si="38"/>
        <v>0</v>
      </c>
      <c r="J249" s="1165">
        <f t="shared" si="37"/>
        <v>0</v>
      </c>
      <c r="K249" s="1150">
        <f t="shared" si="40"/>
        <v>119</v>
      </c>
      <c r="L249" s="1151" t="str">
        <f t="shared" si="39"/>
        <v/>
      </c>
    </row>
    <row r="250" spans="2:12" s="186" customFormat="1" ht="17.649999999999999" customHeight="1" x14ac:dyDescent="0.2">
      <c r="B250" s="1166" t="str">
        <f t="shared" si="31"/>
        <v/>
      </c>
      <c r="C250" s="1166" t="str">
        <f t="shared" si="32"/>
        <v/>
      </c>
      <c r="D250" s="1167" t="str">
        <f t="shared" si="33"/>
        <v/>
      </c>
      <c r="E250" s="1869">
        <f t="shared" si="34"/>
        <v>0</v>
      </c>
      <c r="F250" s="1869"/>
      <c r="G250" s="1280" t="str">
        <f t="shared" si="35"/>
        <v/>
      </c>
      <c r="H250" s="1280" t="str">
        <f t="shared" si="36"/>
        <v/>
      </c>
      <c r="I250" s="1165">
        <f t="shared" si="38"/>
        <v>0</v>
      </c>
      <c r="J250" s="1165">
        <f t="shared" si="37"/>
        <v>0</v>
      </c>
      <c r="K250" s="1150">
        <f t="shared" si="40"/>
        <v>120</v>
      </c>
      <c r="L250" s="1151" t="str">
        <f t="shared" si="39"/>
        <v/>
      </c>
    </row>
    <row r="251" spans="2:12" s="186" customFormat="1" ht="17.649999999999999" customHeight="1" x14ac:dyDescent="0.2">
      <c r="B251" s="1166" t="str">
        <f t="shared" si="31"/>
        <v/>
      </c>
      <c r="C251" s="1166" t="str">
        <f t="shared" si="32"/>
        <v/>
      </c>
      <c r="D251" s="1167" t="str">
        <f t="shared" si="33"/>
        <v/>
      </c>
      <c r="E251" s="1869">
        <f t="shared" si="34"/>
        <v>0</v>
      </c>
      <c r="F251" s="1869"/>
      <c r="G251" s="1280" t="str">
        <f t="shared" si="35"/>
        <v/>
      </c>
      <c r="H251" s="1280" t="str">
        <f t="shared" si="36"/>
        <v/>
      </c>
      <c r="I251" s="1165">
        <f t="shared" si="38"/>
        <v>0</v>
      </c>
      <c r="J251" s="1165">
        <f t="shared" si="37"/>
        <v>0</v>
      </c>
      <c r="K251" s="1150">
        <f t="shared" si="40"/>
        <v>120</v>
      </c>
      <c r="L251" s="1151" t="str">
        <f t="shared" si="39"/>
        <v/>
      </c>
    </row>
    <row r="252" spans="2:12" s="186" customFormat="1" ht="36" customHeight="1" x14ac:dyDescent="0.2">
      <c r="B252" s="1166" t="str">
        <f t="shared" si="31"/>
        <v/>
      </c>
      <c r="C252" s="1166" t="str">
        <f t="shared" si="32"/>
        <v/>
      </c>
      <c r="D252" s="1167" t="str">
        <f t="shared" si="33"/>
        <v/>
      </c>
      <c r="E252" s="1869">
        <f t="shared" si="34"/>
        <v>0</v>
      </c>
      <c r="F252" s="1869"/>
      <c r="G252" s="1280" t="str">
        <f t="shared" si="35"/>
        <v/>
      </c>
      <c r="H252" s="1280" t="str">
        <f t="shared" si="36"/>
        <v/>
      </c>
      <c r="I252" s="1165">
        <f t="shared" si="38"/>
        <v>0</v>
      </c>
      <c r="J252" s="1165">
        <f t="shared" si="37"/>
        <v>0</v>
      </c>
      <c r="K252" s="1150">
        <f t="shared" si="40"/>
        <v>121</v>
      </c>
      <c r="L252" s="1151" t="str">
        <f t="shared" si="39"/>
        <v/>
      </c>
    </row>
    <row r="253" spans="2:12" s="186" customFormat="1" ht="47.85" customHeight="1" x14ac:dyDescent="0.2">
      <c r="B253" s="1166" t="str">
        <f t="shared" si="31"/>
        <v/>
      </c>
      <c r="C253" s="1166" t="str">
        <f t="shared" si="32"/>
        <v/>
      </c>
      <c r="D253" s="1167" t="str">
        <f t="shared" si="33"/>
        <v/>
      </c>
      <c r="E253" s="1869">
        <f t="shared" si="34"/>
        <v>0</v>
      </c>
      <c r="F253" s="1869"/>
      <c r="G253" s="1280" t="str">
        <f t="shared" si="35"/>
        <v/>
      </c>
      <c r="H253" s="1280" t="str">
        <f t="shared" si="36"/>
        <v/>
      </c>
      <c r="I253" s="1165">
        <f t="shared" si="38"/>
        <v>0</v>
      </c>
      <c r="J253" s="1165">
        <f t="shared" si="37"/>
        <v>0</v>
      </c>
      <c r="K253" s="1150">
        <f t="shared" si="40"/>
        <v>121</v>
      </c>
      <c r="L253" s="1151" t="str">
        <f t="shared" si="39"/>
        <v/>
      </c>
    </row>
    <row r="254" spans="2:12" s="186" customFormat="1" ht="16.899999999999999" customHeight="1" x14ac:dyDescent="0.2">
      <c r="B254" s="1166" t="str">
        <f t="shared" si="31"/>
        <v/>
      </c>
      <c r="C254" s="1166" t="str">
        <f t="shared" si="32"/>
        <v/>
      </c>
      <c r="D254" s="1167" t="str">
        <f t="shared" si="33"/>
        <v/>
      </c>
      <c r="E254" s="1869">
        <f t="shared" si="34"/>
        <v>0</v>
      </c>
      <c r="F254" s="1869"/>
      <c r="G254" s="1280" t="str">
        <f t="shared" si="35"/>
        <v/>
      </c>
      <c r="H254" s="1280" t="str">
        <f t="shared" si="36"/>
        <v/>
      </c>
      <c r="I254" s="1165">
        <f t="shared" si="38"/>
        <v>0</v>
      </c>
      <c r="J254" s="1165">
        <f t="shared" si="37"/>
        <v>0</v>
      </c>
      <c r="K254" s="1150">
        <f t="shared" si="40"/>
        <v>122</v>
      </c>
      <c r="L254" s="1151" t="str">
        <f t="shared" si="39"/>
        <v/>
      </c>
    </row>
    <row r="255" spans="2:12" s="186" customFormat="1" ht="25.7" customHeight="1" x14ac:dyDescent="0.2">
      <c r="B255" s="1166" t="str">
        <f t="shared" si="31"/>
        <v/>
      </c>
      <c r="C255" s="1166" t="str">
        <f t="shared" si="32"/>
        <v/>
      </c>
      <c r="D255" s="1167" t="str">
        <f t="shared" si="33"/>
        <v/>
      </c>
      <c r="E255" s="1869">
        <f t="shared" si="34"/>
        <v>0</v>
      </c>
      <c r="F255" s="1869"/>
      <c r="G255" s="1280" t="str">
        <f t="shared" si="35"/>
        <v/>
      </c>
      <c r="H255" s="1280" t="str">
        <f t="shared" si="36"/>
        <v/>
      </c>
      <c r="I255" s="1165">
        <f t="shared" si="38"/>
        <v>0</v>
      </c>
      <c r="J255" s="1165">
        <f t="shared" si="37"/>
        <v>0</v>
      </c>
      <c r="K255" s="1150">
        <f t="shared" si="40"/>
        <v>122</v>
      </c>
      <c r="L255" s="1151" t="str">
        <f t="shared" si="39"/>
        <v/>
      </c>
    </row>
    <row r="256" spans="2:12" s="186" customFormat="1" ht="16.899999999999999" customHeight="1" x14ac:dyDescent="0.2">
      <c r="B256" s="1166" t="str">
        <f t="shared" si="31"/>
        <v/>
      </c>
      <c r="C256" s="1166" t="str">
        <f t="shared" si="32"/>
        <v/>
      </c>
      <c r="D256" s="1167" t="str">
        <f t="shared" si="33"/>
        <v/>
      </c>
      <c r="E256" s="1869">
        <f t="shared" si="34"/>
        <v>0</v>
      </c>
      <c r="F256" s="1869"/>
      <c r="G256" s="1280" t="str">
        <f t="shared" si="35"/>
        <v/>
      </c>
      <c r="H256" s="1280" t="str">
        <f t="shared" si="36"/>
        <v/>
      </c>
      <c r="I256" s="1165">
        <f t="shared" si="38"/>
        <v>0</v>
      </c>
      <c r="J256" s="1165">
        <f t="shared" si="37"/>
        <v>0</v>
      </c>
      <c r="K256" s="1150">
        <f t="shared" si="40"/>
        <v>123</v>
      </c>
      <c r="L256" s="1151" t="str">
        <f t="shared" si="39"/>
        <v/>
      </c>
    </row>
    <row r="257" spans="2:12" s="186" customFormat="1" ht="17.649999999999999" customHeight="1" x14ac:dyDescent="0.2">
      <c r="B257" s="1166" t="str">
        <f t="shared" si="31"/>
        <v/>
      </c>
      <c r="C257" s="1166" t="str">
        <f t="shared" si="32"/>
        <v/>
      </c>
      <c r="D257" s="1167" t="str">
        <f t="shared" si="33"/>
        <v/>
      </c>
      <c r="E257" s="1869">
        <f t="shared" si="34"/>
        <v>0</v>
      </c>
      <c r="F257" s="1869"/>
      <c r="G257" s="1280" t="str">
        <f t="shared" si="35"/>
        <v/>
      </c>
      <c r="H257" s="1280" t="str">
        <f t="shared" si="36"/>
        <v/>
      </c>
      <c r="I257" s="1165">
        <f t="shared" si="38"/>
        <v>0</v>
      </c>
      <c r="J257" s="1165">
        <f t="shared" si="37"/>
        <v>0</v>
      </c>
      <c r="K257" s="1150">
        <f t="shared" si="40"/>
        <v>123</v>
      </c>
      <c r="L257" s="1151" t="str">
        <f t="shared" si="39"/>
        <v/>
      </c>
    </row>
    <row r="258" spans="2:12" s="186" customFormat="1" ht="24.95" customHeight="1" x14ac:dyDescent="0.2">
      <c r="B258" s="1166" t="str">
        <f t="shared" si="31"/>
        <v/>
      </c>
      <c r="C258" s="1166" t="str">
        <f t="shared" si="32"/>
        <v/>
      </c>
      <c r="D258" s="1167" t="str">
        <f t="shared" si="33"/>
        <v/>
      </c>
      <c r="E258" s="1869">
        <f t="shared" si="34"/>
        <v>0</v>
      </c>
      <c r="F258" s="1869"/>
      <c r="G258" s="1280" t="str">
        <f t="shared" si="35"/>
        <v/>
      </c>
      <c r="H258" s="1280" t="str">
        <f t="shared" si="36"/>
        <v/>
      </c>
      <c r="I258" s="1165">
        <f t="shared" si="38"/>
        <v>0</v>
      </c>
      <c r="J258" s="1165">
        <f t="shared" si="37"/>
        <v>0</v>
      </c>
      <c r="K258" s="1150">
        <f t="shared" si="40"/>
        <v>124</v>
      </c>
      <c r="L258" s="1151" t="str">
        <f t="shared" si="39"/>
        <v/>
      </c>
    </row>
    <row r="259" spans="2:12" s="186" customFormat="1" ht="17.649999999999999" customHeight="1" x14ac:dyDescent="0.2">
      <c r="B259" s="1166" t="str">
        <f t="shared" si="31"/>
        <v/>
      </c>
      <c r="C259" s="1166" t="str">
        <f t="shared" si="32"/>
        <v/>
      </c>
      <c r="D259" s="1167" t="str">
        <f t="shared" si="33"/>
        <v/>
      </c>
      <c r="E259" s="1869">
        <f t="shared" si="34"/>
        <v>0</v>
      </c>
      <c r="F259" s="1869"/>
      <c r="G259" s="1280" t="str">
        <f t="shared" si="35"/>
        <v/>
      </c>
      <c r="H259" s="1280" t="str">
        <f t="shared" si="36"/>
        <v/>
      </c>
      <c r="I259" s="1165">
        <f t="shared" si="38"/>
        <v>0</v>
      </c>
      <c r="J259" s="1165">
        <f t="shared" si="37"/>
        <v>0</v>
      </c>
      <c r="K259" s="1150">
        <f t="shared" si="40"/>
        <v>124</v>
      </c>
      <c r="L259" s="1151" t="str">
        <f t="shared" si="39"/>
        <v/>
      </c>
    </row>
    <row r="260" spans="2:12" s="186" customFormat="1" ht="24.95" customHeight="1" x14ac:dyDescent="0.2">
      <c r="B260" s="1166" t="str">
        <f t="shared" si="31"/>
        <v/>
      </c>
      <c r="C260" s="1166" t="str">
        <f t="shared" si="32"/>
        <v/>
      </c>
      <c r="D260" s="1167" t="str">
        <f t="shared" si="33"/>
        <v/>
      </c>
      <c r="E260" s="1869">
        <f t="shared" si="34"/>
        <v>0</v>
      </c>
      <c r="F260" s="1869"/>
      <c r="G260" s="1280" t="str">
        <f t="shared" si="35"/>
        <v/>
      </c>
      <c r="H260" s="1280" t="str">
        <f t="shared" si="36"/>
        <v/>
      </c>
      <c r="I260" s="1165">
        <f t="shared" si="38"/>
        <v>0</v>
      </c>
      <c r="J260" s="1165">
        <f t="shared" si="37"/>
        <v>0</v>
      </c>
      <c r="K260" s="1150">
        <f t="shared" si="40"/>
        <v>125</v>
      </c>
      <c r="L260" s="1151" t="str">
        <f t="shared" si="39"/>
        <v/>
      </c>
    </row>
    <row r="261" spans="2:12" s="186" customFormat="1" ht="17.649999999999999" customHeight="1" x14ac:dyDescent="0.2">
      <c r="B261" s="1166" t="str">
        <f t="shared" si="31"/>
        <v/>
      </c>
      <c r="C261" s="1166" t="str">
        <f t="shared" si="32"/>
        <v/>
      </c>
      <c r="D261" s="1167" t="str">
        <f t="shared" si="33"/>
        <v/>
      </c>
      <c r="E261" s="1869">
        <f t="shared" si="34"/>
        <v>0</v>
      </c>
      <c r="F261" s="1869"/>
      <c r="G261" s="1280" t="str">
        <f t="shared" si="35"/>
        <v/>
      </c>
      <c r="H261" s="1280" t="str">
        <f t="shared" si="36"/>
        <v/>
      </c>
      <c r="I261" s="1165">
        <f t="shared" si="38"/>
        <v>0</v>
      </c>
      <c r="J261" s="1165">
        <f t="shared" si="37"/>
        <v>0</v>
      </c>
      <c r="K261" s="1150">
        <f t="shared" si="40"/>
        <v>125</v>
      </c>
      <c r="L261" s="1151" t="str">
        <f t="shared" si="39"/>
        <v/>
      </c>
    </row>
    <row r="262" spans="2:12" s="186" customFormat="1" ht="16.899999999999999" customHeight="1" x14ac:dyDescent="0.2">
      <c r="B262" s="1166" t="str">
        <f t="shared" si="31"/>
        <v/>
      </c>
      <c r="C262" s="1166" t="str">
        <f t="shared" si="32"/>
        <v/>
      </c>
      <c r="D262" s="1167" t="str">
        <f t="shared" si="33"/>
        <v/>
      </c>
      <c r="E262" s="1869">
        <f t="shared" si="34"/>
        <v>0</v>
      </c>
      <c r="F262" s="1869"/>
      <c r="G262" s="1280" t="str">
        <f t="shared" si="35"/>
        <v/>
      </c>
      <c r="H262" s="1280" t="str">
        <f t="shared" si="36"/>
        <v/>
      </c>
      <c r="I262" s="1165">
        <f t="shared" si="38"/>
        <v>0</v>
      </c>
      <c r="J262" s="1165">
        <f t="shared" si="37"/>
        <v>0</v>
      </c>
      <c r="K262" s="1150">
        <f t="shared" si="40"/>
        <v>126</v>
      </c>
      <c r="L262" s="1151" t="str">
        <f t="shared" si="39"/>
        <v/>
      </c>
    </row>
    <row r="263" spans="2:12" s="186" customFormat="1" ht="17.649999999999999" customHeight="1" x14ac:dyDescent="0.2">
      <c r="B263" s="1166" t="str">
        <f t="shared" si="31"/>
        <v/>
      </c>
      <c r="C263" s="1166" t="str">
        <f t="shared" si="32"/>
        <v/>
      </c>
      <c r="D263" s="1167" t="str">
        <f t="shared" si="33"/>
        <v/>
      </c>
      <c r="E263" s="1869">
        <f t="shared" si="34"/>
        <v>0</v>
      </c>
      <c r="F263" s="1869"/>
      <c r="G263" s="1280" t="str">
        <f t="shared" si="35"/>
        <v/>
      </c>
      <c r="H263" s="1280" t="str">
        <f t="shared" si="36"/>
        <v/>
      </c>
      <c r="I263" s="1165">
        <f t="shared" si="38"/>
        <v>0</v>
      </c>
      <c r="J263" s="1165">
        <f t="shared" si="37"/>
        <v>0</v>
      </c>
      <c r="K263" s="1150">
        <f t="shared" si="40"/>
        <v>126</v>
      </c>
      <c r="L263" s="1151" t="str">
        <f t="shared" si="39"/>
        <v/>
      </c>
    </row>
    <row r="264" spans="2:12" s="186" customFormat="1" ht="16.899999999999999" customHeight="1" x14ac:dyDescent="0.2">
      <c r="B264" s="1166" t="str">
        <f t="shared" si="31"/>
        <v/>
      </c>
      <c r="C264" s="1166" t="str">
        <f t="shared" si="32"/>
        <v/>
      </c>
      <c r="D264" s="1167" t="str">
        <f t="shared" si="33"/>
        <v/>
      </c>
      <c r="E264" s="1869">
        <f t="shared" si="34"/>
        <v>0</v>
      </c>
      <c r="F264" s="1869"/>
      <c r="G264" s="1280" t="str">
        <f t="shared" si="35"/>
        <v/>
      </c>
      <c r="H264" s="1280" t="str">
        <f t="shared" si="36"/>
        <v/>
      </c>
      <c r="I264" s="1165">
        <f t="shared" si="38"/>
        <v>0</v>
      </c>
      <c r="J264" s="1165">
        <f t="shared" si="37"/>
        <v>0</v>
      </c>
      <c r="K264" s="1150">
        <f t="shared" si="40"/>
        <v>127</v>
      </c>
      <c r="L264" s="1151" t="str">
        <f t="shared" si="39"/>
        <v/>
      </c>
    </row>
    <row r="265" spans="2:12" s="186" customFormat="1" ht="25.7" customHeight="1" x14ac:dyDescent="0.2">
      <c r="B265" s="1166" t="str">
        <f t="shared" si="31"/>
        <v/>
      </c>
      <c r="C265" s="1166" t="str">
        <f t="shared" si="32"/>
        <v/>
      </c>
      <c r="D265" s="1167" t="str">
        <f t="shared" si="33"/>
        <v/>
      </c>
      <c r="E265" s="1869">
        <f t="shared" si="34"/>
        <v>0</v>
      </c>
      <c r="F265" s="1869"/>
      <c r="G265" s="1280" t="str">
        <f t="shared" si="35"/>
        <v/>
      </c>
      <c r="H265" s="1280" t="str">
        <f t="shared" si="36"/>
        <v/>
      </c>
      <c r="I265" s="1165">
        <f t="shared" si="38"/>
        <v>0</v>
      </c>
      <c r="J265" s="1165">
        <f t="shared" si="37"/>
        <v>0</v>
      </c>
      <c r="K265" s="1150">
        <f t="shared" si="40"/>
        <v>127</v>
      </c>
      <c r="L265" s="1151" t="str">
        <f t="shared" si="39"/>
        <v/>
      </c>
    </row>
    <row r="266" spans="2:12" s="186" customFormat="1" ht="17.649999999999999" customHeight="1" x14ac:dyDescent="0.2">
      <c r="B266" s="1166" t="str">
        <f t="shared" si="31"/>
        <v/>
      </c>
      <c r="C266" s="1166" t="str">
        <f t="shared" si="32"/>
        <v/>
      </c>
      <c r="D266" s="1167" t="str">
        <f t="shared" si="33"/>
        <v/>
      </c>
      <c r="E266" s="1869">
        <f t="shared" si="34"/>
        <v>0</v>
      </c>
      <c r="F266" s="1869"/>
      <c r="G266" s="1280" t="str">
        <f t="shared" si="35"/>
        <v/>
      </c>
      <c r="H266" s="1280" t="str">
        <f t="shared" si="36"/>
        <v/>
      </c>
      <c r="I266" s="1165">
        <f t="shared" si="38"/>
        <v>0</v>
      </c>
      <c r="J266" s="1165">
        <f t="shared" si="37"/>
        <v>0</v>
      </c>
      <c r="K266" s="1150">
        <f t="shared" si="40"/>
        <v>128</v>
      </c>
      <c r="L266" s="1151" t="str">
        <f t="shared" si="39"/>
        <v/>
      </c>
    </row>
    <row r="267" spans="2:12" s="186" customFormat="1" ht="24.95" customHeight="1" x14ac:dyDescent="0.2">
      <c r="B267" s="1166" t="str">
        <f t="shared" si="31"/>
        <v/>
      </c>
      <c r="C267" s="1166" t="str">
        <f t="shared" si="32"/>
        <v/>
      </c>
      <c r="D267" s="1167" t="str">
        <f t="shared" si="33"/>
        <v/>
      </c>
      <c r="E267" s="1869">
        <f t="shared" si="34"/>
        <v>0</v>
      </c>
      <c r="F267" s="1869"/>
      <c r="G267" s="1280" t="str">
        <f t="shared" si="35"/>
        <v/>
      </c>
      <c r="H267" s="1280" t="str">
        <f t="shared" si="36"/>
        <v/>
      </c>
      <c r="I267" s="1165">
        <f t="shared" si="38"/>
        <v>0</v>
      </c>
      <c r="J267" s="1165">
        <f t="shared" si="37"/>
        <v>0</v>
      </c>
      <c r="K267" s="1150">
        <f t="shared" si="40"/>
        <v>128</v>
      </c>
      <c r="L267" s="1151" t="str">
        <f t="shared" si="39"/>
        <v/>
      </c>
    </row>
    <row r="268" spans="2:12" s="186" customFormat="1" ht="17.649999999999999" customHeight="1" x14ac:dyDescent="0.2">
      <c r="B268" s="1166" t="str">
        <f t="shared" ref="B268:B331" si="41">IF(L268="","",INDEX(ngaygs,$K268))</f>
        <v/>
      </c>
      <c r="C268" s="1166" t="str">
        <f t="shared" ref="C268:C331" si="42">IF(L268="","",INDEX(ngayct,$K268))</f>
        <v/>
      </c>
      <c r="D268" s="1167" t="str">
        <f t="shared" ref="D268:D331" si="43">IF(L268="","",INDEX(soct,$K268))</f>
        <v/>
      </c>
      <c r="E268" s="1869">
        <f t="shared" ref="E268:E331" si="44">INDEX(diengiai,$K268)</f>
        <v>0</v>
      </c>
      <c r="F268" s="1869"/>
      <c r="G268" s="1280" t="str">
        <f t="shared" ref="G268:G331" si="45">IF(L268="","",INDEX(tkno,K268))</f>
        <v/>
      </c>
      <c r="H268" s="1280" t="str">
        <f t="shared" ref="H268:H331" si="46">IF(L268="","",INDEX(tkco,K268))</f>
        <v/>
      </c>
      <c r="I268" s="1165">
        <f t="shared" si="38"/>
        <v>0</v>
      </c>
      <c r="J268" s="1165">
        <f t="shared" ref="J268:J331" si="47">IFERROR(IF(INDEX(tkno,L268)=H268,INDEX(sotien,L268),""),0)</f>
        <v>0</v>
      </c>
      <c r="K268" s="1150">
        <f t="shared" si="40"/>
        <v>129</v>
      </c>
      <c r="L268" s="1151" t="str">
        <f t="shared" si="39"/>
        <v/>
      </c>
    </row>
    <row r="269" spans="2:12" s="186" customFormat="1" ht="24.95" customHeight="1" x14ac:dyDescent="0.2">
      <c r="B269" s="1166" t="str">
        <f t="shared" si="41"/>
        <v/>
      </c>
      <c r="C269" s="1166" t="str">
        <f t="shared" si="42"/>
        <v/>
      </c>
      <c r="D269" s="1167" t="str">
        <f t="shared" si="43"/>
        <v/>
      </c>
      <c r="E269" s="1869">
        <f t="shared" si="44"/>
        <v>0</v>
      </c>
      <c r="F269" s="1869"/>
      <c r="G269" s="1280" t="str">
        <f t="shared" si="45"/>
        <v/>
      </c>
      <c r="H269" s="1280" t="str">
        <f t="shared" si="46"/>
        <v/>
      </c>
      <c r="I269" s="1165">
        <f t="shared" ref="I269:I332" si="48">IF(INDEX(tkno,K269)=G269,INDEX(sotien,K269),"")</f>
        <v>0</v>
      </c>
      <c r="J269" s="1165">
        <f t="shared" si="47"/>
        <v>0</v>
      </c>
      <c r="K269" s="1150">
        <f t="shared" si="40"/>
        <v>129</v>
      </c>
      <c r="L269" s="1151" t="str">
        <f t="shared" si="39"/>
        <v/>
      </c>
    </row>
    <row r="270" spans="2:12" s="186" customFormat="1" ht="17.649999999999999" customHeight="1" x14ac:dyDescent="0.2">
      <c r="B270" s="1166" t="str">
        <f t="shared" si="41"/>
        <v/>
      </c>
      <c r="C270" s="1166" t="str">
        <f t="shared" si="42"/>
        <v/>
      </c>
      <c r="D270" s="1167" t="str">
        <f t="shared" si="43"/>
        <v/>
      </c>
      <c r="E270" s="1869">
        <f t="shared" si="44"/>
        <v>0</v>
      </c>
      <c r="F270" s="1869"/>
      <c r="G270" s="1280" t="str">
        <f t="shared" si="45"/>
        <v/>
      </c>
      <c r="H270" s="1280" t="str">
        <f t="shared" si="46"/>
        <v/>
      </c>
      <c r="I270" s="1165">
        <f t="shared" si="48"/>
        <v>0</v>
      </c>
      <c r="J270" s="1165">
        <f t="shared" si="47"/>
        <v>0</v>
      </c>
      <c r="K270" s="1150">
        <f t="shared" si="40"/>
        <v>130</v>
      </c>
      <c r="L270" s="1151" t="str">
        <f t="shared" ref="L270:L333" si="49">IF(E270=0,"","x")</f>
        <v/>
      </c>
    </row>
    <row r="271" spans="2:12" s="186" customFormat="1" ht="16.899999999999999" customHeight="1" x14ac:dyDescent="0.2">
      <c r="B271" s="1166" t="str">
        <f t="shared" si="41"/>
        <v/>
      </c>
      <c r="C271" s="1166" t="str">
        <f t="shared" si="42"/>
        <v/>
      </c>
      <c r="D271" s="1167" t="str">
        <f t="shared" si="43"/>
        <v/>
      </c>
      <c r="E271" s="1869">
        <f t="shared" si="44"/>
        <v>0</v>
      </c>
      <c r="F271" s="1869"/>
      <c r="G271" s="1280" t="str">
        <f t="shared" si="45"/>
        <v/>
      </c>
      <c r="H271" s="1280" t="str">
        <f t="shared" si="46"/>
        <v/>
      </c>
      <c r="I271" s="1165">
        <f t="shared" si="48"/>
        <v>0</v>
      </c>
      <c r="J271" s="1165">
        <f t="shared" si="47"/>
        <v>0</v>
      </c>
      <c r="K271" s="1150">
        <f t="shared" ref="K271:K334" si="50">IF(K270=K269,K270+1,K270)</f>
        <v>130</v>
      </c>
      <c r="L271" s="1151" t="str">
        <f t="shared" si="49"/>
        <v/>
      </c>
    </row>
    <row r="272" spans="2:12" s="186" customFormat="1" ht="17.649999999999999" customHeight="1" x14ac:dyDescent="0.2">
      <c r="B272" s="1166" t="str">
        <f t="shared" si="41"/>
        <v/>
      </c>
      <c r="C272" s="1166" t="str">
        <f t="shared" si="42"/>
        <v/>
      </c>
      <c r="D272" s="1167" t="str">
        <f t="shared" si="43"/>
        <v/>
      </c>
      <c r="E272" s="1869">
        <f t="shared" si="44"/>
        <v>0</v>
      </c>
      <c r="F272" s="1869"/>
      <c r="G272" s="1280" t="str">
        <f t="shared" si="45"/>
        <v/>
      </c>
      <c r="H272" s="1280" t="str">
        <f t="shared" si="46"/>
        <v/>
      </c>
      <c r="I272" s="1165">
        <f t="shared" si="48"/>
        <v>0</v>
      </c>
      <c r="J272" s="1165">
        <f t="shared" si="47"/>
        <v>0</v>
      </c>
      <c r="K272" s="1150">
        <f t="shared" si="50"/>
        <v>131</v>
      </c>
      <c r="L272" s="1151" t="str">
        <f t="shared" si="49"/>
        <v/>
      </c>
    </row>
    <row r="273" spans="2:12" s="186" customFormat="1" ht="16.899999999999999" customHeight="1" x14ac:dyDescent="0.2">
      <c r="B273" s="1166" t="str">
        <f t="shared" si="41"/>
        <v/>
      </c>
      <c r="C273" s="1166" t="str">
        <f t="shared" si="42"/>
        <v/>
      </c>
      <c r="D273" s="1167" t="str">
        <f t="shared" si="43"/>
        <v/>
      </c>
      <c r="E273" s="1869">
        <f t="shared" si="44"/>
        <v>0</v>
      </c>
      <c r="F273" s="1869"/>
      <c r="G273" s="1280" t="str">
        <f t="shared" si="45"/>
        <v/>
      </c>
      <c r="H273" s="1280" t="str">
        <f t="shared" si="46"/>
        <v/>
      </c>
      <c r="I273" s="1165">
        <f t="shared" si="48"/>
        <v>0</v>
      </c>
      <c r="J273" s="1165">
        <f t="shared" si="47"/>
        <v>0</v>
      </c>
      <c r="K273" s="1150">
        <f t="shared" si="50"/>
        <v>131</v>
      </c>
      <c r="L273" s="1151" t="str">
        <f t="shared" si="49"/>
        <v/>
      </c>
    </row>
    <row r="274" spans="2:12" s="186" customFormat="1" ht="17.649999999999999" customHeight="1" x14ac:dyDescent="0.2">
      <c r="B274" s="1166" t="str">
        <f t="shared" si="41"/>
        <v/>
      </c>
      <c r="C274" s="1166" t="str">
        <f t="shared" si="42"/>
        <v/>
      </c>
      <c r="D274" s="1167" t="str">
        <f t="shared" si="43"/>
        <v/>
      </c>
      <c r="E274" s="1869">
        <f t="shared" si="44"/>
        <v>0</v>
      </c>
      <c r="F274" s="1869"/>
      <c r="G274" s="1280" t="str">
        <f t="shared" si="45"/>
        <v/>
      </c>
      <c r="H274" s="1280" t="str">
        <f t="shared" si="46"/>
        <v/>
      </c>
      <c r="I274" s="1165">
        <f t="shared" si="48"/>
        <v>0</v>
      </c>
      <c r="J274" s="1165">
        <f t="shared" si="47"/>
        <v>0</v>
      </c>
      <c r="K274" s="1150">
        <f t="shared" si="50"/>
        <v>132</v>
      </c>
      <c r="L274" s="1151" t="str">
        <f t="shared" si="49"/>
        <v/>
      </c>
    </row>
    <row r="275" spans="2:12" s="186" customFormat="1" ht="17.649999999999999" customHeight="1" x14ac:dyDescent="0.2">
      <c r="B275" s="1166" t="str">
        <f t="shared" si="41"/>
        <v/>
      </c>
      <c r="C275" s="1166" t="str">
        <f t="shared" si="42"/>
        <v/>
      </c>
      <c r="D275" s="1167" t="str">
        <f t="shared" si="43"/>
        <v/>
      </c>
      <c r="E275" s="1869">
        <f t="shared" si="44"/>
        <v>0</v>
      </c>
      <c r="F275" s="1869"/>
      <c r="G275" s="1280" t="str">
        <f t="shared" si="45"/>
        <v/>
      </c>
      <c r="H275" s="1280" t="str">
        <f t="shared" si="46"/>
        <v/>
      </c>
      <c r="I275" s="1165">
        <f t="shared" si="48"/>
        <v>0</v>
      </c>
      <c r="J275" s="1165">
        <f t="shared" si="47"/>
        <v>0</v>
      </c>
      <c r="K275" s="1150">
        <f t="shared" si="50"/>
        <v>132</v>
      </c>
      <c r="L275" s="1151" t="str">
        <f t="shared" si="49"/>
        <v/>
      </c>
    </row>
    <row r="276" spans="2:12" s="186" customFormat="1" ht="16.899999999999999" customHeight="1" x14ac:dyDescent="0.2">
      <c r="B276" s="1166" t="str">
        <f t="shared" si="41"/>
        <v/>
      </c>
      <c r="C276" s="1166" t="str">
        <f t="shared" si="42"/>
        <v/>
      </c>
      <c r="D276" s="1167" t="str">
        <f t="shared" si="43"/>
        <v/>
      </c>
      <c r="E276" s="1869">
        <f t="shared" si="44"/>
        <v>0</v>
      </c>
      <c r="F276" s="1869"/>
      <c r="G276" s="1280" t="str">
        <f t="shared" si="45"/>
        <v/>
      </c>
      <c r="H276" s="1280" t="str">
        <f t="shared" si="46"/>
        <v/>
      </c>
      <c r="I276" s="1165">
        <f t="shared" si="48"/>
        <v>0</v>
      </c>
      <c r="J276" s="1165">
        <f t="shared" si="47"/>
        <v>0</v>
      </c>
      <c r="K276" s="1150">
        <f t="shared" si="50"/>
        <v>133</v>
      </c>
      <c r="L276" s="1151" t="str">
        <f t="shared" si="49"/>
        <v/>
      </c>
    </row>
    <row r="277" spans="2:12" s="186" customFormat="1" ht="17.649999999999999" customHeight="1" x14ac:dyDescent="0.2">
      <c r="B277" s="1166" t="str">
        <f t="shared" si="41"/>
        <v/>
      </c>
      <c r="C277" s="1166" t="str">
        <f t="shared" si="42"/>
        <v/>
      </c>
      <c r="D277" s="1167" t="str">
        <f t="shared" si="43"/>
        <v/>
      </c>
      <c r="E277" s="1869">
        <f t="shared" si="44"/>
        <v>0</v>
      </c>
      <c r="F277" s="1869"/>
      <c r="G277" s="1280" t="str">
        <f t="shared" si="45"/>
        <v/>
      </c>
      <c r="H277" s="1280" t="str">
        <f t="shared" si="46"/>
        <v/>
      </c>
      <c r="I277" s="1165">
        <f t="shared" si="48"/>
        <v>0</v>
      </c>
      <c r="J277" s="1165">
        <f t="shared" si="47"/>
        <v>0</v>
      </c>
      <c r="K277" s="1150">
        <f t="shared" si="50"/>
        <v>133</v>
      </c>
      <c r="L277" s="1151" t="str">
        <f t="shared" si="49"/>
        <v/>
      </c>
    </row>
    <row r="278" spans="2:12" s="186" customFormat="1" ht="24.95" customHeight="1" x14ac:dyDescent="0.2">
      <c r="B278" s="1166" t="str">
        <f t="shared" si="41"/>
        <v/>
      </c>
      <c r="C278" s="1166" t="str">
        <f t="shared" si="42"/>
        <v/>
      </c>
      <c r="D278" s="1167" t="str">
        <f t="shared" si="43"/>
        <v/>
      </c>
      <c r="E278" s="1869">
        <f t="shared" si="44"/>
        <v>0</v>
      </c>
      <c r="F278" s="1869"/>
      <c r="G278" s="1280" t="str">
        <f t="shared" si="45"/>
        <v/>
      </c>
      <c r="H278" s="1280" t="str">
        <f t="shared" si="46"/>
        <v/>
      </c>
      <c r="I278" s="1165">
        <f t="shared" si="48"/>
        <v>0</v>
      </c>
      <c r="J278" s="1165">
        <f t="shared" si="47"/>
        <v>0</v>
      </c>
      <c r="K278" s="1150">
        <f t="shared" si="50"/>
        <v>134</v>
      </c>
      <c r="L278" s="1151" t="str">
        <f t="shared" si="49"/>
        <v/>
      </c>
    </row>
    <row r="279" spans="2:12" s="186" customFormat="1" ht="17.649999999999999" customHeight="1" x14ac:dyDescent="0.2">
      <c r="B279" s="1166" t="str">
        <f t="shared" si="41"/>
        <v/>
      </c>
      <c r="C279" s="1166" t="str">
        <f t="shared" si="42"/>
        <v/>
      </c>
      <c r="D279" s="1167" t="str">
        <f t="shared" si="43"/>
        <v/>
      </c>
      <c r="E279" s="1869">
        <f t="shared" si="44"/>
        <v>0</v>
      </c>
      <c r="F279" s="1869"/>
      <c r="G279" s="1280" t="str">
        <f t="shared" si="45"/>
        <v/>
      </c>
      <c r="H279" s="1280" t="str">
        <f t="shared" si="46"/>
        <v/>
      </c>
      <c r="I279" s="1165">
        <f t="shared" si="48"/>
        <v>0</v>
      </c>
      <c r="J279" s="1165">
        <f t="shared" si="47"/>
        <v>0</v>
      </c>
      <c r="K279" s="1150">
        <f t="shared" si="50"/>
        <v>134</v>
      </c>
      <c r="L279" s="1151" t="str">
        <f t="shared" si="49"/>
        <v/>
      </c>
    </row>
    <row r="280" spans="2:12" s="186" customFormat="1" ht="16.899999999999999" customHeight="1" x14ac:dyDescent="0.2">
      <c r="B280" s="1166" t="str">
        <f t="shared" si="41"/>
        <v/>
      </c>
      <c r="C280" s="1166" t="str">
        <f t="shared" si="42"/>
        <v/>
      </c>
      <c r="D280" s="1167" t="str">
        <f t="shared" si="43"/>
        <v/>
      </c>
      <c r="E280" s="1869">
        <f t="shared" si="44"/>
        <v>0</v>
      </c>
      <c r="F280" s="1869"/>
      <c r="G280" s="1280" t="str">
        <f t="shared" si="45"/>
        <v/>
      </c>
      <c r="H280" s="1280" t="str">
        <f t="shared" si="46"/>
        <v/>
      </c>
      <c r="I280" s="1165">
        <f t="shared" si="48"/>
        <v>0</v>
      </c>
      <c r="J280" s="1165">
        <f t="shared" si="47"/>
        <v>0</v>
      </c>
      <c r="K280" s="1150">
        <f t="shared" si="50"/>
        <v>135</v>
      </c>
      <c r="L280" s="1151" t="str">
        <f t="shared" si="49"/>
        <v/>
      </c>
    </row>
    <row r="281" spans="2:12" s="186" customFormat="1" ht="17.649999999999999" customHeight="1" x14ac:dyDescent="0.2">
      <c r="B281" s="1166" t="str">
        <f t="shared" si="41"/>
        <v/>
      </c>
      <c r="C281" s="1166" t="str">
        <f t="shared" si="42"/>
        <v/>
      </c>
      <c r="D281" s="1167" t="str">
        <f t="shared" si="43"/>
        <v/>
      </c>
      <c r="E281" s="1869">
        <f t="shared" si="44"/>
        <v>0</v>
      </c>
      <c r="F281" s="1869"/>
      <c r="G281" s="1280" t="str">
        <f t="shared" si="45"/>
        <v/>
      </c>
      <c r="H281" s="1280" t="str">
        <f t="shared" si="46"/>
        <v/>
      </c>
      <c r="I281" s="1165">
        <f t="shared" si="48"/>
        <v>0</v>
      </c>
      <c r="J281" s="1165">
        <f t="shared" si="47"/>
        <v>0</v>
      </c>
      <c r="K281" s="1150">
        <f t="shared" si="50"/>
        <v>135</v>
      </c>
      <c r="L281" s="1151" t="str">
        <f t="shared" si="49"/>
        <v/>
      </c>
    </row>
    <row r="282" spans="2:12" s="186" customFormat="1" ht="24.95" customHeight="1" x14ac:dyDescent="0.2">
      <c r="B282" s="1166" t="str">
        <f t="shared" si="41"/>
        <v/>
      </c>
      <c r="C282" s="1166" t="str">
        <f t="shared" si="42"/>
        <v/>
      </c>
      <c r="D282" s="1167" t="str">
        <f t="shared" si="43"/>
        <v/>
      </c>
      <c r="E282" s="1869">
        <f t="shared" si="44"/>
        <v>0</v>
      </c>
      <c r="F282" s="1869"/>
      <c r="G282" s="1280" t="str">
        <f t="shared" si="45"/>
        <v/>
      </c>
      <c r="H282" s="1280" t="str">
        <f t="shared" si="46"/>
        <v/>
      </c>
      <c r="I282" s="1165">
        <f t="shared" si="48"/>
        <v>0</v>
      </c>
      <c r="J282" s="1165">
        <f t="shared" si="47"/>
        <v>0</v>
      </c>
      <c r="K282" s="1150">
        <f t="shared" si="50"/>
        <v>136</v>
      </c>
      <c r="L282" s="1151" t="str">
        <f t="shared" si="49"/>
        <v/>
      </c>
    </row>
    <row r="283" spans="2:12" s="186" customFormat="1" ht="17.649999999999999" customHeight="1" x14ac:dyDescent="0.2">
      <c r="B283" s="1166" t="str">
        <f t="shared" si="41"/>
        <v/>
      </c>
      <c r="C283" s="1166" t="str">
        <f t="shared" si="42"/>
        <v/>
      </c>
      <c r="D283" s="1167" t="str">
        <f t="shared" si="43"/>
        <v/>
      </c>
      <c r="E283" s="1869">
        <f t="shared" si="44"/>
        <v>0</v>
      </c>
      <c r="F283" s="1869"/>
      <c r="G283" s="1280" t="str">
        <f t="shared" si="45"/>
        <v/>
      </c>
      <c r="H283" s="1280" t="str">
        <f t="shared" si="46"/>
        <v/>
      </c>
      <c r="I283" s="1165">
        <f t="shared" si="48"/>
        <v>0</v>
      </c>
      <c r="J283" s="1165">
        <f t="shared" si="47"/>
        <v>0</v>
      </c>
      <c r="K283" s="1150">
        <f t="shared" si="50"/>
        <v>136</v>
      </c>
      <c r="L283" s="1151" t="str">
        <f t="shared" si="49"/>
        <v/>
      </c>
    </row>
    <row r="284" spans="2:12" s="186" customFormat="1" ht="17.649999999999999" customHeight="1" x14ac:dyDescent="0.2">
      <c r="B284" s="1166" t="str">
        <f t="shared" si="41"/>
        <v/>
      </c>
      <c r="C284" s="1166" t="str">
        <f t="shared" si="42"/>
        <v/>
      </c>
      <c r="D284" s="1167" t="str">
        <f t="shared" si="43"/>
        <v/>
      </c>
      <c r="E284" s="1869">
        <f t="shared" si="44"/>
        <v>0</v>
      </c>
      <c r="F284" s="1869"/>
      <c r="G284" s="1280" t="str">
        <f t="shared" si="45"/>
        <v/>
      </c>
      <c r="H284" s="1280" t="str">
        <f t="shared" si="46"/>
        <v/>
      </c>
      <c r="I284" s="1165">
        <f t="shared" si="48"/>
        <v>0</v>
      </c>
      <c r="J284" s="1165">
        <f t="shared" si="47"/>
        <v>0</v>
      </c>
      <c r="K284" s="1150">
        <f t="shared" si="50"/>
        <v>137</v>
      </c>
      <c r="L284" s="1151" t="str">
        <f t="shared" si="49"/>
        <v/>
      </c>
    </row>
    <row r="285" spans="2:12" s="186" customFormat="1" ht="16.899999999999999" customHeight="1" x14ac:dyDescent="0.2">
      <c r="B285" s="1166" t="str">
        <f t="shared" si="41"/>
        <v/>
      </c>
      <c r="C285" s="1166" t="str">
        <f t="shared" si="42"/>
        <v/>
      </c>
      <c r="D285" s="1167" t="str">
        <f t="shared" si="43"/>
        <v/>
      </c>
      <c r="E285" s="1869">
        <f t="shared" si="44"/>
        <v>0</v>
      </c>
      <c r="F285" s="1869"/>
      <c r="G285" s="1280" t="str">
        <f t="shared" si="45"/>
        <v/>
      </c>
      <c r="H285" s="1280" t="str">
        <f t="shared" si="46"/>
        <v/>
      </c>
      <c r="I285" s="1165">
        <f t="shared" si="48"/>
        <v>0</v>
      </c>
      <c r="J285" s="1165">
        <f t="shared" si="47"/>
        <v>0</v>
      </c>
      <c r="K285" s="1150">
        <f t="shared" si="50"/>
        <v>137</v>
      </c>
      <c r="L285" s="1151" t="str">
        <f t="shared" si="49"/>
        <v/>
      </c>
    </row>
    <row r="286" spans="2:12" s="186" customFormat="1" ht="24.95" customHeight="1" x14ac:dyDescent="0.2">
      <c r="B286" s="1166" t="str">
        <f t="shared" si="41"/>
        <v/>
      </c>
      <c r="C286" s="1166" t="str">
        <f t="shared" si="42"/>
        <v/>
      </c>
      <c r="D286" s="1167" t="str">
        <f t="shared" si="43"/>
        <v/>
      </c>
      <c r="E286" s="1869">
        <f t="shared" si="44"/>
        <v>0</v>
      </c>
      <c r="F286" s="1869"/>
      <c r="G286" s="1280" t="str">
        <f t="shared" si="45"/>
        <v/>
      </c>
      <c r="H286" s="1280" t="str">
        <f t="shared" si="46"/>
        <v/>
      </c>
      <c r="I286" s="1165">
        <f t="shared" si="48"/>
        <v>0</v>
      </c>
      <c r="J286" s="1165">
        <f t="shared" si="47"/>
        <v>0</v>
      </c>
      <c r="K286" s="1150">
        <f t="shared" si="50"/>
        <v>138</v>
      </c>
      <c r="L286" s="1151" t="str">
        <f t="shared" si="49"/>
        <v/>
      </c>
    </row>
    <row r="287" spans="2:12" s="186" customFormat="1" ht="17.649999999999999" customHeight="1" x14ac:dyDescent="0.2">
      <c r="B287" s="1166" t="str">
        <f t="shared" si="41"/>
        <v/>
      </c>
      <c r="C287" s="1166" t="str">
        <f t="shared" si="42"/>
        <v/>
      </c>
      <c r="D287" s="1167" t="str">
        <f t="shared" si="43"/>
        <v/>
      </c>
      <c r="E287" s="1869">
        <f t="shared" si="44"/>
        <v>0</v>
      </c>
      <c r="F287" s="1869"/>
      <c r="G287" s="1280" t="str">
        <f t="shared" si="45"/>
        <v/>
      </c>
      <c r="H287" s="1280" t="str">
        <f t="shared" si="46"/>
        <v/>
      </c>
      <c r="I287" s="1165">
        <f t="shared" si="48"/>
        <v>0</v>
      </c>
      <c r="J287" s="1165">
        <f t="shared" si="47"/>
        <v>0</v>
      </c>
      <c r="K287" s="1150">
        <f t="shared" si="50"/>
        <v>138</v>
      </c>
      <c r="L287" s="1151" t="str">
        <f t="shared" si="49"/>
        <v/>
      </c>
    </row>
    <row r="288" spans="2:12" s="186" customFormat="1" ht="17.649999999999999" customHeight="1" x14ac:dyDescent="0.2">
      <c r="B288" s="1166" t="str">
        <f t="shared" si="41"/>
        <v/>
      </c>
      <c r="C288" s="1166" t="str">
        <f t="shared" si="42"/>
        <v/>
      </c>
      <c r="D288" s="1167" t="str">
        <f t="shared" si="43"/>
        <v/>
      </c>
      <c r="E288" s="1869">
        <f t="shared" si="44"/>
        <v>0</v>
      </c>
      <c r="F288" s="1869"/>
      <c r="G288" s="1280" t="str">
        <f t="shared" si="45"/>
        <v/>
      </c>
      <c r="H288" s="1280" t="str">
        <f t="shared" si="46"/>
        <v/>
      </c>
      <c r="I288" s="1165">
        <f t="shared" si="48"/>
        <v>0</v>
      </c>
      <c r="J288" s="1165">
        <f t="shared" si="47"/>
        <v>0</v>
      </c>
      <c r="K288" s="1150">
        <f t="shared" si="50"/>
        <v>139</v>
      </c>
      <c r="L288" s="1151" t="str">
        <f t="shared" si="49"/>
        <v/>
      </c>
    </row>
    <row r="289" spans="2:12" s="186" customFormat="1" ht="16.899999999999999" customHeight="1" x14ac:dyDescent="0.2">
      <c r="B289" s="1166" t="str">
        <f t="shared" si="41"/>
        <v/>
      </c>
      <c r="C289" s="1166" t="str">
        <f t="shared" si="42"/>
        <v/>
      </c>
      <c r="D289" s="1167" t="str">
        <f t="shared" si="43"/>
        <v/>
      </c>
      <c r="E289" s="1869">
        <f t="shared" si="44"/>
        <v>0</v>
      </c>
      <c r="F289" s="1869"/>
      <c r="G289" s="1280" t="str">
        <f t="shared" si="45"/>
        <v/>
      </c>
      <c r="H289" s="1280" t="str">
        <f t="shared" si="46"/>
        <v/>
      </c>
      <c r="I289" s="1165">
        <f t="shared" si="48"/>
        <v>0</v>
      </c>
      <c r="J289" s="1165">
        <f t="shared" si="47"/>
        <v>0</v>
      </c>
      <c r="K289" s="1150">
        <f t="shared" si="50"/>
        <v>139</v>
      </c>
      <c r="L289" s="1151" t="str">
        <f t="shared" si="49"/>
        <v/>
      </c>
    </row>
    <row r="290" spans="2:12" s="186" customFormat="1" ht="17.649999999999999" customHeight="1" x14ac:dyDescent="0.2">
      <c r="B290" s="1166" t="str">
        <f t="shared" si="41"/>
        <v/>
      </c>
      <c r="C290" s="1166" t="str">
        <f t="shared" si="42"/>
        <v/>
      </c>
      <c r="D290" s="1167" t="str">
        <f t="shared" si="43"/>
        <v/>
      </c>
      <c r="E290" s="1869">
        <f t="shared" si="44"/>
        <v>0</v>
      </c>
      <c r="F290" s="1869"/>
      <c r="G290" s="1280" t="str">
        <f t="shared" si="45"/>
        <v/>
      </c>
      <c r="H290" s="1280" t="str">
        <f t="shared" si="46"/>
        <v/>
      </c>
      <c r="I290" s="1165">
        <f t="shared" si="48"/>
        <v>0</v>
      </c>
      <c r="J290" s="1165">
        <f t="shared" si="47"/>
        <v>0</v>
      </c>
      <c r="K290" s="1150">
        <f t="shared" si="50"/>
        <v>140</v>
      </c>
      <c r="L290" s="1151" t="str">
        <f t="shared" si="49"/>
        <v/>
      </c>
    </row>
    <row r="291" spans="2:12" s="186" customFormat="1" ht="17.649999999999999" customHeight="1" x14ac:dyDescent="0.2">
      <c r="B291" s="1166" t="str">
        <f t="shared" si="41"/>
        <v/>
      </c>
      <c r="C291" s="1166" t="str">
        <f t="shared" si="42"/>
        <v/>
      </c>
      <c r="D291" s="1167" t="str">
        <f t="shared" si="43"/>
        <v/>
      </c>
      <c r="E291" s="1869">
        <f t="shared" si="44"/>
        <v>0</v>
      </c>
      <c r="F291" s="1869"/>
      <c r="G291" s="1280" t="str">
        <f t="shared" si="45"/>
        <v/>
      </c>
      <c r="H291" s="1280" t="str">
        <f t="shared" si="46"/>
        <v/>
      </c>
      <c r="I291" s="1165">
        <f t="shared" si="48"/>
        <v>0</v>
      </c>
      <c r="J291" s="1165">
        <f t="shared" si="47"/>
        <v>0</v>
      </c>
      <c r="K291" s="1150">
        <f t="shared" si="50"/>
        <v>140</v>
      </c>
      <c r="L291" s="1151" t="str">
        <f t="shared" si="49"/>
        <v/>
      </c>
    </row>
    <row r="292" spans="2:12" s="186" customFormat="1" ht="24.95" customHeight="1" x14ac:dyDescent="0.2">
      <c r="B292" s="1166" t="str">
        <f t="shared" si="41"/>
        <v/>
      </c>
      <c r="C292" s="1166" t="str">
        <f t="shared" si="42"/>
        <v/>
      </c>
      <c r="D292" s="1167" t="str">
        <f t="shared" si="43"/>
        <v/>
      </c>
      <c r="E292" s="1869">
        <f t="shared" si="44"/>
        <v>0</v>
      </c>
      <c r="F292" s="1869"/>
      <c r="G292" s="1280" t="str">
        <f t="shared" si="45"/>
        <v/>
      </c>
      <c r="H292" s="1280" t="str">
        <f t="shared" si="46"/>
        <v/>
      </c>
      <c r="I292" s="1165">
        <f t="shared" si="48"/>
        <v>0</v>
      </c>
      <c r="J292" s="1165">
        <f t="shared" si="47"/>
        <v>0</v>
      </c>
      <c r="K292" s="1150">
        <f t="shared" si="50"/>
        <v>141</v>
      </c>
      <c r="L292" s="1151" t="str">
        <f t="shared" si="49"/>
        <v/>
      </c>
    </row>
    <row r="293" spans="2:12" s="186" customFormat="1" ht="17.649999999999999" customHeight="1" x14ac:dyDescent="0.2">
      <c r="B293" s="1166" t="str">
        <f t="shared" si="41"/>
        <v/>
      </c>
      <c r="C293" s="1166" t="str">
        <f t="shared" si="42"/>
        <v/>
      </c>
      <c r="D293" s="1167" t="str">
        <f t="shared" si="43"/>
        <v/>
      </c>
      <c r="E293" s="1869">
        <f t="shared" si="44"/>
        <v>0</v>
      </c>
      <c r="F293" s="1869"/>
      <c r="G293" s="1280" t="str">
        <f t="shared" si="45"/>
        <v/>
      </c>
      <c r="H293" s="1280" t="str">
        <f t="shared" si="46"/>
        <v/>
      </c>
      <c r="I293" s="1165">
        <f t="shared" si="48"/>
        <v>0</v>
      </c>
      <c r="J293" s="1165">
        <f t="shared" si="47"/>
        <v>0</v>
      </c>
      <c r="K293" s="1150">
        <f t="shared" si="50"/>
        <v>141</v>
      </c>
      <c r="L293" s="1151" t="str">
        <f t="shared" si="49"/>
        <v/>
      </c>
    </row>
    <row r="294" spans="2:12" s="186" customFormat="1" ht="17.649999999999999" customHeight="1" x14ac:dyDescent="0.2">
      <c r="B294" s="1166" t="str">
        <f t="shared" si="41"/>
        <v/>
      </c>
      <c r="C294" s="1166" t="str">
        <f t="shared" si="42"/>
        <v/>
      </c>
      <c r="D294" s="1167" t="str">
        <f t="shared" si="43"/>
        <v/>
      </c>
      <c r="E294" s="1869">
        <f t="shared" si="44"/>
        <v>0</v>
      </c>
      <c r="F294" s="1869"/>
      <c r="G294" s="1280" t="str">
        <f t="shared" si="45"/>
        <v/>
      </c>
      <c r="H294" s="1280" t="str">
        <f t="shared" si="46"/>
        <v/>
      </c>
      <c r="I294" s="1165">
        <f t="shared" si="48"/>
        <v>0</v>
      </c>
      <c r="J294" s="1165">
        <f t="shared" si="47"/>
        <v>0</v>
      </c>
      <c r="K294" s="1150">
        <f t="shared" si="50"/>
        <v>142</v>
      </c>
      <c r="L294" s="1151" t="str">
        <f t="shared" si="49"/>
        <v/>
      </c>
    </row>
    <row r="295" spans="2:12" s="186" customFormat="1" ht="16.899999999999999" customHeight="1" x14ac:dyDescent="0.2">
      <c r="B295" s="1166" t="str">
        <f t="shared" si="41"/>
        <v/>
      </c>
      <c r="C295" s="1166" t="str">
        <f t="shared" si="42"/>
        <v/>
      </c>
      <c r="D295" s="1167" t="str">
        <f t="shared" si="43"/>
        <v/>
      </c>
      <c r="E295" s="1869">
        <f t="shared" si="44"/>
        <v>0</v>
      </c>
      <c r="F295" s="1869"/>
      <c r="G295" s="1280" t="str">
        <f t="shared" si="45"/>
        <v/>
      </c>
      <c r="H295" s="1280" t="str">
        <f t="shared" si="46"/>
        <v/>
      </c>
      <c r="I295" s="1165">
        <f t="shared" si="48"/>
        <v>0</v>
      </c>
      <c r="J295" s="1165">
        <f t="shared" si="47"/>
        <v>0</v>
      </c>
      <c r="K295" s="1150">
        <f t="shared" si="50"/>
        <v>142</v>
      </c>
      <c r="L295" s="1151" t="str">
        <f t="shared" si="49"/>
        <v/>
      </c>
    </row>
    <row r="296" spans="2:12" s="186" customFormat="1" ht="17.649999999999999" customHeight="1" x14ac:dyDescent="0.2">
      <c r="B296" s="1166" t="str">
        <f t="shared" si="41"/>
        <v/>
      </c>
      <c r="C296" s="1166" t="str">
        <f t="shared" si="42"/>
        <v/>
      </c>
      <c r="D296" s="1167" t="str">
        <f t="shared" si="43"/>
        <v/>
      </c>
      <c r="E296" s="1869">
        <f t="shared" si="44"/>
        <v>0</v>
      </c>
      <c r="F296" s="1869"/>
      <c r="G296" s="1280" t="str">
        <f t="shared" si="45"/>
        <v/>
      </c>
      <c r="H296" s="1280" t="str">
        <f t="shared" si="46"/>
        <v/>
      </c>
      <c r="I296" s="1165">
        <f t="shared" si="48"/>
        <v>0</v>
      </c>
      <c r="J296" s="1165">
        <f t="shared" si="47"/>
        <v>0</v>
      </c>
      <c r="K296" s="1150">
        <f t="shared" si="50"/>
        <v>143</v>
      </c>
      <c r="L296" s="1151" t="str">
        <f t="shared" si="49"/>
        <v/>
      </c>
    </row>
    <row r="297" spans="2:12" s="186" customFormat="1" ht="17.649999999999999" customHeight="1" x14ac:dyDescent="0.2">
      <c r="B297" s="1166" t="str">
        <f t="shared" si="41"/>
        <v/>
      </c>
      <c r="C297" s="1166" t="str">
        <f t="shared" si="42"/>
        <v/>
      </c>
      <c r="D297" s="1167" t="str">
        <f t="shared" si="43"/>
        <v/>
      </c>
      <c r="E297" s="1869">
        <f t="shared" si="44"/>
        <v>0</v>
      </c>
      <c r="F297" s="1869"/>
      <c r="G297" s="1280" t="str">
        <f t="shared" si="45"/>
        <v/>
      </c>
      <c r="H297" s="1280" t="str">
        <f t="shared" si="46"/>
        <v/>
      </c>
      <c r="I297" s="1165">
        <f t="shared" si="48"/>
        <v>0</v>
      </c>
      <c r="J297" s="1165">
        <f t="shared" si="47"/>
        <v>0</v>
      </c>
      <c r="K297" s="1150">
        <f t="shared" si="50"/>
        <v>143</v>
      </c>
      <c r="L297" s="1151" t="str">
        <f t="shared" si="49"/>
        <v/>
      </c>
    </row>
    <row r="298" spans="2:12" s="186" customFormat="1" ht="16.899999999999999" customHeight="1" x14ac:dyDescent="0.2">
      <c r="B298" s="1166" t="str">
        <f t="shared" si="41"/>
        <v/>
      </c>
      <c r="C298" s="1166" t="str">
        <f t="shared" si="42"/>
        <v/>
      </c>
      <c r="D298" s="1167" t="str">
        <f t="shared" si="43"/>
        <v/>
      </c>
      <c r="E298" s="1869">
        <f t="shared" si="44"/>
        <v>0</v>
      </c>
      <c r="F298" s="1869"/>
      <c r="G298" s="1280" t="str">
        <f t="shared" si="45"/>
        <v/>
      </c>
      <c r="H298" s="1280" t="str">
        <f t="shared" si="46"/>
        <v/>
      </c>
      <c r="I298" s="1165">
        <f t="shared" si="48"/>
        <v>0</v>
      </c>
      <c r="J298" s="1165">
        <f t="shared" si="47"/>
        <v>0</v>
      </c>
      <c r="K298" s="1150">
        <f t="shared" si="50"/>
        <v>144</v>
      </c>
      <c r="L298" s="1151" t="str">
        <f t="shared" si="49"/>
        <v/>
      </c>
    </row>
    <row r="299" spans="2:12" s="186" customFormat="1" ht="17.649999999999999" customHeight="1" x14ac:dyDescent="0.2">
      <c r="B299" s="1166" t="str">
        <f t="shared" si="41"/>
        <v/>
      </c>
      <c r="C299" s="1166" t="str">
        <f t="shared" si="42"/>
        <v/>
      </c>
      <c r="D299" s="1167" t="str">
        <f t="shared" si="43"/>
        <v/>
      </c>
      <c r="E299" s="1869">
        <f t="shared" si="44"/>
        <v>0</v>
      </c>
      <c r="F299" s="1869"/>
      <c r="G299" s="1280" t="str">
        <f t="shared" si="45"/>
        <v/>
      </c>
      <c r="H299" s="1280" t="str">
        <f t="shared" si="46"/>
        <v/>
      </c>
      <c r="I299" s="1165">
        <f t="shared" si="48"/>
        <v>0</v>
      </c>
      <c r="J299" s="1165">
        <f t="shared" si="47"/>
        <v>0</v>
      </c>
      <c r="K299" s="1150">
        <f t="shared" si="50"/>
        <v>144</v>
      </c>
      <c r="L299" s="1151" t="str">
        <f t="shared" si="49"/>
        <v/>
      </c>
    </row>
    <row r="300" spans="2:12" s="186" customFormat="1" ht="16.899999999999999" customHeight="1" x14ac:dyDescent="0.2">
      <c r="B300" s="1166" t="str">
        <f t="shared" si="41"/>
        <v/>
      </c>
      <c r="C300" s="1166" t="str">
        <f t="shared" si="42"/>
        <v/>
      </c>
      <c r="D300" s="1167" t="str">
        <f t="shared" si="43"/>
        <v/>
      </c>
      <c r="E300" s="1869">
        <f t="shared" si="44"/>
        <v>0</v>
      </c>
      <c r="F300" s="1869"/>
      <c r="G300" s="1280" t="str">
        <f t="shared" si="45"/>
        <v/>
      </c>
      <c r="H300" s="1280" t="str">
        <f t="shared" si="46"/>
        <v/>
      </c>
      <c r="I300" s="1165">
        <f t="shared" si="48"/>
        <v>0</v>
      </c>
      <c r="J300" s="1165">
        <f t="shared" si="47"/>
        <v>0</v>
      </c>
      <c r="K300" s="1150">
        <f t="shared" si="50"/>
        <v>145</v>
      </c>
      <c r="L300" s="1151" t="str">
        <f t="shared" si="49"/>
        <v/>
      </c>
    </row>
    <row r="301" spans="2:12" s="186" customFormat="1" ht="25.7" customHeight="1" x14ac:dyDescent="0.2">
      <c r="B301" s="1166" t="str">
        <f t="shared" si="41"/>
        <v/>
      </c>
      <c r="C301" s="1166" t="str">
        <f t="shared" si="42"/>
        <v/>
      </c>
      <c r="D301" s="1167" t="str">
        <f t="shared" si="43"/>
        <v/>
      </c>
      <c r="E301" s="1869">
        <f t="shared" si="44"/>
        <v>0</v>
      </c>
      <c r="F301" s="1869"/>
      <c r="G301" s="1280" t="str">
        <f t="shared" si="45"/>
        <v/>
      </c>
      <c r="H301" s="1280" t="str">
        <f t="shared" si="46"/>
        <v/>
      </c>
      <c r="I301" s="1165">
        <f t="shared" si="48"/>
        <v>0</v>
      </c>
      <c r="J301" s="1165">
        <f t="shared" si="47"/>
        <v>0</v>
      </c>
      <c r="K301" s="1150">
        <f t="shared" si="50"/>
        <v>145</v>
      </c>
      <c r="L301" s="1151" t="str">
        <f t="shared" si="49"/>
        <v/>
      </c>
    </row>
    <row r="302" spans="2:12" s="186" customFormat="1" ht="24.95" customHeight="1" x14ac:dyDescent="0.2">
      <c r="B302" s="1166" t="str">
        <f t="shared" si="41"/>
        <v/>
      </c>
      <c r="C302" s="1166" t="str">
        <f t="shared" si="42"/>
        <v/>
      </c>
      <c r="D302" s="1167" t="str">
        <f t="shared" si="43"/>
        <v/>
      </c>
      <c r="E302" s="1869">
        <f t="shared" si="44"/>
        <v>0</v>
      </c>
      <c r="F302" s="1869"/>
      <c r="G302" s="1280" t="str">
        <f t="shared" si="45"/>
        <v/>
      </c>
      <c r="H302" s="1280" t="str">
        <f t="shared" si="46"/>
        <v/>
      </c>
      <c r="I302" s="1165">
        <f t="shared" si="48"/>
        <v>0</v>
      </c>
      <c r="J302" s="1165">
        <f t="shared" si="47"/>
        <v>0</v>
      </c>
      <c r="K302" s="1150">
        <f t="shared" si="50"/>
        <v>146</v>
      </c>
      <c r="L302" s="1151" t="str">
        <f t="shared" si="49"/>
        <v/>
      </c>
    </row>
    <row r="303" spans="2:12" s="186" customFormat="1" ht="17.649999999999999" customHeight="1" x14ac:dyDescent="0.2">
      <c r="B303" s="1166" t="str">
        <f t="shared" si="41"/>
        <v/>
      </c>
      <c r="C303" s="1166" t="str">
        <f t="shared" si="42"/>
        <v/>
      </c>
      <c r="D303" s="1167" t="str">
        <f t="shared" si="43"/>
        <v/>
      </c>
      <c r="E303" s="1869">
        <f t="shared" si="44"/>
        <v>0</v>
      </c>
      <c r="F303" s="1869"/>
      <c r="G303" s="1280" t="str">
        <f t="shared" si="45"/>
        <v/>
      </c>
      <c r="H303" s="1280" t="str">
        <f t="shared" si="46"/>
        <v/>
      </c>
      <c r="I303" s="1165">
        <f t="shared" si="48"/>
        <v>0</v>
      </c>
      <c r="J303" s="1165">
        <f t="shared" si="47"/>
        <v>0</v>
      </c>
      <c r="K303" s="1150">
        <f t="shared" si="50"/>
        <v>146</v>
      </c>
      <c r="L303" s="1151" t="str">
        <f t="shared" si="49"/>
        <v/>
      </c>
    </row>
    <row r="304" spans="2:12" s="186" customFormat="1" ht="24.95" customHeight="1" x14ac:dyDescent="0.2">
      <c r="B304" s="1166" t="str">
        <f t="shared" si="41"/>
        <v/>
      </c>
      <c r="C304" s="1166" t="str">
        <f t="shared" si="42"/>
        <v/>
      </c>
      <c r="D304" s="1167" t="str">
        <f t="shared" si="43"/>
        <v/>
      </c>
      <c r="E304" s="1869">
        <f t="shared" si="44"/>
        <v>0</v>
      </c>
      <c r="F304" s="1869"/>
      <c r="G304" s="1280" t="str">
        <f t="shared" si="45"/>
        <v/>
      </c>
      <c r="H304" s="1280" t="str">
        <f t="shared" si="46"/>
        <v/>
      </c>
      <c r="I304" s="1165">
        <f t="shared" si="48"/>
        <v>0</v>
      </c>
      <c r="J304" s="1165">
        <f t="shared" si="47"/>
        <v>0</v>
      </c>
      <c r="K304" s="1150">
        <f t="shared" si="50"/>
        <v>147</v>
      </c>
      <c r="L304" s="1151" t="str">
        <f t="shared" si="49"/>
        <v/>
      </c>
    </row>
    <row r="305" spans="2:12" s="186" customFormat="1" ht="24.95" customHeight="1" x14ac:dyDescent="0.2">
      <c r="B305" s="1166" t="str">
        <f t="shared" si="41"/>
        <v/>
      </c>
      <c r="C305" s="1166" t="str">
        <f t="shared" si="42"/>
        <v/>
      </c>
      <c r="D305" s="1167" t="str">
        <f t="shared" si="43"/>
        <v/>
      </c>
      <c r="E305" s="1869">
        <f t="shared" si="44"/>
        <v>0</v>
      </c>
      <c r="F305" s="1869"/>
      <c r="G305" s="1280" t="str">
        <f t="shared" si="45"/>
        <v/>
      </c>
      <c r="H305" s="1280" t="str">
        <f t="shared" si="46"/>
        <v/>
      </c>
      <c r="I305" s="1165">
        <f t="shared" si="48"/>
        <v>0</v>
      </c>
      <c r="J305" s="1165">
        <f t="shared" si="47"/>
        <v>0</v>
      </c>
      <c r="K305" s="1150">
        <f t="shared" si="50"/>
        <v>147</v>
      </c>
      <c r="L305" s="1151" t="str">
        <f t="shared" si="49"/>
        <v/>
      </c>
    </row>
    <row r="306" spans="2:12" s="186" customFormat="1" ht="17.649999999999999" customHeight="1" x14ac:dyDescent="0.2">
      <c r="B306" s="1166" t="str">
        <f t="shared" si="41"/>
        <v/>
      </c>
      <c r="C306" s="1166" t="str">
        <f t="shared" si="42"/>
        <v/>
      </c>
      <c r="D306" s="1167" t="str">
        <f t="shared" si="43"/>
        <v/>
      </c>
      <c r="E306" s="1869">
        <f t="shared" si="44"/>
        <v>0</v>
      </c>
      <c r="F306" s="1869"/>
      <c r="G306" s="1280" t="str">
        <f t="shared" si="45"/>
        <v/>
      </c>
      <c r="H306" s="1280" t="str">
        <f t="shared" si="46"/>
        <v/>
      </c>
      <c r="I306" s="1165">
        <f t="shared" si="48"/>
        <v>0</v>
      </c>
      <c r="J306" s="1165">
        <f t="shared" si="47"/>
        <v>0</v>
      </c>
      <c r="K306" s="1150">
        <f t="shared" si="50"/>
        <v>148</v>
      </c>
      <c r="L306" s="1151" t="str">
        <f t="shared" si="49"/>
        <v/>
      </c>
    </row>
    <row r="307" spans="2:12" s="186" customFormat="1" ht="16.899999999999999" customHeight="1" x14ac:dyDescent="0.2">
      <c r="B307" s="1166" t="str">
        <f t="shared" si="41"/>
        <v/>
      </c>
      <c r="C307" s="1166" t="str">
        <f t="shared" si="42"/>
        <v/>
      </c>
      <c r="D307" s="1167" t="str">
        <f t="shared" si="43"/>
        <v/>
      </c>
      <c r="E307" s="1869">
        <f t="shared" si="44"/>
        <v>0</v>
      </c>
      <c r="F307" s="1869"/>
      <c r="G307" s="1280" t="str">
        <f t="shared" si="45"/>
        <v/>
      </c>
      <c r="H307" s="1280" t="str">
        <f t="shared" si="46"/>
        <v/>
      </c>
      <c r="I307" s="1165">
        <f t="shared" si="48"/>
        <v>0</v>
      </c>
      <c r="J307" s="1165">
        <f t="shared" si="47"/>
        <v>0</v>
      </c>
      <c r="K307" s="1150">
        <f t="shared" si="50"/>
        <v>148</v>
      </c>
      <c r="L307" s="1151" t="str">
        <f t="shared" si="49"/>
        <v/>
      </c>
    </row>
    <row r="308" spans="2:12" s="186" customFormat="1" ht="17.649999999999999" customHeight="1" x14ac:dyDescent="0.2">
      <c r="B308" s="1166" t="str">
        <f t="shared" si="41"/>
        <v/>
      </c>
      <c r="C308" s="1166" t="str">
        <f t="shared" si="42"/>
        <v/>
      </c>
      <c r="D308" s="1167" t="str">
        <f t="shared" si="43"/>
        <v/>
      </c>
      <c r="E308" s="1869">
        <f t="shared" si="44"/>
        <v>0</v>
      </c>
      <c r="F308" s="1869"/>
      <c r="G308" s="1280" t="str">
        <f t="shared" si="45"/>
        <v/>
      </c>
      <c r="H308" s="1280" t="str">
        <f t="shared" si="46"/>
        <v/>
      </c>
      <c r="I308" s="1165">
        <f t="shared" si="48"/>
        <v>0</v>
      </c>
      <c r="J308" s="1165">
        <f t="shared" si="47"/>
        <v>0</v>
      </c>
      <c r="K308" s="1150">
        <f t="shared" si="50"/>
        <v>149</v>
      </c>
      <c r="L308" s="1151" t="str">
        <f t="shared" si="49"/>
        <v/>
      </c>
    </row>
    <row r="309" spans="2:12" s="186" customFormat="1" ht="24.95" customHeight="1" x14ac:dyDescent="0.2">
      <c r="B309" s="1166" t="str">
        <f t="shared" si="41"/>
        <v/>
      </c>
      <c r="C309" s="1166" t="str">
        <f t="shared" si="42"/>
        <v/>
      </c>
      <c r="D309" s="1167" t="str">
        <f t="shared" si="43"/>
        <v/>
      </c>
      <c r="E309" s="1869">
        <f t="shared" si="44"/>
        <v>0</v>
      </c>
      <c r="F309" s="1869"/>
      <c r="G309" s="1280" t="str">
        <f t="shared" si="45"/>
        <v/>
      </c>
      <c r="H309" s="1280" t="str">
        <f t="shared" si="46"/>
        <v/>
      </c>
      <c r="I309" s="1165">
        <f t="shared" si="48"/>
        <v>0</v>
      </c>
      <c r="J309" s="1165">
        <f t="shared" si="47"/>
        <v>0</v>
      </c>
      <c r="K309" s="1150">
        <f t="shared" si="50"/>
        <v>149</v>
      </c>
      <c r="L309" s="1151" t="str">
        <f t="shared" si="49"/>
        <v/>
      </c>
    </row>
    <row r="310" spans="2:12" s="186" customFormat="1" ht="17.649999999999999" customHeight="1" x14ac:dyDescent="0.2">
      <c r="B310" s="1166" t="str">
        <f t="shared" si="41"/>
        <v/>
      </c>
      <c r="C310" s="1166" t="str">
        <f t="shared" si="42"/>
        <v/>
      </c>
      <c r="D310" s="1167" t="str">
        <f t="shared" si="43"/>
        <v/>
      </c>
      <c r="E310" s="1869">
        <f t="shared" si="44"/>
        <v>0</v>
      </c>
      <c r="F310" s="1869"/>
      <c r="G310" s="1280" t="str">
        <f t="shared" si="45"/>
        <v/>
      </c>
      <c r="H310" s="1280" t="str">
        <f t="shared" si="46"/>
        <v/>
      </c>
      <c r="I310" s="1165">
        <f t="shared" si="48"/>
        <v>0</v>
      </c>
      <c r="J310" s="1165">
        <f t="shared" si="47"/>
        <v>0</v>
      </c>
      <c r="K310" s="1150">
        <f t="shared" si="50"/>
        <v>150</v>
      </c>
      <c r="L310" s="1151" t="str">
        <f t="shared" si="49"/>
        <v/>
      </c>
    </row>
    <row r="311" spans="2:12" s="186" customFormat="1" ht="17.649999999999999" customHeight="1" x14ac:dyDescent="0.2">
      <c r="B311" s="1166" t="str">
        <f t="shared" si="41"/>
        <v/>
      </c>
      <c r="C311" s="1166" t="str">
        <f t="shared" si="42"/>
        <v/>
      </c>
      <c r="D311" s="1167" t="str">
        <f t="shared" si="43"/>
        <v/>
      </c>
      <c r="E311" s="1869">
        <f t="shared" si="44"/>
        <v>0</v>
      </c>
      <c r="F311" s="1869"/>
      <c r="G311" s="1280" t="str">
        <f t="shared" si="45"/>
        <v/>
      </c>
      <c r="H311" s="1280" t="str">
        <f t="shared" si="46"/>
        <v/>
      </c>
      <c r="I311" s="1165">
        <f t="shared" si="48"/>
        <v>0</v>
      </c>
      <c r="J311" s="1165">
        <f t="shared" si="47"/>
        <v>0</v>
      </c>
      <c r="K311" s="1150">
        <f t="shared" si="50"/>
        <v>150</v>
      </c>
      <c r="L311" s="1151" t="str">
        <f t="shared" si="49"/>
        <v/>
      </c>
    </row>
    <row r="312" spans="2:12" s="186" customFormat="1" ht="16.899999999999999" customHeight="1" x14ac:dyDescent="0.2">
      <c r="B312" s="1166" t="str">
        <f t="shared" si="41"/>
        <v/>
      </c>
      <c r="C312" s="1166" t="str">
        <f t="shared" si="42"/>
        <v/>
      </c>
      <c r="D312" s="1167" t="str">
        <f t="shared" si="43"/>
        <v/>
      </c>
      <c r="E312" s="1869">
        <f t="shared" si="44"/>
        <v>0</v>
      </c>
      <c r="F312" s="1869"/>
      <c r="G312" s="1280" t="str">
        <f t="shared" si="45"/>
        <v/>
      </c>
      <c r="H312" s="1280" t="str">
        <f t="shared" si="46"/>
        <v/>
      </c>
      <c r="I312" s="1165">
        <f t="shared" si="48"/>
        <v>0</v>
      </c>
      <c r="J312" s="1165">
        <f t="shared" si="47"/>
        <v>0</v>
      </c>
      <c r="K312" s="1150">
        <f t="shared" si="50"/>
        <v>151</v>
      </c>
      <c r="L312" s="1151" t="str">
        <f t="shared" si="49"/>
        <v/>
      </c>
    </row>
    <row r="313" spans="2:12" s="186" customFormat="1" ht="25.7" customHeight="1" x14ac:dyDescent="0.2">
      <c r="B313" s="1166" t="str">
        <f t="shared" si="41"/>
        <v/>
      </c>
      <c r="C313" s="1166" t="str">
        <f t="shared" si="42"/>
        <v/>
      </c>
      <c r="D313" s="1167" t="str">
        <f t="shared" si="43"/>
        <v/>
      </c>
      <c r="E313" s="1869">
        <f t="shared" si="44"/>
        <v>0</v>
      </c>
      <c r="F313" s="1869"/>
      <c r="G313" s="1280" t="str">
        <f t="shared" si="45"/>
        <v/>
      </c>
      <c r="H313" s="1280" t="str">
        <f t="shared" si="46"/>
        <v/>
      </c>
      <c r="I313" s="1165">
        <f t="shared" si="48"/>
        <v>0</v>
      </c>
      <c r="J313" s="1165">
        <f t="shared" si="47"/>
        <v>0</v>
      </c>
      <c r="K313" s="1150">
        <f t="shared" si="50"/>
        <v>151</v>
      </c>
      <c r="L313" s="1151" t="str">
        <f t="shared" si="49"/>
        <v/>
      </c>
    </row>
    <row r="314" spans="2:12" s="186" customFormat="1" ht="16.899999999999999" customHeight="1" x14ac:dyDescent="0.2">
      <c r="B314" s="1166" t="str">
        <f t="shared" si="41"/>
        <v/>
      </c>
      <c r="C314" s="1166" t="str">
        <f t="shared" si="42"/>
        <v/>
      </c>
      <c r="D314" s="1167" t="str">
        <f t="shared" si="43"/>
        <v/>
      </c>
      <c r="E314" s="1869">
        <f t="shared" si="44"/>
        <v>0</v>
      </c>
      <c r="F314" s="1869"/>
      <c r="G314" s="1280" t="str">
        <f t="shared" si="45"/>
        <v/>
      </c>
      <c r="H314" s="1280" t="str">
        <f t="shared" si="46"/>
        <v/>
      </c>
      <c r="I314" s="1165">
        <f t="shared" si="48"/>
        <v>0</v>
      </c>
      <c r="J314" s="1165">
        <f t="shared" si="47"/>
        <v>0</v>
      </c>
      <c r="K314" s="1150">
        <f t="shared" si="50"/>
        <v>152</v>
      </c>
      <c r="L314" s="1151" t="str">
        <f t="shared" si="49"/>
        <v/>
      </c>
    </row>
    <row r="315" spans="2:12" s="186" customFormat="1" ht="17.649999999999999" customHeight="1" x14ac:dyDescent="0.2">
      <c r="B315" s="1166" t="str">
        <f t="shared" si="41"/>
        <v/>
      </c>
      <c r="C315" s="1166" t="str">
        <f t="shared" si="42"/>
        <v/>
      </c>
      <c r="D315" s="1167" t="str">
        <f t="shared" si="43"/>
        <v/>
      </c>
      <c r="E315" s="1869">
        <f t="shared" si="44"/>
        <v>0</v>
      </c>
      <c r="F315" s="1869"/>
      <c r="G315" s="1280" t="str">
        <f t="shared" si="45"/>
        <v/>
      </c>
      <c r="H315" s="1280" t="str">
        <f t="shared" si="46"/>
        <v/>
      </c>
      <c r="I315" s="1165">
        <f t="shared" si="48"/>
        <v>0</v>
      </c>
      <c r="J315" s="1165">
        <f t="shared" si="47"/>
        <v>0</v>
      </c>
      <c r="K315" s="1150">
        <f t="shared" si="50"/>
        <v>152</v>
      </c>
      <c r="L315" s="1151" t="str">
        <f t="shared" si="49"/>
        <v/>
      </c>
    </row>
    <row r="316" spans="2:12" s="186" customFormat="1" ht="16.899999999999999" customHeight="1" x14ac:dyDescent="0.2">
      <c r="B316" s="1166" t="str">
        <f t="shared" si="41"/>
        <v/>
      </c>
      <c r="C316" s="1166" t="str">
        <f t="shared" si="42"/>
        <v/>
      </c>
      <c r="D316" s="1167" t="str">
        <f t="shared" si="43"/>
        <v/>
      </c>
      <c r="E316" s="1869">
        <f t="shared" si="44"/>
        <v>0</v>
      </c>
      <c r="F316" s="1869"/>
      <c r="G316" s="1280" t="str">
        <f t="shared" si="45"/>
        <v/>
      </c>
      <c r="H316" s="1280" t="str">
        <f t="shared" si="46"/>
        <v/>
      </c>
      <c r="I316" s="1165">
        <f t="shared" si="48"/>
        <v>0</v>
      </c>
      <c r="J316" s="1165">
        <f t="shared" si="47"/>
        <v>0</v>
      </c>
      <c r="K316" s="1150">
        <f t="shared" si="50"/>
        <v>153</v>
      </c>
      <c r="L316" s="1151" t="str">
        <f t="shared" si="49"/>
        <v/>
      </c>
    </row>
    <row r="317" spans="2:12" s="186" customFormat="1" ht="17.649999999999999" customHeight="1" x14ac:dyDescent="0.2">
      <c r="B317" s="1166" t="str">
        <f t="shared" si="41"/>
        <v/>
      </c>
      <c r="C317" s="1166" t="str">
        <f t="shared" si="42"/>
        <v/>
      </c>
      <c r="D317" s="1167" t="str">
        <f t="shared" si="43"/>
        <v/>
      </c>
      <c r="E317" s="1869">
        <f t="shared" si="44"/>
        <v>0</v>
      </c>
      <c r="F317" s="1869"/>
      <c r="G317" s="1280" t="str">
        <f t="shared" si="45"/>
        <v/>
      </c>
      <c r="H317" s="1280" t="str">
        <f t="shared" si="46"/>
        <v/>
      </c>
      <c r="I317" s="1165">
        <f t="shared" si="48"/>
        <v>0</v>
      </c>
      <c r="J317" s="1165">
        <f t="shared" si="47"/>
        <v>0</v>
      </c>
      <c r="K317" s="1150">
        <f t="shared" si="50"/>
        <v>153</v>
      </c>
      <c r="L317" s="1151" t="str">
        <f t="shared" si="49"/>
        <v/>
      </c>
    </row>
    <row r="318" spans="2:12" s="186" customFormat="1" ht="24.95" customHeight="1" x14ac:dyDescent="0.2">
      <c r="B318" s="1166" t="str">
        <f t="shared" si="41"/>
        <v/>
      </c>
      <c r="C318" s="1166" t="str">
        <f t="shared" si="42"/>
        <v/>
      </c>
      <c r="D318" s="1167" t="str">
        <f t="shared" si="43"/>
        <v/>
      </c>
      <c r="E318" s="1869">
        <f t="shared" si="44"/>
        <v>0</v>
      </c>
      <c r="F318" s="1869"/>
      <c r="G318" s="1280" t="str">
        <f t="shared" si="45"/>
        <v/>
      </c>
      <c r="H318" s="1280" t="str">
        <f t="shared" si="46"/>
        <v/>
      </c>
      <c r="I318" s="1165">
        <f t="shared" si="48"/>
        <v>0</v>
      </c>
      <c r="J318" s="1165">
        <f t="shared" si="47"/>
        <v>0</v>
      </c>
      <c r="K318" s="1150">
        <f t="shared" si="50"/>
        <v>154</v>
      </c>
      <c r="L318" s="1151" t="str">
        <f t="shared" si="49"/>
        <v/>
      </c>
    </row>
    <row r="319" spans="2:12" s="186" customFormat="1" ht="24.95" customHeight="1" x14ac:dyDescent="0.2">
      <c r="B319" s="1166" t="str">
        <f t="shared" si="41"/>
        <v/>
      </c>
      <c r="C319" s="1166" t="str">
        <f t="shared" si="42"/>
        <v/>
      </c>
      <c r="D319" s="1167" t="str">
        <f t="shared" si="43"/>
        <v/>
      </c>
      <c r="E319" s="1869">
        <f t="shared" si="44"/>
        <v>0</v>
      </c>
      <c r="F319" s="1869"/>
      <c r="G319" s="1280" t="str">
        <f t="shared" si="45"/>
        <v/>
      </c>
      <c r="H319" s="1280" t="str">
        <f t="shared" si="46"/>
        <v/>
      </c>
      <c r="I319" s="1165">
        <f t="shared" si="48"/>
        <v>0</v>
      </c>
      <c r="J319" s="1165">
        <f t="shared" si="47"/>
        <v>0</v>
      </c>
      <c r="K319" s="1150">
        <f t="shared" si="50"/>
        <v>154</v>
      </c>
      <c r="L319" s="1151" t="str">
        <f t="shared" si="49"/>
        <v/>
      </c>
    </row>
    <row r="320" spans="2:12" s="186" customFormat="1" ht="17.649999999999999" customHeight="1" x14ac:dyDescent="0.2">
      <c r="B320" s="1166" t="str">
        <f t="shared" si="41"/>
        <v/>
      </c>
      <c r="C320" s="1166" t="str">
        <f t="shared" si="42"/>
        <v/>
      </c>
      <c r="D320" s="1167" t="str">
        <f t="shared" si="43"/>
        <v/>
      </c>
      <c r="E320" s="1869">
        <f t="shared" si="44"/>
        <v>0</v>
      </c>
      <c r="F320" s="1869"/>
      <c r="G320" s="1280" t="str">
        <f t="shared" si="45"/>
        <v/>
      </c>
      <c r="H320" s="1280" t="str">
        <f t="shared" si="46"/>
        <v/>
      </c>
      <c r="I320" s="1165">
        <f t="shared" si="48"/>
        <v>0</v>
      </c>
      <c r="J320" s="1165">
        <f t="shared" si="47"/>
        <v>0</v>
      </c>
      <c r="K320" s="1150">
        <f t="shared" si="50"/>
        <v>155</v>
      </c>
      <c r="L320" s="1151" t="str">
        <f t="shared" si="49"/>
        <v/>
      </c>
    </row>
    <row r="321" spans="2:12" s="186" customFormat="1" ht="16.899999999999999" customHeight="1" x14ac:dyDescent="0.2">
      <c r="B321" s="1166" t="str">
        <f t="shared" si="41"/>
        <v/>
      </c>
      <c r="C321" s="1166" t="str">
        <f t="shared" si="42"/>
        <v/>
      </c>
      <c r="D321" s="1167" t="str">
        <f t="shared" si="43"/>
        <v/>
      </c>
      <c r="E321" s="1869">
        <f t="shared" si="44"/>
        <v>0</v>
      </c>
      <c r="F321" s="1869"/>
      <c r="G321" s="1280" t="str">
        <f t="shared" si="45"/>
        <v/>
      </c>
      <c r="H321" s="1280" t="str">
        <f t="shared" si="46"/>
        <v/>
      </c>
      <c r="I321" s="1165">
        <f t="shared" si="48"/>
        <v>0</v>
      </c>
      <c r="J321" s="1165">
        <f t="shared" si="47"/>
        <v>0</v>
      </c>
      <c r="K321" s="1150">
        <f t="shared" si="50"/>
        <v>155</v>
      </c>
      <c r="L321" s="1151" t="str">
        <f t="shared" si="49"/>
        <v/>
      </c>
    </row>
    <row r="322" spans="2:12" s="186" customFormat="1" ht="17.649999999999999" customHeight="1" x14ac:dyDescent="0.2">
      <c r="B322" s="1166" t="str">
        <f t="shared" si="41"/>
        <v/>
      </c>
      <c r="C322" s="1166" t="str">
        <f t="shared" si="42"/>
        <v/>
      </c>
      <c r="D322" s="1167" t="str">
        <f t="shared" si="43"/>
        <v/>
      </c>
      <c r="E322" s="1869">
        <f t="shared" si="44"/>
        <v>0</v>
      </c>
      <c r="F322" s="1869"/>
      <c r="G322" s="1280" t="str">
        <f t="shared" si="45"/>
        <v/>
      </c>
      <c r="H322" s="1280" t="str">
        <f t="shared" si="46"/>
        <v/>
      </c>
      <c r="I322" s="1165">
        <f t="shared" si="48"/>
        <v>0</v>
      </c>
      <c r="J322" s="1165">
        <f t="shared" si="47"/>
        <v>0</v>
      </c>
      <c r="K322" s="1150">
        <f t="shared" si="50"/>
        <v>156</v>
      </c>
      <c r="L322" s="1151" t="str">
        <f t="shared" si="49"/>
        <v/>
      </c>
    </row>
    <row r="323" spans="2:12" s="186" customFormat="1" ht="17.649999999999999" customHeight="1" x14ac:dyDescent="0.2">
      <c r="B323" s="1166" t="str">
        <f t="shared" si="41"/>
        <v/>
      </c>
      <c r="C323" s="1166" t="str">
        <f t="shared" si="42"/>
        <v/>
      </c>
      <c r="D323" s="1167" t="str">
        <f t="shared" si="43"/>
        <v/>
      </c>
      <c r="E323" s="1869">
        <f t="shared" si="44"/>
        <v>0</v>
      </c>
      <c r="F323" s="1869"/>
      <c r="G323" s="1280" t="str">
        <f t="shared" si="45"/>
        <v/>
      </c>
      <c r="H323" s="1280" t="str">
        <f t="shared" si="46"/>
        <v/>
      </c>
      <c r="I323" s="1165">
        <f t="shared" si="48"/>
        <v>0</v>
      </c>
      <c r="J323" s="1165">
        <f t="shared" si="47"/>
        <v>0</v>
      </c>
      <c r="K323" s="1150">
        <f t="shared" si="50"/>
        <v>156</v>
      </c>
      <c r="L323" s="1151" t="str">
        <f t="shared" si="49"/>
        <v/>
      </c>
    </row>
    <row r="324" spans="2:12" s="186" customFormat="1" ht="16.899999999999999" customHeight="1" x14ac:dyDescent="0.2">
      <c r="B324" s="1166" t="str">
        <f t="shared" si="41"/>
        <v/>
      </c>
      <c r="C324" s="1166" t="str">
        <f t="shared" si="42"/>
        <v/>
      </c>
      <c r="D324" s="1167" t="str">
        <f t="shared" si="43"/>
        <v/>
      </c>
      <c r="E324" s="1869">
        <f t="shared" si="44"/>
        <v>0</v>
      </c>
      <c r="F324" s="1869"/>
      <c r="G324" s="1280" t="str">
        <f t="shared" si="45"/>
        <v/>
      </c>
      <c r="H324" s="1280" t="str">
        <f t="shared" si="46"/>
        <v/>
      </c>
      <c r="I324" s="1165">
        <f t="shared" si="48"/>
        <v>0</v>
      </c>
      <c r="J324" s="1165">
        <f t="shared" si="47"/>
        <v>0</v>
      </c>
      <c r="K324" s="1150">
        <f t="shared" si="50"/>
        <v>157</v>
      </c>
      <c r="L324" s="1151" t="str">
        <f t="shared" si="49"/>
        <v/>
      </c>
    </row>
    <row r="325" spans="2:12" s="186" customFormat="1" ht="17.649999999999999" customHeight="1" x14ac:dyDescent="0.2">
      <c r="B325" s="1166" t="str">
        <f t="shared" si="41"/>
        <v/>
      </c>
      <c r="C325" s="1166" t="str">
        <f t="shared" si="42"/>
        <v/>
      </c>
      <c r="D325" s="1167" t="str">
        <f t="shared" si="43"/>
        <v/>
      </c>
      <c r="E325" s="1869">
        <f t="shared" si="44"/>
        <v>0</v>
      </c>
      <c r="F325" s="1869"/>
      <c r="G325" s="1280" t="str">
        <f t="shared" si="45"/>
        <v/>
      </c>
      <c r="H325" s="1280" t="str">
        <f t="shared" si="46"/>
        <v/>
      </c>
      <c r="I325" s="1165">
        <f t="shared" si="48"/>
        <v>0</v>
      </c>
      <c r="J325" s="1165">
        <f t="shared" si="47"/>
        <v>0</v>
      </c>
      <c r="K325" s="1150">
        <f t="shared" si="50"/>
        <v>157</v>
      </c>
      <c r="L325" s="1151" t="str">
        <f t="shared" si="49"/>
        <v/>
      </c>
    </row>
    <row r="326" spans="2:12" s="186" customFormat="1" ht="24.95" customHeight="1" x14ac:dyDescent="0.2">
      <c r="B326" s="1166" t="str">
        <f t="shared" si="41"/>
        <v/>
      </c>
      <c r="C326" s="1166" t="str">
        <f t="shared" si="42"/>
        <v/>
      </c>
      <c r="D326" s="1167" t="str">
        <f t="shared" si="43"/>
        <v/>
      </c>
      <c r="E326" s="1869">
        <f t="shared" si="44"/>
        <v>0</v>
      </c>
      <c r="F326" s="1869"/>
      <c r="G326" s="1280" t="str">
        <f t="shared" si="45"/>
        <v/>
      </c>
      <c r="H326" s="1280" t="str">
        <f t="shared" si="46"/>
        <v/>
      </c>
      <c r="I326" s="1165">
        <f t="shared" si="48"/>
        <v>0</v>
      </c>
      <c r="J326" s="1165">
        <f t="shared" si="47"/>
        <v>0</v>
      </c>
      <c r="K326" s="1150">
        <f t="shared" si="50"/>
        <v>158</v>
      </c>
      <c r="L326" s="1151" t="str">
        <f t="shared" si="49"/>
        <v/>
      </c>
    </row>
    <row r="327" spans="2:12" s="186" customFormat="1" ht="17.649999999999999" customHeight="1" x14ac:dyDescent="0.2">
      <c r="B327" s="1166" t="str">
        <f t="shared" si="41"/>
        <v/>
      </c>
      <c r="C327" s="1166" t="str">
        <f t="shared" si="42"/>
        <v/>
      </c>
      <c r="D327" s="1167" t="str">
        <f t="shared" si="43"/>
        <v/>
      </c>
      <c r="E327" s="1869">
        <f t="shared" si="44"/>
        <v>0</v>
      </c>
      <c r="F327" s="1869"/>
      <c r="G327" s="1280" t="str">
        <f t="shared" si="45"/>
        <v/>
      </c>
      <c r="H327" s="1280" t="str">
        <f t="shared" si="46"/>
        <v/>
      </c>
      <c r="I327" s="1165">
        <f t="shared" si="48"/>
        <v>0</v>
      </c>
      <c r="J327" s="1165">
        <f t="shared" si="47"/>
        <v>0</v>
      </c>
      <c r="K327" s="1150">
        <f t="shared" si="50"/>
        <v>158</v>
      </c>
      <c r="L327" s="1151" t="str">
        <f t="shared" si="49"/>
        <v/>
      </c>
    </row>
    <row r="328" spans="2:12" s="186" customFormat="1" ht="24.95" customHeight="1" x14ac:dyDescent="0.2">
      <c r="B328" s="1166" t="str">
        <f t="shared" si="41"/>
        <v/>
      </c>
      <c r="C328" s="1166" t="str">
        <f t="shared" si="42"/>
        <v/>
      </c>
      <c r="D328" s="1167" t="str">
        <f t="shared" si="43"/>
        <v/>
      </c>
      <c r="E328" s="1869">
        <f t="shared" si="44"/>
        <v>0</v>
      </c>
      <c r="F328" s="1869"/>
      <c r="G328" s="1280" t="str">
        <f t="shared" si="45"/>
        <v/>
      </c>
      <c r="H328" s="1280" t="str">
        <f t="shared" si="46"/>
        <v/>
      </c>
      <c r="I328" s="1165">
        <f t="shared" si="48"/>
        <v>0</v>
      </c>
      <c r="J328" s="1165">
        <f t="shared" si="47"/>
        <v>0</v>
      </c>
      <c r="K328" s="1150">
        <f t="shared" si="50"/>
        <v>159</v>
      </c>
      <c r="L328" s="1151" t="str">
        <f t="shared" si="49"/>
        <v/>
      </c>
    </row>
    <row r="329" spans="2:12" s="186" customFormat="1" ht="17.649999999999999" customHeight="1" x14ac:dyDescent="0.2">
      <c r="B329" s="1166" t="str">
        <f t="shared" si="41"/>
        <v/>
      </c>
      <c r="C329" s="1166" t="str">
        <f t="shared" si="42"/>
        <v/>
      </c>
      <c r="D329" s="1167" t="str">
        <f t="shared" si="43"/>
        <v/>
      </c>
      <c r="E329" s="1869">
        <f t="shared" si="44"/>
        <v>0</v>
      </c>
      <c r="F329" s="1869"/>
      <c r="G329" s="1280" t="str">
        <f t="shared" si="45"/>
        <v/>
      </c>
      <c r="H329" s="1280" t="str">
        <f t="shared" si="46"/>
        <v/>
      </c>
      <c r="I329" s="1165">
        <f t="shared" si="48"/>
        <v>0</v>
      </c>
      <c r="J329" s="1165">
        <f t="shared" si="47"/>
        <v>0</v>
      </c>
      <c r="K329" s="1150">
        <f t="shared" si="50"/>
        <v>159</v>
      </c>
      <c r="L329" s="1151" t="str">
        <f t="shared" si="49"/>
        <v/>
      </c>
    </row>
    <row r="330" spans="2:12" s="186" customFormat="1" ht="16.899999999999999" customHeight="1" x14ac:dyDescent="0.2">
      <c r="B330" s="1166" t="str">
        <f t="shared" si="41"/>
        <v/>
      </c>
      <c r="C330" s="1166" t="str">
        <f t="shared" si="42"/>
        <v/>
      </c>
      <c r="D330" s="1167" t="str">
        <f t="shared" si="43"/>
        <v/>
      </c>
      <c r="E330" s="1869">
        <f t="shared" si="44"/>
        <v>0</v>
      </c>
      <c r="F330" s="1869"/>
      <c r="G330" s="1280" t="str">
        <f t="shared" si="45"/>
        <v/>
      </c>
      <c r="H330" s="1280" t="str">
        <f t="shared" si="46"/>
        <v/>
      </c>
      <c r="I330" s="1165">
        <f t="shared" si="48"/>
        <v>0</v>
      </c>
      <c r="J330" s="1165">
        <f t="shared" si="47"/>
        <v>0</v>
      </c>
      <c r="K330" s="1150">
        <f t="shared" si="50"/>
        <v>160</v>
      </c>
      <c r="L330" s="1151" t="str">
        <f t="shared" si="49"/>
        <v/>
      </c>
    </row>
    <row r="331" spans="2:12" s="186" customFormat="1" ht="17.649999999999999" customHeight="1" x14ac:dyDescent="0.2">
      <c r="B331" s="1166" t="str">
        <f t="shared" si="41"/>
        <v/>
      </c>
      <c r="C331" s="1166" t="str">
        <f t="shared" si="42"/>
        <v/>
      </c>
      <c r="D331" s="1167" t="str">
        <f t="shared" si="43"/>
        <v/>
      </c>
      <c r="E331" s="1869">
        <f t="shared" si="44"/>
        <v>0</v>
      </c>
      <c r="F331" s="1869"/>
      <c r="G331" s="1280" t="str">
        <f t="shared" si="45"/>
        <v/>
      </c>
      <c r="H331" s="1280" t="str">
        <f t="shared" si="46"/>
        <v/>
      </c>
      <c r="I331" s="1165">
        <f t="shared" si="48"/>
        <v>0</v>
      </c>
      <c r="J331" s="1165">
        <f t="shared" si="47"/>
        <v>0</v>
      </c>
      <c r="K331" s="1150">
        <f t="shared" si="50"/>
        <v>160</v>
      </c>
      <c r="L331" s="1151" t="str">
        <f t="shared" si="49"/>
        <v/>
      </c>
    </row>
    <row r="332" spans="2:12" s="186" customFormat="1" ht="17.649999999999999" customHeight="1" x14ac:dyDescent="0.2">
      <c r="B332" s="1166" t="str">
        <f t="shared" ref="B332:B395" si="51">IF(L332="","",INDEX(ngaygs,$K332))</f>
        <v/>
      </c>
      <c r="C332" s="1166" t="str">
        <f t="shared" ref="C332:C395" si="52">IF(L332="","",INDEX(ngayct,$K332))</f>
        <v/>
      </c>
      <c r="D332" s="1167" t="str">
        <f t="shared" ref="D332:D395" si="53">IF(L332="","",INDEX(soct,$K332))</f>
        <v/>
      </c>
      <c r="E332" s="1869">
        <f t="shared" ref="E332:E395" si="54">INDEX(diengiai,$K332)</f>
        <v>0</v>
      </c>
      <c r="F332" s="1869"/>
      <c r="G332" s="1280" t="str">
        <f t="shared" ref="G332:G395" si="55">IF(L332="","",INDEX(tkno,K332))</f>
        <v/>
      </c>
      <c r="H332" s="1280" t="str">
        <f t="shared" ref="H332:H395" si="56">IF(L332="","",INDEX(tkco,K332))</f>
        <v/>
      </c>
      <c r="I332" s="1165">
        <f t="shared" si="48"/>
        <v>0</v>
      </c>
      <c r="J332" s="1165">
        <f t="shared" ref="J332:J395" si="57">IFERROR(IF(INDEX(tkno,L332)=H332,INDEX(sotien,L332),""),0)</f>
        <v>0</v>
      </c>
      <c r="K332" s="1150">
        <f t="shared" si="50"/>
        <v>161</v>
      </c>
      <c r="L332" s="1151" t="str">
        <f t="shared" si="49"/>
        <v/>
      </c>
    </row>
    <row r="333" spans="2:12" s="186" customFormat="1" ht="16.899999999999999" customHeight="1" x14ac:dyDescent="0.2">
      <c r="B333" s="1166" t="str">
        <f t="shared" si="51"/>
        <v/>
      </c>
      <c r="C333" s="1166" t="str">
        <f t="shared" si="52"/>
        <v/>
      </c>
      <c r="D333" s="1167" t="str">
        <f t="shared" si="53"/>
        <v/>
      </c>
      <c r="E333" s="1869">
        <f t="shared" si="54"/>
        <v>0</v>
      </c>
      <c r="F333" s="1869"/>
      <c r="G333" s="1280" t="str">
        <f t="shared" si="55"/>
        <v/>
      </c>
      <c r="H333" s="1280" t="str">
        <f t="shared" si="56"/>
        <v/>
      </c>
      <c r="I333" s="1165">
        <f t="shared" ref="I333:I396" si="58">IF(INDEX(tkno,K333)=G333,INDEX(sotien,K333),"")</f>
        <v>0</v>
      </c>
      <c r="J333" s="1165">
        <f t="shared" si="57"/>
        <v>0</v>
      </c>
      <c r="K333" s="1150">
        <f t="shared" si="50"/>
        <v>161</v>
      </c>
      <c r="L333" s="1151" t="str">
        <f t="shared" si="49"/>
        <v/>
      </c>
    </row>
    <row r="334" spans="2:12" s="186" customFormat="1" ht="17.649999999999999" customHeight="1" x14ac:dyDescent="0.2">
      <c r="B334" s="1166" t="str">
        <f t="shared" si="51"/>
        <v/>
      </c>
      <c r="C334" s="1166" t="str">
        <f t="shared" si="52"/>
        <v/>
      </c>
      <c r="D334" s="1167" t="str">
        <f t="shared" si="53"/>
        <v/>
      </c>
      <c r="E334" s="1869">
        <f t="shared" si="54"/>
        <v>0</v>
      </c>
      <c r="F334" s="1869"/>
      <c r="G334" s="1280" t="str">
        <f t="shared" si="55"/>
        <v/>
      </c>
      <c r="H334" s="1280" t="str">
        <f t="shared" si="56"/>
        <v/>
      </c>
      <c r="I334" s="1165">
        <f t="shared" si="58"/>
        <v>0</v>
      </c>
      <c r="J334" s="1165">
        <f t="shared" si="57"/>
        <v>0</v>
      </c>
      <c r="K334" s="1150">
        <f t="shared" si="50"/>
        <v>162</v>
      </c>
      <c r="L334" s="1151" t="str">
        <f t="shared" ref="L334:L397" si="59">IF(E334=0,"","x")</f>
        <v/>
      </c>
    </row>
    <row r="335" spans="2:12" s="186" customFormat="1" ht="16.899999999999999" customHeight="1" x14ac:dyDescent="0.2">
      <c r="B335" s="1166" t="str">
        <f t="shared" si="51"/>
        <v/>
      </c>
      <c r="C335" s="1166" t="str">
        <f t="shared" si="52"/>
        <v/>
      </c>
      <c r="D335" s="1167" t="str">
        <f t="shared" si="53"/>
        <v/>
      </c>
      <c r="E335" s="1869">
        <f t="shared" si="54"/>
        <v>0</v>
      </c>
      <c r="F335" s="1869"/>
      <c r="G335" s="1280" t="str">
        <f t="shared" si="55"/>
        <v/>
      </c>
      <c r="H335" s="1280" t="str">
        <f t="shared" si="56"/>
        <v/>
      </c>
      <c r="I335" s="1165">
        <f t="shared" si="58"/>
        <v>0</v>
      </c>
      <c r="J335" s="1165">
        <f t="shared" si="57"/>
        <v>0</v>
      </c>
      <c r="K335" s="1150">
        <f t="shared" ref="K335:K398" si="60">IF(K334=K333,K334+1,K334)</f>
        <v>162</v>
      </c>
      <c r="L335" s="1151" t="str">
        <f t="shared" si="59"/>
        <v/>
      </c>
    </row>
    <row r="336" spans="2:12" s="186" customFormat="1" ht="25.7" customHeight="1" x14ac:dyDescent="0.2">
      <c r="B336" s="1166" t="str">
        <f t="shared" si="51"/>
        <v/>
      </c>
      <c r="C336" s="1166" t="str">
        <f t="shared" si="52"/>
        <v/>
      </c>
      <c r="D336" s="1167" t="str">
        <f t="shared" si="53"/>
        <v/>
      </c>
      <c r="E336" s="1869">
        <f t="shared" si="54"/>
        <v>0</v>
      </c>
      <c r="F336" s="1869"/>
      <c r="G336" s="1280" t="str">
        <f t="shared" si="55"/>
        <v/>
      </c>
      <c r="H336" s="1280" t="str">
        <f t="shared" si="56"/>
        <v/>
      </c>
      <c r="I336" s="1165">
        <f t="shared" si="58"/>
        <v>0</v>
      </c>
      <c r="J336" s="1165">
        <f t="shared" si="57"/>
        <v>0</v>
      </c>
      <c r="K336" s="1150">
        <f t="shared" si="60"/>
        <v>163</v>
      </c>
      <c r="L336" s="1151" t="str">
        <f t="shared" si="59"/>
        <v/>
      </c>
    </row>
    <row r="337" spans="2:12" s="186" customFormat="1" ht="16.899999999999999" customHeight="1" x14ac:dyDescent="0.2">
      <c r="B337" s="1166" t="str">
        <f t="shared" si="51"/>
        <v/>
      </c>
      <c r="C337" s="1166" t="str">
        <f t="shared" si="52"/>
        <v/>
      </c>
      <c r="D337" s="1167" t="str">
        <f t="shared" si="53"/>
        <v/>
      </c>
      <c r="E337" s="1869">
        <f t="shared" si="54"/>
        <v>0</v>
      </c>
      <c r="F337" s="1869"/>
      <c r="G337" s="1280" t="str">
        <f t="shared" si="55"/>
        <v/>
      </c>
      <c r="H337" s="1280" t="str">
        <f t="shared" si="56"/>
        <v/>
      </c>
      <c r="I337" s="1165">
        <f t="shared" si="58"/>
        <v>0</v>
      </c>
      <c r="J337" s="1165">
        <f t="shared" si="57"/>
        <v>0</v>
      </c>
      <c r="K337" s="1150">
        <f t="shared" si="60"/>
        <v>163</v>
      </c>
      <c r="L337" s="1151" t="str">
        <f t="shared" si="59"/>
        <v/>
      </c>
    </row>
    <row r="338" spans="2:12" s="186" customFormat="1" ht="25.7" customHeight="1" x14ac:dyDescent="0.2">
      <c r="B338" s="1166" t="str">
        <f t="shared" si="51"/>
        <v/>
      </c>
      <c r="C338" s="1166" t="str">
        <f t="shared" si="52"/>
        <v/>
      </c>
      <c r="D338" s="1167" t="str">
        <f t="shared" si="53"/>
        <v/>
      </c>
      <c r="E338" s="1869">
        <f t="shared" si="54"/>
        <v>0</v>
      </c>
      <c r="F338" s="1869"/>
      <c r="G338" s="1280" t="str">
        <f t="shared" si="55"/>
        <v/>
      </c>
      <c r="H338" s="1280" t="str">
        <f t="shared" si="56"/>
        <v/>
      </c>
      <c r="I338" s="1165">
        <f t="shared" si="58"/>
        <v>0</v>
      </c>
      <c r="J338" s="1165">
        <f t="shared" si="57"/>
        <v>0</v>
      </c>
      <c r="K338" s="1150">
        <f t="shared" si="60"/>
        <v>164</v>
      </c>
      <c r="L338" s="1151" t="str">
        <f t="shared" si="59"/>
        <v/>
      </c>
    </row>
    <row r="339" spans="2:12" s="186" customFormat="1" ht="16.899999999999999" customHeight="1" x14ac:dyDescent="0.2">
      <c r="B339" s="1166" t="str">
        <f t="shared" si="51"/>
        <v/>
      </c>
      <c r="C339" s="1166" t="str">
        <f t="shared" si="52"/>
        <v/>
      </c>
      <c r="D339" s="1167" t="str">
        <f t="shared" si="53"/>
        <v/>
      </c>
      <c r="E339" s="1869">
        <f t="shared" si="54"/>
        <v>0</v>
      </c>
      <c r="F339" s="1869"/>
      <c r="G339" s="1280" t="str">
        <f t="shared" si="55"/>
        <v/>
      </c>
      <c r="H339" s="1280" t="str">
        <f t="shared" si="56"/>
        <v/>
      </c>
      <c r="I339" s="1165">
        <f t="shared" si="58"/>
        <v>0</v>
      </c>
      <c r="J339" s="1165">
        <f t="shared" si="57"/>
        <v>0</v>
      </c>
      <c r="K339" s="1150">
        <f t="shared" si="60"/>
        <v>164</v>
      </c>
      <c r="L339" s="1151" t="str">
        <f t="shared" si="59"/>
        <v/>
      </c>
    </row>
    <row r="340" spans="2:12" s="186" customFormat="1" ht="25.7" customHeight="1" x14ac:dyDescent="0.2">
      <c r="B340" s="1166" t="str">
        <f t="shared" si="51"/>
        <v/>
      </c>
      <c r="C340" s="1166" t="str">
        <f t="shared" si="52"/>
        <v/>
      </c>
      <c r="D340" s="1167" t="str">
        <f t="shared" si="53"/>
        <v/>
      </c>
      <c r="E340" s="1869">
        <f t="shared" si="54"/>
        <v>0</v>
      </c>
      <c r="F340" s="1869"/>
      <c r="G340" s="1280" t="str">
        <f t="shared" si="55"/>
        <v/>
      </c>
      <c r="H340" s="1280" t="str">
        <f t="shared" si="56"/>
        <v/>
      </c>
      <c r="I340" s="1165">
        <f t="shared" si="58"/>
        <v>0</v>
      </c>
      <c r="J340" s="1165">
        <f t="shared" si="57"/>
        <v>0</v>
      </c>
      <c r="K340" s="1150">
        <f t="shared" si="60"/>
        <v>165</v>
      </c>
      <c r="L340" s="1151" t="str">
        <f t="shared" si="59"/>
        <v/>
      </c>
    </row>
    <row r="341" spans="2:12" s="186" customFormat="1" ht="16.899999999999999" customHeight="1" x14ac:dyDescent="0.2">
      <c r="B341" s="1166" t="str">
        <f t="shared" si="51"/>
        <v/>
      </c>
      <c r="C341" s="1166" t="str">
        <f t="shared" si="52"/>
        <v/>
      </c>
      <c r="D341" s="1167" t="str">
        <f t="shared" si="53"/>
        <v/>
      </c>
      <c r="E341" s="1869">
        <f t="shared" si="54"/>
        <v>0</v>
      </c>
      <c r="F341" s="1869"/>
      <c r="G341" s="1280" t="str">
        <f t="shared" si="55"/>
        <v/>
      </c>
      <c r="H341" s="1280" t="str">
        <f t="shared" si="56"/>
        <v/>
      </c>
      <c r="I341" s="1165">
        <f t="shared" si="58"/>
        <v>0</v>
      </c>
      <c r="J341" s="1165">
        <f t="shared" si="57"/>
        <v>0</v>
      </c>
      <c r="K341" s="1150">
        <f t="shared" si="60"/>
        <v>165</v>
      </c>
      <c r="L341" s="1151" t="str">
        <f t="shared" si="59"/>
        <v/>
      </c>
    </row>
    <row r="342" spans="2:12" s="186" customFormat="1" ht="17.649999999999999" customHeight="1" x14ac:dyDescent="0.2">
      <c r="B342" s="1166" t="str">
        <f t="shared" si="51"/>
        <v/>
      </c>
      <c r="C342" s="1166" t="str">
        <f t="shared" si="52"/>
        <v/>
      </c>
      <c r="D342" s="1167" t="str">
        <f t="shared" si="53"/>
        <v/>
      </c>
      <c r="E342" s="1869">
        <f t="shared" si="54"/>
        <v>0</v>
      </c>
      <c r="F342" s="1869"/>
      <c r="G342" s="1280" t="str">
        <f t="shared" si="55"/>
        <v/>
      </c>
      <c r="H342" s="1280" t="str">
        <f t="shared" si="56"/>
        <v/>
      </c>
      <c r="I342" s="1165">
        <f t="shared" si="58"/>
        <v>0</v>
      </c>
      <c r="J342" s="1165">
        <f t="shared" si="57"/>
        <v>0</v>
      </c>
      <c r="K342" s="1150">
        <f t="shared" si="60"/>
        <v>166</v>
      </c>
      <c r="L342" s="1151" t="str">
        <f t="shared" si="59"/>
        <v/>
      </c>
    </row>
    <row r="343" spans="2:12" s="186" customFormat="1" ht="24.95" customHeight="1" x14ac:dyDescent="0.2">
      <c r="B343" s="1166" t="str">
        <f t="shared" si="51"/>
        <v/>
      </c>
      <c r="C343" s="1166" t="str">
        <f t="shared" si="52"/>
        <v/>
      </c>
      <c r="D343" s="1167" t="str">
        <f t="shared" si="53"/>
        <v/>
      </c>
      <c r="E343" s="1869">
        <f t="shared" si="54"/>
        <v>0</v>
      </c>
      <c r="F343" s="1869"/>
      <c r="G343" s="1280" t="str">
        <f t="shared" si="55"/>
        <v/>
      </c>
      <c r="H343" s="1280" t="str">
        <f t="shared" si="56"/>
        <v/>
      </c>
      <c r="I343" s="1165">
        <f t="shared" si="58"/>
        <v>0</v>
      </c>
      <c r="J343" s="1165">
        <f t="shared" si="57"/>
        <v>0</v>
      </c>
      <c r="K343" s="1150">
        <f t="shared" si="60"/>
        <v>166</v>
      </c>
      <c r="L343" s="1151" t="str">
        <f t="shared" si="59"/>
        <v/>
      </c>
    </row>
    <row r="344" spans="2:12" s="186" customFormat="1" ht="17.649999999999999" customHeight="1" x14ac:dyDescent="0.2">
      <c r="B344" s="1166" t="str">
        <f t="shared" si="51"/>
        <v/>
      </c>
      <c r="C344" s="1166" t="str">
        <f t="shared" si="52"/>
        <v/>
      </c>
      <c r="D344" s="1167" t="str">
        <f t="shared" si="53"/>
        <v/>
      </c>
      <c r="E344" s="1869">
        <f t="shared" si="54"/>
        <v>0</v>
      </c>
      <c r="F344" s="1869"/>
      <c r="G344" s="1280" t="str">
        <f t="shared" si="55"/>
        <v/>
      </c>
      <c r="H344" s="1280" t="str">
        <f t="shared" si="56"/>
        <v/>
      </c>
      <c r="I344" s="1165">
        <f t="shared" si="58"/>
        <v>0</v>
      </c>
      <c r="J344" s="1165">
        <f t="shared" si="57"/>
        <v>0</v>
      </c>
      <c r="K344" s="1150">
        <f t="shared" si="60"/>
        <v>167</v>
      </c>
      <c r="L344" s="1151" t="str">
        <f t="shared" si="59"/>
        <v/>
      </c>
    </row>
    <row r="345" spans="2:12" s="186" customFormat="1" ht="17.649999999999999" customHeight="1" x14ac:dyDescent="0.2">
      <c r="B345" s="1166" t="str">
        <f t="shared" si="51"/>
        <v/>
      </c>
      <c r="C345" s="1166" t="str">
        <f t="shared" si="52"/>
        <v/>
      </c>
      <c r="D345" s="1167" t="str">
        <f t="shared" si="53"/>
        <v/>
      </c>
      <c r="E345" s="1869">
        <f t="shared" si="54"/>
        <v>0</v>
      </c>
      <c r="F345" s="1869"/>
      <c r="G345" s="1280" t="str">
        <f t="shared" si="55"/>
        <v/>
      </c>
      <c r="H345" s="1280" t="str">
        <f t="shared" si="56"/>
        <v/>
      </c>
      <c r="I345" s="1165">
        <f t="shared" si="58"/>
        <v>0</v>
      </c>
      <c r="J345" s="1165">
        <f t="shared" si="57"/>
        <v>0</v>
      </c>
      <c r="K345" s="1150">
        <f t="shared" si="60"/>
        <v>167</v>
      </c>
      <c r="L345" s="1151" t="str">
        <f t="shared" si="59"/>
        <v/>
      </c>
    </row>
    <row r="346" spans="2:12" s="186" customFormat="1" ht="17.649999999999999" customHeight="1" x14ac:dyDescent="0.2">
      <c r="B346" s="1166" t="str">
        <f t="shared" si="51"/>
        <v/>
      </c>
      <c r="C346" s="1166" t="str">
        <f t="shared" si="52"/>
        <v/>
      </c>
      <c r="D346" s="1167" t="str">
        <f t="shared" si="53"/>
        <v/>
      </c>
      <c r="E346" s="1869">
        <f t="shared" si="54"/>
        <v>0</v>
      </c>
      <c r="F346" s="1869"/>
      <c r="G346" s="1280" t="str">
        <f t="shared" si="55"/>
        <v/>
      </c>
      <c r="H346" s="1280" t="str">
        <f t="shared" si="56"/>
        <v/>
      </c>
      <c r="I346" s="1165">
        <f t="shared" si="58"/>
        <v>0</v>
      </c>
      <c r="J346" s="1165">
        <f t="shared" si="57"/>
        <v>0</v>
      </c>
      <c r="K346" s="1150">
        <f t="shared" si="60"/>
        <v>168</v>
      </c>
      <c r="L346" s="1151" t="str">
        <f t="shared" si="59"/>
        <v/>
      </c>
    </row>
    <row r="347" spans="2:12" s="186" customFormat="1" ht="24.95" customHeight="1" x14ac:dyDescent="0.2">
      <c r="B347" s="1166" t="str">
        <f t="shared" si="51"/>
        <v/>
      </c>
      <c r="C347" s="1166" t="str">
        <f t="shared" si="52"/>
        <v/>
      </c>
      <c r="D347" s="1167" t="str">
        <f t="shared" si="53"/>
        <v/>
      </c>
      <c r="E347" s="1869">
        <f t="shared" si="54"/>
        <v>0</v>
      </c>
      <c r="F347" s="1869"/>
      <c r="G347" s="1280" t="str">
        <f t="shared" si="55"/>
        <v/>
      </c>
      <c r="H347" s="1280" t="str">
        <f t="shared" si="56"/>
        <v/>
      </c>
      <c r="I347" s="1165">
        <f t="shared" si="58"/>
        <v>0</v>
      </c>
      <c r="J347" s="1165">
        <f t="shared" si="57"/>
        <v>0</v>
      </c>
      <c r="K347" s="1150">
        <f t="shared" si="60"/>
        <v>168</v>
      </c>
      <c r="L347" s="1151" t="str">
        <f t="shared" si="59"/>
        <v/>
      </c>
    </row>
    <row r="348" spans="2:12" s="186" customFormat="1" ht="16.899999999999999" customHeight="1" x14ac:dyDescent="0.2">
      <c r="B348" s="1166" t="str">
        <f t="shared" si="51"/>
        <v/>
      </c>
      <c r="C348" s="1166" t="str">
        <f t="shared" si="52"/>
        <v/>
      </c>
      <c r="D348" s="1167" t="str">
        <f t="shared" si="53"/>
        <v/>
      </c>
      <c r="E348" s="1869">
        <f t="shared" si="54"/>
        <v>0</v>
      </c>
      <c r="F348" s="1869"/>
      <c r="G348" s="1280" t="str">
        <f t="shared" si="55"/>
        <v/>
      </c>
      <c r="H348" s="1280" t="str">
        <f t="shared" si="56"/>
        <v/>
      </c>
      <c r="I348" s="1165">
        <f t="shared" si="58"/>
        <v>0</v>
      </c>
      <c r="J348" s="1165">
        <f t="shared" si="57"/>
        <v>0</v>
      </c>
      <c r="K348" s="1150">
        <f t="shared" si="60"/>
        <v>169</v>
      </c>
      <c r="L348" s="1151" t="str">
        <f t="shared" si="59"/>
        <v/>
      </c>
    </row>
    <row r="349" spans="2:12" s="186" customFormat="1" ht="25.7" customHeight="1" x14ac:dyDescent="0.2">
      <c r="B349" s="1166" t="str">
        <f t="shared" si="51"/>
        <v/>
      </c>
      <c r="C349" s="1166" t="str">
        <f t="shared" si="52"/>
        <v/>
      </c>
      <c r="D349" s="1167" t="str">
        <f t="shared" si="53"/>
        <v/>
      </c>
      <c r="E349" s="1869">
        <f t="shared" si="54"/>
        <v>0</v>
      </c>
      <c r="F349" s="1869"/>
      <c r="G349" s="1280" t="str">
        <f t="shared" si="55"/>
        <v/>
      </c>
      <c r="H349" s="1280" t="str">
        <f t="shared" si="56"/>
        <v/>
      </c>
      <c r="I349" s="1165">
        <f t="shared" si="58"/>
        <v>0</v>
      </c>
      <c r="J349" s="1165">
        <f t="shared" si="57"/>
        <v>0</v>
      </c>
      <c r="K349" s="1150">
        <f t="shared" si="60"/>
        <v>169</v>
      </c>
      <c r="L349" s="1151" t="str">
        <f t="shared" si="59"/>
        <v/>
      </c>
    </row>
    <row r="350" spans="2:12" s="186" customFormat="1" ht="16.899999999999999" customHeight="1" x14ac:dyDescent="0.2">
      <c r="B350" s="1166" t="str">
        <f t="shared" si="51"/>
        <v/>
      </c>
      <c r="C350" s="1166" t="str">
        <f t="shared" si="52"/>
        <v/>
      </c>
      <c r="D350" s="1167" t="str">
        <f t="shared" si="53"/>
        <v/>
      </c>
      <c r="E350" s="1869">
        <f t="shared" si="54"/>
        <v>0</v>
      </c>
      <c r="F350" s="1869"/>
      <c r="G350" s="1280" t="str">
        <f t="shared" si="55"/>
        <v/>
      </c>
      <c r="H350" s="1280" t="str">
        <f t="shared" si="56"/>
        <v/>
      </c>
      <c r="I350" s="1165">
        <f t="shared" si="58"/>
        <v>0</v>
      </c>
      <c r="J350" s="1165">
        <f t="shared" si="57"/>
        <v>0</v>
      </c>
      <c r="K350" s="1150">
        <f t="shared" si="60"/>
        <v>170</v>
      </c>
      <c r="L350" s="1151" t="str">
        <f t="shared" si="59"/>
        <v/>
      </c>
    </row>
    <row r="351" spans="2:12" s="186" customFormat="1" ht="25.7" customHeight="1" x14ac:dyDescent="0.2">
      <c r="B351" s="1166" t="str">
        <f t="shared" si="51"/>
        <v/>
      </c>
      <c r="C351" s="1166" t="str">
        <f t="shared" si="52"/>
        <v/>
      </c>
      <c r="D351" s="1167" t="str">
        <f t="shared" si="53"/>
        <v/>
      </c>
      <c r="E351" s="1869">
        <f t="shared" si="54"/>
        <v>0</v>
      </c>
      <c r="F351" s="1869"/>
      <c r="G351" s="1280" t="str">
        <f t="shared" si="55"/>
        <v/>
      </c>
      <c r="H351" s="1280" t="str">
        <f t="shared" si="56"/>
        <v/>
      </c>
      <c r="I351" s="1165">
        <f t="shared" si="58"/>
        <v>0</v>
      </c>
      <c r="J351" s="1165">
        <f t="shared" si="57"/>
        <v>0</v>
      </c>
      <c r="K351" s="1150">
        <f t="shared" si="60"/>
        <v>170</v>
      </c>
      <c r="L351" s="1151" t="str">
        <f t="shared" si="59"/>
        <v/>
      </c>
    </row>
    <row r="352" spans="2:12" s="186" customFormat="1" ht="16.899999999999999" customHeight="1" x14ac:dyDescent="0.2">
      <c r="B352" s="1166" t="str">
        <f t="shared" si="51"/>
        <v/>
      </c>
      <c r="C352" s="1166" t="str">
        <f t="shared" si="52"/>
        <v/>
      </c>
      <c r="D352" s="1167" t="str">
        <f t="shared" si="53"/>
        <v/>
      </c>
      <c r="E352" s="1869">
        <f t="shared" si="54"/>
        <v>0</v>
      </c>
      <c r="F352" s="1869"/>
      <c r="G352" s="1280" t="str">
        <f t="shared" si="55"/>
        <v/>
      </c>
      <c r="H352" s="1280" t="str">
        <f t="shared" si="56"/>
        <v/>
      </c>
      <c r="I352" s="1165">
        <f t="shared" si="58"/>
        <v>0</v>
      </c>
      <c r="J352" s="1165">
        <f t="shared" si="57"/>
        <v>0</v>
      </c>
      <c r="K352" s="1150">
        <f t="shared" si="60"/>
        <v>171</v>
      </c>
      <c r="L352" s="1151" t="str">
        <f t="shared" si="59"/>
        <v/>
      </c>
    </row>
    <row r="353" spans="2:12" s="186" customFormat="1" ht="17.649999999999999" customHeight="1" x14ac:dyDescent="0.2">
      <c r="B353" s="1166" t="str">
        <f t="shared" si="51"/>
        <v/>
      </c>
      <c r="C353" s="1166" t="str">
        <f t="shared" si="52"/>
        <v/>
      </c>
      <c r="D353" s="1167" t="str">
        <f t="shared" si="53"/>
        <v/>
      </c>
      <c r="E353" s="1869">
        <f t="shared" si="54"/>
        <v>0</v>
      </c>
      <c r="F353" s="1869"/>
      <c r="G353" s="1280" t="str">
        <f t="shared" si="55"/>
        <v/>
      </c>
      <c r="H353" s="1280" t="str">
        <f t="shared" si="56"/>
        <v/>
      </c>
      <c r="I353" s="1165">
        <f t="shared" si="58"/>
        <v>0</v>
      </c>
      <c r="J353" s="1165">
        <f t="shared" si="57"/>
        <v>0</v>
      </c>
      <c r="K353" s="1150">
        <f t="shared" si="60"/>
        <v>171</v>
      </c>
      <c r="L353" s="1151" t="str">
        <f t="shared" si="59"/>
        <v/>
      </c>
    </row>
    <row r="354" spans="2:12" s="186" customFormat="1" ht="17.649999999999999" customHeight="1" x14ac:dyDescent="0.2">
      <c r="B354" s="1166" t="str">
        <f t="shared" si="51"/>
        <v/>
      </c>
      <c r="C354" s="1166" t="str">
        <f t="shared" si="52"/>
        <v/>
      </c>
      <c r="D354" s="1167" t="str">
        <f t="shared" si="53"/>
        <v/>
      </c>
      <c r="E354" s="1869">
        <f t="shared" si="54"/>
        <v>0</v>
      </c>
      <c r="F354" s="1869"/>
      <c r="G354" s="1280" t="str">
        <f t="shared" si="55"/>
        <v/>
      </c>
      <c r="H354" s="1280" t="str">
        <f t="shared" si="56"/>
        <v/>
      </c>
      <c r="I354" s="1165">
        <f t="shared" si="58"/>
        <v>0</v>
      </c>
      <c r="J354" s="1165">
        <f t="shared" si="57"/>
        <v>0</v>
      </c>
      <c r="K354" s="1150">
        <f t="shared" si="60"/>
        <v>172</v>
      </c>
      <c r="L354" s="1151" t="str">
        <f t="shared" si="59"/>
        <v/>
      </c>
    </row>
    <row r="355" spans="2:12" s="186" customFormat="1" ht="16.899999999999999" customHeight="1" x14ac:dyDescent="0.2">
      <c r="B355" s="1166" t="str">
        <f t="shared" si="51"/>
        <v/>
      </c>
      <c r="C355" s="1166" t="str">
        <f t="shared" si="52"/>
        <v/>
      </c>
      <c r="D355" s="1167" t="str">
        <f t="shared" si="53"/>
        <v/>
      </c>
      <c r="E355" s="1869">
        <f t="shared" si="54"/>
        <v>0</v>
      </c>
      <c r="F355" s="1869"/>
      <c r="G355" s="1280" t="str">
        <f t="shared" si="55"/>
        <v/>
      </c>
      <c r="H355" s="1280" t="str">
        <f t="shared" si="56"/>
        <v/>
      </c>
      <c r="I355" s="1165">
        <f t="shared" si="58"/>
        <v>0</v>
      </c>
      <c r="J355" s="1165">
        <f t="shared" si="57"/>
        <v>0</v>
      </c>
      <c r="K355" s="1150">
        <f t="shared" si="60"/>
        <v>172</v>
      </c>
      <c r="L355" s="1151" t="str">
        <f t="shared" si="59"/>
        <v/>
      </c>
    </row>
    <row r="356" spans="2:12" s="186" customFormat="1" ht="17.649999999999999" customHeight="1" x14ac:dyDescent="0.2">
      <c r="B356" s="1166" t="str">
        <f t="shared" si="51"/>
        <v/>
      </c>
      <c r="C356" s="1166" t="str">
        <f t="shared" si="52"/>
        <v/>
      </c>
      <c r="D356" s="1167" t="str">
        <f t="shared" si="53"/>
        <v/>
      </c>
      <c r="E356" s="1869">
        <f t="shared" si="54"/>
        <v>0</v>
      </c>
      <c r="F356" s="1869"/>
      <c r="G356" s="1280" t="str">
        <f t="shared" si="55"/>
        <v/>
      </c>
      <c r="H356" s="1280" t="str">
        <f t="shared" si="56"/>
        <v/>
      </c>
      <c r="I356" s="1165">
        <f t="shared" si="58"/>
        <v>0</v>
      </c>
      <c r="J356" s="1165">
        <f t="shared" si="57"/>
        <v>0</v>
      </c>
      <c r="K356" s="1150">
        <f t="shared" si="60"/>
        <v>173</v>
      </c>
      <c r="L356" s="1151" t="str">
        <f t="shared" si="59"/>
        <v/>
      </c>
    </row>
    <row r="357" spans="2:12" s="186" customFormat="1" ht="16.899999999999999" customHeight="1" x14ac:dyDescent="0.2">
      <c r="B357" s="1166" t="str">
        <f t="shared" si="51"/>
        <v/>
      </c>
      <c r="C357" s="1166" t="str">
        <f t="shared" si="52"/>
        <v/>
      </c>
      <c r="D357" s="1167" t="str">
        <f t="shared" si="53"/>
        <v/>
      </c>
      <c r="E357" s="1869">
        <f t="shared" si="54"/>
        <v>0</v>
      </c>
      <c r="F357" s="1869"/>
      <c r="G357" s="1280" t="str">
        <f t="shared" si="55"/>
        <v/>
      </c>
      <c r="H357" s="1280" t="str">
        <f t="shared" si="56"/>
        <v/>
      </c>
      <c r="I357" s="1165">
        <f t="shared" si="58"/>
        <v>0</v>
      </c>
      <c r="J357" s="1165">
        <f t="shared" si="57"/>
        <v>0</v>
      </c>
      <c r="K357" s="1150">
        <f t="shared" si="60"/>
        <v>173</v>
      </c>
      <c r="L357" s="1151" t="str">
        <f t="shared" si="59"/>
        <v/>
      </c>
    </row>
    <row r="358" spans="2:12" s="186" customFormat="1" ht="17.649999999999999" customHeight="1" x14ac:dyDescent="0.2">
      <c r="B358" s="1166" t="str">
        <f t="shared" si="51"/>
        <v/>
      </c>
      <c r="C358" s="1166" t="str">
        <f t="shared" si="52"/>
        <v/>
      </c>
      <c r="D358" s="1167" t="str">
        <f t="shared" si="53"/>
        <v/>
      </c>
      <c r="E358" s="1869">
        <f t="shared" si="54"/>
        <v>0</v>
      </c>
      <c r="F358" s="1869"/>
      <c r="G358" s="1280" t="str">
        <f t="shared" si="55"/>
        <v/>
      </c>
      <c r="H358" s="1280" t="str">
        <f t="shared" si="56"/>
        <v/>
      </c>
      <c r="I358" s="1165">
        <f t="shared" si="58"/>
        <v>0</v>
      </c>
      <c r="J358" s="1165">
        <f t="shared" si="57"/>
        <v>0</v>
      </c>
      <c r="K358" s="1150">
        <f t="shared" si="60"/>
        <v>174</v>
      </c>
      <c r="L358" s="1151" t="str">
        <f t="shared" si="59"/>
        <v/>
      </c>
    </row>
    <row r="359" spans="2:12" s="186" customFormat="1" ht="17.649999999999999" customHeight="1" x14ac:dyDescent="0.2">
      <c r="B359" s="1166" t="str">
        <f t="shared" si="51"/>
        <v/>
      </c>
      <c r="C359" s="1166" t="str">
        <f t="shared" si="52"/>
        <v/>
      </c>
      <c r="D359" s="1167" t="str">
        <f t="shared" si="53"/>
        <v/>
      </c>
      <c r="E359" s="1869">
        <f t="shared" si="54"/>
        <v>0</v>
      </c>
      <c r="F359" s="1869"/>
      <c r="G359" s="1280" t="str">
        <f t="shared" si="55"/>
        <v/>
      </c>
      <c r="H359" s="1280" t="str">
        <f t="shared" si="56"/>
        <v/>
      </c>
      <c r="I359" s="1165">
        <f t="shared" si="58"/>
        <v>0</v>
      </c>
      <c r="J359" s="1165">
        <f t="shared" si="57"/>
        <v>0</v>
      </c>
      <c r="K359" s="1150">
        <f t="shared" si="60"/>
        <v>174</v>
      </c>
      <c r="L359" s="1151" t="str">
        <f t="shared" si="59"/>
        <v/>
      </c>
    </row>
    <row r="360" spans="2:12" s="186" customFormat="1" ht="16.899999999999999" customHeight="1" x14ac:dyDescent="0.2">
      <c r="B360" s="1166" t="str">
        <f t="shared" si="51"/>
        <v/>
      </c>
      <c r="C360" s="1166" t="str">
        <f t="shared" si="52"/>
        <v/>
      </c>
      <c r="D360" s="1167" t="str">
        <f t="shared" si="53"/>
        <v/>
      </c>
      <c r="E360" s="1869">
        <f t="shared" si="54"/>
        <v>0</v>
      </c>
      <c r="F360" s="1869"/>
      <c r="G360" s="1280" t="str">
        <f t="shared" si="55"/>
        <v/>
      </c>
      <c r="H360" s="1280" t="str">
        <f t="shared" si="56"/>
        <v/>
      </c>
      <c r="I360" s="1165">
        <f t="shared" si="58"/>
        <v>0</v>
      </c>
      <c r="J360" s="1165">
        <f t="shared" si="57"/>
        <v>0</v>
      </c>
      <c r="K360" s="1150">
        <f t="shared" si="60"/>
        <v>175</v>
      </c>
      <c r="L360" s="1151" t="str">
        <f t="shared" si="59"/>
        <v/>
      </c>
    </row>
    <row r="361" spans="2:12" s="186" customFormat="1" ht="17.649999999999999" customHeight="1" x14ac:dyDescent="0.2">
      <c r="B361" s="1166" t="str">
        <f t="shared" si="51"/>
        <v/>
      </c>
      <c r="C361" s="1166" t="str">
        <f t="shared" si="52"/>
        <v/>
      </c>
      <c r="D361" s="1167" t="str">
        <f t="shared" si="53"/>
        <v/>
      </c>
      <c r="E361" s="1869">
        <f t="shared" si="54"/>
        <v>0</v>
      </c>
      <c r="F361" s="1869"/>
      <c r="G361" s="1280" t="str">
        <f t="shared" si="55"/>
        <v/>
      </c>
      <c r="H361" s="1280" t="str">
        <f t="shared" si="56"/>
        <v/>
      </c>
      <c r="I361" s="1165">
        <f t="shared" si="58"/>
        <v>0</v>
      </c>
      <c r="J361" s="1165">
        <f t="shared" si="57"/>
        <v>0</v>
      </c>
      <c r="K361" s="1150">
        <f t="shared" si="60"/>
        <v>175</v>
      </c>
      <c r="L361" s="1151" t="str">
        <f t="shared" si="59"/>
        <v/>
      </c>
    </row>
    <row r="362" spans="2:12" s="186" customFormat="1" ht="16.899999999999999" customHeight="1" x14ac:dyDescent="0.2">
      <c r="B362" s="1166" t="str">
        <f t="shared" si="51"/>
        <v/>
      </c>
      <c r="C362" s="1166" t="str">
        <f t="shared" si="52"/>
        <v/>
      </c>
      <c r="D362" s="1167" t="str">
        <f t="shared" si="53"/>
        <v/>
      </c>
      <c r="E362" s="1869">
        <f t="shared" si="54"/>
        <v>0</v>
      </c>
      <c r="F362" s="1869"/>
      <c r="G362" s="1280" t="str">
        <f t="shared" si="55"/>
        <v/>
      </c>
      <c r="H362" s="1280" t="str">
        <f t="shared" si="56"/>
        <v/>
      </c>
      <c r="I362" s="1165">
        <f t="shared" si="58"/>
        <v>0</v>
      </c>
      <c r="J362" s="1165">
        <f t="shared" si="57"/>
        <v>0</v>
      </c>
      <c r="K362" s="1150">
        <f t="shared" si="60"/>
        <v>176</v>
      </c>
      <c r="L362" s="1151" t="str">
        <f t="shared" si="59"/>
        <v/>
      </c>
    </row>
    <row r="363" spans="2:12" s="186" customFormat="1" ht="25.7" customHeight="1" x14ac:dyDescent="0.2">
      <c r="B363" s="1166" t="str">
        <f t="shared" si="51"/>
        <v/>
      </c>
      <c r="C363" s="1166" t="str">
        <f t="shared" si="52"/>
        <v/>
      </c>
      <c r="D363" s="1167" t="str">
        <f t="shared" si="53"/>
        <v/>
      </c>
      <c r="E363" s="1869">
        <f t="shared" si="54"/>
        <v>0</v>
      </c>
      <c r="F363" s="1869"/>
      <c r="G363" s="1280" t="str">
        <f t="shared" si="55"/>
        <v/>
      </c>
      <c r="H363" s="1280" t="str">
        <f t="shared" si="56"/>
        <v/>
      </c>
      <c r="I363" s="1165">
        <f t="shared" si="58"/>
        <v>0</v>
      </c>
      <c r="J363" s="1165">
        <f t="shared" si="57"/>
        <v>0</v>
      </c>
      <c r="K363" s="1150">
        <f t="shared" si="60"/>
        <v>176</v>
      </c>
      <c r="L363" s="1151" t="str">
        <f t="shared" si="59"/>
        <v/>
      </c>
    </row>
    <row r="364" spans="2:12" s="186" customFormat="1" ht="16.899999999999999" customHeight="1" x14ac:dyDescent="0.2">
      <c r="B364" s="1166" t="str">
        <f t="shared" si="51"/>
        <v/>
      </c>
      <c r="C364" s="1166" t="str">
        <f t="shared" si="52"/>
        <v/>
      </c>
      <c r="D364" s="1167" t="str">
        <f t="shared" si="53"/>
        <v/>
      </c>
      <c r="E364" s="1869">
        <f t="shared" si="54"/>
        <v>0</v>
      </c>
      <c r="F364" s="1869"/>
      <c r="G364" s="1280" t="str">
        <f t="shared" si="55"/>
        <v/>
      </c>
      <c r="H364" s="1280" t="str">
        <f t="shared" si="56"/>
        <v/>
      </c>
      <c r="I364" s="1165">
        <f t="shared" si="58"/>
        <v>0</v>
      </c>
      <c r="J364" s="1165">
        <f t="shared" si="57"/>
        <v>0</v>
      </c>
      <c r="K364" s="1150">
        <f t="shared" si="60"/>
        <v>177</v>
      </c>
      <c r="L364" s="1151" t="str">
        <f t="shared" si="59"/>
        <v/>
      </c>
    </row>
    <row r="365" spans="2:12" s="186" customFormat="1" ht="25.7" customHeight="1" x14ac:dyDescent="0.2">
      <c r="B365" s="1166" t="str">
        <f t="shared" si="51"/>
        <v/>
      </c>
      <c r="C365" s="1166" t="str">
        <f t="shared" si="52"/>
        <v/>
      </c>
      <c r="D365" s="1167" t="str">
        <f t="shared" si="53"/>
        <v/>
      </c>
      <c r="E365" s="1869">
        <f t="shared" si="54"/>
        <v>0</v>
      </c>
      <c r="F365" s="1869"/>
      <c r="G365" s="1280" t="str">
        <f t="shared" si="55"/>
        <v/>
      </c>
      <c r="H365" s="1280" t="str">
        <f t="shared" si="56"/>
        <v/>
      </c>
      <c r="I365" s="1165">
        <f t="shared" si="58"/>
        <v>0</v>
      </c>
      <c r="J365" s="1165">
        <f t="shared" si="57"/>
        <v>0</v>
      </c>
      <c r="K365" s="1150">
        <f t="shared" si="60"/>
        <v>177</v>
      </c>
      <c r="L365" s="1151" t="str">
        <f t="shared" si="59"/>
        <v/>
      </c>
    </row>
    <row r="366" spans="2:12" s="186" customFormat="1" ht="24.95" customHeight="1" x14ac:dyDescent="0.2">
      <c r="B366" s="1166" t="str">
        <f t="shared" si="51"/>
        <v/>
      </c>
      <c r="C366" s="1166" t="str">
        <f t="shared" si="52"/>
        <v/>
      </c>
      <c r="D366" s="1167" t="str">
        <f t="shared" si="53"/>
        <v/>
      </c>
      <c r="E366" s="1869">
        <f t="shared" si="54"/>
        <v>0</v>
      </c>
      <c r="F366" s="1869"/>
      <c r="G366" s="1280" t="str">
        <f t="shared" si="55"/>
        <v/>
      </c>
      <c r="H366" s="1280" t="str">
        <f t="shared" si="56"/>
        <v/>
      </c>
      <c r="I366" s="1165">
        <f t="shared" si="58"/>
        <v>0</v>
      </c>
      <c r="J366" s="1165">
        <f t="shared" si="57"/>
        <v>0</v>
      </c>
      <c r="K366" s="1150">
        <f t="shared" si="60"/>
        <v>178</v>
      </c>
      <c r="L366" s="1151" t="str">
        <f t="shared" si="59"/>
        <v/>
      </c>
    </row>
    <row r="367" spans="2:12" s="186" customFormat="1" ht="17.649999999999999" customHeight="1" x14ac:dyDescent="0.2">
      <c r="B367" s="1166" t="str">
        <f t="shared" si="51"/>
        <v/>
      </c>
      <c r="C367" s="1166" t="str">
        <f t="shared" si="52"/>
        <v/>
      </c>
      <c r="D367" s="1167" t="str">
        <f t="shared" si="53"/>
        <v/>
      </c>
      <c r="E367" s="1869">
        <f t="shared" si="54"/>
        <v>0</v>
      </c>
      <c r="F367" s="1869"/>
      <c r="G367" s="1280" t="str">
        <f t="shared" si="55"/>
        <v/>
      </c>
      <c r="H367" s="1280" t="str">
        <f t="shared" si="56"/>
        <v/>
      </c>
      <c r="I367" s="1165">
        <f t="shared" si="58"/>
        <v>0</v>
      </c>
      <c r="J367" s="1165">
        <f t="shared" si="57"/>
        <v>0</v>
      </c>
      <c r="K367" s="1150">
        <f t="shared" si="60"/>
        <v>178</v>
      </c>
      <c r="L367" s="1151" t="str">
        <f t="shared" si="59"/>
        <v/>
      </c>
    </row>
    <row r="368" spans="2:12" s="186" customFormat="1" ht="24.95" customHeight="1" x14ac:dyDescent="0.2">
      <c r="B368" s="1166" t="str">
        <f t="shared" si="51"/>
        <v/>
      </c>
      <c r="C368" s="1166" t="str">
        <f t="shared" si="52"/>
        <v/>
      </c>
      <c r="D368" s="1167" t="str">
        <f t="shared" si="53"/>
        <v/>
      </c>
      <c r="E368" s="1869">
        <f t="shared" si="54"/>
        <v>0</v>
      </c>
      <c r="F368" s="1869"/>
      <c r="G368" s="1280" t="str">
        <f t="shared" si="55"/>
        <v/>
      </c>
      <c r="H368" s="1280" t="str">
        <f t="shared" si="56"/>
        <v/>
      </c>
      <c r="I368" s="1165">
        <f t="shared" si="58"/>
        <v>0</v>
      </c>
      <c r="J368" s="1165">
        <f t="shared" si="57"/>
        <v>0</v>
      </c>
      <c r="K368" s="1150">
        <f t="shared" si="60"/>
        <v>179</v>
      </c>
      <c r="L368" s="1151" t="str">
        <f t="shared" si="59"/>
        <v/>
      </c>
    </row>
    <row r="369" spans="2:12" s="186" customFormat="1" ht="17.649999999999999" customHeight="1" x14ac:dyDescent="0.2">
      <c r="B369" s="1166" t="str">
        <f t="shared" si="51"/>
        <v/>
      </c>
      <c r="C369" s="1166" t="str">
        <f t="shared" si="52"/>
        <v/>
      </c>
      <c r="D369" s="1167" t="str">
        <f t="shared" si="53"/>
        <v/>
      </c>
      <c r="E369" s="1869">
        <f t="shared" si="54"/>
        <v>0</v>
      </c>
      <c r="F369" s="1869"/>
      <c r="G369" s="1280" t="str">
        <f t="shared" si="55"/>
        <v/>
      </c>
      <c r="H369" s="1280" t="str">
        <f t="shared" si="56"/>
        <v/>
      </c>
      <c r="I369" s="1165">
        <f t="shared" si="58"/>
        <v>0</v>
      </c>
      <c r="J369" s="1165">
        <f t="shared" si="57"/>
        <v>0</v>
      </c>
      <c r="K369" s="1150">
        <f t="shared" si="60"/>
        <v>179</v>
      </c>
      <c r="L369" s="1151" t="str">
        <f t="shared" si="59"/>
        <v/>
      </c>
    </row>
    <row r="370" spans="2:12" s="186" customFormat="1" ht="16.899999999999999" customHeight="1" x14ac:dyDescent="0.2">
      <c r="B370" s="1166" t="str">
        <f t="shared" si="51"/>
        <v/>
      </c>
      <c r="C370" s="1166" t="str">
        <f t="shared" si="52"/>
        <v/>
      </c>
      <c r="D370" s="1167" t="str">
        <f t="shared" si="53"/>
        <v/>
      </c>
      <c r="E370" s="1869">
        <f t="shared" si="54"/>
        <v>0</v>
      </c>
      <c r="F370" s="1869"/>
      <c r="G370" s="1280" t="str">
        <f t="shared" si="55"/>
        <v/>
      </c>
      <c r="H370" s="1280" t="str">
        <f t="shared" si="56"/>
        <v/>
      </c>
      <c r="I370" s="1165">
        <f t="shared" si="58"/>
        <v>0</v>
      </c>
      <c r="J370" s="1165">
        <f t="shared" si="57"/>
        <v>0</v>
      </c>
      <c r="K370" s="1150">
        <f t="shared" si="60"/>
        <v>180</v>
      </c>
      <c r="L370" s="1151" t="str">
        <f t="shared" si="59"/>
        <v/>
      </c>
    </row>
    <row r="371" spans="2:12" s="186" customFormat="1" ht="16.899999999999999" customHeight="1" x14ac:dyDescent="0.2">
      <c r="B371" s="1166" t="str">
        <f t="shared" si="51"/>
        <v/>
      </c>
      <c r="C371" s="1166" t="str">
        <f t="shared" si="52"/>
        <v/>
      </c>
      <c r="D371" s="1167" t="str">
        <f t="shared" si="53"/>
        <v/>
      </c>
      <c r="E371" s="1869">
        <f t="shared" si="54"/>
        <v>0</v>
      </c>
      <c r="F371" s="1869"/>
      <c r="G371" s="1280" t="str">
        <f t="shared" si="55"/>
        <v/>
      </c>
      <c r="H371" s="1280" t="str">
        <f t="shared" si="56"/>
        <v/>
      </c>
      <c r="I371" s="1165">
        <f t="shared" si="58"/>
        <v>0</v>
      </c>
      <c r="J371" s="1165">
        <f t="shared" si="57"/>
        <v>0</v>
      </c>
      <c r="K371" s="1150">
        <f t="shared" si="60"/>
        <v>180</v>
      </c>
      <c r="L371" s="1151" t="str">
        <f t="shared" si="59"/>
        <v/>
      </c>
    </row>
    <row r="372" spans="2:12" s="186" customFormat="1" ht="17.649999999999999" customHeight="1" x14ac:dyDescent="0.2">
      <c r="B372" s="1166" t="str">
        <f t="shared" si="51"/>
        <v/>
      </c>
      <c r="C372" s="1166" t="str">
        <f t="shared" si="52"/>
        <v/>
      </c>
      <c r="D372" s="1167" t="str">
        <f t="shared" si="53"/>
        <v/>
      </c>
      <c r="E372" s="1869">
        <f t="shared" si="54"/>
        <v>0</v>
      </c>
      <c r="F372" s="1869"/>
      <c r="G372" s="1280" t="str">
        <f t="shared" si="55"/>
        <v/>
      </c>
      <c r="H372" s="1280" t="str">
        <f t="shared" si="56"/>
        <v/>
      </c>
      <c r="I372" s="1165">
        <f t="shared" si="58"/>
        <v>0</v>
      </c>
      <c r="J372" s="1165">
        <f t="shared" si="57"/>
        <v>0</v>
      </c>
      <c r="K372" s="1150">
        <f t="shared" si="60"/>
        <v>181</v>
      </c>
      <c r="L372" s="1151" t="str">
        <f t="shared" si="59"/>
        <v/>
      </c>
    </row>
    <row r="373" spans="2:12" s="186" customFormat="1" ht="17.649999999999999" customHeight="1" x14ac:dyDescent="0.2">
      <c r="B373" s="1166" t="str">
        <f t="shared" si="51"/>
        <v/>
      </c>
      <c r="C373" s="1166" t="str">
        <f t="shared" si="52"/>
        <v/>
      </c>
      <c r="D373" s="1167" t="str">
        <f t="shared" si="53"/>
        <v/>
      </c>
      <c r="E373" s="1869">
        <f t="shared" si="54"/>
        <v>0</v>
      </c>
      <c r="F373" s="1869"/>
      <c r="G373" s="1280" t="str">
        <f t="shared" si="55"/>
        <v/>
      </c>
      <c r="H373" s="1280" t="str">
        <f t="shared" si="56"/>
        <v/>
      </c>
      <c r="I373" s="1165">
        <f t="shared" si="58"/>
        <v>0</v>
      </c>
      <c r="J373" s="1165">
        <f t="shared" si="57"/>
        <v>0</v>
      </c>
      <c r="K373" s="1150">
        <f t="shared" si="60"/>
        <v>181</v>
      </c>
      <c r="L373" s="1151" t="str">
        <f t="shared" si="59"/>
        <v/>
      </c>
    </row>
    <row r="374" spans="2:12" s="186" customFormat="1" ht="16.899999999999999" customHeight="1" x14ac:dyDescent="0.2">
      <c r="B374" s="1166" t="str">
        <f t="shared" si="51"/>
        <v/>
      </c>
      <c r="C374" s="1166" t="str">
        <f t="shared" si="52"/>
        <v/>
      </c>
      <c r="D374" s="1167" t="str">
        <f t="shared" si="53"/>
        <v/>
      </c>
      <c r="E374" s="1869">
        <f t="shared" si="54"/>
        <v>0</v>
      </c>
      <c r="F374" s="1869"/>
      <c r="G374" s="1280" t="str">
        <f t="shared" si="55"/>
        <v/>
      </c>
      <c r="H374" s="1280" t="str">
        <f t="shared" si="56"/>
        <v/>
      </c>
      <c r="I374" s="1165">
        <f t="shared" si="58"/>
        <v>0</v>
      </c>
      <c r="J374" s="1165">
        <f t="shared" si="57"/>
        <v>0</v>
      </c>
      <c r="K374" s="1150">
        <f t="shared" si="60"/>
        <v>182</v>
      </c>
      <c r="L374" s="1151" t="str">
        <f t="shared" si="59"/>
        <v/>
      </c>
    </row>
    <row r="375" spans="2:12" s="186" customFormat="1" ht="17.649999999999999" customHeight="1" x14ac:dyDescent="0.2">
      <c r="B375" s="1166" t="str">
        <f t="shared" si="51"/>
        <v/>
      </c>
      <c r="C375" s="1166" t="str">
        <f t="shared" si="52"/>
        <v/>
      </c>
      <c r="D375" s="1167" t="str">
        <f t="shared" si="53"/>
        <v/>
      </c>
      <c r="E375" s="1869">
        <f t="shared" si="54"/>
        <v>0</v>
      </c>
      <c r="F375" s="1869"/>
      <c r="G375" s="1280" t="str">
        <f t="shared" si="55"/>
        <v/>
      </c>
      <c r="H375" s="1280" t="str">
        <f t="shared" si="56"/>
        <v/>
      </c>
      <c r="I375" s="1165">
        <f t="shared" si="58"/>
        <v>0</v>
      </c>
      <c r="J375" s="1165">
        <f t="shared" si="57"/>
        <v>0</v>
      </c>
      <c r="K375" s="1150">
        <f t="shared" si="60"/>
        <v>182</v>
      </c>
      <c r="L375" s="1151" t="str">
        <f t="shared" si="59"/>
        <v/>
      </c>
    </row>
    <row r="376" spans="2:12" s="186" customFormat="1" ht="16.899999999999999" customHeight="1" x14ac:dyDescent="0.2">
      <c r="B376" s="1166" t="str">
        <f t="shared" si="51"/>
        <v/>
      </c>
      <c r="C376" s="1166" t="str">
        <f t="shared" si="52"/>
        <v/>
      </c>
      <c r="D376" s="1167" t="str">
        <f t="shared" si="53"/>
        <v/>
      </c>
      <c r="E376" s="1869">
        <f t="shared" si="54"/>
        <v>0</v>
      </c>
      <c r="F376" s="1869"/>
      <c r="G376" s="1280" t="str">
        <f t="shared" si="55"/>
        <v/>
      </c>
      <c r="H376" s="1280" t="str">
        <f t="shared" si="56"/>
        <v/>
      </c>
      <c r="I376" s="1165">
        <f t="shared" si="58"/>
        <v>0</v>
      </c>
      <c r="J376" s="1165">
        <f t="shared" si="57"/>
        <v>0</v>
      </c>
      <c r="K376" s="1150">
        <f t="shared" si="60"/>
        <v>183</v>
      </c>
      <c r="L376" s="1151" t="str">
        <f t="shared" si="59"/>
        <v/>
      </c>
    </row>
    <row r="377" spans="2:12" s="186" customFormat="1" ht="17.649999999999999" customHeight="1" x14ac:dyDescent="0.2">
      <c r="B377" s="1166" t="str">
        <f t="shared" si="51"/>
        <v/>
      </c>
      <c r="C377" s="1166" t="str">
        <f t="shared" si="52"/>
        <v/>
      </c>
      <c r="D377" s="1167" t="str">
        <f t="shared" si="53"/>
        <v/>
      </c>
      <c r="E377" s="1869">
        <f t="shared" si="54"/>
        <v>0</v>
      </c>
      <c r="F377" s="1869"/>
      <c r="G377" s="1280" t="str">
        <f t="shared" si="55"/>
        <v/>
      </c>
      <c r="H377" s="1280" t="str">
        <f t="shared" si="56"/>
        <v/>
      </c>
      <c r="I377" s="1165">
        <f t="shared" si="58"/>
        <v>0</v>
      </c>
      <c r="J377" s="1165">
        <f t="shared" si="57"/>
        <v>0</v>
      </c>
      <c r="K377" s="1150">
        <f t="shared" si="60"/>
        <v>183</v>
      </c>
      <c r="L377" s="1151" t="str">
        <f t="shared" si="59"/>
        <v/>
      </c>
    </row>
    <row r="378" spans="2:12" s="186" customFormat="1" ht="24.95" customHeight="1" x14ac:dyDescent="0.2">
      <c r="B378" s="1166" t="str">
        <f t="shared" si="51"/>
        <v/>
      </c>
      <c r="C378" s="1166" t="str">
        <f t="shared" si="52"/>
        <v/>
      </c>
      <c r="D378" s="1167" t="str">
        <f t="shared" si="53"/>
        <v/>
      </c>
      <c r="E378" s="1869">
        <f t="shared" si="54"/>
        <v>0</v>
      </c>
      <c r="F378" s="1869"/>
      <c r="G378" s="1280" t="str">
        <f t="shared" si="55"/>
        <v/>
      </c>
      <c r="H378" s="1280" t="str">
        <f t="shared" si="56"/>
        <v/>
      </c>
      <c r="I378" s="1165">
        <f t="shared" si="58"/>
        <v>0</v>
      </c>
      <c r="J378" s="1165">
        <f t="shared" si="57"/>
        <v>0</v>
      </c>
      <c r="K378" s="1150">
        <f t="shared" si="60"/>
        <v>184</v>
      </c>
      <c r="L378" s="1151" t="str">
        <f t="shared" si="59"/>
        <v/>
      </c>
    </row>
    <row r="379" spans="2:12" s="186" customFormat="1" ht="25.7" customHeight="1" x14ac:dyDescent="0.2">
      <c r="B379" s="1166" t="str">
        <f t="shared" si="51"/>
        <v/>
      </c>
      <c r="C379" s="1166" t="str">
        <f t="shared" si="52"/>
        <v/>
      </c>
      <c r="D379" s="1167" t="str">
        <f t="shared" si="53"/>
        <v/>
      </c>
      <c r="E379" s="1869">
        <f t="shared" si="54"/>
        <v>0</v>
      </c>
      <c r="F379" s="1869"/>
      <c r="G379" s="1280" t="str">
        <f t="shared" si="55"/>
        <v/>
      </c>
      <c r="H379" s="1280" t="str">
        <f t="shared" si="56"/>
        <v/>
      </c>
      <c r="I379" s="1165">
        <f t="shared" si="58"/>
        <v>0</v>
      </c>
      <c r="J379" s="1165">
        <f t="shared" si="57"/>
        <v>0</v>
      </c>
      <c r="K379" s="1150">
        <f t="shared" si="60"/>
        <v>184</v>
      </c>
      <c r="L379" s="1151" t="str">
        <f t="shared" si="59"/>
        <v/>
      </c>
    </row>
    <row r="380" spans="2:12" s="186" customFormat="1" ht="24.95" customHeight="1" x14ac:dyDescent="0.2">
      <c r="B380" s="1166" t="str">
        <f t="shared" si="51"/>
        <v/>
      </c>
      <c r="C380" s="1166" t="str">
        <f t="shared" si="52"/>
        <v/>
      </c>
      <c r="D380" s="1167" t="str">
        <f t="shared" si="53"/>
        <v/>
      </c>
      <c r="E380" s="1869">
        <f t="shared" si="54"/>
        <v>0</v>
      </c>
      <c r="F380" s="1869"/>
      <c r="G380" s="1280" t="str">
        <f t="shared" si="55"/>
        <v/>
      </c>
      <c r="H380" s="1280" t="str">
        <f t="shared" si="56"/>
        <v/>
      </c>
      <c r="I380" s="1165">
        <f t="shared" si="58"/>
        <v>0</v>
      </c>
      <c r="J380" s="1165">
        <f t="shared" si="57"/>
        <v>0</v>
      </c>
      <c r="K380" s="1150">
        <f t="shared" si="60"/>
        <v>185</v>
      </c>
      <c r="L380" s="1151" t="str">
        <f t="shared" si="59"/>
        <v/>
      </c>
    </row>
    <row r="381" spans="2:12" s="186" customFormat="1" ht="24.95" customHeight="1" x14ac:dyDescent="0.2">
      <c r="B381" s="1166" t="str">
        <f t="shared" si="51"/>
        <v/>
      </c>
      <c r="C381" s="1166" t="str">
        <f t="shared" si="52"/>
        <v/>
      </c>
      <c r="D381" s="1167" t="str">
        <f t="shared" si="53"/>
        <v/>
      </c>
      <c r="E381" s="1869">
        <f t="shared" si="54"/>
        <v>0</v>
      </c>
      <c r="F381" s="1869"/>
      <c r="G381" s="1280" t="str">
        <f t="shared" si="55"/>
        <v/>
      </c>
      <c r="H381" s="1280" t="str">
        <f t="shared" si="56"/>
        <v/>
      </c>
      <c r="I381" s="1165">
        <f t="shared" si="58"/>
        <v>0</v>
      </c>
      <c r="J381" s="1165">
        <f t="shared" si="57"/>
        <v>0</v>
      </c>
      <c r="K381" s="1150">
        <f t="shared" si="60"/>
        <v>185</v>
      </c>
      <c r="L381" s="1151" t="str">
        <f t="shared" si="59"/>
        <v/>
      </c>
    </row>
    <row r="382" spans="2:12" s="186" customFormat="1" ht="17.649999999999999" customHeight="1" x14ac:dyDescent="0.2">
      <c r="B382" s="1166" t="str">
        <f t="shared" si="51"/>
        <v/>
      </c>
      <c r="C382" s="1166" t="str">
        <f t="shared" si="52"/>
        <v/>
      </c>
      <c r="D382" s="1167" t="str">
        <f t="shared" si="53"/>
        <v/>
      </c>
      <c r="E382" s="1869">
        <f t="shared" si="54"/>
        <v>0</v>
      </c>
      <c r="F382" s="1869"/>
      <c r="G382" s="1280" t="str">
        <f t="shared" si="55"/>
        <v/>
      </c>
      <c r="H382" s="1280" t="str">
        <f t="shared" si="56"/>
        <v/>
      </c>
      <c r="I382" s="1165">
        <f t="shared" si="58"/>
        <v>0</v>
      </c>
      <c r="J382" s="1165">
        <f t="shared" si="57"/>
        <v>0</v>
      </c>
      <c r="K382" s="1150">
        <f t="shared" si="60"/>
        <v>186</v>
      </c>
      <c r="L382" s="1151" t="str">
        <f t="shared" si="59"/>
        <v/>
      </c>
    </row>
    <row r="383" spans="2:12" s="186" customFormat="1" ht="24.95" customHeight="1" x14ac:dyDescent="0.2">
      <c r="B383" s="1166" t="str">
        <f t="shared" si="51"/>
        <v/>
      </c>
      <c r="C383" s="1166" t="str">
        <f t="shared" si="52"/>
        <v/>
      </c>
      <c r="D383" s="1167" t="str">
        <f t="shared" si="53"/>
        <v/>
      </c>
      <c r="E383" s="1869">
        <f t="shared" si="54"/>
        <v>0</v>
      </c>
      <c r="F383" s="1869"/>
      <c r="G383" s="1280" t="str">
        <f t="shared" si="55"/>
        <v/>
      </c>
      <c r="H383" s="1280" t="str">
        <f t="shared" si="56"/>
        <v/>
      </c>
      <c r="I383" s="1165">
        <f t="shared" si="58"/>
        <v>0</v>
      </c>
      <c r="J383" s="1165">
        <f t="shared" si="57"/>
        <v>0</v>
      </c>
      <c r="K383" s="1150">
        <f t="shared" si="60"/>
        <v>186</v>
      </c>
      <c r="L383" s="1151" t="str">
        <f t="shared" si="59"/>
        <v/>
      </c>
    </row>
    <row r="384" spans="2:12" s="186" customFormat="1" ht="17.649999999999999" customHeight="1" x14ac:dyDescent="0.2">
      <c r="B384" s="1166" t="str">
        <f t="shared" si="51"/>
        <v/>
      </c>
      <c r="C384" s="1166" t="str">
        <f t="shared" si="52"/>
        <v/>
      </c>
      <c r="D384" s="1167" t="str">
        <f t="shared" si="53"/>
        <v/>
      </c>
      <c r="E384" s="1869">
        <f t="shared" si="54"/>
        <v>0</v>
      </c>
      <c r="F384" s="1869"/>
      <c r="G384" s="1280" t="str">
        <f t="shared" si="55"/>
        <v/>
      </c>
      <c r="H384" s="1280" t="str">
        <f t="shared" si="56"/>
        <v/>
      </c>
      <c r="I384" s="1165">
        <f t="shared" si="58"/>
        <v>0</v>
      </c>
      <c r="J384" s="1165">
        <f t="shared" si="57"/>
        <v>0</v>
      </c>
      <c r="K384" s="1150">
        <f t="shared" si="60"/>
        <v>187</v>
      </c>
      <c r="L384" s="1151" t="str">
        <f t="shared" si="59"/>
        <v/>
      </c>
    </row>
    <row r="385" spans="2:12" s="186" customFormat="1" ht="16.899999999999999" customHeight="1" x14ac:dyDescent="0.2">
      <c r="B385" s="1166" t="str">
        <f t="shared" si="51"/>
        <v/>
      </c>
      <c r="C385" s="1166" t="str">
        <f t="shared" si="52"/>
        <v/>
      </c>
      <c r="D385" s="1167" t="str">
        <f t="shared" si="53"/>
        <v/>
      </c>
      <c r="E385" s="1869">
        <f t="shared" si="54"/>
        <v>0</v>
      </c>
      <c r="F385" s="1869"/>
      <c r="G385" s="1280" t="str">
        <f t="shared" si="55"/>
        <v/>
      </c>
      <c r="H385" s="1280" t="str">
        <f t="shared" si="56"/>
        <v/>
      </c>
      <c r="I385" s="1165">
        <f t="shared" si="58"/>
        <v>0</v>
      </c>
      <c r="J385" s="1165">
        <f t="shared" si="57"/>
        <v>0</v>
      </c>
      <c r="K385" s="1150">
        <f t="shared" si="60"/>
        <v>187</v>
      </c>
      <c r="L385" s="1151" t="str">
        <f t="shared" si="59"/>
        <v/>
      </c>
    </row>
    <row r="386" spans="2:12" s="186" customFormat="1" ht="17.649999999999999" customHeight="1" x14ac:dyDescent="0.2">
      <c r="B386" s="1166" t="str">
        <f t="shared" si="51"/>
        <v/>
      </c>
      <c r="C386" s="1166" t="str">
        <f t="shared" si="52"/>
        <v/>
      </c>
      <c r="D386" s="1167" t="str">
        <f t="shared" si="53"/>
        <v/>
      </c>
      <c r="E386" s="1869">
        <f t="shared" si="54"/>
        <v>0</v>
      </c>
      <c r="F386" s="1869"/>
      <c r="G386" s="1280" t="str">
        <f t="shared" si="55"/>
        <v/>
      </c>
      <c r="H386" s="1280" t="str">
        <f t="shared" si="56"/>
        <v/>
      </c>
      <c r="I386" s="1165">
        <f t="shared" si="58"/>
        <v>0</v>
      </c>
      <c r="J386" s="1165">
        <f t="shared" si="57"/>
        <v>0</v>
      </c>
      <c r="K386" s="1150">
        <f t="shared" si="60"/>
        <v>188</v>
      </c>
      <c r="L386" s="1151" t="str">
        <f t="shared" si="59"/>
        <v/>
      </c>
    </row>
    <row r="387" spans="2:12" s="186" customFormat="1" ht="24.95" customHeight="1" x14ac:dyDescent="0.2">
      <c r="B387" s="1166" t="str">
        <f t="shared" si="51"/>
        <v/>
      </c>
      <c r="C387" s="1166" t="str">
        <f t="shared" si="52"/>
        <v/>
      </c>
      <c r="D387" s="1167" t="str">
        <f t="shared" si="53"/>
        <v/>
      </c>
      <c r="E387" s="1869">
        <f t="shared" si="54"/>
        <v>0</v>
      </c>
      <c r="F387" s="1869"/>
      <c r="G387" s="1280" t="str">
        <f t="shared" si="55"/>
        <v/>
      </c>
      <c r="H387" s="1280" t="str">
        <f t="shared" si="56"/>
        <v/>
      </c>
      <c r="I387" s="1165">
        <f t="shared" si="58"/>
        <v>0</v>
      </c>
      <c r="J387" s="1165">
        <f t="shared" si="57"/>
        <v>0</v>
      </c>
      <c r="K387" s="1150">
        <f t="shared" si="60"/>
        <v>188</v>
      </c>
      <c r="L387" s="1151" t="str">
        <f t="shared" si="59"/>
        <v/>
      </c>
    </row>
    <row r="388" spans="2:12" s="186" customFormat="1" ht="17.649999999999999" customHeight="1" x14ac:dyDescent="0.2">
      <c r="B388" s="1166" t="str">
        <f t="shared" si="51"/>
        <v/>
      </c>
      <c r="C388" s="1166" t="str">
        <f t="shared" si="52"/>
        <v/>
      </c>
      <c r="D388" s="1167" t="str">
        <f t="shared" si="53"/>
        <v/>
      </c>
      <c r="E388" s="1869">
        <f t="shared" si="54"/>
        <v>0</v>
      </c>
      <c r="F388" s="1869"/>
      <c r="G388" s="1280" t="str">
        <f t="shared" si="55"/>
        <v/>
      </c>
      <c r="H388" s="1280" t="str">
        <f t="shared" si="56"/>
        <v/>
      </c>
      <c r="I388" s="1165">
        <f t="shared" si="58"/>
        <v>0</v>
      </c>
      <c r="J388" s="1165">
        <f t="shared" si="57"/>
        <v>0</v>
      </c>
      <c r="K388" s="1150">
        <f t="shared" si="60"/>
        <v>189</v>
      </c>
      <c r="L388" s="1151" t="str">
        <f t="shared" si="59"/>
        <v/>
      </c>
    </row>
    <row r="389" spans="2:12" s="186" customFormat="1" ht="24.95" customHeight="1" x14ac:dyDescent="0.2">
      <c r="B389" s="1166" t="str">
        <f t="shared" si="51"/>
        <v/>
      </c>
      <c r="C389" s="1166" t="str">
        <f t="shared" si="52"/>
        <v/>
      </c>
      <c r="D389" s="1167" t="str">
        <f t="shared" si="53"/>
        <v/>
      </c>
      <c r="E389" s="1869">
        <f t="shared" si="54"/>
        <v>0</v>
      </c>
      <c r="F389" s="1869"/>
      <c r="G389" s="1280" t="str">
        <f t="shared" si="55"/>
        <v/>
      </c>
      <c r="H389" s="1280" t="str">
        <f t="shared" si="56"/>
        <v/>
      </c>
      <c r="I389" s="1165">
        <f t="shared" si="58"/>
        <v>0</v>
      </c>
      <c r="J389" s="1165">
        <f t="shared" si="57"/>
        <v>0</v>
      </c>
      <c r="K389" s="1150">
        <f t="shared" si="60"/>
        <v>189</v>
      </c>
      <c r="L389" s="1151" t="str">
        <f t="shared" si="59"/>
        <v/>
      </c>
    </row>
    <row r="390" spans="2:12" s="186" customFormat="1" ht="17.649999999999999" customHeight="1" x14ac:dyDescent="0.2">
      <c r="B390" s="1166" t="str">
        <f t="shared" si="51"/>
        <v/>
      </c>
      <c r="C390" s="1166" t="str">
        <f t="shared" si="52"/>
        <v/>
      </c>
      <c r="D390" s="1167" t="str">
        <f t="shared" si="53"/>
        <v/>
      </c>
      <c r="E390" s="1869">
        <f t="shared" si="54"/>
        <v>0</v>
      </c>
      <c r="F390" s="1869"/>
      <c r="G390" s="1280" t="str">
        <f t="shared" si="55"/>
        <v/>
      </c>
      <c r="H390" s="1280" t="str">
        <f t="shared" si="56"/>
        <v/>
      </c>
      <c r="I390" s="1165">
        <f t="shared" si="58"/>
        <v>0</v>
      </c>
      <c r="J390" s="1165">
        <f t="shared" si="57"/>
        <v>0</v>
      </c>
      <c r="K390" s="1150">
        <f t="shared" si="60"/>
        <v>190</v>
      </c>
      <c r="L390" s="1151" t="str">
        <f t="shared" si="59"/>
        <v/>
      </c>
    </row>
    <row r="391" spans="2:12" s="186" customFormat="1" ht="16.899999999999999" customHeight="1" x14ac:dyDescent="0.2">
      <c r="B391" s="1166" t="str">
        <f t="shared" si="51"/>
        <v/>
      </c>
      <c r="C391" s="1166" t="str">
        <f t="shared" si="52"/>
        <v/>
      </c>
      <c r="D391" s="1167" t="str">
        <f t="shared" si="53"/>
        <v/>
      </c>
      <c r="E391" s="1869">
        <f t="shared" si="54"/>
        <v>0</v>
      </c>
      <c r="F391" s="1869"/>
      <c r="G391" s="1280" t="str">
        <f t="shared" si="55"/>
        <v/>
      </c>
      <c r="H391" s="1280" t="str">
        <f t="shared" si="56"/>
        <v/>
      </c>
      <c r="I391" s="1165">
        <f t="shared" si="58"/>
        <v>0</v>
      </c>
      <c r="J391" s="1165">
        <f t="shared" si="57"/>
        <v>0</v>
      </c>
      <c r="K391" s="1150">
        <f t="shared" si="60"/>
        <v>190</v>
      </c>
      <c r="L391" s="1151" t="str">
        <f t="shared" si="59"/>
        <v/>
      </c>
    </row>
    <row r="392" spans="2:12" s="186" customFormat="1" ht="25.7" customHeight="1" x14ac:dyDescent="0.2">
      <c r="B392" s="1166" t="str">
        <f t="shared" si="51"/>
        <v/>
      </c>
      <c r="C392" s="1166" t="str">
        <f t="shared" si="52"/>
        <v/>
      </c>
      <c r="D392" s="1167" t="str">
        <f t="shared" si="53"/>
        <v/>
      </c>
      <c r="E392" s="1869">
        <f t="shared" si="54"/>
        <v>0</v>
      </c>
      <c r="F392" s="1869"/>
      <c r="G392" s="1280" t="str">
        <f t="shared" si="55"/>
        <v/>
      </c>
      <c r="H392" s="1280" t="str">
        <f t="shared" si="56"/>
        <v/>
      </c>
      <c r="I392" s="1165">
        <f t="shared" si="58"/>
        <v>0</v>
      </c>
      <c r="J392" s="1165">
        <f t="shared" si="57"/>
        <v>0</v>
      </c>
      <c r="K392" s="1150">
        <f t="shared" si="60"/>
        <v>191</v>
      </c>
      <c r="L392" s="1151" t="str">
        <f t="shared" si="59"/>
        <v/>
      </c>
    </row>
    <row r="393" spans="2:12" s="186" customFormat="1" ht="24.95" customHeight="1" x14ac:dyDescent="0.2">
      <c r="B393" s="1166" t="str">
        <f t="shared" si="51"/>
        <v/>
      </c>
      <c r="C393" s="1166" t="str">
        <f t="shared" si="52"/>
        <v/>
      </c>
      <c r="D393" s="1167" t="str">
        <f t="shared" si="53"/>
        <v/>
      </c>
      <c r="E393" s="1869">
        <f t="shared" si="54"/>
        <v>0</v>
      </c>
      <c r="F393" s="1869"/>
      <c r="G393" s="1280" t="str">
        <f t="shared" si="55"/>
        <v/>
      </c>
      <c r="H393" s="1280" t="str">
        <f t="shared" si="56"/>
        <v/>
      </c>
      <c r="I393" s="1165">
        <f t="shared" si="58"/>
        <v>0</v>
      </c>
      <c r="J393" s="1165">
        <f t="shared" si="57"/>
        <v>0</v>
      </c>
      <c r="K393" s="1150">
        <f t="shared" si="60"/>
        <v>191</v>
      </c>
      <c r="L393" s="1151" t="str">
        <f t="shared" si="59"/>
        <v/>
      </c>
    </row>
    <row r="394" spans="2:12" s="186" customFormat="1" ht="24.95" customHeight="1" x14ac:dyDescent="0.2">
      <c r="B394" s="1166" t="str">
        <f t="shared" si="51"/>
        <v/>
      </c>
      <c r="C394" s="1166" t="str">
        <f t="shared" si="52"/>
        <v/>
      </c>
      <c r="D394" s="1167" t="str">
        <f t="shared" si="53"/>
        <v/>
      </c>
      <c r="E394" s="1869">
        <f t="shared" si="54"/>
        <v>0</v>
      </c>
      <c r="F394" s="1869"/>
      <c r="G394" s="1280" t="str">
        <f t="shared" si="55"/>
        <v/>
      </c>
      <c r="H394" s="1280" t="str">
        <f t="shared" si="56"/>
        <v/>
      </c>
      <c r="I394" s="1165">
        <f t="shared" si="58"/>
        <v>0</v>
      </c>
      <c r="J394" s="1165">
        <f t="shared" si="57"/>
        <v>0</v>
      </c>
      <c r="K394" s="1150">
        <f t="shared" si="60"/>
        <v>192</v>
      </c>
      <c r="L394" s="1151" t="str">
        <f t="shared" si="59"/>
        <v/>
      </c>
    </row>
    <row r="395" spans="2:12" s="186" customFormat="1" ht="24.95" customHeight="1" x14ac:dyDescent="0.2">
      <c r="B395" s="1166" t="str">
        <f t="shared" si="51"/>
        <v/>
      </c>
      <c r="C395" s="1166" t="str">
        <f t="shared" si="52"/>
        <v/>
      </c>
      <c r="D395" s="1167" t="str">
        <f t="shared" si="53"/>
        <v/>
      </c>
      <c r="E395" s="1869">
        <f t="shared" si="54"/>
        <v>0</v>
      </c>
      <c r="F395" s="1869"/>
      <c r="G395" s="1280" t="str">
        <f t="shared" si="55"/>
        <v/>
      </c>
      <c r="H395" s="1280" t="str">
        <f t="shared" si="56"/>
        <v/>
      </c>
      <c r="I395" s="1165">
        <f t="shared" si="58"/>
        <v>0</v>
      </c>
      <c r="J395" s="1165">
        <f t="shared" si="57"/>
        <v>0</v>
      </c>
      <c r="K395" s="1150">
        <f t="shared" si="60"/>
        <v>192</v>
      </c>
      <c r="L395" s="1151" t="str">
        <f t="shared" si="59"/>
        <v/>
      </c>
    </row>
    <row r="396" spans="2:12" s="186" customFormat="1" ht="17.649999999999999" customHeight="1" x14ac:dyDescent="0.2">
      <c r="B396" s="1166" t="str">
        <f t="shared" ref="B396:B459" si="61">IF(L396="","",INDEX(ngaygs,$K396))</f>
        <v/>
      </c>
      <c r="C396" s="1166" t="str">
        <f t="shared" ref="C396:C459" si="62">IF(L396="","",INDEX(ngayct,$K396))</f>
        <v/>
      </c>
      <c r="D396" s="1167" t="str">
        <f t="shared" ref="D396:D459" si="63">IF(L396="","",INDEX(soct,$K396))</f>
        <v/>
      </c>
      <c r="E396" s="1869">
        <f t="shared" ref="E396:E459" si="64">INDEX(diengiai,$K396)</f>
        <v>0</v>
      </c>
      <c r="F396" s="1869"/>
      <c r="G396" s="1280" t="str">
        <f t="shared" ref="G396:G459" si="65">IF(L396="","",INDEX(tkno,K396))</f>
        <v/>
      </c>
      <c r="H396" s="1280" t="str">
        <f t="shared" ref="H396:H459" si="66">IF(L396="","",INDEX(tkco,K396))</f>
        <v/>
      </c>
      <c r="I396" s="1165">
        <f t="shared" si="58"/>
        <v>0</v>
      </c>
      <c r="J396" s="1165">
        <f t="shared" ref="J396:J459" si="67">IFERROR(IF(INDEX(tkno,L396)=H396,INDEX(sotien,L396),""),0)</f>
        <v>0</v>
      </c>
      <c r="K396" s="1150">
        <f t="shared" si="60"/>
        <v>193</v>
      </c>
      <c r="L396" s="1151" t="str">
        <f t="shared" si="59"/>
        <v/>
      </c>
    </row>
    <row r="397" spans="2:12" s="186" customFormat="1" ht="17.649999999999999" customHeight="1" x14ac:dyDescent="0.2">
      <c r="B397" s="1166" t="str">
        <f t="shared" si="61"/>
        <v/>
      </c>
      <c r="C397" s="1166" t="str">
        <f t="shared" si="62"/>
        <v/>
      </c>
      <c r="D397" s="1167" t="str">
        <f t="shared" si="63"/>
        <v/>
      </c>
      <c r="E397" s="1869">
        <f t="shared" si="64"/>
        <v>0</v>
      </c>
      <c r="F397" s="1869"/>
      <c r="G397" s="1280" t="str">
        <f t="shared" si="65"/>
        <v/>
      </c>
      <c r="H397" s="1280" t="str">
        <f t="shared" si="66"/>
        <v/>
      </c>
      <c r="I397" s="1165">
        <f t="shared" ref="I397:I460" si="68">IF(INDEX(tkno,K397)=G397,INDEX(sotien,K397),"")</f>
        <v>0</v>
      </c>
      <c r="J397" s="1165">
        <f t="shared" si="67"/>
        <v>0</v>
      </c>
      <c r="K397" s="1150">
        <f t="shared" si="60"/>
        <v>193</v>
      </c>
      <c r="L397" s="1151" t="str">
        <f t="shared" si="59"/>
        <v/>
      </c>
    </row>
    <row r="398" spans="2:12" s="186" customFormat="1" ht="16.899999999999999" customHeight="1" x14ac:dyDescent="0.2">
      <c r="B398" s="1166" t="str">
        <f t="shared" si="61"/>
        <v/>
      </c>
      <c r="C398" s="1166" t="str">
        <f t="shared" si="62"/>
        <v/>
      </c>
      <c r="D398" s="1167" t="str">
        <f t="shared" si="63"/>
        <v/>
      </c>
      <c r="E398" s="1869">
        <f t="shared" si="64"/>
        <v>0</v>
      </c>
      <c r="F398" s="1869"/>
      <c r="G398" s="1280" t="str">
        <f t="shared" si="65"/>
        <v/>
      </c>
      <c r="H398" s="1280" t="str">
        <f t="shared" si="66"/>
        <v/>
      </c>
      <c r="I398" s="1165">
        <f t="shared" si="68"/>
        <v>0</v>
      </c>
      <c r="J398" s="1165">
        <f t="shared" si="67"/>
        <v>0</v>
      </c>
      <c r="K398" s="1150">
        <f t="shared" si="60"/>
        <v>194</v>
      </c>
      <c r="L398" s="1151" t="str">
        <f t="shared" ref="L398:L461" si="69">IF(E398=0,"","x")</f>
        <v/>
      </c>
    </row>
    <row r="399" spans="2:12" s="186" customFormat="1" ht="25.7" customHeight="1" x14ac:dyDescent="0.2">
      <c r="B399" s="1166" t="str">
        <f t="shared" si="61"/>
        <v/>
      </c>
      <c r="C399" s="1166" t="str">
        <f t="shared" si="62"/>
        <v/>
      </c>
      <c r="D399" s="1167" t="str">
        <f t="shared" si="63"/>
        <v/>
      </c>
      <c r="E399" s="1869">
        <f t="shared" si="64"/>
        <v>0</v>
      </c>
      <c r="F399" s="1869"/>
      <c r="G399" s="1280" t="str">
        <f t="shared" si="65"/>
        <v/>
      </c>
      <c r="H399" s="1280" t="str">
        <f t="shared" si="66"/>
        <v/>
      </c>
      <c r="I399" s="1165">
        <f t="shared" si="68"/>
        <v>0</v>
      </c>
      <c r="J399" s="1165">
        <f t="shared" si="67"/>
        <v>0</v>
      </c>
      <c r="K399" s="1150">
        <f t="shared" ref="K399:K462" si="70">IF(K398=K397,K398+1,K398)</f>
        <v>194</v>
      </c>
      <c r="L399" s="1151" t="str">
        <f t="shared" si="69"/>
        <v/>
      </c>
    </row>
    <row r="400" spans="2:12" s="186" customFormat="1" ht="24.95" customHeight="1" x14ac:dyDescent="0.2">
      <c r="B400" s="1166" t="str">
        <f t="shared" si="61"/>
        <v/>
      </c>
      <c r="C400" s="1166" t="str">
        <f t="shared" si="62"/>
        <v/>
      </c>
      <c r="D400" s="1167" t="str">
        <f t="shared" si="63"/>
        <v/>
      </c>
      <c r="E400" s="1869">
        <f t="shared" si="64"/>
        <v>0</v>
      </c>
      <c r="F400" s="1869"/>
      <c r="G400" s="1280" t="str">
        <f t="shared" si="65"/>
        <v/>
      </c>
      <c r="H400" s="1280" t="str">
        <f t="shared" si="66"/>
        <v/>
      </c>
      <c r="I400" s="1165">
        <f t="shared" si="68"/>
        <v>0</v>
      </c>
      <c r="J400" s="1165">
        <f t="shared" si="67"/>
        <v>0</v>
      </c>
      <c r="K400" s="1150">
        <f t="shared" si="70"/>
        <v>195</v>
      </c>
      <c r="L400" s="1151" t="str">
        <f t="shared" si="69"/>
        <v/>
      </c>
    </row>
    <row r="401" spans="2:12" s="186" customFormat="1" ht="16.899999999999999" customHeight="1" x14ac:dyDescent="0.2">
      <c r="B401" s="1166" t="str">
        <f t="shared" si="61"/>
        <v/>
      </c>
      <c r="C401" s="1166" t="str">
        <f t="shared" si="62"/>
        <v/>
      </c>
      <c r="D401" s="1167" t="str">
        <f t="shared" si="63"/>
        <v/>
      </c>
      <c r="E401" s="1869">
        <f t="shared" si="64"/>
        <v>0</v>
      </c>
      <c r="F401" s="1869"/>
      <c r="G401" s="1280" t="str">
        <f t="shared" si="65"/>
        <v/>
      </c>
      <c r="H401" s="1280" t="str">
        <f t="shared" si="66"/>
        <v/>
      </c>
      <c r="I401" s="1165">
        <f t="shared" si="68"/>
        <v>0</v>
      </c>
      <c r="J401" s="1165">
        <f t="shared" si="67"/>
        <v>0</v>
      </c>
      <c r="K401" s="1150">
        <f t="shared" si="70"/>
        <v>195</v>
      </c>
      <c r="L401" s="1151" t="str">
        <f t="shared" si="69"/>
        <v/>
      </c>
    </row>
    <row r="402" spans="2:12" s="186" customFormat="1" ht="25.7" customHeight="1" x14ac:dyDescent="0.2">
      <c r="B402" s="1166" t="str">
        <f t="shared" si="61"/>
        <v/>
      </c>
      <c r="C402" s="1166" t="str">
        <f t="shared" si="62"/>
        <v/>
      </c>
      <c r="D402" s="1167" t="str">
        <f t="shared" si="63"/>
        <v/>
      </c>
      <c r="E402" s="1869">
        <f t="shared" si="64"/>
        <v>0</v>
      </c>
      <c r="F402" s="1869"/>
      <c r="G402" s="1280" t="str">
        <f t="shared" si="65"/>
        <v/>
      </c>
      <c r="H402" s="1280" t="str">
        <f t="shared" si="66"/>
        <v/>
      </c>
      <c r="I402" s="1165">
        <f t="shared" si="68"/>
        <v>0</v>
      </c>
      <c r="J402" s="1165">
        <f t="shared" si="67"/>
        <v>0</v>
      </c>
      <c r="K402" s="1150">
        <f t="shared" si="70"/>
        <v>196</v>
      </c>
      <c r="L402" s="1151" t="str">
        <f t="shared" si="69"/>
        <v/>
      </c>
    </row>
    <row r="403" spans="2:12" s="186" customFormat="1" ht="16.899999999999999" customHeight="1" x14ac:dyDescent="0.2">
      <c r="B403" s="1166" t="str">
        <f t="shared" si="61"/>
        <v/>
      </c>
      <c r="C403" s="1166" t="str">
        <f t="shared" si="62"/>
        <v/>
      </c>
      <c r="D403" s="1167" t="str">
        <f t="shared" si="63"/>
        <v/>
      </c>
      <c r="E403" s="1869">
        <f t="shared" si="64"/>
        <v>0</v>
      </c>
      <c r="F403" s="1869"/>
      <c r="G403" s="1280" t="str">
        <f t="shared" si="65"/>
        <v/>
      </c>
      <c r="H403" s="1280" t="str">
        <f t="shared" si="66"/>
        <v/>
      </c>
      <c r="I403" s="1165">
        <f t="shared" si="68"/>
        <v>0</v>
      </c>
      <c r="J403" s="1165">
        <f t="shared" si="67"/>
        <v>0</v>
      </c>
      <c r="K403" s="1150">
        <f t="shared" si="70"/>
        <v>196</v>
      </c>
      <c r="L403" s="1151" t="str">
        <f t="shared" si="69"/>
        <v/>
      </c>
    </row>
    <row r="404" spans="2:12" s="186" customFormat="1" ht="17.649999999999999" customHeight="1" x14ac:dyDescent="0.2">
      <c r="B404" s="1166" t="str">
        <f t="shared" si="61"/>
        <v/>
      </c>
      <c r="C404" s="1166" t="str">
        <f t="shared" si="62"/>
        <v/>
      </c>
      <c r="D404" s="1167" t="str">
        <f t="shared" si="63"/>
        <v/>
      </c>
      <c r="E404" s="1869">
        <f t="shared" si="64"/>
        <v>0</v>
      </c>
      <c r="F404" s="1869"/>
      <c r="G404" s="1280" t="str">
        <f t="shared" si="65"/>
        <v/>
      </c>
      <c r="H404" s="1280" t="str">
        <f t="shared" si="66"/>
        <v/>
      </c>
      <c r="I404" s="1165">
        <f t="shared" si="68"/>
        <v>0</v>
      </c>
      <c r="J404" s="1165">
        <f t="shared" si="67"/>
        <v>0</v>
      </c>
      <c r="K404" s="1150">
        <f t="shared" si="70"/>
        <v>197</v>
      </c>
      <c r="L404" s="1151" t="str">
        <f t="shared" si="69"/>
        <v/>
      </c>
    </row>
    <row r="405" spans="2:12" s="186" customFormat="1" ht="17.649999999999999" customHeight="1" x14ac:dyDescent="0.2">
      <c r="B405" s="1166" t="str">
        <f t="shared" si="61"/>
        <v/>
      </c>
      <c r="C405" s="1166" t="str">
        <f t="shared" si="62"/>
        <v/>
      </c>
      <c r="D405" s="1167" t="str">
        <f t="shared" si="63"/>
        <v/>
      </c>
      <c r="E405" s="1869">
        <f t="shared" si="64"/>
        <v>0</v>
      </c>
      <c r="F405" s="1869"/>
      <c r="G405" s="1280" t="str">
        <f t="shared" si="65"/>
        <v/>
      </c>
      <c r="H405" s="1280" t="str">
        <f t="shared" si="66"/>
        <v/>
      </c>
      <c r="I405" s="1165">
        <f t="shared" si="68"/>
        <v>0</v>
      </c>
      <c r="J405" s="1165">
        <f t="shared" si="67"/>
        <v>0</v>
      </c>
      <c r="K405" s="1150">
        <f t="shared" si="70"/>
        <v>197</v>
      </c>
      <c r="L405" s="1151" t="str">
        <f t="shared" si="69"/>
        <v/>
      </c>
    </row>
    <row r="406" spans="2:12" s="186" customFormat="1" ht="16.899999999999999" customHeight="1" x14ac:dyDescent="0.2">
      <c r="B406" s="1166" t="str">
        <f t="shared" si="61"/>
        <v/>
      </c>
      <c r="C406" s="1166" t="str">
        <f t="shared" si="62"/>
        <v/>
      </c>
      <c r="D406" s="1167" t="str">
        <f t="shared" si="63"/>
        <v/>
      </c>
      <c r="E406" s="1869">
        <f t="shared" si="64"/>
        <v>0</v>
      </c>
      <c r="F406" s="1869"/>
      <c r="G406" s="1280" t="str">
        <f t="shared" si="65"/>
        <v/>
      </c>
      <c r="H406" s="1280" t="str">
        <f t="shared" si="66"/>
        <v/>
      </c>
      <c r="I406" s="1165">
        <f t="shared" si="68"/>
        <v>0</v>
      </c>
      <c r="J406" s="1165">
        <f t="shared" si="67"/>
        <v>0</v>
      </c>
      <c r="K406" s="1150">
        <f t="shared" si="70"/>
        <v>198</v>
      </c>
      <c r="L406" s="1151" t="str">
        <f t="shared" si="69"/>
        <v/>
      </c>
    </row>
    <row r="407" spans="2:12" s="186" customFormat="1" ht="17.649999999999999" customHeight="1" x14ac:dyDescent="0.2">
      <c r="B407" s="1166" t="str">
        <f t="shared" si="61"/>
        <v/>
      </c>
      <c r="C407" s="1166" t="str">
        <f t="shared" si="62"/>
        <v/>
      </c>
      <c r="D407" s="1167" t="str">
        <f t="shared" si="63"/>
        <v/>
      </c>
      <c r="E407" s="1869">
        <f t="shared" si="64"/>
        <v>0</v>
      </c>
      <c r="F407" s="1869"/>
      <c r="G407" s="1280" t="str">
        <f t="shared" si="65"/>
        <v/>
      </c>
      <c r="H407" s="1280" t="str">
        <f t="shared" si="66"/>
        <v/>
      </c>
      <c r="I407" s="1165">
        <f t="shared" si="68"/>
        <v>0</v>
      </c>
      <c r="J407" s="1165">
        <f t="shared" si="67"/>
        <v>0</v>
      </c>
      <c r="K407" s="1150">
        <f t="shared" si="70"/>
        <v>198</v>
      </c>
      <c r="L407" s="1151" t="str">
        <f t="shared" si="69"/>
        <v/>
      </c>
    </row>
    <row r="408" spans="2:12" s="186" customFormat="1" ht="16.899999999999999" customHeight="1" x14ac:dyDescent="0.2">
      <c r="B408" s="1166" t="str">
        <f t="shared" si="61"/>
        <v/>
      </c>
      <c r="C408" s="1166" t="str">
        <f t="shared" si="62"/>
        <v/>
      </c>
      <c r="D408" s="1167" t="str">
        <f t="shared" si="63"/>
        <v/>
      </c>
      <c r="E408" s="1869">
        <f t="shared" si="64"/>
        <v>0</v>
      </c>
      <c r="F408" s="1869"/>
      <c r="G408" s="1280" t="str">
        <f t="shared" si="65"/>
        <v/>
      </c>
      <c r="H408" s="1280" t="str">
        <f t="shared" si="66"/>
        <v/>
      </c>
      <c r="I408" s="1165">
        <f t="shared" si="68"/>
        <v>0</v>
      </c>
      <c r="J408" s="1165">
        <f t="shared" si="67"/>
        <v>0</v>
      </c>
      <c r="K408" s="1150">
        <f t="shared" si="70"/>
        <v>199</v>
      </c>
      <c r="L408" s="1151" t="str">
        <f t="shared" si="69"/>
        <v/>
      </c>
    </row>
    <row r="409" spans="2:12" s="186" customFormat="1" ht="17.649999999999999" customHeight="1" x14ac:dyDescent="0.2">
      <c r="B409" s="1166" t="str">
        <f t="shared" si="61"/>
        <v/>
      </c>
      <c r="C409" s="1166" t="str">
        <f t="shared" si="62"/>
        <v/>
      </c>
      <c r="D409" s="1167" t="str">
        <f t="shared" si="63"/>
        <v/>
      </c>
      <c r="E409" s="1869">
        <f t="shared" si="64"/>
        <v>0</v>
      </c>
      <c r="F409" s="1869"/>
      <c r="G409" s="1280" t="str">
        <f t="shared" si="65"/>
        <v/>
      </c>
      <c r="H409" s="1280" t="str">
        <f t="shared" si="66"/>
        <v/>
      </c>
      <c r="I409" s="1165">
        <f t="shared" si="68"/>
        <v>0</v>
      </c>
      <c r="J409" s="1165">
        <f t="shared" si="67"/>
        <v>0</v>
      </c>
      <c r="K409" s="1150">
        <f t="shared" si="70"/>
        <v>199</v>
      </c>
      <c r="L409" s="1151" t="str">
        <f t="shared" si="69"/>
        <v/>
      </c>
    </row>
    <row r="410" spans="2:12" s="186" customFormat="1" ht="24.95" customHeight="1" x14ac:dyDescent="0.2">
      <c r="B410" s="1166" t="str">
        <f t="shared" si="61"/>
        <v/>
      </c>
      <c r="C410" s="1166" t="str">
        <f t="shared" si="62"/>
        <v/>
      </c>
      <c r="D410" s="1167" t="str">
        <f t="shared" si="63"/>
        <v/>
      </c>
      <c r="E410" s="1869">
        <f t="shared" si="64"/>
        <v>0</v>
      </c>
      <c r="F410" s="1869"/>
      <c r="G410" s="1280" t="str">
        <f t="shared" si="65"/>
        <v/>
      </c>
      <c r="H410" s="1280" t="str">
        <f t="shared" si="66"/>
        <v/>
      </c>
      <c r="I410" s="1165">
        <f t="shared" si="68"/>
        <v>0</v>
      </c>
      <c r="J410" s="1165">
        <f t="shared" si="67"/>
        <v>0</v>
      </c>
      <c r="K410" s="1150">
        <f t="shared" si="70"/>
        <v>200</v>
      </c>
      <c r="L410" s="1151" t="str">
        <f t="shared" si="69"/>
        <v/>
      </c>
    </row>
    <row r="411" spans="2:12" s="186" customFormat="1" ht="17.649999999999999" customHeight="1" x14ac:dyDescent="0.2">
      <c r="B411" s="1166" t="str">
        <f t="shared" si="61"/>
        <v/>
      </c>
      <c r="C411" s="1166" t="str">
        <f t="shared" si="62"/>
        <v/>
      </c>
      <c r="D411" s="1167" t="str">
        <f t="shared" si="63"/>
        <v/>
      </c>
      <c r="E411" s="1869">
        <f t="shared" si="64"/>
        <v>0</v>
      </c>
      <c r="F411" s="1869"/>
      <c r="G411" s="1280" t="str">
        <f t="shared" si="65"/>
        <v/>
      </c>
      <c r="H411" s="1280" t="str">
        <f t="shared" si="66"/>
        <v/>
      </c>
      <c r="I411" s="1165">
        <f t="shared" si="68"/>
        <v>0</v>
      </c>
      <c r="J411" s="1165">
        <f t="shared" si="67"/>
        <v>0</v>
      </c>
      <c r="K411" s="1150">
        <f t="shared" si="70"/>
        <v>200</v>
      </c>
      <c r="L411" s="1151" t="str">
        <f t="shared" si="69"/>
        <v/>
      </c>
    </row>
    <row r="412" spans="2:12" s="186" customFormat="1" ht="17.649999999999999" customHeight="1" x14ac:dyDescent="0.2">
      <c r="B412" s="1166" t="str">
        <f t="shared" si="61"/>
        <v/>
      </c>
      <c r="C412" s="1166" t="str">
        <f t="shared" si="62"/>
        <v/>
      </c>
      <c r="D412" s="1167" t="str">
        <f t="shared" si="63"/>
        <v/>
      </c>
      <c r="E412" s="1869">
        <f t="shared" si="64"/>
        <v>0</v>
      </c>
      <c r="F412" s="1869"/>
      <c r="G412" s="1280" t="str">
        <f t="shared" si="65"/>
        <v/>
      </c>
      <c r="H412" s="1280" t="str">
        <f t="shared" si="66"/>
        <v/>
      </c>
      <c r="I412" s="1165">
        <f t="shared" si="68"/>
        <v>0</v>
      </c>
      <c r="J412" s="1165">
        <f t="shared" si="67"/>
        <v>0</v>
      </c>
      <c r="K412" s="1150">
        <f t="shared" si="70"/>
        <v>201</v>
      </c>
      <c r="L412" s="1151" t="str">
        <f t="shared" si="69"/>
        <v/>
      </c>
    </row>
    <row r="413" spans="2:12" s="186" customFormat="1" ht="16.899999999999999" customHeight="1" x14ac:dyDescent="0.2">
      <c r="B413" s="1166" t="str">
        <f t="shared" si="61"/>
        <v/>
      </c>
      <c r="C413" s="1166" t="str">
        <f t="shared" si="62"/>
        <v/>
      </c>
      <c r="D413" s="1167" t="str">
        <f t="shared" si="63"/>
        <v/>
      </c>
      <c r="E413" s="1869">
        <f t="shared" si="64"/>
        <v>0</v>
      </c>
      <c r="F413" s="1869"/>
      <c r="G413" s="1280" t="str">
        <f t="shared" si="65"/>
        <v/>
      </c>
      <c r="H413" s="1280" t="str">
        <f t="shared" si="66"/>
        <v/>
      </c>
      <c r="I413" s="1165">
        <f t="shared" si="68"/>
        <v>0</v>
      </c>
      <c r="J413" s="1165">
        <f t="shared" si="67"/>
        <v>0</v>
      </c>
      <c r="K413" s="1150">
        <f t="shared" si="70"/>
        <v>201</v>
      </c>
      <c r="L413" s="1151" t="str">
        <f t="shared" si="69"/>
        <v/>
      </c>
    </row>
    <row r="414" spans="2:12" s="186" customFormat="1" ht="17.649999999999999" customHeight="1" x14ac:dyDescent="0.2">
      <c r="B414" s="1166" t="str">
        <f t="shared" si="61"/>
        <v/>
      </c>
      <c r="C414" s="1166" t="str">
        <f t="shared" si="62"/>
        <v/>
      </c>
      <c r="D414" s="1167" t="str">
        <f t="shared" si="63"/>
        <v/>
      </c>
      <c r="E414" s="1869">
        <f t="shared" si="64"/>
        <v>0</v>
      </c>
      <c r="F414" s="1869"/>
      <c r="G414" s="1280" t="str">
        <f t="shared" si="65"/>
        <v/>
      </c>
      <c r="H414" s="1280" t="str">
        <f t="shared" si="66"/>
        <v/>
      </c>
      <c r="I414" s="1165">
        <f t="shared" si="68"/>
        <v>0</v>
      </c>
      <c r="J414" s="1165">
        <f t="shared" si="67"/>
        <v>0</v>
      </c>
      <c r="K414" s="1150">
        <f t="shared" si="70"/>
        <v>202</v>
      </c>
      <c r="L414" s="1151" t="str">
        <f t="shared" si="69"/>
        <v/>
      </c>
    </row>
    <row r="415" spans="2:12" s="186" customFormat="1" ht="16.899999999999999" customHeight="1" x14ac:dyDescent="0.2">
      <c r="B415" s="1166" t="str">
        <f t="shared" si="61"/>
        <v/>
      </c>
      <c r="C415" s="1166" t="str">
        <f t="shared" si="62"/>
        <v/>
      </c>
      <c r="D415" s="1167" t="str">
        <f t="shared" si="63"/>
        <v/>
      </c>
      <c r="E415" s="1869">
        <f t="shared" si="64"/>
        <v>0</v>
      </c>
      <c r="F415" s="1869"/>
      <c r="G415" s="1280" t="str">
        <f t="shared" si="65"/>
        <v/>
      </c>
      <c r="H415" s="1280" t="str">
        <f t="shared" si="66"/>
        <v/>
      </c>
      <c r="I415" s="1165">
        <f t="shared" si="68"/>
        <v>0</v>
      </c>
      <c r="J415" s="1165">
        <f t="shared" si="67"/>
        <v>0</v>
      </c>
      <c r="K415" s="1150">
        <f t="shared" si="70"/>
        <v>202</v>
      </c>
      <c r="L415" s="1151" t="str">
        <f t="shared" si="69"/>
        <v/>
      </c>
    </row>
    <row r="416" spans="2:12" s="186" customFormat="1" ht="17.649999999999999" customHeight="1" x14ac:dyDescent="0.2">
      <c r="B416" s="1166" t="str">
        <f t="shared" si="61"/>
        <v/>
      </c>
      <c r="C416" s="1166" t="str">
        <f t="shared" si="62"/>
        <v/>
      </c>
      <c r="D416" s="1167" t="str">
        <f t="shared" si="63"/>
        <v/>
      </c>
      <c r="E416" s="1869">
        <f t="shared" si="64"/>
        <v>0</v>
      </c>
      <c r="F416" s="1869"/>
      <c r="G416" s="1280" t="str">
        <f t="shared" si="65"/>
        <v/>
      </c>
      <c r="H416" s="1280" t="str">
        <f t="shared" si="66"/>
        <v/>
      </c>
      <c r="I416" s="1165">
        <f t="shared" si="68"/>
        <v>0</v>
      </c>
      <c r="J416" s="1165">
        <f t="shared" si="67"/>
        <v>0</v>
      </c>
      <c r="K416" s="1150">
        <f t="shared" si="70"/>
        <v>203</v>
      </c>
      <c r="L416" s="1151" t="str">
        <f t="shared" si="69"/>
        <v/>
      </c>
    </row>
    <row r="417" spans="2:12" s="186" customFormat="1" ht="17.649999999999999" customHeight="1" x14ac:dyDescent="0.2">
      <c r="B417" s="1166" t="str">
        <f t="shared" si="61"/>
        <v/>
      </c>
      <c r="C417" s="1166" t="str">
        <f t="shared" si="62"/>
        <v/>
      </c>
      <c r="D417" s="1167" t="str">
        <f t="shared" si="63"/>
        <v/>
      </c>
      <c r="E417" s="1869">
        <f t="shared" si="64"/>
        <v>0</v>
      </c>
      <c r="F417" s="1869"/>
      <c r="G417" s="1280" t="str">
        <f t="shared" si="65"/>
        <v/>
      </c>
      <c r="H417" s="1280" t="str">
        <f t="shared" si="66"/>
        <v/>
      </c>
      <c r="I417" s="1165">
        <f t="shared" si="68"/>
        <v>0</v>
      </c>
      <c r="J417" s="1165">
        <f t="shared" si="67"/>
        <v>0</v>
      </c>
      <c r="K417" s="1150">
        <f t="shared" si="70"/>
        <v>203</v>
      </c>
      <c r="L417" s="1151" t="str">
        <f t="shared" si="69"/>
        <v/>
      </c>
    </row>
    <row r="418" spans="2:12" s="186" customFormat="1" ht="16.899999999999999" customHeight="1" x14ac:dyDescent="0.2">
      <c r="B418" s="1166" t="str">
        <f t="shared" si="61"/>
        <v/>
      </c>
      <c r="C418" s="1166" t="str">
        <f t="shared" si="62"/>
        <v/>
      </c>
      <c r="D418" s="1167" t="str">
        <f t="shared" si="63"/>
        <v/>
      </c>
      <c r="E418" s="1869">
        <f t="shared" si="64"/>
        <v>0</v>
      </c>
      <c r="F418" s="1869"/>
      <c r="G418" s="1280" t="str">
        <f t="shared" si="65"/>
        <v/>
      </c>
      <c r="H418" s="1280" t="str">
        <f t="shared" si="66"/>
        <v/>
      </c>
      <c r="I418" s="1165">
        <f t="shared" si="68"/>
        <v>0</v>
      </c>
      <c r="J418" s="1165">
        <f t="shared" si="67"/>
        <v>0</v>
      </c>
      <c r="K418" s="1150">
        <f t="shared" si="70"/>
        <v>204</v>
      </c>
      <c r="L418" s="1151" t="str">
        <f t="shared" si="69"/>
        <v/>
      </c>
    </row>
    <row r="419" spans="2:12" s="186" customFormat="1" ht="25.7" customHeight="1" x14ac:dyDescent="0.2">
      <c r="B419" s="1166" t="str">
        <f t="shared" si="61"/>
        <v/>
      </c>
      <c r="C419" s="1166" t="str">
        <f t="shared" si="62"/>
        <v/>
      </c>
      <c r="D419" s="1167" t="str">
        <f t="shared" si="63"/>
        <v/>
      </c>
      <c r="E419" s="1869">
        <f t="shared" si="64"/>
        <v>0</v>
      </c>
      <c r="F419" s="1869"/>
      <c r="G419" s="1280" t="str">
        <f t="shared" si="65"/>
        <v/>
      </c>
      <c r="H419" s="1280" t="str">
        <f t="shared" si="66"/>
        <v/>
      </c>
      <c r="I419" s="1165">
        <f t="shared" si="68"/>
        <v>0</v>
      </c>
      <c r="J419" s="1165">
        <f t="shared" si="67"/>
        <v>0</v>
      </c>
      <c r="K419" s="1150">
        <f t="shared" si="70"/>
        <v>204</v>
      </c>
      <c r="L419" s="1151" t="str">
        <f t="shared" si="69"/>
        <v/>
      </c>
    </row>
    <row r="420" spans="2:12" s="186" customFormat="1" ht="16.899999999999999" customHeight="1" x14ac:dyDescent="0.2">
      <c r="B420" s="1166" t="str">
        <f t="shared" si="61"/>
        <v/>
      </c>
      <c r="C420" s="1166" t="str">
        <f t="shared" si="62"/>
        <v/>
      </c>
      <c r="D420" s="1167" t="str">
        <f t="shared" si="63"/>
        <v/>
      </c>
      <c r="E420" s="1869">
        <f t="shared" si="64"/>
        <v>0</v>
      </c>
      <c r="F420" s="1869"/>
      <c r="G420" s="1280" t="str">
        <f t="shared" si="65"/>
        <v/>
      </c>
      <c r="H420" s="1280" t="str">
        <f t="shared" si="66"/>
        <v/>
      </c>
      <c r="I420" s="1165">
        <f t="shared" si="68"/>
        <v>0</v>
      </c>
      <c r="J420" s="1165">
        <f t="shared" si="67"/>
        <v>0</v>
      </c>
      <c r="K420" s="1150">
        <f t="shared" si="70"/>
        <v>205</v>
      </c>
      <c r="L420" s="1151" t="str">
        <f t="shared" si="69"/>
        <v/>
      </c>
    </row>
    <row r="421" spans="2:12" s="186" customFormat="1" ht="17.649999999999999" customHeight="1" x14ac:dyDescent="0.2">
      <c r="B421" s="1166" t="str">
        <f t="shared" si="61"/>
        <v/>
      </c>
      <c r="C421" s="1166" t="str">
        <f t="shared" si="62"/>
        <v/>
      </c>
      <c r="D421" s="1167" t="str">
        <f t="shared" si="63"/>
        <v/>
      </c>
      <c r="E421" s="1869">
        <f t="shared" si="64"/>
        <v>0</v>
      </c>
      <c r="F421" s="1869"/>
      <c r="G421" s="1280" t="str">
        <f t="shared" si="65"/>
        <v/>
      </c>
      <c r="H421" s="1280" t="str">
        <f t="shared" si="66"/>
        <v/>
      </c>
      <c r="I421" s="1165">
        <f t="shared" si="68"/>
        <v>0</v>
      </c>
      <c r="J421" s="1165">
        <f t="shared" si="67"/>
        <v>0</v>
      </c>
      <c r="K421" s="1150">
        <f t="shared" si="70"/>
        <v>205</v>
      </c>
      <c r="L421" s="1151" t="str">
        <f t="shared" si="69"/>
        <v/>
      </c>
    </row>
    <row r="422" spans="2:12" s="186" customFormat="1" ht="17.649999999999999" customHeight="1" x14ac:dyDescent="0.2">
      <c r="B422" s="1166" t="str">
        <f t="shared" si="61"/>
        <v/>
      </c>
      <c r="C422" s="1166" t="str">
        <f t="shared" si="62"/>
        <v/>
      </c>
      <c r="D422" s="1167" t="str">
        <f t="shared" si="63"/>
        <v/>
      </c>
      <c r="E422" s="1869">
        <f t="shared" si="64"/>
        <v>0</v>
      </c>
      <c r="F422" s="1869"/>
      <c r="G422" s="1280" t="str">
        <f t="shared" si="65"/>
        <v/>
      </c>
      <c r="H422" s="1280" t="str">
        <f t="shared" si="66"/>
        <v/>
      </c>
      <c r="I422" s="1165">
        <f t="shared" si="68"/>
        <v>0</v>
      </c>
      <c r="J422" s="1165">
        <f t="shared" si="67"/>
        <v>0</v>
      </c>
      <c r="K422" s="1150">
        <f t="shared" si="70"/>
        <v>206</v>
      </c>
      <c r="L422" s="1151" t="str">
        <f t="shared" si="69"/>
        <v/>
      </c>
    </row>
    <row r="423" spans="2:12" s="186" customFormat="1" ht="24.95" customHeight="1" x14ac:dyDescent="0.2">
      <c r="B423" s="1166" t="str">
        <f t="shared" si="61"/>
        <v/>
      </c>
      <c r="C423" s="1166" t="str">
        <f t="shared" si="62"/>
        <v/>
      </c>
      <c r="D423" s="1167" t="str">
        <f t="shared" si="63"/>
        <v/>
      </c>
      <c r="E423" s="1869">
        <f t="shared" si="64"/>
        <v>0</v>
      </c>
      <c r="F423" s="1869"/>
      <c r="G423" s="1280" t="str">
        <f t="shared" si="65"/>
        <v/>
      </c>
      <c r="H423" s="1280" t="str">
        <f t="shared" si="66"/>
        <v/>
      </c>
      <c r="I423" s="1165">
        <f t="shared" si="68"/>
        <v>0</v>
      </c>
      <c r="J423" s="1165">
        <f t="shared" si="67"/>
        <v>0</v>
      </c>
      <c r="K423" s="1150">
        <f t="shared" si="70"/>
        <v>206</v>
      </c>
      <c r="L423" s="1151" t="str">
        <f t="shared" si="69"/>
        <v/>
      </c>
    </row>
    <row r="424" spans="2:12" s="186" customFormat="1" ht="17.649999999999999" customHeight="1" x14ac:dyDescent="0.2">
      <c r="B424" s="1166" t="str">
        <f t="shared" si="61"/>
        <v/>
      </c>
      <c r="C424" s="1166" t="str">
        <f t="shared" si="62"/>
        <v/>
      </c>
      <c r="D424" s="1167" t="str">
        <f t="shared" si="63"/>
        <v/>
      </c>
      <c r="E424" s="1869">
        <f t="shared" si="64"/>
        <v>0</v>
      </c>
      <c r="F424" s="1869"/>
      <c r="G424" s="1280" t="str">
        <f t="shared" si="65"/>
        <v/>
      </c>
      <c r="H424" s="1280" t="str">
        <f t="shared" si="66"/>
        <v/>
      </c>
      <c r="I424" s="1165">
        <f t="shared" si="68"/>
        <v>0</v>
      </c>
      <c r="J424" s="1165">
        <f t="shared" si="67"/>
        <v>0</v>
      </c>
      <c r="K424" s="1150">
        <f t="shared" si="70"/>
        <v>207</v>
      </c>
      <c r="L424" s="1151" t="str">
        <f t="shared" si="69"/>
        <v/>
      </c>
    </row>
    <row r="425" spans="2:12" s="186" customFormat="1" ht="17.649999999999999" customHeight="1" x14ac:dyDescent="0.2">
      <c r="B425" s="1166" t="str">
        <f t="shared" si="61"/>
        <v/>
      </c>
      <c r="C425" s="1166" t="str">
        <f t="shared" si="62"/>
        <v/>
      </c>
      <c r="D425" s="1167" t="str">
        <f t="shared" si="63"/>
        <v/>
      </c>
      <c r="E425" s="1869">
        <f t="shared" si="64"/>
        <v>0</v>
      </c>
      <c r="F425" s="1869"/>
      <c r="G425" s="1280" t="str">
        <f t="shared" si="65"/>
        <v/>
      </c>
      <c r="H425" s="1280" t="str">
        <f t="shared" si="66"/>
        <v/>
      </c>
      <c r="I425" s="1165">
        <f t="shared" si="68"/>
        <v>0</v>
      </c>
      <c r="J425" s="1165">
        <f t="shared" si="67"/>
        <v>0</v>
      </c>
      <c r="K425" s="1150">
        <f t="shared" si="70"/>
        <v>207</v>
      </c>
      <c r="L425" s="1151" t="str">
        <f t="shared" si="69"/>
        <v/>
      </c>
    </row>
    <row r="426" spans="2:12" s="186" customFormat="1" ht="16.899999999999999" customHeight="1" x14ac:dyDescent="0.2">
      <c r="B426" s="1166" t="str">
        <f t="shared" si="61"/>
        <v/>
      </c>
      <c r="C426" s="1166" t="str">
        <f t="shared" si="62"/>
        <v/>
      </c>
      <c r="D426" s="1167" t="str">
        <f t="shared" si="63"/>
        <v/>
      </c>
      <c r="E426" s="1869">
        <f t="shared" si="64"/>
        <v>0</v>
      </c>
      <c r="F426" s="1869"/>
      <c r="G426" s="1280" t="str">
        <f t="shared" si="65"/>
        <v/>
      </c>
      <c r="H426" s="1280" t="str">
        <f t="shared" si="66"/>
        <v/>
      </c>
      <c r="I426" s="1165">
        <f t="shared" si="68"/>
        <v>0</v>
      </c>
      <c r="J426" s="1165">
        <f t="shared" si="67"/>
        <v>0</v>
      </c>
      <c r="K426" s="1150">
        <f t="shared" si="70"/>
        <v>208</v>
      </c>
      <c r="L426" s="1151" t="str">
        <f t="shared" si="69"/>
        <v/>
      </c>
    </row>
    <row r="427" spans="2:12" s="186" customFormat="1" ht="17.649999999999999" customHeight="1" x14ac:dyDescent="0.2">
      <c r="B427" s="1166" t="str">
        <f t="shared" si="61"/>
        <v/>
      </c>
      <c r="C427" s="1166" t="str">
        <f t="shared" si="62"/>
        <v/>
      </c>
      <c r="D427" s="1167" t="str">
        <f t="shared" si="63"/>
        <v/>
      </c>
      <c r="E427" s="1869">
        <f t="shared" si="64"/>
        <v>0</v>
      </c>
      <c r="F427" s="1869"/>
      <c r="G427" s="1280" t="str">
        <f t="shared" si="65"/>
        <v/>
      </c>
      <c r="H427" s="1280" t="str">
        <f t="shared" si="66"/>
        <v/>
      </c>
      <c r="I427" s="1165">
        <f t="shared" si="68"/>
        <v>0</v>
      </c>
      <c r="J427" s="1165">
        <f t="shared" si="67"/>
        <v>0</v>
      </c>
      <c r="K427" s="1150">
        <f t="shared" si="70"/>
        <v>208</v>
      </c>
      <c r="L427" s="1151" t="str">
        <f t="shared" si="69"/>
        <v/>
      </c>
    </row>
    <row r="428" spans="2:12" s="186" customFormat="1" ht="24.95" customHeight="1" x14ac:dyDescent="0.2">
      <c r="B428" s="1166" t="str">
        <f t="shared" si="61"/>
        <v/>
      </c>
      <c r="C428" s="1166" t="str">
        <f t="shared" si="62"/>
        <v/>
      </c>
      <c r="D428" s="1167" t="str">
        <f t="shared" si="63"/>
        <v/>
      </c>
      <c r="E428" s="1869">
        <f t="shared" si="64"/>
        <v>0</v>
      </c>
      <c r="F428" s="1869"/>
      <c r="G428" s="1280" t="str">
        <f t="shared" si="65"/>
        <v/>
      </c>
      <c r="H428" s="1280" t="str">
        <f t="shared" si="66"/>
        <v/>
      </c>
      <c r="I428" s="1165">
        <f t="shared" si="68"/>
        <v>0</v>
      </c>
      <c r="J428" s="1165">
        <f t="shared" si="67"/>
        <v>0</v>
      </c>
      <c r="K428" s="1150">
        <f t="shared" si="70"/>
        <v>209</v>
      </c>
      <c r="L428" s="1151" t="str">
        <f t="shared" si="69"/>
        <v/>
      </c>
    </row>
    <row r="429" spans="2:12" s="186" customFormat="1" ht="17.649999999999999" customHeight="1" x14ac:dyDescent="0.2">
      <c r="B429" s="1166" t="str">
        <f t="shared" si="61"/>
        <v/>
      </c>
      <c r="C429" s="1166" t="str">
        <f t="shared" si="62"/>
        <v/>
      </c>
      <c r="D429" s="1167" t="str">
        <f t="shared" si="63"/>
        <v/>
      </c>
      <c r="E429" s="1869">
        <f t="shared" si="64"/>
        <v>0</v>
      </c>
      <c r="F429" s="1869"/>
      <c r="G429" s="1280" t="str">
        <f t="shared" si="65"/>
        <v/>
      </c>
      <c r="H429" s="1280" t="str">
        <f t="shared" si="66"/>
        <v/>
      </c>
      <c r="I429" s="1165">
        <f t="shared" si="68"/>
        <v>0</v>
      </c>
      <c r="J429" s="1165">
        <f t="shared" si="67"/>
        <v>0</v>
      </c>
      <c r="K429" s="1150">
        <f t="shared" si="70"/>
        <v>209</v>
      </c>
      <c r="L429" s="1151" t="str">
        <f t="shared" si="69"/>
        <v/>
      </c>
    </row>
    <row r="430" spans="2:12" s="186" customFormat="1" ht="24.95" customHeight="1" x14ac:dyDescent="0.2">
      <c r="B430" s="1166" t="str">
        <f t="shared" si="61"/>
        <v/>
      </c>
      <c r="C430" s="1166" t="str">
        <f t="shared" si="62"/>
        <v/>
      </c>
      <c r="D430" s="1167" t="str">
        <f t="shared" si="63"/>
        <v/>
      </c>
      <c r="E430" s="1869">
        <f t="shared" si="64"/>
        <v>0</v>
      </c>
      <c r="F430" s="1869"/>
      <c r="G430" s="1280" t="str">
        <f t="shared" si="65"/>
        <v/>
      </c>
      <c r="H430" s="1280" t="str">
        <f t="shared" si="66"/>
        <v/>
      </c>
      <c r="I430" s="1165">
        <f t="shared" si="68"/>
        <v>0</v>
      </c>
      <c r="J430" s="1165">
        <f t="shared" si="67"/>
        <v>0</v>
      </c>
      <c r="K430" s="1150">
        <f t="shared" si="70"/>
        <v>210</v>
      </c>
      <c r="L430" s="1151" t="str">
        <f t="shared" si="69"/>
        <v/>
      </c>
    </row>
    <row r="431" spans="2:12" s="186" customFormat="1" ht="17.649999999999999" customHeight="1" x14ac:dyDescent="0.2">
      <c r="B431" s="1166" t="str">
        <f t="shared" si="61"/>
        <v/>
      </c>
      <c r="C431" s="1166" t="str">
        <f t="shared" si="62"/>
        <v/>
      </c>
      <c r="D431" s="1167" t="str">
        <f t="shared" si="63"/>
        <v/>
      </c>
      <c r="E431" s="1869">
        <f t="shared" si="64"/>
        <v>0</v>
      </c>
      <c r="F431" s="1869"/>
      <c r="G431" s="1280" t="str">
        <f t="shared" si="65"/>
        <v/>
      </c>
      <c r="H431" s="1280" t="str">
        <f t="shared" si="66"/>
        <v/>
      </c>
      <c r="I431" s="1165">
        <f t="shared" si="68"/>
        <v>0</v>
      </c>
      <c r="J431" s="1165">
        <f t="shared" si="67"/>
        <v>0</v>
      </c>
      <c r="K431" s="1150">
        <f t="shared" si="70"/>
        <v>210</v>
      </c>
      <c r="L431" s="1151" t="str">
        <f t="shared" si="69"/>
        <v/>
      </c>
    </row>
    <row r="432" spans="2:12" s="186" customFormat="1" ht="24.95" customHeight="1" x14ac:dyDescent="0.2">
      <c r="B432" s="1166" t="str">
        <f t="shared" si="61"/>
        <v/>
      </c>
      <c r="C432" s="1166" t="str">
        <f t="shared" si="62"/>
        <v/>
      </c>
      <c r="D432" s="1167" t="str">
        <f t="shared" si="63"/>
        <v/>
      </c>
      <c r="E432" s="1869">
        <f t="shared" si="64"/>
        <v>0</v>
      </c>
      <c r="F432" s="1869"/>
      <c r="G432" s="1280" t="str">
        <f t="shared" si="65"/>
        <v/>
      </c>
      <c r="H432" s="1280" t="str">
        <f t="shared" si="66"/>
        <v/>
      </c>
      <c r="I432" s="1165">
        <f t="shared" si="68"/>
        <v>0</v>
      </c>
      <c r="J432" s="1165">
        <f t="shared" si="67"/>
        <v>0</v>
      </c>
      <c r="K432" s="1150">
        <f t="shared" si="70"/>
        <v>211</v>
      </c>
      <c r="L432" s="1151" t="str">
        <f t="shared" si="69"/>
        <v/>
      </c>
    </row>
    <row r="433" spans="2:12" s="186" customFormat="1" ht="17.649999999999999" customHeight="1" x14ac:dyDescent="0.2">
      <c r="B433" s="1166" t="str">
        <f t="shared" si="61"/>
        <v/>
      </c>
      <c r="C433" s="1166" t="str">
        <f t="shared" si="62"/>
        <v/>
      </c>
      <c r="D433" s="1167" t="str">
        <f t="shared" si="63"/>
        <v/>
      </c>
      <c r="E433" s="1869">
        <f t="shared" si="64"/>
        <v>0</v>
      </c>
      <c r="F433" s="1869"/>
      <c r="G433" s="1280" t="str">
        <f t="shared" si="65"/>
        <v/>
      </c>
      <c r="H433" s="1280" t="str">
        <f t="shared" si="66"/>
        <v/>
      </c>
      <c r="I433" s="1165">
        <f t="shared" si="68"/>
        <v>0</v>
      </c>
      <c r="J433" s="1165">
        <f t="shared" si="67"/>
        <v>0</v>
      </c>
      <c r="K433" s="1150">
        <f t="shared" si="70"/>
        <v>211</v>
      </c>
      <c r="L433" s="1151" t="str">
        <f t="shared" si="69"/>
        <v/>
      </c>
    </row>
    <row r="434" spans="2:12" s="186" customFormat="1" ht="24.95" customHeight="1" x14ac:dyDescent="0.2">
      <c r="B434" s="1166" t="str">
        <f t="shared" si="61"/>
        <v/>
      </c>
      <c r="C434" s="1166" t="str">
        <f t="shared" si="62"/>
        <v/>
      </c>
      <c r="D434" s="1167" t="str">
        <f t="shared" si="63"/>
        <v/>
      </c>
      <c r="E434" s="1869">
        <f t="shared" si="64"/>
        <v>0</v>
      </c>
      <c r="F434" s="1869"/>
      <c r="G434" s="1280" t="str">
        <f t="shared" si="65"/>
        <v/>
      </c>
      <c r="H434" s="1280" t="str">
        <f t="shared" si="66"/>
        <v/>
      </c>
      <c r="I434" s="1165">
        <f t="shared" si="68"/>
        <v>0</v>
      </c>
      <c r="J434" s="1165">
        <f t="shared" si="67"/>
        <v>0</v>
      </c>
      <c r="K434" s="1150">
        <f t="shared" si="70"/>
        <v>212</v>
      </c>
      <c r="L434" s="1151" t="str">
        <f t="shared" si="69"/>
        <v/>
      </c>
    </row>
    <row r="435" spans="2:12" s="186" customFormat="1" ht="17.649999999999999" customHeight="1" x14ac:dyDescent="0.2">
      <c r="B435" s="1166" t="str">
        <f t="shared" si="61"/>
        <v/>
      </c>
      <c r="C435" s="1166" t="str">
        <f t="shared" si="62"/>
        <v/>
      </c>
      <c r="D435" s="1167" t="str">
        <f t="shared" si="63"/>
        <v/>
      </c>
      <c r="E435" s="1869">
        <f t="shared" si="64"/>
        <v>0</v>
      </c>
      <c r="F435" s="1869"/>
      <c r="G435" s="1280" t="str">
        <f t="shared" si="65"/>
        <v/>
      </c>
      <c r="H435" s="1280" t="str">
        <f t="shared" si="66"/>
        <v/>
      </c>
      <c r="I435" s="1165">
        <f t="shared" si="68"/>
        <v>0</v>
      </c>
      <c r="J435" s="1165">
        <f t="shared" si="67"/>
        <v>0</v>
      </c>
      <c r="K435" s="1150">
        <f t="shared" si="70"/>
        <v>212</v>
      </c>
      <c r="L435" s="1151" t="str">
        <f t="shared" si="69"/>
        <v/>
      </c>
    </row>
    <row r="436" spans="2:12" s="186" customFormat="1" ht="24.95" customHeight="1" x14ac:dyDescent="0.2">
      <c r="B436" s="1166" t="str">
        <f t="shared" si="61"/>
        <v/>
      </c>
      <c r="C436" s="1166" t="str">
        <f t="shared" si="62"/>
        <v/>
      </c>
      <c r="D436" s="1167" t="str">
        <f t="shared" si="63"/>
        <v/>
      </c>
      <c r="E436" s="1869">
        <f t="shared" si="64"/>
        <v>0</v>
      </c>
      <c r="F436" s="1869"/>
      <c r="G436" s="1280" t="str">
        <f t="shared" si="65"/>
        <v/>
      </c>
      <c r="H436" s="1280" t="str">
        <f t="shared" si="66"/>
        <v/>
      </c>
      <c r="I436" s="1165">
        <f t="shared" si="68"/>
        <v>0</v>
      </c>
      <c r="J436" s="1165">
        <f t="shared" si="67"/>
        <v>0</v>
      </c>
      <c r="K436" s="1150">
        <f t="shared" si="70"/>
        <v>213</v>
      </c>
      <c r="L436" s="1151" t="str">
        <f t="shared" si="69"/>
        <v/>
      </c>
    </row>
    <row r="437" spans="2:12" s="186" customFormat="1" ht="16.899999999999999" customHeight="1" x14ac:dyDescent="0.2">
      <c r="B437" s="1166" t="str">
        <f t="shared" si="61"/>
        <v/>
      </c>
      <c r="C437" s="1166" t="str">
        <f t="shared" si="62"/>
        <v/>
      </c>
      <c r="D437" s="1167" t="str">
        <f t="shared" si="63"/>
        <v/>
      </c>
      <c r="E437" s="1869">
        <f t="shared" si="64"/>
        <v>0</v>
      </c>
      <c r="F437" s="1869"/>
      <c r="G437" s="1280" t="str">
        <f t="shared" si="65"/>
        <v/>
      </c>
      <c r="H437" s="1280" t="str">
        <f t="shared" si="66"/>
        <v/>
      </c>
      <c r="I437" s="1165">
        <f t="shared" si="68"/>
        <v>0</v>
      </c>
      <c r="J437" s="1165">
        <f t="shared" si="67"/>
        <v>0</v>
      </c>
      <c r="K437" s="1150">
        <f t="shared" si="70"/>
        <v>213</v>
      </c>
      <c r="L437" s="1151" t="str">
        <f t="shared" si="69"/>
        <v/>
      </c>
    </row>
    <row r="438" spans="2:12" s="186" customFormat="1" ht="17.649999999999999" customHeight="1" x14ac:dyDescent="0.2">
      <c r="B438" s="1166" t="str">
        <f t="shared" si="61"/>
        <v/>
      </c>
      <c r="C438" s="1166" t="str">
        <f t="shared" si="62"/>
        <v/>
      </c>
      <c r="D438" s="1167" t="str">
        <f t="shared" si="63"/>
        <v/>
      </c>
      <c r="E438" s="1869">
        <f t="shared" si="64"/>
        <v>0</v>
      </c>
      <c r="F438" s="1869"/>
      <c r="G438" s="1280" t="str">
        <f t="shared" si="65"/>
        <v/>
      </c>
      <c r="H438" s="1280" t="str">
        <f t="shared" si="66"/>
        <v/>
      </c>
      <c r="I438" s="1165">
        <f t="shared" si="68"/>
        <v>0</v>
      </c>
      <c r="J438" s="1165">
        <f t="shared" si="67"/>
        <v>0</v>
      </c>
      <c r="K438" s="1150">
        <f t="shared" si="70"/>
        <v>214</v>
      </c>
      <c r="L438" s="1151" t="str">
        <f t="shared" si="69"/>
        <v/>
      </c>
    </row>
    <row r="439" spans="2:12" s="186" customFormat="1" ht="17.649999999999999" customHeight="1" x14ac:dyDescent="0.2">
      <c r="B439" s="1166" t="str">
        <f t="shared" si="61"/>
        <v/>
      </c>
      <c r="C439" s="1166" t="str">
        <f t="shared" si="62"/>
        <v/>
      </c>
      <c r="D439" s="1167" t="str">
        <f t="shared" si="63"/>
        <v/>
      </c>
      <c r="E439" s="1869">
        <f t="shared" si="64"/>
        <v>0</v>
      </c>
      <c r="F439" s="1869"/>
      <c r="G439" s="1280" t="str">
        <f t="shared" si="65"/>
        <v/>
      </c>
      <c r="H439" s="1280" t="str">
        <f t="shared" si="66"/>
        <v/>
      </c>
      <c r="I439" s="1165">
        <f t="shared" si="68"/>
        <v>0</v>
      </c>
      <c r="J439" s="1165">
        <f t="shared" si="67"/>
        <v>0</v>
      </c>
      <c r="K439" s="1150">
        <f t="shared" si="70"/>
        <v>214</v>
      </c>
      <c r="L439" s="1151" t="str">
        <f t="shared" si="69"/>
        <v/>
      </c>
    </row>
    <row r="440" spans="2:12" s="186" customFormat="1" ht="24.95" customHeight="1" x14ac:dyDescent="0.2">
      <c r="B440" s="1166" t="str">
        <f t="shared" si="61"/>
        <v/>
      </c>
      <c r="C440" s="1166" t="str">
        <f t="shared" si="62"/>
        <v/>
      </c>
      <c r="D440" s="1167" t="str">
        <f t="shared" si="63"/>
        <v/>
      </c>
      <c r="E440" s="1869">
        <f t="shared" si="64"/>
        <v>0</v>
      </c>
      <c r="F440" s="1869"/>
      <c r="G440" s="1280" t="str">
        <f t="shared" si="65"/>
        <v/>
      </c>
      <c r="H440" s="1280" t="str">
        <f t="shared" si="66"/>
        <v/>
      </c>
      <c r="I440" s="1165">
        <f t="shared" si="68"/>
        <v>0</v>
      </c>
      <c r="J440" s="1165">
        <f t="shared" si="67"/>
        <v>0</v>
      </c>
      <c r="K440" s="1150">
        <f t="shared" si="70"/>
        <v>215</v>
      </c>
      <c r="L440" s="1151" t="str">
        <f t="shared" si="69"/>
        <v/>
      </c>
    </row>
    <row r="441" spans="2:12" s="186" customFormat="1" ht="17.649999999999999" customHeight="1" x14ac:dyDescent="0.2">
      <c r="B441" s="1166" t="str">
        <f t="shared" si="61"/>
        <v/>
      </c>
      <c r="C441" s="1166" t="str">
        <f t="shared" si="62"/>
        <v/>
      </c>
      <c r="D441" s="1167" t="str">
        <f t="shared" si="63"/>
        <v/>
      </c>
      <c r="E441" s="1869">
        <f t="shared" si="64"/>
        <v>0</v>
      </c>
      <c r="F441" s="1869"/>
      <c r="G441" s="1280" t="str">
        <f t="shared" si="65"/>
        <v/>
      </c>
      <c r="H441" s="1280" t="str">
        <f t="shared" si="66"/>
        <v/>
      </c>
      <c r="I441" s="1165">
        <f t="shared" si="68"/>
        <v>0</v>
      </c>
      <c r="J441" s="1165">
        <f t="shared" si="67"/>
        <v>0</v>
      </c>
      <c r="K441" s="1150">
        <f t="shared" si="70"/>
        <v>215</v>
      </c>
      <c r="L441" s="1151" t="str">
        <f t="shared" si="69"/>
        <v/>
      </c>
    </row>
    <row r="442" spans="2:12" s="186" customFormat="1" ht="24.95" customHeight="1" x14ac:dyDescent="0.2">
      <c r="B442" s="1166" t="str">
        <f t="shared" si="61"/>
        <v/>
      </c>
      <c r="C442" s="1166" t="str">
        <f t="shared" si="62"/>
        <v/>
      </c>
      <c r="D442" s="1167" t="str">
        <f t="shared" si="63"/>
        <v/>
      </c>
      <c r="E442" s="1869">
        <f t="shared" si="64"/>
        <v>0</v>
      </c>
      <c r="F442" s="1869"/>
      <c r="G442" s="1280" t="str">
        <f t="shared" si="65"/>
        <v/>
      </c>
      <c r="H442" s="1280" t="str">
        <f t="shared" si="66"/>
        <v/>
      </c>
      <c r="I442" s="1165">
        <f t="shared" si="68"/>
        <v>0</v>
      </c>
      <c r="J442" s="1165">
        <f t="shared" si="67"/>
        <v>0</v>
      </c>
      <c r="K442" s="1150">
        <f t="shared" si="70"/>
        <v>216</v>
      </c>
      <c r="L442" s="1151" t="str">
        <f t="shared" si="69"/>
        <v/>
      </c>
    </row>
    <row r="443" spans="2:12" s="186" customFormat="1" ht="17.649999999999999" customHeight="1" x14ac:dyDescent="0.2">
      <c r="B443" s="1166" t="str">
        <f t="shared" si="61"/>
        <v/>
      </c>
      <c r="C443" s="1166" t="str">
        <f t="shared" si="62"/>
        <v/>
      </c>
      <c r="D443" s="1167" t="str">
        <f t="shared" si="63"/>
        <v/>
      </c>
      <c r="E443" s="1869">
        <f t="shared" si="64"/>
        <v>0</v>
      </c>
      <c r="F443" s="1869"/>
      <c r="G443" s="1280" t="str">
        <f t="shared" si="65"/>
        <v/>
      </c>
      <c r="H443" s="1280" t="str">
        <f t="shared" si="66"/>
        <v/>
      </c>
      <c r="I443" s="1165">
        <f t="shared" si="68"/>
        <v>0</v>
      </c>
      <c r="J443" s="1165">
        <f t="shared" si="67"/>
        <v>0</v>
      </c>
      <c r="K443" s="1150">
        <f t="shared" si="70"/>
        <v>216</v>
      </c>
      <c r="L443" s="1151" t="str">
        <f t="shared" si="69"/>
        <v/>
      </c>
    </row>
    <row r="444" spans="2:12" s="186" customFormat="1" ht="24.95" customHeight="1" x14ac:dyDescent="0.2">
      <c r="B444" s="1166" t="str">
        <f t="shared" si="61"/>
        <v/>
      </c>
      <c r="C444" s="1166" t="str">
        <f t="shared" si="62"/>
        <v/>
      </c>
      <c r="D444" s="1167" t="str">
        <f t="shared" si="63"/>
        <v/>
      </c>
      <c r="E444" s="1869">
        <f t="shared" si="64"/>
        <v>0</v>
      </c>
      <c r="F444" s="1869"/>
      <c r="G444" s="1280" t="str">
        <f t="shared" si="65"/>
        <v/>
      </c>
      <c r="H444" s="1280" t="str">
        <f t="shared" si="66"/>
        <v/>
      </c>
      <c r="I444" s="1165">
        <f t="shared" si="68"/>
        <v>0</v>
      </c>
      <c r="J444" s="1165">
        <f t="shared" si="67"/>
        <v>0</v>
      </c>
      <c r="K444" s="1150">
        <f t="shared" si="70"/>
        <v>217</v>
      </c>
      <c r="L444" s="1151" t="str">
        <f t="shared" si="69"/>
        <v/>
      </c>
    </row>
    <row r="445" spans="2:12" s="186" customFormat="1" ht="16.899999999999999" customHeight="1" x14ac:dyDescent="0.2">
      <c r="B445" s="1166" t="str">
        <f t="shared" si="61"/>
        <v/>
      </c>
      <c r="C445" s="1166" t="str">
        <f t="shared" si="62"/>
        <v/>
      </c>
      <c r="D445" s="1167" t="str">
        <f t="shared" si="63"/>
        <v/>
      </c>
      <c r="E445" s="1869">
        <f t="shared" si="64"/>
        <v>0</v>
      </c>
      <c r="F445" s="1869"/>
      <c r="G445" s="1280" t="str">
        <f t="shared" si="65"/>
        <v/>
      </c>
      <c r="H445" s="1280" t="str">
        <f t="shared" si="66"/>
        <v/>
      </c>
      <c r="I445" s="1165">
        <f t="shared" si="68"/>
        <v>0</v>
      </c>
      <c r="J445" s="1165">
        <f t="shared" si="67"/>
        <v>0</v>
      </c>
      <c r="K445" s="1150">
        <f t="shared" si="70"/>
        <v>217</v>
      </c>
      <c r="L445" s="1151" t="str">
        <f t="shared" si="69"/>
        <v/>
      </c>
    </row>
    <row r="446" spans="2:12" s="186" customFormat="1" ht="25.7" customHeight="1" x14ac:dyDescent="0.2">
      <c r="B446" s="1166" t="str">
        <f t="shared" si="61"/>
        <v/>
      </c>
      <c r="C446" s="1166" t="str">
        <f t="shared" si="62"/>
        <v/>
      </c>
      <c r="D446" s="1167" t="str">
        <f t="shared" si="63"/>
        <v/>
      </c>
      <c r="E446" s="1869">
        <f t="shared" si="64"/>
        <v>0</v>
      </c>
      <c r="F446" s="1869"/>
      <c r="G446" s="1280" t="str">
        <f t="shared" si="65"/>
        <v/>
      </c>
      <c r="H446" s="1280" t="str">
        <f t="shared" si="66"/>
        <v/>
      </c>
      <c r="I446" s="1165">
        <f t="shared" si="68"/>
        <v>0</v>
      </c>
      <c r="J446" s="1165">
        <f t="shared" si="67"/>
        <v>0</v>
      </c>
      <c r="K446" s="1150">
        <f t="shared" si="70"/>
        <v>218</v>
      </c>
      <c r="L446" s="1151" t="str">
        <f t="shared" si="69"/>
        <v/>
      </c>
    </row>
    <row r="447" spans="2:12" s="186" customFormat="1" ht="17.649999999999999" customHeight="1" x14ac:dyDescent="0.2">
      <c r="B447" s="1166" t="str">
        <f t="shared" si="61"/>
        <v/>
      </c>
      <c r="C447" s="1166" t="str">
        <f t="shared" si="62"/>
        <v/>
      </c>
      <c r="D447" s="1167" t="str">
        <f t="shared" si="63"/>
        <v/>
      </c>
      <c r="E447" s="1869">
        <f t="shared" si="64"/>
        <v>0</v>
      </c>
      <c r="F447" s="1869"/>
      <c r="G447" s="1280" t="str">
        <f t="shared" si="65"/>
        <v/>
      </c>
      <c r="H447" s="1280" t="str">
        <f t="shared" si="66"/>
        <v/>
      </c>
      <c r="I447" s="1165">
        <f t="shared" si="68"/>
        <v>0</v>
      </c>
      <c r="J447" s="1165">
        <f t="shared" si="67"/>
        <v>0</v>
      </c>
      <c r="K447" s="1150">
        <f t="shared" si="70"/>
        <v>218</v>
      </c>
      <c r="L447" s="1151" t="str">
        <f t="shared" si="69"/>
        <v/>
      </c>
    </row>
    <row r="448" spans="2:12" s="186" customFormat="1" ht="24.95" customHeight="1" x14ac:dyDescent="0.2">
      <c r="B448" s="1166" t="str">
        <f t="shared" si="61"/>
        <v/>
      </c>
      <c r="C448" s="1166" t="str">
        <f t="shared" si="62"/>
        <v/>
      </c>
      <c r="D448" s="1167" t="str">
        <f t="shared" si="63"/>
        <v/>
      </c>
      <c r="E448" s="1869">
        <f t="shared" si="64"/>
        <v>0</v>
      </c>
      <c r="F448" s="1869"/>
      <c r="G448" s="1280" t="str">
        <f t="shared" si="65"/>
        <v/>
      </c>
      <c r="H448" s="1280" t="str">
        <f t="shared" si="66"/>
        <v/>
      </c>
      <c r="I448" s="1165">
        <f t="shared" si="68"/>
        <v>0</v>
      </c>
      <c r="J448" s="1165">
        <f t="shared" si="67"/>
        <v>0</v>
      </c>
      <c r="K448" s="1150">
        <f t="shared" si="70"/>
        <v>219</v>
      </c>
      <c r="L448" s="1151" t="str">
        <f t="shared" si="69"/>
        <v/>
      </c>
    </row>
    <row r="449" spans="2:12" s="186" customFormat="1" ht="16.899999999999999" customHeight="1" x14ac:dyDescent="0.2">
      <c r="B449" s="1166" t="str">
        <f t="shared" si="61"/>
        <v/>
      </c>
      <c r="C449" s="1166" t="str">
        <f t="shared" si="62"/>
        <v/>
      </c>
      <c r="D449" s="1167" t="str">
        <f t="shared" si="63"/>
        <v/>
      </c>
      <c r="E449" s="1869">
        <f t="shared" si="64"/>
        <v>0</v>
      </c>
      <c r="F449" s="1869"/>
      <c r="G449" s="1280" t="str">
        <f t="shared" si="65"/>
        <v/>
      </c>
      <c r="H449" s="1280" t="str">
        <f t="shared" si="66"/>
        <v/>
      </c>
      <c r="I449" s="1165">
        <f t="shared" si="68"/>
        <v>0</v>
      </c>
      <c r="J449" s="1165">
        <f t="shared" si="67"/>
        <v>0</v>
      </c>
      <c r="K449" s="1150">
        <f t="shared" si="70"/>
        <v>219</v>
      </c>
      <c r="L449" s="1151" t="str">
        <f t="shared" si="69"/>
        <v/>
      </c>
    </row>
    <row r="450" spans="2:12" s="186" customFormat="1" ht="25.7" customHeight="1" x14ac:dyDescent="0.2">
      <c r="B450" s="1166" t="str">
        <f t="shared" si="61"/>
        <v/>
      </c>
      <c r="C450" s="1166" t="str">
        <f t="shared" si="62"/>
        <v/>
      </c>
      <c r="D450" s="1167" t="str">
        <f t="shared" si="63"/>
        <v/>
      </c>
      <c r="E450" s="1869">
        <f t="shared" si="64"/>
        <v>0</v>
      </c>
      <c r="F450" s="1869"/>
      <c r="G450" s="1280" t="str">
        <f t="shared" si="65"/>
        <v/>
      </c>
      <c r="H450" s="1280" t="str">
        <f t="shared" si="66"/>
        <v/>
      </c>
      <c r="I450" s="1165">
        <f t="shared" si="68"/>
        <v>0</v>
      </c>
      <c r="J450" s="1165">
        <f t="shared" si="67"/>
        <v>0</v>
      </c>
      <c r="K450" s="1150">
        <f t="shared" si="70"/>
        <v>220</v>
      </c>
      <c r="L450" s="1151" t="str">
        <f t="shared" si="69"/>
        <v/>
      </c>
    </row>
    <row r="451" spans="2:12" s="186" customFormat="1" ht="16.899999999999999" customHeight="1" x14ac:dyDescent="0.2">
      <c r="B451" s="1166" t="str">
        <f t="shared" si="61"/>
        <v/>
      </c>
      <c r="C451" s="1166" t="str">
        <f t="shared" si="62"/>
        <v/>
      </c>
      <c r="D451" s="1167" t="str">
        <f t="shared" si="63"/>
        <v/>
      </c>
      <c r="E451" s="1869">
        <f t="shared" si="64"/>
        <v>0</v>
      </c>
      <c r="F451" s="1869"/>
      <c r="G451" s="1280" t="str">
        <f t="shared" si="65"/>
        <v/>
      </c>
      <c r="H451" s="1280" t="str">
        <f t="shared" si="66"/>
        <v/>
      </c>
      <c r="I451" s="1165">
        <f t="shared" si="68"/>
        <v>0</v>
      </c>
      <c r="J451" s="1165">
        <f t="shared" si="67"/>
        <v>0</v>
      </c>
      <c r="K451" s="1150">
        <f t="shared" si="70"/>
        <v>220</v>
      </c>
      <c r="L451" s="1151" t="str">
        <f t="shared" si="69"/>
        <v/>
      </c>
    </row>
    <row r="452" spans="2:12" s="186" customFormat="1" ht="25.7" customHeight="1" x14ac:dyDescent="0.2">
      <c r="B452" s="1166" t="str">
        <f t="shared" si="61"/>
        <v/>
      </c>
      <c r="C452" s="1166" t="str">
        <f t="shared" si="62"/>
        <v/>
      </c>
      <c r="D452" s="1167" t="str">
        <f t="shared" si="63"/>
        <v/>
      </c>
      <c r="E452" s="1869">
        <f t="shared" si="64"/>
        <v>0</v>
      </c>
      <c r="F452" s="1869"/>
      <c r="G452" s="1280" t="str">
        <f t="shared" si="65"/>
        <v/>
      </c>
      <c r="H452" s="1280" t="str">
        <f t="shared" si="66"/>
        <v/>
      </c>
      <c r="I452" s="1165">
        <f t="shared" si="68"/>
        <v>0</v>
      </c>
      <c r="J452" s="1165">
        <f t="shared" si="67"/>
        <v>0</v>
      </c>
      <c r="K452" s="1150">
        <f t="shared" si="70"/>
        <v>221</v>
      </c>
      <c r="L452" s="1151" t="str">
        <f t="shared" si="69"/>
        <v/>
      </c>
    </row>
    <row r="453" spans="2:12" s="186" customFormat="1" ht="16.899999999999999" customHeight="1" x14ac:dyDescent="0.2">
      <c r="B453" s="1166" t="str">
        <f t="shared" si="61"/>
        <v/>
      </c>
      <c r="C453" s="1166" t="str">
        <f t="shared" si="62"/>
        <v/>
      </c>
      <c r="D453" s="1167" t="str">
        <f t="shared" si="63"/>
        <v/>
      </c>
      <c r="E453" s="1869">
        <f t="shared" si="64"/>
        <v>0</v>
      </c>
      <c r="F453" s="1869"/>
      <c r="G453" s="1280" t="str">
        <f t="shared" si="65"/>
        <v/>
      </c>
      <c r="H453" s="1280" t="str">
        <f t="shared" si="66"/>
        <v/>
      </c>
      <c r="I453" s="1165">
        <f t="shared" si="68"/>
        <v>0</v>
      </c>
      <c r="J453" s="1165">
        <f t="shared" si="67"/>
        <v>0</v>
      </c>
      <c r="K453" s="1150">
        <f t="shared" si="70"/>
        <v>221</v>
      </c>
      <c r="L453" s="1151" t="str">
        <f t="shared" si="69"/>
        <v/>
      </c>
    </row>
    <row r="454" spans="2:12" s="186" customFormat="1" ht="25.7" customHeight="1" x14ac:dyDescent="0.2">
      <c r="B454" s="1166" t="str">
        <f t="shared" si="61"/>
        <v/>
      </c>
      <c r="C454" s="1166" t="str">
        <f t="shared" si="62"/>
        <v/>
      </c>
      <c r="D454" s="1167" t="str">
        <f t="shared" si="63"/>
        <v/>
      </c>
      <c r="E454" s="1869">
        <f t="shared" si="64"/>
        <v>0</v>
      </c>
      <c r="F454" s="1869"/>
      <c r="G454" s="1280" t="str">
        <f t="shared" si="65"/>
        <v/>
      </c>
      <c r="H454" s="1280" t="str">
        <f t="shared" si="66"/>
        <v/>
      </c>
      <c r="I454" s="1165">
        <f t="shared" si="68"/>
        <v>0</v>
      </c>
      <c r="J454" s="1165">
        <f t="shared" si="67"/>
        <v>0</v>
      </c>
      <c r="K454" s="1150">
        <f t="shared" si="70"/>
        <v>222</v>
      </c>
      <c r="L454" s="1151" t="str">
        <f t="shared" si="69"/>
        <v/>
      </c>
    </row>
    <row r="455" spans="2:12" s="186" customFormat="1" ht="16.899999999999999" customHeight="1" x14ac:dyDescent="0.2">
      <c r="B455" s="1166" t="str">
        <f t="shared" si="61"/>
        <v/>
      </c>
      <c r="C455" s="1166" t="str">
        <f t="shared" si="62"/>
        <v/>
      </c>
      <c r="D455" s="1167" t="str">
        <f t="shared" si="63"/>
        <v/>
      </c>
      <c r="E455" s="1869">
        <f t="shared" si="64"/>
        <v>0</v>
      </c>
      <c r="F455" s="1869"/>
      <c r="G455" s="1280" t="str">
        <f t="shared" si="65"/>
        <v/>
      </c>
      <c r="H455" s="1280" t="str">
        <f t="shared" si="66"/>
        <v/>
      </c>
      <c r="I455" s="1165">
        <f t="shared" si="68"/>
        <v>0</v>
      </c>
      <c r="J455" s="1165">
        <f t="shared" si="67"/>
        <v>0</v>
      </c>
      <c r="K455" s="1150">
        <f t="shared" si="70"/>
        <v>222</v>
      </c>
      <c r="L455" s="1151" t="str">
        <f t="shared" si="69"/>
        <v/>
      </c>
    </row>
    <row r="456" spans="2:12" s="186" customFormat="1" ht="24.95" customHeight="1" x14ac:dyDescent="0.2">
      <c r="B456" s="1166" t="str">
        <f t="shared" si="61"/>
        <v/>
      </c>
      <c r="C456" s="1166" t="str">
        <f t="shared" si="62"/>
        <v/>
      </c>
      <c r="D456" s="1167" t="str">
        <f t="shared" si="63"/>
        <v/>
      </c>
      <c r="E456" s="1869">
        <f t="shared" si="64"/>
        <v>0</v>
      </c>
      <c r="F456" s="1869"/>
      <c r="G456" s="1280" t="str">
        <f t="shared" si="65"/>
        <v/>
      </c>
      <c r="H456" s="1280" t="str">
        <f t="shared" si="66"/>
        <v/>
      </c>
      <c r="I456" s="1165">
        <f t="shared" si="68"/>
        <v>0</v>
      </c>
      <c r="J456" s="1165">
        <f t="shared" si="67"/>
        <v>0</v>
      </c>
      <c r="K456" s="1150">
        <f t="shared" si="70"/>
        <v>223</v>
      </c>
      <c r="L456" s="1151" t="str">
        <f t="shared" si="69"/>
        <v/>
      </c>
    </row>
    <row r="457" spans="2:12" s="186" customFormat="1" ht="17.649999999999999" customHeight="1" x14ac:dyDescent="0.2">
      <c r="B457" s="1166" t="str">
        <f t="shared" si="61"/>
        <v/>
      </c>
      <c r="C457" s="1166" t="str">
        <f t="shared" si="62"/>
        <v/>
      </c>
      <c r="D457" s="1167" t="str">
        <f t="shared" si="63"/>
        <v/>
      </c>
      <c r="E457" s="1869">
        <f t="shared" si="64"/>
        <v>0</v>
      </c>
      <c r="F457" s="1869"/>
      <c r="G457" s="1280" t="str">
        <f t="shared" si="65"/>
        <v/>
      </c>
      <c r="H457" s="1280" t="str">
        <f t="shared" si="66"/>
        <v/>
      </c>
      <c r="I457" s="1165">
        <f t="shared" si="68"/>
        <v>0</v>
      </c>
      <c r="J457" s="1165">
        <f t="shared" si="67"/>
        <v>0</v>
      </c>
      <c r="K457" s="1150">
        <f t="shared" si="70"/>
        <v>223</v>
      </c>
      <c r="L457" s="1151" t="str">
        <f t="shared" si="69"/>
        <v/>
      </c>
    </row>
    <row r="458" spans="2:12" s="186" customFormat="1" ht="24.95" customHeight="1" x14ac:dyDescent="0.2">
      <c r="B458" s="1166" t="str">
        <f t="shared" si="61"/>
        <v/>
      </c>
      <c r="C458" s="1166" t="str">
        <f t="shared" si="62"/>
        <v/>
      </c>
      <c r="D458" s="1167" t="str">
        <f t="shared" si="63"/>
        <v/>
      </c>
      <c r="E458" s="1869">
        <f t="shared" si="64"/>
        <v>0</v>
      </c>
      <c r="F458" s="1869"/>
      <c r="G458" s="1280" t="str">
        <f t="shared" si="65"/>
        <v/>
      </c>
      <c r="H458" s="1280" t="str">
        <f t="shared" si="66"/>
        <v/>
      </c>
      <c r="I458" s="1165">
        <f t="shared" si="68"/>
        <v>0</v>
      </c>
      <c r="J458" s="1165">
        <f t="shared" si="67"/>
        <v>0</v>
      </c>
      <c r="K458" s="1150">
        <f t="shared" si="70"/>
        <v>224</v>
      </c>
      <c r="L458" s="1151" t="str">
        <f t="shared" si="69"/>
        <v/>
      </c>
    </row>
    <row r="459" spans="2:12" s="186" customFormat="1" ht="17.649999999999999" customHeight="1" x14ac:dyDescent="0.2">
      <c r="B459" s="1166" t="str">
        <f t="shared" si="61"/>
        <v/>
      </c>
      <c r="C459" s="1166" t="str">
        <f t="shared" si="62"/>
        <v/>
      </c>
      <c r="D459" s="1167" t="str">
        <f t="shared" si="63"/>
        <v/>
      </c>
      <c r="E459" s="1869">
        <f t="shared" si="64"/>
        <v>0</v>
      </c>
      <c r="F459" s="1869"/>
      <c r="G459" s="1280" t="str">
        <f t="shared" si="65"/>
        <v/>
      </c>
      <c r="H459" s="1280" t="str">
        <f t="shared" si="66"/>
        <v/>
      </c>
      <c r="I459" s="1165">
        <f t="shared" si="68"/>
        <v>0</v>
      </c>
      <c r="J459" s="1165">
        <f t="shared" si="67"/>
        <v>0</v>
      </c>
      <c r="K459" s="1150">
        <f t="shared" si="70"/>
        <v>224</v>
      </c>
      <c r="L459" s="1151" t="str">
        <f t="shared" si="69"/>
        <v/>
      </c>
    </row>
    <row r="460" spans="2:12" s="186" customFormat="1" ht="24.95" customHeight="1" x14ac:dyDescent="0.2">
      <c r="B460" s="1166" t="str">
        <f t="shared" ref="B460:B523" si="71">IF(L460="","",INDEX(ngaygs,$K460))</f>
        <v/>
      </c>
      <c r="C460" s="1166" t="str">
        <f t="shared" ref="C460:C523" si="72">IF(L460="","",INDEX(ngayct,$K460))</f>
        <v/>
      </c>
      <c r="D460" s="1167" t="str">
        <f t="shared" ref="D460:D523" si="73">IF(L460="","",INDEX(soct,$K460))</f>
        <v/>
      </c>
      <c r="E460" s="1869">
        <f t="shared" ref="E460:E523" si="74">INDEX(diengiai,$K460)</f>
        <v>0</v>
      </c>
      <c r="F460" s="1869"/>
      <c r="G460" s="1280" t="str">
        <f t="shared" ref="G460:G523" si="75">IF(L460="","",INDEX(tkno,K460))</f>
        <v/>
      </c>
      <c r="H460" s="1280" t="str">
        <f t="shared" ref="H460:H523" si="76">IF(L460="","",INDEX(tkco,K460))</f>
        <v/>
      </c>
      <c r="I460" s="1165">
        <f t="shared" si="68"/>
        <v>0</v>
      </c>
      <c r="J460" s="1165">
        <f t="shared" ref="J460:J523" si="77">IFERROR(IF(INDEX(tkno,L460)=H460,INDEX(sotien,L460),""),0)</f>
        <v>0</v>
      </c>
      <c r="K460" s="1150">
        <f t="shared" si="70"/>
        <v>225</v>
      </c>
      <c r="L460" s="1151" t="str">
        <f t="shared" si="69"/>
        <v/>
      </c>
    </row>
    <row r="461" spans="2:12" s="186" customFormat="1" ht="17.649999999999999" customHeight="1" x14ac:dyDescent="0.2">
      <c r="B461" s="1166" t="str">
        <f t="shared" si="71"/>
        <v/>
      </c>
      <c r="C461" s="1166" t="str">
        <f t="shared" si="72"/>
        <v/>
      </c>
      <c r="D461" s="1167" t="str">
        <f t="shared" si="73"/>
        <v/>
      </c>
      <c r="E461" s="1869">
        <f t="shared" si="74"/>
        <v>0</v>
      </c>
      <c r="F461" s="1869"/>
      <c r="G461" s="1280" t="str">
        <f t="shared" si="75"/>
        <v/>
      </c>
      <c r="H461" s="1280" t="str">
        <f t="shared" si="76"/>
        <v/>
      </c>
      <c r="I461" s="1165">
        <f t="shared" ref="I461:I524" si="78">IF(INDEX(tkno,K461)=G461,INDEX(sotien,K461),"")</f>
        <v>0</v>
      </c>
      <c r="J461" s="1165">
        <f t="shared" si="77"/>
        <v>0</v>
      </c>
      <c r="K461" s="1150">
        <f t="shared" si="70"/>
        <v>225</v>
      </c>
      <c r="L461" s="1151" t="str">
        <f t="shared" si="69"/>
        <v/>
      </c>
    </row>
    <row r="462" spans="2:12" s="186" customFormat="1" ht="24.95" customHeight="1" x14ac:dyDescent="0.2">
      <c r="B462" s="1166" t="str">
        <f t="shared" si="71"/>
        <v/>
      </c>
      <c r="C462" s="1166" t="str">
        <f t="shared" si="72"/>
        <v/>
      </c>
      <c r="D462" s="1167" t="str">
        <f t="shared" si="73"/>
        <v/>
      </c>
      <c r="E462" s="1869">
        <f t="shared" si="74"/>
        <v>0</v>
      </c>
      <c r="F462" s="1869"/>
      <c r="G462" s="1280" t="str">
        <f t="shared" si="75"/>
        <v/>
      </c>
      <c r="H462" s="1280" t="str">
        <f t="shared" si="76"/>
        <v/>
      </c>
      <c r="I462" s="1165">
        <f t="shared" si="78"/>
        <v>0</v>
      </c>
      <c r="J462" s="1165">
        <f t="shared" si="77"/>
        <v>0</v>
      </c>
      <c r="K462" s="1150">
        <f t="shared" si="70"/>
        <v>226</v>
      </c>
      <c r="L462" s="1151" t="str">
        <f t="shared" ref="L462:L525" si="79">IF(E462=0,"","x")</f>
        <v/>
      </c>
    </row>
    <row r="463" spans="2:12" s="186" customFormat="1" ht="17.649999999999999" customHeight="1" x14ac:dyDescent="0.2">
      <c r="B463" s="1166" t="str">
        <f t="shared" si="71"/>
        <v/>
      </c>
      <c r="C463" s="1166" t="str">
        <f t="shared" si="72"/>
        <v/>
      </c>
      <c r="D463" s="1167" t="str">
        <f t="shared" si="73"/>
        <v/>
      </c>
      <c r="E463" s="1869">
        <f t="shared" si="74"/>
        <v>0</v>
      </c>
      <c r="F463" s="1869"/>
      <c r="G463" s="1280" t="str">
        <f t="shared" si="75"/>
        <v/>
      </c>
      <c r="H463" s="1280" t="str">
        <f t="shared" si="76"/>
        <v/>
      </c>
      <c r="I463" s="1165">
        <f t="shared" si="78"/>
        <v>0</v>
      </c>
      <c r="J463" s="1165">
        <f t="shared" si="77"/>
        <v>0</v>
      </c>
      <c r="K463" s="1150">
        <f t="shared" ref="K463:K526" si="80">IF(K462=K461,K462+1,K462)</f>
        <v>226</v>
      </c>
      <c r="L463" s="1151" t="str">
        <f t="shared" si="79"/>
        <v/>
      </c>
    </row>
    <row r="464" spans="2:12" s="186" customFormat="1" ht="24.95" customHeight="1" x14ac:dyDescent="0.2">
      <c r="B464" s="1166" t="str">
        <f t="shared" si="71"/>
        <v/>
      </c>
      <c r="C464" s="1166" t="str">
        <f t="shared" si="72"/>
        <v/>
      </c>
      <c r="D464" s="1167" t="str">
        <f t="shared" si="73"/>
        <v/>
      </c>
      <c r="E464" s="1869">
        <f t="shared" si="74"/>
        <v>0</v>
      </c>
      <c r="F464" s="1869"/>
      <c r="G464" s="1280" t="str">
        <f t="shared" si="75"/>
        <v/>
      </c>
      <c r="H464" s="1280" t="str">
        <f t="shared" si="76"/>
        <v/>
      </c>
      <c r="I464" s="1165">
        <f t="shared" si="78"/>
        <v>0</v>
      </c>
      <c r="J464" s="1165">
        <f t="shared" si="77"/>
        <v>0</v>
      </c>
      <c r="K464" s="1150">
        <f t="shared" si="80"/>
        <v>227</v>
      </c>
      <c r="L464" s="1151" t="str">
        <f t="shared" si="79"/>
        <v/>
      </c>
    </row>
    <row r="465" spans="2:12" s="186" customFormat="1" ht="17.649999999999999" customHeight="1" x14ac:dyDescent="0.2">
      <c r="B465" s="1166" t="str">
        <f t="shared" si="71"/>
        <v/>
      </c>
      <c r="C465" s="1166" t="str">
        <f t="shared" si="72"/>
        <v/>
      </c>
      <c r="D465" s="1167" t="str">
        <f t="shared" si="73"/>
        <v/>
      </c>
      <c r="E465" s="1869">
        <f t="shared" si="74"/>
        <v>0</v>
      </c>
      <c r="F465" s="1869"/>
      <c r="G465" s="1280" t="str">
        <f t="shared" si="75"/>
        <v/>
      </c>
      <c r="H465" s="1280" t="str">
        <f t="shared" si="76"/>
        <v/>
      </c>
      <c r="I465" s="1165">
        <f t="shared" si="78"/>
        <v>0</v>
      </c>
      <c r="J465" s="1165">
        <f t="shared" si="77"/>
        <v>0</v>
      </c>
      <c r="K465" s="1150">
        <f t="shared" si="80"/>
        <v>227</v>
      </c>
      <c r="L465" s="1151" t="str">
        <f t="shared" si="79"/>
        <v/>
      </c>
    </row>
    <row r="466" spans="2:12" s="186" customFormat="1" ht="24.95" customHeight="1" x14ac:dyDescent="0.2">
      <c r="B466" s="1166" t="str">
        <f t="shared" si="71"/>
        <v/>
      </c>
      <c r="C466" s="1166" t="str">
        <f t="shared" si="72"/>
        <v/>
      </c>
      <c r="D466" s="1167" t="str">
        <f t="shared" si="73"/>
        <v/>
      </c>
      <c r="E466" s="1869">
        <f t="shared" si="74"/>
        <v>0</v>
      </c>
      <c r="F466" s="1869"/>
      <c r="G466" s="1280" t="str">
        <f t="shared" si="75"/>
        <v/>
      </c>
      <c r="H466" s="1280" t="str">
        <f t="shared" si="76"/>
        <v/>
      </c>
      <c r="I466" s="1165">
        <f t="shared" si="78"/>
        <v>0</v>
      </c>
      <c r="J466" s="1165">
        <f t="shared" si="77"/>
        <v>0</v>
      </c>
      <c r="K466" s="1150">
        <f t="shared" si="80"/>
        <v>228</v>
      </c>
      <c r="L466" s="1151" t="str">
        <f t="shared" si="79"/>
        <v/>
      </c>
    </row>
    <row r="467" spans="2:12" s="186" customFormat="1" ht="17.649999999999999" customHeight="1" x14ac:dyDescent="0.2">
      <c r="B467" s="1166" t="str">
        <f t="shared" si="71"/>
        <v/>
      </c>
      <c r="C467" s="1166" t="str">
        <f t="shared" si="72"/>
        <v/>
      </c>
      <c r="D467" s="1167" t="str">
        <f t="shared" si="73"/>
        <v/>
      </c>
      <c r="E467" s="1869">
        <f t="shared" si="74"/>
        <v>0</v>
      </c>
      <c r="F467" s="1869"/>
      <c r="G467" s="1280" t="str">
        <f t="shared" si="75"/>
        <v/>
      </c>
      <c r="H467" s="1280" t="str">
        <f t="shared" si="76"/>
        <v/>
      </c>
      <c r="I467" s="1165">
        <f t="shared" si="78"/>
        <v>0</v>
      </c>
      <c r="J467" s="1165">
        <f t="shared" si="77"/>
        <v>0</v>
      </c>
      <c r="K467" s="1150">
        <f t="shared" si="80"/>
        <v>228</v>
      </c>
      <c r="L467" s="1151" t="str">
        <f t="shared" si="79"/>
        <v/>
      </c>
    </row>
    <row r="468" spans="2:12" s="186" customFormat="1" ht="24.95" customHeight="1" x14ac:dyDescent="0.2">
      <c r="B468" s="1166" t="str">
        <f t="shared" si="71"/>
        <v/>
      </c>
      <c r="C468" s="1166" t="str">
        <f t="shared" si="72"/>
        <v/>
      </c>
      <c r="D468" s="1167" t="str">
        <f t="shared" si="73"/>
        <v/>
      </c>
      <c r="E468" s="1869">
        <f t="shared" si="74"/>
        <v>0</v>
      </c>
      <c r="F468" s="1869"/>
      <c r="G468" s="1280" t="str">
        <f t="shared" si="75"/>
        <v/>
      </c>
      <c r="H468" s="1280" t="str">
        <f t="shared" si="76"/>
        <v/>
      </c>
      <c r="I468" s="1165">
        <f t="shared" si="78"/>
        <v>0</v>
      </c>
      <c r="J468" s="1165">
        <f t="shared" si="77"/>
        <v>0</v>
      </c>
      <c r="K468" s="1150">
        <f t="shared" si="80"/>
        <v>229</v>
      </c>
      <c r="L468" s="1151" t="str">
        <f t="shared" si="79"/>
        <v/>
      </c>
    </row>
    <row r="469" spans="2:12" s="186" customFormat="1" ht="17.649999999999999" customHeight="1" x14ac:dyDescent="0.2">
      <c r="B469" s="1166" t="str">
        <f t="shared" si="71"/>
        <v/>
      </c>
      <c r="C469" s="1166" t="str">
        <f t="shared" si="72"/>
        <v/>
      </c>
      <c r="D469" s="1167" t="str">
        <f t="shared" si="73"/>
        <v/>
      </c>
      <c r="E469" s="1869">
        <f t="shared" si="74"/>
        <v>0</v>
      </c>
      <c r="F469" s="1869"/>
      <c r="G469" s="1280" t="str">
        <f t="shared" si="75"/>
        <v/>
      </c>
      <c r="H469" s="1280" t="str">
        <f t="shared" si="76"/>
        <v/>
      </c>
      <c r="I469" s="1165">
        <f t="shared" si="78"/>
        <v>0</v>
      </c>
      <c r="J469" s="1165">
        <f t="shared" si="77"/>
        <v>0</v>
      </c>
      <c r="K469" s="1150">
        <f t="shared" si="80"/>
        <v>229</v>
      </c>
      <c r="L469" s="1151" t="str">
        <f t="shared" si="79"/>
        <v/>
      </c>
    </row>
    <row r="470" spans="2:12" s="186" customFormat="1" ht="24.95" customHeight="1" x14ac:dyDescent="0.2">
      <c r="B470" s="1166" t="str">
        <f t="shared" si="71"/>
        <v/>
      </c>
      <c r="C470" s="1166" t="str">
        <f t="shared" si="72"/>
        <v/>
      </c>
      <c r="D470" s="1167" t="str">
        <f t="shared" si="73"/>
        <v/>
      </c>
      <c r="E470" s="1869">
        <f t="shared" si="74"/>
        <v>0</v>
      </c>
      <c r="F470" s="1869"/>
      <c r="G470" s="1280" t="str">
        <f t="shared" si="75"/>
        <v/>
      </c>
      <c r="H470" s="1280" t="str">
        <f t="shared" si="76"/>
        <v/>
      </c>
      <c r="I470" s="1165">
        <f t="shared" si="78"/>
        <v>0</v>
      </c>
      <c r="J470" s="1165">
        <f t="shared" si="77"/>
        <v>0</v>
      </c>
      <c r="K470" s="1150">
        <f t="shared" si="80"/>
        <v>230</v>
      </c>
      <c r="L470" s="1151" t="str">
        <f t="shared" si="79"/>
        <v/>
      </c>
    </row>
    <row r="471" spans="2:12" s="186" customFormat="1" ht="17.649999999999999" customHeight="1" x14ac:dyDescent="0.2">
      <c r="B471" s="1166" t="str">
        <f t="shared" si="71"/>
        <v/>
      </c>
      <c r="C471" s="1166" t="str">
        <f t="shared" si="72"/>
        <v/>
      </c>
      <c r="D471" s="1167" t="str">
        <f t="shared" si="73"/>
        <v/>
      </c>
      <c r="E471" s="1869">
        <f t="shared" si="74"/>
        <v>0</v>
      </c>
      <c r="F471" s="1869"/>
      <c r="G471" s="1280" t="str">
        <f t="shared" si="75"/>
        <v/>
      </c>
      <c r="H471" s="1280" t="str">
        <f t="shared" si="76"/>
        <v/>
      </c>
      <c r="I471" s="1165">
        <f t="shared" si="78"/>
        <v>0</v>
      </c>
      <c r="J471" s="1165">
        <f t="shared" si="77"/>
        <v>0</v>
      </c>
      <c r="K471" s="1150">
        <f t="shared" si="80"/>
        <v>230</v>
      </c>
      <c r="L471" s="1151" t="str">
        <f t="shared" si="79"/>
        <v/>
      </c>
    </row>
    <row r="472" spans="2:12" s="186" customFormat="1" ht="24.95" customHeight="1" x14ac:dyDescent="0.2">
      <c r="B472" s="1166" t="str">
        <f t="shared" si="71"/>
        <v/>
      </c>
      <c r="C472" s="1166" t="str">
        <f t="shared" si="72"/>
        <v/>
      </c>
      <c r="D472" s="1167" t="str">
        <f t="shared" si="73"/>
        <v/>
      </c>
      <c r="E472" s="1869">
        <f t="shared" si="74"/>
        <v>0</v>
      </c>
      <c r="F472" s="1869"/>
      <c r="G472" s="1280" t="str">
        <f t="shared" si="75"/>
        <v/>
      </c>
      <c r="H472" s="1280" t="str">
        <f t="shared" si="76"/>
        <v/>
      </c>
      <c r="I472" s="1165">
        <f t="shared" si="78"/>
        <v>0</v>
      </c>
      <c r="J472" s="1165">
        <f t="shared" si="77"/>
        <v>0</v>
      </c>
      <c r="K472" s="1150">
        <f t="shared" si="80"/>
        <v>231</v>
      </c>
      <c r="L472" s="1151" t="str">
        <f t="shared" si="79"/>
        <v/>
      </c>
    </row>
    <row r="473" spans="2:12" s="186" customFormat="1" ht="17.649999999999999" customHeight="1" x14ac:dyDescent="0.2">
      <c r="B473" s="1166" t="str">
        <f t="shared" si="71"/>
        <v/>
      </c>
      <c r="C473" s="1166" t="str">
        <f t="shared" si="72"/>
        <v/>
      </c>
      <c r="D473" s="1167" t="str">
        <f t="shared" si="73"/>
        <v/>
      </c>
      <c r="E473" s="1869">
        <f t="shared" si="74"/>
        <v>0</v>
      </c>
      <c r="F473" s="1869"/>
      <c r="G473" s="1280" t="str">
        <f t="shared" si="75"/>
        <v/>
      </c>
      <c r="H473" s="1280" t="str">
        <f t="shared" si="76"/>
        <v/>
      </c>
      <c r="I473" s="1165">
        <f t="shared" si="78"/>
        <v>0</v>
      </c>
      <c r="J473" s="1165">
        <f t="shared" si="77"/>
        <v>0</v>
      </c>
      <c r="K473" s="1150">
        <f t="shared" si="80"/>
        <v>231</v>
      </c>
      <c r="L473" s="1151" t="str">
        <f t="shared" si="79"/>
        <v/>
      </c>
    </row>
    <row r="474" spans="2:12" s="186" customFormat="1" ht="24.95" customHeight="1" x14ac:dyDescent="0.2">
      <c r="B474" s="1166" t="str">
        <f t="shared" si="71"/>
        <v/>
      </c>
      <c r="C474" s="1166" t="str">
        <f t="shared" si="72"/>
        <v/>
      </c>
      <c r="D474" s="1167" t="str">
        <f t="shared" si="73"/>
        <v/>
      </c>
      <c r="E474" s="1869">
        <f t="shared" si="74"/>
        <v>0</v>
      </c>
      <c r="F474" s="1869"/>
      <c r="G474" s="1280" t="str">
        <f t="shared" si="75"/>
        <v/>
      </c>
      <c r="H474" s="1280" t="str">
        <f t="shared" si="76"/>
        <v/>
      </c>
      <c r="I474" s="1165">
        <f t="shared" si="78"/>
        <v>0</v>
      </c>
      <c r="J474" s="1165">
        <f t="shared" si="77"/>
        <v>0</v>
      </c>
      <c r="K474" s="1150">
        <f t="shared" si="80"/>
        <v>232</v>
      </c>
      <c r="L474" s="1151" t="str">
        <f t="shared" si="79"/>
        <v/>
      </c>
    </row>
    <row r="475" spans="2:12" s="186" customFormat="1" ht="17.649999999999999" customHeight="1" x14ac:dyDescent="0.2">
      <c r="B475" s="1166" t="str">
        <f t="shared" si="71"/>
        <v/>
      </c>
      <c r="C475" s="1166" t="str">
        <f t="shared" si="72"/>
        <v/>
      </c>
      <c r="D475" s="1167" t="str">
        <f t="shared" si="73"/>
        <v/>
      </c>
      <c r="E475" s="1869">
        <f t="shared" si="74"/>
        <v>0</v>
      </c>
      <c r="F475" s="1869"/>
      <c r="G475" s="1280" t="str">
        <f t="shared" si="75"/>
        <v/>
      </c>
      <c r="H475" s="1280" t="str">
        <f t="shared" si="76"/>
        <v/>
      </c>
      <c r="I475" s="1165">
        <f t="shared" si="78"/>
        <v>0</v>
      </c>
      <c r="J475" s="1165">
        <f t="shared" si="77"/>
        <v>0</v>
      </c>
      <c r="K475" s="1150">
        <f t="shared" si="80"/>
        <v>232</v>
      </c>
      <c r="L475" s="1151" t="str">
        <f t="shared" si="79"/>
        <v/>
      </c>
    </row>
    <row r="476" spans="2:12" s="186" customFormat="1" ht="24.95" customHeight="1" x14ac:dyDescent="0.2">
      <c r="B476" s="1166" t="str">
        <f t="shared" si="71"/>
        <v/>
      </c>
      <c r="C476" s="1166" t="str">
        <f t="shared" si="72"/>
        <v/>
      </c>
      <c r="D476" s="1167" t="str">
        <f t="shared" si="73"/>
        <v/>
      </c>
      <c r="E476" s="1869">
        <f t="shared" si="74"/>
        <v>0</v>
      </c>
      <c r="F476" s="1869"/>
      <c r="G476" s="1280" t="str">
        <f t="shared" si="75"/>
        <v/>
      </c>
      <c r="H476" s="1280" t="str">
        <f t="shared" si="76"/>
        <v/>
      </c>
      <c r="I476" s="1165">
        <f t="shared" si="78"/>
        <v>0</v>
      </c>
      <c r="J476" s="1165">
        <f t="shared" si="77"/>
        <v>0</v>
      </c>
      <c r="K476" s="1150">
        <f t="shared" si="80"/>
        <v>233</v>
      </c>
      <c r="L476" s="1151" t="str">
        <f t="shared" si="79"/>
        <v/>
      </c>
    </row>
    <row r="477" spans="2:12" s="186" customFormat="1" ht="17.649999999999999" customHeight="1" x14ac:dyDescent="0.2">
      <c r="B477" s="1166" t="str">
        <f t="shared" si="71"/>
        <v/>
      </c>
      <c r="C477" s="1166" t="str">
        <f t="shared" si="72"/>
        <v/>
      </c>
      <c r="D477" s="1167" t="str">
        <f t="shared" si="73"/>
        <v/>
      </c>
      <c r="E477" s="1869">
        <f t="shared" si="74"/>
        <v>0</v>
      </c>
      <c r="F477" s="1869"/>
      <c r="G477" s="1280" t="str">
        <f t="shared" si="75"/>
        <v/>
      </c>
      <c r="H477" s="1280" t="str">
        <f t="shared" si="76"/>
        <v/>
      </c>
      <c r="I477" s="1165">
        <f t="shared" si="78"/>
        <v>0</v>
      </c>
      <c r="J477" s="1165">
        <f t="shared" si="77"/>
        <v>0</v>
      </c>
      <c r="K477" s="1150">
        <f t="shared" si="80"/>
        <v>233</v>
      </c>
      <c r="L477" s="1151" t="str">
        <f t="shared" si="79"/>
        <v/>
      </c>
    </row>
    <row r="478" spans="2:12" s="186" customFormat="1" ht="24.95" customHeight="1" x14ac:dyDescent="0.2">
      <c r="B478" s="1166" t="str">
        <f t="shared" si="71"/>
        <v/>
      </c>
      <c r="C478" s="1166" t="str">
        <f t="shared" si="72"/>
        <v/>
      </c>
      <c r="D478" s="1167" t="str">
        <f t="shared" si="73"/>
        <v/>
      </c>
      <c r="E478" s="1869">
        <f t="shared" si="74"/>
        <v>0</v>
      </c>
      <c r="F478" s="1869"/>
      <c r="G478" s="1280" t="str">
        <f t="shared" si="75"/>
        <v/>
      </c>
      <c r="H478" s="1280" t="str">
        <f t="shared" si="76"/>
        <v/>
      </c>
      <c r="I478" s="1165">
        <f t="shared" si="78"/>
        <v>0</v>
      </c>
      <c r="J478" s="1165">
        <f t="shared" si="77"/>
        <v>0</v>
      </c>
      <c r="K478" s="1150">
        <f t="shared" si="80"/>
        <v>234</v>
      </c>
      <c r="L478" s="1151" t="str">
        <f t="shared" si="79"/>
        <v/>
      </c>
    </row>
    <row r="479" spans="2:12" s="186" customFormat="1" ht="17.649999999999999" customHeight="1" x14ac:dyDescent="0.2">
      <c r="B479" s="1166" t="str">
        <f t="shared" si="71"/>
        <v/>
      </c>
      <c r="C479" s="1166" t="str">
        <f t="shared" si="72"/>
        <v/>
      </c>
      <c r="D479" s="1167" t="str">
        <f t="shared" si="73"/>
        <v/>
      </c>
      <c r="E479" s="1869">
        <f t="shared" si="74"/>
        <v>0</v>
      </c>
      <c r="F479" s="1869"/>
      <c r="G479" s="1280" t="str">
        <f t="shared" si="75"/>
        <v/>
      </c>
      <c r="H479" s="1280" t="str">
        <f t="shared" si="76"/>
        <v/>
      </c>
      <c r="I479" s="1165">
        <f t="shared" si="78"/>
        <v>0</v>
      </c>
      <c r="J479" s="1165">
        <f t="shared" si="77"/>
        <v>0</v>
      </c>
      <c r="K479" s="1150">
        <f t="shared" si="80"/>
        <v>234</v>
      </c>
      <c r="L479" s="1151" t="str">
        <f t="shared" si="79"/>
        <v/>
      </c>
    </row>
    <row r="480" spans="2:12" s="186" customFormat="1" ht="24.95" customHeight="1" x14ac:dyDescent="0.2">
      <c r="B480" s="1166" t="str">
        <f t="shared" si="71"/>
        <v/>
      </c>
      <c r="C480" s="1166" t="str">
        <f t="shared" si="72"/>
        <v/>
      </c>
      <c r="D480" s="1167" t="str">
        <f t="shared" si="73"/>
        <v/>
      </c>
      <c r="E480" s="1869">
        <f t="shared" si="74"/>
        <v>0</v>
      </c>
      <c r="F480" s="1869"/>
      <c r="G480" s="1280" t="str">
        <f t="shared" si="75"/>
        <v/>
      </c>
      <c r="H480" s="1280" t="str">
        <f t="shared" si="76"/>
        <v/>
      </c>
      <c r="I480" s="1165">
        <f t="shared" si="78"/>
        <v>0</v>
      </c>
      <c r="J480" s="1165">
        <f t="shared" si="77"/>
        <v>0</v>
      </c>
      <c r="K480" s="1150">
        <f t="shared" si="80"/>
        <v>235</v>
      </c>
      <c r="L480" s="1151" t="str">
        <f t="shared" si="79"/>
        <v/>
      </c>
    </row>
    <row r="481" spans="2:12" s="186" customFormat="1" ht="24.95" customHeight="1" x14ac:dyDescent="0.2">
      <c r="B481" s="1166" t="str">
        <f t="shared" si="71"/>
        <v/>
      </c>
      <c r="C481" s="1166" t="str">
        <f t="shared" si="72"/>
        <v/>
      </c>
      <c r="D481" s="1167" t="str">
        <f t="shared" si="73"/>
        <v/>
      </c>
      <c r="E481" s="1869">
        <f t="shared" si="74"/>
        <v>0</v>
      </c>
      <c r="F481" s="1869"/>
      <c r="G481" s="1280" t="str">
        <f t="shared" si="75"/>
        <v/>
      </c>
      <c r="H481" s="1280" t="str">
        <f t="shared" si="76"/>
        <v/>
      </c>
      <c r="I481" s="1165">
        <f t="shared" si="78"/>
        <v>0</v>
      </c>
      <c r="J481" s="1165">
        <f t="shared" si="77"/>
        <v>0</v>
      </c>
      <c r="K481" s="1150">
        <f t="shared" si="80"/>
        <v>235</v>
      </c>
      <c r="L481" s="1151" t="str">
        <f t="shared" si="79"/>
        <v/>
      </c>
    </row>
    <row r="482" spans="2:12" s="186" customFormat="1" ht="17.649999999999999" customHeight="1" x14ac:dyDescent="0.2">
      <c r="B482" s="1166" t="str">
        <f t="shared" si="71"/>
        <v/>
      </c>
      <c r="C482" s="1166" t="str">
        <f t="shared" si="72"/>
        <v/>
      </c>
      <c r="D482" s="1167" t="str">
        <f t="shared" si="73"/>
        <v/>
      </c>
      <c r="E482" s="1869">
        <f t="shared" si="74"/>
        <v>0</v>
      </c>
      <c r="F482" s="1869"/>
      <c r="G482" s="1280" t="str">
        <f t="shared" si="75"/>
        <v/>
      </c>
      <c r="H482" s="1280" t="str">
        <f t="shared" si="76"/>
        <v/>
      </c>
      <c r="I482" s="1165">
        <f t="shared" si="78"/>
        <v>0</v>
      </c>
      <c r="J482" s="1165">
        <f t="shared" si="77"/>
        <v>0</v>
      </c>
      <c r="K482" s="1150">
        <f t="shared" si="80"/>
        <v>236</v>
      </c>
      <c r="L482" s="1151" t="str">
        <f t="shared" si="79"/>
        <v/>
      </c>
    </row>
    <row r="483" spans="2:12" s="186" customFormat="1" ht="24.95" customHeight="1" x14ac:dyDescent="0.2">
      <c r="B483" s="1166" t="str">
        <f t="shared" si="71"/>
        <v/>
      </c>
      <c r="C483" s="1166" t="str">
        <f t="shared" si="72"/>
        <v/>
      </c>
      <c r="D483" s="1167" t="str">
        <f t="shared" si="73"/>
        <v/>
      </c>
      <c r="E483" s="1869">
        <f t="shared" si="74"/>
        <v>0</v>
      </c>
      <c r="F483" s="1869"/>
      <c r="G483" s="1280" t="str">
        <f t="shared" si="75"/>
        <v/>
      </c>
      <c r="H483" s="1280" t="str">
        <f t="shared" si="76"/>
        <v/>
      </c>
      <c r="I483" s="1165">
        <f t="shared" si="78"/>
        <v>0</v>
      </c>
      <c r="J483" s="1165">
        <f t="shared" si="77"/>
        <v>0</v>
      </c>
      <c r="K483" s="1150">
        <f t="shared" si="80"/>
        <v>236</v>
      </c>
      <c r="L483" s="1151" t="str">
        <f t="shared" si="79"/>
        <v/>
      </c>
    </row>
    <row r="484" spans="2:12" s="186" customFormat="1" ht="17.649999999999999" customHeight="1" x14ac:dyDescent="0.2">
      <c r="B484" s="1166" t="str">
        <f t="shared" si="71"/>
        <v/>
      </c>
      <c r="C484" s="1166" t="str">
        <f t="shared" si="72"/>
        <v/>
      </c>
      <c r="D484" s="1167" t="str">
        <f t="shared" si="73"/>
        <v/>
      </c>
      <c r="E484" s="1869">
        <f t="shared" si="74"/>
        <v>0</v>
      </c>
      <c r="F484" s="1869"/>
      <c r="G484" s="1280" t="str">
        <f t="shared" si="75"/>
        <v/>
      </c>
      <c r="H484" s="1280" t="str">
        <f t="shared" si="76"/>
        <v/>
      </c>
      <c r="I484" s="1165">
        <f t="shared" si="78"/>
        <v>0</v>
      </c>
      <c r="J484" s="1165">
        <f t="shared" si="77"/>
        <v>0</v>
      </c>
      <c r="K484" s="1150">
        <f t="shared" si="80"/>
        <v>237</v>
      </c>
      <c r="L484" s="1151" t="str">
        <f t="shared" si="79"/>
        <v/>
      </c>
    </row>
    <row r="485" spans="2:12" s="186" customFormat="1" ht="16.899999999999999" customHeight="1" x14ac:dyDescent="0.2">
      <c r="B485" s="1166" t="str">
        <f t="shared" si="71"/>
        <v/>
      </c>
      <c r="C485" s="1166" t="str">
        <f t="shared" si="72"/>
        <v/>
      </c>
      <c r="D485" s="1167" t="str">
        <f t="shared" si="73"/>
        <v/>
      </c>
      <c r="E485" s="1869">
        <f t="shared" si="74"/>
        <v>0</v>
      </c>
      <c r="F485" s="1869"/>
      <c r="G485" s="1280" t="str">
        <f t="shared" si="75"/>
        <v/>
      </c>
      <c r="H485" s="1280" t="str">
        <f t="shared" si="76"/>
        <v/>
      </c>
      <c r="I485" s="1165">
        <f t="shared" si="78"/>
        <v>0</v>
      </c>
      <c r="J485" s="1165">
        <f t="shared" si="77"/>
        <v>0</v>
      </c>
      <c r="K485" s="1150">
        <f t="shared" si="80"/>
        <v>237</v>
      </c>
      <c r="L485" s="1151" t="str">
        <f t="shared" si="79"/>
        <v/>
      </c>
    </row>
    <row r="486" spans="2:12" s="186" customFormat="1" ht="25.7" customHeight="1" x14ac:dyDescent="0.2">
      <c r="B486" s="1166" t="str">
        <f t="shared" si="71"/>
        <v/>
      </c>
      <c r="C486" s="1166" t="str">
        <f t="shared" si="72"/>
        <v/>
      </c>
      <c r="D486" s="1167" t="str">
        <f t="shared" si="73"/>
        <v/>
      </c>
      <c r="E486" s="1869">
        <f t="shared" si="74"/>
        <v>0</v>
      </c>
      <c r="F486" s="1869"/>
      <c r="G486" s="1280" t="str">
        <f t="shared" si="75"/>
        <v/>
      </c>
      <c r="H486" s="1280" t="str">
        <f t="shared" si="76"/>
        <v/>
      </c>
      <c r="I486" s="1165">
        <f t="shared" si="78"/>
        <v>0</v>
      </c>
      <c r="J486" s="1165">
        <f t="shared" si="77"/>
        <v>0</v>
      </c>
      <c r="K486" s="1150">
        <f t="shared" si="80"/>
        <v>238</v>
      </c>
      <c r="L486" s="1151" t="str">
        <f t="shared" si="79"/>
        <v/>
      </c>
    </row>
    <row r="487" spans="2:12" s="186" customFormat="1" ht="16.899999999999999" customHeight="1" x14ac:dyDescent="0.2">
      <c r="B487" s="1166" t="str">
        <f t="shared" si="71"/>
        <v/>
      </c>
      <c r="C487" s="1166" t="str">
        <f t="shared" si="72"/>
        <v/>
      </c>
      <c r="D487" s="1167" t="str">
        <f t="shared" si="73"/>
        <v/>
      </c>
      <c r="E487" s="1869">
        <f t="shared" si="74"/>
        <v>0</v>
      </c>
      <c r="F487" s="1869"/>
      <c r="G487" s="1280" t="str">
        <f t="shared" si="75"/>
        <v/>
      </c>
      <c r="H487" s="1280" t="str">
        <f t="shared" si="76"/>
        <v/>
      </c>
      <c r="I487" s="1165">
        <f t="shared" si="78"/>
        <v>0</v>
      </c>
      <c r="J487" s="1165">
        <f t="shared" si="77"/>
        <v>0</v>
      </c>
      <c r="K487" s="1150">
        <f t="shared" si="80"/>
        <v>238</v>
      </c>
      <c r="L487" s="1151" t="str">
        <f t="shared" si="79"/>
        <v/>
      </c>
    </row>
    <row r="488" spans="2:12" s="186" customFormat="1" ht="17.649999999999999" customHeight="1" x14ac:dyDescent="0.2">
      <c r="B488" s="1166" t="str">
        <f t="shared" si="71"/>
        <v/>
      </c>
      <c r="C488" s="1166" t="str">
        <f t="shared" si="72"/>
        <v/>
      </c>
      <c r="D488" s="1167" t="str">
        <f t="shared" si="73"/>
        <v/>
      </c>
      <c r="E488" s="1869">
        <f t="shared" si="74"/>
        <v>0</v>
      </c>
      <c r="F488" s="1869"/>
      <c r="G488" s="1280" t="str">
        <f t="shared" si="75"/>
        <v/>
      </c>
      <c r="H488" s="1280" t="str">
        <f t="shared" si="76"/>
        <v/>
      </c>
      <c r="I488" s="1165">
        <f t="shared" si="78"/>
        <v>0</v>
      </c>
      <c r="J488" s="1165">
        <f t="shared" si="77"/>
        <v>0</v>
      </c>
      <c r="K488" s="1150">
        <f t="shared" si="80"/>
        <v>239</v>
      </c>
      <c r="L488" s="1151" t="str">
        <f t="shared" si="79"/>
        <v/>
      </c>
    </row>
    <row r="489" spans="2:12" s="186" customFormat="1" ht="16.899999999999999" customHeight="1" x14ac:dyDescent="0.2">
      <c r="B489" s="1166" t="str">
        <f t="shared" si="71"/>
        <v/>
      </c>
      <c r="C489" s="1166" t="str">
        <f t="shared" si="72"/>
        <v/>
      </c>
      <c r="D489" s="1167" t="str">
        <f t="shared" si="73"/>
        <v/>
      </c>
      <c r="E489" s="1869">
        <f t="shared" si="74"/>
        <v>0</v>
      </c>
      <c r="F489" s="1869"/>
      <c r="G489" s="1280" t="str">
        <f t="shared" si="75"/>
        <v/>
      </c>
      <c r="H489" s="1280" t="str">
        <f t="shared" si="76"/>
        <v/>
      </c>
      <c r="I489" s="1165">
        <f t="shared" si="78"/>
        <v>0</v>
      </c>
      <c r="J489" s="1165">
        <f t="shared" si="77"/>
        <v>0</v>
      </c>
      <c r="K489" s="1150">
        <f t="shared" si="80"/>
        <v>239</v>
      </c>
      <c r="L489" s="1151" t="str">
        <f t="shared" si="79"/>
        <v/>
      </c>
    </row>
    <row r="490" spans="2:12" s="186" customFormat="1" ht="17.649999999999999" customHeight="1" x14ac:dyDescent="0.2">
      <c r="B490" s="1166" t="str">
        <f t="shared" si="71"/>
        <v/>
      </c>
      <c r="C490" s="1166" t="str">
        <f t="shared" si="72"/>
        <v/>
      </c>
      <c r="D490" s="1167" t="str">
        <f t="shared" si="73"/>
        <v/>
      </c>
      <c r="E490" s="1869">
        <f t="shared" si="74"/>
        <v>0</v>
      </c>
      <c r="F490" s="1869"/>
      <c r="G490" s="1280" t="str">
        <f t="shared" si="75"/>
        <v/>
      </c>
      <c r="H490" s="1280" t="str">
        <f t="shared" si="76"/>
        <v/>
      </c>
      <c r="I490" s="1165">
        <f t="shared" si="78"/>
        <v>0</v>
      </c>
      <c r="J490" s="1165">
        <f t="shared" si="77"/>
        <v>0</v>
      </c>
      <c r="K490" s="1150">
        <f t="shared" si="80"/>
        <v>240</v>
      </c>
      <c r="L490" s="1151" t="str">
        <f t="shared" si="79"/>
        <v/>
      </c>
    </row>
    <row r="491" spans="2:12" s="186" customFormat="1" ht="17.649999999999999" customHeight="1" x14ac:dyDescent="0.2">
      <c r="B491" s="1166" t="str">
        <f t="shared" si="71"/>
        <v/>
      </c>
      <c r="C491" s="1166" t="str">
        <f t="shared" si="72"/>
        <v/>
      </c>
      <c r="D491" s="1167" t="str">
        <f t="shared" si="73"/>
        <v/>
      </c>
      <c r="E491" s="1869">
        <f t="shared" si="74"/>
        <v>0</v>
      </c>
      <c r="F491" s="1869"/>
      <c r="G491" s="1280" t="str">
        <f t="shared" si="75"/>
        <v/>
      </c>
      <c r="H491" s="1280" t="str">
        <f t="shared" si="76"/>
        <v/>
      </c>
      <c r="I491" s="1165">
        <f t="shared" si="78"/>
        <v>0</v>
      </c>
      <c r="J491" s="1165">
        <f t="shared" si="77"/>
        <v>0</v>
      </c>
      <c r="K491" s="1150">
        <f t="shared" si="80"/>
        <v>240</v>
      </c>
      <c r="L491" s="1151" t="str">
        <f t="shared" si="79"/>
        <v/>
      </c>
    </row>
    <row r="492" spans="2:12" s="186" customFormat="1" ht="16.899999999999999" customHeight="1" x14ac:dyDescent="0.2">
      <c r="B492" s="1166" t="str">
        <f t="shared" si="71"/>
        <v/>
      </c>
      <c r="C492" s="1166" t="str">
        <f t="shared" si="72"/>
        <v/>
      </c>
      <c r="D492" s="1167" t="str">
        <f t="shared" si="73"/>
        <v/>
      </c>
      <c r="E492" s="1869">
        <f t="shared" si="74"/>
        <v>0</v>
      </c>
      <c r="F492" s="1869"/>
      <c r="G492" s="1280" t="str">
        <f t="shared" si="75"/>
        <v/>
      </c>
      <c r="H492" s="1280" t="str">
        <f t="shared" si="76"/>
        <v/>
      </c>
      <c r="I492" s="1165">
        <f t="shared" si="78"/>
        <v>0</v>
      </c>
      <c r="J492" s="1165">
        <f t="shared" si="77"/>
        <v>0</v>
      </c>
      <c r="K492" s="1150">
        <f t="shared" si="80"/>
        <v>241</v>
      </c>
      <c r="L492" s="1151" t="str">
        <f t="shared" si="79"/>
        <v/>
      </c>
    </row>
    <row r="493" spans="2:12" s="186" customFormat="1" ht="25.7" customHeight="1" x14ac:dyDescent="0.2">
      <c r="B493" s="1166" t="str">
        <f t="shared" si="71"/>
        <v/>
      </c>
      <c r="C493" s="1166" t="str">
        <f t="shared" si="72"/>
        <v/>
      </c>
      <c r="D493" s="1167" t="str">
        <f t="shared" si="73"/>
        <v/>
      </c>
      <c r="E493" s="1869">
        <f t="shared" si="74"/>
        <v>0</v>
      </c>
      <c r="F493" s="1869"/>
      <c r="G493" s="1280" t="str">
        <f t="shared" si="75"/>
        <v/>
      </c>
      <c r="H493" s="1280" t="str">
        <f t="shared" si="76"/>
        <v/>
      </c>
      <c r="I493" s="1165">
        <f t="shared" si="78"/>
        <v>0</v>
      </c>
      <c r="J493" s="1165">
        <f t="shared" si="77"/>
        <v>0</v>
      </c>
      <c r="K493" s="1150">
        <f t="shared" si="80"/>
        <v>241</v>
      </c>
      <c r="L493" s="1151" t="str">
        <f t="shared" si="79"/>
        <v/>
      </c>
    </row>
    <row r="494" spans="2:12" s="186" customFormat="1" ht="24.95" customHeight="1" x14ac:dyDescent="0.2">
      <c r="B494" s="1166" t="str">
        <f t="shared" si="71"/>
        <v/>
      </c>
      <c r="C494" s="1166" t="str">
        <f t="shared" si="72"/>
        <v/>
      </c>
      <c r="D494" s="1167" t="str">
        <f t="shared" si="73"/>
        <v/>
      </c>
      <c r="E494" s="1869">
        <f t="shared" si="74"/>
        <v>0</v>
      </c>
      <c r="F494" s="1869"/>
      <c r="G494" s="1280" t="str">
        <f t="shared" si="75"/>
        <v/>
      </c>
      <c r="H494" s="1280" t="str">
        <f t="shared" si="76"/>
        <v/>
      </c>
      <c r="I494" s="1165">
        <f t="shared" si="78"/>
        <v>0</v>
      </c>
      <c r="J494" s="1165">
        <f t="shared" si="77"/>
        <v>0</v>
      </c>
      <c r="K494" s="1150">
        <f t="shared" si="80"/>
        <v>242</v>
      </c>
      <c r="L494" s="1151" t="str">
        <f t="shared" si="79"/>
        <v/>
      </c>
    </row>
    <row r="495" spans="2:12" s="186" customFormat="1" ht="17.649999999999999" customHeight="1" x14ac:dyDescent="0.2">
      <c r="B495" s="1166" t="str">
        <f t="shared" si="71"/>
        <v/>
      </c>
      <c r="C495" s="1166" t="str">
        <f t="shared" si="72"/>
        <v/>
      </c>
      <c r="D495" s="1167" t="str">
        <f t="shared" si="73"/>
        <v/>
      </c>
      <c r="E495" s="1869">
        <f t="shared" si="74"/>
        <v>0</v>
      </c>
      <c r="F495" s="1869"/>
      <c r="G495" s="1280" t="str">
        <f t="shared" si="75"/>
        <v/>
      </c>
      <c r="H495" s="1280" t="str">
        <f t="shared" si="76"/>
        <v/>
      </c>
      <c r="I495" s="1165">
        <f t="shared" si="78"/>
        <v>0</v>
      </c>
      <c r="J495" s="1165">
        <f t="shared" si="77"/>
        <v>0</v>
      </c>
      <c r="K495" s="1150">
        <f t="shared" si="80"/>
        <v>242</v>
      </c>
      <c r="L495" s="1151" t="str">
        <f t="shared" si="79"/>
        <v/>
      </c>
    </row>
    <row r="496" spans="2:12" s="186" customFormat="1" ht="16.899999999999999" customHeight="1" x14ac:dyDescent="0.2">
      <c r="B496" s="1166" t="str">
        <f t="shared" si="71"/>
        <v/>
      </c>
      <c r="C496" s="1166" t="str">
        <f t="shared" si="72"/>
        <v/>
      </c>
      <c r="D496" s="1167" t="str">
        <f t="shared" si="73"/>
        <v/>
      </c>
      <c r="E496" s="1869">
        <f t="shared" si="74"/>
        <v>0</v>
      </c>
      <c r="F496" s="1869"/>
      <c r="G496" s="1280" t="str">
        <f t="shared" si="75"/>
        <v/>
      </c>
      <c r="H496" s="1280" t="str">
        <f t="shared" si="76"/>
        <v/>
      </c>
      <c r="I496" s="1165">
        <f t="shared" si="78"/>
        <v>0</v>
      </c>
      <c r="J496" s="1165">
        <f t="shared" si="77"/>
        <v>0</v>
      </c>
      <c r="K496" s="1150">
        <f t="shared" si="80"/>
        <v>243</v>
      </c>
      <c r="L496" s="1151" t="str">
        <f t="shared" si="79"/>
        <v/>
      </c>
    </row>
    <row r="497" spans="2:12" s="186" customFormat="1" ht="17.649999999999999" customHeight="1" x14ac:dyDescent="0.2">
      <c r="B497" s="1166" t="str">
        <f t="shared" si="71"/>
        <v/>
      </c>
      <c r="C497" s="1166" t="str">
        <f t="shared" si="72"/>
        <v/>
      </c>
      <c r="D497" s="1167" t="str">
        <f t="shared" si="73"/>
        <v/>
      </c>
      <c r="E497" s="1869">
        <f t="shared" si="74"/>
        <v>0</v>
      </c>
      <c r="F497" s="1869"/>
      <c r="G497" s="1280" t="str">
        <f t="shared" si="75"/>
        <v/>
      </c>
      <c r="H497" s="1280" t="str">
        <f t="shared" si="76"/>
        <v/>
      </c>
      <c r="I497" s="1165">
        <f t="shared" si="78"/>
        <v>0</v>
      </c>
      <c r="J497" s="1165">
        <f t="shared" si="77"/>
        <v>0</v>
      </c>
      <c r="K497" s="1150">
        <f t="shared" si="80"/>
        <v>243</v>
      </c>
      <c r="L497" s="1151" t="str">
        <f t="shared" si="79"/>
        <v/>
      </c>
    </row>
    <row r="498" spans="2:12" s="186" customFormat="1" ht="17.649999999999999" customHeight="1" x14ac:dyDescent="0.2">
      <c r="B498" s="1166" t="str">
        <f t="shared" si="71"/>
        <v/>
      </c>
      <c r="C498" s="1166" t="str">
        <f t="shared" si="72"/>
        <v/>
      </c>
      <c r="D498" s="1167" t="str">
        <f t="shared" si="73"/>
        <v/>
      </c>
      <c r="E498" s="1869">
        <f t="shared" si="74"/>
        <v>0</v>
      </c>
      <c r="F498" s="1869"/>
      <c r="G498" s="1280" t="str">
        <f t="shared" si="75"/>
        <v/>
      </c>
      <c r="H498" s="1280" t="str">
        <f t="shared" si="76"/>
        <v/>
      </c>
      <c r="I498" s="1165">
        <f t="shared" si="78"/>
        <v>0</v>
      </c>
      <c r="J498" s="1165">
        <f t="shared" si="77"/>
        <v>0</v>
      </c>
      <c r="K498" s="1150">
        <f t="shared" si="80"/>
        <v>244</v>
      </c>
      <c r="L498" s="1151" t="str">
        <f t="shared" si="79"/>
        <v/>
      </c>
    </row>
    <row r="499" spans="2:12" s="186" customFormat="1" ht="16.899999999999999" customHeight="1" x14ac:dyDescent="0.2">
      <c r="B499" s="1166" t="str">
        <f t="shared" si="71"/>
        <v/>
      </c>
      <c r="C499" s="1166" t="str">
        <f t="shared" si="72"/>
        <v/>
      </c>
      <c r="D499" s="1167" t="str">
        <f t="shared" si="73"/>
        <v/>
      </c>
      <c r="E499" s="1869">
        <f t="shared" si="74"/>
        <v>0</v>
      </c>
      <c r="F499" s="1869"/>
      <c r="G499" s="1280" t="str">
        <f t="shared" si="75"/>
        <v/>
      </c>
      <c r="H499" s="1280" t="str">
        <f t="shared" si="76"/>
        <v/>
      </c>
      <c r="I499" s="1165">
        <f t="shared" si="78"/>
        <v>0</v>
      </c>
      <c r="J499" s="1165">
        <f t="shared" si="77"/>
        <v>0</v>
      </c>
      <c r="K499" s="1150">
        <f t="shared" si="80"/>
        <v>244</v>
      </c>
      <c r="L499" s="1151" t="str">
        <f t="shared" si="79"/>
        <v/>
      </c>
    </row>
    <row r="500" spans="2:12" s="186" customFormat="1" ht="24.95" customHeight="1" x14ac:dyDescent="0.2">
      <c r="B500" s="1166" t="str">
        <f t="shared" si="71"/>
        <v/>
      </c>
      <c r="C500" s="1166" t="str">
        <f t="shared" si="72"/>
        <v/>
      </c>
      <c r="D500" s="1167" t="str">
        <f t="shared" si="73"/>
        <v/>
      </c>
      <c r="E500" s="1869">
        <f t="shared" si="74"/>
        <v>0</v>
      </c>
      <c r="F500" s="1869"/>
      <c r="G500" s="1280" t="str">
        <f t="shared" si="75"/>
        <v/>
      </c>
      <c r="H500" s="1280" t="str">
        <f t="shared" si="76"/>
        <v/>
      </c>
      <c r="I500" s="1165">
        <f t="shared" si="78"/>
        <v>0</v>
      </c>
      <c r="J500" s="1165">
        <f t="shared" si="77"/>
        <v>0</v>
      </c>
      <c r="K500" s="1150">
        <f t="shared" si="80"/>
        <v>245</v>
      </c>
      <c r="L500" s="1151" t="str">
        <f t="shared" si="79"/>
        <v/>
      </c>
    </row>
    <row r="501" spans="2:12" s="186" customFormat="1" ht="25.7" customHeight="1" x14ac:dyDescent="0.2">
      <c r="B501" s="1166" t="str">
        <f t="shared" si="71"/>
        <v/>
      </c>
      <c r="C501" s="1166" t="str">
        <f t="shared" si="72"/>
        <v/>
      </c>
      <c r="D501" s="1167" t="str">
        <f t="shared" si="73"/>
        <v/>
      </c>
      <c r="E501" s="1869">
        <f t="shared" si="74"/>
        <v>0</v>
      </c>
      <c r="F501" s="1869"/>
      <c r="G501" s="1280" t="str">
        <f t="shared" si="75"/>
        <v/>
      </c>
      <c r="H501" s="1280" t="str">
        <f t="shared" si="76"/>
        <v/>
      </c>
      <c r="I501" s="1165">
        <f t="shared" si="78"/>
        <v>0</v>
      </c>
      <c r="J501" s="1165">
        <f t="shared" si="77"/>
        <v>0</v>
      </c>
      <c r="K501" s="1150">
        <f t="shared" si="80"/>
        <v>245</v>
      </c>
      <c r="L501" s="1151" t="str">
        <f t="shared" si="79"/>
        <v/>
      </c>
    </row>
    <row r="502" spans="2:12" s="186" customFormat="1" ht="16.899999999999999" customHeight="1" x14ac:dyDescent="0.2">
      <c r="B502" s="1166" t="str">
        <f t="shared" si="71"/>
        <v/>
      </c>
      <c r="C502" s="1166" t="str">
        <f t="shared" si="72"/>
        <v/>
      </c>
      <c r="D502" s="1167" t="str">
        <f t="shared" si="73"/>
        <v/>
      </c>
      <c r="E502" s="1869">
        <f t="shared" si="74"/>
        <v>0</v>
      </c>
      <c r="F502" s="1869"/>
      <c r="G502" s="1280" t="str">
        <f t="shared" si="75"/>
        <v/>
      </c>
      <c r="H502" s="1280" t="str">
        <f t="shared" si="76"/>
        <v/>
      </c>
      <c r="I502" s="1165">
        <f t="shared" si="78"/>
        <v>0</v>
      </c>
      <c r="J502" s="1165">
        <f t="shared" si="77"/>
        <v>0</v>
      </c>
      <c r="K502" s="1150">
        <f t="shared" si="80"/>
        <v>246</v>
      </c>
      <c r="L502" s="1151" t="str">
        <f t="shared" si="79"/>
        <v/>
      </c>
    </row>
    <row r="503" spans="2:12" s="186" customFormat="1" ht="25.7" customHeight="1" x14ac:dyDescent="0.2">
      <c r="B503" s="1166" t="str">
        <f t="shared" si="71"/>
        <v/>
      </c>
      <c r="C503" s="1166" t="str">
        <f t="shared" si="72"/>
        <v/>
      </c>
      <c r="D503" s="1167" t="str">
        <f t="shared" si="73"/>
        <v/>
      </c>
      <c r="E503" s="1869">
        <f t="shared" si="74"/>
        <v>0</v>
      </c>
      <c r="F503" s="1869"/>
      <c r="G503" s="1280" t="str">
        <f t="shared" si="75"/>
        <v/>
      </c>
      <c r="H503" s="1280" t="str">
        <f t="shared" si="76"/>
        <v/>
      </c>
      <c r="I503" s="1165">
        <f t="shared" si="78"/>
        <v>0</v>
      </c>
      <c r="J503" s="1165">
        <f t="shared" si="77"/>
        <v>0</v>
      </c>
      <c r="K503" s="1150">
        <f t="shared" si="80"/>
        <v>246</v>
      </c>
      <c r="L503" s="1151" t="str">
        <f t="shared" si="79"/>
        <v/>
      </c>
    </row>
    <row r="504" spans="2:12" s="186" customFormat="1" ht="16.899999999999999" customHeight="1" x14ac:dyDescent="0.2">
      <c r="B504" s="1166" t="str">
        <f t="shared" si="71"/>
        <v/>
      </c>
      <c r="C504" s="1166" t="str">
        <f t="shared" si="72"/>
        <v/>
      </c>
      <c r="D504" s="1167" t="str">
        <f t="shared" si="73"/>
        <v/>
      </c>
      <c r="E504" s="1869">
        <f t="shared" si="74"/>
        <v>0</v>
      </c>
      <c r="F504" s="1869"/>
      <c r="G504" s="1280" t="str">
        <f t="shared" si="75"/>
        <v/>
      </c>
      <c r="H504" s="1280" t="str">
        <f t="shared" si="76"/>
        <v/>
      </c>
      <c r="I504" s="1165">
        <f t="shared" si="78"/>
        <v>0</v>
      </c>
      <c r="J504" s="1165">
        <f t="shared" si="77"/>
        <v>0</v>
      </c>
      <c r="K504" s="1150">
        <f t="shared" si="80"/>
        <v>247</v>
      </c>
      <c r="L504" s="1151" t="str">
        <f t="shared" si="79"/>
        <v/>
      </c>
    </row>
    <row r="505" spans="2:12" s="186" customFormat="1" ht="25.7" customHeight="1" x14ac:dyDescent="0.2">
      <c r="B505" s="1166" t="str">
        <f t="shared" si="71"/>
        <v/>
      </c>
      <c r="C505" s="1166" t="str">
        <f t="shared" si="72"/>
        <v/>
      </c>
      <c r="D505" s="1167" t="str">
        <f t="shared" si="73"/>
        <v/>
      </c>
      <c r="E505" s="1869">
        <f t="shared" si="74"/>
        <v>0</v>
      </c>
      <c r="F505" s="1869"/>
      <c r="G505" s="1280" t="str">
        <f t="shared" si="75"/>
        <v/>
      </c>
      <c r="H505" s="1280" t="str">
        <f t="shared" si="76"/>
        <v/>
      </c>
      <c r="I505" s="1165">
        <f t="shared" si="78"/>
        <v>0</v>
      </c>
      <c r="J505" s="1165">
        <f t="shared" si="77"/>
        <v>0</v>
      </c>
      <c r="K505" s="1150">
        <f t="shared" si="80"/>
        <v>247</v>
      </c>
      <c r="L505" s="1151" t="str">
        <f t="shared" si="79"/>
        <v/>
      </c>
    </row>
    <row r="506" spans="2:12" s="186" customFormat="1" ht="16.899999999999999" customHeight="1" x14ac:dyDescent="0.2">
      <c r="B506" s="1166" t="str">
        <f t="shared" si="71"/>
        <v/>
      </c>
      <c r="C506" s="1166" t="str">
        <f t="shared" si="72"/>
        <v/>
      </c>
      <c r="D506" s="1167" t="str">
        <f t="shared" si="73"/>
        <v/>
      </c>
      <c r="E506" s="1869">
        <f t="shared" si="74"/>
        <v>0</v>
      </c>
      <c r="F506" s="1869"/>
      <c r="G506" s="1280" t="str">
        <f t="shared" si="75"/>
        <v/>
      </c>
      <c r="H506" s="1280" t="str">
        <f t="shared" si="76"/>
        <v/>
      </c>
      <c r="I506" s="1165">
        <f t="shared" si="78"/>
        <v>0</v>
      </c>
      <c r="J506" s="1165">
        <f t="shared" si="77"/>
        <v>0</v>
      </c>
      <c r="K506" s="1150">
        <f t="shared" si="80"/>
        <v>248</v>
      </c>
      <c r="L506" s="1151" t="str">
        <f t="shared" si="79"/>
        <v/>
      </c>
    </row>
    <row r="507" spans="2:12" s="186" customFormat="1" ht="17.649999999999999" customHeight="1" x14ac:dyDescent="0.2">
      <c r="B507" s="1166" t="str">
        <f t="shared" si="71"/>
        <v/>
      </c>
      <c r="C507" s="1166" t="str">
        <f t="shared" si="72"/>
        <v/>
      </c>
      <c r="D507" s="1167" t="str">
        <f t="shared" si="73"/>
        <v/>
      </c>
      <c r="E507" s="1869">
        <f t="shared" si="74"/>
        <v>0</v>
      </c>
      <c r="F507" s="1869"/>
      <c r="G507" s="1280" t="str">
        <f t="shared" si="75"/>
        <v/>
      </c>
      <c r="H507" s="1280" t="str">
        <f t="shared" si="76"/>
        <v/>
      </c>
      <c r="I507" s="1165">
        <f t="shared" si="78"/>
        <v>0</v>
      </c>
      <c r="J507" s="1165">
        <f t="shared" si="77"/>
        <v>0</v>
      </c>
      <c r="K507" s="1150">
        <f t="shared" si="80"/>
        <v>248</v>
      </c>
      <c r="L507" s="1151" t="str">
        <f t="shared" si="79"/>
        <v/>
      </c>
    </row>
    <row r="508" spans="2:12" s="186" customFormat="1" ht="24.95" customHeight="1" x14ac:dyDescent="0.2">
      <c r="B508" s="1166" t="str">
        <f t="shared" si="71"/>
        <v/>
      </c>
      <c r="C508" s="1166" t="str">
        <f t="shared" si="72"/>
        <v/>
      </c>
      <c r="D508" s="1167" t="str">
        <f t="shared" si="73"/>
        <v/>
      </c>
      <c r="E508" s="1869">
        <f t="shared" si="74"/>
        <v>0</v>
      </c>
      <c r="F508" s="1869"/>
      <c r="G508" s="1280" t="str">
        <f t="shared" si="75"/>
        <v/>
      </c>
      <c r="H508" s="1280" t="str">
        <f t="shared" si="76"/>
        <v/>
      </c>
      <c r="I508" s="1165">
        <f t="shared" si="78"/>
        <v>0</v>
      </c>
      <c r="J508" s="1165">
        <f t="shared" si="77"/>
        <v>0</v>
      </c>
      <c r="K508" s="1150">
        <f t="shared" si="80"/>
        <v>249</v>
      </c>
      <c r="L508" s="1151" t="str">
        <f t="shared" si="79"/>
        <v/>
      </c>
    </row>
    <row r="509" spans="2:12" s="186" customFormat="1" ht="17.649999999999999" customHeight="1" x14ac:dyDescent="0.2">
      <c r="B509" s="1166" t="str">
        <f t="shared" si="71"/>
        <v/>
      </c>
      <c r="C509" s="1166" t="str">
        <f t="shared" si="72"/>
        <v/>
      </c>
      <c r="D509" s="1167" t="str">
        <f t="shared" si="73"/>
        <v/>
      </c>
      <c r="E509" s="1869">
        <f t="shared" si="74"/>
        <v>0</v>
      </c>
      <c r="F509" s="1869"/>
      <c r="G509" s="1280" t="str">
        <f t="shared" si="75"/>
        <v/>
      </c>
      <c r="H509" s="1280" t="str">
        <f t="shared" si="76"/>
        <v/>
      </c>
      <c r="I509" s="1165">
        <f t="shared" si="78"/>
        <v>0</v>
      </c>
      <c r="J509" s="1165">
        <f t="shared" si="77"/>
        <v>0</v>
      </c>
      <c r="K509" s="1150">
        <f t="shared" si="80"/>
        <v>249</v>
      </c>
      <c r="L509" s="1151" t="str">
        <f t="shared" si="79"/>
        <v/>
      </c>
    </row>
    <row r="510" spans="2:12" s="186" customFormat="1" ht="16.899999999999999" customHeight="1" x14ac:dyDescent="0.2">
      <c r="B510" s="1166" t="str">
        <f t="shared" si="71"/>
        <v/>
      </c>
      <c r="C510" s="1166" t="str">
        <f t="shared" si="72"/>
        <v/>
      </c>
      <c r="D510" s="1167" t="str">
        <f t="shared" si="73"/>
        <v/>
      </c>
      <c r="E510" s="1869">
        <f t="shared" si="74"/>
        <v>0</v>
      </c>
      <c r="F510" s="1869"/>
      <c r="G510" s="1280" t="str">
        <f t="shared" si="75"/>
        <v/>
      </c>
      <c r="H510" s="1280" t="str">
        <f t="shared" si="76"/>
        <v/>
      </c>
      <c r="I510" s="1165">
        <f t="shared" si="78"/>
        <v>0</v>
      </c>
      <c r="J510" s="1165">
        <f t="shared" si="77"/>
        <v>0</v>
      </c>
      <c r="K510" s="1150">
        <f t="shared" si="80"/>
        <v>250</v>
      </c>
      <c r="L510" s="1151" t="str">
        <f t="shared" si="79"/>
        <v/>
      </c>
    </row>
    <row r="511" spans="2:12" s="186" customFormat="1" ht="17.649999999999999" customHeight="1" x14ac:dyDescent="0.2">
      <c r="B511" s="1166" t="str">
        <f t="shared" si="71"/>
        <v/>
      </c>
      <c r="C511" s="1166" t="str">
        <f t="shared" si="72"/>
        <v/>
      </c>
      <c r="D511" s="1167" t="str">
        <f t="shared" si="73"/>
        <v/>
      </c>
      <c r="E511" s="1869">
        <f t="shared" si="74"/>
        <v>0</v>
      </c>
      <c r="F511" s="1869"/>
      <c r="G511" s="1280" t="str">
        <f t="shared" si="75"/>
        <v/>
      </c>
      <c r="H511" s="1280" t="str">
        <f t="shared" si="76"/>
        <v/>
      </c>
      <c r="I511" s="1165">
        <f t="shared" si="78"/>
        <v>0</v>
      </c>
      <c r="J511" s="1165">
        <f t="shared" si="77"/>
        <v>0</v>
      </c>
      <c r="K511" s="1150">
        <f t="shared" si="80"/>
        <v>250</v>
      </c>
      <c r="L511" s="1151" t="str">
        <f t="shared" si="79"/>
        <v/>
      </c>
    </row>
    <row r="512" spans="2:12" s="186" customFormat="1" ht="17.649999999999999" customHeight="1" x14ac:dyDescent="0.2">
      <c r="B512" s="1166" t="str">
        <f t="shared" si="71"/>
        <v/>
      </c>
      <c r="C512" s="1166" t="str">
        <f t="shared" si="72"/>
        <v/>
      </c>
      <c r="D512" s="1167" t="str">
        <f t="shared" si="73"/>
        <v/>
      </c>
      <c r="E512" s="1869">
        <f t="shared" si="74"/>
        <v>0</v>
      </c>
      <c r="F512" s="1869"/>
      <c r="G512" s="1280" t="str">
        <f t="shared" si="75"/>
        <v/>
      </c>
      <c r="H512" s="1280" t="str">
        <f t="shared" si="76"/>
        <v/>
      </c>
      <c r="I512" s="1165">
        <f t="shared" si="78"/>
        <v>0</v>
      </c>
      <c r="J512" s="1165">
        <f t="shared" si="77"/>
        <v>0</v>
      </c>
      <c r="K512" s="1150">
        <f t="shared" si="80"/>
        <v>251</v>
      </c>
      <c r="L512" s="1151" t="str">
        <f t="shared" si="79"/>
        <v/>
      </c>
    </row>
    <row r="513" spans="2:12" s="186" customFormat="1" ht="16.899999999999999" customHeight="1" x14ac:dyDescent="0.2">
      <c r="B513" s="1166" t="str">
        <f t="shared" si="71"/>
        <v/>
      </c>
      <c r="C513" s="1166" t="str">
        <f t="shared" si="72"/>
        <v/>
      </c>
      <c r="D513" s="1167" t="str">
        <f t="shared" si="73"/>
        <v/>
      </c>
      <c r="E513" s="1869">
        <f t="shared" si="74"/>
        <v>0</v>
      </c>
      <c r="F513" s="1869"/>
      <c r="G513" s="1280" t="str">
        <f t="shared" si="75"/>
        <v/>
      </c>
      <c r="H513" s="1280" t="str">
        <f t="shared" si="76"/>
        <v/>
      </c>
      <c r="I513" s="1165">
        <f t="shared" si="78"/>
        <v>0</v>
      </c>
      <c r="J513" s="1165">
        <f t="shared" si="77"/>
        <v>0</v>
      </c>
      <c r="K513" s="1150">
        <f t="shared" si="80"/>
        <v>251</v>
      </c>
      <c r="L513" s="1151" t="str">
        <f t="shared" si="79"/>
        <v/>
      </c>
    </row>
    <row r="514" spans="2:12" s="186" customFormat="1" ht="17.649999999999999" customHeight="1" x14ac:dyDescent="0.2">
      <c r="B514" s="1166" t="str">
        <f t="shared" si="71"/>
        <v/>
      </c>
      <c r="C514" s="1166" t="str">
        <f t="shared" si="72"/>
        <v/>
      </c>
      <c r="D514" s="1167" t="str">
        <f t="shared" si="73"/>
        <v/>
      </c>
      <c r="E514" s="1869">
        <f t="shared" si="74"/>
        <v>0</v>
      </c>
      <c r="F514" s="1869"/>
      <c r="G514" s="1280" t="str">
        <f t="shared" si="75"/>
        <v/>
      </c>
      <c r="H514" s="1280" t="str">
        <f t="shared" si="76"/>
        <v/>
      </c>
      <c r="I514" s="1165">
        <f t="shared" si="78"/>
        <v>0</v>
      </c>
      <c r="J514" s="1165">
        <f t="shared" si="77"/>
        <v>0</v>
      </c>
      <c r="K514" s="1150">
        <f t="shared" si="80"/>
        <v>252</v>
      </c>
      <c r="L514" s="1151" t="str">
        <f t="shared" si="79"/>
        <v/>
      </c>
    </row>
    <row r="515" spans="2:12" s="186" customFormat="1" ht="16.899999999999999" customHeight="1" x14ac:dyDescent="0.2">
      <c r="B515" s="1166" t="str">
        <f t="shared" si="71"/>
        <v/>
      </c>
      <c r="C515" s="1166" t="str">
        <f t="shared" si="72"/>
        <v/>
      </c>
      <c r="D515" s="1167" t="str">
        <f t="shared" si="73"/>
        <v/>
      </c>
      <c r="E515" s="1869">
        <f t="shared" si="74"/>
        <v>0</v>
      </c>
      <c r="F515" s="1869"/>
      <c r="G515" s="1280" t="str">
        <f t="shared" si="75"/>
        <v/>
      </c>
      <c r="H515" s="1280" t="str">
        <f t="shared" si="76"/>
        <v/>
      </c>
      <c r="I515" s="1165">
        <f t="shared" si="78"/>
        <v>0</v>
      </c>
      <c r="J515" s="1165">
        <f t="shared" si="77"/>
        <v>0</v>
      </c>
      <c r="K515" s="1150">
        <f t="shared" si="80"/>
        <v>252</v>
      </c>
      <c r="L515" s="1151" t="str">
        <f t="shared" si="79"/>
        <v/>
      </c>
    </row>
    <row r="516" spans="2:12" s="186" customFormat="1" ht="17.649999999999999" customHeight="1" x14ac:dyDescent="0.2">
      <c r="B516" s="1166" t="str">
        <f t="shared" si="71"/>
        <v/>
      </c>
      <c r="C516" s="1166" t="str">
        <f t="shared" si="72"/>
        <v/>
      </c>
      <c r="D516" s="1167" t="str">
        <f t="shared" si="73"/>
        <v/>
      </c>
      <c r="E516" s="1869">
        <f t="shared" si="74"/>
        <v>0</v>
      </c>
      <c r="F516" s="1869"/>
      <c r="G516" s="1280" t="str">
        <f t="shared" si="75"/>
        <v/>
      </c>
      <c r="H516" s="1280" t="str">
        <f t="shared" si="76"/>
        <v/>
      </c>
      <c r="I516" s="1165">
        <f t="shared" si="78"/>
        <v>0</v>
      </c>
      <c r="J516" s="1165">
        <f t="shared" si="77"/>
        <v>0</v>
      </c>
      <c r="K516" s="1150">
        <f t="shared" si="80"/>
        <v>253</v>
      </c>
      <c r="L516" s="1151" t="str">
        <f t="shared" si="79"/>
        <v/>
      </c>
    </row>
    <row r="517" spans="2:12" s="186" customFormat="1" ht="17.649999999999999" customHeight="1" x14ac:dyDescent="0.2">
      <c r="B517" s="1166" t="str">
        <f t="shared" si="71"/>
        <v/>
      </c>
      <c r="C517" s="1166" t="str">
        <f t="shared" si="72"/>
        <v/>
      </c>
      <c r="D517" s="1167" t="str">
        <f t="shared" si="73"/>
        <v/>
      </c>
      <c r="E517" s="1869">
        <f t="shared" si="74"/>
        <v>0</v>
      </c>
      <c r="F517" s="1869"/>
      <c r="G517" s="1280" t="str">
        <f t="shared" si="75"/>
        <v/>
      </c>
      <c r="H517" s="1280" t="str">
        <f t="shared" si="76"/>
        <v/>
      </c>
      <c r="I517" s="1165">
        <f t="shared" si="78"/>
        <v>0</v>
      </c>
      <c r="J517" s="1165">
        <f t="shared" si="77"/>
        <v>0</v>
      </c>
      <c r="K517" s="1150">
        <f t="shared" si="80"/>
        <v>253</v>
      </c>
      <c r="L517" s="1151" t="str">
        <f t="shared" si="79"/>
        <v/>
      </c>
    </row>
    <row r="518" spans="2:12" s="186" customFormat="1" ht="24.95" customHeight="1" x14ac:dyDescent="0.2">
      <c r="B518" s="1166" t="str">
        <f t="shared" si="71"/>
        <v/>
      </c>
      <c r="C518" s="1166" t="str">
        <f t="shared" si="72"/>
        <v/>
      </c>
      <c r="D518" s="1167" t="str">
        <f t="shared" si="73"/>
        <v/>
      </c>
      <c r="E518" s="1869">
        <f t="shared" si="74"/>
        <v>0</v>
      </c>
      <c r="F518" s="1869"/>
      <c r="G518" s="1280" t="str">
        <f t="shared" si="75"/>
        <v/>
      </c>
      <c r="H518" s="1280" t="str">
        <f t="shared" si="76"/>
        <v/>
      </c>
      <c r="I518" s="1165">
        <f t="shared" si="78"/>
        <v>0</v>
      </c>
      <c r="J518" s="1165">
        <f t="shared" si="77"/>
        <v>0</v>
      </c>
      <c r="K518" s="1150">
        <f t="shared" si="80"/>
        <v>254</v>
      </c>
      <c r="L518" s="1151" t="str">
        <f t="shared" si="79"/>
        <v/>
      </c>
    </row>
    <row r="519" spans="2:12" s="186" customFormat="1" ht="17.649999999999999" customHeight="1" x14ac:dyDescent="0.2">
      <c r="B519" s="1166" t="str">
        <f t="shared" si="71"/>
        <v/>
      </c>
      <c r="C519" s="1166" t="str">
        <f t="shared" si="72"/>
        <v/>
      </c>
      <c r="D519" s="1167" t="str">
        <f t="shared" si="73"/>
        <v/>
      </c>
      <c r="E519" s="1869">
        <f t="shared" si="74"/>
        <v>0</v>
      </c>
      <c r="F519" s="1869"/>
      <c r="G519" s="1280" t="str">
        <f t="shared" si="75"/>
        <v/>
      </c>
      <c r="H519" s="1280" t="str">
        <f t="shared" si="76"/>
        <v/>
      </c>
      <c r="I519" s="1165">
        <f t="shared" si="78"/>
        <v>0</v>
      </c>
      <c r="J519" s="1165">
        <f t="shared" si="77"/>
        <v>0</v>
      </c>
      <c r="K519" s="1150">
        <f t="shared" si="80"/>
        <v>254</v>
      </c>
      <c r="L519" s="1151" t="str">
        <f t="shared" si="79"/>
        <v/>
      </c>
    </row>
    <row r="520" spans="2:12" s="186" customFormat="1" ht="24.95" customHeight="1" x14ac:dyDescent="0.2">
      <c r="B520" s="1166" t="str">
        <f t="shared" si="71"/>
        <v/>
      </c>
      <c r="C520" s="1166" t="str">
        <f t="shared" si="72"/>
        <v/>
      </c>
      <c r="D520" s="1167" t="str">
        <f t="shared" si="73"/>
        <v/>
      </c>
      <c r="E520" s="1869">
        <f t="shared" si="74"/>
        <v>0</v>
      </c>
      <c r="F520" s="1869"/>
      <c r="G520" s="1280" t="str">
        <f t="shared" si="75"/>
        <v/>
      </c>
      <c r="H520" s="1280" t="str">
        <f t="shared" si="76"/>
        <v/>
      </c>
      <c r="I520" s="1165">
        <f t="shared" si="78"/>
        <v>0</v>
      </c>
      <c r="J520" s="1165">
        <f t="shared" si="77"/>
        <v>0</v>
      </c>
      <c r="K520" s="1150">
        <f t="shared" si="80"/>
        <v>255</v>
      </c>
      <c r="L520" s="1151" t="str">
        <f t="shared" si="79"/>
        <v/>
      </c>
    </row>
    <row r="521" spans="2:12" s="186" customFormat="1" ht="17.649999999999999" customHeight="1" x14ac:dyDescent="0.2">
      <c r="B521" s="1166" t="str">
        <f t="shared" si="71"/>
        <v/>
      </c>
      <c r="C521" s="1166" t="str">
        <f t="shared" si="72"/>
        <v/>
      </c>
      <c r="D521" s="1167" t="str">
        <f t="shared" si="73"/>
        <v/>
      </c>
      <c r="E521" s="1869">
        <f t="shared" si="74"/>
        <v>0</v>
      </c>
      <c r="F521" s="1869"/>
      <c r="G521" s="1280" t="str">
        <f t="shared" si="75"/>
        <v/>
      </c>
      <c r="H521" s="1280" t="str">
        <f t="shared" si="76"/>
        <v/>
      </c>
      <c r="I521" s="1165">
        <f t="shared" si="78"/>
        <v>0</v>
      </c>
      <c r="J521" s="1165">
        <f t="shared" si="77"/>
        <v>0</v>
      </c>
      <c r="K521" s="1150">
        <f t="shared" si="80"/>
        <v>255</v>
      </c>
      <c r="L521" s="1151" t="str">
        <f t="shared" si="79"/>
        <v/>
      </c>
    </row>
    <row r="522" spans="2:12" s="186" customFormat="1" ht="24.95" customHeight="1" x14ac:dyDescent="0.2">
      <c r="B522" s="1166" t="str">
        <f t="shared" si="71"/>
        <v/>
      </c>
      <c r="C522" s="1166" t="str">
        <f t="shared" si="72"/>
        <v/>
      </c>
      <c r="D522" s="1167" t="str">
        <f t="shared" si="73"/>
        <v/>
      </c>
      <c r="E522" s="1869">
        <f t="shared" si="74"/>
        <v>0</v>
      </c>
      <c r="F522" s="1869"/>
      <c r="G522" s="1280" t="str">
        <f t="shared" si="75"/>
        <v/>
      </c>
      <c r="H522" s="1280" t="str">
        <f t="shared" si="76"/>
        <v/>
      </c>
      <c r="I522" s="1165">
        <f t="shared" si="78"/>
        <v>0</v>
      </c>
      <c r="J522" s="1165">
        <f t="shared" si="77"/>
        <v>0</v>
      </c>
      <c r="K522" s="1150">
        <f t="shared" si="80"/>
        <v>256</v>
      </c>
      <c r="L522" s="1151" t="str">
        <f t="shared" si="79"/>
        <v/>
      </c>
    </row>
    <row r="523" spans="2:12" s="186" customFormat="1" ht="17.649999999999999" customHeight="1" x14ac:dyDescent="0.2">
      <c r="B523" s="1166" t="str">
        <f t="shared" si="71"/>
        <v/>
      </c>
      <c r="C523" s="1166" t="str">
        <f t="shared" si="72"/>
        <v/>
      </c>
      <c r="D523" s="1167" t="str">
        <f t="shared" si="73"/>
        <v/>
      </c>
      <c r="E523" s="1869">
        <f t="shared" si="74"/>
        <v>0</v>
      </c>
      <c r="F523" s="1869"/>
      <c r="G523" s="1280" t="str">
        <f t="shared" si="75"/>
        <v/>
      </c>
      <c r="H523" s="1280" t="str">
        <f t="shared" si="76"/>
        <v/>
      </c>
      <c r="I523" s="1165">
        <f t="shared" si="78"/>
        <v>0</v>
      </c>
      <c r="J523" s="1165">
        <f t="shared" si="77"/>
        <v>0</v>
      </c>
      <c r="K523" s="1150">
        <f t="shared" si="80"/>
        <v>256</v>
      </c>
      <c r="L523" s="1151" t="str">
        <f t="shared" si="79"/>
        <v/>
      </c>
    </row>
    <row r="524" spans="2:12" s="186" customFormat="1" ht="24.95" customHeight="1" x14ac:dyDescent="0.2">
      <c r="B524" s="1166" t="str">
        <f t="shared" ref="B524:B587" si="81">IF(L524="","",INDEX(ngaygs,$K524))</f>
        <v/>
      </c>
      <c r="C524" s="1166" t="str">
        <f t="shared" ref="C524:C587" si="82">IF(L524="","",INDEX(ngayct,$K524))</f>
        <v/>
      </c>
      <c r="D524" s="1167" t="str">
        <f t="shared" ref="D524:D587" si="83">IF(L524="","",INDEX(soct,$K524))</f>
        <v/>
      </c>
      <c r="E524" s="1869">
        <f t="shared" ref="E524:E587" si="84">INDEX(diengiai,$K524)</f>
        <v>0</v>
      </c>
      <c r="F524" s="1869"/>
      <c r="G524" s="1280" t="str">
        <f t="shared" ref="G524:G587" si="85">IF(L524="","",INDEX(tkno,K524))</f>
        <v/>
      </c>
      <c r="H524" s="1280" t="str">
        <f t="shared" ref="H524:H587" si="86">IF(L524="","",INDEX(tkco,K524))</f>
        <v/>
      </c>
      <c r="I524" s="1165">
        <f t="shared" si="78"/>
        <v>0</v>
      </c>
      <c r="J524" s="1165">
        <f t="shared" ref="J524:J587" si="87">IFERROR(IF(INDEX(tkno,L524)=H524,INDEX(sotien,L524),""),0)</f>
        <v>0</v>
      </c>
      <c r="K524" s="1150">
        <f t="shared" si="80"/>
        <v>257</v>
      </c>
      <c r="L524" s="1151" t="str">
        <f t="shared" si="79"/>
        <v/>
      </c>
    </row>
    <row r="525" spans="2:12" s="186" customFormat="1" ht="17.649999999999999" customHeight="1" x14ac:dyDescent="0.2">
      <c r="B525" s="1166" t="str">
        <f t="shared" si="81"/>
        <v/>
      </c>
      <c r="C525" s="1166" t="str">
        <f t="shared" si="82"/>
        <v/>
      </c>
      <c r="D525" s="1167" t="str">
        <f t="shared" si="83"/>
        <v/>
      </c>
      <c r="E525" s="1869">
        <f t="shared" si="84"/>
        <v>0</v>
      </c>
      <c r="F525" s="1869"/>
      <c r="G525" s="1280" t="str">
        <f t="shared" si="85"/>
        <v/>
      </c>
      <c r="H525" s="1280" t="str">
        <f t="shared" si="86"/>
        <v/>
      </c>
      <c r="I525" s="1165">
        <f t="shared" ref="I525:I588" si="88">IF(INDEX(tkno,K525)=G525,INDEX(sotien,K525),"")</f>
        <v>0</v>
      </c>
      <c r="J525" s="1165">
        <f t="shared" si="87"/>
        <v>0</v>
      </c>
      <c r="K525" s="1150">
        <f t="shared" si="80"/>
        <v>257</v>
      </c>
      <c r="L525" s="1151" t="str">
        <f t="shared" si="79"/>
        <v/>
      </c>
    </row>
    <row r="526" spans="2:12" s="186" customFormat="1" ht="24.95" customHeight="1" x14ac:dyDescent="0.2">
      <c r="B526" s="1166" t="str">
        <f t="shared" si="81"/>
        <v/>
      </c>
      <c r="C526" s="1166" t="str">
        <f t="shared" si="82"/>
        <v/>
      </c>
      <c r="D526" s="1167" t="str">
        <f t="shared" si="83"/>
        <v/>
      </c>
      <c r="E526" s="1869">
        <f t="shared" si="84"/>
        <v>0</v>
      </c>
      <c r="F526" s="1869"/>
      <c r="G526" s="1280" t="str">
        <f t="shared" si="85"/>
        <v/>
      </c>
      <c r="H526" s="1280" t="str">
        <f t="shared" si="86"/>
        <v/>
      </c>
      <c r="I526" s="1165">
        <f t="shared" si="88"/>
        <v>0</v>
      </c>
      <c r="J526" s="1165">
        <f t="shared" si="87"/>
        <v>0</v>
      </c>
      <c r="K526" s="1150">
        <f t="shared" si="80"/>
        <v>258</v>
      </c>
      <c r="L526" s="1151" t="str">
        <f t="shared" ref="L526:L589" si="89">IF(E526=0,"","x")</f>
        <v/>
      </c>
    </row>
    <row r="527" spans="2:12" s="186" customFormat="1" ht="17.649999999999999" customHeight="1" x14ac:dyDescent="0.2">
      <c r="B527" s="1166" t="str">
        <f t="shared" si="81"/>
        <v/>
      </c>
      <c r="C527" s="1166" t="str">
        <f t="shared" si="82"/>
        <v/>
      </c>
      <c r="D527" s="1167" t="str">
        <f t="shared" si="83"/>
        <v/>
      </c>
      <c r="E527" s="1869">
        <f t="shared" si="84"/>
        <v>0</v>
      </c>
      <c r="F527" s="1869"/>
      <c r="G527" s="1280" t="str">
        <f t="shared" si="85"/>
        <v/>
      </c>
      <c r="H527" s="1280" t="str">
        <f t="shared" si="86"/>
        <v/>
      </c>
      <c r="I527" s="1165">
        <f t="shared" si="88"/>
        <v>0</v>
      </c>
      <c r="J527" s="1165">
        <f t="shared" si="87"/>
        <v>0</v>
      </c>
      <c r="K527" s="1150">
        <f t="shared" ref="K527:K590" si="90">IF(K526=K525,K526+1,K526)</f>
        <v>258</v>
      </c>
      <c r="L527" s="1151" t="str">
        <f t="shared" si="89"/>
        <v/>
      </c>
    </row>
    <row r="528" spans="2:12" s="186" customFormat="1" ht="24.95" customHeight="1" x14ac:dyDescent="0.2">
      <c r="B528" s="1166" t="str">
        <f t="shared" si="81"/>
        <v/>
      </c>
      <c r="C528" s="1166" t="str">
        <f t="shared" si="82"/>
        <v/>
      </c>
      <c r="D528" s="1167" t="str">
        <f t="shared" si="83"/>
        <v/>
      </c>
      <c r="E528" s="1869">
        <f t="shared" si="84"/>
        <v>0</v>
      </c>
      <c r="F528" s="1869"/>
      <c r="G528" s="1280" t="str">
        <f t="shared" si="85"/>
        <v/>
      </c>
      <c r="H528" s="1280" t="str">
        <f t="shared" si="86"/>
        <v/>
      </c>
      <c r="I528" s="1165">
        <f t="shared" si="88"/>
        <v>0</v>
      </c>
      <c r="J528" s="1165">
        <f t="shared" si="87"/>
        <v>0</v>
      </c>
      <c r="K528" s="1150">
        <f t="shared" si="90"/>
        <v>259</v>
      </c>
      <c r="L528" s="1151" t="str">
        <f t="shared" si="89"/>
        <v/>
      </c>
    </row>
    <row r="529" spans="2:12" s="186" customFormat="1" ht="17.649999999999999" customHeight="1" x14ac:dyDescent="0.2">
      <c r="B529" s="1166" t="str">
        <f t="shared" si="81"/>
        <v/>
      </c>
      <c r="C529" s="1166" t="str">
        <f t="shared" si="82"/>
        <v/>
      </c>
      <c r="D529" s="1167" t="str">
        <f t="shared" si="83"/>
        <v/>
      </c>
      <c r="E529" s="1869">
        <f t="shared" si="84"/>
        <v>0</v>
      </c>
      <c r="F529" s="1869"/>
      <c r="G529" s="1280" t="str">
        <f t="shared" si="85"/>
        <v/>
      </c>
      <c r="H529" s="1280" t="str">
        <f t="shared" si="86"/>
        <v/>
      </c>
      <c r="I529" s="1165">
        <f t="shared" si="88"/>
        <v>0</v>
      </c>
      <c r="J529" s="1165">
        <f t="shared" si="87"/>
        <v>0</v>
      </c>
      <c r="K529" s="1150">
        <f t="shared" si="90"/>
        <v>259</v>
      </c>
      <c r="L529" s="1151" t="str">
        <f t="shared" si="89"/>
        <v/>
      </c>
    </row>
    <row r="530" spans="2:12" s="186" customFormat="1" ht="24.95" customHeight="1" x14ac:dyDescent="0.2">
      <c r="B530" s="1166" t="str">
        <f t="shared" si="81"/>
        <v/>
      </c>
      <c r="C530" s="1166" t="str">
        <f t="shared" si="82"/>
        <v/>
      </c>
      <c r="D530" s="1167" t="str">
        <f t="shared" si="83"/>
        <v/>
      </c>
      <c r="E530" s="1869">
        <f t="shared" si="84"/>
        <v>0</v>
      </c>
      <c r="F530" s="1869"/>
      <c r="G530" s="1280" t="str">
        <f t="shared" si="85"/>
        <v/>
      </c>
      <c r="H530" s="1280" t="str">
        <f t="shared" si="86"/>
        <v/>
      </c>
      <c r="I530" s="1165">
        <f t="shared" si="88"/>
        <v>0</v>
      </c>
      <c r="J530" s="1165">
        <f t="shared" si="87"/>
        <v>0</v>
      </c>
      <c r="K530" s="1150">
        <f t="shared" si="90"/>
        <v>260</v>
      </c>
      <c r="L530" s="1151" t="str">
        <f t="shared" si="89"/>
        <v/>
      </c>
    </row>
    <row r="531" spans="2:12" s="186" customFormat="1" ht="17.649999999999999" customHeight="1" x14ac:dyDescent="0.2">
      <c r="B531" s="1166" t="str">
        <f t="shared" si="81"/>
        <v/>
      </c>
      <c r="C531" s="1166" t="str">
        <f t="shared" si="82"/>
        <v/>
      </c>
      <c r="D531" s="1167" t="str">
        <f t="shared" si="83"/>
        <v/>
      </c>
      <c r="E531" s="1869">
        <f t="shared" si="84"/>
        <v>0</v>
      </c>
      <c r="F531" s="1869"/>
      <c r="G531" s="1280" t="str">
        <f t="shared" si="85"/>
        <v/>
      </c>
      <c r="H531" s="1280" t="str">
        <f t="shared" si="86"/>
        <v/>
      </c>
      <c r="I531" s="1165">
        <f t="shared" si="88"/>
        <v>0</v>
      </c>
      <c r="J531" s="1165">
        <f t="shared" si="87"/>
        <v>0</v>
      </c>
      <c r="K531" s="1150">
        <f t="shared" si="90"/>
        <v>260</v>
      </c>
      <c r="L531" s="1151" t="str">
        <f t="shared" si="89"/>
        <v/>
      </c>
    </row>
    <row r="532" spans="2:12" s="186" customFormat="1" ht="24.95" customHeight="1" x14ac:dyDescent="0.2">
      <c r="B532" s="1166" t="str">
        <f t="shared" si="81"/>
        <v/>
      </c>
      <c r="C532" s="1166" t="str">
        <f t="shared" si="82"/>
        <v/>
      </c>
      <c r="D532" s="1167" t="str">
        <f t="shared" si="83"/>
        <v/>
      </c>
      <c r="E532" s="1869">
        <f t="shared" si="84"/>
        <v>0</v>
      </c>
      <c r="F532" s="1869"/>
      <c r="G532" s="1280" t="str">
        <f t="shared" si="85"/>
        <v/>
      </c>
      <c r="H532" s="1280" t="str">
        <f t="shared" si="86"/>
        <v/>
      </c>
      <c r="I532" s="1165">
        <f t="shared" si="88"/>
        <v>0</v>
      </c>
      <c r="J532" s="1165">
        <f t="shared" si="87"/>
        <v>0</v>
      </c>
      <c r="K532" s="1150">
        <f t="shared" si="90"/>
        <v>261</v>
      </c>
      <c r="L532" s="1151" t="str">
        <f t="shared" si="89"/>
        <v/>
      </c>
    </row>
    <row r="533" spans="2:12" s="186" customFormat="1" ht="17.649999999999999" customHeight="1" x14ac:dyDescent="0.2">
      <c r="B533" s="1166" t="str">
        <f t="shared" si="81"/>
        <v/>
      </c>
      <c r="C533" s="1166" t="str">
        <f t="shared" si="82"/>
        <v/>
      </c>
      <c r="D533" s="1167" t="str">
        <f t="shared" si="83"/>
        <v/>
      </c>
      <c r="E533" s="1869">
        <f t="shared" si="84"/>
        <v>0</v>
      </c>
      <c r="F533" s="1869"/>
      <c r="G533" s="1280" t="str">
        <f t="shared" si="85"/>
        <v/>
      </c>
      <c r="H533" s="1280" t="str">
        <f t="shared" si="86"/>
        <v/>
      </c>
      <c r="I533" s="1165">
        <f t="shared" si="88"/>
        <v>0</v>
      </c>
      <c r="J533" s="1165">
        <f t="shared" si="87"/>
        <v>0</v>
      </c>
      <c r="K533" s="1150">
        <f t="shared" si="90"/>
        <v>261</v>
      </c>
      <c r="L533" s="1151" t="str">
        <f t="shared" si="89"/>
        <v/>
      </c>
    </row>
    <row r="534" spans="2:12" s="186" customFormat="1" ht="24.95" customHeight="1" x14ac:dyDescent="0.2">
      <c r="B534" s="1166" t="str">
        <f t="shared" si="81"/>
        <v/>
      </c>
      <c r="C534" s="1166" t="str">
        <f t="shared" si="82"/>
        <v/>
      </c>
      <c r="D534" s="1167" t="str">
        <f t="shared" si="83"/>
        <v/>
      </c>
      <c r="E534" s="1869">
        <f t="shared" si="84"/>
        <v>0</v>
      </c>
      <c r="F534" s="1869"/>
      <c r="G534" s="1280" t="str">
        <f t="shared" si="85"/>
        <v/>
      </c>
      <c r="H534" s="1280" t="str">
        <f t="shared" si="86"/>
        <v/>
      </c>
      <c r="I534" s="1165">
        <f t="shared" si="88"/>
        <v>0</v>
      </c>
      <c r="J534" s="1165">
        <f t="shared" si="87"/>
        <v>0</v>
      </c>
      <c r="K534" s="1150">
        <f t="shared" si="90"/>
        <v>262</v>
      </c>
      <c r="L534" s="1151" t="str">
        <f t="shared" si="89"/>
        <v/>
      </c>
    </row>
    <row r="535" spans="2:12" s="186" customFormat="1" ht="16.899999999999999" customHeight="1" x14ac:dyDescent="0.2">
      <c r="B535" s="1166" t="str">
        <f t="shared" si="81"/>
        <v/>
      </c>
      <c r="C535" s="1166" t="str">
        <f t="shared" si="82"/>
        <v/>
      </c>
      <c r="D535" s="1167" t="str">
        <f t="shared" si="83"/>
        <v/>
      </c>
      <c r="E535" s="1869">
        <f t="shared" si="84"/>
        <v>0</v>
      </c>
      <c r="F535" s="1869"/>
      <c r="G535" s="1280" t="str">
        <f t="shared" si="85"/>
        <v/>
      </c>
      <c r="H535" s="1280" t="str">
        <f t="shared" si="86"/>
        <v/>
      </c>
      <c r="I535" s="1165">
        <f t="shared" si="88"/>
        <v>0</v>
      </c>
      <c r="J535" s="1165">
        <f t="shared" si="87"/>
        <v>0</v>
      </c>
      <c r="K535" s="1150">
        <f t="shared" si="90"/>
        <v>262</v>
      </c>
      <c r="L535" s="1151" t="str">
        <f t="shared" si="89"/>
        <v/>
      </c>
    </row>
    <row r="536" spans="2:12" s="186" customFormat="1" ht="25.7" customHeight="1" x14ac:dyDescent="0.2">
      <c r="B536" s="1166" t="str">
        <f t="shared" si="81"/>
        <v/>
      </c>
      <c r="C536" s="1166" t="str">
        <f t="shared" si="82"/>
        <v/>
      </c>
      <c r="D536" s="1167" t="str">
        <f t="shared" si="83"/>
        <v/>
      </c>
      <c r="E536" s="1869">
        <f t="shared" si="84"/>
        <v>0</v>
      </c>
      <c r="F536" s="1869"/>
      <c r="G536" s="1280" t="str">
        <f t="shared" si="85"/>
        <v/>
      </c>
      <c r="H536" s="1280" t="str">
        <f t="shared" si="86"/>
        <v/>
      </c>
      <c r="I536" s="1165">
        <f t="shared" si="88"/>
        <v>0</v>
      </c>
      <c r="J536" s="1165">
        <f t="shared" si="87"/>
        <v>0</v>
      </c>
      <c r="K536" s="1150">
        <f t="shared" si="90"/>
        <v>263</v>
      </c>
      <c r="L536" s="1151" t="str">
        <f t="shared" si="89"/>
        <v/>
      </c>
    </row>
    <row r="537" spans="2:12" s="186" customFormat="1" ht="16.899999999999999" customHeight="1" x14ac:dyDescent="0.2">
      <c r="B537" s="1166" t="str">
        <f t="shared" si="81"/>
        <v/>
      </c>
      <c r="C537" s="1166" t="str">
        <f t="shared" si="82"/>
        <v/>
      </c>
      <c r="D537" s="1167" t="str">
        <f t="shared" si="83"/>
        <v/>
      </c>
      <c r="E537" s="1869">
        <f t="shared" si="84"/>
        <v>0</v>
      </c>
      <c r="F537" s="1869"/>
      <c r="G537" s="1280" t="str">
        <f t="shared" si="85"/>
        <v/>
      </c>
      <c r="H537" s="1280" t="str">
        <f t="shared" si="86"/>
        <v/>
      </c>
      <c r="I537" s="1165">
        <f t="shared" si="88"/>
        <v>0</v>
      </c>
      <c r="J537" s="1165">
        <f t="shared" si="87"/>
        <v>0</v>
      </c>
      <c r="K537" s="1150">
        <f t="shared" si="90"/>
        <v>263</v>
      </c>
      <c r="L537" s="1151" t="str">
        <f t="shared" si="89"/>
        <v/>
      </c>
    </row>
    <row r="538" spans="2:12" s="186" customFormat="1" ht="17.649999999999999" customHeight="1" x14ac:dyDescent="0.2">
      <c r="B538" s="1166" t="str">
        <f t="shared" si="81"/>
        <v/>
      </c>
      <c r="C538" s="1166" t="str">
        <f t="shared" si="82"/>
        <v/>
      </c>
      <c r="D538" s="1167" t="str">
        <f t="shared" si="83"/>
        <v/>
      </c>
      <c r="E538" s="1869">
        <f t="shared" si="84"/>
        <v>0</v>
      </c>
      <c r="F538" s="1869"/>
      <c r="G538" s="1280" t="str">
        <f t="shared" si="85"/>
        <v/>
      </c>
      <c r="H538" s="1280" t="str">
        <f t="shared" si="86"/>
        <v/>
      </c>
      <c r="I538" s="1165">
        <f t="shared" si="88"/>
        <v>0</v>
      </c>
      <c r="J538" s="1165">
        <f t="shared" si="87"/>
        <v>0</v>
      </c>
      <c r="K538" s="1150">
        <f t="shared" si="90"/>
        <v>264</v>
      </c>
      <c r="L538" s="1151" t="str">
        <f t="shared" si="89"/>
        <v/>
      </c>
    </row>
    <row r="539" spans="2:12" s="186" customFormat="1" ht="24.95" customHeight="1" x14ac:dyDescent="0.2">
      <c r="B539" s="1166" t="str">
        <f t="shared" si="81"/>
        <v/>
      </c>
      <c r="C539" s="1166" t="str">
        <f t="shared" si="82"/>
        <v/>
      </c>
      <c r="D539" s="1167" t="str">
        <f t="shared" si="83"/>
        <v/>
      </c>
      <c r="E539" s="1869">
        <f t="shared" si="84"/>
        <v>0</v>
      </c>
      <c r="F539" s="1869"/>
      <c r="G539" s="1280" t="str">
        <f t="shared" si="85"/>
        <v/>
      </c>
      <c r="H539" s="1280" t="str">
        <f t="shared" si="86"/>
        <v/>
      </c>
      <c r="I539" s="1165">
        <f t="shared" si="88"/>
        <v>0</v>
      </c>
      <c r="J539" s="1165">
        <f t="shared" si="87"/>
        <v>0</v>
      </c>
      <c r="K539" s="1150">
        <f t="shared" si="90"/>
        <v>264</v>
      </c>
      <c r="L539" s="1151" t="str">
        <f t="shared" si="89"/>
        <v/>
      </c>
    </row>
    <row r="540" spans="2:12" s="186" customFormat="1" ht="17.649999999999999" customHeight="1" x14ac:dyDescent="0.2">
      <c r="B540" s="1166" t="str">
        <f t="shared" si="81"/>
        <v/>
      </c>
      <c r="C540" s="1166" t="str">
        <f t="shared" si="82"/>
        <v/>
      </c>
      <c r="D540" s="1167" t="str">
        <f t="shared" si="83"/>
        <v/>
      </c>
      <c r="E540" s="1869">
        <f t="shared" si="84"/>
        <v>0</v>
      </c>
      <c r="F540" s="1869"/>
      <c r="G540" s="1280" t="str">
        <f t="shared" si="85"/>
        <v/>
      </c>
      <c r="H540" s="1280" t="str">
        <f t="shared" si="86"/>
        <v/>
      </c>
      <c r="I540" s="1165">
        <f t="shared" si="88"/>
        <v>0</v>
      </c>
      <c r="J540" s="1165">
        <f t="shared" si="87"/>
        <v>0</v>
      </c>
      <c r="K540" s="1150">
        <f t="shared" si="90"/>
        <v>265</v>
      </c>
      <c r="L540" s="1151" t="str">
        <f t="shared" si="89"/>
        <v/>
      </c>
    </row>
    <row r="541" spans="2:12" s="186" customFormat="1" ht="17.649999999999999" customHeight="1" x14ac:dyDescent="0.2">
      <c r="B541" s="1166" t="str">
        <f t="shared" si="81"/>
        <v/>
      </c>
      <c r="C541" s="1166" t="str">
        <f t="shared" si="82"/>
        <v/>
      </c>
      <c r="D541" s="1167" t="str">
        <f t="shared" si="83"/>
        <v/>
      </c>
      <c r="E541" s="1869">
        <f t="shared" si="84"/>
        <v>0</v>
      </c>
      <c r="F541" s="1869"/>
      <c r="G541" s="1280" t="str">
        <f t="shared" si="85"/>
        <v/>
      </c>
      <c r="H541" s="1280" t="str">
        <f t="shared" si="86"/>
        <v/>
      </c>
      <c r="I541" s="1165">
        <f t="shared" si="88"/>
        <v>0</v>
      </c>
      <c r="J541" s="1165">
        <f t="shared" si="87"/>
        <v>0</v>
      </c>
      <c r="K541" s="1150">
        <f t="shared" si="90"/>
        <v>265</v>
      </c>
      <c r="L541" s="1151" t="str">
        <f t="shared" si="89"/>
        <v/>
      </c>
    </row>
    <row r="542" spans="2:12" s="186" customFormat="1" ht="16.899999999999999" customHeight="1" x14ac:dyDescent="0.2">
      <c r="B542" s="1166" t="str">
        <f t="shared" si="81"/>
        <v/>
      </c>
      <c r="C542" s="1166" t="str">
        <f t="shared" si="82"/>
        <v/>
      </c>
      <c r="D542" s="1167" t="str">
        <f t="shared" si="83"/>
        <v/>
      </c>
      <c r="E542" s="1869">
        <f t="shared" si="84"/>
        <v>0</v>
      </c>
      <c r="F542" s="1869"/>
      <c r="G542" s="1280" t="str">
        <f t="shared" si="85"/>
        <v/>
      </c>
      <c r="H542" s="1280" t="str">
        <f t="shared" si="86"/>
        <v/>
      </c>
      <c r="I542" s="1165">
        <f t="shared" si="88"/>
        <v>0</v>
      </c>
      <c r="J542" s="1165">
        <f t="shared" si="87"/>
        <v>0</v>
      </c>
      <c r="K542" s="1150">
        <f t="shared" si="90"/>
        <v>266</v>
      </c>
      <c r="L542" s="1151" t="str">
        <f t="shared" si="89"/>
        <v/>
      </c>
    </row>
    <row r="543" spans="2:12" s="186" customFormat="1" ht="24.95" customHeight="1" x14ac:dyDescent="0.2">
      <c r="B543" s="1166" t="str">
        <f t="shared" si="81"/>
        <v/>
      </c>
      <c r="C543" s="1166" t="str">
        <f t="shared" si="82"/>
        <v/>
      </c>
      <c r="D543" s="1167" t="str">
        <f t="shared" si="83"/>
        <v/>
      </c>
      <c r="E543" s="1869">
        <f t="shared" si="84"/>
        <v>0</v>
      </c>
      <c r="F543" s="1869"/>
      <c r="G543" s="1280" t="str">
        <f t="shared" si="85"/>
        <v/>
      </c>
      <c r="H543" s="1280" t="str">
        <f t="shared" si="86"/>
        <v/>
      </c>
      <c r="I543" s="1165">
        <f t="shared" si="88"/>
        <v>0</v>
      </c>
      <c r="J543" s="1165">
        <f t="shared" si="87"/>
        <v>0</v>
      </c>
      <c r="K543" s="1150">
        <f t="shared" si="90"/>
        <v>266</v>
      </c>
      <c r="L543" s="1151" t="str">
        <f t="shared" si="89"/>
        <v/>
      </c>
    </row>
    <row r="544" spans="2:12" s="186" customFormat="1" ht="17.649999999999999" customHeight="1" x14ac:dyDescent="0.2">
      <c r="B544" s="1166" t="str">
        <f t="shared" si="81"/>
        <v/>
      </c>
      <c r="C544" s="1166" t="str">
        <f t="shared" si="82"/>
        <v/>
      </c>
      <c r="D544" s="1167" t="str">
        <f t="shared" si="83"/>
        <v/>
      </c>
      <c r="E544" s="1869">
        <f t="shared" si="84"/>
        <v>0</v>
      </c>
      <c r="F544" s="1869"/>
      <c r="G544" s="1280" t="str">
        <f t="shared" si="85"/>
        <v/>
      </c>
      <c r="H544" s="1280" t="str">
        <f t="shared" si="86"/>
        <v/>
      </c>
      <c r="I544" s="1165">
        <f t="shared" si="88"/>
        <v>0</v>
      </c>
      <c r="J544" s="1165">
        <f t="shared" si="87"/>
        <v>0</v>
      </c>
      <c r="K544" s="1150">
        <f t="shared" si="90"/>
        <v>267</v>
      </c>
      <c r="L544" s="1151" t="str">
        <f t="shared" si="89"/>
        <v/>
      </c>
    </row>
    <row r="545" spans="2:12" s="186" customFormat="1" ht="17.649999999999999" customHeight="1" x14ac:dyDescent="0.2">
      <c r="B545" s="1166" t="str">
        <f t="shared" si="81"/>
        <v/>
      </c>
      <c r="C545" s="1166" t="str">
        <f t="shared" si="82"/>
        <v/>
      </c>
      <c r="D545" s="1167" t="str">
        <f t="shared" si="83"/>
        <v/>
      </c>
      <c r="E545" s="1869">
        <f t="shared" si="84"/>
        <v>0</v>
      </c>
      <c r="F545" s="1869"/>
      <c r="G545" s="1280" t="str">
        <f t="shared" si="85"/>
        <v/>
      </c>
      <c r="H545" s="1280" t="str">
        <f t="shared" si="86"/>
        <v/>
      </c>
      <c r="I545" s="1165">
        <f t="shared" si="88"/>
        <v>0</v>
      </c>
      <c r="J545" s="1165">
        <f t="shared" si="87"/>
        <v>0</v>
      </c>
      <c r="K545" s="1150">
        <f t="shared" si="90"/>
        <v>267</v>
      </c>
      <c r="L545" s="1151" t="str">
        <f t="shared" si="89"/>
        <v/>
      </c>
    </row>
    <row r="546" spans="2:12" s="186" customFormat="1" ht="16.899999999999999" customHeight="1" x14ac:dyDescent="0.2">
      <c r="B546" s="1166" t="str">
        <f t="shared" si="81"/>
        <v/>
      </c>
      <c r="C546" s="1166" t="str">
        <f t="shared" si="82"/>
        <v/>
      </c>
      <c r="D546" s="1167" t="str">
        <f t="shared" si="83"/>
        <v/>
      </c>
      <c r="E546" s="1869">
        <f t="shared" si="84"/>
        <v>0</v>
      </c>
      <c r="F546" s="1869"/>
      <c r="G546" s="1280" t="str">
        <f t="shared" si="85"/>
        <v/>
      </c>
      <c r="H546" s="1280" t="str">
        <f t="shared" si="86"/>
        <v/>
      </c>
      <c r="I546" s="1165">
        <f t="shared" si="88"/>
        <v>0</v>
      </c>
      <c r="J546" s="1165">
        <f t="shared" si="87"/>
        <v>0</v>
      </c>
      <c r="K546" s="1150">
        <f t="shared" si="90"/>
        <v>268</v>
      </c>
      <c r="L546" s="1151" t="str">
        <f t="shared" si="89"/>
        <v/>
      </c>
    </row>
    <row r="547" spans="2:12" s="186" customFormat="1" ht="25.7" customHeight="1" x14ac:dyDescent="0.2">
      <c r="B547" s="1166" t="str">
        <f t="shared" si="81"/>
        <v/>
      </c>
      <c r="C547" s="1166" t="str">
        <f t="shared" si="82"/>
        <v/>
      </c>
      <c r="D547" s="1167" t="str">
        <f t="shared" si="83"/>
        <v/>
      </c>
      <c r="E547" s="1869">
        <f t="shared" si="84"/>
        <v>0</v>
      </c>
      <c r="F547" s="1869"/>
      <c r="G547" s="1280" t="str">
        <f t="shared" si="85"/>
        <v/>
      </c>
      <c r="H547" s="1280" t="str">
        <f t="shared" si="86"/>
        <v/>
      </c>
      <c r="I547" s="1165">
        <f t="shared" si="88"/>
        <v>0</v>
      </c>
      <c r="J547" s="1165">
        <f t="shared" si="87"/>
        <v>0</v>
      </c>
      <c r="K547" s="1150">
        <f t="shared" si="90"/>
        <v>268</v>
      </c>
      <c r="L547" s="1151" t="str">
        <f t="shared" si="89"/>
        <v/>
      </c>
    </row>
    <row r="548" spans="2:12" s="186" customFormat="1" ht="16.899999999999999" customHeight="1" x14ac:dyDescent="0.2">
      <c r="B548" s="1166" t="str">
        <f t="shared" si="81"/>
        <v/>
      </c>
      <c r="C548" s="1166" t="str">
        <f t="shared" si="82"/>
        <v/>
      </c>
      <c r="D548" s="1167" t="str">
        <f t="shared" si="83"/>
        <v/>
      </c>
      <c r="E548" s="1869">
        <f t="shared" si="84"/>
        <v>0</v>
      </c>
      <c r="F548" s="1869"/>
      <c r="G548" s="1280" t="str">
        <f t="shared" si="85"/>
        <v/>
      </c>
      <c r="H548" s="1280" t="str">
        <f t="shared" si="86"/>
        <v/>
      </c>
      <c r="I548" s="1165">
        <f t="shared" si="88"/>
        <v>0</v>
      </c>
      <c r="J548" s="1165">
        <f t="shared" si="87"/>
        <v>0</v>
      </c>
      <c r="K548" s="1150">
        <f t="shared" si="90"/>
        <v>269</v>
      </c>
      <c r="L548" s="1151" t="str">
        <f t="shared" si="89"/>
        <v/>
      </c>
    </row>
    <row r="549" spans="2:12" s="186" customFormat="1" ht="17.649999999999999" customHeight="1" x14ac:dyDescent="0.2">
      <c r="B549" s="1166" t="str">
        <f t="shared" si="81"/>
        <v/>
      </c>
      <c r="C549" s="1166" t="str">
        <f t="shared" si="82"/>
        <v/>
      </c>
      <c r="D549" s="1167" t="str">
        <f t="shared" si="83"/>
        <v/>
      </c>
      <c r="E549" s="1869">
        <f t="shared" si="84"/>
        <v>0</v>
      </c>
      <c r="F549" s="1869"/>
      <c r="G549" s="1280" t="str">
        <f t="shared" si="85"/>
        <v/>
      </c>
      <c r="H549" s="1280" t="str">
        <f t="shared" si="86"/>
        <v/>
      </c>
      <c r="I549" s="1165">
        <f t="shared" si="88"/>
        <v>0</v>
      </c>
      <c r="J549" s="1165">
        <f t="shared" si="87"/>
        <v>0</v>
      </c>
      <c r="K549" s="1150">
        <f t="shared" si="90"/>
        <v>269</v>
      </c>
      <c r="L549" s="1151" t="str">
        <f t="shared" si="89"/>
        <v/>
      </c>
    </row>
    <row r="550" spans="2:12" s="186" customFormat="1" ht="17.649999999999999" customHeight="1" x14ac:dyDescent="0.2">
      <c r="B550" s="1166" t="str">
        <f t="shared" si="81"/>
        <v/>
      </c>
      <c r="C550" s="1166" t="str">
        <f t="shared" si="82"/>
        <v/>
      </c>
      <c r="D550" s="1167" t="str">
        <f t="shared" si="83"/>
        <v/>
      </c>
      <c r="E550" s="1869">
        <f t="shared" si="84"/>
        <v>0</v>
      </c>
      <c r="F550" s="1869"/>
      <c r="G550" s="1280" t="str">
        <f t="shared" si="85"/>
        <v/>
      </c>
      <c r="H550" s="1280" t="str">
        <f t="shared" si="86"/>
        <v/>
      </c>
      <c r="I550" s="1165">
        <f t="shared" si="88"/>
        <v>0</v>
      </c>
      <c r="J550" s="1165">
        <f t="shared" si="87"/>
        <v>0</v>
      </c>
      <c r="K550" s="1150">
        <f t="shared" si="90"/>
        <v>270</v>
      </c>
      <c r="L550" s="1151" t="str">
        <f t="shared" si="89"/>
        <v/>
      </c>
    </row>
    <row r="551" spans="2:12" s="186" customFormat="1" ht="24.95" customHeight="1" x14ac:dyDescent="0.2">
      <c r="B551" s="1166" t="str">
        <f t="shared" si="81"/>
        <v/>
      </c>
      <c r="C551" s="1166" t="str">
        <f t="shared" si="82"/>
        <v/>
      </c>
      <c r="D551" s="1167" t="str">
        <f t="shared" si="83"/>
        <v/>
      </c>
      <c r="E551" s="1869">
        <f t="shared" si="84"/>
        <v>0</v>
      </c>
      <c r="F551" s="1869"/>
      <c r="G551" s="1280" t="str">
        <f t="shared" si="85"/>
        <v/>
      </c>
      <c r="H551" s="1280" t="str">
        <f t="shared" si="86"/>
        <v/>
      </c>
      <c r="I551" s="1165">
        <f t="shared" si="88"/>
        <v>0</v>
      </c>
      <c r="J551" s="1165">
        <f t="shared" si="87"/>
        <v>0</v>
      </c>
      <c r="K551" s="1150">
        <f t="shared" si="90"/>
        <v>270</v>
      </c>
      <c r="L551" s="1151" t="str">
        <f t="shared" si="89"/>
        <v/>
      </c>
    </row>
    <row r="552" spans="2:12" s="186" customFormat="1" ht="17.649999999999999" customHeight="1" x14ac:dyDescent="0.2">
      <c r="B552" s="1166" t="str">
        <f t="shared" si="81"/>
        <v/>
      </c>
      <c r="C552" s="1166" t="str">
        <f t="shared" si="82"/>
        <v/>
      </c>
      <c r="D552" s="1167" t="str">
        <f t="shared" si="83"/>
        <v/>
      </c>
      <c r="E552" s="1869">
        <f t="shared" si="84"/>
        <v>0</v>
      </c>
      <c r="F552" s="1869"/>
      <c r="G552" s="1280" t="str">
        <f t="shared" si="85"/>
        <v/>
      </c>
      <c r="H552" s="1280" t="str">
        <f t="shared" si="86"/>
        <v/>
      </c>
      <c r="I552" s="1165">
        <f t="shared" si="88"/>
        <v>0</v>
      </c>
      <c r="J552" s="1165">
        <f t="shared" si="87"/>
        <v>0</v>
      </c>
      <c r="K552" s="1150">
        <f t="shared" si="90"/>
        <v>271</v>
      </c>
      <c r="L552" s="1151" t="str">
        <f t="shared" si="89"/>
        <v/>
      </c>
    </row>
    <row r="553" spans="2:12" s="186" customFormat="1" ht="16.899999999999999" customHeight="1" x14ac:dyDescent="0.2">
      <c r="B553" s="1166" t="str">
        <f t="shared" si="81"/>
        <v/>
      </c>
      <c r="C553" s="1166" t="str">
        <f t="shared" si="82"/>
        <v/>
      </c>
      <c r="D553" s="1167" t="str">
        <f t="shared" si="83"/>
        <v/>
      </c>
      <c r="E553" s="1869">
        <f t="shared" si="84"/>
        <v>0</v>
      </c>
      <c r="F553" s="1869"/>
      <c r="G553" s="1280" t="str">
        <f t="shared" si="85"/>
        <v/>
      </c>
      <c r="H553" s="1280" t="str">
        <f t="shared" si="86"/>
        <v/>
      </c>
      <c r="I553" s="1165">
        <f t="shared" si="88"/>
        <v>0</v>
      </c>
      <c r="J553" s="1165">
        <f t="shared" si="87"/>
        <v>0</v>
      </c>
      <c r="K553" s="1150">
        <f t="shared" si="90"/>
        <v>271</v>
      </c>
      <c r="L553" s="1151" t="str">
        <f t="shared" si="89"/>
        <v/>
      </c>
    </row>
    <row r="554" spans="2:12" s="186" customFormat="1" ht="17.649999999999999" customHeight="1" x14ac:dyDescent="0.2">
      <c r="B554" s="1166" t="str">
        <f t="shared" si="81"/>
        <v/>
      </c>
      <c r="C554" s="1166" t="str">
        <f t="shared" si="82"/>
        <v/>
      </c>
      <c r="D554" s="1167" t="str">
        <f t="shared" si="83"/>
        <v/>
      </c>
      <c r="E554" s="1869">
        <f t="shared" si="84"/>
        <v>0</v>
      </c>
      <c r="F554" s="1869"/>
      <c r="G554" s="1280" t="str">
        <f t="shared" si="85"/>
        <v/>
      </c>
      <c r="H554" s="1280" t="str">
        <f t="shared" si="86"/>
        <v/>
      </c>
      <c r="I554" s="1165">
        <f t="shared" si="88"/>
        <v>0</v>
      </c>
      <c r="J554" s="1165">
        <f t="shared" si="87"/>
        <v>0</v>
      </c>
      <c r="K554" s="1150">
        <f t="shared" si="90"/>
        <v>272</v>
      </c>
      <c r="L554" s="1151" t="str">
        <f t="shared" si="89"/>
        <v/>
      </c>
    </row>
    <row r="555" spans="2:12" s="186" customFormat="1" ht="16.899999999999999" customHeight="1" x14ac:dyDescent="0.2">
      <c r="B555" s="1166" t="str">
        <f t="shared" si="81"/>
        <v/>
      </c>
      <c r="C555" s="1166" t="str">
        <f t="shared" si="82"/>
        <v/>
      </c>
      <c r="D555" s="1167" t="str">
        <f t="shared" si="83"/>
        <v/>
      </c>
      <c r="E555" s="1869">
        <f t="shared" si="84"/>
        <v>0</v>
      </c>
      <c r="F555" s="1869"/>
      <c r="G555" s="1280" t="str">
        <f t="shared" si="85"/>
        <v/>
      </c>
      <c r="H555" s="1280" t="str">
        <f t="shared" si="86"/>
        <v/>
      </c>
      <c r="I555" s="1165">
        <f t="shared" si="88"/>
        <v>0</v>
      </c>
      <c r="J555" s="1165">
        <f t="shared" si="87"/>
        <v>0</v>
      </c>
      <c r="K555" s="1150">
        <f t="shared" si="90"/>
        <v>272</v>
      </c>
      <c r="L555" s="1151" t="str">
        <f t="shared" si="89"/>
        <v/>
      </c>
    </row>
    <row r="556" spans="2:12" s="186" customFormat="1" ht="17.649999999999999" customHeight="1" x14ac:dyDescent="0.2">
      <c r="B556" s="1166" t="str">
        <f t="shared" si="81"/>
        <v/>
      </c>
      <c r="C556" s="1166" t="str">
        <f t="shared" si="82"/>
        <v/>
      </c>
      <c r="D556" s="1167" t="str">
        <f t="shared" si="83"/>
        <v/>
      </c>
      <c r="E556" s="1869">
        <f t="shared" si="84"/>
        <v>0</v>
      </c>
      <c r="F556" s="1869"/>
      <c r="G556" s="1280" t="str">
        <f t="shared" si="85"/>
        <v/>
      </c>
      <c r="H556" s="1280" t="str">
        <f t="shared" si="86"/>
        <v/>
      </c>
      <c r="I556" s="1165">
        <f t="shared" si="88"/>
        <v>0</v>
      </c>
      <c r="J556" s="1165">
        <f t="shared" si="87"/>
        <v>0</v>
      </c>
      <c r="K556" s="1150">
        <f t="shared" si="90"/>
        <v>273</v>
      </c>
      <c r="L556" s="1151" t="str">
        <f t="shared" si="89"/>
        <v/>
      </c>
    </row>
    <row r="557" spans="2:12" s="186" customFormat="1" ht="17.649999999999999" customHeight="1" x14ac:dyDescent="0.2">
      <c r="B557" s="1166" t="str">
        <f t="shared" si="81"/>
        <v/>
      </c>
      <c r="C557" s="1166" t="str">
        <f t="shared" si="82"/>
        <v/>
      </c>
      <c r="D557" s="1167" t="str">
        <f t="shared" si="83"/>
        <v/>
      </c>
      <c r="E557" s="1869">
        <f t="shared" si="84"/>
        <v>0</v>
      </c>
      <c r="F557" s="1869"/>
      <c r="G557" s="1280" t="str">
        <f t="shared" si="85"/>
        <v/>
      </c>
      <c r="H557" s="1280" t="str">
        <f t="shared" si="86"/>
        <v/>
      </c>
      <c r="I557" s="1165">
        <f t="shared" si="88"/>
        <v>0</v>
      </c>
      <c r="J557" s="1165">
        <f t="shared" si="87"/>
        <v>0</v>
      </c>
      <c r="K557" s="1150">
        <f t="shared" si="90"/>
        <v>273</v>
      </c>
      <c r="L557" s="1151" t="str">
        <f t="shared" si="89"/>
        <v/>
      </c>
    </row>
    <row r="558" spans="2:12" s="186" customFormat="1" ht="16.899999999999999" customHeight="1" x14ac:dyDescent="0.2">
      <c r="B558" s="1166" t="str">
        <f t="shared" si="81"/>
        <v/>
      </c>
      <c r="C558" s="1166" t="str">
        <f t="shared" si="82"/>
        <v/>
      </c>
      <c r="D558" s="1167" t="str">
        <f t="shared" si="83"/>
        <v/>
      </c>
      <c r="E558" s="1869">
        <f t="shared" si="84"/>
        <v>0</v>
      </c>
      <c r="F558" s="1869"/>
      <c r="G558" s="1280" t="str">
        <f t="shared" si="85"/>
        <v/>
      </c>
      <c r="H558" s="1280" t="str">
        <f t="shared" si="86"/>
        <v/>
      </c>
      <c r="I558" s="1165">
        <f t="shared" si="88"/>
        <v>0</v>
      </c>
      <c r="J558" s="1165">
        <f t="shared" si="87"/>
        <v>0</v>
      </c>
      <c r="K558" s="1150">
        <f t="shared" si="90"/>
        <v>274</v>
      </c>
      <c r="L558" s="1151" t="str">
        <f t="shared" si="89"/>
        <v/>
      </c>
    </row>
    <row r="559" spans="2:12" s="186" customFormat="1" ht="17.649999999999999" customHeight="1" x14ac:dyDescent="0.2">
      <c r="B559" s="1166" t="str">
        <f t="shared" si="81"/>
        <v/>
      </c>
      <c r="C559" s="1166" t="str">
        <f t="shared" si="82"/>
        <v/>
      </c>
      <c r="D559" s="1167" t="str">
        <f t="shared" si="83"/>
        <v/>
      </c>
      <c r="E559" s="1869">
        <f t="shared" si="84"/>
        <v>0</v>
      </c>
      <c r="F559" s="1869"/>
      <c r="G559" s="1280" t="str">
        <f t="shared" si="85"/>
        <v/>
      </c>
      <c r="H559" s="1280" t="str">
        <f t="shared" si="86"/>
        <v/>
      </c>
      <c r="I559" s="1165">
        <f t="shared" si="88"/>
        <v>0</v>
      </c>
      <c r="J559" s="1165">
        <f t="shared" si="87"/>
        <v>0</v>
      </c>
      <c r="K559" s="1150">
        <f t="shared" si="90"/>
        <v>274</v>
      </c>
      <c r="L559" s="1151" t="str">
        <f t="shared" si="89"/>
        <v/>
      </c>
    </row>
    <row r="560" spans="2:12" s="186" customFormat="1" ht="17.649999999999999" customHeight="1" x14ac:dyDescent="0.2">
      <c r="B560" s="1166" t="str">
        <f t="shared" si="81"/>
        <v/>
      </c>
      <c r="C560" s="1166" t="str">
        <f t="shared" si="82"/>
        <v/>
      </c>
      <c r="D560" s="1167" t="str">
        <f t="shared" si="83"/>
        <v/>
      </c>
      <c r="E560" s="1869">
        <f t="shared" si="84"/>
        <v>0</v>
      </c>
      <c r="F560" s="1869"/>
      <c r="G560" s="1280" t="str">
        <f t="shared" si="85"/>
        <v/>
      </c>
      <c r="H560" s="1280" t="str">
        <f t="shared" si="86"/>
        <v/>
      </c>
      <c r="I560" s="1165">
        <f t="shared" si="88"/>
        <v>0</v>
      </c>
      <c r="J560" s="1165">
        <f t="shared" si="87"/>
        <v>0</v>
      </c>
      <c r="K560" s="1150">
        <f t="shared" si="90"/>
        <v>275</v>
      </c>
      <c r="L560" s="1151" t="str">
        <f t="shared" si="89"/>
        <v/>
      </c>
    </row>
    <row r="561" spans="2:12" s="186" customFormat="1" ht="24.95" customHeight="1" x14ac:dyDescent="0.2">
      <c r="B561" s="1166" t="str">
        <f t="shared" si="81"/>
        <v/>
      </c>
      <c r="C561" s="1166" t="str">
        <f t="shared" si="82"/>
        <v/>
      </c>
      <c r="D561" s="1167" t="str">
        <f t="shared" si="83"/>
        <v/>
      </c>
      <c r="E561" s="1869">
        <f t="shared" si="84"/>
        <v>0</v>
      </c>
      <c r="F561" s="1869"/>
      <c r="G561" s="1280" t="str">
        <f t="shared" si="85"/>
        <v/>
      </c>
      <c r="H561" s="1280" t="str">
        <f t="shared" si="86"/>
        <v/>
      </c>
      <c r="I561" s="1165">
        <f t="shared" si="88"/>
        <v>0</v>
      </c>
      <c r="J561" s="1165">
        <f t="shared" si="87"/>
        <v>0</v>
      </c>
      <c r="K561" s="1150">
        <f t="shared" si="90"/>
        <v>275</v>
      </c>
      <c r="L561" s="1151" t="str">
        <f t="shared" si="89"/>
        <v/>
      </c>
    </row>
    <row r="562" spans="2:12" s="186" customFormat="1" ht="16.899999999999999" customHeight="1" x14ac:dyDescent="0.2">
      <c r="B562" s="1166" t="str">
        <f t="shared" si="81"/>
        <v/>
      </c>
      <c r="C562" s="1166" t="str">
        <f t="shared" si="82"/>
        <v/>
      </c>
      <c r="D562" s="1167" t="str">
        <f t="shared" si="83"/>
        <v/>
      </c>
      <c r="E562" s="1869">
        <f t="shared" si="84"/>
        <v>0</v>
      </c>
      <c r="F562" s="1869"/>
      <c r="G562" s="1280" t="str">
        <f t="shared" si="85"/>
        <v/>
      </c>
      <c r="H562" s="1280" t="str">
        <f t="shared" si="86"/>
        <v/>
      </c>
      <c r="I562" s="1165">
        <f t="shared" si="88"/>
        <v>0</v>
      </c>
      <c r="J562" s="1165">
        <f t="shared" si="87"/>
        <v>0</v>
      </c>
      <c r="K562" s="1150">
        <f t="shared" si="90"/>
        <v>276</v>
      </c>
      <c r="L562" s="1151" t="str">
        <f t="shared" si="89"/>
        <v/>
      </c>
    </row>
    <row r="563" spans="2:12" s="186" customFormat="1" ht="17.649999999999999" customHeight="1" x14ac:dyDescent="0.2">
      <c r="B563" s="1166" t="str">
        <f t="shared" si="81"/>
        <v/>
      </c>
      <c r="C563" s="1166" t="str">
        <f t="shared" si="82"/>
        <v/>
      </c>
      <c r="D563" s="1167" t="str">
        <f t="shared" si="83"/>
        <v/>
      </c>
      <c r="E563" s="1869">
        <f t="shared" si="84"/>
        <v>0</v>
      </c>
      <c r="F563" s="1869"/>
      <c r="G563" s="1280" t="str">
        <f t="shared" si="85"/>
        <v/>
      </c>
      <c r="H563" s="1280" t="str">
        <f t="shared" si="86"/>
        <v/>
      </c>
      <c r="I563" s="1165">
        <f t="shared" si="88"/>
        <v>0</v>
      </c>
      <c r="J563" s="1165">
        <f t="shared" si="87"/>
        <v>0</v>
      </c>
      <c r="K563" s="1150">
        <f t="shared" si="90"/>
        <v>276</v>
      </c>
      <c r="L563" s="1151" t="str">
        <f t="shared" si="89"/>
        <v/>
      </c>
    </row>
    <row r="564" spans="2:12" s="186" customFormat="1" ht="17.649999999999999" customHeight="1" x14ac:dyDescent="0.2">
      <c r="B564" s="1166" t="str">
        <f t="shared" si="81"/>
        <v/>
      </c>
      <c r="C564" s="1166" t="str">
        <f t="shared" si="82"/>
        <v/>
      </c>
      <c r="D564" s="1167" t="str">
        <f t="shared" si="83"/>
        <v/>
      </c>
      <c r="E564" s="1869">
        <f t="shared" si="84"/>
        <v>0</v>
      </c>
      <c r="F564" s="1869"/>
      <c r="G564" s="1280" t="str">
        <f t="shared" si="85"/>
        <v/>
      </c>
      <c r="H564" s="1280" t="str">
        <f t="shared" si="86"/>
        <v/>
      </c>
      <c r="I564" s="1165">
        <f t="shared" si="88"/>
        <v>0</v>
      </c>
      <c r="J564" s="1165">
        <f t="shared" si="87"/>
        <v>0</v>
      </c>
      <c r="K564" s="1150">
        <f t="shared" si="90"/>
        <v>277</v>
      </c>
      <c r="L564" s="1151" t="str">
        <f t="shared" si="89"/>
        <v/>
      </c>
    </row>
    <row r="565" spans="2:12" s="186" customFormat="1" ht="16.899999999999999" customHeight="1" x14ac:dyDescent="0.2">
      <c r="B565" s="1166" t="str">
        <f t="shared" si="81"/>
        <v/>
      </c>
      <c r="C565" s="1166" t="str">
        <f t="shared" si="82"/>
        <v/>
      </c>
      <c r="D565" s="1167" t="str">
        <f t="shared" si="83"/>
        <v/>
      </c>
      <c r="E565" s="1869">
        <f t="shared" si="84"/>
        <v>0</v>
      </c>
      <c r="F565" s="1869"/>
      <c r="G565" s="1280" t="str">
        <f t="shared" si="85"/>
        <v/>
      </c>
      <c r="H565" s="1280" t="str">
        <f t="shared" si="86"/>
        <v/>
      </c>
      <c r="I565" s="1165">
        <f t="shared" si="88"/>
        <v>0</v>
      </c>
      <c r="J565" s="1165">
        <f t="shared" si="87"/>
        <v>0</v>
      </c>
      <c r="K565" s="1150">
        <f t="shared" si="90"/>
        <v>277</v>
      </c>
      <c r="L565" s="1151" t="str">
        <f t="shared" si="89"/>
        <v/>
      </c>
    </row>
    <row r="566" spans="2:12" s="186" customFormat="1" ht="17.649999999999999" customHeight="1" x14ac:dyDescent="0.2">
      <c r="B566" s="1166" t="str">
        <f t="shared" si="81"/>
        <v/>
      </c>
      <c r="C566" s="1166" t="str">
        <f t="shared" si="82"/>
        <v/>
      </c>
      <c r="D566" s="1167" t="str">
        <f t="shared" si="83"/>
        <v/>
      </c>
      <c r="E566" s="1869">
        <f t="shared" si="84"/>
        <v>0</v>
      </c>
      <c r="F566" s="1869"/>
      <c r="G566" s="1280" t="str">
        <f t="shared" si="85"/>
        <v/>
      </c>
      <c r="H566" s="1280" t="str">
        <f t="shared" si="86"/>
        <v/>
      </c>
      <c r="I566" s="1165">
        <f t="shared" si="88"/>
        <v>0</v>
      </c>
      <c r="J566" s="1165">
        <f t="shared" si="87"/>
        <v>0</v>
      </c>
      <c r="K566" s="1150">
        <f t="shared" si="90"/>
        <v>278</v>
      </c>
      <c r="L566" s="1151" t="str">
        <f t="shared" si="89"/>
        <v/>
      </c>
    </row>
    <row r="567" spans="2:12" s="186" customFormat="1" ht="17.649999999999999" customHeight="1" x14ac:dyDescent="0.2">
      <c r="B567" s="1166" t="str">
        <f t="shared" si="81"/>
        <v/>
      </c>
      <c r="C567" s="1166" t="str">
        <f t="shared" si="82"/>
        <v/>
      </c>
      <c r="D567" s="1167" t="str">
        <f t="shared" si="83"/>
        <v/>
      </c>
      <c r="E567" s="1869">
        <f t="shared" si="84"/>
        <v>0</v>
      </c>
      <c r="F567" s="1869"/>
      <c r="G567" s="1280" t="str">
        <f t="shared" si="85"/>
        <v/>
      </c>
      <c r="H567" s="1280" t="str">
        <f t="shared" si="86"/>
        <v/>
      </c>
      <c r="I567" s="1165">
        <f t="shared" si="88"/>
        <v>0</v>
      </c>
      <c r="J567" s="1165">
        <f t="shared" si="87"/>
        <v>0</v>
      </c>
      <c r="K567" s="1150">
        <f t="shared" si="90"/>
        <v>278</v>
      </c>
      <c r="L567" s="1151" t="str">
        <f t="shared" si="89"/>
        <v/>
      </c>
    </row>
    <row r="568" spans="2:12" s="186" customFormat="1" ht="16.899999999999999" customHeight="1" x14ac:dyDescent="0.2">
      <c r="B568" s="1166" t="str">
        <f t="shared" si="81"/>
        <v/>
      </c>
      <c r="C568" s="1166" t="str">
        <f t="shared" si="82"/>
        <v/>
      </c>
      <c r="D568" s="1167" t="str">
        <f t="shared" si="83"/>
        <v/>
      </c>
      <c r="E568" s="1869">
        <f t="shared" si="84"/>
        <v>0</v>
      </c>
      <c r="F568" s="1869"/>
      <c r="G568" s="1280" t="str">
        <f t="shared" si="85"/>
        <v/>
      </c>
      <c r="H568" s="1280" t="str">
        <f t="shared" si="86"/>
        <v/>
      </c>
      <c r="I568" s="1165">
        <f t="shared" si="88"/>
        <v>0</v>
      </c>
      <c r="J568" s="1165">
        <f t="shared" si="87"/>
        <v>0</v>
      </c>
      <c r="K568" s="1150">
        <f t="shared" si="90"/>
        <v>279</v>
      </c>
      <c r="L568" s="1151" t="str">
        <f t="shared" si="89"/>
        <v/>
      </c>
    </row>
    <row r="569" spans="2:12" s="186" customFormat="1" ht="24.95" customHeight="1" x14ac:dyDescent="0.2">
      <c r="B569" s="1166" t="str">
        <f t="shared" si="81"/>
        <v/>
      </c>
      <c r="C569" s="1166" t="str">
        <f t="shared" si="82"/>
        <v/>
      </c>
      <c r="D569" s="1167" t="str">
        <f t="shared" si="83"/>
        <v/>
      </c>
      <c r="E569" s="1869">
        <f t="shared" si="84"/>
        <v>0</v>
      </c>
      <c r="F569" s="1869"/>
      <c r="G569" s="1280" t="str">
        <f t="shared" si="85"/>
        <v/>
      </c>
      <c r="H569" s="1280" t="str">
        <f t="shared" si="86"/>
        <v/>
      </c>
      <c r="I569" s="1165">
        <f t="shared" si="88"/>
        <v>0</v>
      </c>
      <c r="J569" s="1165">
        <f t="shared" si="87"/>
        <v>0</v>
      </c>
      <c r="K569" s="1150">
        <f t="shared" si="90"/>
        <v>279</v>
      </c>
      <c r="L569" s="1151" t="str">
        <f t="shared" si="89"/>
        <v/>
      </c>
    </row>
    <row r="570" spans="2:12" s="186" customFormat="1" ht="17.649999999999999" customHeight="1" x14ac:dyDescent="0.2">
      <c r="B570" s="1166" t="str">
        <f t="shared" si="81"/>
        <v/>
      </c>
      <c r="C570" s="1166" t="str">
        <f t="shared" si="82"/>
        <v/>
      </c>
      <c r="D570" s="1167" t="str">
        <f t="shared" si="83"/>
        <v/>
      </c>
      <c r="E570" s="1869">
        <f t="shared" si="84"/>
        <v>0</v>
      </c>
      <c r="F570" s="1869"/>
      <c r="G570" s="1280" t="str">
        <f t="shared" si="85"/>
        <v/>
      </c>
      <c r="H570" s="1280" t="str">
        <f t="shared" si="86"/>
        <v/>
      </c>
      <c r="I570" s="1165">
        <f t="shared" si="88"/>
        <v>0</v>
      </c>
      <c r="J570" s="1165">
        <f t="shared" si="87"/>
        <v>0</v>
      </c>
      <c r="K570" s="1150">
        <f t="shared" si="90"/>
        <v>280</v>
      </c>
      <c r="L570" s="1151" t="str">
        <f t="shared" si="89"/>
        <v/>
      </c>
    </row>
    <row r="571" spans="2:12" s="186" customFormat="1" ht="24.95" customHeight="1" x14ac:dyDescent="0.2">
      <c r="B571" s="1166" t="str">
        <f t="shared" si="81"/>
        <v/>
      </c>
      <c r="C571" s="1166" t="str">
        <f t="shared" si="82"/>
        <v/>
      </c>
      <c r="D571" s="1167" t="str">
        <f t="shared" si="83"/>
        <v/>
      </c>
      <c r="E571" s="1869">
        <f t="shared" si="84"/>
        <v>0</v>
      </c>
      <c r="F571" s="1869"/>
      <c r="G571" s="1280" t="str">
        <f t="shared" si="85"/>
        <v/>
      </c>
      <c r="H571" s="1280" t="str">
        <f t="shared" si="86"/>
        <v/>
      </c>
      <c r="I571" s="1165">
        <f t="shared" si="88"/>
        <v>0</v>
      </c>
      <c r="J571" s="1165">
        <f t="shared" si="87"/>
        <v>0</v>
      </c>
      <c r="K571" s="1150">
        <f t="shared" si="90"/>
        <v>280</v>
      </c>
      <c r="L571" s="1151" t="str">
        <f t="shared" si="89"/>
        <v/>
      </c>
    </row>
    <row r="572" spans="2:12" s="186" customFormat="1" ht="17.649999999999999" customHeight="1" x14ac:dyDescent="0.2">
      <c r="B572" s="1166" t="str">
        <f t="shared" si="81"/>
        <v/>
      </c>
      <c r="C572" s="1166" t="str">
        <f t="shared" si="82"/>
        <v/>
      </c>
      <c r="D572" s="1167" t="str">
        <f t="shared" si="83"/>
        <v/>
      </c>
      <c r="E572" s="1869">
        <f t="shared" si="84"/>
        <v>0</v>
      </c>
      <c r="F572" s="1869"/>
      <c r="G572" s="1280" t="str">
        <f t="shared" si="85"/>
        <v/>
      </c>
      <c r="H572" s="1280" t="str">
        <f t="shared" si="86"/>
        <v/>
      </c>
      <c r="I572" s="1165">
        <f t="shared" si="88"/>
        <v>0</v>
      </c>
      <c r="J572" s="1165">
        <f t="shared" si="87"/>
        <v>0</v>
      </c>
      <c r="K572" s="1150">
        <f t="shared" si="90"/>
        <v>281</v>
      </c>
      <c r="L572" s="1151" t="str">
        <f t="shared" si="89"/>
        <v/>
      </c>
    </row>
    <row r="573" spans="2:12" s="186" customFormat="1" ht="17.649999999999999" customHeight="1" x14ac:dyDescent="0.2">
      <c r="B573" s="1166" t="str">
        <f t="shared" si="81"/>
        <v/>
      </c>
      <c r="C573" s="1166" t="str">
        <f t="shared" si="82"/>
        <v/>
      </c>
      <c r="D573" s="1167" t="str">
        <f t="shared" si="83"/>
        <v/>
      </c>
      <c r="E573" s="1869">
        <f t="shared" si="84"/>
        <v>0</v>
      </c>
      <c r="F573" s="1869"/>
      <c r="G573" s="1280" t="str">
        <f t="shared" si="85"/>
        <v/>
      </c>
      <c r="H573" s="1280" t="str">
        <f t="shared" si="86"/>
        <v/>
      </c>
      <c r="I573" s="1165">
        <f t="shared" si="88"/>
        <v>0</v>
      </c>
      <c r="J573" s="1165">
        <f t="shared" si="87"/>
        <v>0</v>
      </c>
      <c r="K573" s="1150">
        <f t="shared" si="90"/>
        <v>281</v>
      </c>
      <c r="L573" s="1151" t="str">
        <f t="shared" si="89"/>
        <v/>
      </c>
    </row>
    <row r="574" spans="2:12" s="186" customFormat="1" ht="17.649999999999999" customHeight="1" x14ac:dyDescent="0.2">
      <c r="B574" s="1166" t="str">
        <f t="shared" si="81"/>
        <v/>
      </c>
      <c r="C574" s="1166" t="str">
        <f t="shared" si="82"/>
        <v/>
      </c>
      <c r="D574" s="1167" t="str">
        <f t="shared" si="83"/>
        <v/>
      </c>
      <c r="E574" s="1869">
        <f t="shared" si="84"/>
        <v>0</v>
      </c>
      <c r="F574" s="1869"/>
      <c r="G574" s="1280" t="str">
        <f t="shared" si="85"/>
        <v/>
      </c>
      <c r="H574" s="1280" t="str">
        <f t="shared" si="86"/>
        <v/>
      </c>
      <c r="I574" s="1165">
        <f t="shared" si="88"/>
        <v>0</v>
      </c>
      <c r="J574" s="1165">
        <f t="shared" si="87"/>
        <v>0</v>
      </c>
      <c r="K574" s="1150">
        <f t="shared" si="90"/>
        <v>282</v>
      </c>
      <c r="L574" s="1151" t="str">
        <f t="shared" si="89"/>
        <v/>
      </c>
    </row>
    <row r="575" spans="2:12" s="186" customFormat="1" ht="16.899999999999999" customHeight="1" x14ac:dyDescent="0.2">
      <c r="B575" s="1166" t="str">
        <f t="shared" si="81"/>
        <v/>
      </c>
      <c r="C575" s="1166" t="str">
        <f t="shared" si="82"/>
        <v/>
      </c>
      <c r="D575" s="1167" t="str">
        <f t="shared" si="83"/>
        <v/>
      </c>
      <c r="E575" s="1869">
        <f t="shared" si="84"/>
        <v>0</v>
      </c>
      <c r="F575" s="1869"/>
      <c r="G575" s="1280" t="str">
        <f t="shared" si="85"/>
        <v/>
      </c>
      <c r="H575" s="1280" t="str">
        <f t="shared" si="86"/>
        <v/>
      </c>
      <c r="I575" s="1165">
        <f t="shared" si="88"/>
        <v>0</v>
      </c>
      <c r="J575" s="1165">
        <f t="shared" si="87"/>
        <v>0</v>
      </c>
      <c r="K575" s="1150">
        <f t="shared" si="90"/>
        <v>282</v>
      </c>
      <c r="L575" s="1151" t="str">
        <f t="shared" si="89"/>
        <v/>
      </c>
    </row>
    <row r="576" spans="2:12" s="186" customFormat="1" ht="17.649999999999999" customHeight="1" x14ac:dyDescent="0.2">
      <c r="B576" s="1166" t="str">
        <f t="shared" si="81"/>
        <v/>
      </c>
      <c r="C576" s="1166" t="str">
        <f t="shared" si="82"/>
        <v/>
      </c>
      <c r="D576" s="1167" t="str">
        <f t="shared" si="83"/>
        <v/>
      </c>
      <c r="E576" s="1869">
        <f t="shared" si="84"/>
        <v>0</v>
      </c>
      <c r="F576" s="1869"/>
      <c r="G576" s="1280" t="str">
        <f t="shared" si="85"/>
        <v/>
      </c>
      <c r="H576" s="1280" t="str">
        <f t="shared" si="86"/>
        <v/>
      </c>
      <c r="I576" s="1165">
        <f t="shared" si="88"/>
        <v>0</v>
      </c>
      <c r="J576" s="1165">
        <f t="shared" si="87"/>
        <v>0</v>
      </c>
      <c r="K576" s="1150">
        <f t="shared" si="90"/>
        <v>283</v>
      </c>
      <c r="L576" s="1151" t="str">
        <f t="shared" si="89"/>
        <v/>
      </c>
    </row>
    <row r="577" spans="2:12" s="186" customFormat="1" ht="16.899999999999999" customHeight="1" x14ac:dyDescent="0.2">
      <c r="B577" s="1166" t="str">
        <f t="shared" si="81"/>
        <v/>
      </c>
      <c r="C577" s="1166" t="str">
        <f t="shared" si="82"/>
        <v/>
      </c>
      <c r="D577" s="1167" t="str">
        <f t="shared" si="83"/>
        <v/>
      </c>
      <c r="E577" s="1869">
        <f t="shared" si="84"/>
        <v>0</v>
      </c>
      <c r="F577" s="1869"/>
      <c r="G577" s="1280" t="str">
        <f t="shared" si="85"/>
        <v/>
      </c>
      <c r="H577" s="1280" t="str">
        <f t="shared" si="86"/>
        <v/>
      </c>
      <c r="I577" s="1165">
        <f t="shared" si="88"/>
        <v>0</v>
      </c>
      <c r="J577" s="1165">
        <f t="shared" si="87"/>
        <v>0</v>
      </c>
      <c r="K577" s="1150">
        <f t="shared" si="90"/>
        <v>283</v>
      </c>
      <c r="L577" s="1151" t="str">
        <f t="shared" si="89"/>
        <v/>
      </c>
    </row>
    <row r="578" spans="2:12" s="186" customFormat="1" ht="25.7" customHeight="1" x14ac:dyDescent="0.2">
      <c r="B578" s="1166" t="str">
        <f t="shared" si="81"/>
        <v/>
      </c>
      <c r="C578" s="1166" t="str">
        <f t="shared" si="82"/>
        <v/>
      </c>
      <c r="D578" s="1167" t="str">
        <f t="shared" si="83"/>
        <v/>
      </c>
      <c r="E578" s="1869">
        <f t="shared" si="84"/>
        <v>0</v>
      </c>
      <c r="F578" s="1869"/>
      <c r="G578" s="1280" t="str">
        <f t="shared" si="85"/>
        <v/>
      </c>
      <c r="H578" s="1280" t="str">
        <f t="shared" si="86"/>
        <v/>
      </c>
      <c r="I578" s="1165">
        <f t="shared" si="88"/>
        <v>0</v>
      </c>
      <c r="J578" s="1165">
        <f t="shared" si="87"/>
        <v>0</v>
      </c>
      <c r="K578" s="1150">
        <f t="shared" si="90"/>
        <v>284</v>
      </c>
      <c r="L578" s="1151" t="str">
        <f t="shared" si="89"/>
        <v/>
      </c>
    </row>
    <row r="579" spans="2:12" s="186" customFormat="1" ht="16.899999999999999" customHeight="1" x14ac:dyDescent="0.2">
      <c r="B579" s="1166" t="str">
        <f t="shared" si="81"/>
        <v/>
      </c>
      <c r="C579" s="1166" t="str">
        <f t="shared" si="82"/>
        <v/>
      </c>
      <c r="D579" s="1167" t="str">
        <f t="shared" si="83"/>
        <v/>
      </c>
      <c r="E579" s="1869">
        <f t="shared" si="84"/>
        <v>0</v>
      </c>
      <c r="F579" s="1869"/>
      <c r="G579" s="1280" t="str">
        <f t="shared" si="85"/>
        <v/>
      </c>
      <c r="H579" s="1280" t="str">
        <f t="shared" si="86"/>
        <v/>
      </c>
      <c r="I579" s="1165">
        <f t="shared" si="88"/>
        <v>0</v>
      </c>
      <c r="J579" s="1165">
        <f t="shared" si="87"/>
        <v>0</v>
      </c>
      <c r="K579" s="1150">
        <f t="shared" si="90"/>
        <v>284</v>
      </c>
      <c r="L579" s="1151" t="str">
        <f t="shared" si="89"/>
        <v/>
      </c>
    </row>
    <row r="580" spans="2:12" s="186" customFormat="1" ht="17.649999999999999" customHeight="1" x14ac:dyDescent="0.2">
      <c r="B580" s="1166" t="str">
        <f t="shared" si="81"/>
        <v/>
      </c>
      <c r="C580" s="1166" t="str">
        <f t="shared" si="82"/>
        <v/>
      </c>
      <c r="D580" s="1167" t="str">
        <f t="shared" si="83"/>
        <v/>
      </c>
      <c r="E580" s="1869">
        <f t="shared" si="84"/>
        <v>0</v>
      </c>
      <c r="F580" s="1869"/>
      <c r="G580" s="1280" t="str">
        <f t="shared" si="85"/>
        <v/>
      </c>
      <c r="H580" s="1280" t="str">
        <f t="shared" si="86"/>
        <v/>
      </c>
      <c r="I580" s="1165">
        <f t="shared" si="88"/>
        <v>0</v>
      </c>
      <c r="J580" s="1165">
        <f t="shared" si="87"/>
        <v>0</v>
      </c>
      <c r="K580" s="1150">
        <f t="shared" si="90"/>
        <v>285</v>
      </c>
      <c r="L580" s="1151" t="str">
        <f t="shared" si="89"/>
        <v/>
      </c>
    </row>
    <row r="581" spans="2:12" s="186" customFormat="1" ht="17.649999999999999" customHeight="1" x14ac:dyDescent="0.2">
      <c r="B581" s="1166" t="str">
        <f t="shared" si="81"/>
        <v/>
      </c>
      <c r="C581" s="1166" t="str">
        <f t="shared" si="82"/>
        <v/>
      </c>
      <c r="D581" s="1167" t="str">
        <f t="shared" si="83"/>
        <v/>
      </c>
      <c r="E581" s="1869">
        <f t="shared" si="84"/>
        <v>0</v>
      </c>
      <c r="F581" s="1869"/>
      <c r="G581" s="1280" t="str">
        <f t="shared" si="85"/>
        <v/>
      </c>
      <c r="H581" s="1280" t="str">
        <f t="shared" si="86"/>
        <v/>
      </c>
      <c r="I581" s="1165">
        <f t="shared" si="88"/>
        <v>0</v>
      </c>
      <c r="J581" s="1165">
        <f t="shared" si="87"/>
        <v>0</v>
      </c>
      <c r="K581" s="1150">
        <f t="shared" si="90"/>
        <v>285</v>
      </c>
      <c r="L581" s="1151" t="str">
        <f t="shared" si="89"/>
        <v/>
      </c>
    </row>
    <row r="582" spans="2:12" s="186" customFormat="1" ht="24.95" customHeight="1" x14ac:dyDescent="0.2">
      <c r="B582" s="1166" t="str">
        <f t="shared" si="81"/>
        <v/>
      </c>
      <c r="C582" s="1166" t="str">
        <f t="shared" si="82"/>
        <v/>
      </c>
      <c r="D582" s="1167" t="str">
        <f t="shared" si="83"/>
        <v/>
      </c>
      <c r="E582" s="1869">
        <f t="shared" si="84"/>
        <v>0</v>
      </c>
      <c r="F582" s="1869"/>
      <c r="G582" s="1280" t="str">
        <f t="shared" si="85"/>
        <v/>
      </c>
      <c r="H582" s="1280" t="str">
        <f t="shared" si="86"/>
        <v/>
      </c>
      <c r="I582" s="1165">
        <f t="shared" si="88"/>
        <v>0</v>
      </c>
      <c r="J582" s="1165">
        <f t="shared" si="87"/>
        <v>0</v>
      </c>
      <c r="K582" s="1150">
        <f t="shared" si="90"/>
        <v>286</v>
      </c>
      <c r="L582" s="1151" t="str">
        <f t="shared" si="89"/>
        <v/>
      </c>
    </row>
    <row r="583" spans="2:12" s="186" customFormat="1" ht="16.899999999999999" customHeight="1" x14ac:dyDescent="0.2">
      <c r="B583" s="1166" t="str">
        <f t="shared" si="81"/>
        <v/>
      </c>
      <c r="C583" s="1166" t="str">
        <f t="shared" si="82"/>
        <v/>
      </c>
      <c r="D583" s="1167" t="str">
        <f t="shared" si="83"/>
        <v/>
      </c>
      <c r="E583" s="1869">
        <f t="shared" si="84"/>
        <v>0</v>
      </c>
      <c r="F583" s="1869"/>
      <c r="G583" s="1280" t="str">
        <f t="shared" si="85"/>
        <v/>
      </c>
      <c r="H583" s="1280" t="str">
        <f t="shared" si="86"/>
        <v/>
      </c>
      <c r="I583" s="1165">
        <f t="shared" si="88"/>
        <v>0</v>
      </c>
      <c r="J583" s="1165">
        <f t="shared" si="87"/>
        <v>0</v>
      </c>
      <c r="K583" s="1150">
        <f t="shared" si="90"/>
        <v>286</v>
      </c>
      <c r="L583" s="1151" t="str">
        <f t="shared" si="89"/>
        <v/>
      </c>
    </row>
    <row r="584" spans="2:12" s="186" customFormat="1" ht="17.649999999999999" customHeight="1" x14ac:dyDescent="0.2">
      <c r="B584" s="1166" t="str">
        <f t="shared" si="81"/>
        <v/>
      </c>
      <c r="C584" s="1166" t="str">
        <f t="shared" si="82"/>
        <v/>
      </c>
      <c r="D584" s="1167" t="str">
        <f t="shared" si="83"/>
        <v/>
      </c>
      <c r="E584" s="1869">
        <f t="shared" si="84"/>
        <v>0</v>
      </c>
      <c r="F584" s="1869"/>
      <c r="G584" s="1280" t="str">
        <f t="shared" si="85"/>
        <v/>
      </c>
      <c r="H584" s="1280" t="str">
        <f t="shared" si="86"/>
        <v/>
      </c>
      <c r="I584" s="1165">
        <f t="shared" si="88"/>
        <v>0</v>
      </c>
      <c r="J584" s="1165">
        <f t="shared" si="87"/>
        <v>0</v>
      </c>
      <c r="K584" s="1150">
        <f t="shared" si="90"/>
        <v>287</v>
      </c>
      <c r="L584" s="1151" t="str">
        <f t="shared" si="89"/>
        <v/>
      </c>
    </row>
    <row r="585" spans="2:12" s="186" customFormat="1" ht="24.95" customHeight="1" x14ac:dyDescent="0.2">
      <c r="B585" s="1166" t="str">
        <f t="shared" si="81"/>
        <v/>
      </c>
      <c r="C585" s="1166" t="str">
        <f t="shared" si="82"/>
        <v/>
      </c>
      <c r="D585" s="1167" t="str">
        <f t="shared" si="83"/>
        <v/>
      </c>
      <c r="E585" s="1869">
        <f t="shared" si="84"/>
        <v>0</v>
      </c>
      <c r="F585" s="1869"/>
      <c r="G585" s="1280" t="str">
        <f t="shared" si="85"/>
        <v/>
      </c>
      <c r="H585" s="1280" t="str">
        <f t="shared" si="86"/>
        <v/>
      </c>
      <c r="I585" s="1165">
        <f t="shared" si="88"/>
        <v>0</v>
      </c>
      <c r="J585" s="1165">
        <f t="shared" si="87"/>
        <v>0</v>
      </c>
      <c r="K585" s="1150">
        <f t="shared" si="90"/>
        <v>287</v>
      </c>
      <c r="L585" s="1151" t="str">
        <f t="shared" si="89"/>
        <v/>
      </c>
    </row>
    <row r="586" spans="2:12" s="186" customFormat="1" ht="17.649999999999999" customHeight="1" x14ac:dyDescent="0.2">
      <c r="B586" s="1166" t="str">
        <f t="shared" si="81"/>
        <v/>
      </c>
      <c r="C586" s="1166" t="str">
        <f t="shared" si="82"/>
        <v/>
      </c>
      <c r="D586" s="1167" t="str">
        <f t="shared" si="83"/>
        <v/>
      </c>
      <c r="E586" s="1869">
        <f t="shared" si="84"/>
        <v>0</v>
      </c>
      <c r="F586" s="1869"/>
      <c r="G586" s="1280" t="str">
        <f t="shared" si="85"/>
        <v/>
      </c>
      <c r="H586" s="1280" t="str">
        <f t="shared" si="86"/>
        <v/>
      </c>
      <c r="I586" s="1165">
        <f t="shared" si="88"/>
        <v>0</v>
      </c>
      <c r="J586" s="1165">
        <f t="shared" si="87"/>
        <v>0</v>
      </c>
      <c r="K586" s="1150">
        <f t="shared" si="90"/>
        <v>288</v>
      </c>
      <c r="L586" s="1151" t="str">
        <f t="shared" si="89"/>
        <v/>
      </c>
    </row>
    <row r="587" spans="2:12" s="186" customFormat="1" ht="24.95" customHeight="1" x14ac:dyDescent="0.2">
      <c r="B587" s="1166" t="str">
        <f t="shared" si="81"/>
        <v/>
      </c>
      <c r="C587" s="1166" t="str">
        <f t="shared" si="82"/>
        <v/>
      </c>
      <c r="D587" s="1167" t="str">
        <f t="shared" si="83"/>
        <v/>
      </c>
      <c r="E587" s="1869">
        <f t="shared" si="84"/>
        <v>0</v>
      </c>
      <c r="F587" s="1869"/>
      <c r="G587" s="1280" t="str">
        <f t="shared" si="85"/>
        <v/>
      </c>
      <c r="H587" s="1280" t="str">
        <f t="shared" si="86"/>
        <v/>
      </c>
      <c r="I587" s="1165">
        <f t="shared" si="88"/>
        <v>0</v>
      </c>
      <c r="J587" s="1165">
        <f t="shared" si="87"/>
        <v>0</v>
      </c>
      <c r="K587" s="1150">
        <f t="shared" si="90"/>
        <v>288</v>
      </c>
      <c r="L587" s="1151" t="str">
        <f t="shared" si="89"/>
        <v/>
      </c>
    </row>
    <row r="588" spans="2:12" s="186" customFormat="1" ht="17.649999999999999" customHeight="1" x14ac:dyDescent="0.2">
      <c r="B588" s="1166" t="str">
        <f t="shared" ref="B588:B651" si="91">IF(L588="","",INDEX(ngaygs,$K588))</f>
        <v/>
      </c>
      <c r="C588" s="1166" t="str">
        <f t="shared" ref="C588:C651" si="92">IF(L588="","",INDEX(ngayct,$K588))</f>
        <v/>
      </c>
      <c r="D588" s="1167" t="str">
        <f t="shared" ref="D588:D651" si="93">IF(L588="","",INDEX(soct,$K588))</f>
        <v/>
      </c>
      <c r="E588" s="1869">
        <f t="shared" ref="E588:E651" si="94">INDEX(diengiai,$K588)</f>
        <v>0</v>
      </c>
      <c r="F588" s="1869"/>
      <c r="G588" s="1280" t="str">
        <f t="shared" ref="G588:G651" si="95">IF(L588="","",INDEX(tkno,K588))</f>
        <v/>
      </c>
      <c r="H588" s="1280" t="str">
        <f t="shared" ref="H588:H651" si="96">IF(L588="","",INDEX(tkco,K588))</f>
        <v/>
      </c>
      <c r="I588" s="1165">
        <f t="shared" si="88"/>
        <v>0</v>
      </c>
      <c r="J588" s="1165">
        <f t="shared" ref="J588:J651" si="97">IFERROR(IF(INDEX(tkno,L588)=H588,INDEX(sotien,L588),""),0)</f>
        <v>0</v>
      </c>
      <c r="K588" s="1150">
        <f t="shared" si="90"/>
        <v>289</v>
      </c>
      <c r="L588" s="1151" t="str">
        <f t="shared" si="89"/>
        <v/>
      </c>
    </row>
    <row r="589" spans="2:12" s="186" customFormat="1" ht="17.649999999999999" customHeight="1" x14ac:dyDescent="0.2">
      <c r="B589" s="1166" t="str">
        <f t="shared" si="91"/>
        <v/>
      </c>
      <c r="C589" s="1166" t="str">
        <f t="shared" si="92"/>
        <v/>
      </c>
      <c r="D589" s="1167" t="str">
        <f t="shared" si="93"/>
        <v/>
      </c>
      <c r="E589" s="1869">
        <f t="shared" si="94"/>
        <v>0</v>
      </c>
      <c r="F589" s="1869"/>
      <c r="G589" s="1280" t="str">
        <f t="shared" si="95"/>
        <v/>
      </c>
      <c r="H589" s="1280" t="str">
        <f t="shared" si="96"/>
        <v/>
      </c>
      <c r="I589" s="1165">
        <f t="shared" ref="I589:I652" si="98">IF(INDEX(tkno,K589)=G589,INDEX(sotien,K589),"")</f>
        <v>0</v>
      </c>
      <c r="J589" s="1165">
        <f t="shared" si="97"/>
        <v>0</v>
      </c>
      <c r="K589" s="1150">
        <f t="shared" si="90"/>
        <v>289</v>
      </c>
      <c r="L589" s="1151" t="str">
        <f t="shared" si="89"/>
        <v/>
      </c>
    </row>
    <row r="590" spans="2:12" s="186" customFormat="1" ht="16.899999999999999" customHeight="1" x14ac:dyDescent="0.2">
      <c r="B590" s="1166" t="str">
        <f t="shared" si="91"/>
        <v/>
      </c>
      <c r="C590" s="1166" t="str">
        <f t="shared" si="92"/>
        <v/>
      </c>
      <c r="D590" s="1167" t="str">
        <f t="shared" si="93"/>
        <v/>
      </c>
      <c r="E590" s="1869">
        <f t="shared" si="94"/>
        <v>0</v>
      </c>
      <c r="F590" s="1869"/>
      <c r="G590" s="1280" t="str">
        <f t="shared" si="95"/>
        <v/>
      </c>
      <c r="H590" s="1280" t="str">
        <f t="shared" si="96"/>
        <v/>
      </c>
      <c r="I590" s="1165">
        <f t="shared" si="98"/>
        <v>0</v>
      </c>
      <c r="J590" s="1165">
        <f t="shared" si="97"/>
        <v>0</v>
      </c>
      <c r="K590" s="1150">
        <f t="shared" si="90"/>
        <v>290</v>
      </c>
      <c r="L590" s="1151" t="str">
        <f t="shared" ref="L590:L653" si="99">IF(E590=0,"","x")</f>
        <v/>
      </c>
    </row>
    <row r="591" spans="2:12" s="186" customFormat="1" ht="17.649999999999999" customHeight="1" x14ac:dyDescent="0.2">
      <c r="B591" s="1166" t="str">
        <f t="shared" si="91"/>
        <v/>
      </c>
      <c r="C591" s="1166" t="str">
        <f t="shared" si="92"/>
        <v/>
      </c>
      <c r="D591" s="1167" t="str">
        <f t="shared" si="93"/>
        <v/>
      </c>
      <c r="E591" s="1869">
        <f t="shared" si="94"/>
        <v>0</v>
      </c>
      <c r="F591" s="1869"/>
      <c r="G591" s="1280" t="str">
        <f t="shared" si="95"/>
        <v/>
      </c>
      <c r="H591" s="1280" t="str">
        <f t="shared" si="96"/>
        <v/>
      </c>
      <c r="I591" s="1165">
        <f t="shared" si="98"/>
        <v>0</v>
      </c>
      <c r="J591" s="1165">
        <f t="shared" si="97"/>
        <v>0</v>
      </c>
      <c r="K591" s="1150">
        <f t="shared" ref="K591:K654" si="100">IF(K590=K589,K590+1,K590)</f>
        <v>290</v>
      </c>
      <c r="L591" s="1151" t="str">
        <f t="shared" si="99"/>
        <v/>
      </c>
    </row>
    <row r="592" spans="2:12" s="186" customFormat="1" ht="16.899999999999999" customHeight="1" x14ac:dyDescent="0.2">
      <c r="B592" s="1166" t="str">
        <f t="shared" si="91"/>
        <v/>
      </c>
      <c r="C592" s="1166" t="str">
        <f t="shared" si="92"/>
        <v/>
      </c>
      <c r="D592" s="1167" t="str">
        <f t="shared" si="93"/>
        <v/>
      </c>
      <c r="E592" s="1869">
        <f t="shared" si="94"/>
        <v>0</v>
      </c>
      <c r="F592" s="1869"/>
      <c r="G592" s="1280" t="str">
        <f t="shared" si="95"/>
        <v/>
      </c>
      <c r="H592" s="1280" t="str">
        <f t="shared" si="96"/>
        <v/>
      </c>
      <c r="I592" s="1165">
        <f t="shared" si="98"/>
        <v>0</v>
      </c>
      <c r="J592" s="1165">
        <f t="shared" si="97"/>
        <v>0</v>
      </c>
      <c r="K592" s="1150">
        <f t="shared" si="100"/>
        <v>291</v>
      </c>
      <c r="L592" s="1151" t="str">
        <f t="shared" si="99"/>
        <v/>
      </c>
    </row>
    <row r="593" spans="2:12" s="186" customFormat="1" ht="25.7" customHeight="1" x14ac:dyDescent="0.2">
      <c r="B593" s="1166" t="str">
        <f t="shared" si="91"/>
        <v/>
      </c>
      <c r="C593" s="1166" t="str">
        <f t="shared" si="92"/>
        <v/>
      </c>
      <c r="D593" s="1167" t="str">
        <f t="shared" si="93"/>
        <v/>
      </c>
      <c r="E593" s="1869">
        <f t="shared" si="94"/>
        <v>0</v>
      </c>
      <c r="F593" s="1869"/>
      <c r="G593" s="1280" t="str">
        <f t="shared" si="95"/>
        <v/>
      </c>
      <c r="H593" s="1280" t="str">
        <f t="shared" si="96"/>
        <v/>
      </c>
      <c r="I593" s="1165">
        <f t="shared" si="98"/>
        <v>0</v>
      </c>
      <c r="J593" s="1165">
        <f t="shared" si="97"/>
        <v>0</v>
      </c>
      <c r="K593" s="1150">
        <f t="shared" si="100"/>
        <v>291</v>
      </c>
      <c r="L593" s="1151" t="str">
        <f t="shared" si="99"/>
        <v/>
      </c>
    </row>
    <row r="594" spans="2:12" s="186" customFormat="1" ht="16.899999999999999" customHeight="1" x14ac:dyDescent="0.2">
      <c r="B594" s="1166" t="str">
        <f t="shared" si="91"/>
        <v/>
      </c>
      <c r="C594" s="1166" t="str">
        <f t="shared" si="92"/>
        <v/>
      </c>
      <c r="D594" s="1167" t="str">
        <f t="shared" si="93"/>
        <v/>
      </c>
      <c r="E594" s="1869">
        <f t="shared" si="94"/>
        <v>0</v>
      </c>
      <c r="F594" s="1869"/>
      <c r="G594" s="1280" t="str">
        <f t="shared" si="95"/>
        <v/>
      </c>
      <c r="H594" s="1280" t="str">
        <f t="shared" si="96"/>
        <v/>
      </c>
      <c r="I594" s="1165">
        <f t="shared" si="98"/>
        <v>0</v>
      </c>
      <c r="J594" s="1165">
        <f t="shared" si="97"/>
        <v>0</v>
      </c>
      <c r="K594" s="1150">
        <f t="shared" si="100"/>
        <v>292</v>
      </c>
      <c r="L594" s="1151" t="str">
        <f t="shared" si="99"/>
        <v/>
      </c>
    </row>
    <row r="595" spans="2:12" s="186" customFormat="1" ht="25.7" customHeight="1" x14ac:dyDescent="0.2">
      <c r="B595" s="1166" t="str">
        <f t="shared" si="91"/>
        <v/>
      </c>
      <c r="C595" s="1166" t="str">
        <f t="shared" si="92"/>
        <v/>
      </c>
      <c r="D595" s="1167" t="str">
        <f t="shared" si="93"/>
        <v/>
      </c>
      <c r="E595" s="1869">
        <f t="shared" si="94"/>
        <v>0</v>
      </c>
      <c r="F595" s="1869"/>
      <c r="G595" s="1280" t="str">
        <f t="shared" si="95"/>
        <v/>
      </c>
      <c r="H595" s="1280" t="str">
        <f t="shared" si="96"/>
        <v/>
      </c>
      <c r="I595" s="1165">
        <f t="shared" si="98"/>
        <v>0</v>
      </c>
      <c r="J595" s="1165">
        <f t="shared" si="97"/>
        <v>0</v>
      </c>
      <c r="K595" s="1150">
        <f t="shared" si="100"/>
        <v>292</v>
      </c>
      <c r="L595" s="1151" t="str">
        <f t="shared" si="99"/>
        <v/>
      </c>
    </row>
    <row r="596" spans="2:12" s="186" customFormat="1" ht="16.899999999999999" customHeight="1" x14ac:dyDescent="0.2">
      <c r="B596" s="1166" t="str">
        <f t="shared" si="91"/>
        <v/>
      </c>
      <c r="C596" s="1166" t="str">
        <f t="shared" si="92"/>
        <v/>
      </c>
      <c r="D596" s="1167" t="str">
        <f t="shared" si="93"/>
        <v/>
      </c>
      <c r="E596" s="1869">
        <f t="shared" si="94"/>
        <v>0</v>
      </c>
      <c r="F596" s="1869"/>
      <c r="G596" s="1280" t="str">
        <f t="shared" si="95"/>
        <v/>
      </c>
      <c r="H596" s="1280" t="str">
        <f t="shared" si="96"/>
        <v/>
      </c>
      <c r="I596" s="1165">
        <f t="shared" si="98"/>
        <v>0</v>
      </c>
      <c r="J596" s="1165">
        <f t="shared" si="97"/>
        <v>0</v>
      </c>
      <c r="K596" s="1150">
        <f t="shared" si="100"/>
        <v>293</v>
      </c>
      <c r="L596" s="1151" t="str">
        <f t="shared" si="99"/>
        <v/>
      </c>
    </row>
    <row r="597" spans="2:12" s="186" customFormat="1" ht="17.649999999999999" customHeight="1" x14ac:dyDescent="0.2">
      <c r="B597" s="1166" t="str">
        <f t="shared" si="91"/>
        <v/>
      </c>
      <c r="C597" s="1166" t="str">
        <f t="shared" si="92"/>
        <v/>
      </c>
      <c r="D597" s="1167" t="str">
        <f t="shared" si="93"/>
        <v/>
      </c>
      <c r="E597" s="1869">
        <f t="shared" si="94"/>
        <v>0</v>
      </c>
      <c r="F597" s="1869"/>
      <c r="G597" s="1280" t="str">
        <f t="shared" si="95"/>
        <v/>
      </c>
      <c r="H597" s="1280" t="str">
        <f t="shared" si="96"/>
        <v/>
      </c>
      <c r="I597" s="1165">
        <f t="shared" si="98"/>
        <v>0</v>
      </c>
      <c r="J597" s="1165">
        <f t="shared" si="97"/>
        <v>0</v>
      </c>
      <c r="K597" s="1150">
        <f t="shared" si="100"/>
        <v>293</v>
      </c>
      <c r="L597" s="1151" t="str">
        <f t="shared" si="99"/>
        <v/>
      </c>
    </row>
    <row r="598" spans="2:12" s="186" customFormat="1" ht="16.899999999999999" customHeight="1" x14ac:dyDescent="0.2">
      <c r="B598" s="1166" t="str">
        <f t="shared" si="91"/>
        <v/>
      </c>
      <c r="C598" s="1166" t="str">
        <f t="shared" si="92"/>
        <v/>
      </c>
      <c r="D598" s="1167" t="str">
        <f t="shared" si="93"/>
        <v/>
      </c>
      <c r="E598" s="1869">
        <f t="shared" si="94"/>
        <v>0</v>
      </c>
      <c r="F598" s="1869"/>
      <c r="G598" s="1280" t="str">
        <f t="shared" si="95"/>
        <v/>
      </c>
      <c r="H598" s="1280" t="str">
        <f t="shared" si="96"/>
        <v/>
      </c>
      <c r="I598" s="1165">
        <f t="shared" si="98"/>
        <v>0</v>
      </c>
      <c r="J598" s="1165">
        <f t="shared" si="97"/>
        <v>0</v>
      </c>
      <c r="K598" s="1150">
        <f t="shared" si="100"/>
        <v>294</v>
      </c>
      <c r="L598" s="1151" t="str">
        <f t="shared" si="99"/>
        <v/>
      </c>
    </row>
    <row r="599" spans="2:12" s="186" customFormat="1" ht="25.7" customHeight="1" x14ac:dyDescent="0.2">
      <c r="B599" s="1166" t="str">
        <f t="shared" si="91"/>
        <v/>
      </c>
      <c r="C599" s="1166" t="str">
        <f t="shared" si="92"/>
        <v/>
      </c>
      <c r="D599" s="1167" t="str">
        <f t="shared" si="93"/>
        <v/>
      </c>
      <c r="E599" s="1869">
        <f t="shared" si="94"/>
        <v>0</v>
      </c>
      <c r="F599" s="1869"/>
      <c r="G599" s="1280" t="str">
        <f t="shared" si="95"/>
        <v/>
      </c>
      <c r="H599" s="1280" t="str">
        <f t="shared" si="96"/>
        <v/>
      </c>
      <c r="I599" s="1165">
        <f t="shared" si="98"/>
        <v>0</v>
      </c>
      <c r="J599" s="1165">
        <f t="shared" si="97"/>
        <v>0</v>
      </c>
      <c r="K599" s="1150">
        <f t="shared" si="100"/>
        <v>294</v>
      </c>
      <c r="L599" s="1151" t="str">
        <f t="shared" si="99"/>
        <v/>
      </c>
    </row>
    <row r="600" spans="2:12" s="186" customFormat="1" ht="17.649999999999999" customHeight="1" x14ac:dyDescent="0.2">
      <c r="B600" s="1166" t="str">
        <f t="shared" si="91"/>
        <v/>
      </c>
      <c r="C600" s="1166" t="str">
        <f t="shared" si="92"/>
        <v/>
      </c>
      <c r="D600" s="1167" t="str">
        <f t="shared" si="93"/>
        <v/>
      </c>
      <c r="E600" s="1869">
        <f t="shared" si="94"/>
        <v>0</v>
      </c>
      <c r="F600" s="1869"/>
      <c r="G600" s="1280" t="str">
        <f t="shared" si="95"/>
        <v/>
      </c>
      <c r="H600" s="1280" t="str">
        <f t="shared" si="96"/>
        <v/>
      </c>
      <c r="I600" s="1165">
        <f t="shared" si="98"/>
        <v>0</v>
      </c>
      <c r="J600" s="1165">
        <f t="shared" si="97"/>
        <v>0</v>
      </c>
      <c r="K600" s="1150">
        <f t="shared" si="100"/>
        <v>295</v>
      </c>
      <c r="L600" s="1151" t="str">
        <f t="shared" si="99"/>
        <v/>
      </c>
    </row>
    <row r="601" spans="2:12" s="186" customFormat="1" ht="17.649999999999999" customHeight="1" x14ac:dyDescent="0.2">
      <c r="B601" s="1166" t="str">
        <f t="shared" si="91"/>
        <v/>
      </c>
      <c r="C601" s="1166" t="str">
        <f t="shared" si="92"/>
        <v/>
      </c>
      <c r="D601" s="1167" t="str">
        <f t="shared" si="93"/>
        <v/>
      </c>
      <c r="E601" s="1869">
        <f t="shared" si="94"/>
        <v>0</v>
      </c>
      <c r="F601" s="1869"/>
      <c r="G601" s="1280" t="str">
        <f t="shared" si="95"/>
        <v/>
      </c>
      <c r="H601" s="1280" t="str">
        <f t="shared" si="96"/>
        <v/>
      </c>
      <c r="I601" s="1165">
        <f t="shared" si="98"/>
        <v>0</v>
      </c>
      <c r="J601" s="1165">
        <f t="shared" si="97"/>
        <v>0</v>
      </c>
      <c r="K601" s="1150">
        <f t="shared" si="100"/>
        <v>295</v>
      </c>
      <c r="L601" s="1151" t="str">
        <f t="shared" si="99"/>
        <v/>
      </c>
    </row>
    <row r="602" spans="2:12" s="186" customFormat="1" ht="16.899999999999999" customHeight="1" x14ac:dyDescent="0.2">
      <c r="B602" s="1166" t="str">
        <f t="shared" si="91"/>
        <v/>
      </c>
      <c r="C602" s="1166" t="str">
        <f t="shared" si="92"/>
        <v/>
      </c>
      <c r="D602" s="1167" t="str">
        <f t="shared" si="93"/>
        <v/>
      </c>
      <c r="E602" s="1869">
        <f t="shared" si="94"/>
        <v>0</v>
      </c>
      <c r="F602" s="1869"/>
      <c r="G602" s="1280" t="str">
        <f t="shared" si="95"/>
        <v/>
      </c>
      <c r="H602" s="1280" t="str">
        <f t="shared" si="96"/>
        <v/>
      </c>
      <c r="I602" s="1165">
        <f t="shared" si="98"/>
        <v>0</v>
      </c>
      <c r="J602" s="1165">
        <f t="shared" si="97"/>
        <v>0</v>
      </c>
      <c r="K602" s="1150">
        <f t="shared" si="100"/>
        <v>296</v>
      </c>
      <c r="L602" s="1151" t="str">
        <f t="shared" si="99"/>
        <v/>
      </c>
    </row>
    <row r="603" spans="2:12" s="186" customFormat="1" ht="24.95" customHeight="1" x14ac:dyDescent="0.2">
      <c r="B603" s="1166" t="str">
        <f t="shared" si="91"/>
        <v/>
      </c>
      <c r="C603" s="1166" t="str">
        <f t="shared" si="92"/>
        <v/>
      </c>
      <c r="D603" s="1167" t="str">
        <f t="shared" si="93"/>
        <v/>
      </c>
      <c r="E603" s="1869">
        <f t="shared" si="94"/>
        <v>0</v>
      </c>
      <c r="F603" s="1869"/>
      <c r="G603" s="1280" t="str">
        <f t="shared" si="95"/>
        <v/>
      </c>
      <c r="H603" s="1280" t="str">
        <f t="shared" si="96"/>
        <v/>
      </c>
      <c r="I603" s="1165">
        <f t="shared" si="98"/>
        <v>0</v>
      </c>
      <c r="J603" s="1165">
        <f t="shared" si="97"/>
        <v>0</v>
      </c>
      <c r="K603" s="1150">
        <f t="shared" si="100"/>
        <v>296</v>
      </c>
      <c r="L603" s="1151" t="str">
        <f t="shared" si="99"/>
        <v/>
      </c>
    </row>
    <row r="604" spans="2:12" s="186" customFormat="1" ht="17.649999999999999" customHeight="1" x14ac:dyDescent="0.2">
      <c r="B604" s="1166" t="str">
        <f t="shared" si="91"/>
        <v/>
      </c>
      <c r="C604" s="1166" t="str">
        <f t="shared" si="92"/>
        <v/>
      </c>
      <c r="D604" s="1167" t="str">
        <f t="shared" si="93"/>
        <v/>
      </c>
      <c r="E604" s="1869">
        <f t="shared" si="94"/>
        <v>0</v>
      </c>
      <c r="F604" s="1869"/>
      <c r="G604" s="1280" t="str">
        <f t="shared" si="95"/>
        <v/>
      </c>
      <c r="H604" s="1280" t="str">
        <f t="shared" si="96"/>
        <v/>
      </c>
      <c r="I604" s="1165">
        <f t="shared" si="98"/>
        <v>0</v>
      </c>
      <c r="J604" s="1165">
        <f t="shared" si="97"/>
        <v>0</v>
      </c>
      <c r="K604" s="1150">
        <f t="shared" si="100"/>
        <v>297</v>
      </c>
      <c r="L604" s="1151" t="str">
        <f t="shared" si="99"/>
        <v/>
      </c>
    </row>
    <row r="605" spans="2:12" s="186" customFormat="1" ht="17.649999999999999" customHeight="1" x14ac:dyDescent="0.2">
      <c r="B605" s="1166" t="str">
        <f t="shared" si="91"/>
        <v/>
      </c>
      <c r="C605" s="1166" t="str">
        <f t="shared" si="92"/>
        <v/>
      </c>
      <c r="D605" s="1167" t="str">
        <f t="shared" si="93"/>
        <v/>
      </c>
      <c r="E605" s="1869">
        <f t="shared" si="94"/>
        <v>0</v>
      </c>
      <c r="F605" s="1869"/>
      <c r="G605" s="1280" t="str">
        <f t="shared" si="95"/>
        <v/>
      </c>
      <c r="H605" s="1280" t="str">
        <f t="shared" si="96"/>
        <v/>
      </c>
      <c r="I605" s="1165">
        <f t="shared" si="98"/>
        <v>0</v>
      </c>
      <c r="J605" s="1165">
        <f t="shared" si="97"/>
        <v>0</v>
      </c>
      <c r="K605" s="1150">
        <f t="shared" si="100"/>
        <v>297</v>
      </c>
      <c r="L605" s="1151" t="str">
        <f t="shared" si="99"/>
        <v/>
      </c>
    </row>
    <row r="606" spans="2:12" s="186" customFormat="1" ht="16.899999999999999" customHeight="1" x14ac:dyDescent="0.2">
      <c r="B606" s="1166" t="str">
        <f t="shared" si="91"/>
        <v/>
      </c>
      <c r="C606" s="1166" t="str">
        <f t="shared" si="92"/>
        <v/>
      </c>
      <c r="D606" s="1167" t="str">
        <f t="shared" si="93"/>
        <v/>
      </c>
      <c r="E606" s="1869">
        <f t="shared" si="94"/>
        <v>0</v>
      </c>
      <c r="F606" s="1869"/>
      <c r="G606" s="1280" t="str">
        <f t="shared" si="95"/>
        <v/>
      </c>
      <c r="H606" s="1280" t="str">
        <f t="shared" si="96"/>
        <v/>
      </c>
      <c r="I606" s="1165">
        <f t="shared" si="98"/>
        <v>0</v>
      </c>
      <c r="J606" s="1165">
        <f t="shared" si="97"/>
        <v>0</v>
      </c>
      <c r="K606" s="1150">
        <f t="shared" si="100"/>
        <v>298</v>
      </c>
      <c r="L606" s="1151" t="str">
        <f t="shared" si="99"/>
        <v/>
      </c>
    </row>
    <row r="607" spans="2:12" s="186" customFormat="1" ht="17.649999999999999" customHeight="1" x14ac:dyDescent="0.2">
      <c r="B607" s="1166" t="str">
        <f t="shared" si="91"/>
        <v/>
      </c>
      <c r="C607" s="1166" t="str">
        <f t="shared" si="92"/>
        <v/>
      </c>
      <c r="D607" s="1167" t="str">
        <f t="shared" si="93"/>
        <v/>
      </c>
      <c r="E607" s="1869">
        <f t="shared" si="94"/>
        <v>0</v>
      </c>
      <c r="F607" s="1869"/>
      <c r="G607" s="1280" t="str">
        <f t="shared" si="95"/>
        <v/>
      </c>
      <c r="H607" s="1280" t="str">
        <f t="shared" si="96"/>
        <v/>
      </c>
      <c r="I607" s="1165">
        <f t="shared" si="98"/>
        <v>0</v>
      </c>
      <c r="J607" s="1165">
        <f t="shared" si="97"/>
        <v>0</v>
      </c>
      <c r="K607" s="1150">
        <f t="shared" si="100"/>
        <v>298</v>
      </c>
      <c r="L607" s="1151" t="str">
        <f t="shared" si="99"/>
        <v/>
      </c>
    </row>
    <row r="608" spans="2:12" s="186" customFormat="1" ht="17.649999999999999" customHeight="1" x14ac:dyDescent="0.2">
      <c r="B608" s="1166" t="str">
        <f t="shared" si="91"/>
        <v/>
      </c>
      <c r="C608" s="1166" t="str">
        <f t="shared" si="92"/>
        <v/>
      </c>
      <c r="D608" s="1167" t="str">
        <f t="shared" si="93"/>
        <v/>
      </c>
      <c r="E608" s="1869">
        <f t="shared" si="94"/>
        <v>0</v>
      </c>
      <c r="F608" s="1869"/>
      <c r="G608" s="1280" t="str">
        <f t="shared" si="95"/>
        <v/>
      </c>
      <c r="H608" s="1280" t="str">
        <f t="shared" si="96"/>
        <v/>
      </c>
      <c r="I608" s="1165">
        <f t="shared" si="98"/>
        <v>0</v>
      </c>
      <c r="J608" s="1165">
        <f t="shared" si="97"/>
        <v>0</v>
      </c>
      <c r="K608" s="1150">
        <f t="shared" si="100"/>
        <v>299</v>
      </c>
      <c r="L608" s="1151" t="str">
        <f t="shared" si="99"/>
        <v/>
      </c>
    </row>
    <row r="609" spans="2:12" s="186" customFormat="1" ht="16.899999999999999" customHeight="1" x14ac:dyDescent="0.2">
      <c r="B609" s="1166" t="str">
        <f t="shared" si="91"/>
        <v/>
      </c>
      <c r="C609" s="1166" t="str">
        <f t="shared" si="92"/>
        <v/>
      </c>
      <c r="D609" s="1167" t="str">
        <f t="shared" si="93"/>
        <v/>
      </c>
      <c r="E609" s="1869">
        <f t="shared" si="94"/>
        <v>0</v>
      </c>
      <c r="F609" s="1869"/>
      <c r="G609" s="1280" t="str">
        <f t="shared" si="95"/>
        <v/>
      </c>
      <c r="H609" s="1280" t="str">
        <f t="shared" si="96"/>
        <v/>
      </c>
      <c r="I609" s="1165">
        <f t="shared" si="98"/>
        <v>0</v>
      </c>
      <c r="J609" s="1165">
        <f t="shared" si="97"/>
        <v>0</v>
      </c>
      <c r="K609" s="1150">
        <f t="shared" si="100"/>
        <v>299</v>
      </c>
      <c r="L609" s="1151" t="str">
        <f t="shared" si="99"/>
        <v/>
      </c>
    </row>
    <row r="610" spans="2:12" s="186" customFormat="1" ht="17.649999999999999" customHeight="1" x14ac:dyDescent="0.2">
      <c r="B610" s="1166" t="str">
        <f t="shared" si="91"/>
        <v/>
      </c>
      <c r="C610" s="1166" t="str">
        <f t="shared" si="92"/>
        <v/>
      </c>
      <c r="D610" s="1167" t="str">
        <f t="shared" si="93"/>
        <v/>
      </c>
      <c r="E610" s="1869">
        <f t="shared" si="94"/>
        <v>0</v>
      </c>
      <c r="F610" s="1869"/>
      <c r="G610" s="1280" t="str">
        <f t="shared" si="95"/>
        <v/>
      </c>
      <c r="H610" s="1280" t="str">
        <f t="shared" si="96"/>
        <v/>
      </c>
      <c r="I610" s="1165">
        <f t="shared" si="98"/>
        <v>0</v>
      </c>
      <c r="J610" s="1165">
        <f t="shared" si="97"/>
        <v>0</v>
      </c>
      <c r="K610" s="1150">
        <f t="shared" si="100"/>
        <v>300</v>
      </c>
      <c r="L610" s="1151" t="str">
        <f t="shared" si="99"/>
        <v/>
      </c>
    </row>
    <row r="611" spans="2:12" s="186" customFormat="1" ht="16.899999999999999" customHeight="1" x14ac:dyDescent="0.2">
      <c r="B611" s="1166" t="str">
        <f t="shared" si="91"/>
        <v/>
      </c>
      <c r="C611" s="1166" t="str">
        <f t="shared" si="92"/>
        <v/>
      </c>
      <c r="D611" s="1167" t="str">
        <f t="shared" si="93"/>
        <v/>
      </c>
      <c r="E611" s="1869">
        <f t="shared" si="94"/>
        <v>0</v>
      </c>
      <c r="F611" s="1869"/>
      <c r="G611" s="1280" t="str">
        <f t="shared" si="95"/>
        <v/>
      </c>
      <c r="H611" s="1280" t="str">
        <f t="shared" si="96"/>
        <v/>
      </c>
      <c r="I611" s="1165">
        <f t="shared" si="98"/>
        <v>0</v>
      </c>
      <c r="J611" s="1165">
        <f t="shared" si="97"/>
        <v>0</v>
      </c>
      <c r="K611" s="1150">
        <f t="shared" si="100"/>
        <v>300</v>
      </c>
      <c r="L611" s="1151" t="str">
        <f t="shared" si="99"/>
        <v/>
      </c>
    </row>
    <row r="612" spans="2:12" s="186" customFormat="1" ht="17.649999999999999" customHeight="1" x14ac:dyDescent="0.2">
      <c r="B612" s="1166" t="str">
        <f t="shared" si="91"/>
        <v/>
      </c>
      <c r="C612" s="1166" t="str">
        <f t="shared" si="92"/>
        <v/>
      </c>
      <c r="D612" s="1167" t="str">
        <f t="shared" si="93"/>
        <v/>
      </c>
      <c r="E612" s="1869">
        <f t="shared" si="94"/>
        <v>0</v>
      </c>
      <c r="F612" s="1869"/>
      <c r="G612" s="1280" t="str">
        <f t="shared" si="95"/>
        <v/>
      </c>
      <c r="H612" s="1280" t="str">
        <f t="shared" si="96"/>
        <v/>
      </c>
      <c r="I612" s="1165">
        <f t="shared" si="98"/>
        <v>0</v>
      </c>
      <c r="J612" s="1165">
        <f t="shared" si="97"/>
        <v>0</v>
      </c>
      <c r="K612" s="1150">
        <f t="shared" si="100"/>
        <v>301</v>
      </c>
      <c r="L612" s="1151" t="str">
        <f t="shared" si="99"/>
        <v/>
      </c>
    </row>
    <row r="613" spans="2:12" s="186" customFormat="1" ht="17.649999999999999" customHeight="1" x14ac:dyDescent="0.2">
      <c r="B613" s="1166" t="str">
        <f t="shared" si="91"/>
        <v/>
      </c>
      <c r="C613" s="1166" t="str">
        <f t="shared" si="92"/>
        <v/>
      </c>
      <c r="D613" s="1167" t="str">
        <f t="shared" si="93"/>
        <v/>
      </c>
      <c r="E613" s="1869">
        <f t="shared" si="94"/>
        <v>0</v>
      </c>
      <c r="F613" s="1869"/>
      <c r="G613" s="1280" t="str">
        <f t="shared" si="95"/>
        <v/>
      </c>
      <c r="H613" s="1280" t="str">
        <f t="shared" si="96"/>
        <v/>
      </c>
      <c r="I613" s="1165">
        <f t="shared" si="98"/>
        <v>0</v>
      </c>
      <c r="J613" s="1165">
        <f t="shared" si="97"/>
        <v>0</v>
      </c>
      <c r="K613" s="1150">
        <f t="shared" si="100"/>
        <v>301</v>
      </c>
      <c r="L613" s="1151" t="str">
        <f t="shared" si="99"/>
        <v/>
      </c>
    </row>
    <row r="614" spans="2:12" s="186" customFormat="1" ht="16.899999999999999" customHeight="1" x14ac:dyDescent="0.2">
      <c r="B614" s="1166" t="str">
        <f t="shared" si="91"/>
        <v/>
      </c>
      <c r="C614" s="1166" t="str">
        <f t="shared" si="92"/>
        <v/>
      </c>
      <c r="D614" s="1167" t="str">
        <f t="shared" si="93"/>
        <v/>
      </c>
      <c r="E614" s="1869">
        <f t="shared" si="94"/>
        <v>0</v>
      </c>
      <c r="F614" s="1869"/>
      <c r="G614" s="1280" t="str">
        <f t="shared" si="95"/>
        <v/>
      </c>
      <c r="H614" s="1280" t="str">
        <f t="shared" si="96"/>
        <v/>
      </c>
      <c r="I614" s="1165">
        <f t="shared" si="98"/>
        <v>0</v>
      </c>
      <c r="J614" s="1165">
        <f t="shared" si="97"/>
        <v>0</v>
      </c>
      <c r="K614" s="1150">
        <f t="shared" si="100"/>
        <v>302</v>
      </c>
      <c r="L614" s="1151" t="str">
        <f t="shared" si="99"/>
        <v/>
      </c>
    </row>
    <row r="615" spans="2:12" s="186" customFormat="1" ht="17.649999999999999" customHeight="1" x14ac:dyDescent="0.2">
      <c r="B615" s="1166" t="str">
        <f t="shared" si="91"/>
        <v/>
      </c>
      <c r="C615" s="1166" t="str">
        <f t="shared" si="92"/>
        <v/>
      </c>
      <c r="D615" s="1167" t="str">
        <f t="shared" si="93"/>
        <v/>
      </c>
      <c r="E615" s="1869">
        <f t="shared" si="94"/>
        <v>0</v>
      </c>
      <c r="F615" s="1869"/>
      <c r="G615" s="1280" t="str">
        <f t="shared" si="95"/>
        <v/>
      </c>
      <c r="H615" s="1280" t="str">
        <f t="shared" si="96"/>
        <v/>
      </c>
      <c r="I615" s="1165">
        <f t="shared" si="98"/>
        <v>0</v>
      </c>
      <c r="J615" s="1165">
        <f t="shared" si="97"/>
        <v>0</v>
      </c>
      <c r="K615" s="1150">
        <f t="shared" si="100"/>
        <v>302</v>
      </c>
      <c r="L615" s="1151" t="str">
        <f t="shared" si="99"/>
        <v/>
      </c>
    </row>
    <row r="616" spans="2:12" s="186" customFormat="1" ht="17.649999999999999" customHeight="1" x14ac:dyDescent="0.2">
      <c r="B616" s="1166" t="str">
        <f t="shared" si="91"/>
        <v/>
      </c>
      <c r="C616" s="1166" t="str">
        <f t="shared" si="92"/>
        <v/>
      </c>
      <c r="D616" s="1167" t="str">
        <f t="shared" si="93"/>
        <v/>
      </c>
      <c r="E616" s="1869">
        <f t="shared" si="94"/>
        <v>0</v>
      </c>
      <c r="F616" s="1869"/>
      <c r="G616" s="1280" t="str">
        <f t="shared" si="95"/>
        <v/>
      </c>
      <c r="H616" s="1280" t="str">
        <f t="shared" si="96"/>
        <v/>
      </c>
      <c r="I616" s="1165">
        <f t="shared" si="98"/>
        <v>0</v>
      </c>
      <c r="J616" s="1165">
        <f t="shared" si="97"/>
        <v>0</v>
      </c>
      <c r="K616" s="1150">
        <f t="shared" si="100"/>
        <v>303</v>
      </c>
      <c r="L616" s="1151" t="str">
        <f t="shared" si="99"/>
        <v/>
      </c>
    </row>
    <row r="617" spans="2:12" s="186" customFormat="1" ht="16.899999999999999" customHeight="1" x14ac:dyDescent="0.2">
      <c r="B617" s="1166" t="str">
        <f t="shared" si="91"/>
        <v/>
      </c>
      <c r="C617" s="1166" t="str">
        <f t="shared" si="92"/>
        <v/>
      </c>
      <c r="D617" s="1167" t="str">
        <f t="shared" si="93"/>
        <v/>
      </c>
      <c r="E617" s="1869">
        <f t="shared" si="94"/>
        <v>0</v>
      </c>
      <c r="F617" s="1869"/>
      <c r="G617" s="1280" t="str">
        <f t="shared" si="95"/>
        <v/>
      </c>
      <c r="H617" s="1280" t="str">
        <f t="shared" si="96"/>
        <v/>
      </c>
      <c r="I617" s="1165">
        <f t="shared" si="98"/>
        <v>0</v>
      </c>
      <c r="J617" s="1165">
        <f t="shared" si="97"/>
        <v>0</v>
      </c>
      <c r="K617" s="1150">
        <f t="shared" si="100"/>
        <v>303</v>
      </c>
      <c r="L617" s="1151" t="str">
        <f t="shared" si="99"/>
        <v/>
      </c>
    </row>
    <row r="618" spans="2:12" s="186" customFormat="1" ht="17.649999999999999" customHeight="1" x14ac:dyDescent="0.2">
      <c r="B618" s="1166" t="str">
        <f t="shared" si="91"/>
        <v/>
      </c>
      <c r="C618" s="1166" t="str">
        <f t="shared" si="92"/>
        <v/>
      </c>
      <c r="D618" s="1167" t="str">
        <f t="shared" si="93"/>
        <v/>
      </c>
      <c r="E618" s="1869">
        <f t="shared" si="94"/>
        <v>0</v>
      </c>
      <c r="F618" s="1869"/>
      <c r="G618" s="1280" t="str">
        <f t="shared" si="95"/>
        <v/>
      </c>
      <c r="H618" s="1280" t="str">
        <f t="shared" si="96"/>
        <v/>
      </c>
      <c r="I618" s="1165">
        <f t="shared" si="98"/>
        <v>0</v>
      </c>
      <c r="J618" s="1165">
        <f t="shared" si="97"/>
        <v>0</v>
      </c>
      <c r="K618" s="1150">
        <f t="shared" si="100"/>
        <v>304</v>
      </c>
      <c r="L618" s="1151" t="str">
        <f t="shared" si="99"/>
        <v/>
      </c>
    </row>
    <row r="619" spans="2:12" s="186" customFormat="1" ht="16.899999999999999" customHeight="1" x14ac:dyDescent="0.2">
      <c r="B619" s="1166" t="str">
        <f t="shared" si="91"/>
        <v/>
      </c>
      <c r="C619" s="1166" t="str">
        <f t="shared" si="92"/>
        <v/>
      </c>
      <c r="D619" s="1167" t="str">
        <f t="shared" si="93"/>
        <v/>
      </c>
      <c r="E619" s="1869">
        <f t="shared" si="94"/>
        <v>0</v>
      </c>
      <c r="F619" s="1869"/>
      <c r="G619" s="1280" t="str">
        <f t="shared" si="95"/>
        <v/>
      </c>
      <c r="H619" s="1280" t="str">
        <f t="shared" si="96"/>
        <v/>
      </c>
      <c r="I619" s="1165">
        <f t="shared" si="98"/>
        <v>0</v>
      </c>
      <c r="J619" s="1165">
        <f t="shared" si="97"/>
        <v>0</v>
      </c>
      <c r="K619" s="1150">
        <f t="shared" si="100"/>
        <v>304</v>
      </c>
      <c r="L619" s="1151" t="str">
        <f t="shared" si="99"/>
        <v/>
      </c>
    </row>
    <row r="620" spans="2:12" s="186" customFormat="1" ht="17.649999999999999" customHeight="1" x14ac:dyDescent="0.2">
      <c r="B620" s="1166" t="str">
        <f t="shared" si="91"/>
        <v/>
      </c>
      <c r="C620" s="1166" t="str">
        <f t="shared" si="92"/>
        <v/>
      </c>
      <c r="D620" s="1167" t="str">
        <f t="shared" si="93"/>
        <v/>
      </c>
      <c r="E620" s="1869">
        <f t="shared" si="94"/>
        <v>0</v>
      </c>
      <c r="F620" s="1869"/>
      <c r="G620" s="1280" t="str">
        <f t="shared" si="95"/>
        <v/>
      </c>
      <c r="H620" s="1280" t="str">
        <f t="shared" si="96"/>
        <v/>
      </c>
      <c r="I620" s="1165">
        <f t="shared" si="98"/>
        <v>0</v>
      </c>
      <c r="J620" s="1165">
        <f t="shared" si="97"/>
        <v>0</v>
      </c>
      <c r="K620" s="1150">
        <f t="shared" si="100"/>
        <v>305</v>
      </c>
      <c r="L620" s="1151" t="str">
        <f t="shared" si="99"/>
        <v/>
      </c>
    </row>
    <row r="621" spans="2:12" s="186" customFormat="1" ht="17.649999999999999" customHeight="1" x14ac:dyDescent="0.2">
      <c r="B621" s="1166" t="str">
        <f t="shared" si="91"/>
        <v/>
      </c>
      <c r="C621" s="1166" t="str">
        <f t="shared" si="92"/>
        <v/>
      </c>
      <c r="D621" s="1167" t="str">
        <f t="shared" si="93"/>
        <v/>
      </c>
      <c r="E621" s="1869">
        <f t="shared" si="94"/>
        <v>0</v>
      </c>
      <c r="F621" s="1869"/>
      <c r="G621" s="1280" t="str">
        <f t="shared" si="95"/>
        <v/>
      </c>
      <c r="H621" s="1280" t="str">
        <f t="shared" si="96"/>
        <v/>
      </c>
      <c r="I621" s="1165">
        <f t="shared" si="98"/>
        <v>0</v>
      </c>
      <c r="J621" s="1165">
        <f t="shared" si="97"/>
        <v>0</v>
      </c>
      <c r="K621" s="1150">
        <f t="shared" si="100"/>
        <v>305</v>
      </c>
      <c r="L621" s="1151" t="str">
        <f t="shared" si="99"/>
        <v/>
      </c>
    </row>
    <row r="622" spans="2:12" s="186" customFormat="1" ht="16.899999999999999" customHeight="1" x14ac:dyDescent="0.2">
      <c r="B622" s="1166" t="str">
        <f t="shared" si="91"/>
        <v/>
      </c>
      <c r="C622" s="1166" t="str">
        <f t="shared" si="92"/>
        <v/>
      </c>
      <c r="D622" s="1167" t="str">
        <f t="shared" si="93"/>
        <v/>
      </c>
      <c r="E622" s="1869">
        <f t="shared" si="94"/>
        <v>0</v>
      </c>
      <c r="F622" s="1869"/>
      <c r="G622" s="1280" t="str">
        <f t="shared" si="95"/>
        <v/>
      </c>
      <c r="H622" s="1280" t="str">
        <f t="shared" si="96"/>
        <v/>
      </c>
      <c r="I622" s="1165">
        <f t="shared" si="98"/>
        <v>0</v>
      </c>
      <c r="J622" s="1165">
        <f t="shared" si="97"/>
        <v>0</v>
      </c>
      <c r="K622" s="1150">
        <f t="shared" si="100"/>
        <v>306</v>
      </c>
      <c r="L622" s="1151" t="str">
        <f t="shared" si="99"/>
        <v/>
      </c>
    </row>
    <row r="623" spans="2:12" s="186" customFormat="1" ht="17.649999999999999" customHeight="1" x14ac:dyDescent="0.2">
      <c r="B623" s="1166" t="str">
        <f t="shared" si="91"/>
        <v/>
      </c>
      <c r="C623" s="1166" t="str">
        <f t="shared" si="92"/>
        <v/>
      </c>
      <c r="D623" s="1167" t="str">
        <f t="shared" si="93"/>
        <v/>
      </c>
      <c r="E623" s="1869">
        <f t="shared" si="94"/>
        <v>0</v>
      </c>
      <c r="F623" s="1869"/>
      <c r="G623" s="1280" t="str">
        <f t="shared" si="95"/>
        <v/>
      </c>
      <c r="H623" s="1280" t="str">
        <f t="shared" si="96"/>
        <v/>
      </c>
      <c r="I623" s="1165">
        <f t="shared" si="98"/>
        <v>0</v>
      </c>
      <c r="J623" s="1165">
        <f t="shared" si="97"/>
        <v>0</v>
      </c>
      <c r="K623" s="1150">
        <f t="shared" si="100"/>
        <v>306</v>
      </c>
      <c r="L623" s="1151" t="str">
        <f t="shared" si="99"/>
        <v/>
      </c>
    </row>
    <row r="624" spans="2:12" s="186" customFormat="1" ht="24.95" customHeight="1" x14ac:dyDescent="0.2">
      <c r="B624" s="1166" t="str">
        <f t="shared" si="91"/>
        <v/>
      </c>
      <c r="C624" s="1166" t="str">
        <f t="shared" si="92"/>
        <v/>
      </c>
      <c r="D624" s="1167" t="str">
        <f t="shared" si="93"/>
        <v/>
      </c>
      <c r="E624" s="1869">
        <f t="shared" si="94"/>
        <v>0</v>
      </c>
      <c r="F624" s="1869"/>
      <c r="G624" s="1280" t="str">
        <f t="shared" si="95"/>
        <v/>
      </c>
      <c r="H624" s="1280" t="str">
        <f t="shared" si="96"/>
        <v/>
      </c>
      <c r="I624" s="1165">
        <f t="shared" si="98"/>
        <v>0</v>
      </c>
      <c r="J624" s="1165">
        <f t="shared" si="97"/>
        <v>0</v>
      </c>
      <c r="K624" s="1150">
        <f t="shared" si="100"/>
        <v>307</v>
      </c>
      <c r="L624" s="1151" t="str">
        <f t="shared" si="99"/>
        <v/>
      </c>
    </row>
    <row r="625" spans="2:12" s="186" customFormat="1" ht="17.649999999999999" customHeight="1" x14ac:dyDescent="0.2">
      <c r="B625" s="1166" t="str">
        <f t="shared" si="91"/>
        <v/>
      </c>
      <c r="C625" s="1166" t="str">
        <f t="shared" si="92"/>
        <v/>
      </c>
      <c r="D625" s="1167" t="str">
        <f t="shared" si="93"/>
        <v/>
      </c>
      <c r="E625" s="1869">
        <f t="shared" si="94"/>
        <v>0</v>
      </c>
      <c r="F625" s="1869"/>
      <c r="G625" s="1280" t="str">
        <f t="shared" si="95"/>
        <v/>
      </c>
      <c r="H625" s="1280" t="str">
        <f t="shared" si="96"/>
        <v/>
      </c>
      <c r="I625" s="1165">
        <f t="shared" si="98"/>
        <v>0</v>
      </c>
      <c r="J625" s="1165">
        <f t="shared" si="97"/>
        <v>0</v>
      </c>
      <c r="K625" s="1150">
        <f t="shared" si="100"/>
        <v>307</v>
      </c>
      <c r="L625" s="1151" t="str">
        <f t="shared" si="99"/>
        <v/>
      </c>
    </row>
    <row r="626" spans="2:12" s="186" customFormat="1" ht="24.95" customHeight="1" x14ac:dyDescent="0.2">
      <c r="B626" s="1166" t="str">
        <f t="shared" si="91"/>
        <v/>
      </c>
      <c r="C626" s="1166" t="str">
        <f t="shared" si="92"/>
        <v/>
      </c>
      <c r="D626" s="1167" t="str">
        <f t="shared" si="93"/>
        <v/>
      </c>
      <c r="E626" s="1869">
        <f t="shared" si="94"/>
        <v>0</v>
      </c>
      <c r="F626" s="1869"/>
      <c r="G626" s="1280" t="str">
        <f t="shared" si="95"/>
        <v/>
      </c>
      <c r="H626" s="1280" t="str">
        <f t="shared" si="96"/>
        <v/>
      </c>
      <c r="I626" s="1165">
        <f t="shared" si="98"/>
        <v>0</v>
      </c>
      <c r="J626" s="1165">
        <f t="shared" si="97"/>
        <v>0</v>
      </c>
      <c r="K626" s="1150">
        <f t="shared" si="100"/>
        <v>308</v>
      </c>
      <c r="L626" s="1151" t="str">
        <f t="shared" si="99"/>
        <v/>
      </c>
    </row>
    <row r="627" spans="2:12" s="186" customFormat="1" ht="24.95" customHeight="1" x14ac:dyDescent="0.2">
      <c r="B627" s="1166" t="str">
        <f t="shared" si="91"/>
        <v/>
      </c>
      <c r="C627" s="1166" t="str">
        <f t="shared" si="92"/>
        <v/>
      </c>
      <c r="D627" s="1167" t="str">
        <f t="shared" si="93"/>
        <v/>
      </c>
      <c r="E627" s="1869">
        <f t="shared" si="94"/>
        <v>0</v>
      </c>
      <c r="F627" s="1869"/>
      <c r="G627" s="1280" t="str">
        <f t="shared" si="95"/>
        <v/>
      </c>
      <c r="H627" s="1280" t="str">
        <f t="shared" si="96"/>
        <v/>
      </c>
      <c r="I627" s="1165">
        <f t="shared" si="98"/>
        <v>0</v>
      </c>
      <c r="J627" s="1165">
        <f t="shared" si="97"/>
        <v>0</v>
      </c>
      <c r="K627" s="1150">
        <f t="shared" si="100"/>
        <v>308</v>
      </c>
      <c r="L627" s="1151" t="str">
        <f t="shared" si="99"/>
        <v/>
      </c>
    </row>
    <row r="628" spans="2:12" s="186" customFormat="1" ht="36" customHeight="1" x14ac:dyDescent="0.2">
      <c r="B628" s="1166" t="str">
        <f t="shared" si="91"/>
        <v/>
      </c>
      <c r="C628" s="1166" t="str">
        <f t="shared" si="92"/>
        <v/>
      </c>
      <c r="D628" s="1167" t="str">
        <f t="shared" si="93"/>
        <v/>
      </c>
      <c r="E628" s="1869">
        <f t="shared" si="94"/>
        <v>0</v>
      </c>
      <c r="F628" s="1869"/>
      <c r="G628" s="1280" t="str">
        <f t="shared" si="95"/>
        <v/>
      </c>
      <c r="H628" s="1280" t="str">
        <f t="shared" si="96"/>
        <v/>
      </c>
      <c r="I628" s="1165">
        <f t="shared" si="98"/>
        <v>0</v>
      </c>
      <c r="J628" s="1165">
        <f t="shared" si="97"/>
        <v>0</v>
      </c>
      <c r="K628" s="1150">
        <f t="shared" si="100"/>
        <v>309</v>
      </c>
      <c r="L628" s="1151" t="str">
        <f t="shared" si="99"/>
        <v/>
      </c>
    </row>
    <row r="629" spans="2:12" s="186" customFormat="1" ht="17.649999999999999" customHeight="1" x14ac:dyDescent="0.2">
      <c r="B629" s="1166" t="str">
        <f t="shared" si="91"/>
        <v/>
      </c>
      <c r="C629" s="1166" t="str">
        <f t="shared" si="92"/>
        <v/>
      </c>
      <c r="D629" s="1167" t="str">
        <f t="shared" si="93"/>
        <v/>
      </c>
      <c r="E629" s="1869">
        <f t="shared" si="94"/>
        <v>0</v>
      </c>
      <c r="F629" s="1869"/>
      <c r="G629" s="1280" t="str">
        <f t="shared" si="95"/>
        <v/>
      </c>
      <c r="H629" s="1280" t="str">
        <f t="shared" si="96"/>
        <v/>
      </c>
      <c r="I629" s="1165">
        <f t="shared" si="98"/>
        <v>0</v>
      </c>
      <c r="J629" s="1165">
        <f t="shared" si="97"/>
        <v>0</v>
      </c>
      <c r="K629" s="1150">
        <f t="shared" si="100"/>
        <v>309</v>
      </c>
      <c r="L629" s="1151" t="str">
        <f t="shared" si="99"/>
        <v/>
      </c>
    </row>
    <row r="630" spans="2:12" s="186" customFormat="1" ht="24.95" customHeight="1" x14ac:dyDescent="0.2">
      <c r="B630" s="1166" t="str">
        <f t="shared" si="91"/>
        <v/>
      </c>
      <c r="C630" s="1166" t="str">
        <f t="shared" si="92"/>
        <v/>
      </c>
      <c r="D630" s="1167" t="str">
        <f t="shared" si="93"/>
        <v/>
      </c>
      <c r="E630" s="1869">
        <f t="shared" si="94"/>
        <v>0</v>
      </c>
      <c r="F630" s="1869"/>
      <c r="G630" s="1280" t="str">
        <f t="shared" si="95"/>
        <v/>
      </c>
      <c r="H630" s="1280" t="str">
        <f t="shared" si="96"/>
        <v/>
      </c>
      <c r="I630" s="1165">
        <f t="shared" si="98"/>
        <v>0</v>
      </c>
      <c r="J630" s="1165">
        <f t="shared" si="97"/>
        <v>0</v>
      </c>
      <c r="K630" s="1150">
        <f t="shared" si="100"/>
        <v>310</v>
      </c>
      <c r="L630" s="1151" t="str">
        <f t="shared" si="99"/>
        <v/>
      </c>
    </row>
    <row r="631" spans="2:12" s="186" customFormat="1" ht="24.95" customHeight="1" x14ac:dyDescent="0.2">
      <c r="B631" s="1166" t="str">
        <f t="shared" si="91"/>
        <v/>
      </c>
      <c r="C631" s="1166" t="str">
        <f t="shared" si="92"/>
        <v/>
      </c>
      <c r="D631" s="1167" t="str">
        <f t="shared" si="93"/>
        <v/>
      </c>
      <c r="E631" s="1869">
        <f t="shared" si="94"/>
        <v>0</v>
      </c>
      <c r="F631" s="1869"/>
      <c r="G631" s="1280" t="str">
        <f t="shared" si="95"/>
        <v/>
      </c>
      <c r="H631" s="1280" t="str">
        <f t="shared" si="96"/>
        <v/>
      </c>
      <c r="I631" s="1165">
        <f t="shared" si="98"/>
        <v>0</v>
      </c>
      <c r="J631" s="1165">
        <f t="shared" si="97"/>
        <v>0</v>
      </c>
      <c r="K631" s="1150">
        <f t="shared" si="100"/>
        <v>310</v>
      </c>
      <c r="L631" s="1151" t="str">
        <f t="shared" si="99"/>
        <v/>
      </c>
    </row>
    <row r="632" spans="2:12" s="186" customFormat="1" ht="17.649999999999999" customHeight="1" x14ac:dyDescent="0.2">
      <c r="B632" s="1166" t="str">
        <f t="shared" si="91"/>
        <v/>
      </c>
      <c r="C632" s="1166" t="str">
        <f t="shared" si="92"/>
        <v/>
      </c>
      <c r="D632" s="1167" t="str">
        <f t="shared" si="93"/>
        <v/>
      </c>
      <c r="E632" s="1869">
        <f t="shared" si="94"/>
        <v>0</v>
      </c>
      <c r="F632" s="1869"/>
      <c r="G632" s="1280" t="str">
        <f t="shared" si="95"/>
        <v/>
      </c>
      <c r="H632" s="1280" t="str">
        <f t="shared" si="96"/>
        <v/>
      </c>
      <c r="I632" s="1165">
        <f t="shared" si="98"/>
        <v>0</v>
      </c>
      <c r="J632" s="1165">
        <f t="shared" si="97"/>
        <v>0</v>
      </c>
      <c r="K632" s="1150">
        <f t="shared" si="100"/>
        <v>311</v>
      </c>
      <c r="L632" s="1151" t="str">
        <f t="shared" si="99"/>
        <v/>
      </c>
    </row>
    <row r="633" spans="2:12" s="186" customFormat="1" ht="24.95" customHeight="1" x14ac:dyDescent="0.2">
      <c r="B633" s="1166" t="str">
        <f t="shared" si="91"/>
        <v/>
      </c>
      <c r="C633" s="1166" t="str">
        <f t="shared" si="92"/>
        <v/>
      </c>
      <c r="D633" s="1167" t="str">
        <f t="shared" si="93"/>
        <v/>
      </c>
      <c r="E633" s="1869">
        <f t="shared" si="94"/>
        <v>0</v>
      </c>
      <c r="F633" s="1869"/>
      <c r="G633" s="1280" t="str">
        <f t="shared" si="95"/>
        <v/>
      </c>
      <c r="H633" s="1280" t="str">
        <f t="shared" si="96"/>
        <v/>
      </c>
      <c r="I633" s="1165">
        <f t="shared" si="98"/>
        <v>0</v>
      </c>
      <c r="J633" s="1165">
        <f t="shared" si="97"/>
        <v>0</v>
      </c>
      <c r="K633" s="1150">
        <f t="shared" si="100"/>
        <v>311</v>
      </c>
      <c r="L633" s="1151" t="str">
        <f t="shared" si="99"/>
        <v/>
      </c>
    </row>
    <row r="634" spans="2:12" s="186" customFormat="1" ht="17.649999999999999" customHeight="1" x14ac:dyDescent="0.2">
      <c r="B634" s="1166" t="str">
        <f t="shared" si="91"/>
        <v/>
      </c>
      <c r="C634" s="1166" t="str">
        <f t="shared" si="92"/>
        <v/>
      </c>
      <c r="D634" s="1167" t="str">
        <f t="shared" si="93"/>
        <v/>
      </c>
      <c r="E634" s="1869">
        <f t="shared" si="94"/>
        <v>0</v>
      </c>
      <c r="F634" s="1869"/>
      <c r="G634" s="1280" t="str">
        <f t="shared" si="95"/>
        <v/>
      </c>
      <c r="H634" s="1280" t="str">
        <f t="shared" si="96"/>
        <v/>
      </c>
      <c r="I634" s="1165">
        <f t="shared" si="98"/>
        <v>0</v>
      </c>
      <c r="J634" s="1165">
        <f t="shared" si="97"/>
        <v>0</v>
      </c>
      <c r="K634" s="1150">
        <f t="shared" si="100"/>
        <v>312</v>
      </c>
      <c r="L634" s="1151" t="str">
        <f t="shared" si="99"/>
        <v/>
      </c>
    </row>
    <row r="635" spans="2:12" s="186" customFormat="1" ht="17.649999999999999" customHeight="1" x14ac:dyDescent="0.2">
      <c r="B635" s="1166" t="str">
        <f t="shared" si="91"/>
        <v/>
      </c>
      <c r="C635" s="1166" t="str">
        <f t="shared" si="92"/>
        <v/>
      </c>
      <c r="D635" s="1167" t="str">
        <f t="shared" si="93"/>
        <v/>
      </c>
      <c r="E635" s="1869">
        <f t="shared" si="94"/>
        <v>0</v>
      </c>
      <c r="F635" s="1869"/>
      <c r="G635" s="1280" t="str">
        <f t="shared" si="95"/>
        <v/>
      </c>
      <c r="H635" s="1280" t="str">
        <f t="shared" si="96"/>
        <v/>
      </c>
      <c r="I635" s="1165">
        <f t="shared" si="98"/>
        <v>0</v>
      </c>
      <c r="J635" s="1165">
        <f t="shared" si="97"/>
        <v>0</v>
      </c>
      <c r="K635" s="1150">
        <f t="shared" si="100"/>
        <v>312</v>
      </c>
      <c r="L635" s="1151" t="str">
        <f t="shared" si="99"/>
        <v/>
      </c>
    </row>
    <row r="636" spans="2:12" s="186" customFormat="1" ht="24.95" customHeight="1" x14ac:dyDescent="0.2">
      <c r="B636" s="1166" t="str">
        <f t="shared" si="91"/>
        <v/>
      </c>
      <c r="C636" s="1166" t="str">
        <f t="shared" si="92"/>
        <v/>
      </c>
      <c r="D636" s="1167" t="str">
        <f t="shared" si="93"/>
        <v/>
      </c>
      <c r="E636" s="1869">
        <f t="shared" si="94"/>
        <v>0</v>
      </c>
      <c r="F636" s="1869"/>
      <c r="G636" s="1280" t="str">
        <f t="shared" si="95"/>
        <v/>
      </c>
      <c r="H636" s="1280" t="str">
        <f t="shared" si="96"/>
        <v/>
      </c>
      <c r="I636" s="1165">
        <f t="shared" si="98"/>
        <v>0</v>
      </c>
      <c r="J636" s="1165">
        <f t="shared" si="97"/>
        <v>0</v>
      </c>
      <c r="K636" s="1150">
        <f t="shared" si="100"/>
        <v>313</v>
      </c>
      <c r="L636" s="1151" t="str">
        <f t="shared" si="99"/>
        <v/>
      </c>
    </row>
    <row r="637" spans="2:12" s="186" customFormat="1" ht="16.899999999999999" customHeight="1" x14ac:dyDescent="0.2">
      <c r="B637" s="1166" t="str">
        <f t="shared" si="91"/>
        <v/>
      </c>
      <c r="C637" s="1166" t="str">
        <f t="shared" si="92"/>
        <v/>
      </c>
      <c r="D637" s="1167" t="str">
        <f t="shared" si="93"/>
        <v/>
      </c>
      <c r="E637" s="1869">
        <f t="shared" si="94"/>
        <v>0</v>
      </c>
      <c r="F637" s="1869"/>
      <c r="G637" s="1280" t="str">
        <f t="shared" si="95"/>
        <v/>
      </c>
      <c r="H637" s="1280" t="str">
        <f t="shared" si="96"/>
        <v/>
      </c>
      <c r="I637" s="1165">
        <f t="shared" si="98"/>
        <v>0</v>
      </c>
      <c r="J637" s="1165">
        <f t="shared" si="97"/>
        <v>0</v>
      </c>
      <c r="K637" s="1150">
        <f t="shared" si="100"/>
        <v>313</v>
      </c>
      <c r="L637" s="1151" t="str">
        <f t="shared" si="99"/>
        <v/>
      </c>
    </row>
    <row r="638" spans="2:12" s="186" customFormat="1" ht="17.649999999999999" customHeight="1" x14ac:dyDescent="0.2">
      <c r="B638" s="1166" t="str">
        <f t="shared" si="91"/>
        <v/>
      </c>
      <c r="C638" s="1166" t="str">
        <f t="shared" si="92"/>
        <v/>
      </c>
      <c r="D638" s="1167" t="str">
        <f t="shared" si="93"/>
        <v/>
      </c>
      <c r="E638" s="1869">
        <f t="shared" si="94"/>
        <v>0</v>
      </c>
      <c r="F638" s="1869"/>
      <c r="G638" s="1280" t="str">
        <f t="shared" si="95"/>
        <v/>
      </c>
      <c r="H638" s="1280" t="str">
        <f t="shared" si="96"/>
        <v/>
      </c>
      <c r="I638" s="1165">
        <f t="shared" si="98"/>
        <v>0</v>
      </c>
      <c r="J638" s="1165">
        <f t="shared" si="97"/>
        <v>0</v>
      </c>
      <c r="K638" s="1150">
        <f t="shared" si="100"/>
        <v>314</v>
      </c>
      <c r="L638" s="1151" t="str">
        <f t="shared" si="99"/>
        <v/>
      </c>
    </row>
    <row r="639" spans="2:12" s="186" customFormat="1" ht="17.649999999999999" customHeight="1" x14ac:dyDescent="0.2">
      <c r="B639" s="1166" t="str">
        <f t="shared" si="91"/>
        <v/>
      </c>
      <c r="C639" s="1166" t="str">
        <f t="shared" si="92"/>
        <v/>
      </c>
      <c r="D639" s="1167" t="str">
        <f t="shared" si="93"/>
        <v/>
      </c>
      <c r="E639" s="1869">
        <f t="shared" si="94"/>
        <v>0</v>
      </c>
      <c r="F639" s="1869"/>
      <c r="G639" s="1280" t="str">
        <f t="shared" si="95"/>
        <v/>
      </c>
      <c r="H639" s="1280" t="str">
        <f t="shared" si="96"/>
        <v/>
      </c>
      <c r="I639" s="1165">
        <f t="shared" si="98"/>
        <v>0</v>
      </c>
      <c r="J639" s="1165">
        <f t="shared" si="97"/>
        <v>0</v>
      </c>
      <c r="K639" s="1150">
        <f t="shared" si="100"/>
        <v>314</v>
      </c>
      <c r="L639" s="1151" t="str">
        <f t="shared" si="99"/>
        <v/>
      </c>
    </row>
    <row r="640" spans="2:12" s="186" customFormat="1" ht="16.899999999999999" customHeight="1" x14ac:dyDescent="0.2">
      <c r="B640" s="1166" t="str">
        <f t="shared" si="91"/>
        <v/>
      </c>
      <c r="C640" s="1166" t="str">
        <f t="shared" si="92"/>
        <v/>
      </c>
      <c r="D640" s="1167" t="str">
        <f t="shared" si="93"/>
        <v/>
      </c>
      <c r="E640" s="1869">
        <f t="shared" si="94"/>
        <v>0</v>
      </c>
      <c r="F640" s="1869"/>
      <c r="G640" s="1280" t="str">
        <f t="shared" si="95"/>
        <v/>
      </c>
      <c r="H640" s="1280" t="str">
        <f t="shared" si="96"/>
        <v/>
      </c>
      <c r="I640" s="1165">
        <f t="shared" si="98"/>
        <v>0</v>
      </c>
      <c r="J640" s="1165">
        <f t="shared" si="97"/>
        <v>0</v>
      </c>
      <c r="K640" s="1150">
        <f t="shared" si="100"/>
        <v>315</v>
      </c>
      <c r="L640" s="1151" t="str">
        <f t="shared" si="99"/>
        <v/>
      </c>
    </row>
    <row r="641" spans="2:12" s="186" customFormat="1" ht="17.649999999999999" customHeight="1" x14ac:dyDescent="0.2">
      <c r="B641" s="1166" t="str">
        <f t="shared" si="91"/>
        <v/>
      </c>
      <c r="C641" s="1166" t="str">
        <f t="shared" si="92"/>
        <v/>
      </c>
      <c r="D641" s="1167" t="str">
        <f t="shared" si="93"/>
        <v/>
      </c>
      <c r="E641" s="1869">
        <f t="shared" si="94"/>
        <v>0</v>
      </c>
      <c r="F641" s="1869"/>
      <c r="G641" s="1280" t="str">
        <f t="shared" si="95"/>
        <v/>
      </c>
      <c r="H641" s="1280" t="str">
        <f t="shared" si="96"/>
        <v/>
      </c>
      <c r="I641" s="1165">
        <f t="shared" si="98"/>
        <v>0</v>
      </c>
      <c r="J641" s="1165">
        <f t="shared" si="97"/>
        <v>0</v>
      </c>
      <c r="K641" s="1150">
        <f t="shared" si="100"/>
        <v>315</v>
      </c>
      <c r="L641" s="1151" t="str">
        <f t="shared" si="99"/>
        <v/>
      </c>
    </row>
    <row r="642" spans="2:12" s="186" customFormat="1" ht="17.649999999999999" customHeight="1" x14ac:dyDescent="0.2">
      <c r="B642" s="1166" t="str">
        <f t="shared" si="91"/>
        <v/>
      </c>
      <c r="C642" s="1166" t="str">
        <f t="shared" si="92"/>
        <v/>
      </c>
      <c r="D642" s="1167" t="str">
        <f t="shared" si="93"/>
        <v/>
      </c>
      <c r="E642" s="1869">
        <f t="shared" si="94"/>
        <v>0</v>
      </c>
      <c r="F642" s="1869"/>
      <c r="G642" s="1280" t="str">
        <f t="shared" si="95"/>
        <v/>
      </c>
      <c r="H642" s="1280" t="str">
        <f t="shared" si="96"/>
        <v/>
      </c>
      <c r="I642" s="1165">
        <f t="shared" si="98"/>
        <v>0</v>
      </c>
      <c r="J642" s="1165">
        <f t="shared" si="97"/>
        <v>0</v>
      </c>
      <c r="K642" s="1150">
        <f t="shared" si="100"/>
        <v>316</v>
      </c>
      <c r="L642" s="1151" t="str">
        <f t="shared" si="99"/>
        <v/>
      </c>
    </row>
    <row r="643" spans="2:12" s="186" customFormat="1" ht="16.899999999999999" customHeight="1" x14ac:dyDescent="0.2">
      <c r="B643" s="1166" t="str">
        <f t="shared" si="91"/>
        <v/>
      </c>
      <c r="C643" s="1166" t="str">
        <f t="shared" si="92"/>
        <v/>
      </c>
      <c r="D643" s="1167" t="str">
        <f t="shared" si="93"/>
        <v/>
      </c>
      <c r="E643" s="1869">
        <f t="shared" si="94"/>
        <v>0</v>
      </c>
      <c r="F643" s="1869"/>
      <c r="G643" s="1280" t="str">
        <f t="shared" si="95"/>
        <v/>
      </c>
      <c r="H643" s="1280" t="str">
        <f t="shared" si="96"/>
        <v/>
      </c>
      <c r="I643" s="1165">
        <f t="shared" si="98"/>
        <v>0</v>
      </c>
      <c r="J643" s="1165">
        <f t="shared" si="97"/>
        <v>0</v>
      </c>
      <c r="K643" s="1150">
        <f t="shared" si="100"/>
        <v>316</v>
      </c>
      <c r="L643" s="1151" t="str">
        <f t="shared" si="99"/>
        <v/>
      </c>
    </row>
    <row r="644" spans="2:12" s="186" customFormat="1" ht="17.649999999999999" customHeight="1" x14ac:dyDescent="0.2">
      <c r="B644" s="1166" t="str">
        <f t="shared" si="91"/>
        <v/>
      </c>
      <c r="C644" s="1166" t="str">
        <f t="shared" si="92"/>
        <v/>
      </c>
      <c r="D644" s="1167" t="str">
        <f t="shared" si="93"/>
        <v/>
      </c>
      <c r="E644" s="1869">
        <f t="shared" si="94"/>
        <v>0</v>
      </c>
      <c r="F644" s="1869"/>
      <c r="G644" s="1280" t="str">
        <f t="shared" si="95"/>
        <v/>
      </c>
      <c r="H644" s="1280" t="str">
        <f t="shared" si="96"/>
        <v/>
      </c>
      <c r="I644" s="1165">
        <f t="shared" si="98"/>
        <v>0</v>
      </c>
      <c r="J644" s="1165">
        <f t="shared" si="97"/>
        <v>0</v>
      </c>
      <c r="K644" s="1150">
        <f t="shared" si="100"/>
        <v>317</v>
      </c>
      <c r="L644" s="1151" t="str">
        <f t="shared" si="99"/>
        <v/>
      </c>
    </row>
    <row r="645" spans="2:12" s="186" customFormat="1" ht="16.899999999999999" customHeight="1" x14ac:dyDescent="0.2">
      <c r="B645" s="1166" t="str">
        <f t="shared" si="91"/>
        <v/>
      </c>
      <c r="C645" s="1166" t="str">
        <f t="shared" si="92"/>
        <v/>
      </c>
      <c r="D645" s="1167" t="str">
        <f t="shared" si="93"/>
        <v/>
      </c>
      <c r="E645" s="1869">
        <f t="shared" si="94"/>
        <v>0</v>
      </c>
      <c r="F645" s="1869"/>
      <c r="G645" s="1280" t="str">
        <f t="shared" si="95"/>
        <v/>
      </c>
      <c r="H645" s="1280" t="str">
        <f t="shared" si="96"/>
        <v/>
      </c>
      <c r="I645" s="1165">
        <f t="shared" si="98"/>
        <v>0</v>
      </c>
      <c r="J645" s="1165">
        <f t="shared" si="97"/>
        <v>0</v>
      </c>
      <c r="K645" s="1150">
        <f t="shared" si="100"/>
        <v>317</v>
      </c>
      <c r="L645" s="1151" t="str">
        <f t="shared" si="99"/>
        <v/>
      </c>
    </row>
    <row r="646" spans="2:12" s="186" customFormat="1" ht="17.649999999999999" customHeight="1" x14ac:dyDescent="0.2">
      <c r="B646" s="1166" t="str">
        <f t="shared" si="91"/>
        <v/>
      </c>
      <c r="C646" s="1166" t="str">
        <f t="shared" si="92"/>
        <v/>
      </c>
      <c r="D646" s="1167" t="str">
        <f t="shared" si="93"/>
        <v/>
      </c>
      <c r="E646" s="1869">
        <f t="shared" si="94"/>
        <v>0</v>
      </c>
      <c r="F646" s="1869"/>
      <c r="G646" s="1280" t="str">
        <f t="shared" si="95"/>
        <v/>
      </c>
      <c r="H646" s="1280" t="str">
        <f t="shared" si="96"/>
        <v/>
      </c>
      <c r="I646" s="1165">
        <f t="shared" si="98"/>
        <v>0</v>
      </c>
      <c r="J646" s="1165">
        <f t="shared" si="97"/>
        <v>0</v>
      </c>
      <c r="K646" s="1150">
        <f t="shared" si="100"/>
        <v>318</v>
      </c>
      <c r="L646" s="1151" t="str">
        <f t="shared" si="99"/>
        <v/>
      </c>
    </row>
    <row r="647" spans="2:12" s="186" customFormat="1" ht="24.95" customHeight="1" x14ac:dyDescent="0.2">
      <c r="B647" s="1166" t="str">
        <f t="shared" si="91"/>
        <v/>
      </c>
      <c r="C647" s="1166" t="str">
        <f t="shared" si="92"/>
        <v/>
      </c>
      <c r="D647" s="1167" t="str">
        <f t="shared" si="93"/>
        <v/>
      </c>
      <c r="E647" s="1869">
        <f t="shared" si="94"/>
        <v>0</v>
      </c>
      <c r="F647" s="1869"/>
      <c r="G647" s="1280" t="str">
        <f t="shared" si="95"/>
        <v/>
      </c>
      <c r="H647" s="1280" t="str">
        <f t="shared" si="96"/>
        <v/>
      </c>
      <c r="I647" s="1165">
        <f t="shared" si="98"/>
        <v>0</v>
      </c>
      <c r="J647" s="1165">
        <f t="shared" si="97"/>
        <v>0</v>
      </c>
      <c r="K647" s="1150">
        <f t="shared" si="100"/>
        <v>318</v>
      </c>
      <c r="L647" s="1151" t="str">
        <f t="shared" si="99"/>
        <v/>
      </c>
    </row>
    <row r="648" spans="2:12" s="186" customFormat="1" ht="17.649999999999999" customHeight="1" x14ac:dyDescent="0.2">
      <c r="B648" s="1166" t="str">
        <f t="shared" si="91"/>
        <v/>
      </c>
      <c r="C648" s="1166" t="str">
        <f t="shared" si="92"/>
        <v/>
      </c>
      <c r="D648" s="1167" t="str">
        <f t="shared" si="93"/>
        <v/>
      </c>
      <c r="E648" s="1869">
        <f t="shared" si="94"/>
        <v>0</v>
      </c>
      <c r="F648" s="1869"/>
      <c r="G648" s="1280" t="str">
        <f t="shared" si="95"/>
        <v/>
      </c>
      <c r="H648" s="1280" t="str">
        <f t="shared" si="96"/>
        <v/>
      </c>
      <c r="I648" s="1165">
        <f t="shared" si="98"/>
        <v>0</v>
      </c>
      <c r="J648" s="1165">
        <f t="shared" si="97"/>
        <v>0</v>
      </c>
      <c r="K648" s="1150">
        <f t="shared" si="100"/>
        <v>319</v>
      </c>
      <c r="L648" s="1151" t="str">
        <f t="shared" si="99"/>
        <v/>
      </c>
    </row>
    <row r="649" spans="2:12" s="186" customFormat="1" ht="17.649999999999999" customHeight="1" x14ac:dyDescent="0.2">
      <c r="B649" s="1166" t="str">
        <f t="shared" si="91"/>
        <v/>
      </c>
      <c r="C649" s="1166" t="str">
        <f t="shared" si="92"/>
        <v/>
      </c>
      <c r="D649" s="1167" t="str">
        <f t="shared" si="93"/>
        <v/>
      </c>
      <c r="E649" s="1869">
        <f t="shared" si="94"/>
        <v>0</v>
      </c>
      <c r="F649" s="1869"/>
      <c r="G649" s="1280" t="str">
        <f t="shared" si="95"/>
        <v/>
      </c>
      <c r="H649" s="1280" t="str">
        <f t="shared" si="96"/>
        <v/>
      </c>
      <c r="I649" s="1165">
        <f t="shared" si="98"/>
        <v>0</v>
      </c>
      <c r="J649" s="1165">
        <f t="shared" si="97"/>
        <v>0</v>
      </c>
      <c r="K649" s="1150">
        <f t="shared" si="100"/>
        <v>319</v>
      </c>
      <c r="L649" s="1151" t="str">
        <f t="shared" si="99"/>
        <v/>
      </c>
    </row>
    <row r="650" spans="2:12" s="186" customFormat="1" ht="16.899999999999999" customHeight="1" x14ac:dyDescent="0.2">
      <c r="B650" s="1166" t="str">
        <f t="shared" si="91"/>
        <v/>
      </c>
      <c r="C650" s="1166" t="str">
        <f t="shared" si="92"/>
        <v/>
      </c>
      <c r="D650" s="1167" t="str">
        <f t="shared" si="93"/>
        <v/>
      </c>
      <c r="E650" s="1869">
        <f t="shared" si="94"/>
        <v>0</v>
      </c>
      <c r="F650" s="1869"/>
      <c r="G650" s="1280" t="str">
        <f t="shared" si="95"/>
        <v/>
      </c>
      <c r="H650" s="1280" t="str">
        <f t="shared" si="96"/>
        <v/>
      </c>
      <c r="I650" s="1165">
        <f t="shared" si="98"/>
        <v>0</v>
      </c>
      <c r="J650" s="1165">
        <f t="shared" si="97"/>
        <v>0</v>
      </c>
      <c r="K650" s="1150">
        <f t="shared" si="100"/>
        <v>320</v>
      </c>
      <c r="L650" s="1151" t="str">
        <f t="shared" si="99"/>
        <v/>
      </c>
    </row>
    <row r="651" spans="2:12" s="186" customFormat="1" ht="25.7" customHeight="1" x14ac:dyDescent="0.2">
      <c r="B651" s="1166" t="str">
        <f t="shared" si="91"/>
        <v/>
      </c>
      <c r="C651" s="1166" t="str">
        <f t="shared" si="92"/>
        <v/>
      </c>
      <c r="D651" s="1167" t="str">
        <f t="shared" si="93"/>
        <v/>
      </c>
      <c r="E651" s="1869">
        <f t="shared" si="94"/>
        <v>0</v>
      </c>
      <c r="F651" s="1869"/>
      <c r="G651" s="1280" t="str">
        <f t="shared" si="95"/>
        <v/>
      </c>
      <c r="H651" s="1280" t="str">
        <f t="shared" si="96"/>
        <v/>
      </c>
      <c r="I651" s="1165">
        <f t="shared" si="98"/>
        <v>0</v>
      </c>
      <c r="J651" s="1165">
        <f t="shared" si="97"/>
        <v>0</v>
      </c>
      <c r="K651" s="1150">
        <f t="shared" si="100"/>
        <v>320</v>
      </c>
      <c r="L651" s="1151" t="str">
        <f t="shared" si="99"/>
        <v/>
      </c>
    </row>
    <row r="652" spans="2:12" s="186" customFormat="1" ht="16.899999999999999" customHeight="1" x14ac:dyDescent="0.2">
      <c r="B652" s="1166" t="str">
        <f t="shared" ref="B652:B715" si="101">IF(L652="","",INDEX(ngaygs,$K652))</f>
        <v/>
      </c>
      <c r="C652" s="1166" t="str">
        <f t="shared" ref="C652:C715" si="102">IF(L652="","",INDEX(ngayct,$K652))</f>
        <v/>
      </c>
      <c r="D652" s="1167" t="str">
        <f t="shared" ref="D652:D715" si="103">IF(L652="","",INDEX(soct,$K652))</f>
        <v/>
      </c>
      <c r="E652" s="1869">
        <f t="shared" ref="E652:E715" si="104">INDEX(diengiai,$K652)</f>
        <v>0</v>
      </c>
      <c r="F652" s="1869"/>
      <c r="G652" s="1280" t="str">
        <f t="shared" ref="G652:G715" si="105">IF(L652="","",INDEX(tkno,K652))</f>
        <v/>
      </c>
      <c r="H652" s="1280" t="str">
        <f t="shared" ref="H652:H715" si="106">IF(L652="","",INDEX(tkco,K652))</f>
        <v/>
      </c>
      <c r="I652" s="1165">
        <f t="shared" si="98"/>
        <v>0</v>
      </c>
      <c r="J652" s="1165">
        <f t="shared" ref="J652:J715" si="107">IFERROR(IF(INDEX(tkno,L652)=H652,INDEX(sotien,L652),""),0)</f>
        <v>0</v>
      </c>
      <c r="K652" s="1150">
        <f t="shared" si="100"/>
        <v>321</v>
      </c>
      <c r="L652" s="1151" t="str">
        <f t="shared" si="99"/>
        <v/>
      </c>
    </row>
    <row r="653" spans="2:12" s="186" customFormat="1" ht="17.649999999999999" customHeight="1" x14ac:dyDescent="0.2">
      <c r="B653" s="1166" t="str">
        <f t="shared" si="101"/>
        <v/>
      </c>
      <c r="C653" s="1166" t="str">
        <f t="shared" si="102"/>
        <v/>
      </c>
      <c r="D653" s="1167" t="str">
        <f t="shared" si="103"/>
        <v/>
      </c>
      <c r="E653" s="1869">
        <f t="shared" si="104"/>
        <v>0</v>
      </c>
      <c r="F653" s="1869"/>
      <c r="G653" s="1280" t="str">
        <f t="shared" si="105"/>
        <v/>
      </c>
      <c r="H653" s="1280" t="str">
        <f t="shared" si="106"/>
        <v/>
      </c>
      <c r="I653" s="1165">
        <f t="shared" ref="I653:I716" si="108">IF(INDEX(tkno,K653)=G653,INDEX(sotien,K653),"")</f>
        <v>0</v>
      </c>
      <c r="J653" s="1165">
        <f t="shared" si="107"/>
        <v>0</v>
      </c>
      <c r="K653" s="1150">
        <f t="shared" si="100"/>
        <v>321</v>
      </c>
      <c r="L653" s="1151" t="str">
        <f t="shared" si="99"/>
        <v/>
      </c>
    </row>
    <row r="654" spans="2:12" s="186" customFormat="1" ht="17.649999999999999" customHeight="1" x14ac:dyDescent="0.2">
      <c r="B654" s="1166" t="str">
        <f t="shared" si="101"/>
        <v/>
      </c>
      <c r="C654" s="1166" t="str">
        <f t="shared" si="102"/>
        <v/>
      </c>
      <c r="D654" s="1167" t="str">
        <f t="shared" si="103"/>
        <v/>
      </c>
      <c r="E654" s="1869">
        <f t="shared" si="104"/>
        <v>0</v>
      </c>
      <c r="F654" s="1869"/>
      <c r="G654" s="1280" t="str">
        <f t="shared" si="105"/>
        <v/>
      </c>
      <c r="H654" s="1280" t="str">
        <f t="shared" si="106"/>
        <v/>
      </c>
      <c r="I654" s="1165">
        <f t="shared" si="108"/>
        <v>0</v>
      </c>
      <c r="J654" s="1165">
        <f t="shared" si="107"/>
        <v>0</v>
      </c>
      <c r="K654" s="1150">
        <f t="shared" si="100"/>
        <v>322</v>
      </c>
      <c r="L654" s="1151" t="str">
        <f t="shared" ref="L654:L717" si="109">IF(E654=0,"","x")</f>
        <v/>
      </c>
    </row>
    <row r="655" spans="2:12" s="186" customFormat="1" ht="16.899999999999999" customHeight="1" x14ac:dyDescent="0.2">
      <c r="B655" s="1166" t="str">
        <f t="shared" si="101"/>
        <v/>
      </c>
      <c r="C655" s="1166" t="str">
        <f t="shared" si="102"/>
        <v/>
      </c>
      <c r="D655" s="1167" t="str">
        <f t="shared" si="103"/>
        <v/>
      </c>
      <c r="E655" s="1869">
        <f t="shared" si="104"/>
        <v>0</v>
      </c>
      <c r="F655" s="1869"/>
      <c r="G655" s="1280" t="str">
        <f t="shared" si="105"/>
        <v/>
      </c>
      <c r="H655" s="1280" t="str">
        <f t="shared" si="106"/>
        <v/>
      </c>
      <c r="I655" s="1165">
        <f t="shared" si="108"/>
        <v>0</v>
      </c>
      <c r="J655" s="1165">
        <f t="shared" si="107"/>
        <v>0</v>
      </c>
      <c r="K655" s="1150">
        <f t="shared" ref="K655:K718" si="110">IF(K654=K653,K654+1,K654)</f>
        <v>322</v>
      </c>
      <c r="L655" s="1151" t="str">
        <f t="shared" si="109"/>
        <v/>
      </c>
    </row>
    <row r="656" spans="2:12" s="186" customFormat="1" ht="17.649999999999999" customHeight="1" x14ac:dyDescent="0.2">
      <c r="B656" s="1166" t="str">
        <f t="shared" si="101"/>
        <v/>
      </c>
      <c r="C656" s="1166" t="str">
        <f t="shared" si="102"/>
        <v/>
      </c>
      <c r="D656" s="1167" t="str">
        <f t="shared" si="103"/>
        <v/>
      </c>
      <c r="E656" s="1869">
        <f t="shared" si="104"/>
        <v>0</v>
      </c>
      <c r="F656" s="1869"/>
      <c r="G656" s="1280" t="str">
        <f t="shared" si="105"/>
        <v/>
      </c>
      <c r="H656" s="1280" t="str">
        <f t="shared" si="106"/>
        <v/>
      </c>
      <c r="I656" s="1165">
        <f t="shared" si="108"/>
        <v>0</v>
      </c>
      <c r="J656" s="1165">
        <f t="shared" si="107"/>
        <v>0</v>
      </c>
      <c r="K656" s="1150">
        <f t="shared" si="110"/>
        <v>323</v>
      </c>
      <c r="L656" s="1151" t="str">
        <f t="shared" si="109"/>
        <v/>
      </c>
    </row>
    <row r="657" spans="2:12" s="186" customFormat="1" ht="36" customHeight="1" x14ac:dyDescent="0.2">
      <c r="B657" s="1166" t="str">
        <f t="shared" si="101"/>
        <v/>
      </c>
      <c r="C657" s="1166" t="str">
        <f t="shared" si="102"/>
        <v/>
      </c>
      <c r="D657" s="1167" t="str">
        <f t="shared" si="103"/>
        <v/>
      </c>
      <c r="E657" s="1869">
        <f t="shared" si="104"/>
        <v>0</v>
      </c>
      <c r="F657" s="1869"/>
      <c r="G657" s="1280" t="str">
        <f t="shared" si="105"/>
        <v/>
      </c>
      <c r="H657" s="1280" t="str">
        <f t="shared" si="106"/>
        <v/>
      </c>
      <c r="I657" s="1165">
        <f t="shared" si="108"/>
        <v>0</v>
      </c>
      <c r="J657" s="1165">
        <f t="shared" si="107"/>
        <v>0</v>
      </c>
      <c r="K657" s="1150">
        <f t="shared" si="110"/>
        <v>323</v>
      </c>
      <c r="L657" s="1151" t="str">
        <f t="shared" si="109"/>
        <v/>
      </c>
    </row>
    <row r="658" spans="2:12" s="186" customFormat="1" ht="36.75" customHeight="1" x14ac:dyDescent="0.2">
      <c r="B658" s="1166" t="str">
        <f t="shared" si="101"/>
        <v/>
      </c>
      <c r="C658" s="1166" t="str">
        <f t="shared" si="102"/>
        <v/>
      </c>
      <c r="D658" s="1167" t="str">
        <f t="shared" si="103"/>
        <v/>
      </c>
      <c r="E658" s="1869">
        <f t="shared" si="104"/>
        <v>0</v>
      </c>
      <c r="F658" s="1869"/>
      <c r="G658" s="1280" t="str">
        <f t="shared" si="105"/>
        <v/>
      </c>
      <c r="H658" s="1280" t="str">
        <f t="shared" si="106"/>
        <v/>
      </c>
      <c r="I658" s="1165">
        <f t="shared" si="108"/>
        <v>0</v>
      </c>
      <c r="J658" s="1165">
        <f t="shared" si="107"/>
        <v>0</v>
      </c>
      <c r="K658" s="1150">
        <f t="shared" si="110"/>
        <v>324</v>
      </c>
      <c r="L658" s="1151" t="str">
        <f t="shared" si="109"/>
        <v/>
      </c>
    </row>
    <row r="659" spans="2:12" s="186" customFormat="1" ht="17.649999999999999" customHeight="1" x14ac:dyDescent="0.2">
      <c r="B659" s="1166" t="str">
        <f t="shared" si="101"/>
        <v/>
      </c>
      <c r="C659" s="1166" t="str">
        <f t="shared" si="102"/>
        <v/>
      </c>
      <c r="D659" s="1167" t="str">
        <f t="shared" si="103"/>
        <v/>
      </c>
      <c r="E659" s="1869">
        <f t="shared" si="104"/>
        <v>0</v>
      </c>
      <c r="F659" s="1869"/>
      <c r="G659" s="1280" t="str">
        <f t="shared" si="105"/>
        <v/>
      </c>
      <c r="H659" s="1280" t="str">
        <f t="shared" si="106"/>
        <v/>
      </c>
      <c r="I659" s="1165">
        <f t="shared" si="108"/>
        <v>0</v>
      </c>
      <c r="J659" s="1165">
        <f t="shared" si="107"/>
        <v>0</v>
      </c>
      <c r="K659" s="1150">
        <f t="shared" si="110"/>
        <v>324</v>
      </c>
      <c r="L659" s="1151" t="str">
        <f t="shared" si="109"/>
        <v/>
      </c>
    </row>
    <row r="660" spans="2:12" s="186" customFormat="1" ht="24.95" customHeight="1" x14ac:dyDescent="0.2">
      <c r="B660" s="1166" t="str">
        <f t="shared" si="101"/>
        <v/>
      </c>
      <c r="C660" s="1166" t="str">
        <f t="shared" si="102"/>
        <v/>
      </c>
      <c r="D660" s="1167" t="str">
        <f t="shared" si="103"/>
        <v/>
      </c>
      <c r="E660" s="1869">
        <f t="shared" si="104"/>
        <v>0</v>
      </c>
      <c r="F660" s="1869"/>
      <c r="G660" s="1280" t="str">
        <f t="shared" si="105"/>
        <v/>
      </c>
      <c r="H660" s="1280" t="str">
        <f t="shared" si="106"/>
        <v/>
      </c>
      <c r="I660" s="1165">
        <f t="shared" si="108"/>
        <v>0</v>
      </c>
      <c r="J660" s="1165">
        <f t="shared" si="107"/>
        <v>0</v>
      </c>
      <c r="K660" s="1150">
        <f t="shared" si="110"/>
        <v>325</v>
      </c>
      <c r="L660" s="1151" t="str">
        <f t="shared" si="109"/>
        <v/>
      </c>
    </row>
    <row r="661" spans="2:12" s="186" customFormat="1" ht="17.649999999999999" customHeight="1" x14ac:dyDescent="0.2">
      <c r="B661" s="1166" t="str">
        <f t="shared" si="101"/>
        <v/>
      </c>
      <c r="C661" s="1166" t="str">
        <f t="shared" si="102"/>
        <v/>
      </c>
      <c r="D661" s="1167" t="str">
        <f t="shared" si="103"/>
        <v/>
      </c>
      <c r="E661" s="1869">
        <f t="shared" si="104"/>
        <v>0</v>
      </c>
      <c r="F661" s="1869"/>
      <c r="G661" s="1280" t="str">
        <f t="shared" si="105"/>
        <v/>
      </c>
      <c r="H661" s="1280" t="str">
        <f t="shared" si="106"/>
        <v/>
      </c>
      <c r="I661" s="1165">
        <f t="shared" si="108"/>
        <v>0</v>
      </c>
      <c r="J661" s="1165">
        <f t="shared" si="107"/>
        <v>0</v>
      </c>
      <c r="K661" s="1150">
        <f t="shared" si="110"/>
        <v>325</v>
      </c>
      <c r="L661" s="1151" t="str">
        <f t="shared" si="109"/>
        <v/>
      </c>
    </row>
    <row r="662" spans="2:12" s="186" customFormat="1" ht="16.899999999999999" customHeight="1" x14ac:dyDescent="0.2">
      <c r="B662" s="1166" t="str">
        <f t="shared" si="101"/>
        <v/>
      </c>
      <c r="C662" s="1166" t="str">
        <f t="shared" si="102"/>
        <v/>
      </c>
      <c r="D662" s="1167" t="str">
        <f t="shared" si="103"/>
        <v/>
      </c>
      <c r="E662" s="1869">
        <f t="shared" si="104"/>
        <v>0</v>
      </c>
      <c r="F662" s="1869"/>
      <c r="G662" s="1280" t="str">
        <f t="shared" si="105"/>
        <v/>
      </c>
      <c r="H662" s="1280" t="str">
        <f t="shared" si="106"/>
        <v/>
      </c>
      <c r="I662" s="1165">
        <f t="shared" si="108"/>
        <v>0</v>
      </c>
      <c r="J662" s="1165">
        <f t="shared" si="107"/>
        <v>0</v>
      </c>
      <c r="K662" s="1150">
        <f t="shared" si="110"/>
        <v>326</v>
      </c>
      <c r="L662" s="1151" t="str">
        <f t="shared" si="109"/>
        <v/>
      </c>
    </row>
    <row r="663" spans="2:12" s="186" customFormat="1" ht="17.649999999999999" customHeight="1" x14ac:dyDescent="0.2">
      <c r="B663" s="1166" t="str">
        <f t="shared" si="101"/>
        <v/>
      </c>
      <c r="C663" s="1166" t="str">
        <f t="shared" si="102"/>
        <v/>
      </c>
      <c r="D663" s="1167" t="str">
        <f t="shared" si="103"/>
        <v/>
      </c>
      <c r="E663" s="1869">
        <f t="shared" si="104"/>
        <v>0</v>
      </c>
      <c r="F663" s="1869"/>
      <c r="G663" s="1280" t="str">
        <f t="shared" si="105"/>
        <v/>
      </c>
      <c r="H663" s="1280" t="str">
        <f t="shared" si="106"/>
        <v/>
      </c>
      <c r="I663" s="1165">
        <f t="shared" si="108"/>
        <v>0</v>
      </c>
      <c r="J663" s="1165">
        <f t="shared" si="107"/>
        <v>0</v>
      </c>
      <c r="K663" s="1150">
        <f t="shared" si="110"/>
        <v>326</v>
      </c>
      <c r="L663" s="1151" t="str">
        <f t="shared" si="109"/>
        <v/>
      </c>
    </row>
    <row r="664" spans="2:12" s="186" customFormat="1" ht="16.899999999999999" customHeight="1" x14ac:dyDescent="0.2">
      <c r="B664" s="1166" t="str">
        <f t="shared" si="101"/>
        <v/>
      </c>
      <c r="C664" s="1166" t="str">
        <f t="shared" si="102"/>
        <v/>
      </c>
      <c r="D664" s="1167" t="str">
        <f t="shared" si="103"/>
        <v/>
      </c>
      <c r="E664" s="1869">
        <f t="shared" si="104"/>
        <v>0</v>
      </c>
      <c r="F664" s="1869"/>
      <c r="G664" s="1280" t="str">
        <f t="shared" si="105"/>
        <v/>
      </c>
      <c r="H664" s="1280" t="str">
        <f t="shared" si="106"/>
        <v/>
      </c>
      <c r="I664" s="1165">
        <f t="shared" si="108"/>
        <v>0</v>
      </c>
      <c r="J664" s="1165">
        <f t="shared" si="107"/>
        <v>0</v>
      </c>
      <c r="K664" s="1150">
        <f t="shared" si="110"/>
        <v>327</v>
      </c>
      <c r="L664" s="1151" t="str">
        <f t="shared" si="109"/>
        <v/>
      </c>
    </row>
    <row r="665" spans="2:12" s="186" customFormat="1" ht="17.649999999999999" customHeight="1" x14ac:dyDescent="0.2">
      <c r="B665" s="1166" t="str">
        <f t="shared" si="101"/>
        <v/>
      </c>
      <c r="C665" s="1166" t="str">
        <f t="shared" si="102"/>
        <v/>
      </c>
      <c r="D665" s="1167" t="str">
        <f t="shared" si="103"/>
        <v/>
      </c>
      <c r="E665" s="1869">
        <f t="shared" si="104"/>
        <v>0</v>
      </c>
      <c r="F665" s="1869"/>
      <c r="G665" s="1280" t="str">
        <f t="shared" si="105"/>
        <v/>
      </c>
      <c r="H665" s="1280" t="str">
        <f t="shared" si="106"/>
        <v/>
      </c>
      <c r="I665" s="1165">
        <f t="shared" si="108"/>
        <v>0</v>
      </c>
      <c r="J665" s="1165">
        <f t="shared" si="107"/>
        <v>0</v>
      </c>
      <c r="K665" s="1150">
        <f t="shared" si="110"/>
        <v>327</v>
      </c>
      <c r="L665" s="1151" t="str">
        <f t="shared" si="109"/>
        <v/>
      </c>
    </row>
    <row r="666" spans="2:12" s="186" customFormat="1" ht="17.649999999999999" customHeight="1" x14ac:dyDescent="0.2">
      <c r="B666" s="1166" t="str">
        <f t="shared" si="101"/>
        <v/>
      </c>
      <c r="C666" s="1166" t="str">
        <f t="shared" si="102"/>
        <v/>
      </c>
      <c r="D666" s="1167" t="str">
        <f t="shared" si="103"/>
        <v/>
      </c>
      <c r="E666" s="1869">
        <f t="shared" si="104"/>
        <v>0</v>
      </c>
      <c r="F666" s="1869"/>
      <c r="G666" s="1280" t="str">
        <f t="shared" si="105"/>
        <v/>
      </c>
      <c r="H666" s="1280" t="str">
        <f t="shared" si="106"/>
        <v/>
      </c>
      <c r="I666" s="1165">
        <f t="shared" si="108"/>
        <v>0</v>
      </c>
      <c r="J666" s="1165">
        <f t="shared" si="107"/>
        <v>0</v>
      </c>
      <c r="K666" s="1150">
        <f t="shared" si="110"/>
        <v>328</v>
      </c>
      <c r="L666" s="1151" t="str">
        <f t="shared" si="109"/>
        <v/>
      </c>
    </row>
    <row r="667" spans="2:12" s="186" customFormat="1" ht="16.899999999999999" customHeight="1" x14ac:dyDescent="0.2">
      <c r="B667" s="1166" t="str">
        <f t="shared" si="101"/>
        <v/>
      </c>
      <c r="C667" s="1166" t="str">
        <f t="shared" si="102"/>
        <v/>
      </c>
      <c r="D667" s="1167" t="str">
        <f t="shared" si="103"/>
        <v/>
      </c>
      <c r="E667" s="1869">
        <f t="shared" si="104"/>
        <v>0</v>
      </c>
      <c r="F667" s="1869"/>
      <c r="G667" s="1280" t="str">
        <f t="shared" si="105"/>
        <v/>
      </c>
      <c r="H667" s="1280" t="str">
        <f t="shared" si="106"/>
        <v/>
      </c>
      <c r="I667" s="1165">
        <f t="shared" si="108"/>
        <v>0</v>
      </c>
      <c r="J667" s="1165">
        <f t="shared" si="107"/>
        <v>0</v>
      </c>
      <c r="K667" s="1150">
        <f t="shared" si="110"/>
        <v>328</v>
      </c>
      <c r="L667" s="1151" t="str">
        <f t="shared" si="109"/>
        <v/>
      </c>
    </row>
    <row r="668" spans="2:12" s="186" customFormat="1" ht="17.649999999999999" customHeight="1" x14ac:dyDescent="0.2">
      <c r="B668" s="1166" t="str">
        <f t="shared" si="101"/>
        <v/>
      </c>
      <c r="C668" s="1166" t="str">
        <f t="shared" si="102"/>
        <v/>
      </c>
      <c r="D668" s="1167" t="str">
        <f t="shared" si="103"/>
        <v/>
      </c>
      <c r="E668" s="1869">
        <f t="shared" si="104"/>
        <v>0</v>
      </c>
      <c r="F668" s="1869"/>
      <c r="G668" s="1280" t="str">
        <f t="shared" si="105"/>
        <v/>
      </c>
      <c r="H668" s="1280" t="str">
        <f t="shared" si="106"/>
        <v/>
      </c>
      <c r="I668" s="1165">
        <f t="shared" si="108"/>
        <v>0</v>
      </c>
      <c r="J668" s="1165">
        <f t="shared" si="107"/>
        <v>0</v>
      </c>
      <c r="K668" s="1150">
        <f t="shared" si="110"/>
        <v>329</v>
      </c>
      <c r="L668" s="1151" t="str">
        <f t="shared" si="109"/>
        <v/>
      </c>
    </row>
    <row r="669" spans="2:12" s="186" customFormat="1" ht="17.649999999999999" customHeight="1" x14ac:dyDescent="0.2">
      <c r="B669" s="1166" t="str">
        <f t="shared" si="101"/>
        <v/>
      </c>
      <c r="C669" s="1166" t="str">
        <f t="shared" si="102"/>
        <v/>
      </c>
      <c r="D669" s="1167" t="str">
        <f t="shared" si="103"/>
        <v/>
      </c>
      <c r="E669" s="1869">
        <f t="shared" si="104"/>
        <v>0</v>
      </c>
      <c r="F669" s="1869"/>
      <c r="G669" s="1280" t="str">
        <f t="shared" si="105"/>
        <v/>
      </c>
      <c r="H669" s="1280" t="str">
        <f t="shared" si="106"/>
        <v/>
      </c>
      <c r="I669" s="1165">
        <f t="shared" si="108"/>
        <v>0</v>
      </c>
      <c r="J669" s="1165">
        <f t="shared" si="107"/>
        <v>0</v>
      </c>
      <c r="K669" s="1150">
        <f t="shared" si="110"/>
        <v>329</v>
      </c>
      <c r="L669" s="1151" t="str">
        <f t="shared" si="109"/>
        <v/>
      </c>
    </row>
    <row r="670" spans="2:12" s="186" customFormat="1" ht="16.899999999999999" customHeight="1" x14ac:dyDescent="0.2">
      <c r="B670" s="1166" t="str">
        <f t="shared" si="101"/>
        <v/>
      </c>
      <c r="C670" s="1166" t="str">
        <f t="shared" si="102"/>
        <v/>
      </c>
      <c r="D670" s="1167" t="str">
        <f t="shared" si="103"/>
        <v/>
      </c>
      <c r="E670" s="1869">
        <f t="shared" si="104"/>
        <v>0</v>
      </c>
      <c r="F670" s="1869"/>
      <c r="G670" s="1280" t="str">
        <f t="shared" si="105"/>
        <v/>
      </c>
      <c r="H670" s="1280" t="str">
        <f t="shared" si="106"/>
        <v/>
      </c>
      <c r="I670" s="1165">
        <f t="shared" si="108"/>
        <v>0</v>
      </c>
      <c r="J670" s="1165">
        <f t="shared" si="107"/>
        <v>0</v>
      </c>
      <c r="K670" s="1150">
        <f t="shared" si="110"/>
        <v>330</v>
      </c>
      <c r="L670" s="1151" t="str">
        <f t="shared" si="109"/>
        <v/>
      </c>
    </row>
    <row r="671" spans="2:12" s="186" customFormat="1" ht="17.649999999999999" customHeight="1" x14ac:dyDescent="0.2">
      <c r="B671" s="1166" t="str">
        <f t="shared" si="101"/>
        <v/>
      </c>
      <c r="C671" s="1166" t="str">
        <f t="shared" si="102"/>
        <v/>
      </c>
      <c r="D671" s="1167" t="str">
        <f t="shared" si="103"/>
        <v/>
      </c>
      <c r="E671" s="1869">
        <f t="shared" si="104"/>
        <v>0</v>
      </c>
      <c r="F671" s="1869"/>
      <c r="G671" s="1280" t="str">
        <f t="shared" si="105"/>
        <v/>
      </c>
      <c r="H671" s="1280" t="str">
        <f t="shared" si="106"/>
        <v/>
      </c>
      <c r="I671" s="1165">
        <f t="shared" si="108"/>
        <v>0</v>
      </c>
      <c r="J671" s="1165">
        <f t="shared" si="107"/>
        <v>0</v>
      </c>
      <c r="K671" s="1150">
        <f t="shared" si="110"/>
        <v>330</v>
      </c>
      <c r="L671" s="1151" t="str">
        <f t="shared" si="109"/>
        <v/>
      </c>
    </row>
    <row r="672" spans="2:12" s="186" customFormat="1" ht="16.899999999999999" customHeight="1" x14ac:dyDescent="0.2">
      <c r="B672" s="1166" t="str">
        <f t="shared" si="101"/>
        <v/>
      </c>
      <c r="C672" s="1166" t="str">
        <f t="shared" si="102"/>
        <v/>
      </c>
      <c r="D672" s="1167" t="str">
        <f t="shared" si="103"/>
        <v/>
      </c>
      <c r="E672" s="1869">
        <f t="shared" si="104"/>
        <v>0</v>
      </c>
      <c r="F672" s="1869"/>
      <c r="G672" s="1280" t="str">
        <f t="shared" si="105"/>
        <v/>
      </c>
      <c r="H672" s="1280" t="str">
        <f t="shared" si="106"/>
        <v/>
      </c>
      <c r="I672" s="1165">
        <f t="shared" si="108"/>
        <v>0</v>
      </c>
      <c r="J672" s="1165">
        <f t="shared" si="107"/>
        <v>0</v>
      </c>
      <c r="K672" s="1150">
        <f t="shared" si="110"/>
        <v>331</v>
      </c>
      <c r="L672" s="1151" t="str">
        <f t="shared" si="109"/>
        <v/>
      </c>
    </row>
    <row r="673" spans="2:12" s="186" customFormat="1" ht="17.649999999999999" customHeight="1" x14ac:dyDescent="0.2">
      <c r="B673" s="1166" t="str">
        <f t="shared" si="101"/>
        <v/>
      </c>
      <c r="C673" s="1166" t="str">
        <f t="shared" si="102"/>
        <v/>
      </c>
      <c r="D673" s="1167" t="str">
        <f t="shared" si="103"/>
        <v/>
      </c>
      <c r="E673" s="1869">
        <f t="shared" si="104"/>
        <v>0</v>
      </c>
      <c r="F673" s="1869"/>
      <c r="G673" s="1280" t="str">
        <f t="shared" si="105"/>
        <v/>
      </c>
      <c r="H673" s="1280" t="str">
        <f t="shared" si="106"/>
        <v/>
      </c>
      <c r="I673" s="1165">
        <f t="shared" si="108"/>
        <v>0</v>
      </c>
      <c r="J673" s="1165">
        <f t="shared" si="107"/>
        <v>0</v>
      </c>
      <c r="K673" s="1150">
        <f t="shared" si="110"/>
        <v>331</v>
      </c>
      <c r="L673" s="1151" t="str">
        <f t="shared" si="109"/>
        <v/>
      </c>
    </row>
    <row r="674" spans="2:12" s="186" customFormat="1" ht="17.649999999999999" customHeight="1" x14ac:dyDescent="0.2">
      <c r="B674" s="1166" t="str">
        <f t="shared" si="101"/>
        <v/>
      </c>
      <c r="C674" s="1166" t="str">
        <f t="shared" si="102"/>
        <v/>
      </c>
      <c r="D674" s="1167" t="str">
        <f t="shared" si="103"/>
        <v/>
      </c>
      <c r="E674" s="1869">
        <f t="shared" si="104"/>
        <v>0</v>
      </c>
      <c r="F674" s="1869"/>
      <c r="G674" s="1280" t="str">
        <f t="shared" si="105"/>
        <v/>
      </c>
      <c r="H674" s="1280" t="str">
        <f t="shared" si="106"/>
        <v/>
      </c>
      <c r="I674" s="1165">
        <f t="shared" si="108"/>
        <v>0</v>
      </c>
      <c r="J674" s="1165">
        <f t="shared" si="107"/>
        <v>0</v>
      </c>
      <c r="K674" s="1150">
        <f t="shared" si="110"/>
        <v>332</v>
      </c>
      <c r="L674" s="1151" t="str">
        <f t="shared" si="109"/>
        <v/>
      </c>
    </row>
    <row r="675" spans="2:12" s="186" customFormat="1" ht="16.899999999999999" customHeight="1" x14ac:dyDescent="0.2">
      <c r="B675" s="1166" t="str">
        <f t="shared" si="101"/>
        <v/>
      </c>
      <c r="C675" s="1166" t="str">
        <f t="shared" si="102"/>
        <v/>
      </c>
      <c r="D675" s="1167" t="str">
        <f t="shared" si="103"/>
        <v/>
      </c>
      <c r="E675" s="1869">
        <f t="shared" si="104"/>
        <v>0</v>
      </c>
      <c r="F675" s="1869"/>
      <c r="G675" s="1280" t="str">
        <f t="shared" si="105"/>
        <v/>
      </c>
      <c r="H675" s="1280" t="str">
        <f t="shared" si="106"/>
        <v/>
      </c>
      <c r="I675" s="1165">
        <f t="shared" si="108"/>
        <v>0</v>
      </c>
      <c r="J675" s="1165">
        <f t="shared" si="107"/>
        <v>0</v>
      </c>
      <c r="K675" s="1150">
        <f t="shared" si="110"/>
        <v>332</v>
      </c>
      <c r="L675" s="1151" t="str">
        <f t="shared" si="109"/>
        <v/>
      </c>
    </row>
    <row r="676" spans="2:12" s="186" customFormat="1" ht="17.649999999999999" customHeight="1" x14ac:dyDescent="0.2">
      <c r="B676" s="1166" t="str">
        <f t="shared" si="101"/>
        <v/>
      </c>
      <c r="C676" s="1166" t="str">
        <f t="shared" si="102"/>
        <v/>
      </c>
      <c r="D676" s="1167" t="str">
        <f t="shared" si="103"/>
        <v/>
      </c>
      <c r="E676" s="1869">
        <f t="shared" si="104"/>
        <v>0</v>
      </c>
      <c r="F676" s="1869"/>
      <c r="G676" s="1280" t="str">
        <f t="shared" si="105"/>
        <v/>
      </c>
      <c r="H676" s="1280" t="str">
        <f t="shared" si="106"/>
        <v/>
      </c>
      <c r="I676" s="1165">
        <f t="shared" si="108"/>
        <v>0</v>
      </c>
      <c r="J676" s="1165">
        <f t="shared" si="107"/>
        <v>0</v>
      </c>
      <c r="K676" s="1150">
        <f t="shared" si="110"/>
        <v>333</v>
      </c>
      <c r="L676" s="1151" t="str">
        <f t="shared" si="109"/>
        <v/>
      </c>
    </row>
    <row r="677" spans="2:12" s="186" customFormat="1" ht="17.649999999999999" customHeight="1" x14ac:dyDescent="0.2">
      <c r="B677" s="1166" t="str">
        <f t="shared" si="101"/>
        <v/>
      </c>
      <c r="C677" s="1166" t="str">
        <f t="shared" si="102"/>
        <v/>
      </c>
      <c r="D677" s="1167" t="str">
        <f t="shared" si="103"/>
        <v/>
      </c>
      <c r="E677" s="1869">
        <f t="shared" si="104"/>
        <v>0</v>
      </c>
      <c r="F677" s="1869"/>
      <c r="G677" s="1280" t="str">
        <f t="shared" si="105"/>
        <v/>
      </c>
      <c r="H677" s="1280" t="str">
        <f t="shared" si="106"/>
        <v/>
      </c>
      <c r="I677" s="1165">
        <f t="shared" si="108"/>
        <v>0</v>
      </c>
      <c r="J677" s="1165">
        <f t="shared" si="107"/>
        <v>0</v>
      </c>
      <c r="K677" s="1150">
        <f t="shared" si="110"/>
        <v>333</v>
      </c>
      <c r="L677" s="1151" t="str">
        <f t="shared" si="109"/>
        <v/>
      </c>
    </row>
    <row r="678" spans="2:12" s="186" customFormat="1" ht="16.899999999999999" customHeight="1" x14ac:dyDescent="0.2">
      <c r="B678" s="1166" t="str">
        <f t="shared" si="101"/>
        <v/>
      </c>
      <c r="C678" s="1166" t="str">
        <f t="shared" si="102"/>
        <v/>
      </c>
      <c r="D678" s="1167" t="str">
        <f t="shared" si="103"/>
        <v/>
      </c>
      <c r="E678" s="1869">
        <f t="shared" si="104"/>
        <v>0</v>
      </c>
      <c r="F678" s="1869"/>
      <c r="G678" s="1280" t="str">
        <f t="shared" si="105"/>
        <v/>
      </c>
      <c r="H678" s="1280" t="str">
        <f t="shared" si="106"/>
        <v/>
      </c>
      <c r="I678" s="1165">
        <f t="shared" si="108"/>
        <v>0</v>
      </c>
      <c r="J678" s="1165">
        <f t="shared" si="107"/>
        <v>0</v>
      </c>
      <c r="K678" s="1150">
        <f t="shared" si="110"/>
        <v>334</v>
      </c>
      <c r="L678" s="1151" t="str">
        <f t="shared" si="109"/>
        <v/>
      </c>
    </row>
    <row r="679" spans="2:12" s="186" customFormat="1" ht="24.95" customHeight="1" x14ac:dyDescent="0.2">
      <c r="B679" s="1166" t="str">
        <f t="shared" si="101"/>
        <v/>
      </c>
      <c r="C679" s="1166" t="str">
        <f t="shared" si="102"/>
        <v/>
      </c>
      <c r="D679" s="1167" t="str">
        <f t="shared" si="103"/>
        <v/>
      </c>
      <c r="E679" s="1869">
        <f t="shared" si="104"/>
        <v>0</v>
      </c>
      <c r="F679" s="1869"/>
      <c r="G679" s="1280" t="str">
        <f t="shared" si="105"/>
        <v/>
      </c>
      <c r="H679" s="1280" t="str">
        <f t="shared" si="106"/>
        <v/>
      </c>
      <c r="I679" s="1165">
        <f t="shared" si="108"/>
        <v>0</v>
      </c>
      <c r="J679" s="1165">
        <f t="shared" si="107"/>
        <v>0</v>
      </c>
      <c r="K679" s="1150">
        <f t="shared" si="110"/>
        <v>334</v>
      </c>
      <c r="L679" s="1151" t="str">
        <f t="shared" si="109"/>
        <v/>
      </c>
    </row>
    <row r="680" spans="2:12" s="186" customFormat="1" ht="17.649999999999999" customHeight="1" x14ac:dyDescent="0.2">
      <c r="B680" s="1166" t="str">
        <f t="shared" si="101"/>
        <v/>
      </c>
      <c r="C680" s="1166" t="str">
        <f t="shared" si="102"/>
        <v/>
      </c>
      <c r="D680" s="1167" t="str">
        <f t="shared" si="103"/>
        <v/>
      </c>
      <c r="E680" s="1869">
        <f t="shared" si="104"/>
        <v>0</v>
      </c>
      <c r="F680" s="1869"/>
      <c r="G680" s="1280" t="str">
        <f t="shared" si="105"/>
        <v/>
      </c>
      <c r="H680" s="1280" t="str">
        <f t="shared" si="106"/>
        <v/>
      </c>
      <c r="I680" s="1165">
        <f t="shared" si="108"/>
        <v>0</v>
      </c>
      <c r="J680" s="1165">
        <f t="shared" si="107"/>
        <v>0</v>
      </c>
      <c r="K680" s="1150">
        <f t="shared" si="110"/>
        <v>335</v>
      </c>
      <c r="L680" s="1151" t="str">
        <f t="shared" si="109"/>
        <v/>
      </c>
    </row>
    <row r="681" spans="2:12" s="186" customFormat="1" ht="17.649999999999999" customHeight="1" x14ac:dyDescent="0.2">
      <c r="B681" s="1166" t="str">
        <f t="shared" si="101"/>
        <v/>
      </c>
      <c r="C681" s="1166" t="str">
        <f t="shared" si="102"/>
        <v/>
      </c>
      <c r="D681" s="1167" t="str">
        <f t="shared" si="103"/>
        <v/>
      </c>
      <c r="E681" s="1869">
        <f t="shared" si="104"/>
        <v>0</v>
      </c>
      <c r="F681" s="1869"/>
      <c r="G681" s="1280" t="str">
        <f t="shared" si="105"/>
        <v/>
      </c>
      <c r="H681" s="1280" t="str">
        <f t="shared" si="106"/>
        <v/>
      </c>
      <c r="I681" s="1165">
        <f t="shared" si="108"/>
        <v>0</v>
      </c>
      <c r="J681" s="1165">
        <f t="shared" si="107"/>
        <v>0</v>
      </c>
      <c r="K681" s="1150">
        <f t="shared" si="110"/>
        <v>335</v>
      </c>
      <c r="L681" s="1151" t="str">
        <f t="shared" si="109"/>
        <v/>
      </c>
    </row>
    <row r="682" spans="2:12" s="186" customFormat="1" ht="16.899999999999999" customHeight="1" x14ac:dyDescent="0.2">
      <c r="B682" s="1166" t="str">
        <f t="shared" si="101"/>
        <v/>
      </c>
      <c r="C682" s="1166" t="str">
        <f t="shared" si="102"/>
        <v/>
      </c>
      <c r="D682" s="1167" t="str">
        <f t="shared" si="103"/>
        <v/>
      </c>
      <c r="E682" s="1869">
        <f t="shared" si="104"/>
        <v>0</v>
      </c>
      <c r="F682" s="1869"/>
      <c r="G682" s="1280" t="str">
        <f t="shared" si="105"/>
        <v/>
      </c>
      <c r="H682" s="1280" t="str">
        <f t="shared" si="106"/>
        <v/>
      </c>
      <c r="I682" s="1165">
        <f t="shared" si="108"/>
        <v>0</v>
      </c>
      <c r="J682" s="1165">
        <f t="shared" si="107"/>
        <v>0</v>
      </c>
      <c r="K682" s="1150">
        <f t="shared" si="110"/>
        <v>336</v>
      </c>
      <c r="L682" s="1151" t="str">
        <f t="shared" si="109"/>
        <v/>
      </c>
    </row>
    <row r="683" spans="2:12" s="186" customFormat="1" ht="17.649999999999999" customHeight="1" x14ac:dyDescent="0.2">
      <c r="B683" s="1166" t="str">
        <f t="shared" si="101"/>
        <v/>
      </c>
      <c r="C683" s="1166" t="str">
        <f t="shared" si="102"/>
        <v/>
      </c>
      <c r="D683" s="1167" t="str">
        <f t="shared" si="103"/>
        <v/>
      </c>
      <c r="E683" s="1869">
        <f t="shared" si="104"/>
        <v>0</v>
      </c>
      <c r="F683" s="1869"/>
      <c r="G683" s="1280" t="str">
        <f t="shared" si="105"/>
        <v/>
      </c>
      <c r="H683" s="1280" t="str">
        <f t="shared" si="106"/>
        <v/>
      </c>
      <c r="I683" s="1165">
        <f t="shared" si="108"/>
        <v>0</v>
      </c>
      <c r="J683" s="1165">
        <f t="shared" si="107"/>
        <v>0</v>
      </c>
      <c r="K683" s="1150">
        <f t="shared" si="110"/>
        <v>336</v>
      </c>
      <c r="L683" s="1151" t="str">
        <f t="shared" si="109"/>
        <v/>
      </c>
    </row>
    <row r="684" spans="2:12" s="186" customFormat="1" ht="24.95" customHeight="1" x14ac:dyDescent="0.2">
      <c r="B684" s="1166" t="str">
        <f t="shared" si="101"/>
        <v/>
      </c>
      <c r="C684" s="1166" t="str">
        <f t="shared" si="102"/>
        <v/>
      </c>
      <c r="D684" s="1167" t="str">
        <f t="shared" si="103"/>
        <v/>
      </c>
      <c r="E684" s="1869">
        <f t="shared" si="104"/>
        <v>0</v>
      </c>
      <c r="F684" s="1869"/>
      <c r="G684" s="1280" t="str">
        <f t="shared" si="105"/>
        <v/>
      </c>
      <c r="H684" s="1280" t="str">
        <f t="shared" si="106"/>
        <v/>
      </c>
      <c r="I684" s="1165">
        <f t="shared" si="108"/>
        <v>0</v>
      </c>
      <c r="J684" s="1165">
        <f t="shared" si="107"/>
        <v>0</v>
      </c>
      <c r="K684" s="1150">
        <f t="shared" si="110"/>
        <v>337</v>
      </c>
      <c r="L684" s="1151" t="str">
        <f t="shared" si="109"/>
        <v/>
      </c>
    </row>
    <row r="685" spans="2:12" s="186" customFormat="1" ht="17.649999999999999" customHeight="1" x14ac:dyDescent="0.2">
      <c r="B685" s="1166" t="str">
        <f t="shared" si="101"/>
        <v/>
      </c>
      <c r="C685" s="1166" t="str">
        <f t="shared" si="102"/>
        <v/>
      </c>
      <c r="D685" s="1167" t="str">
        <f t="shared" si="103"/>
        <v/>
      </c>
      <c r="E685" s="1869">
        <f t="shared" si="104"/>
        <v>0</v>
      </c>
      <c r="F685" s="1869"/>
      <c r="G685" s="1280" t="str">
        <f t="shared" si="105"/>
        <v/>
      </c>
      <c r="H685" s="1280" t="str">
        <f t="shared" si="106"/>
        <v/>
      </c>
      <c r="I685" s="1165">
        <f t="shared" si="108"/>
        <v>0</v>
      </c>
      <c r="J685" s="1165">
        <f t="shared" si="107"/>
        <v>0</v>
      </c>
      <c r="K685" s="1150">
        <f t="shared" si="110"/>
        <v>337</v>
      </c>
      <c r="L685" s="1151" t="str">
        <f t="shared" si="109"/>
        <v/>
      </c>
    </row>
    <row r="686" spans="2:12" s="186" customFormat="1" ht="24.95" customHeight="1" x14ac:dyDescent="0.2">
      <c r="B686" s="1166" t="str">
        <f t="shared" si="101"/>
        <v/>
      </c>
      <c r="C686" s="1166" t="str">
        <f t="shared" si="102"/>
        <v/>
      </c>
      <c r="D686" s="1167" t="str">
        <f t="shared" si="103"/>
        <v/>
      </c>
      <c r="E686" s="1869">
        <f t="shared" si="104"/>
        <v>0</v>
      </c>
      <c r="F686" s="1869"/>
      <c r="G686" s="1280" t="str">
        <f t="shared" si="105"/>
        <v/>
      </c>
      <c r="H686" s="1280" t="str">
        <f t="shared" si="106"/>
        <v/>
      </c>
      <c r="I686" s="1165">
        <f t="shared" si="108"/>
        <v>0</v>
      </c>
      <c r="J686" s="1165">
        <f t="shared" si="107"/>
        <v>0</v>
      </c>
      <c r="K686" s="1150">
        <f t="shared" si="110"/>
        <v>338</v>
      </c>
      <c r="L686" s="1151" t="str">
        <f t="shared" si="109"/>
        <v/>
      </c>
    </row>
    <row r="687" spans="2:12" s="186" customFormat="1" ht="17.649999999999999" customHeight="1" x14ac:dyDescent="0.2">
      <c r="B687" s="1166" t="str">
        <f t="shared" si="101"/>
        <v/>
      </c>
      <c r="C687" s="1166" t="str">
        <f t="shared" si="102"/>
        <v/>
      </c>
      <c r="D687" s="1167" t="str">
        <f t="shared" si="103"/>
        <v/>
      </c>
      <c r="E687" s="1869">
        <f t="shared" si="104"/>
        <v>0</v>
      </c>
      <c r="F687" s="1869"/>
      <c r="G687" s="1280" t="str">
        <f t="shared" si="105"/>
        <v/>
      </c>
      <c r="H687" s="1280" t="str">
        <f t="shared" si="106"/>
        <v/>
      </c>
      <c r="I687" s="1165">
        <f t="shared" si="108"/>
        <v>0</v>
      </c>
      <c r="J687" s="1165">
        <f t="shared" si="107"/>
        <v>0</v>
      </c>
      <c r="K687" s="1150">
        <f t="shared" si="110"/>
        <v>338</v>
      </c>
      <c r="L687" s="1151" t="str">
        <f t="shared" si="109"/>
        <v/>
      </c>
    </row>
    <row r="688" spans="2:12" s="186" customFormat="1" ht="16.899999999999999" customHeight="1" x14ac:dyDescent="0.2">
      <c r="B688" s="1166" t="str">
        <f t="shared" si="101"/>
        <v/>
      </c>
      <c r="C688" s="1166" t="str">
        <f t="shared" si="102"/>
        <v/>
      </c>
      <c r="D688" s="1167" t="str">
        <f t="shared" si="103"/>
        <v/>
      </c>
      <c r="E688" s="1869">
        <f t="shared" si="104"/>
        <v>0</v>
      </c>
      <c r="F688" s="1869"/>
      <c r="G688" s="1280" t="str">
        <f t="shared" si="105"/>
        <v/>
      </c>
      <c r="H688" s="1280" t="str">
        <f t="shared" si="106"/>
        <v/>
      </c>
      <c r="I688" s="1165">
        <f t="shared" si="108"/>
        <v>0</v>
      </c>
      <c r="J688" s="1165">
        <f t="shared" si="107"/>
        <v>0</v>
      </c>
      <c r="K688" s="1150">
        <f t="shared" si="110"/>
        <v>339</v>
      </c>
      <c r="L688" s="1151" t="str">
        <f t="shared" si="109"/>
        <v/>
      </c>
    </row>
    <row r="689" spans="2:12" s="186" customFormat="1" ht="17.649999999999999" customHeight="1" x14ac:dyDescent="0.2">
      <c r="B689" s="1166" t="str">
        <f t="shared" si="101"/>
        <v/>
      </c>
      <c r="C689" s="1166" t="str">
        <f t="shared" si="102"/>
        <v/>
      </c>
      <c r="D689" s="1167" t="str">
        <f t="shared" si="103"/>
        <v/>
      </c>
      <c r="E689" s="1869">
        <f t="shared" si="104"/>
        <v>0</v>
      </c>
      <c r="F689" s="1869"/>
      <c r="G689" s="1280" t="str">
        <f t="shared" si="105"/>
        <v/>
      </c>
      <c r="H689" s="1280" t="str">
        <f t="shared" si="106"/>
        <v/>
      </c>
      <c r="I689" s="1165">
        <f t="shared" si="108"/>
        <v>0</v>
      </c>
      <c r="J689" s="1165">
        <f t="shared" si="107"/>
        <v>0</v>
      </c>
      <c r="K689" s="1150">
        <f t="shared" si="110"/>
        <v>339</v>
      </c>
      <c r="L689" s="1151" t="str">
        <f t="shared" si="109"/>
        <v/>
      </c>
    </row>
    <row r="690" spans="2:12" s="186" customFormat="1" ht="17.649999999999999" customHeight="1" x14ac:dyDescent="0.2">
      <c r="B690" s="1166" t="str">
        <f t="shared" si="101"/>
        <v/>
      </c>
      <c r="C690" s="1166" t="str">
        <f t="shared" si="102"/>
        <v/>
      </c>
      <c r="D690" s="1167" t="str">
        <f t="shared" si="103"/>
        <v/>
      </c>
      <c r="E690" s="1869">
        <f t="shared" si="104"/>
        <v>0</v>
      </c>
      <c r="F690" s="1869"/>
      <c r="G690" s="1280" t="str">
        <f t="shared" si="105"/>
        <v/>
      </c>
      <c r="H690" s="1280" t="str">
        <f t="shared" si="106"/>
        <v/>
      </c>
      <c r="I690" s="1165">
        <f t="shared" si="108"/>
        <v>0</v>
      </c>
      <c r="J690" s="1165">
        <f t="shared" si="107"/>
        <v>0</v>
      </c>
      <c r="K690" s="1150">
        <f t="shared" si="110"/>
        <v>340</v>
      </c>
      <c r="L690" s="1151" t="str">
        <f t="shared" si="109"/>
        <v/>
      </c>
    </row>
    <row r="691" spans="2:12" s="186" customFormat="1" ht="24.95" customHeight="1" x14ac:dyDescent="0.2">
      <c r="B691" s="1166" t="str">
        <f t="shared" si="101"/>
        <v/>
      </c>
      <c r="C691" s="1166" t="str">
        <f t="shared" si="102"/>
        <v/>
      </c>
      <c r="D691" s="1167" t="str">
        <f t="shared" si="103"/>
        <v/>
      </c>
      <c r="E691" s="1869">
        <f t="shared" si="104"/>
        <v>0</v>
      </c>
      <c r="F691" s="1869"/>
      <c r="G691" s="1280" t="str">
        <f t="shared" si="105"/>
        <v/>
      </c>
      <c r="H691" s="1280" t="str">
        <f t="shared" si="106"/>
        <v/>
      </c>
      <c r="I691" s="1165">
        <f t="shared" si="108"/>
        <v>0</v>
      </c>
      <c r="J691" s="1165">
        <f t="shared" si="107"/>
        <v>0</v>
      </c>
      <c r="K691" s="1150">
        <f t="shared" si="110"/>
        <v>340</v>
      </c>
      <c r="L691" s="1151" t="str">
        <f t="shared" si="109"/>
        <v/>
      </c>
    </row>
    <row r="692" spans="2:12" s="186" customFormat="1" ht="17.649999999999999" customHeight="1" x14ac:dyDescent="0.2">
      <c r="B692" s="1166" t="str">
        <f t="shared" si="101"/>
        <v/>
      </c>
      <c r="C692" s="1166" t="str">
        <f t="shared" si="102"/>
        <v/>
      </c>
      <c r="D692" s="1167" t="str">
        <f t="shared" si="103"/>
        <v/>
      </c>
      <c r="E692" s="1869">
        <f t="shared" si="104"/>
        <v>0</v>
      </c>
      <c r="F692" s="1869"/>
      <c r="G692" s="1280" t="str">
        <f t="shared" si="105"/>
        <v/>
      </c>
      <c r="H692" s="1280" t="str">
        <f t="shared" si="106"/>
        <v/>
      </c>
      <c r="I692" s="1165">
        <f t="shared" si="108"/>
        <v>0</v>
      </c>
      <c r="J692" s="1165">
        <f t="shared" si="107"/>
        <v>0</v>
      </c>
      <c r="K692" s="1150">
        <f t="shared" si="110"/>
        <v>341</v>
      </c>
      <c r="L692" s="1151" t="str">
        <f t="shared" si="109"/>
        <v/>
      </c>
    </row>
    <row r="693" spans="2:12" s="186" customFormat="1" ht="24.95" customHeight="1" x14ac:dyDescent="0.2">
      <c r="B693" s="1166" t="str">
        <f t="shared" si="101"/>
        <v/>
      </c>
      <c r="C693" s="1166" t="str">
        <f t="shared" si="102"/>
        <v/>
      </c>
      <c r="D693" s="1167" t="str">
        <f t="shared" si="103"/>
        <v/>
      </c>
      <c r="E693" s="1869">
        <f t="shared" si="104"/>
        <v>0</v>
      </c>
      <c r="F693" s="1869"/>
      <c r="G693" s="1280" t="str">
        <f t="shared" si="105"/>
        <v/>
      </c>
      <c r="H693" s="1280" t="str">
        <f t="shared" si="106"/>
        <v/>
      </c>
      <c r="I693" s="1165">
        <f t="shared" si="108"/>
        <v>0</v>
      </c>
      <c r="J693" s="1165">
        <f t="shared" si="107"/>
        <v>0</v>
      </c>
      <c r="K693" s="1150">
        <f t="shared" si="110"/>
        <v>341</v>
      </c>
      <c r="L693" s="1151" t="str">
        <f t="shared" si="109"/>
        <v/>
      </c>
    </row>
    <row r="694" spans="2:12" s="186" customFormat="1" ht="17.649999999999999" customHeight="1" x14ac:dyDescent="0.2">
      <c r="B694" s="1166" t="str">
        <f t="shared" si="101"/>
        <v/>
      </c>
      <c r="C694" s="1166" t="str">
        <f t="shared" si="102"/>
        <v/>
      </c>
      <c r="D694" s="1167" t="str">
        <f t="shared" si="103"/>
        <v/>
      </c>
      <c r="E694" s="1869">
        <f t="shared" si="104"/>
        <v>0</v>
      </c>
      <c r="F694" s="1869"/>
      <c r="G694" s="1280" t="str">
        <f t="shared" si="105"/>
        <v/>
      </c>
      <c r="H694" s="1280" t="str">
        <f t="shared" si="106"/>
        <v/>
      </c>
      <c r="I694" s="1165">
        <f t="shared" si="108"/>
        <v>0</v>
      </c>
      <c r="J694" s="1165">
        <f t="shared" si="107"/>
        <v>0</v>
      </c>
      <c r="K694" s="1150">
        <f t="shared" si="110"/>
        <v>342</v>
      </c>
      <c r="L694" s="1151" t="str">
        <f t="shared" si="109"/>
        <v/>
      </c>
    </row>
    <row r="695" spans="2:12" s="186" customFormat="1" ht="16.899999999999999" customHeight="1" x14ac:dyDescent="0.2">
      <c r="B695" s="1166" t="str">
        <f t="shared" si="101"/>
        <v/>
      </c>
      <c r="C695" s="1166" t="str">
        <f t="shared" si="102"/>
        <v/>
      </c>
      <c r="D695" s="1167" t="str">
        <f t="shared" si="103"/>
        <v/>
      </c>
      <c r="E695" s="1869">
        <f t="shared" si="104"/>
        <v>0</v>
      </c>
      <c r="F695" s="1869"/>
      <c r="G695" s="1280" t="str">
        <f t="shared" si="105"/>
        <v/>
      </c>
      <c r="H695" s="1280" t="str">
        <f t="shared" si="106"/>
        <v/>
      </c>
      <c r="I695" s="1165">
        <f t="shared" si="108"/>
        <v>0</v>
      </c>
      <c r="J695" s="1165">
        <f t="shared" si="107"/>
        <v>0</v>
      </c>
      <c r="K695" s="1150">
        <f t="shared" si="110"/>
        <v>342</v>
      </c>
      <c r="L695" s="1151" t="str">
        <f t="shared" si="109"/>
        <v/>
      </c>
    </row>
    <row r="696" spans="2:12" s="186" customFormat="1" ht="17.649999999999999" customHeight="1" x14ac:dyDescent="0.2">
      <c r="B696" s="1166" t="str">
        <f t="shared" si="101"/>
        <v/>
      </c>
      <c r="C696" s="1166" t="str">
        <f t="shared" si="102"/>
        <v/>
      </c>
      <c r="D696" s="1167" t="str">
        <f t="shared" si="103"/>
        <v/>
      </c>
      <c r="E696" s="1869">
        <f t="shared" si="104"/>
        <v>0</v>
      </c>
      <c r="F696" s="1869"/>
      <c r="G696" s="1280" t="str">
        <f t="shared" si="105"/>
        <v/>
      </c>
      <c r="H696" s="1280" t="str">
        <f t="shared" si="106"/>
        <v/>
      </c>
      <c r="I696" s="1165">
        <f t="shared" si="108"/>
        <v>0</v>
      </c>
      <c r="J696" s="1165">
        <f t="shared" si="107"/>
        <v>0</v>
      </c>
      <c r="K696" s="1150">
        <f t="shared" si="110"/>
        <v>343</v>
      </c>
      <c r="L696" s="1151" t="str">
        <f t="shared" si="109"/>
        <v/>
      </c>
    </row>
    <row r="697" spans="2:12" s="186" customFormat="1" ht="16.899999999999999" customHeight="1" x14ac:dyDescent="0.2">
      <c r="B697" s="1166" t="str">
        <f t="shared" si="101"/>
        <v/>
      </c>
      <c r="C697" s="1166" t="str">
        <f t="shared" si="102"/>
        <v/>
      </c>
      <c r="D697" s="1167" t="str">
        <f t="shared" si="103"/>
        <v/>
      </c>
      <c r="E697" s="1869">
        <f t="shared" si="104"/>
        <v>0</v>
      </c>
      <c r="F697" s="1869"/>
      <c r="G697" s="1280" t="str">
        <f t="shared" si="105"/>
        <v/>
      </c>
      <c r="H697" s="1280" t="str">
        <f t="shared" si="106"/>
        <v/>
      </c>
      <c r="I697" s="1165">
        <f t="shared" si="108"/>
        <v>0</v>
      </c>
      <c r="J697" s="1165">
        <f t="shared" si="107"/>
        <v>0</v>
      </c>
      <c r="K697" s="1150">
        <f t="shared" si="110"/>
        <v>343</v>
      </c>
      <c r="L697" s="1151" t="str">
        <f t="shared" si="109"/>
        <v/>
      </c>
    </row>
    <row r="698" spans="2:12" s="186" customFormat="1" ht="17.649999999999999" customHeight="1" x14ac:dyDescent="0.2">
      <c r="B698" s="1166" t="str">
        <f t="shared" si="101"/>
        <v/>
      </c>
      <c r="C698" s="1166" t="str">
        <f t="shared" si="102"/>
        <v/>
      </c>
      <c r="D698" s="1167" t="str">
        <f t="shared" si="103"/>
        <v/>
      </c>
      <c r="E698" s="1869">
        <f t="shared" si="104"/>
        <v>0</v>
      </c>
      <c r="F698" s="1869"/>
      <c r="G698" s="1280" t="str">
        <f t="shared" si="105"/>
        <v/>
      </c>
      <c r="H698" s="1280" t="str">
        <f t="shared" si="106"/>
        <v/>
      </c>
      <c r="I698" s="1165">
        <f t="shared" si="108"/>
        <v>0</v>
      </c>
      <c r="J698" s="1165">
        <f t="shared" si="107"/>
        <v>0</v>
      </c>
      <c r="K698" s="1150">
        <f t="shared" si="110"/>
        <v>344</v>
      </c>
      <c r="L698" s="1151" t="str">
        <f t="shared" si="109"/>
        <v/>
      </c>
    </row>
    <row r="699" spans="2:12" s="186" customFormat="1" ht="17.649999999999999" customHeight="1" x14ac:dyDescent="0.2">
      <c r="B699" s="1166" t="str">
        <f t="shared" si="101"/>
        <v/>
      </c>
      <c r="C699" s="1166" t="str">
        <f t="shared" si="102"/>
        <v/>
      </c>
      <c r="D699" s="1167" t="str">
        <f t="shared" si="103"/>
        <v/>
      </c>
      <c r="E699" s="1869">
        <f t="shared" si="104"/>
        <v>0</v>
      </c>
      <c r="F699" s="1869"/>
      <c r="G699" s="1280" t="str">
        <f t="shared" si="105"/>
        <v/>
      </c>
      <c r="H699" s="1280" t="str">
        <f t="shared" si="106"/>
        <v/>
      </c>
      <c r="I699" s="1165">
        <f t="shared" si="108"/>
        <v>0</v>
      </c>
      <c r="J699" s="1165">
        <f t="shared" si="107"/>
        <v>0</v>
      </c>
      <c r="K699" s="1150">
        <f t="shared" si="110"/>
        <v>344</v>
      </c>
      <c r="L699" s="1151" t="str">
        <f t="shared" si="109"/>
        <v/>
      </c>
    </row>
    <row r="700" spans="2:12" s="186" customFormat="1" ht="24.95" customHeight="1" x14ac:dyDescent="0.2">
      <c r="B700" s="1166" t="str">
        <f t="shared" si="101"/>
        <v/>
      </c>
      <c r="C700" s="1166" t="str">
        <f t="shared" si="102"/>
        <v/>
      </c>
      <c r="D700" s="1167" t="str">
        <f t="shared" si="103"/>
        <v/>
      </c>
      <c r="E700" s="1869">
        <f t="shared" si="104"/>
        <v>0</v>
      </c>
      <c r="F700" s="1869"/>
      <c r="G700" s="1280" t="str">
        <f t="shared" si="105"/>
        <v/>
      </c>
      <c r="H700" s="1280" t="str">
        <f t="shared" si="106"/>
        <v/>
      </c>
      <c r="I700" s="1165">
        <f t="shared" si="108"/>
        <v>0</v>
      </c>
      <c r="J700" s="1165">
        <f t="shared" si="107"/>
        <v>0</v>
      </c>
      <c r="K700" s="1150">
        <f t="shared" si="110"/>
        <v>345</v>
      </c>
      <c r="L700" s="1151" t="str">
        <f t="shared" si="109"/>
        <v/>
      </c>
    </row>
    <row r="701" spans="2:12" s="186" customFormat="1" ht="17.649999999999999" customHeight="1" x14ac:dyDescent="0.2">
      <c r="B701" s="1166" t="str">
        <f t="shared" si="101"/>
        <v/>
      </c>
      <c r="C701" s="1166" t="str">
        <f t="shared" si="102"/>
        <v/>
      </c>
      <c r="D701" s="1167" t="str">
        <f t="shared" si="103"/>
        <v/>
      </c>
      <c r="E701" s="1869">
        <f t="shared" si="104"/>
        <v>0</v>
      </c>
      <c r="F701" s="1869"/>
      <c r="G701" s="1280" t="str">
        <f t="shared" si="105"/>
        <v/>
      </c>
      <c r="H701" s="1280" t="str">
        <f t="shared" si="106"/>
        <v/>
      </c>
      <c r="I701" s="1165">
        <f t="shared" si="108"/>
        <v>0</v>
      </c>
      <c r="J701" s="1165">
        <f t="shared" si="107"/>
        <v>0</v>
      </c>
      <c r="K701" s="1150">
        <f t="shared" si="110"/>
        <v>345</v>
      </c>
      <c r="L701" s="1151" t="str">
        <f t="shared" si="109"/>
        <v/>
      </c>
    </row>
    <row r="702" spans="2:12" s="186" customFormat="1" ht="16.899999999999999" customHeight="1" x14ac:dyDescent="0.2">
      <c r="B702" s="1166" t="str">
        <f t="shared" si="101"/>
        <v/>
      </c>
      <c r="C702" s="1166" t="str">
        <f t="shared" si="102"/>
        <v/>
      </c>
      <c r="D702" s="1167" t="str">
        <f t="shared" si="103"/>
        <v/>
      </c>
      <c r="E702" s="1869">
        <f t="shared" si="104"/>
        <v>0</v>
      </c>
      <c r="F702" s="1869"/>
      <c r="G702" s="1280" t="str">
        <f t="shared" si="105"/>
        <v/>
      </c>
      <c r="H702" s="1280" t="str">
        <f t="shared" si="106"/>
        <v/>
      </c>
      <c r="I702" s="1165">
        <f t="shared" si="108"/>
        <v>0</v>
      </c>
      <c r="J702" s="1165">
        <f t="shared" si="107"/>
        <v>0</v>
      </c>
      <c r="K702" s="1150">
        <f t="shared" si="110"/>
        <v>346</v>
      </c>
      <c r="L702" s="1151" t="str">
        <f t="shared" si="109"/>
        <v/>
      </c>
    </row>
    <row r="703" spans="2:12" s="186" customFormat="1" ht="17.649999999999999" customHeight="1" x14ac:dyDescent="0.2">
      <c r="B703" s="1166" t="str">
        <f t="shared" si="101"/>
        <v/>
      </c>
      <c r="C703" s="1166" t="str">
        <f t="shared" si="102"/>
        <v/>
      </c>
      <c r="D703" s="1167" t="str">
        <f t="shared" si="103"/>
        <v/>
      </c>
      <c r="E703" s="1869">
        <f t="shared" si="104"/>
        <v>0</v>
      </c>
      <c r="F703" s="1869"/>
      <c r="G703" s="1280" t="str">
        <f t="shared" si="105"/>
        <v/>
      </c>
      <c r="H703" s="1280" t="str">
        <f t="shared" si="106"/>
        <v/>
      </c>
      <c r="I703" s="1165">
        <f t="shared" si="108"/>
        <v>0</v>
      </c>
      <c r="J703" s="1165">
        <f t="shared" si="107"/>
        <v>0</v>
      </c>
      <c r="K703" s="1150">
        <f t="shared" si="110"/>
        <v>346</v>
      </c>
      <c r="L703" s="1151" t="str">
        <f t="shared" si="109"/>
        <v/>
      </c>
    </row>
    <row r="704" spans="2:12" s="186" customFormat="1" ht="24.95" customHeight="1" x14ac:dyDescent="0.2">
      <c r="B704" s="1166" t="str">
        <f t="shared" si="101"/>
        <v/>
      </c>
      <c r="C704" s="1166" t="str">
        <f t="shared" si="102"/>
        <v/>
      </c>
      <c r="D704" s="1167" t="str">
        <f t="shared" si="103"/>
        <v/>
      </c>
      <c r="E704" s="1869">
        <f t="shared" si="104"/>
        <v>0</v>
      </c>
      <c r="F704" s="1869"/>
      <c r="G704" s="1280" t="str">
        <f t="shared" si="105"/>
        <v/>
      </c>
      <c r="H704" s="1280" t="str">
        <f t="shared" si="106"/>
        <v/>
      </c>
      <c r="I704" s="1165">
        <f t="shared" si="108"/>
        <v>0</v>
      </c>
      <c r="J704" s="1165">
        <f t="shared" si="107"/>
        <v>0</v>
      </c>
      <c r="K704" s="1150">
        <f t="shared" si="110"/>
        <v>347</v>
      </c>
      <c r="L704" s="1151" t="str">
        <f t="shared" si="109"/>
        <v/>
      </c>
    </row>
    <row r="705" spans="2:12" s="186" customFormat="1" ht="17.649999999999999" customHeight="1" x14ac:dyDescent="0.2">
      <c r="B705" s="1166" t="str">
        <f t="shared" si="101"/>
        <v/>
      </c>
      <c r="C705" s="1166" t="str">
        <f t="shared" si="102"/>
        <v/>
      </c>
      <c r="D705" s="1167" t="str">
        <f t="shared" si="103"/>
        <v/>
      </c>
      <c r="E705" s="1869">
        <f t="shared" si="104"/>
        <v>0</v>
      </c>
      <c r="F705" s="1869"/>
      <c r="G705" s="1280" t="str">
        <f t="shared" si="105"/>
        <v/>
      </c>
      <c r="H705" s="1280" t="str">
        <f t="shared" si="106"/>
        <v/>
      </c>
      <c r="I705" s="1165">
        <f t="shared" si="108"/>
        <v>0</v>
      </c>
      <c r="J705" s="1165">
        <f t="shared" si="107"/>
        <v>0</v>
      </c>
      <c r="K705" s="1150">
        <f t="shared" si="110"/>
        <v>347</v>
      </c>
      <c r="L705" s="1151" t="str">
        <f t="shared" si="109"/>
        <v/>
      </c>
    </row>
    <row r="706" spans="2:12" s="186" customFormat="1" ht="16.899999999999999" customHeight="1" x14ac:dyDescent="0.2">
      <c r="B706" s="1166" t="str">
        <f t="shared" si="101"/>
        <v/>
      </c>
      <c r="C706" s="1166" t="str">
        <f t="shared" si="102"/>
        <v/>
      </c>
      <c r="D706" s="1167" t="str">
        <f t="shared" si="103"/>
        <v/>
      </c>
      <c r="E706" s="1869">
        <f t="shared" si="104"/>
        <v>0</v>
      </c>
      <c r="F706" s="1869"/>
      <c r="G706" s="1280" t="str">
        <f t="shared" si="105"/>
        <v/>
      </c>
      <c r="H706" s="1280" t="str">
        <f t="shared" si="106"/>
        <v/>
      </c>
      <c r="I706" s="1165">
        <f t="shared" si="108"/>
        <v>0</v>
      </c>
      <c r="J706" s="1165">
        <f t="shared" si="107"/>
        <v>0</v>
      </c>
      <c r="K706" s="1150">
        <f t="shared" si="110"/>
        <v>348</v>
      </c>
      <c r="L706" s="1151" t="str">
        <f t="shared" si="109"/>
        <v/>
      </c>
    </row>
    <row r="707" spans="2:12" s="186" customFormat="1" ht="17.649999999999999" customHeight="1" x14ac:dyDescent="0.2">
      <c r="B707" s="1166" t="str">
        <f t="shared" si="101"/>
        <v/>
      </c>
      <c r="C707" s="1166" t="str">
        <f t="shared" si="102"/>
        <v/>
      </c>
      <c r="D707" s="1167" t="str">
        <f t="shared" si="103"/>
        <v/>
      </c>
      <c r="E707" s="1869">
        <f t="shared" si="104"/>
        <v>0</v>
      </c>
      <c r="F707" s="1869"/>
      <c r="G707" s="1280" t="str">
        <f t="shared" si="105"/>
        <v/>
      </c>
      <c r="H707" s="1280" t="str">
        <f t="shared" si="106"/>
        <v/>
      </c>
      <c r="I707" s="1165">
        <f t="shared" si="108"/>
        <v>0</v>
      </c>
      <c r="J707" s="1165">
        <f t="shared" si="107"/>
        <v>0</v>
      </c>
      <c r="K707" s="1150">
        <f t="shared" si="110"/>
        <v>348</v>
      </c>
      <c r="L707" s="1151" t="str">
        <f t="shared" si="109"/>
        <v/>
      </c>
    </row>
    <row r="708" spans="2:12" s="186" customFormat="1" ht="16.899999999999999" customHeight="1" x14ac:dyDescent="0.2">
      <c r="B708" s="1166" t="str">
        <f t="shared" si="101"/>
        <v/>
      </c>
      <c r="C708" s="1166" t="str">
        <f t="shared" si="102"/>
        <v/>
      </c>
      <c r="D708" s="1167" t="str">
        <f t="shared" si="103"/>
        <v/>
      </c>
      <c r="E708" s="1869">
        <f t="shared" si="104"/>
        <v>0</v>
      </c>
      <c r="F708" s="1869"/>
      <c r="G708" s="1280" t="str">
        <f t="shared" si="105"/>
        <v/>
      </c>
      <c r="H708" s="1280" t="str">
        <f t="shared" si="106"/>
        <v/>
      </c>
      <c r="I708" s="1165">
        <f t="shared" si="108"/>
        <v>0</v>
      </c>
      <c r="J708" s="1165">
        <f t="shared" si="107"/>
        <v>0</v>
      </c>
      <c r="K708" s="1150">
        <f t="shared" si="110"/>
        <v>349</v>
      </c>
      <c r="L708" s="1151" t="str">
        <f t="shared" si="109"/>
        <v/>
      </c>
    </row>
    <row r="709" spans="2:12" s="186" customFormat="1" ht="17.649999999999999" customHeight="1" x14ac:dyDescent="0.2">
      <c r="B709" s="1166" t="str">
        <f t="shared" si="101"/>
        <v/>
      </c>
      <c r="C709" s="1166" t="str">
        <f t="shared" si="102"/>
        <v/>
      </c>
      <c r="D709" s="1167" t="str">
        <f t="shared" si="103"/>
        <v/>
      </c>
      <c r="E709" s="1869">
        <f t="shared" si="104"/>
        <v>0</v>
      </c>
      <c r="F709" s="1869"/>
      <c r="G709" s="1280" t="str">
        <f t="shared" si="105"/>
        <v/>
      </c>
      <c r="H709" s="1280" t="str">
        <f t="shared" si="106"/>
        <v/>
      </c>
      <c r="I709" s="1165">
        <f t="shared" si="108"/>
        <v>0</v>
      </c>
      <c r="J709" s="1165">
        <f t="shared" si="107"/>
        <v>0</v>
      </c>
      <c r="K709" s="1150">
        <f t="shared" si="110"/>
        <v>349</v>
      </c>
      <c r="L709" s="1151" t="str">
        <f t="shared" si="109"/>
        <v/>
      </c>
    </row>
    <row r="710" spans="2:12" s="186" customFormat="1" ht="16.899999999999999" customHeight="1" x14ac:dyDescent="0.2">
      <c r="B710" s="1166" t="str">
        <f t="shared" si="101"/>
        <v/>
      </c>
      <c r="C710" s="1166" t="str">
        <f t="shared" si="102"/>
        <v/>
      </c>
      <c r="D710" s="1167" t="str">
        <f t="shared" si="103"/>
        <v/>
      </c>
      <c r="E710" s="1869">
        <f t="shared" si="104"/>
        <v>0</v>
      </c>
      <c r="F710" s="1869"/>
      <c r="G710" s="1280" t="str">
        <f t="shared" si="105"/>
        <v/>
      </c>
      <c r="H710" s="1280" t="str">
        <f t="shared" si="106"/>
        <v/>
      </c>
      <c r="I710" s="1165">
        <f t="shared" si="108"/>
        <v>0</v>
      </c>
      <c r="J710" s="1165">
        <f t="shared" si="107"/>
        <v>0</v>
      </c>
      <c r="K710" s="1150">
        <f t="shared" si="110"/>
        <v>350</v>
      </c>
      <c r="L710" s="1151" t="str">
        <f t="shared" si="109"/>
        <v/>
      </c>
    </row>
    <row r="711" spans="2:12" s="186" customFormat="1" ht="17.649999999999999" customHeight="1" x14ac:dyDescent="0.2">
      <c r="B711" s="1166" t="str">
        <f t="shared" si="101"/>
        <v/>
      </c>
      <c r="C711" s="1166" t="str">
        <f t="shared" si="102"/>
        <v/>
      </c>
      <c r="D711" s="1167" t="str">
        <f t="shared" si="103"/>
        <v/>
      </c>
      <c r="E711" s="1869">
        <f t="shared" si="104"/>
        <v>0</v>
      </c>
      <c r="F711" s="1869"/>
      <c r="G711" s="1280" t="str">
        <f t="shared" si="105"/>
        <v/>
      </c>
      <c r="H711" s="1280" t="str">
        <f t="shared" si="106"/>
        <v/>
      </c>
      <c r="I711" s="1165">
        <f t="shared" si="108"/>
        <v>0</v>
      </c>
      <c r="J711" s="1165">
        <f t="shared" si="107"/>
        <v>0</v>
      </c>
      <c r="K711" s="1150">
        <f t="shared" si="110"/>
        <v>350</v>
      </c>
      <c r="L711" s="1151" t="str">
        <f t="shared" si="109"/>
        <v/>
      </c>
    </row>
    <row r="712" spans="2:12" s="186" customFormat="1" ht="24.95" customHeight="1" x14ac:dyDescent="0.2">
      <c r="B712" s="1166" t="str">
        <f t="shared" si="101"/>
        <v/>
      </c>
      <c r="C712" s="1166" t="str">
        <f t="shared" si="102"/>
        <v/>
      </c>
      <c r="D712" s="1167" t="str">
        <f t="shared" si="103"/>
        <v/>
      </c>
      <c r="E712" s="1869">
        <f t="shared" si="104"/>
        <v>0</v>
      </c>
      <c r="F712" s="1869"/>
      <c r="G712" s="1280" t="str">
        <f t="shared" si="105"/>
        <v/>
      </c>
      <c r="H712" s="1280" t="str">
        <f t="shared" si="106"/>
        <v/>
      </c>
      <c r="I712" s="1165">
        <f t="shared" si="108"/>
        <v>0</v>
      </c>
      <c r="J712" s="1165">
        <f t="shared" si="107"/>
        <v>0</v>
      </c>
      <c r="K712" s="1150">
        <f t="shared" si="110"/>
        <v>351</v>
      </c>
      <c r="L712" s="1151" t="str">
        <f t="shared" si="109"/>
        <v/>
      </c>
    </row>
    <row r="713" spans="2:12" s="186" customFormat="1" ht="17.649999999999999" customHeight="1" x14ac:dyDescent="0.2">
      <c r="B713" s="1166" t="str">
        <f t="shared" si="101"/>
        <v/>
      </c>
      <c r="C713" s="1166" t="str">
        <f t="shared" si="102"/>
        <v/>
      </c>
      <c r="D713" s="1167" t="str">
        <f t="shared" si="103"/>
        <v/>
      </c>
      <c r="E713" s="1869">
        <f t="shared" si="104"/>
        <v>0</v>
      </c>
      <c r="F713" s="1869"/>
      <c r="G713" s="1280" t="str">
        <f t="shared" si="105"/>
        <v/>
      </c>
      <c r="H713" s="1280" t="str">
        <f t="shared" si="106"/>
        <v/>
      </c>
      <c r="I713" s="1165">
        <f t="shared" si="108"/>
        <v>0</v>
      </c>
      <c r="J713" s="1165">
        <f t="shared" si="107"/>
        <v>0</v>
      </c>
      <c r="K713" s="1150">
        <f t="shared" si="110"/>
        <v>351</v>
      </c>
      <c r="L713" s="1151" t="str">
        <f t="shared" si="109"/>
        <v/>
      </c>
    </row>
    <row r="714" spans="2:12" s="186" customFormat="1" ht="17.649999999999999" customHeight="1" x14ac:dyDescent="0.2">
      <c r="B714" s="1166" t="str">
        <f t="shared" si="101"/>
        <v/>
      </c>
      <c r="C714" s="1166" t="str">
        <f t="shared" si="102"/>
        <v/>
      </c>
      <c r="D714" s="1167" t="str">
        <f t="shared" si="103"/>
        <v/>
      </c>
      <c r="E714" s="1869">
        <f t="shared" si="104"/>
        <v>0</v>
      </c>
      <c r="F714" s="1869"/>
      <c r="G714" s="1280" t="str">
        <f t="shared" si="105"/>
        <v/>
      </c>
      <c r="H714" s="1280" t="str">
        <f t="shared" si="106"/>
        <v/>
      </c>
      <c r="I714" s="1165">
        <f t="shared" si="108"/>
        <v>0</v>
      </c>
      <c r="J714" s="1165">
        <f t="shared" si="107"/>
        <v>0</v>
      </c>
      <c r="K714" s="1150">
        <f t="shared" si="110"/>
        <v>352</v>
      </c>
      <c r="L714" s="1151" t="str">
        <f t="shared" si="109"/>
        <v/>
      </c>
    </row>
    <row r="715" spans="2:12" s="186" customFormat="1" ht="24.95" customHeight="1" x14ac:dyDescent="0.2">
      <c r="B715" s="1166" t="str">
        <f t="shared" si="101"/>
        <v/>
      </c>
      <c r="C715" s="1166" t="str">
        <f t="shared" si="102"/>
        <v/>
      </c>
      <c r="D715" s="1167" t="str">
        <f t="shared" si="103"/>
        <v/>
      </c>
      <c r="E715" s="1869">
        <f t="shared" si="104"/>
        <v>0</v>
      </c>
      <c r="F715" s="1869"/>
      <c r="G715" s="1280" t="str">
        <f t="shared" si="105"/>
        <v/>
      </c>
      <c r="H715" s="1280" t="str">
        <f t="shared" si="106"/>
        <v/>
      </c>
      <c r="I715" s="1165">
        <f t="shared" si="108"/>
        <v>0</v>
      </c>
      <c r="J715" s="1165">
        <f t="shared" si="107"/>
        <v>0</v>
      </c>
      <c r="K715" s="1150">
        <f t="shared" si="110"/>
        <v>352</v>
      </c>
      <c r="L715" s="1151" t="str">
        <f t="shared" si="109"/>
        <v/>
      </c>
    </row>
    <row r="716" spans="2:12" s="186" customFormat="1" ht="16.899999999999999" customHeight="1" x14ac:dyDescent="0.2">
      <c r="B716" s="1166" t="str">
        <f t="shared" ref="B716:B724" si="111">IF(L716="","",INDEX(ngaygs,$K716))</f>
        <v/>
      </c>
      <c r="C716" s="1166" t="str">
        <f t="shared" ref="C716:C724" si="112">IF(L716="","",INDEX(ngayct,$K716))</f>
        <v/>
      </c>
      <c r="D716" s="1167" t="str">
        <f t="shared" ref="D716:D724" si="113">IF(L716="","",INDEX(soct,$K716))</f>
        <v/>
      </c>
      <c r="E716" s="1869">
        <f t="shared" ref="E716:E724" si="114">INDEX(diengiai,$K716)</f>
        <v>0</v>
      </c>
      <c r="F716" s="1869"/>
      <c r="G716" s="1280" t="str">
        <f t="shared" ref="G716:G724" si="115">IF(L716="","",INDEX(tkno,K716))</f>
        <v/>
      </c>
      <c r="H716" s="1280" t="str">
        <f t="shared" ref="H716:H724" si="116">IF(L716="","",INDEX(tkco,K716))</f>
        <v/>
      </c>
      <c r="I716" s="1165">
        <f t="shared" si="108"/>
        <v>0</v>
      </c>
      <c r="J716" s="1165">
        <f t="shared" ref="J716:J724" si="117">IFERROR(IF(INDEX(tkno,L716)=H716,INDEX(sotien,L716),""),0)</f>
        <v>0</v>
      </c>
      <c r="K716" s="1150">
        <f t="shared" si="110"/>
        <v>353</v>
      </c>
      <c r="L716" s="1151" t="str">
        <f t="shared" si="109"/>
        <v/>
      </c>
    </row>
    <row r="717" spans="2:12" s="186" customFormat="1" ht="17.649999999999999" customHeight="1" x14ac:dyDescent="0.2">
      <c r="B717" s="1166" t="str">
        <f t="shared" si="111"/>
        <v/>
      </c>
      <c r="C717" s="1166" t="str">
        <f t="shared" si="112"/>
        <v/>
      </c>
      <c r="D717" s="1167" t="str">
        <f t="shared" si="113"/>
        <v/>
      </c>
      <c r="E717" s="1869">
        <f t="shared" si="114"/>
        <v>0</v>
      </c>
      <c r="F717" s="1869"/>
      <c r="G717" s="1280" t="str">
        <f t="shared" si="115"/>
        <v/>
      </c>
      <c r="H717" s="1280" t="str">
        <f t="shared" si="116"/>
        <v/>
      </c>
      <c r="I717" s="1165">
        <f t="shared" ref="I717:I724" si="118">IF(INDEX(tkno,K717)=G717,INDEX(sotien,K717),"")</f>
        <v>0</v>
      </c>
      <c r="J717" s="1165">
        <f t="shared" si="117"/>
        <v>0</v>
      </c>
      <c r="K717" s="1150">
        <f t="shared" si="110"/>
        <v>353</v>
      </c>
      <c r="L717" s="1151" t="str">
        <f t="shared" si="109"/>
        <v/>
      </c>
    </row>
    <row r="718" spans="2:12" s="186" customFormat="1" ht="24.95" customHeight="1" x14ac:dyDescent="0.2">
      <c r="B718" s="1166" t="str">
        <f t="shared" si="111"/>
        <v/>
      </c>
      <c r="C718" s="1166" t="str">
        <f t="shared" si="112"/>
        <v/>
      </c>
      <c r="D718" s="1167" t="str">
        <f t="shared" si="113"/>
        <v/>
      </c>
      <c r="E718" s="1869">
        <f t="shared" si="114"/>
        <v>0</v>
      </c>
      <c r="F718" s="1869"/>
      <c r="G718" s="1280" t="str">
        <f t="shared" si="115"/>
        <v/>
      </c>
      <c r="H718" s="1280" t="str">
        <f t="shared" si="116"/>
        <v/>
      </c>
      <c r="I718" s="1165">
        <f t="shared" si="118"/>
        <v>0</v>
      </c>
      <c r="J718" s="1165">
        <f t="shared" si="117"/>
        <v>0</v>
      </c>
      <c r="K718" s="1150">
        <f t="shared" si="110"/>
        <v>354</v>
      </c>
      <c r="L718" s="1151" t="str">
        <f t="shared" ref="L718:L724" si="119">IF(E718=0,"","x")</f>
        <v/>
      </c>
    </row>
    <row r="719" spans="2:12" s="186" customFormat="1" ht="17.649999999999999" customHeight="1" x14ac:dyDescent="0.2">
      <c r="B719" s="1166" t="str">
        <f t="shared" si="111"/>
        <v/>
      </c>
      <c r="C719" s="1166" t="str">
        <f t="shared" si="112"/>
        <v/>
      </c>
      <c r="D719" s="1167" t="str">
        <f t="shared" si="113"/>
        <v/>
      </c>
      <c r="E719" s="1869">
        <f t="shared" si="114"/>
        <v>0</v>
      </c>
      <c r="F719" s="1869"/>
      <c r="G719" s="1280" t="str">
        <f t="shared" si="115"/>
        <v/>
      </c>
      <c r="H719" s="1280" t="str">
        <f t="shared" si="116"/>
        <v/>
      </c>
      <c r="I719" s="1165">
        <f t="shared" si="118"/>
        <v>0</v>
      </c>
      <c r="J719" s="1165">
        <f t="shared" si="117"/>
        <v>0</v>
      </c>
      <c r="K719" s="1150">
        <f t="shared" ref="K719:K724" si="120">IF(K718=K717,K718+1,K718)</f>
        <v>354</v>
      </c>
      <c r="L719" s="1151" t="str">
        <f t="shared" si="119"/>
        <v/>
      </c>
    </row>
    <row r="720" spans="2:12" s="186" customFormat="1" ht="24.95" customHeight="1" x14ac:dyDescent="0.2">
      <c r="B720" s="1166" t="str">
        <f t="shared" si="111"/>
        <v/>
      </c>
      <c r="C720" s="1166" t="str">
        <f t="shared" si="112"/>
        <v/>
      </c>
      <c r="D720" s="1167" t="str">
        <f t="shared" si="113"/>
        <v/>
      </c>
      <c r="E720" s="1869">
        <f t="shared" si="114"/>
        <v>0</v>
      </c>
      <c r="F720" s="1869"/>
      <c r="G720" s="1280" t="str">
        <f t="shared" si="115"/>
        <v/>
      </c>
      <c r="H720" s="1280" t="str">
        <f t="shared" si="116"/>
        <v/>
      </c>
      <c r="I720" s="1165">
        <f t="shared" si="118"/>
        <v>0</v>
      </c>
      <c r="J720" s="1165">
        <f t="shared" si="117"/>
        <v>0</v>
      </c>
      <c r="K720" s="1150">
        <f t="shared" si="120"/>
        <v>355</v>
      </c>
      <c r="L720" s="1151" t="str">
        <f t="shared" si="119"/>
        <v/>
      </c>
    </row>
    <row r="721" spans="2:12" s="186" customFormat="1" ht="17.649999999999999" customHeight="1" x14ac:dyDescent="0.2">
      <c r="B721" s="1166" t="str">
        <f t="shared" si="111"/>
        <v/>
      </c>
      <c r="C721" s="1166" t="str">
        <f t="shared" si="112"/>
        <v/>
      </c>
      <c r="D721" s="1167" t="str">
        <f t="shared" si="113"/>
        <v/>
      </c>
      <c r="E721" s="1869">
        <f t="shared" si="114"/>
        <v>0</v>
      </c>
      <c r="F721" s="1869"/>
      <c r="G721" s="1280" t="str">
        <f t="shared" si="115"/>
        <v/>
      </c>
      <c r="H721" s="1280" t="str">
        <f t="shared" si="116"/>
        <v/>
      </c>
      <c r="I721" s="1165">
        <f t="shared" si="118"/>
        <v>0</v>
      </c>
      <c r="J721" s="1165">
        <f t="shared" si="117"/>
        <v>0</v>
      </c>
      <c r="K721" s="1150">
        <f t="shared" si="120"/>
        <v>355</v>
      </c>
      <c r="L721" s="1151" t="str">
        <f t="shared" si="119"/>
        <v/>
      </c>
    </row>
    <row r="722" spans="2:12" s="186" customFormat="1" ht="17.649999999999999" customHeight="1" x14ac:dyDescent="0.2">
      <c r="B722" s="1166" t="str">
        <f t="shared" si="111"/>
        <v/>
      </c>
      <c r="C722" s="1166" t="str">
        <f t="shared" si="112"/>
        <v/>
      </c>
      <c r="D722" s="1167" t="str">
        <f t="shared" si="113"/>
        <v/>
      </c>
      <c r="E722" s="1869">
        <f t="shared" si="114"/>
        <v>0</v>
      </c>
      <c r="F722" s="1869"/>
      <c r="G722" s="1280" t="str">
        <f t="shared" si="115"/>
        <v/>
      </c>
      <c r="H722" s="1280" t="str">
        <f t="shared" si="116"/>
        <v/>
      </c>
      <c r="I722" s="1165">
        <f t="shared" si="118"/>
        <v>0</v>
      </c>
      <c r="J722" s="1165">
        <f t="shared" si="117"/>
        <v>0</v>
      </c>
      <c r="K722" s="1150">
        <f t="shared" si="120"/>
        <v>356</v>
      </c>
      <c r="L722" s="1151" t="str">
        <f t="shared" si="119"/>
        <v/>
      </c>
    </row>
    <row r="723" spans="2:12" s="186" customFormat="1" ht="16.899999999999999" customHeight="1" x14ac:dyDescent="0.2">
      <c r="B723" s="1166" t="str">
        <f t="shared" si="111"/>
        <v/>
      </c>
      <c r="C723" s="1166" t="str">
        <f t="shared" si="112"/>
        <v/>
      </c>
      <c r="D723" s="1167" t="str">
        <f t="shared" si="113"/>
        <v/>
      </c>
      <c r="E723" s="1869">
        <f t="shared" si="114"/>
        <v>0</v>
      </c>
      <c r="F723" s="1869"/>
      <c r="G723" s="1280" t="str">
        <f t="shared" si="115"/>
        <v/>
      </c>
      <c r="H723" s="1280" t="str">
        <f t="shared" si="116"/>
        <v/>
      </c>
      <c r="I723" s="1165">
        <f t="shared" si="118"/>
        <v>0</v>
      </c>
      <c r="J723" s="1165">
        <f t="shared" si="117"/>
        <v>0</v>
      </c>
      <c r="K723" s="1150">
        <f t="shared" si="120"/>
        <v>356</v>
      </c>
      <c r="L723" s="1151" t="str">
        <f t="shared" si="119"/>
        <v/>
      </c>
    </row>
    <row r="724" spans="2:12" s="186" customFormat="1" ht="24.95" customHeight="1" x14ac:dyDescent="0.2">
      <c r="B724" s="1166" t="str">
        <f t="shared" si="111"/>
        <v/>
      </c>
      <c r="C724" s="1166" t="str">
        <f t="shared" si="112"/>
        <v/>
      </c>
      <c r="D724" s="1167" t="str">
        <f t="shared" si="113"/>
        <v/>
      </c>
      <c r="E724" s="1869">
        <f t="shared" si="114"/>
        <v>0</v>
      </c>
      <c r="F724" s="1869"/>
      <c r="G724" s="1280" t="str">
        <f t="shared" si="115"/>
        <v/>
      </c>
      <c r="H724" s="1280" t="str">
        <f t="shared" si="116"/>
        <v/>
      </c>
      <c r="I724" s="1165">
        <f t="shared" si="118"/>
        <v>0</v>
      </c>
      <c r="J724" s="1165">
        <f t="shared" si="117"/>
        <v>0</v>
      </c>
      <c r="K724" s="1150">
        <f t="shared" si="120"/>
        <v>357</v>
      </c>
      <c r="L724" s="1151" t="str">
        <f t="shared" si="119"/>
        <v/>
      </c>
    </row>
    <row r="725" spans="2:12" ht="17.649999999999999" customHeight="1" x14ac:dyDescent="0.2">
      <c r="B725" s="1343" t="s">
        <v>7</v>
      </c>
      <c r="C725" s="1344" t="s">
        <v>7</v>
      </c>
      <c r="D725" s="1345"/>
      <c r="E725" s="1873" t="s">
        <v>1064</v>
      </c>
      <c r="F725" s="1874"/>
      <c r="G725" s="1346"/>
      <c r="H725" s="1346"/>
      <c r="I725" s="1347">
        <f>SUBTOTAL(9,I12:I724)</f>
        <v>304974970</v>
      </c>
      <c r="J725" s="1347">
        <f>SUBTOTAL(9,J12:J724)</f>
        <v>0</v>
      </c>
      <c r="K725" s="1159"/>
      <c r="L725" s="1160" t="s">
        <v>590</v>
      </c>
    </row>
    <row r="726" spans="2:12" ht="5.85" customHeight="1" x14ac:dyDescent="0.2">
      <c r="B726" s="989"/>
      <c r="C726" s="990"/>
      <c r="D726" s="990"/>
      <c r="E726" s="990"/>
      <c r="F726" s="990"/>
      <c r="G726" s="990"/>
      <c r="H726" s="990"/>
      <c r="I726" s="1161"/>
      <c r="J726" s="990"/>
      <c r="L726" s="1162" t="s">
        <v>590</v>
      </c>
    </row>
    <row r="727" spans="2:12" ht="16.899999999999999" customHeight="1" x14ac:dyDescent="0.2">
      <c r="J727" s="1163"/>
      <c r="L727" s="1164" t="s">
        <v>590</v>
      </c>
    </row>
    <row r="728" spans="2:12" ht="17.649999999999999" customHeight="1" x14ac:dyDescent="0.2">
      <c r="B728" s="1871" t="s">
        <v>33</v>
      </c>
      <c r="C728" s="1871"/>
      <c r="D728" s="1871"/>
      <c r="E728" s="1871"/>
      <c r="F728" s="1871" t="s">
        <v>35</v>
      </c>
      <c r="G728" s="1871"/>
      <c r="H728" s="1875" t="s">
        <v>606</v>
      </c>
      <c r="I728" s="1875"/>
      <c r="J728" s="1875"/>
      <c r="L728" s="1164" t="s">
        <v>590</v>
      </c>
    </row>
    <row r="729" spans="2:12" ht="16.899999999999999" customHeight="1" x14ac:dyDescent="0.2">
      <c r="B729" s="1872" t="s">
        <v>509</v>
      </c>
      <c r="C729" s="1872"/>
      <c r="D729" s="1872"/>
      <c r="E729" s="1872"/>
      <c r="F729" s="1872" t="s">
        <v>509</v>
      </c>
      <c r="G729" s="1872"/>
      <c r="H729" s="1876" t="s">
        <v>508</v>
      </c>
      <c r="I729" s="1876"/>
      <c r="J729" s="1876"/>
      <c r="L729" s="1164" t="s">
        <v>590</v>
      </c>
    </row>
    <row r="730" spans="2:12" ht="41.25" customHeight="1" x14ac:dyDescent="0.2">
      <c r="L730" s="1164" t="s">
        <v>590</v>
      </c>
    </row>
    <row r="731" spans="2:12" ht="16.899999999999999" customHeight="1" x14ac:dyDescent="0.2">
      <c r="L731" s="1164" t="s">
        <v>590</v>
      </c>
    </row>
    <row r="732" spans="2:12" ht="16.149999999999999" customHeight="1" x14ac:dyDescent="0.2">
      <c r="L732" s="1164" t="s">
        <v>590</v>
      </c>
    </row>
    <row r="733" spans="2:12" ht="16.899999999999999" customHeight="1" x14ac:dyDescent="0.2">
      <c r="B733" s="1870"/>
      <c r="C733" s="1870"/>
      <c r="D733" s="1870"/>
      <c r="E733" s="1870"/>
      <c r="F733" s="1870"/>
      <c r="G733" s="1870"/>
      <c r="H733" s="1870"/>
      <c r="I733" s="1870"/>
      <c r="J733" s="1870"/>
      <c r="L733" s="1164" t="s">
        <v>590</v>
      </c>
    </row>
    <row r="734" spans="2:12" x14ac:dyDescent="0.2">
      <c r="L734" s="1164" t="s">
        <v>590</v>
      </c>
    </row>
  </sheetData>
  <sheetProtection formatCells="0" formatColumns="0" formatRows="0" autoFilter="0"/>
  <autoFilter ref="B11:L734">
    <filterColumn colId="3" showButton="0"/>
  </autoFilter>
  <mergeCells count="726">
    <mergeCell ref="B733:J733"/>
    <mergeCell ref="B728:E728"/>
    <mergeCell ref="B729:E729"/>
    <mergeCell ref="E721:F721"/>
    <mergeCell ref="E722:F722"/>
    <mergeCell ref="E723:F723"/>
    <mergeCell ref="E724:F724"/>
    <mergeCell ref="E725:F725"/>
    <mergeCell ref="F728:G728"/>
    <mergeCell ref="F729:G729"/>
    <mergeCell ref="H728:J728"/>
    <mergeCell ref="H729:J729"/>
    <mergeCell ref="E715:F715"/>
    <mergeCell ref="E716:F716"/>
    <mergeCell ref="E717:F717"/>
    <mergeCell ref="E718:F718"/>
    <mergeCell ref="E719:F719"/>
    <mergeCell ref="E720:F720"/>
    <mergeCell ref="E709:F709"/>
    <mergeCell ref="E710:F710"/>
    <mergeCell ref="E711:F711"/>
    <mergeCell ref="E712:F712"/>
    <mergeCell ref="E713:F713"/>
    <mergeCell ref="E714:F714"/>
    <mergeCell ref="E703:F703"/>
    <mergeCell ref="E704:F704"/>
    <mergeCell ref="E705:F705"/>
    <mergeCell ref="E706:F706"/>
    <mergeCell ref="E707:F707"/>
    <mergeCell ref="E708:F708"/>
    <mergeCell ref="E697:F697"/>
    <mergeCell ref="E698:F698"/>
    <mergeCell ref="E699:F699"/>
    <mergeCell ref="E700:F700"/>
    <mergeCell ref="E701:F701"/>
    <mergeCell ref="E702:F702"/>
    <mergeCell ref="E691:F691"/>
    <mergeCell ref="E692:F692"/>
    <mergeCell ref="E693:F693"/>
    <mergeCell ref="E694:F694"/>
    <mergeCell ref="E695:F695"/>
    <mergeCell ref="E696:F696"/>
    <mergeCell ref="E685:F685"/>
    <mergeCell ref="E686:F686"/>
    <mergeCell ref="E687:F687"/>
    <mergeCell ref="E688:F688"/>
    <mergeCell ref="E689:F689"/>
    <mergeCell ref="E690:F690"/>
    <mergeCell ref="E679:F679"/>
    <mergeCell ref="E680:F680"/>
    <mergeCell ref="E681:F681"/>
    <mergeCell ref="E682:F682"/>
    <mergeCell ref="E683:F683"/>
    <mergeCell ref="E684:F684"/>
    <mergeCell ref="E673:F673"/>
    <mergeCell ref="E674:F674"/>
    <mergeCell ref="E675:F675"/>
    <mergeCell ref="E676:F676"/>
    <mergeCell ref="E677:F677"/>
    <mergeCell ref="E678:F678"/>
    <mergeCell ref="E667:F667"/>
    <mergeCell ref="E668:F668"/>
    <mergeCell ref="E669:F669"/>
    <mergeCell ref="E670:F670"/>
    <mergeCell ref="E671:F671"/>
    <mergeCell ref="E672:F672"/>
    <mergeCell ref="E661:F661"/>
    <mergeCell ref="E662:F662"/>
    <mergeCell ref="E663:F663"/>
    <mergeCell ref="E664:F664"/>
    <mergeCell ref="E665:F665"/>
    <mergeCell ref="E666:F666"/>
    <mergeCell ref="E655:F655"/>
    <mergeCell ref="E656:F656"/>
    <mergeCell ref="E657:F657"/>
    <mergeCell ref="E658:F658"/>
    <mergeCell ref="E659:F659"/>
    <mergeCell ref="E660:F660"/>
    <mergeCell ref="E649:F649"/>
    <mergeCell ref="E650:F650"/>
    <mergeCell ref="E651:F651"/>
    <mergeCell ref="E652:F652"/>
    <mergeCell ref="E653:F653"/>
    <mergeCell ref="E654:F654"/>
    <mergeCell ref="E643:F643"/>
    <mergeCell ref="E644:F644"/>
    <mergeCell ref="E645:F645"/>
    <mergeCell ref="E646:F646"/>
    <mergeCell ref="E647:F647"/>
    <mergeCell ref="E648:F648"/>
    <mergeCell ref="E637:F637"/>
    <mergeCell ref="E638:F638"/>
    <mergeCell ref="E639:F639"/>
    <mergeCell ref="E640:F640"/>
    <mergeCell ref="E641:F641"/>
    <mergeCell ref="E642:F642"/>
    <mergeCell ref="E631:F631"/>
    <mergeCell ref="E632:F632"/>
    <mergeCell ref="E633:F633"/>
    <mergeCell ref="E634:F634"/>
    <mergeCell ref="E635:F635"/>
    <mergeCell ref="E636:F636"/>
    <mergeCell ref="E625:F625"/>
    <mergeCell ref="E626:F626"/>
    <mergeCell ref="E627:F627"/>
    <mergeCell ref="E628:F628"/>
    <mergeCell ref="E629:F629"/>
    <mergeCell ref="E630:F630"/>
    <mergeCell ref="E619:F619"/>
    <mergeCell ref="E620:F620"/>
    <mergeCell ref="E621:F621"/>
    <mergeCell ref="E622:F622"/>
    <mergeCell ref="E623:F623"/>
    <mergeCell ref="E624:F624"/>
    <mergeCell ref="E613:F613"/>
    <mergeCell ref="E614:F614"/>
    <mergeCell ref="E615:F615"/>
    <mergeCell ref="E616:F616"/>
    <mergeCell ref="E617:F617"/>
    <mergeCell ref="E618:F618"/>
    <mergeCell ref="E607:F607"/>
    <mergeCell ref="E608:F608"/>
    <mergeCell ref="E609:F609"/>
    <mergeCell ref="E610:F610"/>
    <mergeCell ref="E611:F611"/>
    <mergeCell ref="E612:F612"/>
    <mergeCell ref="E601:F601"/>
    <mergeCell ref="E602:F602"/>
    <mergeCell ref="E603:F603"/>
    <mergeCell ref="E604:F604"/>
    <mergeCell ref="E605:F605"/>
    <mergeCell ref="E606:F606"/>
    <mergeCell ref="E595:F595"/>
    <mergeCell ref="E596:F596"/>
    <mergeCell ref="E597:F597"/>
    <mergeCell ref="E598:F598"/>
    <mergeCell ref="E599:F599"/>
    <mergeCell ref="E600:F600"/>
    <mergeCell ref="E589:F589"/>
    <mergeCell ref="E590:F590"/>
    <mergeCell ref="E591:F591"/>
    <mergeCell ref="E592:F592"/>
    <mergeCell ref="E593:F593"/>
    <mergeCell ref="E594:F594"/>
    <mergeCell ref="E583:F583"/>
    <mergeCell ref="E584:F584"/>
    <mergeCell ref="E585:F585"/>
    <mergeCell ref="E586:F586"/>
    <mergeCell ref="E587:F587"/>
    <mergeCell ref="E588:F588"/>
    <mergeCell ref="E577:F577"/>
    <mergeCell ref="E578:F578"/>
    <mergeCell ref="E579:F579"/>
    <mergeCell ref="E580:F580"/>
    <mergeCell ref="E581:F581"/>
    <mergeCell ref="E582:F582"/>
    <mergeCell ref="E571:F571"/>
    <mergeCell ref="E572:F572"/>
    <mergeCell ref="E573:F573"/>
    <mergeCell ref="E574:F574"/>
    <mergeCell ref="E575:F575"/>
    <mergeCell ref="E576:F576"/>
    <mergeCell ref="E565:F565"/>
    <mergeCell ref="E566:F566"/>
    <mergeCell ref="E567:F567"/>
    <mergeCell ref="E568:F568"/>
    <mergeCell ref="E569:F569"/>
    <mergeCell ref="E570:F570"/>
    <mergeCell ref="E559:F559"/>
    <mergeCell ref="E560:F560"/>
    <mergeCell ref="E561:F561"/>
    <mergeCell ref="E562:F562"/>
    <mergeCell ref="E563:F563"/>
    <mergeCell ref="E564:F564"/>
    <mergeCell ref="E553:F553"/>
    <mergeCell ref="E554:F554"/>
    <mergeCell ref="E555:F555"/>
    <mergeCell ref="E556:F556"/>
    <mergeCell ref="E557:F557"/>
    <mergeCell ref="E558:F558"/>
    <mergeCell ref="E547:F547"/>
    <mergeCell ref="E548:F548"/>
    <mergeCell ref="E549:F549"/>
    <mergeCell ref="E550:F550"/>
    <mergeCell ref="E551:F551"/>
    <mergeCell ref="E552:F552"/>
    <mergeCell ref="E541:F541"/>
    <mergeCell ref="E542:F542"/>
    <mergeCell ref="E543:F543"/>
    <mergeCell ref="E544:F544"/>
    <mergeCell ref="E545:F545"/>
    <mergeCell ref="E546:F546"/>
    <mergeCell ref="E535:F535"/>
    <mergeCell ref="E536:F536"/>
    <mergeCell ref="E537:F537"/>
    <mergeCell ref="E538:F538"/>
    <mergeCell ref="E539:F539"/>
    <mergeCell ref="E540:F540"/>
    <mergeCell ref="E529:F529"/>
    <mergeCell ref="E530:F530"/>
    <mergeCell ref="E531:F531"/>
    <mergeCell ref="E532:F532"/>
    <mergeCell ref="E533:F533"/>
    <mergeCell ref="E534:F534"/>
    <mergeCell ref="E523:F523"/>
    <mergeCell ref="E524:F524"/>
    <mergeCell ref="E525:F525"/>
    <mergeCell ref="E526:F526"/>
    <mergeCell ref="E527:F527"/>
    <mergeCell ref="E528:F528"/>
    <mergeCell ref="E517:F517"/>
    <mergeCell ref="E518:F518"/>
    <mergeCell ref="E519:F519"/>
    <mergeCell ref="E520:F520"/>
    <mergeCell ref="E521:F521"/>
    <mergeCell ref="E522:F522"/>
    <mergeCell ref="E511:F511"/>
    <mergeCell ref="E512:F512"/>
    <mergeCell ref="E513:F513"/>
    <mergeCell ref="E514:F514"/>
    <mergeCell ref="E515:F515"/>
    <mergeCell ref="E516:F516"/>
    <mergeCell ref="E505:F505"/>
    <mergeCell ref="E506:F506"/>
    <mergeCell ref="E507:F507"/>
    <mergeCell ref="E508:F508"/>
    <mergeCell ref="E509:F509"/>
    <mergeCell ref="E510:F510"/>
    <mergeCell ref="E499:F499"/>
    <mergeCell ref="E500:F500"/>
    <mergeCell ref="E501:F501"/>
    <mergeCell ref="E502:F502"/>
    <mergeCell ref="E503:F503"/>
    <mergeCell ref="E504:F504"/>
    <mergeCell ref="E493:F493"/>
    <mergeCell ref="E494:F494"/>
    <mergeCell ref="E495:F495"/>
    <mergeCell ref="E496:F496"/>
    <mergeCell ref="E497:F497"/>
    <mergeCell ref="E498:F498"/>
    <mergeCell ref="E487:F487"/>
    <mergeCell ref="E488:F488"/>
    <mergeCell ref="E489:F489"/>
    <mergeCell ref="E490:F490"/>
    <mergeCell ref="E491:F491"/>
    <mergeCell ref="E492:F492"/>
    <mergeCell ref="E481:F481"/>
    <mergeCell ref="E482:F482"/>
    <mergeCell ref="E483:F483"/>
    <mergeCell ref="E484:F484"/>
    <mergeCell ref="E485:F485"/>
    <mergeCell ref="E486:F486"/>
    <mergeCell ref="E475:F475"/>
    <mergeCell ref="E476:F476"/>
    <mergeCell ref="E477:F477"/>
    <mergeCell ref="E478:F478"/>
    <mergeCell ref="E479:F479"/>
    <mergeCell ref="E480:F480"/>
    <mergeCell ref="E469:F469"/>
    <mergeCell ref="E470:F470"/>
    <mergeCell ref="E471:F471"/>
    <mergeCell ref="E472:F472"/>
    <mergeCell ref="E473:F473"/>
    <mergeCell ref="E474:F474"/>
    <mergeCell ref="E463:F463"/>
    <mergeCell ref="E464:F464"/>
    <mergeCell ref="E465:F465"/>
    <mergeCell ref="E466:F466"/>
    <mergeCell ref="E467:F467"/>
    <mergeCell ref="E468:F468"/>
    <mergeCell ref="E457:F457"/>
    <mergeCell ref="E458:F458"/>
    <mergeCell ref="E459:F459"/>
    <mergeCell ref="E460:F460"/>
    <mergeCell ref="E461:F461"/>
    <mergeCell ref="E462:F462"/>
    <mergeCell ref="E451:F451"/>
    <mergeCell ref="E452:F452"/>
    <mergeCell ref="E453:F453"/>
    <mergeCell ref="E454:F454"/>
    <mergeCell ref="E455:F455"/>
    <mergeCell ref="E456:F456"/>
    <mergeCell ref="E445:F445"/>
    <mergeCell ref="E446:F446"/>
    <mergeCell ref="E447:F447"/>
    <mergeCell ref="E448:F448"/>
    <mergeCell ref="E449:F449"/>
    <mergeCell ref="E450:F450"/>
    <mergeCell ref="E439:F439"/>
    <mergeCell ref="E440:F440"/>
    <mergeCell ref="E441:F441"/>
    <mergeCell ref="E442:F442"/>
    <mergeCell ref="E443:F443"/>
    <mergeCell ref="E444:F444"/>
    <mergeCell ref="E433:F433"/>
    <mergeCell ref="E434:F434"/>
    <mergeCell ref="E435:F435"/>
    <mergeCell ref="E436:F436"/>
    <mergeCell ref="E437:F437"/>
    <mergeCell ref="E438:F438"/>
    <mergeCell ref="E427:F427"/>
    <mergeCell ref="E428:F428"/>
    <mergeCell ref="E429:F429"/>
    <mergeCell ref="E430:F430"/>
    <mergeCell ref="E431:F431"/>
    <mergeCell ref="E432:F432"/>
    <mergeCell ref="E421:F421"/>
    <mergeCell ref="E422:F422"/>
    <mergeCell ref="E423:F423"/>
    <mergeCell ref="E424:F424"/>
    <mergeCell ref="E425:F425"/>
    <mergeCell ref="E426:F426"/>
    <mergeCell ref="E415:F415"/>
    <mergeCell ref="E416:F416"/>
    <mergeCell ref="E417:F417"/>
    <mergeCell ref="E418:F418"/>
    <mergeCell ref="E419:F419"/>
    <mergeCell ref="E420:F420"/>
    <mergeCell ref="E409:F409"/>
    <mergeCell ref="E410:F410"/>
    <mergeCell ref="E411:F411"/>
    <mergeCell ref="E412:F412"/>
    <mergeCell ref="E413:F413"/>
    <mergeCell ref="E414:F414"/>
    <mergeCell ref="E403:F403"/>
    <mergeCell ref="E404:F404"/>
    <mergeCell ref="E405:F405"/>
    <mergeCell ref="E406:F406"/>
    <mergeCell ref="E407:F407"/>
    <mergeCell ref="E408:F408"/>
    <mergeCell ref="E397:F397"/>
    <mergeCell ref="E398:F398"/>
    <mergeCell ref="E399:F399"/>
    <mergeCell ref="E400:F400"/>
    <mergeCell ref="E401:F401"/>
    <mergeCell ref="E402:F402"/>
    <mergeCell ref="E391:F391"/>
    <mergeCell ref="E392:F392"/>
    <mergeCell ref="E393:F393"/>
    <mergeCell ref="E394:F394"/>
    <mergeCell ref="E395:F395"/>
    <mergeCell ref="E396:F396"/>
    <mergeCell ref="E385:F385"/>
    <mergeCell ref="E386:F386"/>
    <mergeCell ref="E387:F387"/>
    <mergeCell ref="E388:F388"/>
    <mergeCell ref="E389:F389"/>
    <mergeCell ref="E390:F390"/>
    <mergeCell ref="E379:F379"/>
    <mergeCell ref="E380:F380"/>
    <mergeCell ref="E381:F381"/>
    <mergeCell ref="E382:F382"/>
    <mergeCell ref="E383:F383"/>
    <mergeCell ref="E384:F384"/>
    <mergeCell ref="E373:F373"/>
    <mergeCell ref="E374:F374"/>
    <mergeCell ref="E375:F375"/>
    <mergeCell ref="E376:F376"/>
    <mergeCell ref="E377:F377"/>
    <mergeCell ref="E378:F378"/>
    <mergeCell ref="E367:F367"/>
    <mergeCell ref="E368:F368"/>
    <mergeCell ref="E369:F369"/>
    <mergeCell ref="E370:F370"/>
    <mergeCell ref="E371:F371"/>
    <mergeCell ref="E372:F372"/>
    <mergeCell ref="E361:F361"/>
    <mergeCell ref="E362:F362"/>
    <mergeCell ref="E363:F363"/>
    <mergeCell ref="E364:F364"/>
    <mergeCell ref="E365:F365"/>
    <mergeCell ref="E366:F366"/>
    <mergeCell ref="E355:F355"/>
    <mergeCell ref="E356:F356"/>
    <mergeCell ref="E357:F357"/>
    <mergeCell ref="E358:F358"/>
    <mergeCell ref="E359:F359"/>
    <mergeCell ref="E360:F360"/>
    <mergeCell ref="E349:F349"/>
    <mergeCell ref="E350:F350"/>
    <mergeCell ref="E351:F351"/>
    <mergeCell ref="E352:F352"/>
    <mergeCell ref="E353:F353"/>
    <mergeCell ref="E354:F354"/>
    <mergeCell ref="E343:F343"/>
    <mergeCell ref="E344:F344"/>
    <mergeCell ref="E345:F345"/>
    <mergeCell ref="E346:F346"/>
    <mergeCell ref="E347:F347"/>
    <mergeCell ref="E348:F348"/>
    <mergeCell ref="E337:F337"/>
    <mergeCell ref="E338:F338"/>
    <mergeCell ref="E339:F339"/>
    <mergeCell ref="E340:F340"/>
    <mergeCell ref="E341:F341"/>
    <mergeCell ref="E342:F342"/>
    <mergeCell ref="E331:F331"/>
    <mergeCell ref="E332:F332"/>
    <mergeCell ref="E333:F333"/>
    <mergeCell ref="E334:F334"/>
    <mergeCell ref="E335:F335"/>
    <mergeCell ref="E336:F336"/>
    <mergeCell ref="E325:F325"/>
    <mergeCell ref="E326:F326"/>
    <mergeCell ref="E327:F327"/>
    <mergeCell ref="E328:F328"/>
    <mergeCell ref="E329:F329"/>
    <mergeCell ref="E330:F330"/>
    <mergeCell ref="E319:F319"/>
    <mergeCell ref="E320:F320"/>
    <mergeCell ref="E321:F321"/>
    <mergeCell ref="E322:F322"/>
    <mergeCell ref="E323:F323"/>
    <mergeCell ref="E324:F324"/>
    <mergeCell ref="E313:F313"/>
    <mergeCell ref="E314:F314"/>
    <mergeCell ref="E315:F315"/>
    <mergeCell ref="E316:F316"/>
    <mergeCell ref="E317:F317"/>
    <mergeCell ref="E318:F318"/>
    <mergeCell ref="E307:F307"/>
    <mergeCell ref="E308:F308"/>
    <mergeCell ref="E309:F309"/>
    <mergeCell ref="E310:F310"/>
    <mergeCell ref="E311:F311"/>
    <mergeCell ref="E312:F312"/>
    <mergeCell ref="E301:F301"/>
    <mergeCell ref="E302:F302"/>
    <mergeCell ref="E303:F303"/>
    <mergeCell ref="E304:F304"/>
    <mergeCell ref="E305:F305"/>
    <mergeCell ref="E306:F306"/>
    <mergeCell ref="E295:F295"/>
    <mergeCell ref="E296:F296"/>
    <mergeCell ref="E297:F297"/>
    <mergeCell ref="E298:F298"/>
    <mergeCell ref="E299:F299"/>
    <mergeCell ref="E300:F300"/>
    <mergeCell ref="E289:F289"/>
    <mergeCell ref="E290:F290"/>
    <mergeCell ref="E291:F291"/>
    <mergeCell ref="E292:F292"/>
    <mergeCell ref="E293:F293"/>
    <mergeCell ref="E294:F294"/>
    <mergeCell ref="E283:F283"/>
    <mergeCell ref="E284:F284"/>
    <mergeCell ref="E285:F285"/>
    <mergeCell ref="E286:F286"/>
    <mergeCell ref="E287:F287"/>
    <mergeCell ref="E288:F288"/>
    <mergeCell ref="E277:F277"/>
    <mergeCell ref="E278:F278"/>
    <mergeCell ref="E279:F279"/>
    <mergeCell ref="E280:F280"/>
    <mergeCell ref="E281:F281"/>
    <mergeCell ref="E282:F282"/>
    <mergeCell ref="E271:F271"/>
    <mergeCell ref="E272:F272"/>
    <mergeCell ref="E273:F273"/>
    <mergeCell ref="E274:F274"/>
    <mergeCell ref="E275:F275"/>
    <mergeCell ref="E276:F276"/>
    <mergeCell ref="E265:F265"/>
    <mergeCell ref="E266:F266"/>
    <mergeCell ref="E267:F267"/>
    <mergeCell ref="E268:F268"/>
    <mergeCell ref="E269:F269"/>
    <mergeCell ref="E270:F270"/>
    <mergeCell ref="E259:F259"/>
    <mergeCell ref="E260:F260"/>
    <mergeCell ref="E261:F261"/>
    <mergeCell ref="E262:F262"/>
    <mergeCell ref="E263:F263"/>
    <mergeCell ref="E264:F264"/>
    <mergeCell ref="E253:F253"/>
    <mergeCell ref="E254:F254"/>
    <mergeCell ref="E255:F255"/>
    <mergeCell ref="E256:F256"/>
    <mergeCell ref="E257:F257"/>
    <mergeCell ref="E258:F258"/>
    <mergeCell ref="E247:F247"/>
    <mergeCell ref="E248:F248"/>
    <mergeCell ref="E249:F249"/>
    <mergeCell ref="E250:F250"/>
    <mergeCell ref="E251:F251"/>
    <mergeCell ref="E252:F252"/>
    <mergeCell ref="E241:F241"/>
    <mergeCell ref="E242:F242"/>
    <mergeCell ref="E243:F243"/>
    <mergeCell ref="E244:F244"/>
    <mergeCell ref="E245:F245"/>
    <mergeCell ref="E246:F246"/>
    <mergeCell ref="E235:F235"/>
    <mergeCell ref="E236:F236"/>
    <mergeCell ref="E237:F237"/>
    <mergeCell ref="E238:F238"/>
    <mergeCell ref="E239:F239"/>
    <mergeCell ref="E240:F240"/>
    <mergeCell ref="E229:F229"/>
    <mergeCell ref="E230:F230"/>
    <mergeCell ref="E231:F231"/>
    <mergeCell ref="E232:F232"/>
    <mergeCell ref="E233:F233"/>
    <mergeCell ref="E234:F234"/>
    <mergeCell ref="E223:F223"/>
    <mergeCell ref="E224:F224"/>
    <mergeCell ref="E225:F225"/>
    <mergeCell ref="E226:F226"/>
    <mergeCell ref="E227:F227"/>
    <mergeCell ref="E228:F228"/>
    <mergeCell ref="E217:F217"/>
    <mergeCell ref="E218:F218"/>
    <mergeCell ref="E219:F219"/>
    <mergeCell ref="E220:F220"/>
    <mergeCell ref="E221:F221"/>
    <mergeCell ref="E222:F222"/>
    <mergeCell ref="E211:F211"/>
    <mergeCell ref="E212:F212"/>
    <mergeCell ref="E213:F213"/>
    <mergeCell ref="E214:F214"/>
    <mergeCell ref="E215:F215"/>
    <mergeCell ref="E216:F216"/>
    <mergeCell ref="E205:F205"/>
    <mergeCell ref="E206:F206"/>
    <mergeCell ref="E207:F207"/>
    <mergeCell ref="E208:F208"/>
    <mergeCell ref="E209:F209"/>
    <mergeCell ref="E210:F210"/>
    <mergeCell ref="E199:F199"/>
    <mergeCell ref="E200:F200"/>
    <mergeCell ref="E201:F201"/>
    <mergeCell ref="E202:F202"/>
    <mergeCell ref="E203:F203"/>
    <mergeCell ref="E204:F204"/>
    <mergeCell ref="E193:F193"/>
    <mergeCell ref="E194:F194"/>
    <mergeCell ref="E195:F195"/>
    <mergeCell ref="E196:F196"/>
    <mergeCell ref="E197:F197"/>
    <mergeCell ref="E198:F198"/>
    <mergeCell ref="E187:F187"/>
    <mergeCell ref="E188:F188"/>
    <mergeCell ref="E189:F189"/>
    <mergeCell ref="E190:F190"/>
    <mergeCell ref="E191:F191"/>
    <mergeCell ref="E192:F192"/>
    <mergeCell ref="E181:F181"/>
    <mergeCell ref="E182:F182"/>
    <mergeCell ref="E183:F183"/>
    <mergeCell ref="E184:F184"/>
    <mergeCell ref="E185:F185"/>
    <mergeCell ref="E186:F186"/>
    <mergeCell ref="E175:F175"/>
    <mergeCell ref="E176:F176"/>
    <mergeCell ref="E177:F177"/>
    <mergeCell ref="E178:F178"/>
    <mergeCell ref="E179:F179"/>
    <mergeCell ref="E180:F180"/>
    <mergeCell ref="E169:F169"/>
    <mergeCell ref="E170:F170"/>
    <mergeCell ref="E171:F171"/>
    <mergeCell ref="E172:F172"/>
    <mergeCell ref="E173:F173"/>
    <mergeCell ref="E174:F174"/>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51:F151"/>
    <mergeCell ref="E152:F152"/>
    <mergeCell ref="E153:F153"/>
    <mergeCell ref="E154:F154"/>
    <mergeCell ref="E155:F155"/>
    <mergeCell ref="E156:F156"/>
    <mergeCell ref="E145:F145"/>
    <mergeCell ref="E146:F146"/>
    <mergeCell ref="E147:F147"/>
    <mergeCell ref="E148:F148"/>
    <mergeCell ref="E149:F149"/>
    <mergeCell ref="E150:F150"/>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7:F127"/>
    <mergeCell ref="E128:F128"/>
    <mergeCell ref="E129:F129"/>
    <mergeCell ref="E130:F130"/>
    <mergeCell ref="E131:F131"/>
    <mergeCell ref="E132:F132"/>
    <mergeCell ref="E121:F121"/>
    <mergeCell ref="E122:F122"/>
    <mergeCell ref="E123:F123"/>
    <mergeCell ref="E124:F124"/>
    <mergeCell ref="E125:F125"/>
    <mergeCell ref="E126:F126"/>
    <mergeCell ref="E115:F115"/>
    <mergeCell ref="E116:F116"/>
    <mergeCell ref="E117:F117"/>
    <mergeCell ref="E118:F118"/>
    <mergeCell ref="E119:F119"/>
    <mergeCell ref="E120:F120"/>
    <mergeCell ref="E109:F109"/>
    <mergeCell ref="E110:F110"/>
    <mergeCell ref="E111:F111"/>
    <mergeCell ref="E112:F112"/>
    <mergeCell ref="E113:F113"/>
    <mergeCell ref="E114:F114"/>
    <mergeCell ref="E103:F103"/>
    <mergeCell ref="E104:F104"/>
    <mergeCell ref="E105:F105"/>
    <mergeCell ref="E106:F106"/>
    <mergeCell ref="E107:F107"/>
    <mergeCell ref="E108:F108"/>
    <mergeCell ref="E97:F97"/>
    <mergeCell ref="E98:F98"/>
    <mergeCell ref="E99:F99"/>
    <mergeCell ref="E100:F100"/>
    <mergeCell ref="E101:F101"/>
    <mergeCell ref="E102:F102"/>
    <mergeCell ref="E91:F91"/>
    <mergeCell ref="E92:F92"/>
    <mergeCell ref="E93:F93"/>
    <mergeCell ref="E94:F94"/>
    <mergeCell ref="E95:F95"/>
    <mergeCell ref="E96:F96"/>
    <mergeCell ref="E85:F85"/>
    <mergeCell ref="E86:F86"/>
    <mergeCell ref="E87:F87"/>
    <mergeCell ref="E88:F88"/>
    <mergeCell ref="E89:F89"/>
    <mergeCell ref="E90:F90"/>
    <mergeCell ref="E79:F79"/>
    <mergeCell ref="E80:F80"/>
    <mergeCell ref="E81:F81"/>
    <mergeCell ref="E82:F82"/>
    <mergeCell ref="E83:F83"/>
    <mergeCell ref="E84:F84"/>
    <mergeCell ref="E73:F73"/>
    <mergeCell ref="E74:F74"/>
    <mergeCell ref="E75:F75"/>
    <mergeCell ref="E76:F76"/>
    <mergeCell ref="E77:F77"/>
    <mergeCell ref="E78:F78"/>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43:F43"/>
    <mergeCell ref="E44:F44"/>
    <mergeCell ref="E45:F45"/>
    <mergeCell ref="E46:F46"/>
    <mergeCell ref="E47:F47"/>
    <mergeCell ref="E48:F48"/>
    <mergeCell ref="E37:F37"/>
    <mergeCell ref="E38:F38"/>
    <mergeCell ref="E39:F39"/>
    <mergeCell ref="E40:F40"/>
    <mergeCell ref="E41:F41"/>
    <mergeCell ref="E42:F42"/>
    <mergeCell ref="E31:F31"/>
    <mergeCell ref="E32:F32"/>
    <mergeCell ref="E33:F33"/>
    <mergeCell ref="E34:F34"/>
    <mergeCell ref="E35:F35"/>
    <mergeCell ref="E36:F36"/>
    <mergeCell ref="E25:F25"/>
    <mergeCell ref="E26:F26"/>
    <mergeCell ref="E27:F27"/>
    <mergeCell ref="E28:F28"/>
    <mergeCell ref="E29:F29"/>
    <mergeCell ref="E30:F30"/>
    <mergeCell ref="E22:F22"/>
    <mergeCell ref="E23:F23"/>
    <mergeCell ref="E24:F24"/>
    <mergeCell ref="E13:F13"/>
    <mergeCell ref="E14:F14"/>
    <mergeCell ref="E15:F15"/>
    <mergeCell ref="E16:F16"/>
    <mergeCell ref="E17:F17"/>
    <mergeCell ref="E18:F18"/>
    <mergeCell ref="B6:K6"/>
    <mergeCell ref="B7:K7"/>
    <mergeCell ref="B8:J8"/>
    <mergeCell ref="B9:J9"/>
    <mergeCell ref="E11:F11"/>
    <mergeCell ref="E12:F12"/>
    <mergeCell ref="E19:F19"/>
    <mergeCell ref="E20:F20"/>
    <mergeCell ref="E21:F21"/>
  </mergeCells>
  <pageMargins left="0.59055118110236227" right="0.39370078740157483" top="0.19685039370078741" bottom="0.19685039370078741" header="0" footer="0"/>
  <pageSetup paperSize="9" scale="73" orientation="portrait" r:id="rId1"/>
  <headerFooter alignWithMargins="0"/>
  <colBreaks count="1" manualBreakCount="1">
    <brk id="11"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filterMode="1"/>
  <dimension ref="B1:M736"/>
  <sheetViews>
    <sheetView showGridLines="0" showRowColHeaders="0" workbookViewId="0"/>
  </sheetViews>
  <sheetFormatPr defaultRowHeight="12.75" x14ac:dyDescent="0.2"/>
  <cols>
    <col min="1" max="1" width="16.85546875" style="971" customWidth="1"/>
    <col min="2" max="2" width="12.42578125" style="974" customWidth="1"/>
    <col min="3" max="4" width="12.42578125" style="971" customWidth="1"/>
    <col min="5" max="5" width="8.7109375" style="971" customWidth="1"/>
    <col min="6" max="6" width="15" style="971" customWidth="1"/>
    <col min="7" max="7" width="11.140625" style="971" customWidth="1"/>
    <col min="8" max="8" width="11.28515625" style="971" customWidth="1"/>
    <col min="9" max="9" width="15.42578125" style="971" customWidth="1"/>
    <col min="10" max="11" width="13.7109375" style="971" customWidth="1"/>
    <col min="12" max="13" width="13.5703125" style="971" customWidth="1"/>
    <col min="14" max="257" width="9.140625" style="971"/>
    <col min="258" max="260" width="12.42578125" style="971" customWidth="1"/>
    <col min="261" max="261" width="8.7109375" style="971" customWidth="1"/>
    <col min="262" max="262" width="15" style="971" customWidth="1"/>
    <col min="263" max="263" width="11.140625" style="971" customWidth="1"/>
    <col min="264" max="264" width="11.28515625" style="971" customWidth="1"/>
    <col min="265" max="265" width="15.42578125" style="971" customWidth="1"/>
    <col min="266" max="267" width="13.7109375" style="971" customWidth="1"/>
    <col min="268" max="268" width="13.5703125" style="971" customWidth="1"/>
    <col min="269" max="269" width="12.5703125" style="971" customWidth="1"/>
    <col min="270" max="513" width="9.140625" style="971"/>
    <col min="514" max="516" width="12.42578125" style="971" customWidth="1"/>
    <col min="517" max="517" width="8.7109375" style="971" customWidth="1"/>
    <col min="518" max="518" width="15" style="971" customWidth="1"/>
    <col min="519" max="519" width="11.140625" style="971" customWidth="1"/>
    <col min="520" max="520" width="11.28515625" style="971" customWidth="1"/>
    <col min="521" max="521" width="15.42578125" style="971" customWidth="1"/>
    <col min="522" max="523" width="13.7109375" style="971" customWidth="1"/>
    <col min="524" max="524" width="13.5703125" style="971" customWidth="1"/>
    <col min="525" max="525" width="12.5703125" style="971" customWidth="1"/>
    <col min="526" max="769" width="9.140625" style="971"/>
    <col min="770" max="772" width="12.42578125" style="971" customWidth="1"/>
    <col min="773" max="773" width="8.7109375" style="971" customWidth="1"/>
    <col min="774" max="774" width="15" style="971" customWidth="1"/>
    <col min="775" max="775" width="11.140625" style="971" customWidth="1"/>
    <col min="776" max="776" width="11.28515625" style="971" customWidth="1"/>
    <col min="777" max="777" width="15.42578125" style="971" customWidth="1"/>
    <col min="778" max="779" width="13.7109375" style="971" customWidth="1"/>
    <col min="780" max="780" width="13.5703125" style="971" customWidth="1"/>
    <col min="781" max="781" width="12.5703125" style="971" customWidth="1"/>
    <col min="782" max="1025" width="9.140625" style="971"/>
    <col min="1026" max="1028" width="12.42578125" style="971" customWidth="1"/>
    <col min="1029" max="1029" width="8.7109375" style="971" customWidth="1"/>
    <col min="1030" max="1030" width="15" style="971" customWidth="1"/>
    <col min="1031" max="1031" width="11.140625" style="971" customWidth="1"/>
    <col min="1032" max="1032" width="11.28515625" style="971" customWidth="1"/>
    <col min="1033" max="1033" width="15.42578125" style="971" customWidth="1"/>
    <col min="1034" max="1035" width="13.7109375" style="971" customWidth="1"/>
    <col min="1036" max="1036" width="13.5703125" style="971" customWidth="1"/>
    <col min="1037" max="1037" width="12.5703125" style="971" customWidth="1"/>
    <col min="1038" max="1281" width="9.140625" style="971"/>
    <col min="1282" max="1284" width="12.42578125" style="971" customWidth="1"/>
    <col min="1285" max="1285" width="8.7109375" style="971" customWidth="1"/>
    <col min="1286" max="1286" width="15" style="971" customWidth="1"/>
    <col min="1287" max="1287" width="11.140625" style="971" customWidth="1"/>
    <col min="1288" max="1288" width="11.28515625" style="971" customWidth="1"/>
    <col min="1289" max="1289" width="15.42578125" style="971" customWidth="1"/>
    <col min="1290" max="1291" width="13.7109375" style="971" customWidth="1"/>
    <col min="1292" max="1292" width="13.5703125" style="971" customWidth="1"/>
    <col min="1293" max="1293" width="12.5703125" style="971" customWidth="1"/>
    <col min="1294" max="1537" width="9.140625" style="971"/>
    <col min="1538" max="1540" width="12.42578125" style="971" customWidth="1"/>
    <col min="1541" max="1541" width="8.7109375" style="971" customWidth="1"/>
    <col min="1542" max="1542" width="15" style="971" customWidth="1"/>
    <col min="1543" max="1543" width="11.140625" style="971" customWidth="1"/>
    <col min="1544" max="1544" width="11.28515625" style="971" customWidth="1"/>
    <col min="1545" max="1545" width="15.42578125" style="971" customWidth="1"/>
    <col min="1546" max="1547" width="13.7109375" style="971" customWidth="1"/>
    <col min="1548" max="1548" width="13.5703125" style="971" customWidth="1"/>
    <col min="1549" max="1549" width="12.5703125" style="971" customWidth="1"/>
    <col min="1550" max="1793" width="9.140625" style="971"/>
    <col min="1794" max="1796" width="12.42578125" style="971" customWidth="1"/>
    <col min="1797" max="1797" width="8.7109375" style="971" customWidth="1"/>
    <col min="1798" max="1798" width="15" style="971" customWidth="1"/>
    <col min="1799" max="1799" width="11.140625" style="971" customWidth="1"/>
    <col min="1800" max="1800" width="11.28515625" style="971" customWidth="1"/>
    <col min="1801" max="1801" width="15.42578125" style="971" customWidth="1"/>
    <col min="1802" max="1803" width="13.7109375" style="971" customWidth="1"/>
    <col min="1804" max="1804" width="13.5703125" style="971" customWidth="1"/>
    <col min="1805" max="1805" width="12.5703125" style="971" customWidth="1"/>
    <col min="1806" max="2049" width="9.140625" style="971"/>
    <col min="2050" max="2052" width="12.42578125" style="971" customWidth="1"/>
    <col min="2053" max="2053" width="8.7109375" style="971" customWidth="1"/>
    <col min="2054" max="2054" width="15" style="971" customWidth="1"/>
    <col min="2055" max="2055" width="11.140625" style="971" customWidth="1"/>
    <col min="2056" max="2056" width="11.28515625" style="971" customWidth="1"/>
    <col min="2057" max="2057" width="15.42578125" style="971" customWidth="1"/>
    <col min="2058" max="2059" width="13.7109375" style="971" customWidth="1"/>
    <col min="2060" max="2060" width="13.5703125" style="971" customWidth="1"/>
    <col min="2061" max="2061" width="12.5703125" style="971" customWidth="1"/>
    <col min="2062" max="2305" width="9.140625" style="971"/>
    <col min="2306" max="2308" width="12.42578125" style="971" customWidth="1"/>
    <col min="2309" max="2309" width="8.7109375" style="971" customWidth="1"/>
    <col min="2310" max="2310" width="15" style="971" customWidth="1"/>
    <col min="2311" max="2311" width="11.140625" style="971" customWidth="1"/>
    <col min="2312" max="2312" width="11.28515625" style="971" customWidth="1"/>
    <col min="2313" max="2313" width="15.42578125" style="971" customWidth="1"/>
    <col min="2314" max="2315" width="13.7109375" style="971" customWidth="1"/>
    <col min="2316" max="2316" width="13.5703125" style="971" customWidth="1"/>
    <col min="2317" max="2317" width="12.5703125" style="971" customWidth="1"/>
    <col min="2318" max="2561" width="9.140625" style="971"/>
    <col min="2562" max="2564" width="12.42578125" style="971" customWidth="1"/>
    <col min="2565" max="2565" width="8.7109375" style="971" customWidth="1"/>
    <col min="2566" max="2566" width="15" style="971" customWidth="1"/>
    <col min="2567" max="2567" width="11.140625" style="971" customWidth="1"/>
    <col min="2568" max="2568" width="11.28515625" style="971" customWidth="1"/>
    <col min="2569" max="2569" width="15.42578125" style="971" customWidth="1"/>
    <col min="2570" max="2571" width="13.7109375" style="971" customWidth="1"/>
    <col min="2572" max="2572" width="13.5703125" style="971" customWidth="1"/>
    <col min="2573" max="2573" width="12.5703125" style="971" customWidth="1"/>
    <col min="2574" max="2817" width="9.140625" style="971"/>
    <col min="2818" max="2820" width="12.42578125" style="971" customWidth="1"/>
    <col min="2821" max="2821" width="8.7109375" style="971" customWidth="1"/>
    <col min="2822" max="2822" width="15" style="971" customWidth="1"/>
    <col min="2823" max="2823" width="11.140625" style="971" customWidth="1"/>
    <col min="2824" max="2824" width="11.28515625" style="971" customWidth="1"/>
    <col min="2825" max="2825" width="15.42578125" style="971" customWidth="1"/>
    <col min="2826" max="2827" width="13.7109375" style="971" customWidth="1"/>
    <col min="2828" max="2828" width="13.5703125" style="971" customWidth="1"/>
    <col min="2829" max="2829" width="12.5703125" style="971" customWidth="1"/>
    <col min="2830" max="3073" width="9.140625" style="971"/>
    <col min="3074" max="3076" width="12.42578125" style="971" customWidth="1"/>
    <col min="3077" max="3077" width="8.7109375" style="971" customWidth="1"/>
    <col min="3078" max="3078" width="15" style="971" customWidth="1"/>
    <col min="3079" max="3079" width="11.140625" style="971" customWidth="1"/>
    <col min="3080" max="3080" width="11.28515625" style="971" customWidth="1"/>
    <col min="3081" max="3081" width="15.42578125" style="971" customWidth="1"/>
    <col min="3082" max="3083" width="13.7109375" style="971" customWidth="1"/>
    <col min="3084" max="3084" width="13.5703125" style="971" customWidth="1"/>
    <col min="3085" max="3085" width="12.5703125" style="971" customWidth="1"/>
    <col min="3086" max="3329" width="9.140625" style="971"/>
    <col min="3330" max="3332" width="12.42578125" style="971" customWidth="1"/>
    <col min="3333" max="3333" width="8.7109375" style="971" customWidth="1"/>
    <col min="3334" max="3334" width="15" style="971" customWidth="1"/>
    <col min="3335" max="3335" width="11.140625" style="971" customWidth="1"/>
    <col min="3336" max="3336" width="11.28515625" style="971" customWidth="1"/>
    <col min="3337" max="3337" width="15.42578125" style="971" customWidth="1"/>
    <col min="3338" max="3339" width="13.7109375" style="971" customWidth="1"/>
    <col min="3340" max="3340" width="13.5703125" style="971" customWidth="1"/>
    <col min="3341" max="3341" width="12.5703125" style="971" customWidth="1"/>
    <col min="3342" max="3585" width="9.140625" style="971"/>
    <col min="3586" max="3588" width="12.42578125" style="971" customWidth="1"/>
    <col min="3589" max="3589" width="8.7109375" style="971" customWidth="1"/>
    <col min="3590" max="3590" width="15" style="971" customWidth="1"/>
    <col min="3591" max="3591" width="11.140625" style="971" customWidth="1"/>
    <col min="3592" max="3592" width="11.28515625" style="971" customWidth="1"/>
    <col min="3593" max="3593" width="15.42578125" style="971" customWidth="1"/>
    <col min="3594" max="3595" width="13.7109375" style="971" customWidth="1"/>
    <col min="3596" max="3596" width="13.5703125" style="971" customWidth="1"/>
    <col min="3597" max="3597" width="12.5703125" style="971" customWidth="1"/>
    <col min="3598" max="3841" width="9.140625" style="971"/>
    <col min="3842" max="3844" width="12.42578125" style="971" customWidth="1"/>
    <col min="3845" max="3845" width="8.7109375" style="971" customWidth="1"/>
    <col min="3846" max="3846" width="15" style="971" customWidth="1"/>
    <col min="3847" max="3847" width="11.140625" style="971" customWidth="1"/>
    <col min="3848" max="3848" width="11.28515625" style="971" customWidth="1"/>
    <col min="3849" max="3849" width="15.42578125" style="971" customWidth="1"/>
    <col min="3850" max="3851" width="13.7109375" style="971" customWidth="1"/>
    <col min="3852" max="3852" width="13.5703125" style="971" customWidth="1"/>
    <col min="3853" max="3853" width="12.5703125" style="971" customWidth="1"/>
    <col min="3854" max="4097" width="9.140625" style="971"/>
    <col min="4098" max="4100" width="12.42578125" style="971" customWidth="1"/>
    <col min="4101" max="4101" width="8.7109375" style="971" customWidth="1"/>
    <col min="4102" max="4102" width="15" style="971" customWidth="1"/>
    <col min="4103" max="4103" width="11.140625" style="971" customWidth="1"/>
    <col min="4104" max="4104" width="11.28515625" style="971" customWidth="1"/>
    <col min="4105" max="4105" width="15.42578125" style="971" customWidth="1"/>
    <col min="4106" max="4107" width="13.7109375" style="971" customWidth="1"/>
    <col min="4108" max="4108" width="13.5703125" style="971" customWidth="1"/>
    <col min="4109" max="4109" width="12.5703125" style="971" customWidth="1"/>
    <col min="4110" max="4353" width="9.140625" style="971"/>
    <col min="4354" max="4356" width="12.42578125" style="971" customWidth="1"/>
    <col min="4357" max="4357" width="8.7109375" style="971" customWidth="1"/>
    <col min="4358" max="4358" width="15" style="971" customWidth="1"/>
    <col min="4359" max="4359" width="11.140625" style="971" customWidth="1"/>
    <col min="4360" max="4360" width="11.28515625" style="971" customWidth="1"/>
    <col min="4361" max="4361" width="15.42578125" style="971" customWidth="1"/>
    <col min="4362" max="4363" width="13.7109375" style="971" customWidth="1"/>
    <col min="4364" max="4364" width="13.5703125" style="971" customWidth="1"/>
    <col min="4365" max="4365" width="12.5703125" style="971" customWidth="1"/>
    <col min="4366" max="4609" width="9.140625" style="971"/>
    <col min="4610" max="4612" width="12.42578125" style="971" customWidth="1"/>
    <col min="4613" max="4613" width="8.7109375" style="971" customWidth="1"/>
    <col min="4614" max="4614" width="15" style="971" customWidth="1"/>
    <col min="4615" max="4615" width="11.140625" style="971" customWidth="1"/>
    <col min="4616" max="4616" width="11.28515625" style="971" customWidth="1"/>
    <col min="4617" max="4617" width="15.42578125" style="971" customWidth="1"/>
    <col min="4618" max="4619" width="13.7109375" style="971" customWidth="1"/>
    <col min="4620" max="4620" width="13.5703125" style="971" customWidth="1"/>
    <col min="4621" max="4621" width="12.5703125" style="971" customWidth="1"/>
    <col min="4622" max="4865" width="9.140625" style="971"/>
    <col min="4866" max="4868" width="12.42578125" style="971" customWidth="1"/>
    <col min="4869" max="4869" width="8.7109375" style="971" customWidth="1"/>
    <col min="4870" max="4870" width="15" style="971" customWidth="1"/>
    <col min="4871" max="4871" width="11.140625" style="971" customWidth="1"/>
    <col min="4872" max="4872" width="11.28515625" style="971" customWidth="1"/>
    <col min="4873" max="4873" width="15.42578125" style="971" customWidth="1"/>
    <col min="4874" max="4875" width="13.7109375" style="971" customWidth="1"/>
    <col min="4876" max="4876" width="13.5703125" style="971" customWidth="1"/>
    <col min="4877" max="4877" width="12.5703125" style="971" customWidth="1"/>
    <col min="4878" max="5121" width="9.140625" style="971"/>
    <col min="5122" max="5124" width="12.42578125" style="971" customWidth="1"/>
    <col min="5125" max="5125" width="8.7109375" style="971" customWidth="1"/>
    <col min="5126" max="5126" width="15" style="971" customWidth="1"/>
    <col min="5127" max="5127" width="11.140625" style="971" customWidth="1"/>
    <col min="5128" max="5128" width="11.28515625" style="971" customWidth="1"/>
    <col min="5129" max="5129" width="15.42578125" style="971" customWidth="1"/>
    <col min="5130" max="5131" width="13.7109375" style="971" customWidth="1"/>
    <col min="5132" max="5132" width="13.5703125" style="971" customWidth="1"/>
    <col min="5133" max="5133" width="12.5703125" style="971" customWidth="1"/>
    <col min="5134" max="5377" width="9.140625" style="971"/>
    <col min="5378" max="5380" width="12.42578125" style="971" customWidth="1"/>
    <col min="5381" max="5381" width="8.7109375" style="971" customWidth="1"/>
    <col min="5382" max="5382" width="15" style="971" customWidth="1"/>
    <col min="5383" max="5383" width="11.140625" style="971" customWidth="1"/>
    <col min="5384" max="5384" width="11.28515625" style="971" customWidth="1"/>
    <col min="5385" max="5385" width="15.42578125" style="971" customWidth="1"/>
    <col min="5386" max="5387" width="13.7109375" style="971" customWidth="1"/>
    <col min="5388" max="5388" width="13.5703125" style="971" customWidth="1"/>
    <col min="5389" max="5389" width="12.5703125" style="971" customWidth="1"/>
    <col min="5390" max="5633" width="9.140625" style="971"/>
    <col min="5634" max="5636" width="12.42578125" style="971" customWidth="1"/>
    <col min="5637" max="5637" width="8.7109375" style="971" customWidth="1"/>
    <col min="5638" max="5638" width="15" style="971" customWidth="1"/>
    <col min="5639" max="5639" width="11.140625" style="971" customWidth="1"/>
    <col min="5640" max="5640" width="11.28515625" style="971" customWidth="1"/>
    <col min="5641" max="5641" width="15.42578125" style="971" customWidth="1"/>
    <col min="5642" max="5643" width="13.7109375" style="971" customWidth="1"/>
    <col min="5644" max="5644" width="13.5703125" style="971" customWidth="1"/>
    <col min="5645" max="5645" width="12.5703125" style="971" customWidth="1"/>
    <col min="5646" max="5889" width="9.140625" style="971"/>
    <col min="5890" max="5892" width="12.42578125" style="971" customWidth="1"/>
    <col min="5893" max="5893" width="8.7109375" style="971" customWidth="1"/>
    <col min="5894" max="5894" width="15" style="971" customWidth="1"/>
    <col min="5895" max="5895" width="11.140625" style="971" customWidth="1"/>
    <col min="5896" max="5896" width="11.28515625" style="971" customWidth="1"/>
    <col min="5897" max="5897" width="15.42578125" style="971" customWidth="1"/>
    <col min="5898" max="5899" width="13.7109375" style="971" customWidth="1"/>
    <col min="5900" max="5900" width="13.5703125" style="971" customWidth="1"/>
    <col min="5901" max="5901" width="12.5703125" style="971" customWidth="1"/>
    <col min="5902" max="6145" width="9.140625" style="971"/>
    <col min="6146" max="6148" width="12.42578125" style="971" customWidth="1"/>
    <col min="6149" max="6149" width="8.7109375" style="971" customWidth="1"/>
    <col min="6150" max="6150" width="15" style="971" customWidth="1"/>
    <col min="6151" max="6151" width="11.140625" style="971" customWidth="1"/>
    <col min="6152" max="6152" width="11.28515625" style="971" customWidth="1"/>
    <col min="6153" max="6153" width="15.42578125" style="971" customWidth="1"/>
    <col min="6154" max="6155" width="13.7109375" style="971" customWidth="1"/>
    <col min="6156" max="6156" width="13.5703125" style="971" customWidth="1"/>
    <col min="6157" max="6157" width="12.5703125" style="971" customWidth="1"/>
    <col min="6158" max="6401" width="9.140625" style="971"/>
    <col min="6402" max="6404" width="12.42578125" style="971" customWidth="1"/>
    <col min="6405" max="6405" width="8.7109375" style="971" customWidth="1"/>
    <col min="6406" max="6406" width="15" style="971" customWidth="1"/>
    <col min="6407" max="6407" width="11.140625" style="971" customWidth="1"/>
    <col min="6408" max="6408" width="11.28515625" style="971" customWidth="1"/>
    <col min="6409" max="6409" width="15.42578125" style="971" customWidth="1"/>
    <col min="6410" max="6411" width="13.7109375" style="971" customWidth="1"/>
    <col min="6412" max="6412" width="13.5703125" style="971" customWidth="1"/>
    <col min="6413" max="6413" width="12.5703125" style="971" customWidth="1"/>
    <col min="6414" max="6657" width="9.140625" style="971"/>
    <col min="6658" max="6660" width="12.42578125" style="971" customWidth="1"/>
    <col min="6661" max="6661" width="8.7109375" style="971" customWidth="1"/>
    <col min="6662" max="6662" width="15" style="971" customWidth="1"/>
    <col min="6663" max="6663" width="11.140625" style="971" customWidth="1"/>
    <col min="6664" max="6664" width="11.28515625" style="971" customWidth="1"/>
    <col min="6665" max="6665" width="15.42578125" style="971" customWidth="1"/>
    <col min="6666" max="6667" width="13.7109375" style="971" customWidth="1"/>
    <col min="6668" max="6668" width="13.5703125" style="971" customWidth="1"/>
    <col min="6669" max="6669" width="12.5703125" style="971" customWidth="1"/>
    <col min="6670" max="6913" width="9.140625" style="971"/>
    <col min="6914" max="6916" width="12.42578125" style="971" customWidth="1"/>
    <col min="6917" max="6917" width="8.7109375" style="971" customWidth="1"/>
    <col min="6918" max="6918" width="15" style="971" customWidth="1"/>
    <col min="6919" max="6919" width="11.140625" style="971" customWidth="1"/>
    <col min="6920" max="6920" width="11.28515625" style="971" customWidth="1"/>
    <col min="6921" max="6921" width="15.42578125" style="971" customWidth="1"/>
    <col min="6922" max="6923" width="13.7109375" style="971" customWidth="1"/>
    <col min="6924" max="6924" width="13.5703125" style="971" customWidth="1"/>
    <col min="6925" max="6925" width="12.5703125" style="971" customWidth="1"/>
    <col min="6926" max="7169" width="9.140625" style="971"/>
    <col min="7170" max="7172" width="12.42578125" style="971" customWidth="1"/>
    <col min="7173" max="7173" width="8.7109375" style="971" customWidth="1"/>
    <col min="7174" max="7174" width="15" style="971" customWidth="1"/>
    <col min="7175" max="7175" width="11.140625" style="971" customWidth="1"/>
    <col min="7176" max="7176" width="11.28515625" style="971" customWidth="1"/>
    <col min="7177" max="7177" width="15.42578125" style="971" customWidth="1"/>
    <col min="7178" max="7179" width="13.7109375" style="971" customWidth="1"/>
    <col min="7180" max="7180" width="13.5703125" style="971" customWidth="1"/>
    <col min="7181" max="7181" width="12.5703125" style="971" customWidth="1"/>
    <col min="7182" max="7425" width="9.140625" style="971"/>
    <col min="7426" max="7428" width="12.42578125" style="971" customWidth="1"/>
    <col min="7429" max="7429" width="8.7109375" style="971" customWidth="1"/>
    <col min="7430" max="7430" width="15" style="971" customWidth="1"/>
    <col min="7431" max="7431" width="11.140625" style="971" customWidth="1"/>
    <col min="7432" max="7432" width="11.28515625" style="971" customWidth="1"/>
    <col min="7433" max="7433" width="15.42578125" style="971" customWidth="1"/>
    <col min="7434" max="7435" width="13.7109375" style="971" customWidth="1"/>
    <col min="7436" max="7436" width="13.5703125" style="971" customWidth="1"/>
    <col min="7437" max="7437" width="12.5703125" style="971" customWidth="1"/>
    <col min="7438" max="7681" width="9.140625" style="971"/>
    <col min="7682" max="7684" width="12.42578125" style="971" customWidth="1"/>
    <col min="7685" max="7685" width="8.7109375" style="971" customWidth="1"/>
    <col min="7686" max="7686" width="15" style="971" customWidth="1"/>
    <col min="7687" max="7687" width="11.140625" style="971" customWidth="1"/>
    <col min="7688" max="7688" width="11.28515625" style="971" customWidth="1"/>
    <col min="7689" max="7689" width="15.42578125" style="971" customWidth="1"/>
    <col min="7690" max="7691" width="13.7109375" style="971" customWidth="1"/>
    <col min="7692" max="7692" width="13.5703125" style="971" customWidth="1"/>
    <col min="7693" max="7693" width="12.5703125" style="971" customWidth="1"/>
    <col min="7694" max="7937" width="9.140625" style="971"/>
    <col min="7938" max="7940" width="12.42578125" style="971" customWidth="1"/>
    <col min="7941" max="7941" width="8.7109375" style="971" customWidth="1"/>
    <col min="7942" max="7942" width="15" style="971" customWidth="1"/>
    <col min="7943" max="7943" width="11.140625" style="971" customWidth="1"/>
    <col min="7944" max="7944" width="11.28515625" style="971" customWidth="1"/>
    <col min="7945" max="7945" width="15.42578125" style="971" customWidth="1"/>
    <col min="7946" max="7947" width="13.7109375" style="971" customWidth="1"/>
    <col min="7948" max="7948" width="13.5703125" style="971" customWidth="1"/>
    <col min="7949" max="7949" width="12.5703125" style="971" customWidth="1"/>
    <col min="7950" max="8193" width="9.140625" style="971"/>
    <col min="8194" max="8196" width="12.42578125" style="971" customWidth="1"/>
    <col min="8197" max="8197" width="8.7109375" style="971" customWidth="1"/>
    <col min="8198" max="8198" width="15" style="971" customWidth="1"/>
    <col min="8199" max="8199" width="11.140625" style="971" customWidth="1"/>
    <col min="8200" max="8200" width="11.28515625" style="971" customWidth="1"/>
    <col min="8201" max="8201" width="15.42578125" style="971" customWidth="1"/>
    <col min="8202" max="8203" width="13.7109375" style="971" customWidth="1"/>
    <col min="8204" max="8204" width="13.5703125" style="971" customWidth="1"/>
    <col min="8205" max="8205" width="12.5703125" style="971" customWidth="1"/>
    <col min="8206" max="8449" width="9.140625" style="971"/>
    <col min="8450" max="8452" width="12.42578125" style="971" customWidth="1"/>
    <col min="8453" max="8453" width="8.7109375" style="971" customWidth="1"/>
    <col min="8454" max="8454" width="15" style="971" customWidth="1"/>
    <col min="8455" max="8455" width="11.140625" style="971" customWidth="1"/>
    <col min="8456" max="8456" width="11.28515625" style="971" customWidth="1"/>
    <col min="8457" max="8457" width="15.42578125" style="971" customWidth="1"/>
    <col min="8458" max="8459" width="13.7109375" style="971" customWidth="1"/>
    <col min="8460" max="8460" width="13.5703125" style="971" customWidth="1"/>
    <col min="8461" max="8461" width="12.5703125" style="971" customWidth="1"/>
    <col min="8462" max="8705" width="9.140625" style="971"/>
    <col min="8706" max="8708" width="12.42578125" style="971" customWidth="1"/>
    <col min="8709" max="8709" width="8.7109375" style="971" customWidth="1"/>
    <col min="8710" max="8710" width="15" style="971" customWidth="1"/>
    <col min="8711" max="8711" width="11.140625" style="971" customWidth="1"/>
    <col min="8712" max="8712" width="11.28515625" style="971" customWidth="1"/>
    <col min="8713" max="8713" width="15.42578125" style="971" customWidth="1"/>
    <col min="8714" max="8715" width="13.7109375" style="971" customWidth="1"/>
    <col min="8716" max="8716" width="13.5703125" style="971" customWidth="1"/>
    <col min="8717" max="8717" width="12.5703125" style="971" customWidth="1"/>
    <col min="8718" max="8961" width="9.140625" style="971"/>
    <col min="8962" max="8964" width="12.42578125" style="971" customWidth="1"/>
    <col min="8965" max="8965" width="8.7109375" style="971" customWidth="1"/>
    <col min="8966" max="8966" width="15" style="971" customWidth="1"/>
    <col min="8967" max="8967" width="11.140625" style="971" customWidth="1"/>
    <col min="8968" max="8968" width="11.28515625" style="971" customWidth="1"/>
    <col min="8969" max="8969" width="15.42578125" style="971" customWidth="1"/>
    <col min="8970" max="8971" width="13.7109375" style="971" customWidth="1"/>
    <col min="8972" max="8972" width="13.5703125" style="971" customWidth="1"/>
    <col min="8973" max="8973" width="12.5703125" style="971" customWidth="1"/>
    <col min="8974" max="9217" width="9.140625" style="971"/>
    <col min="9218" max="9220" width="12.42578125" style="971" customWidth="1"/>
    <col min="9221" max="9221" width="8.7109375" style="971" customWidth="1"/>
    <col min="9222" max="9222" width="15" style="971" customWidth="1"/>
    <col min="9223" max="9223" width="11.140625" style="971" customWidth="1"/>
    <col min="9224" max="9224" width="11.28515625" style="971" customWidth="1"/>
    <col min="9225" max="9225" width="15.42578125" style="971" customWidth="1"/>
    <col min="9226" max="9227" width="13.7109375" style="971" customWidth="1"/>
    <col min="9228" max="9228" width="13.5703125" style="971" customWidth="1"/>
    <col min="9229" max="9229" width="12.5703125" style="971" customWidth="1"/>
    <col min="9230" max="9473" width="9.140625" style="971"/>
    <col min="9474" max="9476" width="12.42578125" style="971" customWidth="1"/>
    <col min="9477" max="9477" width="8.7109375" style="971" customWidth="1"/>
    <col min="9478" max="9478" width="15" style="971" customWidth="1"/>
    <col min="9479" max="9479" width="11.140625" style="971" customWidth="1"/>
    <col min="9480" max="9480" width="11.28515625" style="971" customWidth="1"/>
    <col min="9481" max="9481" width="15.42578125" style="971" customWidth="1"/>
    <col min="9482" max="9483" width="13.7109375" style="971" customWidth="1"/>
    <col min="9484" max="9484" width="13.5703125" style="971" customWidth="1"/>
    <col min="9485" max="9485" width="12.5703125" style="971" customWidth="1"/>
    <col min="9486" max="9729" width="9.140625" style="971"/>
    <col min="9730" max="9732" width="12.42578125" style="971" customWidth="1"/>
    <col min="9733" max="9733" width="8.7109375" style="971" customWidth="1"/>
    <col min="9734" max="9734" width="15" style="971" customWidth="1"/>
    <col min="9735" max="9735" width="11.140625" style="971" customWidth="1"/>
    <col min="9736" max="9736" width="11.28515625" style="971" customWidth="1"/>
    <col min="9737" max="9737" width="15.42578125" style="971" customWidth="1"/>
    <col min="9738" max="9739" width="13.7109375" style="971" customWidth="1"/>
    <col min="9740" max="9740" width="13.5703125" style="971" customWidth="1"/>
    <col min="9741" max="9741" width="12.5703125" style="971" customWidth="1"/>
    <col min="9742" max="9985" width="9.140625" style="971"/>
    <col min="9986" max="9988" width="12.42578125" style="971" customWidth="1"/>
    <col min="9989" max="9989" width="8.7109375" style="971" customWidth="1"/>
    <col min="9990" max="9990" width="15" style="971" customWidth="1"/>
    <col min="9991" max="9991" width="11.140625" style="971" customWidth="1"/>
    <col min="9992" max="9992" width="11.28515625" style="971" customWidth="1"/>
    <col min="9993" max="9993" width="15.42578125" style="971" customWidth="1"/>
    <col min="9994" max="9995" width="13.7109375" style="971" customWidth="1"/>
    <col min="9996" max="9996" width="13.5703125" style="971" customWidth="1"/>
    <col min="9997" max="9997" width="12.5703125" style="971" customWidth="1"/>
    <col min="9998" max="10241" width="9.140625" style="971"/>
    <col min="10242" max="10244" width="12.42578125" style="971" customWidth="1"/>
    <col min="10245" max="10245" width="8.7109375" style="971" customWidth="1"/>
    <col min="10246" max="10246" width="15" style="971" customWidth="1"/>
    <col min="10247" max="10247" width="11.140625" style="971" customWidth="1"/>
    <col min="10248" max="10248" width="11.28515625" style="971" customWidth="1"/>
    <col min="10249" max="10249" width="15.42578125" style="971" customWidth="1"/>
    <col min="10250" max="10251" width="13.7109375" style="971" customWidth="1"/>
    <col min="10252" max="10252" width="13.5703125" style="971" customWidth="1"/>
    <col min="10253" max="10253" width="12.5703125" style="971" customWidth="1"/>
    <col min="10254" max="10497" width="9.140625" style="971"/>
    <col min="10498" max="10500" width="12.42578125" style="971" customWidth="1"/>
    <col min="10501" max="10501" width="8.7109375" style="971" customWidth="1"/>
    <col min="10502" max="10502" width="15" style="971" customWidth="1"/>
    <col min="10503" max="10503" width="11.140625" style="971" customWidth="1"/>
    <col min="10504" max="10504" width="11.28515625" style="971" customWidth="1"/>
    <col min="10505" max="10505" width="15.42578125" style="971" customWidth="1"/>
    <col min="10506" max="10507" width="13.7109375" style="971" customWidth="1"/>
    <col min="10508" max="10508" width="13.5703125" style="971" customWidth="1"/>
    <col min="10509" max="10509" width="12.5703125" style="971" customWidth="1"/>
    <col min="10510" max="10753" width="9.140625" style="971"/>
    <col min="10754" max="10756" width="12.42578125" style="971" customWidth="1"/>
    <col min="10757" max="10757" width="8.7109375" style="971" customWidth="1"/>
    <col min="10758" max="10758" width="15" style="971" customWidth="1"/>
    <col min="10759" max="10759" width="11.140625" style="971" customWidth="1"/>
    <col min="10760" max="10760" width="11.28515625" style="971" customWidth="1"/>
    <col min="10761" max="10761" width="15.42578125" style="971" customWidth="1"/>
    <col min="10762" max="10763" width="13.7109375" style="971" customWidth="1"/>
    <col min="10764" max="10764" width="13.5703125" style="971" customWidth="1"/>
    <col min="10765" max="10765" width="12.5703125" style="971" customWidth="1"/>
    <col min="10766" max="11009" width="9.140625" style="971"/>
    <col min="11010" max="11012" width="12.42578125" style="971" customWidth="1"/>
    <col min="11013" max="11013" width="8.7109375" style="971" customWidth="1"/>
    <col min="11014" max="11014" width="15" style="971" customWidth="1"/>
    <col min="11015" max="11015" width="11.140625" style="971" customWidth="1"/>
    <col min="11016" max="11016" width="11.28515625" style="971" customWidth="1"/>
    <col min="11017" max="11017" width="15.42578125" style="971" customWidth="1"/>
    <col min="11018" max="11019" width="13.7109375" style="971" customWidth="1"/>
    <col min="11020" max="11020" width="13.5703125" style="971" customWidth="1"/>
    <col min="11021" max="11021" width="12.5703125" style="971" customWidth="1"/>
    <col min="11022" max="11265" width="9.140625" style="971"/>
    <col min="11266" max="11268" width="12.42578125" style="971" customWidth="1"/>
    <col min="11269" max="11269" width="8.7109375" style="971" customWidth="1"/>
    <col min="11270" max="11270" width="15" style="971" customWidth="1"/>
    <col min="11271" max="11271" width="11.140625" style="971" customWidth="1"/>
    <col min="11272" max="11272" width="11.28515625" style="971" customWidth="1"/>
    <col min="11273" max="11273" width="15.42578125" style="971" customWidth="1"/>
    <col min="11274" max="11275" width="13.7109375" style="971" customWidth="1"/>
    <col min="11276" max="11276" width="13.5703125" style="971" customWidth="1"/>
    <col min="11277" max="11277" width="12.5703125" style="971" customWidth="1"/>
    <col min="11278" max="11521" width="9.140625" style="971"/>
    <col min="11522" max="11524" width="12.42578125" style="971" customWidth="1"/>
    <col min="11525" max="11525" width="8.7109375" style="971" customWidth="1"/>
    <col min="11526" max="11526" width="15" style="971" customWidth="1"/>
    <col min="11527" max="11527" width="11.140625" style="971" customWidth="1"/>
    <col min="11528" max="11528" width="11.28515625" style="971" customWidth="1"/>
    <col min="11529" max="11529" width="15.42578125" style="971" customWidth="1"/>
    <col min="11530" max="11531" width="13.7109375" style="971" customWidth="1"/>
    <col min="11532" max="11532" width="13.5703125" style="971" customWidth="1"/>
    <col min="11533" max="11533" width="12.5703125" style="971" customWidth="1"/>
    <col min="11534" max="11777" width="9.140625" style="971"/>
    <col min="11778" max="11780" width="12.42578125" style="971" customWidth="1"/>
    <col min="11781" max="11781" width="8.7109375" style="971" customWidth="1"/>
    <col min="11782" max="11782" width="15" style="971" customWidth="1"/>
    <col min="11783" max="11783" width="11.140625" style="971" customWidth="1"/>
    <col min="11784" max="11784" width="11.28515625" style="971" customWidth="1"/>
    <col min="11785" max="11785" width="15.42578125" style="971" customWidth="1"/>
    <col min="11786" max="11787" width="13.7109375" style="971" customWidth="1"/>
    <col min="11788" max="11788" width="13.5703125" style="971" customWidth="1"/>
    <col min="11789" max="11789" width="12.5703125" style="971" customWidth="1"/>
    <col min="11790" max="12033" width="9.140625" style="971"/>
    <col min="12034" max="12036" width="12.42578125" style="971" customWidth="1"/>
    <col min="12037" max="12037" width="8.7109375" style="971" customWidth="1"/>
    <col min="12038" max="12038" width="15" style="971" customWidth="1"/>
    <col min="12039" max="12039" width="11.140625" style="971" customWidth="1"/>
    <col min="12040" max="12040" width="11.28515625" style="971" customWidth="1"/>
    <col min="12041" max="12041" width="15.42578125" style="971" customWidth="1"/>
    <col min="12042" max="12043" width="13.7109375" style="971" customWidth="1"/>
    <col min="12044" max="12044" width="13.5703125" style="971" customWidth="1"/>
    <col min="12045" max="12045" width="12.5703125" style="971" customWidth="1"/>
    <col min="12046" max="12289" width="9.140625" style="971"/>
    <col min="12290" max="12292" width="12.42578125" style="971" customWidth="1"/>
    <col min="12293" max="12293" width="8.7109375" style="971" customWidth="1"/>
    <col min="12294" max="12294" width="15" style="971" customWidth="1"/>
    <col min="12295" max="12295" width="11.140625" style="971" customWidth="1"/>
    <col min="12296" max="12296" width="11.28515625" style="971" customWidth="1"/>
    <col min="12297" max="12297" width="15.42578125" style="971" customWidth="1"/>
    <col min="12298" max="12299" width="13.7109375" style="971" customWidth="1"/>
    <col min="12300" max="12300" width="13.5703125" style="971" customWidth="1"/>
    <col min="12301" max="12301" width="12.5703125" style="971" customWidth="1"/>
    <col min="12302" max="12545" width="9.140625" style="971"/>
    <col min="12546" max="12548" width="12.42578125" style="971" customWidth="1"/>
    <col min="12549" max="12549" width="8.7109375" style="971" customWidth="1"/>
    <col min="12550" max="12550" width="15" style="971" customWidth="1"/>
    <col min="12551" max="12551" width="11.140625" style="971" customWidth="1"/>
    <col min="12552" max="12552" width="11.28515625" style="971" customWidth="1"/>
    <col min="12553" max="12553" width="15.42578125" style="971" customWidth="1"/>
    <col min="12554" max="12555" width="13.7109375" style="971" customWidth="1"/>
    <col min="12556" max="12556" width="13.5703125" style="971" customWidth="1"/>
    <col min="12557" max="12557" width="12.5703125" style="971" customWidth="1"/>
    <col min="12558" max="12801" width="9.140625" style="971"/>
    <col min="12802" max="12804" width="12.42578125" style="971" customWidth="1"/>
    <col min="12805" max="12805" width="8.7109375" style="971" customWidth="1"/>
    <col min="12806" max="12806" width="15" style="971" customWidth="1"/>
    <col min="12807" max="12807" width="11.140625" style="971" customWidth="1"/>
    <col min="12808" max="12808" width="11.28515625" style="971" customWidth="1"/>
    <col min="12809" max="12809" width="15.42578125" style="971" customWidth="1"/>
    <col min="12810" max="12811" width="13.7109375" style="971" customWidth="1"/>
    <col min="12812" max="12812" width="13.5703125" style="971" customWidth="1"/>
    <col min="12813" max="12813" width="12.5703125" style="971" customWidth="1"/>
    <col min="12814" max="13057" width="9.140625" style="971"/>
    <col min="13058" max="13060" width="12.42578125" style="971" customWidth="1"/>
    <col min="13061" max="13061" width="8.7109375" style="971" customWidth="1"/>
    <col min="13062" max="13062" width="15" style="971" customWidth="1"/>
    <col min="13063" max="13063" width="11.140625" style="971" customWidth="1"/>
    <col min="13064" max="13064" width="11.28515625" style="971" customWidth="1"/>
    <col min="13065" max="13065" width="15.42578125" style="971" customWidth="1"/>
    <col min="13066" max="13067" width="13.7109375" style="971" customWidth="1"/>
    <col min="13068" max="13068" width="13.5703125" style="971" customWidth="1"/>
    <col min="13069" max="13069" width="12.5703125" style="971" customWidth="1"/>
    <col min="13070" max="13313" width="9.140625" style="971"/>
    <col min="13314" max="13316" width="12.42578125" style="971" customWidth="1"/>
    <col min="13317" max="13317" width="8.7109375" style="971" customWidth="1"/>
    <col min="13318" max="13318" width="15" style="971" customWidth="1"/>
    <col min="13319" max="13319" width="11.140625" style="971" customWidth="1"/>
    <col min="13320" max="13320" width="11.28515625" style="971" customWidth="1"/>
    <col min="13321" max="13321" width="15.42578125" style="971" customWidth="1"/>
    <col min="13322" max="13323" width="13.7109375" style="971" customWidth="1"/>
    <col min="13324" max="13324" width="13.5703125" style="971" customWidth="1"/>
    <col min="13325" max="13325" width="12.5703125" style="971" customWidth="1"/>
    <col min="13326" max="13569" width="9.140625" style="971"/>
    <col min="13570" max="13572" width="12.42578125" style="971" customWidth="1"/>
    <col min="13573" max="13573" width="8.7109375" style="971" customWidth="1"/>
    <col min="13574" max="13574" width="15" style="971" customWidth="1"/>
    <col min="13575" max="13575" width="11.140625" style="971" customWidth="1"/>
    <col min="13576" max="13576" width="11.28515625" style="971" customWidth="1"/>
    <col min="13577" max="13577" width="15.42578125" style="971" customWidth="1"/>
    <col min="13578" max="13579" width="13.7109375" style="971" customWidth="1"/>
    <col min="13580" max="13580" width="13.5703125" style="971" customWidth="1"/>
    <col min="13581" max="13581" width="12.5703125" style="971" customWidth="1"/>
    <col min="13582" max="13825" width="9.140625" style="971"/>
    <col min="13826" max="13828" width="12.42578125" style="971" customWidth="1"/>
    <col min="13829" max="13829" width="8.7109375" style="971" customWidth="1"/>
    <col min="13830" max="13830" width="15" style="971" customWidth="1"/>
    <col min="13831" max="13831" width="11.140625" style="971" customWidth="1"/>
    <col min="13832" max="13832" width="11.28515625" style="971" customWidth="1"/>
    <col min="13833" max="13833" width="15.42578125" style="971" customWidth="1"/>
    <col min="13834" max="13835" width="13.7109375" style="971" customWidth="1"/>
    <col min="13836" max="13836" width="13.5703125" style="971" customWidth="1"/>
    <col min="13837" max="13837" width="12.5703125" style="971" customWidth="1"/>
    <col min="13838" max="14081" width="9.140625" style="971"/>
    <col min="14082" max="14084" width="12.42578125" style="971" customWidth="1"/>
    <col min="14085" max="14085" width="8.7109375" style="971" customWidth="1"/>
    <col min="14086" max="14086" width="15" style="971" customWidth="1"/>
    <col min="14087" max="14087" width="11.140625" style="971" customWidth="1"/>
    <col min="14088" max="14088" width="11.28515625" style="971" customWidth="1"/>
    <col min="14089" max="14089" width="15.42578125" style="971" customWidth="1"/>
    <col min="14090" max="14091" width="13.7109375" style="971" customWidth="1"/>
    <col min="14092" max="14092" width="13.5703125" style="971" customWidth="1"/>
    <col min="14093" max="14093" width="12.5703125" style="971" customWidth="1"/>
    <col min="14094" max="14337" width="9.140625" style="971"/>
    <col min="14338" max="14340" width="12.42578125" style="971" customWidth="1"/>
    <col min="14341" max="14341" width="8.7109375" style="971" customWidth="1"/>
    <col min="14342" max="14342" width="15" style="971" customWidth="1"/>
    <col min="14343" max="14343" width="11.140625" style="971" customWidth="1"/>
    <col min="14344" max="14344" width="11.28515625" style="971" customWidth="1"/>
    <col min="14345" max="14345" width="15.42578125" style="971" customWidth="1"/>
    <col min="14346" max="14347" width="13.7109375" style="971" customWidth="1"/>
    <col min="14348" max="14348" width="13.5703125" style="971" customWidth="1"/>
    <col min="14349" max="14349" width="12.5703125" style="971" customWidth="1"/>
    <col min="14350" max="14593" width="9.140625" style="971"/>
    <col min="14594" max="14596" width="12.42578125" style="971" customWidth="1"/>
    <col min="14597" max="14597" width="8.7109375" style="971" customWidth="1"/>
    <col min="14598" max="14598" width="15" style="971" customWidth="1"/>
    <col min="14599" max="14599" width="11.140625" style="971" customWidth="1"/>
    <col min="14600" max="14600" width="11.28515625" style="971" customWidth="1"/>
    <col min="14601" max="14601" width="15.42578125" style="971" customWidth="1"/>
    <col min="14602" max="14603" width="13.7109375" style="971" customWidth="1"/>
    <col min="14604" max="14604" width="13.5703125" style="971" customWidth="1"/>
    <col min="14605" max="14605" width="12.5703125" style="971" customWidth="1"/>
    <col min="14606" max="14849" width="9.140625" style="971"/>
    <col min="14850" max="14852" width="12.42578125" style="971" customWidth="1"/>
    <col min="14853" max="14853" width="8.7109375" style="971" customWidth="1"/>
    <col min="14854" max="14854" width="15" style="971" customWidth="1"/>
    <col min="14855" max="14855" width="11.140625" style="971" customWidth="1"/>
    <col min="14856" max="14856" width="11.28515625" style="971" customWidth="1"/>
    <col min="14857" max="14857" width="15.42578125" style="971" customWidth="1"/>
    <col min="14858" max="14859" width="13.7109375" style="971" customWidth="1"/>
    <col min="14860" max="14860" width="13.5703125" style="971" customWidth="1"/>
    <col min="14861" max="14861" width="12.5703125" style="971" customWidth="1"/>
    <col min="14862" max="15105" width="9.140625" style="971"/>
    <col min="15106" max="15108" width="12.42578125" style="971" customWidth="1"/>
    <col min="15109" max="15109" width="8.7109375" style="971" customWidth="1"/>
    <col min="15110" max="15110" width="15" style="971" customWidth="1"/>
    <col min="15111" max="15111" width="11.140625" style="971" customWidth="1"/>
    <col min="15112" max="15112" width="11.28515625" style="971" customWidth="1"/>
    <col min="15113" max="15113" width="15.42578125" style="971" customWidth="1"/>
    <col min="15114" max="15115" width="13.7109375" style="971" customWidth="1"/>
    <col min="15116" max="15116" width="13.5703125" style="971" customWidth="1"/>
    <col min="15117" max="15117" width="12.5703125" style="971" customWidth="1"/>
    <col min="15118" max="15361" width="9.140625" style="971"/>
    <col min="15362" max="15364" width="12.42578125" style="971" customWidth="1"/>
    <col min="15365" max="15365" width="8.7109375" style="971" customWidth="1"/>
    <col min="15366" max="15366" width="15" style="971" customWidth="1"/>
    <col min="15367" max="15367" width="11.140625" style="971" customWidth="1"/>
    <col min="15368" max="15368" width="11.28515625" style="971" customWidth="1"/>
    <col min="15369" max="15369" width="15.42578125" style="971" customWidth="1"/>
    <col min="15370" max="15371" width="13.7109375" style="971" customWidth="1"/>
    <col min="15372" max="15372" width="13.5703125" style="971" customWidth="1"/>
    <col min="15373" max="15373" width="12.5703125" style="971" customWidth="1"/>
    <col min="15374" max="15617" width="9.140625" style="971"/>
    <col min="15618" max="15620" width="12.42578125" style="971" customWidth="1"/>
    <col min="15621" max="15621" width="8.7109375" style="971" customWidth="1"/>
    <col min="15622" max="15622" width="15" style="971" customWidth="1"/>
    <col min="15623" max="15623" width="11.140625" style="971" customWidth="1"/>
    <col min="15624" max="15624" width="11.28515625" style="971" customWidth="1"/>
    <col min="15625" max="15625" width="15.42578125" style="971" customWidth="1"/>
    <col min="15626" max="15627" width="13.7109375" style="971" customWidth="1"/>
    <col min="15628" max="15628" width="13.5703125" style="971" customWidth="1"/>
    <col min="15629" max="15629" width="12.5703125" style="971" customWidth="1"/>
    <col min="15630" max="15873" width="9.140625" style="971"/>
    <col min="15874" max="15876" width="12.42578125" style="971" customWidth="1"/>
    <col min="15877" max="15877" width="8.7109375" style="971" customWidth="1"/>
    <col min="15878" max="15878" width="15" style="971" customWidth="1"/>
    <col min="15879" max="15879" width="11.140625" style="971" customWidth="1"/>
    <col min="15880" max="15880" width="11.28515625" style="971" customWidth="1"/>
    <col min="15881" max="15881" width="15.42578125" style="971" customWidth="1"/>
    <col min="15882" max="15883" width="13.7109375" style="971" customWidth="1"/>
    <col min="15884" max="15884" width="13.5703125" style="971" customWidth="1"/>
    <col min="15885" max="15885" width="12.5703125" style="971" customWidth="1"/>
    <col min="15886" max="16129" width="9.140625" style="971"/>
    <col min="16130" max="16132" width="12.42578125" style="971" customWidth="1"/>
    <col min="16133" max="16133" width="8.7109375" style="971" customWidth="1"/>
    <col min="16134" max="16134" width="15" style="971" customWidth="1"/>
    <col min="16135" max="16135" width="11.140625" style="971" customWidth="1"/>
    <col min="16136" max="16136" width="11.28515625" style="971" customWidth="1"/>
    <col min="16137" max="16137" width="15.42578125" style="971" customWidth="1"/>
    <col min="16138" max="16139" width="13.7109375" style="971" customWidth="1"/>
    <col min="16140" max="16140" width="13.5703125" style="971" customWidth="1"/>
    <col min="16141" max="16141" width="12.5703125" style="971" customWidth="1"/>
    <col min="16142" max="16384" width="9.140625" style="971"/>
  </cols>
  <sheetData>
    <row r="1" spans="2:13" ht="18" customHeight="1" x14ac:dyDescent="0.2">
      <c r="B1" s="969"/>
      <c r="C1" s="970"/>
      <c r="D1" s="970"/>
      <c r="E1" s="970"/>
      <c r="F1" s="970"/>
      <c r="G1" s="970"/>
      <c r="H1" s="970"/>
      <c r="I1" s="970"/>
      <c r="J1" s="970"/>
      <c r="K1" s="970"/>
      <c r="L1" s="970"/>
      <c r="M1" s="970"/>
    </row>
    <row r="2" spans="2:13" ht="18" customHeight="1" x14ac:dyDescent="0.2">
      <c r="B2" s="969"/>
      <c r="C2" s="970"/>
      <c r="D2" s="970"/>
      <c r="E2" s="970"/>
      <c r="F2" s="970"/>
      <c r="G2" s="970"/>
      <c r="H2" s="970"/>
      <c r="I2" s="972"/>
      <c r="J2" s="1198" t="s">
        <v>692</v>
      </c>
      <c r="K2" s="973" t="s">
        <v>620</v>
      </c>
      <c r="L2" s="970"/>
      <c r="M2" s="970"/>
    </row>
    <row r="3" spans="2:13" ht="18" customHeight="1" x14ac:dyDescent="0.2">
      <c r="B3" s="969"/>
      <c r="C3" s="970"/>
      <c r="D3" s="970"/>
      <c r="E3" s="970"/>
      <c r="F3" s="970"/>
      <c r="G3" s="970"/>
      <c r="H3" s="970"/>
      <c r="I3" s="970"/>
      <c r="J3" s="970"/>
      <c r="K3" s="970"/>
      <c r="L3" s="970"/>
      <c r="M3" s="970"/>
    </row>
    <row r="4" spans="2:13" ht="18" customHeight="1" x14ac:dyDescent="0.2"/>
    <row r="5" spans="2:13" ht="14.65" customHeight="1" x14ac:dyDescent="0.2"/>
    <row r="6" spans="2:13" ht="13.9" customHeight="1" x14ac:dyDescent="0.2">
      <c r="B6" s="1863" t="str">
        <f>TTDN!D9</f>
        <v>CÔNG TY CỔ PHẦN QUỐC TẾ SUGI</v>
      </c>
      <c r="C6" s="1863"/>
      <c r="D6" s="1863"/>
      <c r="E6" s="1863"/>
      <c r="F6" s="1863"/>
      <c r="G6" s="1863"/>
      <c r="H6" s="1863"/>
      <c r="I6" s="1863"/>
      <c r="J6" s="1863"/>
      <c r="K6" s="1863"/>
      <c r="L6" s="1863"/>
      <c r="M6" s="1863"/>
    </row>
    <row r="7" spans="2:13" ht="14.65" customHeight="1" x14ac:dyDescent="0.2">
      <c r="B7" s="1863" t="str">
        <f>TTDN!D11</f>
        <v>Số 51-53 đường Trường Chinh, phường Tứ Minh, TP Hải Dương</v>
      </c>
      <c r="C7" s="1863"/>
      <c r="D7" s="1863"/>
      <c r="E7" s="1863"/>
      <c r="F7" s="1863"/>
      <c r="G7" s="1863"/>
      <c r="H7" s="1863"/>
      <c r="I7" s="1863"/>
      <c r="J7" s="1863"/>
      <c r="K7" s="1863"/>
      <c r="L7" s="1863"/>
      <c r="M7" s="1863"/>
    </row>
    <row r="8" spans="2:13" ht="23.45" customHeight="1" x14ac:dyDescent="0.2">
      <c r="B8" s="1865" t="s">
        <v>712</v>
      </c>
      <c r="C8" s="1865"/>
      <c r="D8" s="1865"/>
      <c r="E8" s="1865"/>
      <c r="F8" s="1865"/>
      <c r="G8" s="1865"/>
      <c r="H8" s="1865"/>
      <c r="I8" s="1865"/>
      <c r="J8" s="1865"/>
      <c r="K8" s="1865"/>
      <c r="L8" s="1865"/>
    </row>
    <row r="9" spans="2:13" ht="16.899999999999999" customHeight="1" x14ac:dyDescent="0.2">
      <c r="B9" s="1881" t="str">
        <f>"Tài khoản: "&amp;K2&amp;"; "&amp;"Năm "&amp;YEAR(TTDN!P17)</f>
        <v>Tài khoản: 11211; Năm 2021</v>
      </c>
      <c r="C9" s="1881"/>
      <c r="D9" s="1881"/>
      <c r="E9" s="1881"/>
      <c r="F9" s="1881"/>
      <c r="G9" s="1881"/>
      <c r="H9" s="1881"/>
      <c r="I9" s="1881"/>
      <c r="J9" s="1881"/>
      <c r="K9" s="1881"/>
      <c r="L9" s="1881"/>
    </row>
    <row r="10" spans="2:13" ht="2.85" customHeight="1" x14ac:dyDescent="0.2">
      <c r="B10" s="975"/>
      <c r="C10" s="976"/>
      <c r="D10" s="976"/>
      <c r="E10" s="976"/>
      <c r="F10" s="976"/>
      <c r="G10" s="976"/>
      <c r="H10" s="976"/>
      <c r="I10" s="976"/>
      <c r="J10" s="976"/>
      <c r="K10" s="976"/>
      <c r="L10" s="976"/>
      <c r="M10" s="976"/>
    </row>
    <row r="11" spans="2:13" ht="30.75" customHeight="1" x14ac:dyDescent="0.2">
      <c r="B11" s="977" t="s">
        <v>713</v>
      </c>
      <c r="C11" s="1196" t="s">
        <v>714</v>
      </c>
      <c r="D11" s="1196" t="s">
        <v>715</v>
      </c>
      <c r="E11" s="1882" t="s">
        <v>664</v>
      </c>
      <c r="F11" s="1882"/>
      <c r="G11" s="1196" t="s">
        <v>716</v>
      </c>
      <c r="H11" s="1196" t="s">
        <v>717</v>
      </c>
      <c r="I11" s="1196" t="s">
        <v>718</v>
      </c>
      <c r="J11" s="1196" t="s">
        <v>719</v>
      </c>
      <c r="K11" s="1196" t="s">
        <v>616</v>
      </c>
      <c r="L11" s="1196" t="s">
        <v>617</v>
      </c>
      <c r="M11" s="978" t="s">
        <v>923</v>
      </c>
    </row>
    <row r="12" spans="2:13" ht="16.899999999999999" customHeight="1" x14ac:dyDescent="0.2">
      <c r="B12" s="979" t="s">
        <v>7</v>
      </c>
      <c r="C12" s="980" t="s">
        <v>7</v>
      </c>
      <c r="D12" s="981"/>
      <c r="E12" s="1883" t="s">
        <v>128</v>
      </c>
      <c r="F12" s="1883"/>
      <c r="G12" s="993" t="str">
        <f>K2</f>
        <v>11211</v>
      </c>
      <c r="H12" s="1195"/>
      <c r="I12" s="982">
        <v>0</v>
      </c>
      <c r="J12" s="982">
        <v>0</v>
      </c>
      <c r="K12" s="994">
        <f>VLOOKUP($K$2,DMTK!$B$11:$G$250,5,0)</f>
        <v>172646</v>
      </c>
      <c r="L12" s="994">
        <f>VLOOKUP($K$2,DMTK!$B$11:$G$250,6,0)</f>
        <v>0</v>
      </c>
      <c r="M12" s="983" t="s">
        <v>590</v>
      </c>
    </row>
    <row r="13" spans="2:13" ht="17.649999999999999" customHeight="1" x14ac:dyDescent="0.2">
      <c r="B13" s="995" t="str">
        <f t="shared" ref="B13:B76" si="0">IF($M13="","",INDEX(ngaygs,$M13))</f>
        <v/>
      </c>
      <c r="C13" s="995" t="str">
        <f t="shared" ref="C13:C76" si="1">IF($M13="","",INDEX(ngayct,$M13))</f>
        <v/>
      </c>
      <c r="D13" s="996" t="str">
        <f t="shared" ref="D13:D76" si="2">IF($M13="","",INDEX(soct,$M13))</f>
        <v/>
      </c>
      <c r="E13" s="1877" t="str">
        <f t="shared" ref="E13:E76" si="3">IF($M13="","",INDEX(diengiai,$M13))</f>
        <v/>
      </c>
      <c r="F13" s="1878"/>
      <c r="G13" s="997" t="str">
        <f>IF(M13="","",$K$2)</f>
        <v/>
      </c>
      <c r="H13" s="997" t="str">
        <f t="shared" ref="H13:H76" si="4">IF($M13="","",IF(INDEX(tkno,$M13)=$K$2,INDEX(tkco,$M13),INDEX(tkno,$M13)))</f>
        <v/>
      </c>
      <c r="I13" s="998" t="str">
        <f t="shared" ref="I13:I76" si="5">IF($M13="","",IF(INDEX(tkno,$M13)=$K$2,INDEX(sotien,$M13),""))</f>
        <v/>
      </c>
      <c r="J13" s="998" t="str">
        <f t="shared" ref="J13:J76" si="6">IF($M13="","",IF(INDEX(tkco,$M13)=$K$2,INDEX(sotien,$M13),""))</f>
        <v/>
      </c>
      <c r="K13" s="998">
        <f>MAX(0,$K$12+SUM($I12:$I$13)-$L$12-SUM($J12:$J$13))</f>
        <v>172646</v>
      </c>
      <c r="L13" s="998">
        <f>MAX(0,-($K$12+SUM($I12:$I$13)-$L$12-SUM($J12:$J$13)))</f>
        <v>0</v>
      </c>
      <c r="M13" s="999" t="str">
        <f t="array" ref="M13">IFERROR(SMALL(IF((tkno=$K$2)+(tkco=$K$2),ROW(tkno)-6),ROWS($M$12:M12)),"")</f>
        <v/>
      </c>
    </row>
    <row r="14" spans="2:13" ht="24.95" customHeight="1" x14ac:dyDescent="0.2">
      <c r="B14" s="1000" t="str">
        <f t="shared" si="0"/>
        <v/>
      </c>
      <c r="C14" s="1000" t="str">
        <f t="shared" si="1"/>
        <v/>
      </c>
      <c r="D14" s="1001" t="str">
        <f t="shared" si="2"/>
        <v/>
      </c>
      <c r="E14" s="1879" t="str">
        <f t="shared" si="3"/>
        <v/>
      </c>
      <c r="F14" s="1880"/>
      <c r="G14" s="1002" t="str">
        <f t="shared" ref="G14:G77" si="7">IF(M14="","",$K$2)</f>
        <v/>
      </c>
      <c r="H14" s="1002" t="str">
        <f t="shared" si="4"/>
        <v/>
      </c>
      <c r="I14" s="1003" t="str">
        <f t="shared" si="5"/>
        <v/>
      </c>
      <c r="J14" s="1003" t="str">
        <f t="shared" si="6"/>
        <v/>
      </c>
      <c r="K14" s="1003">
        <f>MAX(0,$K$12+SUM($I13:$I$13)-$L$12-SUM($J13:$J$13))</f>
        <v>172646</v>
      </c>
      <c r="L14" s="1003">
        <f>MAX(0,-($K$12+SUM($I13:$I$13)-$L$12-SUM($J13:$J$13)))</f>
        <v>0</v>
      </c>
      <c r="M14" s="1004" t="str">
        <f t="array" ref="M14">IFERROR(SMALL(IF((tkno=$K$2)+(tkco=$K$2),ROW(tkno)-6),ROWS($M$12:M13)),"")</f>
        <v/>
      </c>
    </row>
    <row r="15" spans="2:13" ht="24.95" customHeight="1" x14ac:dyDescent="0.2">
      <c r="B15" s="1000" t="str">
        <f t="shared" si="0"/>
        <v/>
      </c>
      <c r="C15" s="1000" t="str">
        <f t="shared" si="1"/>
        <v/>
      </c>
      <c r="D15" s="1001" t="str">
        <f t="shared" si="2"/>
        <v/>
      </c>
      <c r="E15" s="1879" t="str">
        <f t="shared" si="3"/>
        <v/>
      </c>
      <c r="F15" s="1880"/>
      <c r="G15" s="1002" t="str">
        <f t="shared" si="7"/>
        <v/>
      </c>
      <c r="H15" s="1002" t="str">
        <f t="shared" si="4"/>
        <v/>
      </c>
      <c r="I15" s="1003" t="str">
        <f t="shared" si="5"/>
        <v/>
      </c>
      <c r="J15" s="1003" t="str">
        <f t="shared" si="6"/>
        <v/>
      </c>
      <c r="K15" s="1003">
        <f>MAX(0,$K$12+SUM($I$13:$I14)-$L$12-SUM($J$13:$J14))</f>
        <v>172646</v>
      </c>
      <c r="L15" s="1003">
        <f>MAX(0,-($K$12+SUM($I$13:$I14)-$L$12-SUM($J$13:$J14)))</f>
        <v>0</v>
      </c>
      <c r="M15" s="1004" t="str">
        <f t="array" ref="M15">IFERROR(SMALL(IF((tkno=$K$2)+(tkco=$K$2),ROW(tkno)-6),ROWS($M$12:M14)),"")</f>
        <v/>
      </c>
    </row>
    <row r="16" spans="2:13" ht="25.7" customHeight="1" x14ac:dyDescent="0.2">
      <c r="B16" s="1000" t="str">
        <f t="shared" si="0"/>
        <v/>
      </c>
      <c r="C16" s="1000" t="str">
        <f t="shared" si="1"/>
        <v/>
      </c>
      <c r="D16" s="1001" t="str">
        <f t="shared" si="2"/>
        <v/>
      </c>
      <c r="E16" s="1879" t="str">
        <f t="shared" si="3"/>
        <v/>
      </c>
      <c r="F16" s="1880"/>
      <c r="G16" s="1002" t="str">
        <f t="shared" si="7"/>
        <v/>
      </c>
      <c r="H16" s="1002" t="str">
        <f t="shared" si="4"/>
        <v/>
      </c>
      <c r="I16" s="1003" t="str">
        <f t="shared" si="5"/>
        <v/>
      </c>
      <c r="J16" s="1003" t="str">
        <f t="shared" si="6"/>
        <v/>
      </c>
      <c r="K16" s="1003">
        <f>MAX(0,$K$12+SUM($I$13:$I15)-$L$12-SUM($J$13:$J15))</f>
        <v>172646</v>
      </c>
      <c r="L16" s="1003">
        <f>MAX(0,-($K$12+SUM($I$13:$I15)-$L$12-SUM($J$13:$J15)))</f>
        <v>0</v>
      </c>
      <c r="M16" s="1004" t="str">
        <f t="array" ref="M16">IFERROR(SMALL(IF((tkno=$K$2)+(tkco=$K$2),ROW(tkno)-6),ROWS($M$12:M15)),"")</f>
        <v/>
      </c>
    </row>
    <row r="17" spans="2:13" ht="16.899999999999999" customHeight="1" x14ac:dyDescent="0.2">
      <c r="B17" s="1000" t="str">
        <f t="shared" si="0"/>
        <v/>
      </c>
      <c r="C17" s="1000" t="str">
        <f t="shared" si="1"/>
        <v/>
      </c>
      <c r="D17" s="1001" t="str">
        <f t="shared" si="2"/>
        <v/>
      </c>
      <c r="E17" s="1879" t="str">
        <f t="shared" si="3"/>
        <v/>
      </c>
      <c r="F17" s="1880"/>
      <c r="G17" s="1002" t="str">
        <f t="shared" si="7"/>
        <v/>
      </c>
      <c r="H17" s="1002" t="str">
        <f t="shared" si="4"/>
        <v/>
      </c>
      <c r="I17" s="1003" t="str">
        <f t="shared" si="5"/>
        <v/>
      </c>
      <c r="J17" s="1003" t="str">
        <f t="shared" si="6"/>
        <v/>
      </c>
      <c r="K17" s="1003">
        <f>MAX(0,$K$12+SUM($I$13:$I16)-$L$12-SUM($J$13:$J16))</f>
        <v>172646</v>
      </c>
      <c r="L17" s="1003">
        <f>MAX(0,-($K$12+SUM($I$13:$I16)-$L$12-SUM($J$13:$J16)))</f>
        <v>0</v>
      </c>
      <c r="M17" s="1004" t="str">
        <f t="array" ref="M17">IFERROR(SMALL(IF((tkno=$K$2)+(tkco=$K$2),ROW(tkno)-6),ROWS($M$12:M16)),"")</f>
        <v/>
      </c>
    </row>
    <row r="18" spans="2:13" ht="25.7" customHeight="1" x14ac:dyDescent="0.2">
      <c r="B18" s="1000" t="str">
        <f t="shared" si="0"/>
        <v/>
      </c>
      <c r="C18" s="1000" t="str">
        <f t="shared" si="1"/>
        <v/>
      </c>
      <c r="D18" s="1001" t="str">
        <f t="shared" si="2"/>
        <v/>
      </c>
      <c r="E18" s="1879" t="str">
        <f t="shared" si="3"/>
        <v/>
      </c>
      <c r="F18" s="1880"/>
      <c r="G18" s="1002" t="str">
        <f t="shared" si="7"/>
        <v/>
      </c>
      <c r="H18" s="1002" t="str">
        <f t="shared" si="4"/>
        <v/>
      </c>
      <c r="I18" s="1003" t="str">
        <f t="shared" si="5"/>
        <v/>
      </c>
      <c r="J18" s="1003" t="str">
        <f t="shared" si="6"/>
        <v/>
      </c>
      <c r="K18" s="1003">
        <f>MAX(0,$K$12+SUM($I$13:$I17)-$L$12-SUM($J$13:$J17))</f>
        <v>172646</v>
      </c>
      <c r="L18" s="1003">
        <f>MAX(0,-($K$12+SUM($I$13:$I17)-$L$12-SUM($J$13:$J17)))</f>
        <v>0</v>
      </c>
      <c r="M18" s="1004" t="str">
        <f t="array" ref="M18">IFERROR(SMALL(IF((tkno=$K$2)+(tkco=$K$2),ROW(tkno)-6),ROWS($M$12:M17)),"")</f>
        <v/>
      </c>
    </row>
    <row r="19" spans="2:13" ht="24.95" customHeight="1" x14ac:dyDescent="0.2">
      <c r="B19" s="1000" t="str">
        <f t="shared" si="0"/>
        <v/>
      </c>
      <c r="C19" s="1000" t="str">
        <f t="shared" si="1"/>
        <v/>
      </c>
      <c r="D19" s="1001" t="str">
        <f t="shared" si="2"/>
        <v/>
      </c>
      <c r="E19" s="1879" t="str">
        <f t="shared" si="3"/>
        <v/>
      </c>
      <c r="F19" s="1880"/>
      <c r="G19" s="1002" t="str">
        <f t="shared" si="7"/>
        <v/>
      </c>
      <c r="H19" s="1002" t="str">
        <f t="shared" si="4"/>
        <v/>
      </c>
      <c r="I19" s="1003" t="str">
        <f t="shared" si="5"/>
        <v/>
      </c>
      <c r="J19" s="1003" t="str">
        <f t="shared" si="6"/>
        <v/>
      </c>
      <c r="K19" s="1003">
        <f>MAX(0,$K$12+SUM($I$13:$I18)-$L$12-SUM($J$13:$J18))</f>
        <v>172646</v>
      </c>
      <c r="L19" s="1003">
        <f>MAX(0,-($K$12+SUM($I$13:$I18)-$L$12-SUM($J$13:$J18)))</f>
        <v>0</v>
      </c>
      <c r="M19" s="1004" t="str">
        <f t="array" ref="M19">IFERROR(SMALL(IF((tkno=$K$2)+(tkco=$K$2),ROW(tkno)-6),ROWS($M$12:M18)),"")</f>
        <v/>
      </c>
    </row>
    <row r="20" spans="2:13" ht="24.95" customHeight="1" x14ac:dyDescent="0.2">
      <c r="B20" s="1000" t="str">
        <f t="shared" si="0"/>
        <v/>
      </c>
      <c r="C20" s="1000" t="str">
        <f t="shared" si="1"/>
        <v/>
      </c>
      <c r="D20" s="1001" t="str">
        <f t="shared" si="2"/>
        <v/>
      </c>
      <c r="E20" s="1879" t="str">
        <f t="shared" si="3"/>
        <v/>
      </c>
      <c r="F20" s="1880"/>
      <c r="G20" s="1002" t="str">
        <f t="shared" si="7"/>
        <v/>
      </c>
      <c r="H20" s="1002" t="str">
        <f t="shared" si="4"/>
        <v/>
      </c>
      <c r="I20" s="1003" t="str">
        <f t="shared" si="5"/>
        <v/>
      </c>
      <c r="J20" s="1003" t="str">
        <f t="shared" si="6"/>
        <v/>
      </c>
      <c r="K20" s="1003">
        <f>MAX(0,$K$12+SUM($I$13:$I19)-$L$12-SUM($J$13:$J19))</f>
        <v>172646</v>
      </c>
      <c r="L20" s="1003">
        <f>MAX(0,-($K$12+SUM($I$13:$I19)-$L$12-SUM($J$13:$J19)))</f>
        <v>0</v>
      </c>
      <c r="M20" s="1004" t="str">
        <f t="array" ref="M20">IFERROR(SMALL(IF((tkno=$K$2)+(tkco=$K$2),ROW(tkno)-6),ROWS($M$12:M19)),"")</f>
        <v/>
      </c>
    </row>
    <row r="21" spans="2:13" ht="17.649999999999999" customHeight="1" x14ac:dyDescent="0.2">
      <c r="B21" s="1000" t="str">
        <f t="shared" si="0"/>
        <v/>
      </c>
      <c r="C21" s="1000" t="str">
        <f t="shared" si="1"/>
        <v/>
      </c>
      <c r="D21" s="1001" t="str">
        <f t="shared" si="2"/>
        <v/>
      </c>
      <c r="E21" s="1879" t="str">
        <f t="shared" si="3"/>
        <v/>
      </c>
      <c r="F21" s="1880"/>
      <c r="G21" s="1002" t="str">
        <f t="shared" si="7"/>
        <v/>
      </c>
      <c r="H21" s="1002" t="str">
        <f t="shared" si="4"/>
        <v/>
      </c>
      <c r="I21" s="1003" t="str">
        <f t="shared" si="5"/>
        <v/>
      </c>
      <c r="J21" s="1003" t="str">
        <f t="shared" si="6"/>
        <v/>
      </c>
      <c r="K21" s="1003">
        <f>MAX(0,$K$12+SUM($I$13:$I20)-$L$12-SUM($J$13:$J20))</f>
        <v>172646</v>
      </c>
      <c r="L21" s="1003">
        <f>MAX(0,-($K$12+SUM($I$13:$I20)-$L$12-SUM($J$13:$J20)))</f>
        <v>0</v>
      </c>
      <c r="M21" s="1004" t="str">
        <f t="array" ref="M21">IFERROR(SMALL(IF((tkno=$K$2)+(tkco=$K$2),ROW(tkno)-6),ROWS($M$12:M20)),"")</f>
        <v/>
      </c>
    </row>
    <row r="22" spans="2:13" ht="16.899999999999999" customHeight="1" x14ac:dyDescent="0.2">
      <c r="B22" s="1000" t="str">
        <f t="shared" si="0"/>
        <v/>
      </c>
      <c r="C22" s="1000" t="str">
        <f t="shared" si="1"/>
        <v/>
      </c>
      <c r="D22" s="1001" t="str">
        <f t="shared" si="2"/>
        <v/>
      </c>
      <c r="E22" s="1879" t="str">
        <f t="shared" si="3"/>
        <v/>
      </c>
      <c r="F22" s="1880"/>
      <c r="G22" s="1002" t="str">
        <f t="shared" si="7"/>
        <v/>
      </c>
      <c r="H22" s="1002" t="str">
        <f t="shared" si="4"/>
        <v/>
      </c>
      <c r="I22" s="1003" t="str">
        <f t="shared" si="5"/>
        <v/>
      </c>
      <c r="J22" s="1003" t="str">
        <f t="shared" si="6"/>
        <v/>
      </c>
      <c r="K22" s="1003">
        <f>MAX(0,$K$12+SUM($I$13:$I21)-$L$12-SUM($J$13:$J21))</f>
        <v>172646</v>
      </c>
      <c r="L22" s="1003">
        <f>MAX(0,-($K$12+SUM($I$13:$I21)-$L$12-SUM($J$13:$J21)))</f>
        <v>0</v>
      </c>
      <c r="M22" s="1004" t="str">
        <f t="array" ref="M22">IFERROR(SMALL(IF((tkno=$K$2)+(tkco=$K$2),ROW(tkno)-6),ROWS($M$12:M21)),"")</f>
        <v/>
      </c>
    </row>
    <row r="23" spans="2:13" ht="25.7" customHeight="1" x14ac:dyDescent="0.2">
      <c r="B23" s="1000" t="str">
        <f t="shared" si="0"/>
        <v/>
      </c>
      <c r="C23" s="1000" t="str">
        <f t="shared" si="1"/>
        <v/>
      </c>
      <c r="D23" s="1001" t="str">
        <f t="shared" si="2"/>
        <v/>
      </c>
      <c r="E23" s="1879" t="str">
        <f t="shared" si="3"/>
        <v/>
      </c>
      <c r="F23" s="1880"/>
      <c r="G23" s="1002" t="str">
        <f t="shared" si="7"/>
        <v/>
      </c>
      <c r="H23" s="1002" t="str">
        <f t="shared" si="4"/>
        <v/>
      </c>
      <c r="I23" s="1003" t="str">
        <f t="shared" si="5"/>
        <v/>
      </c>
      <c r="J23" s="1003" t="str">
        <f t="shared" si="6"/>
        <v/>
      </c>
      <c r="K23" s="1003">
        <f>MAX(0,$K$12+SUM($I$13:$I22)-$L$12-SUM($J$13:$J22))</f>
        <v>172646</v>
      </c>
      <c r="L23" s="1003">
        <f>MAX(0,-($K$12+SUM($I$13:$I22)-$L$12-SUM($J$13:$J22)))</f>
        <v>0</v>
      </c>
      <c r="M23" s="1004" t="str">
        <f t="array" ref="M23">IFERROR(SMALL(IF((tkno=$K$2)+(tkco=$K$2),ROW(tkno)-6),ROWS($M$12:M22)),"")</f>
        <v/>
      </c>
    </row>
    <row r="24" spans="2:13" ht="16.899999999999999" customHeight="1" x14ac:dyDescent="0.2">
      <c r="B24" s="1000" t="str">
        <f t="shared" si="0"/>
        <v/>
      </c>
      <c r="C24" s="1000" t="str">
        <f t="shared" si="1"/>
        <v/>
      </c>
      <c r="D24" s="1001" t="str">
        <f t="shared" si="2"/>
        <v/>
      </c>
      <c r="E24" s="1879" t="str">
        <f t="shared" si="3"/>
        <v/>
      </c>
      <c r="F24" s="1880"/>
      <c r="G24" s="1002" t="str">
        <f t="shared" si="7"/>
        <v/>
      </c>
      <c r="H24" s="1002" t="str">
        <f t="shared" si="4"/>
        <v/>
      </c>
      <c r="I24" s="1003" t="str">
        <f t="shared" si="5"/>
        <v/>
      </c>
      <c r="J24" s="1003" t="str">
        <f t="shared" si="6"/>
        <v/>
      </c>
      <c r="K24" s="1003">
        <f>MAX(0,$K$12+SUM($I$13:$I23)-$L$12-SUM($J$13:$J23))</f>
        <v>172646</v>
      </c>
      <c r="L24" s="1003">
        <f>MAX(0,-($K$12+SUM($I$13:$I23)-$L$12-SUM($J$13:$J23)))</f>
        <v>0</v>
      </c>
      <c r="M24" s="1004" t="str">
        <f t="array" ref="M24">IFERROR(SMALL(IF((tkno=$K$2)+(tkco=$K$2),ROW(tkno)-6),ROWS($M$12:M23)),"")</f>
        <v/>
      </c>
    </row>
    <row r="25" spans="2:13" ht="25.7" customHeight="1" x14ac:dyDescent="0.2">
      <c r="B25" s="1000" t="str">
        <f t="shared" si="0"/>
        <v/>
      </c>
      <c r="C25" s="1000" t="str">
        <f t="shared" si="1"/>
        <v/>
      </c>
      <c r="D25" s="1001" t="str">
        <f t="shared" si="2"/>
        <v/>
      </c>
      <c r="E25" s="1879" t="str">
        <f t="shared" si="3"/>
        <v/>
      </c>
      <c r="F25" s="1880"/>
      <c r="G25" s="1002" t="str">
        <f t="shared" si="7"/>
        <v/>
      </c>
      <c r="H25" s="1002" t="str">
        <f t="shared" si="4"/>
        <v/>
      </c>
      <c r="I25" s="1003" t="str">
        <f t="shared" si="5"/>
        <v/>
      </c>
      <c r="J25" s="1003" t="str">
        <f t="shared" si="6"/>
        <v/>
      </c>
      <c r="K25" s="1003">
        <f>MAX(0,$K$12+SUM($I$13:$I24)-$L$12-SUM($J$13:$J24))</f>
        <v>172646</v>
      </c>
      <c r="L25" s="1003">
        <f>MAX(0,-($K$12+SUM($I$13:$I24)-$L$12-SUM($J$13:$J24)))</f>
        <v>0</v>
      </c>
      <c r="M25" s="1004" t="str">
        <f t="array" ref="M25">IFERROR(SMALL(IF((tkno=$K$2)+(tkco=$K$2),ROW(tkno)-6),ROWS($M$12:M24)),"")</f>
        <v/>
      </c>
    </row>
    <row r="26" spans="2:13" s="186" customFormat="1" ht="16.899999999999999" hidden="1" customHeight="1" x14ac:dyDescent="0.2">
      <c r="B26" s="476" t="str">
        <f t="shared" si="0"/>
        <v/>
      </c>
      <c r="C26" s="476" t="str">
        <f t="shared" si="1"/>
        <v/>
      </c>
      <c r="D26" s="187" t="str">
        <f t="shared" si="2"/>
        <v/>
      </c>
      <c r="E26" s="1884" t="str">
        <f t="shared" si="3"/>
        <v/>
      </c>
      <c r="F26" s="1885"/>
      <c r="G26" s="440" t="str">
        <f t="shared" si="7"/>
        <v/>
      </c>
      <c r="H26" s="440" t="str">
        <f t="shared" si="4"/>
        <v/>
      </c>
      <c r="I26" s="188" t="str">
        <f t="shared" si="5"/>
        <v/>
      </c>
      <c r="J26" s="188" t="str">
        <f t="shared" si="6"/>
        <v/>
      </c>
      <c r="K26" s="188">
        <f>MAX(0,$K$12+SUM($I$13:$I25)-$L$12-SUM($J$13:$J25))</f>
        <v>172646</v>
      </c>
      <c r="L26" s="188">
        <f>MAX(0,-($K$12+SUM($I$13:$I25)-$L$12-SUM($J$13:$J25)))</f>
        <v>0</v>
      </c>
      <c r="M26" s="482" t="str">
        <f t="array" ref="M26">IFERROR(SMALL(IF((tkno=$K$2)+(tkco=$K$2),ROW(tkno)-6),ROWS($M$12:M25)),"")</f>
        <v/>
      </c>
    </row>
    <row r="27" spans="2:13" s="186" customFormat="1" ht="17.649999999999999" hidden="1" customHeight="1" x14ac:dyDescent="0.2">
      <c r="B27" s="476" t="str">
        <f t="shared" si="0"/>
        <v/>
      </c>
      <c r="C27" s="476" t="str">
        <f t="shared" si="1"/>
        <v/>
      </c>
      <c r="D27" s="187" t="str">
        <f t="shared" si="2"/>
        <v/>
      </c>
      <c r="E27" s="1884" t="str">
        <f t="shared" si="3"/>
        <v/>
      </c>
      <c r="F27" s="1885"/>
      <c r="G27" s="440" t="str">
        <f t="shared" si="7"/>
        <v/>
      </c>
      <c r="H27" s="440" t="str">
        <f t="shared" si="4"/>
        <v/>
      </c>
      <c r="I27" s="188" t="str">
        <f t="shared" si="5"/>
        <v/>
      </c>
      <c r="J27" s="188" t="str">
        <f t="shared" si="6"/>
        <v/>
      </c>
      <c r="K27" s="188">
        <f>MAX(0,$K$12+SUM($I$13:$I26)-$L$12-SUM($J$13:$J26))</f>
        <v>172646</v>
      </c>
      <c r="L27" s="188">
        <f>MAX(0,-($K$12+SUM($I$13:$I26)-$L$12-SUM($J$13:$J26)))</f>
        <v>0</v>
      </c>
      <c r="M27" s="482" t="str">
        <f t="array" ref="M27">IFERROR(SMALL(IF((tkno=$K$2)+(tkco=$K$2),ROW(tkno)-6),ROWS($M$12:M26)),"")</f>
        <v/>
      </c>
    </row>
    <row r="28" spans="2:13" s="186" customFormat="1" ht="16.899999999999999" hidden="1" customHeight="1" x14ac:dyDescent="0.2">
      <c r="B28" s="476" t="str">
        <f t="shared" si="0"/>
        <v/>
      </c>
      <c r="C28" s="476" t="str">
        <f t="shared" si="1"/>
        <v/>
      </c>
      <c r="D28" s="187" t="str">
        <f t="shared" si="2"/>
        <v/>
      </c>
      <c r="E28" s="1884" t="str">
        <f t="shared" si="3"/>
        <v/>
      </c>
      <c r="F28" s="1885"/>
      <c r="G28" s="440" t="str">
        <f t="shared" si="7"/>
        <v/>
      </c>
      <c r="H28" s="440" t="str">
        <f t="shared" si="4"/>
        <v/>
      </c>
      <c r="I28" s="188" t="str">
        <f t="shared" si="5"/>
        <v/>
      </c>
      <c r="J28" s="188" t="str">
        <f t="shared" si="6"/>
        <v/>
      </c>
      <c r="K28" s="188">
        <f>MAX(0,$K$12+SUM($I$13:$I27)-$L$12-SUM($J$13:$J27))</f>
        <v>172646</v>
      </c>
      <c r="L28" s="188">
        <f>MAX(0,-($K$12+SUM($I$13:$I27)-$L$12-SUM($J$13:$J27)))</f>
        <v>0</v>
      </c>
      <c r="M28" s="482" t="str">
        <f t="array" ref="M28">IFERROR(SMALL(IF((tkno=$K$2)+(tkco=$K$2),ROW(tkno)-6),ROWS($M$12:M27)),"")</f>
        <v/>
      </c>
    </row>
    <row r="29" spans="2:13" s="186" customFormat="1" ht="17.649999999999999" hidden="1" customHeight="1" x14ac:dyDescent="0.2">
      <c r="B29" s="476" t="str">
        <f t="shared" si="0"/>
        <v/>
      </c>
      <c r="C29" s="476" t="str">
        <f t="shared" si="1"/>
        <v/>
      </c>
      <c r="D29" s="187" t="str">
        <f t="shared" si="2"/>
        <v/>
      </c>
      <c r="E29" s="1884" t="str">
        <f t="shared" si="3"/>
        <v/>
      </c>
      <c r="F29" s="1885"/>
      <c r="G29" s="440" t="str">
        <f t="shared" si="7"/>
        <v/>
      </c>
      <c r="H29" s="440" t="str">
        <f t="shared" si="4"/>
        <v/>
      </c>
      <c r="I29" s="188" t="str">
        <f t="shared" si="5"/>
        <v/>
      </c>
      <c r="J29" s="188" t="str">
        <f t="shared" si="6"/>
        <v/>
      </c>
      <c r="K29" s="188">
        <f>MAX(0,$K$12+SUM($I$13:$I28)-$L$12-SUM($J$13:$J28))</f>
        <v>172646</v>
      </c>
      <c r="L29" s="188">
        <f>MAX(0,-($K$12+SUM($I$13:$I28)-$L$12-SUM($J$13:$J28)))</f>
        <v>0</v>
      </c>
      <c r="M29" s="482" t="str">
        <f t="array" ref="M29">IFERROR(SMALL(IF((tkno=$K$2)+(tkco=$K$2),ROW(tkno)-6),ROWS($M$12:M28)),"")</f>
        <v/>
      </c>
    </row>
    <row r="30" spans="2:13" s="186" customFormat="1" ht="24.95" hidden="1" customHeight="1" x14ac:dyDescent="0.2">
      <c r="B30" s="476" t="str">
        <f t="shared" si="0"/>
        <v/>
      </c>
      <c r="C30" s="476" t="str">
        <f t="shared" si="1"/>
        <v/>
      </c>
      <c r="D30" s="187" t="str">
        <f t="shared" si="2"/>
        <v/>
      </c>
      <c r="E30" s="1884" t="str">
        <f t="shared" si="3"/>
        <v/>
      </c>
      <c r="F30" s="1885"/>
      <c r="G30" s="440" t="str">
        <f t="shared" si="7"/>
        <v/>
      </c>
      <c r="H30" s="440" t="str">
        <f t="shared" si="4"/>
        <v/>
      </c>
      <c r="I30" s="188" t="str">
        <f t="shared" si="5"/>
        <v/>
      </c>
      <c r="J30" s="188" t="str">
        <f t="shared" si="6"/>
        <v/>
      </c>
      <c r="K30" s="188">
        <f>MAX(0,$K$12+SUM($I$13:$I29)-$L$12-SUM($J$13:$J29))</f>
        <v>172646</v>
      </c>
      <c r="L30" s="188">
        <f>MAX(0,-($K$12+SUM($I$13:$I29)-$L$12-SUM($J$13:$J29)))</f>
        <v>0</v>
      </c>
      <c r="M30" s="482" t="str">
        <f t="array" ref="M30">IFERROR(SMALL(IF((tkno=$K$2)+(tkco=$K$2),ROW(tkno)-6),ROWS($M$12:M29)),"")</f>
        <v/>
      </c>
    </row>
    <row r="31" spans="2:13" s="186" customFormat="1" ht="17.649999999999999" hidden="1" customHeight="1" x14ac:dyDescent="0.2">
      <c r="B31" s="476" t="str">
        <f t="shared" si="0"/>
        <v/>
      </c>
      <c r="C31" s="476" t="str">
        <f t="shared" si="1"/>
        <v/>
      </c>
      <c r="D31" s="187" t="str">
        <f t="shared" si="2"/>
        <v/>
      </c>
      <c r="E31" s="1884" t="str">
        <f t="shared" si="3"/>
        <v/>
      </c>
      <c r="F31" s="1885"/>
      <c r="G31" s="440" t="str">
        <f t="shared" si="7"/>
        <v/>
      </c>
      <c r="H31" s="440" t="str">
        <f t="shared" si="4"/>
        <v/>
      </c>
      <c r="I31" s="188" t="str">
        <f t="shared" si="5"/>
        <v/>
      </c>
      <c r="J31" s="188" t="str">
        <f t="shared" si="6"/>
        <v/>
      </c>
      <c r="K31" s="188">
        <f>MAX(0,$K$12+SUM($I$13:$I30)-$L$12-SUM($J$13:$J30))</f>
        <v>172646</v>
      </c>
      <c r="L31" s="188">
        <f>MAX(0,-($K$12+SUM($I$13:$I30)-$L$12-SUM($J$13:$J30)))</f>
        <v>0</v>
      </c>
      <c r="M31" s="482" t="str">
        <f t="array" ref="M31">IFERROR(SMALL(IF((tkno=$K$2)+(tkco=$K$2),ROW(tkno)-6),ROWS($M$12:M30)),"")</f>
        <v/>
      </c>
    </row>
    <row r="32" spans="2:13" s="186" customFormat="1" ht="17.649999999999999" hidden="1" customHeight="1" x14ac:dyDescent="0.2">
      <c r="B32" s="476" t="str">
        <f t="shared" si="0"/>
        <v/>
      </c>
      <c r="C32" s="476" t="str">
        <f t="shared" si="1"/>
        <v/>
      </c>
      <c r="D32" s="187" t="str">
        <f t="shared" si="2"/>
        <v/>
      </c>
      <c r="E32" s="1884" t="str">
        <f t="shared" si="3"/>
        <v/>
      </c>
      <c r="F32" s="1885"/>
      <c r="G32" s="440" t="str">
        <f t="shared" si="7"/>
        <v/>
      </c>
      <c r="H32" s="440" t="str">
        <f t="shared" si="4"/>
        <v/>
      </c>
      <c r="I32" s="188" t="str">
        <f t="shared" si="5"/>
        <v/>
      </c>
      <c r="J32" s="188" t="str">
        <f t="shared" si="6"/>
        <v/>
      </c>
      <c r="K32" s="188">
        <f>MAX(0,$K$12+SUM($I$13:$I31)-$L$12-SUM($J$13:$J31))</f>
        <v>172646</v>
      </c>
      <c r="L32" s="188">
        <f>MAX(0,-($K$12+SUM($I$13:$I31)-$L$12-SUM($J$13:$J31)))</f>
        <v>0</v>
      </c>
      <c r="M32" s="482" t="str">
        <f t="array" ref="M32">IFERROR(SMALL(IF((tkno=$K$2)+(tkco=$K$2),ROW(tkno)-6),ROWS($M$12:M31)),"")</f>
        <v/>
      </c>
    </row>
    <row r="33" spans="2:13" s="186" customFormat="1" ht="17.649999999999999" hidden="1" customHeight="1" x14ac:dyDescent="0.2">
      <c r="B33" s="476" t="str">
        <f t="shared" si="0"/>
        <v/>
      </c>
      <c r="C33" s="476" t="str">
        <f t="shared" si="1"/>
        <v/>
      </c>
      <c r="D33" s="187" t="str">
        <f t="shared" si="2"/>
        <v/>
      </c>
      <c r="E33" s="1884" t="str">
        <f t="shared" si="3"/>
        <v/>
      </c>
      <c r="F33" s="1885"/>
      <c r="G33" s="440" t="str">
        <f t="shared" si="7"/>
        <v/>
      </c>
      <c r="H33" s="440" t="str">
        <f t="shared" si="4"/>
        <v/>
      </c>
      <c r="I33" s="188" t="str">
        <f t="shared" si="5"/>
        <v/>
      </c>
      <c r="J33" s="188" t="str">
        <f t="shared" si="6"/>
        <v/>
      </c>
      <c r="K33" s="188">
        <f>MAX(0,$K$12+SUM($I$13:$I32)-$L$12-SUM($J$13:$J32))</f>
        <v>172646</v>
      </c>
      <c r="L33" s="188">
        <f>MAX(0,-($K$12+SUM($I$13:$I32)-$L$12-SUM($J$13:$J32)))</f>
        <v>0</v>
      </c>
      <c r="M33" s="482" t="str">
        <f t="array" ref="M33">IFERROR(SMALL(IF((tkno=$K$2)+(tkco=$K$2),ROW(tkno)-6),ROWS($M$12:M32)),"")</f>
        <v/>
      </c>
    </row>
    <row r="34" spans="2:13" s="186" customFormat="1" ht="24.95" hidden="1" customHeight="1" x14ac:dyDescent="0.2">
      <c r="B34" s="476" t="str">
        <f t="shared" si="0"/>
        <v/>
      </c>
      <c r="C34" s="476" t="str">
        <f t="shared" si="1"/>
        <v/>
      </c>
      <c r="D34" s="187" t="str">
        <f t="shared" si="2"/>
        <v/>
      </c>
      <c r="E34" s="1884" t="str">
        <f t="shared" si="3"/>
        <v/>
      </c>
      <c r="F34" s="1885"/>
      <c r="G34" s="440" t="str">
        <f t="shared" si="7"/>
        <v/>
      </c>
      <c r="H34" s="440" t="str">
        <f t="shared" si="4"/>
        <v/>
      </c>
      <c r="I34" s="188" t="str">
        <f t="shared" si="5"/>
        <v/>
      </c>
      <c r="J34" s="188" t="str">
        <f t="shared" si="6"/>
        <v/>
      </c>
      <c r="K34" s="188">
        <f>MAX(0,$K$12+SUM($I$13:$I33)-$L$12-SUM($J$13:$J33))</f>
        <v>172646</v>
      </c>
      <c r="L34" s="188">
        <f>MAX(0,-($K$12+SUM($I$13:$I33)-$L$12-SUM($J$13:$J33)))</f>
        <v>0</v>
      </c>
      <c r="M34" s="482" t="str">
        <f t="array" ref="M34">IFERROR(SMALL(IF((tkno=$K$2)+(tkco=$K$2),ROW(tkno)-6),ROWS($M$12:M33)),"")</f>
        <v/>
      </c>
    </row>
    <row r="35" spans="2:13" s="186" customFormat="1" ht="17.649999999999999" hidden="1" customHeight="1" x14ac:dyDescent="0.2">
      <c r="B35" s="476" t="str">
        <f t="shared" si="0"/>
        <v/>
      </c>
      <c r="C35" s="476" t="str">
        <f t="shared" si="1"/>
        <v/>
      </c>
      <c r="D35" s="187" t="str">
        <f t="shared" si="2"/>
        <v/>
      </c>
      <c r="E35" s="1884" t="str">
        <f t="shared" si="3"/>
        <v/>
      </c>
      <c r="F35" s="1885"/>
      <c r="G35" s="440" t="str">
        <f t="shared" si="7"/>
        <v/>
      </c>
      <c r="H35" s="440" t="str">
        <f t="shared" si="4"/>
        <v/>
      </c>
      <c r="I35" s="188" t="str">
        <f t="shared" si="5"/>
        <v/>
      </c>
      <c r="J35" s="188" t="str">
        <f t="shared" si="6"/>
        <v/>
      </c>
      <c r="K35" s="188">
        <f>MAX(0,$K$12+SUM($I$13:$I34)-$L$12-SUM($J$13:$J34))</f>
        <v>172646</v>
      </c>
      <c r="L35" s="188">
        <f>MAX(0,-($K$12+SUM($I$13:$I34)-$L$12-SUM($J$13:$J34)))</f>
        <v>0</v>
      </c>
      <c r="M35" s="482" t="str">
        <f t="array" ref="M35">IFERROR(SMALL(IF((tkno=$K$2)+(tkco=$K$2),ROW(tkno)-6),ROWS($M$12:M34)),"")</f>
        <v/>
      </c>
    </row>
    <row r="36" spans="2:13" s="186" customFormat="1" ht="17.649999999999999" hidden="1" customHeight="1" x14ac:dyDescent="0.2">
      <c r="B36" s="476" t="str">
        <f t="shared" si="0"/>
        <v/>
      </c>
      <c r="C36" s="476" t="str">
        <f t="shared" si="1"/>
        <v/>
      </c>
      <c r="D36" s="187" t="str">
        <f t="shared" si="2"/>
        <v/>
      </c>
      <c r="E36" s="1884" t="str">
        <f t="shared" si="3"/>
        <v/>
      </c>
      <c r="F36" s="1885"/>
      <c r="G36" s="440" t="str">
        <f t="shared" si="7"/>
        <v/>
      </c>
      <c r="H36" s="440" t="str">
        <f t="shared" si="4"/>
        <v/>
      </c>
      <c r="I36" s="188" t="str">
        <f t="shared" si="5"/>
        <v/>
      </c>
      <c r="J36" s="188" t="str">
        <f t="shared" si="6"/>
        <v/>
      </c>
      <c r="K36" s="188">
        <f>MAX(0,$K$12+SUM($I$13:$I35)-$L$12-SUM($J$13:$J35))</f>
        <v>172646</v>
      </c>
      <c r="L36" s="188">
        <f>MAX(0,-($K$12+SUM($I$13:$I35)-$L$12-SUM($J$13:$J35)))</f>
        <v>0</v>
      </c>
      <c r="M36" s="482" t="str">
        <f t="array" ref="M36">IFERROR(SMALL(IF((tkno=$K$2)+(tkco=$K$2),ROW(tkno)-6),ROWS($M$12:M35)),"")</f>
        <v/>
      </c>
    </row>
    <row r="37" spans="2:13" s="186" customFormat="1" ht="16.899999999999999" hidden="1" customHeight="1" x14ac:dyDescent="0.2">
      <c r="B37" s="476" t="str">
        <f t="shared" si="0"/>
        <v/>
      </c>
      <c r="C37" s="476" t="str">
        <f t="shared" si="1"/>
        <v/>
      </c>
      <c r="D37" s="187" t="str">
        <f t="shared" si="2"/>
        <v/>
      </c>
      <c r="E37" s="1884" t="str">
        <f t="shared" si="3"/>
        <v/>
      </c>
      <c r="F37" s="1885"/>
      <c r="G37" s="440" t="str">
        <f t="shared" si="7"/>
        <v/>
      </c>
      <c r="H37" s="440" t="str">
        <f t="shared" si="4"/>
        <v/>
      </c>
      <c r="I37" s="188" t="str">
        <f t="shared" si="5"/>
        <v/>
      </c>
      <c r="J37" s="188" t="str">
        <f t="shared" si="6"/>
        <v/>
      </c>
      <c r="K37" s="188">
        <f>MAX(0,$K$12+SUM($I$13:$I36)-$L$12-SUM($J$13:$J36))</f>
        <v>172646</v>
      </c>
      <c r="L37" s="188">
        <f>MAX(0,-($K$12+SUM($I$13:$I36)-$L$12-SUM($J$13:$J36)))</f>
        <v>0</v>
      </c>
      <c r="M37" s="482" t="str">
        <f t="array" ref="M37">IFERROR(SMALL(IF((tkno=$K$2)+(tkco=$K$2),ROW(tkno)-6),ROWS($M$12:M36)),"")</f>
        <v/>
      </c>
    </row>
    <row r="38" spans="2:13" s="186" customFormat="1" ht="17.649999999999999" hidden="1" customHeight="1" x14ac:dyDescent="0.2">
      <c r="B38" s="476" t="str">
        <f t="shared" si="0"/>
        <v/>
      </c>
      <c r="C38" s="476" t="str">
        <f t="shared" si="1"/>
        <v/>
      </c>
      <c r="D38" s="187" t="str">
        <f t="shared" si="2"/>
        <v/>
      </c>
      <c r="E38" s="1884" t="str">
        <f t="shared" si="3"/>
        <v/>
      </c>
      <c r="F38" s="1885"/>
      <c r="G38" s="440" t="str">
        <f t="shared" si="7"/>
        <v/>
      </c>
      <c r="H38" s="440" t="str">
        <f t="shared" si="4"/>
        <v/>
      </c>
      <c r="I38" s="188" t="str">
        <f t="shared" si="5"/>
        <v/>
      </c>
      <c r="J38" s="188" t="str">
        <f t="shared" si="6"/>
        <v/>
      </c>
      <c r="K38" s="188">
        <f>MAX(0,$K$12+SUM($I$13:$I37)-$L$12-SUM($J$13:$J37))</f>
        <v>172646</v>
      </c>
      <c r="L38" s="188">
        <f>MAX(0,-($K$12+SUM($I$13:$I37)-$L$12-SUM($J$13:$J37)))</f>
        <v>0</v>
      </c>
      <c r="M38" s="482" t="str">
        <f t="array" ref="M38">IFERROR(SMALL(IF((tkno=$K$2)+(tkco=$K$2),ROW(tkno)-6),ROWS($M$12:M37)),"")</f>
        <v/>
      </c>
    </row>
    <row r="39" spans="2:13" s="186" customFormat="1" ht="16.899999999999999" hidden="1" customHeight="1" x14ac:dyDescent="0.2">
      <c r="B39" s="476" t="str">
        <f t="shared" si="0"/>
        <v/>
      </c>
      <c r="C39" s="476" t="str">
        <f t="shared" si="1"/>
        <v/>
      </c>
      <c r="D39" s="187" t="str">
        <f t="shared" si="2"/>
        <v/>
      </c>
      <c r="E39" s="1884" t="str">
        <f t="shared" si="3"/>
        <v/>
      </c>
      <c r="F39" s="1885"/>
      <c r="G39" s="440" t="str">
        <f t="shared" si="7"/>
        <v/>
      </c>
      <c r="H39" s="440" t="str">
        <f t="shared" si="4"/>
        <v/>
      </c>
      <c r="I39" s="188" t="str">
        <f t="shared" si="5"/>
        <v/>
      </c>
      <c r="J39" s="188" t="str">
        <f t="shared" si="6"/>
        <v/>
      </c>
      <c r="K39" s="188">
        <f>MAX(0,$K$12+SUM($I$13:$I38)-$L$12-SUM($J$13:$J38))</f>
        <v>172646</v>
      </c>
      <c r="L39" s="188">
        <f>MAX(0,-($K$12+SUM($I$13:$I38)-$L$12-SUM($J$13:$J38)))</f>
        <v>0</v>
      </c>
      <c r="M39" s="482" t="str">
        <f t="array" ref="M39">IFERROR(SMALL(IF((tkno=$K$2)+(tkco=$K$2),ROW(tkno)-6),ROWS($M$12:M38)),"")</f>
        <v/>
      </c>
    </row>
    <row r="40" spans="2:13" s="186" customFormat="1" ht="17.649999999999999" hidden="1" customHeight="1" x14ac:dyDescent="0.2">
      <c r="B40" s="476" t="str">
        <f t="shared" si="0"/>
        <v/>
      </c>
      <c r="C40" s="476" t="str">
        <f t="shared" si="1"/>
        <v/>
      </c>
      <c r="D40" s="187" t="str">
        <f t="shared" si="2"/>
        <v/>
      </c>
      <c r="E40" s="1884" t="str">
        <f t="shared" si="3"/>
        <v/>
      </c>
      <c r="F40" s="1885"/>
      <c r="G40" s="440" t="str">
        <f t="shared" si="7"/>
        <v/>
      </c>
      <c r="H40" s="440" t="str">
        <f t="shared" si="4"/>
        <v/>
      </c>
      <c r="I40" s="188" t="str">
        <f t="shared" si="5"/>
        <v/>
      </c>
      <c r="J40" s="188" t="str">
        <f t="shared" si="6"/>
        <v/>
      </c>
      <c r="K40" s="188">
        <f>MAX(0,$K$12+SUM($I$13:$I39)-$L$12-SUM($J$13:$J39))</f>
        <v>172646</v>
      </c>
      <c r="L40" s="188">
        <f>MAX(0,-($K$12+SUM($I$13:$I39)-$L$12-SUM($J$13:$J39)))</f>
        <v>0</v>
      </c>
      <c r="M40" s="482" t="str">
        <f t="array" ref="M40">IFERROR(SMALL(IF((tkno=$K$2)+(tkco=$K$2),ROW(tkno)-6),ROWS($M$12:M39)),"")</f>
        <v/>
      </c>
    </row>
    <row r="41" spans="2:13" s="186" customFormat="1" ht="17.649999999999999" hidden="1" customHeight="1" x14ac:dyDescent="0.2">
      <c r="B41" s="476" t="str">
        <f t="shared" si="0"/>
        <v/>
      </c>
      <c r="C41" s="476" t="str">
        <f t="shared" si="1"/>
        <v/>
      </c>
      <c r="D41" s="187" t="str">
        <f t="shared" si="2"/>
        <v/>
      </c>
      <c r="E41" s="1884" t="str">
        <f t="shared" si="3"/>
        <v/>
      </c>
      <c r="F41" s="1885"/>
      <c r="G41" s="440" t="str">
        <f t="shared" si="7"/>
        <v/>
      </c>
      <c r="H41" s="440" t="str">
        <f t="shared" si="4"/>
        <v/>
      </c>
      <c r="I41" s="188" t="str">
        <f t="shared" si="5"/>
        <v/>
      </c>
      <c r="J41" s="188" t="str">
        <f t="shared" si="6"/>
        <v/>
      </c>
      <c r="K41" s="188">
        <f>MAX(0,$K$12+SUM($I$13:$I40)-$L$12-SUM($J$13:$J40))</f>
        <v>172646</v>
      </c>
      <c r="L41" s="188">
        <f>MAX(0,-($K$12+SUM($I$13:$I40)-$L$12-SUM($J$13:$J40)))</f>
        <v>0</v>
      </c>
      <c r="M41" s="482" t="str">
        <f t="array" ref="M41">IFERROR(SMALL(IF((tkno=$K$2)+(tkco=$K$2),ROW(tkno)-6),ROWS($M$12:M40)),"")</f>
        <v/>
      </c>
    </row>
    <row r="42" spans="2:13" s="186" customFormat="1" ht="16.899999999999999" hidden="1" customHeight="1" x14ac:dyDescent="0.2">
      <c r="B42" s="476" t="str">
        <f t="shared" si="0"/>
        <v/>
      </c>
      <c r="C42" s="476" t="str">
        <f t="shared" si="1"/>
        <v/>
      </c>
      <c r="D42" s="187" t="str">
        <f t="shared" si="2"/>
        <v/>
      </c>
      <c r="E42" s="1884" t="str">
        <f t="shared" si="3"/>
        <v/>
      </c>
      <c r="F42" s="1885"/>
      <c r="G42" s="440" t="str">
        <f t="shared" si="7"/>
        <v/>
      </c>
      <c r="H42" s="440" t="str">
        <f t="shared" si="4"/>
        <v/>
      </c>
      <c r="I42" s="188" t="str">
        <f t="shared" si="5"/>
        <v/>
      </c>
      <c r="J42" s="188" t="str">
        <f t="shared" si="6"/>
        <v/>
      </c>
      <c r="K42" s="188">
        <f>MAX(0,$K$12+SUM($I$13:$I41)-$L$12-SUM($J$13:$J41))</f>
        <v>172646</v>
      </c>
      <c r="L42" s="188">
        <f>MAX(0,-($K$12+SUM($I$13:$I41)-$L$12-SUM($J$13:$J41)))</f>
        <v>0</v>
      </c>
      <c r="M42" s="482" t="str">
        <f t="array" ref="M42">IFERROR(SMALL(IF((tkno=$K$2)+(tkco=$K$2),ROW(tkno)-6),ROWS($M$12:M41)),"")</f>
        <v/>
      </c>
    </row>
    <row r="43" spans="2:13" s="186" customFormat="1" ht="25.7" hidden="1" customHeight="1" x14ac:dyDescent="0.2">
      <c r="B43" s="476" t="str">
        <f t="shared" si="0"/>
        <v/>
      </c>
      <c r="C43" s="476" t="str">
        <f t="shared" si="1"/>
        <v/>
      </c>
      <c r="D43" s="187" t="str">
        <f t="shared" si="2"/>
        <v/>
      </c>
      <c r="E43" s="1884" t="str">
        <f t="shared" si="3"/>
        <v/>
      </c>
      <c r="F43" s="1885"/>
      <c r="G43" s="440" t="str">
        <f t="shared" si="7"/>
        <v/>
      </c>
      <c r="H43" s="440" t="str">
        <f t="shared" si="4"/>
        <v/>
      </c>
      <c r="I43" s="188" t="str">
        <f t="shared" si="5"/>
        <v/>
      </c>
      <c r="J43" s="188" t="str">
        <f t="shared" si="6"/>
        <v/>
      </c>
      <c r="K43" s="188">
        <f>MAX(0,$K$12+SUM($I$13:$I42)-$L$12-SUM($J$13:$J42))</f>
        <v>172646</v>
      </c>
      <c r="L43" s="188">
        <f>MAX(0,-($K$12+SUM($I$13:$I42)-$L$12-SUM($J$13:$J42)))</f>
        <v>0</v>
      </c>
      <c r="M43" s="482" t="str">
        <f t="array" ref="M43">IFERROR(SMALL(IF((tkno=$K$2)+(tkco=$K$2),ROW(tkno)-6),ROWS($M$12:M42)),"")</f>
        <v/>
      </c>
    </row>
    <row r="44" spans="2:13" s="186" customFormat="1" ht="16.899999999999999" hidden="1" customHeight="1" x14ac:dyDescent="0.2">
      <c r="B44" s="476" t="str">
        <f t="shared" si="0"/>
        <v/>
      </c>
      <c r="C44" s="476" t="str">
        <f t="shared" si="1"/>
        <v/>
      </c>
      <c r="D44" s="187" t="str">
        <f t="shared" si="2"/>
        <v/>
      </c>
      <c r="E44" s="1884" t="str">
        <f t="shared" si="3"/>
        <v/>
      </c>
      <c r="F44" s="1885"/>
      <c r="G44" s="440" t="str">
        <f t="shared" si="7"/>
        <v/>
      </c>
      <c r="H44" s="440" t="str">
        <f t="shared" si="4"/>
        <v/>
      </c>
      <c r="I44" s="188" t="str">
        <f t="shared" si="5"/>
        <v/>
      </c>
      <c r="J44" s="188" t="str">
        <f t="shared" si="6"/>
        <v/>
      </c>
      <c r="K44" s="188">
        <f>MAX(0,$K$12+SUM($I$13:$I43)-$L$12-SUM($J$13:$J43))</f>
        <v>172646</v>
      </c>
      <c r="L44" s="188">
        <f>MAX(0,-($K$12+SUM($I$13:$I43)-$L$12-SUM($J$13:$J43)))</f>
        <v>0</v>
      </c>
      <c r="M44" s="482" t="str">
        <f t="array" ref="M44">IFERROR(SMALL(IF((tkno=$K$2)+(tkco=$K$2),ROW(tkno)-6),ROWS($M$12:M43)),"")</f>
        <v/>
      </c>
    </row>
    <row r="45" spans="2:13" s="186" customFormat="1" ht="25.7" hidden="1" customHeight="1" x14ac:dyDescent="0.2">
      <c r="B45" s="476" t="str">
        <f t="shared" si="0"/>
        <v/>
      </c>
      <c r="C45" s="476" t="str">
        <f t="shared" si="1"/>
        <v/>
      </c>
      <c r="D45" s="187" t="str">
        <f t="shared" si="2"/>
        <v/>
      </c>
      <c r="E45" s="1884" t="str">
        <f t="shared" si="3"/>
        <v/>
      </c>
      <c r="F45" s="1885"/>
      <c r="G45" s="440" t="str">
        <f t="shared" si="7"/>
        <v/>
      </c>
      <c r="H45" s="440" t="str">
        <f t="shared" si="4"/>
        <v/>
      </c>
      <c r="I45" s="188" t="str">
        <f t="shared" si="5"/>
        <v/>
      </c>
      <c r="J45" s="188" t="str">
        <f t="shared" si="6"/>
        <v/>
      </c>
      <c r="K45" s="188">
        <f>MAX(0,$K$12+SUM($I$13:$I44)-$L$12-SUM($J$13:$J44))</f>
        <v>172646</v>
      </c>
      <c r="L45" s="188">
        <f>MAX(0,-($K$12+SUM($I$13:$I44)-$L$12-SUM($J$13:$J44)))</f>
        <v>0</v>
      </c>
      <c r="M45" s="482" t="str">
        <f t="array" ref="M45">IFERROR(SMALL(IF((tkno=$K$2)+(tkco=$K$2),ROW(tkno)-6),ROWS($M$12:M44)),"")</f>
        <v/>
      </c>
    </row>
    <row r="46" spans="2:13" s="186" customFormat="1" ht="24.95" hidden="1" customHeight="1" x14ac:dyDescent="0.2">
      <c r="B46" s="476" t="str">
        <f t="shared" si="0"/>
        <v/>
      </c>
      <c r="C46" s="476" t="str">
        <f t="shared" si="1"/>
        <v/>
      </c>
      <c r="D46" s="187" t="str">
        <f t="shared" si="2"/>
        <v/>
      </c>
      <c r="E46" s="1884" t="str">
        <f t="shared" si="3"/>
        <v/>
      </c>
      <c r="F46" s="1885"/>
      <c r="G46" s="440" t="str">
        <f t="shared" si="7"/>
        <v/>
      </c>
      <c r="H46" s="440" t="str">
        <f t="shared" si="4"/>
        <v/>
      </c>
      <c r="I46" s="188" t="str">
        <f t="shared" si="5"/>
        <v/>
      </c>
      <c r="J46" s="188" t="str">
        <f t="shared" si="6"/>
        <v/>
      </c>
      <c r="K46" s="188">
        <f>MAX(0,$K$12+SUM($I$13:$I45)-$L$12-SUM($J$13:$J45))</f>
        <v>172646</v>
      </c>
      <c r="L46" s="188">
        <f>MAX(0,-($K$12+SUM($I$13:$I45)-$L$12-SUM($J$13:$J45)))</f>
        <v>0</v>
      </c>
      <c r="M46" s="482" t="str">
        <f t="array" ref="M46">IFERROR(SMALL(IF((tkno=$K$2)+(tkco=$K$2),ROW(tkno)-6),ROWS($M$12:M45)),"")</f>
        <v/>
      </c>
    </row>
    <row r="47" spans="2:13" s="186" customFormat="1" ht="36" hidden="1" customHeight="1" x14ac:dyDescent="0.2">
      <c r="B47" s="476" t="str">
        <f t="shared" si="0"/>
        <v/>
      </c>
      <c r="C47" s="476" t="str">
        <f t="shared" si="1"/>
        <v/>
      </c>
      <c r="D47" s="187" t="str">
        <f t="shared" si="2"/>
        <v/>
      </c>
      <c r="E47" s="1884" t="str">
        <f t="shared" si="3"/>
        <v/>
      </c>
      <c r="F47" s="1885"/>
      <c r="G47" s="440" t="str">
        <f t="shared" si="7"/>
        <v/>
      </c>
      <c r="H47" s="440" t="str">
        <f t="shared" si="4"/>
        <v/>
      </c>
      <c r="I47" s="188" t="str">
        <f t="shared" si="5"/>
        <v/>
      </c>
      <c r="J47" s="188" t="str">
        <f t="shared" si="6"/>
        <v/>
      </c>
      <c r="K47" s="188">
        <f>MAX(0,$K$12+SUM($I$13:$I46)-$L$12-SUM($J$13:$J46))</f>
        <v>172646</v>
      </c>
      <c r="L47" s="188">
        <f>MAX(0,-($K$12+SUM($I$13:$I46)-$L$12-SUM($J$13:$J46)))</f>
        <v>0</v>
      </c>
      <c r="M47" s="482" t="str">
        <f t="array" ref="M47">IFERROR(SMALL(IF((tkno=$K$2)+(tkco=$K$2),ROW(tkno)-6),ROWS($M$12:M46)),"")</f>
        <v/>
      </c>
    </row>
    <row r="48" spans="2:13" s="186" customFormat="1" ht="17.649999999999999" hidden="1" customHeight="1" x14ac:dyDescent="0.2">
      <c r="B48" s="476" t="str">
        <f t="shared" si="0"/>
        <v/>
      </c>
      <c r="C48" s="476" t="str">
        <f t="shared" si="1"/>
        <v/>
      </c>
      <c r="D48" s="187" t="str">
        <f t="shared" si="2"/>
        <v/>
      </c>
      <c r="E48" s="1884" t="str">
        <f t="shared" si="3"/>
        <v/>
      </c>
      <c r="F48" s="1885"/>
      <c r="G48" s="440" t="str">
        <f t="shared" si="7"/>
        <v/>
      </c>
      <c r="H48" s="440" t="str">
        <f t="shared" si="4"/>
        <v/>
      </c>
      <c r="I48" s="188" t="str">
        <f t="shared" si="5"/>
        <v/>
      </c>
      <c r="J48" s="188" t="str">
        <f t="shared" si="6"/>
        <v/>
      </c>
      <c r="K48" s="188">
        <f>MAX(0,$K$12+SUM($I$13:$I47)-$L$12-SUM($J$13:$J47))</f>
        <v>172646</v>
      </c>
      <c r="L48" s="188">
        <f>MAX(0,-($K$12+SUM($I$13:$I47)-$L$12-SUM($J$13:$J47)))</f>
        <v>0</v>
      </c>
      <c r="M48" s="482" t="str">
        <f t="array" ref="M48">IFERROR(SMALL(IF((tkno=$K$2)+(tkco=$K$2),ROW(tkno)-6),ROWS($M$12:M47)),"")</f>
        <v/>
      </c>
    </row>
    <row r="49" spans="2:13" s="186" customFormat="1" ht="17.649999999999999" hidden="1" customHeight="1" x14ac:dyDescent="0.2">
      <c r="B49" s="476" t="str">
        <f t="shared" si="0"/>
        <v/>
      </c>
      <c r="C49" s="476" t="str">
        <f t="shared" si="1"/>
        <v/>
      </c>
      <c r="D49" s="187" t="str">
        <f t="shared" si="2"/>
        <v/>
      </c>
      <c r="E49" s="1884" t="str">
        <f t="shared" si="3"/>
        <v/>
      </c>
      <c r="F49" s="1885"/>
      <c r="G49" s="440" t="str">
        <f t="shared" si="7"/>
        <v/>
      </c>
      <c r="H49" s="440" t="str">
        <f t="shared" si="4"/>
        <v/>
      </c>
      <c r="I49" s="188" t="str">
        <f t="shared" si="5"/>
        <v/>
      </c>
      <c r="J49" s="188" t="str">
        <f t="shared" si="6"/>
        <v/>
      </c>
      <c r="K49" s="188">
        <f>MAX(0,$K$12+SUM($I$13:$I48)-$L$12-SUM($J$13:$J48))</f>
        <v>172646</v>
      </c>
      <c r="L49" s="188">
        <f>MAX(0,-($K$12+SUM($I$13:$I48)-$L$12-SUM($J$13:$J48)))</f>
        <v>0</v>
      </c>
      <c r="M49" s="482" t="str">
        <f t="array" ref="M49">IFERROR(SMALL(IF((tkno=$K$2)+(tkco=$K$2),ROW(tkno)-6),ROWS($M$12:M48)),"")</f>
        <v/>
      </c>
    </row>
    <row r="50" spans="2:13" s="186" customFormat="1" ht="16.899999999999999" hidden="1" customHeight="1" x14ac:dyDescent="0.2">
      <c r="B50" s="476" t="str">
        <f t="shared" si="0"/>
        <v/>
      </c>
      <c r="C50" s="476" t="str">
        <f t="shared" si="1"/>
        <v/>
      </c>
      <c r="D50" s="187" t="str">
        <f t="shared" si="2"/>
        <v/>
      </c>
      <c r="E50" s="1884" t="str">
        <f t="shared" si="3"/>
        <v/>
      </c>
      <c r="F50" s="1885"/>
      <c r="G50" s="440" t="str">
        <f t="shared" si="7"/>
        <v/>
      </c>
      <c r="H50" s="440" t="str">
        <f t="shared" si="4"/>
        <v/>
      </c>
      <c r="I50" s="188" t="str">
        <f t="shared" si="5"/>
        <v/>
      </c>
      <c r="J50" s="188" t="str">
        <f t="shared" si="6"/>
        <v/>
      </c>
      <c r="K50" s="188">
        <f>MAX(0,$K$12+SUM($I$13:$I49)-$L$12-SUM($J$13:$J49))</f>
        <v>172646</v>
      </c>
      <c r="L50" s="188">
        <f>MAX(0,-($K$12+SUM($I$13:$I49)-$L$12-SUM($J$13:$J49)))</f>
        <v>0</v>
      </c>
      <c r="M50" s="482" t="str">
        <f t="array" ref="M50">IFERROR(SMALL(IF((tkno=$K$2)+(tkco=$K$2),ROW(tkno)-6),ROWS($M$12:M49)),"")</f>
        <v/>
      </c>
    </row>
    <row r="51" spans="2:13" s="186" customFormat="1" ht="17.649999999999999" hidden="1" customHeight="1" x14ac:dyDescent="0.2">
      <c r="B51" s="476" t="str">
        <f t="shared" si="0"/>
        <v/>
      </c>
      <c r="C51" s="476" t="str">
        <f t="shared" si="1"/>
        <v/>
      </c>
      <c r="D51" s="187" t="str">
        <f t="shared" si="2"/>
        <v/>
      </c>
      <c r="E51" s="1884" t="str">
        <f t="shared" si="3"/>
        <v/>
      </c>
      <c r="F51" s="1885"/>
      <c r="G51" s="440" t="str">
        <f t="shared" si="7"/>
        <v/>
      </c>
      <c r="H51" s="440" t="str">
        <f t="shared" si="4"/>
        <v/>
      </c>
      <c r="I51" s="188" t="str">
        <f t="shared" si="5"/>
        <v/>
      </c>
      <c r="J51" s="188" t="str">
        <f t="shared" si="6"/>
        <v/>
      </c>
      <c r="K51" s="188">
        <f>MAX(0,$K$12+SUM($I$13:$I50)-$L$12-SUM($J$13:$J50))</f>
        <v>172646</v>
      </c>
      <c r="L51" s="188">
        <f>MAX(0,-($K$12+SUM($I$13:$I50)-$L$12-SUM($J$13:$J50)))</f>
        <v>0</v>
      </c>
      <c r="M51" s="482" t="str">
        <f t="array" ref="M51">IFERROR(SMALL(IF((tkno=$K$2)+(tkco=$K$2),ROW(tkno)-6),ROWS($M$12:M50)),"")</f>
        <v/>
      </c>
    </row>
    <row r="52" spans="2:13" s="186" customFormat="1" ht="16.899999999999999" hidden="1" customHeight="1" x14ac:dyDescent="0.2">
      <c r="B52" s="476" t="str">
        <f t="shared" si="0"/>
        <v/>
      </c>
      <c r="C52" s="476" t="str">
        <f t="shared" si="1"/>
        <v/>
      </c>
      <c r="D52" s="187" t="str">
        <f t="shared" si="2"/>
        <v/>
      </c>
      <c r="E52" s="1884" t="str">
        <f t="shared" si="3"/>
        <v/>
      </c>
      <c r="F52" s="1885"/>
      <c r="G52" s="440" t="str">
        <f t="shared" si="7"/>
        <v/>
      </c>
      <c r="H52" s="440" t="str">
        <f t="shared" si="4"/>
        <v/>
      </c>
      <c r="I52" s="188" t="str">
        <f t="shared" si="5"/>
        <v/>
      </c>
      <c r="J52" s="188" t="str">
        <f t="shared" si="6"/>
        <v/>
      </c>
      <c r="K52" s="188">
        <f>MAX(0,$K$12+SUM($I$13:$I51)-$L$12-SUM($J$13:$J51))</f>
        <v>172646</v>
      </c>
      <c r="L52" s="188">
        <f>MAX(0,-($K$12+SUM($I$13:$I51)-$L$12-SUM($J$13:$J51)))</f>
        <v>0</v>
      </c>
      <c r="M52" s="482" t="str">
        <f t="array" ref="M52">IFERROR(SMALL(IF((tkno=$K$2)+(tkco=$K$2),ROW(tkno)-6),ROWS($M$12:M51)),"")</f>
        <v/>
      </c>
    </row>
    <row r="53" spans="2:13" s="186" customFormat="1" ht="25.7" hidden="1" customHeight="1" x14ac:dyDescent="0.2">
      <c r="B53" s="476" t="str">
        <f t="shared" si="0"/>
        <v/>
      </c>
      <c r="C53" s="476" t="str">
        <f t="shared" si="1"/>
        <v/>
      </c>
      <c r="D53" s="187" t="str">
        <f t="shared" si="2"/>
        <v/>
      </c>
      <c r="E53" s="1884" t="str">
        <f t="shared" si="3"/>
        <v/>
      </c>
      <c r="F53" s="1885"/>
      <c r="G53" s="440" t="str">
        <f t="shared" si="7"/>
        <v/>
      </c>
      <c r="H53" s="440" t="str">
        <f t="shared" si="4"/>
        <v/>
      </c>
      <c r="I53" s="188" t="str">
        <f t="shared" si="5"/>
        <v/>
      </c>
      <c r="J53" s="188" t="str">
        <f t="shared" si="6"/>
        <v/>
      </c>
      <c r="K53" s="188">
        <f>MAX(0,$K$12+SUM($I$13:$I52)-$L$12-SUM($J$13:$J52))</f>
        <v>172646</v>
      </c>
      <c r="L53" s="188">
        <f>MAX(0,-($K$12+SUM($I$13:$I52)-$L$12-SUM($J$13:$J52)))</f>
        <v>0</v>
      </c>
      <c r="M53" s="482" t="str">
        <f t="array" ref="M53">IFERROR(SMALL(IF((tkno=$K$2)+(tkco=$K$2),ROW(tkno)-6),ROWS($M$12:M52)),"")</f>
        <v/>
      </c>
    </row>
    <row r="54" spans="2:13" s="186" customFormat="1" ht="16.899999999999999" hidden="1" customHeight="1" x14ac:dyDescent="0.2">
      <c r="B54" s="476" t="str">
        <f t="shared" si="0"/>
        <v/>
      </c>
      <c r="C54" s="476" t="str">
        <f t="shared" si="1"/>
        <v/>
      </c>
      <c r="D54" s="187" t="str">
        <f t="shared" si="2"/>
        <v/>
      </c>
      <c r="E54" s="1884" t="str">
        <f t="shared" si="3"/>
        <v/>
      </c>
      <c r="F54" s="1885"/>
      <c r="G54" s="440" t="str">
        <f t="shared" si="7"/>
        <v/>
      </c>
      <c r="H54" s="440" t="str">
        <f t="shared" si="4"/>
        <v/>
      </c>
      <c r="I54" s="188" t="str">
        <f t="shared" si="5"/>
        <v/>
      </c>
      <c r="J54" s="188" t="str">
        <f t="shared" si="6"/>
        <v/>
      </c>
      <c r="K54" s="188">
        <f>MAX(0,$K$12+SUM($I$13:$I53)-$L$12-SUM($J$13:$J53))</f>
        <v>172646</v>
      </c>
      <c r="L54" s="188">
        <f>MAX(0,-($K$12+SUM($I$13:$I53)-$L$12-SUM($J$13:$J53)))</f>
        <v>0</v>
      </c>
      <c r="M54" s="482" t="str">
        <f t="array" ref="M54">IFERROR(SMALL(IF((tkno=$K$2)+(tkco=$K$2),ROW(tkno)-6),ROWS($M$12:M53)),"")</f>
        <v/>
      </c>
    </row>
    <row r="55" spans="2:13" s="186" customFormat="1" ht="25.7" hidden="1" customHeight="1" x14ac:dyDescent="0.2">
      <c r="B55" s="476" t="str">
        <f t="shared" si="0"/>
        <v/>
      </c>
      <c r="C55" s="476" t="str">
        <f t="shared" si="1"/>
        <v/>
      </c>
      <c r="D55" s="187" t="str">
        <f t="shared" si="2"/>
        <v/>
      </c>
      <c r="E55" s="1884" t="str">
        <f t="shared" si="3"/>
        <v/>
      </c>
      <c r="F55" s="1885"/>
      <c r="G55" s="440" t="str">
        <f t="shared" si="7"/>
        <v/>
      </c>
      <c r="H55" s="440" t="str">
        <f t="shared" si="4"/>
        <v/>
      </c>
      <c r="I55" s="188" t="str">
        <f t="shared" si="5"/>
        <v/>
      </c>
      <c r="J55" s="188" t="str">
        <f t="shared" si="6"/>
        <v/>
      </c>
      <c r="K55" s="188">
        <f>MAX(0,$K$12+SUM($I$13:$I54)-$L$12-SUM($J$13:$J54))</f>
        <v>172646</v>
      </c>
      <c r="L55" s="188">
        <f>MAX(0,-($K$12+SUM($I$13:$I54)-$L$12-SUM($J$13:$J54)))</f>
        <v>0</v>
      </c>
      <c r="M55" s="482" t="str">
        <f t="array" ref="M55">IFERROR(SMALL(IF((tkno=$K$2)+(tkco=$K$2),ROW(tkno)-6),ROWS($M$12:M54)),"")</f>
        <v/>
      </c>
    </row>
    <row r="56" spans="2:13" s="186" customFormat="1" ht="24.95" hidden="1" customHeight="1" x14ac:dyDescent="0.2">
      <c r="B56" s="476" t="str">
        <f t="shared" si="0"/>
        <v/>
      </c>
      <c r="C56" s="476" t="str">
        <f t="shared" si="1"/>
        <v/>
      </c>
      <c r="D56" s="187" t="str">
        <f t="shared" si="2"/>
        <v/>
      </c>
      <c r="E56" s="1884" t="str">
        <f t="shared" si="3"/>
        <v/>
      </c>
      <c r="F56" s="1885"/>
      <c r="G56" s="440" t="str">
        <f t="shared" si="7"/>
        <v/>
      </c>
      <c r="H56" s="440" t="str">
        <f t="shared" si="4"/>
        <v/>
      </c>
      <c r="I56" s="188" t="str">
        <f t="shared" si="5"/>
        <v/>
      </c>
      <c r="J56" s="188" t="str">
        <f t="shared" si="6"/>
        <v/>
      </c>
      <c r="K56" s="188">
        <f>MAX(0,$K$12+SUM($I$13:$I55)-$L$12-SUM($J$13:$J55))</f>
        <v>172646</v>
      </c>
      <c r="L56" s="188">
        <f>MAX(0,-($K$12+SUM($I$13:$I55)-$L$12-SUM($J$13:$J55)))</f>
        <v>0</v>
      </c>
      <c r="M56" s="482" t="str">
        <f t="array" ref="M56">IFERROR(SMALL(IF((tkno=$K$2)+(tkco=$K$2),ROW(tkno)-6),ROWS($M$12:M55)),"")</f>
        <v/>
      </c>
    </row>
    <row r="57" spans="2:13" s="186" customFormat="1" ht="17.649999999999999" hidden="1" customHeight="1" x14ac:dyDescent="0.2">
      <c r="B57" s="476" t="str">
        <f t="shared" si="0"/>
        <v/>
      </c>
      <c r="C57" s="476" t="str">
        <f t="shared" si="1"/>
        <v/>
      </c>
      <c r="D57" s="187" t="str">
        <f t="shared" si="2"/>
        <v/>
      </c>
      <c r="E57" s="1884" t="str">
        <f t="shared" si="3"/>
        <v/>
      </c>
      <c r="F57" s="1885"/>
      <c r="G57" s="440" t="str">
        <f t="shared" si="7"/>
        <v/>
      </c>
      <c r="H57" s="440" t="str">
        <f t="shared" si="4"/>
        <v/>
      </c>
      <c r="I57" s="188" t="str">
        <f t="shared" si="5"/>
        <v/>
      </c>
      <c r="J57" s="188" t="str">
        <f t="shared" si="6"/>
        <v/>
      </c>
      <c r="K57" s="188">
        <f>MAX(0,$K$12+SUM($I$13:$I56)-$L$12-SUM($J$13:$J56))</f>
        <v>172646</v>
      </c>
      <c r="L57" s="188">
        <f>MAX(0,-($K$12+SUM($I$13:$I56)-$L$12-SUM($J$13:$J56)))</f>
        <v>0</v>
      </c>
      <c r="M57" s="482" t="str">
        <f t="array" ref="M57">IFERROR(SMALL(IF((tkno=$K$2)+(tkco=$K$2),ROW(tkno)-6),ROWS($M$12:M56)),"")</f>
        <v/>
      </c>
    </row>
    <row r="58" spans="2:13" s="186" customFormat="1" ht="24.95" hidden="1" customHeight="1" x14ac:dyDescent="0.2">
      <c r="B58" s="476" t="str">
        <f t="shared" si="0"/>
        <v/>
      </c>
      <c r="C58" s="476" t="str">
        <f t="shared" si="1"/>
        <v/>
      </c>
      <c r="D58" s="187" t="str">
        <f t="shared" si="2"/>
        <v/>
      </c>
      <c r="E58" s="1884" t="str">
        <f t="shared" si="3"/>
        <v/>
      </c>
      <c r="F58" s="1885"/>
      <c r="G58" s="440" t="str">
        <f t="shared" si="7"/>
        <v/>
      </c>
      <c r="H58" s="440" t="str">
        <f t="shared" si="4"/>
        <v/>
      </c>
      <c r="I58" s="188" t="str">
        <f t="shared" si="5"/>
        <v/>
      </c>
      <c r="J58" s="188" t="str">
        <f t="shared" si="6"/>
        <v/>
      </c>
      <c r="K58" s="188">
        <f>MAX(0,$K$12+SUM($I$13:$I57)-$L$12-SUM($J$13:$J57))</f>
        <v>172646</v>
      </c>
      <c r="L58" s="188">
        <f>MAX(0,-($K$12+SUM($I$13:$I57)-$L$12-SUM($J$13:$J57)))</f>
        <v>0</v>
      </c>
      <c r="M58" s="482" t="str">
        <f t="array" ref="M58">IFERROR(SMALL(IF((tkno=$K$2)+(tkco=$K$2),ROW(tkno)-6),ROWS($M$12:M57)),"")</f>
        <v/>
      </c>
    </row>
    <row r="59" spans="2:13" s="186" customFormat="1" ht="17.649999999999999" hidden="1" customHeight="1" x14ac:dyDescent="0.2">
      <c r="B59" s="476" t="str">
        <f t="shared" si="0"/>
        <v/>
      </c>
      <c r="C59" s="476" t="str">
        <f t="shared" si="1"/>
        <v/>
      </c>
      <c r="D59" s="187" t="str">
        <f t="shared" si="2"/>
        <v/>
      </c>
      <c r="E59" s="1884" t="str">
        <f t="shared" si="3"/>
        <v/>
      </c>
      <c r="F59" s="1885"/>
      <c r="G59" s="440" t="str">
        <f t="shared" si="7"/>
        <v/>
      </c>
      <c r="H59" s="440" t="str">
        <f t="shared" si="4"/>
        <v/>
      </c>
      <c r="I59" s="188" t="str">
        <f t="shared" si="5"/>
        <v/>
      </c>
      <c r="J59" s="188" t="str">
        <f t="shared" si="6"/>
        <v/>
      </c>
      <c r="K59" s="188">
        <f>MAX(0,$K$12+SUM($I$13:$I58)-$L$12-SUM($J$13:$J58))</f>
        <v>172646</v>
      </c>
      <c r="L59" s="188">
        <f>MAX(0,-($K$12+SUM($I$13:$I58)-$L$12-SUM($J$13:$J58)))</f>
        <v>0</v>
      </c>
      <c r="M59" s="482" t="str">
        <f t="array" ref="M59">IFERROR(SMALL(IF((tkno=$K$2)+(tkco=$K$2),ROW(tkno)-6),ROWS($M$12:M58)),"")</f>
        <v/>
      </c>
    </row>
    <row r="60" spans="2:13" s="186" customFormat="1" ht="16.899999999999999" hidden="1" customHeight="1" x14ac:dyDescent="0.2">
      <c r="B60" s="476" t="str">
        <f t="shared" si="0"/>
        <v/>
      </c>
      <c r="C60" s="476" t="str">
        <f t="shared" si="1"/>
        <v/>
      </c>
      <c r="D60" s="187" t="str">
        <f t="shared" si="2"/>
        <v/>
      </c>
      <c r="E60" s="1884" t="str">
        <f t="shared" si="3"/>
        <v/>
      </c>
      <c r="F60" s="1885"/>
      <c r="G60" s="440" t="str">
        <f t="shared" si="7"/>
        <v/>
      </c>
      <c r="H60" s="440" t="str">
        <f t="shared" si="4"/>
        <v/>
      </c>
      <c r="I60" s="188" t="str">
        <f t="shared" si="5"/>
        <v/>
      </c>
      <c r="J60" s="188" t="str">
        <f t="shared" si="6"/>
        <v/>
      </c>
      <c r="K60" s="188">
        <f>MAX(0,$K$12+SUM($I$13:$I59)-$L$12-SUM($J$13:$J59))</f>
        <v>172646</v>
      </c>
      <c r="L60" s="188">
        <f>MAX(0,-($K$12+SUM($I$13:$I59)-$L$12-SUM($J$13:$J59)))</f>
        <v>0</v>
      </c>
      <c r="M60" s="482" t="str">
        <f t="array" ref="M60">IFERROR(SMALL(IF((tkno=$K$2)+(tkco=$K$2),ROW(tkno)-6),ROWS($M$12:M59)),"")</f>
        <v/>
      </c>
    </row>
    <row r="61" spans="2:13" s="186" customFormat="1" ht="17.649999999999999" hidden="1" customHeight="1" x14ac:dyDescent="0.2">
      <c r="B61" s="476" t="str">
        <f t="shared" si="0"/>
        <v/>
      </c>
      <c r="C61" s="476" t="str">
        <f t="shared" si="1"/>
        <v/>
      </c>
      <c r="D61" s="187" t="str">
        <f t="shared" si="2"/>
        <v/>
      </c>
      <c r="E61" s="1884" t="str">
        <f t="shared" si="3"/>
        <v/>
      </c>
      <c r="F61" s="1885"/>
      <c r="G61" s="440" t="str">
        <f t="shared" si="7"/>
        <v/>
      </c>
      <c r="H61" s="440" t="str">
        <f t="shared" si="4"/>
        <v/>
      </c>
      <c r="I61" s="188" t="str">
        <f t="shared" si="5"/>
        <v/>
      </c>
      <c r="J61" s="188" t="str">
        <f t="shared" si="6"/>
        <v/>
      </c>
      <c r="K61" s="188">
        <f>MAX(0,$K$12+SUM($I$13:$I60)-$L$12-SUM($J$13:$J60))</f>
        <v>172646</v>
      </c>
      <c r="L61" s="188">
        <f>MAX(0,-($K$12+SUM($I$13:$I60)-$L$12-SUM($J$13:$J60)))</f>
        <v>0</v>
      </c>
      <c r="M61" s="482" t="str">
        <f t="array" ref="M61">IFERROR(SMALL(IF((tkno=$K$2)+(tkco=$K$2),ROW(tkno)-6),ROWS($M$12:M60)),"")</f>
        <v/>
      </c>
    </row>
    <row r="62" spans="2:13" s="186" customFormat="1" ht="17.649999999999999" hidden="1" customHeight="1" x14ac:dyDescent="0.2">
      <c r="B62" s="476" t="str">
        <f t="shared" si="0"/>
        <v/>
      </c>
      <c r="C62" s="476" t="str">
        <f t="shared" si="1"/>
        <v/>
      </c>
      <c r="D62" s="187" t="str">
        <f t="shared" si="2"/>
        <v/>
      </c>
      <c r="E62" s="1884" t="str">
        <f t="shared" si="3"/>
        <v/>
      </c>
      <c r="F62" s="1885"/>
      <c r="G62" s="440" t="str">
        <f t="shared" si="7"/>
        <v/>
      </c>
      <c r="H62" s="440" t="str">
        <f t="shared" si="4"/>
        <v/>
      </c>
      <c r="I62" s="188" t="str">
        <f t="shared" si="5"/>
        <v/>
      </c>
      <c r="J62" s="188" t="str">
        <f t="shared" si="6"/>
        <v/>
      </c>
      <c r="K62" s="188">
        <f>MAX(0,$K$12+SUM($I$13:$I61)-$L$12-SUM($J$13:$J61))</f>
        <v>172646</v>
      </c>
      <c r="L62" s="188">
        <f>MAX(0,-($K$12+SUM($I$13:$I61)-$L$12-SUM($J$13:$J61)))</f>
        <v>0</v>
      </c>
      <c r="M62" s="482" t="str">
        <f t="array" ref="M62">IFERROR(SMALL(IF((tkno=$K$2)+(tkco=$K$2),ROW(tkno)-6),ROWS($M$12:M61)),"")</f>
        <v/>
      </c>
    </row>
    <row r="63" spans="2:13" s="186" customFormat="1" ht="16.899999999999999" hidden="1" customHeight="1" x14ac:dyDescent="0.2">
      <c r="B63" s="476" t="str">
        <f t="shared" si="0"/>
        <v/>
      </c>
      <c r="C63" s="476" t="str">
        <f t="shared" si="1"/>
        <v/>
      </c>
      <c r="D63" s="187" t="str">
        <f t="shared" si="2"/>
        <v/>
      </c>
      <c r="E63" s="1884" t="str">
        <f t="shared" si="3"/>
        <v/>
      </c>
      <c r="F63" s="1885"/>
      <c r="G63" s="440" t="str">
        <f t="shared" si="7"/>
        <v/>
      </c>
      <c r="H63" s="440" t="str">
        <f t="shared" si="4"/>
        <v/>
      </c>
      <c r="I63" s="188" t="str">
        <f t="shared" si="5"/>
        <v/>
      </c>
      <c r="J63" s="188" t="str">
        <f t="shared" si="6"/>
        <v/>
      </c>
      <c r="K63" s="188">
        <f>MAX(0,$K$12+SUM($I$13:$I62)-$L$12-SUM($J$13:$J62))</f>
        <v>172646</v>
      </c>
      <c r="L63" s="188">
        <f>MAX(0,-($K$12+SUM($I$13:$I62)-$L$12-SUM($J$13:$J62)))</f>
        <v>0</v>
      </c>
      <c r="M63" s="482" t="str">
        <f t="array" ref="M63">IFERROR(SMALL(IF((tkno=$K$2)+(tkco=$K$2),ROW(tkno)-6),ROWS($M$12:M62)),"")</f>
        <v/>
      </c>
    </row>
    <row r="64" spans="2:13" s="186" customFormat="1" ht="25.7" hidden="1" customHeight="1" x14ac:dyDescent="0.2">
      <c r="B64" s="476" t="str">
        <f t="shared" si="0"/>
        <v/>
      </c>
      <c r="C64" s="476" t="str">
        <f t="shared" si="1"/>
        <v/>
      </c>
      <c r="D64" s="187" t="str">
        <f t="shared" si="2"/>
        <v/>
      </c>
      <c r="E64" s="1884" t="str">
        <f t="shared" si="3"/>
        <v/>
      </c>
      <c r="F64" s="1885"/>
      <c r="G64" s="440" t="str">
        <f t="shared" si="7"/>
        <v/>
      </c>
      <c r="H64" s="440" t="str">
        <f t="shared" si="4"/>
        <v/>
      </c>
      <c r="I64" s="188" t="str">
        <f t="shared" si="5"/>
        <v/>
      </c>
      <c r="J64" s="188" t="str">
        <f t="shared" si="6"/>
        <v/>
      </c>
      <c r="K64" s="188">
        <f>MAX(0,$K$12+SUM($I$13:$I63)-$L$12-SUM($J$13:$J63))</f>
        <v>172646</v>
      </c>
      <c r="L64" s="188">
        <f>MAX(0,-($K$12+SUM($I$13:$I63)-$L$12-SUM($J$13:$J63)))</f>
        <v>0</v>
      </c>
      <c r="M64" s="482" t="str">
        <f t="array" ref="M64">IFERROR(SMALL(IF((tkno=$K$2)+(tkco=$K$2),ROW(tkno)-6),ROWS($M$12:M63)),"")</f>
        <v/>
      </c>
    </row>
    <row r="65" spans="2:13" s="186" customFormat="1" ht="16.899999999999999" hidden="1" customHeight="1" x14ac:dyDescent="0.2">
      <c r="B65" s="476" t="str">
        <f t="shared" si="0"/>
        <v/>
      </c>
      <c r="C65" s="476" t="str">
        <f t="shared" si="1"/>
        <v/>
      </c>
      <c r="D65" s="187" t="str">
        <f t="shared" si="2"/>
        <v/>
      </c>
      <c r="E65" s="1884" t="str">
        <f t="shared" si="3"/>
        <v/>
      </c>
      <c r="F65" s="1885"/>
      <c r="G65" s="440" t="str">
        <f t="shared" si="7"/>
        <v/>
      </c>
      <c r="H65" s="440" t="str">
        <f t="shared" si="4"/>
        <v/>
      </c>
      <c r="I65" s="188" t="str">
        <f t="shared" si="5"/>
        <v/>
      </c>
      <c r="J65" s="188" t="str">
        <f t="shared" si="6"/>
        <v/>
      </c>
      <c r="K65" s="188">
        <f>MAX(0,$K$12+SUM($I$13:$I64)-$L$12-SUM($J$13:$J64))</f>
        <v>172646</v>
      </c>
      <c r="L65" s="188">
        <f>MAX(0,-($K$12+SUM($I$13:$I64)-$L$12-SUM($J$13:$J64)))</f>
        <v>0</v>
      </c>
      <c r="M65" s="482" t="str">
        <f t="array" ref="M65">IFERROR(SMALL(IF((tkno=$K$2)+(tkco=$K$2),ROW(tkno)-6),ROWS($M$12:M64)),"")</f>
        <v/>
      </c>
    </row>
    <row r="66" spans="2:13" s="186" customFormat="1" ht="24.95" hidden="1" customHeight="1" x14ac:dyDescent="0.2">
      <c r="B66" s="476" t="str">
        <f t="shared" si="0"/>
        <v/>
      </c>
      <c r="C66" s="476" t="str">
        <f t="shared" si="1"/>
        <v/>
      </c>
      <c r="D66" s="187" t="str">
        <f t="shared" si="2"/>
        <v/>
      </c>
      <c r="E66" s="1884" t="str">
        <f t="shared" si="3"/>
        <v/>
      </c>
      <c r="F66" s="1885"/>
      <c r="G66" s="440" t="str">
        <f t="shared" si="7"/>
        <v/>
      </c>
      <c r="H66" s="440" t="str">
        <f t="shared" si="4"/>
        <v/>
      </c>
      <c r="I66" s="188" t="str">
        <f t="shared" si="5"/>
        <v/>
      </c>
      <c r="J66" s="188" t="str">
        <f t="shared" si="6"/>
        <v/>
      </c>
      <c r="K66" s="188">
        <f>MAX(0,$K$12+SUM($I$13:$I65)-$L$12-SUM($J$13:$J65))</f>
        <v>172646</v>
      </c>
      <c r="L66" s="188">
        <f>MAX(0,-($K$12+SUM($I$13:$I65)-$L$12-SUM($J$13:$J65)))</f>
        <v>0</v>
      </c>
      <c r="M66" s="482" t="str">
        <f t="array" ref="M66">IFERROR(SMALL(IF((tkno=$K$2)+(tkco=$K$2),ROW(tkno)-6),ROWS($M$12:M65)),"")</f>
        <v/>
      </c>
    </row>
    <row r="67" spans="2:13" s="186" customFormat="1" ht="17.649999999999999" hidden="1" customHeight="1" x14ac:dyDescent="0.2">
      <c r="B67" s="476" t="str">
        <f t="shared" si="0"/>
        <v/>
      </c>
      <c r="C67" s="476" t="str">
        <f t="shared" si="1"/>
        <v/>
      </c>
      <c r="D67" s="187" t="str">
        <f t="shared" si="2"/>
        <v/>
      </c>
      <c r="E67" s="1884" t="str">
        <f t="shared" si="3"/>
        <v/>
      </c>
      <c r="F67" s="1885"/>
      <c r="G67" s="440" t="str">
        <f t="shared" si="7"/>
        <v/>
      </c>
      <c r="H67" s="440" t="str">
        <f t="shared" si="4"/>
        <v/>
      </c>
      <c r="I67" s="188" t="str">
        <f t="shared" si="5"/>
        <v/>
      </c>
      <c r="J67" s="188" t="str">
        <f t="shared" si="6"/>
        <v/>
      </c>
      <c r="K67" s="188">
        <f>MAX(0,$K$12+SUM($I$13:$I66)-$L$12-SUM($J$13:$J66))</f>
        <v>172646</v>
      </c>
      <c r="L67" s="188">
        <f>MAX(0,-($K$12+SUM($I$13:$I66)-$L$12-SUM($J$13:$J66)))</f>
        <v>0</v>
      </c>
      <c r="M67" s="482" t="str">
        <f t="array" ref="M67">IFERROR(SMALL(IF((tkno=$K$2)+(tkco=$K$2),ROW(tkno)-6),ROWS($M$12:M66)),"")</f>
        <v/>
      </c>
    </row>
    <row r="68" spans="2:13" s="186" customFormat="1" ht="24.95" hidden="1" customHeight="1" x14ac:dyDescent="0.2">
      <c r="B68" s="476" t="str">
        <f t="shared" si="0"/>
        <v/>
      </c>
      <c r="C68" s="476" t="str">
        <f t="shared" si="1"/>
        <v/>
      </c>
      <c r="D68" s="187" t="str">
        <f t="shared" si="2"/>
        <v/>
      </c>
      <c r="E68" s="1884" t="str">
        <f t="shared" si="3"/>
        <v/>
      </c>
      <c r="F68" s="1885"/>
      <c r="G68" s="440" t="str">
        <f t="shared" si="7"/>
        <v/>
      </c>
      <c r="H68" s="440" t="str">
        <f t="shared" si="4"/>
        <v/>
      </c>
      <c r="I68" s="188" t="str">
        <f t="shared" si="5"/>
        <v/>
      </c>
      <c r="J68" s="188" t="str">
        <f t="shared" si="6"/>
        <v/>
      </c>
      <c r="K68" s="188">
        <f>MAX(0,$K$12+SUM($I$13:$I67)-$L$12-SUM($J$13:$J67))</f>
        <v>172646</v>
      </c>
      <c r="L68" s="188">
        <f>MAX(0,-($K$12+SUM($I$13:$I67)-$L$12-SUM($J$13:$J67)))</f>
        <v>0</v>
      </c>
      <c r="M68" s="482" t="str">
        <f t="array" ref="M68">IFERROR(SMALL(IF((tkno=$K$2)+(tkco=$K$2),ROW(tkno)-6),ROWS($M$12:M67)),"")</f>
        <v/>
      </c>
    </row>
    <row r="69" spans="2:13" s="186" customFormat="1" ht="17.649999999999999" hidden="1" customHeight="1" x14ac:dyDescent="0.2">
      <c r="B69" s="476" t="str">
        <f t="shared" si="0"/>
        <v/>
      </c>
      <c r="C69" s="476" t="str">
        <f t="shared" si="1"/>
        <v/>
      </c>
      <c r="D69" s="187" t="str">
        <f t="shared" si="2"/>
        <v/>
      </c>
      <c r="E69" s="1884" t="str">
        <f t="shared" si="3"/>
        <v/>
      </c>
      <c r="F69" s="1885"/>
      <c r="G69" s="440" t="str">
        <f t="shared" si="7"/>
        <v/>
      </c>
      <c r="H69" s="440" t="str">
        <f t="shared" si="4"/>
        <v/>
      </c>
      <c r="I69" s="188" t="str">
        <f t="shared" si="5"/>
        <v/>
      </c>
      <c r="J69" s="188" t="str">
        <f t="shared" si="6"/>
        <v/>
      </c>
      <c r="K69" s="188">
        <f>MAX(0,$K$12+SUM($I$13:$I68)-$L$12-SUM($J$13:$J68))</f>
        <v>172646</v>
      </c>
      <c r="L69" s="188">
        <f>MAX(0,-($K$12+SUM($I$13:$I68)-$L$12-SUM($J$13:$J68)))</f>
        <v>0</v>
      </c>
      <c r="M69" s="482" t="str">
        <f t="array" ref="M69">IFERROR(SMALL(IF((tkno=$K$2)+(tkco=$K$2),ROW(tkno)-6),ROWS($M$12:M68)),"")</f>
        <v/>
      </c>
    </row>
    <row r="70" spans="2:13" s="186" customFormat="1" ht="17.649999999999999" hidden="1" customHeight="1" x14ac:dyDescent="0.2">
      <c r="B70" s="476" t="str">
        <f t="shared" si="0"/>
        <v/>
      </c>
      <c r="C70" s="476" t="str">
        <f t="shared" si="1"/>
        <v/>
      </c>
      <c r="D70" s="187" t="str">
        <f t="shared" si="2"/>
        <v/>
      </c>
      <c r="E70" s="1884" t="str">
        <f t="shared" si="3"/>
        <v/>
      </c>
      <c r="F70" s="1885"/>
      <c r="G70" s="440" t="str">
        <f t="shared" si="7"/>
        <v/>
      </c>
      <c r="H70" s="440" t="str">
        <f t="shared" si="4"/>
        <v/>
      </c>
      <c r="I70" s="188" t="str">
        <f t="shared" si="5"/>
        <v/>
      </c>
      <c r="J70" s="188" t="str">
        <f t="shared" si="6"/>
        <v/>
      </c>
      <c r="K70" s="188">
        <f>MAX(0,$K$12+SUM($I$13:$I69)-$L$12-SUM($J$13:$J69))</f>
        <v>172646</v>
      </c>
      <c r="L70" s="188">
        <f>MAX(0,-($K$12+SUM($I$13:$I69)-$L$12-SUM($J$13:$J69)))</f>
        <v>0</v>
      </c>
      <c r="M70" s="482" t="str">
        <f t="array" ref="M70">IFERROR(SMALL(IF((tkno=$K$2)+(tkco=$K$2),ROW(tkno)-6),ROWS($M$12:M69)),"")</f>
        <v/>
      </c>
    </row>
    <row r="71" spans="2:13" s="186" customFormat="1" ht="16.899999999999999" hidden="1" customHeight="1" x14ac:dyDescent="0.2">
      <c r="B71" s="476" t="str">
        <f t="shared" si="0"/>
        <v/>
      </c>
      <c r="C71" s="476" t="str">
        <f t="shared" si="1"/>
        <v/>
      </c>
      <c r="D71" s="187" t="str">
        <f t="shared" si="2"/>
        <v/>
      </c>
      <c r="E71" s="1884" t="str">
        <f t="shared" si="3"/>
        <v/>
      </c>
      <c r="F71" s="1885"/>
      <c r="G71" s="440" t="str">
        <f t="shared" si="7"/>
        <v/>
      </c>
      <c r="H71" s="440" t="str">
        <f t="shared" si="4"/>
        <v/>
      </c>
      <c r="I71" s="188" t="str">
        <f t="shared" si="5"/>
        <v/>
      </c>
      <c r="J71" s="188" t="str">
        <f t="shared" si="6"/>
        <v/>
      </c>
      <c r="K71" s="188">
        <f>MAX(0,$K$12+SUM($I$13:$I70)-$L$12-SUM($J$13:$J70))</f>
        <v>172646</v>
      </c>
      <c r="L71" s="188">
        <f>MAX(0,-($K$12+SUM($I$13:$I70)-$L$12-SUM($J$13:$J70)))</f>
        <v>0</v>
      </c>
      <c r="M71" s="482" t="str">
        <f t="array" ref="M71">IFERROR(SMALL(IF((tkno=$K$2)+(tkco=$K$2),ROW(tkno)-6),ROWS($M$12:M70)),"")</f>
        <v/>
      </c>
    </row>
    <row r="72" spans="2:13" s="186" customFormat="1" ht="17.649999999999999" hidden="1" customHeight="1" x14ac:dyDescent="0.2">
      <c r="B72" s="476" t="str">
        <f t="shared" si="0"/>
        <v/>
      </c>
      <c r="C72" s="476" t="str">
        <f t="shared" si="1"/>
        <v/>
      </c>
      <c r="D72" s="187" t="str">
        <f t="shared" si="2"/>
        <v/>
      </c>
      <c r="E72" s="1884" t="str">
        <f t="shared" si="3"/>
        <v/>
      </c>
      <c r="F72" s="1885"/>
      <c r="G72" s="440" t="str">
        <f t="shared" si="7"/>
        <v/>
      </c>
      <c r="H72" s="440" t="str">
        <f t="shared" si="4"/>
        <v/>
      </c>
      <c r="I72" s="188" t="str">
        <f t="shared" si="5"/>
        <v/>
      </c>
      <c r="J72" s="188" t="str">
        <f t="shared" si="6"/>
        <v/>
      </c>
      <c r="K72" s="188">
        <f>MAX(0,$K$12+SUM($I$13:$I71)-$L$12-SUM($J$13:$J71))</f>
        <v>172646</v>
      </c>
      <c r="L72" s="188">
        <f>MAX(0,-($K$12+SUM($I$13:$I71)-$L$12-SUM($J$13:$J71)))</f>
        <v>0</v>
      </c>
      <c r="M72" s="482" t="str">
        <f t="array" ref="M72">IFERROR(SMALL(IF((tkno=$K$2)+(tkco=$K$2),ROW(tkno)-6),ROWS($M$12:M71)),"")</f>
        <v/>
      </c>
    </row>
    <row r="73" spans="2:13" s="186" customFormat="1" ht="16.899999999999999" hidden="1" customHeight="1" x14ac:dyDescent="0.2">
      <c r="B73" s="476" t="str">
        <f t="shared" si="0"/>
        <v/>
      </c>
      <c r="C73" s="476" t="str">
        <f t="shared" si="1"/>
        <v/>
      </c>
      <c r="D73" s="187" t="str">
        <f t="shared" si="2"/>
        <v/>
      </c>
      <c r="E73" s="1884" t="str">
        <f t="shared" si="3"/>
        <v/>
      </c>
      <c r="F73" s="1885"/>
      <c r="G73" s="440" t="str">
        <f t="shared" si="7"/>
        <v/>
      </c>
      <c r="H73" s="440" t="str">
        <f t="shared" si="4"/>
        <v/>
      </c>
      <c r="I73" s="188" t="str">
        <f t="shared" si="5"/>
        <v/>
      </c>
      <c r="J73" s="188" t="str">
        <f t="shared" si="6"/>
        <v/>
      </c>
      <c r="K73" s="188">
        <f>MAX(0,$K$12+SUM($I$13:$I72)-$L$12-SUM($J$13:$J72))</f>
        <v>172646</v>
      </c>
      <c r="L73" s="188">
        <f>MAX(0,-($K$12+SUM($I$13:$I72)-$L$12-SUM($J$13:$J72)))</f>
        <v>0</v>
      </c>
      <c r="M73" s="482" t="str">
        <f t="array" ref="M73">IFERROR(SMALL(IF((tkno=$K$2)+(tkco=$K$2),ROW(tkno)-6),ROWS($M$12:M72)),"")</f>
        <v/>
      </c>
    </row>
    <row r="74" spans="2:13" s="186" customFormat="1" ht="25.7" hidden="1" customHeight="1" x14ac:dyDescent="0.2">
      <c r="B74" s="476" t="str">
        <f t="shared" si="0"/>
        <v/>
      </c>
      <c r="C74" s="476" t="str">
        <f t="shared" si="1"/>
        <v/>
      </c>
      <c r="D74" s="187" t="str">
        <f t="shared" si="2"/>
        <v/>
      </c>
      <c r="E74" s="1884" t="str">
        <f t="shared" si="3"/>
        <v/>
      </c>
      <c r="F74" s="1885"/>
      <c r="G74" s="440" t="str">
        <f t="shared" si="7"/>
        <v/>
      </c>
      <c r="H74" s="440" t="str">
        <f t="shared" si="4"/>
        <v/>
      </c>
      <c r="I74" s="188" t="str">
        <f t="shared" si="5"/>
        <v/>
      </c>
      <c r="J74" s="188" t="str">
        <f t="shared" si="6"/>
        <v/>
      </c>
      <c r="K74" s="188">
        <f>MAX(0,$K$12+SUM($I$13:$I73)-$L$12-SUM($J$13:$J73))</f>
        <v>172646</v>
      </c>
      <c r="L74" s="188">
        <f>MAX(0,-($K$12+SUM($I$13:$I73)-$L$12-SUM($J$13:$J73)))</f>
        <v>0</v>
      </c>
      <c r="M74" s="482" t="str">
        <f t="array" ref="M74">IFERROR(SMALL(IF((tkno=$K$2)+(tkco=$K$2),ROW(tkno)-6),ROWS($M$12:M73)),"")</f>
        <v/>
      </c>
    </row>
    <row r="75" spans="2:13" s="186" customFormat="1" ht="16.899999999999999" hidden="1" customHeight="1" x14ac:dyDescent="0.2">
      <c r="B75" s="476" t="str">
        <f t="shared" si="0"/>
        <v/>
      </c>
      <c r="C75" s="476" t="str">
        <f t="shared" si="1"/>
        <v/>
      </c>
      <c r="D75" s="187" t="str">
        <f t="shared" si="2"/>
        <v/>
      </c>
      <c r="E75" s="1884" t="str">
        <f t="shared" si="3"/>
        <v/>
      </c>
      <c r="F75" s="1885"/>
      <c r="G75" s="440" t="str">
        <f t="shared" si="7"/>
        <v/>
      </c>
      <c r="H75" s="440" t="str">
        <f t="shared" si="4"/>
        <v/>
      </c>
      <c r="I75" s="188" t="str">
        <f t="shared" si="5"/>
        <v/>
      </c>
      <c r="J75" s="188" t="str">
        <f t="shared" si="6"/>
        <v/>
      </c>
      <c r="K75" s="188">
        <f>MAX(0,$K$12+SUM($I$13:$I74)-$L$12-SUM($J$13:$J74))</f>
        <v>172646</v>
      </c>
      <c r="L75" s="188">
        <f>MAX(0,-($K$12+SUM($I$13:$I74)-$L$12-SUM($J$13:$J74)))</f>
        <v>0</v>
      </c>
      <c r="M75" s="482" t="str">
        <f t="array" ref="M75">IFERROR(SMALL(IF((tkno=$K$2)+(tkco=$K$2),ROW(tkno)-6),ROWS($M$12:M74)),"")</f>
        <v/>
      </c>
    </row>
    <row r="76" spans="2:13" s="186" customFormat="1" ht="17.649999999999999" hidden="1" customHeight="1" x14ac:dyDescent="0.2">
      <c r="B76" s="476" t="str">
        <f t="shared" si="0"/>
        <v/>
      </c>
      <c r="C76" s="476" t="str">
        <f t="shared" si="1"/>
        <v/>
      </c>
      <c r="D76" s="187" t="str">
        <f t="shared" si="2"/>
        <v/>
      </c>
      <c r="E76" s="1884" t="str">
        <f t="shared" si="3"/>
        <v/>
      </c>
      <c r="F76" s="1885"/>
      <c r="G76" s="440" t="str">
        <f t="shared" si="7"/>
        <v/>
      </c>
      <c r="H76" s="440" t="str">
        <f t="shared" si="4"/>
        <v/>
      </c>
      <c r="I76" s="188" t="str">
        <f t="shared" si="5"/>
        <v/>
      </c>
      <c r="J76" s="188" t="str">
        <f t="shared" si="6"/>
        <v/>
      </c>
      <c r="K76" s="188">
        <f>MAX(0,$K$12+SUM($I$13:$I75)-$L$12-SUM($J$13:$J75))</f>
        <v>172646</v>
      </c>
      <c r="L76" s="188">
        <f>MAX(0,-($K$12+SUM($I$13:$I75)-$L$12-SUM($J$13:$J75)))</f>
        <v>0</v>
      </c>
      <c r="M76" s="482" t="str">
        <f t="array" ref="M76">IFERROR(SMALL(IF((tkno=$K$2)+(tkco=$K$2),ROW(tkno)-6),ROWS($M$12:M75)),"")</f>
        <v/>
      </c>
    </row>
    <row r="77" spans="2:13" s="186" customFormat="1" ht="17.649999999999999" hidden="1" customHeight="1" x14ac:dyDescent="0.2">
      <c r="B77" s="476" t="str">
        <f t="shared" ref="B77:B140" si="8">IF($M77="","",INDEX(ngaygs,$M77))</f>
        <v/>
      </c>
      <c r="C77" s="476" t="str">
        <f t="shared" ref="C77:C140" si="9">IF($M77="","",INDEX(ngayct,$M77))</f>
        <v/>
      </c>
      <c r="D77" s="187" t="str">
        <f t="shared" ref="D77:D140" si="10">IF($M77="","",INDEX(soct,$M77))</f>
        <v/>
      </c>
      <c r="E77" s="1884" t="str">
        <f t="shared" ref="E77:E140" si="11">IF($M77="","",INDEX(diengiai,$M77))</f>
        <v/>
      </c>
      <c r="F77" s="1885"/>
      <c r="G77" s="440" t="str">
        <f t="shared" si="7"/>
        <v/>
      </c>
      <c r="H77" s="440" t="str">
        <f t="shared" ref="H77:H140" si="12">IF($M77="","",IF(INDEX(tkno,$M77)=$K$2,INDEX(tkco,$M77),INDEX(tkno,$M77)))</f>
        <v/>
      </c>
      <c r="I77" s="188" t="str">
        <f t="shared" ref="I77:I140" si="13">IF($M77="","",IF(INDEX(tkno,$M77)=$K$2,INDEX(sotien,$M77),""))</f>
        <v/>
      </c>
      <c r="J77" s="188" t="str">
        <f t="shared" ref="J77:J140" si="14">IF($M77="","",IF(INDEX(tkco,$M77)=$K$2,INDEX(sotien,$M77),""))</f>
        <v/>
      </c>
      <c r="K77" s="188">
        <f>MAX(0,$K$12+SUM($I$13:$I76)-$L$12-SUM($J$13:$J76))</f>
        <v>172646</v>
      </c>
      <c r="L77" s="188">
        <f>MAX(0,-($K$12+SUM($I$13:$I76)-$L$12-SUM($J$13:$J76)))</f>
        <v>0</v>
      </c>
      <c r="M77" s="482" t="str">
        <f t="array" ref="M77">IFERROR(SMALL(IF((tkno=$K$2)+(tkco=$K$2),ROW(tkno)-6),ROWS($M$12:M76)),"")</f>
        <v/>
      </c>
    </row>
    <row r="78" spans="2:13" s="186" customFormat="1" ht="16.899999999999999" hidden="1" customHeight="1" x14ac:dyDescent="0.2">
      <c r="B78" s="476" t="str">
        <f t="shared" si="8"/>
        <v/>
      </c>
      <c r="C78" s="476" t="str">
        <f t="shared" si="9"/>
        <v/>
      </c>
      <c r="D78" s="187" t="str">
        <f t="shared" si="10"/>
        <v/>
      </c>
      <c r="E78" s="1884" t="str">
        <f t="shared" si="11"/>
        <v/>
      </c>
      <c r="F78" s="1885"/>
      <c r="G78" s="440" t="str">
        <f t="shared" ref="G78:G141" si="15">IF(M78="","",$K$2)</f>
        <v/>
      </c>
      <c r="H78" s="440" t="str">
        <f t="shared" si="12"/>
        <v/>
      </c>
      <c r="I78" s="188" t="str">
        <f t="shared" si="13"/>
        <v/>
      </c>
      <c r="J78" s="188" t="str">
        <f t="shared" si="14"/>
        <v/>
      </c>
      <c r="K78" s="188">
        <f>MAX(0,$K$12+SUM($I$13:$I77)-$L$12-SUM($J$13:$J77))</f>
        <v>172646</v>
      </c>
      <c r="L78" s="188">
        <f>MAX(0,-($K$12+SUM($I$13:$I77)-$L$12-SUM($J$13:$J77)))</f>
        <v>0</v>
      </c>
      <c r="M78" s="482" t="str">
        <f t="array" ref="M78">IFERROR(SMALL(IF((tkno=$K$2)+(tkco=$K$2),ROW(tkno)-6),ROWS($M$12:M77)),"")</f>
        <v/>
      </c>
    </row>
    <row r="79" spans="2:13" s="186" customFormat="1" ht="17.649999999999999" hidden="1" customHeight="1" x14ac:dyDescent="0.2">
      <c r="B79" s="476" t="str">
        <f t="shared" si="8"/>
        <v/>
      </c>
      <c r="C79" s="476" t="str">
        <f t="shared" si="9"/>
        <v/>
      </c>
      <c r="D79" s="187" t="str">
        <f t="shared" si="10"/>
        <v/>
      </c>
      <c r="E79" s="1884" t="str">
        <f t="shared" si="11"/>
        <v/>
      </c>
      <c r="F79" s="1885"/>
      <c r="G79" s="440" t="str">
        <f t="shared" si="15"/>
        <v/>
      </c>
      <c r="H79" s="440" t="str">
        <f t="shared" si="12"/>
        <v/>
      </c>
      <c r="I79" s="188" t="str">
        <f t="shared" si="13"/>
        <v/>
      </c>
      <c r="J79" s="188" t="str">
        <f t="shared" si="14"/>
        <v/>
      </c>
      <c r="K79" s="188">
        <f>MAX(0,$K$12+SUM($I$13:$I78)-$L$12-SUM($J$13:$J78))</f>
        <v>172646</v>
      </c>
      <c r="L79" s="188">
        <f>MAX(0,-($K$12+SUM($I$13:$I78)-$L$12-SUM($J$13:$J78)))</f>
        <v>0</v>
      </c>
      <c r="M79" s="482" t="str">
        <f t="array" ref="M79">IFERROR(SMALL(IF((tkno=$K$2)+(tkco=$K$2),ROW(tkno)-6),ROWS($M$12:M78)),"")</f>
        <v/>
      </c>
    </row>
    <row r="80" spans="2:13" s="186" customFormat="1" ht="24.95" hidden="1" customHeight="1" x14ac:dyDescent="0.2">
      <c r="B80" s="476" t="str">
        <f t="shared" si="8"/>
        <v/>
      </c>
      <c r="C80" s="476" t="str">
        <f t="shared" si="9"/>
        <v/>
      </c>
      <c r="D80" s="187" t="str">
        <f t="shared" si="10"/>
        <v/>
      </c>
      <c r="E80" s="1884" t="str">
        <f t="shared" si="11"/>
        <v/>
      </c>
      <c r="F80" s="1885"/>
      <c r="G80" s="440" t="str">
        <f t="shared" si="15"/>
        <v/>
      </c>
      <c r="H80" s="440" t="str">
        <f t="shared" si="12"/>
        <v/>
      </c>
      <c r="I80" s="188" t="str">
        <f t="shared" si="13"/>
        <v/>
      </c>
      <c r="J80" s="188" t="str">
        <f t="shared" si="14"/>
        <v/>
      </c>
      <c r="K80" s="188">
        <f>MAX(0,$K$12+SUM($I$13:$I79)-$L$12-SUM($J$13:$J79))</f>
        <v>172646</v>
      </c>
      <c r="L80" s="188">
        <f>MAX(0,-($K$12+SUM($I$13:$I79)-$L$12-SUM($J$13:$J79)))</f>
        <v>0</v>
      </c>
      <c r="M80" s="482" t="str">
        <f t="array" ref="M80">IFERROR(SMALL(IF((tkno=$K$2)+(tkco=$K$2),ROW(tkno)-6),ROWS($M$12:M79)),"")</f>
        <v/>
      </c>
    </row>
    <row r="81" spans="2:13" s="186" customFormat="1" ht="17.649999999999999" hidden="1" customHeight="1" x14ac:dyDescent="0.2">
      <c r="B81" s="476" t="str">
        <f t="shared" si="8"/>
        <v/>
      </c>
      <c r="C81" s="476" t="str">
        <f t="shared" si="9"/>
        <v/>
      </c>
      <c r="D81" s="187" t="str">
        <f t="shared" si="10"/>
        <v/>
      </c>
      <c r="E81" s="1884" t="str">
        <f t="shared" si="11"/>
        <v/>
      </c>
      <c r="F81" s="1885"/>
      <c r="G81" s="440" t="str">
        <f t="shared" si="15"/>
        <v/>
      </c>
      <c r="H81" s="440" t="str">
        <f t="shared" si="12"/>
        <v/>
      </c>
      <c r="I81" s="188" t="str">
        <f t="shared" si="13"/>
        <v/>
      </c>
      <c r="J81" s="188" t="str">
        <f t="shared" si="14"/>
        <v/>
      </c>
      <c r="K81" s="188">
        <f>MAX(0,$K$12+SUM($I$13:$I80)-$L$12-SUM($J$13:$J80))</f>
        <v>172646</v>
      </c>
      <c r="L81" s="188">
        <f>MAX(0,-($K$12+SUM($I$13:$I80)-$L$12-SUM($J$13:$J80)))</f>
        <v>0</v>
      </c>
      <c r="M81" s="482" t="str">
        <f t="array" ref="M81">IFERROR(SMALL(IF((tkno=$K$2)+(tkco=$K$2),ROW(tkno)-6),ROWS($M$12:M80)),"")</f>
        <v/>
      </c>
    </row>
    <row r="82" spans="2:13" s="186" customFormat="1" ht="24.95" hidden="1" customHeight="1" x14ac:dyDescent="0.2">
      <c r="B82" s="476" t="str">
        <f t="shared" si="8"/>
        <v/>
      </c>
      <c r="C82" s="476" t="str">
        <f t="shared" si="9"/>
        <v/>
      </c>
      <c r="D82" s="187" t="str">
        <f t="shared" si="10"/>
        <v/>
      </c>
      <c r="E82" s="1884" t="str">
        <f t="shared" si="11"/>
        <v/>
      </c>
      <c r="F82" s="1885"/>
      <c r="G82" s="440" t="str">
        <f t="shared" si="15"/>
        <v/>
      </c>
      <c r="H82" s="440" t="str">
        <f t="shared" si="12"/>
        <v/>
      </c>
      <c r="I82" s="188" t="str">
        <f t="shared" si="13"/>
        <v/>
      </c>
      <c r="J82" s="188" t="str">
        <f t="shared" si="14"/>
        <v/>
      </c>
      <c r="K82" s="188">
        <f>MAX(0,$K$12+SUM($I$13:$I81)-$L$12-SUM($J$13:$J81))</f>
        <v>172646</v>
      </c>
      <c r="L82" s="188">
        <f>MAX(0,-($K$12+SUM($I$13:$I81)-$L$12-SUM($J$13:$J81)))</f>
        <v>0</v>
      </c>
      <c r="M82" s="482" t="str">
        <f t="array" ref="M82">IFERROR(SMALL(IF((tkno=$K$2)+(tkco=$K$2),ROW(tkno)-6),ROWS($M$12:M81)),"")</f>
        <v/>
      </c>
    </row>
    <row r="83" spans="2:13" s="186" customFormat="1" ht="24.95" hidden="1" customHeight="1" x14ac:dyDescent="0.2">
      <c r="B83" s="476" t="str">
        <f t="shared" si="8"/>
        <v/>
      </c>
      <c r="C83" s="476" t="str">
        <f t="shared" si="9"/>
        <v/>
      </c>
      <c r="D83" s="187" t="str">
        <f t="shared" si="10"/>
        <v/>
      </c>
      <c r="E83" s="1884" t="str">
        <f t="shared" si="11"/>
        <v/>
      </c>
      <c r="F83" s="1885"/>
      <c r="G83" s="440" t="str">
        <f t="shared" si="15"/>
        <v/>
      </c>
      <c r="H83" s="440" t="str">
        <f t="shared" si="12"/>
        <v/>
      </c>
      <c r="I83" s="188" t="str">
        <f t="shared" si="13"/>
        <v/>
      </c>
      <c r="J83" s="188" t="str">
        <f t="shared" si="14"/>
        <v/>
      </c>
      <c r="K83" s="188">
        <f>MAX(0,$K$12+SUM($I$13:$I82)-$L$12-SUM($J$13:$J82))</f>
        <v>172646</v>
      </c>
      <c r="L83" s="188">
        <f>MAX(0,-($K$12+SUM($I$13:$I82)-$L$12-SUM($J$13:$J82)))</f>
        <v>0</v>
      </c>
      <c r="M83" s="482" t="str">
        <f t="array" ref="M83">IFERROR(SMALL(IF((tkno=$K$2)+(tkco=$K$2),ROW(tkno)-6),ROWS($M$12:M82)),"")</f>
        <v/>
      </c>
    </row>
    <row r="84" spans="2:13" s="186" customFormat="1" ht="25.7" hidden="1" customHeight="1" x14ac:dyDescent="0.2">
      <c r="B84" s="476" t="str">
        <f t="shared" si="8"/>
        <v/>
      </c>
      <c r="C84" s="476" t="str">
        <f t="shared" si="9"/>
        <v/>
      </c>
      <c r="D84" s="187" t="str">
        <f t="shared" si="10"/>
        <v/>
      </c>
      <c r="E84" s="1884" t="str">
        <f t="shared" si="11"/>
        <v/>
      </c>
      <c r="F84" s="1885"/>
      <c r="G84" s="440" t="str">
        <f t="shared" si="15"/>
        <v/>
      </c>
      <c r="H84" s="440" t="str">
        <f t="shared" si="12"/>
        <v/>
      </c>
      <c r="I84" s="188" t="str">
        <f t="shared" si="13"/>
        <v/>
      </c>
      <c r="J84" s="188" t="str">
        <f t="shared" si="14"/>
        <v/>
      </c>
      <c r="K84" s="188">
        <f>MAX(0,$K$12+SUM($I$13:$I83)-$L$12-SUM($J$13:$J83))</f>
        <v>172646</v>
      </c>
      <c r="L84" s="188">
        <f>MAX(0,-($K$12+SUM($I$13:$I83)-$L$12-SUM($J$13:$J83)))</f>
        <v>0</v>
      </c>
      <c r="M84" s="482" t="str">
        <f t="array" ref="M84">IFERROR(SMALL(IF((tkno=$K$2)+(tkco=$K$2),ROW(tkno)-6),ROWS($M$12:M83)),"")</f>
        <v/>
      </c>
    </row>
    <row r="85" spans="2:13" s="186" customFormat="1" ht="16.899999999999999" hidden="1" customHeight="1" x14ac:dyDescent="0.2">
      <c r="B85" s="476" t="str">
        <f t="shared" si="8"/>
        <v/>
      </c>
      <c r="C85" s="476" t="str">
        <f t="shared" si="9"/>
        <v/>
      </c>
      <c r="D85" s="187" t="str">
        <f t="shared" si="10"/>
        <v/>
      </c>
      <c r="E85" s="1884" t="str">
        <f t="shared" si="11"/>
        <v/>
      </c>
      <c r="F85" s="1885"/>
      <c r="G85" s="440" t="str">
        <f t="shared" si="15"/>
        <v/>
      </c>
      <c r="H85" s="440" t="str">
        <f t="shared" si="12"/>
        <v/>
      </c>
      <c r="I85" s="188" t="str">
        <f t="shared" si="13"/>
        <v/>
      </c>
      <c r="J85" s="188" t="str">
        <f t="shared" si="14"/>
        <v/>
      </c>
      <c r="K85" s="188">
        <f>MAX(0,$K$12+SUM($I$13:$I84)-$L$12-SUM($J$13:$J84))</f>
        <v>172646</v>
      </c>
      <c r="L85" s="188">
        <f>MAX(0,-($K$12+SUM($I$13:$I84)-$L$12-SUM($J$13:$J84)))</f>
        <v>0</v>
      </c>
      <c r="M85" s="482" t="str">
        <f t="array" ref="M85">IFERROR(SMALL(IF((tkno=$K$2)+(tkco=$K$2),ROW(tkno)-6),ROWS($M$12:M84)),"")</f>
        <v/>
      </c>
    </row>
    <row r="86" spans="2:13" s="186" customFormat="1" ht="17.649999999999999" hidden="1" customHeight="1" x14ac:dyDescent="0.2">
      <c r="B86" s="476" t="str">
        <f t="shared" si="8"/>
        <v/>
      </c>
      <c r="C86" s="476" t="str">
        <f t="shared" si="9"/>
        <v/>
      </c>
      <c r="D86" s="187" t="str">
        <f t="shared" si="10"/>
        <v/>
      </c>
      <c r="E86" s="1884" t="str">
        <f t="shared" si="11"/>
        <v/>
      </c>
      <c r="F86" s="1885"/>
      <c r="G86" s="440" t="str">
        <f t="shared" si="15"/>
        <v/>
      </c>
      <c r="H86" s="440" t="str">
        <f t="shared" si="12"/>
        <v/>
      </c>
      <c r="I86" s="188" t="str">
        <f t="shared" si="13"/>
        <v/>
      </c>
      <c r="J86" s="188" t="str">
        <f t="shared" si="14"/>
        <v/>
      </c>
      <c r="K86" s="188">
        <f>MAX(0,$K$12+SUM($I$13:$I85)-$L$12-SUM($J$13:$J85))</f>
        <v>172646</v>
      </c>
      <c r="L86" s="188">
        <f>MAX(0,-($K$12+SUM($I$13:$I85)-$L$12-SUM($J$13:$J85)))</f>
        <v>0</v>
      </c>
      <c r="M86" s="482" t="str">
        <f t="array" ref="M86">IFERROR(SMALL(IF((tkno=$K$2)+(tkco=$K$2),ROW(tkno)-6),ROWS($M$12:M85)),"")</f>
        <v/>
      </c>
    </row>
    <row r="87" spans="2:13" s="186" customFormat="1" ht="16.899999999999999" hidden="1" customHeight="1" x14ac:dyDescent="0.2">
      <c r="B87" s="476" t="str">
        <f t="shared" si="8"/>
        <v/>
      </c>
      <c r="C87" s="476" t="str">
        <f t="shared" si="9"/>
        <v/>
      </c>
      <c r="D87" s="187" t="str">
        <f t="shared" si="10"/>
        <v/>
      </c>
      <c r="E87" s="1884" t="str">
        <f t="shared" si="11"/>
        <v/>
      </c>
      <c r="F87" s="1885"/>
      <c r="G87" s="440" t="str">
        <f t="shared" si="15"/>
        <v/>
      </c>
      <c r="H87" s="440" t="str">
        <f t="shared" si="12"/>
        <v/>
      </c>
      <c r="I87" s="188" t="str">
        <f t="shared" si="13"/>
        <v/>
      </c>
      <c r="J87" s="188" t="str">
        <f t="shared" si="14"/>
        <v/>
      </c>
      <c r="K87" s="188">
        <f>MAX(0,$K$12+SUM($I$13:$I86)-$L$12-SUM($J$13:$J86))</f>
        <v>172646</v>
      </c>
      <c r="L87" s="188">
        <f>MAX(0,-($K$12+SUM($I$13:$I86)-$L$12-SUM($J$13:$J86)))</f>
        <v>0</v>
      </c>
      <c r="M87" s="482" t="str">
        <f t="array" ref="M87">IFERROR(SMALL(IF((tkno=$K$2)+(tkco=$K$2),ROW(tkno)-6),ROWS($M$12:M86)),"")</f>
        <v/>
      </c>
    </row>
    <row r="88" spans="2:13" s="186" customFormat="1" ht="25.7" hidden="1" customHeight="1" x14ac:dyDescent="0.2">
      <c r="B88" s="476" t="str">
        <f t="shared" si="8"/>
        <v/>
      </c>
      <c r="C88" s="476" t="str">
        <f t="shared" si="9"/>
        <v/>
      </c>
      <c r="D88" s="187" t="str">
        <f t="shared" si="10"/>
        <v/>
      </c>
      <c r="E88" s="1884" t="str">
        <f t="shared" si="11"/>
        <v/>
      </c>
      <c r="F88" s="1885"/>
      <c r="G88" s="440" t="str">
        <f t="shared" si="15"/>
        <v/>
      </c>
      <c r="H88" s="440" t="str">
        <f t="shared" si="12"/>
        <v/>
      </c>
      <c r="I88" s="188" t="str">
        <f t="shared" si="13"/>
        <v/>
      </c>
      <c r="J88" s="188" t="str">
        <f t="shared" si="14"/>
        <v/>
      </c>
      <c r="K88" s="188">
        <f>MAX(0,$K$12+SUM($I$13:$I87)-$L$12-SUM($J$13:$J87))</f>
        <v>172646</v>
      </c>
      <c r="L88" s="188">
        <f>MAX(0,-($K$12+SUM($I$13:$I87)-$L$12-SUM($J$13:$J87)))</f>
        <v>0</v>
      </c>
      <c r="M88" s="482" t="str">
        <f t="array" ref="M88">IFERROR(SMALL(IF((tkno=$K$2)+(tkco=$K$2),ROW(tkno)-6),ROWS($M$12:M87)),"")</f>
        <v/>
      </c>
    </row>
    <row r="89" spans="2:13" s="186" customFormat="1" ht="16.899999999999999" hidden="1" customHeight="1" x14ac:dyDescent="0.2">
      <c r="B89" s="476" t="str">
        <f t="shared" si="8"/>
        <v/>
      </c>
      <c r="C89" s="476" t="str">
        <f t="shared" si="9"/>
        <v/>
      </c>
      <c r="D89" s="187" t="str">
        <f t="shared" si="10"/>
        <v/>
      </c>
      <c r="E89" s="1884" t="str">
        <f t="shared" si="11"/>
        <v/>
      </c>
      <c r="F89" s="1885"/>
      <c r="G89" s="440" t="str">
        <f t="shared" si="15"/>
        <v/>
      </c>
      <c r="H89" s="440" t="str">
        <f t="shared" si="12"/>
        <v/>
      </c>
      <c r="I89" s="188" t="str">
        <f t="shared" si="13"/>
        <v/>
      </c>
      <c r="J89" s="188" t="str">
        <f t="shared" si="14"/>
        <v/>
      </c>
      <c r="K89" s="188">
        <f>MAX(0,$K$12+SUM($I$13:$I88)-$L$12-SUM($J$13:$J88))</f>
        <v>172646</v>
      </c>
      <c r="L89" s="188">
        <f>MAX(0,-($K$12+SUM($I$13:$I88)-$L$12-SUM($J$13:$J88)))</f>
        <v>0</v>
      </c>
      <c r="M89" s="482" t="str">
        <f t="array" ref="M89">IFERROR(SMALL(IF((tkno=$K$2)+(tkco=$K$2),ROW(tkno)-6),ROWS($M$12:M88)),"")</f>
        <v/>
      </c>
    </row>
    <row r="90" spans="2:13" s="186" customFormat="1" ht="17.649999999999999" hidden="1" customHeight="1" x14ac:dyDescent="0.2">
      <c r="B90" s="476" t="str">
        <f t="shared" si="8"/>
        <v/>
      </c>
      <c r="C90" s="476" t="str">
        <f t="shared" si="9"/>
        <v/>
      </c>
      <c r="D90" s="187" t="str">
        <f t="shared" si="10"/>
        <v/>
      </c>
      <c r="E90" s="1884" t="str">
        <f t="shared" si="11"/>
        <v/>
      </c>
      <c r="F90" s="1885"/>
      <c r="G90" s="440" t="str">
        <f t="shared" si="15"/>
        <v/>
      </c>
      <c r="H90" s="440" t="str">
        <f t="shared" si="12"/>
        <v/>
      </c>
      <c r="I90" s="188" t="str">
        <f t="shared" si="13"/>
        <v/>
      </c>
      <c r="J90" s="188" t="str">
        <f t="shared" si="14"/>
        <v/>
      </c>
      <c r="K90" s="188">
        <f>MAX(0,$K$12+SUM($I$13:$I89)-$L$12-SUM($J$13:$J89))</f>
        <v>172646</v>
      </c>
      <c r="L90" s="188">
        <f>MAX(0,-($K$12+SUM($I$13:$I89)-$L$12-SUM($J$13:$J89)))</f>
        <v>0</v>
      </c>
      <c r="M90" s="482" t="str">
        <f t="array" ref="M90">IFERROR(SMALL(IF((tkno=$K$2)+(tkco=$K$2),ROW(tkno)-6),ROWS($M$12:M89)),"")</f>
        <v/>
      </c>
    </row>
    <row r="91" spans="2:13" s="186" customFormat="1" ht="24.95" hidden="1" customHeight="1" x14ac:dyDescent="0.2">
      <c r="B91" s="476" t="str">
        <f t="shared" si="8"/>
        <v/>
      </c>
      <c r="C91" s="476" t="str">
        <f t="shared" si="9"/>
        <v/>
      </c>
      <c r="D91" s="187" t="str">
        <f t="shared" si="10"/>
        <v/>
      </c>
      <c r="E91" s="1884" t="str">
        <f t="shared" si="11"/>
        <v/>
      </c>
      <c r="F91" s="1885"/>
      <c r="G91" s="440" t="str">
        <f t="shared" si="15"/>
        <v/>
      </c>
      <c r="H91" s="440" t="str">
        <f t="shared" si="12"/>
        <v/>
      </c>
      <c r="I91" s="188" t="str">
        <f t="shared" si="13"/>
        <v/>
      </c>
      <c r="J91" s="188" t="str">
        <f t="shared" si="14"/>
        <v/>
      </c>
      <c r="K91" s="188">
        <f>MAX(0,$K$12+SUM($I$13:$I90)-$L$12-SUM($J$13:$J90))</f>
        <v>172646</v>
      </c>
      <c r="L91" s="188">
        <f>MAX(0,-($K$12+SUM($I$13:$I90)-$L$12-SUM($J$13:$J90)))</f>
        <v>0</v>
      </c>
      <c r="M91" s="482" t="str">
        <f t="array" ref="M91">IFERROR(SMALL(IF((tkno=$K$2)+(tkco=$K$2),ROW(tkno)-6),ROWS($M$12:M90)),"")</f>
        <v/>
      </c>
    </row>
    <row r="92" spans="2:13" s="186" customFormat="1" ht="17.649999999999999" hidden="1" customHeight="1" x14ac:dyDescent="0.2">
      <c r="B92" s="476" t="str">
        <f t="shared" si="8"/>
        <v/>
      </c>
      <c r="C92" s="476" t="str">
        <f t="shared" si="9"/>
        <v/>
      </c>
      <c r="D92" s="187" t="str">
        <f t="shared" si="10"/>
        <v/>
      </c>
      <c r="E92" s="1884" t="str">
        <f t="shared" si="11"/>
        <v/>
      </c>
      <c r="F92" s="1885"/>
      <c r="G92" s="440" t="str">
        <f t="shared" si="15"/>
        <v/>
      </c>
      <c r="H92" s="440" t="str">
        <f t="shared" si="12"/>
        <v/>
      </c>
      <c r="I92" s="188" t="str">
        <f t="shared" si="13"/>
        <v/>
      </c>
      <c r="J92" s="188" t="str">
        <f t="shared" si="14"/>
        <v/>
      </c>
      <c r="K92" s="188">
        <f>MAX(0,$K$12+SUM($I$13:$I91)-$L$12-SUM($J$13:$J91))</f>
        <v>172646</v>
      </c>
      <c r="L92" s="188">
        <f>MAX(0,-($K$12+SUM($I$13:$I91)-$L$12-SUM($J$13:$J91)))</f>
        <v>0</v>
      </c>
      <c r="M92" s="482" t="str">
        <f t="array" ref="M92">IFERROR(SMALL(IF((tkno=$K$2)+(tkco=$K$2),ROW(tkno)-6),ROWS($M$12:M91)),"")</f>
        <v/>
      </c>
    </row>
    <row r="93" spans="2:13" s="186" customFormat="1" ht="16.899999999999999" hidden="1" customHeight="1" x14ac:dyDescent="0.2">
      <c r="B93" s="476" t="str">
        <f t="shared" si="8"/>
        <v/>
      </c>
      <c r="C93" s="476" t="str">
        <f t="shared" si="9"/>
        <v/>
      </c>
      <c r="D93" s="187" t="str">
        <f t="shared" si="10"/>
        <v/>
      </c>
      <c r="E93" s="1884" t="str">
        <f t="shared" si="11"/>
        <v/>
      </c>
      <c r="F93" s="1885"/>
      <c r="G93" s="440" t="str">
        <f t="shared" si="15"/>
        <v/>
      </c>
      <c r="H93" s="440" t="str">
        <f t="shared" si="12"/>
        <v/>
      </c>
      <c r="I93" s="188" t="str">
        <f t="shared" si="13"/>
        <v/>
      </c>
      <c r="J93" s="188" t="str">
        <f t="shared" si="14"/>
        <v/>
      </c>
      <c r="K93" s="188">
        <f>MAX(0,$K$12+SUM($I$13:$I92)-$L$12-SUM($J$13:$J92))</f>
        <v>172646</v>
      </c>
      <c r="L93" s="188">
        <f>MAX(0,-($K$12+SUM($I$13:$I92)-$L$12-SUM($J$13:$J92)))</f>
        <v>0</v>
      </c>
      <c r="M93" s="482" t="str">
        <f t="array" ref="M93">IFERROR(SMALL(IF((tkno=$K$2)+(tkco=$K$2),ROW(tkno)-6),ROWS($M$12:M92)),"")</f>
        <v/>
      </c>
    </row>
    <row r="94" spans="2:13" s="186" customFormat="1" ht="25.7" hidden="1" customHeight="1" x14ac:dyDescent="0.2">
      <c r="B94" s="476" t="str">
        <f t="shared" si="8"/>
        <v/>
      </c>
      <c r="C94" s="476" t="str">
        <f t="shared" si="9"/>
        <v/>
      </c>
      <c r="D94" s="187" t="str">
        <f t="shared" si="10"/>
        <v/>
      </c>
      <c r="E94" s="1884" t="str">
        <f t="shared" si="11"/>
        <v/>
      </c>
      <c r="F94" s="1885"/>
      <c r="G94" s="440" t="str">
        <f t="shared" si="15"/>
        <v/>
      </c>
      <c r="H94" s="440" t="str">
        <f t="shared" si="12"/>
        <v/>
      </c>
      <c r="I94" s="188" t="str">
        <f t="shared" si="13"/>
        <v/>
      </c>
      <c r="J94" s="188" t="str">
        <f t="shared" si="14"/>
        <v/>
      </c>
      <c r="K94" s="188">
        <f>MAX(0,$K$12+SUM($I$13:$I93)-$L$12-SUM($J$13:$J93))</f>
        <v>172646</v>
      </c>
      <c r="L94" s="188">
        <f>MAX(0,-($K$12+SUM($I$13:$I93)-$L$12-SUM($J$13:$J93)))</f>
        <v>0</v>
      </c>
      <c r="M94" s="482" t="str">
        <f t="array" ref="M94">IFERROR(SMALL(IF((tkno=$K$2)+(tkco=$K$2),ROW(tkno)-6),ROWS($M$12:M93)),"")</f>
        <v/>
      </c>
    </row>
    <row r="95" spans="2:13" s="186" customFormat="1" ht="16.899999999999999" hidden="1" customHeight="1" x14ac:dyDescent="0.2">
      <c r="B95" s="476" t="str">
        <f t="shared" si="8"/>
        <v/>
      </c>
      <c r="C95" s="476" t="str">
        <f t="shared" si="9"/>
        <v/>
      </c>
      <c r="D95" s="187" t="str">
        <f t="shared" si="10"/>
        <v/>
      </c>
      <c r="E95" s="1884" t="str">
        <f t="shared" si="11"/>
        <v/>
      </c>
      <c r="F95" s="1885"/>
      <c r="G95" s="440" t="str">
        <f t="shared" si="15"/>
        <v/>
      </c>
      <c r="H95" s="440" t="str">
        <f t="shared" si="12"/>
        <v/>
      </c>
      <c r="I95" s="188" t="str">
        <f t="shared" si="13"/>
        <v/>
      </c>
      <c r="J95" s="188" t="str">
        <f t="shared" si="14"/>
        <v/>
      </c>
      <c r="K95" s="188">
        <f>MAX(0,$K$12+SUM($I$13:$I94)-$L$12-SUM($J$13:$J94))</f>
        <v>172646</v>
      </c>
      <c r="L95" s="188">
        <f>MAX(0,-($K$12+SUM($I$13:$I94)-$L$12-SUM($J$13:$J94)))</f>
        <v>0</v>
      </c>
      <c r="M95" s="482" t="str">
        <f t="array" ref="M95">IFERROR(SMALL(IF((tkno=$K$2)+(tkco=$K$2),ROW(tkno)-6),ROWS($M$12:M94)),"")</f>
        <v/>
      </c>
    </row>
    <row r="96" spans="2:13" s="186" customFormat="1" ht="25.7" hidden="1" customHeight="1" x14ac:dyDescent="0.2">
      <c r="B96" s="476" t="str">
        <f t="shared" si="8"/>
        <v/>
      </c>
      <c r="C96" s="476" t="str">
        <f t="shared" si="9"/>
        <v/>
      </c>
      <c r="D96" s="187" t="str">
        <f t="shared" si="10"/>
        <v/>
      </c>
      <c r="E96" s="1884" t="str">
        <f t="shared" si="11"/>
        <v/>
      </c>
      <c r="F96" s="1885"/>
      <c r="G96" s="440" t="str">
        <f t="shared" si="15"/>
        <v/>
      </c>
      <c r="H96" s="440" t="str">
        <f t="shared" si="12"/>
        <v/>
      </c>
      <c r="I96" s="188" t="str">
        <f t="shared" si="13"/>
        <v/>
      </c>
      <c r="J96" s="188" t="str">
        <f t="shared" si="14"/>
        <v/>
      </c>
      <c r="K96" s="188">
        <f>MAX(0,$K$12+SUM($I$13:$I95)-$L$12-SUM($J$13:$J95))</f>
        <v>172646</v>
      </c>
      <c r="L96" s="188">
        <f>MAX(0,-($K$12+SUM($I$13:$I95)-$L$12-SUM($J$13:$J95)))</f>
        <v>0</v>
      </c>
      <c r="M96" s="482" t="str">
        <f t="array" ref="M96">IFERROR(SMALL(IF((tkno=$K$2)+(tkco=$K$2),ROW(tkno)-6),ROWS($M$12:M95)),"")</f>
        <v/>
      </c>
    </row>
    <row r="97" spans="2:13" s="186" customFormat="1" ht="16.899999999999999" hidden="1" customHeight="1" x14ac:dyDescent="0.2">
      <c r="B97" s="476" t="str">
        <f t="shared" si="8"/>
        <v/>
      </c>
      <c r="C97" s="476" t="str">
        <f t="shared" si="9"/>
        <v/>
      </c>
      <c r="D97" s="187" t="str">
        <f t="shared" si="10"/>
        <v/>
      </c>
      <c r="E97" s="1884" t="str">
        <f t="shared" si="11"/>
        <v/>
      </c>
      <c r="F97" s="1885"/>
      <c r="G97" s="440" t="str">
        <f t="shared" si="15"/>
        <v/>
      </c>
      <c r="H97" s="440" t="str">
        <f t="shared" si="12"/>
        <v/>
      </c>
      <c r="I97" s="188" t="str">
        <f t="shared" si="13"/>
        <v/>
      </c>
      <c r="J97" s="188" t="str">
        <f t="shared" si="14"/>
        <v/>
      </c>
      <c r="K97" s="188">
        <f>MAX(0,$K$12+SUM($I$13:$I96)-$L$12-SUM($J$13:$J96))</f>
        <v>172646</v>
      </c>
      <c r="L97" s="188">
        <f>MAX(0,-($K$12+SUM($I$13:$I96)-$L$12-SUM($J$13:$J96)))</f>
        <v>0</v>
      </c>
      <c r="M97" s="482" t="str">
        <f t="array" ref="M97">IFERROR(SMALL(IF((tkno=$K$2)+(tkco=$K$2),ROW(tkno)-6),ROWS($M$12:M96)),"")</f>
        <v/>
      </c>
    </row>
    <row r="98" spans="2:13" s="186" customFormat="1" ht="25.7" hidden="1" customHeight="1" x14ac:dyDescent="0.2">
      <c r="B98" s="476" t="str">
        <f t="shared" si="8"/>
        <v/>
      </c>
      <c r="C98" s="476" t="str">
        <f t="shared" si="9"/>
        <v/>
      </c>
      <c r="D98" s="187" t="str">
        <f t="shared" si="10"/>
        <v/>
      </c>
      <c r="E98" s="1884" t="str">
        <f t="shared" si="11"/>
        <v/>
      </c>
      <c r="F98" s="1885"/>
      <c r="G98" s="440" t="str">
        <f t="shared" si="15"/>
        <v/>
      </c>
      <c r="H98" s="440" t="str">
        <f t="shared" si="12"/>
        <v/>
      </c>
      <c r="I98" s="188" t="str">
        <f t="shared" si="13"/>
        <v/>
      </c>
      <c r="J98" s="188" t="str">
        <f t="shared" si="14"/>
        <v/>
      </c>
      <c r="K98" s="188">
        <f>MAX(0,$K$12+SUM($I$13:$I97)-$L$12-SUM($J$13:$J97))</f>
        <v>172646</v>
      </c>
      <c r="L98" s="188">
        <f>MAX(0,-($K$12+SUM($I$13:$I97)-$L$12-SUM($J$13:$J97)))</f>
        <v>0</v>
      </c>
      <c r="M98" s="482" t="str">
        <f t="array" ref="M98">IFERROR(SMALL(IF((tkno=$K$2)+(tkco=$K$2),ROW(tkno)-6),ROWS($M$12:M97)),"")</f>
        <v/>
      </c>
    </row>
    <row r="99" spans="2:13" s="186" customFormat="1" ht="16.899999999999999" hidden="1" customHeight="1" x14ac:dyDescent="0.2">
      <c r="B99" s="476" t="str">
        <f t="shared" si="8"/>
        <v/>
      </c>
      <c r="C99" s="476" t="str">
        <f t="shared" si="9"/>
        <v/>
      </c>
      <c r="D99" s="187" t="str">
        <f t="shared" si="10"/>
        <v/>
      </c>
      <c r="E99" s="1884" t="str">
        <f t="shared" si="11"/>
        <v/>
      </c>
      <c r="F99" s="1885"/>
      <c r="G99" s="440" t="str">
        <f t="shared" si="15"/>
        <v/>
      </c>
      <c r="H99" s="440" t="str">
        <f t="shared" si="12"/>
        <v/>
      </c>
      <c r="I99" s="188" t="str">
        <f t="shared" si="13"/>
        <v/>
      </c>
      <c r="J99" s="188" t="str">
        <f t="shared" si="14"/>
        <v/>
      </c>
      <c r="K99" s="188">
        <f>MAX(0,$K$12+SUM($I$13:$I98)-$L$12-SUM($J$13:$J98))</f>
        <v>172646</v>
      </c>
      <c r="L99" s="188">
        <f>MAX(0,-($K$12+SUM($I$13:$I98)-$L$12-SUM($J$13:$J98)))</f>
        <v>0</v>
      </c>
      <c r="M99" s="482" t="str">
        <f t="array" ref="M99">IFERROR(SMALL(IF((tkno=$K$2)+(tkco=$K$2),ROW(tkno)-6),ROWS($M$12:M98)),"")</f>
        <v/>
      </c>
    </row>
    <row r="100" spans="2:13" s="186" customFormat="1" ht="17.649999999999999" hidden="1" customHeight="1" x14ac:dyDescent="0.2">
      <c r="B100" s="476" t="str">
        <f t="shared" si="8"/>
        <v/>
      </c>
      <c r="C100" s="476" t="str">
        <f t="shared" si="9"/>
        <v/>
      </c>
      <c r="D100" s="187" t="str">
        <f t="shared" si="10"/>
        <v/>
      </c>
      <c r="E100" s="1884" t="str">
        <f t="shared" si="11"/>
        <v/>
      </c>
      <c r="F100" s="1885"/>
      <c r="G100" s="440" t="str">
        <f t="shared" si="15"/>
        <v/>
      </c>
      <c r="H100" s="440" t="str">
        <f t="shared" si="12"/>
        <v/>
      </c>
      <c r="I100" s="188" t="str">
        <f t="shared" si="13"/>
        <v/>
      </c>
      <c r="J100" s="188" t="str">
        <f t="shared" si="14"/>
        <v/>
      </c>
      <c r="K100" s="188">
        <f>MAX(0,$K$12+SUM($I$13:$I99)-$L$12-SUM($J$13:$J99))</f>
        <v>172646</v>
      </c>
      <c r="L100" s="188">
        <f>MAX(0,-($K$12+SUM($I$13:$I99)-$L$12-SUM($J$13:$J99)))</f>
        <v>0</v>
      </c>
      <c r="M100" s="482" t="str">
        <f t="array" ref="M100">IFERROR(SMALL(IF((tkno=$K$2)+(tkco=$K$2),ROW(tkno)-6),ROWS($M$12:M99)),"")</f>
        <v/>
      </c>
    </row>
    <row r="101" spans="2:13" s="186" customFormat="1" ht="24.95" hidden="1" customHeight="1" x14ac:dyDescent="0.2">
      <c r="B101" s="476" t="str">
        <f t="shared" si="8"/>
        <v/>
      </c>
      <c r="C101" s="476" t="str">
        <f t="shared" si="9"/>
        <v/>
      </c>
      <c r="D101" s="187" t="str">
        <f t="shared" si="10"/>
        <v/>
      </c>
      <c r="E101" s="1884" t="str">
        <f t="shared" si="11"/>
        <v/>
      </c>
      <c r="F101" s="1885"/>
      <c r="G101" s="440" t="str">
        <f t="shared" si="15"/>
        <v/>
      </c>
      <c r="H101" s="440" t="str">
        <f t="shared" si="12"/>
        <v/>
      </c>
      <c r="I101" s="188" t="str">
        <f t="shared" si="13"/>
        <v/>
      </c>
      <c r="J101" s="188" t="str">
        <f t="shared" si="14"/>
        <v/>
      </c>
      <c r="K101" s="188">
        <f>MAX(0,$K$12+SUM($I$13:$I100)-$L$12-SUM($J$13:$J100))</f>
        <v>172646</v>
      </c>
      <c r="L101" s="188">
        <f>MAX(0,-($K$12+SUM($I$13:$I100)-$L$12-SUM($J$13:$J100)))</f>
        <v>0</v>
      </c>
      <c r="M101" s="482" t="str">
        <f t="array" ref="M101">IFERROR(SMALL(IF((tkno=$K$2)+(tkco=$K$2),ROW(tkno)-6),ROWS($M$12:M100)),"")</f>
        <v/>
      </c>
    </row>
    <row r="102" spans="2:13" s="186" customFormat="1" ht="17.649999999999999" hidden="1" customHeight="1" x14ac:dyDescent="0.2">
      <c r="B102" s="476" t="str">
        <f t="shared" si="8"/>
        <v/>
      </c>
      <c r="C102" s="476" t="str">
        <f t="shared" si="9"/>
        <v/>
      </c>
      <c r="D102" s="187" t="str">
        <f t="shared" si="10"/>
        <v/>
      </c>
      <c r="E102" s="1884" t="str">
        <f t="shared" si="11"/>
        <v/>
      </c>
      <c r="F102" s="1885"/>
      <c r="G102" s="440" t="str">
        <f t="shared" si="15"/>
        <v/>
      </c>
      <c r="H102" s="440" t="str">
        <f t="shared" si="12"/>
        <v/>
      </c>
      <c r="I102" s="188" t="str">
        <f t="shared" si="13"/>
        <v/>
      </c>
      <c r="J102" s="188" t="str">
        <f t="shared" si="14"/>
        <v/>
      </c>
      <c r="K102" s="188">
        <f>MAX(0,$K$12+SUM($I$13:$I101)-$L$12-SUM($J$13:$J101))</f>
        <v>172646</v>
      </c>
      <c r="L102" s="188">
        <f>MAX(0,-($K$12+SUM($I$13:$I101)-$L$12-SUM($J$13:$J101)))</f>
        <v>0</v>
      </c>
      <c r="M102" s="482" t="str">
        <f t="array" ref="M102">IFERROR(SMALL(IF((tkno=$K$2)+(tkco=$K$2),ROW(tkno)-6),ROWS($M$12:M101)),"")</f>
        <v/>
      </c>
    </row>
    <row r="103" spans="2:13" s="186" customFormat="1" ht="24.95" hidden="1" customHeight="1" x14ac:dyDescent="0.2">
      <c r="B103" s="476" t="str">
        <f t="shared" si="8"/>
        <v/>
      </c>
      <c r="C103" s="476" t="str">
        <f t="shared" si="9"/>
        <v/>
      </c>
      <c r="D103" s="187" t="str">
        <f t="shared" si="10"/>
        <v/>
      </c>
      <c r="E103" s="1884" t="str">
        <f t="shared" si="11"/>
        <v/>
      </c>
      <c r="F103" s="1885"/>
      <c r="G103" s="440" t="str">
        <f t="shared" si="15"/>
        <v/>
      </c>
      <c r="H103" s="440" t="str">
        <f t="shared" si="12"/>
        <v/>
      </c>
      <c r="I103" s="188" t="str">
        <f t="shared" si="13"/>
        <v/>
      </c>
      <c r="J103" s="188" t="str">
        <f t="shared" si="14"/>
        <v/>
      </c>
      <c r="K103" s="188">
        <f>MAX(0,$K$12+SUM($I$13:$I102)-$L$12-SUM($J$13:$J102))</f>
        <v>172646</v>
      </c>
      <c r="L103" s="188">
        <f>MAX(0,-($K$12+SUM($I$13:$I102)-$L$12-SUM($J$13:$J102)))</f>
        <v>0</v>
      </c>
      <c r="M103" s="482" t="str">
        <f t="array" ref="M103">IFERROR(SMALL(IF((tkno=$K$2)+(tkco=$K$2),ROW(tkno)-6),ROWS($M$12:M102)),"")</f>
        <v/>
      </c>
    </row>
    <row r="104" spans="2:13" s="186" customFormat="1" ht="17.649999999999999" hidden="1" customHeight="1" x14ac:dyDescent="0.2">
      <c r="B104" s="476" t="str">
        <f t="shared" si="8"/>
        <v/>
      </c>
      <c r="C104" s="476" t="str">
        <f t="shared" si="9"/>
        <v/>
      </c>
      <c r="D104" s="187" t="str">
        <f t="shared" si="10"/>
        <v/>
      </c>
      <c r="E104" s="1884" t="str">
        <f t="shared" si="11"/>
        <v/>
      </c>
      <c r="F104" s="1885"/>
      <c r="G104" s="440" t="str">
        <f t="shared" si="15"/>
        <v/>
      </c>
      <c r="H104" s="440" t="str">
        <f t="shared" si="12"/>
        <v/>
      </c>
      <c r="I104" s="188" t="str">
        <f t="shared" si="13"/>
        <v/>
      </c>
      <c r="J104" s="188" t="str">
        <f t="shared" si="14"/>
        <v/>
      </c>
      <c r="K104" s="188">
        <f>MAX(0,$K$12+SUM($I$13:$I103)-$L$12-SUM($J$13:$J103))</f>
        <v>172646</v>
      </c>
      <c r="L104" s="188">
        <f>MAX(0,-($K$12+SUM($I$13:$I103)-$L$12-SUM($J$13:$J103)))</f>
        <v>0</v>
      </c>
      <c r="M104" s="482" t="str">
        <f t="array" ref="M104">IFERROR(SMALL(IF((tkno=$K$2)+(tkco=$K$2),ROW(tkno)-6),ROWS($M$12:M103)),"")</f>
        <v/>
      </c>
    </row>
    <row r="105" spans="2:13" s="186" customFormat="1" ht="16.899999999999999" hidden="1" customHeight="1" x14ac:dyDescent="0.2">
      <c r="B105" s="476" t="str">
        <f t="shared" si="8"/>
        <v/>
      </c>
      <c r="C105" s="476" t="str">
        <f t="shared" si="9"/>
        <v/>
      </c>
      <c r="D105" s="187" t="str">
        <f t="shared" si="10"/>
        <v/>
      </c>
      <c r="E105" s="1884" t="str">
        <f t="shared" si="11"/>
        <v/>
      </c>
      <c r="F105" s="1885"/>
      <c r="G105" s="440" t="str">
        <f t="shared" si="15"/>
        <v/>
      </c>
      <c r="H105" s="440" t="str">
        <f t="shared" si="12"/>
        <v/>
      </c>
      <c r="I105" s="188" t="str">
        <f t="shared" si="13"/>
        <v/>
      </c>
      <c r="J105" s="188" t="str">
        <f t="shared" si="14"/>
        <v/>
      </c>
      <c r="K105" s="188">
        <f>MAX(0,$K$12+SUM($I$13:$I104)-$L$12-SUM($J$13:$J104))</f>
        <v>172646</v>
      </c>
      <c r="L105" s="188">
        <f>MAX(0,-($K$12+SUM($I$13:$I104)-$L$12-SUM($J$13:$J104)))</f>
        <v>0</v>
      </c>
      <c r="M105" s="482" t="str">
        <f t="array" ref="M105">IFERROR(SMALL(IF((tkno=$K$2)+(tkco=$K$2),ROW(tkno)-6),ROWS($M$12:M104)),"")</f>
        <v/>
      </c>
    </row>
    <row r="106" spans="2:13" s="186" customFormat="1" ht="25.7" hidden="1" customHeight="1" x14ac:dyDescent="0.2">
      <c r="B106" s="476" t="str">
        <f t="shared" si="8"/>
        <v/>
      </c>
      <c r="C106" s="476" t="str">
        <f t="shared" si="9"/>
        <v/>
      </c>
      <c r="D106" s="187" t="str">
        <f t="shared" si="10"/>
        <v/>
      </c>
      <c r="E106" s="1884" t="str">
        <f t="shared" si="11"/>
        <v/>
      </c>
      <c r="F106" s="1885"/>
      <c r="G106" s="440" t="str">
        <f t="shared" si="15"/>
        <v/>
      </c>
      <c r="H106" s="440" t="str">
        <f t="shared" si="12"/>
        <v/>
      </c>
      <c r="I106" s="188" t="str">
        <f t="shared" si="13"/>
        <v/>
      </c>
      <c r="J106" s="188" t="str">
        <f t="shared" si="14"/>
        <v/>
      </c>
      <c r="K106" s="188">
        <f>MAX(0,$K$12+SUM($I$13:$I105)-$L$12-SUM($J$13:$J105))</f>
        <v>172646</v>
      </c>
      <c r="L106" s="188">
        <f>MAX(0,-($K$12+SUM($I$13:$I105)-$L$12-SUM($J$13:$J105)))</f>
        <v>0</v>
      </c>
      <c r="M106" s="482" t="str">
        <f t="array" ref="M106">IFERROR(SMALL(IF((tkno=$K$2)+(tkco=$K$2),ROW(tkno)-6),ROWS($M$12:M105)),"")</f>
        <v/>
      </c>
    </row>
    <row r="107" spans="2:13" s="186" customFormat="1" ht="24.95" hidden="1" customHeight="1" x14ac:dyDescent="0.2">
      <c r="B107" s="476" t="str">
        <f t="shared" si="8"/>
        <v/>
      </c>
      <c r="C107" s="476" t="str">
        <f t="shared" si="9"/>
        <v/>
      </c>
      <c r="D107" s="187" t="str">
        <f t="shared" si="10"/>
        <v/>
      </c>
      <c r="E107" s="1884" t="str">
        <f t="shared" si="11"/>
        <v/>
      </c>
      <c r="F107" s="1885"/>
      <c r="G107" s="440" t="str">
        <f t="shared" si="15"/>
        <v/>
      </c>
      <c r="H107" s="440" t="str">
        <f t="shared" si="12"/>
        <v/>
      </c>
      <c r="I107" s="188" t="str">
        <f t="shared" si="13"/>
        <v/>
      </c>
      <c r="J107" s="188" t="str">
        <f t="shared" si="14"/>
        <v/>
      </c>
      <c r="K107" s="188">
        <f>MAX(0,$K$12+SUM($I$13:$I106)-$L$12-SUM($J$13:$J106))</f>
        <v>172646</v>
      </c>
      <c r="L107" s="188">
        <f>MAX(0,-($K$12+SUM($I$13:$I106)-$L$12-SUM($J$13:$J106)))</f>
        <v>0</v>
      </c>
      <c r="M107" s="482" t="str">
        <f t="array" ref="M107">IFERROR(SMALL(IF((tkno=$K$2)+(tkco=$K$2),ROW(tkno)-6),ROWS($M$12:M106)),"")</f>
        <v/>
      </c>
    </row>
    <row r="108" spans="2:13" s="186" customFormat="1" ht="17.649999999999999" hidden="1" customHeight="1" x14ac:dyDescent="0.2">
      <c r="B108" s="476" t="str">
        <f t="shared" si="8"/>
        <v/>
      </c>
      <c r="C108" s="476" t="str">
        <f t="shared" si="9"/>
        <v/>
      </c>
      <c r="D108" s="187" t="str">
        <f t="shared" si="10"/>
        <v/>
      </c>
      <c r="E108" s="1884" t="str">
        <f t="shared" si="11"/>
        <v/>
      </c>
      <c r="F108" s="1885"/>
      <c r="G108" s="440" t="str">
        <f t="shared" si="15"/>
        <v/>
      </c>
      <c r="H108" s="440" t="str">
        <f t="shared" si="12"/>
        <v/>
      </c>
      <c r="I108" s="188" t="str">
        <f t="shared" si="13"/>
        <v/>
      </c>
      <c r="J108" s="188" t="str">
        <f t="shared" si="14"/>
        <v/>
      </c>
      <c r="K108" s="188">
        <f>MAX(0,$K$12+SUM($I$13:$I107)-$L$12-SUM($J$13:$J107))</f>
        <v>172646</v>
      </c>
      <c r="L108" s="188">
        <f>MAX(0,-($K$12+SUM($I$13:$I107)-$L$12-SUM($J$13:$J107)))</f>
        <v>0</v>
      </c>
      <c r="M108" s="482" t="str">
        <f t="array" ref="M108">IFERROR(SMALL(IF((tkno=$K$2)+(tkco=$K$2),ROW(tkno)-6),ROWS($M$12:M107)),"")</f>
        <v/>
      </c>
    </row>
    <row r="109" spans="2:13" s="186" customFormat="1" ht="24.95" hidden="1" customHeight="1" x14ac:dyDescent="0.2">
      <c r="B109" s="476" t="str">
        <f t="shared" si="8"/>
        <v/>
      </c>
      <c r="C109" s="476" t="str">
        <f t="shared" si="9"/>
        <v/>
      </c>
      <c r="D109" s="187" t="str">
        <f t="shared" si="10"/>
        <v/>
      </c>
      <c r="E109" s="1884" t="str">
        <f t="shared" si="11"/>
        <v/>
      </c>
      <c r="F109" s="1885"/>
      <c r="G109" s="440" t="str">
        <f t="shared" si="15"/>
        <v/>
      </c>
      <c r="H109" s="440" t="str">
        <f t="shared" si="12"/>
        <v/>
      </c>
      <c r="I109" s="188" t="str">
        <f t="shared" si="13"/>
        <v/>
      </c>
      <c r="J109" s="188" t="str">
        <f t="shared" si="14"/>
        <v/>
      </c>
      <c r="K109" s="188">
        <f>MAX(0,$K$12+SUM($I$13:$I108)-$L$12-SUM($J$13:$J108))</f>
        <v>172646</v>
      </c>
      <c r="L109" s="188">
        <f>MAX(0,-($K$12+SUM($I$13:$I108)-$L$12-SUM($J$13:$J108)))</f>
        <v>0</v>
      </c>
      <c r="M109" s="482" t="str">
        <f t="array" ref="M109">IFERROR(SMALL(IF((tkno=$K$2)+(tkco=$K$2),ROW(tkno)-6),ROWS($M$12:M108)),"")</f>
        <v/>
      </c>
    </row>
    <row r="110" spans="2:13" s="186" customFormat="1" ht="17.649999999999999" hidden="1" customHeight="1" x14ac:dyDescent="0.2">
      <c r="B110" s="476" t="str">
        <f t="shared" si="8"/>
        <v/>
      </c>
      <c r="C110" s="476" t="str">
        <f t="shared" si="9"/>
        <v/>
      </c>
      <c r="D110" s="187" t="str">
        <f t="shared" si="10"/>
        <v/>
      </c>
      <c r="E110" s="1884" t="str">
        <f t="shared" si="11"/>
        <v/>
      </c>
      <c r="F110" s="1885"/>
      <c r="G110" s="440" t="str">
        <f t="shared" si="15"/>
        <v/>
      </c>
      <c r="H110" s="440" t="str">
        <f t="shared" si="12"/>
        <v/>
      </c>
      <c r="I110" s="188" t="str">
        <f t="shared" si="13"/>
        <v/>
      </c>
      <c r="J110" s="188" t="str">
        <f t="shared" si="14"/>
        <v/>
      </c>
      <c r="K110" s="188">
        <f>MAX(0,$K$12+SUM($I$13:$I109)-$L$12-SUM($J$13:$J109))</f>
        <v>172646</v>
      </c>
      <c r="L110" s="188">
        <f>MAX(0,-($K$12+SUM($I$13:$I109)-$L$12-SUM($J$13:$J109)))</f>
        <v>0</v>
      </c>
      <c r="M110" s="482" t="str">
        <f t="array" ref="M110">IFERROR(SMALL(IF((tkno=$K$2)+(tkco=$K$2),ROW(tkno)-6),ROWS($M$12:M109)),"")</f>
        <v/>
      </c>
    </row>
    <row r="111" spans="2:13" s="186" customFormat="1" ht="24.95" hidden="1" customHeight="1" x14ac:dyDescent="0.2">
      <c r="B111" s="476" t="str">
        <f t="shared" si="8"/>
        <v/>
      </c>
      <c r="C111" s="476" t="str">
        <f t="shared" si="9"/>
        <v/>
      </c>
      <c r="D111" s="187" t="str">
        <f t="shared" si="10"/>
        <v/>
      </c>
      <c r="E111" s="1884" t="str">
        <f t="shared" si="11"/>
        <v/>
      </c>
      <c r="F111" s="1885"/>
      <c r="G111" s="440" t="str">
        <f t="shared" si="15"/>
        <v/>
      </c>
      <c r="H111" s="440" t="str">
        <f t="shared" si="12"/>
        <v/>
      </c>
      <c r="I111" s="188" t="str">
        <f t="shared" si="13"/>
        <v/>
      </c>
      <c r="J111" s="188" t="str">
        <f t="shared" si="14"/>
        <v/>
      </c>
      <c r="K111" s="188">
        <f>MAX(0,$K$12+SUM($I$13:$I110)-$L$12-SUM($J$13:$J110))</f>
        <v>172646</v>
      </c>
      <c r="L111" s="188">
        <f>MAX(0,-($K$12+SUM($I$13:$I110)-$L$12-SUM($J$13:$J110)))</f>
        <v>0</v>
      </c>
      <c r="M111" s="482" t="str">
        <f t="array" ref="M111">IFERROR(SMALL(IF((tkno=$K$2)+(tkco=$K$2),ROW(tkno)-6),ROWS($M$12:M110)),"")</f>
        <v/>
      </c>
    </row>
    <row r="112" spans="2:13" s="186" customFormat="1" ht="16.899999999999999" hidden="1" customHeight="1" x14ac:dyDescent="0.2">
      <c r="B112" s="476" t="str">
        <f t="shared" si="8"/>
        <v/>
      </c>
      <c r="C112" s="476" t="str">
        <f t="shared" si="9"/>
        <v/>
      </c>
      <c r="D112" s="187" t="str">
        <f t="shared" si="10"/>
        <v/>
      </c>
      <c r="E112" s="1884" t="str">
        <f t="shared" si="11"/>
        <v/>
      </c>
      <c r="F112" s="1885"/>
      <c r="G112" s="440" t="str">
        <f t="shared" si="15"/>
        <v/>
      </c>
      <c r="H112" s="440" t="str">
        <f t="shared" si="12"/>
        <v/>
      </c>
      <c r="I112" s="188" t="str">
        <f t="shared" si="13"/>
        <v/>
      </c>
      <c r="J112" s="188" t="str">
        <f t="shared" si="14"/>
        <v/>
      </c>
      <c r="K112" s="188">
        <f>MAX(0,$K$12+SUM($I$13:$I111)-$L$12-SUM($J$13:$J111))</f>
        <v>172646</v>
      </c>
      <c r="L112" s="188">
        <f>MAX(0,-($K$12+SUM($I$13:$I111)-$L$12-SUM($J$13:$J111)))</f>
        <v>0</v>
      </c>
      <c r="M112" s="482" t="str">
        <f t="array" ref="M112">IFERROR(SMALL(IF((tkno=$K$2)+(tkco=$K$2),ROW(tkno)-6),ROWS($M$12:M111)),"")</f>
        <v/>
      </c>
    </row>
    <row r="113" spans="2:13" s="186" customFormat="1" ht="17.649999999999999" hidden="1" customHeight="1" x14ac:dyDescent="0.2">
      <c r="B113" s="476" t="str">
        <f t="shared" si="8"/>
        <v/>
      </c>
      <c r="C113" s="476" t="str">
        <f t="shared" si="9"/>
        <v/>
      </c>
      <c r="D113" s="187" t="str">
        <f t="shared" si="10"/>
        <v/>
      </c>
      <c r="E113" s="1884" t="str">
        <f t="shared" si="11"/>
        <v/>
      </c>
      <c r="F113" s="1885"/>
      <c r="G113" s="440" t="str">
        <f t="shared" si="15"/>
        <v/>
      </c>
      <c r="H113" s="440" t="str">
        <f t="shared" si="12"/>
        <v/>
      </c>
      <c r="I113" s="188" t="str">
        <f t="shared" si="13"/>
        <v/>
      </c>
      <c r="J113" s="188" t="str">
        <f t="shared" si="14"/>
        <v/>
      </c>
      <c r="K113" s="188">
        <f>MAX(0,$K$12+SUM($I$13:$I112)-$L$12-SUM($J$13:$J112))</f>
        <v>172646</v>
      </c>
      <c r="L113" s="188">
        <f>MAX(0,-($K$12+SUM($I$13:$I112)-$L$12-SUM($J$13:$J112)))</f>
        <v>0</v>
      </c>
      <c r="M113" s="482" t="str">
        <f t="array" ref="M113">IFERROR(SMALL(IF((tkno=$K$2)+(tkco=$K$2),ROW(tkno)-6),ROWS($M$12:M112)),"")</f>
        <v/>
      </c>
    </row>
    <row r="114" spans="2:13" s="186" customFormat="1" ht="24.95" hidden="1" customHeight="1" x14ac:dyDescent="0.2">
      <c r="B114" s="476" t="str">
        <f t="shared" si="8"/>
        <v/>
      </c>
      <c r="C114" s="476" t="str">
        <f t="shared" si="9"/>
        <v/>
      </c>
      <c r="D114" s="187" t="str">
        <f t="shared" si="10"/>
        <v/>
      </c>
      <c r="E114" s="1884" t="str">
        <f t="shared" si="11"/>
        <v/>
      </c>
      <c r="F114" s="1885"/>
      <c r="G114" s="440" t="str">
        <f t="shared" si="15"/>
        <v/>
      </c>
      <c r="H114" s="440" t="str">
        <f t="shared" si="12"/>
        <v/>
      </c>
      <c r="I114" s="188" t="str">
        <f t="shared" si="13"/>
        <v/>
      </c>
      <c r="J114" s="188" t="str">
        <f t="shared" si="14"/>
        <v/>
      </c>
      <c r="K114" s="188">
        <f>MAX(0,$K$12+SUM($I$13:$I113)-$L$12-SUM($J$13:$J113))</f>
        <v>172646</v>
      </c>
      <c r="L114" s="188">
        <f>MAX(0,-($K$12+SUM($I$13:$I113)-$L$12-SUM($J$13:$J113)))</f>
        <v>0</v>
      </c>
      <c r="M114" s="482" t="str">
        <f t="array" ref="M114">IFERROR(SMALL(IF((tkno=$K$2)+(tkco=$K$2),ROW(tkno)-6),ROWS($M$12:M113)),"")</f>
        <v/>
      </c>
    </row>
    <row r="115" spans="2:13" s="186" customFormat="1" ht="25.7" hidden="1" customHeight="1" x14ac:dyDescent="0.2">
      <c r="B115" s="476" t="str">
        <f t="shared" si="8"/>
        <v/>
      </c>
      <c r="C115" s="476" t="str">
        <f t="shared" si="9"/>
        <v/>
      </c>
      <c r="D115" s="187" t="str">
        <f t="shared" si="10"/>
        <v/>
      </c>
      <c r="E115" s="1884" t="str">
        <f t="shared" si="11"/>
        <v/>
      </c>
      <c r="F115" s="1885"/>
      <c r="G115" s="440" t="str">
        <f t="shared" si="15"/>
        <v/>
      </c>
      <c r="H115" s="440" t="str">
        <f t="shared" si="12"/>
        <v/>
      </c>
      <c r="I115" s="188" t="str">
        <f t="shared" si="13"/>
        <v/>
      </c>
      <c r="J115" s="188" t="str">
        <f t="shared" si="14"/>
        <v/>
      </c>
      <c r="K115" s="188">
        <f>MAX(0,$K$12+SUM($I$13:$I114)-$L$12-SUM($J$13:$J114))</f>
        <v>172646</v>
      </c>
      <c r="L115" s="188">
        <f>MAX(0,-($K$12+SUM($I$13:$I114)-$L$12-SUM($J$13:$J114)))</f>
        <v>0</v>
      </c>
      <c r="M115" s="482" t="str">
        <f t="array" ref="M115">IFERROR(SMALL(IF((tkno=$K$2)+(tkco=$K$2),ROW(tkno)-6),ROWS($M$12:M114)),"")</f>
        <v/>
      </c>
    </row>
    <row r="116" spans="2:13" s="186" customFormat="1" ht="16.899999999999999" hidden="1" customHeight="1" x14ac:dyDescent="0.2">
      <c r="B116" s="476" t="str">
        <f t="shared" si="8"/>
        <v/>
      </c>
      <c r="C116" s="476" t="str">
        <f t="shared" si="9"/>
        <v/>
      </c>
      <c r="D116" s="187" t="str">
        <f t="shared" si="10"/>
        <v/>
      </c>
      <c r="E116" s="1884" t="str">
        <f t="shared" si="11"/>
        <v/>
      </c>
      <c r="F116" s="1885"/>
      <c r="G116" s="440" t="str">
        <f t="shared" si="15"/>
        <v/>
      </c>
      <c r="H116" s="440" t="str">
        <f t="shared" si="12"/>
        <v/>
      </c>
      <c r="I116" s="188" t="str">
        <f t="shared" si="13"/>
        <v/>
      </c>
      <c r="J116" s="188" t="str">
        <f t="shared" si="14"/>
        <v/>
      </c>
      <c r="K116" s="188">
        <f>MAX(0,$K$12+SUM($I$13:$I115)-$L$12-SUM($J$13:$J115))</f>
        <v>172646</v>
      </c>
      <c r="L116" s="188">
        <f>MAX(0,-($K$12+SUM($I$13:$I115)-$L$12-SUM($J$13:$J115)))</f>
        <v>0</v>
      </c>
      <c r="M116" s="482" t="str">
        <f t="array" ref="M116">IFERROR(SMALL(IF((tkno=$K$2)+(tkco=$K$2),ROW(tkno)-6),ROWS($M$12:M115)),"")</f>
        <v/>
      </c>
    </row>
    <row r="117" spans="2:13" s="186" customFormat="1" ht="25.7" hidden="1" customHeight="1" x14ac:dyDescent="0.2">
      <c r="B117" s="476" t="str">
        <f t="shared" si="8"/>
        <v/>
      </c>
      <c r="C117" s="476" t="str">
        <f t="shared" si="9"/>
        <v/>
      </c>
      <c r="D117" s="187" t="str">
        <f t="shared" si="10"/>
        <v/>
      </c>
      <c r="E117" s="1884" t="str">
        <f t="shared" si="11"/>
        <v/>
      </c>
      <c r="F117" s="1885"/>
      <c r="G117" s="440" t="str">
        <f t="shared" si="15"/>
        <v/>
      </c>
      <c r="H117" s="440" t="str">
        <f t="shared" si="12"/>
        <v/>
      </c>
      <c r="I117" s="188" t="str">
        <f t="shared" si="13"/>
        <v/>
      </c>
      <c r="J117" s="188" t="str">
        <f t="shared" si="14"/>
        <v/>
      </c>
      <c r="K117" s="188">
        <f>MAX(0,$K$12+SUM($I$13:$I116)-$L$12-SUM($J$13:$J116))</f>
        <v>172646</v>
      </c>
      <c r="L117" s="188">
        <f>MAX(0,-($K$12+SUM($I$13:$I116)-$L$12-SUM($J$13:$J116)))</f>
        <v>0</v>
      </c>
      <c r="M117" s="482" t="str">
        <f t="array" ref="M117">IFERROR(SMALL(IF((tkno=$K$2)+(tkco=$K$2),ROW(tkno)-6),ROWS($M$12:M116)),"")</f>
        <v/>
      </c>
    </row>
    <row r="118" spans="2:13" s="186" customFormat="1" ht="16.899999999999999" hidden="1" customHeight="1" x14ac:dyDescent="0.2">
      <c r="B118" s="476" t="str">
        <f t="shared" si="8"/>
        <v/>
      </c>
      <c r="C118" s="476" t="str">
        <f t="shared" si="9"/>
        <v/>
      </c>
      <c r="D118" s="187" t="str">
        <f t="shared" si="10"/>
        <v/>
      </c>
      <c r="E118" s="1884" t="str">
        <f t="shared" si="11"/>
        <v/>
      </c>
      <c r="F118" s="1885"/>
      <c r="G118" s="440" t="str">
        <f t="shared" si="15"/>
        <v/>
      </c>
      <c r="H118" s="440" t="str">
        <f t="shared" si="12"/>
        <v/>
      </c>
      <c r="I118" s="188" t="str">
        <f t="shared" si="13"/>
        <v/>
      </c>
      <c r="J118" s="188" t="str">
        <f t="shared" si="14"/>
        <v/>
      </c>
      <c r="K118" s="188">
        <f>MAX(0,$K$12+SUM($I$13:$I117)-$L$12-SUM($J$13:$J117))</f>
        <v>172646</v>
      </c>
      <c r="L118" s="188">
        <f>MAX(0,-($K$12+SUM($I$13:$I117)-$L$12-SUM($J$13:$J117)))</f>
        <v>0</v>
      </c>
      <c r="M118" s="482" t="str">
        <f t="array" ref="M118">IFERROR(SMALL(IF((tkno=$K$2)+(tkco=$K$2),ROW(tkno)-6),ROWS($M$12:M117)),"")</f>
        <v/>
      </c>
    </row>
    <row r="119" spans="2:13" s="186" customFormat="1" ht="17.649999999999999" hidden="1" customHeight="1" x14ac:dyDescent="0.2">
      <c r="B119" s="476" t="str">
        <f t="shared" si="8"/>
        <v/>
      </c>
      <c r="C119" s="476" t="str">
        <f t="shared" si="9"/>
        <v/>
      </c>
      <c r="D119" s="187" t="str">
        <f t="shared" si="10"/>
        <v/>
      </c>
      <c r="E119" s="1884" t="str">
        <f t="shared" si="11"/>
        <v/>
      </c>
      <c r="F119" s="1885"/>
      <c r="G119" s="440" t="str">
        <f t="shared" si="15"/>
        <v/>
      </c>
      <c r="H119" s="440" t="str">
        <f t="shared" si="12"/>
        <v/>
      </c>
      <c r="I119" s="188" t="str">
        <f t="shared" si="13"/>
        <v/>
      </c>
      <c r="J119" s="188" t="str">
        <f t="shared" si="14"/>
        <v/>
      </c>
      <c r="K119" s="188">
        <f>MAX(0,$K$12+SUM($I$13:$I118)-$L$12-SUM($J$13:$J118))</f>
        <v>172646</v>
      </c>
      <c r="L119" s="188">
        <f>MAX(0,-($K$12+SUM($I$13:$I118)-$L$12-SUM($J$13:$J118)))</f>
        <v>0</v>
      </c>
      <c r="M119" s="482" t="str">
        <f t="array" ref="M119">IFERROR(SMALL(IF((tkno=$K$2)+(tkco=$K$2),ROW(tkno)-6),ROWS($M$12:M118)),"")</f>
        <v/>
      </c>
    </row>
    <row r="120" spans="2:13" s="186" customFormat="1" ht="24.95" hidden="1" customHeight="1" x14ac:dyDescent="0.2">
      <c r="B120" s="476" t="str">
        <f t="shared" si="8"/>
        <v/>
      </c>
      <c r="C120" s="476" t="str">
        <f t="shared" si="9"/>
        <v/>
      </c>
      <c r="D120" s="187" t="str">
        <f t="shared" si="10"/>
        <v/>
      </c>
      <c r="E120" s="1884" t="str">
        <f t="shared" si="11"/>
        <v/>
      </c>
      <c r="F120" s="1885"/>
      <c r="G120" s="440" t="str">
        <f t="shared" si="15"/>
        <v/>
      </c>
      <c r="H120" s="440" t="str">
        <f t="shared" si="12"/>
        <v/>
      </c>
      <c r="I120" s="188" t="str">
        <f t="shared" si="13"/>
        <v/>
      </c>
      <c r="J120" s="188" t="str">
        <f t="shared" si="14"/>
        <v/>
      </c>
      <c r="K120" s="188">
        <f>MAX(0,$K$12+SUM($I$13:$I119)-$L$12-SUM($J$13:$J119))</f>
        <v>172646</v>
      </c>
      <c r="L120" s="188">
        <f>MAX(0,-($K$12+SUM($I$13:$I119)-$L$12-SUM($J$13:$J119)))</f>
        <v>0</v>
      </c>
      <c r="M120" s="482" t="str">
        <f t="array" ref="M120">IFERROR(SMALL(IF((tkno=$K$2)+(tkco=$K$2),ROW(tkno)-6),ROWS($M$12:M119)),"")</f>
        <v/>
      </c>
    </row>
    <row r="121" spans="2:13" s="186" customFormat="1" ht="17.649999999999999" hidden="1" customHeight="1" x14ac:dyDescent="0.2">
      <c r="B121" s="476" t="str">
        <f t="shared" si="8"/>
        <v/>
      </c>
      <c r="C121" s="476" t="str">
        <f t="shared" si="9"/>
        <v/>
      </c>
      <c r="D121" s="187" t="str">
        <f t="shared" si="10"/>
        <v/>
      </c>
      <c r="E121" s="1884" t="str">
        <f t="shared" si="11"/>
        <v/>
      </c>
      <c r="F121" s="1885"/>
      <c r="G121" s="440" t="str">
        <f t="shared" si="15"/>
        <v/>
      </c>
      <c r="H121" s="440" t="str">
        <f t="shared" si="12"/>
        <v/>
      </c>
      <c r="I121" s="188" t="str">
        <f t="shared" si="13"/>
        <v/>
      </c>
      <c r="J121" s="188" t="str">
        <f t="shared" si="14"/>
        <v/>
      </c>
      <c r="K121" s="188">
        <f>MAX(0,$K$12+SUM($I$13:$I120)-$L$12-SUM($J$13:$J120))</f>
        <v>172646</v>
      </c>
      <c r="L121" s="188">
        <f>MAX(0,-($K$12+SUM($I$13:$I120)-$L$12-SUM($J$13:$J120)))</f>
        <v>0</v>
      </c>
      <c r="M121" s="482" t="str">
        <f t="array" ref="M121">IFERROR(SMALL(IF((tkno=$K$2)+(tkco=$K$2),ROW(tkno)-6),ROWS($M$12:M120)),"")</f>
        <v/>
      </c>
    </row>
    <row r="122" spans="2:13" s="186" customFormat="1" ht="16.899999999999999" hidden="1" customHeight="1" x14ac:dyDescent="0.2">
      <c r="B122" s="476" t="str">
        <f t="shared" si="8"/>
        <v/>
      </c>
      <c r="C122" s="476" t="str">
        <f t="shared" si="9"/>
        <v/>
      </c>
      <c r="D122" s="187" t="str">
        <f t="shared" si="10"/>
        <v/>
      </c>
      <c r="E122" s="1884" t="str">
        <f t="shared" si="11"/>
        <v/>
      </c>
      <c r="F122" s="1885"/>
      <c r="G122" s="440" t="str">
        <f t="shared" si="15"/>
        <v/>
      </c>
      <c r="H122" s="440" t="str">
        <f t="shared" si="12"/>
        <v/>
      </c>
      <c r="I122" s="188" t="str">
        <f t="shared" si="13"/>
        <v/>
      </c>
      <c r="J122" s="188" t="str">
        <f t="shared" si="14"/>
        <v/>
      </c>
      <c r="K122" s="188">
        <f>MAX(0,$K$12+SUM($I$13:$I121)-$L$12-SUM($J$13:$J121))</f>
        <v>172646</v>
      </c>
      <c r="L122" s="188">
        <f>MAX(0,-($K$12+SUM($I$13:$I121)-$L$12-SUM($J$13:$J121)))</f>
        <v>0</v>
      </c>
      <c r="M122" s="482" t="str">
        <f t="array" ref="M122">IFERROR(SMALL(IF((tkno=$K$2)+(tkco=$K$2),ROW(tkno)-6),ROWS($M$12:M121)),"")</f>
        <v/>
      </c>
    </row>
    <row r="123" spans="2:13" s="186" customFormat="1" ht="25.7" hidden="1" customHeight="1" x14ac:dyDescent="0.2">
      <c r="B123" s="476" t="str">
        <f t="shared" si="8"/>
        <v/>
      </c>
      <c r="C123" s="476" t="str">
        <f t="shared" si="9"/>
        <v/>
      </c>
      <c r="D123" s="187" t="str">
        <f t="shared" si="10"/>
        <v/>
      </c>
      <c r="E123" s="1884" t="str">
        <f t="shared" si="11"/>
        <v/>
      </c>
      <c r="F123" s="1885"/>
      <c r="G123" s="440" t="str">
        <f t="shared" si="15"/>
        <v/>
      </c>
      <c r="H123" s="440" t="str">
        <f t="shared" si="12"/>
        <v/>
      </c>
      <c r="I123" s="188" t="str">
        <f t="shared" si="13"/>
        <v/>
      </c>
      <c r="J123" s="188" t="str">
        <f t="shared" si="14"/>
        <v/>
      </c>
      <c r="K123" s="188">
        <f>MAX(0,$K$12+SUM($I$13:$I122)-$L$12-SUM($J$13:$J122))</f>
        <v>172646</v>
      </c>
      <c r="L123" s="188">
        <f>MAX(0,-($K$12+SUM($I$13:$I122)-$L$12-SUM($J$13:$J122)))</f>
        <v>0</v>
      </c>
      <c r="M123" s="482" t="str">
        <f t="array" ref="M123">IFERROR(SMALL(IF((tkno=$K$2)+(tkco=$K$2),ROW(tkno)-6),ROWS($M$12:M122)),"")</f>
        <v/>
      </c>
    </row>
    <row r="124" spans="2:13" s="186" customFormat="1" ht="16.899999999999999" hidden="1" customHeight="1" x14ac:dyDescent="0.2">
      <c r="B124" s="476" t="str">
        <f t="shared" si="8"/>
        <v/>
      </c>
      <c r="C124" s="476" t="str">
        <f t="shared" si="9"/>
        <v/>
      </c>
      <c r="D124" s="187" t="str">
        <f t="shared" si="10"/>
        <v/>
      </c>
      <c r="E124" s="1884" t="str">
        <f t="shared" si="11"/>
        <v/>
      </c>
      <c r="F124" s="1885"/>
      <c r="G124" s="440" t="str">
        <f t="shared" si="15"/>
        <v/>
      </c>
      <c r="H124" s="440" t="str">
        <f t="shared" si="12"/>
        <v/>
      </c>
      <c r="I124" s="188" t="str">
        <f t="shared" si="13"/>
        <v/>
      </c>
      <c r="J124" s="188" t="str">
        <f t="shared" si="14"/>
        <v/>
      </c>
      <c r="K124" s="188">
        <f>MAX(0,$K$12+SUM($I$13:$I123)-$L$12-SUM($J$13:$J123))</f>
        <v>172646</v>
      </c>
      <c r="L124" s="188">
        <f>MAX(0,-($K$12+SUM($I$13:$I123)-$L$12-SUM($J$13:$J123)))</f>
        <v>0</v>
      </c>
      <c r="M124" s="482" t="str">
        <f t="array" ref="M124">IFERROR(SMALL(IF((tkno=$K$2)+(tkco=$K$2),ROW(tkno)-6),ROWS($M$12:M123)),"")</f>
        <v/>
      </c>
    </row>
    <row r="125" spans="2:13" s="186" customFormat="1" ht="17.649999999999999" hidden="1" customHeight="1" x14ac:dyDescent="0.2">
      <c r="B125" s="476" t="str">
        <f t="shared" si="8"/>
        <v/>
      </c>
      <c r="C125" s="476" t="str">
        <f t="shared" si="9"/>
        <v/>
      </c>
      <c r="D125" s="187" t="str">
        <f t="shared" si="10"/>
        <v/>
      </c>
      <c r="E125" s="1884" t="str">
        <f t="shared" si="11"/>
        <v/>
      </c>
      <c r="F125" s="1885"/>
      <c r="G125" s="440" t="str">
        <f t="shared" si="15"/>
        <v/>
      </c>
      <c r="H125" s="440" t="str">
        <f t="shared" si="12"/>
        <v/>
      </c>
      <c r="I125" s="188" t="str">
        <f t="shared" si="13"/>
        <v/>
      </c>
      <c r="J125" s="188" t="str">
        <f t="shared" si="14"/>
        <v/>
      </c>
      <c r="K125" s="188">
        <f>MAX(0,$K$12+SUM($I$13:$I124)-$L$12-SUM($J$13:$J124))</f>
        <v>172646</v>
      </c>
      <c r="L125" s="188">
        <f>MAX(0,-($K$12+SUM($I$13:$I124)-$L$12-SUM($J$13:$J124)))</f>
        <v>0</v>
      </c>
      <c r="M125" s="482" t="str">
        <f t="array" ref="M125">IFERROR(SMALL(IF((tkno=$K$2)+(tkco=$K$2),ROW(tkno)-6),ROWS($M$12:M124)),"")</f>
        <v/>
      </c>
    </row>
    <row r="126" spans="2:13" s="186" customFormat="1" ht="17.649999999999999" hidden="1" customHeight="1" x14ac:dyDescent="0.2">
      <c r="B126" s="476" t="str">
        <f t="shared" si="8"/>
        <v/>
      </c>
      <c r="C126" s="476" t="str">
        <f t="shared" si="9"/>
        <v/>
      </c>
      <c r="D126" s="187" t="str">
        <f t="shared" si="10"/>
        <v/>
      </c>
      <c r="E126" s="1884" t="str">
        <f t="shared" si="11"/>
        <v/>
      </c>
      <c r="F126" s="1885"/>
      <c r="G126" s="440" t="str">
        <f t="shared" si="15"/>
        <v/>
      </c>
      <c r="H126" s="440" t="str">
        <f t="shared" si="12"/>
        <v/>
      </c>
      <c r="I126" s="188" t="str">
        <f t="shared" si="13"/>
        <v/>
      </c>
      <c r="J126" s="188" t="str">
        <f t="shared" si="14"/>
        <v/>
      </c>
      <c r="K126" s="188">
        <f>MAX(0,$K$12+SUM($I$13:$I125)-$L$12-SUM($J$13:$J125))</f>
        <v>172646</v>
      </c>
      <c r="L126" s="188">
        <f>MAX(0,-($K$12+SUM($I$13:$I125)-$L$12-SUM($J$13:$J125)))</f>
        <v>0</v>
      </c>
      <c r="M126" s="482" t="str">
        <f t="array" ref="M126">IFERROR(SMALL(IF((tkno=$K$2)+(tkco=$K$2),ROW(tkno)-6),ROWS($M$12:M125)),"")</f>
        <v/>
      </c>
    </row>
    <row r="127" spans="2:13" s="186" customFormat="1" ht="16.899999999999999" hidden="1" customHeight="1" x14ac:dyDescent="0.2">
      <c r="B127" s="476" t="str">
        <f t="shared" si="8"/>
        <v/>
      </c>
      <c r="C127" s="476" t="str">
        <f t="shared" si="9"/>
        <v/>
      </c>
      <c r="D127" s="187" t="str">
        <f t="shared" si="10"/>
        <v/>
      </c>
      <c r="E127" s="1884" t="str">
        <f t="shared" si="11"/>
        <v/>
      </c>
      <c r="F127" s="1885"/>
      <c r="G127" s="440" t="str">
        <f t="shared" si="15"/>
        <v/>
      </c>
      <c r="H127" s="440" t="str">
        <f t="shared" si="12"/>
        <v/>
      </c>
      <c r="I127" s="188" t="str">
        <f t="shared" si="13"/>
        <v/>
      </c>
      <c r="J127" s="188" t="str">
        <f t="shared" si="14"/>
        <v/>
      </c>
      <c r="K127" s="188">
        <f>MAX(0,$K$12+SUM($I$13:$I126)-$L$12-SUM($J$13:$J126))</f>
        <v>172646</v>
      </c>
      <c r="L127" s="188">
        <f>MAX(0,-($K$12+SUM($I$13:$I126)-$L$12-SUM($J$13:$J126)))</f>
        <v>0</v>
      </c>
      <c r="M127" s="482" t="str">
        <f t="array" ref="M127">IFERROR(SMALL(IF((tkno=$K$2)+(tkco=$K$2),ROW(tkno)-6),ROWS($M$12:M126)),"")</f>
        <v/>
      </c>
    </row>
    <row r="128" spans="2:13" s="186" customFormat="1" ht="24.95" hidden="1" customHeight="1" x14ac:dyDescent="0.2">
      <c r="B128" s="476" t="str">
        <f t="shared" si="8"/>
        <v/>
      </c>
      <c r="C128" s="476" t="str">
        <f t="shared" si="9"/>
        <v/>
      </c>
      <c r="D128" s="187" t="str">
        <f t="shared" si="10"/>
        <v/>
      </c>
      <c r="E128" s="1884" t="str">
        <f t="shared" si="11"/>
        <v/>
      </c>
      <c r="F128" s="1885"/>
      <c r="G128" s="440" t="str">
        <f t="shared" si="15"/>
        <v/>
      </c>
      <c r="H128" s="440" t="str">
        <f t="shared" si="12"/>
        <v/>
      </c>
      <c r="I128" s="188" t="str">
        <f t="shared" si="13"/>
        <v/>
      </c>
      <c r="J128" s="188" t="str">
        <f t="shared" si="14"/>
        <v/>
      </c>
      <c r="K128" s="188">
        <f>MAX(0,$K$12+SUM($I$13:$I127)-$L$12-SUM($J$13:$J127))</f>
        <v>172646</v>
      </c>
      <c r="L128" s="188">
        <f>MAX(0,-($K$12+SUM($I$13:$I127)-$L$12-SUM($J$13:$J127)))</f>
        <v>0</v>
      </c>
      <c r="M128" s="482" t="str">
        <f t="array" ref="M128">IFERROR(SMALL(IF((tkno=$K$2)+(tkco=$K$2),ROW(tkno)-6),ROWS($M$12:M127)),"")</f>
        <v/>
      </c>
    </row>
    <row r="129" spans="2:13" s="186" customFormat="1" ht="17.649999999999999" hidden="1" customHeight="1" x14ac:dyDescent="0.2">
      <c r="B129" s="476" t="str">
        <f t="shared" si="8"/>
        <v/>
      </c>
      <c r="C129" s="476" t="str">
        <f t="shared" si="9"/>
        <v/>
      </c>
      <c r="D129" s="187" t="str">
        <f t="shared" si="10"/>
        <v/>
      </c>
      <c r="E129" s="1884" t="str">
        <f t="shared" si="11"/>
        <v/>
      </c>
      <c r="F129" s="1885"/>
      <c r="G129" s="440" t="str">
        <f t="shared" si="15"/>
        <v/>
      </c>
      <c r="H129" s="440" t="str">
        <f t="shared" si="12"/>
        <v/>
      </c>
      <c r="I129" s="188" t="str">
        <f t="shared" si="13"/>
        <v/>
      </c>
      <c r="J129" s="188" t="str">
        <f t="shared" si="14"/>
        <v/>
      </c>
      <c r="K129" s="188">
        <f>MAX(0,$K$12+SUM($I$13:$I128)-$L$12-SUM($J$13:$J128))</f>
        <v>172646</v>
      </c>
      <c r="L129" s="188">
        <f>MAX(0,-($K$12+SUM($I$13:$I128)-$L$12-SUM($J$13:$J128)))</f>
        <v>0</v>
      </c>
      <c r="M129" s="482" t="str">
        <f t="array" ref="M129">IFERROR(SMALL(IF((tkno=$K$2)+(tkco=$K$2),ROW(tkno)-6),ROWS($M$12:M128)),"")</f>
        <v/>
      </c>
    </row>
    <row r="130" spans="2:13" s="186" customFormat="1" ht="24.95" hidden="1" customHeight="1" x14ac:dyDescent="0.2">
      <c r="B130" s="476" t="str">
        <f t="shared" si="8"/>
        <v/>
      </c>
      <c r="C130" s="476" t="str">
        <f t="shared" si="9"/>
        <v/>
      </c>
      <c r="D130" s="187" t="str">
        <f t="shared" si="10"/>
        <v/>
      </c>
      <c r="E130" s="1884" t="str">
        <f t="shared" si="11"/>
        <v/>
      </c>
      <c r="F130" s="1885"/>
      <c r="G130" s="440" t="str">
        <f t="shared" si="15"/>
        <v/>
      </c>
      <c r="H130" s="440" t="str">
        <f t="shared" si="12"/>
        <v/>
      </c>
      <c r="I130" s="188" t="str">
        <f t="shared" si="13"/>
        <v/>
      </c>
      <c r="J130" s="188" t="str">
        <f t="shared" si="14"/>
        <v/>
      </c>
      <c r="K130" s="188">
        <f>MAX(0,$K$12+SUM($I$13:$I129)-$L$12-SUM($J$13:$J129))</f>
        <v>172646</v>
      </c>
      <c r="L130" s="188">
        <f>MAX(0,-($K$12+SUM($I$13:$I129)-$L$12-SUM($J$13:$J129)))</f>
        <v>0</v>
      </c>
      <c r="M130" s="482" t="str">
        <f t="array" ref="M130">IFERROR(SMALL(IF((tkno=$K$2)+(tkco=$K$2),ROW(tkno)-6),ROWS($M$12:M129)),"")</f>
        <v/>
      </c>
    </row>
    <row r="131" spans="2:13" s="186" customFormat="1" ht="17.649999999999999" hidden="1" customHeight="1" x14ac:dyDescent="0.2">
      <c r="B131" s="476" t="str">
        <f t="shared" si="8"/>
        <v/>
      </c>
      <c r="C131" s="476" t="str">
        <f t="shared" si="9"/>
        <v/>
      </c>
      <c r="D131" s="187" t="str">
        <f t="shared" si="10"/>
        <v/>
      </c>
      <c r="E131" s="1884" t="str">
        <f t="shared" si="11"/>
        <v/>
      </c>
      <c r="F131" s="1885"/>
      <c r="G131" s="440" t="str">
        <f t="shared" si="15"/>
        <v/>
      </c>
      <c r="H131" s="440" t="str">
        <f t="shared" si="12"/>
        <v/>
      </c>
      <c r="I131" s="188" t="str">
        <f t="shared" si="13"/>
        <v/>
      </c>
      <c r="J131" s="188" t="str">
        <f t="shared" si="14"/>
        <v/>
      </c>
      <c r="K131" s="188">
        <f>MAX(0,$K$12+SUM($I$13:$I130)-$L$12-SUM($J$13:$J130))</f>
        <v>172646</v>
      </c>
      <c r="L131" s="188">
        <f>MAX(0,-($K$12+SUM($I$13:$I130)-$L$12-SUM($J$13:$J130)))</f>
        <v>0</v>
      </c>
      <c r="M131" s="482" t="str">
        <f t="array" ref="M131">IFERROR(SMALL(IF((tkno=$K$2)+(tkco=$K$2),ROW(tkno)-6),ROWS($M$12:M130)),"")</f>
        <v/>
      </c>
    </row>
    <row r="132" spans="2:13" s="186" customFormat="1" ht="17.649999999999999" hidden="1" customHeight="1" x14ac:dyDescent="0.2">
      <c r="B132" s="476" t="str">
        <f t="shared" si="8"/>
        <v/>
      </c>
      <c r="C132" s="476" t="str">
        <f t="shared" si="9"/>
        <v/>
      </c>
      <c r="D132" s="187" t="str">
        <f t="shared" si="10"/>
        <v/>
      </c>
      <c r="E132" s="1884" t="str">
        <f t="shared" si="11"/>
        <v/>
      </c>
      <c r="F132" s="1885"/>
      <c r="G132" s="440" t="str">
        <f t="shared" si="15"/>
        <v/>
      </c>
      <c r="H132" s="440" t="str">
        <f t="shared" si="12"/>
        <v/>
      </c>
      <c r="I132" s="188" t="str">
        <f t="shared" si="13"/>
        <v/>
      </c>
      <c r="J132" s="188" t="str">
        <f t="shared" si="14"/>
        <v/>
      </c>
      <c r="K132" s="188">
        <f>MAX(0,$K$12+SUM($I$13:$I131)-$L$12-SUM($J$13:$J131))</f>
        <v>172646</v>
      </c>
      <c r="L132" s="188">
        <f>MAX(0,-($K$12+SUM($I$13:$I131)-$L$12-SUM($J$13:$J131)))</f>
        <v>0</v>
      </c>
      <c r="M132" s="482" t="str">
        <f t="array" ref="M132">IFERROR(SMALL(IF((tkno=$K$2)+(tkco=$K$2),ROW(tkno)-6),ROWS($M$12:M131)),"")</f>
        <v/>
      </c>
    </row>
    <row r="133" spans="2:13" s="186" customFormat="1" ht="24.95" hidden="1" customHeight="1" x14ac:dyDescent="0.2">
      <c r="B133" s="476" t="str">
        <f t="shared" si="8"/>
        <v/>
      </c>
      <c r="C133" s="476" t="str">
        <f t="shared" si="9"/>
        <v/>
      </c>
      <c r="D133" s="187" t="str">
        <f t="shared" si="10"/>
        <v/>
      </c>
      <c r="E133" s="1884" t="str">
        <f t="shared" si="11"/>
        <v/>
      </c>
      <c r="F133" s="1885"/>
      <c r="G133" s="440" t="str">
        <f t="shared" si="15"/>
        <v/>
      </c>
      <c r="H133" s="440" t="str">
        <f t="shared" si="12"/>
        <v/>
      </c>
      <c r="I133" s="188" t="str">
        <f t="shared" si="13"/>
        <v/>
      </c>
      <c r="J133" s="188" t="str">
        <f t="shared" si="14"/>
        <v/>
      </c>
      <c r="K133" s="188">
        <f>MAX(0,$K$12+SUM($I$13:$I132)-$L$12-SUM($J$13:$J132))</f>
        <v>172646</v>
      </c>
      <c r="L133" s="188">
        <f>MAX(0,-($K$12+SUM($I$13:$I132)-$L$12-SUM($J$13:$J132)))</f>
        <v>0</v>
      </c>
      <c r="M133" s="482" t="str">
        <f t="array" ref="M133">IFERROR(SMALL(IF((tkno=$K$2)+(tkco=$K$2),ROW(tkno)-6),ROWS($M$12:M132)),"")</f>
        <v/>
      </c>
    </row>
    <row r="134" spans="2:13" s="186" customFormat="1" ht="17.649999999999999" hidden="1" customHeight="1" x14ac:dyDescent="0.2">
      <c r="B134" s="476" t="str">
        <f t="shared" si="8"/>
        <v/>
      </c>
      <c r="C134" s="476" t="str">
        <f t="shared" si="9"/>
        <v/>
      </c>
      <c r="D134" s="187" t="str">
        <f t="shared" si="10"/>
        <v/>
      </c>
      <c r="E134" s="1884" t="str">
        <f t="shared" si="11"/>
        <v/>
      </c>
      <c r="F134" s="1885"/>
      <c r="G134" s="440" t="str">
        <f t="shared" si="15"/>
        <v/>
      </c>
      <c r="H134" s="440" t="str">
        <f t="shared" si="12"/>
        <v/>
      </c>
      <c r="I134" s="188" t="str">
        <f t="shared" si="13"/>
        <v/>
      </c>
      <c r="J134" s="188" t="str">
        <f t="shared" si="14"/>
        <v/>
      </c>
      <c r="K134" s="188">
        <f>MAX(0,$K$12+SUM($I$13:$I133)-$L$12-SUM($J$13:$J133))</f>
        <v>172646</v>
      </c>
      <c r="L134" s="188">
        <f>MAX(0,-($K$12+SUM($I$13:$I133)-$L$12-SUM($J$13:$J133)))</f>
        <v>0</v>
      </c>
      <c r="M134" s="482" t="str">
        <f t="array" ref="M134">IFERROR(SMALL(IF((tkno=$K$2)+(tkco=$K$2),ROW(tkno)-6),ROWS($M$12:M133)),"")</f>
        <v/>
      </c>
    </row>
    <row r="135" spans="2:13" s="186" customFormat="1" ht="16.899999999999999" hidden="1" customHeight="1" x14ac:dyDescent="0.2">
      <c r="B135" s="476" t="str">
        <f t="shared" si="8"/>
        <v/>
      </c>
      <c r="C135" s="476" t="str">
        <f t="shared" si="9"/>
        <v/>
      </c>
      <c r="D135" s="187" t="str">
        <f t="shared" si="10"/>
        <v/>
      </c>
      <c r="E135" s="1884" t="str">
        <f t="shared" si="11"/>
        <v/>
      </c>
      <c r="F135" s="1885"/>
      <c r="G135" s="440" t="str">
        <f t="shared" si="15"/>
        <v/>
      </c>
      <c r="H135" s="440" t="str">
        <f t="shared" si="12"/>
        <v/>
      </c>
      <c r="I135" s="188" t="str">
        <f t="shared" si="13"/>
        <v/>
      </c>
      <c r="J135" s="188" t="str">
        <f t="shared" si="14"/>
        <v/>
      </c>
      <c r="K135" s="188">
        <f>MAX(0,$K$12+SUM($I$13:$I134)-$L$12-SUM($J$13:$J134))</f>
        <v>172646</v>
      </c>
      <c r="L135" s="188">
        <f>MAX(0,-($K$12+SUM($I$13:$I134)-$L$12-SUM($J$13:$J134)))</f>
        <v>0</v>
      </c>
      <c r="M135" s="482" t="str">
        <f t="array" ref="M135">IFERROR(SMALL(IF((tkno=$K$2)+(tkco=$K$2),ROW(tkno)-6),ROWS($M$12:M134)),"")</f>
        <v/>
      </c>
    </row>
    <row r="136" spans="2:13" s="186" customFormat="1" ht="17.649999999999999" hidden="1" customHeight="1" x14ac:dyDescent="0.2">
      <c r="B136" s="476" t="str">
        <f t="shared" si="8"/>
        <v/>
      </c>
      <c r="C136" s="476" t="str">
        <f t="shared" si="9"/>
        <v/>
      </c>
      <c r="D136" s="187" t="str">
        <f t="shared" si="10"/>
        <v/>
      </c>
      <c r="E136" s="1884" t="str">
        <f t="shared" si="11"/>
        <v/>
      </c>
      <c r="F136" s="1885"/>
      <c r="G136" s="440" t="str">
        <f t="shared" si="15"/>
        <v/>
      </c>
      <c r="H136" s="440" t="str">
        <f t="shared" si="12"/>
        <v/>
      </c>
      <c r="I136" s="188" t="str">
        <f t="shared" si="13"/>
        <v/>
      </c>
      <c r="J136" s="188" t="str">
        <f t="shared" si="14"/>
        <v/>
      </c>
      <c r="K136" s="188">
        <f>MAX(0,$K$12+SUM($I$13:$I135)-$L$12-SUM($J$13:$J135))</f>
        <v>172646</v>
      </c>
      <c r="L136" s="188">
        <f>MAX(0,-($K$12+SUM($I$13:$I135)-$L$12-SUM($J$13:$J135)))</f>
        <v>0</v>
      </c>
      <c r="M136" s="482" t="str">
        <f t="array" ref="M136">IFERROR(SMALL(IF((tkno=$K$2)+(tkco=$K$2),ROW(tkno)-6),ROWS($M$12:M135)),"")</f>
        <v/>
      </c>
    </row>
    <row r="137" spans="2:13" s="186" customFormat="1" ht="24.95" hidden="1" customHeight="1" x14ac:dyDescent="0.2">
      <c r="B137" s="476" t="str">
        <f t="shared" si="8"/>
        <v/>
      </c>
      <c r="C137" s="476" t="str">
        <f t="shared" si="9"/>
        <v/>
      </c>
      <c r="D137" s="187" t="str">
        <f t="shared" si="10"/>
        <v/>
      </c>
      <c r="E137" s="1884" t="str">
        <f t="shared" si="11"/>
        <v/>
      </c>
      <c r="F137" s="1885"/>
      <c r="G137" s="440" t="str">
        <f t="shared" si="15"/>
        <v/>
      </c>
      <c r="H137" s="440" t="str">
        <f t="shared" si="12"/>
        <v/>
      </c>
      <c r="I137" s="188" t="str">
        <f t="shared" si="13"/>
        <v/>
      </c>
      <c r="J137" s="188" t="str">
        <f t="shared" si="14"/>
        <v/>
      </c>
      <c r="K137" s="188">
        <f>MAX(0,$K$12+SUM($I$13:$I136)-$L$12-SUM($J$13:$J136))</f>
        <v>172646</v>
      </c>
      <c r="L137" s="188">
        <f>MAX(0,-($K$12+SUM($I$13:$I136)-$L$12-SUM($J$13:$J136)))</f>
        <v>0</v>
      </c>
      <c r="M137" s="482" t="str">
        <f t="array" ref="M137">IFERROR(SMALL(IF((tkno=$K$2)+(tkco=$K$2),ROW(tkno)-6),ROWS($M$12:M136)),"")</f>
        <v/>
      </c>
    </row>
    <row r="138" spans="2:13" s="186" customFormat="1" ht="25.7" hidden="1" customHeight="1" x14ac:dyDescent="0.2">
      <c r="B138" s="476" t="str">
        <f t="shared" si="8"/>
        <v/>
      </c>
      <c r="C138" s="476" t="str">
        <f t="shared" si="9"/>
        <v/>
      </c>
      <c r="D138" s="187" t="str">
        <f t="shared" si="10"/>
        <v/>
      </c>
      <c r="E138" s="1884" t="str">
        <f t="shared" si="11"/>
        <v/>
      </c>
      <c r="F138" s="1885"/>
      <c r="G138" s="440" t="str">
        <f t="shared" si="15"/>
        <v/>
      </c>
      <c r="H138" s="440" t="str">
        <f t="shared" si="12"/>
        <v/>
      </c>
      <c r="I138" s="188" t="str">
        <f t="shared" si="13"/>
        <v/>
      </c>
      <c r="J138" s="188" t="str">
        <f t="shared" si="14"/>
        <v/>
      </c>
      <c r="K138" s="188">
        <f>MAX(0,$K$12+SUM($I$13:$I137)-$L$12-SUM($J$13:$J137))</f>
        <v>172646</v>
      </c>
      <c r="L138" s="188">
        <f>MAX(0,-($K$12+SUM($I$13:$I137)-$L$12-SUM($J$13:$J137)))</f>
        <v>0</v>
      </c>
      <c r="M138" s="482" t="str">
        <f t="array" ref="M138">IFERROR(SMALL(IF((tkno=$K$2)+(tkco=$K$2),ROW(tkno)-6),ROWS($M$12:M137)),"")</f>
        <v/>
      </c>
    </row>
    <row r="139" spans="2:13" s="186" customFormat="1" ht="24.95" hidden="1" customHeight="1" x14ac:dyDescent="0.2">
      <c r="B139" s="476" t="str">
        <f t="shared" si="8"/>
        <v/>
      </c>
      <c r="C139" s="476" t="str">
        <f t="shared" si="9"/>
        <v/>
      </c>
      <c r="D139" s="187" t="str">
        <f t="shared" si="10"/>
        <v/>
      </c>
      <c r="E139" s="1884" t="str">
        <f t="shared" si="11"/>
        <v/>
      </c>
      <c r="F139" s="1885"/>
      <c r="G139" s="440" t="str">
        <f t="shared" si="15"/>
        <v/>
      </c>
      <c r="H139" s="440" t="str">
        <f t="shared" si="12"/>
        <v/>
      </c>
      <c r="I139" s="188" t="str">
        <f t="shared" si="13"/>
        <v/>
      </c>
      <c r="J139" s="188" t="str">
        <f t="shared" si="14"/>
        <v/>
      </c>
      <c r="K139" s="188">
        <f>MAX(0,$K$12+SUM($I$13:$I138)-$L$12-SUM($J$13:$J138))</f>
        <v>172646</v>
      </c>
      <c r="L139" s="188">
        <f>MAX(0,-($K$12+SUM($I$13:$I138)-$L$12-SUM($J$13:$J138)))</f>
        <v>0</v>
      </c>
      <c r="M139" s="482" t="str">
        <f t="array" ref="M139">IFERROR(SMALL(IF((tkno=$K$2)+(tkco=$K$2),ROW(tkno)-6),ROWS($M$12:M138)),"")</f>
        <v/>
      </c>
    </row>
    <row r="140" spans="2:13" s="186" customFormat="1" ht="24.95" hidden="1" customHeight="1" x14ac:dyDescent="0.2">
      <c r="B140" s="476" t="str">
        <f t="shared" si="8"/>
        <v/>
      </c>
      <c r="C140" s="476" t="str">
        <f t="shared" si="9"/>
        <v/>
      </c>
      <c r="D140" s="187" t="str">
        <f t="shared" si="10"/>
        <v/>
      </c>
      <c r="E140" s="1884" t="str">
        <f t="shared" si="11"/>
        <v/>
      </c>
      <c r="F140" s="1885"/>
      <c r="G140" s="440" t="str">
        <f t="shared" si="15"/>
        <v/>
      </c>
      <c r="H140" s="440" t="str">
        <f t="shared" si="12"/>
        <v/>
      </c>
      <c r="I140" s="188" t="str">
        <f t="shared" si="13"/>
        <v/>
      </c>
      <c r="J140" s="188" t="str">
        <f t="shared" si="14"/>
        <v/>
      </c>
      <c r="K140" s="188">
        <f>MAX(0,$K$12+SUM($I$13:$I139)-$L$12-SUM($J$13:$J139))</f>
        <v>172646</v>
      </c>
      <c r="L140" s="188">
        <f>MAX(0,-($K$12+SUM($I$13:$I139)-$L$12-SUM($J$13:$J139)))</f>
        <v>0</v>
      </c>
      <c r="M140" s="482" t="str">
        <f t="array" ref="M140">IFERROR(SMALL(IF((tkno=$K$2)+(tkco=$K$2),ROW(tkno)-6),ROWS($M$12:M139)),"")</f>
        <v/>
      </c>
    </row>
    <row r="141" spans="2:13" s="186" customFormat="1" ht="17.649999999999999" hidden="1" customHeight="1" x14ac:dyDescent="0.2">
      <c r="B141" s="476" t="str">
        <f t="shared" ref="B141:B204" si="16">IF($M141="","",INDEX(ngaygs,$M141))</f>
        <v/>
      </c>
      <c r="C141" s="476" t="str">
        <f t="shared" ref="C141:C204" si="17">IF($M141="","",INDEX(ngayct,$M141))</f>
        <v/>
      </c>
      <c r="D141" s="187" t="str">
        <f t="shared" ref="D141:D204" si="18">IF($M141="","",INDEX(soct,$M141))</f>
        <v/>
      </c>
      <c r="E141" s="1884" t="str">
        <f t="shared" ref="E141:E204" si="19">IF($M141="","",INDEX(diengiai,$M141))</f>
        <v/>
      </c>
      <c r="F141" s="1885"/>
      <c r="G141" s="440" t="str">
        <f t="shared" si="15"/>
        <v/>
      </c>
      <c r="H141" s="440" t="str">
        <f t="shared" ref="H141:H204" si="20">IF($M141="","",IF(INDEX(tkno,$M141)=$K$2,INDEX(tkco,$M141),INDEX(tkno,$M141)))</f>
        <v/>
      </c>
      <c r="I141" s="188" t="str">
        <f t="shared" ref="I141:I204" si="21">IF($M141="","",IF(INDEX(tkno,$M141)=$K$2,INDEX(sotien,$M141),""))</f>
        <v/>
      </c>
      <c r="J141" s="188" t="str">
        <f t="shared" ref="J141:J204" si="22">IF($M141="","",IF(INDEX(tkco,$M141)=$K$2,INDEX(sotien,$M141),""))</f>
        <v/>
      </c>
      <c r="K141" s="188">
        <f>MAX(0,$K$12+SUM($I$13:$I140)-$L$12-SUM($J$13:$J140))</f>
        <v>172646</v>
      </c>
      <c r="L141" s="188">
        <f>MAX(0,-($K$12+SUM($I$13:$I140)-$L$12-SUM($J$13:$J140)))</f>
        <v>0</v>
      </c>
      <c r="M141" s="482" t="str">
        <f t="array" ref="M141">IFERROR(SMALL(IF((tkno=$K$2)+(tkco=$K$2),ROW(tkno)-6),ROWS($M$12:M140)),"")</f>
        <v/>
      </c>
    </row>
    <row r="142" spans="2:13" s="186" customFormat="1" ht="24.95" hidden="1" customHeight="1" x14ac:dyDescent="0.2">
      <c r="B142" s="476" t="str">
        <f t="shared" si="16"/>
        <v/>
      </c>
      <c r="C142" s="476" t="str">
        <f t="shared" si="17"/>
        <v/>
      </c>
      <c r="D142" s="187" t="str">
        <f t="shared" si="18"/>
        <v/>
      </c>
      <c r="E142" s="1884" t="str">
        <f t="shared" si="19"/>
        <v/>
      </c>
      <c r="F142" s="1885"/>
      <c r="G142" s="440" t="str">
        <f t="shared" ref="G142:G205" si="23">IF(M142="","",$K$2)</f>
        <v/>
      </c>
      <c r="H142" s="440" t="str">
        <f t="shared" si="20"/>
        <v/>
      </c>
      <c r="I142" s="188" t="str">
        <f t="shared" si="21"/>
        <v/>
      </c>
      <c r="J142" s="188" t="str">
        <f t="shared" si="22"/>
        <v/>
      </c>
      <c r="K142" s="188">
        <f>MAX(0,$K$12+SUM($I$13:$I141)-$L$12-SUM($J$13:$J141))</f>
        <v>172646</v>
      </c>
      <c r="L142" s="188">
        <f>MAX(0,-($K$12+SUM($I$13:$I141)-$L$12-SUM($J$13:$J141)))</f>
        <v>0</v>
      </c>
      <c r="M142" s="482" t="str">
        <f t="array" ref="M142">IFERROR(SMALL(IF((tkno=$K$2)+(tkco=$K$2),ROW(tkno)-6),ROWS($M$12:M141)),"")</f>
        <v/>
      </c>
    </row>
    <row r="143" spans="2:13" s="186" customFormat="1" ht="17.649999999999999" hidden="1" customHeight="1" x14ac:dyDescent="0.2">
      <c r="B143" s="476" t="str">
        <f t="shared" si="16"/>
        <v/>
      </c>
      <c r="C143" s="476" t="str">
        <f t="shared" si="17"/>
        <v/>
      </c>
      <c r="D143" s="187" t="str">
        <f t="shared" si="18"/>
        <v/>
      </c>
      <c r="E143" s="1884" t="str">
        <f t="shared" si="19"/>
        <v/>
      </c>
      <c r="F143" s="1885"/>
      <c r="G143" s="440" t="str">
        <f t="shared" si="23"/>
        <v/>
      </c>
      <c r="H143" s="440" t="str">
        <f t="shared" si="20"/>
        <v/>
      </c>
      <c r="I143" s="188" t="str">
        <f t="shared" si="21"/>
        <v/>
      </c>
      <c r="J143" s="188" t="str">
        <f t="shared" si="22"/>
        <v/>
      </c>
      <c r="K143" s="188">
        <f>MAX(0,$K$12+SUM($I$13:$I142)-$L$12-SUM($J$13:$J142))</f>
        <v>172646</v>
      </c>
      <c r="L143" s="188">
        <f>MAX(0,-($K$12+SUM($I$13:$I142)-$L$12-SUM($J$13:$J142)))</f>
        <v>0</v>
      </c>
      <c r="M143" s="482" t="str">
        <f t="array" ref="M143">IFERROR(SMALL(IF((tkno=$K$2)+(tkco=$K$2),ROW(tkno)-6),ROWS($M$12:M142)),"")</f>
        <v/>
      </c>
    </row>
    <row r="144" spans="2:13" s="186" customFormat="1" ht="24.95" hidden="1" customHeight="1" x14ac:dyDescent="0.2">
      <c r="B144" s="476" t="str">
        <f t="shared" si="16"/>
        <v/>
      </c>
      <c r="C144" s="476" t="str">
        <f t="shared" si="17"/>
        <v/>
      </c>
      <c r="D144" s="187" t="str">
        <f t="shared" si="18"/>
        <v/>
      </c>
      <c r="E144" s="1884" t="str">
        <f t="shared" si="19"/>
        <v/>
      </c>
      <c r="F144" s="1885"/>
      <c r="G144" s="440" t="str">
        <f t="shared" si="23"/>
        <v/>
      </c>
      <c r="H144" s="440" t="str">
        <f t="shared" si="20"/>
        <v/>
      </c>
      <c r="I144" s="188" t="str">
        <f t="shared" si="21"/>
        <v/>
      </c>
      <c r="J144" s="188" t="str">
        <f t="shared" si="22"/>
        <v/>
      </c>
      <c r="K144" s="188">
        <f>MAX(0,$K$12+SUM($I$13:$I143)-$L$12-SUM($J$13:$J143))</f>
        <v>172646</v>
      </c>
      <c r="L144" s="188">
        <f>MAX(0,-($K$12+SUM($I$13:$I143)-$L$12-SUM($J$13:$J143)))</f>
        <v>0</v>
      </c>
      <c r="M144" s="482" t="str">
        <f t="array" ref="M144">IFERROR(SMALL(IF((tkno=$K$2)+(tkco=$K$2),ROW(tkno)-6),ROWS($M$12:M143)),"")</f>
        <v/>
      </c>
    </row>
    <row r="145" spans="2:13" s="186" customFormat="1" ht="17.649999999999999" hidden="1" customHeight="1" x14ac:dyDescent="0.2">
      <c r="B145" s="476" t="str">
        <f t="shared" si="16"/>
        <v/>
      </c>
      <c r="C145" s="476" t="str">
        <f t="shared" si="17"/>
        <v/>
      </c>
      <c r="D145" s="187" t="str">
        <f t="shared" si="18"/>
        <v/>
      </c>
      <c r="E145" s="1884" t="str">
        <f t="shared" si="19"/>
        <v/>
      </c>
      <c r="F145" s="1885"/>
      <c r="G145" s="440" t="str">
        <f t="shared" si="23"/>
        <v/>
      </c>
      <c r="H145" s="440" t="str">
        <f t="shared" si="20"/>
        <v/>
      </c>
      <c r="I145" s="188" t="str">
        <f t="shared" si="21"/>
        <v/>
      </c>
      <c r="J145" s="188" t="str">
        <f t="shared" si="22"/>
        <v/>
      </c>
      <c r="K145" s="188">
        <f>MAX(0,$K$12+SUM($I$13:$I144)-$L$12-SUM($J$13:$J144))</f>
        <v>172646</v>
      </c>
      <c r="L145" s="188">
        <f>MAX(0,-($K$12+SUM($I$13:$I144)-$L$12-SUM($J$13:$J144)))</f>
        <v>0</v>
      </c>
      <c r="M145" s="482" t="str">
        <f t="array" ref="M145">IFERROR(SMALL(IF((tkno=$K$2)+(tkco=$K$2),ROW(tkno)-6),ROWS($M$12:M144)),"")</f>
        <v/>
      </c>
    </row>
    <row r="146" spans="2:13" s="186" customFormat="1" ht="16.899999999999999" hidden="1" customHeight="1" x14ac:dyDescent="0.2">
      <c r="B146" s="476" t="str">
        <f t="shared" si="16"/>
        <v/>
      </c>
      <c r="C146" s="476" t="str">
        <f t="shared" si="17"/>
        <v/>
      </c>
      <c r="D146" s="187" t="str">
        <f t="shared" si="18"/>
        <v/>
      </c>
      <c r="E146" s="1884" t="str">
        <f t="shared" si="19"/>
        <v/>
      </c>
      <c r="F146" s="1885"/>
      <c r="G146" s="440" t="str">
        <f t="shared" si="23"/>
        <v/>
      </c>
      <c r="H146" s="440" t="str">
        <f t="shared" si="20"/>
        <v/>
      </c>
      <c r="I146" s="188" t="str">
        <f t="shared" si="21"/>
        <v/>
      </c>
      <c r="J146" s="188" t="str">
        <f t="shared" si="22"/>
        <v/>
      </c>
      <c r="K146" s="188">
        <f>MAX(0,$K$12+SUM($I$13:$I145)-$L$12-SUM($J$13:$J145))</f>
        <v>172646</v>
      </c>
      <c r="L146" s="188">
        <f>MAX(0,-($K$12+SUM($I$13:$I145)-$L$12-SUM($J$13:$J145)))</f>
        <v>0</v>
      </c>
      <c r="M146" s="482" t="str">
        <f t="array" ref="M146">IFERROR(SMALL(IF((tkno=$K$2)+(tkco=$K$2),ROW(tkno)-6),ROWS($M$12:M145)),"")</f>
        <v/>
      </c>
    </row>
    <row r="147" spans="2:13" s="186" customFormat="1" ht="24.95" hidden="1" customHeight="1" x14ac:dyDescent="0.2">
      <c r="B147" s="476" t="str">
        <f t="shared" si="16"/>
        <v/>
      </c>
      <c r="C147" s="476" t="str">
        <f t="shared" si="17"/>
        <v/>
      </c>
      <c r="D147" s="187" t="str">
        <f t="shared" si="18"/>
        <v/>
      </c>
      <c r="E147" s="1884" t="str">
        <f t="shared" si="19"/>
        <v/>
      </c>
      <c r="F147" s="1885"/>
      <c r="G147" s="440" t="str">
        <f t="shared" si="23"/>
        <v/>
      </c>
      <c r="H147" s="440" t="str">
        <f t="shared" si="20"/>
        <v/>
      </c>
      <c r="I147" s="188" t="str">
        <f t="shared" si="21"/>
        <v/>
      </c>
      <c r="J147" s="188" t="str">
        <f t="shared" si="22"/>
        <v/>
      </c>
      <c r="K147" s="188">
        <f>MAX(0,$K$12+SUM($I$13:$I146)-$L$12-SUM($J$13:$J146))</f>
        <v>172646</v>
      </c>
      <c r="L147" s="188">
        <f>MAX(0,-($K$12+SUM($I$13:$I146)-$L$12-SUM($J$13:$J146)))</f>
        <v>0</v>
      </c>
      <c r="M147" s="482" t="str">
        <f t="array" ref="M147">IFERROR(SMALL(IF((tkno=$K$2)+(tkco=$K$2),ROW(tkno)-6),ROWS($M$12:M146)),"")</f>
        <v/>
      </c>
    </row>
    <row r="148" spans="2:13" s="186" customFormat="1" ht="17.649999999999999" hidden="1" customHeight="1" x14ac:dyDescent="0.2">
      <c r="B148" s="476" t="str">
        <f t="shared" si="16"/>
        <v/>
      </c>
      <c r="C148" s="476" t="str">
        <f t="shared" si="17"/>
        <v/>
      </c>
      <c r="D148" s="187" t="str">
        <f t="shared" si="18"/>
        <v/>
      </c>
      <c r="E148" s="1884" t="str">
        <f t="shared" si="19"/>
        <v/>
      </c>
      <c r="F148" s="1885"/>
      <c r="G148" s="440" t="str">
        <f t="shared" si="23"/>
        <v/>
      </c>
      <c r="H148" s="440" t="str">
        <f t="shared" si="20"/>
        <v/>
      </c>
      <c r="I148" s="188" t="str">
        <f t="shared" si="21"/>
        <v/>
      </c>
      <c r="J148" s="188" t="str">
        <f t="shared" si="22"/>
        <v/>
      </c>
      <c r="K148" s="188">
        <f>MAX(0,$K$12+SUM($I$13:$I147)-$L$12-SUM($J$13:$J147))</f>
        <v>172646</v>
      </c>
      <c r="L148" s="188">
        <f>MAX(0,-($K$12+SUM($I$13:$I147)-$L$12-SUM($J$13:$J147)))</f>
        <v>0</v>
      </c>
      <c r="M148" s="482" t="str">
        <f t="array" ref="M148">IFERROR(SMALL(IF((tkno=$K$2)+(tkco=$K$2),ROW(tkno)-6),ROWS($M$12:M147)),"")</f>
        <v/>
      </c>
    </row>
    <row r="149" spans="2:13" s="186" customFormat="1" ht="17.649999999999999" hidden="1" customHeight="1" x14ac:dyDescent="0.2">
      <c r="B149" s="476" t="str">
        <f t="shared" si="16"/>
        <v/>
      </c>
      <c r="C149" s="476" t="str">
        <f t="shared" si="17"/>
        <v/>
      </c>
      <c r="D149" s="187" t="str">
        <f t="shared" si="18"/>
        <v/>
      </c>
      <c r="E149" s="1884" t="str">
        <f t="shared" si="19"/>
        <v/>
      </c>
      <c r="F149" s="1885"/>
      <c r="G149" s="440" t="str">
        <f t="shared" si="23"/>
        <v/>
      </c>
      <c r="H149" s="440" t="str">
        <f t="shared" si="20"/>
        <v/>
      </c>
      <c r="I149" s="188" t="str">
        <f t="shared" si="21"/>
        <v/>
      </c>
      <c r="J149" s="188" t="str">
        <f t="shared" si="22"/>
        <v/>
      </c>
      <c r="K149" s="188">
        <f>MAX(0,$K$12+SUM($I$13:$I148)-$L$12-SUM($J$13:$J148))</f>
        <v>172646</v>
      </c>
      <c r="L149" s="188">
        <f>MAX(0,-($K$12+SUM($I$13:$I148)-$L$12-SUM($J$13:$J148)))</f>
        <v>0</v>
      </c>
      <c r="M149" s="482" t="str">
        <f t="array" ref="M149">IFERROR(SMALL(IF((tkno=$K$2)+(tkco=$K$2),ROW(tkno)-6),ROWS($M$12:M148)),"")</f>
        <v/>
      </c>
    </row>
    <row r="150" spans="2:13" s="186" customFormat="1" ht="16.899999999999999" hidden="1" customHeight="1" x14ac:dyDescent="0.2">
      <c r="B150" s="476" t="str">
        <f t="shared" si="16"/>
        <v/>
      </c>
      <c r="C150" s="476" t="str">
        <f t="shared" si="17"/>
        <v/>
      </c>
      <c r="D150" s="187" t="str">
        <f t="shared" si="18"/>
        <v/>
      </c>
      <c r="E150" s="1884" t="str">
        <f t="shared" si="19"/>
        <v/>
      </c>
      <c r="F150" s="1885"/>
      <c r="G150" s="440" t="str">
        <f t="shared" si="23"/>
        <v/>
      </c>
      <c r="H150" s="440" t="str">
        <f t="shared" si="20"/>
        <v/>
      </c>
      <c r="I150" s="188" t="str">
        <f t="shared" si="21"/>
        <v/>
      </c>
      <c r="J150" s="188" t="str">
        <f t="shared" si="22"/>
        <v/>
      </c>
      <c r="K150" s="188">
        <f>MAX(0,$K$12+SUM($I$13:$I149)-$L$12-SUM($J$13:$J149))</f>
        <v>172646</v>
      </c>
      <c r="L150" s="188">
        <f>MAX(0,-($K$12+SUM($I$13:$I149)-$L$12-SUM($J$13:$J149)))</f>
        <v>0</v>
      </c>
      <c r="M150" s="482" t="str">
        <f t="array" ref="M150">IFERROR(SMALL(IF((tkno=$K$2)+(tkco=$K$2),ROW(tkno)-6),ROWS($M$12:M149)),"")</f>
        <v/>
      </c>
    </row>
    <row r="151" spans="2:13" s="186" customFormat="1" ht="17.649999999999999" hidden="1" customHeight="1" x14ac:dyDescent="0.2">
      <c r="B151" s="476" t="str">
        <f t="shared" si="16"/>
        <v/>
      </c>
      <c r="C151" s="476" t="str">
        <f t="shared" si="17"/>
        <v/>
      </c>
      <c r="D151" s="187" t="str">
        <f t="shared" si="18"/>
        <v/>
      </c>
      <c r="E151" s="1884" t="str">
        <f t="shared" si="19"/>
        <v/>
      </c>
      <c r="F151" s="1885"/>
      <c r="G151" s="440" t="str">
        <f t="shared" si="23"/>
        <v/>
      </c>
      <c r="H151" s="440" t="str">
        <f t="shared" si="20"/>
        <v/>
      </c>
      <c r="I151" s="188" t="str">
        <f t="shared" si="21"/>
        <v/>
      </c>
      <c r="J151" s="188" t="str">
        <f t="shared" si="22"/>
        <v/>
      </c>
      <c r="K151" s="188">
        <f>MAX(0,$K$12+SUM($I$13:$I150)-$L$12-SUM($J$13:$J150))</f>
        <v>172646</v>
      </c>
      <c r="L151" s="188">
        <f>MAX(0,-($K$12+SUM($I$13:$I150)-$L$12-SUM($J$13:$J150)))</f>
        <v>0</v>
      </c>
      <c r="M151" s="482" t="str">
        <f t="array" ref="M151">IFERROR(SMALL(IF((tkno=$K$2)+(tkco=$K$2),ROW(tkno)-6),ROWS($M$12:M150)),"")</f>
        <v/>
      </c>
    </row>
    <row r="152" spans="2:13" s="186" customFormat="1" ht="24.95" hidden="1" customHeight="1" x14ac:dyDescent="0.2">
      <c r="B152" s="476" t="str">
        <f t="shared" si="16"/>
        <v/>
      </c>
      <c r="C152" s="476" t="str">
        <f t="shared" si="17"/>
        <v/>
      </c>
      <c r="D152" s="187" t="str">
        <f t="shared" si="18"/>
        <v/>
      </c>
      <c r="E152" s="1884" t="str">
        <f t="shared" si="19"/>
        <v/>
      </c>
      <c r="F152" s="1885"/>
      <c r="G152" s="440" t="str">
        <f t="shared" si="23"/>
        <v/>
      </c>
      <c r="H152" s="440" t="str">
        <f t="shared" si="20"/>
        <v/>
      </c>
      <c r="I152" s="188" t="str">
        <f t="shared" si="21"/>
        <v/>
      </c>
      <c r="J152" s="188" t="str">
        <f t="shared" si="22"/>
        <v/>
      </c>
      <c r="K152" s="188">
        <f>MAX(0,$K$12+SUM($I$13:$I151)-$L$12-SUM($J$13:$J151))</f>
        <v>172646</v>
      </c>
      <c r="L152" s="188">
        <f>MAX(0,-($K$12+SUM($I$13:$I151)-$L$12-SUM($J$13:$J151)))</f>
        <v>0</v>
      </c>
      <c r="M152" s="482" t="str">
        <f t="array" ref="M152">IFERROR(SMALL(IF((tkno=$K$2)+(tkco=$K$2),ROW(tkno)-6),ROWS($M$12:M151)),"")</f>
        <v/>
      </c>
    </row>
    <row r="153" spans="2:13" s="186" customFormat="1" ht="17.649999999999999" hidden="1" customHeight="1" x14ac:dyDescent="0.2">
      <c r="B153" s="476" t="str">
        <f t="shared" si="16"/>
        <v/>
      </c>
      <c r="C153" s="476" t="str">
        <f t="shared" si="17"/>
        <v/>
      </c>
      <c r="D153" s="187" t="str">
        <f t="shared" si="18"/>
        <v/>
      </c>
      <c r="E153" s="1884" t="str">
        <f t="shared" si="19"/>
        <v/>
      </c>
      <c r="F153" s="1885"/>
      <c r="G153" s="440" t="str">
        <f t="shared" si="23"/>
        <v/>
      </c>
      <c r="H153" s="440" t="str">
        <f t="shared" si="20"/>
        <v/>
      </c>
      <c r="I153" s="188" t="str">
        <f t="shared" si="21"/>
        <v/>
      </c>
      <c r="J153" s="188" t="str">
        <f t="shared" si="22"/>
        <v/>
      </c>
      <c r="K153" s="188">
        <f>MAX(0,$K$12+SUM($I$13:$I152)-$L$12-SUM($J$13:$J152))</f>
        <v>172646</v>
      </c>
      <c r="L153" s="188">
        <f>MAX(0,-($K$12+SUM($I$13:$I152)-$L$12-SUM($J$13:$J152)))</f>
        <v>0</v>
      </c>
      <c r="M153" s="482" t="str">
        <f t="array" ref="M153">IFERROR(SMALL(IF((tkno=$K$2)+(tkco=$K$2),ROW(tkno)-6),ROWS($M$12:M152)),"")</f>
        <v/>
      </c>
    </row>
    <row r="154" spans="2:13" s="186" customFormat="1" ht="16.899999999999999" hidden="1" customHeight="1" x14ac:dyDescent="0.2">
      <c r="B154" s="476" t="str">
        <f t="shared" si="16"/>
        <v/>
      </c>
      <c r="C154" s="476" t="str">
        <f t="shared" si="17"/>
        <v/>
      </c>
      <c r="D154" s="187" t="str">
        <f t="shared" si="18"/>
        <v/>
      </c>
      <c r="E154" s="1884" t="str">
        <f t="shared" si="19"/>
        <v/>
      </c>
      <c r="F154" s="1885"/>
      <c r="G154" s="440" t="str">
        <f t="shared" si="23"/>
        <v/>
      </c>
      <c r="H154" s="440" t="str">
        <f t="shared" si="20"/>
        <v/>
      </c>
      <c r="I154" s="188" t="str">
        <f t="shared" si="21"/>
        <v/>
      </c>
      <c r="J154" s="188" t="str">
        <f t="shared" si="22"/>
        <v/>
      </c>
      <c r="K154" s="188">
        <f>MAX(0,$K$12+SUM($I$13:$I153)-$L$12-SUM($J$13:$J153))</f>
        <v>172646</v>
      </c>
      <c r="L154" s="188">
        <f>MAX(0,-($K$12+SUM($I$13:$I153)-$L$12-SUM($J$13:$J153)))</f>
        <v>0</v>
      </c>
      <c r="M154" s="482" t="str">
        <f t="array" ref="M154">IFERROR(SMALL(IF((tkno=$K$2)+(tkco=$K$2),ROW(tkno)-6),ROWS($M$12:M153)),"")</f>
        <v/>
      </c>
    </row>
    <row r="155" spans="2:13" s="186" customFormat="1" ht="17.649999999999999" hidden="1" customHeight="1" x14ac:dyDescent="0.2">
      <c r="B155" s="476" t="str">
        <f t="shared" si="16"/>
        <v/>
      </c>
      <c r="C155" s="476" t="str">
        <f t="shared" si="17"/>
        <v/>
      </c>
      <c r="D155" s="187" t="str">
        <f t="shared" si="18"/>
        <v/>
      </c>
      <c r="E155" s="1884" t="str">
        <f t="shared" si="19"/>
        <v/>
      </c>
      <c r="F155" s="1885"/>
      <c r="G155" s="440" t="str">
        <f t="shared" si="23"/>
        <v/>
      </c>
      <c r="H155" s="440" t="str">
        <f t="shared" si="20"/>
        <v/>
      </c>
      <c r="I155" s="188" t="str">
        <f t="shared" si="21"/>
        <v/>
      </c>
      <c r="J155" s="188" t="str">
        <f t="shared" si="22"/>
        <v/>
      </c>
      <c r="K155" s="188">
        <f>MAX(0,$K$12+SUM($I$13:$I154)-$L$12-SUM($J$13:$J154))</f>
        <v>172646</v>
      </c>
      <c r="L155" s="188">
        <f>MAX(0,-($K$12+SUM($I$13:$I154)-$L$12-SUM($J$13:$J154)))</f>
        <v>0</v>
      </c>
      <c r="M155" s="482" t="str">
        <f t="array" ref="M155">IFERROR(SMALL(IF((tkno=$K$2)+(tkco=$K$2),ROW(tkno)-6),ROWS($M$12:M154)),"")</f>
        <v/>
      </c>
    </row>
    <row r="156" spans="2:13" s="186" customFormat="1" ht="17.649999999999999" hidden="1" customHeight="1" x14ac:dyDescent="0.2">
      <c r="B156" s="476" t="str">
        <f t="shared" si="16"/>
        <v/>
      </c>
      <c r="C156" s="476" t="str">
        <f t="shared" si="17"/>
        <v/>
      </c>
      <c r="D156" s="187" t="str">
        <f t="shared" si="18"/>
        <v/>
      </c>
      <c r="E156" s="1884" t="str">
        <f t="shared" si="19"/>
        <v/>
      </c>
      <c r="F156" s="1885"/>
      <c r="G156" s="440" t="str">
        <f t="shared" si="23"/>
        <v/>
      </c>
      <c r="H156" s="440" t="str">
        <f t="shared" si="20"/>
        <v/>
      </c>
      <c r="I156" s="188" t="str">
        <f t="shared" si="21"/>
        <v/>
      </c>
      <c r="J156" s="188" t="str">
        <f t="shared" si="22"/>
        <v/>
      </c>
      <c r="K156" s="188">
        <f>MAX(0,$K$12+SUM($I$13:$I155)-$L$12-SUM($J$13:$J155))</f>
        <v>172646</v>
      </c>
      <c r="L156" s="188">
        <f>MAX(0,-($K$12+SUM($I$13:$I155)-$L$12-SUM($J$13:$J155)))</f>
        <v>0</v>
      </c>
      <c r="M156" s="482" t="str">
        <f t="array" ref="M156">IFERROR(SMALL(IF((tkno=$K$2)+(tkco=$K$2),ROW(tkno)-6),ROWS($M$12:M155)),"")</f>
        <v/>
      </c>
    </row>
    <row r="157" spans="2:13" s="186" customFormat="1" ht="16.899999999999999" hidden="1" customHeight="1" x14ac:dyDescent="0.2">
      <c r="B157" s="476" t="str">
        <f t="shared" si="16"/>
        <v/>
      </c>
      <c r="C157" s="476" t="str">
        <f t="shared" si="17"/>
        <v/>
      </c>
      <c r="D157" s="187" t="str">
        <f t="shared" si="18"/>
        <v/>
      </c>
      <c r="E157" s="1884" t="str">
        <f t="shared" si="19"/>
        <v/>
      </c>
      <c r="F157" s="1885"/>
      <c r="G157" s="440" t="str">
        <f t="shared" si="23"/>
        <v/>
      </c>
      <c r="H157" s="440" t="str">
        <f t="shared" si="20"/>
        <v/>
      </c>
      <c r="I157" s="188" t="str">
        <f t="shared" si="21"/>
        <v/>
      </c>
      <c r="J157" s="188" t="str">
        <f t="shared" si="22"/>
        <v/>
      </c>
      <c r="K157" s="188">
        <f>MAX(0,$K$12+SUM($I$13:$I156)-$L$12-SUM($J$13:$J156))</f>
        <v>172646</v>
      </c>
      <c r="L157" s="188">
        <f>MAX(0,-($K$12+SUM($I$13:$I156)-$L$12-SUM($J$13:$J156)))</f>
        <v>0</v>
      </c>
      <c r="M157" s="482" t="str">
        <f t="array" ref="M157">IFERROR(SMALL(IF((tkno=$K$2)+(tkco=$K$2),ROW(tkno)-6),ROWS($M$12:M156)),"")</f>
        <v/>
      </c>
    </row>
    <row r="158" spans="2:13" s="186" customFormat="1" ht="17.649999999999999" hidden="1" customHeight="1" x14ac:dyDescent="0.2">
      <c r="B158" s="476" t="str">
        <f t="shared" si="16"/>
        <v/>
      </c>
      <c r="C158" s="476" t="str">
        <f t="shared" si="17"/>
        <v/>
      </c>
      <c r="D158" s="187" t="str">
        <f t="shared" si="18"/>
        <v/>
      </c>
      <c r="E158" s="1884" t="str">
        <f t="shared" si="19"/>
        <v/>
      </c>
      <c r="F158" s="1885"/>
      <c r="G158" s="440" t="str">
        <f t="shared" si="23"/>
        <v/>
      </c>
      <c r="H158" s="440" t="str">
        <f t="shared" si="20"/>
        <v/>
      </c>
      <c r="I158" s="188" t="str">
        <f t="shared" si="21"/>
        <v/>
      </c>
      <c r="J158" s="188" t="str">
        <f t="shared" si="22"/>
        <v/>
      </c>
      <c r="K158" s="188">
        <f>MAX(0,$K$12+SUM($I$13:$I157)-$L$12-SUM($J$13:$J157))</f>
        <v>172646</v>
      </c>
      <c r="L158" s="188">
        <f>MAX(0,-($K$12+SUM($I$13:$I157)-$L$12-SUM($J$13:$J157)))</f>
        <v>0</v>
      </c>
      <c r="M158" s="482" t="str">
        <f t="array" ref="M158">IFERROR(SMALL(IF((tkno=$K$2)+(tkco=$K$2),ROW(tkno)-6),ROWS($M$12:M157)),"")</f>
        <v/>
      </c>
    </row>
    <row r="159" spans="2:13" s="186" customFormat="1" ht="17.649999999999999" hidden="1" customHeight="1" x14ac:dyDescent="0.2">
      <c r="B159" s="476" t="str">
        <f t="shared" si="16"/>
        <v/>
      </c>
      <c r="C159" s="476" t="str">
        <f t="shared" si="17"/>
        <v/>
      </c>
      <c r="D159" s="187" t="str">
        <f t="shared" si="18"/>
        <v/>
      </c>
      <c r="E159" s="1884" t="str">
        <f t="shared" si="19"/>
        <v/>
      </c>
      <c r="F159" s="1885"/>
      <c r="G159" s="440" t="str">
        <f t="shared" si="23"/>
        <v/>
      </c>
      <c r="H159" s="440" t="str">
        <f t="shared" si="20"/>
        <v/>
      </c>
      <c r="I159" s="188" t="str">
        <f t="shared" si="21"/>
        <v/>
      </c>
      <c r="J159" s="188" t="str">
        <f t="shared" si="22"/>
        <v/>
      </c>
      <c r="K159" s="188">
        <f>MAX(0,$K$12+SUM($I$13:$I158)-$L$12-SUM($J$13:$J158))</f>
        <v>172646</v>
      </c>
      <c r="L159" s="188">
        <f>MAX(0,-($K$12+SUM($I$13:$I158)-$L$12-SUM($J$13:$J158)))</f>
        <v>0</v>
      </c>
      <c r="M159" s="482" t="str">
        <f t="array" ref="M159">IFERROR(SMALL(IF((tkno=$K$2)+(tkco=$K$2),ROW(tkno)-6),ROWS($M$12:M158)),"")</f>
        <v/>
      </c>
    </row>
    <row r="160" spans="2:13" s="186" customFormat="1" ht="17.649999999999999" hidden="1" customHeight="1" x14ac:dyDescent="0.2">
      <c r="B160" s="476" t="str">
        <f t="shared" si="16"/>
        <v/>
      </c>
      <c r="C160" s="476" t="str">
        <f t="shared" si="17"/>
        <v/>
      </c>
      <c r="D160" s="187" t="str">
        <f t="shared" si="18"/>
        <v/>
      </c>
      <c r="E160" s="1884" t="str">
        <f t="shared" si="19"/>
        <v/>
      </c>
      <c r="F160" s="1885"/>
      <c r="G160" s="440" t="str">
        <f t="shared" si="23"/>
        <v/>
      </c>
      <c r="H160" s="440" t="str">
        <f t="shared" si="20"/>
        <v/>
      </c>
      <c r="I160" s="188" t="str">
        <f t="shared" si="21"/>
        <v/>
      </c>
      <c r="J160" s="188" t="str">
        <f t="shared" si="22"/>
        <v/>
      </c>
      <c r="K160" s="188">
        <f>MAX(0,$K$12+SUM($I$13:$I159)-$L$12-SUM($J$13:$J159))</f>
        <v>172646</v>
      </c>
      <c r="L160" s="188">
        <f>MAX(0,-($K$12+SUM($I$13:$I159)-$L$12-SUM($J$13:$J159)))</f>
        <v>0</v>
      </c>
      <c r="M160" s="482" t="str">
        <f t="array" ref="M160">IFERROR(SMALL(IF((tkno=$K$2)+(tkco=$K$2),ROW(tkno)-6),ROWS($M$12:M159)),"")</f>
        <v/>
      </c>
    </row>
    <row r="161" spans="2:13" s="186" customFormat="1" ht="17.649999999999999" hidden="1" customHeight="1" x14ac:dyDescent="0.2">
      <c r="B161" s="476" t="str">
        <f t="shared" si="16"/>
        <v/>
      </c>
      <c r="C161" s="476" t="str">
        <f t="shared" si="17"/>
        <v/>
      </c>
      <c r="D161" s="187" t="str">
        <f t="shared" si="18"/>
        <v/>
      </c>
      <c r="E161" s="1884" t="str">
        <f t="shared" si="19"/>
        <v/>
      </c>
      <c r="F161" s="1885"/>
      <c r="G161" s="440" t="str">
        <f t="shared" si="23"/>
        <v/>
      </c>
      <c r="H161" s="440" t="str">
        <f t="shared" si="20"/>
        <v/>
      </c>
      <c r="I161" s="188" t="str">
        <f t="shared" si="21"/>
        <v/>
      </c>
      <c r="J161" s="188" t="str">
        <f t="shared" si="22"/>
        <v/>
      </c>
      <c r="K161" s="188">
        <f>MAX(0,$K$12+SUM($I$13:$I160)-$L$12-SUM($J$13:$J160))</f>
        <v>172646</v>
      </c>
      <c r="L161" s="188">
        <f>MAX(0,-($K$12+SUM($I$13:$I160)-$L$12-SUM($J$13:$J160)))</f>
        <v>0</v>
      </c>
      <c r="M161" s="482" t="str">
        <f t="array" ref="M161">IFERROR(SMALL(IF((tkno=$K$2)+(tkco=$K$2),ROW(tkno)-6),ROWS($M$12:M160)),"")</f>
        <v/>
      </c>
    </row>
    <row r="162" spans="2:13" s="186" customFormat="1" ht="16.899999999999999" hidden="1" customHeight="1" x14ac:dyDescent="0.2">
      <c r="B162" s="476" t="str">
        <f t="shared" si="16"/>
        <v/>
      </c>
      <c r="C162" s="476" t="str">
        <f t="shared" si="17"/>
        <v/>
      </c>
      <c r="D162" s="187" t="str">
        <f t="shared" si="18"/>
        <v/>
      </c>
      <c r="E162" s="1884" t="str">
        <f t="shared" si="19"/>
        <v/>
      </c>
      <c r="F162" s="1885"/>
      <c r="G162" s="440" t="str">
        <f t="shared" si="23"/>
        <v/>
      </c>
      <c r="H162" s="440" t="str">
        <f t="shared" si="20"/>
        <v/>
      </c>
      <c r="I162" s="188" t="str">
        <f t="shared" si="21"/>
        <v/>
      </c>
      <c r="J162" s="188" t="str">
        <f t="shared" si="22"/>
        <v/>
      </c>
      <c r="K162" s="188">
        <f>MAX(0,$K$12+SUM($I$13:$I161)-$L$12-SUM($J$13:$J161))</f>
        <v>172646</v>
      </c>
      <c r="L162" s="188">
        <f>MAX(0,-($K$12+SUM($I$13:$I161)-$L$12-SUM($J$13:$J161)))</f>
        <v>0</v>
      </c>
      <c r="M162" s="482" t="str">
        <f t="array" ref="M162">IFERROR(SMALL(IF((tkno=$K$2)+(tkco=$K$2),ROW(tkno)-6),ROWS($M$12:M161)),"")</f>
        <v/>
      </c>
    </row>
    <row r="163" spans="2:13" s="186" customFormat="1" ht="17.649999999999999" hidden="1" customHeight="1" x14ac:dyDescent="0.2">
      <c r="B163" s="476" t="str">
        <f t="shared" si="16"/>
        <v/>
      </c>
      <c r="C163" s="476" t="str">
        <f t="shared" si="17"/>
        <v/>
      </c>
      <c r="D163" s="187" t="str">
        <f t="shared" si="18"/>
        <v/>
      </c>
      <c r="E163" s="1884" t="str">
        <f t="shared" si="19"/>
        <v/>
      </c>
      <c r="F163" s="1885"/>
      <c r="G163" s="440" t="str">
        <f t="shared" si="23"/>
        <v/>
      </c>
      <c r="H163" s="440" t="str">
        <f t="shared" si="20"/>
        <v/>
      </c>
      <c r="I163" s="188" t="str">
        <f t="shared" si="21"/>
        <v/>
      </c>
      <c r="J163" s="188" t="str">
        <f t="shared" si="22"/>
        <v/>
      </c>
      <c r="K163" s="188">
        <f>MAX(0,$K$12+SUM($I$13:$I162)-$L$12-SUM($J$13:$J162))</f>
        <v>172646</v>
      </c>
      <c r="L163" s="188">
        <f>MAX(0,-($K$12+SUM($I$13:$I162)-$L$12-SUM($J$13:$J162)))</f>
        <v>0</v>
      </c>
      <c r="M163" s="482" t="str">
        <f t="array" ref="M163">IFERROR(SMALL(IF((tkno=$K$2)+(tkco=$K$2),ROW(tkno)-6),ROWS($M$12:M162)),"")</f>
        <v/>
      </c>
    </row>
    <row r="164" spans="2:13" s="186" customFormat="1" ht="24.95" hidden="1" customHeight="1" x14ac:dyDescent="0.2">
      <c r="B164" s="476" t="str">
        <f t="shared" si="16"/>
        <v/>
      </c>
      <c r="C164" s="476" t="str">
        <f t="shared" si="17"/>
        <v/>
      </c>
      <c r="D164" s="187" t="str">
        <f t="shared" si="18"/>
        <v/>
      </c>
      <c r="E164" s="1884" t="str">
        <f t="shared" si="19"/>
        <v/>
      </c>
      <c r="F164" s="1885"/>
      <c r="G164" s="440" t="str">
        <f t="shared" si="23"/>
        <v/>
      </c>
      <c r="H164" s="440" t="str">
        <f t="shared" si="20"/>
        <v/>
      </c>
      <c r="I164" s="188" t="str">
        <f t="shared" si="21"/>
        <v/>
      </c>
      <c r="J164" s="188" t="str">
        <f t="shared" si="22"/>
        <v/>
      </c>
      <c r="K164" s="188">
        <f>MAX(0,$K$12+SUM($I$13:$I163)-$L$12-SUM($J$13:$J163))</f>
        <v>172646</v>
      </c>
      <c r="L164" s="188">
        <f>MAX(0,-($K$12+SUM($I$13:$I163)-$L$12-SUM($J$13:$J163)))</f>
        <v>0</v>
      </c>
      <c r="M164" s="482" t="str">
        <f t="array" ref="M164">IFERROR(SMALL(IF((tkno=$K$2)+(tkco=$K$2),ROW(tkno)-6),ROWS($M$12:M163)),"")</f>
        <v/>
      </c>
    </row>
    <row r="165" spans="2:13" s="186" customFormat="1" ht="17.649999999999999" hidden="1" customHeight="1" x14ac:dyDescent="0.2">
      <c r="B165" s="476" t="str">
        <f t="shared" si="16"/>
        <v/>
      </c>
      <c r="C165" s="476" t="str">
        <f t="shared" si="17"/>
        <v/>
      </c>
      <c r="D165" s="187" t="str">
        <f t="shared" si="18"/>
        <v/>
      </c>
      <c r="E165" s="1884" t="str">
        <f t="shared" si="19"/>
        <v/>
      </c>
      <c r="F165" s="1885"/>
      <c r="G165" s="440" t="str">
        <f t="shared" si="23"/>
        <v/>
      </c>
      <c r="H165" s="440" t="str">
        <f t="shared" si="20"/>
        <v/>
      </c>
      <c r="I165" s="188" t="str">
        <f t="shared" si="21"/>
        <v/>
      </c>
      <c r="J165" s="188" t="str">
        <f t="shared" si="22"/>
        <v/>
      </c>
      <c r="K165" s="188">
        <f>MAX(0,$K$12+SUM($I$13:$I164)-$L$12-SUM($J$13:$J164))</f>
        <v>172646</v>
      </c>
      <c r="L165" s="188">
        <f>MAX(0,-($K$12+SUM($I$13:$I164)-$L$12-SUM($J$13:$J164)))</f>
        <v>0</v>
      </c>
      <c r="M165" s="482" t="str">
        <f t="array" ref="M165">IFERROR(SMALL(IF((tkno=$K$2)+(tkco=$K$2),ROW(tkno)-6),ROWS($M$12:M164)),"")</f>
        <v/>
      </c>
    </row>
    <row r="166" spans="2:13" s="186" customFormat="1" ht="16.899999999999999" hidden="1" customHeight="1" x14ac:dyDescent="0.2">
      <c r="B166" s="476" t="str">
        <f t="shared" si="16"/>
        <v/>
      </c>
      <c r="C166" s="476" t="str">
        <f t="shared" si="17"/>
        <v/>
      </c>
      <c r="D166" s="187" t="str">
        <f t="shared" si="18"/>
        <v/>
      </c>
      <c r="E166" s="1884" t="str">
        <f t="shared" si="19"/>
        <v/>
      </c>
      <c r="F166" s="1885"/>
      <c r="G166" s="440" t="str">
        <f t="shared" si="23"/>
        <v/>
      </c>
      <c r="H166" s="440" t="str">
        <f t="shared" si="20"/>
        <v/>
      </c>
      <c r="I166" s="188" t="str">
        <f t="shared" si="21"/>
        <v/>
      </c>
      <c r="J166" s="188" t="str">
        <f t="shared" si="22"/>
        <v/>
      </c>
      <c r="K166" s="188">
        <f>MAX(0,$K$12+SUM($I$13:$I165)-$L$12-SUM($J$13:$J165))</f>
        <v>172646</v>
      </c>
      <c r="L166" s="188">
        <f>MAX(0,-($K$12+SUM($I$13:$I165)-$L$12-SUM($J$13:$J165)))</f>
        <v>0</v>
      </c>
      <c r="M166" s="482" t="str">
        <f t="array" ref="M166">IFERROR(SMALL(IF((tkno=$K$2)+(tkco=$K$2),ROW(tkno)-6),ROWS($M$12:M165)),"")</f>
        <v/>
      </c>
    </row>
    <row r="167" spans="2:13" s="186" customFormat="1" ht="25.7" hidden="1" customHeight="1" x14ac:dyDescent="0.2">
      <c r="B167" s="476" t="str">
        <f t="shared" si="16"/>
        <v/>
      </c>
      <c r="C167" s="476" t="str">
        <f t="shared" si="17"/>
        <v/>
      </c>
      <c r="D167" s="187" t="str">
        <f t="shared" si="18"/>
        <v/>
      </c>
      <c r="E167" s="1884" t="str">
        <f t="shared" si="19"/>
        <v/>
      </c>
      <c r="F167" s="1885"/>
      <c r="G167" s="440" t="str">
        <f t="shared" si="23"/>
        <v/>
      </c>
      <c r="H167" s="440" t="str">
        <f t="shared" si="20"/>
        <v/>
      </c>
      <c r="I167" s="188" t="str">
        <f t="shared" si="21"/>
        <v/>
      </c>
      <c r="J167" s="188" t="str">
        <f t="shared" si="22"/>
        <v/>
      </c>
      <c r="K167" s="188">
        <f>MAX(0,$K$12+SUM($I$13:$I166)-$L$12-SUM($J$13:$J166))</f>
        <v>172646</v>
      </c>
      <c r="L167" s="188">
        <f>MAX(0,-($K$12+SUM($I$13:$I166)-$L$12-SUM($J$13:$J166)))</f>
        <v>0</v>
      </c>
      <c r="M167" s="482" t="str">
        <f t="array" ref="M167">IFERROR(SMALL(IF((tkno=$K$2)+(tkco=$K$2),ROW(tkno)-6),ROWS($M$12:M166)),"")</f>
        <v/>
      </c>
    </row>
    <row r="168" spans="2:13" s="186" customFormat="1" ht="16.899999999999999" hidden="1" customHeight="1" x14ac:dyDescent="0.2">
      <c r="B168" s="476" t="str">
        <f t="shared" si="16"/>
        <v/>
      </c>
      <c r="C168" s="476" t="str">
        <f t="shared" si="17"/>
        <v/>
      </c>
      <c r="D168" s="187" t="str">
        <f t="shared" si="18"/>
        <v/>
      </c>
      <c r="E168" s="1884" t="str">
        <f t="shared" si="19"/>
        <v/>
      </c>
      <c r="F168" s="1885"/>
      <c r="G168" s="440" t="str">
        <f t="shared" si="23"/>
        <v/>
      </c>
      <c r="H168" s="440" t="str">
        <f t="shared" si="20"/>
        <v/>
      </c>
      <c r="I168" s="188" t="str">
        <f t="shared" si="21"/>
        <v/>
      </c>
      <c r="J168" s="188" t="str">
        <f t="shared" si="22"/>
        <v/>
      </c>
      <c r="K168" s="188">
        <f>MAX(0,$K$12+SUM($I$13:$I167)-$L$12-SUM($J$13:$J167))</f>
        <v>172646</v>
      </c>
      <c r="L168" s="188">
        <f>MAX(0,-($K$12+SUM($I$13:$I167)-$L$12-SUM($J$13:$J167)))</f>
        <v>0</v>
      </c>
      <c r="M168" s="482" t="str">
        <f t="array" ref="M168">IFERROR(SMALL(IF((tkno=$K$2)+(tkco=$K$2),ROW(tkno)-6),ROWS($M$12:M167)),"")</f>
        <v/>
      </c>
    </row>
    <row r="169" spans="2:13" s="186" customFormat="1" ht="25.7" hidden="1" customHeight="1" x14ac:dyDescent="0.2">
      <c r="B169" s="476" t="str">
        <f t="shared" si="16"/>
        <v/>
      </c>
      <c r="C169" s="476" t="str">
        <f t="shared" si="17"/>
        <v/>
      </c>
      <c r="D169" s="187" t="str">
        <f t="shared" si="18"/>
        <v/>
      </c>
      <c r="E169" s="1884" t="str">
        <f t="shared" si="19"/>
        <v/>
      </c>
      <c r="F169" s="1885"/>
      <c r="G169" s="440" t="str">
        <f t="shared" si="23"/>
        <v/>
      </c>
      <c r="H169" s="440" t="str">
        <f t="shared" si="20"/>
        <v/>
      </c>
      <c r="I169" s="188" t="str">
        <f t="shared" si="21"/>
        <v/>
      </c>
      <c r="J169" s="188" t="str">
        <f t="shared" si="22"/>
        <v/>
      </c>
      <c r="K169" s="188">
        <f>MAX(0,$K$12+SUM($I$13:$I168)-$L$12-SUM($J$13:$J168))</f>
        <v>172646</v>
      </c>
      <c r="L169" s="188">
        <f>MAX(0,-($K$12+SUM($I$13:$I168)-$L$12-SUM($J$13:$J168)))</f>
        <v>0</v>
      </c>
      <c r="M169" s="482" t="str">
        <f t="array" ref="M169">IFERROR(SMALL(IF((tkno=$K$2)+(tkco=$K$2),ROW(tkno)-6),ROWS($M$12:M168)),"")</f>
        <v/>
      </c>
    </row>
    <row r="170" spans="2:13" s="186" customFormat="1" ht="16.899999999999999" hidden="1" customHeight="1" x14ac:dyDescent="0.2">
      <c r="B170" s="476" t="str">
        <f t="shared" si="16"/>
        <v/>
      </c>
      <c r="C170" s="476" t="str">
        <f t="shared" si="17"/>
        <v/>
      </c>
      <c r="D170" s="187" t="str">
        <f t="shared" si="18"/>
        <v/>
      </c>
      <c r="E170" s="1884" t="str">
        <f t="shared" si="19"/>
        <v/>
      </c>
      <c r="F170" s="1885"/>
      <c r="G170" s="440" t="str">
        <f t="shared" si="23"/>
        <v/>
      </c>
      <c r="H170" s="440" t="str">
        <f t="shared" si="20"/>
        <v/>
      </c>
      <c r="I170" s="188" t="str">
        <f t="shared" si="21"/>
        <v/>
      </c>
      <c r="J170" s="188" t="str">
        <f t="shared" si="22"/>
        <v/>
      </c>
      <c r="K170" s="188">
        <f>MAX(0,$K$12+SUM($I$13:$I169)-$L$12-SUM($J$13:$J169))</f>
        <v>172646</v>
      </c>
      <c r="L170" s="188">
        <f>MAX(0,-($K$12+SUM($I$13:$I169)-$L$12-SUM($J$13:$J169)))</f>
        <v>0</v>
      </c>
      <c r="M170" s="482" t="str">
        <f t="array" ref="M170">IFERROR(SMALL(IF((tkno=$K$2)+(tkco=$K$2),ROW(tkno)-6),ROWS($M$12:M169)),"")</f>
        <v/>
      </c>
    </row>
    <row r="171" spans="2:13" s="186" customFormat="1" ht="17.649999999999999" hidden="1" customHeight="1" x14ac:dyDescent="0.2">
      <c r="B171" s="476" t="str">
        <f t="shared" si="16"/>
        <v/>
      </c>
      <c r="C171" s="476" t="str">
        <f t="shared" si="17"/>
        <v/>
      </c>
      <c r="D171" s="187" t="str">
        <f t="shared" si="18"/>
        <v/>
      </c>
      <c r="E171" s="1884" t="str">
        <f t="shared" si="19"/>
        <v/>
      </c>
      <c r="F171" s="1885"/>
      <c r="G171" s="440" t="str">
        <f t="shared" si="23"/>
        <v/>
      </c>
      <c r="H171" s="440" t="str">
        <f t="shared" si="20"/>
        <v/>
      </c>
      <c r="I171" s="188" t="str">
        <f t="shared" si="21"/>
        <v/>
      </c>
      <c r="J171" s="188" t="str">
        <f t="shared" si="22"/>
        <v/>
      </c>
      <c r="K171" s="188">
        <f>MAX(0,$K$12+SUM($I$13:$I170)-$L$12-SUM($J$13:$J170))</f>
        <v>172646</v>
      </c>
      <c r="L171" s="188">
        <f>MAX(0,-($K$12+SUM($I$13:$I170)-$L$12-SUM($J$13:$J170)))</f>
        <v>0</v>
      </c>
      <c r="M171" s="482" t="str">
        <f t="array" ref="M171">IFERROR(SMALL(IF((tkno=$K$2)+(tkco=$K$2),ROW(tkno)-6),ROWS($M$12:M170)),"")</f>
        <v/>
      </c>
    </row>
    <row r="172" spans="2:13" s="186" customFormat="1" ht="17.649999999999999" hidden="1" customHeight="1" x14ac:dyDescent="0.2">
      <c r="B172" s="476" t="str">
        <f t="shared" si="16"/>
        <v/>
      </c>
      <c r="C172" s="476" t="str">
        <f t="shared" si="17"/>
        <v/>
      </c>
      <c r="D172" s="187" t="str">
        <f t="shared" si="18"/>
        <v/>
      </c>
      <c r="E172" s="1884" t="str">
        <f t="shared" si="19"/>
        <v/>
      </c>
      <c r="F172" s="1885"/>
      <c r="G172" s="440" t="str">
        <f t="shared" si="23"/>
        <v/>
      </c>
      <c r="H172" s="440" t="str">
        <f t="shared" si="20"/>
        <v/>
      </c>
      <c r="I172" s="188" t="str">
        <f t="shared" si="21"/>
        <v/>
      </c>
      <c r="J172" s="188" t="str">
        <f t="shared" si="22"/>
        <v/>
      </c>
      <c r="K172" s="188">
        <f>MAX(0,$K$12+SUM($I$13:$I171)-$L$12-SUM($J$13:$J171))</f>
        <v>172646</v>
      </c>
      <c r="L172" s="188">
        <f>MAX(0,-($K$12+SUM($I$13:$I171)-$L$12-SUM($J$13:$J171)))</f>
        <v>0</v>
      </c>
      <c r="M172" s="482" t="str">
        <f t="array" ref="M172">IFERROR(SMALL(IF((tkno=$K$2)+(tkco=$K$2),ROW(tkno)-6),ROWS($M$12:M171)),"")</f>
        <v/>
      </c>
    </row>
    <row r="173" spans="2:13" s="186" customFormat="1" ht="24.95" hidden="1" customHeight="1" x14ac:dyDescent="0.2">
      <c r="B173" s="476" t="str">
        <f t="shared" si="16"/>
        <v/>
      </c>
      <c r="C173" s="476" t="str">
        <f t="shared" si="17"/>
        <v/>
      </c>
      <c r="D173" s="187" t="str">
        <f t="shared" si="18"/>
        <v/>
      </c>
      <c r="E173" s="1884" t="str">
        <f t="shared" si="19"/>
        <v/>
      </c>
      <c r="F173" s="1885"/>
      <c r="G173" s="440" t="str">
        <f t="shared" si="23"/>
        <v/>
      </c>
      <c r="H173" s="440" t="str">
        <f t="shared" si="20"/>
        <v/>
      </c>
      <c r="I173" s="188" t="str">
        <f t="shared" si="21"/>
        <v/>
      </c>
      <c r="J173" s="188" t="str">
        <f t="shared" si="22"/>
        <v/>
      </c>
      <c r="K173" s="188">
        <f>MAX(0,$K$12+SUM($I$13:$I172)-$L$12-SUM($J$13:$J172))</f>
        <v>172646</v>
      </c>
      <c r="L173" s="188">
        <f>MAX(0,-($K$12+SUM($I$13:$I172)-$L$12-SUM($J$13:$J172)))</f>
        <v>0</v>
      </c>
      <c r="M173" s="482" t="str">
        <f t="array" ref="M173">IFERROR(SMALL(IF((tkno=$K$2)+(tkco=$K$2),ROW(tkno)-6),ROWS($M$12:M172)),"")</f>
        <v/>
      </c>
    </row>
    <row r="174" spans="2:13" s="186" customFormat="1" ht="16.899999999999999" hidden="1" customHeight="1" x14ac:dyDescent="0.2">
      <c r="B174" s="476" t="str">
        <f t="shared" si="16"/>
        <v/>
      </c>
      <c r="C174" s="476" t="str">
        <f t="shared" si="17"/>
        <v/>
      </c>
      <c r="D174" s="187" t="str">
        <f t="shared" si="18"/>
        <v/>
      </c>
      <c r="E174" s="1884" t="str">
        <f t="shared" si="19"/>
        <v/>
      </c>
      <c r="F174" s="1885"/>
      <c r="G174" s="440" t="str">
        <f t="shared" si="23"/>
        <v/>
      </c>
      <c r="H174" s="440" t="str">
        <f t="shared" si="20"/>
        <v/>
      </c>
      <c r="I174" s="188" t="str">
        <f t="shared" si="21"/>
        <v/>
      </c>
      <c r="J174" s="188" t="str">
        <f t="shared" si="22"/>
        <v/>
      </c>
      <c r="K174" s="188">
        <f>MAX(0,$K$12+SUM($I$13:$I173)-$L$12-SUM($J$13:$J173))</f>
        <v>172646</v>
      </c>
      <c r="L174" s="188">
        <f>MAX(0,-($K$12+SUM($I$13:$I173)-$L$12-SUM($J$13:$J173)))</f>
        <v>0</v>
      </c>
      <c r="M174" s="482" t="str">
        <f t="array" ref="M174">IFERROR(SMALL(IF((tkno=$K$2)+(tkco=$K$2),ROW(tkno)-6),ROWS($M$12:M173)),"")</f>
        <v/>
      </c>
    </row>
    <row r="175" spans="2:13" s="186" customFormat="1" ht="17.649999999999999" hidden="1" customHeight="1" x14ac:dyDescent="0.2">
      <c r="B175" s="476" t="str">
        <f t="shared" si="16"/>
        <v/>
      </c>
      <c r="C175" s="476" t="str">
        <f t="shared" si="17"/>
        <v/>
      </c>
      <c r="D175" s="187" t="str">
        <f t="shared" si="18"/>
        <v/>
      </c>
      <c r="E175" s="1884" t="str">
        <f t="shared" si="19"/>
        <v/>
      </c>
      <c r="F175" s="1885"/>
      <c r="G175" s="440" t="str">
        <f t="shared" si="23"/>
        <v/>
      </c>
      <c r="H175" s="440" t="str">
        <f t="shared" si="20"/>
        <v/>
      </c>
      <c r="I175" s="188" t="str">
        <f t="shared" si="21"/>
        <v/>
      </c>
      <c r="J175" s="188" t="str">
        <f t="shared" si="22"/>
        <v/>
      </c>
      <c r="K175" s="188">
        <f>MAX(0,$K$12+SUM($I$13:$I174)-$L$12-SUM($J$13:$J174))</f>
        <v>172646</v>
      </c>
      <c r="L175" s="188">
        <f>MAX(0,-($K$12+SUM($I$13:$I174)-$L$12-SUM($J$13:$J174)))</f>
        <v>0</v>
      </c>
      <c r="M175" s="482" t="str">
        <f t="array" ref="M175">IFERROR(SMALL(IF((tkno=$K$2)+(tkco=$K$2),ROW(tkno)-6),ROWS($M$12:M174)),"")</f>
        <v/>
      </c>
    </row>
    <row r="176" spans="2:13" s="186" customFormat="1" ht="24.95" hidden="1" customHeight="1" x14ac:dyDescent="0.2">
      <c r="B176" s="476" t="str">
        <f t="shared" si="16"/>
        <v/>
      </c>
      <c r="C176" s="476" t="str">
        <f t="shared" si="17"/>
        <v/>
      </c>
      <c r="D176" s="187" t="str">
        <f t="shared" si="18"/>
        <v/>
      </c>
      <c r="E176" s="1884" t="str">
        <f t="shared" si="19"/>
        <v/>
      </c>
      <c r="F176" s="1885"/>
      <c r="G176" s="440" t="str">
        <f t="shared" si="23"/>
        <v/>
      </c>
      <c r="H176" s="440" t="str">
        <f t="shared" si="20"/>
        <v/>
      </c>
      <c r="I176" s="188" t="str">
        <f t="shared" si="21"/>
        <v/>
      </c>
      <c r="J176" s="188" t="str">
        <f t="shared" si="22"/>
        <v/>
      </c>
      <c r="K176" s="188">
        <f>MAX(0,$K$12+SUM($I$13:$I175)-$L$12-SUM($J$13:$J175))</f>
        <v>172646</v>
      </c>
      <c r="L176" s="188">
        <f>MAX(0,-($K$12+SUM($I$13:$I175)-$L$12-SUM($J$13:$J175)))</f>
        <v>0</v>
      </c>
      <c r="M176" s="482" t="str">
        <f t="array" ref="M176">IFERROR(SMALL(IF((tkno=$K$2)+(tkco=$K$2),ROW(tkno)-6),ROWS($M$12:M175)),"")</f>
        <v/>
      </c>
    </row>
    <row r="177" spans="2:13" s="186" customFormat="1" ht="25.7" hidden="1" customHeight="1" x14ac:dyDescent="0.2">
      <c r="B177" s="476" t="str">
        <f t="shared" si="16"/>
        <v/>
      </c>
      <c r="C177" s="476" t="str">
        <f t="shared" si="17"/>
        <v/>
      </c>
      <c r="D177" s="187" t="str">
        <f t="shared" si="18"/>
        <v/>
      </c>
      <c r="E177" s="1884" t="str">
        <f t="shared" si="19"/>
        <v/>
      </c>
      <c r="F177" s="1885"/>
      <c r="G177" s="440" t="str">
        <f t="shared" si="23"/>
        <v/>
      </c>
      <c r="H177" s="440" t="str">
        <f t="shared" si="20"/>
        <v/>
      </c>
      <c r="I177" s="188" t="str">
        <f t="shared" si="21"/>
        <v/>
      </c>
      <c r="J177" s="188" t="str">
        <f t="shared" si="22"/>
        <v/>
      </c>
      <c r="K177" s="188">
        <f>MAX(0,$K$12+SUM($I$13:$I176)-$L$12-SUM($J$13:$J176))</f>
        <v>172646</v>
      </c>
      <c r="L177" s="188">
        <f>MAX(0,-($K$12+SUM($I$13:$I176)-$L$12-SUM($J$13:$J176)))</f>
        <v>0</v>
      </c>
      <c r="M177" s="482" t="str">
        <f t="array" ref="M177">IFERROR(SMALL(IF((tkno=$K$2)+(tkco=$K$2),ROW(tkno)-6),ROWS($M$12:M176)),"")</f>
        <v/>
      </c>
    </row>
    <row r="178" spans="2:13" s="186" customFormat="1" ht="16.899999999999999" hidden="1" customHeight="1" x14ac:dyDescent="0.2">
      <c r="B178" s="476" t="str">
        <f t="shared" si="16"/>
        <v/>
      </c>
      <c r="C178" s="476" t="str">
        <f t="shared" si="17"/>
        <v/>
      </c>
      <c r="D178" s="187" t="str">
        <f t="shared" si="18"/>
        <v/>
      </c>
      <c r="E178" s="1884" t="str">
        <f t="shared" si="19"/>
        <v/>
      </c>
      <c r="F178" s="1885"/>
      <c r="G178" s="440" t="str">
        <f t="shared" si="23"/>
        <v/>
      </c>
      <c r="H178" s="440" t="str">
        <f t="shared" si="20"/>
        <v/>
      </c>
      <c r="I178" s="188" t="str">
        <f t="shared" si="21"/>
        <v/>
      </c>
      <c r="J178" s="188" t="str">
        <f t="shared" si="22"/>
        <v/>
      </c>
      <c r="K178" s="188">
        <f>MAX(0,$K$12+SUM($I$13:$I177)-$L$12-SUM($J$13:$J177))</f>
        <v>172646</v>
      </c>
      <c r="L178" s="188">
        <f>MAX(0,-($K$12+SUM($I$13:$I177)-$L$12-SUM($J$13:$J177)))</f>
        <v>0</v>
      </c>
      <c r="M178" s="482" t="str">
        <f t="array" ref="M178">IFERROR(SMALL(IF((tkno=$K$2)+(tkco=$K$2),ROW(tkno)-6),ROWS($M$12:M177)),"")</f>
        <v/>
      </c>
    </row>
    <row r="179" spans="2:13" s="186" customFormat="1" ht="17.649999999999999" hidden="1" customHeight="1" x14ac:dyDescent="0.2">
      <c r="B179" s="476" t="str">
        <f t="shared" si="16"/>
        <v/>
      </c>
      <c r="C179" s="476" t="str">
        <f t="shared" si="17"/>
        <v/>
      </c>
      <c r="D179" s="187" t="str">
        <f t="shared" si="18"/>
        <v/>
      </c>
      <c r="E179" s="1884" t="str">
        <f t="shared" si="19"/>
        <v/>
      </c>
      <c r="F179" s="1885"/>
      <c r="G179" s="440" t="str">
        <f t="shared" si="23"/>
        <v/>
      </c>
      <c r="H179" s="440" t="str">
        <f t="shared" si="20"/>
        <v/>
      </c>
      <c r="I179" s="188" t="str">
        <f t="shared" si="21"/>
        <v/>
      </c>
      <c r="J179" s="188" t="str">
        <f t="shared" si="22"/>
        <v/>
      </c>
      <c r="K179" s="188">
        <f>MAX(0,$K$12+SUM($I$13:$I178)-$L$12-SUM($J$13:$J178))</f>
        <v>172646</v>
      </c>
      <c r="L179" s="188">
        <f>MAX(0,-($K$12+SUM($I$13:$I178)-$L$12-SUM($J$13:$J178)))</f>
        <v>0</v>
      </c>
      <c r="M179" s="482" t="str">
        <f t="array" ref="M179">IFERROR(SMALL(IF((tkno=$K$2)+(tkco=$K$2),ROW(tkno)-6),ROWS($M$12:M178)),"")</f>
        <v/>
      </c>
    </row>
    <row r="180" spans="2:13" s="186" customFormat="1" ht="17.649999999999999" hidden="1" customHeight="1" x14ac:dyDescent="0.2">
      <c r="B180" s="476" t="str">
        <f t="shared" si="16"/>
        <v/>
      </c>
      <c r="C180" s="476" t="str">
        <f t="shared" si="17"/>
        <v/>
      </c>
      <c r="D180" s="187" t="str">
        <f t="shared" si="18"/>
        <v/>
      </c>
      <c r="E180" s="1884" t="str">
        <f t="shared" si="19"/>
        <v/>
      </c>
      <c r="F180" s="1885"/>
      <c r="G180" s="440" t="str">
        <f t="shared" si="23"/>
        <v/>
      </c>
      <c r="H180" s="440" t="str">
        <f t="shared" si="20"/>
        <v/>
      </c>
      <c r="I180" s="188" t="str">
        <f t="shared" si="21"/>
        <v/>
      </c>
      <c r="J180" s="188" t="str">
        <f t="shared" si="22"/>
        <v/>
      </c>
      <c r="K180" s="188">
        <f>MAX(0,$K$12+SUM($I$13:$I179)-$L$12-SUM($J$13:$J179))</f>
        <v>172646</v>
      </c>
      <c r="L180" s="188">
        <f>MAX(0,-($K$12+SUM($I$13:$I179)-$L$12-SUM($J$13:$J179)))</f>
        <v>0</v>
      </c>
      <c r="M180" s="482" t="str">
        <f t="array" ref="M180">IFERROR(SMALL(IF((tkno=$K$2)+(tkco=$K$2),ROW(tkno)-6),ROWS($M$12:M179)),"")</f>
        <v/>
      </c>
    </row>
    <row r="181" spans="2:13" s="186" customFormat="1" ht="16.899999999999999" hidden="1" customHeight="1" x14ac:dyDescent="0.2">
      <c r="B181" s="476" t="str">
        <f t="shared" si="16"/>
        <v/>
      </c>
      <c r="C181" s="476" t="str">
        <f t="shared" si="17"/>
        <v/>
      </c>
      <c r="D181" s="187" t="str">
        <f t="shared" si="18"/>
        <v/>
      </c>
      <c r="E181" s="1884" t="str">
        <f t="shared" si="19"/>
        <v/>
      </c>
      <c r="F181" s="1885"/>
      <c r="G181" s="440" t="str">
        <f t="shared" si="23"/>
        <v/>
      </c>
      <c r="H181" s="440" t="str">
        <f t="shared" si="20"/>
        <v/>
      </c>
      <c r="I181" s="188" t="str">
        <f t="shared" si="21"/>
        <v/>
      </c>
      <c r="J181" s="188" t="str">
        <f t="shared" si="22"/>
        <v/>
      </c>
      <c r="K181" s="188">
        <f>MAX(0,$K$12+SUM($I$13:$I180)-$L$12-SUM($J$13:$J180))</f>
        <v>172646</v>
      </c>
      <c r="L181" s="188">
        <f>MAX(0,-($K$12+SUM($I$13:$I180)-$L$12-SUM($J$13:$J180)))</f>
        <v>0</v>
      </c>
      <c r="M181" s="482" t="str">
        <f t="array" ref="M181">IFERROR(SMALL(IF((tkno=$K$2)+(tkco=$K$2),ROW(tkno)-6),ROWS($M$12:M180)),"")</f>
        <v/>
      </c>
    </row>
    <row r="182" spans="2:13" s="186" customFormat="1" ht="17.649999999999999" hidden="1" customHeight="1" x14ac:dyDescent="0.2">
      <c r="B182" s="476" t="str">
        <f t="shared" si="16"/>
        <v/>
      </c>
      <c r="C182" s="476" t="str">
        <f t="shared" si="17"/>
        <v/>
      </c>
      <c r="D182" s="187" t="str">
        <f t="shared" si="18"/>
        <v/>
      </c>
      <c r="E182" s="1884" t="str">
        <f t="shared" si="19"/>
        <v/>
      </c>
      <c r="F182" s="1885"/>
      <c r="G182" s="440" t="str">
        <f t="shared" si="23"/>
        <v/>
      </c>
      <c r="H182" s="440" t="str">
        <f t="shared" si="20"/>
        <v/>
      </c>
      <c r="I182" s="188" t="str">
        <f t="shared" si="21"/>
        <v/>
      </c>
      <c r="J182" s="188" t="str">
        <f t="shared" si="22"/>
        <v/>
      </c>
      <c r="K182" s="188">
        <f>MAX(0,$K$12+SUM($I$13:$I181)-$L$12-SUM($J$13:$J181))</f>
        <v>172646</v>
      </c>
      <c r="L182" s="188">
        <f>MAX(0,-($K$12+SUM($I$13:$I181)-$L$12-SUM($J$13:$J181)))</f>
        <v>0</v>
      </c>
      <c r="M182" s="482" t="str">
        <f t="array" ref="M182">IFERROR(SMALL(IF((tkno=$K$2)+(tkco=$K$2),ROW(tkno)-6),ROWS($M$12:M181)),"")</f>
        <v/>
      </c>
    </row>
    <row r="183" spans="2:13" s="186" customFormat="1" ht="16.899999999999999" hidden="1" customHeight="1" x14ac:dyDescent="0.2">
      <c r="B183" s="476" t="str">
        <f t="shared" si="16"/>
        <v/>
      </c>
      <c r="C183" s="476" t="str">
        <f t="shared" si="17"/>
        <v/>
      </c>
      <c r="D183" s="187" t="str">
        <f t="shared" si="18"/>
        <v/>
      </c>
      <c r="E183" s="1884" t="str">
        <f t="shared" si="19"/>
        <v/>
      </c>
      <c r="F183" s="1885"/>
      <c r="G183" s="440" t="str">
        <f t="shared" si="23"/>
        <v/>
      </c>
      <c r="H183" s="440" t="str">
        <f t="shared" si="20"/>
        <v/>
      </c>
      <c r="I183" s="188" t="str">
        <f t="shared" si="21"/>
        <v/>
      </c>
      <c r="J183" s="188" t="str">
        <f t="shared" si="22"/>
        <v/>
      </c>
      <c r="K183" s="188">
        <f>MAX(0,$K$12+SUM($I$13:$I182)-$L$12-SUM($J$13:$J182))</f>
        <v>172646</v>
      </c>
      <c r="L183" s="188">
        <f>MAX(0,-($K$12+SUM($I$13:$I182)-$L$12-SUM($J$13:$J182)))</f>
        <v>0</v>
      </c>
      <c r="M183" s="482" t="str">
        <f t="array" ref="M183">IFERROR(SMALL(IF((tkno=$K$2)+(tkco=$K$2),ROW(tkno)-6),ROWS($M$12:M182)),"")</f>
        <v/>
      </c>
    </row>
    <row r="184" spans="2:13" s="186" customFormat="1" ht="17.649999999999999" hidden="1" customHeight="1" x14ac:dyDescent="0.2">
      <c r="B184" s="476" t="str">
        <f t="shared" si="16"/>
        <v/>
      </c>
      <c r="C184" s="476" t="str">
        <f t="shared" si="17"/>
        <v/>
      </c>
      <c r="D184" s="187" t="str">
        <f t="shared" si="18"/>
        <v/>
      </c>
      <c r="E184" s="1884" t="str">
        <f t="shared" si="19"/>
        <v/>
      </c>
      <c r="F184" s="1885"/>
      <c r="G184" s="440" t="str">
        <f t="shared" si="23"/>
        <v/>
      </c>
      <c r="H184" s="440" t="str">
        <f t="shared" si="20"/>
        <v/>
      </c>
      <c r="I184" s="188" t="str">
        <f t="shared" si="21"/>
        <v/>
      </c>
      <c r="J184" s="188" t="str">
        <f t="shared" si="22"/>
        <v/>
      </c>
      <c r="K184" s="188">
        <f>MAX(0,$K$12+SUM($I$13:$I183)-$L$12-SUM($J$13:$J183))</f>
        <v>172646</v>
      </c>
      <c r="L184" s="188">
        <f>MAX(0,-($K$12+SUM($I$13:$I183)-$L$12-SUM($J$13:$J183)))</f>
        <v>0</v>
      </c>
      <c r="M184" s="482" t="str">
        <f t="array" ref="M184">IFERROR(SMALL(IF((tkno=$K$2)+(tkco=$K$2),ROW(tkno)-6),ROWS($M$12:M183)),"")</f>
        <v/>
      </c>
    </row>
    <row r="185" spans="2:13" s="186" customFormat="1" ht="17.649999999999999" hidden="1" customHeight="1" x14ac:dyDescent="0.2">
      <c r="B185" s="476" t="str">
        <f t="shared" si="16"/>
        <v/>
      </c>
      <c r="C185" s="476" t="str">
        <f t="shared" si="17"/>
        <v/>
      </c>
      <c r="D185" s="187" t="str">
        <f t="shared" si="18"/>
        <v/>
      </c>
      <c r="E185" s="1884" t="str">
        <f t="shared" si="19"/>
        <v/>
      </c>
      <c r="F185" s="1885"/>
      <c r="G185" s="440" t="str">
        <f t="shared" si="23"/>
        <v/>
      </c>
      <c r="H185" s="440" t="str">
        <f t="shared" si="20"/>
        <v/>
      </c>
      <c r="I185" s="188" t="str">
        <f t="shared" si="21"/>
        <v/>
      </c>
      <c r="J185" s="188" t="str">
        <f t="shared" si="22"/>
        <v/>
      </c>
      <c r="K185" s="188">
        <f>MAX(0,$K$12+SUM($I$13:$I184)-$L$12-SUM($J$13:$J184))</f>
        <v>172646</v>
      </c>
      <c r="L185" s="188">
        <f>MAX(0,-($K$12+SUM($I$13:$I184)-$L$12-SUM($J$13:$J184)))</f>
        <v>0</v>
      </c>
      <c r="M185" s="482" t="str">
        <f t="array" ref="M185">IFERROR(SMALL(IF((tkno=$K$2)+(tkco=$K$2),ROW(tkno)-6),ROWS($M$12:M184)),"")</f>
        <v/>
      </c>
    </row>
    <row r="186" spans="2:13" s="186" customFormat="1" ht="24.95" hidden="1" customHeight="1" x14ac:dyDescent="0.2">
      <c r="B186" s="476" t="str">
        <f t="shared" si="16"/>
        <v/>
      </c>
      <c r="C186" s="476" t="str">
        <f t="shared" si="17"/>
        <v/>
      </c>
      <c r="D186" s="187" t="str">
        <f t="shared" si="18"/>
        <v/>
      </c>
      <c r="E186" s="1884" t="str">
        <f t="shared" si="19"/>
        <v/>
      </c>
      <c r="F186" s="1885"/>
      <c r="G186" s="440" t="str">
        <f t="shared" si="23"/>
        <v/>
      </c>
      <c r="H186" s="440" t="str">
        <f t="shared" si="20"/>
        <v/>
      </c>
      <c r="I186" s="188" t="str">
        <f t="shared" si="21"/>
        <v/>
      </c>
      <c r="J186" s="188" t="str">
        <f t="shared" si="22"/>
        <v/>
      </c>
      <c r="K186" s="188">
        <f>MAX(0,$K$12+SUM($I$13:$I185)-$L$12-SUM($J$13:$J185))</f>
        <v>172646</v>
      </c>
      <c r="L186" s="188">
        <f>MAX(0,-($K$12+SUM($I$13:$I185)-$L$12-SUM($J$13:$J185)))</f>
        <v>0</v>
      </c>
      <c r="M186" s="482" t="str">
        <f t="array" ref="M186">IFERROR(SMALL(IF((tkno=$K$2)+(tkco=$K$2),ROW(tkno)-6),ROWS($M$12:M185)),"")</f>
        <v/>
      </c>
    </row>
    <row r="187" spans="2:13" s="186" customFormat="1" ht="17.649999999999999" hidden="1" customHeight="1" x14ac:dyDescent="0.2">
      <c r="B187" s="476" t="str">
        <f t="shared" si="16"/>
        <v/>
      </c>
      <c r="C187" s="476" t="str">
        <f t="shared" si="17"/>
        <v/>
      </c>
      <c r="D187" s="187" t="str">
        <f t="shared" si="18"/>
        <v/>
      </c>
      <c r="E187" s="1884" t="str">
        <f t="shared" si="19"/>
        <v/>
      </c>
      <c r="F187" s="1885"/>
      <c r="G187" s="440" t="str">
        <f t="shared" si="23"/>
        <v/>
      </c>
      <c r="H187" s="440" t="str">
        <f t="shared" si="20"/>
        <v/>
      </c>
      <c r="I187" s="188" t="str">
        <f t="shared" si="21"/>
        <v/>
      </c>
      <c r="J187" s="188" t="str">
        <f t="shared" si="22"/>
        <v/>
      </c>
      <c r="K187" s="188">
        <f>MAX(0,$K$12+SUM($I$13:$I186)-$L$12-SUM($J$13:$J186))</f>
        <v>172646</v>
      </c>
      <c r="L187" s="188">
        <f>MAX(0,-($K$12+SUM($I$13:$I186)-$L$12-SUM($J$13:$J186)))</f>
        <v>0</v>
      </c>
      <c r="M187" s="482" t="str">
        <f t="array" ref="M187">IFERROR(SMALL(IF((tkno=$K$2)+(tkco=$K$2),ROW(tkno)-6),ROWS($M$12:M186)),"")</f>
        <v/>
      </c>
    </row>
    <row r="188" spans="2:13" s="186" customFormat="1" ht="16.899999999999999" hidden="1" customHeight="1" x14ac:dyDescent="0.2">
      <c r="B188" s="476" t="str">
        <f t="shared" si="16"/>
        <v/>
      </c>
      <c r="C188" s="476" t="str">
        <f t="shared" si="17"/>
        <v/>
      </c>
      <c r="D188" s="187" t="str">
        <f t="shared" si="18"/>
        <v/>
      </c>
      <c r="E188" s="1884" t="str">
        <f t="shared" si="19"/>
        <v/>
      </c>
      <c r="F188" s="1885"/>
      <c r="G188" s="440" t="str">
        <f t="shared" si="23"/>
        <v/>
      </c>
      <c r="H188" s="440" t="str">
        <f t="shared" si="20"/>
        <v/>
      </c>
      <c r="I188" s="188" t="str">
        <f t="shared" si="21"/>
        <v/>
      </c>
      <c r="J188" s="188" t="str">
        <f t="shared" si="22"/>
        <v/>
      </c>
      <c r="K188" s="188">
        <f>MAX(0,$K$12+SUM($I$13:$I187)-$L$12-SUM($J$13:$J187))</f>
        <v>172646</v>
      </c>
      <c r="L188" s="188">
        <f>MAX(0,-($K$12+SUM($I$13:$I187)-$L$12-SUM($J$13:$J187)))</f>
        <v>0</v>
      </c>
      <c r="M188" s="482" t="str">
        <f t="array" ref="M188">IFERROR(SMALL(IF((tkno=$K$2)+(tkco=$K$2),ROW(tkno)-6),ROWS($M$12:M187)),"")</f>
        <v/>
      </c>
    </row>
    <row r="189" spans="2:13" s="186" customFormat="1" ht="17.649999999999999" hidden="1" customHeight="1" x14ac:dyDescent="0.2">
      <c r="B189" s="476" t="str">
        <f t="shared" si="16"/>
        <v/>
      </c>
      <c r="C189" s="476" t="str">
        <f t="shared" si="17"/>
        <v/>
      </c>
      <c r="D189" s="187" t="str">
        <f t="shared" si="18"/>
        <v/>
      </c>
      <c r="E189" s="1884" t="str">
        <f t="shared" si="19"/>
        <v/>
      </c>
      <c r="F189" s="1885"/>
      <c r="G189" s="440" t="str">
        <f t="shared" si="23"/>
        <v/>
      </c>
      <c r="H189" s="440" t="str">
        <f t="shared" si="20"/>
        <v/>
      </c>
      <c r="I189" s="188" t="str">
        <f t="shared" si="21"/>
        <v/>
      </c>
      <c r="J189" s="188" t="str">
        <f t="shared" si="22"/>
        <v/>
      </c>
      <c r="K189" s="188">
        <f>MAX(0,$K$12+SUM($I$13:$I188)-$L$12-SUM($J$13:$J188))</f>
        <v>172646</v>
      </c>
      <c r="L189" s="188">
        <f>MAX(0,-($K$12+SUM($I$13:$I188)-$L$12-SUM($J$13:$J188)))</f>
        <v>0</v>
      </c>
      <c r="M189" s="482" t="str">
        <f t="array" ref="M189">IFERROR(SMALL(IF((tkno=$K$2)+(tkco=$K$2),ROW(tkno)-6),ROWS($M$12:M188)),"")</f>
        <v/>
      </c>
    </row>
    <row r="190" spans="2:13" s="186" customFormat="1" ht="17.649999999999999" hidden="1" customHeight="1" x14ac:dyDescent="0.2">
      <c r="B190" s="476" t="str">
        <f t="shared" si="16"/>
        <v/>
      </c>
      <c r="C190" s="476" t="str">
        <f t="shared" si="17"/>
        <v/>
      </c>
      <c r="D190" s="187" t="str">
        <f t="shared" si="18"/>
        <v/>
      </c>
      <c r="E190" s="1884" t="str">
        <f t="shared" si="19"/>
        <v/>
      </c>
      <c r="F190" s="1885"/>
      <c r="G190" s="440" t="str">
        <f t="shared" si="23"/>
        <v/>
      </c>
      <c r="H190" s="440" t="str">
        <f t="shared" si="20"/>
        <v/>
      </c>
      <c r="I190" s="188" t="str">
        <f t="shared" si="21"/>
        <v/>
      </c>
      <c r="J190" s="188" t="str">
        <f t="shared" si="22"/>
        <v/>
      </c>
      <c r="K190" s="188">
        <f>MAX(0,$K$12+SUM($I$13:$I189)-$L$12-SUM($J$13:$J189))</f>
        <v>172646</v>
      </c>
      <c r="L190" s="188">
        <f>MAX(0,-($K$12+SUM($I$13:$I189)-$L$12-SUM($J$13:$J189)))</f>
        <v>0</v>
      </c>
      <c r="M190" s="482" t="str">
        <f t="array" ref="M190">IFERROR(SMALL(IF((tkno=$K$2)+(tkco=$K$2),ROW(tkno)-6),ROWS($M$12:M189)),"")</f>
        <v/>
      </c>
    </row>
    <row r="191" spans="2:13" s="186" customFormat="1" ht="16.899999999999999" hidden="1" customHeight="1" x14ac:dyDescent="0.2">
      <c r="B191" s="476" t="str">
        <f t="shared" si="16"/>
        <v/>
      </c>
      <c r="C191" s="476" t="str">
        <f t="shared" si="17"/>
        <v/>
      </c>
      <c r="D191" s="187" t="str">
        <f t="shared" si="18"/>
        <v/>
      </c>
      <c r="E191" s="1884" t="str">
        <f t="shared" si="19"/>
        <v/>
      </c>
      <c r="F191" s="1885"/>
      <c r="G191" s="440" t="str">
        <f t="shared" si="23"/>
        <v/>
      </c>
      <c r="H191" s="440" t="str">
        <f t="shared" si="20"/>
        <v/>
      </c>
      <c r="I191" s="188" t="str">
        <f t="shared" si="21"/>
        <v/>
      </c>
      <c r="J191" s="188" t="str">
        <f t="shared" si="22"/>
        <v/>
      </c>
      <c r="K191" s="188">
        <f>MAX(0,$K$12+SUM($I$13:$I190)-$L$12-SUM($J$13:$J190))</f>
        <v>172646</v>
      </c>
      <c r="L191" s="188">
        <f>MAX(0,-($K$12+SUM($I$13:$I190)-$L$12-SUM($J$13:$J190)))</f>
        <v>0</v>
      </c>
      <c r="M191" s="482" t="str">
        <f t="array" ref="M191">IFERROR(SMALL(IF((tkno=$K$2)+(tkco=$K$2),ROW(tkno)-6),ROWS($M$12:M190)),"")</f>
        <v/>
      </c>
    </row>
    <row r="192" spans="2:13" s="186" customFormat="1" ht="17.649999999999999" hidden="1" customHeight="1" x14ac:dyDescent="0.2">
      <c r="B192" s="476" t="str">
        <f t="shared" si="16"/>
        <v/>
      </c>
      <c r="C192" s="476" t="str">
        <f t="shared" si="17"/>
        <v/>
      </c>
      <c r="D192" s="187" t="str">
        <f t="shared" si="18"/>
        <v/>
      </c>
      <c r="E192" s="1884" t="str">
        <f t="shared" si="19"/>
        <v/>
      </c>
      <c r="F192" s="1885"/>
      <c r="G192" s="440" t="str">
        <f t="shared" si="23"/>
        <v/>
      </c>
      <c r="H192" s="440" t="str">
        <f t="shared" si="20"/>
        <v/>
      </c>
      <c r="I192" s="188" t="str">
        <f t="shared" si="21"/>
        <v/>
      </c>
      <c r="J192" s="188" t="str">
        <f t="shared" si="22"/>
        <v/>
      </c>
      <c r="K192" s="188">
        <f>MAX(0,$K$12+SUM($I$13:$I191)-$L$12-SUM($J$13:$J191))</f>
        <v>172646</v>
      </c>
      <c r="L192" s="188">
        <f>MAX(0,-($K$12+SUM($I$13:$I191)-$L$12-SUM($J$13:$J191)))</f>
        <v>0</v>
      </c>
      <c r="M192" s="482" t="str">
        <f t="array" ref="M192">IFERROR(SMALL(IF((tkno=$K$2)+(tkco=$K$2),ROW(tkno)-6),ROWS($M$12:M191)),"")</f>
        <v/>
      </c>
    </row>
    <row r="193" spans="2:13" s="186" customFormat="1" ht="17.649999999999999" hidden="1" customHeight="1" x14ac:dyDescent="0.2">
      <c r="B193" s="476" t="str">
        <f t="shared" si="16"/>
        <v/>
      </c>
      <c r="C193" s="476" t="str">
        <f t="shared" si="17"/>
        <v/>
      </c>
      <c r="D193" s="187" t="str">
        <f t="shared" si="18"/>
        <v/>
      </c>
      <c r="E193" s="1884" t="str">
        <f t="shared" si="19"/>
        <v/>
      </c>
      <c r="F193" s="1885"/>
      <c r="G193" s="440" t="str">
        <f t="shared" si="23"/>
        <v/>
      </c>
      <c r="H193" s="440" t="str">
        <f t="shared" si="20"/>
        <v/>
      </c>
      <c r="I193" s="188" t="str">
        <f t="shared" si="21"/>
        <v/>
      </c>
      <c r="J193" s="188" t="str">
        <f t="shared" si="22"/>
        <v/>
      </c>
      <c r="K193" s="188">
        <f>MAX(0,$K$12+SUM($I$13:$I192)-$L$12-SUM($J$13:$J192))</f>
        <v>172646</v>
      </c>
      <c r="L193" s="188">
        <f>MAX(0,-($K$12+SUM($I$13:$I192)-$L$12-SUM($J$13:$J192)))</f>
        <v>0</v>
      </c>
      <c r="M193" s="482" t="str">
        <f t="array" ref="M193">IFERROR(SMALL(IF((tkno=$K$2)+(tkco=$K$2),ROW(tkno)-6),ROWS($M$12:M192)),"")</f>
        <v/>
      </c>
    </row>
    <row r="194" spans="2:13" s="186" customFormat="1" ht="16.899999999999999" hidden="1" customHeight="1" x14ac:dyDescent="0.2">
      <c r="B194" s="476" t="str">
        <f t="shared" si="16"/>
        <v/>
      </c>
      <c r="C194" s="476" t="str">
        <f t="shared" si="17"/>
        <v/>
      </c>
      <c r="D194" s="187" t="str">
        <f t="shared" si="18"/>
        <v/>
      </c>
      <c r="E194" s="1884" t="str">
        <f t="shared" si="19"/>
        <v/>
      </c>
      <c r="F194" s="1885"/>
      <c r="G194" s="440" t="str">
        <f t="shared" si="23"/>
        <v/>
      </c>
      <c r="H194" s="440" t="str">
        <f t="shared" si="20"/>
        <v/>
      </c>
      <c r="I194" s="188" t="str">
        <f t="shared" si="21"/>
        <v/>
      </c>
      <c r="J194" s="188" t="str">
        <f t="shared" si="22"/>
        <v/>
      </c>
      <c r="K194" s="188">
        <f>MAX(0,$K$12+SUM($I$13:$I193)-$L$12-SUM($J$13:$J193))</f>
        <v>172646</v>
      </c>
      <c r="L194" s="188">
        <f>MAX(0,-($K$12+SUM($I$13:$I193)-$L$12-SUM($J$13:$J193)))</f>
        <v>0</v>
      </c>
      <c r="M194" s="482" t="str">
        <f t="array" ref="M194">IFERROR(SMALL(IF((tkno=$K$2)+(tkco=$K$2),ROW(tkno)-6),ROWS($M$12:M193)),"")</f>
        <v/>
      </c>
    </row>
    <row r="195" spans="2:13" s="186" customFormat="1" ht="24.95" hidden="1" customHeight="1" x14ac:dyDescent="0.2">
      <c r="B195" s="476" t="str">
        <f t="shared" si="16"/>
        <v/>
      </c>
      <c r="C195" s="476" t="str">
        <f t="shared" si="17"/>
        <v/>
      </c>
      <c r="D195" s="187" t="str">
        <f t="shared" si="18"/>
        <v/>
      </c>
      <c r="E195" s="1884" t="str">
        <f t="shared" si="19"/>
        <v/>
      </c>
      <c r="F195" s="1885"/>
      <c r="G195" s="440" t="str">
        <f t="shared" si="23"/>
        <v/>
      </c>
      <c r="H195" s="440" t="str">
        <f t="shared" si="20"/>
        <v/>
      </c>
      <c r="I195" s="188" t="str">
        <f t="shared" si="21"/>
        <v/>
      </c>
      <c r="J195" s="188" t="str">
        <f t="shared" si="22"/>
        <v/>
      </c>
      <c r="K195" s="188">
        <f>MAX(0,$K$12+SUM($I$13:$I194)-$L$12-SUM($J$13:$J194))</f>
        <v>172646</v>
      </c>
      <c r="L195" s="188">
        <f>MAX(0,-($K$12+SUM($I$13:$I194)-$L$12-SUM($J$13:$J194)))</f>
        <v>0</v>
      </c>
      <c r="M195" s="482" t="str">
        <f t="array" ref="M195">IFERROR(SMALL(IF((tkno=$K$2)+(tkco=$K$2),ROW(tkno)-6),ROWS($M$12:M194)),"")</f>
        <v/>
      </c>
    </row>
    <row r="196" spans="2:13" s="186" customFormat="1" ht="17.649999999999999" hidden="1" customHeight="1" x14ac:dyDescent="0.2">
      <c r="B196" s="476" t="str">
        <f t="shared" si="16"/>
        <v/>
      </c>
      <c r="C196" s="476" t="str">
        <f t="shared" si="17"/>
        <v/>
      </c>
      <c r="D196" s="187" t="str">
        <f t="shared" si="18"/>
        <v/>
      </c>
      <c r="E196" s="1884" t="str">
        <f t="shared" si="19"/>
        <v/>
      </c>
      <c r="F196" s="1885"/>
      <c r="G196" s="440" t="str">
        <f t="shared" si="23"/>
        <v/>
      </c>
      <c r="H196" s="440" t="str">
        <f t="shared" si="20"/>
        <v/>
      </c>
      <c r="I196" s="188" t="str">
        <f t="shared" si="21"/>
        <v/>
      </c>
      <c r="J196" s="188" t="str">
        <f t="shared" si="22"/>
        <v/>
      </c>
      <c r="K196" s="188">
        <f>MAX(0,$K$12+SUM($I$13:$I195)-$L$12-SUM($J$13:$J195))</f>
        <v>172646</v>
      </c>
      <c r="L196" s="188">
        <f>MAX(0,-($K$12+SUM($I$13:$I195)-$L$12-SUM($J$13:$J195)))</f>
        <v>0</v>
      </c>
      <c r="M196" s="482" t="str">
        <f t="array" ref="M196">IFERROR(SMALL(IF((tkno=$K$2)+(tkco=$K$2),ROW(tkno)-6),ROWS($M$12:M195)),"")</f>
        <v/>
      </c>
    </row>
    <row r="197" spans="2:13" s="186" customFormat="1" ht="17.649999999999999" hidden="1" customHeight="1" x14ac:dyDescent="0.2">
      <c r="B197" s="476" t="str">
        <f t="shared" si="16"/>
        <v/>
      </c>
      <c r="C197" s="476" t="str">
        <f t="shared" si="17"/>
        <v/>
      </c>
      <c r="D197" s="187" t="str">
        <f t="shared" si="18"/>
        <v/>
      </c>
      <c r="E197" s="1884" t="str">
        <f t="shared" si="19"/>
        <v/>
      </c>
      <c r="F197" s="1885"/>
      <c r="G197" s="440" t="str">
        <f t="shared" si="23"/>
        <v/>
      </c>
      <c r="H197" s="440" t="str">
        <f t="shared" si="20"/>
        <v/>
      </c>
      <c r="I197" s="188" t="str">
        <f t="shared" si="21"/>
        <v/>
      </c>
      <c r="J197" s="188" t="str">
        <f t="shared" si="22"/>
        <v/>
      </c>
      <c r="K197" s="188">
        <f>MAX(0,$K$12+SUM($I$13:$I196)-$L$12-SUM($J$13:$J196))</f>
        <v>172646</v>
      </c>
      <c r="L197" s="188">
        <f>MAX(0,-($K$12+SUM($I$13:$I196)-$L$12-SUM($J$13:$J196)))</f>
        <v>0</v>
      </c>
      <c r="M197" s="482" t="str">
        <f t="array" ref="M197">IFERROR(SMALL(IF((tkno=$K$2)+(tkco=$K$2),ROW(tkno)-6),ROWS($M$12:M196)),"")</f>
        <v/>
      </c>
    </row>
    <row r="198" spans="2:13" s="186" customFormat="1" ht="16.899999999999999" hidden="1" customHeight="1" x14ac:dyDescent="0.2">
      <c r="B198" s="476" t="str">
        <f t="shared" si="16"/>
        <v/>
      </c>
      <c r="C198" s="476" t="str">
        <f t="shared" si="17"/>
        <v/>
      </c>
      <c r="D198" s="187" t="str">
        <f t="shared" si="18"/>
        <v/>
      </c>
      <c r="E198" s="1884" t="str">
        <f t="shared" si="19"/>
        <v/>
      </c>
      <c r="F198" s="1885"/>
      <c r="G198" s="440" t="str">
        <f t="shared" si="23"/>
        <v/>
      </c>
      <c r="H198" s="440" t="str">
        <f t="shared" si="20"/>
        <v/>
      </c>
      <c r="I198" s="188" t="str">
        <f t="shared" si="21"/>
        <v/>
      </c>
      <c r="J198" s="188" t="str">
        <f t="shared" si="22"/>
        <v/>
      </c>
      <c r="K198" s="188">
        <f>MAX(0,$K$12+SUM($I$13:$I197)-$L$12-SUM($J$13:$J197))</f>
        <v>172646</v>
      </c>
      <c r="L198" s="188">
        <f>MAX(0,-($K$12+SUM($I$13:$I197)-$L$12-SUM($J$13:$J197)))</f>
        <v>0</v>
      </c>
      <c r="M198" s="482" t="str">
        <f t="array" ref="M198">IFERROR(SMALL(IF((tkno=$K$2)+(tkco=$K$2),ROW(tkno)-6),ROWS($M$12:M197)),"")</f>
        <v/>
      </c>
    </row>
    <row r="199" spans="2:13" s="186" customFormat="1" ht="25.7" hidden="1" customHeight="1" x14ac:dyDescent="0.2">
      <c r="B199" s="476" t="str">
        <f t="shared" si="16"/>
        <v/>
      </c>
      <c r="C199" s="476" t="str">
        <f t="shared" si="17"/>
        <v/>
      </c>
      <c r="D199" s="187" t="str">
        <f t="shared" si="18"/>
        <v/>
      </c>
      <c r="E199" s="1884" t="str">
        <f t="shared" si="19"/>
        <v/>
      </c>
      <c r="F199" s="1885"/>
      <c r="G199" s="440" t="str">
        <f t="shared" si="23"/>
        <v/>
      </c>
      <c r="H199" s="440" t="str">
        <f t="shared" si="20"/>
        <v/>
      </c>
      <c r="I199" s="188" t="str">
        <f t="shared" si="21"/>
        <v/>
      </c>
      <c r="J199" s="188" t="str">
        <f t="shared" si="22"/>
        <v/>
      </c>
      <c r="K199" s="188">
        <f>MAX(0,$K$12+SUM($I$13:$I198)-$L$12-SUM($J$13:$J198))</f>
        <v>172646</v>
      </c>
      <c r="L199" s="188">
        <f>MAX(0,-($K$12+SUM($I$13:$I198)-$L$12-SUM($J$13:$J198)))</f>
        <v>0</v>
      </c>
      <c r="M199" s="482" t="str">
        <f t="array" ref="M199">IFERROR(SMALL(IF((tkno=$K$2)+(tkco=$K$2),ROW(tkno)-6),ROWS($M$12:M198)),"")</f>
        <v/>
      </c>
    </row>
    <row r="200" spans="2:13" s="186" customFormat="1" ht="24.95" hidden="1" customHeight="1" x14ac:dyDescent="0.2">
      <c r="B200" s="476" t="str">
        <f t="shared" si="16"/>
        <v/>
      </c>
      <c r="C200" s="476" t="str">
        <f t="shared" si="17"/>
        <v/>
      </c>
      <c r="D200" s="187" t="str">
        <f t="shared" si="18"/>
        <v/>
      </c>
      <c r="E200" s="1884" t="str">
        <f t="shared" si="19"/>
        <v/>
      </c>
      <c r="F200" s="1885"/>
      <c r="G200" s="440" t="str">
        <f t="shared" si="23"/>
        <v/>
      </c>
      <c r="H200" s="440" t="str">
        <f t="shared" si="20"/>
        <v/>
      </c>
      <c r="I200" s="188" t="str">
        <f t="shared" si="21"/>
        <v/>
      </c>
      <c r="J200" s="188" t="str">
        <f t="shared" si="22"/>
        <v/>
      </c>
      <c r="K200" s="188">
        <f>MAX(0,$K$12+SUM($I$13:$I199)-$L$12-SUM($J$13:$J199))</f>
        <v>172646</v>
      </c>
      <c r="L200" s="188">
        <f>MAX(0,-($K$12+SUM($I$13:$I199)-$L$12-SUM($J$13:$J199)))</f>
        <v>0</v>
      </c>
      <c r="M200" s="482" t="str">
        <f t="array" ref="M200">IFERROR(SMALL(IF((tkno=$K$2)+(tkco=$K$2),ROW(tkno)-6),ROWS($M$12:M199)),"")</f>
        <v/>
      </c>
    </row>
    <row r="201" spans="2:13" s="186" customFormat="1" ht="16.899999999999999" hidden="1" customHeight="1" x14ac:dyDescent="0.2">
      <c r="B201" s="476" t="str">
        <f t="shared" si="16"/>
        <v/>
      </c>
      <c r="C201" s="476" t="str">
        <f t="shared" si="17"/>
        <v/>
      </c>
      <c r="D201" s="187" t="str">
        <f t="shared" si="18"/>
        <v/>
      </c>
      <c r="E201" s="1884" t="str">
        <f t="shared" si="19"/>
        <v/>
      </c>
      <c r="F201" s="1885"/>
      <c r="G201" s="440" t="str">
        <f t="shared" si="23"/>
        <v/>
      </c>
      <c r="H201" s="440" t="str">
        <f t="shared" si="20"/>
        <v/>
      </c>
      <c r="I201" s="188" t="str">
        <f t="shared" si="21"/>
        <v/>
      </c>
      <c r="J201" s="188" t="str">
        <f t="shared" si="22"/>
        <v/>
      </c>
      <c r="K201" s="188">
        <f>MAX(0,$K$12+SUM($I$13:$I200)-$L$12-SUM($J$13:$J200))</f>
        <v>172646</v>
      </c>
      <c r="L201" s="188">
        <f>MAX(0,-($K$12+SUM($I$13:$I200)-$L$12-SUM($J$13:$J200)))</f>
        <v>0</v>
      </c>
      <c r="M201" s="482" t="str">
        <f t="array" ref="M201">IFERROR(SMALL(IF((tkno=$K$2)+(tkco=$K$2),ROW(tkno)-6),ROWS($M$12:M200)),"")</f>
        <v/>
      </c>
    </row>
    <row r="202" spans="2:13" s="186" customFormat="1" ht="17.649999999999999" hidden="1" customHeight="1" x14ac:dyDescent="0.2">
      <c r="B202" s="476" t="str">
        <f t="shared" si="16"/>
        <v/>
      </c>
      <c r="C202" s="476" t="str">
        <f t="shared" si="17"/>
        <v/>
      </c>
      <c r="D202" s="187" t="str">
        <f t="shared" si="18"/>
        <v/>
      </c>
      <c r="E202" s="1884" t="str">
        <f t="shared" si="19"/>
        <v/>
      </c>
      <c r="F202" s="1885"/>
      <c r="G202" s="440" t="str">
        <f t="shared" si="23"/>
        <v/>
      </c>
      <c r="H202" s="440" t="str">
        <f t="shared" si="20"/>
        <v/>
      </c>
      <c r="I202" s="188" t="str">
        <f t="shared" si="21"/>
        <v/>
      </c>
      <c r="J202" s="188" t="str">
        <f t="shared" si="22"/>
        <v/>
      </c>
      <c r="K202" s="188">
        <f>MAX(0,$K$12+SUM($I$13:$I201)-$L$12-SUM($J$13:$J201))</f>
        <v>172646</v>
      </c>
      <c r="L202" s="188">
        <f>MAX(0,-($K$12+SUM($I$13:$I201)-$L$12-SUM($J$13:$J201)))</f>
        <v>0</v>
      </c>
      <c r="M202" s="482" t="str">
        <f t="array" ref="M202">IFERROR(SMALL(IF((tkno=$K$2)+(tkco=$K$2),ROW(tkno)-6),ROWS($M$12:M201)),"")</f>
        <v/>
      </c>
    </row>
    <row r="203" spans="2:13" s="186" customFormat="1" ht="17.649999999999999" hidden="1" customHeight="1" x14ac:dyDescent="0.2">
      <c r="B203" s="476" t="str">
        <f t="shared" si="16"/>
        <v/>
      </c>
      <c r="C203" s="476" t="str">
        <f t="shared" si="17"/>
        <v/>
      </c>
      <c r="D203" s="187" t="str">
        <f t="shared" si="18"/>
        <v/>
      </c>
      <c r="E203" s="1884" t="str">
        <f t="shared" si="19"/>
        <v/>
      </c>
      <c r="F203" s="1885"/>
      <c r="G203" s="440" t="str">
        <f t="shared" si="23"/>
        <v/>
      </c>
      <c r="H203" s="440" t="str">
        <f t="shared" si="20"/>
        <v/>
      </c>
      <c r="I203" s="188" t="str">
        <f t="shared" si="21"/>
        <v/>
      </c>
      <c r="J203" s="188" t="str">
        <f t="shared" si="22"/>
        <v/>
      </c>
      <c r="K203" s="188">
        <f>MAX(0,$K$12+SUM($I$13:$I202)-$L$12-SUM($J$13:$J202))</f>
        <v>172646</v>
      </c>
      <c r="L203" s="188">
        <f>MAX(0,-($K$12+SUM($I$13:$I202)-$L$12-SUM($J$13:$J202)))</f>
        <v>0</v>
      </c>
      <c r="M203" s="482" t="str">
        <f t="array" ref="M203">IFERROR(SMALL(IF((tkno=$K$2)+(tkco=$K$2),ROW(tkno)-6),ROWS($M$12:M202)),"")</f>
        <v/>
      </c>
    </row>
    <row r="204" spans="2:13" s="186" customFormat="1" ht="16.899999999999999" hidden="1" customHeight="1" x14ac:dyDescent="0.2">
      <c r="B204" s="476" t="str">
        <f t="shared" si="16"/>
        <v/>
      </c>
      <c r="C204" s="476" t="str">
        <f t="shared" si="17"/>
        <v/>
      </c>
      <c r="D204" s="187" t="str">
        <f t="shared" si="18"/>
        <v/>
      </c>
      <c r="E204" s="1884" t="str">
        <f t="shared" si="19"/>
        <v/>
      </c>
      <c r="F204" s="1885"/>
      <c r="G204" s="440" t="str">
        <f t="shared" si="23"/>
        <v/>
      </c>
      <c r="H204" s="440" t="str">
        <f t="shared" si="20"/>
        <v/>
      </c>
      <c r="I204" s="188" t="str">
        <f t="shared" si="21"/>
        <v/>
      </c>
      <c r="J204" s="188" t="str">
        <f t="shared" si="22"/>
        <v/>
      </c>
      <c r="K204" s="188">
        <f>MAX(0,$K$12+SUM($I$13:$I203)-$L$12-SUM($J$13:$J203))</f>
        <v>172646</v>
      </c>
      <c r="L204" s="188">
        <f>MAX(0,-($K$12+SUM($I$13:$I203)-$L$12-SUM($J$13:$J203)))</f>
        <v>0</v>
      </c>
      <c r="M204" s="482" t="str">
        <f t="array" ref="M204">IFERROR(SMALL(IF((tkno=$K$2)+(tkco=$K$2),ROW(tkno)-6),ROWS($M$12:M203)),"")</f>
        <v/>
      </c>
    </row>
    <row r="205" spans="2:13" s="186" customFormat="1" ht="17.649999999999999" hidden="1" customHeight="1" x14ac:dyDescent="0.2">
      <c r="B205" s="476" t="str">
        <f t="shared" ref="B205:B268" si="24">IF($M205="","",INDEX(ngaygs,$M205))</f>
        <v/>
      </c>
      <c r="C205" s="476" t="str">
        <f t="shared" ref="C205:C268" si="25">IF($M205="","",INDEX(ngayct,$M205))</f>
        <v/>
      </c>
      <c r="D205" s="187" t="str">
        <f t="shared" ref="D205:D268" si="26">IF($M205="","",INDEX(soct,$M205))</f>
        <v/>
      </c>
      <c r="E205" s="1884" t="str">
        <f t="shared" ref="E205:E268" si="27">IF($M205="","",INDEX(diengiai,$M205))</f>
        <v/>
      </c>
      <c r="F205" s="1885"/>
      <c r="G205" s="440" t="str">
        <f t="shared" si="23"/>
        <v/>
      </c>
      <c r="H205" s="440" t="str">
        <f t="shared" ref="H205:H268" si="28">IF($M205="","",IF(INDEX(tkno,$M205)=$K$2,INDEX(tkco,$M205),INDEX(tkno,$M205)))</f>
        <v/>
      </c>
      <c r="I205" s="188" t="str">
        <f t="shared" ref="I205:I268" si="29">IF($M205="","",IF(INDEX(tkno,$M205)=$K$2,INDEX(sotien,$M205),""))</f>
        <v/>
      </c>
      <c r="J205" s="188" t="str">
        <f t="shared" ref="J205:J268" si="30">IF($M205="","",IF(INDEX(tkco,$M205)=$K$2,INDEX(sotien,$M205),""))</f>
        <v/>
      </c>
      <c r="K205" s="188">
        <f>MAX(0,$K$12+SUM($I$13:$I204)-$L$12-SUM($J$13:$J204))</f>
        <v>172646</v>
      </c>
      <c r="L205" s="188">
        <f>MAX(0,-($K$12+SUM($I$13:$I204)-$L$12-SUM($J$13:$J204)))</f>
        <v>0</v>
      </c>
      <c r="M205" s="482" t="str">
        <f t="array" ref="M205">IFERROR(SMALL(IF((tkno=$K$2)+(tkco=$K$2),ROW(tkno)-6),ROWS($M$12:M204)),"")</f>
        <v/>
      </c>
    </row>
    <row r="206" spans="2:13" s="186" customFormat="1" ht="17.649999999999999" hidden="1" customHeight="1" x14ac:dyDescent="0.2">
      <c r="B206" s="476" t="str">
        <f t="shared" si="24"/>
        <v/>
      </c>
      <c r="C206" s="476" t="str">
        <f t="shared" si="25"/>
        <v/>
      </c>
      <c r="D206" s="187" t="str">
        <f t="shared" si="26"/>
        <v/>
      </c>
      <c r="E206" s="1884" t="str">
        <f t="shared" si="27"/>
        <v/>
      </c>
      <c r="F206" s="1885"/>
      <c r="G206" s="440" t="str">
        <f t="shared" ref="G206:G269" si="31">IF(M206="","",$K$2)</f>
        <v/>
      </c>
      <c r="H206" s="440" t="str">
        <f t="shared" si="28"/>
        <v/>
      </c>
      <c r="I206" s="188" t="str">
        <f t="shared" si="29"/>
        <v/>
      </c>
      <c r="J206" s="188" t="str">
        <f t="shared" si="30"/>
        <v/>
      </c>
      <c r="K206" s="188">
        <f>MAX(0,$K$12+SUM($I$13:$I205)-$L$12-SUM($J$13:$J205))</f>
        <v>172646</v>
      </c>
      <c r="L206" s="188">
        <f>MAX(0,-($K$12+SUM($I$13:$I205)-$L$12-SUM($J$13:$J205)))</f>
        <v>0</v>
      </c>
      <c r="M206" s="482" t="str">
        <f t="array" ref="M206">IFERROR(SMALL(IF((tkno=$K$2)+(tkco=$K$2),ROW(tkno)-6),ROWS($M$12:M205)),"")</f>
        <v/>
      </c>
    </row>
    <row r="207" spans="2:13" s="186" customFormat="1" ht="16.899999999999999" hidden="1" customHeight="1" x14ac:dyDescent="0.2">
      <c r="B207" s="476" t="str">
        <f t="shared" si="24"/>
        <v/>
      </c>
      <c r="C207" s="476" t="str">
        <f t="shared" si="25"/>
        <v/>
      </c>
      <c r="D207" s="187" t="str">
        <f t="shared" si="26"/>
        <v/>
      </c>
      <c r="E207" s="1884" t="str">
        <f t="shared" si="27"/>
        <v/>
      </c>
      <c r="F207" s="1885"/>
      <c r="G207" s="440" t="str">
        <f t="shared" si="31"/>
        <v/>
      </c>
      <c r="H207" s="440" t="str">
        <f t="shared" si="28"/>
        <v/>
      </c>
      <c r="I207" s="188" t="str">
        <f t="shared" si="29"/>
        <v/>
      </c>
      <c r="J207" s="188" t="str">
        <f t="shared" si="30"/>
        <v/>
      </c>
      <c r="K207" s="188">
        <f>MAX(0,$K$12+SUM($I$13:$I206)-$L$12-SUM($J$13:$J206))</f>
        <v>172646</v>
      </c>
      <c r="L207" s="188">
        <f>MAX(0,-($K$12+SUM($I$13:$I206)-$L$12-SUM($J$13:$J206)))</f>
        <v>0</v>
      </c>
      <c r="M207" s="482" t="str">
        <f t="array" ref="M207">IFERROR(SMALL(IF((tkno=$K$2)+(tkco=$K$2),ROW(tkno)-6),ROWS($M$12:M206)),"")</f>
        <v/>
      </c>
    </row>
    <row r="208" spans="2:13" s="186" customFormat="1" ht="17.649999999999999" hidden="1" customHeight="1" x14ac:dyDescent="0.2">
      <c r="B208" s="476" t="str">
        <f t="shared" si="24"/>
        <v/>
      </c>
      <c r="C208" s="476" t="str">
        <f t="shared" si="25"/>
        <v/>
      </c>
      <c r="D208" s="187" t="str">
        <f t="shared" si="26"/>
        <v/>
      </c>
      <c r="E208" s="1884" t="str">
        <f t="shared" si="27"/>
        <v/>
      </c>
      <c r="F208" s="1885"/>
      <c r="G208" s="440" t="str">
        <f t="shared" si="31"/>
        <v/>
      </c>
      <c r="H208" s="440" t="str">
        <f t="shared" si="28"/>
        <v/>
      </c>
      <c r="I208" s="188" t="str">
        <f t="shared" si="29"/>
        <v/>
      </c>
      <c r="J208" s="188" t="str">
        <f t="shared" si="30"/>
        <v/>
      </c>
      <c r="K208" s="188">
        <f>MAX(0,$K$12+SUM($I$13:$I207)-$L$12-SUM($J$13:$J207))</f>
        <v>172646</v>
      </c>
      <c r="L208" s="188">
        <f>MAX(0,-($K$12+SUM($I$13:$I207)-$L$12-SUM($J$13:$J207)))</f>
        <v>0</v>
      </c>
      <c r="M208" s="482" t="str">
        <f t="array" ref="M208">IFERROR(SMALL(IF((tkno=$K$2)+(tkco=$K$2),ROW(tkno)-6),ROWS($M$12:M207)),"")</f>
        <v/>
      </c>
    </row>
    <row r="209" spans="2:13" s="186" customFormat="1" ht="16.899999999999999" hidden="1" customHeight="1" x14ac:dyDescent="0.2">
      <c r="B209" s="476" t="str">
        <f t="shared" si="24"/>
        <v/>
      </c>
      <c r="C209" s="476" t="str">
        <f t="shared" si="25"/>
        <v/>
      </c>
      <c r="D209" s="187" t="str">
        <f t="shared" si="26"/>
        <v/>
      </c>
      <c r="E209" s="1884" t="str">
        <f t="shared" si="27"/>
        <v/>
      </c>
      <c r="F209" s="1885"/>
      <c r="G209" s="440" t="str">
        <f t="shared" si="31"/>
        <v/>
      </c>
      <c r="H209" s="440" t="str">
        <f t="shared" si="28"/>
        <v/>
      </c>
      <c r="I209" s="188" t="str">
        <f t="shared" si="29"/>
        <v/>
      </c>
      <c r="J209" s="188" t="str">
        <f t="shared" si="30"/>
        <v/>
      </c>
      <c r="K209" s="188">
        <f>MAX(0,$K$12+SUM($I$13:$I208)-$L$12-SUM($J$13:$J208))</f>
        <v>172646</v>
      </c>
      <c r="L209" s="188">
        <f>MAX(0,-($K$12+SUM($I$13:$I208)-$L$12-SUM($J$13:$J208)))</f>
        <v>0</v>
      </c>
      <c r="M209" s="482" t="str">
        <f t="array" ref="M209">IFERROR(SMALL(IF((tkno=$K$2)+(tkco=$K$2),ROW(tkno)-6),ROWS($M$12:M208)),"")</f>
        <v/>
      </c>
    </row>
    <row r="210" spans="2:13" s="186" customFormat="1" ht="17.649999999999999" hidden="1" customHeight="1" x14ac:dyDescent="0.2">
      <c r="B210" s="476" t="str">
        <f t="shared" si="24"/>
        <v/>
      </c>
      <c r="C210" s="476" t="str">
        <f t="shared" si="25"/>
        <v/>
      </c>
      <c r="D210" s="187" t="str">
        <f t="shared" si="26"/>
        <v/>
      </c>
      <c r="E210" s="1884" t="str">
        <f t="shared" si="27"/>
        <v/>
      </c>
      <c r="F210" s="1885"/>
      <c r="G210" s="440" t="str">
        <f t="shared" si="31"/>
        <v/>
      </c>
      <c r="H210" s="440" t="str">
        <f t="shared" si="28"/>
        <v/>
      </c>
      <c r="I210" s="188" t="str">
        <f t="shared" si="29"/>
        <v/>
      </c>
      <c r="J210" s="188" t="str">
        <f t="shared" si="30"/>
        <v/>
      </c>
      <c r="K210" s="188">
        <f>MAX(0,$K$12+SUM($I$13:$I209)-$L$12-SUM($J$13:$J209))</f>
        <v>172646</v>
      </c>
      <c r="L210" s="188">
        <f>MAX(0,-($K$12+SUM($I$13:$I209)-$L$12-SUM($J$13:$J209)))</f>
        <v>0</v>
      </c>
      <c r="M210" s="482" t="str">
        <f t="array" ref="M210">IFERROR(SMALL(IF((tkno=$K$2)+(tkco=$K$2),ROW(tkno)-6),ROWS($M$12:M209)),"")</f>
        <v/>
      </c>
    </row>
    <row r="211" spans="2:13" s="186" customFormat="1" ht="17.649999999999999" hidden="1" customHeight="1" x14ac:dyDescent="0.2">
      <c r="B211" s="476" t="str">
        <f t="shared" si="24"/>
        <v/>
      </c>
      <c r="C211" s="476" t="str">
        <f t="shared" si="25"/>
        <v/>
      </c>
      <c r="D211" s="187" t="str">
        <f t="shared" si="26"/>
        <v/>
      </c>
      <c r="E211" s="1884" t="str">
        <f t="shared" si="27"/>
        <v/>
      </c>
      <c r="F211" s="1885"/>
      <c r="G211" s="440" t="str">
        <f t="shared" si="31"/>
        <v/>
      </c>
      <c r="H211" s="440" t="str">
        <f t="shared" si="28"/>
        <v/>
      </c>
      <c r="I211" s="188" t="str">
        <f t="shared" si="29"/>
        <v/>
      </c>
      <c r="J211" s="188" t="str">
        <f t="shared" si="30"/>
        <v/>
      </c>
      <c r="K211" s="188">
        <f>MAX(0,$K$12+SUM($I$13:$I210)-$L$12-SUM($J$13:$J210))</f>
        <v>172646</v>
      </c>
      <c r="L211" s="188">
        <f>MAX(0,-($K$12+SUM($I$13:$I210)-$L$12-SUM($J$13:$J210)))</f>
        <v>0</v>
      </c>
      <c r="M211" s="482" t="str">
        <f t="array" ref="M211">IFERROR(SMALL(IF((tkno=$K$2)+(tkco=$K$2),ROW(tkno)-6),ROWS($M$12:M210)),"")</f>
        <v/>
      </c>
    </row>
    <row r="212" spans="2:13" s="186" customFormat="1" ht="16.899999999999999" hidden="1" customHeight="1" x14ac:dyDescent="0.2">
      <c r="B212" s="476" t="str">
        <f t="shared" si="24"/>
        <v/>
      </c>
      <c r="C212" s="476" t="str">
        <f t="shared" si="25"/>
        <v/>
      </c>
      <c r="D212" s="187" t="str">
        <f t="shared" si="26"/>
        <v/>
      </c>
      <c r="E212" s="1884" t="str">
        <f t="shared" si="27"/>
        <v/>
      </c>
      <c r="F212" s="1885"/>
      <c r="G212" s="440" t="str">
        <f t="shared" si="31"/>
        <v/>
      </c>
      <c r="H212" s="440" t="str">
        <f t="shared" si="28"/>
        <v/>
      </c>
      <c r="I212" s="188" t="str">
        <f t="shared" si="29"/>
        <v/>
      </c>
      <c r="J212" s="188" t="str">
        <f t="shared" si="30"/>
        <v/>
      </c>
      <c r="K212" s="188">
        <f>MAX(0,$K$12+SUM($I$13:$I211)-$L$12-SUM($J$13:$J211))</f>
        <v>172646</v>
      </c>
      <c r="L212" s="188">
        <f>MAX(0,-($K$12+SUM($I$13:$I211)-$L$12-SUM($J$13:$J211)))</f>
        <v>0</v>
      </c>
      <c r="M212" s="482" t="str">
        <f t="array" ref="M212">IFERROR(SMALL(IF((tkno=$K$2)+(tkco=$K$2),ROW(tkno)-6),ROWS($M$12:M211)),"")</f>
        <v/>
      </c>
    </row>
    <row r="213" spans="2:13" s="186" customFormat="1" ht="17.649999999999999" hidden="1" customHeight="1" x14ac:dyDescent="0.2">
      <c r="B213" s="476" t="str">
        <f t="shared" si="24"/>
        <v/>
      </c>
      <c r="C213" s="476" t="str">
        <f t="shared" si="25"/>
        <v/>
      </c>
      <c r="D213" s="187" t="str">
        <f t="shared" si="26"/>
        <v/>
      </c>
      <c r="E213" s="1884" t="str">
        <f t="shared" si="27"/>
        <v/>
      </c>
      <c r="F213" s="1885"/>
      <c r="G213" s="440" t="str">
        <f t="shared" si="31"/>
        <v/>
      </c>
      <c r="H213" s="440" t="str">
        <f t="shared" si="28"/>
        <v/>
      </c>
      <c r="I213" s="188" t="str">
        <f t="shared" si="29"/>
        <v/>
      </c>
      <c r="J213" s="188" t="str">
        <f t="shared" si="30"/>
        <v/>
      </c>
      <c r="K213" s="188">
        <f>MAX(0,$K$12+SUM($I$13:$I212)-$L$12-SUM($J$13:$J212))</f>
        <v>172646</v>
      </c>
      <c r="L213" s="188">
        <f>MAX(0,-($K$12+SUM($I$13:$I212)-$L$12-SUM($J$13:$J212)))</f>
        <v>0</v>
      </c>
      <c r="M213" s="482" t="str">
        <f t="array" ref="M213">IFERROR(SMALL(IF((tkno=$K$2)+(tkco=$K$2),ROW(tkno)-6),ROWS($M$12:M212)),"")</f>
        <v/>
      </c>
    </row>
    <row r="214" spans="2:13" s="186" customFormat="1" ht="17.649999999999999" hidden="1" customHeight="1" x14ac:dyDescent="0.2">
      <c r="B214" s="476" t="str">
        <f t="shared" si="24"/>
        <v/>
      </c>
      <c r="C214" s="476" t="str">
        <f t="shared" si="25"/>
        <v/>
      </c>
      <c r="D214" s="187" t="str">
        <f t="shared" si="26"/>
        <v/>
      </c>
      <c r="E214" s="1884" t="str">
        <f t="shared" si="27"/>
        <v/>
      </c>
      <c r="F214" s="1885"/>
      <c r="G214" s="440" t="str">
        <f t="shared" si="31"/>
        <v/>
      </c>
      <c r="H214" s="440" t="str">
        <f t="shared" si="28"/>
        <v/>
      </c>
      <c r="I214" s="188" t="str">
        <f t="shared" si="29"/>
        <v/>
      </c>
      <c r="J214" s="188" t="str">
        <f t="shared" si="30"/>
        <v/>
      </c>
      <c r="K214" s="188">
        <f>MAX(0,$K$12+SUM($I$13:$I213)-$L$12-SUM($J$13:$J213))</f>
        <v>172646</v>
      </c>
      <c r="L214" s="188">
        <f>MAX(0,-($K$12+SUM($I$13:$I213)-$L$12-SUM($J$13:$J213)))</f>
        <v>0</v>
      </c>
      <c r="M214" s="482" t="str">
        <f t="array" ref="M214">IFERROR(SMALL(IF((tkno=$K$2)+(tkco=$K$2),ROW(tkno)-6),ROWS($M$12:M213)),"")</f>
        <v/>
      </c>
    </row>
    <row r="215" spans="2:13" s="186" customFormat="1" ht="17.649999999999999" hidden="1" customHeight="1" x14ac:dyDescent="0.2">
      <c r="B215" s="476" t="str">
        <f t="shared" si="24"/>
        <v/>
      </c>
      <c r="C215" s="476" t="str">
        <f t="shared" si="25"/>
        <v/>
      </c>
      <c r="D215" s="187" t="str">
        <f t="shared" si="26"/>
        <v/>
      </c>
      <c r="E215" s="1884" t="str">
        <f t="shared" si="27"/>
        <v/>
      </c>
      <c r="F215" s="1885"/>
      <c r="G215" s="440" t="str">
        <f t="shared" si="31"/>
        <v/>
      </c>
      <c r="H215" s="440" t="str">
        <f t="shared" si="28"/>
        <v/>
      </c>
      <c r="I215" s="188" t="str">
        <f t="shared" si="29"/>
        <v/>
      </c>
      <c r="J215" s="188" t="str">
        <f t="shared" si="30"/>
        <v/>
      </c>
      <c r="K215" s="188">
        <f>MAX(0,$K$12+SUM($I$13:$I214)-$L$12-SUM($J$13:$J214))</f>
        <v>172646</v>
      </c>
      <c r="L215" s="188">
        <f>MAX(0,-($K$12+SUM($I$13:$I214)-$L$12-SUM($J$13:$J214)))</f>
        <v>0</v>
      </c>
      <c r="M215" s="482" t="str">
        <f t="array" ref="M215">IFERROR(SMALL(IF((tkno=$K$2)+(tkco=$K$2),ROW(tkno)-6),ROWS($M$12:M214)),"")</f>
        <v/>
      </c>
    </row>
    <row r="216" spans="2:13" s="186" customFormat="1" ht="16.899999999999999" hidden="1" customHeight="1" x14ac:dyDescent="0.2">
      <c r="B216" s="476" t="str">
        <f t="shared" si="24"/>
        <v/>
      </c>
      <c r="C216" s="476" t="str">
        <f t="shared" si="25"/>
        <v/>
      </c>
      <c r="D216" s="187" t="str">
        <f t="shared" si="26"/>
        <v/>
      </c>
      <c r="E216" s="1884" t="str">
        <f t="shared" si="27"/>
        <v/>
      </c>
      <c r="F216" s="1885"/>
      <c r="G216" s="440" t="str">
        <f t="shared" si="31"/>
        <v/>
      </c>
      <c r="H216" s="440" t="str">
        <f t="shared" si="28"/>
        <v/>
      </c>
      <c r="I216" s="188" t="str">
        <f t="shared" si="29"/>
        <v/>
      </c>
      <c r="J216" s="188" t="str">
        <f t="shared" si="30"/>
        <v/>
      </c>
      <c r="K216" s="188">
        <f>MAX(0,$K$12+SUM($I$13:$I215)-$L$12-SUM($J$13:$J215))</f>
        <v>172646</v>
      </c>
      <c r="L216" s="188">
        <f>MAX(0,-($K$12+SUM($I$13:$I215)-$L$12-SUM($J$13:$J215)))</f>
        <v>0</v>
      </c>
      <c r="M216" s="482" t="str">
        <f t="array" ref="M216">IFERROR(SMALL(IF((tkno=$K$2)+(tkco=$K$2),ROW(tkno)-6),ROWS($M$12:M215)),"")</f>
        <v/>
      </c>
    </row>
    <row r="217" spans="2:13" s="186" customFormat="1" ht="17.649999999999999" hidden="1" customHeight="1" x14ac:dyDescent="0.2">
      <c r="B217" s="476" t="str">
        <f t="shared" si="24"/>
        <v/>
      </c>
      <c r="C217" s="476" t="str">
        <f t="shared" si="25"/>
        <v/>
      </c>
      <c r="D217" s="187" t="str">
        <f t="shared" si="26"/>
        <v/>
      </c>
      <c r="E217" s="1884" t="str">
        <f t="shared" si="27"/>
        <v/>
      </c>
      <c r="F217" s="1885"/>
      <c r="G217" s="440" t="str">
        <f t="shared" si="31"/>
        <v/>
      </c>
      <c r="H217" s="440" t="str">
        <f t="shared" si="28"/>
        <v/>
      </c>
      <c r="I217" s="188" t="str">
        <f t="shared" si="29"/>
        <v/>
      </c>
      <c r="J217" s="188" t="str">
        <f t="shared" si="30"/>
        <v/>
      </c>
      <c r="K217" s="188">
        <f>MAX(0,$K$12+SUM($I$13:$I216)-$L$12-SUM($J$13:$J216))</f>
        <v>172646</v>
      </c>
      <c r="L217" s="188">
        <f>MAX(0,-($K$12+SUM($I$13:$I216)-$L$12-SUM($J$13:$J216)))</f>
        <v>0</v>
      </c>
      <c r="M217" s="482" t="str">
        <f t="array" ref="M217">IFERROR(SMALL(IF((tkno=$K$2)+(tkco=$K$2),ROW(tkno)-6),ROWS($M$12:M216)),"")</f>
        <v/>
      </c>
    </row>
    <row r="218" spans="2:13" s="186" customFormat="1" ht="16.899999999999999" hidden="1" customHeight="1" x14ac:dyDescent="0.2">
      <c r="B218" s="476" t="str">
        <f t="shared" si="24"/>
        <v/>
      </c>
      <c r="C218" s="476" t="str">
        <f t="shared" si="25"/>
        <v/>
      </c>
      <c r="D218" s="187" t="str">
        <f t="shared" si="26"/>
        <v/>
      </c>
      <c r="E218" s="1884" t="str">
        <f t="shared" si="27"/>
        <v/>
      </c>
      <c r="F218" s="1885"/>
      <c r="G218" s="440" t="str">
        <f t="shared" si="31"/>
        <v/>
      </c>
      <c r="H218" s="440" t="str">
        <f t="shared" si="28"/>
        <v/>
      </c>
      <c r="I218" s="188" t="str">
        <f t="shared" si="29"/>
        <v/>
      </c>
      <c r="J218" s="188" t="str">
        <f t="shared" si="30"/>
        <v/>
      </c>
      <c r="K218" s="188">
        <f>MAX(0,$K$12+SUM($I$13:$I217)-$L$12-SUM($J$13:$J217))</f>
        <v>172646</v>
      </c>
      <c r="L218" s="188">
        <f>MAX(0,-($K$12+SUM($I$13:$I217)-$L$12-SUM($J$13:$J217)))</f>
        <v>0</v>
      </c>
      <c r="M218" s="482" t="str">
        <f t="array" ref="M218">IFERROR(SMALL(IF((tkno=$K$2)+(tkco=$K$2),ROW(tkno)-6),ROWS($M$12:M217)),"")</f>
        <v/>
      </c>
    </row>
    <row r="219" spans="2:13" s="186" customFormat="1" ht="17.649999999999999" hidden="1" customHeight="1" x14ac:dyDescent="0.2">
      <c r="B219" s="476" t="str">
        <f t="shared" si="24"/>
        <v/>
      </c>
      <c r="C219" s="476" t="str">
        <f t="shared" si="25"/>
        <v/>
      </c>
      <c r="D219" s="187" t="str">
        <f t="shared" si="26"/>
        <v/>
      </c>
      <c r="E219" s="1884" t="str">
        <f t="shared" si="27"/>
        <v/>
      </c>
      <c r="F219" s="1885"/>
      <c r="G219" s="440" t="str">
        <f t="shared" si="31"/>
        <v/>
      </c>
      <c r="H219" s="440" t="str">
        <f t="shared" si="28"/>
        <v/>
      </c>
      <c r="I219" s="188" t="str">
        <f t="shared" si="29"/>
        <v/>
      </c>
      <c r="J219" s="188" t="str">
        <f t="shared" si="30"/>
        <v/>
      </c>
      <c r="K219" s="188">
        <f>MAX(0,$K$12+SUM($I$13:$I218)-$L$12-SUM($J$13:$J218))</f>
        <v>172646</v>
      </c>
      <c r="L219" s="188">
        <f>MAX(0,-($K$12+SUM($I$13:$I218)-$L$12-SUM($J$13:$J218)))</f>
        <v>0</v>
      </c>
      <c r="M219" s="482" t="str">
        <f t="array" ref="M219">IFERROR(SMALL(IF((tkno=$K$2)+(tkco=$K$2),ROW(tkno)-6),ROWS($M$12:M218)),"")</f>
        <v/>
      </c>
    </row>
    <row r="220" spans="2:13" s="186" customFormat="1" ht="24.95" hidden="1" customHeight="1" x14ac:dyDescent="0.2">
      <c r="B220" s="476" t="str">
        <f t="shared" si="24"/>
        <v/>
      </c>
      <c r="C220" s="476" t="str">
        <f t="shared" si="25"/>
        <v/>
      </c>
      <c r="D220" s="187" t="str">
        <f t="shared" si="26"/>
        <v/>
      </c>
      <c r="E220" s="1884" t="str">
        <f t="shared" si="27"/>
        <v/>
      </c>
      <c r="F220" s="1885"/>
      <c r="G220" s="440" t="str">
        <f t="shared" si="31"/>
        <v/>
      </c>
      <c r="H220" s="440" t="str">
        <f t="shared" si="28"/>
        <v/>
      </c>
      <c r="I220" s="188" t="str">
        <f t="shared" si="29"/>
        <v/>
      </c>
      <c r="J220" s="188" t="str">
        <f t="shared" si="30"/>
        <v/>
      </c>
      <c r="K220" s="188">
        <f>MAX(0,$K$12+SUM($I$13:$I219)-$L$12-SUM($J$13:$J219))</f>
        <v>172646</v>
      </c>
      <c r="L220" s="188">
        <f>MAX(0,-($K$12+SUM($I$13:$I219)-$L$12-SUM($J$13:$J219)))</f>
        <v>0</v>
      </c>
      <c r="M220" s="482" t="str">
        <f t="array" ref="M220">IFERROR(SMALL(IF((tkno=$K$2)+(tkco=$K$2),ROW(tkno)-6),ROWS($M$12:M219)),"")</f>
        <v/>
      </c>
    </row>
    <row r="221" spans="2:13" s="186" customFormat="1" ht="17.649999999999999" hidden="1" customHeight="1" x14ac:dyDescent="0.2">
      <c r="B221" s="476" t="str">
        <f t="shared" si="24"/>
        <v/>
      </c>
      <c r="C221" s="476" t="str">
        <f t="shared" si="25"/>
        <v/>
      </c>
      <c r="D221" s="187" t="str">
        <f t="shared" si="26"/>
        <v/>
      </c>
      <c r="E221" s="1884" t="str">
        <f t="shared" si="27"/>
        <v/>
      </c>
      <c r="F221" s="1885"/>
      <c r="G221" s="440" t="str">
        <f t="shared" si="31"/>
        <v/>
      </c>
      <c r="H221" s="440" t="str">
        <f t="shared" si="28"/>
        <v/>
      </c>
      <c r="I221" s="188" t="str">
        <f t="shared" si="29"/>
        <v/>
      </c>
      <c r="J221" s="188" t="str">
        <f t="shared" si="30"/>
        <v/>
      </c>
      <c r="K221" s="188">
        <f>MAX(0,$K$12+SUM($I$13:$I220)-$L$12-SUM($J$13:$J220))</f>
        <v>172646</v>
      </c>
      <c r="L221" s="188">
        <f>MAX(0,-($K$12+SUM($I$13:$I220)-$L$12-SUM($J$13:$J220)))</f>
        <v>0</v>
      </c>
      <c r="M221" s="482" t="str">
        <f t="array" ref="M221">IFERROR(SMALL(IF((tkno=$K$2)+(tkco=$K$2),ROW(tkno)-6),ROWS($M$12:M220)),"")</f>
        <v/>
      </c>
    </row>
    <row r="222" spans="2:13" s="186" customFormat="1" ht="17.649999999999999" hidden="1" customHeight="1" x14ac:dyDescent="0.2">
      <c r="B222" s="476" t="str">
        <f t="shared" si="24"/>
        <v/>
      </c>
      <c r="C222" s="476" t="str">
        <f t="shared" si="25"/>
        <v/>
      </c>
      <c r="D222" s="187" t="str">
        <f t="shared" si="26"/>
        <v/>
      </c>
      <c r="E222" s="1884" t="str">
        <f t="shared" si="27"/>
        <v/>
      </c>
      <c r="F222" s="1885"/>
      <c r="G222" s="440" t="str">
        <f t="shared" si="31"/>
        <v/>
      </c>
      <c r="H222" s="440" t="str">
        <f t="shared" si="28"/>
        <v/>
      </c>
      <c r="I222" s="188" t="str">
        <f t="shared" si="29"/>
        <v/>
      </c>
      <c r="J222" s="188" t="str">
        <f t="shared" si="30"/>
        <v/>
      </c>
      <c r="K222" s="188">
        <f>MAX(0,$K$12+SUM($I$13:$I221)-$L$12-SUM($J$13:$J221))</f>
        <v>172646</v>
      </c>
      <c r="L222" s="188">
        <f>MAX(0,-($K$12+SUM($I$13:$I221)-$L$12-SUM($J$13:$J221)))</f>
        <v>0</v>
      </c>
      <c r="M222" s="482" t="str">
        <f t="array" ref="M222">IFERROR(SMALL(IF((tkno=$K$2)+(tkco=$K$2),ROW(tkno)-6),ROWS($M$12:M221)),"")</f>
        <v/>
      </c>
    </row>
    <row r="223" spans="2:13" s="186" customFormat="1" ht="16.899999999999999" hidden="1" customHeight="1" x14ac:dyDescent="0.2">
      <c r="B223" s="476" t="str">
        <f t="shared" si="24"/>
        <v/>
      </c>
      <c r="C223" s="476" t="str">
        <f t="shared" si="25"/>
        <v/>
      </c>
      <c r="D223" s="187" t="str">
        <f t="shared" si="26"/>
        <v/>
      </c>
      <c r="E223" s="1884" t="str">
        <f t="shared" si="27"/>
        <v/>
      </c>
      <c r="F223" s="1885"/>
      <c r="G223" s="440" t="str">
        <f t="shared" si="31"/>
        <v/>
      </c>
      <c r="H223" s="440" t="str">
        <f t="shared" si="28"/>
        <v/>
      </c>
      <c r="I223" s="188" t="str">
        <f t="shared" si="29"/>
        <v/>
      </c>
      <c r="J223" s="188" t="str">
        <f t="shared" si="30"/>
        <v/>
      </c>
      <c r="K223" s="188">
        <f>MAX(0,$K$12+SUM($I$13:$I222)-$L$12-SUM($J$13:$J222))</f>
        <v>172646</v>
      </c>
      <c r="L223" s="188">
        <f>MAX(0,-($K$12+SUM($I$13:$I222)-$L$12-SUM($J$13:$J222)))</f>
        <v>0</v>
      </c>
      <c r="M223" s="482" t="str">
        <f t="array" ref="M223">IFERROR(SMALL(IF((tkno=$K$2)+(tkco=$K$2),ROW(tkno)-6),ROWS($M$12:M222)),"")</f>
        <v/>
      </c>
    </row>
    <row r="224" spans="2:13" s="186" customFormat="1" ht="24.95" hidden="1" customHeight="1" x14ac:dyDescent="0.2">
      <c r="B224" s="476" t="str">
        <f t="shared" si="24"/>
        <v/>
      </c>
      <c r="C224" s="476" t="str">
        <f t="shared" si="25"/>
        <v/>
      </c>
      <c r="D224" s="187" t="str">
        <f t="shared" si="26"/>
        <v/>
      </c>
      <c r="E224" s="1884" t="str">
        <f t="shared" si="27"/>
        <v/>
      </c>
      <c r="F224" s="1885"/>
      <c r="G224" s="440" t="str">
        <f t="shared" si="31"/>
        <v/>
      </c>
      <c r="H224" s="440" t="str">
        <f t="shared" si="28"/>
        <v/>
      </c>
      <c r="I224" s="188" t="str">
        <f t="shared" si="29"/>
        <v/>
      </c>
      <c r="J224" s="188" t="str">
        <f t="shared" si="30"/>
        <v/>
      </c>
      <c r="K224" s="188">
        <f>MAX(0,$K$12+SUM($I$13:$I223)-$L$12-SUM($J$13:$J223))</f>
        <v>172646</v>
      </c>
      <c r="L224" s="188">
        <f>MAX(0,-($K$12+SUM($I$13:$I223)-$L$12-SUM($J$13:$J223)))</f>
        <v>0</v>
      </c>
      <c r="M224" s="482" t="str">
        <f t="array" ref="M224">IFERROR(SMALL(IF((tkno=$K$2)+(tkco=$K$2),ROW(tkno)-6),ROWS($M$12:M223)),"")</f>
        <v/>
      </c>
    </row>
    <row r="225" spans="2:13" s="186" customFormat="1" ht="17.649999999999999" hidden="1" customHeight="1" x14ac:dyDescent="0.2">
      <c r="B225" s="476" t="str">
        <f t="shared" si="24"/>
        <v/>
      </c>
      <c r="C225" s="476" t="str">
        <f t="shared" si="25"/>
        <v/>
      </c>
      <c r="D225" s="187" t="str">
        <f t="shared" si="26"/>
        <v/>
      </c>
      <c r="E225" s="1884" t="str">
        <f t="shared" si="27"/>
        <v/>
      </c>
      <c r="F225" s="1885"/>
      <c r="G225" s="440" t="str">
        <f t="shared" si="31"/>
        <v/>
      </c>
      <c r="H225" s="440" t="str">
        <f t="shared" si="28"/>
        <v/>
      </c>
      <c r="I225" s="188" t="str">
        <f t="shared" si="29"/>
        <v/>
      </c>
      <c r="J225" s="188" t="str">
        <f t="shared" si="30"/>
        <v/>
      </c>
      <c r="K225" s="188">
        <f>MAX(0,$K$12+SUM($I$13:$I224)-$L$12-SUM($J$13:$J224))</f>
        <v>172646</v>
      </c>
      <c r="L225" s="188">
        <f>MAX(0,-($K$12+SUM($I$13:$I224)-$L$12-SUM($J$13:$J224)))</f>
        <v>0</v>
      </c>
      <c r="M225" s="482" t="str">
        <f t="array" ref="M225">IFERROR(SMALL(IF((tkno=$K$2)+(tkco=$K$2),ROW(tkno)-6),ROWS($M$12:M224)),"")</f>
        <v/>
      </c>
    </row>
    <row r="226" spans="2:13" s="186" customFormat="1" ht="24.95" hidden="1" customHeight="1" x14ac:dyDescent="0.2">
      <c r="B226" s="476" t="str">
        <f t="shared" si="24"/>
        <v/>
      </c>
      <c r="C226" s="476" t="str">
        <f t="shared" si="25"/>
        <v/>
      </c>
      <c r="D226" s="187" t="str">
        <f t="shared" si="26"/>
        <v/>
      </c>
      <c r="E226" s="1884" t="str">
        <f t="shared" si="27"/>
        <v/>
      </c>
      <c r="F226" s="1885"/>
      <c r="G226" s="440" t="str">
        <f t="shared" si="31"/>
        <v/>
      </c>
      <c r="H226" s="440" t="str">
        <f t="shared" si="28"/>
        <v/>
      </c>
      <c r="I226" s="188" t="str">
        <f t="shared" si="29"/>
        <v/>
      </c>
      <c r="J226" s="188" t="str">
        <f t="shared" si="30"/>
        <v/>
      </c>
      <c r="K226" s="188">
        <f>MAX(0,$K$12+SUM($I$13:$I225)-$L$12-SUM($J$13:$J225))</f>
        <v>172646</v>
      </c>
      <c r="L226" s="188">
        <f>MAX(0,-($K$12+SUM($I$13:$I225)-$L$12-SUM($J$13:$J225)))</f>
        <v>0</v>
      </c>
      <c r="M226" s="482" t="str">
        <f t="array" ref="M226">IFERROR(SMALL(IF((tkno=$K$2)+(tkco=$K$2),ROW(tkno)-6),ROWS($M$12:M225)),"")</f>
        <v/>
      </c>
    </row>
    <row r="227" spans="2:13" s="186" customFormat="1" ht="17.649999999999999" hidden="1" customHeight="1" x14ac:dyDescent="0.2">
      <c r="B227" s="476" t="str">
        <f t="shared" si="24"/>
        <v/>
      </c>
      <c r="C227" s="476" t="str">
        <f t="shared" si="25"/>
        <v/>
      </c>
      <c r="D227" s="187" t="str">
        <f t="shared" si="26"/>
        <v/>
      </c>
      <c r="E227" s="1884" t="str">
        <f t="shared" si="27"/>
        <v/>
      </c>
      <c r="F227" s="1885"/>
      <c r="G227" s="440" t="str">
        <f t="shared" si="31"/>
        <v/>
      </c>
      <c r="H227" s="440" t="str">
        <f t="shared" si="28"/>
        <v/>
      </c>
      <c r="I227" s="188" t="str">
        <f t="shared" si="29"/>
        <v/>
      </c>
      <c r="J227" s="188" t="str">
        <f t="shared" si="30"/>
        <v/>
      </c>
      <c r="K227" s="188">
        <f>MAX(0,$K$12+SUM($I$13:$I226)-$L$12-SUM($J$13:$J226))</f>
        <v>172646</v>
      </c>
      <c r="L227" s="188">
        <f>MAX(0,-($K$12+SUM($I$13:$I226)-$L$12-SUM($J$13:$J226)))</f>
        <v>0</v>
      </c>
      <c r="M227" s="482" t="str">
        <f t="array" ref="M227">IFERROR(SMALL(IF((tkno=$K$2)+(tkco=$K$2),ROW(tkno)-6),ROWS($M$12:M226)),"")</f>
        <v/>
      </c>
    </row>
    <row r="228" spans="2:13" s="186" customFormat="1" ht="17.649999999999999" hidden="1" customHeight="1" x14ac:dyDescent="0.2">
      <c r="B228" s="476" t="str">
        <f t="shared" si="24"/>
        <v/>
      </c>
      <c r="C228" s="476" t="str">
        <f t="shared" si="25"/>
        <v/>
      </c>
      <c r="D228" s="187" t="str">
        <f t="shared" si="26"/>
        <v/>
      </c>
      <c r="E228" s="1884" t="str">
        <f t="shared" si="27"/>
        <v/>
      </c>
      <c r="F228" s="1885"/>
      <c r="G228" s="440" t="str">
        <f t="shared" si="31"/>
        <v/>
      </c>
      <c r="H228" s="440" t="str">
        <f t="shared" si="28"/>
        <v/>
      </c>
      <c r="I228" s="188" t="str">
        <f t="shared" si="29"/>
        <v/>
      </c>
      <c r="J228" s="188" t="str">
        <f t="shared" si="30"/>
        <v/>
      </c>
      <c r="K228" s="188">
        <f>MAX(0,$K$12+SUM($I$13:$I227)-$L$12-SUM($J$13:$J227))</f>
        <v>172646</v>
      </c>
      <c r="L228" s="188">
        <f>MAX(0,-($K$12+SUM($I$13:$I227)-$L$12-SUM($J$13:$J227)))</f>
        <v>0</v>
      </c>
      <c r="M228" s="482" t="str">
        <f t="array" ref="M228">IFERROR(SMALL(IF((tkno=$K$2)+(tkco=$K$2),ROW(tkno)-6),ROWS($M$12:M227)),"")</f>
        <v/>
      </c>
    </row>
    <row r="229" spans="2:13" s="186" customFormat="1" ht="16.899999999999999" hidden="1" customHeight="1" x14ac:dyDescent="0.2">
      <c r="B229" s="476" t="str">
        <f t="shared" si="24"/>
        <v/>
      </c>
      <c r="C229" s="476" t="str">
        <f t="shared" si="25"/>
        <v/>
      </c>
      <c r="D229" s="187" t="str">
        <f t="shared" si="26"/>
        <v/>
      </c>
      <c r="E229" s="1884" t="str">
        <f t="shared" si="27"/>
        <v/>
      </c>
      <c r="F229" s="1885"/>
      <c r="G229" s="440" t="str">
        <f t="shared" si="31"/>
        <v/>
      </c>
      <c r="H229" s="440" t="str">
        <f t="shared" si="28"/>
        <v/>
      </c>
      <c r="I229" s="188" t="str">
        <f t="shared" si="29"/>
        <v/>
      </c>
      <c r="J229" s="188" t="str">
        <f t="shared" si="30"/>
        <v/>
      </c>
      <c r="K229" s="188">
        <f>MAX(0,$K$12+SUM($I$13:$I228)-$L$12-SUM($J$13:$J228))</f>
        <v>172646</v>
      </c>
      <c r="L229" s="188">
        <f>MAX(0,-($K$12+SUM($I$13:$I228)-$L$12-SUM($J$13:$J228)))</f>
        <v>0</v>
      </c>
      <c r="M229" s="482" t="str">
        <f t="array" ref="M229">IFERROR(SMALL(IF((tkno=$K$2)+(tkco=$K$2),ROW(tkno)-6),ROWS($M$12:M228)),"")</f>
        <v/>
      </c>
    </row>
    <row r="230" spans="2:13" s="186" customFormat="1" ht="17.649999999999999" hidden="1" customHeight="1" x14ac:dyDescent="0.2">
      <c r="B230" s="476" t="str">
        <f t="shared" si="24"/>
        <v/>
      </c>
      <c r="C230" s="476" t="str">
        <f t="shared" si="25"/>
        <v/>
      </c>
      <c r="D230" s="187" t="str">
        <f t="shared" si="26"/>
        <v/>
      </c>
      <c r="E230" s="1884" t="str">
        <f t="shared" si="27"/>
        <v/>
      </c>
      <c r="F230" s="1885"/>
      <c r="G230" s="440" t="str">
        <f t="shared" si="31"/>
        <v/>
      </c>
      <c r="H230" s="440" t="str">
        <f t="shared" si="28"/>
        <v/>
      </c>
      <c r="I230" s="188" t="str">
        <f t="shared" si="29"/>
        <v/>
      </c>
      <c r="J230" s="188" t="str">
        <f t="shared" si="30"/>
        <v/>
      </c>
      <c r="K230" s="188">
        <f>MAX(0,$K$12+SUM($I$13:$I229)-$L$12-SUM($J$13:$J229))</f>
        <v>172646</v>
      </c>
      <c r="L230" s="188">
        <f>MAX(0,-($K$12+SUM($I$13:$I229)-$L$12-SUM($J$13:$J229)))</f>
        <v>0</v>
      </c>
      <c r="M230" s="482" t="str">
        <f t="array" ref="M230">IFERROR(SMALL(IF((tkno=$K$2)+(tkco=$K$2),ROW(tkno)-6),ROWS($M$12:M229)),"")</f>
        <v/>
      </c>
    </row>
    <row r="231" spans="2:13" s="186" customFormat="1" ht="16.899999999999999" hidden="1" customHeight="1" x14ac:dyDescent="0.2">
      <c r="B231" s="476" t="str">
        <f t="shared" si="24"/>
        <v/>
      </c>
      <c r="C231" s="476" t="str">
        <f t="shared" si="25"/>
        <v/>
      </c>
      <c r="D231" s="187" t="str">
        <f t="shared" si="26"/>
        <v/>
      </c>
      <c r="E231" s="1884" t="str">
        <f t="shared" si="27"/>
        <v/>
      </c>
      <c r="F231" s="1885"/>
      <c r="G231" s="440" t="str">
        <f t="shared" si="31"/>
        <v/>
      </c>
      <c r="H231" s="440" t="str">
        <f t="shared" si="28"/>
        <v/>
      </c>
      <c r="I231" s="188" t="str">
        <f t="shared" si="29"/>
        <v/>
      </c>
      <c r="J231" s="188" t="str">
        <f t="shared" si="30"/>
        <v/>
      </c>
      <c r="K231" s="188">
        <f>MAX(0,$K$12+SUM($I$13:$I230)-$L$12-SUM($J$13:$J230))</f>
        <v>172646</v>
      </c>
      <c r="L231" s="188">
        <f>MAX(0,-($K$12+SUM($I$13:$I230)-$L$12-SUM($J$13:$J230)))</f>
        <v>0</v>
      </c>
      <c r="M231" s="482" t="str">
        <f t="array" ref="M231">IFERROR(SMALL(IF((tkno=$K$2)+(tkco=$K$2),ROW(tkno)-6),ROWS($M$12:M230)),"")</f>
        <v/>
      </c>
    </row>
    <row r="232" spans="2:13" s="186" customFormat="1" ht="17.649999999999999" hidden="1" customHeight="1" x14ac:dyDescent="0.2">
      <c r="B232" s="476" t="str">
        <f t="shared" si="24"/>
        <v/>
      </c>
      <c r="C232" s="476" t="str">
        <f t="shared" si="25"/>
        <v/>
      </c>
      <c r="D232" s="187" t="str">
        <f t="shared" si="26"/>
        <v/>
      </c>
      <c r="E232" s="1884" t="str">
        <f t="shared" si="27"/>
        <v/>
      </c>
      <c r="F232" s="1885"/>
      <c r="G232" s="440" t="str">
        <f t="shared" si="31"/>
        <v/>
      </c>
      <c r="H232" s="440" t="str">
        <f t="shared" si="28"/>
        <v/>
      </c>
      <c r="I232" s="188" t="str">
        <f t="shared" si="29"/>
        <v/>
      </c>
      <c r="J232" s="188" t="str">
        <f t="shared" si="30"/>
        <v/>
      </c>
      <c r="K232" s="188">
        <f>MAX(0,$K$12+SUM($I$13:$I231)-$L$12-SUM($J$13:$J231))</f>
        <v>172646</v>
      </c>
      <c r="L232" s="188">
        <f>MAX(0,-($K$12+SUM($I$13:$I231)-$L$12-SUM($J$13:$J231)))</f>
        <v>0</v>
      </c>
      <c r="M232" s="482" t="str">
        <f t="array" ref="M232">IFERROR(SMALL(IF((tkno=$K$2)+(tkco=$K$2),ROW(tkno)-6),ROWS($M$12:M231)),"")</f>
        <v/>
      </c>
    </row>
    <row r="233" spans="2:13" s="186" customFormat="1" ht="17.649999999999999" hidden="1" customHeight="1" x14ac:dyDescent="0.2">
      <c r="B233" s="476" t="str">
        <f t="shared" si="24"/>
        <v/>
      </c>
      <c r="C233" s="476" t="str">
        <f t="shared" si="25"/>
        <v/>
      </c>
      <c r="D233" s="187" t="str">
        <f t="shared" si="26"/>
        <v/>
      </c>
      <c r="E233" s="1884" t="str">
        <f t="shared" si="27"/>
        <v/>
      </c>
      <c r="F233" s="1885"/>
      <c r="G233" s="440" t="str">
        <f t="shared" si="31"/>
        <v/>
      </c>
      <c r="H233" s="440" t="str">
        <f t="shared" si="28"/>
        <v/>
      </c>
      <c r="I233" s="188" t="str">
        <f t="shared" si="29"/>
        <v/>
      </c>
      <c r="J233" s="188" t="str">
        <f t="shared" si="30"/>
        <v/>
      </c>
      <c r="K233" s="188">
        <f>MAX(0,$K$12+SUM($I$13:$I232)-$L$12-SUM($J$13:$J232))</f>
        <v>172646</v>
      </c>
      <c r="L233" s="188">
        <f>MAX(0,-($K$12+SUM($I$13:$I232)-$L$12-SUM($J$13:$J232)))</f>
        <v>0</v>
      </c>
      <c r="M233" s="482" t="str">
        <f t="array" ref="M233">IFERROR(SMALL(IF((tkno=$K$2)+(tkco=$K$2),ROW(tkno)-6),ROWS($M$12:M232)),"")</f>
        <v/>
      </c>
    </row>
    <row r="234" spans="2:13" s="186" customFormat="1" ht="16.899999999999999" hidden="1" customHeight="1" x14ac:dyDescent="0.2">
      <c r="B234" s="476" t="str">
        <f t="shared" si="24"/>
        <v/>
      </c>
      <c r="C234" s="476" t="str">
        <f t="shared" si="25"/>
        <v/>
      </c>
      <c r="D234" s="187" t="str">
        <f t="shared" si="26"/>
        <v/>
      </c>
      <c r="E234" s="1884" t="str">
        <f t="shared" si="27"/>
        <v/>
      </c>
      <c r="F234" s="1885"/>
      <c r="G234" s="440" t="str">
        <f t="shared" si="31"/>
        <v/>
      </c>
      <c r="H234" s="440" t="str">
        <f t="shared" si="28"/>
        <v/>
      </c>
      <c r="I234" s="188" t="str">
        <f t="shared" si="29"/>
        <v/>
      </c>
      <c r="J234" s="188" t="str">
        <f t="shared" si="30"/>
        <v/>
      </c>
      <c r="K234" s="188">
        <f>MAX(0,$K$12+SUM($I$13:$I233)-$L$12-SUM($J$13:$J233))</f>
        <v>172646</v>
      </c>
      <c r="L234" s="188">
        <f>MAX(0,-($K$12+SUM($I$13:$I233)-$L$12-SUM($J$13:$J233)))</f>
        <v>0</v>
      </c>
      <c r="M234" s="482" t="str">
        <f t="array" ref="M234">IFERROR(SMALL(IF((tkno=$K$2)+(tkco=$K$2),ROW(tkno)-6),ROWS($M$12:M233)),"")</f>
        <v/>
      </c>
    </row>
    <row r="235" spans="2:13" s="186" customFormat="1" ht="17.649999999999999" hidden="1" customHeight="1" x14ac:dyDescent="0.2">
      <c r="B235" s="476" t="str">
        <f t="shared" si="24"/>
        <v/>
      </c>
      <c r="C235" s="476" t="str">
        <f t="shared" si="25"/>
        <v/>
      </c>
      <c r="D235" s="187" t="str">
        <f t="shared" si="26"/>
        <v/>
      </c>
      <c r="E235" s="1884" t="str">
        <f t="shared" si="27"/>
        <v/>
      </c>
      <c r="F235" s="1885"/>
      <c r="G235" s="440" t="str">
        <f t="shared" si="31"/>
        <v/>
      </c>
      <c r="H235" s="440" t="str">
        <f t="shared" si="28"/>
        <v/>
      </c>
      <c r="I235" s="188" t="str">
        <f t="shared" si="29"/>
        <v/>
      </c>
      <c r="J235" s="188" t="str">
        <f t="shared" si="30"/>
        <v/>
      </c>
      <c r="K235" s="188">
        <f>MAX(0,$K$12+SUM($I$13:$I234)-$L$12-SUM($J$13:$J234))</f>
        <v>172646</v>
      </c>
      <c r="L235" s="188">
        <f>MAX(0,-($K$12+SUM($I$13:$I234)-$L$12-SUM($J$13:$J234)))</f>
        <v>0</v>
      </c>
      <c r="M235" s="482" t="str">
        <f t="array" ref="M235">IFERROR(SMALL(IF((tkno=$K$2)+(tkco=$K$2),ROW(tkno)-6),ROWS($M$12:M234)),"")</f>
        <v/>
      </c>
    </row>
    <row r="236" spans="2:13" s="186" customFormat="1" ht="17.649999999999999" hidden="1" customHeight="1" x14ac:dyDescent="0.2">
      <c r="B236" s="476" t="str">
        <f t="shared" si="24"/>
        <v/>
      </c>
      <c r="C236" s="476" t="str">
        <f t="shared" si="25"/>
        <v/>
      </c>
      <c r="D236" s="187" t="str">
        <f t="shared" si="26"/>
        <v/>
      </c>
      <c r="E236" s="1884" t="str">
        <f t="shared" si="27"/>
        <v/>
      </c>
      <c r="F236" s="1885"/>
      <c r="G236" s="440" t="str">
        <f t="shared" si="31"/>
        <v/>
      </c>
      <c r="H236" s="440" t="str">
        <f t="shared" si="28"/>
        <v/>
      </c>
      <c r="I236" s="188" t="str">
        <f t="shared" si="29"/>
        <v/>
      </c>
      <c r="J236" s="188" t="str">
        <f t="shared" si="30"/>
        <v/>
      </c>
      <c r="K236" s="188">
        <f>MAX(0,$K$12+SUM($I$13:$I235)-$L$12-SUM($J$13:$J235))</f>
        <v>172646</v>
      </c>
      <c r="L236" s="188">
        <f>MAX(0,-($K$12+SUM($I$13:$I235)-$L$12-SUM($J$13:$J235)))</f>
        <v>0</v>
      </c>
      <c r="M236" s="482" t="str">
        <f t="array" ref="M236">IFERROR(SMALL(IF((tkno=$K$2)+(tkco=$K$2),ROW(tkno)-6),ROWS($M$12:M235)),"")</f>
        <v/>
      </c>
    </row>
    <row r="237" spans="2:13" s="186" customFormat="1" ht="16.899999999999999" hidden="1" customHeight="1" x14ac:dyDescent="0.2">
      <c r="B237" s="476" t="str">
        <f t="shared" si="24"/>
        <v/>
      </c>
      <c r="C237" s="476" t="str">
        <f t="shared" si="25"/>
        <v/>
      </c>
      <c r="D237" s="187" t="str">
        <f t="shared" si="26"/>
        <v/>
      </c>
      <c r="E237" s="1884" t="str">
        <f t="shared" si="27"/>
        <v/>
      </c>
      <c r="F237" s="1885"/>
      <c r="G237" s="440" t="str">
        <f t="shared" si="31"/>
        <v/>
      </c>
      <c r="H237" s="440" t="str">
        <f t="shared" si="28"/>
        <v/>
      </c>
      <c r="I237" s="188" t="str">
        <f t="shared" si="29"/>
        <v/>
      </c>
      <c r="J237" s="188" t="str">
        <f t="shared" si="30"/>
        <v/>
      </c>
      <c r="K237" s="188">
        <f>MAX(0,$K$12+SUM($I$13:$I236)-$L$12-SUM($J$13:$J236))</f>
        <v>172646</v>
      </c>
      <c r="L237" s="188">
        <f>MAX(0,-($K$12+SUM($I$13:$I236)-$L$12-SUM($J$13:$J236)))</f>
        <v>0</v>
      </c>
      <c r="M237" s="482" t="str">
        <f t="array" ref="M237">IFERROR(SMALL(IF((tkno=$K$2)+(tkco=$K$2),ROW(tkno)-6),ROWS($M$12:M236)),"")</f>
        <v/>
      </c>
    </row>
    <row r="238" spans="2:13" s="186" customFormat="1" ht="17.649999999999999" hidden="1" customHeight="1" x14ac:dyDescent="0.2">
      <c r="B238" s="476" t="str">
        <f t="shared" si="24"/>
        <v/>
      </c>
      <c r="C238" s="476" t="str">
        <f t="shared" si="25"/>
        <v/>
      </c>
      <c r="D238" s="187" t="str">
        <f t="shared" si="26"/>
        <v/>
      </c>
      <c r="E238" s="1884" t="str">
        <f t="shared" si="27"/>
        <v/>
      </c>
      <c r="F238" s="1885"/>
      <c r="G238" s="440" t="str">
        <f t="shared" si="31"/>
        <v/>
      </c>
      <c r="H238" s="440" t="str">
        <f t="shared" si="28"/>
        <v/>
      </c>
      <c r="I238" s="188" t="str">
        <f t="shared" si="29"/>
        <v/>
      </c>
      <c r="J238" s="188" t="str">
        <f t="shared" si="30"/>
        <v/>
      </c>
      <c r="K238" s="188">
        <f>MAX(0,$K$12+SUM($I$13:$I237)-$L$12-SUM($J$13:$J237))</f>
        <v>172646</v>
      </c>
      <c r="L238" s="188">
        <f>MAX(0,-($K$12+SUM($I$13:$I237)-$L$12-SUM($J$13:$J237)))</f>
        <v>0</v>
      </c>
      <c r="M238" s="482" t="str">
        <f t="array" ref="M238">IFERROR(SMALL(IF((tkno=$K$2)+(tkco=$K$2),ROW(tkno)-6),ROWS($M$12:M237)),"")</f>
        <v/>
      </c>
    </row>
    <row r="239" spans="2:13" s="186" customFormat="1" ht="16.899999999999999" hidden="1" customHeight="1" x14ac:dyDescent="0.2">
      <c r="B239" s="476" t="str">
        <f t="shared" si="24"/>
        <v/>
      </c>
      <c r="C239" s="476" t="str">
        <f t="shared" si="25"/>
        <v/>
      </c>
      <c r="D239" s="187" t="str">
        <f t="shared" si="26"/>
        <v/>
      </c>
      <c r="E239" s="1884" t="str">
        <f t="shared" si="27"/>
        <v/>
      </c>
      <c r="F239" s="1885"/>
      <c r="G239" s="440" t="str">
        <f t="shared" si="31"/>
        <v/>
      </c>
      <c r="H239" s="440" t="str">
        <f t="shared" si="28"/>
        <v/>
      </c>
      <c r="I239" s="188" t="str">
        <f t="shared" si="29"/>
        <v/>
      </c>
      <c r="J239" s="188" t="str">
        <f t="shared" si="30"/>
        <v/>
      </c>
      <c r="K239" s="188">
        <f>MAX(0,$K$12+SUM($I$13:$I238)-$L$12-SUM($J$13:$J238))</f>
        <v>172646</v>
      </c>
      <c r="L239" s="188">
        <f>MAX(0,-($K$12+SUM($I$13:$I238)-$L$12-SUM($J$13:$J238)))</f>
        <v>0</v>
      </c>
      <c r="M239" s="482" t="str">
        <f t="array" ref="M239">IFERROR(SMALL(IF((tkno=$K$2)+(tkco=$K$2),ROW(tkno)-6),ROWS($M$12:M238)),"")</f>
        <v/>
      </c>
    </row>
    <row r="240" spans="2:13" s="186" customFormat="1" ht="17.649999999999999" hidden="1" customHeight="1" x14ac:dyDescent="0.2">
      <c r="B240" s="476" t="str">
        <f t="shared" si="24"/>
        <v/>
      </c>
      <c r="C240" s="476" t="str">
        <f t="shared" si="25"/>
        <v/>
      </c>
      <c r="D240" s="187" t="str">
        <f t="shared" si="26"/>
        <v/>
      </c>
      <c r="E240" s="1884" t="str">
        <f t="shared" si="27"/>
        <v/>
      </c>
      <c r="F240" s="1885"/>
      <c r="G240" s="440" t="str">
        <f t="shared" si="31"/>
        <v/>
      </c>
      <c r="H240" s="440" t="str">
        <f t="shared" si="28"/>
        <v/>
      </c>
      <c r="I240" s="188" t="str">
        <f t="shared" si="29"/>
        <v/>
      </c>
      <c r="J240" s="188" t="str">
        <f t="shared" si="30"/>
        <v/>
      </c>
      <c r="K240" s="188">
        <f>MAX(0,$K$12+SUM($I$13:$I239)-$L$12-SUM($J$13:$J239))</f>
        <v>172646</v>
      </c>
      <c r="L240" s="188">
        <f>MAX(0,-($K$12+SUM($I$13:$I239)-$L$12-SUM($J$13:$J239)))</f>
        <v>0</v>
      </c>
      <c r="M240" s="482" t="str">
        <f t="array" ref="M240">IFERROR(SMALL(IF((tkno=$K$2)+(tkco=$K$2),ROW(tkno)-6),ROWS($M$12:M239)),"")</f>
        <v/>
      </c>
    </row>
    <row r="241" spans="2:13" s="186" customFormat="1" ht="17.649999999999999" hidden="1" customHeight="1" x14ac:dyDescent="0.2">
      <c r="B241" s="476" t="str">
        <f t="shared" si="24"/>
        <v/>
      </c>
      <c r="C241" s="476" t="str">
        <f t="shared" si="25"/>
        <v/>
      </c>
      <c r="D241" s="187" t="str">
        <f t="shared" si="26"/>
        <v/>
      </c>
      <c r="E241" s="1884" t="str">
        <f t="shared" si="27"/>
        <v/>
      </c>
      <c r="F241" s="1885"/>
      <c r="G241" s="440" t="str">
        <f t="shared" si="31"/>
        <v/>
      </c>
      <c r="H241" s="440" t="str">
        <f t="shared" si="28"/>
        <v/>
      </c>
      <c r="I241" s="188" t="str">
        <f t="shared" si="29"/>
        <v/>
      </c>
      <c r="J241" s="188" t="str">
        <f t="shared" si="30"/>
        <v/>
      </c>
      <c r="K241" s="188">
        <f>MAX(0,$K$12+SUM($I$13:$I240)-$L$12-SUM($J$13:$J240))</f>
        <v>172646</v>
      </c>
      <c r="L241" s="188">
        <f>MAX(0,-($K$12+SUM($I$13:$I240)-$L$12-SUM($J$13:$J240)))</f>
        <v>0</v>
      </c>
      <c r="M241" s="482" t="str">
        <f t="array" ref="M241">IFERROR(SMALL(IF((tkno=$K$2)+(tkco=$K$2),ROW(tkno)-6),ROWS($M$12:M240)),"")</f>
        <v/>
      </c>
    </row>
    <row r="242" spans="2:13" s="186" customFormat="1" ht="16.899999999999999" hidden="1" customHeight="1" x14ac:dyDescent="0.2">
      <c r="B242" s="476" t="str">
        <f t="shared" si="24"/>
        <v/>
      </c>
      <c r="C242" s="476" t="str">
        <f t="shared" si="25"/>
        <v/>
      </c>
      <c r="D242" s="187" t="str">
        <f t="shared" si="26"/>
        <v/>
      </c>
      <c r="E242" s="1884" t="str">
        <f t="shared" si="27"/>
        <v/>
      </c>
      <c r="F242" s="1885"/>
      <c r="G242" s="440" t="str">
        <f t="shared" si="31"/>
        <v/>
      </c>
      <c r="H242" s="440" t="str">
        <f t="shared" si="28"/>
        <v/>
      </c>
      <c r="I242" s="188" t="str">
        <f t="shared" si="29"/>
        <v/>
      </c>
      <c r="J242" s="188" t="str">
        <f t="shared" si="30"/>
        <v/>
      </c>
      <c r="K242" s="188">
        <f>MAX(0,$K$12+SUM($I$13:$I241)-$L$12-SUM($J$13:$J241))</f>
        <v>172646</v>
      </c>
      <c r="L242" s="188">
        <f>MAX(0,-($K$12+SUM($I$13:$I241)-$L$12-SUM($J$13:$J241)))</f>
        <v>0</v>
      </c>
      <c r="M242" s="482" t="str">
        <f t="array" ref="M242">IFERROR(SMALL(IF((tkno=$K$2)+(tkco=$K$2),ROW(tkno)-6),ROWS($M$12:M241)),"")</f>
        <v/>
      </c>
    </row>
    <row r="243" spans="2:13" s="186" customFormat="1" ht="17.649999999999999" hidden="1" customHeight="1" x14ac:dyDescent="0.2">
      <c r="B243" s="476" t="str">
        <f t="shared" si="24"/>
        <v/>
      </c>
      <c r="C243" s="476" t="str">
        <f t="shared" si="25"/>
        <v/>
      </c>
      <c r="D243" s="187" t="str">
        <f t="shared" si="26"/>
        <v/>
      </c>
      <c r="E243" s="1884" t="str">
        <f t="shared" si="27"/>
        <v/>
      </c>
      <c r="F243" s="1885"/>
      <c r="G243" s="440" t="str">
        <f t="shared" si="31"/>
        <v/>
      </c>
      <c r="H243" s="440" t="str">
        <f t="shared" si="28"/>
        <v/>
      </c>
      <c r="I243" s="188" t="str">
        <f t="shared" si="29"/>
        <v/>
      </c>
      <c r="J243" s="188" t="str">
        <f t="shared" si="30"/>
        <v/>
      </c>
      <c r="K243" s="188">
        <f>MAX(0,$K$12+SUM($I$13:$I242)-$L$12-SUM($J$13:$J242))</f>
        <v>172646</v>
      </c>
      <c r="L243" s="188">
        <f>MAX(0,-($K$12+SUM($I$13:$I242)-$L$12-SUM($J$13:$J242)))</f>
        <v>0</v>
      </c>
      <c r="M243" s="482" t="str">
        <f t="array" ref="M243">IFERROR(SMALL(IF((tkno=$K$2)+(tkco=$K$2),ROW(tkno)-6),ROWS($M$12:M242)),"")</f>
        <v/>
      </c>
    </row>
    <row r="244" spans="2:13" s="186" customFormat="1" ht="17.649999999999999" hidden="1" customHeight="1" x14ac:dyDescent="0.2">
      <c r="B244" s="476" t="str">
        <f t="shared" si="24"/>
        <v/>
      </c>
      <c r="C244" s="476" t="str">
        <f t="shared" si="25"/>
        <v/>
      </c>
      <c r="D244" s="187" t="str">
        <f t="shared" si="26"/>
        <v/>
      </c>
      <c r="E244" s="1884" t="str">
        <f t="shared" si="27"/>
        <v/>
      </c>
      <c r="F244" s="1885"/>
      <c r="G244" s="440" t="str">
        <f t="shared" si="31"/>
        <v/>
      </c>
      <c r="H244" s="440" t="str">
        <f t="shared" si="28"/>
        <v/>
      </c>
      <c r="I244" s="188" t="str">
        <f t="shared" si="29"/>
        <v/>
      </c>
      <c r="J244" s="188" t="str">
        <f t="shared" si="30"/>
        <v/>
      </c>
      <c r="K244" s="188">
        <f>MAX(0,$K$12+SUM($I$13:$I243)-$L$12-SUM($J$13:$J243))</f>
        <v>172646</v>
      </c>
      <c r="L244" s="188">
        <f>MAX(0,-($K$12+SUM($I$13:$I243)-$L$12-SUM($J$13:$J243)))</f>
        <v>0</v>
      </c>
      <c r="M244" s="482" t="str">
        <f t="array" ref="M244">IFERROR(SMALL(IF((tkno=$K$2)+(tkco=$K$2),ROW(tkno)-6),ROWS($M$12:M243)),"")</f>
        <v/>
      </c>
    </row>
    <row r="245" spans="2:13" s="186" customFormat="1" ht="16.899999999999999" hidden="1" customHeight="1" x14ac:dyDescent="0.2">
      <c r="B245" s="476" t="str">
        <f t="shared" si="24"/>
        <v/>
      </c>
      <c r="C245" s="476" t="str">
        <f t="shared" si="25"/>
        <v/>
      </c>
      <c r="D245" s="187" t="str">
        <f t="shared" si="26"/>
        <v/>
      </c>
      <c r="E245" s="1884" t="str">
        <f t="shared" si="27"/>
        <v/>
      </c>
      <c r="F245" s="1885"/>
      <c r="G245" s="440" t="str">
        <f t="shared" si="31"/>
        <v/>
      </c>
      <c r="H245" s="440" t="str">
        <f t="shared" si="28"/>
        <v/>
      </c>
      <c r="I245" s="188" t="str">
        <f t="shared" si="29"/>
        <v/>
      </c>
      <c r="J245" s="188" t="str">
        <f t="shared" si="30"/>
        <v/>
      </c>
      <c r="K245" s="188">
        <f>MAX(0,$K$12+SUM($I$13:$I244)-$L$12-SUM($J$13:$J244))</f>
        <v>172646</v>
      </c>
      <c r="L245" s="188">
        <f>MAX(0,-($K$12+SUM($I$13:$I244)-$L$12-SUM($J$13:$J244)))</f>
        <v>0</v>
      </c>
      <c r="M245" s="482" t="str">
        <f t="array" ref="M245">IFERROR(SMALL(IF((tkno=$K$2)+(tkco=$K$2),ROW(tkno)-6),ROWS($M$12:M244)),"")</f>
        <v/>
      </c>
    </row>
    <row r="246" spans="2:13" s="186" customFormat="1" ht="17.649999999999999" hidden="1" customHeight="1" x14ac:dyDescent="0.2">
      <c r="B246" s="476" t="str">
        <f t="shared" si="24"/>
        <v/>
      </c>
      <c r="C246" s="476" t="str">
        <f t="shared" si="25"/>
        <v/>
      </c>
      <c r="D246" s="187" t="str">
        <f t="shared" si="26"/>
        <v/>
      </c>
      <c r="E246" s="1884" t="str">
        <f t="shared" si="27"/>
        <v/>
      </c>
      <c r="F246" s="1885"/>
      <c r="G246" s="440" t="str">
        <f t="shared" si="31"/>
        <v/>
      </c>
      <c r="H246" s="440" t="str">
        <f t="shared" si="28"/>
        <v/>
      </c>
      <c r="I246" s="188" t="str">
        <f t="shared" si="29"/>
        <v/>
      </c>
      <c r="J246" s="188" t="str">
        <f t="shared" si="30"/>
        <v/>
      </c>
      <c r="K246" s="188">
        <f>MAX(0,$K$12+SUM($I$13:$I245)-$L$12-SUM($J$13:$J245))</f>
        <v>172646</v>
      </c>
      <c r="L246" s="188">
        <f>MAX(0,-($K$12+SUM($I$13:$I245)-$L$12-SUM($J$13:$J245)))</f>
        <v>0</v>
      </c>
      <c r="M246" s="482" t="str">
        <f t="array" ref="M246">IFERROR(SMALL(IF((tkno=$K$2)+(tkco=$K$2),ROW(tkno)-6),ROWS($M$12:M245)),"")</f>
        <v/>
      </c>
    </row>
    <row r="247" spans="2:13" s="186" customFormat="1" ht="24.95" hidden="1" customHeight="1" x14ac:dyDescent="0.2">
      <c r="B247" s="476" t="str">
        <f t="shared" si="24"/>
        <v/>
      </c>
      <c r="C247" s="476" t="str">
        <f t="shared" si="25"/>
        <v/>
      </c>
      <c r="D247" s="187" t="str">
        <f t="shared" si="26"/>
        <v/>
      </c>
      <c r="E247" s="1884" t="str">
        <f t="shared" si="27"/>
        <v/>
      </c>
      <c r="F247" s="1885"/>
      <c r="G247" s="440" t="str">
        <f t="shared" si="31"/>
        <v/>
      </c>
      <c r="H247" s="440" t="str">
        <f t="shared" si="28"/>
        <v/>
      </c>
      <c r="I247" s="188" t="str">
        <f t="shared" si="29"/>
        <v/>
      </c>
      <c r="J247" s="188" t="str">
        <f t="shared" si="30"/>
        <v/>
      </c>
      <c r="K247" s="188">
        <f>MAX(0,$K$12+SUM($I$13:$I246)-$L$12-SUM($J$13:$J246))</f>
        <v>172646</v>
      </c>
      <c r="L247" s="188">
        <f>MAX(0,-($K$12+SUM($I$13:$I246)-$L$12-SUM($J$13:$J246)))</f>
        <v>0</v>
      </c>
      <c r="M247" s="482" t="str">
        <f t="array" ref="M247">IFERROR(SMALL(IF((tkno=$K$2)+(tkco=$K$2),ROW(tkno)-6),ROWS($M$12:M246)),"")</f>
        <v/>
      </c>
    </row>
    <row r="248" spans="2:13" s="186" customFormat="1" ht="17.649999999999999" hidden="1" customHeight="1" x14ac:dyDescent="0.2">
      <c r="B248" s="476" t="str">
        <f t="shared" si="24"/>
        <v/>
      </c>
      <c r="C248" s="476" t="str">
        <f t="shared" si="25"/>
        <v/>
      </c>
      <c r="D248" s="187" t="str">
        <f t="shared" si="26"/>
        <v/>
      </c>
      <c r="E248" s="1884" t="str">
        <f t="shared" si="27"/>
        <v/>
      </c>
      <c r="F248" s="1885"/>
      <c r="G248" s="440" t="str">
        <f t="shared" si="31"/>
        <v/>
      </c>
      <c r="H248" s="440" t="str">
        <f t="shared" si="28"/>
        <v/>
      </c>
      <c r="I248" s="188" t="str">
        <f t="shared" si="29"/>
        <v/>
      </c>
      <c r="J248" s="188" t="str">
        <f t="shared" si="30"/>
        <v/>
      </c>
      <c r="K248" s="188">
        <f>MAX(0,$K$12+SUM($I$13:$I247)-$L$12-SUM($J$13:$J247))</f>
        <v>172646</v>
      </c>
      <c r="L248" s="188">
        <f>MAX(0,-($K$12+SUM($I$13:$I247)-$L$12-SUM($J$13:$J247)))</f>
        <v>0</v>
      </c>
      <c r="M248" s="482" t="str">
        <f t="array" ref="M248">IFERROR(SMALL(IF((tkno=$K$2)+(tkco=$K$2),ROW(tkno)-6),ROWS($M$12:M247)),"")</f>
        <v/>
      </c>
    </row>
    <row r="249" spans="2:13" s="186" customFormat="1" ht="16.899999999999999" hidden="1" customHeight="1" x14ac:dyDescent="0.2">
      <c r="B249" s="476" t="str">
        <f t="shared" si="24"/>
        <v/>
      </c>
      <c r="C249" s="476" t="str">
        <f t="shared" si="25"/>
        <v/>
      </c>
      <c r="D249" s="187" t="str">
        <f t="shared" si="26"/>
        <v/>
      </c>
      <c r="E249" s="1884" t="str">
        <f t="shared" si="27"/>
        <v/>
      </c>
      <c r="F249" s="1885"/>
      <c r="G249" s="440" t="str">
        <f t="shared" si="31"/>
        <v/>
      </c>
      <c r="H249" s="440" t="str">
        <f t="shared" si="28"/>
        <v/>
      </c>
      <c r="I249" s="188" t="str">
        <f t="shared" si="29"/>
        <v/>
      </c>
      <c r="J249" s="188" t="str">
        <f t="shared" si="30"/>
        <v/>
      </c>
      <c r="K249" s="188">
        <f>MAX(0,$K$12+SUM($I$13:$I248)-$L$12-SUM($J$13:$J248))</f>
        <v>172646</v>
      </c>
      <c r="L249" s="188">
        <f>MAX(0,-($K$12+SUM($I$13:$I248)-$L$12-SUM($J$13:$J248)))</f>
        <v>0</v>
      </c>
      <c r="M249" s="482" t="str">
        <f t="array" ref="M249">IFERROR(SMALL(IF((tkno=$K$2)+(tkco=$K$2),ROW(tkno)-6),ROWS($M$12:M248)),"")</f>
        <v/>
      </c>
    </row>
    <row r="250" spans="2:13" s="186" customFormat="1" ht="17.649999999999999" hidden="1" customHeight="1" x14ac:dyDescent="0.2">
      <c r="B250" s="476" t="str">
        <f t="shared" si="24"/>
        <v/>
      </c>
      <c r="C250" s="476" t="str">
        <f t="shared" si="25"/>
        <v/>
      </c>
      <c r="D250" s="187" t="str">
        <f t="shared" si="26"/>
        <v/>
      </c>
      <c r="E250" s="1884" t="str">
        <f t="shared" si="27"/>
        <v/>
      </c>
      <c r="F250" s="1885"/>
      <c r="G250" s="440" t="str">
        <f t="shared" si="31"/>
        <v/>
      </c>
      <c r="H250" s="440" t="str">
        <f t="shared" si="28"/>
        <v/>
      </c>
      <c r="I250" s="188" t="str">
        <f t="shared" si="29"/>
        <v/>
      </c>
      <c r="J250" s="188" t="str">
        <f t="shared" si="30"/>
        <v/>
      </c>
      <c r="K250" s="188">
        <f>MAX(0,$K$12+SUM($I$13:$I249)-$L$12-SUM($J$13:$J249))</f>
        <v>172646</v>
      </c>
      <c r="L250" s="188">
        <f>MAX(0,-($K$12+SUM($I$13:$I249)-$L$12-SUM($J$13:$J249)))</f>
        <v>0</v>
      </c>
      <c r="M250" s="482" t="str">
        <f t="array" ref="M250">IFERROR(SMALL(IF((tkno=$K$2)+(tkco=$K$2),ROW(tkno)-6),ROWS($M$12:M249)),"")</f>
        <v/>
      </c>
    </row>
    <row r="251" spans="2:13" s="186" customFormat="1" ht="17.649999999999999" hidden="1" customHeight="1" x14ac:dyDescent="0.2">
      <c r="B251" s="476" t="str">
        <f t="shared" si="24"/>
        <v/>
      </c>
      <c r="C251" s="476" t="str">
        <f t="shared" si="25"/>
        <v/>
      </c>
      <c r="D251" s="187" t="str">
        <f t="shared" si="26"/>
        <v/>
      </c>
      <c r="E251" s="1884" t="str">
        <f t="shared" si="27"/>
        <v/>
      </c>
      <c r="F251" s="1885"/>
      <c r="G251" s="440" t="str">
        <f t="shared" si="31"/>
        <v/>
      </c>
      <c r="H251" s="440" t="str">
        <f t="shared" si="28"/>
        <v/>
      </c>
      <c r="I251" s="188" t="str">
        <f t="shared" si="29"/>
        <v/>
      </c>
      <c r="J251" s="188" t="str">
        <f t="shared" si="30"/>
        <v/>
      </c>
      <c r="K251" s="188">
        <f>MAX(0,$K$12+SUM($I$13:$I250)-$L$12-SUM($J$13:$J250))</f>
        <v>172646</v>
      </c>
      <c r="L251" s="188">
        <f>MAX(0,-($K$12+SUM($I$13:$I250)-$L$12-SUM($J$13:$J250)))</f>
        <v>0</v>
      </c>
      <c r="M251" s="482" t="str">
        <f t="array" ref="M251">IFERROR(SMALL(IF((tkno=$K$2)+(tkco=$K$2),ROW(tkno)-6),ROWS($M$12:M250)),"")</f>
        <v/>
      </c>
    </row>
    <row r="252" spans="2:13" s="186" customFormat="1" ht="36" hidden="1" customHeight="1" x14ac:dyDescent="0.2">
      <c r="B252" s="476" t="str">
        <f t="shared" si="24"/>
        <v/>
      </c>
      <c r="C252" s="476" t="str">
        <f t="shared" si="25"/>
        <v/>
      </c>
      <c r="D252" s="187" t="str">
        <f t="shared" si="26"/>
        <v/>
      </c>
      <c r="E252" s="1884" t="str">
        <f t="shared" si="27"/>
        <v/>
      </c>
      <c r="F252" s="1885"/>
      <c r="G252" s="440" t="str">
        <f t="shared" si="31"/>
        <v/>
      </c>
      <c r="H252" s="440" t="str">
        <f t="shared" si="28"/>
        <v/>
      </c>
      <c r="I252" s="188" t="str">
        <f t="shared" si="29"/>
        <v/>
      </c>
      <c r="J252" s="188" t="str">
        <f t="shared" si="30"/>
        <v/>
      </c>
      <c r="K252" s="188">
        <f>MAX(0,$K$12+SUM($I$13:$I251)-$L$12-SUM($J$13:$J251))</f>
        <v>172646</v>
      </c>
      <c r="L252" s="188">
        <f>MAX(0,-($K$12+SUM($I$13:$I251)-$L$12-SUM($J$13:$J251)))</f>
        <v>0</v>
      </c>
      <c r="M252" s="482" t="str">
        <f t="array" ref="M252">IFERROR(SMALL(IF((tkno=$K$2)+(tkco=$K$2),ROW(tkno)-6),ROWS($M$12:M251)),"")</f>
        <v/>
      </c>
    </row>
    <row r="253" spans="2:13" s="186" customFormat="1" ht="47.85" hidden="1" customHeight="1" x14ac:dyDescent="0.2">
      <c r="B253" s="476" t="str">
        <f t="shared" si="24"/>
        <v/>
      </c>
      <c r="C253" s="476" t="str">
        <f t="shared" si="25"/>
        <v/>
      </c>
      <c r="D253" s="187" t="str">
        <f t="shared" si="26"/>
        <v/>
      </c>
      <c r="E253" s="1884" t="str">
        <f t="shared" si="27"/>
        <v/>
      </c>
      <c r="F253" s="1885"/>
      <c r="G253" s="440" t="str">
        <f t="shared" si="31"/>
        <v/>
      </c>
      <c r="H253" s="440" t="str">
        <f t="shared" si="28"/>
        <v/>
      </c>
      <c r="I253" s="188" t="str">
        <f t="shared" si="29"/>
        <v/>
      </c>
      <c r="J253" s="188" t="str">
        <f t="shared" si="30"/>
        <v/>
      </c>
      <c r="K253" s="188">
        <f>MAX(0,$K$12+SUM($I$13:$I252)-$L$12-SUM($J$13:$J252))</f>
        <v>172646</v>
      </c>
      <c r="L253" s="188">
        <f>MAX(0,-($K$12+SUM($I$13:$I252)-$L$12-SUM($J$13:$J252)))</f>
        <v>0</v>
      </c>
      <c r="M253" s="482" t="str">
        <f t="array" ref="M253">IFERROR(SMALL(IF((tkno=$K$2)+(tkco=$K$2),ROW(tkno)-6),ROWS($M$12:M252)),"")</f>
        <v/>
      </c>
    </row>
    <row r="254" spans="2:13" s="186" customFormat="1" ht="16.899999999999999" hidden="1" customHeight="1" x14ac:dyDescent="0.2">
      <c r="B254" s="476" t="str">
        <f t="shared" si="24"/>
        <v/>
      </c>
      <c r="C254" s="476" t="str">
        <f t="shared" si="25"/>
        <v/>
      </c>
      <c r="D254" s="187" t="str">
        <f t="shared" si="26"/>
        <v/>
      </c>
      <c r="E254" s="1884" t="str">
        <f t="shared" si="27"/>
        <v/>
      </c>
      <c r="F254" s="1885"/>
      <c r="G254" s="440" t="str">
        <f t="shared" si="31"/>
        <v/>
      </c>
      <c r="H254" s="440" t="str">
        <f t="shared" si="28"/>
        <v/>
      </c>
      <c r="I254" s="188" t="str">
        <f t="shared" si="29"/>
        <v/>
      </c>
      <c r="J254" s="188" t="str">
        <f t="shared" si="30"/>
        <v/>
      </c>
      <c r="K254" s="188">
        <f>MAX(0,$K$12+SUM($I$13:$I253)-$L$12-SUM($J$13:$J253))</f>
        <v>172646</v>
      </c>
      <c r="L254" s="188">
        <f>MAX(0,-($K$12+SUM($I$13:$I253)-$L$12-SUM($J$13:$J253)))</f>
        <v>0</v>
      </c>
      <c r="M254" s="482" t="str">
        <f t="array" ref="M254">IFERROR(SMALL(IF((tkno=$K$2)+(tkco=$K$2),ROW(tkno)-6),ROWS($M$12:M253)),"")</f>
        <v/>
      </c>
    </row>
    <row r="255" spans="2:13" s="186" customFormat="1" ht="25.7" hidden="1" customHeight="1" x14ac:dyDescent="0.2">
      <c r="B255" s="476" t="str">
        <f t="shared" si="24"/>
        <v/>
      </c>
      <c r="C255" s="476" t="str">
        <f t="shared" si="25"/>
        <v/>
      </c>
      <c r="D255" s="187" t="str">
        <f t="shared" si="26"/>
        <v/>
      </c>
      <c r="E255" s="1884" t="str">
        <f t="shared" si="27"/>
        <v/>
      </c>
      <c r="F255" s="1885"/>
      <c r="G255" s="440" t="str">
        <f t="shared" si="31"/>
        <v/>
      </c>
      <c r="H255" s="440" t="str">
        <f t="shared" si="28"/>
        <v/>
      </c>
      <c r="I255" s="188" t="str">
        <f t="shared" si="29"/>
        <v/>
      </c>
      <c r="J255" s="188" t="str">
        <f t="shared" si="30"/>
        <v/>
      </c>
      <c r="K255" s="188">
        <f>MAX(0,$K$12+SUM($I$13:$I254)-$L$12-SUM($J$13:$J254))</f>
        <v>172646</v>
      </c>
      <c r="L255" s="188">
        <f>MAX(0,-($K$12+SUM($I$13:$I254)-$L$12-SUM($J$13:$J254)))</f>
        <v>0</v>
      </c>
      <c r="M255" s="482" t="str">
        <f t="array" ref="M255">IFERROR(SMALL(IF((tkno=$K$2)+(tkco=$K$2),ROW(tkno)-6),ROWS($M$12:M254)),"")</f>
        <v/>
      </c>
    </row>
    <row r="256" spans="2:13" s="186" customFormat="1" ht="16.899999999999999" hidden="1" customHeight="1" x14ac:dyDescent="0.2">
      <c r="B256" s="476" t="str">
        <f t="shared" si="24"/>
        <v/>
      </c>
      <c r="C256" s="476" t="str">
        <f t="shared" si="25"/>
        <v/>
      </c>
      <c r="D256" s="187" t="str">
        <f t="shared" si="26"/>
        <v/>
      </c>
      <c r="E256" s="1884" t="str">
        <f t="shared" si="27"/>
        <v/>
      </c>
      <c r="F256" s="1885"/>
      <c r="G256" s="440" t="str">
        <f t="shared" si="31"/>
        <v/>
      </c>
      <c r="H256" s="440" t="str">
        <f t="shared" si="28"/>
        <v/>
      </c>
      <c r="I256" s="188" t="str">
        <f t="shared" si="29"/>
        <v/>
      </c>
      <c r="J256" s="188" t="str">
        <f t="shared" si="30"/>
        <v/>
      </c>
      <c r="K256" s="188">
        <f>MAX(0,$K$12+SUM($I$13:$I255)-$L$12-SUM($J$13:$J255))</f>
        <v>172646</v>
      </c>
      <c r="L256" s="188">
        <f>MAX(0,-($K$12+SUM($I$13:$I255)-$L$12-SUM($J$13:$J255)))</f>
        <v>0</v>
      </c>
      <c r="M256" s="482" t="str">
        <f t="array" ref="M256">IFERROR(SMALL(IF((tkno=$K$2)+(tkco=$K$2),ROW(tkno)-6),ROWS($M$12:M255)),"")</f>
        <v/>
      </c>
    </row>
    <row r="257" spans="2:13" s="186" customFormat="1" ht="17.649999999999999" hidden="1" customHeight="1" x14ac:dyDescent="0.2">
      <c r="B257" s="476" t="str">
        <f t="shared" si="24"/>
        <v/>
      </c>
      <c r="C257" s="476" t="str">
        <f t="shared" si="25"/>
        <v/>
      </c>
      <c r="D257" s="187" t="str">
        <f t="shared" si="26"/>
        <v/>
      </c>
      <c r="E257" s="1884" t="str">
        <f t="shared" si="27"/>
        <v/>
      </c>
      <c r="F257" s="1885"/>
      <c r="G257" s="440" t="str">
        <f t="shared" si="31"/>
        <v/>
      </c>
      <c r="H257" s="440" t="str">
        <f t="shared" si="28"/>
        <v/>
      </c>
      <c r="I257" s="188" t="str">
        <f t="shared" si="29"/>
        <v/>
      </c>
      <c r="J257" s="188" t="str">
        <f t="shared" si="30"/>
        <v/>
      </c>
      <c r="K257" s="188">
        <f>MAX(0,$K$12+SUM($I$13:$I256)-$L$12-SUM($J$13:$J256))</f>
        <v>172646</v>
      </c>
      <c r="L257" s="188">
        <f>MAX(0,-($K$12+SUM($I$13:$I256)-$L$12-SUM($J$13:$J256)))</f>
        <v>0</v>
      </c>
      <c r="M257" s="482" t="str">
        <f t="array" ref="M257">IFERROR(SMALL(IF((tkno=$K$2)+(tkco=$K$2),ROW(tkno)-6),ROWS($M$12:M256)),"")</f>
        <v/>
      </c>
    </row>
    <row r="258" spans="2:13" s="186" customFormat="1" ht="24.95" hidden="1" customHeight="1" x14ac:dyDescent="0.2">
      <c r="B258" s="476" t="str">
        <f t="shared" si="24"/>
        <v/>
      </c>
      <c r="C258" s="476" t="str">
        <f t="shared" si="25"/>
        <v/>
      </c>
      <c r="D258" s="187" t="str">
        <f t="shared" si="26"/>
        <v/>
      </c>
      <c r="E258" s="1884" t="str">
        <f t="shared" si="27"/>
        <v/>
      </c>
      <c r="F258" s="1885"/>
      <c r="G258" s="440" t="str">
        <f t="shared" si="31"/>
        <v/>
      </c>
      <c r="H258" s="440" t="str">
        <f t="shared" si="28"/>
        <v/>
      </c>
      <c r="I258" s="188" t="str">
        <f t="shared" si="29"/>
        <v/>
      </c>
      <c r="J258" s="188" t="str">
        <f t="shared" si="30"/>
        <v/>
      </c>
      <c r="K258" s="188">
        <f>MAX(0,$K$12+SUM($I$13:$I257)-$L$12-SUM($J$13:$J257))</f>
        <v>172646</v>
      </c>
      <c r="L258" s="188">
        <f>MAX(0,-($K$12+SUM($I$13:$I257)-$L$12-SUM($J$13:$J257)))</f>
        <v>0</v>
      </c>
      <c r="M258" s="482" t="str">
        <f t="array" ref="M258">IFERROR(SMALL(IF((tkno=$K$2)+(tkco=$K$2),ROW(tkno)-6),ROWS($M$12:M257)),"")</f>
        <v/>
      </c>
    </row>
    <row r="259" spans="2:13" s="186" customFormat="1" ht="17.649999999999999" hidden="1" customHeight="1" x14ac:dyDescent="0.2">
      <c r="B259" s="476" t="str">
        <f t="shared" si="24"/>
        <v/>
      </c>
      <c r="C259" s="476" t="str">
        <f t="shared" si="25"/>
        <v/>
      </c>
      <c r="D259" s="187" t="str">
        <f t="shared" si="26"/>
        <v/>
      </c>
      <c r="E259" s="1884" t="str">
        <f t="shared" si="27"/>
        <v/>
      </c>
      <c r="F259" s="1885"/>
      <c r="G259" s="440" t="str">
        <f t="shared" si="31"/>
        <v/>
      </c>
      <c r="H259" s="440" t="str">
        <f t="shared" si="28"/>
        <v/>
      </c>
      <c r="I259" s="188" t="str">
        <f t="shared" si="29"/>
        <v/>
      </c>
      <c r="J259" s="188" t="str">
        <f t="shared" si="30"/>
        <v/>
      </c>
      <c r="K259" s="188">
        <f>MAX(0,$K$12+SUM($I$13:$I258)-$L$12-SUM($J$13:$J258))</f>
        <v>172646</v>
      </c>
      <c r="L259" s="188">
        <f>MAX(0,-($K$12+SUM($I$13:$I258)-$L$12-SUM($J$13:$J258)))</f>
        <v>0</v>
      </c>
      <c r="M259" s="482" t="str">
        <f t="array" ref="M259">IFERROR(SMALL(IF((tkno=$K$2)+(tkco=$K$2),ROW(tkno)-6),ROWS($M$12:M258)),"")</f>
        <v/>
      </c>
    </row>
    <row r="260" spans="2:13" s="186" customFormat="1" ht="24.95" hidden="1" customHeight="1" x14ac:dyDescent="0.2">
      <c r="B260" s="476" t="str">
        <f t="shared" si="24"/>
        <v/>
      </c>
      <c r="C260" s="476" t="str">
        <f t="shared" si="25"/>
        <v/>
      </c>
      <c r="D260" s="187" t="str">
        <f t="shared" si="26"/>
        <v/>
      </c>
      <c r="E260" s="1884" t="str">
        <f t="shared" si="27"/>
        <v/>
      </c>
      <c r="F260" s="1885"/>
      <c r="G260" s="440" t="str">
        <f t="shared" si="31"/>
        <v/>
      </c>
      <c r="H260" s="440" t="str">
        <f t="shared" si="28"/>
        <v/>
      </c>
      <c r="I260" s="188" t="str">
        <f t="shared" si="29"/>
        <v/>
      </c>
      <c r="J260" s="188" t="str">
        <f t="shared" si="30"/>
        <v/>
      </c>
      <c r="K260" s="188">
        <f>MAX(0,$K$12+SUM($I$13:$I259)-$L$12-SUM($J$13:$J259))</f>
        <v>172646</v>
      </c>
      <c r="L260" s="188">
        <f>MAX(0,-($K$12+SUM($I$13:$I259)-$L$12-SUM($J$13:$J259)))</f>
        <v>0</v>
      </c>
      <c r="M260" s="482" t="str">
        <f t="array" ref="M260">IFERROR(SMALL(IF((tkno=$K$2)+(tkco=$K$2),ROW(tkno)-6),ROWS($M$12:M259)),"")</f>
        <v/>
      </c>
    </row>
    <row r="261" spans="2:13" s="186" customFormat="1" ht="17.649999999999999" hidden="1" customHeight="1" x14ac:dyDescent="0.2">
      <c r="B261" s="476" t="str">
        <f t="shared" si="24"/>
        <v/>
      </c>
      <c r="C261" s="476" t="str">
        <f t="shared" si="25"/>
        <v/>
      </c>
      <c r="D261" s="187" t="str">
        <f t="shared" si="26"/>
        <v/>
      </c>
      <c r="E261" s="1884" t="str">
        <f t="shared" si="27"/>
        <v/>
      </c>
      <c r="F261" s="1885"/>
      <c r="G261" s="440" t="str">
        <f t="shared" si="31"/>
        <v/>
      </c>
      <c r="H261" s="440" t="str">
        <f t="shared" si="28"/>
        <v/>
      </c>
      <c r="I261" s="188" t="str">
        <f t="shared" si="29"/>
        <v/>
      </c>
      <c r="J261" s="188" t="str">
        <f t="shared" si="30"/>
        <v/>
      </c>
      <c r="K261" s="188">
        <f>MAX(0,$K$12+SUM($I$13:$I260)-$L$12-SUM($J$13:$J260))</f>
        <v>172646</v>
      </c>
      <c r="L261" s="188">
        <f>MAX(0,-($K$12+SUM($I$13:$I260)-$L$12-SUM($J$13:$J260)))</f>
        <v>0</v>
      </c>
      <c r="M261" s="482" t="str">
        <f t="array" ref="M261">IFERROR(SMALL(IF((tkno=$K$2)+(tkco=$K$2),ROW(tkno)-6),ROWS($M$12:M260)),"")</f>
        <v/>
      </c>
    </row>
    <row r="262" spans="2:13" s="186" customFormat="1" ht="16.899999999999999" hidden="1" customHeight="1" x14ac:dyDescent="0.2">
      <c r="B262" s="476" t="str">
        <f t="shared" si="24"/>
        <v/>
      </c>
      <c r="C262" s="476" t="str">
        <f t="shared" si="25"/>
        <v/>
      </c>
      <c r="D262" s="187" t="str">
        <f t="shared" si="26"/>
        <v/>
      </c>
      <c r="E262" s="1884" t="str">
        <f t="shared" si="27"/>
        <v/>
      </c>
      <c r="F262" s="1885"/>
      <c r="G262" s="440" t="str">
        <f t="shared" si="31"/>
        <v/>
      </c>
      <c r="H262" s="440" t="str">
        <f t="shared" si="28"/>
        <v/>
      </c>
      <c r="I262" s="188" t="str">
        <f t="shared" si="29"/>
        <v/>
      </c>
      <c r="J262" s="188" t="str">
        <f t="shared" si="30"/>
        <v/>
      </c>
      <c r="K262" s="188">
        <f>MAX(0,$K$12+SUM($I$13:$I261)-$L$12-SUM($J$13:$J261))</f>
        <v>172646</v>
      </c>
      <c r="L262" s="188">
        <f>MAX(0,-($K$12+SUM($I$13:$I261)-$L$12-SUM($J$13:$J261)))</f>
        <v>0</v>
      </c>
      <c r="M262" s="482" t="str">
        <f t="array" ref="M262">IFERROR(SMALL(IF((tkno=$K$2)+(tkco=$K$2),ROW(tkno)-6),ROWS($M$12:M261)),"")</f>
        <v/>
      </c>
    </row>
    <row r="263" spans="2:13" s="186" customFormat="1" ht="17.649999999999999" hidden="1" customHeight="1" x14ac:dyDescent="0.2">
      <c r="B263" s="476" t="str">
        <f t="shared" si="24"/>
        <v/>
      </c>
      <c r="C263" s="476" t="str">
        <f t="shared" si="25"/>
        <v/>
      </c>
      <c r="D263" s="187" t="str">
        <f t="shared" si="26"/>
        <v/>
      </c>
      <c r="E263" s="1884" t="str">
        <f t="shared" si="27"/>
        <v/>
      </c>
      <c r="F263" s="1885"/>
      <c r="G263" s="440" t="str">
        <f t="shared" si="31"/>
        <v/>
      </c>
      <c r="H263" s="440" t="str">
        <f t="shared" si="28"/>
        <v/>
      </c>
      <c r="I263" s="188" t="str">
        <f t="shared" si="29"/>
        <v/>
      </c>
      <c r="J263" s="188" t="str">
        <f t="shared" si="30"/>
        <v/>
      </c>
      <c r="K263" s="188">
        <f>MAX(0,$K$12+SUM($I$13:$I262)-$L$12-SUM($J$13:$J262))</f>
        <v>172646</v>
      </c>
      <c r="L263" s="188">
        <f>MAX(0,-($K$12+SUM($I$13:$I262)-$L$12-SUM($J$13:$J262)))</f>
        <v>0</v>
      </c>
      <c r="M263" s="482" t="str">
        <f t="array" ref="M263">IFERROR(SMALL(IF((tkno=$K$2)+(tkco=$K$2),ROW(tkno)-6),ROWS($M$12:M262)),"")</f>
        <v/>
      </c>
    </row>
    <row r="264" spans="2:13" s="186" customFormat="1" ht="16.899999999999999" hidden="1" customHeight="1" x14ac:dyDescent="0.2">
      <c r="B264" s="476" t="str">
        <f t="shared" si="24"/>
        <v/>
      </c>
      <c r="C264" s="476" t="str">
        <f t="shared" si="25"/>
        <v/>
      </c>
      <c r="D264" s="187" t="str">
        <f t="shared" si="26"/>
        <v/>
      </c>
      <c r="E264" s="1884" t="str">
        <f t="shared" si="27"/>
        <v/>
      </c>
      <c r="F264" s="1885"/>
      <c r="G264" s="440" t="str">
        <f t="shared" si="31"/>
        <v/>
      </c>
      <c r="H264" s="440" t="str">
        <f t="shared" si="28"/>
        <v/>
      </c>
      <c r="I264" s="188" t="str">
        <f t="shared" si="29"/>
        <v/>
      </c>
      <c r="J264" s="188" t="str">
        <f t="shared" si="30"/>
        <v/>
      </c>
      <c r="K264" s="188">
        <f>MAX(0,$K$12+SUM($I$13:$I263)-$L$12-SUM($J$13:$J263))</f>
        <v>172646</v>
      </c>
      <c r="L264" s="188">
        <f>MAX(0,-($K$12+SUM($I$13:$I263)-$L$12-SUM($J$13:$J263)))</f>
        <v>0</v>
      </c>
      <c r="M264" s="482" t="str">
        <f t="array" ref="M264">IFERROR(SMALL(IF((tkno=$K$2)+(tkco=$K$2),ROW(tkno)-6),ROWS($M$12:M263)),"")</f>
        <v/>
      </c>
    </row>
    <row r="265" spans="2:13" s="186" customFormat="1" ht="25.7" hidden="1" customHeight="1" x14ac:dyDescent="0.2">
      <c r="B265" s="476" t="str">
        <f t="shared" si="24"/>
        <v/>
      </c>
      <c r="C265" s="476" t="str">
        <f t="shared" si="25"/>
        <v/>
      </c>
      <c r="D265" s="187" t="str">
        <f t="shared" si="26"/>
        <v/>
      </c>
      <c r="E265" s="1884" t="str">
        <f t="shared" si="27"/>
        <v/>
      </c>
      <c r="F265" s="1885"/>
      <c r="G265" s="440" t="str">
        <f t="shared" si="31"/>
        <v/>
      </c>
      <c r="H265" s="440" t="str">
        <f t="shared" si="28"/>
        <v/>
      </c>
      <c r="I265" s="188" t="str">
        <f t="shared" si="29"/>
        <v/>
      </c>
      <c r="J265" s="188" t="str">
        <f t="shared" si="30"/>
        <v/>
      </c>
      <c r="K265" s="188">
        <f>MAX(0,$K$12+SUM($I$13:$I264)-$L$12-SUM($J$13:$J264))</f>
        <v>172646</v>
      </c>
      <c r="L265" s="188">
        <f>MAX(0,-($K$12+SUM($I$13:$I264)-$L$12-SUM($J$13:$J264)))</f>
        <v>0</v>
      </c>
      <c r="M265" s="482" t="str">
        <f t="array" ref="M265">IFERROR(SMALL(IF((tkno=$K$2)+(tkco=$K$2),ROW(tkno)-6),ROWS($M$12:M264)),"")</f>
        <v/>
      </c>
    </row>
    <row r="266" spans="2:13" s="186" customFormat="1" ht="17.649999999999999" hidden="1" customHeight="1" x14ac:dyDescent="0.2">
      <c r="B266" s="476" t="str">
        <f t="shared" si="24"/>
        <v/>
      </c>
      <c r="C266" s="476" t="str">
        <f t="shared" si="25"/>
        <v/>
      </c>
      <c r="D266" s="187" t="str">
        <f t="shared" si="26"/>
        <v/>
      </c>
      <c r="E266" s="1884" t="str">
        <f t="shared" si="27"/>
        <v/>
      </c>
      <c r="F266" s="1885"/>
      <c r="G266" s="440" t="str">
        <f t="shared" si="31"/>
        <v/>
      </c>
      <c r="H266" s="440" t="str">
        <f t="shared" si="28"/>
        <v/>
      </c>
      <c r="I266" s="188" t="str">
        <f t="shared" si="29"/>
        <v/>
      </c>
      <c r="J266" s="188" t="str">
        <f t="shared" si="30"/>
        <v/>
      </c>
      <c r="K266" s="188">
        <f>MAX(0,$K$12+SUM($I$13:$I265)-$L$12-SUM($J$13:$J265))</f>
        <v>172646</v>
      </c>
      <c r="L266" s="188">
        <f>MAX(0,-($K$12+SUM($I$13:$I265)-$L$12-SUM($J$13:$J265)))</f>
        <v>0</v>
      </c>
      <c r="M266" s="482" t="str">
        <f t="array" ref="M266">IFERROR(SMALL(IF((tkno=$K$2)+(tkco=$K$2),ROW(tkno)-6),ROWS($M$12:M265)),"")</f>
        <v/>
      </c>
    </row>
    <row r="267" spans="2:13" s="186" customFormat="1" ht="24.95" hidden="1" customHeight="1" x14ac:dyDescent="0.2">
      <c r="B267" s="476" t="str">
        <f t="shared" si="24"/>
        <v/>
      </c>
      <c r="C267" s="476" t="str">
        <f t="shared" si="25"/>
        <v/>
      </c>
      <c r="D267" s="187" t="str">
        <f t="shared" si="26"/>
        <v/>
      </c>
      <c r="E267" s="1884" t="str">
        <f t="shared" si="27"/>
        <v/>
      </c>
      <c r="F267" s="1885"/>
      <c r="G267" s="440" t="str">
        <f t="shared" si="31"/>
        <v/>
      </c>
      <c r="H267" s="440" t="str">
        <f t="shared" si="28"/>
        <v/>
      </c>
      <c r="I267" s="188" t="str">
        <f t="shared" si="29"/>
        <v/>
      </c>
      <c r="J267" s="188" t="str">
        <f t="shared" si="30"/>
        <v/>
      </c>
      <c r="K267" s="188">
        <f>MAX(0,$K$12+SUM($I$13:$I266)-$L$12-SUM($J$13:$J266))</f>
        <v>172646</v>
      </c>
      <c r="L267" s="188">
        <f>MAX(0,-($K$12+SUM($I$13:$I266)-$L$12-SUM($J$13:$J266)))</f>
        <v>0</v>
      </c>
      <c r="M267" s="482" t="str">
        <f t="array" ref="M267">IFERROR(SMALL(IF((tkno=$K$2)+(tkco=$K$2),ROW(tkno)-6),ROWS($M$12:M266)),"")</f>
        <v/>
      </c>
    </row>
    <row r="268" spans="2:13" s="186" customFormat="1" ht="17.649999999999999" hidden="1" customHeight="1" x14ac:dyDescent="0.2">
      <c r="B268" s="476" t="str">
        <f t="shared" si="24"/>
        <v/>
      </c>
      <c r="C268" s="476" t="str">
        <f t="shared" si="25"/>
        <v/>
      </c>
      <c r="D268" s="187" t="str">
        <f t="shared" si="26"/>
        <v/>
      </c>
      <c r="E268" s="1884" t="str">
        <f t="shared" si="27"/>
        <v/>
      </c>
      <c r="F268" s="1885"/>
      <c r="G268" s="440" t="str">
        <f t="shared" si="31"/>
        <v/>
      </c>
      <c r="H268" s="440" t="str">
        <f t="shared" si="28"/>
        <v/>
      </c>
      <c r="I268" s="188" t="str">
        <f t="shared" si="29"/>
        <v/>
      </c>
      <c r="J268" s="188" t="str">
        <f t="shared" si="30"/>
        <v/>
      </c>
      <c r="K268" s="188">
        <f>MAX(0,$K$12+SUM($I$13:$I267)-$L$12-SUM($J$13:$J267))</f>
        <v>172646</v>
      </c>
      <c r="L268" s="188">
        <f>MAX(0,-($K$12+SUM($I$13:$I267)-$L$12-SUM($J$13:$J267)))</f>
        <v>0</v>
      </c>
      <c r="M268" s="482" t="str">
        <f t="array" ref="M268">IFERROR(SMALL(IF((tkno=$K$2)+(tkco=$K$2),ROW(tkno)-6),ROWS($M$12:M267)),"")</f>
        <v/>
      </c>
    </row>
    <row r="269" spans="2:13" s="186" customFormat="1" ht="24.95" hidden="1" customHeight="1" x14ac:dyDescent="0.2">
      <c r="B269" s="476" t="str">
        <f t="shared" ref="B269:B332" si="32">IF($M269="","",INDEX(ngaygs,$M269))</f>
        <v/>
      </c>
      <c r="C269" s="476" t="str">
        <f t="shared" ref="C269:C332" si="33">IF($M269="","",INDEX(ngayct,$M269))</f>
        <v/>
      </c>
      <c r="D269" s="187" t="str">
        <f t="shared" ref="D269:D332" si="34">IF($M269="","",INDEX(soct,$M269))</f>
        <v/>
      </c>
      <c r="E269" s="1884" t="str">
        <f t="shared" ref="E269:E332" si="35">IF($M269="","",INDEX(diengiai,$M269))</f>
        <v/>
      </c>
      <c r="F269" s="1885"/>
      <c r="G269" s="440" t="str">
        <f t="shared" si="31"/>
        <v/>
      </c>
      <c r="H269" s="440" t="str">
        <f t="shared" ref="H269:H332" si="36">IF($M269="","",IF(INDEX(tkno,$M269)=$K$2,INDEX(tkco,$M269),INDEX(tkno,$M269)))</f>
        <v/>
      </c>
      <c r="I269" s="188" t="str">
        <f t="shared" ref="I269:I332" si="37">IF($M269="","",IF(INDEX(tkno,$M269)=$K$2,INDEX(sotien,$M269),""))</f>
        <v/>
      </c>
      <c r="J269" s="188" t="str">
        <f t="shared" ref="J269:J332" si="38">IF($M269="","",IF(INDEX(tkco,$M269)=$K$2,INDEX(sotien,$M269),""))</f>
        <v/>
      </c>
      <c r="K269" s="188">
        <f>MAX(0,$K$12+SUM($I$13:$I268)-$L$12-SUM($J$13:$J268))</f>
        <v>172646</v>
      </c>
      <c r="L269" s="188">
        <f>MAX(0,-($K$12+SUM($I$13:$I268)-$L$12-SUM($J$13:$J268)))</f>
        <v>0</v>
      </c>
      <c r="M269" s="482" t="str">
        <f t="array" ref="M269">IFERROR(SMALL(IF((tkno=$K$2)+(tkco=$K$2),ROW(tkno)-6),ROWS($M$12:M268)),"")</f>
        <v/>
      </c>
    </row>
    <row r="270" spans="2:13" s="186" customFormat="1" ht="17.649999999999999" hidden="1" customHeight="1" x14ac:dyDescent="0.2">
      <c r="B270" s="476" t="str">
        <f t="shared" si="32"/>
        <v/>
      </c>
      <c r="C270" s="476" t="str">
        <f t="shared" si="33"/>
        <v/>
      </c>
      <c r="D270" s="187" t="str">
        <f t="shared" si="34"/>
        <v/>
      </c>
      <c r="E270" s="1884" t="str">
        <f t="shared" si="35"/>
        <v/>
      </c>
      <c r="F270" s="1885"/>
      <c r="G270" s="440" t="str">
        <f t="shared" ref="G270:G333" si="39">IF(M270="","",$K$2)</f>
        <v/>
      </c>
      <c r="H270" s="440" t="str">
        <f t="shared" si="36"/>
        <v/>
      </c>
      <c r="I270" s="188" t="str">
        <f t="shared" si="37"/>
        <v/>
      </c>
      <c r="J270" s="188" t="str">
        <f t="shared" si="38"/>
        <v/>
      </c>
      <c r="K270" s="188">
        <f>MAX(0,$K$12+SUM($I$13:$I269)-$L$12-SUM($J$13:$J269))</f>
        <v>172646</v>
      </c>
      <c r="L270" s="188">
        <f>MAX(0,-($K$12+SUM($I$13:$I269)-$L$12-SUM($J$13:$J269)))</f>
        <v>0</v>
      </c>
      <c r="M270" s="482" t="str">
        <f t="array" ref="M270">IFERROR(SMALL(IF((tkno=$K$2)+(tkco=$K$2),ROW(tkno)-6),ROWS($M$12:M269)),"")</f>
        <v/>
      </c>
    </row>
    <row r="271" spans="2:13" s="186" customFormat="1" ht="16.899999999999999" hidden="1" customHeight="1" x14ac:dyDescent="0.2">
      <c r="B271" s="476" t="str">
        <f t="shared" si="32"/>
        <v/>
      </c>
      <c r="C271" s="476" t="str">
        <f t="shared" si="33"/>
        <v/>
      </c>
      <c r="D271" s="187" t="str">
        <f t="shared" si="34"/>
        <v/>
      </c>
      <c r="E271" s="1884" t="str">
        <f t="shared" si="35"/>
        <v/>
      </c>
      <c r="F271" s="1885"/>
      <c r="G271" s="440" t="str">
        <f t="shared" si="39"/>
        <v/>
      </c>
      <c r="H271" s="440" t="str">
        <f t="shared" si="36"/>
        <v/>
      </c>
      <c r="I271" s="188" t="str">
        <f t="shared" si="37"/>
        <v/>
      </c>
      <c r="J271" s="188" t="str">
        <f t="shared" si="38"/>
        <v/>
      </c>
      <c r="K271" s="188">
        <f>MAX(0,$K$12+SUM($I$13:$I270)-$L$12-SUM($J$13:$J270))</f>
        <v>172646</v>
      </c>
      <c r="L271" s="188">
        <f>MAX(0,-($K$12+SUM($I$13:$I270)-$L$12-SUM($J$13:$J270)))</f>
        <v>0</v>
      </c>
      <c r="M271" s="482" t="str">
        <f t="array" ref="M271">IFERROR(SMALL(IF((tkno=$K$2)+(tkco=$K$2),ROW(tkno)-6),ROWS($M$12:M270)),"")</f>
        <v/>
      </c>
    </row>
    <row r="272" spans="2:13" s="186" customFormat="1" ht="17.649999999999999" hidden="1" customHeight="1" x14ac:dyDescent="0.2">
      <c r="B272" s="476" t="str">
        <f t="shared" si="32"/>
        <v/>
      </c>
      <c r="C272" s="476" t="str">
        <f t="shared" si="33"/>
        <v/>
      </c>
      <c r="D272" s="187" t="str">
        <f t="shared" si="34"/>
        <v/>
      </c>
      <c r="E272" s="1884" t="str">
        <f t="shared" si="35"/>
        <v/>
      </c>
      <c r="F272" s="1885"/>
      <c r="G272" s="440" t="str">
        <f t="shared" si="39"/>
        <v/>
      </c>
      <c r="H272" s="440" t="str">
        <f t="shared" si="36"/>
        <v/>
      </c>
      <c r="I272" s="188" t="str">
        <f t="shared" si="37"/>
        <v/>
      </c>
      <c r="J272" s="188" t="str">
        <f t="shared" si="38"/>
        <v/>
      </c>
      <c r="K272" s="188">
        <f>MAX(0,$K$12+SUM($I$13:$I271)-$L$12-SUM($J$13:$J271))</f>
        <v>172646</v>
      </c>
      <c r="L272" s="188">
        <f>MAX(0,-($K$12+SUM($I$13:$I271)-$L$12-SUM($J$13:$J271)))</f>
        <v>0</v>
      </c>
      <c r="M272" s="482" t="str">
        <f t="array" ref="M272">IFERROR(SMALL(IF((tkno=$K$2)+(tkco=$K$2),ROW(tkno)-6),ROWS($M$12:M271)),"")</f>
        <v/>
      </c>
    </row>
    <row r="273" spans="2:13" s="186" customFormat="1" ht="16.899999999999999" hidden="1" customHeight="1" x14ac:dyDescent="0.2">
      <c r="B273" s="476" t="str">
        <f t="shared" si="32"/>
        <v/>
      </c>
      <c r="C273" s="476" t="str">
        <f t="shared" si="33"/>
        <v/>
      </c>
      <c r="D273" s="187" t="str">
        <f t="shared" si="34"/>
        <v/>
      </c>
      <c r="E273" s="1884" t="str">
        <f t="shared" si="35"/>
        <v/>
      </c>
      <c r="F273" s="1885"/>
      <c r="G273" s="440" t="str">
        <f t="shared" si="39"/>
        <v/>
      </c>
      <c r="H273" s="440" t="str">
        <f t="shared" si="36"/>
        <v/>
      </c>
      <c r="I273" s="188" t="str">
        <f t="shared" si="37"/>
        <v/>
      </c>
      <c r="J273" s="188" t="str">
        <f t="shared" si="38"/>
        <v/>
      </c>
      <c r="K273" s="188">
        <f>MAX(0,$K$12+SUM($I$13:$I272)-$L$12-SUM($J$13:$J272))</f>
        <v>172646</v>
      </c>
      <c r="L273" s="188">
        <f>MAX(0,-($K$12+SUM($I$13:$I272)-$L$12-SUM($J$13:$J272)))</f>
        <v>0</v>
      </c>
      <c r="M273" s="482" t="str">
        <f t="array" ref="M273">IFERROR(SMALL(IF((tkno=$K$2)+(tkco=$K$2),ROW(tkno)-6),ROWS($M$12:M272)),"")</f>
        <v/>
      </c>
    </row>
    <row r="274" spans="2:13" s="186" customFormat="1" ht="17.649999999999999" hidden="1" customHeight="1" x14ac:dyDescent="0.2">
      <c r="B274" s="476" t="str">
        <f t="shared" si="32"/>
        <v/>
      </c>
      <c r="C274" s="476" t="str">
        <f t="shared" si="33"/>
        <v/>
      </c>
      <c r="D274" s="187" t="str">
        <f t="shared" si="34"/>
        <v/>
      </c>
      <c r="E274" s="1884" t="str">
        <f t="shared" si="35"/>
        <v/>
      </c>
      <c r="F274" s="1885"/>
      <c r="G274" s="440" t="str">
        <f t="shared" si="39"/>
        <v/>
      </c>
      <c r="H274" s="440" t="str">
        <f t="shared" si="36"/>
        <v/>
      </c>
      <c r="I274" s="188" t="str">
        <f t="shared" si="37"/>
        <v/>
      </c>
      <c r="J274" s="188" t="str">
        <f t="shared" si="38"/>
        <v/>
      </c>
      <c r="K274" s="188">
        <f>MAX(0,$K$12+SUM($I$13:$I273)-$L$12-SUM($J$13:$J273))</f>
        <v>172646</v>
      </c>
      <c r="L274" s="188">
        <f>MAX(0,-($K$12+SUM($I$13:$I273)-$L$12-SUM($J$13:$J273)))</f>
        <v>0</v>
      </c>
      <c r="M274" s="482" t="str">
        <f t="array" ref="M274">IFERROR(SMALL(IF((tkno=$K$2)+(tkco=$K$2),ROW(tkno)-6),ROWS($M$12:M273)),"")</f>
        <v/>
      </c>
    </row>
    <row r="275" spans="2:13" s="186" customFormat="1" ht="17.649999999999999" hidden="1" customHeight="1" x14ac:dyDescent="0.2">
      <c r="B275" s="476" t="str">
        <f t="shared" si="32"/>
        <v/>
      </c>
      <c r="C275" s="476" t="str">
        <f t="shared" si="33"/>
        <v/>
      </c>
      <c r="D275" s="187" t="str">
        <f t="shared" si="34"/>
        <v/>
      </c>
      <c r="E275" s="1884" t="str">
        <f t="shared" si="35"/>
        <v/>
      </c>
      <c r="F275" s="1885"/>
      <c r="G275" s="440" t="str">
        <f t="shared" si="39"/>
        <v/>
      </c>
      <c r="H275" s="440" t="str">
        <f t="shared" si="36"/>
        <v/>
      </c>
      <c r="I275" s="188" t="str">
        <f t="shared" si="37"/>
        <v/>
      </c>
      <c r="J275" s="188" t="str">
        <f t="shared" si="38"/>
        <v/>
      </c>
      <c r="K275" s="188">
        <f>MAX(0,$K$12+SUM($I$13:$I274)-$L$12-SUM($J$13:$J274))</f>
        <v>172646</v>
      </c>
      <c r="L275" s="188">
        <f>MAX(0,-($K$12+SUM($I$13:$I274)-$L$12-SUM($J$13:$J274)))</f>
        <v>0</v>
      </c>
      <c r="M275" s="482" t="str">
        <f t="array" ref="M275">IFERROR(SMALL(IF((tkno=$K$2)+(tkco=$K$2),ROW(tkno)-6),ROWS($M$12:M274)),"")</f>
        <v/>
      </c>
    </row>
    <row r="276" spans="2:13" s="186" customFormat="1" ht="16.899999999999999" hidden="1" customHeight="1" x14ac:dyDescent="0.2">
      <c r="B276" s="476" t="str">
        <f t="shared" si="32"/>
        <v/>
      </c>
      <c r="C276" s="476" t="str">
        <f t="shared" si="33"/>
        <v/>
      </c>
      <c r="D276" s="187" t="str">
        <f t="shared" si="34"/>
        <v/>
      </c>
      <c r="E276" s="1884" t="str">
        <f t="shared" si="35"/>
        <v/>
      </c>
      <c r="F276" s="1885"/>
      <c r="G276" s="440" t="str">
        <f t="shared" si="39"/>
        <v/>
      </c>
      <c r="H276" s="440" t="str">
        <f t="shared" si="36"/>
        <v/>
      </c>
      <c r="I276" s="188" t="str">
        <f t="shared" si="37"/>
        <v/>
      </c>
      <c r="J276" s="188" t="str">
        <f t="shared" si="38"/>
        <v/>
      </c>
      <c r="K276" s="188">
        <f>MAX(0,$K$12+SUM($I$13:$I275)-$L$12-SUM($J$13:$J275))</f>
        <v>172646</v>
      </c>
      <c r="L276" s="188">
        <f>MAX(0,-($K$12+SUM($I$13:$I275)-$L$12-SUM($J$13:$J275)))</f>
        <v>0</v>
      </c>
      <c r="M276" s="482" t="str">
        <f t="array" ref="M276">IFERROR(SMALL(IF((tkno=$K$2)+(tkco=$K$2),ROW(tkno)-6),ROWS($M$12:M275)),"")</f>
        <v/>
      </c>
    </row>
    <row r="277" spans="2:13" s="186" customFormat="1" ht="17.649999999999999" hidden="1" customHeight="1" x14ac:dyDescent="0.2">
      <c r="B277" s="476" t="str">
        <f t="shared" si="32"/>
        <v/>
      </c>
      <c r="C277" s="476" t="str">
        <f t="shared" si="33"/>
        <v/>
      </c>
      <c r="D277" s="187" t="str">
        <f t="shared" si="34"/>
        <v/>
      </c>
      <c r="E277" s="1884" t="str">
        <f t="shared" si="35"/>
        <v/>
      </c>
      <c r="F277" s="1885"/>
      <c r="G277" s="440" t="str">
        <f t="shared" si="39"/>
        <v/>
      </c>
      <c r="H277" s="440" t="str">
        <f t="shared" si="36"/>
        <v/>
      </c>
      <c r="I277" s="188" t="str">
        <f t="shared" si="37"/>
        <v/>
      </c>
      <c r="J277" s="188" t="str">
        <f t="shared" si="38"/>
        <v/>
      </c>
      <c r="K277" s="188">
        <f>MAX(0,$K$12+SUM($I$13:$I276)-$L$12-SUM($J$13:$J276))</f>
        <v>172646</v>
      </c>
      <c r="L277" s="188">
        <f>MAX(0,-($K$12+SUM($I$13:$I276)-$L$12-SUM($J$13:$J276)))</f>
        <v>0</v>
      </c>
      <c r="M277" s="482" t="str">
        <f t="array" ref="M277">IFERROR(SMALL(IF((tkno=$K$2)+(tkco=$K$2),ROW(tkno)-6),ROWS($M$12:M276)),"")</f>
        <v/>
      </c>
    </row>
    <row r="278" spans="2:13" s="186" customFormat="1" ht="24.95" hidden="1" customHeight="1" x14ac:dyDescent="0.2">
      <c r="B278" s="476" t="str">
        <f t="shared" si="32"/>
        <v/>
      </c>
      <c r="C278" s="476" t="str">
        <f t="shared" si="33"/>
        <v/>
      </c>
      <c r="D278" s="187" t="str">
        <f t="shared" si="34"/>
        <v/>
      </c>
      <c r="E278" s="1884" t="str">
        <f t="shared" si="35"/>
        <v/>
      </c>
      <c r="F278" s="1885"/>
      <c r="G278" s="440" t="str">
        <f t="shared" si="39"/>
        <v/>
      </c>
      <c r="H278" s="440" t="str">
        <f t="shared" si="36"/>
        <v/>
      </c>
      <c r="I278" s="188" t="str">
        <f t="shared" si="37"/>
        <v/>
      </c>
      <c r="J278" s="188" t="str">
        <f t="shared" si="38"/>
        <v/>
      </c>
      <c r="K278" s="188">
        <f>MAX(0,$K$12+SUM($I$13:$I277)-$L$12-SUM($J$13:$J277))</f>
        <v>172646</v>
      </c>
      <c r="L278" s="188">
        <f>MAX(0,-($K$12+SUM($I$13:$I277)-$L$12-SUM($J$13:$J277)))</f>
        <v>0</v>
      </c>
      <c r="M278" s="482" t="str">
        <f t="array" ref="M278">IFERROR(SMALL(IF((tkno=$K$2)+(tkco=$K$2),ROW(tkno)-6),ROWS($M$12:M277)),"")</f>
        <v/>
      </c>
    </row>
    <row r="279" spans="2:13" s="186" customFormat="1" ht="17.649999999999999" hidden="1" customHeight="1" x14ac:dyDescent="0.2">
      <c r="B279" s="476" t="str">
        <f t="shared" si="32"/>
        <v/>
      </c>
      <c r="C279" s="476" t="str">
        <f t="shared" si="33"/>
        <v/>
      </c>
      <c r="D279" s="187" t="str">
        <f t="shared" si="34"/>
        <v/>
      </c>
      <c r="E279" s="1884" t="str">
        <f t="shared" si="35"/>
        <v/>
      </c>
      <c r="F279" s="1885"/>
      <c r="G279" s="440" t="str">
        <f t="shared" si="39"/>
        <v/>
      </c>
      <c r="H279" s="440" t="str">
        <f t="shared" si="36"/>
        <v/>
      </c>
      <c r="I279" s="188" t="str">
        <f t="shared" si="37"/>
        <v/>
      </c>
      <c r="J279" s="188" t="str">
        <f t="shared" si="38"/>
        <v/>
      </c>
      <c r="K279" s="188">
        <f>MAX(0,$K$12+SUM($I$13:$I278)-$L$12-SUM($J$13:$J278))</f>
        <v>172646</v>
      </c>
      <c r="L279" s="188">
        <f>MAX(0,-($K$12+SUM($I$13:$I278)-$L$12-SUM($J$13:$J278)))</f>
        <v>0</v>
      </c>
      <c r="M279" s="482" t="str">
        <f t="array" ref="M279">IFERROR(SMALL(IF((tkno=$K$2)+(tkco=$K$2),ROW(tkno)-6),ROWS($M$12:M278)),"")</f>
        <v/>
      </c>
    </row>
    <row r="280" spans="2:13" s="186" customFormat="1" ht="16.899999999999999" hidden="1" customHeight="1" x14ac:dyDescent="0.2">
      <c r="B280" s="476" t="str">
        <f t="shared" si="32"/>
        <v/>
      </c>
      <c r="C280" s="476" t="str">
        <f t="shared" si="33"/>
        <v/>
      </c>
      <c r="D280" s="187" t="str">
        <f t="shared" si="34"/>
        <v/>
      </c>
      <c r="E280" s="1884" t="str">
        <f t="shared" si="35"/>
        <v/>
      </c>
      <c r="F280" s="1885"/>
      <c r="G280" s="440" t="str">
        <f t="shared" si="39"/>
        <v/>
      </c>
      <c r="H280" s="440" t="str">
        <f t="shared" si="36"/>
        <v/>
      </c>
      <c r="I280" s="188" t="str">
        <f t="shared" si="37"/>
        <v/>
      </c>
      <c r="J280" s="188" t="str">
        <f t="shared" si="38"/>
        <v/>
      </c>
      <c r="K280" s="188">
        <f>MAX(0,$K$12+SUM($I$13:$I279)-$L$12-SUM($J$13:$J279))</f>
        <v>172646</v>
      </c>
      <c r="L280" s="188">
        <f>MAX(0,-($K$12+SUM($I$13:$I279)-$L$12-SUM($J$13:$J279)))</f>
        <v>0</v>
      </c>
      <c r="M280" s="482" t="str">
        <f t="array" ref="M280">IFERROR(SMALL(IF((tkno=$K$2)+(tkco=$K$2),ROW(tkno)-6),ROWS($M$12:M279)),"")</f>
        <v/>
      </c>
    </row>
    <row r="281" spans="2:13" s="186" customFormat="1" ht="17.649999999999999" hidden="1" customHeight="1" x14ac:dyDescent="0.2">
      <c r="B281" s="476" t="str">
        <f t="shared" si="32"/>
        <v/>
      </c>
      <c r="C281" s="476" t="str">
        <f t="shared" si="33"/>
        <v/>
      </c>
      <c r="D281" s="187" t="str">
        <f t="shared" si="34"/>
        <v/>
      </c>
      <c r="E281" s="1884" t="str">
        <f t="shared" si="35"/>
        <v/>
      </c>
      <c r="F281" s="1885"/>
      <c r="G281" s="440" t="str">
        <f t="shared" si="39"/>
        <v/>
      </c>
      <c r="H281" s="440" t="str">
        <f t="shared" si="36"/>
        <v/>
      </c>
      <c r="I281" s="188" t="str">
        <f t="shared" si="37"/>
        <v/>
      </c>
      <c r="J281" s="188" t="str">
        <f t="shared" si="38"/>
        <v/>
      </c>
      <c r="K281" s="188">
        <f>MAX(0,$K$12+SUM($I$13:$I280)-$L$12-SUM($J$13:$J280))</f>
        <v>172646</v>
      </c>
      <c r="L281" s="188">
        <f>MAX(0,-($K$12+SUM($I$13:$I280)-$L$12-SUM($J$13:$J280)))</f>
        <v>0</v>
      </c>
      <c r="M281" s="482" t="str">
        <f t="array" ref="M281">IFERROR(SMALL(IF((tkno=$K$2)+(tkco=$K$2),ROW(tkno)-6),ROWS($M$12:M280)),"")</f>
        <v/>
      </c>
    </row>
    <row r="282" spans="2:13" s="186" customFormat="1" ht="24.95" hidden="1" customHeight="1" x14ac:dyDescent="0.2">
      <c r="B282" s="476" t="str">
        <f t="shared" si="32"/>
        <v/>
      </c>
      <c r="C282" s="476" t="str">
        <f t="shared" si="33"/>
        <v/>
      </c>
      <c r="D282" s="187" t="str">
        <f t="shared" si="34"/>
        <v/>
      </c>
      <c r="E282" s="1884" t="str">
        <f t="shared" si="35"/>
        <v/>
      </c>
      <c r="F282" s="1885"/>
      <c r="G282" s="440" t="str">
        <f t="shared" si="39"/>
        <v/>
      </c>
      <c r="H282" s="440" t="str">
        <f t="shared" si="36"/>
        <v/>
      </c>
      <c r="I282" s="188" t="str">
        <f t="shared" si="37"/>
        <v/>
      </c>
      <c r="J282" s="188" t="str">
        <f t="shared" si="38"/>
        <v/>
      </c>
      <c r="K282" s="188">
        <f>MAX(0,$K$12+SUM($I$13:$I281)-$L$12-SUM($J$13:$J281))</f>
        <v>172646</v>
      </c>
      <c r="L282" s="188">
        <f>MAX(0,-($K$12+SUM($I$13:$I281)-$L$12-SUM($J$13:$J281)))</f>
        <v>0</v>
      </c>
      <c r="M282" s="482" t="str">
        <f t="array" ref="M282">IFERROR(SMALL(IF((tkno=$K$2)+(tkco=$K$2),ROW(tkno)-6),ROWS($M$12:M281)),"")</f>
        <v/>
      </c>
    </row>
    <row r="283" spans="2:13" s="186" customFormat="1" ht="17.649999999999999" hidden="1" customHeight="1" x14ac:dyDescent="0.2">
      <c r="B283" s="476" t="str">
        <f t="shared" si="32"/>
        <v/>
      </c>
      <c r="C283" s="476" t="str">
        <f t="shared" si="33"/>
        <v/>
      </c>
      <c r="D283" s="187" t="str">
        <f t="shared" si="34"/>
        <v/>
      </c>
      <c r="E283" s="1884" t="str">
        <f t="shared" si="35"/>
        <v/>
      </c>
      <c r="F283" s="1885"/>
      <c r="G283" s="440" t="str">
        <f t="shared" si="39"/>
        <v/>
      </c>
      <c r="H283" s="440" t="str">
        <f t="shared" si="36"/>
        <v/>
      </c>
      <c r="I283" s="188" t="str">
        <f t="shared" si="37"/>
        <v/>
      </c>
      <c r="J283" s="188" t="str">
        <f t="shared" si="38"/>
        <v/>
      </c>
      <c r="K283" s="188">
        <f>MAX(0,$K$12+SUM($I$13:$I282)-$L$12-SUM($J$13:$J282))</f>
        <v>172646</v>
      </c>
      <c r="L283" s="188">
        <f>MAX(0,-($K$12+SUM($I$13:$I282)-$L$12-SUM($J$13:$J282)))</f>
        <v>0</v>
      </c>
      <c r="M283" s="482" t="str">
        <f t="array" ref="M283">IFERROR(SMALL(IF((tkno=$K$2)+(tkco=$K$2),ROW(tkno)-6),ROWS($M$12:M282)),"")</f>
        <v/>
      </c>
    </row>
    <row r="284" spans="2:13" s="186" customFormat="1" ht="17.649999999999999" hidden="1" customHeight="1" x14ac:dyDescent="0.2">
      <c r="B284" s="476" t="str">
        <f t="shared" si="32"/>
        <v/>
      </c>
      <c r="C284" s="476" t="str">
        <f t="shared" si="33"/>
        <v/>
      </c>
      <c r="D284" s="187" t="str">
        <f t="shared" si="34"/>
        <v/>
      </c>
      <c r="E284" s="1884" t="str">
        <f t="shared" si="35"/>
        <v/>
      </c>
      <c r="F284" s="1885"/>
      <c r="G284" s="440" t="str">
        <f t="shared" si="39"/>
        <v/>
      </c>
      <c r="H284" s="440" t="str">
        <f t="shared" si="36"/>
        <v/>
      </c>
      <c r="I284" s="188" t="str">
        <f t="shared" si="37"/>
        <v/>
      </c>
      <c r="J284" s="188" t="str">
        <f t="shared" si="38"/>
        <v/>
      </c>
      <c r="K284" s="188">
        <f>MAX(0,$K$12+SUM($I$13:$I283)-$L$12-SUM($J$13:$J283))</f>
        <v>172646</v>
      </c>
      <c r="L284" s="188">
        <f>MAX(0,-($K$12+SUM($I$13:$I283)-$L$12-SUM($J$13:$J283)))</f>
        <v>0</v>
      </c>
      <c r="M284" s="482" t="str">
        <f t="array" ref="M284">IFERROR(SMALL(IF((tkno=$K$2)+(tkco=$K$2),ROW(tkno)-6),ROWS($M$12:M283)),"")</f>
        <v/>
      </c>
    </row>
    <row r="285" spans="2:13" s="186" customFormat="1" ht="16.899999999999999" hidden="1" customHeight="1" x14ac:dyDescent="0.2">
      <c r="B285" s="476" t="str">
        <f t="shared" si="32"/>
        <v/>
      </c>
      <c r="C285" s="476" t="str">
        <f t="shared" si="33"/>
        <v/>
      </c>
      <c r="D285" s="187" t="str">
        <f t="shared" si="34"/>
        <v/>
      </c>
      <c r="E285" s="1884" t="str">
        <f t="shared" si="35"/>
        <v/>
      </c>
      <c r="F285" s="1885"/>
      <c r="G285" s="440" t="str">
        <f t="shared" si="39"/>
        <v/>
      </c>
      <c r="H285" s="440" t="str">
        <f t="shared" si="36"/>
        <v/>
      </c>
      <c r="I285" s="188" t="str">
        <f t="shared" si="37"/>
        <v/>
      </c>
      <c r="J285" s="188" t="str">
        <f t="shared" si="38"/>
        <v/>
      </c>
      <c r="K285" s="188">
        <f>MAX(0,$K$12+SUM($I$13:$I284)-$L$12-SUM($J$13:$J284))</f>
        <v>172646</v>
      </c>
      <c r="L285" s="188">
        <f>MAX(0,-($K$12+SUM($I$13:$I284)-$L$12-SUM($J$13:$J284)))</f>
        <v>0</v>
      </c>
      <c r="M285" s="482" t="str">
        <f t="array" ref="M285">IFERROR(SMALL(IF((tkno=$K$2)+(tkco=$K$2),ROW(tkno)-6),ROWS($M$12:M284)),"")</f>
        <v/>
      </c>
    </row>
    <row r="286" spans="2:13" s="186" customFormat="1" ht="24.95" hidden="1" customHeight="1" x14ac:dyDescent="0.2">
      <c r="B286" s="476" t="str">
        <f t="shared" si="32"/>
        <v/>
      </c>
      <c r="C286" s="476" t="str">
        <f t="shared" si="33"/>
        <v/>
      </c>
      <c r="D286" s="187" t="str">
        <f t="shared" si="34"/>
        <v/>
      </c>
      <c r="E286" s="1884" t="str">
        <f t="shared" si="35"/>
        <v/>
      </c>
      <c r="F286" s="1885"/>
      <c r="G286" s="440" t="str">
        <f t="shared" si="39"/>
        <v/>
      </c>
      <c r="H286" s="440" t="str">
        <f t="shared" si="36"/>
        <v/>
      </c>
      <c r="I286" s="188" t="str">
        <f t="shared" si="37"/>
        <v/>
      </c>
      <c r="J286" s="188" t="str">
        <f t="shared" si="38"/>
        <v/>
      </c>
      <c r="K286" s="188">
        <f>MAX(0,$K$12+SUM($I$13:$I285)-$L$12-SUM($J$13:$J285))</f>
        <v>172646</v>
      </c>
      <c r="L286" s="188">
        <f>MAX(0,-($K$12+SUM($I$13:$I285)-$L$12-SUM($J$13:$J285)))</f>
        <v>0</v>
      </c>
      <c r="M286" s="482" t="str">
        <f t="array" ref="M286">IFERROR(SMALL(IF((tkno=$K$2)+(tkco=$K$2),ROW(tkno)-6),ROWS($M$12:M285)),"")</f>
        <v/>
      </c>
    </row>
    <row r="287" spans="2:13" s="186" customFormat="1" ht="17.649999999999999" hidden="1" customHeight="1" x14ac:dyDescent="0.2">
      <c r="B287" s="476" t="str">
        <f t="shared" si="32"/>
        <v/>
      </c>
      <c r="C287" s="476" t="str">
        <f t="shared" si="33"/>
        <v/>
      </c>
      <c r="D287" s="187" t="str">
        <f t="shared" si="34"/>
        <v/>
      </c>
      <c r="E287" s="1884" t="str">
        <f t="shared" si="35"/>
        <v/>
      </c>
      <c r="F287" s="1885"/>
      <c r="G287" s="440" t="str">
        <f t="shared" si="39"/>
        <v/>
      </c>
      <c r="H287" s="440" t="str">
        <f t="shared" si="36"/>
        <v/>
      </c>
      <c r="I287" s="188" t="str">
        <f t="shared" si="37"/>
        <v/>
      </c>
      <c r="J287" s="188" t="str">
        <f t="shared" si="38"/>
        <v/>
      </c>
      <c r="K287" s="188">
        <f>MAX(0,$K$12+SUM($I$13:$I286)-$L$12-SUM($J$13:$J286))</f>
        <v>172646</v>
      </c>
      <c r="L287" s="188">
        <f>MAX(0,-($K$12+SUM($I$13:$I286)-$L$12-SUM($J$13:$J286)))</f>
        <v>0</v>
      </c>
      <c r="M287" s="482" t="str">
        <f t="array" ref="M287">IFERROR(SMALL(IF((tkno=$K$2)+(tkco=$K$2),ROW(tkno)-6),ROWS($M$12:M286)),"")</f>
        <v/>
      </c>
    </row>
    <row r="288" spans="2:13" s="186" customFormat="1" ht="17.649999999999999" hidden="1" customHeight="1" x14ac:dyDescent="0.2">
      <c r="B288" s="476" t="str">
        <f t="shared" si="32"/>
        <v/>
      </c>
      <c r="C288" s="476" t="str">
        <f t="shared" si="33"/>
        <v/>
      </c>
      <c r="D288" s="187" t="str">
        <f t="shared" si="34"/>
        <v/>
      </c>
      <c r="E288" s="1884" t="str">
        <f t="shared" si="35"/>
        <v/>
      </c>
      <c r="F288" s="1885"/>
      <c r="G288" s="440" t="str">
        <f t="shared" si="39"/>
        <v/>
      </c>
      <c r="H288" s="440" t="str">
        <f t="shared" si="36"/>
        <v/>
      </c>
      <c r="I288" s="188" t="str">
        <f t="shared" si="37"/>
        <v/>
      </c>
      <c r="J288" s="188" t="str">
        <f t="shared" si="38"/>
        <v/>
      </c>
      <c r="K288" s="188">
        <f>MAX(0,$K$12+SUM($I$13:$I287)-$L$12-SUM($J$13:$J287))</f>
        <v>172646</v>
      </c>
      <c r="L288" s="188">
        <f>MAX(0,-($K$12+SUM($I$13:$I287)-$L$12-SUM($J$13:$J287)))</f>
        <v>0</v>
      </c>
      <c r="M288" s="482" t="str">
        <f t="array" ref="M288">IFERROR(SMALL(IF((tkno=$K$2)+(tkco=$K$2),ROW(tkno)-6),ROWS($M$12:M287)),"")</f>
        <v/>
      </c>
    </row>
    <row r="289" spans="2:13" s="186" customFormat="1" ht="16.899999999999999" hidden="1" customHeight="1" x14ac:dyDescent="0.2">
      <c r="B289" s="476" t="str">
        <f t="shared" si="32"/>
        <v/>
      </c>
      <c r="C289" s="476" t="str">
        <f t="shared" si="33"/>
        <v/>
      </c>
      <c r="D289" s="187" t="str">
        <f t="shared" si="34"/>
        <v/>
      </c>
      <c r="E289" s="1884" t="str">
        <f t="shared" si="35"/>
        <v/>
      </c>
      <c r="F289" s="1885"/>
      <c r="G289" s="440" t="str">
        <f t="shared" si="39"/>
        <v/>
      </c>
      <c r="H289" s="440" t="str">
        <f t="shared" si="36"/>
        <v/>
      </c>
      <c r="I289" s="188" t="str">
        <f t="shared" si="37"/>
        <v/>
      </c>
      <c r="J289" s="188" t="str">
        <f t="shared" si="38"/>
        <v/>
      </c>
      <c r="K289" s="188">
        <f>MAX(0,$K$12+SUM($I$13:$I288)-$L$12-SUM($J$13:$J288))</f>
        <v>172646</v>
      </c>
      <c r="L289" s="188">
        <f>MAX(0,-($K$12+SUM($I$13:$I288)-$L$12-SUM($J$13:$J288)))</f>
        <v>0</v>
      </c>
      <c r="M289" s="482" t="str">
        <f t="array" ref="M289">IFERROR(SMALL(IF((tkno=$K$2)+(tkco=$K$2),ROW(tkno)-6),ROWS($M$12:M288)),"")</f>
        <v/>
      </c>
    </row>
    <row r="290" spans="2:13" s="186" customFormat="1" ht="17.649999999999999" hidden="1" customHeight="1" x14ac:dyDescent="0.2">
      <c r="B290" s="476" t="str">
        <f t="shared" si="32"/>
        <v/>
      </c>
      <c r="C290" s="476" t="str">
        <f t="shared" si="33"/>
        <v/>
      </c>
      <c r="D290" s="187" t="str">
        <f t="shared" si="34"/>
        <v/>
      </c>
      <c r="E290" s="1884" t="str">
        <f t="shared" si="35"/>
        <v/>
      </c>
      <c r="F290" s="1885"/>
      <c r="G290" s="440" t="str">
        <f t="shared" si="39"/>
        <v/>
      </c>
      <c r="H290" s="440" t="str">
        <f t="shared" si="36"/>
        <v/>
      </c>
      <c r="I290" s="188" t="str">
        <f t="shared" si="37"/>
        <v/>
      </c>
      <c r="J290" s="188" t="str">
        <f t="shared" si="38"/>
        <v/>
      </c>
      <c r="K290" s="188">
        <f>MAX(0,$K$12+SUM($I$13:$I289)-$L$12-SUM($J$13:$J289))</f>
        <v>172646</v>
      </c>
      <c r="L290" s="188">
        <f>MAX(0,-($K$12+SUM($I$13:$I289)-$L$12-SUM($J$13:$J289)))</f>
        <v>0</v>
      </c>
      <c r="M290" s="482" t="str">
        <f t="array" ref="M290">IFERROR(SMALL(IF((tkno=$K$2)+(tkco=$K$2),ROW(tkno)-6),ROWS($M$12:M289)),"")</f>
        <v/>
      </c>
    </row>
    <row r="291" spans="2:13" s="186" customFormat="1" ht="17.649999999999999" hidden="1" customHeight="1" x14ac:dyDescent="0.2">
      <c r="B291" s="476" t="str">
        <f t="shared" si="32"/>
        <v/>
      </c>
      <c r="C291" s="476" t="str">
        <f t="shared" si="33"/>
        <v/>
      </c>
      <c r="D291" s="187" t="str">
        <f t="shared" si="34"/>
        <v/>
      </c>
      <c r="E291" s="1884" t="str">
        <f t="shared" si="35"/>
        <v/>
      </c>
      <c r="F291" s="1885"/>
      <c r="G291" s="440" t="str">
        <f t="shared" si="39"/>
        <v/>
      </c>
      <c r="H291" s="440" t="str">
        <f t="shared" si="36"/>
        <v/>
      </c>
      <c r="I291" s="188" t="str">
        <f t="shared" si="37"/>
        <v/>
      </c>
      <c r="J291" s="188" t="str">
        <f t="shared" si="38"/>
        <v/>
      </c>
      <c r="K291" s="188">
        <f>MAX(0,$K$12+SUM($I$13:$I290)-$L$12-SUM($J$13:$J290))</f>
        <v>172646</v>
      </c>
      <c r="L291" s="188">
        <f>MAX(0,-($K$12+SUM($I$13:$I290)-$L$12-SUM($J$13:$J290)))</f>
        <v>0</v>
      </c>
      <c r="M291" s="482" t="str">
        <f t="array" ref="M291">IFERROR(SMALL(IF((tkno=$K$2)+(tkco=$K$2),ROW(tkno)-6),ROWS($M$12:M290)),"")</f>
        <v/>
      </c>
    </row>
    <row r="292" spans="2:13" s="186" customFormat="1" ht="24.95" hidden="1" customHeight="1" x14ac:dyDescent="0.2">
      <c r="B292" s="476" t="str">
        <f t="shared" si="32"/>
        <v/>
      </c>
      <c r="C292" s="476" t="str">
        <f t="shared" si="33"/>
        <v/>
      </c>
      <c r="D292" s="187" t="str">
        <f t="shared" si="34"/>
        <v/>
      </c>
      <c r="E292" s="1884" t="str">
        <f t="shared" si="35"/>
        <v/>
      </c>
      <c r="F292" s="1885"/>
      <c r="G292" s="440" t="str">
        <f t="shared" si="39"/>
        <v/>
      </c>
      <c r="H292" s="440" t="str">
        <f t="shared" si="36"/>
        <v/>
      </c>
      <c r="I292" s="188" t="str">
        <f t="shared" si="37"/>
        <v/>
      </c>
      <c r="J292" s="188" t="str">
        <f t="shared" si="38"/>
        <v/>
      </c>
      <c r="K292" s="188">
        <f>MAX(0,$K$12+SUM($I$13:$I291)-$L$12-SUM($J$13:$J291))</f>
        <v>172646</v>
      </c>
      <c r="L292" s="188">
        <f>MAX(0,-($K$12+SUM($I$13:$I291)-$L$12-SUM($J$13:$J291)))</f>
        <v>0</v>
      </c>
      <c r="M292" s="482" t="str">
        <f t="array" ref="M292">IFERROR(SMALL(IF((tkno=$K$2)+(tkco=$K$2),ROW(tkno)-6),ROWS($M$12:M291)),"")</f>
        <v/>
      </c>
    </row>
    <row r="293" spans="2:13" s="186" customFormat="1" ht="17.649999999999999" hidden="1" customHeight="1" x14ac:dyDescent="0.2">
      <c r="B293" s="476" t="str">
        <f t="shared" si="32"/>
        <v/>
      </c>
      <c r="C293" s="476" t="str">
        <f t="shared" si="33"/>
        <v/>
      </c>
      <c r="D293" s="187" t="str">
        <f t="shared" si="34"/>
        <v/>
      </c>
      <c r="E293" s="1884" t="str">
        <f t="shared" si="35"/>
        <v/>
      </c>
      <c r="F293" s="1885"/>
      <c r="G293" s="440" t="str">
        <f t="shared" si="39"/>
        <v/>
      </c>
      <c r="H293" s="440" t="str">
        <f t="shared" si="36"/>
        <v/>
      </c>
      <c r="I293" s="188" t="str">
        <f t="shared" si="37"/>
        <v/>
      </c>
      <c r="J293" s="188" t="str">
        <f t="shared" si="38"/>
        <v/>
      </c>
      <c r="K293" s="188">
        <f>MAX(0,$K$12+SUM($I$13:$I292)-$L$12-SUM($J$13:$J292))</f>
        <v>172646</v>
      </c>
      <c r="L293" s="188">
        <f>MAX(0,-($K$12+SUM($I$13:$I292)-$L$12-SUM($J$13:$J292)))</f>
        <v>0</v>
      </c>
      <c r="M293" s="482" t="str">
        <f t="array" ref="M293">IFERROR(SMALL(IF((tkno=$K$2)+(tkco=$K$2),ROW(tkno)-6),ROWS($M$12:M292)),"")</f>
        <v/>
      </c>
    </row>
    <row r="294" spans="2:13" s="186" customFormat="1" ht="17.649999999999999" hidden="1" customHeight="1" x14ac:dyDescent="0.2">
      <c r="B294" s="476" t="str">
        <f t="shared" si="32"/>
        <v/>
      </c>
      <c r="C294" s="476" t="str">
        <f t="shared" si="33"/>
        <v/>
      </c>
      <c r="D294" s="187" t="str">
        <f t="shared" si="34"/>
        <v/>
      </c>
      <c r="E294" s="1884" t="str">
        <f t="shared" si="35"/>
        <v/>
      </c>
      <c r="F294" s="1885"/>
      <c r="G294" s="440" t="str">
        <f t="shared" si="39"/>
        <v/>
      </c>
      <c r="H294" s="440" t="str">
        <f t="shared" si="36"/>
        <v/>
      </c>
      <c r="I294" s="188" t="str">
        <f t="shared" si="37"/>
        <v/>
      </c>
      <c r="J294" s="188" t="str">
        <f t="shared" si="38"/>
        <v/>
      </c>
      <c r="K294" s="188">
        <f>MAX(0,$K$12+SUM($I$13:$I293)-$L$12-SUM($J$13:$J293))</f>
        <v>172646</v>
      </c>
      <c r="L294" s="188">
        <f>MAX(0,-($K$12+SUM($I$13:$I293)-$L$12-SUM($J$13:$J293)))</f>
        <v>0</v>
      </c>
      <c r="M294" s="482" t="str">
        <f t="array" ref="M294">IFERROR(SMALL(IF((tkno=$K$2)+(tkco=$K$2),ROW(tkno)-6),ROWS($M$12:M293)),"")</f>
        <v/>
      </c>
    </row>
    <row r="295" spans="2:13" s="186" customFormat="1" ht="16.899999999999999" hidden="1" customHeight="1" x14ac:dyDescent="0.2">
      <c r="B295" s="476" t="str">
        <f t="shared" si="32"/>
        <v/>
      </c>
      <c r="C295" s="476" t="str">
        <f t="shared" si="33"/>
        <v/>
      </c>
      <c r="D295" s="187" t="str">
        <f t="shared" si="34"/>
        <v/>
      </c>
      <c r="E295" s="1884" t="str">
        <f t="shared" si="35"/>
        <v/>
      </c>
      <c r="F295" s="1885"/>
      <c r="G295" s="440" t="str">
        <f t="shared" si="39"/>
        <v/>
      </c>
      <c r="H295" s="440" t="str">
        <f t="shared" si="36"/>
        <v/>
      </c>
      <c r="I295" s="188" t="str">
        <f t="shared" si="37"/>
        <v/>
      </c>
      <c r="J295" s="188" t="str">
        <f t="shared" si="38"/>
        <v/>
      </c>
      <c r="K295" s="188">
        <f>MAX(0,$K$12+SUM($I$13:$I294)-$L$12-SUM($J$13:$J294))</f>
        <v>172646</v>
      </c>
      <c r="L295" s="188">
        <f>MAX(0,-($K$12+SUM($I$13:$I294)-$L$12-SUM($J$13:$J294)))</f>
        <v>0</v>
      </c>
      <c r="M295" s="482" t="str">
        <f t="array" ref="M295">IFERROR(SMALL(IF((tkno=$K$2)+(tkco=$K$2),ROW(tkno)-6),ROWS($M$12:M294)),"")</f>
        <v/>
      </c>
    </row>
    <row r="296" spans="2:13" s="186" customFormat="1" ht="17.649999999999999" hidden="1" customHeight="1" x14ac:dyDescent="0.2">
      <c r="B296" s="476" t="str">
        <f t="shared" si="32"/>
        <v/>
      </c>
      <c r="C296" s="476" t="str">
        <f t="shared" si="33"/>
        <v/>
      </c>
      <c r="D296" s="187" t="str">
        <f t="shared" si="34"/>
        <v/>
      </c>
      <c r="E296" s="1884" t="str">
        <f t="shared" si="35"/>
        <v/>
      </c>
      <c r="F296" s="1885"/>
      <c r="G296" s="440" t="str">
        <f t="shared" si="39"/>
        <v/>
      </c>
      <c r="H296" s="440" t="str">
        <f t="shared" si="36"/>
        <v/>
      </c>
      <c r="I296" s="188" t="str">
        <f t="shared" si="37"/>
        <v/>
      </c>
      <c r="J296" s="188" t="str">
        <f t="shared" si="38"/>
        <v/>
      </c>
      <c r="K296" s="188">
        <f>MAX(0,$K$12+SUM($I$13:$I295)-$L$12-SUM($J$13:$J295))</f>
        <v>172646</v>
      </c>
      <c r="L296" s="188">
        <f>MAX(0,-($K$12+SUM($I$13:$I295)-$L$12-SUM($J$13:$J295)))</f>
        <v>0</v>
      </c>
      <c r="M296" s="482" t="str">
        <f t="array" ref="M296">IFERROR(SMALL(IF((tkno=$K$2)+(tkco=$K$2),ROW(tkno)-6),ROWS($M$12:M295)),"")</f>
        <v/>
      </c>
    </row>
    <row r="297" spans="2:13" s="186" customFormat="1" ht="17.649999999999999" hidden="1" customHeight="1" x14ac:dyDescent="0.2">
      <c r="B297" s="476" t="str">
        <f t="shared" si="32"/>
        <v/>
      </c>
      <c r="C297" s="476" t="str">
        <f t="shared" si="33"/>
        <v/>
      </c>
      <c r="D297" s="187" t="str">
        <f t="shared" si="34"/>
        <v/>
      </c>
      <c r="E297" s="1884" t="str">
        <f t="shared" si="35"/>
        <v/>
      </c>
      <c r="F297" s="1885"/>
      <c r="G297" s="440" t="str">
        <f t="shared" si="39"/>
        <v/>
      </c>
      <c r="H297" s="440" t="str">
        <f t="shared" si="36"/>
        <v/>
      </c>
      <c r="I297" s="188" t="str">
        <f t="shared" si="37"/>
        <v/>
      </c>
      <c r="J297" s="188" t="str">
        <f t="shared" si="38"/>
        <v/>
      </c>
      <c r="K297" s="188">
        <f>MAX(0,$K$12+SUM($I$13:$I296)-$L$12-SUM($J$13:$J296))</f>
        <v>172646</v>
      </c>
      <c r="L297" s="188">
        <f>MAX(0,-($K$12+SUM($I$13:$I296)-$L$12-SUM($J$13:$J296)))</f>
        <v>0</v>
      </c>
      <c r="M297" s="482" t="str">
        <f t="array" ref="M297">IFERROR(SMALL(IF((tkno=$K$2)+(tkco=$K$2),ROW(tkno)-6),ROWS($M$12:M296)),"")</f>
        <v/>
      </c>
    </row>
    <row r="298" spans="2:13" s="186" customFormat="1" ht="16.899999999999999" hidden="1" customHeight="1" x14ac:dyDescent="0.2">
      <c r="B298" s="476" t="str">
        <f t="shared" si="32"/>
        <v/>
      </c>
      <c r="C298" s="476" t="str">
        <f t="shared" si="33"/>
        <v/>
      </c>
      <c r="D298" s="187" t="str">
        <f t="shared" si="34"/>
        <v/>
      </c>
      <c r="E298" s="1884" t="str">
        <f t="shared" si="35"/>
        <v/>
      </c>
      <c r="F298" s="1885"/>
      <c r="G298" s="440" t="str">
        <f t="shared" si="39"/>
        <v/>
      </c>
      <c r="H298" s="440" t="str">
        <f t="shared" si="36"/>
        <v/>
      </c>
      <c r="I298" s="188" t="str">
        <f t="shared" si="37"/>
        <v/>
      </c>
      <c r="J298" s="188" t="str">
        <f t="shared" si="38"/>
        <v/>
      </c>
      <c r="K298" s="188">
        <f>MAX(0,$K$12+SUM($I$13:$I297)-$L$12-SUM($J$13:$J297))</f>
        <v>172646</v>
      </c>
      <c r="L298" s="188">
        <f>MAX(0,-($K$12+SUM($I$13:$I297)-$L$12-SUM($J$13:$J297)))</f>
        <v>0</v>
      </c>
      <c r="M298" s="482" t="str">
        <f t="array" ref="M298">IFERROR(SMALL(IF((tkno=$K$2)+(tkco=$K$2),ROW(tkno)-6),ROWS($M$12:M297)),"")</f>
        <v/>
      </c>
    </row>
    <row r="299" spans="2:13" s="186" customFormat="1" ht="17.649999999999999" hidden="1" customHeight="1" x14ac:dyDescent="0.2">
      <c r="B299" s="476" t="str">
        <f t="shared" si="32"/>
        <v/>
      </c>
      <c r="C299" s="476" t="str">
        <f t="shared" si="33"/>
        <v/>
      </c>
      <c r="D299" s="187" t="str">
        <f t="shared" si="34"/>
        <v/>
      </c>
      <c r="E299" s="1884" t="str">
        <f t="shared" si="35"/>
        <v/>
      </c>
      <c r="F299" s="1885"/>
      <c r="G299" s="440" t="str">
        <f t="shared" si="39"/>
        <v/>
      </c>
      <c r="H299" s="440" t="str">
        <f t="shared" si="36"/>
        <v/>
      </c>
      <c r="I299" s="188" t="str">
        <f t="shared" si="37"/>
        <v/>
      </c>
      <c r="J299" s="188" t="str">
        <f t="shared" si="38"/>
        <v/>
      </c>
      <c r="K299" s="188">
        <f>MAX(0,$K$12+SUM($I$13:$I298)-$L$12-SUM($J$13:$J298))</f>
        <v>172646</v>
      </c>
      <c r="L299" s="188">
        <f>MAX(0,-($K$12+SUM($I$13:$I298)-$L$12-SUM($J$13:$J298)))</f>
        <v>0</v>
      </c>
      <c r="M299" s="482" t="str">
        <f t="array" ref="M299">IFERROR(SMALL(IF((tkno=$K$2)+(tkco=$K$2),ROW(tkno)-6),ROWS($M$12:M298)),"")</f>
        <v/>
      </c>
    </row>
    <row r="300" spans="2:13" s="186" customFormat="1" ht="16.899999999999999" hidden="1" customHeight="1" x14ac:dyDescent="0.2">
      <c r="B300" s="476" t="str">
        <f t="shared" si="32"/>
        <v/>
      </c>
      <c r="C300" s="476" t="str">
        <f t="shared" si="33"/>
        <v/>
      </c>
      <c r="D300" s="187" t="str">
        <f t="shared" si="34"/>
        <v/>
      </c>
      <c r="E300" s="1884" t="str">
        <f t="shared" si="35"/>
        <v/>
      </c>
      <c r="F300" s="1885"/>
      <c r="G300" s="440" t="str">
        <f t="shared" si="39"/>
        <v/>
      </c>
      <c r="H300" s="440" t="str">
        <f t="shared" si="36"/>
        <v/>
      </c>
      <c r="I300" s="188" t="str">
        <f t="shared" si="37"/>
        <v/>
      </c>
      <c r="J300" s="188" t="str">
        <f t="shared" si="38"/>
        <v/>
      </c>
      <c r="K300" s="188">
        <f>MAX(0,$K$12+SUM($I$13:$I299)-$L$12-SUM($J$13:$J299))</f>
        <v>172646</v>
      </c>
      <c r="L300" s="188">
        <f>MAX(0,-($K$12+SUM($I$13:$I299)-$L$12-SUM($J$13:$J299)))</f>
        <v>0</v>
      </c>
      <c r="M300" s="482" t="str">
        <f t="array" ref="M300">IFERROR(SMALL(IF((tkno=$K$2)+(tkco=$K$2),ROW(tkno)-6),ROWS($M$12:M299)),"")</f>
        <v/>
      </c>
    </row>
    <row r="301" spans="2:13" s="186" customFormat="1" ht="25.7" hidden="1" customHeight="1" x14ac:dyDescent="0.2">
      <c r="B301" s="476" t="str">
        <f t="shared" si="32"/>
        <v/>
      </c>
      <c r="C301" s="476" t="str">
        <f t="shared" si="33"/>
        <v/>
      </c>
      <c r="D301" s="187" t="str">
        <f t="shared" si="34"/>
        <v/>
      </c>
      <c r="E301" s="1884" t="str">
        <f t="shared" si="35"/>
        <v/>
      </c>
      <c r="F301" s="1885"/>
      <c r="G301" s="440" t="str">
        <f t="shared" si="39"/>
        <v/>
      </c>
      <c r="H301" s="440" t="str">
        <f t="shared" si="36"/>
        <v/>
      </c>
      <c r="I301" s="188" t="str">
        <f t="shared" si="37"/>
        <v/>
      </c>
      <c r="J301" s="188" t="str">
        <f t="shared" si="38"/>
        <v/>
      </c>
      <c r="K301" s="188">
        <f>MAX(0,$K$12+SUM($I$13:$I300)-$L$12-SUM($J$13:$J300))</f>
        <v>172646</v>
      </c>
      <c r="L301" s="188">
        <f>MAX(0,-($K$12+SUM($I$13:$I300)-$L$12-SUM($J$13:$J300)))</f>
        <v>0</v>
      </c>
      <c r="M301" s="482" t="str">
        <f t="array" ref="M301">IFERROR(SMALL(IF((tkno=$K$2)+(tkco=$K$2),ROW(tkno)-6),ROWS($M$12:M300)),"")</f>
        <v/>
      </c>
    </row>
    <row r="302" spans="2:13" s="186" customFormat="1" ht="24.95" hidden="1" customHeight="1" x14ac:dyDescent="0.2">
      <c r="B302" s="476" t="str">
        <f t="shared" si="32"/>
        <v/>
      </c>
      <c r="C302" s="476" t="str">
        <f t="shared" si="33"/>
        <v/>
      </c>
      <c r="D302" s="187" t="str">
        <f t="shared" si="34"/>
        <v/>
      </c>
      <c r="E302" s="1884" t="str">
        <f t="shared" si="35"/>
        <v/>
      </c>
      <c r="F302" s="1885"/>
      <c r="G302" s="440" t="str">
        <f t="shared" si="39"/>
        <v/>
      </c>
      <c r="H302" s="440" t="str">
        <f t="shared" si="36"/>
        <v/>
      </c>
      <c r="I302" s="188" t="str">
        <f t="shared" si="37"/>
        <v/>
      </c>
      <c r="J302" s="188" t="str">
        <f t="shared" si="38"/>
        <v/>
      </c>
      <c r="K302" s="188">
        <f>MAX(0,$K$12+SUM($I$13:$I301)-$L$12-SUM($J$13:$J301))</f>
        <v>172646</v>
      </c>
      <c r="L302" s="188">
        <f>MAX(0,-($K$12+SUM($I$13:$I301)-$L$12-SUM($J$13:$J301)))</f>
        <v>0</v>
      </c>
      <c r="M302" s="482" t="str">
        <f t="array" ref="M302">IFERROR(SMALL(IF((tkno=$K$2)+(tkco=$K$2),ROW(tkno)-6),ROWS($M$12:M301)),"")</f>
        <v/>
      </c>
    </row>
    <row r="303" spans="2:13" s="186" customFormat="1" ht="17.649999999999999" hidden="1" customHeight="1" x14ac:dyDescent="0.2">
      <c r="B303" s="476" t="str">
        <f t="shared" si="32"/>
        <v/>
      </c>
      <c r="C303" s="476" t="str">
        <f t="shared" si="33"/>
        <v/>
      </c>
      <c r="D303" s="187" t="str">
        <f t="shared" si="34"/>
        <v/>
      </c>
      <c r="E303" s="1884" t="str">
        <f t="shared" si="35"/>
        <v/>
      </c>
      <c r="F303" s="1885"/>
      <c r="G303" s="440" t="str">
        <f t="shared" si="39"/>
        <v/>
      </c>
      <c r="H303" s="440" t="str">
        <f t="shared" si="36"/>
        <v/>
      </c>
      <c r="I303" s="188" t="str">
        <f t="shared" si="37"/>
        <v/>
      </c>
      <c r="J303" s="188" t="str">
        <f t="shared" si="38"/>
        <v/>
      </c>
      <c r="K303" s="188">
        <f>MAX(0,$K$12+SUM($I$13:$I302)-$L$12-SUM($J$13:$J302))</f>
        <v>172646</v>
      </c>
      <c r="L303" s="188">
        <f>MAX(0,-($K$12+SUM($I$13:$I302)-$L$12-SUM($J$13:$J302)))</f>
        <v>0</v>
      </c>
      <c r="M303" s="482" t="str">
        <f t="array" ref="M303">IFERROR(SMALL(IF((tkno=$K$2)+(tkco=$K$2),ROW(tkno)-6),ROWS($M$12:M302)),"")</f>
        <v/>
      </c>
    </row>
    <row r="304" spans="2:13" s="186" customFormat="1" ht="24.95" hidden="1" customHeight="1" x14ac:dyDescent="0.2">
      <c r="B304" s="476" t="str">
        <f t="shared" si="32"/>
        <v/>
      </c>
      <c r="C304" s="476" t="str">
        <f t="shared" si="33"/>
        <v/>
      </c>
      <c r="D304" s="187" t="str">
        <f t="shared" si="34"/>
        <v/>
      </c>
      <c r="E304" s="1884" t="str">
        <f t="shared" si="35"/>
        <v/>
      </c>
      <c r="F304" s="1885"/>
      <c r="G304" s="440" t="str">
        <f t="shared" si="39"/>
        <v/>
      </c>
      <c r="H304" s="440" t="str">
        <f t="shared" si="36"/>
        <v/>
      </c>
      <c r="I304" s="188" t="str">
        <f t="shared" si="37"/>
        <v/>
      </c>
      <c r="J304" s="188" t="str">
        <f t="shared" si="38"/>
        <v/>
      </c>
      <c r="K304" s="188">
        <f>MAX(0,$K$12+SUM($I$13:$I303)-$L$12-SUM($J$13:$J303))</f>
        <v>172646</v>
      </c>
      <c r="L304" s="188">
        <f>MAX(0,-($K$12+SUM($I$13:$I303)-$L$12-SUM($J$13:$J303)))</f>
        <v>0</v>
      </c>
      <c r="M304" s="482" t="str">
        <f t="array" ref="M304">IFERROR(SMALL(IF((tkno=$K$2)+(tkco=$K$2),ROW(tkno)-6),ROWS($M$12:M303)),"")</f>
        <v/>
      </c>
    </row>
    <row r="305" spans="2:13" s="186" customFormat="1" ht="24.95" hidden="1" customHeight="1" x14ac:dyDescent="0.2">
      <c r="B305" s="476" t="str">
        <f t="shared" si="32"/>
        <v/>
      </c>
      <c r="C305" s="476" t="str">
        <f t="shared" si="33"/>
        <v/>
      </c>
      <c r="D305" s="187" t="str">
        <f t="shared" si="34"/>
        <v/>
      </c>
      <c r="E305" s="1884" t="str">
        <f t="shared" si="35"/>
        <v/>
      </c>
      <c r="F305" s="1885"/>
      <c r="G305" s="440" t="str">
        <f t="shared" si="39"/>
        <v/>
      </c>
      <c r="H305" s="440" t="str">
        <f t="shared" si="36"/>
        <v/>
      </c>
      <c r="I305" s="188" t="str">
        <f t="shared" si="37"/>
        <v/>
      </c>
      <c r="J305" s="188" t="str">
        <f t="shared" si="38"/>
        <v/>
      </c>
      <c r="K305" s="188">
        <f>MAX(0,$K$12+SUM($I$13:$I304)-$L$12-SUM($J$13:$J304))</f>
        <v>172646</v>
      </c>
      <c r="L305" s="188">
        <f>MAX(0,-($K$12+SUM($I$13:$I304)-$L$12-SUM($J$13:$J304)))</f>
        <v>0</v>
      </c>
      <c r="M305" s="482" t="str">
        <f t="array" ref="M305">IFERROR(SMALL(IF((tkno=$K$2)+(tkco=$K$2),ROW(tkno)-6),ROWS($M$12:M304)),"")</f>
        <v/>
      </c>
    </row>
    <row r="306" spans="2:13" s="186" customFormat="1" ht="17.649999999999999" hidden="1" customHeight="1" x14ac:dyDescent="0.2">
      <c r="B306" s="476" t="str">
        <f t="shared" si="32"/>
        <v/>
      </c>
      <c r="C306" s="476" t="str">
        <f t="shared" si="33"/>
        <v/>
      </c>
      <c r="D306" s="187" t="str">
        <f t="shared" si="34"/>
        <v/>
      </c>
      <c r="E306" s="1884" t="str">
        <f t="shared" si="35"/>
        <v/>
      </c>
      <c r="F306" s="1885"/>
      <c r="G306" s="440" t="str">
        <f t="shared" si="39"/>
        <v/>
      </c>
      <c r="H306" s="440" t="str">
        <f t="shared" si="36"/>
        <v/>
      </c>
      <c r="I306" s="188" t="str">
        <f t="shared" si="37"/>
        <v/>
      </c>
      <c r="J306" s="188" t="str">
        <f t="shared" si="38"/>
        <v/>
      </c>
      <c r="K306" s="188">
        <f>MAX(0,$K$12+SUM($I$13:$I305)-$L$12-SUM($J$13:$J305))</f>
        <v>172646</v>
      </c>
      <c r="L306" s="188">
        <f>MAX(0,-($K$12+SUM($I$13:$I305)-$L$12-SUM($J$13:$J305)))</f>
        <v>0</v>
      </c>
      <c r="M306" s="482" t="str">
        <f t="array" ref="M306">IFERROR(SMALL(IF((tkno=$K$2)+(tkco=$K$2),ROW(tkno)-6),ROWS($M$12:M305)),"")</f>
        <v/>
      </c>
    </row>
    <row r="307" spans="2:13" s="186" customFormat="1" ht="16.899999999999999" hidden="1" customHeight="1" x14ac:dyDescent="0.2">
      <c r="B307" s="476" t="str">
        <f t="shared" si="32"/>
        <v/>
      </c>
      <c r="C307" s="476" t="str">
        <f t="shared" si="33"/>
        <v/>
      </c>
      <c r="D307" s="187" t="str">
        <f t="shared" si="34"/>
        <v/>
      </c>
      <c r="E307" s="1884" t="str">
        <f t="shared" si="35"/>
        <v/>
      </c>
      <c r="F307" s="1885"/>
      <c r="G307" s="440" t="str">
        <f t="shared" si="39"/>
        <v/>
      </c>
      <c r="H307" s="440" t="str">
        <f t="shared" si="36"/>
        <v/>
      </c>
      <c r="I307" s="188" t="str">
        <f t="shared" si="37"/>
        <v/>
      </c>
      <c r="J307" s="188" t="str">
        <f t="shared" si="38"/>
        <v/>
      </c>
      <c r="K307" s="188">
        <f>MAX(0,$K$12+SUM($I$13:$I306)-$L$12-SUM($J$13:$J306))</f>
        <v>172646</v>
      </c>
      <c r="L307" s="188">
        <f>MAX(0,-($K$12+SUM($I$13:$I306)-$L$12-SUM($J$13:$J306)))</f>
        <v>0</v>
      </c>
      <c r="M307" s="482" t="str">
        <f t="array" ref="M307">IFERROR(SMALL(IF((tkno=$K$2)+(tkco=$K$2),ROW(tkno)-6),ROWS($M$12:M306)),"")</f>
        <v/>
      </c>
    </row>
    <row r="308" spans="2:13" s="186" customFormat="1" ht="17.649999999999999" hidden="1" customHeight="1" x14ac:dyDescent="0.2">
      <c r="B308" s="476" t="str">
        <f t="shared" si="32"/>
        <v/>
      </c>
      <c r="C308" s="476" t="str">
        <f t="shared" si="33"/>
        <v/>
      </c>
      <c r="D308" s="187" t="str">
        <f t="shared" si="34"/>
        <v/>
      </c>
      <c r="E308" s="1884" t="str">
        <f t="shared" si="35"/>
        <v/>
      </c>
      <c r="F308" s="1885"/>
      <c r="G308" s="440" t="str">
        <f t="shared" si="39"/>
        <v/>
      </c>
      <c r="H308" s="440" t="str">
        <f t="shared" si="36"/>
        <v/>
      </c>
      <c r="I308" s="188" t="str">
        <f t="shared" si="37"/>
        <v/>
      </c>
      <c r="J308" s="188" t="str">
        <f t="shared" si="38"/>
        <v/>
      </c>
      <c r="K308" s="188">
        <f>MAX(0,$K$12+SUM($I$13:$I307)-$L$12-SUM($J$13:$J307))</f>
        <v>172646</v>
      </c>
      <c r="L308" s="188">
        <f>MAX(0,-($K$12+SUM($I$13:$I307)-$L$12-SUM($J$13:$J307)))</f>
        <v>0</v>
      </c>
      <c r="M308" s="482" t="str">
        <f t="array" ref="M308">IFERROR(SMALL(IF((tkno=$K$2)+(tkco=$K$2),ROW(tkno)-6),ROWS($M$12:M307)),"")</f>
        <v/>
      </c>
    </row>
    <row r="309" spans="2:13" s="186" customFormat="1" ht="24.95" hidden="1" customHeight="1" x14ac:dyDescent="0.2">
      <c r="B309" s="476" t="str">
        <f t="shared" si="32"/>
        <v/>
      </c>
      <c r="C309" s="476" t="str">
        <f t="shared" si="33"/>
        <v/>
      </c>
      <c r="D309" s="187" t="str">
        <f t="shared" si="34"/>
        <v/>
      </c>
      <c r="E309" s="1884" t="str">
        <f t="shared" si="35"/>
        <v/>
      </c>
      <c r="F309" s="1885"/>
      <c r="G309" s="440" t="str">
        <f t="shared" si="39"/>
        <v/>
      </c>
      <c r="H309" s="440" t="str">
        <f t="shared" si="36"/>
        <v/>
      </c>
      <c r="I309" s="188" t="str">
        <f t="shared" si="37"/>
        <v/>
      </c>
      <c r="J309" s="188" t="str">
        <f t="shared" si="38"/>
        <v/>
      </c>
      <c r="K309" s="188">
        <f>MAX(0,$K$12+SUM($I$13:$I308)-$L$12-SUM($J$13:$J308))</f>
        <v>172646</v>
      </c>
      <c r="L309" s="188">
        <f>MAX(0,-($K$12+SUM($I$13:$I308)-$L$12-SUM($J$13:$J308)))</f>
        <v>0</v>
      </c>
      <c r="M309" s="482" t="str">
        <f t="array" ref="M309">IFERROR(SMALL(IF((tkno=$K$2)+(tkco=$K$2),ROW(tkno)-6),ROWS($M$12:M308)),"")</f>
        <v/>
      </c>
    </row>
    <row r="310" spans="2:13" s="186" customFormat="1" ht="17.649999999999999" hidden="1" customHeight="1" x14ac:dyDescent="0.2">
      <c r="B310" s="476" t="str">
        <f t="shared" si="32"/>
        <v/>
      </c>
      <c r="C310" s="476" t="str">
        <f t="shared" si="33"/>
        <v/>
      </c>
      <c r="D310" s="187" t="str">
        <f t="shared" si="34"/>
        <v/>
      </c>
      <c r="E310" s="1884" t="str">
        <f t="shared" si="35"/>
        <v/>
      </c>
      <c r="F310" s="1885"/>
      <c r="G310" s="440" t="str">
        <f t="shared" si="39"/>
        <v/>
      </c>
      <c r="H310" s="440" t="str">
        <f t="shared" si="36"/>
        <v/>
      </c>
      <c r="I310" s="188" t="str">
        <f t="shared" si="37"/>
        <v/>
      </c>
      <c r="J310" s="188" t="str">
        <f t="shared" si="38"/>
        <v/>
      </c>
      <c r="K310" s="188">
        <f>MAX(0,$K$12+SUM($I$13:$I309)-$L$12-SUM($J$13:$J309))</f>
        <v>172646</v>
      </c>
      <c r="L310" s="188">
        <f>MAX(0,-($K$12+SUM($I$13:$I309)-$L$12-SUM($J$13:$J309)))</f>
        <v>0</v>
      </c>
      <c r="M310" s="482" t="str">
        <f t="array" ref="M310">IFERROR(SMALL(IF((tkno=$K$2)+(tkco=$K$2),ROW(tkno)-6),ROWS($M$12:M309)),"")</f>
        <v/>
      </c>
    </row>
    <row r="311" spans="2:13" s="186" customFormat="1" ht="17.649999999999999" hidden="1" customHeight="1" x14ac:dyDescent="0.2">
      <c r="B311" s="476" t="str">
        <f t="shared" si="32"/>
        <v/>
      </c>
      <c r="C311" s="476" t="str">
        <f t="shared" si="33"/>
        <v/>
      </c>
      <c r="D311" s="187" t="str">
        <f t="shared" si="34"/>
        <v/>
      </c>
      <c r="E311" s="1884" t="str">
        <f t="shared" si="35"/>
        <v/>
      </c>
      <c r="F311" s="1885"/>
      <c r="G311" s="440" t="str">
        <f t="shared" si="39"/>
        <v/>
      </c>
      <c r="H311" s="440" t="str">
        <f t="shared" si="36"/>
        <v/>
      </c>
      <c r="I311" s="188" t="str">
        <f t="shared" si="37"/>
        <v/>
      </c>
      <c r="J311" s="188" t="str">
        <f t="shared" si="38"/>
        <v/>
      </c>
      <c r="K311" s="188">
        <f>MAX(0,$K$12+SUM($I$13:$I310)-$L$12-SUM($J$13:$J310))</f>
        <v>172646</v>
      </c>
      <c r="L311" s="188">
        <f>MAX(0,-($K$12+SUM($I$13:$I310)-$L$12-SUM($J$13:$J310)))</f>
        <v>0</v>
      </c>
      <c r="M311" s="482" t="str">
        <f t="array" ref="M311">IFERROR(SMALL(IF((tkno=$K$2)+(tkco=$K$2),ROW(tkno)-6),ROWS($M$12:M310)),"")</f>
        <v/>
      </c>
    </row>
    <row r="312" spans="2:13" s="186" customFormat="1" ht="16.899999999999999" hidden="1" customHeight="1" x14ac:dyDescent="0.2">
      <c r="B312" s="476" t="str">
        <f t="shared" si="32"/>
        <v/>
      </c>
      <c r="C312" s="476" t="str">
        <f t="shared" si="33"/>
        <v/>
      </c>
      <c r="D312" s="187" t="str">
        <f t="shared" si="34"/>
        <v/>
      </c>
      <c r="E312" s="1884" t="str">
        <f t="shared" si="35"/>
        <v/>
      </c>
      <c r="F312" s="1885"/>
      <c r="G312" s="440" t="str">
        <f t="shared" si="39"/>
        <v/>
      </c>
      <c r="H312" s="440" t="str">
        <f t="shared" si="36"/>
        <v/>
      </c>
      <c r="I312" s="188" t="str">
        <f t="shared" si="37"/>
        <v/>
      </c>
      <c r="J312" s="188" t="str">
        <f t="shared" si="38"/>
        <v/>
      </c>
      <c r="K312" s="188">
        <f>MAX(0,$K$12+SUM($I$13:$I311)-$L$12-SUM($J$13:$J311))</f>
        <v>172646</v>
      </c>
      <c r="L312" s="188">
        <f>MAX(0,-($K$12+SUM($I$13:$I311)-$L$12-SUM($J$13:$J311)))</f>
        <v>0</v>
      </c>
      <c r="M312" s="482" t="str">
        <f t="array" ref="M312">IFERROR(SMALL(IF((tkno=$K$2)+(tkco=$K$2),ROW(tkno)-6),ROWS($M$12:M311)),"")</f>
        <v/>
      </c>
    </row>
    <row r="313" spans="2:13" s="186" customFormat="1" ht="25.7" hidden="1" customHeight="1" x14ac:dyDescent="0.2">
      <c r="B313" s="476" t="str">
        <f t="shared" si="32"/>
        <v/>
      </c>
      <c r="C313" s="476" t="str">
        <f t="shared" si="33"/>
        <v/>
      </c>
      <c r="D313" s="187" t="str">
        <f t="shared" si="34"/>
        <v/>
      </c>
      <c r="E313" s="1884" t="str">
        <f t="shared" si="35"/>
        <v/>
      </c>
      <c r="F313" s="1885"/>
      <c r="G313" s="440" t="str">
        <f t="shared" si="39"/>
        <v/>
      </c>
      <c r="H313" s="440" t="str">
        <f t="shared" si="36"/>
        <v/>
      </c>
      <c r="I313" s="188" t="str">
        <f t="shared" si="37"/>
        <v/>
      </c>
      <c r="J313" s="188" t="str">
        <f t="shared" si="38"/>
        <v/>
      </c>
      <c r="K313" s="188">
        <f>MAX(0,$K$12+SUM($I$13:$I312)-$L$12-SUM($J$13:$J312))</f>
        <v>172646</v>
      </c>
      <c r="L313" s="188">
        <f>MAX(0,-($K$12+SUM($I$13:$I312)-$L$12-SUM($J$13:$J312)))</f>
        <v>0</v>
      </c>
      <c r="M313" s="482" t="str">
        <f t="array" ref="M313">IFERROR(SMALL(IF((tkno=$K$2)+(tkco=$K$2),ROW(tkno)-6),ROWS($M$12:M312)),"")</f>
        <v/>
      </c>
    </row>
    <row r="314" spans="2:13" s="186" customFormat="1" ht="16.899999999999999" hidden="1" customHeight="1" x14ac:dyDescent="0.2">
      <c r="B314" s="476" t="str">
        <f t="shared" si="32"/>
        <v/>
      </c>
      <c r="C314" s="476" t="str">
        <f t="shared" si="33"/>
        <v/>
      </c>
      <c r="D314" s="187" t="str">
        <f t="shared" si="34"/>
        <v/>
      </c>
      <c r="E314" s="1884" t="str">
        <f t="shared" si="35"/>
        <v/>
      </c>
      <c r="F314" s="1885"/>
      <c r="G314" s="440" t="str">
        <f t="shared" si="39"/>
        <v/>
      </c>
      <c r="H314" s="440" t="str">
        <f t="shared" si="36"/>
        <v/>
      </c>
      <c r="I314" s="188" t="str">
        <f t="shared" si="37"/>
        <v/>
      </c>
      <c r="J314" s="188" t="str">
        <f t="shared" si="38"/>
        <v/>
      </c>
      <c r="K314" s="188">
        <f>MAX(0,$K$12+SUM($I$13:$I313)-$L$12-SUM($J$13:$J313))</f>
        <v>172646</v>
      </c>
      <c r="L314" s="188">
        <f>MAX(0,-($K$12+SUM($I$13:$I313)-$L$12-SUM($J$13:$J313)))</f>
        <v>0</v>
      </c>
      <c r="M314" s="482" t="str">
        <f t="array" ref="M314">IFERROR(SMALL(IF((tkno=$K$2)+(tkco=$K$2),ROW(tkno)-6),ROWS($M$12:M313)),"")</f>
        <v/>
      </c>
    </row>
    <row r="315" spans="2:13" s="186" customFormat="1" ht="17.649999999999999" hidden="1" customHeight="1" x14ac:dyDescent="0.2">
      <c r="B315" s="476" t="str">
        <f t="shared" si="32"/>
        <v/>
      </c>
      <c r="C315" s="476" t="str">
        <f t="shared" si="33"/>
        <v/>
      </c>
      <c r="D315" s="187" t="str">
        <f t="shared" si="34"/>
        <v/>
      </c>
      <c r="E315" s="1884" t="str">
        <f t="shared" si="35"/>
        <v/>
      </c>
      <c r="F315" s="1885"/>
      <c r="G315" s="440" t="str">
        <f t="shared" si="39"/>
        <v/>
      </c>
      <c r="H315" s="440" t="str">
        <f t="shared" si="36"/>
        <v/>
      </c>
      <c r="I315" s="188" t="str">
        <f t="shared" si="37"/>
        <v/>
      </c>
      <c r="J315" s="188" t="str">
        <f t="shared" si="38"/>
        <v/>
      </c>
      <c r="K315" s="188">
        <f>MAX(0,$K$12+SUM($I$13:$I314)-$L$12-SUM($J$13:$J314))</f>
        <v>172646</v>
      </c>
      <c r="L315" s="188">
        <f>MAX(0,-($K$12+SUM($I$13:$I314)-$L$12-SUM($J$13:$J314)))</f>
        <v>0</v>
      </c>
      <c r="M315" s="482" t="str">
        <f t="array" ref="M315">IFERROR(SMALL(IF((tkno=$K$2)+(tkco=$K$2),ROW(tkno)-6),ROWS($M$12:M314)),"")</f>
        <v/>
      </c>
    </row>
    <row r="316" spans="2:13" s="186" customFormat="1" ht="16.899999999999999" hidden="1" customHeight="1" x14ac:dyDescent="0.2">
      <c r="B316" s="476" t="str">
        <f t="shared" si="32"/>
        <v/>
      </c>
      <c r="C316" s="476" t="str">
        <f t="shared" si="33"/>
        <v/>
      </c>
      <c r="D316" s="187" t="str">
        <f t="shared" si="34"/>
        <v/>
      </c>
      <c r="E316" s="1884" t="str">
        <f t="shared" si="35"/>
        <v/>
      </c>
      <c r="F316" s="1885"/>
      <c r="G316" s="440" t="str">
        <f t="shared" si="39"/>
        <v/>
      </c>
      <c r="H316" s="440" t="str">
        <f t="shared" si="36"/>
        <v/>
      </c>
      <c r="I316" s="188" t="str">
        <f t="shared" si="37"/>
        <v/>
      </c>
      <c r="J316" s="188" t="str">
        <f t="shared" si="38"/>
        <v/>
      </c>
      <c r="K316" s="188">
        <f>MAX(0,$K$12+SUM($I$13:$I315)-$L$12-SUM($J$13:$J315))</f>
        <v>172646</v>
      </c>
      <c r="L316" s="188">
        <f>MAX(0,-($K$12+SUM($I$13:$I315)-$L$12-SUM($J$13:$J315)))</f>
        <v>0</v>
      </c>
      <c r="M316" s="482" t="str">
        <f t="array" ref="M316">IFERROR(SMALL(IF((tkno=$K$2)+(tkco=$K$2),ROW(tkno)-6),ROWS($M$12:M315)),"")</f>
        <v/>
      </c>
    </row>
    <row r="317" spans="2:13" s="186" customFormat="1" ht="17.649999999999999" hidden="1" customHeight="1" x14ac:dyDescent="0.2">
      <c r="B317" s="476" t="str">
        <f t="shared" si="32"/>
        <v/>
      </c>
      <c r="C317" s="476" t="str">
        <f t="shared" si="33"/>
        <v/>
      </c>
      <c r="D317" s="187" t="str">
        <f t="shared" si="34"/>
        <v/>
      </c>
      <c r="E317" s="1884" t="str">
        <f t="shared" si="35"/>
        <v/>
      </c>
      <c r="F317" s="1885"/>
      <c r="G317" s="440" t="str">
        <f t="shared" si="39"/>
        <v/>
      </c>
      <c r="H317" s="440" t="str">
        <f t="shared" si="36"/>
        <v/>
      </c>
      <c r="I317" s="188" t="str">
        <f t="shared" si="37"/>
        <v/>
      </c>
      <c r="J317" s="188" t="str">
        <f t="shared" si="38"/>
        <v/>
      </c>
      <c r="K317" s="188">
        <f>MAX(0,$K$12+SUM($I$13:$I316)-$L$12-SUM($J$13:$J316))</f>
        <v>172646</v>
      </c>
      <c r="L317" s="188">
        <f>MAX(0,-($K$12+SUM($I$13:$I316)-$L$12-SUM($J$13:$J316)))</f>
        <v>0</v>
      </c>
      <c r="M317" s="482" t="str">
        <f t="array" ref="M317">IFERROR(SMALL(IF((tkno=$K$2)+(tkco=$K$2),ROW(tkno)-6),ROWS($M$12:M316)),"")</f>
        <v/>
      </c>
    </row>
    <row r="318" spans="2:13" s="186" customFormat="1" ht="24.95" hidden="1" customHeight="1" x14ac:dyDescent="0.2">
      <c r="B318" s="476" t="str">
        <f t="shared" si="32"/>
        <v/>
      </c>
      <c r="C318" s="476" t="str">
        <f t="shared" si="33"/>
        <v/>
      </c>
      <c r="D318" s="187" t="str">
        <f t="shared" si="34"/>
        <v/>
      </c>
      <c r="E318" s="1884" t="str">
        <f t="shared" si="35"/>
        <v/>
      </c>
      <c r="F318" s="1885"/>
      <c r="G318" s="440" t="str">
        <f t="shared" si="39"/>
        <v/>
      </c>
      <c r="H318" s="440" t="str">
        <f t="shared" si="36"/>
        <v/>
      </c>
      <c r="I318" s="188" t="str">
        <f t="shared" si="37"/>
        <v/>
      </c>
      <c r="J318" s="188" t="str">
        <f t="shared" si="38"/>
        <v/>
      </c>
      <c r="K318" s="188">
        <f>MAX(0,$K$12+SUM($I$13:$I317)-$L$12-SUM($J$13:$J317))</f>
        <v>172646</v>
      </c>
      <c r="L318" s="188">
        <f>MAX(0,-($K$12+SUM($I$13:$I317)-$L$12-SUM($J$13:$J317)))</f>
        <v>0</v>
      </c>
      <c r="M318" s="482" t="str">
        <f t="array" ref="M318">IFERROR(SMALL(IF((tkno=$K$2)+(tkco=$K$2),ROW(tkno)-6),ROWS($M$12:M317)),"")</f>
        <v/>
      </c>
    </row>
    <row r="319" spans="2:13" s="186" customFormat="1" ht="24.95" hidden="1" customHeight="1" x14ac:dyDescent="0.2">
      <c r="B319" s="476" t="str">
        <f t="shared" si="32"/>
        <v/>
      </c>
      <c r="C319" s="476" t="str">
        <f t="shared" si="33"/>
        <v/>
      </c>
      <c r="D319" s="187" t="str">
        <f t="shared" si="34"/>
        <v/>
      </c>
      <c r="E319" s="1884" t="str">
        <f t="shared" si="35"/>
        <v/>
      </c>
      <c r="F319" s="1885"/>
      <c r="G319" s="440" t="str">
        <f t="shared" si="39"/>
        <v/>
      </c>
      <c r="H319" s="440" t="str">
        <f t="shared" si="36"/>
        <v/>
      </c>
      <c r="I319" s="188" t="str">
        <f t="shared" si="37"/>
        <v/>
      </c>
      <c r="J319" s="188" t="str">
        <f t="shared" si="38"/>
        <v/>
      </c>
      <c r="K319" s="188">
        <f>MAX(0,$K$12+SUM($I$13:$I318)-$L$12-SUM($J$13:$J318))</f>
        <v>172646</v>
      </c>
      <c r="L319" s="188">
        <f>MAX(0,-($K$12+SUM($I$13:$I318)-$L$12-SUM($J$13:$J318)))</f>
        <v>0</v>
      </c>
      <c r="M319" s="482" t="str">
        <f t="array" ref="M319">IFERROR(SMALL(IF((tkno=$K$2)+(tkco=$K$2),ROW(tkno)-6),ROWS($M$12:M318)),"")</f>
        <v/>
      </c>
    </row>
    <row r="320" spans="2:13" s="186" customFormat="1" ht="17.649999999999999" hidden="1" customHeight="1" x14ac:dyDescent="0.2">
      <c r="B320" s="476" t="str">
        <f t="shared" si="32"/>
        <v/>
      </c>
      <c r="C320" s="476" t="str">
        <f t="shared" si="33"/>
        <v/>
      </c>
      <c r="D320" s="187" t="str">
        <f t="shared" si="34"/>
        <v/>
      </c>
      <c r="E320" s="1884" t="str">
        <f t="shared" si="35"/>
        <v/>
      </c>
      <c r="F320" s="1885"/>
      <c r="G320" s="440" t="str">
        <f t="shared" si="39"/>
        <v/>
      </c>
      <c r="H320" s="440" t="str">
        <f t="shared" si="36"/>
        <v/>
      </c>
      <c r="I320" s="188" t="str">
        <f t="shared" si="37"/>
        <v/>
      </c>
      <c r="J320" s="188" t="str">
        <f t="shared" si="38"/>
        <v/>
      </c>
      <c r="K320" s="188">
        <f>MAX(0,$K$12+SUM($I$13:$I319)-$L$12-SUM($J$13:$J319))</f>
        <v>172646</v>
      </c>
      <c r="L320" s="188">
        <f>MAX(0,-($K$12+SUM($I$13:$I319)-$L$12-SUM($J$13:$J319)))</f>
        <v>0</v>
      </c>
      <c r="M320" s="482" t="str">
        <f t="array" ref="M320">IFERROR(SMALL(IF((tkno=$K$2)+(tkco=$K$2),ROW(tkno)-6),ROWS($M$12:M319)),"")</f>
        <v/>
      </c>
    </row>
    <row r="321" spans="2:13" s="186" customFormat="1" ht="16.899999999999999" hidden="1" customHeight="1" x14ac:dyDescent="0.2">
      <c r="B321" s="476" t="str">
        <f t="shared" si="32"/>
        <v/>
      </c>
      <c r="C321" s="476" t="str">
        <f t="shared" si="33"/>
        <v/>
      </c>
      <c r="D321" s="187" t="str">
        <f t="shared" si="34"/>
        <v/>
      </c>
      <c r="E321" s="1884" t="str">
        <f t="shared" si="35"/>
        <v/>
      </c>
      <c r="F321" s="1885"/>
      <c r="G321" s="440" t="str">
        <f t="shared" si="39"/>
        <v/>
      </c>
      <c r="H321" s="440" t="str">
        <f t="shared" si="36"/>
        <v/>
      </c>
      <c r="I321" s="188" t="str">
        <f t="shared" si="37"/>
        <v/>
      </c>
      <c r="J321" s="188" t="str">
        <f t="shared" si="38"/>
        <v/>
      </c>
      <c r="K321" s="188">
        <f>MAX(0,$K$12+SUM($I$13:$I320)-$L$12-SUM($J$13:$J320))</f>
        <v>172646</v>
      </c>
      <c r="L321" s="188">
        <f>MAX(0,-($K$12+SUM($I$13:$I320)-$L$12-SUM($J$13:$J320)))</f>
        <v>0</v>
      </c>
      <c r="M321" s="482" t="str">
        <f t="array" ref="M321">IFERROR(SMALL(IF((tkno=$K$2)+(tkco=$K$2),ROW(tkno)-6),ROWS($M$12:M320)),"")</f>
        <v/>
      </c>
    </row>
    <row r="322" spans="2:13" s="186" customFormat="1" ht="17.649999999999999" hidden="1" customHeight="1" x14ac:dyDescent="0.2">
      <c r="B322" s="476" t="str">
        <f t="shared" si="32"/>
        <v/>
      </c>
      <c r="C322" s="476" t="str">
        <f t="shared" si="33"/>
        <v/>
      </c>
      <c r="D322" s="187" t="str">
        <f t="shared" si="34"/>
        <v/>
      </c>
      <c r="E322" s="1884" t="str">
        <f t="shared" si="35"/>
        <v/>
      </c>
      <c r="F322" s="1885"/>
      <c r="G322" s="440" t="str">
        <f t="shared" si="39"/>
        <v/>
      </c>
      <c r="H322" s="440" t="str">
        <f t="shared" si="36"/>
        <v/>
      </c>
      <c r="I322" s="188" t="str">
        <f t="shared" si="37"/>
        <v/>
      </c>
      <c r="J322" s="188" t="str">
        <f t="shared" si="38"/>
        <v/>
      </c>
      <c r="K322" s="188">
        <f>MAX(0,$K$12+SUM($I$13:$I321)-$L$12-SUM($J$13:$J321))</f>
        <v>172646</v>
      </c>
      <c r="L322" s="188">
        <f>MAX(0,-($K$12+SUM($I$13:$I321)-$L$12-SUM($J$13:$J321)))</f>
        <v>0</v>
      </c>
      <c r="M322" s="482" t="str">
        <f t="array" ref="M322">IFERROR(SMALL(IF((tkno=$K$2)+(tkco=$K$2),ROW(tkno)-6),ROWS($M$12:M321)),"")</f>
        <v/>
      </c>
    </row>
    <row r="323" spans="2:13" s="186" customFormat="1" ht="17.649999999999999" hidden="1" customHeight="1" x14ac:dyDescent="0.2">
      <c r="B323" s="476" t="str">
        <f t="shared" si="32"/>
        <v/>
      </c>
      <c r="C323" s="476" t="str">
        <f t="shared" si="33"/>
        <v/>
      </c>
      <c r="D323" s="187" t="str">
        <f t="shared" si="34"/>
        <v/>
      </c>
      <c r="E323" s="1884" t="str">
        <f t="shared" si="35"/>
        <v/>
      </c>
      <c r="F323" s="1885"/>
      <c r="G323" s="440" t="str">
        <f t="shared" si="39"/>
        <v/>
      </c>
      <c r="H323" s="440" t="str">
        <f t="shared" si="36"/>
        <v/>
      </c>
      <c r="I323" s="188" t="str">
        <f t="shared" si="37"/>
        <v/>
      </c>
      <c r="J323" s="188" t="str">
        <f t="shared" si="38"/>
        <v/>
      </c>
      <c r="K323" s="188">
        <f>MAX(0,$K$12+SUM($I$13:$I322)-$L$12-SUM($J$13:$J322))</f>
        <v>172646</v>
      </c>
      <c r="L323" s="188">
        <f>MAX(0,-($K$12+SUM($I$13:$I322)-$L$12-SUM($J$13:$J322)))</f>
        <v>0</v>
      </c>
      <c r="M323" s="482" t="str">
        <f t="array" ref="M323">IFERROR(SMALL(IF((tkno=$K$2)+(tkco=$K$2),ROW(tkno)-6),ROWS($M$12:M322)),"")</f>
        <v/>
      </c>
    </row>
    <row r="324" spans="2:13" s="186" customFormat="1" ht="16.899999999999999" hidden="1" customHeight="1" x14ac:dyDescent="0.2">
      <c r="B324" s="476" t="str">
        <f t="shared" si="32"/>
        <v/>
      </c>
      <c r="C324" s="476" t="str">
        <f t="shared" si="33"/>
        <v/>
      </c>
      <c r="D324" s="187" t="str">
        <f t="shared" si="34"/>
        <v/>
      </c>
      <c r="E324" s="1884" t="str">
        <f t="shared" si="35"/>
        <v/>
      </c>
      <c r="F324" s="1885"/>
      <c r="G324" s="440" t="str">
        <f t="shared" si="39"/>
        <v/>
      </c>
      <c r="H324" s="440" t="str">
        <f t="shared" si="36"/>
        <v/>
      </c>
      <c r="I324" s="188" t="str">
        <f t="shared" si="37"/>
        <v/>
      </c>
      <c r="J324" s="188" t="str">
        <f t="shared" si="38"/>
        <v/>
      </c>
      <c r="K324" s="188">
        <f>MAX(0,$K$12+SUM($I$13:$I323)-$L$12-SUM($J$13:$J323))</f>
        <v>172646</v>
      </c>
      <c r="L324" s="188">
        <f>MAX(0,-($K$12+SUM($I$13:$I323)-$L$12-SUM($J$13:$J323)))</f>
        <v>0</v>
      </c>
      <c r="M324" s="482" t="str">
        <f t="array" ref="M324">IFERROR(SMALL(IF((tkno=$K$2)+(tkco=$K$2),ROW(tkno)-6),ROWS($M$12:M323)),"")</f>
        <v/>
      </c>
    </row>
    <row r="325" spans="2:13" s="186" customFormat="1" ht="17.649999999999999" hidden="1" customHeight="1" x14ac:dyDescent="0.2">
      <c r="B325" s="476" t="str">
        <f t="shared" si="32"/>
        <v/>
      </c>
      <c r="C325" s="476" t="str">
        <f t="shared" si="33"/>
        <v/>
      </c>
      <c r="D325" s="187" t="str">
        <f t="shared" si="34"/>
        <v/>
      </c>
      <c r="E325" s="1884" t="str">
        <f t="shared" si="35"/>
        <v/>
      </c>
      <c r="F325" s="1885"/>
      <c r="G325" s="440" t="str">
        <f t="shared" si="39"/>
        <v/>
      </c>
      <c r="H325" s="440" t="str">
        <f t="shared" si="36"/>
        <v/>
      </c>
      <c r="I325" s="188" t="str">
        <f t="shared" si="37"/>
        <v/>
      </c>
      <c r="J325" s="188" t="str">
        <f t="shared" si="38"/>
        <v/>
      </c>
      <c r="K325" s="188">
        <f>MAX(0,$K$12+SUM($I$13:$I324)-$L$12-SUM($J$13:$J324))</f>
        <v>172646</v>
      </c>
      <c r="L325" s="188">
        <f>MAX(0,-($K$12+SUM($I$13:$I324)-$L$12-SUM($J$13:$J324)))</f>
        <v>0</v>
      </c>
      <c r="M325" s="482" t="str">
        <f t="array" ref="M325">IFERROR(SMALL(IF((tkno=$K$2)+(tkco=$K$2),ROW(tkno)-6),ROWS($M$12:M324)),"")</f>
        <v/>
      </c>
    </row>
    <row r="326" spans="2:13" s="186" customFormat="1" ht="24.95" hidden="1" customHeight="1" x14ac:dyDescent="0.2">
      <c r="B326" s="476" t="str">
        <f t="shared" si="32"/>
        <v/>
      </c>
      <c r="C326" s="476" t="str">
        <f t="shared" si="33"/>
        <v/>
      </c>
      <c r="D326" s="187" t="str">
        <f t="shared" si="34"/>
        <v/>
      </c>
      <c r="E326" s="1884" t="str">
        <f t="shared" si="35"/>
        <v/>
      </c>
      <c r="F326" s="1885"/>
      <c r="G326" s="440" t="str">
        <f t="shared" si="39"/>
        <v/>
      </c>
      <c r="H326" s="440" t="str">
        <f t="shared" si="36"/>
        <v/>
      </c>
      <c r="I326" s="188" t="str">
        <f t="shared" si="37"/>
        <v/>
      </c>
      <c r="J326" s="188" t="str">
        <f t="shared" si="38"/>
        <v/>
      </c>
      <c r="K326" s="188">
        <f>MAX(0,$K$12+SUM($I$13:$I325)-$L$12-SUM($J$13:$J325))</f>
        <v>172646</v>
      </c>
      <c r="L326" s="188">
        <f>MAX(0,-($K$12+SUM($I$13:$I325)-$L$12-SUM($J$13:$J325)))</f>
        <v>0</v>
      </c>
      <c r="M326" s="482" t="str">
        <f t="array" ref="M326">IFERROR(SMALL(IF((tkno=$K$2)+(tkco=$K$2),ROW(tkno)-6),ROWS($M$12:M325)),"")</f>
        <v/>
      </c>
    </row>
    <row r="327" spans="2:13" s="186" customFormat="1" ht="17.649999999999999" hidden="1" customHeight="1" x14ac:dyDescent="0.2">
      <c r="B327" s="476" t="str">
        <f t="shared" si="32"/>
        <v/>
      </c>
      <c r="C327" s="476" t="str">
        <f t="shared" si="33"/>
        <v/>
      </c>
      <c r="D327" s="187" t="str">
        <f t="shared" si="34"/>
        <v/>
      </c>
      <c r="E327" s="1884" t="str">
        <f t="shared" si="35"/>
        <v/>
      </c>
      <c r="F327" s="1885"/>
      <c r="G327" s="440" t="str">
        <f t="shared" si="39"/>
        <v/>
      </c>
      <c r="H327" s="440" t="str">
        <f t="shared" si="36"/>
        <v/>
      </c>
      <c r="I327" s="188" t="str">
        <f t="shared" si="37"/>
        <v/>
      </c>
      <c r="J327" s="188" t="str">
        <f t="shared" si="38"/>
        <v/>
      </c>
      <c r="K327" s="188">
        <f>MAX(0,$K$12+SUM($I$13:$I326)-$L$12-SUM($J$13:$J326))</f>
        <v>172646</v>
      </c>
      <c r="L327" s="188">
        <f>MAX(0,-($K$12+SUM($I$13:$I326)-$L$12-SUM($J$13:$J326)))</f>
        <v>0</v>
      </c>
      <c r="M327" s="482" t="str">
        <f t="array" ref="M327">IFERROR(SMALL(IF((tkno=$K$2)+(tkco=$K$2),ROW(tkno)-6),ROWS($M$12:M326)),"")</f>
        <v/>
      </c>
    </row>
    <row r="328" spans="2:13" s="186" customFormat="1" ht="24.95" hidden="1" customHeight="1" x14ac:dyDescent="0.2">
      <c r="B328" s="476" t="str">
        <f t="shared" si="32"/>
        <v/>
      </c>
      <c r="C328" s="476" t="str">
        <f t="shared" si="33"/>
        <v/>
      </c>
      <c r="D328" s="187" t="str">
        <f t="shared" si="34"/>
        <v/>
      </c>
      <c r="E328" s="1884" t="str">
        <f t="shared" si="35"/>
        <v/>
      </c>
      <c r="F328" s="1885"/>
      <c r="G328" s="440" t="str">
        <f t="shared" si="39"/>
        <v/>
      </c>
      <c r="H328" s="440" t="str">
        <f t="shared" si="36"/>
        <v/>
      </c>
      <c r="I328" s="188" t="str">
        <f t="shared" si="37"/>
        <v/>
      </c>
      <c r="J328" s="188" t="str">
        <f t="shared" si="38"/>
        <v/>
      </c>
      <c r="K328" s="188">
        <f>MAX(0,$K$12+SUM($I$13:$I327)-$L$12-SUM($J$13:$J327))</f>
        <v>172646</v>
      </c>
      <c r="L328" s="188">
        <f>MAX(0,-($K$12+SUM($I$13:$I327)-$L$12-SUM($J$13:$J327)))</f>
        <v>0</v>
      </c>
      <c r="M328" s="482" t="str">
        <f t="array" ref="M328">IFERROR(SMALL(IF((tkno=$K$2)+(tkco=$K$2),ROW(tkno)-6),ROWS($M$12:M327)),"")</f>
        <v/>
      </c>
    </row>
    <row r="329" spans="2:13" s="186" customFormat="1" ht="17.649999999999999" hidden="1" customHeight="1" x14ac:dyDescent="0.2">
      <c r="B329" s="476" t="str">
        <f t="shared" si="32"/>
        <v/>
      </c>
      <c r="C329" s="476" t="str">
        <f t="shared" si="33"/>
        <v/>
      </c>
      <c r="D329" s="187" t="str">
        <f t="shared" si="34"/>
        <v/>
      </c>
      <c r="E329" s="1884" t="str">
        <f t="shared" si="35"/>
        <v/>
      </c>
      <c r="F329" s="1885"/>
      <c r="G329" s="440" t="str">
        <f t="shared" si="39"/>
        <v/>
      </c>
      <c r="H329" s="440" t="str">
        <f t="shared" si="36"/>
        <v/>
      </c>
      <c r="I329" s="188" t="str">
        <f t="shared" si="37"/>
        <v/>
      </c>
      <c r="J329" s="188" t="str">
        <f t="shared" si="38"/>
        <v/>
      </c>
      <c r="K329" s="188">
        <f>MAX(0,$K$12+SUM($I$13:$I328)-$L$12-SUM($J$13:$J328))</f>
        <v>172646</v>
      </c>
      <c r="L329" s="188">
        <f>MAX(0,-($K$12+SUM($I$13:$I328)-$L$12-SUM($J$13:$J328)))</f>
        <v>0</v>
      </c>
      <c r="M329" s="482" t="str">
        <f t="array" ref="M329">IFERROR(SMALL(IF((tkno=$K$2)+(tkco=$K$2),ROW(tkno)-6),ROWS($M$12:M328)),"")</f>
        <v/>
      </c>
    </row>
    <row r="330" spans="2:13" s="186" customFormat="1" ht="16.899999999999999" hidden="1" customHeight="1" x14ac:dyDescent="0.2">
      <c r="B330" s="476" t="str">
        <f t="shared" si="32"/>
        <v/>
      </c>
      <c r="C330" s="476" t="str">
        <f t="shared" si="33"/>
        <v/>
      </c>
      <c r="D330" s="187" t="str">
        <f t="shared" si="34"/>
        <v/>
      </c>
      <c r="E330" s="1884" t="str">
        <f t="shared" si="35"/>
        <v/>
      </c>
      <c r="F330" s="1885"/>
      <c r="G330" s="440" t="str">
        <f t="shared" si="39"/>
        <v/>
      </c>
      <c r="H330" s="440" t="str">
        <f t="shared" si="36"/>
        <v/>
      </c>
      <c r="I330" s="188" t="str">
        <f t="shared" si="37"/>
        <v/>
      </c>
      <c r="J330" s="188" t="str">
        <f t="shared" si="38"/>
        <v/>
      </c>
      <c r="K330" s="188">
        <f>MAX(0,$K$12+SUM($I$13:$I329)-$L$12-SUM($J$13:$J329))</f>
        <v>172646</v>
      </c>
      <c r="L330" s="188">
        <f>MAX(0,-($K$12+SUM($I$13:$I329)-$L$12-SUM($J$13:$J329)))</f>
        <v>0</v>
      </c>
      <c r="M330" s="482" t="str">
        <f t="array" ref="M330">IFERROR(SMALL(IF((tkno=$K$2)+(tkco=$K$2),ROW(tkno)-6),ROWS($M$12:M329)),"")</f>
        <v/>
      </c>
    </row>
    <row r="331" spans="2:13" s="186" customFormat="1" ht="17.649999999999999" hidden="1" customHeight="1" x14ac:dyDescent="0.2">
      <c r="B331" s="476" t="str">
        <f t="shared" si="32"/>
        <v/>
      </c>
      <c r="C331" s="476" t="str">
        <f t="shared" si="33"/>
        <v/>
      </c>
      <c r="D331" s="187" t="str">
        <f t="shared" si="34"/>
        <v/>
      </c>
      <c r="E331" s="1884" t="str">
        <f t="shared" si="35"/>
        <v/>
      </c>
      <c r="F331" s="1885"/>
      <c r="G331" s="440" t="str">
        <f t="shared" si="39"/>
        <v/>
      </c>
      <c r="H331" s="440" t="str">
        <f t="shared" si="36"/>
        <v/>
      </c>
      <c r="I331" s="188" t="str">
        <f t="shared" si="37"/>
        <v/>
      </c>
      <c r="J331" s="188" t="str">
        <f t="shared" si="38"/>
        <v/>
      </c>
      <c r="K331" s="188">
        <f>MAX(0,$K$12+SUM($I$13:$I330)-$L$12-SUM($J$13:$J330))</f>
        <v>172646</v>
      </c>
      <c r="L331" s="188">
        <f>MAX(0,-($K$12+SUM($I$13:$I330)-$L$12-SUM($J$13:$J330)))</f>
        <v>0</v>
      </c>
      <c r="M331" s="482" t="str">
        <f t="array" ref="M331">IFERROR(SMALL(IF((tkno=$K$2)+(tkco=$K$2),ROW(tkno)-6),ROWS($M$12:M330)),"")</f>
        <v/>
      </c>
    </row>
    <row r="332" spans="2:13" s="186" customFormat="1" ht="17.649999999999999" hidden="1" customHeight="1" x14ac:dyDescent="0.2">
      <c r="B332" s="476" t="str">
        <f t="shared" si="32"/>
        <v/>
      </c>
      <c r="C332" s="476" t="str">
        <f t="shared" si="33"/>
        <v/>
      </c>
      <c r="D332" s="187" t="str">
        <f t="shared" si="34"/>
        <v/>
      </c>
      <c r="E332" s="1884" t="str">
        <f t="shared" si="35"/>
        <v/>
      </c>
      <c r="F332" s="1885"/>
      <c r="G332" s="440" t="str">
        <f t="shared" si="39"/>
        <v/>
      </c>
      <c r="H332" s="440" t="str">
        <f t="shared" si="36"/>
        <v/>
      </c>
      <c r="I332" s="188" t="str">
        <f t="shared" si="37"/>
        <v/>
      </c>
      <c r="J332" s="188" t="str">
        <f t="shared" si="38"/>
        <v/>
      </c>
      <c r="K332" s="188">
        <f>MAX(0,$K$12+SUM($I$13:$I331)-$L$12-SUM($J$13:$J331))</f>
        <v>172646</v>
      </c>
      <c r="L332" s="188">
        <f>MAX(0,-($K$12+SUM($I$13:$I331)-$L$12-SUM($J$13:$J331)))</f>
        <v>0</v>
      </c>
      <c r="M332" s="482" t="str">
        <f t="array" ref="M332">IFERROR(SMALL(IF((tkno=$K$2)+(tkco=$K$2),ROW(tkno)-6),ROWS($M$12:M331)),"")</f>
        <v/>
      </c>
    </row>
    <row r="333" spans="2:13" s="186" customFormat="1" ht="16.899999999999999" hidden="1" customHeight="1" x14ac:dyDescent="0.2">
      <c r="B333" s="476" t="str">
        <f t="shared" ref="B333:B396" si="40">IF($M333="","",INDEX(ngaygs,$M333))</f>
        <v/>
      </c>
      <c r="C333" s="476" t="str">
        <f t="shared" ref="C333:C396" si="41">IF($M333="","",INDEX(ngayct,$M333))</f>
        <v/>
      </c>
      <c r="D333" s="187" t="str">
        <f t="shared" ref="D333:D396" si="42">IF($M333="","",INDEX(soct,$M333))</f>
        <v/>
      </c>
      <c r="E333" s="1884" t="str">
        <f t="shared" ref="E333:E396" si="43">IF($M333="","",INDEX(diengiai,$M333))</f>
        <v/>
      </c>
      <c r="F333" s="1885"/>
      <c r="G333" s="440" t="str">
        <f t="shared" si="39"/>
        <v/>
      </c>
      <c r="H333" s="440" t="str">
        <f t="shared" ref="H333:H396" si="44">IF($M333="","",IF(INDEX(tkno,$M333)=$K$2,INDEX(tkco,$M333),INDEX(tkno,$M333)))</f>
        <v/>
      </c>
      <c r="I333" s="188" t="str">
        <f t="shared" ref="I333:I396" si="45">IF($M333="","",IF(INDEX(tkno,$M333)=$K$2,INDEX(sotien,$M333),""))</f>
        <v/>
      </c>
      <c r="J333" s="188" t="str">
        <f t="shared" ref="J333:J396" si="46">IF($M333="","",IF(INDEX(tkco,$M333)=$K$2,INDEX(sotien,$M333),""))</f>
        <v/>
      </c>
      <c r="K333" s="188">
        <f>MAX(0,$K$12+SUM($I$13:$I332)-$L$12-SUM($J$13:$J332))</f>
        <v>172646</v>
      </c>
      <c r="L333" s="188">
        <f>MAX(0,-($K$12+SUM($I$13:$I332)-$L$12-SUM($J$13:$J332)))</f>
        <v>0</v>
      </c>
      <c r="M333" s="482" t="str">
        <f t="array" ref="M333">IFERROR(SMALL(IF((tkno=$K$2)+(tkco=$K$2),ROW(tkno)-6),ROWS($M$12:M332)),"")</f>
        <v/>
      </c>
    </row>
    <row r="334" spans="2:13" s="186" customFormat="1" ht="17.649999999999999" hidden="1" customHeight="1" x14ac:dyDescent="0.2">
      <c r="B334" s="476" t="str">
        <f t="shared" si="40"/>
        <v/>
      </c>
      <c r="C334" s="476" t="str">
        <f t="shared" si="41"/>
        <v/>
      </c>
      <c r="D334" s="187" t="str">
        <f t="shared" si="42"/>
        <v/>
      </c>
      <c r="E334" s="1884" t="str">
        <f t="shared" si="43"/>
        <v/>
      </c>
      <c r="F334" s="1885"/>
      <c r="G334" s="440" t="str">
        <f t="shared" ref="G334:G397" si="47">IF(M334="","",$K$2)</f>
        <v/>
      </c>
      <c r="H334" s="440" t="str">
        <f t="shared" si="44"/>
        <v/>
      </c>
      <c r="I334" s="188" t="str">
        <f t="shared" si="45"/>
        <v/>
      </c>
      <c r="J334" s="188" t="str">
        <f t="shared" si="46"/>
        <v/>
      </c>
      <c r="K334" s="188">
        <f>MAX(0,$K$12+SUM($I$13:$I333)-$L$12-SUM($J$13:$J333))</f>
        <v>172646</v>
      </c>
      <c r="L334" s="188">
        <f>MAX(0,-($K$12+SUM($I$13:$I333)-$L$12-SUM($J$13:$J333)))</f>
        <v>0</v>
      </c>
      <c r="M334" s="482" t="str">
        <f t="array" ref="M334">IFERROR(SMALL(IF((tkno=$K$2)+(tkco=$K$2),ROW(tkno)-6),ROWS($M$12:M333)),"")</f>
        <v/>
      </c>
    </row>
    <row r="335" spans="2:13" s="186" customFormat="1" ht="16.899999999999999" hidden="1" customHeight="1" x14ac:dyDescent="0.2">
      <c r="B335" s="476" t="str">
        <f t="shared" si="40"/>
        <v/>
      </c>
      <c r="C335" s="476" t="str">
        <f t="shared" si="41"/>
        <v/>
      </c>
      <c r="D335" s="187" t="str">
        <f t="shared" si="42"/>
        <v/>
      </c>
      <c r="E335" s="1884" t="str">
        <f t="shared" si="43"/>
        <v/>
      </c>
      <c r="F335" s="1885"/>
      <c r="G335" s="440" t="str">
        <f t="shared" si="47"/>
        <v/>
      </c>
      <c r="H335" s="440" t="str">
        <f t="shared" si="44"/>
        <v/>
      </c>
      <c r="I335" s="188" t="str">
        <f t="shared" si="45"/>
        <v/>
      </c>
      <c r="J335" s="188" t="str">
        <f t="shared" si="46"/>
        <v/>
      </c>
      <c r="K335" s="188">
        <f>MAX(0,$K$12+SUM($I$13:$I334)-$L$12-SUM($J$13:$J334))</f>
        <v>172646</v>
      </c>
      <c r="L335" s="188">
        <f>MAX(0,-($K$12+SUM($I$13:$I334)-$L$12-SUM($J$13:$J334)))</f>
        <v>0</v>
      </c>
      <c r="M335" s="482" t="str">
        <f t="array" ref="M335">IFERROR(SMALL(IF((tkno=$K$2)+(tkco=$K$2),ROW(tkno)-6),ROWS($M$12:M334)),"")</f>
        <v/>
      </c>
    </row>
    <row r="336" spans="2:13" s="186" customFormat="1" ht="25.7" hidden="1" customHeight="1" x14ac:dyDescent="0.2">
      <c r="B336" s="476" t="str">
        <f t="shared" si="40"/>
        <v/>
      </c>
      <c r="C336" s="476" t="str">
        <f t="shared" si="41"/>
        <v/>
      </c>
      <c r="D336" s="187" t="str">
        <f t="shared" si="42"/>
        <v/>
      </c>
      <c r="E336" s="1884" t="str">
        <f t="shared" si="43"/>
        <v/>
      </c>
      <c r="F336" s="1885"/>
      <c r="G336" s="440" t="str">
        <f t="shared" si="47"/>
        <v/>
      </c>
      <c r="H336" s="440" t="str">
        <f t="shared" si="44"/>
        <v/>
      </c>
      <c r="I336" s="188" t="str">
        <f t="shared" si="45"/>
        <v/>
      </c>
      <c r="J336" s="188" t="str">
        <f t="shared" si="46"/>
        <v/>
      </c>
      <c r="K336" s="188">
        <f>MAX(0,$K$12+SUM($I$13:$I335)-$L$12-SUM($J$13:$J335))</f>
        <v>172646</v>
      </c>
      <c r="L336" s="188">
        <f>MAX(0,-($K$12+SUM($I$13:$I335)-$L$12-SUM($J$13:$J335)))</f>
        <v>0</v>
      </c>
      <c r="M336" s="482" t="str">
        <f t="array" ref="M336">IFERROR(SMALL(IF((tkno=$K$2)+(tkco=$K$2),ROW(tkno)-6),ROWS($M$12:M335)),"")</f>
        <v/>
      </c>
    </row>
    <row r="337" spans="2:13" s="186" customFormat="1" ht="16.899999999999999" hidden="1" customHeight="1" x14ac:dyDescent="0.2">
      <c r="B337" s="476" t="str">
        <f t="shared" si="40"/>
        <v/>
      </c>
      <c r="C337" s="476" t="str">
        <f t="shared" si="41"/>
        <v/>
      </c>
      <c r="D337" s="187" t="str">
        <f t="shared" si="42"/>
        <v/>
      </c>
      <c r="E337" s="1884" t="str">
        <f t="shared" si="43"/>
        <v/>
      </c>
      <c r="F337" s="1885"/>
      <c r="G337" s="440" t="str">
        <f t="shared" si="47"/>
        <v/>
      </c>
      <c r="H337" s="440" t="str">
        <f t="shared" si="44"/>
        <v/>
      </c>
      <c r="I337" s="188" t="str">
        <f t="shared" si="45"/>
        <v/>
      </c>
      <c r="J337" s="188" t="str">
        <f t="shared" si="46"/>
        <v/>
      </c>
      <c r="K337" s="188">
        <f>MAX(0,$K$12+SUM($I$13:$I336)-$L$12-SUM($J$13:$J336))</f>
        <v>172646</v>
      </c>
      <c r="L337" s="188">
        <f>MAX(0,-($K$12+SUM($I$13:$I336)-$L$12-SUM($J$13:$J336)))</f>
        <v>0</v>
      </c>
      <c r="M337" s="482" t="str">
        <f t="array" ref="M337">IFERROR(SMALL(IF((tkno=$K$2)+(tkco=$K$2),ROW(tkno)-6),ROWS($M$12:M336)),"")</f>
        <v/>
      </c>
    </row>
    <row r="338" spans="2:13" s="186" customFormat="1" ht="25.7" hidden="1" customHeight="1" x14ac:dyDescent="0.2">
      <c r="B338" s="476" t="str">
        <f t="shared" si="40"/>
        <v/>
      </c>
      <c r="C338" s="476" t="str">
        <f t="shared" si="41"/>
        <v/>
      </c>
      <c r="D338" s="187" t="str">
        <f t="shared" si="42"/>
        <v/>
      </c>
      <c r="E338" s="1884" t="str">
        <f t="shared" si="43"/>
        <v/>
      </c>
      <c r="F338" s="1885"/>
      <c r="G338" s="440" t="str">
        <f t="shared" si="47"/>
        <v/>
      </c>
      <c r="H338" s="440" t="str">
        <f t="shared" si="44"/>
        <v/>
      </c>
      <c r="I338" s="188" t="str">
        <f t="shared" si="45"/>
        <v/>
      </c>
      <c r="J338" s="188" t="str">
        <f t="shared" si="46"/>
        <v/>
      </c>
      <c r="K338" s="188">
        <f>MAX(0,$K$12+SUM($I$13:$I337)-$L$12-SUM($J$13:$J337))</f>
        <v>172646</v>
      </c>
      <c r="L338" s="188">
        <f>MAX(0,-($K$12+SUM($I$13:$I337)-$L$12-SUM($J$13:$J337)))</f>
        <v>0</v>
      </c>
      <c r="M338" s="482" t="str">
        <f t="array" ref="M338">IFERROR(SMALL(IF((tkno=$K$2)+(tkco=$K$2),ROW(tkno)-6),ROWS($M$12:M337)),"")</f>
        <v/>
      </c>
    </row>
    <row r="339" spans="2:13" s="186" customFormat="1" ht="16.899999999999999" hidden="1" customHeight="1" x14ac:dyDescent="0.2">
      <c r="B339" s="476" t="str">
        <f t="shared" si="40"/>
        <v/>
      </c>
      <c r="C339" s="476" t="str">
        <f t="shared" si="41"/>
        <v/>
      </c>
      <c r="D339" s="187" t="str">
        <f t="shared" si="42"/>
        <v/>
      </c>
      <c r="E339" s="1884" t="str">
        <f t="shared" si="43"/>
        <v/>
      </c>
      <c r="F339" s="1885"/>
      <c r="G339" s="440" t="str">
        <f t="shared" si="47"/>
        <v/>
      </c>
      <c r="H339" s="440" t="str">
        <f t="shared" si="44"/>
        <v/>
      </c>
      <c r="I339" s="188" t="str">
        <f t="shared" si="45"/>
        <v/>
      </c>
      <c r="J339" s="188" t="str">
        <f t="shared" si="46"/>
        <v/>
      </c>
      <c r="K339" s="188">
        <f>MAX(0,$K$12+SUM($I$13:$I338)-$L$12-SUM($J$13:$J338))</f>
        <v>172646</v>
      </c>
      <c r="L339" s="188">
        <f>MAX(0,-($K$12+SUM($I$13:$I338)-$L$12-SUM($J$13:$J338)))</f>
        <v>0</v>
      </c>
      <c r="M339" s="482" t="str">
        <f t="array" ref="M339">IFERROR(SMALL(IF((tkno=$K$2)+(tkco=$K$2),ROW(tkno)-6),ROWS($M$12:M338)),"")</f>
        <v/>
      </c>
    </row>
    <row r="340" spans="2:13" s="186" customFormat="1" ht="25.7" hidden="1" customHeight="1" x14ac:dyDescent="0.2">
      <c r="B340" s="476" t="str">
        <f t="shared" si="40"/>
        <v/>
      </c>
      <c r="C340" s="476" t="str">
        <f t="shared" si="41"/>
        <v/>
      </c>
      <c r="D340" s="187" t="str">
        <f t="shared" si="42"/>
        <v/>
      </c>
      <c r="E340" s="1884" t="str">
        <f t="shared" si="43"/>
        <v/>
      </c>
      <c r="F340" s="1885"/>
      <c r="G340" s="440" t="str">
        <f t="shared" si="47"/>
        <v/>
      </c>
      <c r="H340" s="440" t="str">
        <f t="shared" si="44"/>
        <v/>
      </c>
      <c r="I340" s="188" t="str">
        <f t="shared" si="45"/>
        <v/>
      </c>
      <c r="J340" s="188" t="str">
        <f t="shared" si="46"/>
        <v/>
      </c>
      <c r="K340" s="188">
        <f>MAX(0,$K$12+SUM($I$13:$I339)-$L$12-SUM($J$13:$J339))</f>
        <v>172646</v>
      </c>
      <c r="L340" s="188">
        <f>MAX(0,-($K$12+SUM($I$13:$I339)-$L$12-SUM($J$13:$J339)))</f>
        <v>0</v>
      </c>
      <c r="M340" s="482" t="str">
        <f t="array" ref="M340">IFERROR(SMALL(IF((tkno=$K$2)+(tkco=$K$2),ROW(tkno)-6),ROWS($M$12:M339)),"")</f>
        <v/>
      </c>
    </row>
    <row r="341" spans="2:13" s="186" customFormat="1" ht="16.899999999999999" hidden="1" customHeight="1" x14ac:dyDescent="0.2">
      <c r="B341" s="476" t="str">
        <f t="shared" si="40"/>
        <v/>
      </c>
      <c r="C341" s="476" t="str">
        <f t="shared" si="41"/>
        <v/>
      </c>
      <c r="D341" s="187" t="str">
        <f t="shared" si="42"/>
        <v/>
      </c>
      <c r="E341" s="1884" t="str">
        <f t="shared" si="43"/>
        <v/>
      </c>
      <c r="F341" s="1885"/>
      <c r="G341" s="440" t="str">
        <f t="shared" si="47"/>
        <v/>
      </c>
      <c r="H341" s="440" t="str">
        <f t="shared" si="44"/>
        <v/>
      </c>
      <c r="I341" s="188" t="str">
        <f t="shared" si="45"/>
        <v/>
      </c>
      <c r="J341" s="188" t="str">
        <f t="shared" si="46"/>
        <v/>
      </c>
      <c r="K341" s="188">
        <f>MAX(0,$K$12+SUM($I$13:$I340)-$L$12-SUM($J$13:$J340))</f>
        <v>172646</v>
      </c>
      <c r="L341" s="188">
        <f>MAX(0,-($K$12+SUM($I$13:$I340)-$L$12-SUM($J$13:$J340)))</f>
        <v>0</v>
      </c>
      <c r="M341" s="482" t="str">
        <f t="array" ref="M341">IFERROR(SMALL(IF((tkno=$K$2)+(tkco=$K$2),ROW(tkno)-6),ROWS($M$12:M340)),"")</f>
        <v/>
      </c>
    </row>
    <row r="342" spans="2:13" s="186" customFormat="1" ht="17.649999999999999" hidden="1" customHeight="1" x14ac:dyDescent="0.2">
      <c r="B342" s="476" t="str">
        <f t="shared" si="40"/>
        <v/>
      </c>
      <c r="C342" s="476" t="str">
        <f t="shared" si="41"/>
        <v/>
      </c>
      <c r="D342" s="187" t="str">
        <f t="shared" si="42"/>
        <v/>
      </c>
      <c r="E342" s="1884" t="str">
        <f t="shared" si="43"/>
        <v/>
      </c>
      <c r="F342" s="1885"/>
      <c r="G342" s="440" t="str">
        <f t="shared" si="47"/>
        <v/>
      </c>
      <c r="H342" s="440" t="str">
        <f t="shared" si="44"/>
        <v/>
      </c>
      <c r="I342" s="188" t="str">
        <f t="shared" si="45"/>
        <v/>
      </c>
      <c r="J342" s="188" t="str">
        <f t="shared" si="46"/>
        <v/>
      </c>
      <c r="K342" s="188">
        <f>MAX(0,$K$12+SUM($I$13:$I341)-$L$12-SUM($J$13:$J341))</f>
        <v>172646</v>
      </c>
      <c r="L342" s="188">
        <f>MAX(0,-($K$12+SUM($I$13:$I341)-$L$12-SUM($J$13:$J341)))</f>
        <v>0</v>
      </c>
      <c r="M342" s="482" t="str">
        <f t="array" ref="M342">IFERROR(SMALL(IF((tkno=$K$2)+(tkco=$K$2),ROW(tkno)-6),ROWS($M$12:M341)),"")</f>
        <v/>
      </c>
    </row>
    <row r="343" spans="2:13" s="186" customFormat="1" ht="24.95" hidden="1" customHeight="1" x14ac:dyDescent="0.2">
      <c r="B343" s="476" t="str">
        <f t="shared" si="40"/>
        <v/>
      </c>
      <c r="C343" s="476" t="str">
        <f t="shared" si="41"/>
        <v/>
      </c>
      <c r="D343" s="187" t="str">
        <f t="shared" si="42"/>
        <v/>
      </c>
      <c r="E343" s="1884" t="str">
        <f t="shared" si="43"/>
        <v/>
      </c>
      <c r="F343" s="1885"/>
      <c r="G343" s="440" t="str">
        <f t="shared" si="47"/>
        <v/>
      </c>
      <c r="H343" s="440" t="str">
        <f t="shared" si="44"/>
        <v/>
      </c>
      <c r="I343" s="188" t="str">
        <f t="shared" si="45"/>
        <v/>
      </c>
      <c r="J343" s="188" t="str">
        <f t="shared" si="46"/>
        <v/>
      </c>
      <c r="K343" s="188">
        <f>MAX(0,$K$12+SUM($I$13:$I342)-$L$12-SUM($J$13:$J342))</f>
        <v>172646</v>
      </c>
      <c r="L343" s="188">
        <f>MAX(0,-($K$12+SUM($I$13:$I342)-$L$12-SUM($J$13:$J342)))</f>
        <v>0</v>
      </c>
      <c r="M343" s="482" t="str">
        <f t="array" ref="M343">IFERROR(SMALL(IF((tkno=$K$2)+(tkco=$K$2),ROW(tkno)-6),ROWS($M$12:M342)),"")</f>
        <v/>
      </c>
    </row>
    <row r="344" spans="2:13" s="186" customFormat="1" ht="17.649999999999999" hidden="1" customHeight="1" x14ac:dyDescent="0.2">
      <c r="B344" s="476" t="str">
        <f t="shared" si="40"/>
        <v/>
      </c>
      <c r="C344" s="476" t="str">
        <f t="shared" si="41"/>
        <v/>
      </c>
      <c r="D344" s="187" t="str">
        <f t="shared" si="42"/>
        <v/>
      </c>
      <c r="E344" s="1884" t="str">
        <f t="shared" si="43"/>
        <v/>
      </c>
      <c r="F344" s="1885"/>
      <c r="G344" s="440" t="str">
        <f t="shared" si="47"/>
        <v/>
      </c>
      <c r="H344" s="440" t="str">
        <f t="shared" si="44"/>
        <v/>
      </c>
      <c r="I344" s="188" t="str">
        <f t="shared" si="45"/>
        <v/>
      </c>
      <c r="J344" s="188" t="str">
        <f t="shared" si="46"/>
        <v/>
      </c>
      <c r="K344" s="188">
        <f>MAX(0,$K$12+SUM($I$13:$I343)-$L$12-SUM($J$13:$J343))</f>
        <v>172646</v>
      </c>
      <c r="L344" s="188">
        <f>MAX(0,-($K$12+SUM($I$13:$I343)-$L$12-SUM($J$13:$J343)))</f>
        <v>0</v>
      </c>
      <c r="M344" s="482" t="str">
        <f t="array" ref="M344">IFERROR(SMALL(IF((tkno=$K$2)+(tkco=$K$2),ROW(tkno)-6),ROWS($M$12:M343)),"")</f>
        <v/>
      </c>
    </row>
    <row r="345" spans="2:13" s="186" customFormat="1" ht="17.649999999999999" hidden="1" customHeight="1" x14ac:dyDescent="0.2">
      <c r="B345" s="476" t="str">
        <f t="shared" si="40"/>
        <v/>
      </c>
      <c r="C345" s="476" t="str">
        <f t="shared" si="41"/>
        <v/>
      </c>
      <c r="D345" s="187" t="str">
        <f t="shared" si="42"/>
        <v/>
      </c>
      <c r="E345" s="1884" t="str">
        <f t="shared" si="43"/>
        <v/>
      </c>
      <c r="F345" s="1885"/>
      <c r="G345" s="440" t="str">
        <f t="shared" si="47"/>
        <v/>
      </c>
      <c r="H345" s="440" t="str">
        <f t="shared" si="44"/>
        <v/>
      </c>
      <c r="I345" s="188" t="str">
        <f t="shared" si="45"/>
        <v/>
      </c>
      <c r="J345" s="188" t="str">
        <f t="shared" si="46"/>
        <v/>
      </c>
      <c r="K345" s="188">
        <f>MAX(0,$K$12+SUM($I$13:$I344)-$L$12-SUM($J$13:$J344))</f>
        <v>172646</v>
      </c>
      <c r="L345" s="188">
        <f>MAX(0,-($K$12+SUM($I$13:$I344)-$L$12-SUM($J$13:$J344)))</f>
        <v>0</v>
      </c>
      <c r="M345" s="482" t="str">
        <f t="array" ref="M345">IFERROR(SMALL(IF((tkno=$K$2)+(tkco=$K$2),ROW(tkno)-6),ROWS($M$12:M344)),"")</f>
        <v/>
      </c>
    </row>
    <row r="346" spans="2:13" s="186" customFormat="1" ht="17.649999999999999" hidden="1" customHeight="1" x14ac:dyDescent="0.2">
      <c r="B346" s="476" t="str">
        <f t="shared" si="40"/>
        <v/>
      </c>
      <c r="C346" s="476" t="str">
        <f t="shared" si="41"/>
        <v/>
      </c>
      <c r="D346" s="187" t="str">
        <f t="shared" si="42"/>
        <v/>
      </c>
      <c r="E346" s="1884" t="str">
        <f t="shared" si="43"/>
        <v/>
      </c>
      <c r="F346" s="1885"/>
      <c r="G346" s="440" t="str">
        <f t="shared" si="47"/>
        <v/>
      </c>
      <c r="H346" s="440" t="str">
        <f t="shared" si="44"/>
        <v/>
      </c>
      <c r="I346" s="188" t="str">
        <f t="shared" si="45"/>
        <v/>
      </c>
      <c r="J346" s="188" t="str">
        <f t="shared" si="46"/>
        <v/>
      </c>
      <c r="K346" s="188">
        <f>MAX(0,$K$12+SUM($I$13:$I345)-$L$12-SUM($J$13:$J345))</f>
        <v>172646</v>
      </c>
      <c r="L346" s="188">
        <f>MAX(0,-($K$12+SUM($I$13:$I345)-$L$12-SUM($J$13:$J345)))</f>
        <v>0</v>
      </c>
      <c r="M346" s="482" t="str">
        <f t="array" ref="M346">IFERROR(SMALL(IF((tkno=$K$2)+(tkco=$K$2),ROW(tkno)-6),ROWS($M$12:M345)),"")</f>
        <v/>
      </c>
    </row>
    <row r="347" spans="2:13" s="186" customFormat="1" ht="24.95" hidden="1" customHeight="1" x14ac:dyDescent="0.2">
      <c r="B347" s="476" t="str">
        <f t="shared" si="40"/>
        <v/>
      </c>
      <c r="C347" s="476" t="str">
        <f t="shared" si="41"/>
        <v/>
      </c>
      <c r="D347" s="187" t="str">
        <f t="shared" si="42"/>
        <v/>
      </c>
      <c r="E347" s="1884" t="str">
        <f t="shared" si="43"/>
        <v/>
      </c>
      <c r="F347" s="1885"/>
      <c r="G347" s="440" t="str">
        <f t="shared" si="47"/>
        <v/>
      </c>
      <c r="H347" s="440" t="str">
        <f t="shared" si="44"/>
        <v/>
      </c>
      <c r="I347" s="188" t="str">
        <f t="shared" si="45"/>
        <v/>
      </c>
      <c r="J347" s="188" t="str">
        <f t="shared" si="46"/>
        <v/>
      </c>
      <c r="K347" s="188">
        <f>MAX(0,$K$12+SUM($I$13:$I346)-$L$12-SUM($J$13:$J346))</f>
        <v>172646</v>
      </c>
      <c r="L347" s="188">
        <f>MAX(0,-($K$12+SUM($I$13:$I346)-$L$12-SUM($J$13:$J346)))</f>
        <v>0</v>
      </c>
      <c r="M347" s="482" t="str">
        <f t="array" ref="M347">IFERROR(SMALL(IF((tkno=$K$2)+(tkco=$K$2),ROW(tkno)-6),ROWS($M$12:M346)),"")</f>
        <v/>
      </c>
    </row>
    <row r="348" spans="2:13" s="186" customFormat="1" ht="16.899999999999999" hidden="1" customHeight="1" x14ac:dyDescent="0.2">
      <c r="B348" s="476" t="str">
        <f t="shared" si="40"/>
        <v/>
      </c>
      <c r="C348" s="476" t="str">
        <f t="shared" si="41"/>
        <v/>
      </c>
      <c r="D348" s="187" t="str">
        <f t="shared" si="42"/>
        <v/>
      </c>
      <c r="E348" s="1884" t="str">
        <f t="shared" si="43"/>
        <v/>
      </c>
      <c r="F348" s="1885"/>
      <c r="G348" s="440" t="str">
        <f t="shared" si="47"/>
        <v/>
      </c>
      <c r="H348" s="440" t="str">
        <f t="shared" si="44"/>
        <v/>
      </c>
      <c r="I348" s="188" t="str">
        <f t="shared" si="45"/>
        <v/>
      </c>
      <c r="J348" s="188" t="str">
        <f t="shared" si="46"/>
        <v/>
      </c>
      <c r="K348" s="188">
        <f>MAX(0,$K$12+SUM($I$13:$I347)-$L$12-SUM($J$13:$J347))</f>
        <v>172646</v>
      </c>
      <c r="L348" s="188">
        <f>MAX(0,-($K$12+SUM($I$13:$I347)-$L$12-SUM($J$13:$J347)))</f>
        <v>0</v>
      </c>
      <c r="M348" s="482" t="str">
        <f t="array" ref="M348">IFERROR(SMALL(IF((tkno=$K$2)+(tkco=$K$2),ROW(tkno)-6),ROWS($M$12:M347)),"")</f>
        <v/>
      </c>
    </row>
    <row r="349" spans="2:13" s="186" customFormat="1" ht="25.7" hidden="1" customHeight="1" x14ac:dyDescent="0.2">
      <c r="B349" s="476" t="str">
        <f t="shared" si="40"/>
        <v/>
      </c>
      <c r="C349" s="476" t="str">
        <f t="shared" si="41"/>
        <v/>
      </c>
      <c r="D349" s="187" t="str">
        <f t="shared" si="42"/>
        <v/>
      </c>
      <c r="E349" s="1884" t="str">
        <f t="shared" si="43"/>
        <v/>
      </c>
      <c r="F349" s="1885"/>
      <c r="G349" s="440" t="str">
        <f t="shared" si="47"/>
        <v/>
      </c>
      <c r="H349" s="440" t="str">
        <f t="shared" si="44"/>
        <v/>
      </c>
      <c r="I349" s="188" t="str">
        <f t="shared" si="45"/>
        <v/>
      </c>
      <c r="J349" s="188" t="str">
        <f t="shared" si="46"/>
        <v/>
      </c>
      <c r="K349" s="188">
        <f>MAX(0,$K$12+SUM($I$13:$I348)-$L$12-SUM($J$13:$J348))</f>
        <v>172646</v>
      </c>
      <c r="L349" s="188">
        <f>MAX(0,-($K$12+SUM($I$13:$I348)-$L$12-SUM($J$13:$J348)))</f>
        <v>0</v>
      </c>
      <c r="M349" s="482" t="str">
        <f t="array" ref="M349">IFERROR(SMALL(IF((tkno=$K$2)+(tkco=$K$2),ROW(tkno)-6),ROWS($M$12:M348)),"")</f>
        <v/>
      </c>
    </row>
    <row r="350" spans="2:13" s="186" customFormat="1" ht="16.899999999999999" hidden="1" customHeight="1" x14ac:dyDescent="0.2">
      <c r="B350" s="476" t="str">
        <f t="shared" si="40"/>
        <v/>
      </c>
      <c r="C350" s="476" t="str">
        <f t="shared" si="41"/>
        <v/>
      </c>
      <c r="D350" s="187" t="str">
        <f t="shared" si="42"/>
        <v/>
      </c>
      <c r="E350" s="1884" t="str">
        <f t="shared" si="43"/>
        <v/>
      </c>
      <c r="F350" s="1885"/>
      <c r="G350" s="440" t="str">
        <f t="shared" si="47"/>
        <v/>
      </c>
      <c r="H350" s="440" t="str">
        <f t="shared" si="44"/>
        <v/>
      </c>
      <c r="I350" s="188" t="str">
        <f t="shared" si="45"/>
        <v/>
      </c>
      <c r="J350" s="188" t="str">
        <f t="shared" si="46"/>
        <v/>
      </c>
      <c r="K350" s="188">
        <f>MAX(0,$K$12+SUM($I$13:$I349)-$L$12-SUM($J$13:$J349))</f>
        <v>172646</v>
      </c>
      <c r="L350" s="188">
        <f>MAX(0,-($K$12+SUM($I$13:$I349)-$L$12-SUM($J$13:$J349)))</f>
        <v>0</v>
      </c>
      <c r="M350" s="482" t="str">
        <f t="array" ref="M350">IFERROR(SMALL(IF((tkno=$K$2)+(tkco=$K$2),ROW(tkno)-6),ROWS($M$12:M349)),"")</f>
        <v/>
      </c>
    </row>
    <row r="351" spans="2:13" s="186" customFormat="1" ht="25.7" hidden="1" customHeight="1" x14ac:dyDescent="0.2">
      <c r="B351" s="476" t="str">
        <f t="shared" si="40"/>
        <v/>
      </c>
      <c r="C351" s="476" t="str">
        <f t="shared" si="41"/>
        <v/>
      </c>
      <c r="D351" s="187" t="str">
        <f t="shared" si="42"/>
        <v/>
      </c>
      <c r="E351" s="1884" t="str">
        <f t="shared" si="43"/>
        <v/>
      </c>
      <c r="F351" s="1885"/>
      <c r="G351" s="440" t="str">
        <f t="shared" si="47"/>
        <v/>
      </c>
      <c r="H351" s="440" t="str">
        <f t="shared" si="44"/>
        <v/>
      </c>
      <c r="I351" s="188" t="str">
        <f t="shared" si="45"/>
        <v/>
      </c>
      <c r="J351" s="188" t="str">
        <f t="shared" si="46"/>
        <v/>
      </c>
      <c r="K351" s="188">
        <f>MAX(0,$K$12+SUM($I$13:$I350)-$L$12-SUM($J$13:$J350))</f>
        <v>172646</v>
      </c>
      <c r="L351" s="188">
        <f>MAX(0,-($K$12+SUM($I$13:$I350)-$L$12-SUM($J$13:$J350)))</f>
        <v>0</v>
      </c>
      <c r="M351" s="482" t="str">
        <f t="array" ref="M351">IFERROR(SMALL(IF((tkno=$K$2)+(tkco=$K$2),ROW(tkno)-6),ROWS($M$12:M350)),"")</f>
        <v/>
      </c>
    </row>
    <row r="352" spans="2:13" s="186" customFormat="1" ht="16.899999999999999" hidden="1" customHeight="1" x14ac:dyDescent="0.2">
      <c r="B352" s="476" t="str">
        <f t="shared" si="40"/>
        <v/>
      </c>
      <c r="C352" s="476" t="str">
        <f t="shared" si="41"/>
        <v/>
      </c>
      <c r="D352" s="187" t="str">
        <f t="shared" si="42"/>
        <v/>
      </c>
      <c r="E352" s="1884" t="str">
        <f t="shared" si="43"/>
        <v/>
      </c>
      <c r="F352" s="1885"/>
      <c r="G352" s="440" t="str">
        <f t="shared" si="47"/>
        <v/>
      </c>
      <c r="H352" s="440" t="str">
        <f t="shared" si="44"/>
        <v/>
      </c>
      <c r="I352" s="188" t="str">
        <f t="shared" si="45"/>
        <v/>
      </c>
      <c r="J352" s="188" t="str">
        <f t="shared" si="46"/>
        <v/>
      </c>
      <c r="K352" s="188">
        <f>MAX(0,$K$12+SUM($I$13:$I351)-$L$12-SUM($J$13:$J351))</f>
        <v>172646</v>
      </c>
      <c r="L352" s="188">
        <f>MAX(0,-($K$12+SUM($I$13:$I351)-$L$12-SUM($J$13:$J351)))</f>
        <v>0</v>
      </c>
      <c r="M352" s="482" t="str">
        <f t="array" ref="M352">IFERROR(SMALL(IF((tkno=$K$2)+(tkco=$K$2),ROW(tkno)-6),ROWS($M$12:M351)),"")</f>
        <v/>
      </c>
    </row>
    <row r="353" spans="2:13" s="186" customFormat="1" ht="17.649999999999999" hidden="1" customHeight="1" x14ac:dyDescent="0.2">
      <c r="B353" s="476" t="str">
        <f t="shared" si="40"/>
        <v/>
      </c>
      <c r="C353" s="476" t="str">
        <f t="shared" si="41"/>
        <v/>
      </c>
      <c r="D353" s="187" t="str">
        <f t="shared" si="42"/>
        <v/>
      </c>
      <c r="E353" s="1884" t="str">
        <f t="shared" si="43"/>
        <v/>
      </c>
      <c r="F353" s="1885"/>
      <c r="G353" s="440" t="str">
        <f t="shared" si="47"/>
        <v/>
      </c>
      <c r="H353" s="440" t="str">
        <f t="shared" si="44"/>
        <v/>
      </c>
      <c r="I353" s="188" t="str">
        <f t="shared" si="45"/>
        <v/>
      </c>
      <c r="J353" s="188" t="str">
        <f t="shared" si="46"/>
        <v/>
      </c>
      <c r="K353" s="188">
        <f>MAX(0,$K$12+SUM($I$13:$I352)-$L$12-SUM($J$13:$J352))</f>
        <v>172646</v>
      </c>
      <c r="L353" s="188">
        <f>MAX(0,-($K$12+SUM($I$13:$I352)-$L$12-SUM($J$13:$J352)))</f>
        <v>0</v>
      </c>
      <c r="M353" s="482" t="str">
        <f t="array" ref="M353">IFERROR(SMALL(IF((tkno=$K$2)+(tkco=$K$2),ROW(tkno)-6),ROWS($M$12:M352)),"")</f>
        <v/>
      </c>
    </row>
    <row r="354" spans="2:13" s="186" customFormat="1" ht="17.649999999999999" hidden="1" customHeight="1" x14ac:dyDescent="0.2">
      <c r="B354" s="476" t="str">
        <f t="shared" si="40"/>
        <v/>
      </c>
      <c r="C354" s="476" t="str">
        <f t="shared" si="41"/>
        <v/>
      </c>
      <c r="D354" s="187" t="str">
        <f t="shared" si="42"/>
        <v/>
      </c>
      <c r="E354" s="1884" t="str">
        <f t="shared" si="43"/>
        <v/>
      </c>
      <c r="F354" s="1885"/>
      <c r="G354" s="440" t="str">
        <f t="shared" si="47"/>
        <v/>
      </c>
      <c r="H354" s="440" t="str">
        <f t="shared" si="44"/>
        <v/>
      </c>
      <c r="I354" s="188" t="str">
        <f t="shared" si="45"/>
        <v/>
      </c>
      <c r="J354" s="188" t="str">
        <f t="shared" si="46"/>
        <v/>
      </c>
      <c r="K354" s="188">
        <f>MAX(0,$K$12+SUM($I$13:$I353)-$L$12-SUM($J$13:$J353))</f>
        <v>172646</v>
      </c>
      <c r="L354" s="188">
        <f>MAX(0,-($K$12+SUM($I$13:$I353)-$L$12-SUM($J$13:$J353)))</f>
        <v>0</v>
      </c>
      <c r="M354" s="482" t="str">
        <f t="array" ref="M354">IFERROR(SMALL(IF((tkno=$K$2)+(tkco=$K$2),ROW(tkno)-6),ROWS($M$12:M353)),"")</f>
        <v/>
      </c>
    </row>
    <row r="355" spans="2:13" s="186" customFormat="1" ht="16.899999999999999" hidden="1" customHeight="1" x14ac:dyDescent="0.2">
      <c r="B355" s="476" t="str">
        <f t="shared" si="40"/>
        <v/>
      </c>
      <c r="C355" s="476" t="str">
        <f t="shared" si="41"/>
        <v/>
      </c>
      <c r="D355" s="187" t="str">
        <f t="shared" si="42"/>
        <v/>
      </c>
      <c r="E355" s="1884" t="str">
        <f t="shared" si="43"/>
        <v/>
      </c>
      <c r="F355" s="1885"/>
      <c r="G355" s="440" t="str">
        <f t="shared" si="47"/>
        <v/>
      </c>
      <c r="H355" s="440" t="str">
        <f t="shared" si="44"/>
        <v/>
      </c>
      <c r="I355" s="188" t="str">
        <f t="shared" si="45"/>
        <v/>
      </c>
      <c r="J355" s="188" t="str">
        <f t="shared" si="46"/>
        <v/>
      </c>
      <c r="K355" s="188">
        <f>MAX(0,$K$12+SUM($I$13:$I354)-$L$12-SUM($J$13:$J354))</f>
        <v>172646</v>
      </c>
      <c r="L355" s="188">
        <f>MAX(0,-($K$12+SUM($I$13:$I354)-$L$12-SUM($J$13:$J354)))</f>
        <v>0</v>
      </c>
      <c r="M355" s="482" t="str">
        <f t="array" ref="M355">IFERROR(SMALL(IF((tkno=$K$2)+(tkco=$K$2),ROW(tkno)-6),ROWS($M$12:M354)),"")</f>
        <v/>
      </c>
    </row>
    <row r="356" spans="2:13" s="186" customFormat="1" ht="17.649999999999999" hidden="1" customHeight="1" x14ac:dyDescent="0.2">
      <c r="B356" s="476" t="str">
        <f t="shared" si="40"/>
        <v/>
      </c>
      <c r="C356" s="476" t="str">
        <f t="shared" si="41"/>
        <v/>
      </c>
      <c r="D356" s="187" t="str">
        <f t="shared" si="42"/>
        <v/>
      </c>
      <c r="E356" s="1884" t="str">
        <f t="shared" si="43"/>
        <v/>
      </c>
      <c r="F356" s="1885"/>
      <c r="G356" s="440" t="str">
        <f t="shared" si="47"/>
        <v/>
      </c>
      <c r="H356" s="440" t="str">
        <f t="shared" si="44"/>
        <v/>
      </c>
      <c r="I356" s="188" t="str">
        <f t="shared" si="45"/>
        <v/>
      </c>
      <c r="J356" s="188" t="str">
        <f t="shared" si="46"/>
        <v/>
      </c>
      <c r="K356" s="188">
        <f>MAX(0,$K$12+SUM($I$13:$I355)-$L$12-SUM($J$13:$J355))</f>
        <v>172646</v>
      </c>
      <c r="L356" s="188">
        <f>MAX(0,-($K$12+SUM($I$13:$I355)-$L$12-SUM($J$13:$J355)))</f>
        <v>0</v>
      </c>
      <c r="M356" s="482" t="str">
        <f t="array" ref="M356">IFERROR(SMALL(IF((tkno=$K$2)+(tkco=$K$2),ROW(tkno)-6),ROWS($M$12:M355)),"")</f>
        <v/>
      </c>
    </row>
    <row r="357" spans="2:13" s="186" customFormat="1" ht="16.899999999999999" hidden="1" customHeight="1" x14ac:dyDescent="0.2">
      <c r="B357" s="476" t="str">
        <f t="shared" si="40"/>
        <v/>
      </c>
      <c r="C357" s="476" t="str">
        <f t="shared" si="41"/>
        <v/>
      </c>
      <c r="D357" s="187" t="str">
        <f t="shared" si="42"/>
        <v/>
      </c>
      <c r="E357" s="1884" t="str">
        <f t="shared" si="43"/>
        <v/>
      </c>
      <c r="F357" s="1885"/>
      <c r="G357" s="440" t="str">
        <f t="shared" si="47"/>
        <v/>
      </c>
      <c r="H357" s="440" t="str">
        <f t="shared" si="44"/>
        <v/>
      </c>
      <c r="I357" s="188" t="str">
        <f t="shared" si="45"/>
        <v/>
      </c>
      <c r="J357" s="188" t="str">
        <f t="shared" si="46"/>
        <v/>
      </c>
      <c r="K357" s="188">
        <f>MAX(0,$K$12+SUM($I$13:$I356)-$L$12-SUM($J$13:$J356))</f>
        <v>172646</v>
      </c>
      <c r="L357" s="188">
        <f>MAX(0,-($K$12+SUM($I$13:$I356)-$L$12-SUM($J$13:$J356)))</f>
        <v>0</v>
      </c>
      <c r="M357" s="482" t="str">
        <f t="array" ref="M357">IFERROR(SMALL(IF((tkno=$K$2)+(tkco=$K$2),ROW(tkno)-6),ROWS($M$12:M356)),"")</f>
        <v/>
      </c>
    </row>
    <row r="358" spans="2:13" s="186" customFormat="1" ht="17.649999999999999" hidden="1" customHeight="1" x14ac:dyDescent="0.2">
      <c r="B358" s="476" t="str">
        <f t="shared" si="40"/>
        <v/>
      </c>
      <c r="C358" s="476" t="str">
        <f t="shared" si="41"/>
        <v/>
      </c>
      <c r="D358" s="187" t="str">
        <f t="shared" si="42"/>
        <v/>
      </c>
      <c r="E358" s="1884" t="str">
        <f t="shared" si="43"/>
        <v/>
      </c>
      <c r="F358" s="1885"/>
      <c r="G358" s="440" t="str">
        <f t="shared" si="47"/>
        <v/>
      </c>
      <c r="H358" s="440" t="str">
        <f t="shared" si="44"/>
        <v/>
      </c>
      <c r="I358" s="188" t="str">
        <f t="shared" si="45"/>
        <v/>
      </c>
      <c r="J358" s="188" t="str">
        <f t="shared" si="46"/>
        <v/>
      </c>
      <c r="K358" s="188">
        <f>MAX(0,$K$12+SUM($I$13:$I357)-$L$12-SUM($J$13:$J357))</f>
        <v>172646</v>
      </c>
      <c r="L358" s="188">
        <f>MAX(0,-($K$12+SUM($I$13:$I357)-$L$12-SUM($J$13:$J357)))</f>
        <v>0</v>
      </c>
      <c r="M358" s="482" t="str">
        <f t="array" ref="M358">IFERROR(SMALL(IF((tkno=$K$2)+(tkco=$K$2),ROW(tkno)-6),ROWS($M$12:M357)),"")</f>
        <v/>
      </c>
    </row>
    <row r="359" spans="2:13" s="186" customFormat="1" ht="17.649999999999999" hidden="1" customHeight="1" x14ac:dyDescent="0.2">
      <c r="B359" s="476" t="str">
        <f t="shared" si="40"/>
        <v/>
      </c>
      <c r="C359" s="476" t="str">
        <f t="shared" si="41"/>
        <v/>
      </c>
      <c r="D359" s="187" t="str">
        <f t="shared" si="42"/>
        <v/>
      </c>
      <c r="E359" s="1884" t="str">
        <f t="shared" si="43"/>
        <v/>
      </c>
      <c r="F359" s="1885"/>
      <c r="G359" s="440" t="str">
        <f t="shared" si="47"/>
        <v/>
      </c>
      <c r="H359" s="440" t="str">
        <f t="shared" si="44"/>
        <v/>
      </c>
      <c r="I359" s="188" t="str">
        <f t="shared" si="45"/>
        <v/>
      </c>
      <c r="J359" s="188" t="str">
        <f t="shared" si="46"/>
        <v/>
      </c>
      <c r="K359" s="188">
        <f>MAX(0,$K$12+SUM($I$13:$I358)-$L$12-SUM($J$13:$J358))</f>
        <v>172646</v>
      </c>
      <c r="L359" s="188">
        <f>MAX(0,-($K$12+SUM($I$13:$I358)-$L$12-SUM($J$13:$J358)))</f>
        <v>0</v>
      </c>
      <c r="M359" s="482" t="str">
        <f t="array" ref="M359">IFERROR(SMALL(IF((tkno=$K$2)+(tkco=$K$2),ROW(tkno)-6),ROWS($M$12:M358)),"")</f>
        <v/>
      </c>
    </row>
    <row r="360" spans="2:13" s="186" customFormat="1" ht="16.899999999999999" hidden="1" customHeight="1" x14ac:dyDescent="0.2">
      <c r="B360" s="476" t="str">
        <f t="shared" si="40"/>
        <v/>
      </c>
      <c r="C360" s="476" t="str">
        <f t="shared" si="41"/>
        <v/>
      </c>
      <c r="D360" s="187" t="str">
        <f t="shared" si="42"/>
        <v/>
      </c>
      <c r="E360" s="1884" t="str">
        <f t="shared" si="43"/>
        <v/>
      </c>
      <c r="F360" s="1885"/>
      <c r="G360" s="440" t="str">
        <f t="shared" si="47"/>
        <v/>
      </c>
      <c r="H360" s="440" t="str">
        <f t="shared" si="44"/>
        <v/>
      </c>
      <c r="I360" s="188" t="str">
        <f t="shared" si="45"/>
        <v/>
      </c>
      <c r="J360" s="188" t="str">
        <f t="shared" si="46"/>
        <v/>
      </c>
      <c r="K360" s="188">
        <f>MAX(0,$K$12+SUM($I$13:$I359)-$L$12-SUM($J$13:$J359))</f>
        <v>172646</v>
      </c>
      <c r="L360" s="188">
        <f>MAX(0,-($K$12+SUM($I$13:$I359)-$L$12-SUM($J$13:$J359)))</f>
        <v>0</v>
      </c>
      <c r="M360" s="482" t="str">
        <f t="array" ref="M360">IFERROR(SMALL(IF((tkno=$K$2)+(tkco=$K$2),ROW(tkno)-6),ROWS($M$12:M359)),"")</f>
        <v/>
      </c>
    </row>
    <row r="361" spans="2:13" s="186" customFormat="1" ht="17.649999999999999" hidden="1" customHeight="1" x14ac:dyDescent="0.2">
      <c r="B361" s="476" t="str">
        <f t="shared" si="40"/>
        <v/>
      </c>
      <c r="C361" s="476" t="str">
        <f t="shared" si="41"/>
        <v/>
      </c>
      <c r="D361" s="187" t="str">
        <f t="shared" si="42"/>
        <v/>
      </c>
      <c r="E361" s="1884" t="str">
        <f t="shared" si="43"/>
        <v/>
      </c>
      <c r="F361" s="1885"/>
      <c r="G361" s="440" t="str">
        <f t="shared" si="47"/>
        <v/>
      </c>
      <c r="H361" s="440" t="str">
        <f t="shared" si="44"/>
        <v/>
      </c>
      <c r="I361" s="188" t="str">
        <f t="shared" si="45"/>
        <v/>
      </c>
      <c r="J361" s="188" t="str">
        <f t="shared" si="46"/>
        <v/>
      </c>
      <c r="K361" s="188">
        <f>MAX(0,$K$12+SUM($I$13:$I360)-$L$12-SUM($J$13:$J360))</f>
        <v>172646</v>
      </c>
      <c r="L361" s="188">
        <f>MAX(0,-($K$12+SUM($I$13:$I360)-$L$12-SUM($J$13:$J360)))</f>
        <v>0</v>
      </c>
      <c r="M361" s="482" t="str">
        <f t="array" ref="M361">IFERROR(SMALL(IF((tkno=$K$2)+(tkco=$K$2),ROW(tkno)-6),ROWS($M$12:M360)),"")</f>
        <v/>
      </c>
    </row>
    <row r="362" spans="2:13" s="186" customFormat="1" ht="16.899999999999999" hidden="1" customHeight="1" x14ac:dyDescent="0.2">
      <c r="B362" s="476" t="str">
        <f t="shared" si="40"/>
        <v/>
      </c>
      <c r="C362" s="476" t="str">
        <f t="shared" si="41"/>
        <v/>
      </c>
      <c r="D362" s="187" t="str">
        <f t="shared" si="42"/>
        <v/>
      </c>
      <c r="E362" s="1884" t="str">
        <f t="shared" si="43"/>
        <v/>
      </c>
      <c r="F362" s="1885"/>
      <c r="G362" s="440" t="str">
        <f t="shared" si="47"/>
        <v/>
      </c>
      <c r="H362" s="440" t="str">
        <f t="shared" si="44"/>
        <v/>
      </c>
      <c r="I362" s="188" t="str">
        <f t="shared" si="45"/>
        <v/>
      </c>
      <c r="J362" s="188" t="str">
        <f t="shared" si="46"/>
        <v/>
      </c>
      <c r="K362" s="188">
        <f>MAX(0,$K$12+SUM($I$13:$I361)-$L$12-SUM($J$13:$J361))</f>
        <v>172646</v>
      </c>
      <c r="L362" s="188">
        <f>MAX(0,-($K$12+SUM($I$13:$I361)-$L$12-SUM($J$13:$J361)))</f>
        <v>0</v>
      </c>
      <c r="M362" s="482" t="str">
        <f t="array" ref="M362">IFERROR(SMALL(IF((tkno=$K$2)+(tkco=$K$2),ROW(tkno)-6),ROWS($M$12:M361)),"")</f>
        <v/>
      </c>
    </row>
    <row r="363" spans="2:13" s="186" customFormat="1" ht="25.7" hidden="1" customHeight="1" x14ac:dyDescent="0.2">
      <c r="B363" s="476" t="str">
        <f t="shared" si="40"/>
        <v/>
      </c>
      <c r="C363" s="476" t="str">
        <f t="shared" si="41"/>
        <v/>
      </c>
      <c r="D363" s="187" t="str">
        <f t="shared" si="42"/>
        <v/>
      </c>
      <c r="E363" s="1884" t="str">
        <f t="shared" si="43"/>
        <v/>
      </c>
      <c r="F363" s="1885"/>
      <c r="G363" s="440" t="str">
        <f t="shared" si="47"/>
        <v/>
      </c>
      <c r="H363" s="440" t="str">
        <f t="shared" si="44"/>
        <v/>
      </c>
      <c r="I363" s="188" t="str">
        <f t="shared" si="45"/>
        <v/>
      </c>
      <c r="J363" s="188" t="str">
        <f t="shared" si="46"/>
        <v/>
      </c>
      <c r="K363" s="188">
        <f>MAX(0,$K$12+SUM($I$13:$I362)-$L$12-SUM($J$13:$J362))</f>
        <v>172646</v>
      </c>
      <c r="L363" s="188">
        <f>MAX(0,-($K$12+SUM($I$13:$I362)-$L$12-SUM($J$13:$J362)))</f>
        <v>0</v>
      </c>
      <c r="M363" s="482" t="str">
        <f t="array" ref="M363">IFERROR(SMALL(IF((tkno=$K$2)+(tkco=$K$2),ROW(tkno)-6),ROWS($M$12:M362)),"")</f>
        <v/>
      </c>
    </row>
    <row r="364" spans="2:13" s="186" customFormat="1" ht="16.899999999999999" hidden="1" customHeight="1" x14ac:dyDescent="0.2">
      <c r="B364" s="476" t="str">
        <f t="shared" si="40"/>
        <v/>
      </c>
      <c r="C364" s="476" t="str">
        <f t="shared" si="41"/>
        <v/>
      </c>
      <c r="D364" s="187" t="str">
        <f t="shared" si="42"/>
        <v/>
      </c>
      <c r="E364" s="1884" t="str">
        <f t="shared" si="43"/>
        <v/>
      </c>
      <c r="F364" s="1885"/>
      <c r="G364" s="440" t="str">
        <f t="shared" si="47"/>
        <v/>
      </c>
      <c r="H364" s="440" t="str">
        <f t="shared" si="44"/>
        <v/>
      </c>
      <c r="I364" s="188" t="str">
        <f t="shared" si="45"/>
        <v/>
      </c>
      <c r="J364" s="188" t="str">
        <f t="shared" si="46"/>
        <v/>
      </c>
      <c r="K364" s="188">
        <f>MAX(0,$K$12+SUM($I$13:$I363)-$L$12-SUM($J$13:$J363))</f>
        <v>172646</v>
      </c>
      <c r="L364" s="188">
        <f>MAX(0,-($K$12+SUM($I$13:$I363)-$L$12-SUM($J$13:$J363)))</f>
        <v>0</v>
      </c>
      <c r="M364" s="482" t="str">
        <f t="array" ref="M364">IFERROR(SMALL(IF((tkno=$K$2)+(tkco=$K$2),ROW(tkno)-6),ROWS($M$12:M363)),"")</f>
        <v/>
      </c>
    </row>
    <row r="365" spans="2:13" s="186" customFormat="1" ht="25.7" hidden="1" customHeight="1" x14ac:dyDescent="0.2">
      <c r="B365" s="476" t="str">
        <f t="shared" si="40"/>
        <v/>
      </c>
      <c r="C365" s="476" t="str">
        <f t="shared" si="41"/>
        <v/>
      </c>
      <c r="D365" s="187" t="str">
        <f t="shared" si="42"/>
        <v/>
      </c>
      <c r="E365" s="1884" t="str">
        <f t="shared" si="43"/>
        <v/>
      </c>
      <c r="F365" s="1885"/>
      <c r="G365" s="440" t="str">
        <f t="shared" si="47"/>
        <v/>
      </c>
      <c r="H365" s="440" t="str">
        <f t="shared" si="44"/>
        <v/>
      </c>
      <c r="I365" s="188" t="str">
        <f t="shared" si="45"/>
        <v/>
      </c>
      <c r="J365" s="188" t="str">
        <f t="shared" si="46"/>
        <v/>
      </c>
      <c r="K365" s="188">
        <f>MAX(0,$K$12+SUM($I$13:$I364)-$L$12-SUM($J$13:$J364))</f>
        <v>172646</v>
      </c>
      <c r="L365" s="188">
        <f>MAX(0,-($K$12+SUM($I$13:$I364)-$L$12-SUM($J$13:$J364)))</f>
        <v>0</v>
      </c>
      <c r="M365" s="482" t="str">
        <f t="array" ref="M365">IFERROR(SMALL(IF((tkno=$K$2)+(tkco=$K$2),ROW(tkno)-6),ROWS($M$12:M364)),"")</f>
        <v/>
      </c>
    </row>
    <row r="366" spans="2:13" s="186" customFormat="1" ht="24.95" hidden="1" customHeight="1" x14ac:dyDescent="0.2">
      <c r="B366" s="476" t="str">
        <f t="shared" si="40"/>
        <v/>
      </c>
      <c r="C366" s="476" t="str">
        <f t="shared" si="41"/>
        <v/>
      </c>
      <c r="D366" s="187" t="str">
        <f t="shared" si="42"/>
        <v/>
      </c>
      <c r="E366" s="1884" t="str">
        <f t="shared" si="43"/>
        <v/>
      </c>
      <c r="F366" s="1885"/>
      <c r="G366" s="440" t="str">
        <f t="shared" si="47"/>
        <v/>
      </c>
      <c r="H366" s="440" t="str">
        <f t="shared" si="44"/>
        <v/>
      </c>
      <c r="I366" s="188" t="str">
        <f t="shared" si="45"/>
        <v/>
      </c>
      <c r="J366" s="188" t="str">
        <f t="shared" si="46"/>
        <v/>
      </c>
      <c r="K366" s="188">
        <f>MAX(0,$K$12+SUM($I$13:$I365)-$L$12-SUM($J$13:$J365))</f>
        <v>172646</v>
      </c>
      <c r="L366" s="188">
        <f>MAX(0,-($K$12+SUM($I$13:$I365)-$L$12-SUM($J$13:$J365)))</f>
        <v>0</v>
      </c>
      <c r="M366" s="482" t="str">
        <f t="array" ref="M366">IFERROR(SMALL(IF((tkno=$K$2)+(tkco=$K$2),ROW(tkno)-6),ROWS($M$12:M365)),"")</f>
        <v/>
      </c>
    </row>
    <row r="367" spans="2:13" s="186" customFormat="1" ht="17.649999999999999" hidden="1" customHeight="1" x14ac:dyDescent="0.2">
      <c r="B367" s="476" t="str">
        <f t="shared" si="40"/>
        <v/>
      </c>
      <c r="C367" s="476" t="str">
        <f t="shared" si="41"/>
        <v/>
      </c>
      <c r="D367" s="187" t="str">
        <f t="shared" si="42"/>
        <v/>
      </c>
      <c r="E367" s="1884" t="str">
        <f t="shared" si="43"/>
        <v/>
      </c>
      <c r="F367" s="1885"/>
      <c r="G367" s="440" t="str">
        <f t="shared" si="47"/>
        <v/>
      </c>
      <c r="H367" s="440" t="str">
        <f t="shared" si="44"/>
        <v/>
      </c>
      <c r="I367" s="188" t="str">
        <f t="shared" si="45"/>
        <v/>
      </c>
      <c r="J367" s="188" t="str">
        <f t="shared" si="46"/>
        <v/>
      </c>
      <c r="K367" s="188">
        <f>MAX(0,$K$12+SUM($I$13:$I366)-$L$12-SUM($J$13:$J366))</f>
        <v>172646</v>
      </c>
      <c r="L367" s="188">
        <f>MAX(0,-($K$12+SUM($I$13:$I366)-$L$12-SUM($J$13:$J366)))</f>
        <v>0</v>
      </c>
      <c r="M367" s="482" t="str">
        <f t="array" ref="M367">IFERROR(SMALL(IF((tkno=$K$2)+(tkco=$K$2),ROW(tkno)-6),ROWS($M$12:M366)),"")</f>
        <v/>
      </c>
    </row>
    <row r="368" spans="2:13" s="186" customFormat="1" ht="24.95" hidden="1" customHeight="1" x14ac:dyDescent="0.2">
      <c r="B368" s="476" t="str">
        <f t="shared" si="40"/>
        <v/>
      </c>
      <c r="C368" s="476" t="str">
        <f t="shared" si="41"/>
        <v/>
      </c>
      <c r="D368" s="187" t="str">
        <f t="shared" si="42"/>
        <v/>
      </c>
      <c r="E368" s="1884" t="str">
        <f t="shared" si="43"/>
        <v/>
      </c>
      <c r="F368" s="1885"/>
      <c r="G368" s="440" t="str">
        <f t="shared" si="47"/>
        <v/>
      </c>
      <c r="H368" s="440" t="str">
        <f t="shared" si="44"/>
        <v/>
      </c>
      <c r="I368" s="188" t="str">
        <f t="shared" si="45"/>
        <v/>
      </c>
      <c r="J368" s="188" t="str">
        <f t="shared" si="46"/>
        <v/>
      </c>
      <c r="K368" s="188">
        <f>MAX(0,$K$12+SUM($I$13:$I367)-$L$12-SUM($J$13:$J367))</f>
        <v>172646</v>
      </c>
      <c r="L368" s="188">
        <f>MAX(0,-($K$12+SUM($I$13:$I367)-$L$12-SUM($J$13:$J367)))</f>
        <v>0</v>
      </c>
      <c r="M368" s="482" t="str">
        <f t="array" ref="M368">IFERROR(SMALL(IF((tkno=$K$2)+(tkco=$K$2),ROW(tkno)-6),ROWS($M$12:M367)),"")</f>
        <v/>
      </c>
    </row>
    <row r="369" spans="2:13" s="186" customFormat="1" ht="17.649999999999999" hidden="1" customHeight="1" x14ac:dyDescent="0.2">
      <c r="B369" s="476" t="str">
        <f t="shared" si="40"/>
        <v/>
      </c>
      <c r="C369" s="476" t="str">
        <f t="shared" si="41"/>
        <v/>
      </c>
      <c r="D369" s="187" t="str">
        <f t="shared" si="42"/>
        <v/>
      </c>
      <c r="E369" s="1884" t="str">
        <f t="shared" si="43"/>
        <v/>
      </c>
      <c r="F369" s="1885"/>
      <c r="G369" s="440" t="str">
        <f t="shared" si="47"/>
        <v/>
      </c>
      <c r="H369" s="440" t="str">
        <f t="shared" si="44"/>
        <v/>
      </c>
      <c r="I369" s="188" t="str">
        <f t="shared" si="45"/>
        <v/>
      </c>
      <c r="J369" s="188" t="str">
        <f t="shared" si="46"/>
        <v/>
      </c>
      <c r="K369" s="188">
        <f>MAX(0,$K$12+SUM($I$13:$I368)-$L$12-SUM($J$13:$J368))</f>
        <v>172646</v>
      </c>
      <c r="L369" s="188">
        <f>MAX(0,-($K$12+SUM($I$13:$I368)-$L$12-SUM($J$13:$J368)))</f>
        <v>0</v>
      </c>
      <c r="M369" s="482" t="str">
        <f t="array" ref="M369">IFERROR(SMALL(IF((tkno=$K$2)+(tkco=$K$2),ROW(tkno)-6),ROWS($M$12:M368)),"")</f>
        <v/>
      </c>
    </row>
    <row r="370" spans="2:13" s="186" customFormat="1" ht="16.899999999999999" hidden="1" customHeight="1" x14ac:dyDescent="0.2">
      <c r="B370" s="476" t="str">
        <f t="shared" si="40"/>
        <v/>
      </c>
      <c r="C370" s="476" t="str">
        <f t="shared" si="41"/>
        <v/>
      </c>
      <c r="D370" s="187" t="str">
        <f t="shared" si="42"/>
        <v/>
      </c>
      <c r="E370" s="1884" t="str">
        <f t="shared" si="43"/>
        <v/>
      </c>
      <c r="F370" s="1885"/>
      <c r="G370" s="440" t="str">
        <f t="shared" si="47"/>
        <v/>
      </c>
      <c r="H370" s="440" t="str">
        <f t="shared" si="44"/>
        <v/>
      </c>
      <c r="I370" s="188" t="str">
        <f t="shared" si="45"/>
        <v/>
      </c>
      <c r="J370" s="188" t="str">
        <f t="shared" si="46"/>
        <v/>
      </c>
      <c r="K370" s="188">
        <f>MAX(0,$K$12+SUM($I$13:$I369)-$L$12-SUM($J$13:$J369))</f>
        <v>172646</v>
      </c>
      <c r="L370" s="188">
        <f>MAX(0,-($K$12+SUM($I$13:$I369)-$L$12-SUM($J$13:$J369)))</f>
        <v>0</v>
      </c>
      <c r="M370" s="482" t="str">
        <f t="array" ref="M370">IFERROR(SMALL(IF((tkno=$K$2)+(tkco=$K$2),ROW(tkno)-6),ROWS($M$12:M369)),"")</f>
        <v/>
      </c>
    </row>
    <row r="371" spans="2:13" s="186" customFormat="1" ht="16.899999999999999" hidden="1" customHeight="1" x14ac:dyDescent="0.2">
      <c r="B371" s="476" t="str">
        <f t="shared" si="40"/>
        <v/>
      </c>
      <c r="C371" s="476" t="str">
        <f t="shared" si="41"/>
        <v/>
      </c>
      <c r="D371" s="187" t="str">
        <f t="shared" si="42"/>
        <v/>
      </c>
      <c r="E371" s="1884" t="str">
        <f t="shared" si="43"/>
        <v/>
      </c>
      <c r="F371" s="1885"/>
      <c r="G371" s="440" t="str">
        <f t="shared" si="47"/>
        <v/>
      </c>
      <c r="H371" s="440" t="str">
        <f t="shared" si="44"/>
        <v/>
      </c>
      <c r="I371" s="188" t="str">
        <f t="shared" si="45"/>
        <v/>
      </c>
      <c r="J371" s="188" t="str">
        <f t="shared" si="46"/>
        <v/>
      </c>
      <c r="K371" s="188">
        <f>MAX(0,$K$12+SUM($I$13:$I370)-$L$12-SUM($J$13:$J370))</f>
        <v>172646</v>
      </c>
      <c r="L371" s="188">
        <f>MAX(0,-($K$12+SUM($I$13:$I370)-$L$12-SUM($J$13:$J370)))</f>
        <v>0</v>
      </c>
      <c r="M371" s="482" t="str">
        <f t="array" ref="M371">IFERROR(SMALL(IF((tkno=$K$2)+(tkco=$K$2),ROW(tkno)-6),ROWS($M$12:M370)),"")</f>
        <v/>
      </c>
    </row>
    <row r="372" spans="2:13" s="186" customFormat="1" ht="17.649999999999999" hidden="1" customHeight="1" x14ac:dyDescent="0.2">
      <c r="B372" s="476" t="str">
        <f t="shared" si="40"/>
        <v/>
      </c>
      <c r="C372" s="476" t="str">
        <f t="shared" si="41"/>
        <v/>
      </c>
      <c r="D372" s="187" t="str">
        <f t="shared" si="42"/>
        <v/>
      </c>
      <c r="E372" s="1884" t="str">
        <f t="shared" si="43"/>
        <v/>
      </c>
      <c r="F372" s="1885"/>
      <c r="G372" s="440" t="str">
        <f t="shared" si="47"/>
        <v/>
      </c>
      <c r="H372" s="440" t="str">
        <f t="shared" si="44"/>
        <v/>
      </c>
      <c r="I372" s="188" t="str">
        <f t="shared" si="45"/>
        <v/>
      </c>
      <c r="J372" s="188" t="str">
        <f t="shared" si="46"/>
        <v/>
      </c>
      <c r="K372" s="188">
        <f>MAX(0,$K$12+SUM($I$13:$I371)-$L$12-SUM($J$13:$J371))</f>
        <v>172646</v>
      </c>
      <c r="L372" s="188">
        <f>MAX(0,-($K$12+SUM($I$13:$I371)-$L$12-SUM($J$13:$J371)))</f>
        <v>0</v>
      </c>
      <c r="M372" s="482" t="str">
        <f t="array" ref="M372">IFERROR(SMALL(IF((tkno=$K$2)+(tkco=$K$2),ROW(tkno)-6),ROWS($M$12:M371)),"")</f>
        <v/>
      </c>
    </row>
    <row r="373" spans="2:13" s="186" customFormat="1" ht="17.649999999999999" hidden="1" customHeight="1" x14ac:dyDescent="0.2">
      <c r="B373" s="476" t="str">
        <f t="shared" si="40"/>
        <v/>
      </c>
      <c r="C373" s="476" t="str">
        <f t="shared" si="41"/>
        <v/>
      </c>
      <c r="D373" s="187" t="str">
        <f t="shared" si="42"/>
        <v/>
      </c>
      <c r="E373" s="1884" t="str">
        <f t="shared" si="43"/>
        <v/>
      </c>
      <c r="F373" s="1885"/>
      <c r="G373" s="440" t="str">
        <f t="shared" si="47"/>
        <v/>
      </c>
      <c r="H373" s="440" t="str">
        <f t="shared" si="44"/>
        <v/>
      </c>
      <c r="I373" s="188" t="str">
        <f t="shared" si="45"/>
        <v/>
      </c>
      <c r="J373" s="188" t="str">
        <f t="shared" si="46"/>
        <v/>
      </c>
      <c r="K373" s="188">
        <f>MAX(0,$K$12+SUM($I$13:$I372)-$L$12-SUM($J$13:$J372))</f>
        <v>172646</v>
      </c>
      <c r="L373" s="188">
        <f>MAX(0,-($K$12+SUM($I$13:$I372)-$L$12-SUM($J$13:$J372)))</f>
        <v>0</v>
      </c>
      <c r="M373" s="482" t="str">
        <f t="array" ref="M373">IFERROR(SMALL(IF((tkno=$K$2)+(tkco=$K$2),ROW(tkno)-6),ROWS($M$12:M372)),"")</f>
        <v/>
      </c>
    </row>
    <row r="374" spans="2:13" s="186" customFormat="1" ht="16.899999999999999" hidden="1" customHeight="1" x14ac:dyDescent="0.2">
      <c r="B374" s="476" t="str">
        <f t="shared" si="40"/>
        <v/>
      </c>
      <c r="C374" s="476" t="str">
        <f t="shared" si="41"/>
        <v/>
      </c>
      <c r="D374" s="187" t="str">
        <f t="shared" si="42"/>
        <v/>
      </c>
      <c r="E374" s="1884" t="str">
        <f t="shared" si="43"/>
        <v/>
      </c>
      <c r="F374" s="1885"/>
      <c r="G374" s="440" t="str">
        <f t="shared" si="47"/>
        <v/>
      </c>
      <c r="H374" s="440" t="str">
        <f t="shared" si="44"/>
        <v/>
      </c>
      <c r="I374" s="188" t="str">
        <f t="shared" si="45"/>
        <v/>
      </c>
      <c r="J374" s="188" t="str">
        <f t="shared" si="46"/>
        <v/>
      </c>
      <c r="K374" s="188">
        <f>MAX(0,$K$12+SUM($I$13:$I373)-$L$12-SUM($J$13:$J373))</f>
        <v>172646</v>
      </c>
      <c r="L374" s="188">
        <f>MAX(0,-($K$12+SUM($I$13:$I373)-$L$12-SUM($J$13:$J373)))</f>
        <v>0</v>
      </c>
      <c r="M374" s="482" t="str">
        <f t="array" ref="M374">IFERROR(SMALL(IF((tkno=$K$2)+(tkco=$K$2),ROW(tkno)-6),ROWS($M$12:M373)),"")</f>
        <v/>
      </c>
    </row>
    <row r="375" spans="2:13" s="186" customFormat="1" ht="17.649999999999999" hidden="1" customHeight="1" x14ac:dyDescent="0.2">
      <c r="B375" s="476" t="str">
        <f t="shared" si="40"/>
        <v/>
      </c>
      <c r="C375" s="476" t="str">
        <f t="shared" si="41"/>
        <v/>
      </c>
      <c r="D375" s="187" t="str">
        <f t="shared" si="42"/>
        <v/>
      </c>
      <c r="E375" s="1884" t="str">
        <f t="shared" si="43"/>
        <v/>
      </c>
      <c r="F375" s="1885"/>
      <c r="G375" s="440" t="str">
        <f t="shared" si="47"/>
        <v/>
      </c>
      <c r="H375" s="440" t="str">
        <f t="shared" si="44"/>
        <v/>
      </c>
      <c r="I375" s="188" t="str">
        <f t="shared" si="45"/>
        <v/>
      </c>
      <c r="J375" s="188" t="str">
        <f t="shared" si="46"/>
        <v/>
      </c>
      <c r="K375" s="188">
        <f>MAX(0,$K$12+SUM($I$13:$I374)-$L$12-SUM($J$13:$J374))</f>
        <v>172646</v>
      </c>
      <c r="L375" s="188">
        <f>MAX(0,-($K$12+SUM($I$13:$I374)-$L$12-SUM($J$13:$J374)))</f>
        <v>0</v>
      </c>
      <c r="M375" s="482" t="str">
        <f t="array" ref="M375">IFERROR(SMALL(IF((tkno=$K$2)+(tkco=$K$2),ROW(tkno)-6),ROWS($M$12:M374)),"")</f>
        <v/>
      </c>
    </row>
    <row r="376" spans="2:13" s="186" customFormat="1" ht="16.899999999999999" hidden="1" customHeight="1" x14ac:dyDescent="0.2">
      <c r="B376" s="476" t="str">
        <f t="shared" si="40"/>
        <v/>
      </c>
      <c r="C376" s="476" t="str">
        <f t="shared" si="41"/>
        <v/>
      </c>
      <c r="D376" s="187" t="str">
        <f t="shared" si="42"/>
        <v/>
      </c>
      <c r="E376" s="1884" t="str">
        <f t="shared" si="43"/>
        <v/>
      </c>
      <c r="F376" s="1885"/>
      <c r="G376" s="440" t="str">
        <f t="shared" si="47"/>
        <v/>
      </c>
      <c r="H376" s="440" t="str">
        <f t="shared" si="44"/>
        <v/>
      </c>
      <c r="I376" s="188" t="str">
        <f t="shared" si="45"/>
        <v/>
      </c>
      <c r="J376" s="188" t="str">
        <f t="shared" si="46"/>
        <v/>
      </c>
      <c r="K376" s="188">
        <f>MAX(0,$K$12+SUM($I$13:$I375)-$L$12-SUM($J$13:$J375))</f>
        <v>172646</v>
      </c>
      <c r="L376" s="188">
        <f>MAX(0,-($K$12+SUM($I$13:$I375)-$L$12-SUM($J$13:$J375)))</f>
        <v>0</v>
      </c>
      <c r="M376" s="482" t="str">
        <f t="array" ref="M376">IFERROR(SMALL(IF((tkno=$K$2)+(tkco=$K$2),ROW(tkno)-6),ROWS($M$12:M375)),"")</f>
        <v/>
      </c>
    </row>
    <row r="377" spans="2:13" s="186" customFormat="1" ht="17.649999999999999" hidden="1" customHeight="1" x14ac:dyDescent="0.2">
      <c r="B377" s="476" t="str">
        <f t="shared" si="40"/>
        <v/>
      </c>
      <c r="C377" s="476" t="str">
        <f t="shared" si="41"/>
        <v/>
      </c>
      <c r="D377" s="187" t="str">
        <f t="shared" si="42"/>
        <v/>
      </c>
      <c r="E377" s="1884" t="str">
        <f t="shared" si="43"/>
        <v/>
      </c>
      <c r="F377" s="1885"/>
      <c r="G377" s="440" t="str">
        <f t="shared" si="47"/>
        <v/>
      </c>
      <c r="H377" s="440" t="str">
        <f t="shared" si="44"/>
        <v/>
      </c>
      <c r="I377" s="188" t="str">
        <f t="shared" si="45"/>
        <v/>
      </c>
      <c r="J377" s="188" t="str">
        <f t="shared" si="46"/>
        <v/>
      </c>
      <c r="K377" s="188">
        <f>MAX(0,$K$12+SUM($I$13:$I376)-$L$12-SUM($J$13:$J376))</f>
        <v>172646</v>
      </c>
      <c r="L377" s="188">
        <f>MAX(0,-($K$12+SUM($I$13:$I376)-$L$12-SUM($J$13:$J376)))</f>
        <v>0</v>
      </c>
      <c r="M377" s="482" t="str">
        <f t="array" ref="M377">IFERROR(SMALL(IF((tkno=$K$2)+(tkco=$K$2),ROW(tkno)-6),ROWS($M$12:M376)),"")</f>
        <v/>
      </c>
    </row>
    <row r="378" spans="2:13" s="186" customFormat="1" ht="24.95" hidden="1" customHeight="1" x14ac:dyDescent="0.2">
      <c r="B378" s="476" t="str">
        <f t="shared" si="40"/>
        <v/>
      </c>
      <c r="C378" s="476" t="str">
        <f t="shared" si="41"/>
        <v/>
      </c>
      <c r="D378" s="187" t="str">
        <f t="shared" si="42"/>
        <v/>
      </c>
      <c r="E378" s="1884" t="str">
        <f t="shared" si="43"/>
        <v/>
      </c>
      <c r="F378" s="1885"/>
      <c r="G378" s="440" t="str">
        <f t="shared" si="47"/>
        <v/>
      </c>
      <c r="H378" s="440" t="str">
        <f t="shared" si="44"/>
        <v/>
      </c>
      <c r="I378" s="188" t="str">
        <f t="shared" si="45"/>
        <v/>
      </c>
      <c r="J378" s="188" t="str">
        <f t="shared" si="46"/>
        <v/>
      </c>
      <c r="K378" s="188">
        <f>MAX(0,$K$12+SUM($I$13:$I377)-$L$12-SUM($J$13:$J377))</f>
        <v>172646</v>
      </c>
      <c r="L378" s="188">
        <f>MAX(0,-($K$12+SUM($I$13:$I377)-$L$12-SUM($J$13:$J377)))</f>
        <v>0</v>
      </c>
      <c r="M378" s="482" t="str">
        <f t="array" ref="M378">IFERROR(SMALL(IF((tkno=$K$2)+(tkco=$K$2),ROW(tkno)-6),ROWS($M$12:M377)),"")</f>
        <v/>
      </c>
    </row>
    <row r="379" spans="2:13" s="186" customFormat="1" ht="25.7" hidden="1" customHeight="1" x14ac:dyDescent="0.2">
      <c r="B379" s="476" t="str">
        <f t="shared" si="40"/>
        <v/>
      </c>
      <c r="C379" s="476" t="str">
        <f t="shared" si="41"/>
        <v/>
      </c>
      <c r="D379" s="187" t="str">
        <f t="shared" si="42"/>
        <v/>
      </c>
      <c r="E379" s="1884" t="str">
        <f t="shared" si="43"/>
        <v/>
      </c>
      <c r="F379" s="1885"/>
      <c r="G379" s="440" t="str">
        <f t="shared" si="47"/>
        <v/>
      </c>
      <c r="H379" s="440" t="str">
        <f t="shared" si="44"/>
        <v/>
      </c>
      <c r="I379" s="188" t="str">
        <f t="shared" si="45"/>
        <v/>
      </c>
      <c r="J379" s="188" t="str">
        <f t="shared" si="46"/>
        <v/>
      </c>
      <c r="K379" s="188">
        <f>MAX(0,$K$12+SUM($I$13:$I378)-$L$12-SUM($J$13:$J378))</f>
        <v>172646</v>
      </c>
      <c r="L379" s="188">
        <f>MAX(0,-($K$12+SUM($I$13:$I378)-$L$12-SUM($J$13:$J378)))</f>
        <v>0</v>
      </c>
      <c r="M379" s="482" t="str">
        <f t="array" ref="M379">IFERROR(SMALL(IF((tkno=$K$2)+(tkco=$K$2),ROW(tkno)-6),ROWS($M$12:M378)),"")</f>
        <v/>
      </c>
    </row>
    <row r="380" spans="2:13" s="186" customFormat="1" ht="24.95" hidden="1" customHeight="1" x14ac:dyDescent="0.2">
      <c r="B380" s="476" t="str">
        <f t="shared" si="40"/>
        <v/>
      </c>
      <c r="C380" s="476" t="str">
        <f t="shared" si="41"/>
        <v/>
      </c>
      <c r="D380" s="187" t="str">
        <f t="shared" si="42"/>
        <v/>
      </c>
      <c r="E380" s="1884" t="str">
        <f t="shared" si="43"/>
        <v/>
      </c>
      <c r="F380" s="1885"/>
      <c r="G380" s="440" t="str">
        <f t="shared" si="47"/>
        <v/>
      </c>
      <c r="H380" s="440" t="str">
        <f t="shared" si="44"/>
        <v/>
      </c>
      <c r="I380" s="188" t="str">
        <f t="shared" si="45"/>
        <v/>
      </c>
      <c r="J380" s="188" t="str">
        <f t="shared" si="46"/>
        <v/>
      </c>
      <c r="K380" s="188">
        <f>MAX(0,$K$12+SUM($I$13:$I379)-$L$12-SUM($J$13:$J379))</f>
        <v>172646</v>
      </c>
      <c r="L380" s="188">
        <f>MAX(0,-($K$12+SUM($I$13:$I379)-$L$12-SUM($J$13:$J379)))</f>
        <v>0</v>
      </c>
      <c r="M380" s="482" t="str">
        <f t="array" ref="M380">IFERROR(SMALL(IF((tkno=$K$2)+(tkco=$K$2),ROW(tkno)-6),ROWS($M$12:M379)),"")</f>
        <v/>
      </c>
    </row>
    <row r="381" spans="2:13" s="186" customFormat="1" ht="24.95" hidden="1" customHeight="1" x14ac:dyDescent="0.2">
      <c r="B381" s="476" t="str">
        <f t="shared" si="40"/>
        <v/>
      </c>
      <c r="C381" s="476" t="str">
        <f t="shared" si="41"/>
        <v/>
      </c>
      <c r="D381" s="187" t="str">
        <f t="shared" si="42"/>
        <v/>
      </c>
      <c r="E381" s="1884" t="str">
        <f t="shared" si="43"/>
        <v/>
      </c>
      <c r="F381" s="1885"/>
      <c r="G381" s="440" t="str">
        <f t="shared" si="47"/>
        <v/>
      </c>
      <c r="H381" s="440" t="str">
        <f t="shared" si="44"/>
        <v/>
      </c>
      <c r="I381" s="188" t="str">
        <f t="shared" si="45"/>
        <v/>
      </c>
      <c r="J381" s="188" t="str">
        <f t="shared" si="46"/>
        <v/>
      </c>
      <c r="K381" s="188">
        <f>MAX(0,$K$12+SUM($I$13:$I380)-$L$12-SUM($J$13:$J380))</f>
        <v>172646</v>
      </c>
      <c r="L381" s="188">
        <f>MAX(0,-($K$12+SUM($I$13:$I380)-$L$12-SUM($J$13:$J380)))</f>
        <v>0</v>
      </c>
      <c r="M381" s="482" t="str">
        <f t="array" ref="M381">IFERROR(SMALL(IF((tkno=$K$2)+(tkco=$K$2),ROW(tkno)-6),ROWS($M$12:M380)),"")</f>
        <v/>
      </c>
    </row>
    <row r="382" spans="2:13" s="186" customFormat="1" ht="17.649999999999999" hidden="1" customHeight="1" x14ac:dyDescent="0.2">
      <c r="B382" s="476" t="str">
        <f t="shared" si="40"/>
        <v/>
      </c>
      <c r="C382" s="476" t="str">
        <f t="shared" si="41"/>
        <v/>
      </c>
      <c r="D382" s="187" t="str">
        <f t="shared" si="42"/>
        <v/>
      </c>
      <c r="E382" s="1884" t="str">
        <f t="shared" si="43"/>
        <v/>
      </c>
      <c r="F382" s="1885"/>
      <c r="G382" s="440" t="str">
        <f t="shared" si="47"/>
        <v/>
      </c>
      <c r="H382" s="440" t="str">
        <f t="shared" si="44"/>
        <v/>
      </c>
      <c r="I382" s="188" t="str">
        <f t="shared" si="45"/>
        <v/>
      </c>
      <c r="J382" s="188" t="str">
        <f t="shared" si="46"/>
        <v/>
      </c>
      <c r="K382" s="188">
        <f>MAX(0,$K$12+SUM($I$13:$I381)-$L$12-SUM($J$13:$J381))</f>
        <v>172646</v>
      </c>
      <c r="L382" s="188">
        <f>MAX(0,-($K$12+SUM($I$13:$I381)-$L$12-SUM($J$13:$J381)))</f>
        <v>0</v>
      </c>
      <c r="M382" s="482" t="str">
        <f t="array" ref="M382">IFERROR(SMALL(IF((tkno=$K$2)+(tkco=$K$2),ROW(tkno)-6),ROWS($M$12:M381)),"")</f>
        <v/>
      </c>
    </row>
    <row r="383" spans="2:13" s="186" customFormat="1" ht="24.95" hidden="1" customHeight="1" x14ac:dyDescent="0.2">
      <c r="B383" s="476" t="str">
        <f t="shared" si="40"/>
        <v/>
      </c>
      <c r="C383" s="476" t="str">
        <f t="shared" si="41"/>
        <v/>
      </c>
      <c r="D383" s="187" t="str">
        <f t="shared" si="42"/>
        <v/>
      </c>
      <c r="E383" s="1884" t="str">
        <f t="shared" si="43"/>
        <v/>
      </c>
      <c r="F383" s="1885"/>
      <c r="G383" s="440" t="str">
        <f t="shared" si="47"/>
        <v/>
      </c>
      <c r="H383" s="440" t="str">
        <f t="shared" si="44"/>
        <v/>
      </c>
      <c r="I383" s="188" t="str">
        <f t="shared" si="45"/>
        <v/>
      </c>
      <c r="J383" s="188" t="str">
        <f t="shared" si="46"/>
        <v/>
      </c>
      <c r="K383" s="188">
        <f>MAX(0,$K$12+SUM($I$13:$I382)-$L$12-SUM($J$13:$J382))</f>
        <v>172646</v>
      </c>
      <c r="L383" s="188">
        <f>MAX(0,-($K$12+SUM($I$13:$I382)-$L$12-SUM($J$13:$J382)))</f>
        <v>0</v>
      </c>
      <c r="M383" s="482" t="str">
        <f t="array" ref="M383">IFERROR(SMALL(IF((tkno=$K$2)+(tkco=$K$2),ROW(tkno)-6),ROWS($M$12:M382)),"")</f>
        <v/>
      </c>
    </row>
    <row r="384" spans="2:13" s="186" customFormat="1" ht="17.649999999999999" hidden="1" customHeight="1" x14ac:dyDescent="0.2">
      <c r="B384" s="476" t="str">
        <f t="shared" si="40"/>
        <v/>
      </c>
      <c r="C384" s="476" t="str">
        <f t="shared" si="41"/>
        <v/>
      </c>
      <c r="D384" s="187" t="str">
        <f t="shared" si="42"/>
        <v/>
      </c>
      <c r="E384" s="1884" t="str">
        <f t="shared" si="43"/>
        <v/>
      </c>
      <c r="F384" s="1885"/>
      <c r="G384" s="440" t="str">
        <f t="shared" si="47"/>
        <v/>
      </c>
      <c r="H384" s="440" t="str">
        <f t="shared" si="44"/>
        <v/>
      </c>
      <c r="I384" s="188" t="str">
        <f t="shared" si="45"/>
        <v/>
      </c>
      <c r="J384" s="188" t="str">
        <f t="shared" si="46"/>
        <v/>
      </c>
      <c r="K384" s="188">
        <f>MAX(0,$K$12+SUM($I$13:$I383)-$L$12-SUM($J$13:$J383))</f>
        <v>172646</v>
      </c>
      <c r="L384" s="188">
        <f>MAX(0,-($K$12+SUM($I$13:$I383)-$L$12-SUM($J$13:$J383)))</f>
        <v>0</v>
      </c>
      <c r="M384" s="482" t="str">
        <f t="array" ref="M384">IFERROR(SMALL(IF((tkno=$K$2)+(tkco=$K$2),ROW(tkno)-6),ROWS($M$12:M383)),"")</f>
        <v/>
      </c>
    </row>
    <row r="385" spans="2:13" s="186" customFormat="1" ht="16.899999999999999" hidden="1" customHeight="1" x14ac:dyDescent="0.2">
      <c r="B385" s="476" t="str">
        <f t="shared" si="40"/>
        <v/>
      </c>
      <c r="C385" s="476" t="str">
        <f t="shared" si="41"/>
        <v/>
      </c>
      <c r="D385" s="187" t="str">
        <f t="shared" si="42"/>
        <v/>
      </c>
      <c r="E385" s="1884" t="str">
        <f t="shared" si="43"/>
        <v/>
      </c>
      <c r="F385" s="1885"/>
      <c r="G385" s="440" t="str">
        <f t="shared" si="47"/>
        <v/>
      </c>
      <c r="H385" s="440" t="str">
        <f t="shared" si="44"/>
        <v/>
      </c>
      <c r="I385" s="188" t="str">
        <f t="shared" si="45"/>
        <v/>
      </c>
      <c r="J385" s="188" t="str">
        <f t="shared" si="46"/>
        <v/>
      </c>
      <c r="K385" s="188">
        <f>MAX(0,$K$12+SUM($I$13:$I384)-$L$12-SUM($J$13:$J384))</f>
        <v>172646</v>
      </c>
      <c r="L385" s="188">
        <f>MAX(0,-($K$12+SUM($I$13:$I384)-$L$12-SUM($J$13:$J384)))</f>
        <v>0</v>
      </c>
      <c r="M385" s="482" t="str">
        <f t="array" ref="M385">IFERROR(SMALL(IF((tkno=$K$2)+(tkco=$K$2),ROW(tkno)-6),ROWS($M$12:M384)),"")</f>
        <v/>
      </c>
    </row>
    <row r="386" spans="2:13" s="186" customFormat="1" ht="17.649999999999999" hidden="1" customHeight="1" x14ac:dyDescent="0.2">
      <c r="B386" s="476" t="str">
        <f t="shared" si="40"/>
        <v/>
      </c>
      <c r="C386" s="476" t="str">
        <f t="shared" si="41"/>
        <v/>
      </c>
      <c r="D386" s="187" t="str">
        <f t="shared" si="42"/>
        <v/>
      </c>
      <c r="E386" s="1884" t="str">
        <f t="shared" si="43"/>
        <v/>
      </c>
      <c r="F386" s="1885"/>
      <c r="G386" s="440" t="str">
        <f t="shared" si="47"/>
        <v/>
      </c>
      <c r="H386" s="440" t="str">
        <f t="shared" si="44"/>
        <v/>
      </c>
      <c r="I386" s="188" t="str">
        <f t="shared" si="45"/>
        <v/>
      </c>
      <c r="J386" s="188" t="str">
        <f t="shared" si="46"/>
        <v/>
      </c>
      <c r="K386" s="188">
        <f>MAX(0,$K$12+SUM($I$13:$I385)-$L$12-SUM($J$13:$J385))</f>
        <v>172646</v>
      </c>
      <c r="L386" s="188">
        <f>MAX(0,-($K$12+SUM($I$13:$I385)-$L$12-SUM($J$13:$J385)))</f>
        <v>0</v>
      </c>
      <c r="M386" s="482" t="str">
        <f t="array" ref="M386">IFERROR(SMALL(IF((tkno=$K$2)+(tkco=$K$2),ROW(tkno)-6),ROWS($M$12:M385)),"")</f>
        <v/>
      </c>
    </row>
    <row r="387" spans="2:13" s="186" customFormat="1" ht="24.95" hidden="1" customHeight="1" x14ac:dyDescent="0.2">
      <c r="B387" s="476" t="str">
        <f t="shared" si="40"/>
        <v/>
      </c>
      <c r="C387" s="476" t="str">
        <f t="shared" si="41"/>
        <v/>
      </c>
      <c r="D387" s="187" t="str">
        <f t="shared" si="42"/>
        <v/>
      </c>
      <c r="E387" s="1884" t="str">
        <f t="shared" si="43"/>
        <v/>
      </c>
      <c r="F387" s="1885"/>
      <c r="G387" s="440" t="str">
        <f t="shared" si="47"/>
        <v/>
      </c>
      <c r="H387" s="440" t="str">
        <f t="shared" si="44"/>
        <v/>
      </c>
      <c r="I387" s="188" t="str">
        <f t="shared" si="45"/>
        <v/>
      </c>
      <c r="J387" s="188" t="str">
        <f t="shared" si="46"/>
        <v/>
      </c>
      <c r="K387" s="188">
        <f>MAX(0,$K$12+SUM($I$13:$I386)-$L$12-SUM($J$13:$J386))</f>
        <v>172646</v>
      </c>
      <c r="L387" s="188">
        <f>MAX(0,-($K$12+SUM($I$13:$I386)-$L$12-SUM($J$13:$J386)))</f>
        <v>0</v>
      </c>
      <c r="M387" s="482" t="str">
        <f t="array" ref="M387">IFERROR(SMALL(IF((tkno=$K$2)+(tkco=$K$2),ROW(tkno)-6),ROWS($M$12:M386)),"")</f>
        <v/>
      </c>
    </row>
    <row r="388" spans="2:13" s="186" customFormat="1" ht="17.649999999999999" hidden="1" customHeight="1" x14ac:dyDescent="0.2">
      <c r="B388" s="476" t="str">
        <f t="shared" si="40"/>
        <v/>
      </c>
      <c r="C388" s="476" t="str">
        <f t="shared" si="41"/>
        <v/>
      </c>
      <c r="D388" s="187" t="str">
        <f t="shared" si="42"/>
        <v/>
      </c>
      <c r="E388" s="1884" t="str">
        <f t="shared" si="43"/>
        <v/>
      </c>
      <c r="F388" s="1885"/>
      <c r="G388" s="440" t="str">
        <f t="shared" si="47"/>
        <v/>
      </c>
      <c r="H388" s="440" t="str">
        <f t="shared" si="44"/>
        <v/>
      </c>
      <c r="I388" s="188" t="str">
        <f t="shared" si="45"/>
        <v/>
      </c>
      <c r="J388" s="188" t="str">
        <f t="shared" si="46"/>
        <v/>
      </c>
      <c r="K388" s="188">
        <f>MAX(0,$K$12+SUM($I$13:$I387)-$L$12-SUM($J$13:$J387))</f>
        <v>172646</v>
      </c>
      <c r="L388" s="188">
        <f>MAX(0,-($K$12+SUM($I$13:$I387)-$L$12-SUM($J$13:$J387)))</f>
        <v>0</v>
      </c>
      <c r="M388" s="482" t="str">
        <f t="array" ref="M388">IFERROR(SMALL(IF((tkno=$K$2)+(tkco=$K$2),ROW(tkno)-6),ROWS($M$12:M387)),"")</f>
        <v/>
      </c>
    </row>
    <row r="389" spans="2:13" s="186" customFormat="1" ht="24.95" hidden="1" customHeight="1" x14ac:dyDescent="0.2">
      <c r="B389" s="476" t="str">
        <f t="shared" si="40"/>
        <v/>
      </c>
      <c r="C389" s="476" t="str">
        <f t="shared" si="41"/>
        <v/>
      </c>
      <c r="D389" s="187" t="str">
        <f t="shared" si="42"/>
        <v/>
      </c>
      <c r="E389" s="1884" t="str">
        <f t="shared" si="43"/>
        <v/>
      </c>
      <c r="F389" s="1885"/>
      <c r="G389" s="440" t="str">
        <f t="shared" si="47"/>
        <v/>
      </c>
      <c r="H389" s="440" t="str">
        <f t="shared" si="44"/>
        <v/>
      </c>
      <c r="I389" s="188" t="str">
        <f t="shared" si="45"/>
        <v/>
      </c>
      <c r="J389" s="188" t="str">
        <f t="shared" si="46"/>
        <v/>
      </c>
      <c r="K389" s="188">
        <f>MAX(0,$K$12+SUM($I$13:$I388)-$L$12-SUM($J$13:$J388))</f>
        <v>172646</v>
      </c>
      <c r="L389" s="188">
        <f>MAX(0,-($K$12+SUM($I$13:$I388)-$L$12-SUM($J$13:$J388)))</f>
        <v>0</v>
      </c>
      <c r="M389" s="482" t="str">
        <f t="array" ref="M389">IFERROR(SMALL(IF((tkno=$K$2)+(tkco=$K$2),ROW(tkno)-6),ROWS($M$12:M388)),"")</f>
        <v/>
      </c>
    </row>
    <row r="390" spans="2:13" s="186" customFormat="1" ht="17.649999999999999" hidden="1" customHeight="1" x14ac:dyDescent="0.2">
      <c r="B390" s="476" t="str">
        <f t="shared" si="40"/>
        <v/>
      </c>
      <c r="C390" s="476" t="str">
        <f t="shared" si="41"/>
        <v/>
      </c>
      <c r="D390" s="187" t="str">
        <f t="shared" si="42"/>
        <v/>
      </c>
      <c r="E390" s="1884" t="str">
        <f t="shared" si="43"/>
        <v/>
      </c>
      <c r="F390" s="1885"/>
      <c r="G390" s="440" t="str">
        <f t="shared" si="47"/>
        <v/>
      </c>
      <c r="H390" s="440" t="str">
        <f t="shared" si="44"/>
        <v/>
      </c>
      <c r="I390" s="188" t="str">
        <f t="shared" si="45"/>
        <v/>
      </c>
      <c r="J390" s="188" t="str">
        <f t="shared" si="46"/>
        <v/>
      </c>
      <c r="K390" s="188">
        <f>MAX(0,$K$12+SUM($I$13:$I389)-$L$12-SUM($J$13:$J389))</f>
        <v>172646</v>
      </c>
      <c r="L390" s="188">
        <f>MAX(0,-($K$12+SUM($I$13:$I389)-$L$12-SUM($J$13:$J389)))</f>
        <v>0</v>
      </c>
      <c r="M390" s="482" t="str">
        <f t="array" ref="M390">IFERROR(SMALL(IF((tkno=$K$2)+(tkco=$K$2),ROW(tkno)-6),ROWS($M$12:M389)),"")</f>
        <v/>
      </c>
    </row>
    <row r="391" spans="2:13" s="186" customFormat="1" ht="16.899999999999999" hidden="1" customHeight="1" x14ac:dyDescent="0.2">
      <c r="B391" s="476" t="str">
        <f t="shared" si="40"/>
        <v/>
      </c>
      <c r="C391" s="476" t="str">
        <f t="shared" si="41"/>
        <v/>
      </c>
      <c r="D391" s="187" t="str">
        <f t="shared" si="42"/>
        <v/>
      </c>
      <c r="E391" s="1884" t="str">
        <f t="shared" si="43"/>
        <v/>
      </c>
      <c r="F391" s="1885"/>
      <c r="G391" s="440" t="str">
        <f t="shared" si="47"/>
        <v/>
      </c>
      <c r="H391" s="440" t="str">
        <f t="shared" si="44"/>
        <v/>
      </c>
      <c r="I391" s="188" t="str">
        <f t="shared" si="45"/>
        <v/>
      </c>
      <c r="J391" s="188" t="str">
        <f t="shared" si="46"/>
        <v/>
      </c>
      <c r="K391" s="188">
        <f>MAX(0,$K$12+SUM($I$13:$I390)-$L$12-SUM($J$13:$J390))</f>
        <v>172646</v>
      </c>
      <c r="L391" s="188">
        <f>MAX(0,-($K$12+SUM($I$13:$I390)-$L$12-SUM($J$13:$J390)))</f>
        <v>0</v>
      </c>
      <c r="M391" s="482" t="str">
        <f t="array" ref="M391">IFERROR(SMALL(IF((tkno=$K$2)+(tkco=$K$2),ROW(tkno)-6),ROWS($M$12:M390)),"")</f>
        <v/>
      </c>
    </row>
    <row r="392" spans="2:13" s="186" customFormat="1" ht="25.7" hidden="1" customHeight="1" x14ac:dyDescent="0.2">
      <c r="B392" s="476" t="str">
        <f t="shared" si="40"/>
        <v/>
      </c>
      <c r="C392" s="476" t="str">
        <f t="shared" si="41"/>
        <v/>
      </c>
      <c r="D392" s="187" t="str">
        <f t="shared" si="42"/>
        <v/>
      </c>
      <c r="E392" s="1884" t="str">
        <f t="shared" si="43"/>
        <v/>
      </c>
      <c r="F392" s="1885"/>
      <c r="G392" s="440" t="str">
        <f t="shared" si="47"/>
        <v/>
      </c>
      <c r="H392" s="440" t="str">
        <f t="shared" si="44"/>
        <v/>
      </c>
      <c r="I392" s="188" t="str">
        <f t="shared" si="45"/>
        <v/>
      </c>
      <c r="J392" s="188" t="str">
        <f t="shared" si="46"/>
        <v/>
      </c>
      <c r="K392" s="188">
        <f>MAX(0,$K$12+SUM($I$13:$I391)-$L$12-SUM($J$13:$J391))</f>
        <v>172646</v>
      </c>
      <c r="L392" s="188">
        <f>MAX(0,-($K$12+SUM($I$13:$I391)-$L$12-SUM($J$13:$J391)))</f>
        <v>0</v>
      </c>
      <c r="M392" s="482" t="str">
        <f t="array" ref="M392">IFERROR(SMALL(IF((tkno=$K$2)+(tkco=$K$2),ROW(tkno)-6),ROWS($M$12:M391)),"")</f>
        <v/>
      </c>
    </row>
    <row r="393" spans="2:13" s="186" customFormat="1" ht="24.95" hidden="1" customHeight="1" x14ac:dyDescent="0.2">
      <c r="B393" s="476" t="str">
        <f t="shared" si="40"/>
        <v/>
      </c>
      <c r="C393" s="476" t="str">
        <f t="shared" si="41"/>
        <v/>
      </c>
      <c r="D393" s="187" t="str">
        <f t="shared" si="42"/>
        <v/>
      </c>
      <c r="E393" s="1884" t="str">
        <f t="shared" si="43"/>
        <v/>
      </c>
      <c r="F393" s="1885"/>
      <c r="G393" s="440" t="str">
        <f t="shared" si="47"/>
        <v/>
      </c>
      <c r="H393" s="440" t="str">
        <f t="shared" si="44"/>
        <v/>
      </c>
      <c r="I393" s="188" t="str">
        <f t="shared" si="45"/>
        <v/>
      </c>
      <c r="J393" s="188" t="str">
        <f t="shared" si="46"/>
        <v/>
      </c>
      <c r="K393" s="188">
        <f>MAX(0,$K$12+SUM($I$13:$I392)-$L$12-SUM($J$13:$J392))</f>
        <v>172646</v>
      </c>
      <c r="L393" s="188">
        <f>MAX(0,-($K$12+SUM($I$13:$I392)-$L$12-SUM($J$13:$J392)))</f>
        <v>0</v>
      </c>
      <c r="M393" s="482" t="str">
        <f t="array" ref="M393">IFERROR(SMALL(IF((tkno=$K$2)+(tkco=$K$2),ROW(tkno)-6),ROWS($M$12:M392)),"")</f>
        <v/>
      </c>
    </row>
    <row r="394" spans="2:13" s="186" customFormat="1" ht="24.95" hidden="1" customHeight="1" x14ac:dyDescent="0.2">
      <c r="B394" s="476" t="str">
        <f t="shared" si="40"/>
        <v/>
      </c>
      <c r="C394" s="476" t="str">
        <f t="shared" si="41"/>
        <v/>
      </c>
      <c r="D394" s="187" t="str">
        <f t="shared" si="42"/>
        <v/>
      </c>
      <c r="E394" s="1884" t="str">
        <f t="shared" si="43"/>
        <v/>
      </c>
      <c r="F394" s="1885"/>
      <c r="G394" s="440" t="str">
        <f t="shared" si="47"/>
        <v/>
      </c>
      <c r="H394" s="440" t="str">
        <f t="shared" si="44"/>
        <v/>
      </c>
      <c r="I394" s="188" t="str">
        <f t="shared" si="45"/>
        <v/>
      </c>
      <c r="J394" s="188" t="str">
        <f t="shared" si="46"/>
        <v/>
      </c>
      <c r="K394" s="188">
        <f>MAX(0,$K$12+SUM($I$13:$I393)-$L$12-SUM($J$13:$J393))</f>
        <v>172646</v>
      </c>
      <c r="L394" s="188">
        <f>MAX(0,-($K$12+SUM($I$13:$I393)-$L$12-SUM($J$13:$J393)))</f>
        <v>0</v>
      </c>
      <c r="M394" s="482" t="str">
        <f t="array" ref="M394">IFERROR(SMALL(IF((tkno=$K$2)+(tkco=$K$2),ROW(tkno)-6),ROWS($M$12:M393)),"")</f>
        <v/>
      </c>
    </row>
    <row r="395" spans="2:13" s="186" customFormat="1" ht="24.95" hidden="1" customHeight="1" x14ac:dyDescent="0.2">
      <c r="B395" s="476" t="str">
        <f t="shared" si="40"/>
        <v/>
      </c>
      <c r="C395" s="476" t="str">
        <f t="shared" si="41"/>
        <v/>
      </c>
      <c r="D395" s="187" t="str">
        <f t="shared" si="42"/>
        <v/>
      </c>
      <c r="E395" s="1884" t="str">
        <f t="shared" si="43"/>
        <v/>
      </c>
      <c r="F395" s="1885"/>
      <c r="G395" s="440" t="str">
        <f t="shared" si="47"/>
        <v/>
      </c>
      <c r="H395" s="440" t="str">
        <f t="shared" si="44"/>
        <v/>
      </c>
      <c r="I395" s="188" t="str">
        <f t="shared" si="45"/>
        <v/>
      </c>
      <c r="J395" s="188" t="str">
        <f t="shared" si="46"/>
        <v/>
      </c>
      <c r="K395" s="188">
        <f>MAX(0,$K$12+SUM($I$13:$I394)-$L$12-SUM($J$13:$J394))</f>
        <v>172646</v>
      </c>
      <c r="L395" s="188">
        <f>MAX(0,-($K$12+SUM($I$13:$I394)-$L$12-SUM($J$13:$J394)))</f>
        <v>0</v>
      </c>
      <c r="M395" s="482" t="str">
        <f t="array" ref="M395">IFERROR(SMALL(IF((tkno=$K$2)+(tkco=$K$2),ROW(tkno)-6),ROWS($M$12:M394)),"")</f>
        <v/>
      </c>
    </row>
    <row r="396" spans="2:13" s="186" customFormat="1" ht="17.649999999999999" hidden="1" customHeight="1" x14ac:dyDescent="0.2">
      <c r="B396" s="476" t="str">
        <f t="shared" si="40"/>
        <v/>
      </c>
      <c r="C396" s="476" t="str">
        <f t="shared" si="41"/>
        <v/>
      </c>
      <c r="D396" s="187" t="str">
        <f t="shared" si="42"/>
        <v/>
      </c>
      <c r="E396" s="1884" t="str">
        <f t="shared" si="43"/>
        <v/>
      </c>
      <c r="F396" s="1885"/>
      <c r="G396" s="440" t="str">
        <f t="shared" si="47"/>
        <v/>
      </c>
      <c r="H396" s="440" t="str">
        <f t="shared" si="44"/>
        <v/>
      </c>
      <c r="I396" s="188" t="str">
        <f t="shared" si="45"/>
        <v/>
      </c>
      <c r="J396" s="188" t="str">
        <f t="shared" si="46"/>
        <v/>
      </c>
      <c r="K396" s="188">
        <f>MAX(0,$K$12+SUM($I$13:$I395)-$L$12-SUM($J$13:$J395))</f>
        <v>172646</v>
      </c>
      <c r="L396" s="188">
        <f>MAX(0,-($K$12+SUM($I$13:$I395)-$L$12-SUM($J$13:$J395)))</f>
        <v>0</v>
      </c>
      <c r="M396" s="482" t="str">
        <f t="array" ref="M396">IFERROR(SMALL(IF((tkno=$K$2)+(tkco=$K$2),ROW(tkno)-6),ROWS($M$12:M395)),"")</f>
        <v/>
      </c>
    </row>
    <row r="397" spans="2:13" s="186" customFormat="1" ht="17.649999999999999" hidden="1" customHeight="1" x14ac:dyDescent="0.2">
      <c r="B397" s="476" t="str">
        <f t="shared" ref="B397:B460" si="48">IF($M397="","",INDEX(ngaygs,$M397))</f>
        <v/>
      </c>
      <c r="C397" s="476" t="str">
        <f t="shared" ref="C397:C460" si="49">IF($M397="","",INDEX(ngayct,$M397))</f>
        <v/>
      </c>
      <c r="D397" s="187" t="str">
        <f t="shared" ref="D397:D460" si="50">IF($M397="","",INDEX(soct,$M397))</f>
        <v/>
      </c>
      <c r="E397" s="1884" t="str">
        <f t="shared" ref="E397:E460" si="51">IF($M397="","",INDEX(diengiai,$M397))</f>
        <v/>
      </c>
      <c r="F397" s="1885"/>
      <c r="G397" s="440" t="str">
        <f t="shared" si="47"/>
        <v/>
      </c>
      <c r="H397" s="440" t="str">
        <f t="shared" ref="H397:H460" si="52">IF($M397="","",IF(INDEX(tkno,$M397)=$K$2,INDEX(tkco,$M397),INDEX(tkno,$M397)))</f>
        <v/>
      </c>
      <c r="I397" s="188" t="str">
        <f t="shared" ref="I397:I460" si="53">IF($M397="","",IF(INDEX(tkno,$M397)=$K$2,INDEX(sotien,$M397),""))</f>
        <v/>
      </c>
      <c r="J397" s="188" t="str">
        <f t="shared" ref="J397:J460" si="54">IF($M397="","",IF(INDEX(tkco,$M397)=$K$2,INDEX(sotien,$M397),""))</f>
        <v/>
      </c>
      <c r="K397" s="188">
        <f>MAX(0,$K$12+SUM($I$13:$I396)-$L$12-SUM($J$13:$J396))</f>
        <v>172646</v>
      </c>
      <c r="L397" s="188">
        <f>MAX(0,-($K$12+SUM($I$13:$I396)-$L$12-SUM($J$13:$J396)))</f>
        <v>0</v>
      </c>
      <c r="M397" s="482" t="str">
        <f t="array" ref="M397">IFERROR(SMALL(IF((tkno=$K$2)+(tkco=$K$2),ROW(tkno)-6),ROWS($M$12:M396)),"")</f>
        <v/>
      </c>
    </row>
    <row r="398" spans="2:13" s="186" customFormat="1" ht="16.899999999999999" hidden="1" customHeight="1" x14ac:dyDescent="0.2">
      <c r="B398" s="476" t="str">
        <f t="shared" si="48"/>
        <v/>
      </c>
      <c r="C398" s="476" t="str">
        <f t="shared" si="49"/>
        <v/>
      </c>
      <c r="D398" s="187" t="str">
        <f t="shared" si="50"/>
        <v/>
      </c>
      <c r="E398" s="1884" t="str">
        <f t="shared" si="51"/>
        <v/>
      </c>
      <c r="F398" s="1885"/>
      <c r="G398" s="440" t="str">
        <f t="shared" ref="G398:G461" si="55">IF(M398="","",$K$2)</f>
        <v/>
      </c>
      <c r="H398" s="440" t="str">
        <f t="shared" si="52"/>
        <v/>
      </c>
      <c r="I398" s="188" t="str">
        <f t="shared" si="53"/>
        <v/>
      </c>
      <c r="J398" s="188" t="str">
        <f t="shared" si="54"/>
        <v/>
      </c>
      <c r="K398" s="188">
        <f>MAX(0,$K$12+SUM($I$13:$I397)-$L$12-SUM($J$13:$J397))</f>
        <v>172646</v>
      </c>
      <c r="L398" s="188">
        <f>MAX(0,-($K$12+SUM($I$13:$I397)-$L$12-SUM($J$13:$J397)))</f>
        <v>0</v>
      </c>
      <c r="M398" s="482" t="str">
        <f t="array" ref="M398">IFERROR(SMALL(IF((tkno=$K$2)+(tkco=$K$2),ROW(tkno)-6),ROWS($M$12:M397)),"")</f>
        <v/>
      </c>
    </row>
    <row r="399" spans="2:13" s="186" customFormat="1" ht="25.7" hidden="1" customHeight="1" x14ac:dyDescent="0.2">
      <c r="B399" s="476" t="str">
        <f t="shared" si="48"/>
        <v/>
      </c>
      <c r="C399" s="476" t="str">
        <f t="shared" si="49"/>
        <v/>
      </c>
      <c r="D399" s="187" t="str">
        <f t="shared" si="50"/>
        <v/>
      </c>
      <c r="E399" s="1884" t="str">
        <f t="shared" si="51"/>
        <v/>
      </c>
      <c r="F399" s="1885"/>
      <c r="G399" s="440" t="str">
        <f t="shared" si="55"/>
        <v/>
      </c>
      <c r="H399" s="440" t="str">
        <f t="shared" si="52"/>
        <v/>
      </c>
      <c r="I399" s="188" t="str">
        <f t="shared" si="53"/>
        <v/>
      </c>
      <c r="J399" s="188" t="str">
        <f t="shared" si="54"/>
        <v/>
      </c>
      <c r="K399" s="188">
        <f>MAX(0,$K$12+SUM($I$13:$I398)-$L$12-SUM($J$13:$J398))</f>
        <v>172646</v>
      </c>
      <c r="L399" s="188">
        <f>MAX(0,-($K$12+SUM($I$13:$I398)-$L$12-SUM($J$13:$J398)))</f>
        <v>0</v>
      </c>
      <c r="M399" s="482" t="str">
        <f t="array" ref="M399">IFERROR(SMALL(IF((tkno=$K$2)+(tkco=$K$2),ROW(tkno)-6),ROWS($M$12:M398)),"")</f>
        <v/>
      </c>
    </row>
    <row r="400" spans="2:13" s="186" customFormat="1" ht="24.95" hidden="1" customHeight="1" x14ac:dyDescent="0.2">
      <c r="B400" s="476" t="str">
        <f t="shared" si="48"/>
        <v/>
      </c>
      <c r="C400" s="476" t="str">
        <f t="shared" si="49"/>
        <v/>
      </c>
      <c r="D400" s="187" t="str">
        <f t="shared" si="50"/>
        <v/>
      </c>
      <c r="E400" s="1884" t="str">
        <f t="shared" si="51"/>
        <v/>
      </c>
      <c r="F400" s="1885"/>
      <c r="G400" s="440" t="str">
        <f t="shared" si="55"/>
        <v/>
      </c>
      <c r="H400" s="440" t="str">
        <f t="shared" si="52"/>
        <v/>
      </c>
      <c r="I400" s="188" t="str">
        <f t="shared" si="53"/>
        <v/>
      </c>
      <c r="J400" s="188" t="str">
        <f t="shared" si="54"/>
        <v/>
      </c>
      <c r="K400" s="188">
        <f>MAX(0,$K$12+SUM($I$13:$I399)-$L$12-SUM($J$13:$J399))</f>
        <v>172646</v>
      </c>
      <c r="L400" s="188">
        <f>MAX(0,-($K$12+SUM($I$13:$I399)-$L$12-SUM($J$13:$J399)))</f>
        <v>0</v>
      </c>
      <c r="M400" s="482" t="str">
        <f t="array" ref="M400">IFERROR(SMALL(IF((tkno=$K$2)+(tkco=$K$2),ROW(tkno)-6),ROWS($M$12:M399)),"")</f>
        <v/>
      </c>
    </row>
    <row r="401" spans="2:13" s="186" customFormat="1" ht="16.899999999999999" hidden="1" customHeight="1" x14ac:dyDescent="0.2">
      <c r="B401" s="476" t="str">
        <f t="shared" si="48"/>
        <v/>
      </c>
      <c r="C401" s="476" t="str">
        <f t="shared" si="49"/>
        <v/>
      </c>
      <c r="D401" s="187" t="str">
        <f t="shared" si="50"/>
        <v/>
      </c>
      <c r="E401" s="1884" t="str">
        <f t="shared" si="51"/>
        <v/>
      </c>
      <c r="F401" s="1885"/>
      <c r="G401" s="440" t="str">
        <f t="shared" si="55"/>
        <v/>
      </c>
      <c r="H401" s="440" t="str">
        <f t="shared" si="52"/>
        <v/>
      </c>
      <c r="I401" s="188" t="str">
        <f t="shared" si="53"/>
        <v/>
      </c>
      <c r="J401" s="188" t="str">
        <f t="shared" si="54"/>
        <v/>
      </c>
      <c r="K401" s="188">
        <f>MAX(0,$K$12+SUM($I$13:$I400)-$L$12-SUM($J$13:$J400))</f>
        <v>172646</v>
      </c>
      <c r="L401" s="188">
        <f>MAX(0,-($K$12+SUM($I$13:$I400)-$L$12-SUM($J$13:$J400)))</f>
        <v>0</v>
      </c>
      <c r="M401" s="482" t="str">
        <f t="array" ref="M401">IFERROR(SMALL(IF((tkno=$K$2)+(tkco=$K$2),ROW(tkno)-6),ROWS($M$12:M400)),"")</f>
        <v/>
      </c>
    </row>
    <row r="402" spans="2:13" s="186" customFormat="1" ht="25.7" hidden="1" customHeight="1" x14ac:dyDescent="0.2">
      <c r="B402" s="476" t="str">
        <f t="shared" si="48"/>
        <v/>
      </c>
      <c r="C402" s="476" t="str">
        <f t="shared" si="49"/>
        <v/>
      </c>
      <c r="D402" s="187" t="str">
        <f t="shared" si="50"/>
        <v/>
      </c>
      <c r="E402" s="1884" t="str">
        <f t="shared" si="51"/>
        <v/>
      </c>
      <c r="F402" s="1885"/>
      <c r="G402" s="440" t="str">
        <f t="shared" si="55"/>
        <v/>
      </c>
      <c r="H402" s="440" t="str">
        <f t="shared" si="52"/>
        <v/>
      </c>
      <c r="I402" s="188" t="str">
        <f t="shared" si="53"/>
        <v/>
      </c>
      <c r="J402" s="188" t="str">
        <f t="shared" si="54"/>
        <v/>
      </c>
      <c r="K402" s="188">
        <f>MAX(0,$K$12+SUM($I$13:$I401)-$L$12-SUM($J$13:$J401))</f>
        <v>172646</v>
      </c>
      <c r="L402" s="188">
        <f>MAX(0,-($K$12+SUM($I$13:$I401)-$L$12-SUM($J$13:$J401)))</f>
        <v>0</v>
      </c>
      <c r="M402" s="482" t="str">
        <f t="array" ref="M402">IFERROR(SMALL(IF((tkno=$K$2)+(tkco=$K$2),ROW(tkno)-6),ROWS($M$12:M401)),"")</f>
        <v/>
      </c>
    </row>
    <row r="403" spans="2:13" s="186" customFormat="1" ht="16.899999999999999" hidden="1" customHeight="1" x14ac:dyDescent="0.2">
      <c r="B403" s="476" t="str">
        <f t="shared" si="48"/>
        <v/>
      </c>
      <c r="C403" s="476" t="str">
        <f t="shared" si="49"/>
        <v/>
      </c>
      <c r="D403" s="187" t="str">
        <f t="shared" si="50"/>
        <v/>
      </c>
      <c r="E403" s="1884" t="str">
        <f t="shared" si="51"/>
        <v/>
      </c>
      <c r="F403" s="1885"/>
      <c r="G403" s="440" t="str">
        <f t="shared" si="55"/>
        <v/>
      </c>
      <c r="H403" s="440" t="str">
        <f t="shared" si="52"/>
        <v/>
      </c>
      <c r="I403" s="188" t="str">
        <f t="shared" si="53"/>
        <v/>
      </c>
      <c r="J403" s="188" t="str">
        <f t="shared" si="54"/>
        <v/>
      </c>
      <c r="K403" s="188">
        <f>MAX(0,$K$12+SUM($I$13:$I402)-$L$12-SUM($J$13:$J402))</f>
        <v>172646</v>
      </c>
      <c r="L403" s="188">
        <f>MAX(0,-($K$12+SUM($I$13:$I402)-$L$12-SUM($J$13:$J402)))</f>
        <v>0</v>
      </c>
      <c r="M403" s="482" t="str">
        <f t="array" ref="M403">IFERROR(SMALL(IF((tkno=$K$2)+(tkco=$K$2),ROW(tkno)-6),ROWS($M$12:M402)),"")</f>
        <v/>
      </c>
    </row>
    <row r="404" spans="2:13" s="186" customFormat="1" ht="17.649999999999999" hidden="1" customHeight="1" x14ac:dyDescent="0.2">
      <c r="B404" s="476" t="str">
        <f t="shared" si="48"/>
        <v/>
      </c>
      <c r="C404" s="476" t="str">
        <f t="shared" si="49"/>
        <v/>
      </c>
      <c r="D404" s="187" t="str">
        <f t="shared" si="50"/>
        <v/>
      </c>
      <c r="E404" s="1884" t="str">
        <f t="shared" si="51"/>
        <v/>
      </c>
      <c r="F404" s="1885"/>
      <c r="G404" s="440" t="str">
        <f t="shared" si="55"/>
        <v/>
      </c>
      <c r="H404" s="440" t="str">
        <f t="shared" si="52"/>
        <v/>
      </c>
      <c r="I404" s="188" t="str">
        <f t="shared" si="53"/>
        <v/>
      </c>
      <c r="J404" s="188" t="str">
        <f t="shared" si="54"/>
        <v/>
      </c>
      <c r="K404" s="188">
        <f>MAX(0,$K$12+SUM($I$13:$I403)-$L$12-SUM($J$13:$J403))</f>
        <v>172646</v>
      </c>
      <c r="L404" s="188">
        <f>MAX(0,-($K$12+SUM($I$13:$I403)-$L$12-SUM($J$13:$J403)))</f>
        <v>0</v>
      </c>
      <c r="M404" s="482" t="str">
        <f t="array" ref="M404">IFERROR(SMALL(IF((tkno=$K$2)+(tkco=$K$2),ROW(tkno)-6),ROWS($M$12:M403)),"")</f>
        <v/>
      </c>
    </row>
    <row r="405" spans="2:13" s="186" customFormat="1" ht="17.649999999999999" hidden="1" customHeight="1" x14ac:dyDescent="0.2">
      <c r="B405" s="476" t="str">
        <f t="shared" si="48"/>
        <v/>
      </c>
      <c r="C405" s="476" t="str">
        <f t="shared" si="49"/>
        <v/>
      </c>
      <c r="D405" s="187" t="str">
        <f t="shared" si="50"/>
        <v/>
      </c>
      <c r="E405" s="1884" t="str">
        <f t="shared" si="51"/>
        <v/>
      </c>
      <c r="F405" s="1885"/>
      <c r="G405" s="440" t="str">
        <f t="shared" si="55"/>
        <v/>
      </c>
      <c r="H405" s="440" t="str">
        <f t="shared" si="52"/>
        <v/>
      </c>
      <c r="I405" s="188" t="str">
        <f t="shared" si="53"/>
        <v/>
      </c>
      <c r="J405" s="188" t="str">
        <f t="shared" si="54"/>
        <v/>
      </c>
      <c r="K405" s="188">
        <f>MAX(0,$K$12+SUM($I$13:$I404)-$L$12-SUM($J$13:$J404))</f>
        <v>172646</v>
      </c>
      <c r="L405" s="188">
        <f>MAX(0,-($K$12+SUM($I$13:$I404)-$L$12-SUM($J$13:$J404)))</f>
        <v>0</v>
      </c>
      <c r="M405" s="482" t="str">
        <f t="array" ref="M405">IFERROR(SMALL(IF((tkno=$K$2)+(tkco=$K$2),ROW(tkno)-6),ROWS($M$12:M404)),"")</f>
        <v/>
      </c>
    </row>
    <row r="406" spans="2:13" s="186" customFormat="1" ht="16.899999999999999" hidden="1" customHeight="1" x14ac:dyDescent="0.2">
      <c r="B406" s="476" t="str">
        <f t="shared" si="48"/>
        <v/>
      </c>
      <c r="C406" s="476" t="str">
        <f t="shared" si="49"/>
        <v/>
      </c>
      <c r="D406" s="187" t="str">
        <f t="shared" si="50"/>
        <v/>
      </c>
      <c r="E406" s="1884" t="str">
        <f t="shared" si="51"/>
        <v/>
      </c>
      <c r="F406" s="1885"/>
      <c r="G406" s="440" t="str">
        <f t="shared" si="55"/>
        <v/>
      </c>
      <c r="H406" s="440" t="str">
        <f t="shared" si="52"/>
        <v/>
      </c>
      <c r="I406" s="188" t="str">
        <f t="shared" si="53"/>
        <v/>
      </c>
      <c r="J406" s="188" t="str">
        <f t="shared" si="54"/>
        <v/>
      </c>
      <c r="K406" s="188">
        <f>MAX(0,$K$12+SUM($I$13:$I405)-$L$12-SUM($J$13:$J405))</f>
        <v>172646</v>
      </c>
      <c r="L406" s="188">
        <f>MAX(0,-($K$12+SUM($I$13:$I405)-$L$12-SUM($J$13:$J405)))</f>
        <v>0</v>
      </c>
      <c r="M406" s="482" t="str">
        <f t="array" ref="M406">IFERROR(SMALL(IF((tkno=$K$2)+(tkco=$K$2),ROW(tkno)-6),ROWS($M$12:M405)),"")</f>
        <v/>
      </c>
    </row>
    <row r="407" spans="2:13" s="186" customFormat="1" ht="17.649999999999999" hidden="1" customHeight="1" x14ac:dyDescent="0.2">
      <c r="B407" s="476" t="str">
        <f t="shared" si="48"/>
        <v/>
      </c>
      <c r="C407" s="476" t="str">
        <f t="shared" si="49"/>
        <v/>
      </c>
      <c r="D407" s="187" t="str">
        <f t="shared" si="50"/>
        <v/>
      </c>
      <c r="E407" s="1884" t="str">
        <f t="shared" si="51"/>
        <v/>
      </c>
      <c r="F407" s="1885"/>
      <c r="G407" s="440" t="str">
        <f t="shared" si="55"/>
        <v/>
      </c>
      <c r="H407" s="440" t="str">
        <f t="shared" si="52"/>
        <v/>
      </c>
      <c r="I407" s="188" t="str">
        <f t="shared" si="53"/>
        <v/>
      </c>
      <c r="J407" s="188" t="str">
        <f t="shared" si="54"/>
        <v/>
      </c>
      <c r="K407" s="188">
        <f>MAX(0,$K$12+SUM($I$13:$I406)-$L$12-SUM($J$13:$J406))</f>
        <v>172646</v>
      </c>
      <c r="L407" s="188">
        <f>MAX(0,-($K$12+SUM($I$13:$I406)-$L$12-SUM($J$13:$J406)))</f>
        <v>0</v>
      </c>
      <c r="M407" s="482" t="str">
        <f t="array" ref="M407">IFERROR(SMALL(IF((tkno=$K$2)+(tkco=$K$2),ROW(tkno)-6),ROWS($M$12:M406)),"")</f>
        <v/>
      </c>
    </row>
    <row r="408" spans="2:13" s="186" customFormat="1" ht="16.899999999999999" hidden="1" customHeight="1" x14ac:dyDescent="0.2">
      <c r="B408" s="476" t="str">
        <f t="shared" si="48"/>
        <v/>
      </c>
      <c r="C408" s="476" t="str">
        <f t="shared" si="49"/>
        <v/>
      </c>
      <c r="D408" s="187" t="str">
        <f t="shared" si="50"/>
        <v/>
      </c>
      <c r="E408" s="1884" t="str">
        <f t="shared" si="51"/>
        <v/>
      </c>
      <c r="F408" s="1885"/>
      <c r="G408" s="440" t="str">
        <f t="shared" si="55"/>
        <v/>
      </c>
      <c r="H408" s="440" t="str">
        <f t="shared" si="52"/>
        <v/>
      </c>
      <c r="I408" s="188" t="str">
        <f t="shared" si="53"/>
        <v/>
      </c>
      <c r="J408" s="188" t="str">
        <f t="shared" si="54"/>
        <v/>
      </c>
      <c r="K408" s="188">
        <f>MAX(0,$K$12+SUM($I$13:$I407)-$L$12-SUM($J$13:$J407))</f>
        <v>172646</v>
      </c>
      <c r="L408" s="188">
        <f>MAX(0,-($K$12+SUM($I$13:$I407)-$L$12-SUM($J$13:$J407)))</f>
        <v>0</v>
      </c>
      <c r="M408" s="482" t="str">
        <f t="array" ref="M408">IFERROR(SMALL(IF((tkno=$K$2)+(tkco=$K$2),ROW(tkno)-6),ROWS($M$12:M407)),"")</f>
        <v/>
      </c>
    </row>
    <row r="409" spans="2:13" s="186" customFormat="1" ht="17.649999999999999" hidden="1" customHeight="1" x14ac:dyDescent="0.2">
      <c r="B409" s="476" t="str">
        <f t="shared" si="48"/>
        <v/>
      </c>
      <c r="C409" s="476" t="str">
        <f t="shared" si="49"/>
        <v/>
      </c>
      <c r="D409" s="187" t="str">
        <f t="shared" si="50"/>
        <v/>
      </c>
      <c r="E409" s="1884" t="str">
        <f t="shared" si="51"/>
        <v/>
      </c>
      <c r="F409" s="1885"/>
      <c r="G409" s="440" t="str">
        <f t="shared" si="55"/>
        <v/>
      </c>
      <c r="H409" s="440" t="str">
        <f t="shared" si="52"/>
        <v/>
      </c>
      <c r="I409" s="188" t="str">
        <f t="shared" si="53"/>
        <v/>
      </c>
      <c r="J409" s="188" t="str">
        <f t="shared" si="54"/>
        <v/>
      </c>
      <c r="K409" s="188">
        <f>MAX(0,$K$12+SUM($I$13:$I408)-$L$12-SUM($J$13:$J408))</f>
        <v>172646</v>
      </c>
      <c r="L409" s="188">
        <f>MAX(0,-($K$12+SUM($I$13:$I408)-$L$12-SUM($J$13:$J408)))</f>
        <v>0</v>
      </c>
      <c r="M409" s="482" t="str">
        <f t="array" ref="M409">IFERROR(SMALL(IF((tkno=$K$2)+(tkco=$K$2),ROW(tkno)-6),ROWS($M$12:M408)),"")</f>
        <v/>
      </c>
    </row>
    <row r="410" spans="2:13" s="186" customFormat="1" ht="24.95" hidden="1" customHeight="1" x14ac:dyDescent="0.2">
      <c r="B410" s="476" t="str">
        <f t="shared" si="48"/>
        <v/>
      </c>
      <c r="C410" s="476" t="str">
        <f t="shared" si="49"/>
        <v/>
      </c>
      <c r="D410" s="187" t="str">
        <f t="shared" si="50"/>
        <v/>
      </c>
      <c r="E410" s="1884" t="str">
        <f t="shared" si="51"/>
        <v/>
      </c>
      <c r="F410" s="1885"/>
      <c r="G410" s="440" t="str">
        <f t="shared" si="55"/>
        <v/>
      </c>
      <c r="H410" s="440" t="str">
        <f t="shared" si="52"/>
        <v/>
      </c>
      <c r="I410" s="188" t="str">
        <f t="shared" si="53"/>
        <v/>
      </c>
      <c r="J410" s="188" t="str">
        <f t="shared" si="54"/>
        <v/>
      </c>
      <c r="K410" s="188">
        <f>MAX(0,$K$12+SUM($I$13:$I409)-$L$12-SUM($J$13:$J409))</f>
        <v>172646</v>
      </c>
      <c r="L410" s="188">
        <f>MAX(0,-($K$12+SUM($I$13:$I409)-$L$12-SUM($J$13:$J409)))</f>
        <v>0</v>
      </c>
      <c r="M410" s="482" t="str">
        <f t="array" ref="M410">IFERROR(SMALL(IF((tkno=$K$2)+(tkco=$K$2),ROW(tkno)-6),ROWS($M$12:M409)),"")</f>
        <v/>
      </c>
    </row>
    <row r="411" spans="2:13" s="186" customFormat="1" ht="17.649999999999999" hidden="1" customHeight="1" x14ac:dyDescent="0.2">
      <c r="B411" s="476" t="str">
        <f t="shared" si="48"/>
        <v/>
      </c>
      <c r="C411" s="476" t="str">
        <f t="shared" si="49"/>
        <v/>
      </c>
      <c r="D411" s="187" t="str">
        <f t="shared" si="50"/>
        <v/>
      </c>
      <c r="E411" s="1884" t="str">
        <f t="shared" si="51"/>
        <v/>
      </c>
      <c r="F411" s="1885"/>
      <c r="G411" s="440" t="str">
        <f t="shared" si="55"/>
        <v/>
      </c>
      <c r="H411" s="440" t="str">
        <f t="shared" si="52"/>
        <v/>
      </c>
      <c r="I411" s="188" t="str">
        <f t="shared" si="53"/>
        <v/>
      </c>
      <c r="J411" s="188" t="str">
        <f t="shared" si="54"/>
        <v/>
      </c>
      <c r="K411" s="188">
        <f>MAX(0,$K$12+SUM($I$13:$I410)-$L$12-SUM($J$13:$J410))</f>
        <v>172646</v>
      </c>
      <c r="L411" s="188">
        <f>MAX(0,-($K$12+SUM($I$13:$I410)-$L$12-SUM($J$13:$J410)))</f>
        <v>0</v>
      </c>
      <c r="M411" s="482" t="str">
        <f t="array" ref="M411">IFERROR(SMALL(IF((tkno=$K$2)+(tkco=$K$2),ROW(tkno)-6),ROWS($M$12:M410)),"")</f>
        <v/>
      </c>
    </row>
    <row r="412" spans="2:13" s="186" customFormat="1" ht="17.649999999999999" hidden="1" customHeight="1" x14ac:dyDescent="0.2">
      <c r="B412" s="476" t="str">
        <f t="shared" si="48"/>
        <v/>
      </c>
      <c r="C412" s="476" t="str">
        <f t="shared" si="49"/>
        <v/>
      </c>
      <c r="D412" s="187" t="str">
        <f t="shared" si="50"/>
        <v/>
      </c>
      <c r="E412" s="1884" t="str">
        <f t="shared" si="51"/>
        <v/>
      </c>
      <c r="F412" s="1885"/>
      <c r="G412" s="440" t="str">
        <f t="shared" si="55"/>
        <v/>
      </c>
      <c r="H412" s="440" t="str">
        <f t="shared" si="52"/>
        <v/>
      </c>
      <c r="I412" s="188" t="str">
        <f t="shared" si="53"/>
        <v/>
      </c>
      <c r="J412" s="188" t="str">
        <f t="shared" si="54"/>
        <v/>
      </c>
      <c r="K412" s="188">
        <f>MAX(0,$K$12+SUM($I$13:$I411)-$L$12-SUM($J$13:$J411))</f>
        <v>172646</v>
      </c>
      <c r="L412" s="188">
        <f>MAX(0,-($K$12+SUM($I$13:$I411)-$L$12-SUM($J$13:$J411)))</f>
        <v>0</v>
      </c>
      <c r="M412" s="482" t="str">
        <f t="array" ref="M412">IFERROR(SMALL(IF((tkno=$K$2)+(tkco=$K$2),ROW(tkno)-6),ROWS($M$12:M411)),"")</f>
        <v/>
      </c>
    </row>
    <row r="413" spans="2:13" s="186" customFormat="1" ht="16.899999999999999" hidden="1" customHeight="1" x14ac:dyDescent="0.2">
      <c r="B413" s="476" t="str">
        <f t="shared" si="48"/>
        <v/>
      </c>
      <c r="C413" s="476" t="str">
        <f t="shared" si="49"/>
        <v/>
      </c>
      <c r="D413" s="187" t="str">
        <f t="shared" si="50"/>
        <v/>
      </c>
      <c r="E413" s="1884" t="str">
        <f t="shared" si="51"/>
        <v/>
      </c>
      <c r="F413" s="1885"/>
      <c r="G413" s="440" t="str">
        <f t="shared" si="55"/>
        <v/>
      </c>
      <c r="H413" s="440" t="str">
        <f t="shared" si="52"/>
        <v/>
      </c>
      <c r="I413" s="188" t="str">
        <f t="shared" si="53"/>
        <v/>
      </c>
      <c r="J413" s="188" t="str">
        <f t="shared" si="54"/>
        <v/>
      </c>
      <c r="K413" s="188">
        <f>MAX(0,$K$12+SUM($I$13:$I412)-$L$12-SUM($J$13:$J412))</f>
        <v>172646</v>
      </c>
      <c r="L413" s="188">
        <f>MAX(0,-($K$12+SUM($I$13:$I412)-$L$12-SUM($J$13:$J412)))</f>
        <v>0</v>
      </c>
      <c r="M413" s="482" t="str">
        <f t="array" ref="M413">IFERROR(SMALL(IF((tkno=$K$2)+(tkco=$K$2),ROW(tkno)-6),ROWS($M$12:M412)),"")</f>
        <v/>
      </c>
    </row>
    <row r="414" spans="2:13" s="186" customFormat="1" ht="17.649999999999999" hidden="1" customHeight="1" x14ac:dyDescent="0.2">
      <c r="B414" s="476" t="str">
        <f t="shared" si="48"/>
        <v/>
      </c>
      <c r="C414" s="476" t="str">
        <f t="shared" si="49"/>
        <v/>
      </c>
      <c r="D414" s="187" t="str">
        <f t="shared" si="50"/>
        <v/>
      </c>
      <c r="E414" s="1884" t="str">
        <f t="shared" si="51"/>
        <v/>
      </c>
      <c r="F414" s="1885"/>
      <c r="G414" s="440" t="str">
        <f t="shared" si="55"/>
        <v/>
      </c>
      <c r="H414" s="440" t="str">
        <f t="shared" si="52"/>
        <v/>
      </c>
      <c r="I414" s="188" t="str">
        <f t="shared" si="53"/>
        <v/>
      </c>
      <c r="J414" s="188" t="str">
        <f t="shared" si="54"/>
        <v/>
      </c>
      <c r="K414" s="188">
        <f>MAX(0,$K$12+SUM($I$13:$I413)-$L$12-SUM($J$13:$J413))</f>
        <v>172646</v>
      </c>
      <c r="L414" s="188">
        <f>MAX(0,-($K$12+SUM($I$13:$I413)-$L$12-SUM($J$13:$J413)))</f>
        <v>0</v>
      </c>
      <c r="M414" s="482" t="str">
        <f t="array" ref="M414">IFERROR(SMALL(IF((tkno=$K$2)+(tkco=$K$2),ROW(tkno)-6),ROWS($M$12:M413)),"")</f>
        <v/>
      </c>
    </row>
    <row r="415" spans="2:13" s="186" customFormat="1" ht="16.899999999999999" hidden="1" customHeight="1" x14ac:dyDescent="0.2">
      <c r="B415" s="476" t="str">
        <f t="shared" si="48"/>
        <v/>
      </c>
      <c r="C415" s="476" t="str">
        <f t="shared" si="49"/>
        <v/>
      </c>
      <c r="D415" s="187" t="str">
        <f t="shared" si="50"/>
        <v/>
      </c>
      <c r="E415" s="1884" t="str">
        <f t="shared" si="51"/>
        <v/>
      </c>
      <c r="F415" s="1885"/>
      <c r="G415" s="440" t="str">
        <f t="shared" si="55"/>
        <v/>
      </c>
      <c r="H415" s="440" t="str">
        <f t="shared" si="52"/>
        <v/>
      </c>
      <c r="I415" s="188" t="str">
        <f t="shared" si="53"/>
        <v/>
      </c>
      <c r="J415" s="188" t="str">
        <f t="shared" si="54"/>
        <v/>
      </c>
      <c r="K415" s="188">
        <f>MAX(0,$K$12+SUM($I$13:$I414)-$L$12-SUM($J$13:$J414))</f>
        <v>172646</v>
      </c>
      <c r="L415" s="188">
        <f>MAX(0,-($K$12+SUM($I$13:$I414)-$L$12-SUM($J$13:$J414)))</f>
        <v>0</v>
      </c>
      <c r="M415" s="482" t="str">
        <f t="array" ref="M415">IFERROR(SMALL(IF((tkno=$K$2)+(tkco=$K$2),ROW(tkno)-6),ROWS($M$12:M414)),"")</f>
        <v/>
      </c>
    </row>
    <row r="416" spans="2:13" s="186" customFormat="1" ht="17.649999999999999" hidden="1" customHeight="1" x14ac:dyDescent="0.2">
      <c r="B416" s="476" t="str">
        <f t="shared" si="48"/>
        <v/>
      </c>
      <c r="C416" s="476" t="str">
        <f t="shared" si="49"/>
        <v/>
      </c>
      <c r="D416" s="187" t="str">
        <f t="shared" si="50"/>
        <v/>
      </c>
      <c r="E416" s="1884" t="str">
        <f t="shared" si="51"/>
        <v/>
      </c>
      <c r="F416" s="1885"/>
      <c r="G416" s="440" t="str">
        <f t="shared" si="55"/>
        <v/>
      </c>
      <c r="H416" s="440" t="str">
        <f t="shared" si="52"/>
        <v/>
      </c>
      <c r="I416" s="188" t="str">
        <f t="shared" si="53"/>
        <v/>
      </c>
      <c r="J416" s="188" t="str">
        <f t="shared" si="54"/>
        <v/>
      </c>
      <c r="K416" s="188">
        <f>MAX(0,$K$12+SUM($I$13:$I415)-$L$12-SUM($J$13:$J415))</f>
        <v>172646</v>
      </c>
      <c r="L416" s="188">
        <f>MAX(0,-($K$12+SUM($I$13:$I415)-$L$12-SUM($J$13:$J415)))</f>
        <v>0</v>
      </c>
      <c r="M416" s="482" t="str">
        <f t="array" ref="M416">IFERROR(SMALL(IF((tkno=$K$2)+(tkco=$K$2),ROW(tkno)-6),ROWS($M$12:M415)),"")</f>
        <v/>
      </c>
    </row>
    <row r="417" spans="2:13" s="186" customFormat="1" ht="17.649999999999999" hidden="1" customHeight="1" x14ac:dyDescent="0.2">
      <c r="B417" s="476" t="str">
        <f t="shared" si="48"/>
        <v/>
      </c>
      <c r="C417" s="476" t="str">
        <f t="shared" si="49"/>
        <v/>
      </c>
      <c r="D417" s="187" t="str">
        <f t="shared" si="50"/>
        <v/>
      </c>
      <c r="E417" s="1884" t="str">
        <f t="shared" si="51"/>
        <v/>
      </c>
      <c r="F417" s="1885"/>
      <c r="G417" s="440" t="str">
        <f t="shared" si="55"/>
        <v/>
      </c>
      <c r="H417" s="440" t="str">
        <f t="shared" si="52"/>
        <v/>
      </c>
      <c r="I417" s="188" t="str">
        <f t="shared" si="53"/>
        <v/>
      </c>
      <c r="J417" s="188" t="str">
        <f t="shared" si="54"/>
        <v/>
      </c>
      <c r="K417" s="188">
        <f>MAX(0,$K$12+SUM($I$13:$I416)-$L$12-SUM($J$13:$J416))</f>
        <v>172646</v>
      </c>
      <c r="L417" s="188">
        <f>MAX(0,-($K$12+SUM($I$13:$I416)-$L$12-SUM($J$13:$J416)))</f>
        <v>0</v>
      </c>
      <c r="M417" s="482" t="str">
        <f t="array" ref="M417">IFERROR(SMALL(IF((tkno=$K$2)+(tkco=$K$2),ROW(tkno)-6),ROWS($M$12:M416)),"")</f>
        <v/>
      </c>
    </row>
    <row r="418" spans="2:13" s="186" customFormat="1" ht="16.899999999999999" hidden="1" customHeight="1" x14ac:dyDescent="0.2">
      <c r="B418" s="476" t="str">
        <f t="shared" si="48"/>
        <v/>
      </c>
      <c r="C418" s="476" t="str">
        <f t="shared" si="49"/>
        <v/>
      </c>
      <c r="D418" s="187" t="str">
        <f t="shared" si="50"/>
        <v/>
      </c>
      <c r="E418" s="1884" t="str">
        <f t="shared" si="51"/>
        <v/>
      </c>
      <c r="F418" s="1885"/>
      <c r="G418" s="440" t="str">
        <f t="shared" si="55"/>
        <v/>
      </c>
      <c r="H418" s="440" t="str">
        <f t="shared" si="52"/>
        <v/>
      </c>
      <c r="I418" s="188" t="str">
        <f t="shared" si="53"/>
        <v/>
      </c>
      <c r="J418" s="188" t="str">
        <f t="shared" si="54"/>
        <v/>
      </c>
      <c r="K418" s="188">
        <f>MAX(0,$K$12+SUM($I$13:$I417)-$L$12-SUM($J$13:$J417))</f>
        <v>172646</v>
      </c>
      <c r="L418" s="188">
        <f>MAX(0,-($K$12+SUM($I$13:$I417)-$L$12-SUM($J$13:$J417)))</f>
        <v>0</v>
      </c>
      <c r="M418" s="482" t="str">
        <f t="array" ref="M418">IFERROR(SMALL(IF((tkno=$K$2)+(tkco=$K$2),ROW(tkno)-6),ROWS($M$12:M417)),"")</f>
        <v/>
      </c>
    </row>
    <row r="419" spans="2:13" s="186" customFormat="1" ht="25.7" hidden="1" customHeight="1" x14ac:dyDescent="0.2">
      <c r="B419" s="476" t="str">
        <f t="shared" si="48"/>
        <v/>
      </c>
      <c r="C419" s="476" t="str">
        <f t="shared" si="49"/>
        <v/>
      </c>
      <c r="D419" s="187" t="str">
        <f t="shared" si="50"/>
        <v/>
      </c>
      <c r="E419" s="1884" t="str">
        <f t="shared" si="51"/>
        <v/>
      </c>
      <c r="F419" s="1885"/>
      <c r="G419" s="440" t="str">
        <f t="shared" si="55"/>
        <v/>
      </c>
      <c r="H419" s="440" t="str">
        <f t="shared" si="52"/>
        <v/>
      </c>
      <c r="I419" s="188" t="str">
        <f t="shared" si="53"/>
        <v/>
      </c>
      <c r="J419" s="188" t="str">
        <f t="shared" si="54"/>
        <v/>
      </c>
      <c r="K419" s="188">
        <f>MAX(0,$K$12+SUM($I$13:$I418)-$L$12-SUM($J$13:$J418))</f>
        <v>172646</v>
      </c>
      <c r="L419" s="188">
        <f>MAX(0,-($K$12+SUM($I$13:$I418)-$L$12-SUM($J$13:$J418)))</f>
        <v>0</v>
      </c>
      <c r="M419" s="482" t="str">
        <f t="array" ref="M419">IFERROR(SMALL(IF((tkno=$K$2)+(tkco=$K$2),ROW(tkno)-6),ROWS($M$12:M418)),"")</f>
        <v/>
      </c>
    </row>
    <row r="420" spans="2:13" s="186" customFormat="1" ht="16.899999999999999" hidden="1" customHeight="1" x14ac:dyDescent="0.2">
      <c r="B420" s="476" t="str">
        <f t="shared" si="48"/>
        <v/>
      </c>
      <c r="C420" s="476" t="str">
        <f t="shared" si="49"/>
        <v/>
      </c>
      <c r="D420" s="187" t="str">
        <f t="shared" si="50"/>
        <v/>
      </c>
      <c r="E420" s="1884" t="str">
        <f t="shared" si="51"/>
        <v/>
      </c>
      <c r="F420" s="1885"/>
      <c r="G420" s="440" t="str">
        <f t="shared" si="55"/>
        <v/>
      </c>
      <c r="H420" s="440" t="str">
        <f t="shared" si="52"/>
        <v/>
      </c>
      <c r="I420" s="188" t="str">
        <f t="shared" si="53"/>
        <v/>
      </c>
      <c r="J420" s="188" t="str">
        <f t="shared" si="54"/>
        <v/>
      </c>
      <c r="K420" s="188">
        <f>MAX(0,$K$12+SUM($I$13:$I419)-$L$12-SUM($J$13:$J419))</f>
        <v>172646</v>
      </c>
      <c r="L420" s="188">
        <f>MAX(0,-($K$12+SUM($I$13:$I419)-$L$12-SUM($J$13:$J419)))</f>
        <v>0</v>
      </c>
      <c r="M420" s="482" t="str">
        <f t="array" ref="M420">IFERROR(SMALL(IF((tkno=$K$2)+(tkco=$K$2),ROW(tkno)-6),ROWS($M$12:M419)),"")</f>
        <v/>
      </c>
    </row>
    <row r="421" spans="2:13" s="186" customFormat="1" ht="17.649999999999999" hidden="1" customHeight="1" x14ac:dyDescent="0.2">
      <c r="B421" s="476" t="str">
        <f t="shared" si="48"/>
        <v/>
      </c>
      <c r="C421" s="476" t="str">
        <f t="shared" si="49"/>
        <v/>
      </c>
      <c r="D421" s="187" t="str">
        <f t="shared" si="50"/>
        <v/>
      </c>
      <c r="E421" s="1884" t="str">
        <f t="shared" si="51"/>
        <v/>
      </c>
      <c r="F421" s="1885"/>
      <c r="G421" s="440" t="str">
        <f t="shared" si="55"/>
        <v/>
      </c>
      <c r="H421" s="440" t="str">
        <f t="shared" si="52"/>
        <v/>
      </c>
      <c r="I421" s="188" t="str">
        <f t="shared" si="53"/>
        <v/>
      </c>
      <c r="J421" s="188" t="str">
        <f t="shared" si="54"/>
        <v/>
      </c>
      <c r="K421" s="188">
        <f>MAX(0,$K$12+SUM($I$13:$I420)-$L$12-SUM($J$13:$J420))</f>
        <v>172646</v>
      </c>
      <c r="L421" s="188">
        <f>MAX(0,-($K$12+SUM($I$13:$I420)-$L$12-SUM($J$13:$J420)))</f>
        <v>0</v>
      </c>
      <c r="M421" s="482" t="str">
        <f t="array" ref="M421">IFERROR(SMALL(IF((tkno=$K$2)+(tkco=$K$2),ROW(tkno)-6),ROWS($M$12:M420)),"")</f>
        <v/>
      </c>
    </row>
    <row r="422" spans="2:13" s="186" customFormat="1" ht="17.649999999999999" hidden="1" customHeight="1" x14ac:dyDescent="0.2">
      <c r="B422" s="476" t="str">
        <f t="shared" si="48"/>
        <v/>
      </c>
      <c r="C422" s="476" t="str">
        <f t="shared" si="49"/>
        <v/>
      </c>
      <c r="D422" s="187" t="str">
        <f t="shared" si="50"/>
        <v/>
      </c>
      <c r="E422" s="1884" t="str">
        <f t="shared" si="51"/>
        <v/>
      </c>
      <c r="F422" s="1885"/>
      <c r="G422" s="440" t="str">
        <f t="shared" si="55"/>
        <v/>
      </c>
      <c r="H422" s="440" t="str">
        <f t="shared" si="52"/>
        <v/>
      </c>
      <c r="I422" s="188" t="str">
        <f t="shared" si="53"/>
        <v/>
      </c>
      <c r="J422" s="188" t="str">
        <f t="shared" si="54"/>
        <v/>
      </c>
      <c r="K422" s="188">
        <f>MAX(0,$K$12+SUM($I$13:$I421)-$L$12-SUM($J$13:$J421))</f>
        <v>172646</v>
      </c>
      <c r="L422" s="188">
        <f>MAX(0,-($K$12+SUM($I$13:$I421)-$L$12-SUM($J$13:$J421)))</f>
        <v>0</v>
      </c>
      <c r="M422" s="482" t="str">
        <f t="array" ref="M422">IFERROR(SMALL(IF((tkno=$K$2)+(tkco=$K$2),ROW(tkno)-6),ROWS($M$12:M421)),"")</f>
        <v/>
      </c>
    </row>
    <row r="423" spans="2:13" s="186" customFormat="1" ht="24.95" hidden="1" customHeight="1" x14ac:dyDescent="0.2">
      <c r="B423" s="476" t="str">
        <f t="shared" si="48"/>
        <v/>
      </c>
      <c r="C423" s="476" t="str">
        <f t="shared" si="49"/>
        <v/>
      </c>
      <c r="D423" s="187" t="str">
        <f t="shared" si="50"/>
        <v/>
      </c>
      <c r="E423" s="1884" t="str">
        <f t="shared" si="51"/>
        <v/>
      </c>
      <c r="F423" s="1885"/>
      <c r="G423" s="440" t="str">
        <f t="shared" si="55"/>
        <v/>
      </c>
      <c r="H423" s="440" t="str">
        <f t="shared" si="52"/>
        <v/>
      </c>
      <c r="I423" s="188" t="str">
        <f t="shared" si="53"/>
        <v/>
      </c>
      <c r="J423" s="188" t="str">
        <f t="shared" si="54"/>
        <v/>
      </c>
      <c r="K423" s="188">
        <f>MAX(0,$K$12+SUM($I$13:$I422)-$L$12-SUM($J$13:$J422))</f>
        <v>172646</v>
      </c>
      <c r="L423" s="188">
        <f>MAX(0,-($K$12+SUM($I$13:$I422)-$L$12-SUM($J$13:$J422)))</f>
        <v>0</v>
      </c>
      <c r="M423" s="482" t="str">
        <f t="array" ref="M423">IFERROR(SMALL(IF((tkno=$K$2)+(tkco=$K$2),ROW(tkno)-6),ROWS($M$12:M422)),"")</f>
        <v/>
      </c>
    </row>
    <row r="424" spans="2:13" s="186" customFormat="1" ht="17.649999999999999" hidden="1" customHeight="1" x14ac:dyDescent="0.2">
      <c r="B424" s="476" t="str">
        <f t="shared" si="48"/>
        <v/>
      </c>
      <c r="C424" s="476" t="str">
        <f t="shared" si="49"/>
        <v/>
      </c>
      <c r="D424" s="187" t="str">
        <f t="shared" si="50"/>
        <v/>
      </c>
      <c r="E424" s="1884" t="str">
        <f t="shared" si="51"/>
        <v/>
      </c>
      <c r="F424" s="1885"/>
      <c r="G424" s="440" t="str">
        <f t="shared" si="55"/>
        <v/>
      </c>
      <c r="H424" s="440" t="str">
        <f t="shared" si="52"/>
        <v/>
      </c>
      <c r="I424" s="188" t="str">
        <f t="shared" si="53"/>
        <v/>
      </c>
      <c r="J424" s="188" t="str">
        <f t="shared" si="54"/>
        <v/>
      </c>
      <c r="K424" s="188">
        <f>MAX(0,$K$12+SUM($I$13:$I423)-$L$12-SUM($J$13:$J423))</f>
        <v>172646</v>
      </c>
      <c r="L424" s="188">
        <f>MAX(0,-($K$12+SUM($I$13:$I423)-$L$12-SUM($J$13:$J423)))</f>
        <v>0</v>
      </c>
      <c r="M424" s="482" t="str">
        <f t="array" ref="M424">IFERROR(SMALL(IF((tkno=$K$2)+(tkco=$K$2),ROW(tkno)-6),ROWS($M$12:M423)),"")</f>
        <v/>
      </c>
    </row>
    <row r="425" spans="2:13" s="186" customFormat="1" ht="17.649999999999999" hidden="1" customHeight="1" x14ac:dyDescent="0.2">
      <c r="B425" s="476" t="str">
        <f t="shared" si="48"/>
        <v/>
      </c>
      <c r="C425" s="476" t="str">
        <f t="shared" si="49"/>
        <v/>
      </c>
      <c r="D425" s="187" t="str">
        <f t="shared" si="50"/>
        <v/>
      </c>
      <c r="E425" s="1884" t="str">
        <f t="shared" si="51"/>
        <v/>
      </c>
      <c r="F425" s="1885"/>
      <c r="G425" s="440" t="str">
        <f t="shared" si="55"/>
        <v/>
      </c>
      <c r="H425" s="440" t="str">
        <f t="shared" si="52"/>
        <v/>
      </c>
      <c r="I425" s="188" t="str">
        <f t="shared" si="53"/>
        <v/>
      </c>
      <c r="J425" s="188" t="str">
        <f t="shared" si="54"/>
        <v/>
      </c>
      <c r="K425" s="188">
        <f>MAX(0,$K$12+SUM($I$13:$I424)-$L$12-SUM($J$13:$J424))</f>
        <v>172646</v>
      </c>
      <c r="L425" s="188">
        <f>MAX(0,-($K$12+SUM($I$13:$I424)-$L$12-SUM($J$13:$J424)))</f>
        <v>0</v>
      </c>
      <c r="M425" s="482" t="str">
        <f t="array" ref="M425">IFERROR(SMALL(IF((tkno=$K$2)+(tkco=$K$2),ROW(tkno)-6),ROWS($M$12:M424)),"")</f>
        <v/>
      </c>
    </row>
    <row r="426" spans="2:13" s="186" customFormat="1" ht="16.899999999999999" hidden="1" customHeight="1" x14ac:dyDescent="0.2">
      <c r="B426" s="476" t="str">
        <f t="shared" si="48"/>
        <v/>
      </c>
      <c r="C426" s="476" t="str">
        <f t="shared" si="49"/>
        <v/>
      </c>
      <c r="D426" s="187" t="str">
        <f t="shared" si="50"/>
        <v/>
      </c>
      <c r="E426" s="1884" t="str">
        <f t="shared" si="51"/>
        <v/>
      </c>
      <c r="F426" s="1885"/>
      <c r="G426" s="440" t="str">
        <f t="shared" si="55"/>
        <v/>
      </c>
      <c r="H426" s="440" t="str">
        <f t="shared" si="52"/>
        <v/>
      </c>
      <c r="I426" s="188" t="str">
        <f t="shared" si="53"/>
        <v/>
      </c>
      <c r="J426" s="188" t="str">
        <f t="shared" si="54"/>
        <v/>
      </c>
      <c r="K426" s="188">
        <f>MAX(0,$K$12+SUM($I$13:$I425)-$L$12-SUM($J$13:$J425))</f>
        <v>172646</v>
      </c>
      <c r="L426" s="188">
        <f>MAX(0,-($K$12+SUM($I$13:$I425)-$L$12-SUM($J$13:$J425)))</f>
        <v>0</v>
      </c>
      <c r="M426" s="482" t="str">
        <f t="array" ref="M426">IFERROR(SMALL(IF((tkno=$K$2)+(tkco=$K$2),ROW(tkno)-6),ROWS($M$12:M425)),"")</f>
        <v/>
      </c>
    </row>
    <row r="427" spans="2:13" s="186" customFormat="1" ht="17.649999999999999" hidden="1" customHeight="1" x14ac:dyDescent="0.2">
      <c r="B427" s="476" t="str">
        <f t="shared" si="48"/>
        <v/>
      </c>
      <c r="C427" s="476" t="str">
        <f t="shared" si="49"/>
        <v/>
      </c>
      <c r="D427" s="187" t="str">
        <f t="shared" si="50"/>
        <v/>
      </c>
      <c r="E427" s="1884" t="str">
        <f t="shared" si="51"/>
        <v/>
      </c>
      <c r="F427" s="1885"/>
      <c r="G427" s="440" t="str">
        <f t="shared" si="55"/>
        <v/>
      </c>
      <c r="H427" s="440" t="str">
        <f t="shared" si="52"/>
        <v/>
      </c>
      <c r="I427" s="188" t="str">
        <f t="shared" si="53"/>
        <v/>
      </c>
      <c r="J427" s="188" t="str">
        <f t="shared" si="54"/>
        <v/>
      </c>
      <c r="K427" s="188">
        <f>MAX(0,$K$12+SUM($I$13:$I426)-$L$12-SUM($J$13:$J426))</f>
        <v>172646</v>
      </c>
      <c r="L427" s="188">
        <f>MAX(0,-($K$12+SUM($I$13:$I426)-$L$12-SUM($J$13:$J426)))</f>
        <v>0</v>
      </c>
      <c r="M427" s="482" t="str">
        <f t="array" ref="M427">IFERROR(SMALL(IF((tkno=$K$2)+(tkco=$K$2),ROW(tkno)-6),ROWS($M$12:M426)),"")</f>
        <v/>
      </c>
    </row>
    <row r="428" spans="2:13" s="186" customFormat="1" ht="24.95" hidden="1" customHeight="1" x14ac:dyDescent="0.2">
      <c r="B428" s="476" t="str">
        <f t="shared" si="48"/>
        <v/>
      </c>
      <c r="C428" s="476" t="str">
        <f t="shared" si="49"/>
        <v/>
      </c>
      <c r="D428" s="187" t="str">
        <f t="shared" si="50"/>
        <v/>
      </c>
      <c r="E428" s="1884" t="str">
        <f t="shared" si="51"/>
        <v/>
      </c>
      <c r="F428" s="1885"/>
      <c r="G428" s="440" t="str">
        <f t="shared" si="55"/>
        <v/>
      </c>
      <c r="H428" s="440" t="str">
        <f t="shared" si="52"/>
        <v/>
      </c>
      <c r="I428" s="188" t="str">
        <f t="shared" si="53"/>
        <v/>
      </c>
      <c r="J428" s="188" t="str">
        <f t="shared" si="54"/>
        <v/>
      </c>
      <c r="K428" s="188">
        <f>MAX(0,$K$12+SUM($I$13:$I427)-$L$12-SUM($J$13:$J427))</f>
        <v>172646</v>
      </c>
      <c r="L428" s="188">
        <f>MAX(0,-($K$12+SUM($I$13:$I427)-$L$12-SUM($J$13:$J427)))</f>
        <v>0</v>
      </c>
      <c r="M428" s="482" t="str">
        <f t="array" ref="M428">IFERROR(SMALL(IF((tkno=$K$2)+(tkco=$K$2),ROW(tkno)-6),ROWS($M$12:M427)),"")</f>
        <v/>
      </c>
    </row>
    <row r="429" spans="2:13" s="186" customFormat="1" ht="17.649999999999999" hidden="1" customHeight="1" x14ac:dyDescent="0.2">
      <c r="B429" s="476" t="str">
        <f t="shared" si="48"/>
        <v/>
      </c>
      <c r="C429" s="476" t="str">
        <f t="shared" si="49"/>
        <v/>
      </c>
      <c r="D429" s="187" t="str">
        <f t="shared" si="50"/>
        <v/>
      </c>
      <c r="E429" s="1884" t="str">
        <f t="shared" si="51"/>
        <v/>
      </c>
      <c r="F429" s="1885"/>
      <c r="G429" s="440" t="str">
        <f t="shared" si="55"/>
        <v/>
      </c>
      <c r="H429" s="440" t="str">
        <f t="shared" si="52"/>
        <v/>
      </c>
      <c r="I429" s="188" t="str">
        <f t="shared" si="53"/>
        <v/>
      </c>
      <c r="J429" s="188" t="str">
        <f t="shared" si="54"/>
        <v/>
      </c>
      <c r="K429" s="188">
        <f>MAX(0,$K$12+SUM($I$13:$I428)-$L$12-SUM($J$13:$J428))</f>
        <v>172646</v>
      </c>
      <c r="L429" s="188">
        <f>MAX(0,-($K$12+SUM($I$13:$I428)-$L$12-SUM($J$13:$J428)))</f>
        <v>0</v>
      </c>
      <c r="M429" s="482" t="str">
        <f t="array" ref="M429">IFERROR(SMALL(IF((tkno=$K$2)+(tkco=$K$2),ROW(tkno)-6),ROWS($M$12:M428)),"")</f>
        <v/>
      </c>
    </row>
    <row r="430" spans="2:13" s="186" customFormat="1" ht="24.95" hidden="1" customHeight="1" x14ac:dyDescent="0.2">
      <c r="B430" s="476" t="str">
        <f t="shared" si="48"/>
        <v/>
      </c>
      <c r="C430" s="476" t="str">
        <f t="shared" si="49"/>
        <v/>
      </c>
      <c r="D430" s="187" t="str">
        <f t="shared" si="50"/>
        <v/>
      </c>
      <c r="E430" s="1884" t="str">
        <f t="shared" si="51"/>
        <v/>
      </c>
      <c r="F430" s="1885"/>
      <c r="G430" s="440" t="str">
        <f t="shared" si="55"/>
        <v/>
      </c>
      <c r="H430" s="440" t="str">
        <f t="shared" si="52"/>
        <v/>
      </c>
      <c r="I430" s="188" t="str">
        <f t="shared" si="53"/>
        <v/>
      </c>
      <c r="J430" s="188" t="str">
        <f t="shared" si="54"/>
        <v/>
      </c>
      <c r="K430" s="188">
        <f>MAX(0,$K$12+SUM($I$13:$I429)-$L$12-SUM($J$13:$J429))</f>
        <v>172646</v>
      </c>
      <c r="L430" s="188">
        <f>MAX(0,-($K$12+SUM($I$13:$I429)-$L$12-SUM($J$13:$J429)))</f>
        <v>0</v>
      </c>
      <c r="M430" s="482" t="str">
        <f t="array" ref="M430">IFERROR(SMALL(IF((tkno=$K$2)+(tkco=$K$2),ROW(tkno)-6),ROWS($M$12:M429)),"")</f>
        <v/>
      </c>
    </row>
    <row r="431" spans="2:13" s="186" customFormat="1" ht="17.649999999999999" hidden="1" customHeight="1" x14ac:dyDescent="0.2">
      <c r="B431" s="476" t="str">
        <f t="shared" si="48"/>
        <v/>
      </c>
      <c r="C431" s="476" t="str">
        <f t="shared" si="49"/>
        <v/>
      </c>
      <c r="D431" s="187" t="str">
        <f t="shared" si="50"/>
        <v/>
      </c>
      <c r="E431" s="1884" t="str">
        <f t="shared" si="51"/>
        <v/>
      </c>
      <c r="F431" s="1885"/>
      <c r="G431" s="440" t="str">
        <f t="shared" si="55"/>
        <v/>
      </c>
      <c r="H431" s="440" t="str">
        <f t="shared" si="52"/>
        <v/>
      </c>
      <c r="I431" s="188" t="str">
        <f t="shared" si="53"/>
        <v/>
      </c>
      <c r="J431" s="188" t="str">
        <f t="shared" si="54"/>
        <v/>
      </c>
      <c r="K431" s="188">
        <f>MAX(0,$K$12+SUM($I$13:$I430)-$L$12-SUM($J$13:$J430))</f>
        <v>172646</v>
      </c>
      <c r="L431" s="188">
        <f>MAX(0,-($K$12+SUM($I$13:$I430)-$L$12-SUM($J$13:$J430)))</f>
        <v>0</v>
      </c>
      <c r="M431" s="482" t="str">
        <f t="array" ref="M431">IFERROR(SMALL(IF((tkno=$K$2)+(tkco=$K$2),ROW(tkno)-6),ROWS($M$12:M430)),"")</f>
        <v/>
      </c>
    </row>
    <row r="432" spans="2:13" s="186" customFormat="1" ht="24.95" hidden="1" customHeight="1" x14ac:dyDescent="0.2">
      <c r="B432" s="476" t="str">
        <f t="shared" si="48"/>
        <v/>
      </c>
      <c r="C432" s="476" t="str">
        <f t="shared" si="49"/>
        <v/>
      </c>
      <c r="D432" s="187" t="str">
        <f t="shared" si="50"/>
        <v/>
      </c>
      <c r="E432" s="1884" t="str">
        <f t="shared" si="51"/>
        <v/>
      </c>
      <c r="F432" s="1885"/>
      <c r="G432" s="440" t="str">
        <f t="shared" si="55"/>
        <v/>
      </c>
      <c r="H432" s="440" t="str">
        <f t="shared" si="52"/>
        <v/>
      </c>
      <c r="I432" s="188" t="str">
        <f t="shared" si="53"/>
        <v/>
      </c>
      <c r="J432" s="188" t="str">
        <f t="shared" si="54"/>
        <v/>
      </c>
      <c r="K432" s="188">
        <f>MAX(0,$K$12+SUM($I$13:$I431)-$L$12-SUM($J$13:$J431))</f>
        <v>172646</v>
      </c>
      <c r="L432" s="188">
        <f>MAX(0,-($K$12+SUM($I$13:$I431)-$L$12-SUM($J$13:$J431)))</f>
        <v>0</v>
      </c>
      <c r="M432" s="482" t="str">
        <f t="array" ref="M432">IFERROR(SMALL(IF((tkno=$K$2)+(tkco=$K$2),ROW(tkno)-6),ROWS($M$12:M431)),"")</f>
        <v/>
      </c>
    </row>
    <row r="433" spans="2:13" s="186" customFormat="1" ht="17.649999999999999" hidden="1" customHeight="1" x14ac:dyDescent="0.2">
      <c r="B433" s="476" t="str">
        <f t="shared" si="48"/>
        <v/>
      </c>
      <c r="C433" s="476" t="str">
        <f t="shared" si="49"/>
        <v/>
      </c>
      <c r="D433" s="187" t="str">
        <f t="shared" si="50"/>
        <v/>
      </c>
      <c r="E433" s="1884" t="str">
        <f t="shared" si="51"/>
        <v/>
      </c>
      <c r="F433" s="1885"/>
      <c r="G433" s="440" t="str">
        <f t="shared" si="55"/>
        <v/>
      </c>
      <c r="H433" s="440" t="str">
        <f t="shared" si="52"/>
        <v/>
      </c>
      <c r="I433" s="188" t="str">
        <f t="shared" si="53"/>
        <v/>
      </c>
      <c r="J433" s="188" t="str">
        <f t="shared" si="54"/>
        <v/>
      </c>
      <c r="K433" s="188">
        <f>MAX(0,$K$12+SUM($I$13:$I432)-$L$12-SUM($J$13:$J432))</f>
        <v>172646</v>
      </c>
      <c r="L433" s="188">
        <f>MAX(0,-($K$12+SUM($I$13:$I432)-$L$12-SUM($J$13:$J432)))</f>
        <v>0</v>
      </c>
      <c r="M433" s="482" t="str">
        <f t="array" ref="M433">IFERROR(SMALL(IF((tkno=$K$2)+(tkco=$K$2),ROW(tkno)-6),ROWS($M$12:M432)),"")</f>
        <v/>
      </c>
    </row>
    <row r="434" spans="2:13" s="186" customFormat="1" ht="24.95" hidden="1" customHeight="1" x14ac:dyDescent="0.2">
      <c r="B434" s="476" t="str">
        <f t="shared" si="48"/>
        <v/>
      </c>
      <c r="C434" s="476" t="str">
        <f t="shared" si="49"/>
        <v/>
      </c>
      <c r="D434" s="187" t="str">
        <f t="shared" si="50"/>
        <v/>
      </c>
      <c r="E434" s="1884" t="str">
        <f t="shared" si="51"/>
        <v/>
      </c>
      <c r="F434" s="1885"/>
      <c r="G434" s="440" t="str">
        <f t="shared" si="55"/>
        <v/>
      </c>
      <c r="H434" s="440" t="str">
        <f t="shared" si="52"/>
        <v/>
      </c>
      <c r="I434" s="188" t="str">
        <f t="shared" si="53"/>
        <v/>
      </c>
      <c r="J434" s="188" t="str">
        <f t="shared" si="54"/>
        <v/>
      </c>
      <c r="K434" s="188">
        <f>MAX(0,$K$12+SUM($I$13:$I433)-$L$12-SUM($J$13:$J433))</f>
        <v>172646</v>
      </c>
      <c r="L434" s="188">
        <f>MAX(0,-($K$12+SUM($I$13:$I433)-$L$12-SUM($J$13:$J433)))</f>
        <v>0</v>
      </c>
      <c r="M434" s="482" t="str">
        <f t="array" ref="M434">IFERROR(SMALL(IF((tkno=$K$2)+(tkco=$K$2),ROW(tkno)-6),ROWS($M$12:M433)),"")</f>
        <v/>
      </c>
    </row>
    <row r="435" spans="2:13" s="186" customFormat="1" ht="17.649999999999999" hidden="1" customHeight="1" x14ac:dyDescent="0.2">
      <c r="B435" s="476" t="str">
        <f t="shared" si="48"/>
        <v/>
      </c>
      <c r="C435" s="476" t="str">
        <f t="shared" si="49"/>
        <v/>
      </c>
      <c r="D435" s="187" t="str">
        <f t="shared" si="50"/>
        <v/>
      </c>
      <c r="E435" s="1884" t="str">
        <f t="shared" si="51"/>
        <v/>
      </c>
      <c r="F435" s="1885"/>
      <c r="G435" s="440" t="str">
        <f t="shared" si="55"/>
        <v/>
      </c>
      <c r="H435" s="440" t="str">
        <f t="shared" si="52"/>
        <v/>
      </c>
      <c r="I435" s="188" t="str">
        <f t="shared" si="53"/>
        <v/>
      </c>
      <c r="J435" s="188" t="str">
        <f t="shared" si="54"/>
        <v/>
      </c>
      <c r="K435" s="188">
        <f>MAX(0,$K$12+SUM($I$13:$I434)-$L$12-SUM($J$13:$J434))</f>
        <v>172646</v>
      </c>
      <c r="L435" s="188">
        <f>MAX(0,-($K$12+SUM($I$13:$I434)-$L$12-SUM($J$13:$J434)))</f>
        <v>0</v>
      </c>
      <c r="M435" s="482" t="str">
        <f t="array" ref="M435">IFERROR(SMALL(IF((tkno=$K$2)+(tkco=$K$2),ROW(tkno)-6),ROWS($M$12:M434)),"")</f>
        <v/>
      </c>
    </row>
    <row r="436" spans="2:13" s="186" customFormat="1" ht="24.95" hidden="1" customHeight="1" x14ac:dyDescent="0.2">
      <c r="B436" s="476" t="str">
        <f t="shared" si="48"/>
        <v/>
      </c>
      <c r="C436" s="476" t="str">
        <f t="shared" si="49"/>
        <v/>
      </c>
      <c r="D436" s="187" t="str">
        <f t="shared" si="50"/>
        <v/>
      </c>
      <c r="E436" s="1884" t="str">
        <f t="shared" si="51"/>
        <v/>
      </c>
      <c r="F436" s="1885"/>
      <c r="G436" s="440" t="str">
        <f t="shared" si="55"/>
        <v/>
      </c>
      <c r="H436" s="440" t="str">
        <f t="shared" si="52"/>
        <v/>
      </c>
      <c r="I436" s="188" t="str">
        <f t="shared" si="53"/>
        <v/>
      </c>
      <c r="J436" s="188" t="str">
        <f t="shared" si="54"/>
        <v/>
      </c>
      <c r="K436" s="188">
        <f>MAX(0,$K$12+SUM($I$13:$I435)-$L$12-SUM($J$13:$J435))</f>
        <v>172646</v>
      </c>
      <c r="L436" s="188">
        <f>MAX(0,-($K$12+SUM($I$13:$I435)-$L$12-SUM($J$13:$J435)))</f>
        <v>0</v>
      </c>
      <c r="M436" s="482" t="str">
        <f t="array" ref="M436">IFERROR(SMALL(IF((tkno=$K$2)+(tkco=$K$2),ROW(tkno)-6),ROWS($M$12:M435)),"")</f>
        <v/>
      </c>
    </row>
    <row r="437" spans="2:13" s="186" customFormat="1" ht="16.899999999999999" hidden="1" customHeight="1" x14ac:dyDescent="0.2">
      <c r="B437" s="476" t="str">
        <f t="shared" si="48"/>
        <v/>
      </c>
      <c r="C437" s="476" t="str">
        <f t="shared" si="49"/>
        <v/>
      </c>
      <c r="D437" s="187" t="str">
        <f t="shared" si="50"/>
        <v/>
      </c>
      <c r="E437" s="1884" t="str">
        <f t="shared" si="51"/>
        <v/>
      </c>
      <c r="F437" s="1885"/>
      <c r="G437" s="440" t="str">
        <f t="shared" si="55"/>
        <v/>
      </c>
      <c r="H437" s="440" t="str">
        <f t="shared" si="52"/>
        <v/>
      </c>
      <c r="I437" s="188" t="str">
        <f t="shared" si="53"/>
        <v/>
      </c>
      <c r="J437" s="188" t="str">
        <f t="shared" si="54"/>
        <v/>
      </c>
      <c r="K437" s="188">
        <f>MAX(0,$K$12+SUM($I$13:$I436)-$L$12-SUM($J$13:$J436))</f>
        <v>172646</v>
      </c>
      <c r="L437" s="188">
        <f>MAX(0,-($K$12+SUM($I$13:$I436)-$L$12-SUM($J$13:$J436)))</f>
        <v>0</v>
      </c>
      <c r="M437" s="482" t="str">
        <f t="array" ref="M437">IFERROR(SMALL(IF((tkno=$K$2)+(tkco=$K$2),ROW(tkno)-6),ROWS($M$12:M436)),"")</f>
        <v/>
      </c>
    </row>
    <row r="438" spans="2:13" s="186" customFormat="1" ht="17.649999999999999" hidden="1" customHeight="1" x14ac:dyDescent="0.2">
      <c r="B438" s="476" t="str">
        <f t="shared" si="48"/>
        <v/>
      </c>
      <c r="C438" s="476" t="str">
        <f t="shared" si="49"/>
        <v/>
      </c>
      <c r="D438" s="187" t="str">
        <f t="shared" si="50"/>
        <v/>
      </c>
      <c r="E438" s="1884" t="str">
        <f t="shared" si="51"/>
        <v/>
      </c>
      <c r="F438" s="1885"/>
      <c r="G438" s="440" t="str">
        <f t="shared" si="55"/>
        <v/>
      </c>
      <c r="H438" s="440" t="str">
        <f t="shared" si="52"/>
        <v/>
      </c>
      <c r="I438" s="188" t="str">
        <f t="shared" si="53"/>
        <v/>
      </c>
      <c r="J438" s="188" t="str">
        <f t="shared" si="54"/>
        <v/>
      </c>
      <c r="K438" s="188">
        <f>MAX(0,$K$12+SUM($I$13:$I437)-$L$12-SUM($J$13:$J437))</f>
        <v>172646</v>
      </c>
      <c r="L438" s="188">
        <f>MAX(0,-($K$12+SUM($I$13:$I437)-$L$12-SUM($J$13:$J437)))</f>
        <v>0</v>
      </c>
      <c r="M438" s="482" t="str">
        <f t="array" ref="M438">IFERROR(SMALL(IF((tkno=$K$2)+(tkco=$K$2),ROW(tkno)-6),ROWS($M$12:M437)),"")</f>
        <v/>
      </c>
    </row>
    <row r="439" spans="2:13" s="186" customFormat="1" ht="17.649999999999999" hidden="1" customHeight="1" x14ac:dyDescent="0.2">
      <c r="B439" s="476" t="str">
        <f t="shared" si="48"/>
        <v/>
      </c>
      <c r="C439" s="476" t="str">
        <f t="shared" si="49"/>
        <v/>
      </c>
      <c r="D439" s="187" t="str">
        <f t="shared" si="50"/>
        <v/>
      </c>
      <c r="E439" s="1884" t="str">
        <f t="shared" si="51"/>
        <v/>
      </c>
      <c r="F439" s="1885"/>
      <c r="G439" s="440" t="str">
        <f t="shared" si="55"/>
        <v/>
      </c>
      <c r="H439" s="440" t="str">
        <f t="shared" si="52"/>
        <v/>
      </c>
      <c r="I439" s="188" t="str">
        <f t="shared" si="53"/>
        <v/>
      </c>
      <c r="J439" s="188" t="str">
        <f t="shared" si="54"/>
        <v/>
      </c>
      <c r="K439" s="188">
        <f>MAX(0,$K$12+SUM($I$13:$I438)-$L$12-SUM($J$13:$J438))</f>
        <v>172646</v>
      </c>
      <c r="L439" s="188">
        <f>MAX(0,-($K$12+SUM($I$13:$I438)-$L$12-SUM($J$13:$J438)))</f>
        <v>0</v>
      </c>
      <c r="M439" s="482" t="str">
        <f t="array" ref="M439">IFERROR(SMALL(IF((tkno=$K$2)+(tkco=$K$2),ROW(tkno)-6),ROWS($M$12:M438)),"")</f>
        <v/>
      </c>
    </row>
    <row r="440" spans="2:13" s="186" customFormat="1" ht="24.95" hidden="1" customHeight="1" x14ac:dyDescent="0.2">
      <c r="B440" s="476" t="str">
        <f t="shared" si="48"/>
        <v/>
      </c>
      <c r="C440" s="476" t="str">
        <f t="shared" si="49"/>
        <v/>
      </c>
      <c r="D440" s="187" t="str">
        <f t="shared" si="50"/>
        <v/>
      </c>
      <c r="E440" s="1884" t="str">
        <f t="shared" si="51"/>
        <v/>
      </c>
      <c r="F440" s="1885"/>
      <c r="G440" s="440" t="str">
        <f t="shared" si="55"/>
        <v/>
      </c>
      <c r="H440" s="440" t="str">
        <f t="shared" si="52"/>
        <v/>
      </c>
      <c r="I440" s="188" t="str">
        <f t="shared" si="53"/>
        <v/>
      </c>
      <c r="J440" s="188" t="str">
        <f t="shared" si="54"/>
        <v/>
      </c>
      <c r="K440" s="188">
        <f>MAX(0,$K$12+SUM($I$13:$I439)-$L$12-SUM($J$13:$J439))</f>
        <v>172646</v>
      </c>
      <c r="L440" s="188">
        <f>MAX(0,-($K$12+SUM($I$13:$I439)-$L$12-SUM($J$13:$J439)))</f>
        <v>0</v>
      </c>
      <c r="M440" s="482" t="str">
        <f t="array" ref="M440">IFERROR(SMALL(IF((tkno=$K$2)+(tkco=$K$2),ROW(tkno)-6),ROWS($M$12:M439)),"")</f>
        <v/>
      </c>
    </row>
    <row r="441" spans="2:13" s="186" customFormat="1" ht="17.649999999999999" hidden="1" customHeight="1" x14ac:dyDescent="0.2">
      <c r="B441" s="476" t="str">
        <f t="shared" si="48"/>
        <v/>
      </c>
      <c r="C441" s="476" t="str">
        <f t="shared" si="49"/>
        <v/>
      </c>
      <c r="D441" s="187" t="str">
        <f t="shared" si="50"/>
        <v/>
      </c>
      <c r="E441" s="1884" t="str">
        <f t="shared" si="51"/>
        <v/>
      </c>
      <c r="F441" s="1885"/>
      <c r="G441" s="440" t="str">
        <f t="shared" si="55"/>
        <v/>
      </c>
      <c r="H441" s="440" t="str">
        <f t="shared" si="52"/>
        <v/>
      </c>
      <c r="I441" s="188" t="str">
        <f t="shared" si="53"/>
        <v/>
      </c>
      <c r="J441" s="188" t="str">
        <f t="shared" si="54"/>
        <v/>
      </c>
      <c r="K441" s="188">
        <f>MAX(0,$K$12+SUM($I$13:$I440)-$L$12-SUM($J$13:$J440))</f>
        <v>172646</v>
      </c>
      <c r="L441" s="188">
        <f>MAX(0,-($K$12+SUM($I$13:$I440)-$L$12-SUM($J$13:$J440)))</f>
        <v>0</v>
      </c>
      <c r="M441" s="482" t="str">
        <f t="array" ref="M441">IFERROR(SMALL(IF((tkno=$K$2)+(tkco=$K$2),ROW(tkno)-6),ROWS($M$12:M440)),"")</f>
        <v/>
      </c>
    </row>
    <row r="442" spans="2:13" s="186" customFormat="1" ht="24.95" hidden="1" customHeight="1" x14ac:dyDescent="0.2">
      <c r="B442" s="476" t="str">
        <f t="shared" si="48"/>
        <v/>
      </c>
      <c r="C442" s="476" t="str">
        <f t="shared" si="49"/>
        <v/>
      </c>
      <c r="D442" s="187" t="str">
        <f t="shared" si="50"/>
        <v/>
      </c>
      <c r="E442" s="1884" t="str">
        <f t="shared" si="51"/>
        <v/>
      </c>
      <c r="F442" s="1885"/>
      <c r="G442" s="440" t="str">
        <f t="shared" si="55"/>
        <v/>
      </c>
      <c r="H442" s="440" t="str">
        <f t="shared" si="52"/>
        <v/>
      </c>
      <c r="I442" s="188" t="str">
        <f t="shared" si="53"/>
        <v/>
      </c>
      <c r="J442" s="188" t="str">
        <f t="shared" si="54"/>
        <v/>
      </c>
      <c r="K442" s="188">
        <f>MAX(0,$K$12+SUM($I$13:$I441)-$L$12-SUM($J$13:$J441))</f>
        <v>172646</v>
      </c>
      <c r="L442" s="188">
        <f>MAX(0,-($K$12+SUM($I$13:$I441)-$L$12-SUM($J$13:$J441)))</f>
        <v>0</v>
      </c>
      <c r="M442" s="482" t="str">
        <f t="array" ref="M442">IFERROR(SMALL(IF((tkno=$K$2)+(tkco=$K$2),ROW(tkno)-6),ROWS($M$12:M441)),"")</f>
        <v/>
      </c>
    </row>
    <row r="443" spans="2:13" s="186" customFormat="1" ht="17.649999999999999" hidden="1" customHeight="1" x14ac:dyDescent="0.2">
      <c r="B443" s="476" t="str">
        <f t="shared" si="48"/>
        <v/>
      </c>
      <c r="C443" s="476" t="str">
        <f t="shared" si="49"/>
        <v/>
      </c>
      <c r="D443" s="187" t="str">
        <f t="shared" si="50"/>
        <v/>
      </c>
      <c r="E443" s="1884" t="str">
        <f t="shared" si="51"/>
        <v/>
      </c>
      <c r="F443" s="1885"/>
      <c r="G443" s="440" t="str">
        <f t="shared" si="55"/>
        <v/>
      </c>
      <c r="H443" s="440" t="str">
        <f t="shared" si="52"/>
        <v/>
      </c>
      <c r="I443" s="188" t="str">
        <f t="shared" si="53"/>
        <v/>
      </c>
      <c r="J443" s="188" t="str">
        <f t="shared" si="54"/>
        <v/>
      </c>
      <c r="K443" s="188">
        <f>MAX(0,$K$12+SUM($I$13:$I442)-$L$12-SUM($J$13:$J442))</f>
        <v>172646</v>
      </c>
      <c r="L443" s="188">
        <f>MAX(0,-($K$12+SUM($I$13:$I442)-$L$12-SUM($J$13:$J442)))</f>
        <v>0</v>
      </c>
      <c r="M443" s="482" t="str">
        <f t="array" ref="M443">IFERROR(SMALL(IF((tkno=$K$2)+(tkco=$K$2),ROW(tkno)-6),ROWS($M$12:M442)),"")</f>
        <v/>
      </c>
    </row>
    <row r="444" spans="2:13" s="186" customFormat="1" ht="24.95" hidden="1" customHeight="1" x14ac:dyDescent="0.2">
      <c r="B444" s="476" t="str">
        <f t="shared" si="48"/>
        <v/>
      </c>
      <c r="C444" s="476" t="str">
        <f t="shared" si="49"/>
        <v/>
      </c>
      <c r="D444" s="187" t="str">
        <f t="shared" si="50"/>
        <v/>
      </c>
      <c r="E444" s="1884" t="str">
        <f t="shared" si="51"/>
        <v/>
      </c>
      <c r="F444" s="1885"/>
      <c r="G444" s="440" t="str">
        <f t="shared" si="55"/>
        <v/>
      </c>
      <c r="H444" s="440" t="str">
        <f t="shared" si="52"/>
        <v/>
      </c>
      <c r="I444" s="188" t="str">
        <f t="shared" si="53"/>
        <v/>
      </c>
      <c r="J444" s="188" t="str">
        <f t="shared" si="54"/>
        <v/>
      </c>
      <c r="K444" s="188">
        <f>MAX(0,$K$12+SUM($I$13:$I443)-$L$12-SUM($J$13:$J443))</f>
        <v>172646</v>
      </c>
      <c r="L444" s="188">
        <f>MAX(0,-($K$12+SUM($I$13:$I443)-$L$12-SUM($J$13:$J443)))</f>
        <v>0</v>
      </c>
      <c r="M444" s="482" t="str">
        <f t="array" ref="M444">IFERROR(SMALL(IF((tkno=$K$2)+(tkco=$K$2),ROW(tkno)-6),ROWS($M$12:M443)),"")</f>
        <v/>
      </c>
    </row>
    <row r="445" spans="2:13" s="186" customFormat="1" ht="16.899999999999999" hidden="1" customHeight="1" x14ac:dyDescent="0.2">
      <c r="B445" s="476" t="str">
        <f t="shared" si="48"/>
        <v/>
      </c>
      <c r="C445" s="476" t="str">
        <f t="shared" si="49"/>
        <v/>
      </c>
      <c r="D445" s="187" t="str">
        <f t="shared" si="50"/>
        <v/>
      </c>
      <c r="E445" s="1884" t="str">
        <f t="shared" si="51"/>
        <v/>
      </c>
      <c r="F445" s="1885"/>
      <c r="G445" s="440" t="str">
        <f t="shared" si="55"/>
        <v/>
      </c>
      <c r="H445" s="440" t="str">
        <f t="shared" si="52"/>
        <v/>
      </c>
      <c r="I445" s="188" t="str">
        <f t="shared" si="53"/>
        <v/>
      </c>
      <c r="J445" s="188" t="str">
        <f t="shared" si="54"/>
        <v/>
      </c>
      <c r="K445" s="188">
        <f>MAX(0,$K$12+SUM($I$13:$I444)-$L$12-SUM($J$13:$J444))</f>
        <v>172646</v>
      </c>
      <c r="L445" s="188">
        <f>MAX(0,-($K$12+SUM($I$13:$I444)-$L$12-SUM($J$13:$J444)))</f>
        <v>0</v>
      </c>
      <c r="M445" s="482" t="str">
        <f t="array" ref="M445">IFERROR(SMALL(IF((tkno=$K$2)+(tkco=$K$2),ROW(tkno)-6),ROWS($M$12:M444)),"")</f>
        <v/>
      </c>
    </row>
    <row r="446" spans="2:13" s="186" customFormat="1" ht="25.7" hidden="1" customHeight="1" x14ac:dyDescent="0.2">
      <c r="B446" s="476" t="str">
        <f t="shared" si="48"/>
        <v/>
      </c>
      <c r="C446" s="476" t="str">
        <f t="shared" si="49"/>
        <v/>
      </c>
      <c r="D446" s="187" t="str">
        <f t="shared" si="50"/>
        <v/>
      </c>
      <c r="E446" s="1884" t="str">
        <f t="shared" si="51"/>
        <v/>
      </c>
      <c r="F446" s="1885"/>
      <c r="G446" s="440" t="str">
        <f t="shared" si="55"/>
        <v/>
      </c>
      <c r="H446" s="440" t="str">
        <f t="shared" si="52"/>
        <v/>
      </c>
      <c r="I446" s="188" t="str">
        <f t="shared" si="53"/>
        <v/>
      </c>
      <c r="J446" s="188" t="str">
        <f t="shared" si="54"/>
        <v/>
      </c>
      <c r="K446" s="188">
        <f>MAX(0,$K$12+SUM($I$13:$I445)-$L$12-SUM($J$13:$J445))</f>
        <v>172646</v>
      </c>
      <c r="L446" s="188">
        <f>MAX(0,-($K$12+SUM($I$13:$I445)-$L$12-SUM($J$13:$J445)))</f>
        <v>0</v>
      </c>
      <c r="M446" s="482" t="str">
        <f t="array" ref="M446">IFERROR(SMALL(IF((tkno=$K$2)+(tkco=$K$2),ROW(tkno)-6),ROWS($M$12:M445)),"")</f>
        <v/>
      </c>
    </row>
    <row r="447" spans="2:13" s="186" customFormat="1" ht="17.649999999999999" hidden="1" customHeight="1" x14ac:dyDescent="0.2">
      <c r="B447" s="476" t="str">
        <f t="shared" si="48"/>
        <v/>
      </c>
      <c r="C447" s="476" t="str">
        <f t="shared" si="49"/>
        <v/>
      </c>
      <c r="D447" s="187" t="str">
        <f t="shared" si="50"/>
        <v/>
      </c>
      <c r="E447" s="1884" t="str">
        <f t="shared" si="51"/>
        <v/>
      </c>
      <c r="F447" s="1885"/>
      <c r="G447" s="440" t="str">
        <f t="shared" si="55"/>
        <v/>
      </c>
      <c r="H447" s="440" t="str">
        <f t="shared" si="52"/>
        <v/>
      </c>
      <c r="I447" s="188" t="str">
        <f t="shared" si="53"/>
        <v/>
      </c>
      <c r="J447" s="188" t="str">
        <f t="shared" si="54"/>
        <v/>
      </c>
      <c r="K447" s="188">
        <f>MAX(0,$K$12+SUM($I$13:$I446)-$L$12-SUM($J$13:$J446))</f>
        <v>172646</v>
      </c>
      <c r="L447" s="188">
        <f>MAX(0,-($K$12+SUM($I$13:$I446)-$L$12-SUM($J$13:$J446)))</f>
        <v>0</v>
      </c>
      <c r="M447" s="482" t="str">
        <f t="array" ref="M447">IFERROR(SMALL(IF((tkno=$K$2)+(tkco=$K$2),ROW(tkno)-6),ROWS($M$12:M446)),"")</f>
        <v/>
      </c>
    </row>
    <row r="448" spans="2:13" s="186" customFormat="1" ht="24.95" hidden="1" customHeight="1" x14ac:dyDescent="0.2">
      <c r="B448" s="476" t="str">
        <f t="shared" si="48"/>
        <v/>
      </c>
      <c r="C448" s="476" t="str">
        <f t="shared" si="49"/>
        <v/>
      </c>
      <c r="D448" s="187" t="str">
        <f t="shared" si="50"/>
        <v/>
      </c>
      <c r="E448" s="1884" t="str">
        <f t="shared" si="51"/>
        <v/>
      </c>
      <c r="F448" s="1885"/>
      <c r="G448" s="440" t="str">
        <f t="shared" si="55"/>
        <v/>
      </c>
      <c r="H448" s="440" t="str">
        <f t="shared" si="52"/>
        <v/>
      </c>
      <c r="I448" s="188" t="str">
        <f t="shared" si="53"/>
        <v/>
      </c>
      <c r="J448" s="188" t="str">
        <f t="shared" si="54"/>
        <v/>
      </c>
      <c r="K448" s="188">
        <f>MAX(0,$K$12+SUM($I$13:$I447)-$L$12-SUM($J$13:$J447))</f>
        <v>172646</v>
      </c>
      <c r="L448" s="188">
        <f>MAX(0,-($K$12+SUM($I$13:$I447)-$L$12-SUM($J$13:$J447)))</f>
        <v>0</v>
      </c>
      <c r="M448" s="482" t="str">
        <f t="array" ref="M448">IFERROR(SMALL(IF((tkno=$K$2)+(tkco=$K$2),ROW(tkno)-6),ROWS($M$12:M447)),"")</f>
        <v/>
      </c>
    </row>
    <row r="449" spans="2:13" s="186" customFormat="1" ht="16.899999999999999" hidden="1" customHeight="1" x14ac:dyDescent="0.2">
      <c r="B449" s="476" t="str">
        <f t="shared" si="48"/>
        <v/>
      </c>
      <c r="C449" s="476" t="str">
        <f t="shared" si="49"/>
        <v/>
      </c>
      <c r="D449" s="187" t="str">
        <f t="shared" si="50"/>
        <v/>
      </c>
      <c r="E449" s="1884" t="str">
        <f t="shared" si="51"/>
        <v/>
      </c>
      <c r="F449" s="1885"/>
      <c r="G449" s="440" t="str">
        <f t="shared" si="55"/>
        <v/>
      </c>
      <c r="H449" s="440" t="str">
        <f t="shared" si="52"/>
        <v/>
      </c>
      <c r="I449" s="188" t="str">
        <f t="shared" si="53"/>
        <v/>
      </c>
      <c r="J449" s="188" t="str">
        <f t="shared" si="54"/>
        <v/>
      </c>
      <c r="K449" s="188">
        <f>MAX(0,$K$12+SUM($I$13:$I448)-$L$12-SUM($J$13:$J448))</f>
        <v>172646</v>
      </c>
      <c r="L449" s="188">
        <f>MAX(0,-($K$12+SUM($I$13:$I448)-$L$12-SUM($J$13:$J448)))</f>
        <v>0</v>
      </c>
      <c r="M449" s="482" t="str">
        <f t="array" ref="M449">IFERROR(SMALL(IF((tkno=$K$2)+(tkco=$K$2),ROW(tkno)-6),ROWS($M$12:M448)),"")</f>
        <v/>
      </c>
    </row>
    <row r="450" spans="2:13" s="186" customFormat="1" ht="25.7" hidden="1" customHeight="1" x14ac:dyDescent="0.2">
      <c r="B450" s="476" t="str">
        <f t="shared" si="48"/>
        <v/>
      </c>
      <c r="C450" s="476" t="str">
        <f t="shared" si="49"/>
        <v/>
      </c>
      <c r="D450" s="187" t="str">
        <f t="shared" si="50"/>
        <v/>
      </c>
      <c r="E450" s="1884" t="str">
        <f t="shared" si="51"/>
        <v/>
      </c>
      <c r="F450" s="1885"/>
      <c r="G450" s="440" t="str">
        <f t="shared" si="55"/>
        <v/>
      </c>
      <c r="H450" s="440" t="str">
        <f t="shared" si="52"/>
        <v/>
      </c>
      <c r="I450" s="188" t="str">
        <f t="shared" si="53"/>
        <v/>
      </c>
      <c r="J450" s="188" t="str">
        <f t="shared" si="54"/>
        <v/>
      </c>
      <c r="K450" s="188">
        <f>MAX(0,$K$12+SUM($I$13:$I449)-$L$12-SUM($J$13:$J449))</f>
        <v>172646</v>
      </c>
      <c r="L450" s="188">
        <f>MAX(0,-($K$12+SUM($I$13:$I449)-$L$12-SUM($J$13:$J449)))</f>
        <v>0</v>
      </c>
      <c r="M450" s="482" t="str">
        <f t="array" ref="M450">IFERROR(SMALL(IF((tkno=$K$2)+(tkco=$K$2),ROW(tkno)-6),ROWS($M$12:M449)),"")</f>
        <v/>
      </c>
    </row>
    <row r="451" spans="2:13" s="186" customFormat="1" ht="16.899999999999999" hidden="1" customHeight="1" x14ac:dyDescent="0.2">
      <c r="B451" s="476" t="str">
        <f t="shared" si="48"/>
        <v/>
      </c>
      <c r="C451" s="476" t="str">
        <f t="shared" si="49"/>
        <v/>
      </c>
      <c r="D451" s="187" t="str">
        <f t="shared" si="50"/>
        <v/>
      </c>
      <c r="E451" s="1884" t="str">
        <f t="shared" si="51"/>
        <v/>
      </c>
      <c r="F451" s="1885"/>
      <c r="G451" s="440" t="str">
        <f t="shared" si="55"/>
        <v/>
      </c>
      <c r="H451" s="440" t="str">
        <f t="shared" si="52"/>
        <v/>
      </c>
      <c r="I451" s="188" t="str">
        <f t="shared" si="53"/>
        <v/>
      </c>
      <c r="J451" s="188" t="str">
        <f t="shared" si="54"/>
        <v/>
      </c>
      <c r="K451" s="188">
        <f>MAX(0,$K$12+SUM($I$13:$I450)-$L$12-SUM($J$13:$J450))</f>
        <v>172646</v>
      </c>
      <c r="L451" s="188">
        <f>MAX(0,-($K$12+SUM($I$13:$I450)-$L$12-SUM($J$13:$J450)))</f>
        <v>0</v>
      </c>
      <c r="M451" s="482" t="str">
        <f t="array" ref="M451">IFERROR(SMALL(IF((tkno=$K$2)+(tkco=$K$2),ROW(tkno)-6),ROWS($M$12:M450)),"")</f>
        <v/>
      </c>
    </row>
    <row r="452" spans="2:13" s="186" customFormat="1" ht="25.7" hidden="1" customHeight="1" x14ac:dyDescent="0.2">
      <c r="B452" s="476" t="str">
        <f t="shared" si="48"/>
        <v/>
      </c>
      <c r="C452" s="476" t="str">
        <f t="shared" si="49"/>
        <v/>
      </c>
      <c r="D452" s="187" t="str">
        <f t="shared" si="50"/>
        <v/>
      </c>
      <c r="E452" s="1884" t="str">
        <f t="shared" si="51"/>
        <v/>
      </c>
      <c r="F452" s="1885"/>
      <c r="G452" s="440" t="str">
        <f t="shared" si="55"/>
        <v/>
      </c>
      <c r="H452" s="440" t="str">
        <f t="shared" si="52"/>
        <v/>
      </c>
      <c r="I452" s="188" t="str">
        <f t="shared" si="53"/>
        <v/>
      </c>
      <c r="J452" s="188" t="str">
        <f t="shared" si="54"/>
        <v/>
      </c>
      <c r="K452" s="188">
        <f>MAX(0,$K$12+SUM($I$13:$I451)-$L$12-SUM($J$13:$J451))</f>
        <v>172646</v>
      </c>
      <c r="L452" s="188">
        <f>MAX(0,-($K$12+SUM($I$13:$I451)-$L$12-SUM($J$13:$J451)))</f>
        <v>0</v>
      </c>
      <c r="M452" s="482" t="str">
        <f t="array" ref="M452">IFERROR(SMALL(IF((tkno=$K$2)+(tkco=$K$2),ROW(tkno)-6),ROWS($M$12:M451)),"")</f>
        <v/>
      </c>
    </row>
    <row r="453" spans="2:13" s="186" customFormat="1" ht="16.899999999999999" hidden="1" customHeight="1" x14ac:dyDescent="0.2">
      <c r="B453" s="476" t="str">
        <f t="shared" si="48"/>
        <v/>
      </c>
      <c r="C453" s="476" t="str">
        <f t="shared" si="49"/>
        <v/>
      </c>
      <c r="D453" s="187" t="str">
        <f t="shared" si="50"/>
        <v/>
      </c>
      <c r="E453" s="1884" t="str">
        <f t="shared" si="51"/>
        <v/>
      </c>
      <c r="F453" s="1885"/>
      <c r="G453" s="440" t="str">
        <f t="shared" si="55"/>
        <v/>
      </c>
      <c r="H453" s="440" t="str">
        <f t="shared" si="52"/>
        <v/>
      </c>
      <c r="I453" s="188" t="str">
        <f t="shared" si="53"/>
        <v/>
      </c>
      <c r="J453" s="188" t="str">
        <f t="shared" si="54"/>
        <v/>
      </c>
      <c r="K453" s="188">
        <f>MAX(0,$K$12+SUM($I$13:$I452)-$L$12-SUM($J$13:$J452))</f>
        <v>172646</v>
      </c>
      <c r="L453" s="188">
        <f>MAX(0,-($K$12+SUM($I$13:$I452)-$L$12-SUM($J$13:$J452)))</f>
        <v>0</v>
      </c>
      <c r="M453" s="482" t="str">
        <f t="array" ref="M453">IFERROR(SMALL(IF((tkno=$K$2)+(tkco=$K$2),ROW(tkno)-6),ROWS($M$12:M452)),"")</f>
        <v/>
      </c>
    </row>
    <row r="454" spans="2:13" s="186" customFormat="1" ht="25.7" hidden="1" customHeight="1" x14ac:dyDescent="0.2">
      <c r="B454" s="476" t="str">
        <f t="shared" si="48"/>
        <v/>
      </c>
      <c r="C454" s="476" t="str">
        <f t="shared" si="49"/>
        <v/>
      </c>
      <c r="D454" s="187" t="str">
        <f t="shared" si="50"/>
        <v/>
      </c>
      <c r="E454" s="1884" t="str">
        <f t="shared" si="51"/>
        <v/>
      </c>
      <c r="F454" s="1885"/>
      <c r="G454" s="440" t="str">
        <f t="shared" si="55"/>
        <v/>
      </c>
      <c r="H454" s="440" t="str">
        <f t="shared" si="52"/>
        <v/>
      </c>
      <c r="I454" s="188" t="str">
        <f t="shared" si="53"/>
        <v/>
      </c>
      <c r="J454" s="188" t="str">
        <f t="shared" si="54"/>
        <v/>
      </c>
      <c r="K454" s="188">
        <f>MAX(0,$K$12+SUM($I$13:$I453)-$L$12-SUM($J$13:$J453))</f>
        <v>172646</v>
      </c>
      <c r="L454" s="188">
        <f>MAX(0,-($K$12+SUM($I$13:$I453)-$L$12-SUM($J$13:$J453)))</f>
        <v>0</v>
      </c>
      <c r="M454" s="482" t="str">
        <f t="array" ref="M454">IFERROR(SMALL(IF((tkno=$K$2)+(tkco=$K$2),ROW(tkno)-6),ROWS($M$12:M453)),"")</f>
        <v/>
      </c>
    </row>
    <row r="455" spans="2:13" s="186" customFormat="1" ht="16.899999999999999" hidden="1" customHeight="1" x14ac:dyDescent="0.2">
      <c r="B455" s="476" t="str">
        <f t="shared" si="48"/>
        <v/>
      </c>
      <c r="C455" s="476" t="str">
        <f t="shared" si="49"/>
        <v/>
      </c>
      <c r="D455" s="187" t="str">
        <f t="shared" si="50"/>
        <v/>
      </c>
      <c r="E455" s="1884" t="str">
        <f t="shared" si="51"/>
        <v/>
      </c>
      <c r="F455" s="1885"/>
      <c r="G455" s="440" t="str">
        <f t="shared" si="55"/>
        <v/>
      </c>
      <c r="H455" s="440" t="str">
        <f t="shared" si="52"/>
        <v/>
      </c>
      <c r="I455" s="188" t="str">
        <f t="shared" si="53"/>
        <v/>
      </c>
      <c r="J455" s="188" t="str">
        <f t="shared" si="54"/>
        <v/>
      </c>
      <c r="K455" s="188">
        <f>MAX(0,$K$12+SUM($I$13:$I454)-$L$12-SUM($J$13:$J454))</f>
        <v>172646</v>
      </c>
      <c r="L455" s="188">
        <f>MAX(0,-($K$12+SUM($I$13:$I454)-$L$12-SUM($J$13:$J454)))</f>
        <v>0</v>
      </c>
      <c r="M455" s="482" t="str">
        <f t="array" ref="M455">IFERROR(SMALL(IF((tkno=$K$2)+(tkco=$K$2),ROW(tkno)-6),ROWS($M$12:M454)),"")</f>
        <v/>
      </c>
    </row>
    <row r="456" spans="2:13" s="186" customFormat="1" ht="24.95" hidden="1" customHeight="1" x14ac:dyDescent="0.2">
      <c r="B456" s="476" t="str">
        <f t="shared" si="48"/>
        <v/>
      </c>
      <c r="C456" s="476" t="str">
        <f t="shared" si="49"/>
        <v/>
      </c>
      <c r="D456" s="187" t="str">
        <f t="shared" si="50"/>
        <v/>
      </c>
      <c r="E456" s="1884" t="str">
        <f t="shared" si="51"/>
        <v/>
      </c>
      <c r="F456" s="1885"/>
      <c r="G456" s="440" t="str">
        <f t="shared" si="55"/>
        <v/>
      </c>
      <c r="H456" s="440" t="str">
        <f t="shared" si="52"/>
        <v/>
      </c>
      <c r="I456" s="188" t="str">
        <f t="shared" si="53"/>
        <v/>
      </c>
      <c r="J456" s="188" t="str">
        <f t="shared" si="54"/>
        <v/>
      </c>
      <c r="K456" s="188">
        <f>MAX(0,$K$12+SUM($I$13:$I455)-$L$12-SUM($J$13:$J455))</f>
        <v>172646</v>
      </c>
      <c r="L456" s="188">
        <f>MAX(0,-($K$12+SUM($I$13:$I455)-$L$12-SUM($J$13:$J455)))</f>
        <v>0</v>
      </c>
      <c r="M456" s="482" t="str">
        <f t="array" ref="M456">IFERROR(SMALL(IF((tkno=$K$2)+(tkco=$K$2),ROW(tkno)-6),ROWS($M$12:M455)),"")</f>
        <v/>
      </c>
    </row>
    <row r="457" spans="2:13" s="186" customFormat="1" ht="17.649999999999999" hidden="1" customHeight="1" x14ac:dyDescent="0.2">
      <c r="B457" s="476" t="str">
        <f t="shared" si="48"/>
        <v/>
      </c>
      <c r="C457" s="476" t="str">
        <f t="shared" si="49"/>
        <v/>
      </c>
      <c r="D457" s="187" t="str">
        <f t="shared" si="50"/>
        <v/>
      </c>
      <c r="E457" s="1884" t="str">
        <f t="shared" si="51"/>
        <v/>
      </c>
      <c r="F457" s="1885"/>
      <c r="G457" s="440" t="str">
        <f t="shared" si="55"/>
        <v/>
      </c>
      <c r="H457" s="440" t="str">
        <f t="shared" si="52"/>
        <v/>
      </c>
      <c r="I457" s="188" t="str">
        <f t="shared" si="53"/>
        <v/>
      </c>
      <c r="J457" s="188" t="str">
        <f t="shared" si="54"/>
        <v/>
      </c>
      <c r="K457" s="188">
        <f>MAX(0,$K$12+SUM($I$13:$I456)-$L$12-SUM($J$13:$J456))</f>
        <v>172646</v>
      </c>
      <c r="L457" s="188">
        <f>MAX(0,-($K$12+SUM($I$13:$I456)-$L$12-SUM($J$13:$J456)))</f>
        <v>0</v>
      </c>
      <c r="M457" s="482" t="str">
        <f t="array" ref="M457">IFERROR(SMALL(IF((tkno=$K$2)+(tkco=$K$2),ROW(tkno)-6),ROWS($M$12:M456)),"")</f>
        <v/>
      </c>
    </row>
    <row r="458" spans="2:13" s="186" customFormat="1" ht="24.95" hidden="1" customHeight="1" x14ac:dyDescent="0.2">
      <c r="B458" s="476" t="str">
        <f t="shared" si="48"/>
        <v/>
      </c>
      <c r="C458" s="476" t="str">
        <f t="shared" si="49"/>
        <v/>
      </c>
      <c r="D458" s="187" t="str">
        <f t="shared" si="50"/>
        <v/>
      </c>
      <c r="E458" s="1884" t="str">
        <f t="shared" si="51"/>
        <v/>
      </c>
      <c r="F458" s="1885"/>
      <c r="G458" s="440" t="str">
        <f t="shared" si="55"/>
        <v/>
      </c>
      <c r="H458" s="440" t="str">
        <f t="shared" si="52"/>
        <v/>
      </c>
      <c r="I458" s="188" t="str">
        <f t="shared" si="53"/>
        <v/>
      </c>
      <c r="J458" s="188" t="str">
        <f t="shared" si="54"/>
        <v/>
      </c>
      <c r="K458" s="188">
        <f>MAX(0,$K$12+SUM($I$13:$I457)-$L$12-SUM($J$13:$J457))</f>
        <v>172646</v>
      </c>
      <c r="L458" s="188">
        <f>MAX(0,-($K$12+SUM($I$13:$I457)-$L$12-SUM($J$13:$J457)))</f>
        <v>0</v>
      </c>
      <c r="M458" s="482" t="str">
        <f t="array" ref="M458">IFERROR(SMALL(IF((tkno=$K$2)+(tkco=$K$2),ROW(tkno)-6),ROWS($M$12:M457)),"")</f>
        <v/>
      </c>
    </row>
    <row r="459" spans="2:13" s="186" customFormat="1" ht="17.649999999999999" hidden="1" customHeight="1" x14ac:dyDescent="0.2">
      <c r="B459" s="476" t="str">
        <f t="shared" si="48"/>
        <v/>
      </c>
      <c r="C459" s="476" t="str">
        <f t="shared" si="49"/>
        <v/>
      </c>
      <c r="D459" s="187" t="str">
        <f t="shared" si="50"/>
        <v/>
      </c>
      <c r="E459" s="1884" t="str">
        <f t="shared" si="51"/>
        <v/>
      </c>
      <c r="F459" s="1885"/>
      <c r="G459" s="440" t="str">
        <f t="shared" si="55"/>
        <v/>
      </c>
      <c r="H459" s="440" t="str">
        <f t="shared" si="52"/>
        <v/>
      </c>
      <c r="I459" s="188" t="str">
        <f t="shared" si="53"/>
        <v/>
      </c>
      <c r="J459" s="188" t="str">
        <f t="shared" si="54"/>
        <v/>
      </c>
      <c r="K459" s="188">
        <f>MAX(0,$K$12+SUM($I$13:$I458)-$L$12-SUM($J$13:$J458))</f>
        <v>172646</v>
      </c>
      <c r="L459" s="188">
        <f>MAX(0,-($K$12+SUM($I$13:$I458)-$L$12-SUM($J$13:$J458)))</f>
        <v>0</v>
      </c>
      <c r="M459" s="482" t="str">
        <f t="array" ref="M459">IFERROR(SMALL(IF((tkno=$K$2)+(tkco=$K$2),ROW(tkno)-6),ROWS($M$12:M458)),"")</f>
        <v/>
      </c>
    </row>
    <row r="460" spans="2:13" s="186" customFormat="1" ht="24.95" hidden="1" customHeight="1" x14ac:dyDescent="0.2">
      <c r="B460" s="476" t="str">
        <f t="shared" si="48"/>
        <v/>
      </c>
      <c r="C460" s="476" t="str">
        <f t="shared" si="49"/>
        <v/>
      </c>
      <c r="D460" s="187" t="str">
        <f t="shared" si="50"/>
        <v/>
      </c>
      <c r="E460" s="1884" t="str">
        <f t="shared" si="51"/>
        <v/>
      </c>
      <c r="F460" s="1885"/>
      <c r="G460" s="440" t="str">
        <f t="shared" si="55"/>
        <v/>
      </c>
      <c r="H460" s="440" t="str">
        <f t="shared" si="52"/>
        <v/>
      </c>
      <c r="I460" s="188" t="str">
        <f t="shared" si="53"/>
        <v/>
      </c>
      <c r="J460" s="188" t="str">
        <f t="shared" si="54"/>
        <v/>
      </c>
      <c r="K460" s="188">
        <f>MAX(0,$K$12+SUM($I$13:$I459)-$L$12-SUM($J$13:$J459))</f>
        <v>172646</v>
      </c>
      <c r="L460" s="188">
        <f>MAX(0,-($K$12+SUM($I$13:$I459)-$L$12-SUM($J$13:$J459)))</f>
        <v>0</v>
      </c>
      <c r="M460" s="482" t="str">
        <f t="array" ref="M460">IFERROR(SMALL(IF((tkno=$K$2)+(tkco=$K$2),ROW(tkno)-6),ROWS($M$12:M459)),"")</f>
        <v/>
      </c>
    </row>
    <row r="461" spans="2:13" s="186" customFormat="1" ht="17.649999999999999" hidden="1" customHeight="1" x14ac:dyDescent="0.2">
      <c r="B461" s="476" t="str">
        <f t="shared" ref="B461:B524" si="56">IF($M461="","",INDEX(ngaygs,$M461))</f>
        <v/>
      </c>
      <c r="C461" s="476" t="str">
        <f t="shared" ref="C461:C524" si="57">IF($M461="","",INDEX(ngayct,$M461))</f>
        <v/>
      </c>
      <c r="D461" s="187" t="str">
        <f t="shared" ref="D461:D524" si="58">IF($M461="","",INDEX(soct,$M461))</f>
        <v/>
      </c>
      <c r="E461" s="1884" t="str">
        <f t="shared" ref="E461:E524" si="59">IF($M461="","",INDEX(diengiai,$M461))</f>
        <v/>
      </c>
      <c r="F461" s="1885"/>
      <c r="G461" s="440" t="str">
        <f t="shared" si="55"/>
        <v/>
      </c>
      <c r="H461" s="440" t="str">
        <f t="shared" ref="H461:H524" si="60">IF($M461="","",IF(INDEX(tkno,$M461)=$K$2,INDEX(tkco,$M461),INDEX(tkno,$M461)))</f>
        <v/>
      </c>
      <c r="I461" s="188" t="str">
        <f t="shared" ref="I461:I524" si="61">IF($M461="","",IF(INDEX(tkno,$M461)=$K$2,INDEX(sotien,$M461),""))</f>
        <v/>
      </c>
      <c r="J461" s="188" t="str">
        <f t="shared" ref="J461:J524" si="62">IF($M461="","",IF(INDEX(tkco,$M461)=$K$2,INDEX(sotien,$M461),""))</f>
        <v/>
      </c>
      <c r="K461" s="188">
        <f>MAX(0,$K$12+SUM($I$13:$I460)-$L$12-SUM($J$13:$J460))</f>
        <v>172646</v>
      </c>
      <c r="L461" s="188">
        <f>MAX(0,-($K$12+SUM($I$13:$I460)-$L$12-SUM($J$13:$J460)))</f>
        <v>0</v>
      </c>
      <c r="M461" s="482" t="str">
        <f t="array" ref="M461">IFERROR(SMALL(IF((tkno=$K$2)+(tkco=$K$2),ROW(tkno)-6),ROWS($M$12:M460)),"")</f>
        <v/>
      </c>
    </row>
    <row r="462" spans="2:13" s="186" customFormat="1" ht="24.95" hidden="1" customHeight="1" x14ac:dyDescent="0.2">
      <c r="B462" s="476" t="str">
        <f t="shared" si="56"/>
        <v/>
      </c>
      <c r="C462" s="476" t="str">
        <f t="shared" si="57"/>
        <v/>
      </c>
      <c r="D462" s="187" t="str">
        <f t="shared" si="58"/>
        <v/>
      </c>
      <c r="E462" s="1884" t="str">
        <f t="shared" si="59"/>
        <v/>
      </c>
      <c r="F462" s="1885"/>
      <c r="G462" s="440" t="str">
        <f t="shared" ref="G462:G525" si="63">IF(M462="","",$K$2)</f>
        <v/>
      </c>
      <c r="H462" s="440" t="str">
        <f t="shared" si="60"/>
        <v/>
      </c>
      <c r="I462" s="188" t="str">
        <f t="shared" si="61"/>
        <v/>
      </c>
      <c r="J462" s="188" t="str">
        <f t="shared" si="62"/>
        <v/>
      </c>
      <c r="K462" s="188">
        <f>MAX(0,$K$12+SUM($I$13:$I461)-$L$12-SUM($J$13:$J461))</f>
        <v>172646</v>
      </c>
      <c r="L462" s="188">
        <f>MAX(0,-($K$12+SUM($I$13:$I461)-$L$12-SUM($J$13:$J461)))</f>
        <v>0</v>
      </c>
      <c r="M462" s="482" t="str">
        <f t="array" ref="M462">IFERROR(SMALL(IF((tkno=$K$2)+(tkco=$K$2),ROW(tkno)-6),ROWS($M$12:M461)),"")</f>
        <v/>
      </c>
    </row>
    <row r="463" spans="2:13" s="186" customFormat="1" ht="17.649999999999999" hidden="1" customHeight="1" x14ac:dyDescent="0.2">
      <c r="B463" s="476" t="str">
        <f t="shared" si="56"/>
        <v/>
      </c>
      <c r="C463" s="476" t="str">
        <f t="shared" si="57"/>
        <v/>
      </c>
      <c r="D463" s="187" t="str">
        <f t="shared" si="58"/>
        <v/>
      </c>
      <c r="E463" s="1884" t="str">
        <f t="shared" si="59"/>
        <v/>
      </c>
      <c r="F463" s="1885"/>
      <c r="G463" s="440" t="str">
        <f t="shared" si="63"/>
        <v/>
      </c>
      <c r="H463" s="440" t="str">
        <f t="shared" si="60"/>
        <v/>
      </c>
      <c r="I463" s="188" t="str">
        <f t="shared" si="61"/>
        <v/>
      </c>
      <c r="J463" s="188" t="str">
        <f t="shared" si="62"/>
        <v/>
      </c>
      <c r="K463" s="188">
        <f>MAX(0,$K$12+SUM($I$13:$I462)-$L$12-SUM($J$13:$J462))</f>
        <v>172646</v>
      </c>
      <c r="L463" s="188">
        <f>MAX(0,-($K$12+SUM($I$13:$I462)-$L$12-SUM($J$13:$J462)))</f>
        <v>0</v>
      </c>
      <c r="M463" s="482" t="str">
        <f t="array" ref="M463">IFERROR(SMALL(IF((tkno=$K$2)+(tkco=$K$2),ROW(tkno)-6),ROWS($M$12:M462)),"")</f>
        <v/>
      </c>
    </row>
    <row r="464" spans="2:13" s="186" customFormat="1" ht="24.95" hidden="1" customHeight="1" x14ac:dyDescent="0.2">
      <c r="B464" s="476" t="str">
        <f t="shared" si="56"/>
        <v/>
      </c>
      <c r="C464" s="476" t="str">
        <f t="shared" si="57"/>
        <v/>
      </c>
      <c r="D464" s="187" t="str">
        <f t="shared" si="58"/>
        <v/>
      </c>
      <c r="E464" s="1884" t="str">
        <f t="shared" si="59"/>
        <v/>
      </c>
      <c r="F464" s="1885"/>
      <c r="G464" s="440" t="str">
        <f t="shared" si="63"/>
        <v/>
      </c>
      <c r="H464" s="440" t="str">
        <f t="shared" si="60"/>
        <v/>
      </c>
      <c r="I464" s="188" t="str">
        <f t="shared" si="61"/>
        <v/>
      </c>
      <c r="J464" s="188" t="str">
        <f t="shared" si="62"/>
        <v/>
      </c>
      <c r="K464" s="188">
        <f>MAX(0,$K$12+SUM($I$13:$I463)-$L$12-SUM($J$13:$J463))</f>
        <v>172646</v>
      </c>
      <c r="L464" s="188">
        <f>MAX(0,-($K$12+SUM($I$13:$I463)-$L$12-SUM($J$13:$J463)))</f>
        <v>0</v>
      </c>
      <c r="M464" s="482" t="str">
        <f t="array" ref="M464">IFERROR(SMALL(IF((tkno=$K$2)+(tkco=$K$2),ROW(tkno)-6),ROWS($M$12:M463)),"")</f>
        <v/>
      </c>
    </row>
    <row r="465" spans="2:13" s="186" customFormat="1" ht="17.649999999999999" hidden="1" customHeight="1" x14ac:dyDescent="0.2">
      <c r="B465" s="476" t="str">
        <f t="shared" si="56"/>
        <v/>
      </c>
      <c r="C465" s="476" t="str">
        <f t="shared" si="57"/>
        <v/>
      </c>
      <c r="D465" s="187" t="str">
        <f t="shared" si="58"/>
        <v/>
      </c>
      <c r="E465" s="1884" t="str">
        <f t="shared" si="59"/>
        <v/>
      </c>
      <c r="F465" s="1885"/>
      <c r="G465" s="440" t="str">
        <f t="shared" si="63"/>
        <v/>
      </c>
      <c r="H465" s="440" t="str">
        <f t="shared" si="60"/>
        <v/>
      </c>
      <c r="I465" s="188" t="str">
        <f t="shared" si="61"/>
        <v/>
      </c>
      <c r="J465" s="188" t="str">
        <f t="shared" si="62"/>
        <v/>
      </c>
      <c r="K465" s="188">
        <f>MAX(0,$K$12+SUM($I$13:$I464)-$L$12-SUM($J$13:$J464))</f>
        <v>172646</v>
      </c>
      <c r="L465" s="188">
        <f>MAX(0,-($K$12+SUM($I$13:$I464)-$L$12-SUM($J$13:$J464)))</f>
        <v>0</v>
      </c>
      <c r="M465" s="482" t="str">
        <f t="array" ref="M465">IFERROR(SMALL(IF((tkno=$K$2)+(tkco=$K$2),ROW(tkno)-6),ROWS($M$12:M464)),"")</f>
        <v/>
      </c>
    </row>
    <row r="466" spans="2:13" s="186" customFormat="1" ht="24.95" hidden="1" customHeight="1" x14ac:dyDescent="0.2">
      <c r="B466" s="476" t="str">
        <f t="shared" si="56"/>
        <v/>
      </c>
      <c r="C466" s="476" t="str">
        <f t="shared" si="57"/>
        <v/>
      </c>
      <c r="D466" s="187" t="str">
        <f t="shared" si="58"/>
        <v/>
      </c>
      <c r="E466" s="1884" t="str">
        <f t="shared" si="59"/>
        <v/>
      </c>
      <c r="F466" s="1885"/>
      <c r="G466" s="440" t="str">
        <f t="shared" si="63"/>
        <v/>
      </c>
      <c r="H466" s="440" t="str">
        <f t="shared" si="60"/>
        <v/>
      </c>
      <c r="I466" s="188" t="str">
        <f t="shared" si="61"/>
        <v/>
      </c>
      <c r="J466" s="188" t="str">
        <f t="shared" si="62"/>
        <v/>
      </c>
      <c r="K466" s="188">
        <f>MAX(0,$K$12+SUM($I$13:$I465)-$L$12-SUM($J$13:$J465))</f>
        <v>172646</v>
      </c>
      <c r="L466" s="188">
        <f>MAX(0,-($K$12+SUM($I$13:$I465)-$L$12-SUM($J$13:$J465)))</f>
        <v>0</v>
      </c>
      <c r="M466" s="482" t="str">
        <f t="array" ref="M466">IFERROR(SMALL(IF((tkno=$K$2)+(tkco=$K$2),ROW(tkno)-6),ROWS($M$12:M465)),"")</f>
        <v/>
      </c>
    </row>
    <row r="467" spans="2:13" s="186" customFormat="1" ht="17.649999999999999" hidden="1" customHeight="1" x14ac:dyDescent="0.2">
      <c r="B467" s="476" t="str">
        <f t="shared" si="56"/>
        <v/>
      </c>
      <c r="C467" s="476" t="str">
        <f t="shared" si="57"/>
        <v/>
      </c>
      <c r="D467" s="187" t="str">
        <f t="shared" si="58"/>
        <v/>
      </c>
      <c r="E467" s="1884" t="str">
        <f t="shared" si="59"/>
        <v/>
      </c>
      <c r="F467" s="1885"/>
      <c r="G467" s="440" t="str">
        <f t="shared" si="63"/>
        <v/>
      </c>
      <c r="H467" s="440" t="str">
        <f t="shared" si="60"/>
        <v/>
      </c>
      <c r="I467" s="188" t="str">
        <f t="shared" si="61"/>
        <v/>
      </c>
      <c r="J467" s="188" t="str">
        <f t="shared" si="62"/>
        <v/>
      </c>
      <c r="K467" s="188">
        <f>MAX(0,$K$12+SUM($I$13:$I466)-$L$12-SUM($J$13:$J466))</f>
        <v>172646</v>
      </c>
      <c r="L467" s="188">
        <f>MAX(0,-($K$12+SUM($I$13:$I466)-$L$12-SUM($J$13:$J466)))</f>
        <v>0</v>
      </c>
      <c r="M467" s="482" t="str">
        <f t="array" ref="M467">IFERROR(SMALL(IF((tkno=$K$2)+(tkco=$K$2),ROW(tkno)-6),ROWS($M$12:M466)),"")</f>
        <v/>
      </c>
    </row>
    <row r="468" spans="2:13" s="186" customFormat="1" ht="24.95" hidden="1" customHeight="1" x14ac:dyDescent="0.2">
      <c r="B468" s="476" t="str">
        <f t="shared" si="56"/>
        <v/>
      </c>
      <c r="C468" s="476" t="str">
        <f t="shared" si="57"/>
        <v/>
      </c>
      <c r="D468" s="187" t="str">
        <f t="shared" si="58"/>
        <v/>
      </c>
      <c r="E468" s="1884" t="str">
        <f t="shared" si="59"/>
        <v/>
      </c>
      <c r="F468" s="1885"/>
      <c r="G468" s="440" t="str">
        <f t="shared" si="63"/>
        <v/>
      </c>
      <c r="H468" s="440" t="str">
        <f t="shared" si="60"/>
        <v/>
      </c>
      <c r="I468" s="188" t="str">
        <f t="shared" si="61"/>
        <v/>
      </c>
      <c r="J468" s="188" t="str">
        <f t="shared" si="62"/>
        <v/>
      </c>
      <c r="K468" s="188">
        <f>MAX(0,$K$12+SUM($I$13:$I467)-$L$12-SUM($J$13:$J467))</f>
        <v>172646</v>
      </c>
      <c r="L468" s="188">
        <f>MAX(0,-($K$12+SUM($I$13:$I467)-$L$12-SUM($J$13:$J467)))</f>
        <v>0</v>
      </c>
      <c r="M468" s="482" t="str">
        <f t="array" ref="M468">IFERROR(SMALL(IF((tkno=$K$2)+(tkco=$K$2),ROW(tkno)-6),ROWS($M$12:M467)),"")</f>
        <v/>
      </c>
    </row>
    <row r="469" spans="2:13" s="186" customFormat="1" ht="17.649999999999999" hidden="1" customHeight="1" x14ac:dyDescent="0.2">
      <c r="B469" s="476" t="str">
        <f t="shared" si="56"/>
        <v/>
      </c>
      <c r="C469" s="476" t="str">
        <f t="shared" si="57"/>
        <v/>
      </c>
      <c r="D469" s="187" t="str">
        <f t="shared" si="58"/>
        <v/>
      </c>
      <c r="E469" s="1884" t="str">
        <f t="shared" si="59"/>
        <v/>
      </c>
      <c r="F469" s="1885"/>
      <c r="G469" s="440" t="str">
        <f t="shared" si="63"/>
        <v/>
      </c>
      <c r="H469" s="440" t="str">
        <f t="shared" si="60"/>
        <v/>
      </c>
      <c r="I469" s="188" t="str">
        <f t="shared" si="61"/>
        <v/>
      </c>
      <c r="J469" s="188" t="str">
        <f t="shared" si="62"/>
        <v/>
      </c>
      <c r="K469" s="188">
        <f>MAX(0,$K$12+SUM($I$13:$I468)-$L$12-SUM($J$13:$J468))</f>
        <v>172646</v>
      </c>
      <c r="L469" s="188">
        <f>MAX(0,-($K$12+SUM($I$13:$I468)-$L$12-SUM($J$13:$J468)))</f>
        <v>0</v>
      </c>
      <c r="M469" s="482" t="str">
        <f t="array" ref="M469">IFERROR(SMALL(IF((tkno=$K$2)+(tkco=$K$2),ROW(tkno)-6),ROWS($M$12:M468)),"")</f>
        <v/>
      </c>
    </row>
    <row r="470" spans="2:13" s="186" customFormat="1" ht="24.95" hidden="1" customHeight="1" x14ac:dyDescent="0.2">
      <c r="B470" s="476" t="str">
        <f t="shared" si="56"/>
        <v/>
      </c>
      <c r="C470" s="476" t="str">
        <f t="shared" si="57"/>
        <v/>
      </c>
      <c r="D470" s="187" t="str">
        <f t="shared" si="58"/>
        <v/>
      </c>
      <c r="E470" s="1884" t="str">
        <f t="shared" si="59"/>
        <v/>
      </c>
      <c r="F470" s="1885"/>
      <c r="G470" s="440" t="str">
        <f t="shared" si="63"/>
        <v/>
      </c>
      <c r="H470" s="440" t="str">
        <f t="shared" si="60"/>
        <v/>
      </c>
      <c r="I470" s="188" t="str">
        <f t="shared" si="61"/>
        <v/>
      </c>
      <c r="J470" s="188" t="str">
        <f t="shared" si="62"/>
        <v/>
      </c>
      <c r="K470" s="188">
        <f>MAX(0,$K$12+SUM($I$13:$I469)-$L$12-SUM($J$13:$J469))</f>
        <v>172646</v>
      </c>
      <c r="L470" s="188">
        <f>MAX(0,-($K$12+SUM($I$13:$I469)-$L$12-SUM($J$13:$J469)))</f>
        <v>0</v>
      </c>
      <c r="M470" s="482" t="str">
        <f t="array" ref="M470">IFERROR(SMALL(IF((tkno=$K$2)+(tkco=$K$2),ROW(tkno)-6),ROWS($M$12:M469)),"")</f>
        <v/>
      </c>
    </row>
    <row r="471" spans="2:13" s="186" customFormat="1" ht="17.649999999999999" hidden="1" customHeight="1" x14ac:dyDescent="0.2">
      <c r="B471" s="476" t="str">
        <f t="shared" si="56"/>
        <v/>
      </c>
      <c r="C471" s="476" t="str">
        <f t="shared" si="57"/>
        <v/>
      </c>
      <c r="D471" s="187" t="str">
        <f t="shared" si="58"/>
        <v/>
      </c>
      <c r="E471" s="1884" t="str">
        <f t="shared" si="59"/>
        <v/>
      </c>
      <c r="F471" s="1885"/>
      <c r="G471" s="440" t="str">
        <f t="shared" si="63"/>
        <v/>
      </c>
      <c r="H471" s="440" t="str">
        <f t="shared" si="60"/>
        <v/>
      </c>
      <c r="I471" s="188" t="str">
        <f t="shared" si="61"/>
        <v/>
      </c>
      <c r="J471" s="188" t="str">
        <f t="shared" si="62"/>
        <v/>
      </c>
      <c r="K471" s="188">
        <f>MAX(0,$K$12+SUM($I$13:$I470)-$L$12-SUM($J$13:$J470))</f>
        <v>172646</v>
      </c>
      <c r="L471" s="188">
        <f>MAX(0,-($K$12+SUM($I$13:$I470)-$L$12-SUM($J$13:$J470)))</f>
        <v>0</v>
      </c>
      <c r="M471" s="482" t="str">
        <f t="array" ref="M471">IFERROR(SMALL(IF((tkno=$K$2)+(tkco=$K$2),ROW(tkno)-6),ROWS($M$12:M470)),"")</f>
        <v/>
      </c>
    </row>
    <row r="472" spans="2:13" s="186" customFormat="1" ht="24.95" hidden="1" customHeight="1" x14ac:dyDescent="0.2">
      <c r="B472" s="476" t="str">
        <f t="shared" si="56"/>
        <v/>
      </c>
      <c r="C472" s="476" t="str">
        <f t="shared" si="57"/>
        <v/>
      </c>
      <c r="D472" s="187" t="str">
        <f t="shared" si="58"/>
        <v/>
      </c>
      <c r="E472" s="1884" t="str">
        <f t="shared" si="59"/>
        <v/>
      </c>
      <c r="F472" s="1885"/>
      <c r="G472" s="440" t="str">
        <f t="shared" si="63"/>
        <v/>
      </c>
      <c r="H472" s="440" t="str">
        <f t="shared" si="60"/>
        <v/>
      </c>
      <c r="I472" s="188" t="str">
        <f t="shared" si="61"/>
        <v/>
      </c>
      <c r="J472" s="188" t="str">
        <f t="shared" si="62"/>
        <v/>
      </c>
      <c r="K472" s="188">
        <f>MAX(0,$K$12+SUM($I$13:$I471)-$L$12-SUM($J$13:$J471))</f>
        <v>172646</v>
      </c>
      <c r="L472" s="188">
        <f>MAX(0,-($K$12+SUM($I$13:$I471)-$L$12-SUM($J$13:$J471)))</f>
        <v>0</v>
      </c>
      <c r="M472" s="482" t="str">
        <f t="array" ref="M472">IFERROR(SMALL(IF((tkno=$K$2)+(tkco=$K$2),ROW(tkno)-6),ROWS($M$12:M471)),"")</f>
        <v/>
      </c>
    </row>
    <row r="473" spans="2:13" s="186" customFormat="1" ht="17.649999999999999" hidden="1" customHeight="1" x14ac:dyDescent="0.2">
      <c r="B473" s="476" t="str">
        <f t="shared" si="56"/>
        <v/>
      </c>
      <c r="C473" s="476" t="str">
        <f t="shared" si="57"/>
        <v/>
      </c>
      <c r="D473" s="187" t="str">
        <f t="shared" si="58"/>
        <v/>
      </c>
      <c r="E473" s="1884" t="str">
        <f t="shared" si="59"/>
        <v/>
      </c>
      <c r="F473" s="1885"/>
      <c r="G473" s="440" t="str">
        <f t="shared" si="63"/>
        <v/>
      </c>
      <c r="H473" s="440" t="str">
        <f t="shared" si="60"/>
        <v/>
      </c>
      <c r="I473" s="188" t="str">
        <f t="shared" si="61"/>
        <v/>
      </c>
      <c r="J473" s="188" t="str">
        <f t="shared" si="62"/>
        <v/>
      </c>
      <c r="K473" s="188">
        <f>MAX(0,$K$12+SUM($I$13:$I472)-$L$12-SUM($J$13:$J472))</f>
        <v>172646</v>
      </c>
      <c r="L473" s="188">
        <f>MAX(0,-($K$12+SUM($I$13:$I472)-$L$12-SUM($J$13:$J472)))</f>
        <v>0</v>
      </c>
      <c r="M473" s="482" t="str">
        <f t="array" ref="M473">IFERROR(SMALL(IF((tkno=$K$2)+(tkco=$K$2),ROW(tkno)-6),ROWS($M$12:M472)),"")</f>
        <v/>
      </c>
    </row>
    <row r="474" spans="2:13" s="186" customFormat="1" ht="24.95" hidden="1" customHeight="1" x14ac:dyDescent="0.2">
      <c r="B474" s="476" t="str">
        <f t="shared" si="56"/>
        <v/>
      </c>
      <c r="C474" s="476" t="str">
        <f t="shared" si="57"/>
        <v/>
      </c>
      <c r="D474" s="187" t="str">
        <f t="shared" si="58"/>
        <v/>
      </c>
      <c r="E474" s="1884" t="str">
        <f t="shared" si="59"/>
        <v/>
      </c>
      <c r="F474" s="1885"/>
      <c r="G474" s="440" t="str">
        <f t="shared" si="63"/>
        <v/>
      </c>
      <c r="H474" s="440" t="str">
        <f t="shared" si="60"/>
        <v/>
      </c>
      <c r="I474" s="188" t="str">
        <f t="shared" si="61"/>
        <v/>
      </c>
      <c r="J474" s="188" t="str">
        <f t="shared" si="62"/>
        <v/>
      </c>
      <c r="K474" s="188">
        <f>MAX(0,$K$12+SUM($I$13:$I473)-$L$12-SUM($J$13:$J473))</f>
        <v>172646</v>
      </c>
      <c r="L474" s="188">
        <f>MAX(0,-($K$12+SUM($I$13:$I473)-$L$12-SUM($J$13:$J473)))</f>
        <v>0</v>
      </c>
      <c r="M474" s="482" t="str">
        <f t="array" ref="M474">IFERROR(SMALL(IF((tkno=$K$2)+(tkco=$K$2),ROW(tkno)-6),ROWS($M$12:M473)),"")</f>
        <v/>
      </c>
    </row>
    <row r="475" spans="2:13" s="186" customFormat="1" ht="17.649999999999999" hidden="1" customHeight="1" x14ac:dyDescent="0.2">
      <c r="B475" s="476" t="str">
        <f t="shared" si="56"/>
        <v/>
      </c>
      <c r="C475" s="476" t="str">
        <f t="shared" si="57"/>
        <v/>
      </c>
      <c r="D475" s="187" t="str">
        <f t="shared" si="58"/>
        <v/>
      </c>
      <c r="E475" s="1884" t="str">
        <f t="shared" si="59"/>
        <v/>
      </c>
      <c r="F475" s="1885"/>
      <c r="G475" s="440" t="str">
        <f t="shared" si="63"/>
        <v/>
      </c>
      <c r="H475" s="440" t="str">
        <f t="shared" si="60"/>
        <v/>
      </c>
      <c r="I475" s="188" t="str">
        <f t="shared" si="61"/>
        <v/>
      </c>
      <c r="J475" s="188" t="str">
        <f t="shared" si="62"/>
        <v/>
      </c>
      <c r="K475" s="188">
        <f>MAX(0,$K$12+SUM($I$13:$I474)-$L$12-SUM($J$13:$J474))</f>
        <v>172646</v>
      </c>
      <c r="L475" s="188">
        <f>MAX(0,-($K$12+SUM($I$13:$I474)-$L$12-SUM($J$13:$J474)))</f>
        <v>0</v>
      </c>
      <c r="M475" s="482" t="str">
        <f t="array" ref="M475">IFERROR(SMALL(IF((tkno=$K$2)+(tkco=$K$2),ROW(tkno)-6),ROWS($M$12:M474)),"")</f>
        <v/>
      </c>
    </row>
    <row r="476" spans="2:13" s="186" customFormat="1" ht="24.95" hidden="1" customHeight="1" x14ac:dyDescent="0.2">
      <c r="B476" s="476" t="str">
        <f t="shared" si="56"/>
        <v/>
      </c>
      <c r="C476" s="476" t="str">
        <f t="shared" si="57"/>
        <v/>
      </c>
      <c r="D476" s="187" t="str">
        <f t="shared" si="58"/>
        <v/>
      </c>
      <c r="E476" s="1884" t="str">
        <f t="shared" si="59"/>
        <v/>
      </c>
      <c r="F476" s="1885"/>
      <c r="G476" s="440" t="str">
        <f t="shared" si="63"/>
        <v/>
      </c>
      <c r="H476" s="440" t="str">
        <f t="shared" si="60"/>
        <v/>
      </c>
      <c r="I476" s="188" t="str">
        <f t="shared" si="61"/>
        <v/>
      </c>
      <c r="J476" s="188" t="str">
        <f t="shared" si="62"/>
        <v/>
      </c>
      <c r="K476" s="188">
        <f>MAX(0,$K$12+SUM($I$13:$I475)-$L$12-SUM($J$13:$J475))</f>
        <v>172646</v>
      </c>
      <c r="L476" s="188">
        <f>MAX(0,-($K$12+SUM($I$13:$I475)-$L$12-SUM($J$13:$J475)))</f>
        <v>0</v>
      </c>
      <c r="M476" s="482" t="str">
        <f t="array" ref="M476">IFERROR(SMALL(IF((tkno=$K$2)+(tkco=$K$2),ROW(tkno)-6),ROWS($M$12:M475)),"")</f>
        <v/>
      </c>
    </row>
    <row r="477" spans="2:13" s="186" customFormat="1" ht="17.649999999999999" hidden="1" customHeight="1" x14ac:dyDescent="0.2">
      <c r="B477" s="476" t="str">
        <f t="shared" si="56"/>
        <v/>
      </c>
      <c r="C477" s="476" t="str">
        <f t="shared" si="57"/>
        <v/>
      </c>
      <c r="D477" s="187" t="str">
        <f t="shared" si="58"/>
        <v/>
      </c>
      <c r="E477" s="1884" t="str">
        <f t="shared" si="59"/>
        <v/>
      </c>
      <c r="F477" s="1885"/>
      <c r="G477" s="440" t="str">
        <f t="shared" si="63"/>
        <v/>
      </c>
      <c r="H477" s="440" t="str">
        <f t="shared" si="60"/>
        <v/>
      </c>
      <c r="I477" s="188" t="str">
        <f t="shared" si="61"/>
        <v/>
      </c>
      <c r="J477" s="188" t="str">
        <f t="shared" si="62"/>
        <v/>
      </c>
      <c r="K477" s="188">
        <f>MAX(0,$K$12+SUM($I$13:$I476)-$L$12-SUM($J$13:$J476))</f>
        <v>172646</v>
      </c>
      <c r="L477" s="188">
        <f>MAX(0,-($K$12+SUM($I$13:$I476)-$L$12-SUM($J$13:$J476)))</f>
        <v>0</v>
      </c>
      <c r="M477" s="482" t="str">
        <f t="array" ref="M477">IFERROR(SMALL(IF((tkno=$K$2)+(tkco=$K$2),ROW(tkno)-6),ROWS($M$12:M476)),"")</f>
        <v/>
      </c>
    </row>
    <row r="478" spans="2:13" s="186" customFormat="1" ht="24.95" hidden="1" customHeight="1" x14ac:dyDescent="0.2">
      <c r="B478" s="476" t="str">
        <f t="shared" si="56"/>
        <v/>
      </c>
      <c r="C478" s="476" t="str">
        <f t="shared" si="57"/>
        <v/>
      </c>
      <c r="D478" s="187" t="str">
        <f t="shared" si="58"/>
        <v/>
      </c>
      <c r="E478" s="1884" t="str">
        <f t="shared" si="59"/>
        <v/>
      </c>
      <c r="F478" s="1885"/>
      <c r="G478" s="440" t="str">
        <f t="shared" si="63"/>
        <v/>
      </c>
      <c r="H478" s="440" t="str">
        <f t="shared" si="60"/>
        <v/>
      </c>
      <c r="I478" s="188" t="str">
        <f t="shared" si="61"/>
        <v/>
      </c>
      <c r="J478" s="188" t="str">
        <f t="shared" si="62"/>
        <v/>
      </c>
      <c r="K478" s="188">
        <f>MAX(0,$K$12+SUM($I$13:$I477)-$L$12-SUM($J$13:$J477))</f>
        <v>172646</v>
      </c>
      <c r="L478" s="188">
        <f>MAX(0,-($K$12+SUM($I$13:$I477)-$L$12-SUM($J$13:$J477)))</f>
        <v>0</v>
      </c>
      <c r="M478" s="482" t="str">
        <f t="array" ref="M478">IFERROR(SMALL(IF((tkno=$K$2)+(tkco=$K$2),ROW(tkno)-6),ROWS($M$12:M477)),"")</f>
        <v/>
      </c>
    </row>
    <row r="479" spans="2:13" s="186" customFormat="1" ht="17.649999999999999" hidden="1" customHeight="1" x14ac:dyDescent="0.2">
      <c r="B479" s="476" t="str">
        <f t="shared" si="56"/>
        <v/>
      </c>
      <c r="C479" s="476" t="str">
        <f t="shared" si="57"/>
        <v/>
      </c>
      <c r="D479" s="187" t="str">
        <f t="shared" si="58"/>
        <v/>
      </c>
      <c r="E479" s="1884" t="str">
        <f t="shared" si="59"/>
        <v/>
      </c>
      <c r="F479" s="1885"/>
      <c r="G479" s="440" t="str">
        <f t="shared" si="63"/>
        <v/>
      </c>
      <c r="H479" s="440" t="str">
        <f t="shared" si="60"/>
        <v/>
      </c>
      <c r="I479" s="188" t="str">
        <f t="shared" si="61"/>
        <v/>
      </c>
      <c r="J479" s="188" t="str">
        <f t="shared" si="62"/>
        <v/>
      </c>
      <c r="K479" s="188">
        <f>MAX(0,$K$12+SUM($I$13:$I478)-$L$12-SUM($J$13:$J478))</f>
        <v>172646</v>
      </c>
      <c r="L479" s="188">
        <f>MAX(0,-($K$12+SUM($I$13:$I478)-$L$12-SUM($J$13:$J478)))</f>
        <v>0</v>
      </c>
      <c r="M479" s="482" t="str">
        <f t="array" ref="M479">IFERROR(SMALL(IF((tkno=$K$2)+(tkco=$K$2),ROW(tkno)-6),ROWS($M$12:M478)),"")</f>
        <v/>
      </c>
    </row>
    <row r="480" spans="2:13" s="186" customFormat="1" ht="24.95" hidden="1" customHeight="1" x14ac:dyDescent="0.2">
      <c r="B480" s="476" t="str">
        <f t="shared" si="56"/>
        <v/>
      </c>
      <c r="C480" s="476" t="str">
        <f t="shared" si="57"/>
        <v/>
      </c>
      <c r="D480" s="187" t="str">
        <f t="shared" si="58"/>
        <v/>
      </c>
      <c r="E480" s="1884" t="str">
        <f t="shared" si="59"/>
        <v/>
      </c>
      <c r="F480" s="1885"/>
      <c r="G480" s="440" t="str">
        <f t="shared" si="63"/>
        <v/>
      </c>
      <c r="H480" s="440" t="str">
        <f t="shared" si="60"/>
        <v/>
      </c>
      <c r="I480" s="188" t="str">
        <f t="shared" si="61"/>
        <v/>
      </c>
      <c r="J480" s="188" t="str">
        <f t="shared" si="62"/>
        <v/>
      </c>
      <c r="K480" s="188">
        <f>MAX(0,$K$12+SUM($I$13:$I479)-$L$12-SUM($J$13:$J479))</f>
        <v>172646</v>
      </c>
      <c r="L480" s="188">
        <f>MAX(0,-($K$12+SUM($I$13:$I479)-$L$12-SUM($J$13:$J479)))</f>
        <v>0</v>
      </c>
      <c r="M480" s="482" t="str">
        <f t="array" ref="M480">IFERROR(SMALL(IF((tkno=$K$2)+(tkco=$K$2),ROW(tkno)-6),ROWS($M$12:M479)),"")</f>
        <v/>
      </c>
    </row>
    <row r="481" spans="2:13" s="186" customFormat="1" ht="24.95" hidden="1" customHeight="1" x14ac:dyDescent="0.2">
      <c r="B481" s="476" t="str">
        <f t="shared" si="56"/>
        <v/>
      </c>
      <c r="C481" s="476" t="str">
        <f t="shared" si="57"/>
        <v/>
      </c>
      <c r="D481" s="187" t="str">
        <f t="shared" si="58"/>
        <v/>
      </c>
      <c r="E481" s="1884" t="str">
        <f t="shared" si="59"/>
        <v/>
      </c>
      <c r="F481" s="1885"/>
      <c r="G481" s="440" t="str">
        <f t="shared" si="63"/>
        <v/>
      </c>
      <c r="H481" s="440" t="str">
        <f t="shared" si="60"/>
        <v/>
      </c>
      <c r="I481" s="188" t="str">
        <f t="shared" si="61"/>
        <v/>
      </c>
      <c r="J481" s="188" t="str">
        <f t="shared" si="62"/>
        <v/>
      </c>
      <c r="K481" s="188">
        <f>MAX(0,$K$12+SUM($I$13:$I480)-$L$12-SUM($J$13:$J480))</f>
        <v>172646</v>
      </c>
      <c r="L481" s="188">
        <f>MAX(0,-($K$12+SUM($I$13:$I480)-$L$12-SUM($J$13:$J480)))</f>
        <v>0</v>
      </c>
      <c r="M481" s="482" t="str">
        <f t="array" ref="M481">IFERROR(SMALL(IF((tkno=$K$2)+(tkco=$K$2),ROW(tkno)-6),ROWS($M$12:M480)),"")</f>
        <v/>
      </c>
    </row>
    <row r="482" spans="2:13" s="186" customFormat="1" ht="17.649999999999999" hidden="1" customHeight="1" x14ac:dyDescent="0.2">
      <c r="B482" s="476" t="str">
        <f t="shared" si="56"/>
        <v/>
      </c>
      <c r="C482" s="476" t="str">
        <f t="shared" si="57"/>
        <v/>
      </c>
      <c r="D482" s="187" t="str">
        <f t="shared" si="58"/>
        <v/>
      </c>
      <c r="E482" s="1884" t="str">
        <f t="shared" si="59"/>
        <v/>
      </c>
      <c r="F482" s="1885"/>
      <c r="G482" s="440" t="str">
        <f t="shared" si="63"/>
        <v/>
      </c>
      <c r="H482" s="440" t="str">
        <f t="shared" si="60"/>
        <v/>
      </c>
      <c r="I482" s="188" t="str">
        <f t="shared" si="61"/>
        <v/>
      </c>
      <c r="J482" s="188" t="str">
        <f t="shared" si="62"/>
        <v/>
      </c>
      <c r="K482" s="188">
        <f>MAX(0,$K$12+SUM($I$13:$I481)-$L$12-SUM($J$13:$J481))</f>
        <v>172646</v>
      </c>
      <c r="L482" s="188">
        <f>MAX(0,-($K$12+SUM($I$13:$I481)-$L$12-SUM($J$13:$J481)))</f>
        <v>0</v>
      </c>
      <c r="M482" s="482" t="str">
        <f t="array" ref="M482">IFERROR(SMALL(IF((tkno=$K$2)+(tkco=$K$2),ROW(tkno)-6),ROWS($M$12:M481)),"")</f>
        <v/>
      </c>
    </row>
    <row r="483" spans="2:13" s="186" customFormat="1" ht="24.95" hidden="1" customHeight="1" x14ac:dyDescent="0.2">
      <c r="B483" s="476" t="str">
        <f t="shared" si="56"/>
        <v/>
      </c>
      <c r="C483" s="476" t="str">
        <f t="shared" si="57"/>
        <v/>
      </c>
      <c r="D483" s="187" t="str">
        <f t="shared" si="58"/>
        <v/>
      </c>
      <c r="E483" s="1884" t="str">
        <f t="shared" si="59"/>
        <v/>
      </c>
      <c r="F483" s="1885"/>
      <c r="G483" s="440" t="str">
        <f t="shared" si="63"/>
        <v/>
      </c>
      <c r="H483" s="440" t="str">
        <f t="shared" si="60"/>
        <v/>
      </c>
      <c r="I483" s="188" t="str">
        <f t="shared" si="61"/>
        <v/>
      </c>
      <c r="J483" s="188" t="str">
        <f t="shared" si="62"/>
        <v/>
      </c>
      <c r="K483" s="188">
        <f>MAX(0,$K$12+SUM($I$13:$I482)-$L$12-SUM($J$13:$J482))</f>
        <v>172646</v>
      </c>
      <c r="L483" s="188">
        <f>MAX(0,-($K$12+SUM($I$13:$I482)-$L$12-SUM($J$13:$J482)))</f>
        <v>0</v>
      </c>
      <c r="M483" s="482" t="str">
        <f t="array" ref="M483">IFERROR(SMALL(IF((tkno=$K$2)+(tkco=$K$2),ROW(tkno)-6),ROWS($M$12:M482)),"")</f>
        <v/>
      </c>
    </row>
    <row r="484" spans="2:13" s="186" customFormat="1" ht="17.649999999999999" hidden="1" customHeight="1" x14ac:dyDescent="0.2">
      <c r="B484" s="476" t="str">
        <f t="shared" si="56"/>
        <v/>
      </c>
      <c r="C484" s="476" t="str">
        <f t="shared" si="57"/>
        <v/>
      </c>
      <c r="D484" s="187" t="str">
        <f t="shared" si="58"/>
        <v/>
      </c>
      <c r="E484" s="1884" t="str">
        <f t="shared" si="59"/>
        <v/>
      </c>
      <c r="F484" s="1885"/>
      <c r="G484" s="440" t="str">
        <f t="shared" si="63"/>
        <v/>
      </c>
      <c r="H484" s="440" t="str">
        <f t="shared" si="60"/>
        <v/>
      </c>
      <c r="I484" s="188" t="str">
        <f t="shared" si="61"/>
        <v/>
      </c>
      <c r="J484" s="188" t="str">
        <f t="shared" si="62"/>
        <v/>
      </c>
      <c r="K484" s="188">
        <f>MAX(0,$K$12+SUM($I$13:$I483)-$L$12-SUM($J$13:$J483))</f>
        <v>172646</v>
      </c>
      <c r="L484" s="188">
        <f>MAX(0,-($K$12+SUM($I$13:$I483)-$L$12-SUM($J$13:$J483)))</f>
        <v>0</v>
      </c>
      <c r="M484" s="482" t="str">
        <f t="array" ref="M484">IFERROR(SMALL(IF((tkno=$K$2)+(tkco=$K$2),ROW(tkno)-6),ROWS($M$12:M483)),"")</f>
        <v/>
      </c>
    </row>
    <row r="485" spans="2:13" s="186" customFormat="1" ht="16.899999999999999" hidden="1" customHeight="1" x14ac:dyDescent="0.2">
      <c r="B485" s="476" t="str">
        <f t="shared" si="56"/>
        <v/>
      </c>
      <c r="C485" s="476" t="str">
        <f t="shared" si="57"/>
        <v/>
      </c>
      <c r="D485" s="187" t="str">
        <f t="shared" si="58"/>
        <v/>
      </c>
      <c r="E485" s="1884" t="str">
        <f t="shared" si="59"/>
        <v/>
      </c>
      <c r="F485" s="1885"/>
      <c r="G485" s="440" t="str">
        <f t="shared" si="63"/>
        <v/>
      </c>
      <c r="H485" s="440" t="str">
        <f t="shared" si="60"/>
        <v/>
      </c>
      <c r="I485" s="188" t="str">
        <f t="shared" si="61"/>
        <v/>
      </c>
      <c r="J485" s="188" t="str">
        <f t="shared" si="62"/>
        <v/>
      </c>
      <c r="K485" s="188">
        <f>MAX(0,$K$12+SUM($I$13:$I484)-$L$12-SUM($J$13:$J484))</f>
        <v>172646</v>
      </c>
      <c r="L485" s="188">
        <f>MAX(0,-($K$12+SUM($I$13:$I484)-$L$12-SUM($J$13:$J484)))</f>
        <v>0</v>
      </c>
      <c r="M485" s="482" t="str">
        <f t="array" ref="M485">IFERROR(SMALL(IF((tkno=$K$2)+(tkco=$K$2),ROW(tkno)-6),ROWS($M$12:M484)),"")</f>
        <v/>
      </c>
    </row>
    <row r="486" spans="2:13" s="186" customFormat="1" ht="25.7" hidden="1" customHeight="1" x14ac:dyDescent="0.2">
      <c r="B486" s="476" t="str">
        <f t="shared" si="56"/>
        <v/>
      </c>
      <c r="C486" s="476" t="str">
        <f t="shared" si="57"/>
        <v/>
      </c>
      <c r="D486" s="187" t="str">
        <f t="shared" si="58"/>
        <v/>
      </c>
      <c r="E486" s="1884" t="str">
        <f t="shared" si="59"/>
        <v/>
      </c>
      <c r="F486" s="1885"/>
      <c r="G486" s="440" t="str">
        <f t="shared" si="63"/>
        <v/>
      </c>
      <c r="H486" s="440" t="str">
        <f t="shared" si="60"/>
        <v/>
      </c>
      <c r="I486" s="188" t="str">
        <f t="shared" si="61"/>
        <v/>
      </c>
      <c r="J486" s="188" t="str">
        <f t="shared" si="62"/>
        <v/>
      </c>
      <c r="K486" s="188">
        <f>MAX(0,$K$12+SUM($I$13:$I485)-$L$12-SUM($J$13:$J485))</f>
        <v>172646</v>
      </c>
      <c r="L486" s="188">
        <f>MAX(0,-($K$12+SUM($I$13:$I485)-$L$12-SUM($J$13:$J485)))</f>
        <v>0</v>
      </c>
      <c r="M486" s="482" t="str">
        <f t="array" ref="M486">IFERROR(SMALL(IF((tkno=$K$2)+(tkco=$K$2),ROW(tkno)-6),ROWS($M$12:M485)),"")</f>
        <v/>
      </c>
    </row>
    <row r="487" spans="2:13" s="186" customFormat="1" ht="16.899999999999999" hidden="1" customHeight="1" x14ac:dyDescent="0.2">
      <c r="B487" s="476" t="str">
        <f t="shared" si="56"/>
        <v/>
      </c>
      <c r="C487" s="476" t="str">
        <f t="shared" si="57"/>
        <v/>
      </c>
      <c r="D487" s="187" t="str">
        <f t="shared" si="58"/>
        <v/>
      </c>
      <c r="E487" s="1884" t="str">
        <f t="shared" si="59"/>
        <v/>
      </c>
      <c r="F487" s="1885"/>
      <c r="G487" s="440" t="str">
        <f t="shared" si="63"/>
        <v/>
      </c>
      <c r="H487" s="440" t="str">
        <f t="shared" si="60"/>
        <v/>
      </c>
      <c r="I487" s="188" t="str">
        <f t="shared" si="61"/>
        <v/>
      </c>
      <c r="J487" s="188" t="str">
        <f t="shared" si="62"/>
        <v/>
      </c>
      <c r="K487" s="188">
        <f>MAX(0,$K$12+SUM($I$13:$I486)-$L$12-SUM($J$13:$J486))</f>
        <v>172646</v>
      </c>
      <c r="L487" s="188">
        <f>MAX(0,-($K$12+SUM($I$13:$I486)-$L$12-SUM($J$13:$J486)))</f>
        <v>0</v>
      </c>
      <c r="M487" s="482" t="str">
        <f t="array" ref="M487">IFERROR(SMALL(IF((tkno=$K$2)+(tkco=$K$2),ROW(tkno)-6),ROWS($M$12:M486)),"")</f>
        <v/>
      </c>
    </row>
    <row r="488" spans="2:13" s="186" customFormat="1" ht="17.649999999999999" hidden="1" customHeight="1" x14ac:dyDescent="0.2">
      <c r="B488" s="476" t="str">
        <f t="shared" si="56"/>
        <v/>
      </c>
      <c r="C488" s="476" t="str">
        <f t="shared" si="57"/>
        <v/>
      </c>
      <c r="D488" s="187" t="str">
        <f t="shared" si="58"/>
        <v/>
      </c>
      <c r="E488" s="1884" t="str">
        <f t="shared" si="59"/>
        <v/>
      </c>
      <c r="F488" s="1885"/>
      <c r="G488" s="440" t="str">
        <f t="shared" si="63"/>
        <v/>
      </c>
      <c r="H488" s="440" t="str">
        <f t="shared" si="60"/>
        <v/>
      </c>
      <c r="I488" s="188" t="str">
        <f t="shared" si="61"/>
        <v/>
      </c>
      <c r="J488" s="188" t="str">
        <f t="shared" si="62"/>
        <v/>
      </c>
      <c r="K488" s="188">
        <f>MAX(0,$K$12+SUM($I$13:$I487)-$L$12-SUM($J$13:$J487))</f>
        <v>172646</v>
      </c>
      <c r="L488" s="188">
        <f>MAX(0,-($K$12+SUM($I$13:$I487)-$L$12-SUM($J$13:$J487)))</f>
        <v>0</v>
      </c>
      <c r="M488" s="482" t="str">
        <f t="array" ref="M488">IFERROR(SMALL(IF((tkno=$K$2)+(tkco=$K$2),ROW(tkno)-6),ROWS($M$12:M487)),"")</f>
        <v/>
      </c>
    </row>
    <row r="489" spans="2:13" s="186" customFormat="1" ht="16.899999999999999" hidden="1" customHeight="1" x14ac:dyDescent="0.2">
      <c r="B489" s="476" t="str">
        <f t="shared" si="56"/>
        <v/>
      </c>
      <c r="C489" s="476" t="str">
        <f t="shared" si="57"/>
        <v/>
      </c>
      <c r="D489" s="187" t="str">
        <f t="shared" si="58"/>
        <v/>
      </c>
      <c r="E489" s="1884" t="str">
        <f t="shared" si="59"/>
        <v/>
      </c>
      <c r="F489" s="1885"/>
      <c r="G489" s="440" t="str">
        <f t="shared" si="63"/>
        <v/>
      </c>
      <c r="H489" s="440" t="str">
        <f t="shared" si="60"/>
        <v/>
      </c>
      <c r="I489" s="188" t="str">
        <f t="shared" si="61"/>
        <v/>
      </c>
      <c r="J489" s="188" t="str">
        <f t="shared" si="62"/>
        <v/>
      </c>
      <c r="K489" s="188">
        <f>MAX(0,$K$12+SUM($I$13:$I488)-$L$12-SUM($J$13:$J488))</f>
        <v>172646</v>
      </c>
      <c r="L489" s="188">
        <f>MAX(0,-($K$12+SUM($I$13:$I488)-$L$12-SUM($J$13:$J488)))</f>
        <v>0</v>
      </c>
      <c r="M489" s="482" t="str">
        <f t="array" ref="M489">IFERROR(SMALL(IF((tkno=$K$2)+(tkco=$K$2),ROW(tkno)-6),ROWS($M$12:M488)),"")</f>
        <v/>
      </c>
    </row>
    <row r="490" spans="2:13" s="186" customFormat="1" ht="17.649999999999999" hidden="1" customHeight="1" x14ac:dyDescent="0.2">
      <c r="B490" s="476" t="str">
        <f t="shared" si="56"/>
        <v/>
      </c>
      <c r="C490" s="476" t="str">
        <f t="shared" si="57"/>
        <v/>
      </c>
      <c r="D490" s="187" t="str">
        <f t="shared" si="58"/>
        <v/>
      </c>
      <c r="E490" s="1884" t="str">
        <f t="shared" si="59"/>
        <v/>
      </c>
      <c r="F490" s="1885"/>
      <c r="G490" s="440" t="str">
        <f t="shared" si="63"/>
        <v/>
      </c>
      <c r="H490" s="440" t="str">
        <f t="shared" si="60"/>
        <v/>
      </c>
      <c r="I490" s="188" t="str">
        <f t="shared" si="61"/>
        <v/>
      </c>
      <c r="J490" s="188" t="str">
        <f t="shared" si="62"/>
        <v/>
      </c>
      <c r="K490" s="188">
        <f>MAX(0,$K$12+SUM($I$13:$I489)-$L$12-SUM($J$13:$J489))</f>
        <v>172646</v>
      </c>
      <c r="L490" s="188">
        <f>MAX(0,-($K$12+SUM($I$13:$I489)-$L$12-SUM($J$13:$J489)))</f>
        <v>0</v>
      </c>
      <c r="M490" s="482" t="str">
        <f t="array" ref="M490">IFERROR(SMALL(IF((tkno=$K$2)+(tkco=$K$2),ROW(tkno)-6),ROWS($M$12:M489)),"")</f>
        <v/>
      </c>
    </row>
    <row r="491" spans="2:13" s="186" customFormat="1" ht="17.649999999999999" hidden="1" customHeight="1" x14ac:dyDescent="0.2">
      <c r="B491" s="476" t="str">
        <f t="shared" si="56"/>
        <v/>
      </c>
      <c r="C491" s="476" t="str">
        <f t="shared" si="57"/>
        <v/>
      </c>
      <c r="D491" s="187" t="str">
        <f t="shared" si="58"/>
        <v/>
      </c>
      <c r="E491" s="1884" t="str">
        <f t="shared" si="59"/>
        <v/>
      </c>
      <c r="F491" s="1885"/>
      <c r="G491" s="440" t="str">
        <f t="shared" si="63"/>
        <v/>
      </c>
      <c r="H491" s="440" t="str">
        <f t="shared" si="60"/>
        <v/>
      </c>
      <c r="I491" s="188" t="str">
        <f t="shared" si="61"/>
        <v/>
      </c>
      <c r="J491" s="188" t="str">
        <f t="shared" si="62"/>
        <v/>
      </c>
      <c r="K491" s="188">
        <f>MAX(0,$K$12+SUM($I$13:$I490)-$L$12-SUM($J$13:$J490))</f>
        <v>172646</v>
      </c>
      <c r="L491" s="188">
        <f>MAX(0,-($K$12+SUM($I$13:$I490)-$L$12-SUM($J$13:$J490)))</f>
        <v>0</v>
      </c>
      <c r="M491" s="482" t="str">
        <f t="array" ref="M491">IFERROR(SMALL(IF((tkno=$K$2)+(tkco=$K$2),ROW(tkno)-6),ROWS($M$12:M490)),"")</f>
        <v/>
      </c>
    </row>
    <row r="492" spans="2:13" s="186" customFormat="1" ht="16.899999999999999" hidden="1" customHeight="1" x14ac:dyDescent="0.2">
      <c r="B492" s="476" t="str">
        <f t="shared" si="56"/>
        <v/>
      </c>
      <c r="C492" s="476" t="str">
        <f t="shared" si="57"/>
        <v/>
      </c>
      <c r="D492" s="187" t="str">
        <f t="shared" si="58"/>
        <v/>
      </c>
      <c r="E492" s="1884" t="str">
        <f t="shared" si="59"/>
        <v/>
      </c>
      <c r="F492" s="1885"/>
      <c r="G492" s="440" t="str">
        <f t="shared" si="63"/>
        <v/>
      </c>
      <c r="H492" s="440" t="str">
        <f t="shared" si="60"/>
        <v/>
      </c>
      <c r="I492" s="188" t="str">
        <f t="shared" si="61"/>
        <v/>
      </c>
      <c r="J492" s="188" t="str">
        <f t="shared" si="62"/>
        <v/>
      </c>
      <c r="K492" s="188">
        <f>MAX(0,$K$12+SUM($I$13:$I491)-$L$12-SUM($J$13:$J491))</f>
        <v>172646</v>
      </c>
      <c r="L492" s="188">
        <f>MAX(0,-($K$12+SUM($I$13:$I491)-$L$12-SUM($J$13:$J491)))</f>
        <v>0</v>
      </c>
      <c r="M492" s="482" t="str">
        <f t="array" ref="M492">IFERROR(SMALL(IF((tkno=$K$2)+(tkco=$K$2),ROW(tkno)-6),ROWS($M$12:M491)),"")</f>
        <v/>
      </c>
    </row>
    <row r="493" spans="2:13" s="186" customFormat="1" ht="25.7" hidden="1" customHeight="1" x14ac:dyDescent="0.2">
      <c r="B493" s="476" t="str">
        <f t="shared" si="56"/>
        <v/>
      </c>
      <c r="C493" s="476" t="str">
        <f t="shared" si="57"/>
        <v/>
      </c>
      <c r="D493" s="187" t="str">
        <f t="shared" si="58"/>
        <v/>
      </c>
      <c r="E493" s="1884" t="str">
        <f t="shared" si="59"/>
        <v/>
      </c>
      <c r="F493" s="1885"/>
      <c r="G493" s="440" t="str">
        <f t="shared" si="63"/>
        <v/>
      </c>
      <c r="H493" s="440" t="str">
        <f t="shared" si="60"/>
        <v/>
      </c>
      <c r="I493" s="188" t="str">
        <f t="shared" si="61"/>
        <v/>
      </c>
      <c r="J493" s="188" t="str">
        <f t="shared" si="62"/>
        <v/>
      </c>
      <c r="K493" s="188">
        <f>MAX(0,$K$12+SUM($I$13:$I492)-$L$12-SUM($J$13:$J492))</f>
        <v>172646</v>
      </c>
      <c r="L493" s="188">
        <f>MAX(0,-($K$12+SUM($I$13:$I492)-$L$12-SUM($J$13:$J492)))</f>
        <v>0</v>
      </c>
      <c r="M493" s="482" t="str">
        <f t="array" ref="M493">IFERROR(SMALL(IF((tkno=$K$2)+(tkco=$K$2),ROW(tkno)-6),ROWS($M$12:M492)),"")</f>
        <v/>
      </c>
    </row>
    <row r="494" spans="2:13" s="186" customFormat="1" ht="24.95" hidden="1" customHeight="1" x14ac:dyDescent="0.2">
      <c r="B494" s="476" t="str">
        <f t="shared" si="56"/>
        <v/>
      </c>
      <c r="C494" s="476" t="str">
        <f t="shared" si="57"/>
        <v/>
      </c>
      <c r="D494" s="187" t="str">
        <f t="shared" si="58"/>
        <v/>
      </c>
      <c r="E494" s="1884" t="str">
        <f t="shared" si="59"/>
        <v/>
      </c>
      <c r="F494" s="1885"/>
      <c r="G494" s="440" t="str">
        <f t="shared" si="63"/>
        <v/>
      </c>
      <c r="H494" s="440" t="str">
        <f t="shared" si="60"/>
        <v/>
      </c>
      <c r="I494" s="188" t="str">
        <f t="shared" si="61"/>
        <v/>
      </c>
      <c r="J494" s="188" t="str">
        <f t="shared" si="62"/>
        <v/>
      </c>
      <c r="K494" s="188">
        <f>MAX(0,$K$12+SUM($I$13:$I493)-$L$12-SUM($J$13:$J493))</f>
        <v>172646</v>
      </c>
      <c r="L494" s="188">
        <f>MAX(0,-($K$12+SUM($I$13:$I493)-$L$12-SUM($J$13:$J493)))</f>
        <v>0</v>
      </c>
      <c r="M494" s="482" t="str">
        <f t="array" ref="M494">IFERROR(SMALL(IF((tkno=$K$2)+(tkco=$K$2),ROW(tkno)-6),ROWS($M$12:M493)),"")</f>
        <v/>
      </c>
    </row>
    <row r="495" spans="2:13" s="186" customFormat="1" ht="17.649999999999999" hidden="1" customHeight="1" x14ac:dyDescent="0.2">
      <c r="B495" s="476" t="str">
        <f t="shared" si="56"/>
        <v/>
      </c>
      <c r="C495" s="476" t="str">
        <f t="shared" si="57"/>
        <v/>
      </c>
      <c r="D495" s="187" t="str">
        <f t="shared" si="58"/>
        <v/>
      </c>
      <c r="E495" s="1884" t="str">
        <f t="shared" si="59"/>
        <v/>
      </c>
      <c r="F495" s="1885"/>
      <c r="G495" s="440" t="str">
        <f t="shared" si="63"/>
        <v/>
      </c>
      <c r="H495" s="440" t="str">
        <f t="shared" si="60"/>
        <v/>
      </c>
      <c r="I495" s="188" t="str">
        <f t="shared" si="61"/>
        <v/>
      </c>
      <c r="J495" s="188" t="str">
        <f t="shared" si="62"/>
        <v/>
      </c>
      <c r="K495" s="188">
        <f>MAX(0,$K$12+SUM($I$13:$I494)-$L$12-SUM($J$13:$J494))</f>
        <v>172646</v>
      </c>
      <c r="L495" s="188">
        <f>MAX(0,-($K$12+SUM($I$13:$I494)-$L$12-SUM($J$13:$J494)))</f>
        <v>0</v>
      </c>
      <c r="M495" s="482" t="str">
        <f t="array" ref="M495">IFERROR(SMALL(IF((tkno=$K$2)+(tkco=$K$2),ROW(tkno)-6),ROWS($M$12:M494)),"")</f>
        <v/>
      </c>
    </row>
    <row r="496" spans="2:13" s="186" customFormat="1" ht="16.899999999999999" hidden="1" customHeight="1" x14ac:dyDescent="0.2">
      <c r="B496" s="476" t="str">
        <f t="shared" si="56"/>
        <v/>
      </c>
      <c r="C496" s="476" t="str">
        <f t="shared" si="57"/>
        <v/>
      </c>
      <c r="D496" s="187" t="str">
        <f t="shared" si="58"/>
        <v/>
      </c>
      <c r="E496" s="1884" t="str">
        <f t="shared" si="59"/>
        <v/>
      </c>
      <c r="F496" s="1885"/>
      <c r="G496" s="440" t="str">
        <f t="shared" si="63"/>
        <v/>
      </c>
      <c r="H496" s="440" t="str">
        <f t="shared" si="60"/>
        <v/>
      </c>
      <c r="I496" s="188" t="str">
        <f t="shared" si="61"/>
        <v/>
      </c>
      <c r="J496" s="188" t="str">
        <f t="shared" si="62"/>
        <v/>
      </c>
      <c r="K496" s="188">
        <f>MAX(0,$K$12+SUM($I$13:$I495)-$L$12-SUM($J$13:$J495))</f>
        <v>172646</v>
      </c>
      <c r="L496" s="188">
        <f>MAX(0,-($K$12+SUM($I$13:$I495)-$L$12-SUM($J$13:$J495)))</f>
        <v>0</v>
      </c>
      <c r="M496" s="482" t="str">
        <f t="array" ref="M496">IFERROR(SMALL(IF((tkno=$K$2)+(tkco=$K$2),ROW(tkno)-6),ROWS($M$12:M495)),"")</f>
        <v/>
      </c>
    </row>
    <row r="497" spans="2:13" s="186" customFormat="1" ht="17.649999999999999" hidden="1" customHeight="1" x14ac:dyDescent="0.2">
      <c r="B497" s="476" t="str">
        <f t="shared" si="56"/>
        <v/>
      </c>
      <c r="C497" s="476" t="str">
        <f t="shared" si="57"/>
        <v/>
      </c>
      <c r="D497" s="187" t="str">
        <f t="shared" si="58"/>
        <v/>
      </c>
      <c r="E497" s="1884" t="str">
        <f t="shared" si="59"/>
        <v/>
      </c>
      <c r="F497" s="1885"/>
      <c r="G497" s="440" t="str">
        <f t="shared" si="63"/>
        <v/>
      </c>
      <c r="H497" s="440" t="str">
        <f t="shared" si="60"/>
        <v/>
      </c>
      <c r="I497" s="188" t="str">
        <f t="shared" si="61"/>
        <v/>
      </c>
      <c r="J497" s="188" t="str">
        <f t="shared" si="62"/>
        <v/>
      </c>
      <c r="K497" s="188">
        <f>MAX(0,$K$12+SUM($I$13:$I496)-$L$12-SUM($J$13:$J496))</f>
        <v>172646</v>
      </c>
      <c r="L497" s="188">
        <f>MAX(0,-($K$12+SUM($I$13:$I496)-$L$12-SUM($J$13:$J496)))</f>
        <v>0</v>
      </c>
      <c r="M497" s="482" t="str">
        <f t="array" ref="M497">IFERROR(SMALL(IF((tkno=$K$2)+(tkco=$K$2),ROW(tkno)-6),ROWS($M$12:M496)),"")</f>
        <v/>
      </c>
    </row>
    <row r="498" spans="2:13" s="186" customFormat="1" ht="17.649999999999999" hidden="1" customHeight="1" x14ac:dyDescent="0.2">
      <c r="B498" s="476" t="str">
        <f t="shared" si="56"/>
        <v/>
      </c>
      <c r="C498" s="476" t="str">
        <f t="shared" si="57"/>
        <v/>
      </c>
      <c r="D498" s="187" t="str">
        <f t="shared" si="58"/>
        <v/>
      </c>
      <c r="E498" s="1884" t="str">
        <f t="shared" si="59"/>
        <v/>
      </c>
      <c r="F498" s="1885"/>
      <c r="G498" s="440" t="str">
        <f t="shared" si="63"/>
        <v/>
      </c>
      <c r="H498" s="440" t="str">
        <f t="shared" si="60"/>
        <v/>
      </c>
      <c r="I498" s="188" t="str">
        <f t="shared" si="61"/>
        <v/>
      </c>
      <c r="J498" s="188" t="str">
        <f t="shared" si="62"/>
        <v/>
      </c>
      <c r="K498" s="188">
        <f>MAX(0,$K$12+SUM($I$13:$I497)-$L$12-SUM($J$13:$J497))</f>
        <v>172646</v>
      </c>
      <c r="L498" s="188">
        <f>MAX(0,-($K$12+SUM($I$13:$I497)-$L$12-SUM($J$13:$J497)))</f>
        <v>0</v>
      </c>
      <c r="M498" s="482" t="str">
        <f t="array" ref="M498">IFERROR(SMALL(IF((tkno=$K$2)+(tkco=$K$2),ROW(tkno)-6),ROWS($M$12:M497)),"")</f>
        <v/>
      </c>
    </row>
    <row r="499" spans="2:13" s="186" customFormat="1" ht="16.899999999999999" hidden="1" customHeight="1" x14ac:dyDescent="0.2">
      <c r="B499" s="476" t="str">
        <f t="shared" si="56"/>
        <v/>
      </c>
      <c r="C499" s="476" t="str">
        <f t="shared" si="57"/>
        <v/>
      </c>
      <c r="D499" s="187" t="str">
        <f t="shared" si="58"/>
        <v/>
      </c>
      <c r="E499" s="1884" t="str">
        <f t="shared" si="59"/>
        <v/>
      </c>
      <c r="F499" s="1885"/>
      <c r="G499" s="440" t="str">
        <f t="shared" si="63"/>
        <v/>
      </c>
      <c r="H499" s="440" t="str">
        <f t="shared" si="60"/>
        <v/>
      </c>
      <c r="I499" s="188" t="str">
        <f t="shared" si="61"/>
        <v/>
      </c>
      <c r="J499" s="188" t="str">
        <f t="shared" si="62"/>
        <v/>
      </c>
      <c r="K499" s="188">
        <f>MAX(0,$K$12+SUM($I$13:$I498)-$L$12-SUM($J$13:$J498))</f>
        <v>172646</v>
      </c>
      <c r="L499" s="188">
        <f>MAX(0,-($K$12+SUM($I$13:$I498)-$L$12-SUM($J$13:$J498)))</f>
        <v>0</v>
      </c>
      <c r="M499" s="482" t="str">
        <f t="array" ref="M499">IFERROR(SMALL(IF((tkno=$K$2)+(tkco=$K$2),ROW(tkno)-6),ROWS($M$12:M498)),"")</f>
        <v/>
      </c>
    </row>
    <row r="500" spans="2:13" s="186" customFormat="1" ht="24.95" hidden="1" customHeight="1" x14ac:dyDescent="0.2">
      <c r="B500" s="476" t="str">
        <f t="shared" si="56"/>
        <v/>
      </c>
      <c r="C500" s="476" t="str">
        <f t="shared" si="57"/>
        <v/>
      </c>
      <c r="D500" s="187" t="str">
        <f t="shared" si="58"/>
        <v/>
      </c>
      <c r="E500" s="1884" t="str">
        <f t="shared" si="59"/>
        <v/>
      </c>
      <c r="F500" s="1885"/>
      <c r="G500" s="440" t="str">
        <f t="shared" si="63"/>
        <v/>
      </c>
      <c r="H500" s="440" t="str">
        <f t="shared" si="60"/>
        <v/>
      </c>
      <c r="I500" s="188" t="str">
        <f t="shared" si="61"/>
        <v/>
      </c>
      <c r="J500" s="188" t="str">
        <f t="shared" si="62"/>
        <v/>
      </c>
      <c r="K500" s="188">
        <f>MAX(0,$K$12+SUM($I$13:$I499)-$L$12-SUM($J$13:$J499))</f>
        <v>172646</v>
      </c>
      <c r="L500" s="188">
        <f>MAX(0,-($K$12+SUM($I$13:$I499)-$L$12-SUM($J$13:$J499)))</f>
        <v>0</v>
      </c>
      <c r="M500" s="482" t="str">
        <f t="array" ref="M500">IFERROR(SMALL(IF((tkno=$K$2)+(tkco=$K$2),ROW(tkno)-6),ROWS($M$12:M499)),"")</f>
        <v/>
      </c>
    </row>
    <row r="501" spans="2:13" s="186" customFormat="1" ht="25.7" hidden="1" customHeight="1" x14ac:dyDescent="0.2">
      <c r="B501" s="476" t="str">
        <f t="shared" si="56"/>
        <v/>
      </c>
      <c r="C501" s="476" t="str">
        <f t="shared" si="57"/>
        <v/>
      </c>
      <c r="D501" s="187" t="str">
        <f t="shared" si="58"/>
        <v/>
      </c>
      <c r="E501" s="1884" t="str">
        <f t="shared" si="59"/>
        <v/>
      </c>
      <c r="F501" s="1885"/>
      <c r="G501" s="440" t="str">
        <f t="shared" si="63"/>
        <v/>
      </c>
      <c r="H501" s="440" t="str">
        <f t="shared" si="60"/>
        <v/>
      </c>
      <c r="I501" s="188" t="str">
        <f t="shared" si="61"/>
        <v/>
      </c>
      <c r="J501" s="188" t="str">
        <f t="shared" si="62"/>
        <v/>
      </c>
      <c r="K501" s="188">
        <f>MAX(0,$K$12+SUM($I$13:$I500)-$L$12-SUM($J$13:$J500))</f>
        <v>172646</v>
      </c>
      <c r="L501" s="188">
        <f>MAX(0,-($K$12+SUM($I$13:$I500)-$L$12-SUM($J$13:$J500)))</f>
        <v>0</v>
      </c>
      <c r="M501" s="482" t="str">
        <f t="array" ref="M501">IFERROR(SMALL(IF((tkno=$K$2)+(tkco=$K$2),ROW(tkno)-6),ROWS($M$12:M500)),"")</f>
        <v/>
      </c>
    </row>
    <row r="502" spans="2:13" s="186" customFormat="1" ht="16.899999999999999" hidden="1" customHeight="1" x14ac:dyDescent="0.2">
      <c r="B502" s="476" t="str">
        <f t="shared" si="56"/>
        <v/>
      </c>
      <c r="C502" s="476" t="str">
        <f t="shared" si="57"/>
        <v/>
      </c>
      <c r="D502" s="187" t="str">
        <f t="shared" si="58"/>
        <v/>
      </c>
      <c r="E502" s="1884" t="str">
        <f t="shared" si="59"/>
        <v/>
      </c>
      <c r="F502" s="1885"/>
      <c r="G502" s="440" t="str">
        <f t="shared" si="63"/>
        <v/>
      </c>
      <c r="H502" s="440" t="str">
        <f t="shared" si="60"/>
        <v/>
      </c>
      <c r="I502" s="188" t="str">
        <f t="shared" si="61"/>
        <v/>
      </c>
      <c r="J502" s="188" t="str">
        <f t="shared" si="62"/>
        <v/>
      </c>
      <c r="K502" s="188">
        <f>MAX(0,$K$12+SUM($I$13:$I501)-$L$12-SUM($J$13:$J501))</f>
        <v>172646</v>
      </c>
      <c r="L502" s="188">
        <f>MAX(0,-($K$12+SUM($I$13:$I501)-$L$12-SUM($J$13:$J501)))</f>
        <v>0</v>
      </c>
      <c r="M502" s="482" t="str">
        <f t="array" ref="M502">IFERROR(SMALL(IF((tkno=$K$2)+(tkco=$K$2),ROW(tkno)-6),ROWS($M$12:M501)),"")</f>
        <v/>
      </c>
    </row>
    <row r="503" spans="2:13" s="186" customFormat="1" ht="25.7" hidden="1" customHeight="1" x14ac:dyDescent="0.2">
      <c r="B503" s="476" t="str">
        <f t="shared" si="56"/>
        <v/>
      </c>
      <c r="C503" s="476" t="str">
        <f t="shared" si="57"/>
        <v/>
      </c>
      <c r="D503" s="187" t="str">
        <f t="shared" si="58"/>
        <v/>
      </c>
      <c r="E503" s="1884" t="str">
        <f t="shared" si="59"/>
        <v/>
      </c>
      <c r="F503" s="1885"/>
      <c r="G503" s="440" t="str">
        <f t="shared" si="63"/>
        <v/>
      </c>
      <c r="H503" s="440" t="str">
        <f t="shared" si="60"/>
        <v/>
      </c>
      <c r="I503" s="188" t="str">
        <f t="shared" si="61"/>
        <v/>
      </c>
      <c r="J503" s="188" t="str">
        <f t="shared" si="62"/>
        <v/>
      </c>
      <c r="K503" s="188">
        <f>MAX(0,$K$12+SUM($I$13:$I502)-$L$12-SUM($J$13:$J502))</f>
        <v>172646</v>
      </c>
      <c r="L503" s="188">
        <f>MAX(0,-($K$12+SUM($I$13:$I502)-$L$12-SUM($J$13:$J502)))</f>
        <v>0</v>
      </c>
      <c r="M503" s="482" t="str">
        <f t="array" ref="M503">IFERROR(SMALL(IF((tkno=$K$2)+(tkco=$K$2),ROW(tkno)-6),ROWS($M$12:M502)),"")</f>
        <v/>
      </c>
    </row>
    <row r="504" spans="2:13" s="186" customFormat="1" ht="16.899999999999999" hidden="1" customHeight="1" x14ac:dyDescent="0.2">
      <c r="B504" s="476" t="str">
        <f t="shared" si="56"/>
        <v/>
      </c>
      <c r="C504" s="476" t="str">
        <f t="shared" si="57"/>
        <v/>
      </c>
      <c r="D504" s="187" t="str">
        <f t="shared" si="58"/>
        <v/>
      </c>
      <c r="E504" s="1884" t="str">
        <f t="shared" si="59"/>
        <v/>
      </c>
      <c r="F504" s="1885"/>
      <c r="G504" s="440" t="str">
        <f t="shared" si="63"/>
        <v/>
      </c>
      <c r="H504" s="440" t="str">
        <f t="shared" si="60"/>
        <v/>
      </c>
      <c r="I504" s="188" t="str">
        <f t="shared" si="61"/>
        <v/>
      </c>
      <c r="J504" s="188" t="str">
        <f t="shared" si="62"/>
        <v/>
      </c>
      <c r="K504" s="188">
        <f>MAX(0,$K$12+SUM($I$13:$I503)-$L$12-SUM($J$13:$J503))</f>
        <v>172646</v>
      </c>
      <c r="L504" s="188">
        <f>MAX(0,-($K$12+SUM($I$13:$I503)-$L$12-SUM($J$13:$J503)))</f>
        <v>0</v>
      </c>
      <c r="M504" s="482" t="str">
        <f t="array" ref="M504">IFERROR(SMALL(IF((tkno=$K$2)+(tkco=$K$2),ROW(tkno)-6),ROWS($M$12:M503)),"")</f>
        <v/>
      </c>
    </row>
    <row r="505" spans="2:13" s="186" customFormat="1" ht="25.7" hidden="1" customHeight="1" x14ac:dyDescent="0.2">
      <c r="B505" s="476" t="str">
        <f t="shared" si="56"/>
        <v/>
      </c>
      <c r="C505" s="476" t="str">
        <f t="shared" si="57"/>
        <v/>
      </c>
      <c r="D505" s="187" t="str">
        <f t="shared" si="58"/>
        <v/>
      </c>
      <c r="E505" s="1884" t="str">
        <f t="shared" si="59"/>
        <v/>
      </c>
      <c r="F505" s="1885"/>
      <c r="G505" s="440" t="str">
        <f t="shared" si="63"/>
        <v/>
      </c>
      <c r="H505" s="440" t="str">
        <f t="shared" si="60"/>
        <v/>
      </c>
      <c r="I505" s="188" t="str">
        <f t="shared" si="61"/>
        <v/>
      </c>
      <c r="J505" s="188" t="str">
        <f t="shared" si="62"/>
        <v/>
      </c>
      <c r="K505" s="188">
        <f>MAX(0,$K$12+SUM($I$13:$I504)-$L$12-SUM($J$13:$J504))</f>
        <v>172646</v>
      </c>
      <c r="L505" s="188">
        <f>MAX(0,-($K$12+SUM($I$13:$I504)-$L$12-SUM($J$13:$J504)))</f>
        <v>0</v>
      </c>
      <c r="M505" s="482" t="str">
        <f t="array" ref="M505">IFERROR(SMALL(IF((tkno=$K$2)+(tkco=$K$2),ROW(tkno)-6),ROWS($M$12:M504)),"")</f>
        <v/>
      </c>
    </row>
    <row r="506" spans="2:13" s="186" customFormat="1" ht="16.899999999999999" hidden="1" customHeight="1" x14ac:dyDescent="0.2">
      <c r="B506" s="476" t="str">
        <f t="shared" si="56"/>
        <v/>
      </c>
      <c r="C506" s="476" t="str">
        <f t="shared" si="57"/>
        <v/>
      </c>
      <c r="D506" s="187" t="str">
        <f t="shared" si="58"/>
        <v/>
      </c>
      <c r="E506" s="1884" t="str">
        <f t="shared" si="59"/>
        <v/>
      </c>
      <c r="F506" s="1885"/>
      <c r="G506" s="440" t="str">
        <f t="shared" si="63"/>
        <v/>
      </c>
      <c r="H506" s="440" t="str">
        <f t="shared" si="60"/>
        <v/>
      </c>
      <c r="I506" s="188" t="str">
        <f t="shared" si="61"/>
        <v/>
      </c>
      <c r="J506" s="188" t="str">
        <f t="shared" si="62"/>
        <v/>
      </c>
      <c r="K506" s="188">
        <f>MAX(0,$K$12+SUM($I$13:$I505)-$L$12-SUM($J$13:$J505))</f>
        <v>172646</v>
      </c>
      <c r="L506" s="188">
        <f>MAX(0,-($K$12+SUM($I$13:$I505)-$L$12-SUM($J$13:$J505)))</f>
        <v>0</v>
      </c>
      <c r="M506" s="482" t="str">
        <f t="array" ref="M506">IFERROR(SMALL(IF((tkno=$K$2)+(tkco=$K$2),ROW(tkno)-6),ROWS($M$12:M505)),"")</f>
        <v/>
      </c>
    </row>
    <row r="507" spans="2:13" s="186" customFormat="1" ht="17.649999999999999" hidden="1" customHeight="1" x14ac:dyDescent="0.2">
      <c r="B507" s="476" t="str">
        <f t="shared" si="56"/>
        <v/>
      </c>
      <c r="C507" s="476" t="str">
        <f t="shared" si="57"/>
        <v/>
      </c>
      <c r="D507" s="187" t="str">
        <f t="shared" si="58"/>
        <v/>
      </c>
      <c r="E507" s="1884" t="str">
        <f t="shared" si="59"/>
        <v/>
      </c>
      <c r="F507" s="1885"/>
      <c r="G507" s="440" t="str">
        <f t="shared" si="63"/>
        <v/>
      </c>
      <c r="H507" s="440" t="str">
        <f t="shared" si="60"/>
        <v/>
      </c>
      <c r="I507" s="188" t="str">
        <f t="shared" si="61"/>
        <v/>
      </c>
      <c r="J507" s="188" t="str">
        <f t="shared" si="62"/>
        <v/>
      </c>
      <c r="K507" s="188">
        <f>MAX(0,$K$12+SUM($I$13:$I506)-$L$12-SUM($J$13:$J506))</f>
        <v>172646</v>
      </c>
      <c r="L507" s="188">
        <f>MAX(0,-($K$12+SUM($I$13:$I506)-$L$12-SUM($J$13:$J506)))</f>
        <v>0</v>
      </c>
      <c r="M507" s="482" t="str">
        <f t="array" ref="M507">IFERROR(SMALL(IF((tkno=$K$2)+(tkco=$K$2),ROW(tkno)-6),ROWS($M$12:M506)),"")</f>
        <v/>
      </c>
    </row>
    <row r="508" spans="2:13" s="186" customFormat="1" ht="24.95" hidden="1" customHeight="1" x14ac:dyDescent="0.2">
      <c r="B508" s="476" t="str">
        <f t="shared" si="56"/>
        <v/>
      </c>
      <c r="C508" s="476" t="str">
        <f t="shared" si="57"/>
        <v/>
      </c>
      <c r="D508" s="187" t="str">
        <f t="shared" si="58"/>
        <v/>
      </c>
      <c r="E508" s="1884" t="str">
        <f t="shared" si="59"/>
        <v/>
      </c>
      <c r="F508" s="1885"/>
      <c r="G508" s="440" t="str">
        <f t="shared" si="63"/>
        <v/>
      </c>
      <c r="H508" s="440" t="str">
        <f t="shared" si="60"/>
        <v/>
      </c>
      <c r="I508" s="188" t="str">
        <f t="shared" si="61"/>
        <v/>
      </c>
      <c r="J508" s="188" t="str">
        <f t="shared" si="62"/>
        <v/>
      </c>
      <c r="K508" s="188">
        <f>MAX(0,$K$12+SUM($I$13:$I507)-$L$12-SUM($J$13:$J507))</f>
        <v>172646</v>
      </c>
      <c r="L508" s="188">
        <f>MAX(0,-($K$12+SUM($I$13:$I507)-$L$12-SUM($J$13:$J507)))</f>
        <v>0</v>
      </c>
      <c r="M508" s="482" t="str">
        <f t="array" ref="M508">IFERROR(SMALL(IF((tkno=$K$2)+(tkco=$K$2),ROW(tkno)-6),ROWS($M$12:M507)),"")</f>
        <v/>
      </c>
    </row>
    <row r="509" spans="2:13" s="186" customFormat="1" ht="17.649999999999999" hidden="1" customHeight="1" x14ac:dyDescent="0.2">
      <c r="B509" s="476" t="str">
        <f t="shared" si="56"/>
        <v/>
      </c>
      <c r="C509" s="476" t="str">
        <f t="shared" si="57"/>
        <v/>
      </c>
      <c r="D509" s="187" t="str">
        <f t="shared" si="58"/>
        <v/>
      </c>
      <c r="E509" s="1884" t="str">
        <f t="shared" si="59"/>
        <v/>
      </c>
      <c r="F509" s="1885"/>
      <c r="G509" s="440" t="str">
        <f t="shared" si="63"/>
        <v/>
      </c>
      <c r="H509" s="440" t="str">
        <f t="shared" si="60"/>
        <v/>
      </c>
      <c r="I509" s="188" t="str">
        <f t="shared" si="61"/>
        <v/>
      </c>
      <c r="J509" s="188" t="str">
        <f t="shared" si="62"/>
        <v/>
      </c>
      <c r="K509" s="188">
        <f>MAX(0,$K$12+SUM($I$13:$I508)-$L$12-SUM($J$13:$J508))</f>
        <v>172646</v>
      </c>
      <c r="L509" s="188">
        <f>MAX(0,-($K$12+SUM($I$13:$I508)-$L$12-SUM($J$13:$J508)))</f>
        <v>0</v>
      </c>
      <c r="M509" s="482" t="str">
        <f t="array" ref="M509">IFERROR(SMALL(IF((tkno=$K$2)+(tkco=$K$2),ROW(tkno)-6),ROWS($M$12:M508)),"")</f>
        <v/>
      </c>
    </row>
    <row r="510" spans="2:13" s="186" customFormat="1" ht="16.899999999999999" hidden="1" customHeight="1" x14ac:dyDescent="0.2">
      <c r="B510" s="476" t="str">
        <f t="shared" si="56"/>
        <v/>
      </c>
      <c r="C510" s="476" t="str">
        <f t="shared" si="57"/>
        <v/>
      </c>
      <c r="D510" s="187" t="str">
        <f t="shared" si="58"/>
        <v/>
      </c>
      <c r="E510" s="1884" t="str">
        <f t="shared" si="59"/>
        <v/>
      </c>
      <c r="F510" s="1885"/>
      <c r="G510" s="440" t="str">
        <f t="shared" si="63"/>
        <v/>
      </c>
      <c r="H510" s="440" t="str">
        <f t="shared" si="60"/>
        <v/>
      </c>
      <c r="I510" s="188" t="str">
        <f t="shared" si="61"/>
        <v/>
      </c>
      <c r="J510" s="188" t="str">
        <f t="shared" si="62"/>
        <v/>
      </c>
      <c r="K510" s="188">
        <f>MAX(0,$K$12+SUM($I$13:$I509)-$L$12-SUM($J$13:$J509))</f>
        <v>172646</v>
      </c>
      <c r="L510" s="188">
        <f>MAX(0,-($K$12+SUM($I$13:$I509)-$L$12-SUM($J$13:$J509)))</f>
        <v>0</v>
      </c>
      <c r="M510" s="482" t="str">
        <f t="array" ref="M510">IFERROR(SMALL(IF((tkno=$K$2)+(tkco=$K$2),ROW(tkno)-6),ROWS($M$12:M509)),"")</f>
        <v/>
      </c>
    </row>
    <row r="511" spans="2:13" s="186" customFormat="1" ht="17.649999999999999" hidden="1" customHeight="1" x14ac:dyDescent="0.2">
      <c r="B511" s="476" t="str">
        <f t="shared" si="56"/>
        <v/>
      </c>
      <c r="C511" s="476" t="str">
        <f t="shared" si="57"/>
        <v/>
      </c>
      <c r="D511" s="187" t="str">
        <f t="shared" si="58"/>
        <v/>
      </c>
      <c r="E511" s="1884" t="str">
        <f t="shared" si="59"/>
        <v/>
      </c>
      <c r="F511" s="1885"/>
      <c r="G511" s="440" t="str">
        <f t="shared" si="63"/>
        <v/>
      </c>
      <c r="H511" s="440" t="str">
        <f t="shared" si="60"/>
        <v/>
      </c>
      <c r="I511" s="188" t="str">
        <f t="shared" si="61"/>
        <v/>
      </c>
      <c r="J511" s="188" t="str">
        <f t="shared" si="62"/>
        <v/>
      </c>
      <c r="K511" s="188">
        <f>MAX(0,$K$12+SUM($I$13:$I510)-$L$12-SUM($J$13:$J510))</f>
        <v>172646</v>
      </c>
      <c r="L511" s="188">
        <f>MAX(0,-($K$12+SUM($I$13:$I510)-$L$12-SUM($J$13:$J510)))</f>
        <v>0</v>
      </c>
      <c r="M511" s="482" t="str">
        <f t="array" ref="M511">IFERROR(SMALL(IF((tkno=$K$2)+(tkco=$K$2),ROW(tkno)-6),ROWS($M$12:M510)),"")</f>
        <v/>
      </c>
    </row>
    <row r="512" spans="2:13" s="186" customFormat="1" ht="17.649999999999999" hidden="1" customHeight="1" x14ac:dyDescent="0.2">
      <c r="B512" s="476" t="str">
        <f t="shared" si="56"/>
        <v/>
      </c>
      <c r="C512" s="476" t="str">
        <f t="shared" si="57"/>
        <v/>
      </c>
      <c r="D512" s="187" t="str">
        <f t="shared" si="58"/>
        <v/>
      </c>
      <c r="E512" s="1884" t="str">
        <f t="shared" si="59"/>
        <v/>
      </c>
      <c r="F512" s="1885"/>
      <c r="G512" s="440" t="str">
        <f t="shared" si="63"/>
        <v/>
      </c>
      <c r="H512" s="440" t="str">
        <f t="shared" si="60"/>
        <v/>
      </c>
      <c r="I512" s="188" t="str">
        <f t="shared" si="61"/>
        <v/>
      </c>
      <c r="J512" s="188" t="str">
        <f t="shared" si="62"/>
        <v/>
      </c>
      <c r="K512" s="188">
        <f>MAX(0,$K$12+SUM($I$13:$I511)-$L$12-SUM($J$13:$J511))</f>
        <v>172646</v>
      </c>
      <c r="L512" s="188">
        <f>MAX(0,-($K$12+SUM($I$13:$I511)-$L$12-SUM($J$13:$J511)))</f>
        <v>0</v>
      </c>
      <c r="M512" s="482" t="str">
        <f t="array" ref="M512">IFERROR(SMALL(IF((tkno=$K$2)+(tkco=$K$2),ROW(tkno)-6),ROWS($M$12:M511)),"")</f>
        <v/>
      </c>
    </row>
    <row r="513" spans="2:13" s="186" customFormat="1" ht="16.899999999999999" hidden="1" customHeight="1" x14ac:dyDescent="0.2">
      <c r="B513" s="476" t="str">
        <f t="shared" si="56"/>
        <v/>
      </c>
      <c r="C513" s="476" t="str">
        <f t="shared" si="57"/>
        <v/>
      </c>
      <c r="D513" s="187" t="str">
        <f t="shared" si="58"/>
        <v/>
      </c>
      <c r="E513" s="1884" t="str">
        <f t="shared" si="59"/>
        <v/>
      </c>
      <c r="F513" s="1885"/>
      <c r="G513" s="440" t="str">
        <f t="shared" si="63"/>
        <v/>
      </c>
      <c r="H513" s="440" t="str">
        <f t="shared" si="60"/>
        <v/>
      </c>
      <c r="I513" s="188" t="str">
        <f t="shared" si="61"/>
        <v/>
      </c>
      <c r="J513" s="188" t="str">
        <f t="shared" si="62"/>
        <v/>
      </c>
      <c r="K513" s="188">
        <f>MAX(0,$K$12+SUM($I$13:$I512)-$L$12-SUM($J$13:$J512))</f>
        <v>172646</v>
      </c>
      <c r="L513" s="188">
        <f>MAX(0,-($K$12+SUM($I$13:$I512)-$L$12-SUM($J$13:$J512)))</f>
        <v>0</v>
      </c>
      <c r="M513" s="482" t="str">
        <f t="array" ref="M513">IFERROR(SMALL(IF((tkno=$K$2)+(tkco=$K$2),ROW(tkno)-6),ROWS($M$12:M512)),"")</f>
        <v/>
      </c>
    </row>
    <row r="514" spans="2:13" s="186" customFormat="1" ht="17.649999999999999" hidden="1" customHeight="1" x14ac:dyDescent="0.2">
      <c r="B514" s="476" t="str">
        <f t="shared" si="56"/>
        <v/>
      </c>
      <c r="C514" s="476" t="str">
        <f t="shared" si="57"/>
        <v/>
      </c>
      <c r="D514" s="187" t="str">
        <f t="shared" si="58"/>
        <v/>
      </c>
      <c r="E514" s="1884" t="str">
        <f t="shared" si="59"/>
        <v/>
      </c>
      <c r="F514" s="1885"/>
      <c r="G514" s="440" t="str">
        <f t="shared" si="63"/>
        <v/>
      </c>
      <c r="H514" s="440" t="str">
        <f t="shared" si="60"/>
        <v/>
      </c>
      <c r="I514" s="188" t="str">
        <f t="shared" si="61"/>
        <v/>
      </c>
      <c r="J514" s="188" t="str">
        <f t="shared" si="62"/>
        <v/>
      </c>
      <c r="K514" s="188">
        <f>MAX(0,$K$12+SUM($I$13:$I513)-$L$12-SUM($J$13:$J513))</f>
        <v>172646</v>
      </c>
      <c r="L514" s="188">
        <f>MAX(0,-($K$12+SUM($I$13:$I513)-$L$12-SUM($J$13:$J513)))</f>
        <v>0</v>
      </c>
      <c r="M514" s="482" t="str">
        <f t="array" ref="M514">IFERROR(SMALL(IF((tkno=$K$2)+(tkco=$K$2),ROW(tkno)-6),ROWS($M$12:M513)),"")</f>
        <v/>
      </c>
    </row>
    <row r="515" spans="2:13" s="186" customFormat="1" ht="16.899999999999999" hidden="1" customHeight="1" x14ac:dyDescent="0.2">
      <c r="B515" s="476" t="str">
        <f t="shared" si="56"/>
        <v/>
      </c>
      <c r="C515" s="476" t="str">
        <f t="shared" si="57"/>
        <v/>
      </c>
      <c r="D515" s="187" t="str">
        <f t="shared" si="58"/>
        <v/>
      </c>
      <c r="E515" s="1884" t="str">
        <f t="shared" si="59"/>
        <v/>
      </c>
      <c r="F515" s="1885"/>
      <c r="G515" s="440" t="str">
        <f t="shared" si="63"/>
        <v/>
      </c>
      <c r="H515" s="440" t="str">
        <f t="shared" si="60"/>
        <v/>
      </c>
      <c r="I515" s="188" t="str">
        <f t="shared" si="61"/>
        <v/>
      </c>
      <c r="J515" s="188" t="str">
        <f t="shared" si="62"/>
        <v/>
      </c>
      <c r="K515" s="188">
        <f>MAX(0,$K$12+SUM($I$13:$I514)-$L$12-SUM($J$13:$J514))</f>
        <v>172646</v>
      </c>
      <c r="L515" s="188">
        <f>MAX(0,-($K$12+SUM($I$13:$I514)-$L$12-SUM($J$13:$J514)))</f>
        <v>0</v>
      </c>
      <c r="M515" s="482" t="str">
        <f t="array" ref="M515">IFERROR(SMALL(IF((tkno=$K$2)+(tkco=$K$2),ROW(tkno)-6),ROWS($M$12:M514)),"")</f>
        <v/>
      </c>
    </row>
    <row r="516" spans="2:13" s="186" customFormat="1" ht="17.649999999999999" hidden="1" customHeight="1" x14ac:dyDescent="0.2">
      <c r="B516" s="476" t="str">
        <f t="shared" si="56"/>
        <v/>
      </c>
      <c r="C516" s="476" t="str">
        <f t="shared" si="57"/>
        <v/>
      </c>
      <c r="D516" s="187" t="str">
        <f t="shared" si="58"/>
        <v/>
      </c>
      <c r="E516" s="1884" t="str">
        <f t="shared" si="59"/>
        <v/>
      </c>
      <c r="F516" s="1885"/>
      <c r="G516" s="440" t="str">
        <f t="shared" si="63"/>
        <v/>
      </c>
      <c r="H516" s="440" t="str">
        <f t="shared" si="60"/>
        <v/>
      </c>
      <c r="I516" s="188" t="str">
        <f t="shared" si="61"/>
        <v/>
      </c>
      <c r="J516" s="188" t="str">
        <f t="shared" si="62"/>
        <v/>
      </c>
      <c r="K516" s="188">
        <f>MAX(0,$K$12+SUM($I$13:$I515)-$L$12-SUM($J$13:$J515))</f>
        <v>172646</v>
      </c>
      <c r="L516" s="188">
        <f>MAX(0,-($K$12+SUM($I$13:$I515)-$L$12-SUM($J$13:$J515)))</f>
        <v>0</v>
      </c>
      <c r="M516" s="482" t="str">
        <f t="array" ref="M516">IFERROR(SMALL(IF((tkno=$K$2)+(tkco=$K$2),ROW(tkno)-6),ROWS($M$12:M515)),"")</f>
        <v/>
      </c>
    </row>
    <row r="517" spans="2:13" s="186" customFormat="1" ht="17.649999999999999" hidden="1" customHeight="1" x14ac:dyDescent="0.2">
      <c r="B517" s="476" t="str">
        <f t="shared" si="56"/>
        <v/>
      </c>
      <c r="C517" s="476" t="str">
        <f t="shared" si="57"/>
        <v/>
      </c>
      <c r="D517" s="187" t="str">
        <f t="shared" si="58"/>
        <v/>
      </c>
      <c r="E517" s="1884" t="str">
        <f t="shared" si="59"/>
        <v/>
      </c>
      <c r="F517" s="1885"/>
      <c r="G517" s="440" t="str">
        <f t="shared" si="63"/>
        <v/>
      </c>
      <c r="H517" s="440" t="str">
        <f t="shared" si="60"/>
        <v/>
      </c>
      <c r="I517" s="188" t="str">
        <f t="shared" si="61"/>
        <v/>
      </c>
      <c r="J517" s="188" t="str">
        <f t="shared" si="62"/>
        <v/>
      </c>
      <c r="K517" s="188">
        <f>MAX(0,$K$12+SUM($I$13:$I516)-$L$12-SUM($J$13:$J516))</f>
        <v>172646</v>
      </c>
      <c r="L517" s="188">
        <f>MAX(0,-($K$12+SUM($I$13:$I516)-$L$12-SUM($J$13:$J516)))</f>
        <v>0</v>
      </c>
      <c r="M517" s="482" t="str">
        <f t="array" ref="M517">IFERROR(SMALL(IF((tkno=$K$2)+(tkco=$K$2),ROW(tkno)-6),ROWS($M$12:M516)),"")</f>
        <v/>
      </c>
    </row>
    <row r="518" spans="2:13" s="186" customFormat="1" ht="24.95" hidden="1" customHeight="1" x14ac:dyDescent="0.2">
      <c r="B518" s="476" t="str">
        <f t="shared" si="56"/>
        <v/>
      </c>
      <c r="C518" s="476" t="str">
        <f t="shared" si="57"/>
        <v/>
      </c>
      <c r="D518" s="187" t="str">
        <f t="shared" si="58"/>
        <v/>
      </c>
      <c r="E518" s="1884" t="str">
        <f t="shared" si="59"/>
        <v/>
      </c>
      <c r="F518" s="1885"/>
      <c r="G518" s="440" t="str">
        <f t="shared" si="63"/>
        <v/>
      </c>
      <c r="H518" s="440" t="str">
        <f t="shared" si="60"/>
        <v/>
      </c>
      <c r="I518" s="188" t="str">
        <f t="shared" si="61"/>
        <v/>
      </c>
      <c r="J518" s="188" t="str">
        <f t="shared" si="62"/>
        <v/>
      </c>
      <c r="K518" s="188">
        <f>MAX(0,$K$12+SUM($I$13:$I517)-$L$12-SUM($J$13:$J517))</f>
        <v>172646</v>
      </c>
      <c r="L518" s="188">
        <f>MAX(0,-($K$12+SUM($I$13:$I517)-$L$12-SUM($J$13:$J517)))</f>
        <v>0</v>
      </c>
      <c r="M518" s="482" t="str">
        <f t="array" ref="M518">IFERROR(SMALL(IF((tkno=$K$2)+(tkco=$K$2),ROW(tkno)-6),ROWS($M$12:M517)),"")</f>
        <v/>
      </c>
    </row>
    <row r="519" spans="2:13" s="186" customFormat="1" ht="17.649999999999999" hidden="1" customHeight="1" x14ac:dyDescent="0.2">
      <c r="B519" s="476" t="str">
        <f t="shared" si="56"/>
        <v/>
      </c>
      <c r="C519" s="476" t="str">
        <f t="shared" si="57"/>
        <v/>
      </c>
      <c r="D519" s="187" t="str">
        <f t="shared" si="58"/>
        <v/>
      </c>
      <c r="E519" s="1884" t="str">
        <f t="shared" si="59"/>
        <v/>
      </c>
      <c r="F519" s="1885"/>
      <c r="G519" s="440" t="str">
        <f t="shared" si="63"/>
        <v/>
      </c>
      <c r="H519" s="440" t="str">
        <f t="shared" si="60"/>
        <v/>
      </c>
      <c r="I519" s="188" t="str">
        <f t="shared" si="61"/>
        <v/>
      </c>
      <c r="J519" s="188" t="str">
        <f t="shared" si="62"/>
        <v/>
      </c>
      <c r="K519" s="188">
        <f>MAX(0,$K$12+SUM($I$13:$I518)-$L$12-SUM($J$13:$J518))</f>
        <v>172646</v>
      </c>
      <c r="L519" s="188">
        <f>MAX(0,-($K$12+SUM($I$13:$I518)-$L$12-SUM($J$13:$J518)))</f>
        <v>0</v>
      </c>
      <c r="M519" s="482" t="str">
        <f t="array" ref="M519">IFERROR(SMALL(IF((tkno=$K$2)+(tkco=$K$2),ROW(tkno)-6),ROWS($M$12:M518)),"")</f>
        <v/>
      </c>
    </row>
    <row r="520" spans="2:13" s="186" customFormat="1" ht="24.95" hidden="1" customHeight="1" x14ac:dyDescent="0.2">
      <c r="B520" s="476" t="str">
        <f t="shared" si="56"/>
        <v/>
      </c>
      <c r="C520" s="476" t="str">
        <f t="shared" si="57"/>
        <v/>
      </c>
      <c r="D520" s="187" t="str">
        <f t="shared" si="58"/>
        <v/>
      </c>
      <c r="E520" s="1884" t="str">
        <f t="shared" si="59"/>
        <v/>
      </c>
      <c r="F520" s="1885"/>
      <c r="G520" s="440" t="str">
        <f t="shared" si="63"/>
        <v/>
      </c>
      <c r="H520" s="440" t="str">
        <f t="shared" si="60"/>
        <v/>
      </c>
      <c r="I520" s="188" t="str">
        <f t="shared" si="61"/>
        <v/>
      </c>
      <c r="J520" s="188" t="str">
        <f t="shared" si="62"/>
        <v/>
      </c>
      <c r="K520" s="188">
        <f>MAX(0,$K$12+SUM($I$13:$I519)-$L$12-SUM($J$13:$J519))</f>
        <v>172646</v>
      </c>
      <c r="L520" s="188">
        <f>MAX(0,-($K$12+SUM($I$13:$I519)-$L$12-SUM($J$13:$J519)))</f>
        <v>0</v>
      </c>
      <c r="M520" s="482" t="str">
        <f t="array" ref="M520">IFERROR(SMALL(IF((tkno=$K$2)+(tkco=$K$2),ROW(tkno)-6),ROWS($M$12:M519)),"")</f>
        <v/>
      </c>
    </row>
    <row r="521" spans="2:13" s="186" customFormat="1" ht="17.649999999999999" hidden="1" customHeight="1" x14ac:dyDescent="0.2">
      <c r="B521" s="476" t="str">
        <f t="shared" si="56"/>
        <v/>
      </c>
      <c r="C521" s="476" t="str">
        <f t="shared" si="57"/>
        <v/>
      </c>
      <c r="D521" s="187" t="str">
        <f t="shared" si="58"/>
        <v/>
      </c>
      <c r="E521" s="1884" t="str">
        <f t="shared" si="59"/>
        <v/>
      </c>
      <c r="F521" s="1885"/>
      <c r="G521" s="440" t="str">
        <f t="shared" si="63"/>
        <v/>
      </c>
      <c r="H521" s="440" t="str">
        <f t="shared" si="60"/>
        <v/>
      </c>
      <c r="I521" s="188" t="str">
        <f t="shared" si="61"/>
        <v/>
      </c>
      <c r="J521" s="188" t="str">
        <f t="shared" si="62"/>
        <v/>
      </c>
      <c r="K521" s="188">
        <f>MAX(0,$K$12+SUM($I$13:$I520)-$L$12-SUM($J$13:$J520))</f>
        <v>172646</v>
      </c>
      <c r="L521" s="188">
        <f>MAX(0,-($K$12+SUM($I$13:$I520)-$L$12-SUM($J$13:$J520)))</f>
        <v>0</v>
      </c>
      <c r="M521" s="482" t="str">
        <f t="array" ref="M521">IFERROR(SMALL(IF((tkno=$K$2)+(tkco=$K$2),ROW(tkno)-6),ROWS($M$12:M520)),"")</f>
        <v/>
      </c>
    </row>
    <row r="522" spans="2:13" s="186" customFormat="1" ht="24.95" hidden="1" customHeight="1" x14ac:dyDescent="0.2">
      <c r="B522" s="476" t="str">
        <f t="shared" si="56"/>
        <v/>
      </c>
      <c r="C522" s="476" t="str">
        <f t="shared" si="57"/>
        <v/>
      </c>
      <c r="D522" s="187" t="str">
        <f t="shared" si="58"/>
        <v/>
      </c>
      <c r="E522" s="1884" t="str">
        <f t="shared" si="59"/>
        <v/>
      </c>
      <c r="F522" s="1885"/>
      <c r="G522" s="440" t="str">
        <f t="shared" si="63"/>
        <v/>
      </c>
      <c r="H522" s="440" t="str">
        <f t="shared" si="60"/>
        <v/>
      </c>
      <c r="I522" s="188" t="str">
        <f t="shared" si="61"/>
        <v/>
      </c>
      <c r="J522" s="188" t="str">
        <f t="shared" si="62"/>
        <v/>
      </c>
      <c r="K522" s="188">
        <f>MAX(0,$K$12+SUM($I$13:$I521)-$L$12-SUM($J$13:$J521))</f>
        <v>172646</v>
      </c>
      <c r="L522" s="188">
        <f>MAX(0,-($K$12+SUM($I$13:$I521)-$L$12-SUM($J$13:$J521)))</f>
        <v>0</v>
      </c>
      <c r="M522" s="482" t="str">
        <f t="array" ref="M522">IFERROR(SMALL(IF((tkno=$K$2)+(tkco=$K$2),ROW(tkno)-6),ROWS($M$12:M521)),"")</f>
        <v/>
      </c>
    </row>
    <row r="523" spans="2:13" s="186" customFormat="1" ht="17.649999999999999" hidden="1" customHeight="1" x14ac:dyDescent="0.2">
      <c r="B523" s="476" t="str">
        <f t="shared" si="56"/>
        <v/>
      </c>
      <c r="C523" s="476" t="str">
        <f t="shared" si="57"/>
        <v/>
      </c>
      <c r="D523" s="187" t="str">
        <f t="shared" si="58"/>
        <v/>
      </c>
      <c r="E523" s="1884" t="str">
        <f t="shared" si="59"/>
        <v/>
      </c>
      <c r="F523" s="1885"/>
      <c r="G523" s="440" t="str">
        <f t="shared" si="63"/>
        <v/>
      </c>
      <c r="H523" s="440" t="str">
        <f t="shared" si="60"/>
        <v/>
      </c>
      <c r="I523" s="188" t="str">
        <f t="shared" si="61"/>
        <v/>
      </c>
      <c r="J523" s="188" t="str">
        <f t="shared" si="62"/>
        <v/>
      </c>
      <c r="K523" s="188">
        <f>MAX(0,$K$12+SUM($I$13:$I522)-$L$12-SUM($J$13:$J522))</f>
        <v>172646</v>
      </c>
      <c r="L523" s="188">
        <f>MAX(0,-($K$12+SUM($I$13:$I522)-$L$12-SUM($J$13:$J522)))</f>
        <v>0</v>
      </c>
      <c r="M523" s="482" t="str">
        <f t="array" ref="M523">IFERROR(SMALL(IF((tkno=$K$2)+(tkco=$K$2),ROW(tkno)-6),ROWS($M$12:M522)),"")</f>
        <v/>
      </c>
    </row>
    <row r="524" spans="2:13" s="186" customFormat="1" ht="24.95" hidden="1" customHeight="1" x14ac:dyDescent="0.2">
      <c r="B524" s="476" t="str">
        <f t="shared" si="56"/>
        <v/>
      </c>
      <c r="C524" s="476" t="str">
        <f t="shared" si="57"/>
        <v/>
      </c>
      <c r="D524" s="187" t="str">
        <f t="shared" si="58"/>
        <v/>
      </c>
      <c r="E524" s="1884" t="str">
        <f t="shared" si="59"/>
        <v/>
      </c>
      <c r="F524" s="1885"/>
      <c r="G524" s="440" t="str">
        <f t="shared" si="63"/>
        <v/>
      </c>
      <c r="H524" s="440" t="str">
        <f t="shared" si="60"/>
        <v/>
      </c>
      <c r="I524" s="188" t="str">
        <f t="shared" si="61"/>
        <v/>
      </c>
      <c r="J524" s="188" t="str">
        <f t="shared" si="62"/>
        <v/>
      </c>
      <c r="K524" s="188">
        <f>MAX(0,$K$12+SUM($I$13:$I523)-$L$12-SUM($J$13:$J523))</f>
        <v>172646</v>
      </c>
      <c r="L524" s="188">
        <f>MAX(0,-($K$12+SUM($I$13:$I523)-$L$12-SUM($J$13:$J523)))</f>
        <v>0</v>
      </c>
      <c r="M524" s="482" t="str">
        <f t="array" ref="M524">IFERROR(SMALL(IF((tkno=$K$2)+(tkco=$K$2),ROW(tkno)-6),ROWS($M$12:M523)),"")</f>
        <v/>
      </c>
    </row>
    <row r="525" spans="2:13" s="186" customFormat="1" ht="17.649999999999999" hidden="1" customHeight="1" x14ac:dyDescent="0.2">
      <c r="B525" s="476" t="str">
        <f t="shared" ref="B525:B588" si="64">IF($M525="","",INDEX(ngaygs,$M525))</f>
        <v/>
      </c>
      <c r="C525" s="476" t="str">
        <f t="shared" ref="C525:C588" si="65">IF($M525="","",INDEX(ngayct,$M525))</f>
        <v/>
      </c>
      <c r="D525" s="187" t="str">
        <f t="shared" ref="D525:D588" si="66">IF($M525="","",INDEX(soct,$M525))</f>
        <v/>
      </c>
      <c r="E525" s="1884" t="str">
        <f t="shared" ref="E525:E588" si="67">IF($M525="","",INDEX(diengiai,$M525))</f>
        <v/>
      </c>
      <c r="F525" s="1885"/>
      <c r="G525" s="440" t="str">
        <f t="shared" si="63"/>
        <v/>
      </c>
      <c r="H525" s="440" t="str">
        <f t="shared" ref="H525:H588" si="68">IF($M525="","",IF(INDEX(tkno,$M525)=$K$2,INDEX(tkco,$M525),INDEX(tkno,$M525)))</f>
        <v/>
      </c>
      <c r="I525" s="188" t="str">
        <f t="shared" ref="I525:I588" si="69">IF($M525="","",IF(INDEX(tkno,$M525)=$K$2,INDEX(sotien,$M525),""))</f>
        <v/>
      </c>
      <c r="J525" s="188" t="str">
        <f t="shared" ref="J525:J588" si="70">IF($M525="","",IF(INDEX(tkco,$M525)=$K$2,INDEX(sotien,$M525),""))</f>
        <v/>
      </c>
      <c r="K525" s="188">
        <f>MAX(0,$K$12+SUM($I$13:$I524)-$L$12-SUM($J$13:$J524))</f>
        <v>172646</v>
      </c>
      <c r="L525" s="188">
        <f>MAX(0,-($K$12+SUM($I$13:$I524)-$L$12-SUM($J$13:$J524)))</f>
        <v>0</v>
      </c>
      <c r="M525" s="482" t="str">
        <f t="array" ref="M525">IFERROR(SMALL(IF((tkno=$K$2)+(tkco=$K$2),ROW(tkno)-6),ROWS($M$12:M524)),"")</f>
        <v/>
      </c>
    </row>
    <row r="526" spans="2:13" s="186" customFormat="1" ht="24.95" hidden="1" customHeight="1" x14ac:dyDescent="0.2">
      <c r="B526" s="476" t="str">
        <f t="shared" si="64"/>
        <v/>
      </c>
      <c r="C526" s="476" t="str">
        <f t="shared" si="65"/>
        <v/>
      </c>
      <c r="D526" s="187" t="str">
        <f t="shared" si="66"/>
        <v/>
      </c>
      <c r="E526" s="1884" t="str">
        <f t="shared" si="67"/>
        <v/>
      </c>
      <c r="F526" s="1885"/>
      <c r="G526" s="440" t="str">
        <f t="shared" ref="G526:G589" si="71">IF(M526="","",$K$2)</f>
        <v/>
      </c>
      <c r="H526" s="440" t="str">
        <f t="shared" si="68"/>
        <v/>
      </c>
      <c r="I526" s="188" t="str">
        <f t="shared" si="69"/>
        <v/>
      </c>
      <c r="J526" s="188" t="str">
        <f t="shared" si="70"/>
        <v/>
      </c>
      <c r="K526" s="188">
        <f>MAX(0,$K$12+SUM($I$13:$I525)-$L$12-SUM($J$13:$J525))</f>
        <v>172646</v>
      </c>
      <c r="L526" s="188">
        <f>MAX(0,-($K$12+SUM($I$13:$I525)-$L$12-SUM($J$13:$J525)))</f>
        <v>0</v>
      </c>
      <c r="M526" s="482" t="str">
        <f t="array" ref="M526">IFERROR(SMALL(IF((tkno=$K$2)+(tkco=$K$2),ROW(tkno)-6),ROWS($M$12:M525)),"")</f>
        <v/>
      </c>
    </row>
    <row r="527" spans="2:13" s="186" customFormat="1" ht="17.649999999999999" hidden="1" customHeight="1" x14ac:dyDescent="0.2">
      <c r="B527" s="476" t="str">
        <f t="shared" si="64"/>
        <v/>
      </c>
      <c r="C527" s="476" t="str">
        <f t="shared" si="65"/>
        <v/>
      </c>
      <c r="D527" s="187" t="str">
        <f t="shared" si="66"/>
        <v/>
      </c>
      <c r="E527" s="1884" t="str">
        <f t="shared" si="67"/>
        <v/>
      </c>
      <c r="F527" s="1885"/>
      <c r="G527" s="440" t="str">
        <f t="shared" si="71"/>
        <v/>
      </c>
      <c r="H527" s="440" t="str">
        <f t="shared" si="68"/>
        <v/>
      </c>
      <c r="I527" s="188" t="str">
        <f t="shared" si="69"/>
        <v/>
      </c>
      <c r="J527" s="188" t="str">
        <f t="shared" si="70"/>
        <v/>
      </c>
      <c r="K527" s="188">
        <f>MAX(0,$K$12+SUM($I$13:$I526)-$L$12-SUM($J$13:$J526))</f>
        <v>172646</v>
      </c>
      <c r="L527" s="188">
        <f>MAX(0,-($K$12+SUM($I$13:$I526)-$L$12-SUM($J$13:$J526)))</f>
        <v>0</v>
      </c>
      <c r="M527" s="482" t="str">
        <f t="array" ref="M527">IFERROR(SMALL(IF((tkno=$K$2)+(tkco=$K$2),ROW(tkno)-6),ROWS($M$12:M526)),"")</f>
        <v/>
      </c>
    </row>
    <row r="528" spans="2:13" s="186" customFormat="1" ht="24.95" hidden="1" customHeight="1" x14ac:dyDescent="0.2">
      <c r="B528" s="476" t="str">
        <f t="shared" si="64"/>
        <v/>
      </c>
      <c r="C528" s="476" t="str">
        <f t="shared" si="65"/>
        <v/>
      </c>
      <c r="D528" s="187" t="str">
        <f t="shared" si="66"/>
        <v/>
      </c>
      <c r="E528" s="1884" t="str">
        <f t="shared" si="67"/>
        <v/>
      </c>
      <c r="F528" s="1885"/>
      <c r="G528" s="440" t="str">
        <f t="shared" si="71"/>
        <v/>
      </c>
      <c r="H528" s="440" t="str">
        <f t="shared" si="68"/>
        <v/>
      </c>
      <c r="I528" s="188" t="str">
        <f t="shared" si="69"/>
        <v/>
      </c>
      <c r="J528" s="188" t="str">
        <f t="shared" si="70"/>
        <v/>
      </c>
      <c r="K528" s="188">
        <f>MAX(0,$K$12+SUM($I$13:$I527)-$L$12-SUM($J$13:$J527))</f>
        <v>172646</v>
      </c>
      <c r="L528" s="188">
        <f>MAX(0,-($K$12+SUM($I$13:$I527)-$L$12-SUM($J$13:$J527)))</f>
        <v>0</v>
      </c>
      <c r="M528" s="482" t="str">
        <f t="array" ref="M528">IFERROR(SMALL(IF((tkno=$K$2)+(tkco=$K$2),ROW(tkno)-6),ROWS($M$12:M527)),"")</f>
        <v/>
      </c>
    </row>
    <row r="529" spans="2:13" s="186" customFormat="1" ht="17.649999999999999" hidden="1" customHeight="1" x14ac:dyDescent="0.2">
      <c r="B529" s="476" t="str">
        <f t="shared" si="64"/>
        <v/>
      </c>
      <c r="C529" s="476" t="str">
        <f t="shared" si="65"/>
        <v/>
      </c>
      <c r="D529" s="187" t="str">
        <f t="shared" si="66"/>
        <v/>
      </c>
      <c r="E529" s="1884" t="str">
        <f t="shared" si="67"/>
        <v/>
      </c>
      <c r="F529" s="1885"/>
      <c r="G529" s="440" t="str">
        <f t="shared" si="71"/>
        <v/>
      </c>
      <c r="H529" s="440" t="str">
        <f t="shared" si="68"/>
        <v/>
      </c>
      <c r="I529" s="188" t="str">
        <f t="shared" si="69"/>
        <v/>
      </c>
      <c r="J529" s="188" t="str">
        <f t="shared" si="70"/>
        <v/>
      </c>
      <c r="K529" s="188">
        <f>MAX(0,$K$12+SUM($I$13:$I528)-$L$12-SUM($J$13:$J528))</f>
        <v>172646</v>
      </c>
      <c r="L529" s="188">
        <f>MAX(0,-($K$12+SUM($I$13:$I528)-$L$12-SUM($J$13:$J528)))</f>
        <v>0</v>
      </c>
      <c r="M529" s="482" t="str">
        <f t="array" ref="M529">IFERROR(SMALL(IF((tkno=$K$2)+(tkco=$K$2),ROW(tkno)-6),ROWS($M$12:M528)),"")</f>
        <v/>
      </c>
    </row>
    <row r="530" spans="2:13" s="186" customFormat="1" ht="24.95" hidden="1" customHeight="1" x14ac:dyDescent="0.2">
      <c r="B530" s="476" t="str">
        <f t="shared" si="64"/>
        <v/>
      </c>
      <c r="C530" s="476" t="str">
        <f t="shared" si="65"/>
        <v/>
      </c>
      <c r="D530" s="187" t="str">
        <f t="shared" si="66"/>
        <v/>
      </c>
      <c r="E530" s="1884" t="str">
        <f t="shared" si="67"/>
        <v/>
      </c>
      <c r="F530" s="1885"/>
      <c r="G530" s="440" t="str">
        <f t="shared" si="71"/>
        <v/>
      </c>
      <c r="H530" s="440" t="str">
        <f t="shared" si="68"/>
        <v/>
      </c>
      <c r="I530" s="188" t="str">
        <f t="shared" si="69"/>
        <v/>
      </c>
      <c r="J530" s="188" t="str">
        <f t="shared" si="70"/>
        <v/>
      </c>
      <c r="K530" s="188">
        <f>MAX(0,$K$12+SUM($I$13:$I529)-$L$12-SUM($J$13:$J529))</f>
        <v>172646</v>
      </c>
      <c r="L530" s="188">
        <f>MAX(0,-($K$12+SUM($I$13:$I529)-$L$12-SUM($J$13:$J529)))</f>
        <v>0</v>
      </c>
      <c r="M530" s="482" t="str">
        <f t="array" ref="M530">IFERROR(SMALL(IF((tkno=$K$2)+(tkco=$K$2),ROW(tkno)-6),ROWS($M$12:M529)),"")</f>
        <v/>
      </c>
    </row>
    <row r="531" spans="2:13" s="186" customFormat="1" ht="17.649999999999999" hidden="1" customHeight="1" x14ac:dyDescent="0.2">
      <c r="B531" s="476" t="str">
        <f t="shared" si="64"/>
        <v/>
      </c>
      <c r="C531" s="476" t="str">
        <f t="shared" si="65"/>
        <v/>
      </c>
      <c r="D531" s="187" t="str">
        <f t="shared" si="66"/>
        <v/>
      </c>
      <c r="E531" s="1884" t="str">
        <f t="shared" si="67"/>
        <v/>
      </c>
      <c r="F531" s="1885"/>
      <c r="G531" s="440" t="str">
        <f t="shared" si="71"/>
        <v/>
      </c>
      <c r="H531" s="440" t="str">
        <f t="shared" si="68"/>
        <v/>
      </c>
      <c r="I531" s="188" t="str">
        <f t="shared" si="69"/>
        <v/>
      </c>
      <c r="J531" s="188" t="str">
        <f t="shared" si="70"/>
        <v/>
      </c>
      <c r="K531" s="188">
        <f>MAX(0,$K$12+SUM($I$13:$I530)-$L$12-SUM($J$13:$J530))</f>
        <v>172646</v>
      </c>
      <c r="L531" s="188">
        <f>MAX(0,-($K$12+SUM($I$13:$I530)-$L$12-SUM($J$13:$J530)))</f>
        <v>0</v>
      </c>
      <c r="M531" s="482" t="str">
        <f t="array" ref="M531">IFERROR(SMALL(IF((tkno=$K$2)+(tkco=$K$2),ROW(tkno)-6),ROWS($M$12:M530)),"")</f>
        <v/>
      </c>
    </row>
    <row r="532" spans="2:13" s="186" customFormat="1" ht="24.95" hidden="1" customHeight="1" x14ac:dyDescent="0.2">
      <c r="B532" s="476" t="str">
        <f t="shared" si="64"/>
        <v/>
      </c>
      <c r="C532" s="476" t="str">
        <f t="shared" si="65"/>
        <v/>
      </c>
      <c r="D532" s="187" t="str">
        <f t="shared" si="66"/>
        <v/>
      </c>
      <c r="E532" s="1884" t="str">
        <f t="shared" si="67"/>
        <v/>
      </c>
      <c r="F532" s="1885"/>
      <c r="G532" s="440" t="str">
        <f t="shared" si="71"/>
        <v/>
      </c>
      <c r="H532" s="440" t="str">
        <f t="shared" si="68"/>
        <v/>
      </c>
      <c r="I532" s="188" t="str">
        <f t="shared" si="69"/>
        <v/>
      </c>
      <c r="J532" s="188" t="str">
        <f t="shared" si="70"/>
        <v/>
      </c>
      <c r="K532" s="188">
        <f>MAX(0,$K$12+SUM($I$13:$I531)-$L$12-SUM($J$13:$J531))</f>
        <v>172646</v>
      </c>
      <c r="L532" s="188">
        <f>MAX(0,-($K$12+SUM($I$13:$I531)-$L$12-SUM($J$13:$J531)))</f>
        <v>0</v>
      </c>
      <c r="M532" s="482" t="str">
        <f t="array" ref="M532">IFERROR(SMALL(IF((tkno=$K$2)+(tkco=$K$2),ROW(tkno)-6),ROWS($M$12:M531)),"")</f>
        <v/>
      </c>
    </row>
    <row r="533" spans="2:13" s="186" customFormat="1" ht="17.649999999999999" hidden="1" customHeight="1" x14ac:dyDescent="0.2">
      <c r="B533" s="476" t="str">
        <f t="shared" si="64"/>
        <v/>
      </c>
      <c r="C533" s="476" t="str">
        <f t="shared" si="65"/>
        <v/>
      </c>
      <c r="D533" s="187" t="str">
        <f t="shared" si="66"/>
        <v/>
      </c>
      <c r="E533" s="1884" t="str">
        <f t="shared" si="67"/>
        <v/>
      </c>
      <c r="F533" s="1885"/>
      <c r="G533" s="440" t="str">
        <f t="shared" si="71"/>
        <v/>
      </c>
      <c r="H533" s="440" t="str">
        <f t="shared" si="68"/>
        <v/>
      </c>
      <c r="I533" s="188" t="str">
        <f t="shared" si="69"/>
        <v/>
      </c>
      <c r="J533" s="188" t="str">
        <f t="shared" si="70"/>
        <v/>
      </c>
      <c r="K533" s="188">
        <f>MAX(0,$K$12+SUM($I$13:$I532)-$L$12-SUM($J$13:$J532))</f>
        <v>172646</v>
      </c>
      <c r="L533" s="188">
        <f>MAX(0,-($K$12+SUM($I$13:$I532)-$L$12-SUM($J$13:$J532)))</f>
        <v>0</v>
      </c>
      <c r="M533" s="482" t="str">
        <f t="array" ref="M533">IFERROR(SMALL(IF((tkno=$K$2)+(tkco=$K$2),ROW(tkno)-6),ROWS($M$12:M532)),"")</f>
        <v/>
      </c>
    </row>
    <row r="534" spans="2:13" s="186" customFormat="1" ht="24.95" hidden="1" customHeight="1" x14ac:dyDescent="0.2">
      <c r="B534" s="476" t="str">
        <f t="shared" si="64"/>
        <v/>
      </c>
      <c r="C534" s="476" t="str">
        <f t="shared" si="65"/>
        <v/>
      </c>
      <c r="D534" s="187" t="str">
        <f t="shared" si="66"/>
        <v/>
      </c>
      <c r="E534" s="1884" t="str">
        <f t="shared" si="67"/>
        <v/>
      </c>
      <c r="F534" s="1885"/>
      <c r="G534" s="440" t="str">
        <f t="shared" si="71"/>
        <v/>
      </c>
      <c r="H534" s="440" t="str">
        <f t="shared" si="68"/>
        <v/>
      </c>
      <c r="I534" s="188" t="str">
        <f t="shared" si="69"/>
        <v/>
      </c>
      <c r="J534" s="188" t="str">
        <f t="shared" si="70"/>
        <v/>
      </c>
      <c r="K534" s="188">
        <f>MAX(0,$K$12+SUM($I$13:$I533)-$L$12-SUM($J$13:$J533))</f>
        <v>172646</v>
      </c>
      <c r="L534" s="188">
        <f>MAX(0,-($K$12+SUM($I$13:$I533)-$L$12-SUM($J$13:$J533)))</f>
        <v>0</v>
      </c>
      <c r="M534" s="482" t="str">
        <f t="array" ref="M534">IFERROR(SMALL(IF((tkno=$K$2)+(tkco=$K$2),ROW(tkno)-6),ROWS($M$12:M533)),"")</f>
        <v/>
      </c>
    </row>
    <row r="535" spans="2:13" s="186" customFormat="1" ht="16.899999999999999" hidden="1" customHeight="1" x14ac:dyDescent="0.2">
      <c r="B535" s="476" t="str">
        <f t="shared" si="64"/>
        <v/>
      </c>
      <c r="C535" s="476" t="str">
        <f t="shared" si="65"/>
        <v/>
      </c>
      <c r="D535" s="187" t="str">
        <f t="shared" si="66"/>
        <v/>
      </c>
      <c r="E535" s="1884" t="str">
        <f t="shared" si="67"/>
        <v/>
      </c>
      <c r="F535" s="1885"/>
      <c r="G535" s="440" t="str">
        <f t="shared" si="71"/>
        <v/>
      </c>
      <c r="H535" s="440" t="str">
        <f t="shared" si="68"/>
        <v/>
      </c>
      <c r="I535" s="188" t="str">
        <f t="shared" si="69"/>
        <v/>
      </c>
      <c r="J535" s="188" t="str">
        <f t="shared" si="70"/>
        <v/>
      </c>
      <c r="K535" s="188">
        <f>MAX(0,$K$12+SUM($I$13:$I534)-$L$12-SUM($J$13:$J534))</f>
        <v>172646</v>
      </c>
      <c r="L535" s="188">
        <f>MAX(0,-($K$12+SUM($I$13:$I534)-$L$12-SUM($J$13:$J534)))</f>
        <v>0</v>
      </c>
      <c r="M535" s="482" t="str">
        <f t="array" ref="M535">IFERROR(SMALL(IF((tkno=$K$2)+(tkco=$K$2),ROW(tkno)-6),ROWS($M$12:M534)),"")</f>
        <v/>
      </c>
    </row>
    <row r="536" spans="2:13" s="186" customFormat="1" ht="25.7" hidden="1" customHeight="1" x14ac:dyDescent="0.2">
      <c r="B536" s="476" t="str">
        <f t="shared" si="64"/>
        <v/>
      </c>
      <c r="C536" s="476" t="str">
        <f t="shared" si="65"/>
        <v/>
      </c>
      <c r="D536" s="187" t="str">
        <f t="shared" si="66"/>
        <v/>
      </c>
      <c r="E536" s="1884" t="str">
        <f t="shared" si="67"/>
        <v/>
      </c>
      <c r="F536" s="1885"/>
      <c r="G536" s="440" t="str">
        <f t="shared" si="71"/>
        <v/>
      </c>
      <c r="H536" s="440" t="str">
        <f t="shared" si="68"/>
        <v/>
      </c>
      <c r="I536" s="188" t="str">
        <f t="shared" si="69"/>
        <v/>
      </c>
      <c r="J536" s="188" t="str">
        <f t="shared" si="70"/>
        <v/>
      </c>
      <c r="K536" s="188">
        <f>MAX(0,$K$12+SUM($I$13:$I535)-$L$12-SUM($J$13:$J535))</f>
        <v>172646</v>
      </c>
      <c r="L536" s="188">
        <f>MAX(0,-($K$12+SUM($I$13:$I535)-$L$12-SUM($J$13:$J535)))</f>
        <v>0</v>
      </c>
      <c r="M536" s="482" t="str">
        <f t="array" ref="M536">IFERROR(SMALL(IF((tkno=$K$2)+(tkco=$K$2),ROW(tkno)-6),ROWS($M$12:M535)),"")</f>
        <v/>
      </c>
    </row>
    <row r="537" spans="2:13" s="186" customFormat="1" ht="16.899999999999999" hidden="1" customHeight="1" x14ac:dyDescent="0.2">
      <c r="B537" s="476" t="str">
        <f t="shared" si="64"/>
        <v/>
      </c>
      <c r="C537" s="476" t="str">
        <f t="shared" si="65"/>
        <v/>
      </c>
      <c r="D537" s="187" t="str">
        <f t="shared" si="66"/>
        <v/>
      </c>
      <c r="E537" s="1884" t="str">
        <f t="shared" si="67"/>
        <v/>
      </c>
      <c r="F537" s="1885"/>
      <c r="G537" s="440" t="str">
        <f t="shared" si="71"/>
        <v/>
      </c>
      <c r="H537" s="440" t="str">
        <f t="shared" si="68"/>
        <v/>
      </c>
      <c r="I537" s="188" t="str">
        <f t="shared" si="69"/>
        <v/>
      </c>
      <c r="J537" s="188" t="str">
        <f t="shared" si="70"/>
        <v/>
      </c>
      <c r="K537" s="188">
        <f>MAX(0,$K$12+SUM($I$13:$I536)-$L$12-SUM($J$13:$J536))</f>
        <v>172646</v>
      </c>
      <c r="L537" s="188">
        <f>MAX(0,-($K$12+SUM($I$13:$I536)-$L$12-SUM($J$13:$J536)))</f>
        <v>0</v>
      </c>
      <c r="M537" s="482" t="str">
        <f t="array" ref="M537">IFERROR(SMALL(IF((tkno=$K$2)+(tkco=$K$2),ROW(tkno)-6),ROWS($M$12:M536)),"")</f>
        <v/>
      </c>
    </row>
    <row r="538" spans="2:13" s="186" customFormat="1" ht="17.649999999999999" hidden="1" customHeight="1" x14ac:dyDescent="0.2">
      <c r="B538" s="476" t="str">
        <f t="shared" si="64"/>
        <v/>
      </c>
      <c r="C538" s="476" t="str">
        <f t="shared" si="65"/>
        <v/>
      </c>
      <c r="D538" s="187" t="str">
        <f t="shared" si="66"/>
        <v/>
      </c>
      <c r="E538" s="1884" t="str">
        <f t="shared" si="67"/>
        <v/>
      </c>
      <c r="F538" s="1885"/>
      <c r="G538" s="440" t="str">
        <f t="shared" si="71"/>
        <v/>
      </c>
      <c r="H538" s="440" t="str">
        <f t="shared" si="68"/>
        <v/>
      </c>
      <c r="I538" s="188" t="str">
        <f t="shared" si="69"/>
        <v/>
      </c>
      <c r="J538" s="188" t="str">
        <f t="shared" si="70"/>
        <v/>
      </c>
      <c r="K538" s="188">
        <f>MAX(0,$K$12+SUM($I$13:$I537)-$L$12-SUM($J$13:$J537))</f>
        <v>172646</v>
      </c>
      <c r="L538" s="188">
        <f>MAX(0,-($K$12+SUM($I$13:$I537)-$L$12-SUM($J$13:$J537)))</f>
        <v>0</v>
      </c>
      <c r="M538" s="482" t="str">
        <f t="array" ref="M538">IFERROR(SMALL(IF((tkno=$K$2)+(tkco=$K$2),ROW(tkno)-6),ROWS($M$12:M537)),"")</f>
        <v/>
      </c>
    </row>
    <row r="539" spans="2:13" s="186" customFormat="1" ht="24.95" hidden="1" customHeight="1" x14ac:dyDescent="0.2">
      <c r="B539" s="476" t="str">
        <f t="shared" si="64"/>
        <v/>
      </c>
      <c r="C539" s="476" t="str">
        <f t="shared" si="65"/>
        <v/>
      </c>
      <c r="D539" s="187" t="str">
        <f t="shared" si="66"/>
        <v/>
      </c>
      <c r="E539" s="1884" t="str">
        <f t="shared" si="67"/>
        <v/>
      </c>
      <c r="F539" s="1885"/>
      <c r="G539" s="440" t="str">
        <f t="shared" si="71"/>
        <v/>
      </c>
      <c r="H539" s="440" t="str">
        <f t="shared" si="68"/>
        <v/>
      </c>
      <c r="I539" s="188" t="str">
        <f t="shared" si="69"/>
        <v/>
      </c>
      <c r="J539" s="188" t="str">
        <f t="shared" si="70"/>
        <v/>
      </c>
      <c r="K539" s="188">
        <f>MAX(0,$K$12+SUM($I$13:$I538)-$L$12-SUM($J$13:$J538))</f>
        <v>172646</v>
      </c>
      <c r="L539" s="188">
        <f>MAX(0,-($K$12+SUM($I$13:$I538)-$L$12-SUM($J$13:$J538)))</f>
        <v>0</v>
      </c>
      <c r="M539" s="482" t="str">
        <f t="array" ref="M539">IFERROR(SMALL(IF((tkno=$K$2)+(tkco=$K$2),ROW(tkno)-6),ROWS($M$12:M538)),"")</f>
        <v/>
      </c>
    </row>
    <row r="540" spans="2:13" s="186" customFormat="1" ht="17.649999999999999" hidden="1" customHeight="1" x14ac:dyDescent="0.2">
      <c r="B540" s="476" t="str">
        <f t="shared" si="64"/>
        <v/>
      </c>
      <c r="C540" s="476" t="str">
        <f t="shared" si="65"/>
        <v/>
      </c>
      <c r="D540" s="187" t="str">
        <f t="shared" si="66"/>
        <v/>
      </c>
      <c r="E540" s="1884" t="str">
        <f t="shared" si="67"/>
        <v/>
      </c>
      <c r="F540" s="1885"/>
      <c r="G540" s="440" t="str">
        <f t="shared" si="71"/>
        <v/>
      </c>
      <c r="H540" s="440" t="str">
        <f t="shared" si="68"/>
        <v/>
      </c>
      <c r="I540" s="188" t="str">
        <f t="shared" si="69"/>
        <v/>
      </c>
      <c r="J540" s="188" t="str">
        <f t="shared" si="70"/>
        <v/>
      </c>
      <c r="K540" s="188">
        <f>MAX(0,$K$12+SUM($I$13:$I539)-$L$12-SUM($J$13:$J539))</f>
        <v>172646</v>
      </c>
      <c r="L540" s="188">
        <f>MAX(0,-($K$12+SUM($I$13:$I539)-$L$12-SUM($J$13:$J539)))</f>
        <v>0</v>
      </c>
      <c r="M540" s="482" t="str">
        <f t="array" ref="M540">IFERROR(SMALL(IF((tkno=$K$2)+(tkco=$K$2),ROW(tkno)-6),ROWS($M$12:M539)),"")</f>
        <v/>
      </c>
    </row>
    <row r="541" spans="2:13" s="186" customFormat="1" ht="17.649999999999999" hidden="1" customHeight="1" x14ac:dyDescent="0.2">
      <c r="B541" s="476" t="str">
        <f t="shared" si="64"/>
        <v/>
      </c>
      <c r="C541" s="476" t="str">
        <f t="shared" si="65"/>
        <v/>
      </c>
      <c r="D541" s="187" t="str">
        <f t="shared" si="66"/>
        <v/>
      </c>
      <c r="E541" s="1884" t="str">
        <f t="shared" si="67"/>
        <v/>
      </c>
      <c r="F541" s="1885"/>
      <c r="G541" s="440" t="str">
        <f t="shared" si="71"/>
        <v/>
      </c>
      <c r="H541" s="440" t="str">
        <f t="shared" si="68"/>
        <v/>
      </c>
      <c r="I541" s="188" t="str">
        <f t="shared" si="69"/>
        <v/>
      </c>
      <c r="J541" s="188" t="str">
        <f t="shared" si="70"/>
        <v/>
      </c>
      <c r="K541" s="188">
        <f>MAX(0,$K$12+SUM($I$13:$I540)-$L$12-SUM($J$13:$J540))</f>
        <v>172646</v>
      </c>
      <c r="L541" s="188">
        <f>MAX(0,-($K$12+SUM($I$13:$I540)-$L$12-SUM($J$13:$J540)))</f>
        <v>0</v>
      </c>
      <c r="M541" s="482" t="str">
        <f t="array" ref="M541">IFERROR(SMALL(IF((tkno=$K$2)+(tkco=$K$2),ROW(tkno)-6),ROWS($M$12:M540)),"")</f>
        <v/>
      </c>
    </row>
    <row r="542" spans="2:13" s="186" customFormat="1" ht="16.899999999999999" hidden="1" customHeight="1" x14ac:dyDescent="0.2">
      <c r="B542" s="476" t="str">
        <f t="shared" si="64"/>
        <v/>
      </c>
      <c r="C542" s="476" t="str">
        <f t="shared" si="65"/>
        <v/>
      </c>
      <c r="D542" s="187" t="str">
        <f t="shared" si="66"/>
        <v/>
      </c>
      <c r="E542" s="1884" t="str">
        <f t="shared" si="67"/>
        <v/>
      </c>
      <c r="F542" s="1885"/>
      <c r="G542" s="440" t="str">
        <f t="shared" si="71"/>
        <v/>
      </c>
      <c r="H542" s="440" t="str">
        <f t="shared" si="68"/>
        <v/>
      </c>
      <c r="I542" s="188" t="str">
        <f t="shared" si="69"/>
        <v/>
      </c>
      <c r="J542" s="188" t="str">
        <f t="shared" si="70"/>
        <v/>
      </c>
      <c r="K542" s="188">
        <f>MAX(0,$K$12+SUM($I$13:$I541)-$L$12-SUM($J$13:$J541))</f>
        <v>172646</v>
      </c>
      <c r="L542" s="188">
        <f>MAX(0,-($K$12+SUM($I$13:$I541)-$L$12-SUM($J$13:$J541)))</f>
        <v>0</v>
      </c>
      <c r="M542" s="482" t="str">
        <f t="array" ref="M542">IFERROR(SMALL(IF((tkno=$K$2)+(tkco=$K$2),ROW(tkno)-6),ROWS($M$12:M541)),"")</f>
        <v/>
      </c>
    </row>
    <row r="543" spans="2:13" s="186" customFormat="1" ht="24.95" hidden="1" customHeight="1" x14ac:dyDescent="0.2">
      <c r="B543" s="476" t="str">
        <f t="shared" si="64"/>
        <v/>
      </c>
      <c r="C543" s="476" t="str">
        <f t="shared" si="65"/>
        <v/>
      </c>
      <c r="D543" s="187" t="str">
        <f t="shared" si="66"/>
        <v/>
      </c>
      <c r="E543" s="1884" t="str">
        <f t="shared" si="67"/>
        <v/>
      </c>
      <c r="F543" s="1885"/>
      <c r="G543" s="440" t="str">
        <f t="shared" si="71"/>
        <v/>
      </c>
      <c r="H543" s="440" t="str">
        <f t="shared" si="68"/>
        <v/>
      </c>
      <c r="I543" s="188" t="str">
        <f t="shared" si="69"/>
        <v/>
      </c>
      <c r="J543" s="188" t="str">
        <f t="shared" si="70"/>
        <v/>
      </c>
      <c r="K543" s="188">
        <f>MAX(0,$K$12+SUM($I$13:$I542)-$L$12-SUM($J$13:$J542))</f>
        <v>172646</v>
      </c>
      <c r="L543" s="188">
        <f>MAX(0,-($K$12+SUM($I$13:$I542)-$L$12-SUM($J$13:$J542)))</f>
        <v>0</v>
      </c>
      <c r="M543" s="482" t="str">
        <f t="array" ref="M543">IFERROR(SMALL(IF((tkno=$K$2)+(tkco=$K$2),ROW(tkno)-6),ROWS($M$12:M542)),"")</f>
        <v/>
      </c>
    </row>
    <row r="544" spans="2:13" s="186" customFormat="1" ht="17.649999999999999" hidden="1" customHeight="1" x14ac:dyDescent="0.2">
      <c r="B544" s="476" t="str">
        <f t="shared" si="64"/>
        <v/>
      </c>
      <c r="C544" s="476" t="str">
        <f t="shared" si="65"/>
        <v/>
      </c>
      <c r="D544" s="187" t="str">
        <f t="shared" si="66"/>
        <v/>
      </c>
      <c r="E544" s="1884" t="str">
        <f t="shared" si="67"/>
        <v/>
      </c>
      <c r="F544" s="1885"/>
      <c r="G544" s="440" t="str">
        <f t="shared" si="71"/>
        <v/>
      </c>
      <c r="H544" s="440" t="str">
        <f t="shared" si="68"/>
        <v/>
      </c>
      <c r="I544" s="188" t="str">
        <f t="shared" si="69"/>
        <v/>
      </c>
      <c r="J544" s="188" t="str">
        <f t="shared" si="70"/>
        <v/>
      </c>
      <c r="K544" s="188">
        <f>MAX(0,$K$12+SUM($I$13:$I543)-$L$12-SUM($J$13:$J543))</f>
        <v>172646</v>
      </c>
      <c r="L544" s="188">
        <f>MAX(0,-($K$12+SUM($I$13:$I543)-$L$12-SUM($J$13:$J543)))</f>
        <v>0</v>
      </c>
      <c r="M544" s="482" t="str">
        <f t="array" ref="M544">IFERROR(SMALL(IF((tkno=$K$2)+(tkco=$K$2),ROW(tkno)-6),ROWS($M$12:M543)),"")</f>
        <v/>
      </c>
    </row>
    <row r="545" spans="2:13" s="186" customFormat="1" ht="17.649999999999999" hidden="1" customHeight="1" x14ac:dyDescent="0.2">
      <c r="B545" s="476" t="str">
        <f t="shared" si="64"/>
        <v/>
      </c>
      <c r="C545" s="476" t="str">
        <f t="shared" si="65"/>
        <v/>
      </c>
      <c r="D545" s="187" t="str">
        <f t="shared" si="66"/>
        <v/>
      </c>
      <c r="E545" s="1884" t="str">
        <f t="shared" si="67"/>
        <v/>
      </c>
      <c r="F545" s="1885"/>
      <c r="G545" s="440" t="str">
        <f t="shared" si="71"/>
        <v/>
      </c>
      <c r="H545" s="440" t="str">
        <f t="shared" si="68"/>
        <v/>
      </c>
      <c r="I545" s="188" t="str">
        <f t="shared" si="69"/>
        <v/>
      </c>
      <c r="J545" s="188" t="str">
        <f t="shared" si="70"/>
        <v/>
      </c>
      <c r="K545" s="188">
        <f>MAX(0,$K$12+SUM($I$13:$I544)-$L$12-SUM($J$13:$J544))</f>
        <v>172646</v>
      </c>
      <c r="L545" s="188">
        <f>MAX(0,-($K$12+SUM($I$13:$I544)-$L$12-SUM($J$13:$J544)))</f>
        <v>0</v>
      </c>
      <c r="M545" s="482" t="str">
        <f t="array" ref="M545">IFERROR(SMALL(IF((tkno=$K$2)+(tkco=$K$2),ROW(tkno)-6),ROWS($M$12:M544)),"")</f>
        <v/>
      </c>
    </row>
    <row r="546" spans="2:13" s="186" customFormat="1" ht="16.899999999999999" hidden="1" customHeight="1" x14ac:dyDescent="0.2">
      <c r="B546" s="476" t="str">
        <f t="shared" si="64"/>
        <v/>
      </c>
      <c r="C546" s="476" t="str">
        <f t="shared" si="65"/>
        <v/>
      </c>
      <c r="D546" s="187" t="str">
        <f t="shared" si="66"/>
        <v/>
      </c>
      <c r="E546" s="1884" t="str">
        <f t="shared" si="67"/>
        <v/>
      </c>
      <c r="F546" s="1885"/>
      <c r="G546" s="440" t="str">
        <f t="shared" si="71"/>
        <v/>
      </c>
      <c r="H546" s="440" t="str">
        <f t="shared" si="68"/>
        <v/>
      </c>
      <c r="I546" s="188" t="str">
        <f t="shared" si="69"/>
        <v/>
      </c>
      <c r="J546" s="188" t="str">
        <f t="shared" si="70"/>
        <v/>
      </c>
      <c r="K546" s="188">
        <f>MAX(0,$K$12+SUM($I$13:$I545)-$L$12-SUM($J$13:$J545))</f>
        <v>172646</v>
      </c>
      <c r="L546" s="188">
        <f>MAX(0,-($K$12+SUM($I$13:$I545)-$L$12-SUM($J$13:$J545)))</f>
        <v>0</v>
      </c>
      <c r="M546" s="482" t="str">
        <f t="array" ref="M546">IFERROR(SMALL(IF((tkno=$K$2)+(tkco=$K$2),ROW(tkno)-6),ROWS($M$12:M545)),"")</f>
        <v/>
      </c>
    </row>
    <row r="547" spans="2:13" s="186" customFormat="1" ht="25.7" hidden="1" customHeight="1" x14ac:dyDescent="0.2">
      <c r="B547" s="476" t="str">
        <f t="shared" si="64"/>
        <v/>
      </c>
      <c r="C547" s="476" t="str">
        <f t="shared" si="65"/>
        <v/>
      </c>
      <c r="D547" s="187" t="str">
        <f t="shared" si="66"/>
        <v/>
      </c>
      <c r="E547" s="1884" t="str">
        <f t="shared" si="67"/>
        <v/>
      </c>
      <c r="F547" s="1885"/>
      <c r="G547" s="440" t="str">
        <f t="shared" si="71"/>
        <v/>
      </c>
      <c r="H547" s="440" t="str">
        <f t="shared" si="68"/>
        <v/>
      </c>
      <c r="I547" s="188" t="str">
        <f t="shared" si="69"/>
        <v/>
      </c>
      <c r="J547" s="188" t="str">
        <f t="shared" si="70"/>
        <v/>
      </c>
      <c r="K547" s="188">
        <f>MAX(0,$K$12+SUM($I$13:$I546)-$L$12-SUM($J$13:$J546))</f>
        <v>172646</v>
      </c>
      <c r="L547" s="188">
        <f>MAX(0,-($K$12+SUM($I$13:$I546)-$L$12-SUM($J$13:$J546)))</f>
        <v>0</v>
      </c>
      <c r="M547" s="482" t="str">
        <f t="array" ref="M547">IFERROR(SMALL(IF((tkno=$K$2)+(tkco=$K$2),ROW(tkno)-6),ROWS($M$12:M546)),"")</f>
        <v/>
      </c>
    </row>
    <row r="548" spans="2:13" s="186" customFormat="1" ht="16.899999999999999" hidden="1" customHeight="1" x14ac:dyDescent="0.2">
      <c r="B548" s="476" t="str">
        <f t="shared" si="64"/>
        <v/>
      </c>
      <c r="C548" s="476" t="str">
        <f t="shared" si="65"/>
        <v/>
      </c>
      <c r="D548" s="187" t="str">
        <f t="shared" si="66"/>
        <v/>
      </c>
      <c r="E548" s="1884" t="str">
        <f t="shared" si="67"/>
        <v/>
      </c>
      <c r="F548" s="1885"/>
      <c r="G548" s="440" t="str">
        <f t="shared" si="71"/>
        <v/>
      </c>
      <c r="H548" s="440" t="str">
        <f t="shared" si="68"/>
        <v/>
      </c>
      <c r="I548" s="188" t="str">
        <f t="shared" si="69"/>
        <v/>
      </c>
      <c r="J548" s="188" t="str">
        <f t="shared" si="70"/>
        <v/>
      </c>
      <c r="K548" s="188">
        <f>MAX(0,$K$12+SUM($I$13:$I547)-$L$12-SUM($J$13:$J547))</f>
        <v>172646</v>
      </c>
      <c r="L548" s="188">
        <f>MAX(0,-($K$12+SUM($I$13:$I547)-$L$12-SUM($J$13:$J547)))</f>
        <v>0</v>
      </c>
      <c r="M548" s="482" t="str">
        <f t="array" ref="M548">IFERROR(SMALL(IF((tkno=$K$2)+(tkco=$K$2),ROW(tkno)-6),ROWS($M$12:M547)),"")</f>
        <v/>
      </c>
    </row>
    <row r="549" spans="2:13" s="186" customFormat="1" ht="17.649999999999999" hidden="1" customHeight="1" x14ac:dyDescent="0.2">
      <c r="B549" s="476" t="str">
        <f t="shared" si="64"/>
        <v/>
      </c>
      <c r="C549" s="476" t="str">
        <f t="shared" si="65"/>
        <v/>
      </c>
      <c r="D549" s="187" t="str">
        <f t="shared" si="66"/>
        <v/>
      </c>
      <c r="E549" s="1884" t="str">
        <f t="shared" si="67"/>
        <v/>
      </c>
      <c r="F549" s="1885"/>
      <c r="G549" s="440" t="str">
        <f t="shared" si="71"/>
        <v/>
      </c>
      <c r="H549" s="440" t="str">
        <f t="shared" si="68"/>
        <v/>
      </c>
      <c r="I549" s="188" t="str">
        <f t="shared" si="69"/>
        <v/>
      </c>
      <c r="J549" s="188" t="str">
        <f t="shared" si="70"/>
        <v/>
      </c>
      <c r="K549" s="188">
        <f>MAX(0,$K$12+SUM($I$13:$I548)-$L$12-SUM($J$13:$J548))</f>
        <v>172646</v>
      </c>
      <c r="L549" s="188">
        <f>MAX(0,-($K$12+SUM($I$13:$I548)-$L$12-SUM($J$13:$J548)))</f>
        <v>0</v>
      </c>
      <c r="M549" s="482" t="str">
        <f t="array" ref="M549">IFERROR(SMALL(IF((tkno=$K$2)+(tkco=$K$2),ROW(tkno)-6),ROWS($M$12:M548)),"")</f>
        <v/>
      </c>
    </row>
    <row r="550" spans="2:13" s="186" customFormat="1" ht="17.649999999999999" hidden="1" customHeight="1" x14ac:dyDescent="0.2">
      <c r="B550" s="476" t="str">
        <f t="shared" si="64"/>
        <v/>
      </c>
      <c r="C550" s="476" t="str">
        <f t="shared" si="65"/>
        <v/>
      </c>
      <c r="D550" s="187" t="str">
        <f t="shared" si="66"/>
        <v/>
      </c>
      <c r="E550" s="1884" t="str">
        <f t="shared" si="67"/>
        <v/>
      </c>
      <c r="F550" s="1885"/>
      <c r="G550" s="440" t="str">
        <f t="shared" si="71"/>
        <v/>
      </c>
      <c r="H550" s="440" t="str">
        <f t="shared" si="68"/>
        <v/>
      </c>
      <c r="I550" s="188" t="str">
        <f t="shared" si="69"/>
        <v/>
      </c>
      <c r="J550" s="188" t="str">
        <f t="shared" si="70"/>
        <v/>
      </c>
      <c r="K550" s="188">
        <f>MAX(0,$K$12+SUM($I$13:$I549)-$L$12-SUM($J$13:$J549))</f>
        <v>172646</v>
      </c>
      <c r="L550" s="188">
        <f>MAX(0,-($K$12+SUM($I$13:$I549)-$L$12-SUM($J$13:$J549)))</f>
        <v>0</v>
      </c>
      <c r="M550" s="482" t="str">
        <f t="array" ref="M550">IFERROR(SMALL(IF((tkno=$K$2)+(tkco=$K$2),ROW(tkno)-6),ROWS($M$12:M549)),"")</f>
        <v/>
      </c>
    </row>
    <row r="551" spans="2:13" s="186" customFormat="1" ht="24.95" hidden="1" customHeight="1" x14ac:dyDescent="0.2">
      <c r="B551" s="476" t="str">
        <f t="shared" si="64"/>
        <v/>
      </c>
      <c r="C551" s="476" t="str">
        <f t="shared" si="65"/>
        <v/>
      </c>
      <c r="D551" s="187" t="str">
        <f t="shared" si="66"/>
        <v/>
      </c>
      <c r="E551" s="1884" t="str">
        <f t="shared" si="67"/>
        <v/>
      </c>
      <c r="F551" s="1885"/>
      <c r="G551" s="440" t="str">
        <f t="shared" si="71"/>
        <v/>
      </c>
      <c r="H551" s="440" t="str">
        <f t="shared" si="68"/>
        <v/>
      </c>
      <c r="I551" s="188" t="str">
        <f t="shared" si="69"/>
        <v/>
      </c>
      <c r="J551" s="188" t="str">
        <f t="shared" si="70"/>
        <v/>
      </c>
      <c r="K551" s="188">
        <f>MAX(0,$K$12+SUM($I$13:$I550)-$L$12-SUM($J$13:$J550))</f>
        <v>172646</v>
      </c>
      <c r="L551" s="188">
        <f>MAX(0,-($K$12+SUM($I$13:$I550)-$L$12-SUM($J$13:$J550)))</f>
        <v>0</v>
      </c>
      <c r="M551" s="482" t="str">
        <f t="array" ref="M551">IFERROR(SMALL(IF((tkno=$K$2)+(tkco=$K$2),ROW(tkno)-6),ROWS($M$12:M550)),"")</f>
        <v/>
      </c>
    </row>
    <row r="552" spans="2:13" s="186" customFormat="1" ht="17.649999999999999" hidden="1" customHeight="1" x14ac:dyDescent="0.2">
      <c r="B552" s="476" t="str">
        <f t="shared" si="64"/>
        <v/>
      </c>
      <c r="C552" s="476" t="str">
        <f t="shared" si="65"/>
        <v/>
      </c>
      <c r="D552" s="187" t="str">
        <f t="shared" si="66"/>
        <v/>
      </c>
      <c r="E552" s="1884" t="str">
        <f t="shared" si="67"/>
        <v/>
      </c>
      <c r="F552" s="1885"/>
      <c r="G552" s="440" t="str">
        <f t="shared" si="71"/>
        <v/>
      </c>
      <c r="H552" s="440" t="str">
        <f t="shared" si="68"/>
        <v/>
      </c>
      <c r="I552" s="188" t="str">
        <f t="shared" si="69"/>
        <v/>
      </c>
      <c r="J552" s="188" t="str">
        <f t="shared" si="70"/>
        <v/>
      </c>
      <c r="K552" s="188">
        <f>MAX(0,$K$12+SUM($I$13:$I551)-$L$12-SUM($J$13:$J551))</f>
        <v>172646</v>
      </c>
      <c r="L552" s="188">
        <f>MAX(0,-($K$12+SUM($I$13:$I551)-$L$12-SUM($J$13:$J551)))</f>
        <v>0</v>
      </c>
      <c r="M552" s="482" t="str">
        <f t="array" ref="M552">IFERROR(SMALL(IF((tkno=$K$2)+(tkco=$K$2),ROW(tkno)-6),ROWS($M$12:M551)),"")</f>
        <v/>
      </c>
    </row>
    <row r="553" spans="2:13" s="186" customFormat="1" ht="16.899999999999999" hidden="1" customHeight="1" x14ac:dyDescent="0.2">
      <c r="B553" s="476" t="str">
        <f t="shared" si="64"/>
        <v/>
      </c>
      <c r="C553" s="476" t="str">
        <f t="shared" si="65"/>
        <v/>
      </c>
      <c r="D553" s="187" t="str">
        <f t="shared" si="66"/>
        <v/>
      </c>
      <c r="E553" s="1884" t="str">
        <f t="shared" si="67"/>
        <v/>
      </c>
      <c r="F553" s="1885"/>
      <c r="G553" s="440" t="str">
        <f t="shared" si="71"/>
        <v/>
      </c>
      <c r="H553" s="440" t="str">
        <f t="shared" si="68"/>
        <v/>
      </c>
      <c r="I553" s="188" t="str">
        <f t="shared" si="69"/>
        <v/>
      </c>
      <c r="J553" s="188" t="str">
        <f t="shared" si="70"/>
        <v/>
      </c>
      <c r="K553" s="188">
        <f>MAX(0,$K$12+SUM($I$13:$I552)-$L$12-SUM($J$13:$J552))</f>
        <v>172646</v>
      </c>
      <c r="L553" s="188">
        <f>MAX(0,-($K$12+SUM($I$13:$I552)-$L$12-SUM($J$13:$J552)))</f>
        <v>0</v>
      </c>
      <c r="M553" s="482" t="str">
        <f t="array" ref="M553">IFERROR(SMALL(IF((tkno=$K$2)+(tkco=$K$2),ROW(tkno)-6),ROWS($M$12:M552)),"")</f>
        <v/>
      </c>
    </row>
    <row r="554" spans="2:13" s="186" customFormat="1" ht="17.649999999999999" hidden="1" customHeight="1" x14ac:dyDescent="0.2">
      <c r="B554" s="476" t="str">
        <f t="shared" si="64"/>
        <v/>
      </c>
      <c r="C554" s="476" t="str">
        <f t="shared" si="65"/>
        <v/>
      </c>
      <c r="D554" s="187" t="str">
        <f t="shared" si="66"/>
        <v/>
      </c>
      <c r="E554" s="1884" t="str">
        <f t="shared" si="67"/>
        <v/>
      </c>
      <c r="F554" s="1885"/>
      <c r="G554" s="440" t="str">
        <f t="shared" si="71"/>
        <v/>
      </c>
      <c r="H554" s="440" t="str">
        <f t="shared" si="68"/>
        <v/>
      </c>
      <c r="I554" s="188" t="str">
        <f t="shared" si="69"/>
        <v/>
      </c>
      <c r="J554" s="188" t="str">
        <f t="shared" si="70"/>
        <v/>
      </c>
      <c r="K554" s="188">
        <f>MAX(0,$K$12+SUM($I$13:$I553)-$L$12-SUM($J$13:$J553))</f>
        <v>172646</v>
      </c>
      <c r="L554" s="188">
        <f>MAX(0,-($K$12+SUM($I$13:$I553)-$L$12-SUM($J$13:$J553)))</f>
        <v>0</v>
      </c>
      <c r="M554" s="482" t="str">
        <f t="array" ref="M554">IFERROR(SMALL(IF((tkno=$K$2)+(tkco=$K$2),ROW(tkno)-6),ROWS($M$12:M553)),"")</f>
        <v/>
      </c>
    </row>
    <row r="555" spans="2:13" s="186" customFormat="1" ht="16.899999999999999" hidden="1" customHeight="1" x14ac:dyDescent="0.2">
      <c r="B555" s="476" t="str">
        <f t="shared" si="64"/>
        <v/>
      </c>
      <c r="C555" s="476" t="str">
        <f t="shared" si="65"/>
        <v/>
      </c>
      <c r="D555" s="187" t="str">
        <f t="shared" si="66"/>
        <v/>
      </c>
      <c r="E555" s="1884" t="str">
        <f t="shared" si="67"/>
        <v/>
      </c>
      <c r="F555" s="1885"/>
      <c r="G555" s="440" t="str">
        <f t="shared" si="71"/>
        <v/>
      </c>
      <c r="H555" s="440" t="str">
        <f t="shared" si="68"/>
        <v/>
      </c>
      <c r="I555" s="188" t="str">
        <f t="shared" si="69"/>
        <v/>
      </c>
      <c r="J555" s="188" t="str">
        <f t="shared" si="70"/>
        <v/>
      </c>
      <c r="K555" s="188">
        <f>MAX(0,$K$12+SUM($I$13:$I554)-$L$12-SUM($J$13:$J554))</f>
        <v>172646</v>
      </c>
      <c r="L555" s="188">
        <f>MAX(0,-($K$12+SUM($I$13:$I554)-$L$12-SUM($J$13:$J554)))</f>
        <v>0</v>
      </c>
      <c r="M555" s="482" t="str">
        <f t="array" ref="M555">IFERROR(SMALL(IF((tkno=$K$2)+(tkco=$K$2),ROW(tkno)-6),ROWS($M$12:M554)),"")</f>
        <v/>
      </c>
    </row>
    <row r="556" spans="2:13" s="186" customFormat="1" ht="17.649999999999999" hidden="1" customHeight="1" x14ac:dyDescent="0.2">
      <c r="B556" s="476" t="str">
        <f t="shared" si="64"/>
        <v/>
      </c>
      <c r="C556" s="476" t="str">
        <f t="shared" si="65"/>
        <v/>
      </c>
      <c r="D556" s="187" t="str">
        <f t="shared" si="66"/>
        <v/>
      </c>
      <c r="E556" s="1884" t="str">
        <f t="shared" si="67"/>
        <v/>
      </c>
      <c r="F556" s="1885"/>
      <c r="G556" s="440" t="str">
        <f t="shared" si="71"/>
        <v/>
      </c>
      <c r="H556" s="440" t="str">
        <f t="shared" si="68"/>
        <v/>
      </c>
      <c r="I556" s="188" t="str">
        <f t="shared" si="69"/>
        <v/>
      </c>
      <c r="J556" s="188" t="str">
        <f t="shared" si="70"/>
        <v/>
      </c>
      <c r="K556" s="188">
        <f>MAX(0,$K$12+SUM($I$13:$I555)-$L$12-SUM($J$13:$J555))</f>
        <v>172646</v>
      </c>
      <c r="L556" s="188">
        <f>MAX(0,-($K$12+SUM($I$13:$I555)-$L$12-SUM($J$13:$J555)))</f>
        <v>0</v>
      </c>
      <c r="M556" s="482" t="str">
        <f t="array" ref="M556">IFERROR(SMALL(IF((tkno=$K$2)+(tkco=$K$2),ROW(tkno)-6),ROWS($M$12:M555)),"")</f>
        <v/>
      </c>
    </row>
    <row r="557" spans="2:13" s="186" customFormat="1" ht="17.649999999999999" hidden="1" customHeight="1" x14ac:dyDescent="0.2">
      <c r="B557" s="476" t="str">
        <f t="shared" si="64"/>
        <v/>
      </c>
      <c r="C557" s="476" t="str">
        <f t="shared" si="65"/>
        <v/>
      </c>
      <c r="D557" s="187" t="str">
        <f t="shared" si="66"/>
        <v/>
      </c>
      <c r="E557" s="1884" t="str">
        <f t="shared" si="67"/>
        <v/>
      </c>
      <c r="F557" s="1885"/>
      <c r="G557" s="440" t="str">
        <f t="shared" si="71"/>
        <v/>
      </c>
      <c r="H557" s="440" t="str">
        <f t="shared" si="68"/>
        <v/>
      </c>
      <c r="I557" s="188" t="str">
        <f t="shared" si="69"/>
        <v/>
      </c>
      <c r="J557" s="188" t="str">
        <f t="shared" si="70"/>
        <v/>
      </c>
      <c r="K557" s="188">
        <f>MAX(0,$K$12+SUM($I$13:$I556)-$L$12-SUM($J$13:$J556))</f>
        <v>172646</v>
      </c>
      <c r="L557" s="188">
        <f>MAX(0,-($K$12+SUM($I$13:$I556)-$L$12-SUM($J$13:$J556)))</f>
        <v>0</v>
      </c>
      <c r="M557" s="482" t="str">
        <f t="array" ref="M557">IFERROR(SMALL(IF((tkno=$K$2)+(tkco=$K$2),ROW(tkno)-6),ROWS($M$12:M556)),"")</f>
        <v/>
      </c>
    </row>
    <row r="558" spans="2:13" s="186" customFormat="1" ht="16.899999999999999" hidden="1" customHeight="1" x14ac:dyDescent="0.2">
      <c r="B558" s="476" t="str">
        <f t="shared" si="64"/>
        <v/>
      </c>
      <c r="C558" s="476" t="str">
        <f t="shared" si="65"/>
        <v/>
      </c>
      <c r="D558" s="187" t="str">
        <f t="shared" si="66"/>
        <v/>
      </c>
      <c r="E558" s="1884" t="str">
        <f t="shared" si="67"/>
        <v/>
      </c>
      <c r="F558" s="1885"/>
      <c r="G558" s="440" t="str">
        <f t="shared" si="71"/>
        <v/>
      </c>
      <c r="H558" s="440" t="str">
        <f t="shared" si="68"/>
        <v/>
      </c>
      <c r="I558" s="188" t="str">
        <f t="shared" si="69"/>
        <v/>
      </c>
      <c r="J558" s="188" t="str">
        <f t="shared" si="70"/>
        <v/>
      </c>
      <c r="K558" s="188">
        <f>MAX(0,$K$12+SUM($I$13:$I557)-$L$12-SUM($J$13:$J557))</f>
        <v>172646</v>
      </c>
      <c r="L558" s="188">
        <f>MAX(0,-($K$12+SUM($I$13:$I557)-$L$12-SUM($J$13:$J557)))</f>
        <v>0</v>
      </c>
      <c r="M558" s="482" t="str">
        <f t="array" ref="M558">IFERROR(SMALL(IF((tkno=$K$2)+(tkco=$K$2),ROW(tkno)-6),ROWS($M$12:M557)),"")</f>
        <v/>
      </c>
    </row>
    <row r="559" spans="2:13" s="186" customFormat="1" ht="17.649999999999999" hidden="1" customHeight="1" x14ac:dyDescent="0.2">
      <c r="B559" s="476" t="str">
        <f t="shared" si="64"/>
        <v/>
      </c>
      <c r="C559" s="476" t="str">
        <f t="shared" si="65"/>
        <v/>
      </c>
      <c r="D559" s="187" t="str">
        <f t="shared" si="66"/>
        <v/>
      </c>
      <c r="E559" s="1884" t="str">
        <f t="shared" si="67"/>
        <v/>
      </c>
      <c r="F559" s="1885"/>
      <c r="G559" s="440" t="str">
        <f t="shared" si="71"/>
        <v/>
      </c>
      <c r="H559" s="440" t="str">
        <f t="shared" si="68"/>
        <v/>
      </c>
      <c r="I559" s="188" t="str">
        <f t="shared" si="69"/>
        <v/>
      </c>
      <c r="J559" s="188" t="str">
        <f t="shared" si="70"/>
        <v/>
      </c>
      <c r="K559" s="188">
        <f>MAX(0,$K$12+SUM($I$13:$I558)-$L$12-SUM($J$13:$J558))</f>
        <v>172646</v>
      </c>
      <c r="L559" s="188">
        <f>MAX(0,-($K$12+SUM($I$13:$I558)-$L$12-SUM($J$13:$J558)))</f>
        <v>0</v>
      </c>
      <c r="M559" s="482" t="str">
        <f t="array" ref="M559">IFERROR(SMALL(IF((tkno=$K$2)+(tkco=$K$2),ROW(tkno)-6),ROWS($M$12:M558)),"")</f>
        <v/>
      </c>
    </row>
    <row r="560" spans="2:13" s="186" customFormat="1" ht="17.649999999999999" hidden="1" customHeight="1" x14ac:dyDescent="0.2">
      <c r="B560" s="476" t="str">
        <f t="shared" si="64"/>
        <v/>
      </c>
      <c r="C560" s="476" t="str">
        <f t="shared" si="65"/>
        <v/>
      </c>
      <c r="D560" s="187" t="str">
        <f t="shared" si="66"/>
        <v/>
      </c>
      <c r="E560" s="1884" t="str">
        <f t="shared" si="67"/>
        <v/>
      </c>
      <c r="F560" s="1885"/>
      <c r="G560" s="440" t="str">
        <f t="shared" si="71"/>
        <v/>
      </c>
      <c r="H560" s="440" t="str">
        <f t="shared" si="68"/>
        <v/>
      </c>
      <c r="I560" s="188" t="str">
        <f t="shared" si="69"/>
        <v/>
      </c>
      <c r="J560" s="188" t="str">
        <f t="shared" si="70"/>
        <v/>
      </c>
      <c r="K560" s="188">
        <f>MAX(0,$K$12+SUM($I$13:$I559)-$L$12-SUM($J$13:$J559))</f>
        <v>172646</v>
      </c>
      <c r="L560" s="188">
        <f>MAX(0,-($K$12+SUM($I$13:$I559)-$L$12-SUM($J$13:$J559)))</f>
        <v>0</v>
      </c>
      <c r="M560" s="482" t="str">
        <f t="array" ref="M560">IFERROR(SMALL(IF((tkno=$K$2)+(tkco=$K$2),ROW(tkno)-6),ROWS($M$12:M559)),"")</f>
        <v/>
      </c>
    </row>
    <row r="561" spans="2:13" s="186" customFormat="1" ht="24.95" hidden="1" customHeight="1" x14ac:dyDescent="0.2">
      <c r="B561" s="476" t="str">
        <f t="shared" si="64"/>
        <v/>
      </c>
      <c r="C561" s="476" t="str">
        <f t="shared" si="65"/>
        <v/>
      </c>
      <c r="D561" s="187" t="str">
        <f t="shared" si="66"/>
        <v/>
      </c>
      <c r="E561" s="1884" t="str">
        <f t="shared" si="67"/>
        <v/>
      </c>
      <c r="F561" s="1885"/>
      <c r="G561" s="440" t="str">
        <f t="shared" si="71"/>
        <v/>
      </c>
      <c r="H561" s="440" t="str">
        <f t="shared" si="68"/>
        <v/>
      </c>
      <c r="I561" s="188" t="str">
        <f t="shared" si="69"/>
        <v/>
      </c>
      <c r="J561" s="188" t="str">
        <f t="shared" si="70"/>
        <v/>
      </c>
      <c r="K561" s="188">
        <f>MAX(0,$K$12+SUM($I$13:$I560)-$L$12-SUM($J$13:$J560))</f>
        <v>172646</v>
      </c>
      <c r="L561" s="188">
        <f>MAX(0,-($K$12+SUM($I$13:$I560)-$L$12-SUM($J$13:$J560)))</f>
        <v>0</v>
      </c>
      <c r="M561" s="482" t="str">
        <f t="array" ref="M561">IFERROR(SMALL(IF((tkno=$K$2)+(tkco=$K$2),ROW(tkno)-6),ROWS($M$12:M560)),"")</f>
        <v/>
      </c>
    </row>
    <row r="562" spans="2:13" s="186" customFormat="1" ht="16.899999999999999" hidden="1" customHeight="1" x14ac:dyDescent="0.2">
      <c r="B562" s="476" t="str">
        <f t="shared" si="64"/>
        <v/>
      </c>
      <c r="C562" s="476" t="str">
        <f t="shared" si="65"/>
        <v/>
      </c>
      <c r="D562" s="187" t="str">
        <f t="shared" si="66"/>
        <v/>
      </c>
      <c r="E562" s="1884" t="str">
        <f t="shared" si="67"/>
        <v/>
      </c>
      <c r="F562" s="1885"/>
      <c r="G562" s="440" t="str">
        <f t="shared" si="71"/>
        <v/>
      </c>
      <c r="H562" s="440" t="str">
        <f t="shared" si="68"/>
        <v/>
      </c>
      <c r="I562" s="188" t="str">
        <f t="shared" si="69"/>
        <v/>
      </c>
      <c r="J562" s="188" t="str">
        <f t="shared" si="70"/>
        <v/>
      </c>
      <c r="K562" s="188">
        <f>MAX(0,$K$12+SUM($I$13:$I561)-$L$12-SUM($J$13:$J561))</f>
        <v>172646</v>
      </c>
      <c r="L562" s="188">
        <f>MAX(0,-($K$12+SUM($I$13:$I561)-$L$12-SUM($J$13:$J561)))</f>
        <v>0</v>
      </c>
      <c r="M562" s="482" t="str">
        <f t="array" ref="M562">IFERROR(SMALL(IF((tkno=$K$2)+(tkco=$K$2),ROW(tkno)-6),ROWS($M$12:M561)),"")</f>
        <v/>
      </c>
    </row>
    <row r="563" spans="2:13" s="186" customFormat="1" ht="17.649999999999999" hidden="1" customHeight="1" x14ac:dyDescent="0.2">
      <c r="B563" s="476" t="str">
        <f t="shared" si="64"/>
        <v/>
      </c>
      <c r="C563" s="476" t="str">
        <f t="shared" si="65"/>
        <v/>
      </c>
      <c r="D563" s="187" t="str">
        <f t="shared" si="66"/>
        <v/>
      </c>
      <c r="E563" s="1884" t="str">
        <f t="shared" si="67"/>
        <v/>
      </c>
      <c r="F563" s="1885"/>
      <c r="G563" s="440" t="str">
        <f t="shared" si="71"/>
        <v/>
      </c>
      <c r="H563" s="440" t="str">
        <f t="shared" si="68"/>
        <v/>
      </c>
      <c r="I563" s="188" t="str">
        <f t="shared" si="69"/>
        <v/>
      </c>
      <c r="J563" s="188" t="str">
        <f t="shared" si="70"/>
        <v/>
      </c>
      <c r="K563" s="188">
        <f>MAX(0,$K$12+SUM($I$13:$I562)-$L$12-SUM($J$13:$J562))</f>
        <v>172646</v>
      </c>
      <c r="L563" s="188">
        <f>MAX(0,-($K$12+SUM($I$13:$I562)-$L$12-SUM($J$13:$J562)))</f>
        <v>0</v>
      </c>
      <c r="M563" s="482" t="str">
        <f t="array" ref="M563">IFERROR(SMALL(IF((tkno=$K$2)+(tkco=$K$2),ROW(tkno)-6),ROWS($M$12:M562)),"")</f>
        <v/>
      </c>
    </row>
    <row r="564" spans="2:13" s="186" customFormat="1" ht="17.649999999999999" hidden="1" customHeight="1" x14ac:dyDescent="0.2">
      <c r="B564" s="476" t="str">
        <f t="shared" si="64"/>
        <v/>
      </c>
      <c r="C564" s="476" t="str">
        <f t="shared" si="65"/>
        <v/>
      </c>
      <c r="D564" s="187" t="str">
        <f t="shared" si="66"/>
        <v/>
      </c>
      <c r="E564" s="1884" t="str">
        <f t="shared" si="67"/>
        <v/>
      </c>
      <c r="F564" s="1885"/>
      <c r="G564" s="440" t="str">
        <f t="shared" si="71"/>
        <v/>
      </c>
      <c r="H564" s="440" t="str">
        <f t="shared" si="68"/>
        <v/>
      </c>
      <c r="I564" s="188" t="str">
        <f t="shared" si="69"/>
        <v/>
      </c>
      <c r="J564" s="188" t="str">
        <f t="shared" si="70"/>
        <v/>
      </c>
      <c r="K564" s="188">
        <f>MAX(0,$K$12+SUM($I$13:$I563)-$L$12-SUM($J$13:$J563))</f>
        <v>172646</v>
      </c>
      <c r="L564" s="188">
        <f>MAX(0,-($K$12+SUM($I$13:$I563)-$L$12-SUM($J$13:$J563)))</f>
        <v>0</v>
      </c>
      <c r="M564" s="482" t="str">
        <f t="array" ref="M564">IFERROR(SMALL(IF((tkno=$K$2)+(tkco=$K$2),ROW(tkno)-6),ROWS($M$12:M563)),"")</f>
        <v/>
      </c>
    </row>
    <row r="565" spans="2:13" s="186" customFormat="1" ht="16.899999999999999" hidden="1" customHeight="1" x14ac:dyDescent="0.2">
      <c r="B565" s="476" t="str">
        <f t="shared" si="64"/>
        <v/>
      </c>
      <c r="C565" s="476" t="str">
        <f t="shared" si="65"/>
        <v/>
      </c>
      <c r="D565" s="187" t="str">
        <f t="shared" si="66"/>
        <v/>
      </c>
      <c r="E565" s="1884" t="str">
        <f t="shared" si="67"/>
        <v/>
      </c>
      <c r="F565" s="1885"/>
      <c r="G565" s="440" t="str">
        <f t="shared" si="71"/>
        <v/>
      </c>
      <c r="H565" s="440" t="str">
        <f t="shared" si="68"/>
        <v/>
      </c>
      <c r="I565" s="188" t="str">
        <f t="shared" si="69"/>
        <v/>
      </c>
      <c r="J565" s="188" t="str">
        <f t="shared" si="70"/>
        <v/>
      </c>
      <c r="K565" s="188">
        <f>MAX(0,$K$12+SUM($I$13:$I564)-$L$12-SUM($J$13:$J564))</f>
        <v>172646</v>
      </c>
      <c r="L565" s="188">
        <f>MAX(0,-($K$12+SUM($I$13:$I564)-$L$12-SUM($J$13:$J564)))</f>
        <v>0</v>
      </c>
      <c r="M565" s="482" t="str">
        <f t="array" ref="M565">IFERROR(SMALL(IF((tkno=$K$2)+(tkco=$K$2),ROW(tkno)-6),ROWS($M$12:M564)),"")</f>
        <v/>
      </c>
    </row>
    <row r="566" spans="2:13" s="186" customFormat="1" ht="17.649999999999999" hidden="1" customHeight="1" x14ac:dyDescent="0.2">
      <c r="B566" s="476" t="str">
        <f t="shared" si="64"/>
        <v/>
      </c>
      <c r="C566" s="476" t="str">
        <f t="shared" si="65"/>
        <v/>
      </c>
      <c r="D566" s="187" t="str">
        <f t="shared" si="66"/>
        <v/>
      </c>
      <c r="E566" s="1884" t="str">
        <f t="shared" si="67"/>
        <v/>
      </c>
      <c r="F566" s="1885"/>
      <c r="G566" s="440" t="str">
        <f t="shared" si="71"/>
        <v/>
      </c>
      <c r="H566" s="440" t="str">
        <f t="shared" si="68"/>
        <v/>
      </c>
      <c r="I566" s="188" t="str">
        <f t="shared" si="69"/>
        <v/>
      </c>
      <c r="J566" s="188" t="str">
        <f t="shared" si="70"/>
        <v/>
      </c>
      <c r="K566" s="188">
        <f>MAX(0,$K$12+SUM($I$13:$I565)-$L$12-SUM($J$13:$J565))</f>
        <v>172646</v>
      </c>
      <c r="L566" s="188">
        <f>MAX(0,-($K$12+SUM($I$13:$I565)-$L$12-SUM($J$13:$J565)))</f>
        <v>0</v>
      </c>
      <c r="M566" s="482" t="str">
        <f t="array" ref="M566">IFERROR(SMALL(IF((tkno=$K$2)+(tkco=$K$2),ROW(tkno)-6),ROWS($M$12:M565)),"")</f>
        <v/>
      </c>
    </row>
    <row r="567" spans="2:13" s="186" customFormat="1" ht="17.649999999999999" hidden="1" customHeight="1" x14ac:dyDescent="0.2">
      <c r="B567" s="476" t="str">
        <f t="shared" si="64"/>
        <v/>
      </c>
      <c r="C567" s="476" t="str">
        <f t="shared" si="65"/>
        <v/>
      </c>
      <c r="D567" s="187" t="str">
        <f t="shared" si="66"/>
        <v/>
      </c>
      <c r="E567" s="1884" t="str">
        <f t="shared" si="67"/>
        <v/>
      </c>
      <c r="F567" s="1885"/>
      <c r="G567" s="440" t="str">
        <f t="shared" si="71"/>
        <v/>
      </c>
      <c r="H567" s="440" t="str">
        <f t="shared" si="68"/>
        <v/>
      </c>
      <c r="I567" s="188" t="str">
        <f t="shared" si="69"/>
        <v/>
      </c>
      <c r="J567" s="188" t="str">
        <f t="shared" si="70"/>
        <v/>
      </c>
      <c r="K567" s="188">
        <f>MAX(0,$K$12+SUM($I$13:$I566)-$L$12-SUM($J$13:$J566))</f>
        <v>172646</v>
      </c>
      <c r="L567" s="188">
        <f>MAX(0,-($K$12+SUM($I$13:$I566)-$L$12-SUM($J$13:$J566)))</f>
        <v>0</v>
      </c>
      <c r="M567" s="482" t="str">
        <f t="array" ref="M567">IFERROR(SMALL(IF((tkno=$K$2)+(tkco=$K$2),ROW(tkno)-6),ROWS($M$12:M566)),"")</f>
        <v/>
      </c>
    </row>
    <row r="568" spans="2:13" s="186" customFormat="1" ht="16.899999999999999" hidden="1" customHeight="1" x14ac:dyDescent="0.2">
      <c r="B568" s="476" t="str">
        <f t="shared" si="64"/>
        <v/>
      </c>
      <c r="C568" s="476" t="str">
        <f t="shared" si="65"/>
        <v/>
      </c>
      <c r="D568" s="187" t="str">
        <f t="shared" si="66"/>
        <v/>
      </c>
      <c r="E568" s="1884" t="str">
        <f t="shared" si="67"/>
        <v/>
      </c>
      <c r="F568" s="1885"/>
      <c r="G568" s="440" t="str">
        <f t="shared" si="71"/>
        <v/>
      </c>
      <c r="H568" s="440" t="str">
        <f t="shared" si="68"/>
        <v/>
      </c>
      <c r="I568" s="188" t="str">
        <f t="shared" si="69"/>
        <v/>
      </c>
      <c r="J568" s="188" t="str">
        <f t="shared" si="70"/>
        <v/>
      </c>
      <c r="K568" s="188">
        <f>MAX(0,$K$12+SUM($I$13:$I567)-$L$12-SUM($J$13:$J567))</f>
        <v>172646</v>
      </c>
      <c r="L568" s="188">
        <f>MAX(0,-($K$12+SUM($I$13:$I567)-$L$12-SUM($J$13:$J567)))</f>
        <v>0</v>
      </c>
      <c r="M568" s="482" t="str">
        <f t="array" ref="M568">IFERROR(SMALL(IF((tkno=$K$2)+(tkco=$K$2),ROW(tkno)-6),ROWS($M$12:M567)),"")</f>
        <v/>
      </c>
    </row>
    <row r="569" spans="2:13" s="186" customFormat="1" ht="24.95" hidden="1" customHeight="1" x14ac:dyDescent="0.2">
      <c r="B569" s="476" t="str">
        <f t="shared" si="64"/>
        <v/>
      </c>
      <c r="C569" s="476" t="str">
        <f t="shared" si="65"/>
        <v/>
      </c>
      <c r="D569" s="187" t="str">
        <f t="shared" si="66"/>
        <v/>
      </c>
      <c r="E569" s="1884" t="str">
        <f t="shared" si="67"/>
        <v/>
      </c>
      <c r="F569" s="1885"/>
      <c r="G569" s="440" t="str">
        <f t="shared" si="71"/>
        <v/>
      </c>
      <c r="H569" s="440" t="str">
        <f t="shared" si="68"/>
        <v/>
      </c>
      <c r="I569" s="188" t="str">
        <f t="shared" si="69"/>
        <v/>
      </c>
      <c r="J569" s="188" t="str">
        <f t="shared" si="70"/>
        <v/>
      </c>
      <c r="K569" s="188">
        <f>MAX(0,$K$12+SUM($I$13:$I568)-$L$12-SUM($J$13:$J568))</f>
        <v>172646</v>
      </c>
      <c r="L569" s="188">
        <f>MAX(0,-($K$12+SUM($I$13:$I568)-$L$12-SUM($J$13:$J568)))</f>
        <v>0</v>
      </c>
      <c r="M569" s="482" t="str">
        <f t="array" ref="M569">IFERROR(SMALL(IF((tkno=$K$2)+(tkco=$K$2),ROW(tkno)-6),ROWS($M$12:M568)),"")</f>
        <v/>
      </c>
    </row>
    <row r="570" spans="2:13" s="186" customFormat="1" ht="17.649999999999999" hidden="1" customHeight="1" x14ac:dyDescent="0.2">
      <c r="B570" s="476" t="str">
        <f t="shared" si="64"/>
        <v/>
      </c>
      <c r="C570" s="476" t="str">
        <f t="shared" si="65"/>
        <v/>
      </c>
      <c r="D570" s="187" t="str">
        <f t="shared" si="66"/>
        <v/>
      </c>
      <c r="E570" s="1884" t="str">
        <f t="shared" si="67"/>
        <v/>
      </c>
      <c r="F570" s="1885"/>
      <c r="G570" s="440" t="str">
        <f t="shared" si="71"/>
        <v/>
      </c>
      <c r="H570" s="440" t="str">
        <f t="shared" si="68"/>
        <v/>
      </c>
      <c r="I570" s="188" t="str">
        <f t="shared" si="69"/>
        <v/>
      </c>
      <c r="J570" s="188" t="str">
        <f t="shared" si="70"/>
        <v/>
      </c>
      <c r="K570" s="188">
        <f>MAX(0,$K$12+SUM($I$13:$I569)-$L$12-SUM($J$13:$J569))</f>
        <v>172646</v>
      </c>
      <c r="L570" s="188">
        <f>MAX(0,-($K$12+SUM($I$13:$I569)-$L$12-SUM($J$13:$J569)))</f>
        <v>0</v>
      </c>
      <c r="M570" s="482" t="str">
        <f t="array" ref="M570">IFERROR(SMALL(IF((tkno=$K$2)+(tkco=$K$2),ROW(tkno)-6),ROWS($M$12:M569)),"")</f>
        <v/>
      </c>
    </row>
    <row r="571" spans="2:13" s="186" customFormat="1" ht="24.95" hidden="1" customHeight="1" x14ac:dyDescent="0.2">
      <c r="B571" s="476" t="str">
        <f t="shared" si="64"/>
        <v/>
      </c>
      <c r="C571" s="476" t="str">
        <f t="shared" si="65"/>
        <v/>
      </c>
      <c r="D571" s="187" t="str">
        <f t="shared" si="66"/>
        <v/>
      </c>
      <c r="E571" s="1884" t="str">
        <f t="shared" si="67"/>
        <v/>
      </c>
      <c r="F571" s="1885"/>
      <c r="G571" s="440" t="str">
        <f t="shared" si="71"/>
        <v/>
      </c>
      <c r="H571" s="440" t="str">
        <f t="shared" si="68"/>
        <v/>
      </c>
      <c r="I571" s="188" t="str">
        <f t="shared" si="69"/>
        <v/>
      </c>
      <c r="J571" s="188" t="str">
        <f t="shared" si="70"/>
        <v/>
      </c>
      <c r="K571" s="188">
        <f>MAX(0,$K$12+SUM($I$13:$I570)-$L$12-SUM($J$13:$J570))</f>
        <v>172646</v>
      </c>
      <c r="L571" s="188">
        <f>MAX(0,-($K$12+SUM($I$13:$I570)-$L$12-SUM($J$13:$J570)))</f>
        <v>0</v>
      </c>
      <c r="M571" s="482" t="str">
        <f t="array" ref="M571">IFERROR(SMALL(IF((tkno=$K$2)+(tkco=$K$2),ROW(tkno)-6),ROWS($M$12:M570)),"")</f>
        <v/>
      </c>
    </row>
    <row r="572" spans="2:13" s="186" customFormat="1" ht="17.649999999999999" hidden="1" customHeight="1" x14ac:dyDescent="0.2">
      <c r="B572" s="476" t="str">
        <f t="shared" si="64"/>
        <v/>
      </c>
      <c r="C572" s="476" t="str">
        <f t="shared" si="65"/>
        <v/>
      </c>
      <c r="D572" s="187" t="str">
        <f t="shared" si="66"/>
        <v/>
      </c>
      <c r="E572" s="1884" t="str">
        <f t="shared" si="67"/>
        <v/>
      </c>
      <c r="F572" s="1885"/>
      <c r="G572" s="440" t="str">
        <f t="shared" si="71"/>
        <v/>
      </c>
      <c r="H572" s="440" t="str">
        <f t="shared" si="68"/>
        <v/>
      </c>
      <c r="I572" s="188" t="str">
        <f t="shared" si="69"/>
        <v/>
      </c>
      <c r="J572" s="188" t="str">
        <f t="shared" si="70"/>
        <v/>
      </c>
      <c r="K572" s="188">
        <f>MAX(0,$K$12+SUM($I$13:$I571)-$L$12-SUM($J$13:$J571))</f>
        <v>172646</v>
      </c>
      <c r="L572" s="188">
        <f>MAX(0,-($K$12+SUM($I$13:$I571)-$L$12-SUM($J$13:$J571)))</f>
        <v>0</v>
      </c>
      <c r="M572" s="482" t="str">
        <f t="array" ref="M572">IFERROR(SMALL(IF((tkno=$K$2)+(tkco=$K$2),ROW(tkno)-6),ROWS($M$12:M571)),"")</f>
        <v/>
      </c>
    </row>
    <row r="573" spans="2:13" s="186" customFormat="1" ht="17.649999999999999" hidden="1" customHeight="1" x14ac:dyDescent="0.2">
      <c r="B573" s="476" t="str">
        <f t="shared" si="64"/>
        <v/>
      </c>
      <c r="C573" s="476" t="str">
        <f t="shared" si="65"/>
        <v/>
      </c>
      <c r="D573" s="187" t="str">
        <f t="shared" si="66"/>
        <v/>
      </c>
      <c r="E573" s="1884" t="str">
        <f t="shared" si="67"/>
        <v/>
      </c>
      <c r="F573" s="1885"/>
      <c r="G573" s="440" t="str">
        <f t="shared" si="71"/>
        <v/>
      </c>
      <c r="H573" s="440" t="str">
        <f t="shared" si="68"/>
        <v/>
      </c>
      <c r="I573" s="188" t="str">
        <f t="shared" si="69"/>
        <v/>
      </c>
      <c r="J573" s="188" t="str">
        <f t="shared" si="70"/>
        <v/>
      </c>
      <c r="K573" s="188">
        <f>MAX(0,$K$12+SUM($I$13:$I572)-$L$12-SUM($J$13:$J572))</f>
        <v>172646</v>
      </c>
      <c r="L573" s="188">
        <f>MAX(0,-($K$12+SUM($I$13:$I572)-$L$12-SUM($J$13:$J572)))</f>
        <v>0</v>
      </c>
      <c r="M573" s="482" t="str">
        <f t="array" ref="M573">IFERROR(SMALL(IF((tkno=$K$2)+(tkco=$K$2),ROW(tkno)-6),ROWS($M$12:M572)),"")</f>
        <v/>
      </c>
    </row>
    <row r="574" spans="2:13" s="186" customFormat="1" ht="17.649999999999999" hidden="1" customHeight="1" x14ac:dyDescent="0.2">
      <c r="B574" s="476" t="str">
        <f t="shared" si="64"/>
        <v/>
      </c>
      <c r="C574" s="476" t="str">
        <f t="shared" si="65"/>
        <v/>
      </c>
      <c r="D574" s="187" t="str">
        <f t="shared" si="66"/>
        <v/>
      </c>
      <c r="E574" s="1884" t="str">
        <f t="shared" si="67"/>
        <v/>
      </c>
      <c r="F574" s="1885"/>
      <c r="G574" s="440" t="str">
        <f t="shared" si="71"/>
        <v/>
      </c>
      <c r="H574" s="440" t="str">
        <f t="shared" si="68"/>
        <v/>
      </c>
      <c r="I574" s="188" t="str">
        <f t="shared" si="69"/>
        <v/>
      </c>
      <c r="J574" s="188" t="str">
        <f t="shared" si="70"/>
        <v/>
      </c>
      <c r="K574" s="188">
        <f>MAX(0,$K$12+SUM($I$13:$I573)-$L$12-SUM($J$13:$J573))</f>
        <v>172646</v>
      </c>
      <c r="L574" s="188">
        <f>MAX(0,-($K$12+SUM($I$13:$I573)-$L$12-SUM($J$13:$J573)))</f>
        <v>0</v>
      </c>
      <c r="M574" s="482" t="str">
        <f t="array" ref="M574">IFERROR(SMALL(IF((tkno=$K$2)+(tkco=$K$2),ROW(tkno)-6),ROWS($M$12:M573)),"")</f>
        <v/>
      </c>
    </row>
    <row r="575" spans="2:13" s="186" customFormat="1" ht="16.899999999999999" hidden="1" customHeight="1" x14ac:dyDescent="0.2">
      <c r="B575" s="476" t="str">
        <f t="shared" si="64"/>
        <v/>
      </c>
      <c r="C575" s="476" t="str">
        <f t="shared" si="65"/>
        <v/>
      </c>
      <c r="D575" s="187" t="str">
        <f t="shared" si="66"/>
        <v/>
      </c>
      <c r="E575" s="1884" t="str">
        <f t="shared" si="67"/>
        <v/>
      </c>
      <c r="F575" s="1885"/>
      <c r="G575" s="440" t="str">
        <f t="shared" si="71"/>
        <v/>
      </c>
      <c r="H575" s="440" t="str">
        <f t="shared" si="68"/>
        <v/>
      </c>
      <c r="I575" s="188" t="str">
        <f t="shared" si="69"/>
        <v/>
      </c>
      <c r="J575" s="188" t="str">
        <f t="shared" si="70"/>
        <v/>
      </c>
      <c r="K575" s="188">
        <f>MAX(0,$K$12+SUM($I$13:$I574)-$L$12-SUM($J$13:$J574))</f>
        <v>172646</v>
      </c>
      <c r="L575" s="188">
        <f>MAX(0,-($K$12+SUM($I$13:$I574)-$L$12-SUM($J$13:$J574)))</f>
        <v>0</v>
      </c>
      <c r="M575" s="482" t="str">
        <f t="array" ref="M575">IFERROR(SMALL(IF((tkno=$K$2)+(tkco=$K$2),ROW(tkno)-6),ROWS($M$12:M574)),"")</f>
        <v/>
      </c>
    </row>
    <row r="576" spans="2:13" s="186" customFormat="1" ht="17.649999999999999" hidden="1" customHeight="1" x14ac:dyDescent="0.2">
      <c r="B576" s="476" t="str">
        <f t="shared" si="64"/>
        <v/>
      </c>
      <c r="C576" s="476" t="str">
        <f t="shared" si="65"/>
        <v/>
      </c>
      <c r="D576" s="187" t="str">
        <f t="shared" si="66"/>
        <v/>
      </c>
      <c r="E576" s="1884" t="str">
        <f t="shared" si="67"/>
        <v/>
      </c>
      <c r="F576" s="1885"/>
      <c r="G576" s="440" t="str">
        <f t="shared" si="71"/>
        <v/>
      </c>
      <c r="H576" s="440" t="str">
        <f t="shared" si="68"/>
        <v/>
      </c>
      <c r="I576" s="188" t="str">
        <f t="shared" si="69"/>
        <v/>
      </c>
      <c r="J576" s="188" t="str">
        <f t="shared" si="70"/>
        <v/>
      </c>
      <c r="K576" s="188">
        <f>MAX(0,$K$12+SUM($I$13:$I575)-$L$12-SUM($J$13:$J575))</f>
        <v>172646</v>
      </c>
      <c r="L576" s="188">
        <f>MAX(0,-($K$12+SUM($I$13:$I575)-$L$12-SUM($J$13:$J575)))</f>
        <v>0</v>
      </c>
      <c r="M576" s="482" t="str">
        <f t="array" ref="M576">IFERROR(SMALL(IF((tkno=$K$2)+(tkco=$K$2),ROW(tkno)-6),ROWS($M$12:M575)),"")</f>
        <v/>
      </c>
    </row>
    <row r="577" spans="2:13" s="186" customFormat="1" ht="16.899999999999999" hidden="1" customHeight="1" x14ac:dyDescent="0.2">
      <c r="B577" s="476" t="str">
        <f t="shared" si="64"/>
        <v/>
      </c>
      <c r="C577" s="476" t="str">
        <f t="shared" si="65"/>
        <v/>
      </c>
      <c r="D577" s="187" t="str">
        <f t="shared" si="66"/>
        <v/>
      </c>
      <c r="E577" s="1884" t="str">
        <f t="shared" si="67"/>
        <v/>
      </c>
      <c r="F577" s="1885"/>
      <c r="G577" s="440" t="str">
        <f t="shared" si="71"/>
        <v/>
      </c>
      <c r="H577" s="440" t="str">
        <f t="shared" si="68"/>
        <v/>
      </c>
      <c r="I577" s="188" t="str">
        <f t="shared" si="69"/>
        <v/>
      </c>
      <c r="J577" s="188" t="str">
        <f t="shared" si="70"/>
        <v/>
      </c>
      <c r="K577" s="188">
        <f>MAX(0,$K$12+SUM($I$13:$I576)-$L$12-SUM($J$13:$J576))</f>
        <v>172646</v>
      </c>
      <c r="L577" s="188">
        <f>MAX(0,-($K$12+SUM($I$13:$I576)-$L$12-SUM($J$13:$J576)))</f>
        <v>0</v>
      </c>
      <c r="M577" s="482" t="str">
        <f t="array" ref="M577">IFERROR(SMALL(IF((tkno=$K$2)+(tkco=$K$2),ROW(tkno)-6),ROWS($M$12:M576)),"")</f>
        <v/>
      </c>
    </row>
    <row r="578" spans="2:13" s="186" customFormat="1" ht="25.7" hidden="1" customHeight="1" x14ac:dyDescent="0.2">
      <c r="B578" s="476" t="str">
        <f t="shared" si="64"/>
        <v/>
      </c>
      <c r="C578" s="476" t="str">
        <f t="shared" si="65"/>
        <v/>
      </c>
      <c r="D578" s="187" t="str">
        <f t="shared" si="66"/>
        <v/>
      </c>
      <c r="E578" s="1884" t="str">
        <f t="shared" si="67"/>
        <v/>
      </c>
      <c r="F578" s="1885"/>
      <c r="G578" s="440" t="str">
        <f t="shared" si="71"/>
        <v/>
      </c>
      <c r="H578" s="440" t="str">
        <f t="shared" si="68"/>
        <v/>
      </c>
      <c r="I578" s="188" t="str">
        <f t="shared" si="69"/>
        <v/>
      </c>
      <c r="J578" s="188" t="str">
        <f t="shared" si="70"/>
        <v/>
      </c>
      <c r="K578" s="188">
        <f>MAX(0,$K$12+SUM($I$13:$I577)-$L$12-SUM($J$13:$J577))</f>
        <v>172646</v>
      </c>
      <c r="L578" s="188">
        <f>MAX(0,-($K$12+SUM($I$13:$I577)-$L$12-SUM($J$13:$J577)))</f>
        <v>0</v>
      </c>
      <c r="M578" s="482" t="str">
        <f t="array" ref="M578">IFERROR(SMALL(IF((tkno=$K$2)+(tkco=$K$2),ROW(tkno)-6),ROWS($M$12:M577)),"")</f>
        <v/>
      </c>
    </row>
    <row r="579" spans="2:13" s="186" customFormat="1" ht="16.899999999999999" hidden="1" customHeight="1" x14ac:dyDescent="0.2">
      <c r="B579" s="476" t="str">
        <f t="shared" si="64"/>
        <v/>
      </c>
      <c r="C579" s="476" t="str">
        <f t="shared" si="65"/>
        <v/>
      </c>
      <c r="D579" s="187" t="str">
        <f t="shared" si="66"/>
        <v/>
      </c>
      <c r="E579" s="1884" t="str">
        <f t="shared" si="67"/>
        <v/>
      </c>
      <c r="F579" s="1885"/>
      <c r="G579" s="440" t="str">
        <f t="shared" si="71"/>
        <v/>
      </c>
      <c r="H579" s="440" t="str">
        <f t="shared" si="68"/>
        <v/>
      </c>
      <c r="I579" s="188" t="str">
        <f t="shared" si="69"/>
        <v/>
      </c>
      <c r="J579" s="188" t="str">
        <f t="shared" si="70"/>
        <v/>
      </c>
      <c r="K579" s="188">
        <f>MAX(0,$K$12+SUM($I$13:$I578)-$L$12-SUM($J$13:$J578))</f>
        <v>172646</v>
      </c>
      <c r="L579" s="188">
        <f>MAX(0,-($K$12+SUM($I$13:$I578)-$L$12-SUM($J$13:$J578)))</f>
        <v>0</v>
      </c>
      <c r="M579" s="482" t="str">
        <f t="array" ref="M579">IFERROR(SMALL(IF((tkno=$K$2)+(tkco=$K$2),ROW(tkno)-6),ROWS($M$12:M578)),"")</f>
        <v/>
      </c>
    </row>
    <row r="580" spans="2:13" s="186" customFormat="1" ht="17.649999999999999" hidden="1" customHeight="1" x14ac:dyDescent="0.2">
      <c r="B580" s="476" t="str">
        <f t="shared" si="64"/>
        <v/>
      </c>
      <c r="C580" s="476" t="str">
        <f t="shared" si="65"/>
        <v/>
      </c>
      <c r="D580" s="187" t="str">
        <f t="shared" si="66"/>
        <v/>
      </c>
      <c r="E580" s="1884" t="str">
        <f t="shared" si="67"/>
        <v/>
      </c>
      <c r="F580" s="1885"/>
      <c r="G580" s="440" t="str">
        <f t="shared" si="71"/>
        <v/>
      </c>
      <c r="H580" s="440" t="str">
        <f t="shared" si="68"/>
        <v/>
      </c>
      <c r="I580" s="188" t="str">
        <f t="shared" si="69"/>
        <v/>
      </c>
      <c r="J580" s="188" t="str">
        <f t="shared" si="70"/>
        <v/>
      </c>
      <c r="K580" s="188">
        <f>MAX(0,$K$12+SUM($I$13:$I579)-$L$12-SUM($J$13:$J579))</f>
        <v>172646</v>
      </c>
      <c r="L580" s="188">
        <f>MAX(0,-($K$12+SUM($I$13:$I579)-$L$12-SUM($J$13:$J579)))</f>
        <v>0</v>
      </c>
      <c r="M580" s="482" t="str">
        <f t="array" ref="M580">IFERROR(SMALL(IF((tkno=$K$2)+(tkco=$K$2),ROW(tkno)-6),ROWS($M$12:M579)),"")</f>
        <v/>
      </c>
    </row>
    <row r="581" spans="2:13" s="186" customFormat="1" ht="17.649999999999999" hidden="1" customHeight="1" x14ac:dyDescent="0.2">
      <c r="B581" s="476" t="str">
        <f t="shared" si="64"/>
        <v/>
      </c>
      <c r="C581" s="476" t="str">
        <f t="shared" si="65"/>
        <v/>
      </c>
      <c r="D581" s="187" t="str">
        <f t="shared" si="66"/>
        <v/>
      </c>
      <c r="E581" s="1884" t="str">
        <f t="shared" si="67"/>
        <v/>
      </c>
      <c r="F581" s="1885"/>
      <c r="G581" s="440" t="str">
        <f t="shared" si="71"/>
        <v/>
      </c>
      <c r="H581" s="440" t="str">
        <f t="shared" si="68"/>
        <v/>
      </c>
      <c r="I581" s="188" t="str">
        <f t="shared" si="69"/>
        <v/>
      </c>
      <c r="J581" s="188" t="str">
        <f t="shared" si="70"/>
        <v/>
      </c>
      <c r="K581" s="188">
        <f>MAX(0,$K$12+SUM($I$13:$I580)-$L$12-SUM($J$13:$J580))</f>
        <v>172646</v>
      </c>
      <c r="L581" s="188">
        <f>MAX(0,-($K$12+SUM($I$13:$I580)-$L$12-SUM($J$13:$J580)))</f>
        <v>0</v>
      </c>
      <c r="M581" s="482" t="str">
        <f t="array" ref="M581">IFERROR(SMALL(IF((tkno=$K$2)+(tkco=$K$2),ROW(tkno)-6),ROWS($M$12:M580)),"")</f>
        <v/>
      </c>
    </row>
    <row r="582" spans="2:13" s="186" customFormat="1" ht="24.95" hidden="1" customHeight="1" x14ac:dyDescent="0.2">
      <c r="B582" s="476" t="str">
        <f t="shared" si="64"/>
        <v/>
      </c>
      <c r="C582" s="476" t="str">
        <f t="shared" si="65"/>
        <v/>
      </c>
      <c r="D582" s="187" t="str">
        <f t="shared" si="66"/>
        <v/>
      </c>
      <c r="E582" s="1884" t="str">
        <f t="shared" si="67"/>
        <v/>
      </c>
      <c r="F582" s="1885"/>
      <c r="G582" s="440" t="str">
        <f t="shared" si="71"/>
        <v/>
      </c>
      <c r="H582" s="440" t="str">
        <f t="shared" si="68"/>
        <v/>
      </c>
      <c r="I582" s="188" t="str">
        <f t="shared" si="69"/>
        <v/>
      </c>
      <c r="J582" s="188" t="str">
        <f t="shared" si="70"/>
        <v/>
      </c>
      <c r="K582" s="188">
        <f>MAX(0,$K$12+SUM($I$13:$I581)-$L$12-SUM($J$13:$J581))</f>
        <v>172646</v>
      </c>
      <c r="L582" s="188">
        <f>MAX(0,-($K$12+SUM($I$13:$I581)-$L$12-SUM($J$13:$J581)))</f>
        <v>0</v>
      </c>
      <c r="M582" s="482" t="str">
        <f t="array" ref="M582">IFERROR(SMALL(IF((tkno=$K$2)+(tkco=$K$2),ROW(tkno)-6),ROWS($M$12:M581)),"")</f>
        <v/>
      </c>
    </row>
    <row r="583" spans="2:13" s="186" customFormat="1" ht="16.899999999999999" hidden="1" customHeight="1" x14ac:dyDescent="0.2">
      <c r="B583" s="476" t="str">
        <f t="shared" si="64"/>
        <v/>
      </c>
      <c r="C583" s="476" t="str">
        <f t="shared" si="65"/>
        <v/>
      </c>
      <c r="D583" s="187" t="str">
        <f t="shared" si="66"/>
        <v/>
      </c>
      <c r="E583" s="1884" t="str">
        <f t="shared" si="67"/>
        <v/>
      </c>
      <c r="F583" s="1885"/>
      <c r="G583" s="440" t="str">
        <f t="shared" si="71"/>
        <v/>
      </c>
      <c r="H583" s="440" t="str">
        <f t="shared" si="68"/>
        <v/>
      </c>
      <c r="I583" s="188" t="str">
        <f t="shared" si="69"/>
        <v/>
      </c>
      <c r="J583" s="188" t="str">
        <f t="shared" si="70"/>
        <v/>
      </c>
      <c r="K583" s="188">
        <f>MAX(0,$K$12+SUM($I$13:$I582)-$L$12-SUM($J$13:$J582))</f>
        <v>172646</v>
      </c>
      <c r="L583" s="188">
        <f>MAX(0,-($K$12+SUM($I$13:$I582)-$L$12-SUM($J$13:$J582)))</f>
        <v>0</v>
      </c>
      <c r="M583" s="482" t="str">
        <f t="array" ref="M583">IFERROR(SMALL(IF((tkno=$K$2)+(tkco=$K$2),ROW(tkno)-6),ROWS($M$12:M582)),"")</f>
        <v/>
      </c>
    </row>
    <row r="584" spans="2:13" s="186" customFormat="1" ht="17.649999999999999" hidden="1" customHeight="1" x14ac:dyDescent="0.2">
      <c r="B584" s="476" t="str">
        <f t="shared" si="64"/>
        <v/>
      </c>
      <c r="C584" s="476" t="str">
        <f t="shared" si="65"/>
        <v/>
      </c>
      <c r="D584" s="187" t="str">
        <f t="shared" si="66"/>
        <v/>
      </c>
      <c r="E584" s="1884" t="str">
        <f t="shared" si="67"/>
        <v/>
      </c>
      <c r="F584" s="1885"/>
      <c r="G584" s="440" t="str">
        <f t="shared" si="71"/>
        <v/>
      </c>
      <c r="H584" s="440" t="str">
        <f t="shared" si="68"/>
        <v/>
      </c>
      <c r="I584" s="188" t="str">
        <f t="shared" si="69"/>
        <v/>
      </c>
      <c r="J584" s="188" t="str">
        <f t="shared" si="70"/>
        <v/>
      </c>
      <c r="K584" s="188">
        <f>MAX(0,$K$12+SUM($I$13:$I583)-$L$12-SUM($J$13:$J583))</f>
        <v>172646</v>
      </c>
      <c r="L584" s="188">
        <f>MAX(0,-($K$12+SUM($I$13:$I583)-$L$12-SUM($J$13:$J583)))</f>
        <v>0</v>
      </c>
      <c r="M584" s="482" t="str">
        <f t="array" ref="M584">IFERROR(SMALL(IF((tkno=$K$2)+(tkco=$K$2),ROW(tkno)-6),ROWS($M$12:M583)),"")</f>
        <v/>
      </c>
    </row>
    <row r="585" spans="2:13" s="186" customFormat="1" ht="24.95" hidden="1" customHeight="1" x14ac:dyDescent="0.2">
      <c r="B585" s="476" t="str">
        <f t="shared" si="64"/>
        <v/>
      </c>
      <c r="C585" s="476" t="str">
        <f t="shared" si="65"/>
        <v/>
      </c>
      <c r="D585" s="187" t="str">
        <f t="shared" si="66"/>
        <v/>
      </c>
      <c r="E585" s="1884" t="str">
        <f t="shared" si="67"/>
        <v/>
      </c>
      <c r="F585" s="1885"/>
      <c r="G585" s="440" t="str">
        <f t="shared" si="71"/>
        <v/>
      </c>
      <c r="H585" s="440" t="str">
        <f t="shared" si="68"/>
        <v/>
      </c>
      <c r="I585" s="188" t="str">
        <f t="shared" si="69"/>
        <v/>
      </c>
      <c r="J585" s="188" t="str">
        <f t="shared" si="70"/>
        <v/>
      </c>
      <c r="K585" s="188">
        <f>MAX(0,$K$12+SUM($I$13:$I584)-$L$12-SUM($J$13:$J584))</f>
        <v>172646</v>
      </c>
      <c r="L585" s="188">
        <f>MAX(0,-($K$12+SUM($I$13:$I584)-$L$12-SUM($J$13:$J584)))</f>
        <v>0</v>
      </c>
      <c r="M585" s="482" t="str">
        <f t="array" ref="M585">IFERROR(SMALL(IF((tkno=$K$2)+(tkco=$K$2),ROW(tkno)-6),ROWS($M$12:M584)),"")</f>
        <v/>
      </c>
    </row>
    <row r="586" spans="2:13" s="186" customFormat="1" ht="17.649999999999999" hidden="1" customHeight="1" x14ac:dyDescent="0.2">
      <c r="B586" s="476" t="str">
        <f t="shared" si="64"/>
        <v/>
      </c>
      <c r="C586" s="476" t="str">
        <f t="shared" si="65"/>
        <v/>
      </c>
      <c r="D586" s="187" t="str">
        <f t="shared" si="66"/>
        <v/>
      </c>
      <c r="E586" s="1884" t="str">
        <f t="shared" si="67"/>
        <v/>
      </c>
      <c r="F586" s="1885"/>
      <c r="G586" s="440" t="str">
        <f t="shared" si="71"/>
        <v/>
      </c>
      <c r="H586" s="440" t="str">
        <f t="shared" si="68"/>
        <v/>
      </c>
      <c r="I586" s="188" t="str">
        <f t="shared" si="69"/>
        <v/>
      </c>
      <c r="J586" s="188" t="str">
        <f t="shared" si="70"/>
        <v/>
      </c>
      <c r="K586" s="188">
        <f>MAX(0,$K$12+SUM($I$13:$I585)-$L$12-SUM($J$13:$J585))</f>
        <v>172646</v>
      </c>
      <c r="L586" s="188">
        <f>MAX(0,-($K$12+SUM($I$13:$I585)-$L$12-SUM($J$13:$J585)))</f>
        <v>0</v>
      </c>
      <c r="M586" s="482" t="str">
        <f t="array" ref="M586">IFERROR(SMALL(IF((tkno=$K$2)+(tkco=$K$2),ROW(tkno)-6),ROWS($M$12:M585)),"")</f>
        <v/>
      </c>
    </row>
    <row r="587" spans="2:13" s="186" customFormat="1" ht="24.95" hidden="1" customHeight="1" x14ac:dyDescent="0.2">
      <c r="B587" s="476" t="str">
        <f t="shared" si="64"/>
        <v/>
      </c>
      <c r="C587" s="476" t="str">
        <f t="shared" si="65"/>
        <v/>
      </c>
      <c r="D587" s="187" t="str">
        <f t="shared" si="66"/>
        <v/>
      </c>
      <c r="E587" s="1884" t="str">
        <f t="shared" si="67"/>
        <v/>
      </c>
      <c r="F587" s="1885"/>
      <c r="G587" s="440" t="str">
        <f t="shared" si="71"/>
        <v/>
      </c>
      <c r="H587" s="440" t="str">
        <f t="shared" si="68"/>
        <v/>
      </c>
      <c r="I587" s="188" t="str">
        <f t="shared" si="69"/>
        <v/>
      </c>
      <c r="J587" s="188" t="str">
        <f t="shared" si="70"/>
        <v/>
      </c>
      <c r="K587" s="188">
        <f>MAX(0,$K$12+SUM($I$13:$I586)-$L$12-SUM($J$13:$J586))</f>
        <v>172646</v>
      </c>
      <c r="L587" s="188">
        <f>MAX(0,-($K$12+SUM($I$13:$I586)-$L$12-SUM($J$13:$J586)))</f>
        <v>0</v>
      </c>
      <c r="M587" s="482" t="str">
        <f t="array" ref="M587">IFERROR(SMALL(IF((tkno=$K$2)+(tkco=$K$2),ROW(tkno)-6),ROWS($M$12:M586)),"")</f>
        <v/>
      </c>
    </row>
    <row r="588" spans="2:13" s="186" customFormat="1" ht="17.649999999999999" hidden="1" customHeight="1" x14ac:dyDescent="0.2">
      <c r="B588" s="476" t="str">
        <f t="shared" si="64"/>
        <v/>
      </c>
      <c r="C588" s="476" t="str">
        <f t="shared" si="65"/>
        <v/>
      </c>
      <c r="D588" s="187" t="str">
        <f t="shared" si="66"/>
        <v/>
      </c>
      <c r="E588" s="1884" t="str">
        <f t="shared" si="67"/>
        <v/>
      </c>
      <c r="F588" s="1885"/>
      <c r="G588" s="440" t="str">
        <f t="shared" si="71"/>
        <v/>
      </c>
      <c r="H588" s="440" t="str">
        <f t="shared" si="68"/>
        <v/>
      </c>
      <c r="I588" s="188" t="str">
        <f t="shared" si="69"/>
        <v/>
      </c>
      <c r="J588" s="188" t="str">
        <f t="shared" si="70"/>
        <v/>
      </c>
      <c r="K588" s="188">
        <f>MAX(0,$K$12+SUM($I$13:$I587)-$L$12-SUM($J$13:$J587))</f>
        <v>172646</v>
      </c>
      <c r="L588" s="188">
        <f>MAX(0,-($K$12+SUM($I$13:$I587)-$L$12-SUM($J$13:$J587)))</f>
        <v>0</v>
      </c>
      <c r="M588" s="482" t="str">
        <f t="array" ref="M588">IFERROR(SMALL(IF((tkno=$K$2)+(tkco=$K$2),ROW(tkno)-6),ROWS($M$12:M587)),"")</f>
        <v/>
      </c>
    </row>
    <row r="589" spans="2:13" s="186" customFormat="1" ht="17.649999999999999" hidden="1" customHeight="1" x14ac:dyDescent="0.2">
      <c r="B589" s="476" t="str">
        <f t="shared" ref="B589:B652" si="72">IF($M589="","",INDEX(ngaygs,$M589))</f>
        <v/>
      </c>
      <c r="C589" s="476" t="str">
        <f t="shared" ref="C589:C652" si="73">IF($M589="","",INDEX(ngayct,$M589))</f>
        <v/>
      </c>
      <c r="D589" s="187" t="str">
        <f t="shared" ref="D589:D652" si="74">IF($M589="","",INDEX(soct,$M589))</f>
        <v/>
      </c>
      <c r="E589" s="1884" t="str">
        <f t="shared" ref="E589:E652" si="75">IF($M589="","",INDEX(diengiai,$M589))</f>
        <v/>
      </c>
      <c r="F589" s="1885"/>
      <c r="G589" s="440" t="str">
        <f t="shared" si="71"/>
        <v/>
      </c>
      <c r="H589" s="440" t="str">
        <f t="shared" ref="H589:H652" si="76">IF($M589="","",IF(INDEX(tkno,$M589)=$K$2,INDEX(tkco,$M589),INDEX(tkno,$M589)))</f>
        <v/>
      </c>
      <c r="I589" s="188" t="str">
        <f t="shared" ref="I589:I652" si="77">IF($M589="","",IF(INDEX(tkno,$M589)=$K$2,INDEX(sotien,$M589),""))</f>
        <v/>
      </c>
      <c r="J589" s="188" t="str">
        <f t="shared" ref="J589:J652" si="78">IF($M589="","",IF(INDEX(tkco,$M589)=$K$2,INDEX(sotien,$M589),""))</f>
        <v/>
      </c>
      <c r="K589" s="188">
        <f>MAX(0,$K$12+SUM($I$13:$I588)-$L$12-SUM($J$13:$J588))</f>
        <v>172646</v>
      </c>
      <c r="L589" s="188">
        <f>MAX(0,-($K$12+SUM($I$13:$I588)-$L$12-SUM($J$13:$J588)))</f>
        <v>0</v>
      </c>
      <c r="M589" s="482" t="str">
        <f t="array" ref="M589">IFERROR(SMALL(IF((tkno=$K$2)+(tkco=$K$2),ROW(tkno)-6),ROWS($M$12:M588)),"")</f>
        <v/>
      </c>
    </row>
    <row r="590" spans="2:13" s="186" customFormat="1" ht="16.899999999999999" hidden="1" customHeight="1" x14ac:dyDescent="0.2">
      <c r="B590" s="476" t="str">
        <f t="shared" si="72"/>
        <v/>
      </c>
      <c r="C590" s="476" t="str">
        <f t="shared" si="73"/>
        <v/>
      </c>
      <c r="D590" s="187" t="str">
        <f t="shared" si="74"/>
        <v/>
      </c>
      <c r="E590" s="1884" t="str">
        <f t="shared" si="75"/>
        <v/>
      </c>
      <c r="F590" s="1885"/>
      <c r="G590" s="440" t="str">
        <f t="shared" ref="G590:G653" si="79">IF(M590="","",$K$2)</f>
        <v/>
      </c>
      <c r="H590" s="440" t="str">
        <f t="shared" si="76"/>
        <v/>
      </c>
      <c r="I590" s="188" t="str">
        <f t="shared" si="77"/>
        <v/>
      </c>
      <c r="J590" s="188" t="str">
        <f t="shared" si="78"/>
        <v/>
      </c>
      <c r="K590" s="188">
        <f>MAX(0,$K$12+SUM($I$13:$I589)-$L$12-SUM($J$13:$J589))</f>
        <v>172646</v>
      </c>
      <c r="L590" s="188">
        <f>MAX(0,-($K$12+SUM($I$13:$I589)-$L$12-SUM($J$13:$J589)))</f>
        <v>0</v>
      </c>
      <c r="M590" s="482" t="str">
        <f t="array" ref="M590">IFERROR(SMALL(IF((tkno=$K$2)+(tkco=$K$2),ROW(tkno)-6),ROWS($M$12:M589)),"")</f>
        <v/>
      </c>
    </row>
    <row r="591" spans="2:13" s="186" customFormat="1" ht="17.649999999999999" hidden="1" customHeight="1" x14ac:dyDescent="0.2">
      <c r="B591" s="476" t="str">
        <f t="shared" si="72"/>
        <v/>
      </c>
      <c r="C591" s="476" t="str">
        <f t="shared" si="73"/>
        <v/>
      </c>
      <c r="D591" s="187" t="str">
        <f t="shared" si="74"/>
        <v/>
      </c>
      <c r="E591" s="1884" t="str">
        <f t="shared" si="75"/>
        <v/>
      </c>
      <c r="F591" s="1885"/>
      <c r="G591" s="440" t="str">
        <f t="shared" si="79"/>
        <v/>
      </c>
      <c r="H591" s="440" t="str">
        <f t="shared" si="76"/>
        <v/>
      </c>
      <c r="I591" s="188" t="str">
        <f t="shared" si="77"/>
        <v/>
      </c>
      <c r="J591" s="188" t="str">
        <f t="shared" si="78"/>
        <v/>
      </c>
      <c r="K591" s="188">
        <f>MAX(0,$K$12+SUM($I$13:$I590)-$L$12-SUM($J$13:$J590))</f>
        <v>172646</v>
      </c>
      <c r="L591" s="188">
        <f>MAX(0,-($K$12+SUM($I$13:$I590)-$L$12-SUM($J$13:$J590)))</f>
        <v>0</v>
      </c>
      <c r="M591" s="482" t="str">
        <f t="array" ref="M591">IFERROR(SMALL(IF((tkno=$K$2)+(tkco=$K$2),ROW(tkno)-6),ROWS($M$12:M590)),"")</f>
        <v/>
      </c>
    </row>
    <row r="592" spans="2:13" s="186" customFormat="1" ht="16.899999999999999" hidden="1" customHeight="1" x14ac:dyDescent="0.2">
      <c r="B592" s="476" t="str">
        <f t="shared" si="72"/>
        <v/>
      </c>
      <c r="C592" s="476" t="str">
        <f t="shared" si="73"/>
        <v/>
      </c>
      <c r="D592" s="187" t="str">
        <f t="shared" si="74"/>
        <v/>
      </c>
      <c r="E592" s="1884" t="str">
        <f t="shared" si="75"/>
        <v/>
      </c>
      <c r="F592" s="1885"/>
      <c r="G592" s="440" t="str">
        <f t="shared" si="79"/>
        <v/>
      </c>
      <c r="H592" s="440" t="str">
        <f t="shared" si="76"/>
        <v/>
      </c>
      <c r="I592" s="188" t="str">
        <f t="shared" si="77"/>
        <v/>
      </c>
      <c r="J592" s="188" t="str">
        <f t="shared" si="78"/>
        <v/>
      </c>
      <c r="K592" s="188">
        <f>MAX(0,$K$12+SUM($I$13:$I591)-$L$12-SUM($J$13:$J591))</f>
        <v>172646</v>
      </c>
      <c r="L592" s="188">
        <f>MAX(0,-($K$12+SUM($I$13:$I591)-$L$12-SUM($J$13:$J591)))</f>
        <v>0</v>
      </c>
      <c r="M592" s="482" t="str">
        <f t="array" ref="M592">IFERROR(SMALL(IF((tkno=$K$2)+(tkco=$K$2),ROW(tkno)-6),ROWS($M$12:M591)),"")</f>
        <v/>
      </c>
    </row>
    <row r="593" spans="2:13" s="186" customFormat="1" ht="25.7" hidden="1" customHeight="1" x14ac:dyDescent="0.2">
      <c r="B593" s="476" t="str">
        <f t="shared" si="72"/>
        <v/>
      </c>
      <c r="C593" s="476" t="str">
        <f t="shared" si="73"/>
        <v/>
      </c>
      <c r="D593" s="187" t="str">
        <f t="shared" si="74"/>
        <v/>
      </c>
      <c r="E593" s="1884" t="str">
        <f t="shared" si="75"/>
        <v/>
      </c>
      <c r="F593" s="1885"/>
      <c r="G593" s="440" t="str">
        <f t="shared" si="79"/>
        <v/>
      </c>
      <c r="H593" s="440" t="str">
        <f t="shared" si="76"/>
        <v/>
      </c>
      <c r="I593" s="188" t="str">
        <f t="shared" si="77"/>
        <v/>
      </c>
      <c r="J593" s="188" t="str">
        <f t="shared" si="78"/>
        <v/>
      </c>
      <c r="K593" s="188">
        <f>MAX(0,$K$12+SUM($I$13:$I592)-$L$12-SUM($J$13:$J592))</f>
        <v>172646</v>
      </c>
      <c r="L593" s="188">
        <f>MAX(0,-($K$12+SUM($I$13:$I592)-$L$12-SUM($J$13:$J592)))</f>
        <v>0</v>
      </c>
      <c r="M593" s="482" t="str">
        <f t="array" ref="M593">IFERROR(SMALL(IF((tkno=$K$2)+(tkco=$K$2),ROW(tkno)-6),ROWS($M$12:M592)),"")</f>
        <v/>
      </c>
    </row>
    <row r="594" spans="2:13" s="186" customFormat="1" ht="16.899999999999999" hidden="1" customHeight="1" x14ac:dyDescent="0.2">
      <c r="B594" s="476" t="str">
        <f t="shared" si="72"/>
        <v/>
      </c>
      <c r="C594" s="476" t="str">
        <f t="shared" si="73"/>
        <v/>
      </c>
      <c r="D594" s="187" t="str">
        <f t="shared" si="74"/>
        <v/>
      </c>
      <c r="E594" s="1884" t="str">
        <f t="shared" si="75"/>
        <v/>
      </c>
      <c r="F594" s="1885"/>
      <c r="G594" s="440" t="str">
        <f t="shared" si="79"/>
        <v/>
      </c>
      <c r="H594" s="440" t="str">
        <f t="shared" si="76"/>
        <v/>
      </c>
      <c r="I594" s="188" t="str">
        <f t="shared" si="77"/>
        <v/>
      </c>
      <c r="J594" s="188" t="str">
        <f t="shared" si="78"/>
        <v/>
      </c>
      <c r="K594" s="188">
        <f>MAX(0,$K$12+SUM($I$13:$I593)-$L$12-SUM($J$13:$J593))</f>
        <v>172646</v>
      </c>
      <c r="L594" s="188">
        <f>MAX(0,-($K$12+SUM($I$13:$I593)-$L$12-SUM($J$13:$J593)))</f>
        <v>0</v>
      </c>
      <c r="M594" s="482" t="str">
        <f t="array" ref="M594">IFERROR(SMALL(IF((tkno=$K$2)+(tkco=$K$2),ROW(tkno)-6),ROWS($M$12:M593)),"")</f>
        <v/>
      </c>
    </row>
    <row r="595" spans="2:13" s="186" customFormat="1" ht="25.7" hidden="1" customHeight="1" x14ac:dyDescent="0.2">
      <c r="B595" s="476" t="str">
        <f t="shared" si="72"/>
        <v/>
      </c>
      <c r="C595" s="476" t="str">
        <f t="shared" si="73"/>
        <v/>
      </c>
      <c r="D595" s="187" t="str">
        <f t="shared" si="74"/>
        <v/>
      </c>
      <c r="E595" s="1884" t="str">
        <f t="shared" si="75"/>
        <v/>
      </c>
      <c r="F595" s="1885"/>
      <c r="G595" s="440" t="str">
        <f t="shared" si="79"/>
        <v/>
      </c>
      <c r="H595" s="440" t="str">
        <f t="shared" si="76"/>
        <v/>
      </c>
      <c r="I595" s="188" t="str">
        <f t="shared" si="77"/>
        <v/>
      </c>
      <c r="J595" s="188" t="str">
        <f t="shared" si="78"/>
        <v/>
      </c>
      <c r="K595" s="188">
        <f>MAX(0,$K$12+SUM($I$13:$I594)-$L$12-SUM($J$13:$J594))</f>
        <v>172646</v>
      </c>
      <c r="L595" s="188">
        <f>MAX(0,-($K$12+SUM($I$13:$I594)-$L$12-SUM($J$13:$J594)))</f>
        <v>0</v>
      </c>
      <c r="M595" s="482" t="str">
        <f t="array" ref="M595">IFERROR(SMALL(IF((tkno=$K$2)+(tkco=$K$2),ROW(tkno)-6),ROWS($M$12:M594)),"")</f>
        <v/>
      </c>
    </row>
    <row r="596" spans="2:13" s="186" customFormat="1" ht="16.899999999999999" hidden="1" customHeight="1" x14ac:dyDescent="0.2">
      <c r="B596" s="476" t="str">
        <f t="shared" si="72"/>
        <v/>
      </c>
      <c r="C596" s="476" t="str">
        <f t="shared" si="73"/>
        <v/>
      </c>
      <c r="D596" s="187" t="str">
        <f t="shared" si="74"/>
        <v/>
      </c>
      <c r="E596" s="1884" t="str">
        <f t="shared" si="75"/>
        <v/>
      </c>
      <c r="F596" s="1885"/>
      <c r="G596" s="440" t="str">
        <f t="shared" si="79"/>
        <v/>
      </c>
      <c r="H596" s="440" t="str">
        <f t="shared" si="76"/>
        <v/>
      </c>
      <c r="I596" s="188" t="str">
        <f t="shared" si="77"/>
        <v/>
      </c>
      <c r="J596" s="188" t="str">
        <f t="shared" si="78"/>
        <v/>
      </c>
      <c r="K596" s="188">
        <f>MAX(0,$K$12+SUM($I$13:$I595)-$L$12-SUM($J$13:$J595))</f>
        <v>172646</v>
      </c>
      <c r="L596" s="188">
        <f>MAX(0,-($K$12+SUM($I$13:$I595)-$L$12-SUM($J$13:$J595)))</f>
        <v>0</v>
      </c>
      <c r="M596" s="482" t="str">
        <f t="array" ref="M596">IFERROR(SMALL(IF((tkno=$K$2)+(tkco=$K$2),ROW(tkno)-6),ROWS($M$12:M595)),"")</f>
        <v/>
      </c>
    </row>
    <row r="597" spans="2:13" s="186" customFormat="1" ht="17.649999999999999" hidden="1" customHeight="1" x14ac:dyDescent="0.2">
      <c r="B597" s="476" t="str">
        <f t="shared" si="72"/>
        <v/>
      </c>
      <c r="C597" s="476" t="str">
        <f t="shared" si="73"/>
        <v/>
      </c>
      <c r="D597" s="187" t="str">
        <f t="shared" si="74"/>
        <v/>
      </c>
      <c r="E597" s="1884" t="str">
        <f t="shared" si="75"/>
        <v/>
      </c>
      <c r="F597" s="1885"/>
      <c r="G597" s="440" t="str">
        <f t="shared" si="79"/>
        <v/>
      </c>
      <c r="H597" s="440" t="str">
        <f t="shared" si="76"/>
        <v/>
      </c>
      <c r="I597" s="188" t="str">
        <f t="shared" si="77"/>
        <v/>
      </c>
      <c r="J597" s="188" t="str">
        <f t="shared" si="78"/>
        <v/>
      </c>
      <c r="K597" s="188">
        <f>MAX(0,$K$12+SUM($I$13:$I596)-$L$12-SUM($J$13:$J596))</f>
        <v>172646</v>
      </c>
      <c r="L597" s="188">
        <f>MAX(0,-($K$12+SUM($I$13:$I596)-$L$12-SUM($J$13:$J596)))</f>
        <v>0</v>
      </c>
      <c r="M597" s="482" t="str">
        <f t="array" ref="M597">IFERROR(SMALL(IF((tkno=$K$2)+(tkco=$K$2),ROW(tkno)-6),ROWS($M$12:M596)),"")</f>
        <v/>
      </c>
    </row>
    <row r="598" spans="2:13" s="186" customFormat="1" ht="16.899999999999999" hidden="1" customHeight="1" x14ac:dyDescent="0.2">
      <c r="B598" s="476" t="str">
        <f t="shared" si="72"/>
        <v/>
      </c>
      <c r="C598" s="476" t="str">
        <f t="shared" si="73"/>
        <v/>
      </c>
      <c r="D598" s="187" t="str">
        <f t="shared" si="74"/>
        <v/>
      </c>
      <c r="E598" s="1884" t="str">
        <f t="shared" si="75"/>
        <v/>
      </c>
      <c r="F598" s="1885"/>
      <c r="G598" s="440" t="str">
        <f t="shared" si="79"/>
        <v/>
      </c>
      <c r="H598" s="440" t="str">
        <f t="shared" si="76"/>
        <v/>
      </c>
      <c r="I598" s="188" t="str">
        <f t="shared" si="77"/>
        <v/>
      </c>
      <c r="J598" s="188" t="str">
        <f t="shared" si="78"/>
        <v/>
      </c>
      <c r="K598" s="188">
        <f>MAX(0,$K$12+SUM($I$13:$I597)-$L$12-SUM($J$13:$J597))</f>
        <v>172646</v>
      </c>
      <c r="L598" s="188">
        <f>MAX(0,-($K$12+SUM($I$13:$I597)-$L$12-SUM($J$13:$J597)))</f>
        <v>0</v>
      </c>
      <c r="M598" s="482" t="str">
        <f t="array" ref="M598">IFERROR(SMALL(IF((tkno=$K$2)+(tkco=$K$2),ROW(tkno)-6),ROWS($M$12:M597)),"")</f>
        <v/>
      </c>
    </row>
    <row r="599" spans="2:13" s="186" customFormat="1" ht="25.7" hidden="1" customHeight="1" x14ac:dyDescent="0.2">
      <c r="B599" s="476" t="str">
        <f t="shared" si="72"/>
        <v/>
      </c>
      <c r="C599" s="476" t="str">
        <f t="shared" si="73"/>
        <v/>
      </c>
      <c r="D599" s="187" t="str">
        <f t="shared" si="74"/>
        <v/>
      </c>
      <c r="E599" s="1884" t="str">
        <f t="shared" si="75"/>
        <v/>
      </c>
      <c r="F599" s="1885"/>
      <c r="G599" s="440" t="str">
        <f t="shared" si="79"/>
        <v/>
      </c>
      <c r="H599" s="440" t="str">
        <f t="shared" si="76"/>
        <v/>
      </c>
      <c r="I599" s="188" t="str">
        <f t="shared" si="77"/>
        <v/>
      </c>
      <c r="J599" s="188" t="str">
        <f t="shared" si="78"/>
        <v/>
      </c>
      <c r="K599" s="188">
        <f>MAX(0,$K$12+SUM($I$13:$I598)-$L$12-SUM($J$13:$J598))</f>
        <v>172646</v>
      </c>
      <c r="L599" s="188">
        <f>MAX(0,-($K$12+SUM($I$13:$I598)-$L$12-SUM($J$13:$J598)))</f>
        <v>0</v>
      </c>
      <c r="M599" s="482" t="str">
        <f t="array" ref="M599">IFERROR(SMALL(IF((tkno=$K$2)+(tkco=$K$2),ROW(tkno)-6),ROWS($M$12:M598)),"")</f>
        <v/>
      </c>
    </row>
    <row r="600" spans="2:13" s="186" customFormat="1" ht="17.649999999999999" hidden="1" customHeight="1" x14ac:dyDescent="0.2">
      <c r="B600" s="476" t="str">
        <f t="shared" si="72"/>
        <v/>
      </c>
      <c r="C600" s="476" t="str">
        <f t="shared" si="73"/>
        <v/>
      </c>
      <c r="D600" s="187" t="str">
        <f t="shared" si="74"/>
        <v/>
      </c>
      <c r="E600" s="1884" t="str">
        <f t="shared" si="75"/>
        <v/>
      </c>
      <c r="F600" s="1885"/>
      <c r="G600" s="440" t="str">
        <f t="shared" si="79"/>
        <v/>
      </c>
      <c r="H600" s="440" t="str">
        <f t="shared" si="76"/>
        <v/>
      </c>
      <c r="I600" s="188" t="str">
        <f t="shared" si="77"/>
        <v/>
      </c>
      <c r="J600" s="188" t="str">
        <f t="shared" si="78"/>
        <v/>
      </c>
      <c r="K600" s="188">
        <f>MAX(0,$K$12+SUM($I$13:$I599)-$L$12-SUM($J$13:$J599))</f>
        <v>172646</v>
      </c>
      <c r="L600" s="188">
        <f>MAX(0,-($K$12+SUM($I$13:$I599)-$L$12-SUM($J$13:$J599)))</f>
        <v>0</v>
      </c>
      <c r="M600" s="482" t="str">
        <f t="array" ref="M600">IFERROR(SMALL(IF((tkno=$K$2)+(tkco=$K$2),ROW(tkno)-6),ROWS($M$12:M599)),"")</f>
        <v/>
      </c>
    </row>
    <row r="601" spans="2:13" s="186" customFormat="1" ht="17.649999999999999" hidden="1" customHeight="1" x14ac:dyDescent="0.2">
      <c r="B601" s="476" t="str">
        <f t="shared" si="72"/>
        <v/>
      </c>
      <c r="C601" s="476" t="str">
        <f t="shared" si="73"/>
        <v/>
      </c>
      <c r="D601" s="187" t="str">
        <f t="shared" si="74"/>
        <v/>
      </c>
      <c r="E601" s="1884" t="str">
        <f t="shared" si="75"/>
        <v/>
      </c>
      <c r="F601" s="1885"/>
      <c r="G601" s="440" t="str">
        <f t="shared" si="79"/>
        <v/>
      </c>
      <c r="H601" s="440" t="str">
        <f t="shared" si="76"/>
        <v/>
      </c>
      <c r="I601" s="188" t="str">
        <f t="shared" si="77"/>
        <v/>
      </c>
      <c r="J601" s="188" t="str">
        <f t="shared" si="78"/>
        <v/>
      </c>
      <c r="K601" s="188">
        <f>MAX(0,$K$12+SUM($I$13:$I600)-$L$12-SUM($J$13:$J600))</f>
        <v>172646</v>
      </c>
      <c r="L601" s="188">
        <f>MAX(0,-($K$12+SUM($I$13:$I600)-$L$12-SUM($J$13:$J600)))</f>
        <v>0</v>
      </c>
      <c r="M601" s="482" t="str">
        <f t="array" ref="M601">IFERROR(SMALL(IF((tkno=$K$2)+(tkco=$K$2),ROW(tkno)-6),ROWS($M$12:M600)),"")</f>
        <v/>
      </c>
    </row>
    <row r="602" spans="2:13" s="186" customFormat="1" ht="16.899999999999999" hidden="1" customHeight="1" x14ac:dyDescent="0.2">
      <c r="B602" s="476" t="str">
        <f t="shared" si="72"/>
        <v/>
      </c>
      <c r="C602" s="476" t="str">
        <f t="shared" si="73"/>
        <v/>
      </c>
      <c r="D602" s="187" t="str">
        <f t="shared" si="74"/>
        <v/>
      </c>
      <c r="E602" s="1884" t="str">
        <f t="shared" si="75"/>
        <v/>
      </c>
      <c r="F602" s="1885"/>
      <c r="G602" s="440" t="str">
        <f t="shared" si="79"/>
        <v/>
      </c>
      <c r="H602" s="440" t="str">
        <f t="shared" si="76"/>
        <v/>
      </c>
      <c r="I602" s="188" t="str">
        <f t="shared" si="77"/>
        <v/>
      </c>
      <c r="J602" s="188" t="str">
        <f t="shared" si="78"/>
        <v/>
      </c>
      <c r="K602" s="188">
        <f>MAX(0,$K$12+SUM($I$13:$I601)-$L$12-SUM($J$13:$J601))</f>
        <v>172646</v>
      </c>
      <c r="L602" s="188">
        <f>MAX(0,-($K$12+SUM($I$13:$I601)-$L$12-SUM($J$13:$J601)))</f>
        <v>0</v>
      </c>
      <c r="M602" s="482" t="str">
        <f t="array" ref="M602">IFERROR(SMALL(IF((tkno=$K$2)+(tkco=$K$2),ROW(tkno)-6),ROWS($M$12:M601)),"")</f>
        <v/>
      </c>
    </row>
    <row r="603" spans="2:13" s="186" customFormat="1" ht="24.95" hidden="1" customHeight="1" x14ac:dyDescent="0.2">
      <c r="B603" s="476" t="str">
        <f t="shared" si="72"/>
        <v/>
      </c>
      <c r="C603" s="476" t="str">
        <f t="shared" si="73"/>
        <v/>
      </c>
      <c r="D603" s="187" t="str">
        <f t="shared" si="74"/>
        <v/>
      </c>
      <c r="E603" s="1884" t="str">
        <f t="shared" si="75"/>
        <v/>
      </c>
      <c r="F603" s="1885"/>
      <c r="G603" s="440" t="str">
        <f t="shared" si="79"/>
        <v/>
      </c>
      <c r="H603" s="440" t="str">
        <f t="shared" si="76"/>
        <v/>
      </c>
      <c r="I603" s="188" t="str">
        <f t="shared" si="77"/>
        <v/>
      </c>
      <c r="J603" s="188" t="str">
        <f t="shared" si="78"/>
        <v/>
      </c>
      <c r="K603" s="188">
        <f>MAX(0,$K$12+SUM($I$13:$I602)-$L$12-SUM($J$13:$J602))</f>
        <v>172646</v>
      </c>
      <c r="L603" s="188">
        <f>MAX(0,-($K$12+SUM($I$13:$I602)-$L$12-SUM($J$13:$J602)))</f>
        <v>0</v>
      </c>
      <c r="M603" s="482" t="str">
        <f t="array" ref="M603">IFERROR(SMALL(IF((tkno=$K$2)+(tkco=$K$2),ROW(tkno)-6),ROWS($M$12:M602)),"")</f>
        <v/>
      </c>
    </row>
    <row r="604" spans="2:13" s="186" customFormat="1" ht="17.649999999999999" hidden="1" customHeight="1" x14ac:dyDescent="0.2">
      <c r="B604" s="476" t="str">
        <f t="shared" si="72"/>
        <v/>
      </c>
      <c r="C604" s="476" t="str">
        <f t="shared" si="73"/>
        <v/>
      </c>
      <c r="D604" s="187" t="str">
        <f t="shared" si="74"/>
        <v/>
      </c>
      <c r="E604" s="1884" t="str">
        <f t="shared" si="75"/>
        <v/>
      </c>
      <c r="F604" s="1885"/>
      <c r="G604" s="440" t="str">
        <f t="shared" si="79"/>
        <v/>
      </c>
      <c r="H604" s="440" t="str">
        <f t="shared" si="76"/>
        <v/>
      </c>
      <c r="I604" s="188" t="str">
        <f t="shared" si="77"/>
        <v/>
      </c>
      <c r="J604" s="188" t="str">
        <f t="shared" si="78"/>
        <v/>
      </c>
      <c r="K604" s="188">
        <f>MAX(0,$K$12+SUM($I$13:$I603)-$L$12-SUM($J$13:$J603))</f>
        <v>172646</v>
      </c>
      <c r="L604" s="188">
        <f>MAX(0,-($K$12+SUM($I$13:$I603)-$L$12-SUM($J$13:$J603)))</f>
        <v>0</v>
      </c>
      <c r="M604" s="482" t="str">
        <f t="array" ref="M604">IFERROR(SMALL(IF((tkno=$K$2)+(tkco=$K$2),ROW(tkno)-6),ROWS($M$12:M603)),"")</f>
        <v/>
      </c>
    </row>
    <row r="605" spans="2:13" s="186" customFormat="1" ht="17.649999999999999" hidden="1" customHeight="1" x14ac:dyDescent="0.2">
      <c r="B605" s="476" t="str">
        <f t="shared" si="72"/>
        <v/>
      </c>
      <c r="C605" s="476" t="str">
        <f t="shared" si="73"/>
        <v/>
      </c>
      <c r="D605" s="187" t="str">
        <f t="shared" si="74"/>
        <v/>
      </c>
      <c r="E605" s="1884" t="str">
        <f t="shared" si="75"/>
        <v/>
      </c>
      <c r="F605" s="1885"/>
      <c r="G605" s="440" t="str">
        <f t="shared" si="79"/>
        <v/>
      </c>
      <c r="H605" s="440" t="str">
        <f t="shared" si="76"/>
        <v/>
      </c>
      <c r="I605" s="188" t="str">
        <f t="shared" si="77"/>
        <v/>
      </c>
      <c r="J605" s="188" t="str">
        <f t="shared" si="78"/>
        <v/>
      </c>
      <c r="K605" s="188">
        <f>MAX(0,$K$12+SUM($I$13:$I604)-$L$12-SUM($J$13:$J604))</f>
        <v>172646</v>
      </c>
      <c r="L605" s="188">
        <f>MAX(0,-($K$12+SUM($I$13:$I604)-$L$12-SUM($J$13:$J604)))</f>
        <v>0</v>
      </c>
      <c r="M605" s="482" t="str">
        <f t="array" ref="M605">IFERROR(SMALL(IF((tkno=$K$2)+(tkco=$K$2),ROW(tkno)-6),ROWS($M$12:M604)),"")</f>
        <v/>
      </c>
    </row>
    <row r="606" spans="2:13" s="186" customFormat="1" ht="16.899999999999999" hidden="1" customHeight="1" x14ac:dyDescent="0.2">
      <c r="B606" s="476" t="str">
        <f t="shared" si="72"/>
        <v/>
      </c>
      <c r="C606" s="476" t="str">
        <f t="shared" si="73"/>
        <v/>
      </c>
      <c r="D606" s="187" t="str">
        <f t="shared" si="74"/>
        <v/>
      </c>
      <c r="E606" s="1884" t="str">
        <f t="shared" si="75"/>
        <v/>
      </c>
      <c r="F606" s="1885"/>
      <c r="G606" s="440" t="str">
        <f t="shared" si="79"/>
        <v/>
      </c>
      <c r="H606" s="440" t="str">
        <f t="shared" si="76"/>
        <v/>
      </c>
      <c r="I606" s="188" t="str">
        <f t="shared" si="77"/>
        <v/>
      </c>
      <c r="J606" s="188" t="str">
        <f t="shared" si="78"/>
        <v/>
      </c>
      <c r="K606" s="188">
        <f>MAX(0,$K$12+SUM($I$13:$I605)-$L$12-SUM($J$13:$J605))</f>
        <v>172646</v>
      </c>
      <c r="L606" s="188">
        <f>MAX(0,-($K$12+SUM($I$13:$I605)-$L$12-SUM($J$13:$J605)))</f>
        <v>0</v>
      </c>
      <c r="M606" s="482" t="str">
        <f t="array" ref="M606">IFERROR(SMALL(IF((tkno=$K$2)+(tkco=$K$2),ROW(tkno)-6),ROWS($M$12:M605)),"")</f>
        <v/>
      </c>
    </row>
    <row r="607" spans="2:13" s="186" customFormat="1" ht="17.649999999999999" hidden="1" customHeight="1" x14ac:dyDescent="0.2">
      <c r="B607" s="476" t="str">
        <f t="shared" si="72"/>
        <v/>
      </c>
      <c r="C607" s="476" t="str">
        <f t="shared" si="73"/>
        <v/>
      </c>
      <c r="D607" s="187" t="str">
        <f t="shared" si="74"/>
        <v/>
      </c>
      <c r="E607" s="1884" t="str">
        <f t="shared" si="75"/>
        <v/>
      </c>
      <c r="F607" s="1885"/>
      <c r="G607" s="440" t="str">
        <f t="shared" si="79"/>
        <v/>
      </c>
      <c r="H607" s="440" t="str">
        <f t="shared" si="76"/>
        <v/>
      </c>
      <c r="I607" s="188" t="str">
        <f t="shared" si="77"/>
        <v/>
      </c>
      <c r="J607" s="188" t="str">
        <f t="shared" si="78"/>
        <v/>
      </c>
      <c r="K607" s="188">
        <f>MAX(0,$K$12+SUM($I$13:$I606)-$L$12-SUM($J$13:$J606))</f>
        <v>172646</v>
      </c>
      <c r="L607" s="188">
        <f>MAX(0,-($K$12+SUM($I$13:$I606)-$L$12-SUM($J$13:$J606)))</f>
        <v>0</v>
      </c>
      <c r="M607" s="482" t="str">
        <f t="array" ref="M607">IFERROR(SMALL(IF((tkno=$K$2)+(tkco=$K$2),ROW(tkno)-6),ROWS($M$12:M606)),"")</f>
        <v/>
      </c>
    </row>
    <row r="608" spans="2:13" s="186" customFormat="1" ht="17.649999999999999" hidden="1" customHeight="1" x14ac:dyDescent="0.2">
      <c r="B608" s="476" t="str">
        <f t="shared" si="72"/>
        <v/>
      </c>
      <c r="C608" s="476" t="str">
        <f t="shared" si="73"/>
        <v/>
      </c>
      <c r="D608" s="187" t="str">
        <f t="shared" si="74"/>
        <v/>
      </c>
      <c r="E608" s="1884" t="str">
        <f t="shared" si="75"/>
        <v/>
      </c>
      <c r="F608" s="1885"/>
      <c r="G608" s="440" t="str">
        <f t="shared" si="79"/>
        <v/>
      </c>
      <c r="H608" s="440" t="str">
        <f t="shared" si="76"/>
        <v/>
      </c>
      <c r="I608" s="188" t="str">
        <f t="shared" si="77"/>
        <v/>
      </c>
      <c r="J608" s="188" t="str">
        <f t="shared" si="78"/>
        <v/>
      </c>
      <c r="K608" s="188">
        <f>MAX(0,$K$12+SUM($I$13:$I607)-$L$12-SUM($J$13:$J607))</f>
        <v>172646</v>
      </c>
      <c r="L608" s="188">
        <f>MAX(0,-($K$12+SUM($I$13:$I607)-$L$12-SUM($J$13:$J607)))</f>
        <v>0</v>
      </c>
      <c r="M608" s="482" t="str">
        <f t="array" ref="M608">IFERROR(SMALL(IF((tkno=$K$2)+(tkco=$K$2),ROW(tkno)-6),ROWS($M$12:M607)),"")</f>
        <v/>
      </c>
    </row>
    <row r="609" spans="2:13" s="186" customFormat="1" ht="16.899999999999999" hidden="1" customHeight="1" x14ac:dyDescent="0.2">
      <c r="B609" s="476" t="str">
        <f t="shared" si="72"/>
        <v/>
      </c>
      <c r="C609" s="476" t="str">
        <f t="shared" si="73"/>
        <v/>
      </c>
      <c r="D609" s="187" t="str">
        <f t="shared" si="74"/>
        <v/>
      </c>
      <c r="E609" s="1884" t="str">
        <f t="shared" si="75"/>
        <v/>
      </c>
      <c r="F609" s="1885"/>
      <c r="G609" s="440" t="str">
        <f t="shared" si="79"/>
        <v/>
      </c>
      <c r="H609" s="440" t="str">
        <f t="shared" si="76"/>
        <v/>
      </c>
      <c r="I609" s="188" t="str">
        <f t="shared" si="77"/>
        <v/>
      </c>
      <c r="J609" s="188" t="str">
        <f t="shared" si="78"/>
        <v/>
      </c>
      <c r="K609" s="188">
        <f>MAX(0,$K$12+SUM($I$13:$I608)-$L$12-SUM($J$13:$J608))</f>
        <v>172646</v>
      </c>
      <c r="L609" s="188">
        <f>MAX(0,-($K$12+SUM($I$13:$I608)-$L$12-SUM($J$13:$J608)))</f>
        <v>0</v>
      </c>
      <c r="M609" s="482" t="str">
        <f t="array" ref="M609">IFERROR(SMALL(IF((tkno=$K$2)+(tkco=$K$2),ROW(tkno)-6),ROWS($M$12:M608)),"")</f>
        <v/>
      </c>
    </row>
    <row r="610" spans="2:13" s="186" customFormat="1" ht="17.649999999999999" hidden="1" customHeight="1" x14ac:dyDescent="0.2">
      <c r="B610" s="476" t="str">
        <f t="shared" si="72"/>
        <v/>
      </c>
      <c r="C610" s="476" t="str">
        <f t="shared" si="73"/>
        <v/>
      </c>
      <c r="D610" s="187" t="str">
        <f t="shared" si="74"/>
        <v/>
      </c>
      <c r="E610" s="1884" t="str">
        <f t="shared" si="75"/>
        <v/>
      </c>
      <c r="F610" s="1885"/>
      <c r="G610" s="440" t="str">
        <f t="shared" si="79"/>
        <v/>
      </c>
      <c r="H610" s="440" t="str">
        <f t="shared" si="76"/>
        <v/>
      </c>
      <c r="I610" s="188" t="str">
        <f t="shared" si="77"/>
        <v/>
      </c>
      <c r="J610" s="188" t="str">
        <f t="shared" si="78"/>
        <v/>
      </c>
      <c r="K610" s="188">
        <f>MAX(0,$K$12+SUM($I$13:$I609)-$L$12-SUM($J$13:$J609))</f>
        <v>172646</v>
      </c>
      <c r="L610" s="188">
        <f>MAX(0,-($K$12+SUM($I$13:$I609)-$L$12-SUM($J$13:$J609)))</f>
        <v>0</v>
      </c>
      <c r="M610" s="482" t="str">
        <f t="array" ref="M610">IFERROR(SMALL(IF((tkno=$K$2)+(tkco=$K$2),ROW(tkno)-6),ROWS($M$12:M609)),"")</f>
        <v/>
      </c>
    </row>
    <row r="611" spans="2:13" s="186" customFormat="1" ht="16.899999999999999" hidden="1" customHeight="1" x14ac:dyDescent="0.2">
      <c r="B611" s="476" t="str">
        <f t="shared" si="72"/>
        <v/>
      </c>
      <c r="C611" s="476" t="str">
        <f t="shared" si="73"/>
        <v/>
      </c>
      <c r="D611" s="187" t="str">
        <f t="shared" si="74"/>
        <v/>
      </c>
      <c r="E611" s="1884" t="str">
        <f t="shared" si="75"/>
        <v/>
      </c>
      <c r="F611" s="1885"/>
      <c r="G611" s="440" t="str">
        <f t="shared" si="79"/>
        <v/>
      </c>
      <c r="H611" s="440" t="str">
        <f t="shared" si="76"/>
        <v/>
      </c>
      <c r="I611" s="188" t="str">
        <f t="shared" si="77"/>
        <v/>
      </c>
      <c r="J611" s="188" t="str">
        <f t="shared" si="78"/>
        <v/>
      </c>
      <c r="K611" s="188">
        <f>MAX(0,$K$12+SUM($I$13:$I610)-$L$12-SUM($J$13:$J610))</f>
        <v>172646</v>
      </c>
      <c r="L611" s="188">
        <f>MAX(0,-($K$12+SUM($I$13:$I610)-$L$12-SUM($J$13:$J610)))</f>
        <v>0</v>
      </c>
      <c r="M611" s="482" t="str">
        <f t="array" ref="M611">IFERROR(SMALL(IF((tkno=$K$2)+(tkco=$K$2),ROW(tkno)-6),ROWS($M$12:M610)),"")</f>
        <v/>
      </c>
    </row>
    <row r="612" spans="2:13" s="186" customFormat="1" ht="17.649999999999999" hidden="1" customHeight="1" x14ac:dyDescent="0.2">
      <c r="B612" s="476" t="str">
        <f t="shared" si="72"/>
        <v/>
      </c>
      <c r="C612" s="476" t="str">
        <f t="shared" si="73"/>
        <v/>
      </c>
      <c r="D612" s="187" t="str">
        <f t="shared" si="74"/>
        <v/>
      </c>
      <c r="E612" s="1884" t="str">
        <f t="shared" si="75"/>
        <v/>
      </c>
      <c r="F612" s="1885"/>
      <c r="G612" s="440" t="str">
        <f t="shared" si="79"/>
        <v/>
      </c>
      <c r="H612" s="440" t="str">
        <f t="shared" si="76"/>
        <v/>
      </c>
      <c r="I612" s="188" t="str">
        <f t="shared" si="77"/>
        <v/>
      </c>
      <c r="J612" s="188" t="str">
        <f t="shared" si="78"/>
        <v/>
      </c>
      <c r="K612" s="188">
        <f>MAX(0,$K$12+SUM($I$13:$I611)-$L$12-SUM($J$13:$J611))</f>
        <v>172646</v>
      </c>
      <c r="L612" s="188">
        <f>MAX(0,-($K$12+SUM($I$13:$I611)-$L$12-SUM($J$13:$J611)))</f>
        <v>0</v>
      </c>
      <c r="M612" s="482" t="str">
        <f t="array" ref="M612">IFERROR(SMALL(IF((tkno=$K$2)+(tkco=$K$2),ROW(tkno)-6),ROWS($M$12:M611)),"")</f>
        <v/>
      </c>
    </row>
    <row r="613" spans="2:13" s="186" customFormat="1" ht="17.649999999999999" hidden="1" customHeight="1" x14ac:dyDescent="0.2">
      <c r="B613" s="476" t="str">
        <f t="shared" si="72"/>
        <v/>
      </c>
      <c r="C613" s="476" t="str">
        <f t="shared" si="73"/>
        <v/>
      </c>
      <c r="D613" s="187" t="str">
        <f t="shared" si="74"/>
        <v/>
      </c>
      <c r="E613" s="1884" t="str">
        <f t="shared" si="75"/>
        <v/>
      </c>
      <c r="F613" s="1885"/>
      <c r="G613" s="440" t="str">
        <f t="shared" si="79"/>
        <v/>
      </c>
      <c r="H613" s="440" t="str">
        <f t="shared" si="76"/>
        <v/>
      </c>
      <c r="I613" s="188" t="str">
        <f t="shared" si="77"/>
        <v/>
      </c>
      <c r="J613" s="188" t="str">
        <f t="shared" si="78"/>
        <v/>
      </c>
      <c r="K613" s="188">
        <f>MAX(0,$K$12+SUM($I$13:$I612)-$L$12-SUM($J$13:$J612))</f>
        <v>172646</v>
      </c>
      <c r="L613" s="188">
        <f>MAX(0,-($K$12+SUM($I$13:$I612)-$L$12-SUM($J$13:$J612)))</f>
        <v>0</v>
      </c>
      <c r="M613" s="482" t="str">
        <f t="array" ref="M613">IFERROR(SMALL(IF((tkno=$K$2)+(tkco=$K$2),ROW(tkno)-6),ROWS($M$12:M612)),"")</f>
        <v/>
      </c>
    </row>
    <row r="614" spans="2:13" s="186" customFormat="1" ht="16.899999999999999" hidden="1" customHeight="1" x14ac:dyDescent="0.2">
      <c r="B614" s="476" t="str">
        <f t="shared" si="72"/>
        <v/>
      </c>
      <c r="C614" s="476" t="str">
        <f t="shared" si="73"/>
        <v/>
      </c>
      <c r="D614" s="187" t="str">
        <f t="shared" si="74"/>
        <v/>
      </c>
      <c r="E614" s="1884" t="str">
        <f t="shared" si="75"/>
        <v/>
      </c>
      <c r="F614" s="1885"/>
      <c r="G614" s="440" t="str">
        <f t="shared" si="79"/>
        <v/>
      </c>
      <c r="H614" s="440" t="str">
        <f t="shared" si="76"/>
        <v/>
      </c>
      <c r="I614" s="188" t="str">
        <f t="shared" si="77"/>
        <v/>
      </c>
      <c r="J614" s="188" t="str">
        <f t="shared" si="78"/>
        <v/>
      </c>
      <c r="K614" s="188">
        <f>MAX(0,$K$12+SUM($I$13:$I613)-$L$12-SUM($J$13:$J613))</f>
        <v>172646</v>
      </c>
      <c r="L614" s="188">
        <f>MAX(0,-($K$12+SUM($I$13:$I613)-$L$12-SUM($J$13:$J613)))</f>
        <v>0</v>
      </c>
      <c r="M614" s="482" t="str">
        <f t="array" ref="M614">IFERROR(SMALL(IF((tkno=$K$2)+(tkco=$K$2),ROW(tkno)-6),ROWS($M$12:M613)),"")</f>
        <v/>
      </c>
    </row>
    <row r="615" spans="2:13" s="186" customFormat="1" ht="17.649999999999999" hidden="1" customHeight="1" x14ac:dyDescent="0.2">
      <c r="B615" s="476" t="str">
        <f t="shared" si="72"/>
        <v/>
      </c>
      <c r="C615" s="476" t="str">
        <f t="shared" si="73"/>
        <v/>
      </c>
      <c r="D615" s="187" t="str">
        <f t="shared" si="74"/>
        <v/>
      </c>
      <c r="E615" s="1884" t="str">
        <f t="shared" si="75"/>
        <v/>
      </c>
      <c r="F615" s="1885"/>
      <c r="G615" s="440" t="str">
        <f t="shared" si="79"/>
        <v/>
      </c>
      <c r="H615" s="440" t="str">
        <f t="shared" si="76"/>
        <v/>
      </c>
      <c r="I615" s="188" t="str">
        <f t="shared" si="77"/>
        <v/>
      </c>
      <c r="J615" s="188" t="str">
        <f t="shared" si="78"/>
        <v/>
      </c>
      <c r="K615" s="188">
        <f>MAX(0,$K$12+SUM($I$13:$I614)-$L$12-SUM($J$13:$J614))</f>
        <v>172646</v>
      </c>
      <c r="L615" s="188">
        <f>MAX(0,-($K$12+SUM($I$13:$I614)-$L$12-SUM($J$13:$J614)))</f>
        <v>0</v>
      </c>
      <c r="M615" s="482" t="str">
        <f t="array" ref="M615">IFERROR(SMALL(IF((tkno=$K$2)+(tkco=$K$2),ROW(tkno)-6),ROWS($M$12:M614)),"")</f>
        <v/>
      </c>
    </row>
    <row r="616" spans="2:13" s="186" customFormat="1" ht="17.649999999999999" hidden="1" customHeight="1" x14ac:dyDescent="0.2">
      <c r="B616" s="476" t="str">
        <f t="shared" si="72"/>
        <v/>
      </c>
      <c r="C616" s="476" t="str">
        <f t="shared" si="73"/>
        <v/>
      </c>
      <c r="D616" s="187" t="str">
        <f t="shared" si="74"/>
        <v/>
      </c>
      <c r="E616" s="1884" t="str">
        <f t="shared" si="75"/>
        <v/>
      </c>
      <c r="F616" s="1885"/>
      <c r="G616" s="440" t="str">
        <f t="shared" si="79"/>
        <v/>
      </c>
      <c r="H616" s="440" t="str">
        <f t="shared" si="76"/>
        <v/>
      </c>
      <c r="I616" s="188" t="str">
        <f t="shared" si="77"/>
        <v/>
      </c>
      <c r="J616" s="188" t="str">
        <f t="shared" si="78"/>
        <v/>
      </c>
      <c r="K616" s="188">
        <f>MAX(0,$K$12+SUM($I$13:$I615)-$L$12-SUM($J$13:$J615))</f>
        <v>172646</v>
      </c>
      <c r="L616" s="188">
        <f>MAX(0,-($K$12+SUM($I$13:$I615)-$L$12-SUM($J$13:$J615)))</f>
        <v>0</v>
      </c>
      <c r="M616" s="482" t="str">
        <f t="array" ref="M616">IFERROR(SMALL(IF((tkno=$K$2)+(tkco=$K$2),ROW(tkno)-6),ROWS($M$12:M615)),"")</f>
        <v/>
      </c>
    </row>
    <row r="617" spans="2:13" s="186" customFormat="1" ht="16.899999999999999" hidden="1" customHeight="1" x14ac:dyDescent="0.2">
      <c r="B617" s="476" t="str">
        <f t="shared" si="72"/>
        <v/>
      </c>
      <c r="C617" s="476" t="str">
        <f t="shared" si="73"/>
        <v/>
      </c>
      <c r="D617" s="187" t="str">
        <f t="shared" si="74"/>
        <v/>
      </c>
      <c r="E617" s="1884" t="str">
        <f t="shared" si="75"/>
        <v/>
      </c>
      <c r="F617" s="1885"/>
      <c r="G617" s="440" t="str">
        <f t="shared" si="79"/>
        <v/>
      </c>
      <c r="H617" s="440" t="str">
        <f t="shared" si="76"/>
        <v/>
      </c>
      <c r="I617" s="188" t="str">
        <f t="shared" si="77"/>
        <v/>
      </c>
      <c r="J617" s="188" t="str">
        <f t="shared" si="78"/>
        <v/>
      </c>
      <c r="K617" s="188">
        <f>MAX(0,$K$12+SUM($I$13:$I616)-$L$12-SUM($J$13:$J616))</f>
        <v>172646</v>
      </c>
      <c r="L617" s="188">
        <f>MAX(0,-($K$12+SUM($I$13:$I616)-$L$12-SUM($J$13:$J616)))</f>
        <v>0</v>
      </c>
      <c r="M617" s="482" t="str">
        <f t="array" ref="M617">IFERROR(SMALL(IF((tkno=$K$2)+(tkco=$K$2),ROW(tkno)-6),ROWS($M$12:M616)),"")</f>
        <v/>
      </c>
    </row>
    <row r="618" spans="2:13" s="186" customFormat="1" ht="17.649999999999999" hidden="1" customHeight="1" x14ac:dyDescent="0.2">
      <c r="B618" s="476" t="str">
        <f t="shared" si="72"/>
        <v/>
      </c>
      <c r="C618" s="476" t="str">
        <f t="shared" si="73"/>
        <v/>
      </c>
      <c r="D618" s="187" t="str">
        <f t="shared" si="74"/>
        <v/>
      </c>
      <c r="E618" s="1884" t="str">
        <f t="shared" si="75"/>
        <v/>
      </c>
      <c r="F618" s="1885"/>
      <c r="G618" s="440" t="str">
        <f t="shared" si="79"/>
        <v/>
      </c>
      <c r="H618" s="440" t="str">
        <f t="shared" si="76"/>
        <v/>
      </c>
      <c r="I618" s="188" t="str">
        <f t="shared" si="77"/>
        <v/>
      </c>
      <c r="J618" s="188" t="str">
        <f t="shared" si="78"/>
        <v/>
      </c>
      <c r="K618" s="188">
        <f>MAX(0,$K$12+SUM($I$13:$I617)-$L$12-SUM($J$13:$J617))</f>
        <v>172646</v>
      </c>
      <c r="L618" s="188">
        <f>MAX(0,-($K$12+SUM($I$13:$I617)-$L$12-SUM($J$13:$J617)))</f>
        <v>0</v>
      </c>
      <c r="M618" s="482" t="str">
        <f t="array" ref="M618">IFERROR(SMALL(IF((tkno=$K$2)+(tkco=$K$2),ROW(tkno)-6),ROWS($M$12:M617)),"")</f>
        <v/>
      </c>
    </row>
    <row r="619" spans="2:13" s="186" customFormat="1" ht="16.899999999999999" hidden="1" customHeight="1" x14ac:dyDescent="0.2">
      <c r="B619" s="476" t="str">
        <f t="shared" si="72"/>
        <v/>
      </c>
      <c r="C619" s="476" t="str">
        <f t="shared" si="73"/>
        <v/>
      </c>
      <c r="D619" s="187" t="str">
        <f t="shared" si="74"/>
        <v/>
      </c>
      <c r="E619" s="1884" t="str">
        <f t="shared" si="75"/>
        <v/>
      </c>
      <c r="F619" s="1885"/>
      <c r="G619" s="440" t="str">
        <f t="shared" si="79"/>
        <v/>
      </c>
      <c r="H619" s="440" t="str">
        <f t="shared" si="76"/>
        <v/>
      </c>
      <c r="I619" s="188" t="str">
        <f t="shared" si="77"/>
        <v/>
      </c>
      <c r="J619" s="188" t="str">
        <f t="shared" si="78"/>
        <v/>
      </c>
      <c r="K619" s="188">
        <f>MAX(0,$K$12+SUM($I$13:$I618)-$L$12-SUM($J$13:$J618))</f>
        <v>172646</v>
      </c>
      <c r="L619" s="188">
        <f>MAX(0,-($K$12+SUM($I$13:$I618)-$L$12-SUM($J$13:$J618)))</f>
        <v>0</v>
      </c>
      <c r="M619" s="482" t="str">
        <f t="array" ref="M619">IFERROR(SMALL(IF((tkno=$K$2)+(tkco=$K$2),ROW(tkno)-6),ROWS($M$12:M618)),"")</f>
        <v/>
      </c>
    </row>
    <row r="620" spans="2:13" s="186" customFormat="1" ht="17.649999999999999" hidden="1" customHeight="1" x14ac:dyDescent="0.2">
      <c r="B620" s="476" t="str">
        <f t="shared" si="72"/>
        <v/>
      </c>
      <c r="C620" s="476" t="str">
        <f t="shared" si="73"/>
        <v/>
      </c>
      <c r="D620" s="187" t="str">
        <f t="shared" si="74"/>
        <v/>
      </c>
      <c r="E620" s="1884" t="str">
        <f t="shared" si="75"/>
        <v/>
      </c>
      <c r="F620" s="1885"/>
      <c r="G620" s="440" t="str">
        <f t="shared" si="79"/>
        <v/>
      </c>
      <c r="H620" s="440" t="str">
        <f t="shared" si="76"/>
        <v/>
      </c>
      <c r="I620" s="188" t="str">
        <f t="shared" si="77"/>
        <v/>
      </c>
      <c r="J620" s="188" t="str">
        <f t="shared" si="78"/>
        <v/>
      </c>
      <c r="K620" s="188">
        <f>MAX(0,$K$12+SUM($I$13:$I619)-$L$12-SUM($J$13:$J619))</f>
        <v>172646</v>
      </c>
      <c r="L620" s="188">
        <f>MAX(0,-($K$12+SUM($I$13:$I619)-$L$12-SUM($J$13:$J619)))</f>
        <v>0</v>
      </c>
      <c r="M620" s="482" t="str">
        <f t="array" ref="M620">IFERROR(SMALL(IF((tkno=$K$2)+(tkco=$K$2),ROW(tkno)-6),ROWS($M$12:M619)),"")</f>
        <v/>
      </c>
    </row>
    <row r="621" spans="2:13" s="186" customFormat="1" ht="17.649999999999999" hidden="1" customHeight="1" x14ac:dyDescent="0.2">
      <c r="B621" s="476" t="str">
        <f t="shared" si="72"/>
        <v/>
      </c>
      <c r="C621" s="476" t="str">
        <f t="shared" si="73"/>
        <v/>
      </c>
      <c r="D621" s="187" t="str">
        <f t="shared" si="74"/>
        <v/>
      </c>
      <c r="E621" s="1884" t="str">
        <f t="shared" si="75"/>
        <v/>
      </c>
      <c r="F621" s="1885"/>
      <c r="G621" s="440" t="str">
        <f t="shared" si="79"/>
        <v/>
      </c>
      <c r="H621" s="440" t="str">
        <f t="shared" si="76"/>
        <v/>
      </c>
      <c r="I621" s="188" t="str">
        <f t="shared" si="77"/>
        <v/>
      </c>
      <c r="J621" s="188" t="str">
        <f t="shared" si="78"/>
        <v/>
      </c>
      <c r="K621" s="188">
        <f>MAX(0,$K$12+SUM($I$13:$I620)-$L$12-SUM($J$13:$J620))</f>
        <v>172646</v>
      </c>
      <c r="L621" s="188">
        <f>MAX(0,-($K$12+SUM($I$13:$I620)-$L$12-SUM($J$13:$J620)))</f>
        <v>0</v>
      </c>
      <c r="M621" s="482" t="str">
        <f t="array" ref="M621">IFERROR(SMALL(IF((tkno=$K$2)+(tkco=$K$2),ROW(tkno)-6),ROWS($M$12:M620)),"")</f>
        <v/>
      </c>
    </row>
    <row r="622" spans="2:13" s="186" customFormat="1" ht="16.899999999999999" hidden="1" customHeight="1" x14ac:dyDescent="0.2">
      <c r="B622" s="476" t="str">
        <f t="shared" si="72"/>
        <v/>
      </c>
      <c r="C622" s="476" t="str">
        <f t="shared" si="73"/>
        <v/>
      </c>
      <c r="D622" s="187" t="str">
        <f t="shared" si="74"/>
        <v/>
      </c>
      <c r="E622" s="1884" t="str">
        <f t="shared" si="75"/>
        <v/>
      </c>
      <c r="F622" s="1885"/>
      <c r="G622" s="440" t="str">
        <f t="shared" si="79"/>
        <v/>
      </c>
      <c r="H622" s="440" t="str">
        <f t="shared" si="76"/>
        <v/>
      </c>
      <c r="I622" s="188" t="str">
        <f t="shared" si="77"/>
        <v/>
      </c>
      <c r="J622" s="188" t="str">
        <f t="shared" si="78"/>
        <v/>
      </c>
      <c r="K622" s="188">
        <f>MAX(0,$K$12+SUM($I$13:$I621)-$L$12-SUM($J$13:$J621))</f>
        <v>172646</v>
      </c>
      <c r="L622" s="188">
        <f>MAX(0,-($K$12+SUM($I$13:$I621)-$L$12-SUM($J$13:$J621)))</f>
        <v>0</v>
      </c>
      <c r="M622" s="482" t="str">
        <f t="array" ref="M622">IFERROR(SMALL(IF((tkno=$K$2)+(tkco=$K$2),ROW(tkno)-6),ROWS($M$12:M621)),"")</f>
        <v/>
      </c>
    </row>
    <row r="623" spans="2:13" s="186" customFormat="1" ht="17.649999999999999" hidden="1" customHeight="1" x14ac:dyDescent="0.2">
      <c r="B623" s="476" t="str">
        <f t="shared" si="72"/>
        <v/>
      </c>
      <c r="C623" s="476" t="str">
        <f t="shared" si="73"/>
        <v/>
      </c>
      <c r="D623" s="187" t="str">
        <f t="shared" si="74"/>
        <v/>
      </c>
      <c r="E623" s="1884" t="str">
        <f t="shared" si="75"/>
        <v/>
      </c>
      <c r="F623" s="1885"/>
      <c r="G623" s="440" t="str">
        <f t="shared" si="79"/>
        <v/>
      </c>
      <c r="H623" s="440" t="str">
        <f t="shared" si="76"/>
        <v/>
      </c>
      <c r="I623" s="188" t="str">
        <f t="shared" si="77"/>
        <v/>
      </c>
      <c r="J623" s="188" t="str">
        <f t="shared" si="78"/>
        <v/>
      </c>
      <c r="K623" s="188">
        <f>MAX(0,$K$12+SUM($I$13:$I622)-$L$12-SUM($J$13:$J622))</f>
        <v>172646</v>
      </c>
      <c r="L623" s="188">
        <f>MAX(0,-($K$12+SUM($I$13:$I622)-$L$12-SUM($J$13:$J622)))</f>
        <v>0</v>
      </c>
      <c r="M623" s="482" t="str">
        <f t="array" ref="M623">IFERROR(SMALL(IF((tkno=$K$2)+(tkco=$K$2),ROW(tkno)-6),ROWS($M$12:M622)),"")</f>
        <v/>
      </c>
    </row>
    <row r="624" spans="2:13" s="186" customFormat="1" ht="24.95" hidden="1" customHeight="1" x14ac:dyDescent="0.2">
      <c r="B624" s="476" t="str">
        <f t="shared" si="72"/>
        <v/>
      </c>
      <c r="C624" s="476" t="str">
        <f t="shared" si="73"/>
        <v/>
      </c>
      <c r="D624" s="187" t="str">
        <f t="shared" si="74"/>
        <v/>
      </c>
      <c r="E624" s="1884" t="str">
        <f t="shared" si="75"/>
        <v/>
      </c>
      <c r="F624" s="1885"/>
      <c r="G624" s="440" t="str">
        <f t="shared" si="79"/>
        <v/>
      </c>
      <c r="H624" s="440" t="str">
        <f t="shared" si="76"/>
        <v/>
      </c>
      <c r="I624" s="188" t="str">
        <f t="shared" si="77"/>
        <v/>
      </c>
      <c r="J624" s="188" t="str">
        <f t="shared" si="78"/>
        <v/>
      </c>
      <c r="K624" s="188">
        <f>MAX(0,$K$12+SUM($I$13:$I623)-$L$12-SUM($J$13:$J623))</f>
        <v>172646</v>
      </c>
      <c r="L624" s="188">
        <f>MAX(0,-($K$12+SUM($I$13:$I623)-$L$12-SUM($J$13:$J623)))</f>
        <v>0</v>
      </c>
      <c r="M624" s="482" t="str">
        <f t="array" ref="M624">IFERROR(SMALL(IF((tkno=$K$2)+(tkco=$K$2),ROW(tkno)-6),ROWS($M$12:M623)),"")</f>
        <v/>
      </c>
    </row>
    <row r="625" spans="2:13" s="186" customFormat="1" ht="17.649999999999999" hidden="1" customHeight="1" x14ac:dyDescent="0.2">
      <c r="B625" s="476" t="str">
        <f t="shared" si="72"/>
        <v/>
      </c>
      <c r="C625" s="476" t="str">
        <f t="shared" si="73"/>
        <v/>
      </c>
      <c r="D625" s="187" t="str">
        <f t="shared" si="74"/>
        <v/>
      </c>
      <c r="E625" s="1884" t="str">
        <f t="shared" si="75"/>
        <v/>
      </c>
      <c r="F625" s="1885"/>
      <c r="G625" s="440" t="str">
        <f t="shared" si="79"/>
        <v/>
      </c>
      <c r="H625" s="440" t="str">
        <f t="shared" si="76"/>
        <v/>
      </c>
      <c r="I625" s="188" t="str">
        <f t="shared" si="77"/>
        <v/>
      </c>
      <c r="J625" s="188" t="str">
        <f t="shared" si="78"/>
        <v/>
      </c>
      <c r="K625" s="188">
        <f>MAX(0,$K$12+SUM($I$13:$I624)-$L$12-SUM($J$13:$J624))</f>
        <v>172646</v>
      </c>
      <c r="L625" s="188">
        <f>MAX(0,-($K$12+SUM($I$13:$I624)-$L$12-SUM($J$13:$J624)))</f>
        <v>0</v>
      </c>
      <c r="M625" s="482" t="str">
        <f t="array" ref="M625">IFERROR(SMALL(IF((tkno=$K$2)+(tkco=$K$2),ROW(tkno)-6),ROWS($M$12:M624)),"")</f>
        <v/>
      </c>
    </row>
    <row r="626" spans="2:13" s="186" customFormat="1" ht="24.95" hidden="1" customHeight="1" x14ac:dyDescent="0.2">
      <c r="B626" s="476" t="str">
        <f t="shared" si="72"/>
        <v/>
      </c>
      <c r="C626" s="476" t="str">
        <f t="shared" si="73"/>
        <v/>
      </c>
      <c r="D626" s="187" t="str">
        <f t="shared" si="74"/>
        <v/>
      </c>
      <c r="E626" s="1884" t="str">
        <f t="shared" si="75"/>
        <v/>
      </c>
      <c r="F626" s="1885"/>
      <c r="G626" s="440" t="str">
        <f t="shared" si="79"/>
        <v/>
      </c>
      <c r="H626" s="440" t="str">
        <f t="shared" si="76"/>
        <v/>
      </c>
      <c r="I626" s="188" t="str">
        <f t="shared" si="77"/>
        <v/>
      </c>
      <c r="J626" s="188" t="str">
        <f t="shared" si="78"/>
        <v/>
      </c>
      <c r="K626" s="188">
        <f>MAX(0,$K$12+SUM($I$13:$I625)-$L$12-SUM($J$13:$J625))</f>
        <v>172646</v>
      </c>
      <c r="L626" s="188">
        <f>MAX(0,-($K$12+SUM($I$13:$I625)-$L$12-SUM($J$13:$J625)))</f>
        <v>0</v>
      </c>
      <c r="M626" s="482" t="str">
        <f t="array" ref="M626">IFERROR(SMALL(IF((tkno=$K$2)+(tkco=$K$2),ROW(tkno)-6),ROWS($M$12:M625)),"")</f>
        <v/>
      </c>
    </row>
    <row r="627" spans="2:13" s="186" customFormat="1" ht="24.95" hidden="1" customHeight="1" x14ac:dyDescent="0.2">
      <c r="B627" s="476" t="str">
        <f t="shared" si="72"/>
        <v/>
      </c>
      <c r="C627" s="476" t="str">
        <f t="shared" si="73"/>
        <v/>
      </c>
      <c r="D627" s="187" t="str">
        <f t="shared" si="74"/>
        <v/>
      </c>
      <c r="E627" s="1884" t="str">
        <f t="shared" si="75"/>
        <v/>
      </c>
      <c r="F627" s="1885"/>
      <c r="G627" s="440" t="str">
        <f t="shared" si="79"/>
        <v/>
      </c>
      <c r="H627" s="440" t="str">
        <f t="shared" si="76"/>
        <v/>
      </c>
      <c r="I627" s="188" t="str">
        <f t="shared" si="77"/>
        <v/>
      </c>
      <c r="J627" s="188" t="str">
        <f t="shared" si="78"/>
        <v/>
      </c>
      <c r="K627" s="188">
        <f>MAX(0,$K$12+SUM($I$13:$I626)-$L$12-SUM($J$13:$J626))</f>
        <v>172646</v>
      </c>
      <c r="L627" s="188">
        <f>MAX(0,-($K$12+SUM($I$13:$I626)-$L$12-SUM($J$13:$J626)))</f>
        <v>0</v>
      </c>
      <c r="M627" s="482" t="str">
        <f t="array" ref="M627">IFERROR(SMALL(IF((tkno=$K$2)+(tkco=$K$2),ROW(tkno)-6),ROWS($M$12:M626)),"")</f>
        <v/>
      </c>
    </row>
    <row r="628" spans="2:13" s="186" customFormat="1" ht="36" hidden="1" customHeight="1" x14ac:dyDescent="0.2">
      <c r="B628" s="476" t="str">
        <f t="shared" si="72"/>
        <v/>
      </c>
      <c r="C628" s="476" t="str">
        <f t="shared" si="73"/>
        <v/>
      </c>
      <c r="D628" s="187" t="str">
        <f t="shared" si="74"/>
        <v/>
      </c>
      <c r="E628" s="1884" t="str">
        <f t="shared" si="75"/>
        <v/>
      </c>
      <c r="F628" s="1885"/>
      <c r="G628" s="440" t="str">
        <f t="shared" si="79"/>
        <v/>
      </c>
      <c r="H628" s="440" t="str">
        <f t="shared" si="76"/>
        <v/>
      </c>
      <c r="I628" s="188" t="str">
        <f t="shared" si="77"/>
        <v/>
      </c>
      <c r="J628" s="188" t="str">
        <f t="shared" si="78"/>
        <v/>
      </c>
      <c r="K628" s="188">
        <f>MAX(0,$K$12+SUM($I$13:$I627)-$L$12-SUM($J$13:$J627))</f>
        <v>172646</v>
      </c>
      <c r="L628" s="188">
        <f>MAX(0,-($K$12+SUM($I$13:$I627)-$L$12-SUM($J$13:$J627)))</f>
        <v>0</v>
      </c>
      <c r="M628" s="482" t="str">
        <f t="array" ref="M628">IFERROR(SMALL(IF((tkno=$K$2)+(tkco=$K$2),ROW(tkno)-6),ROWS($M$12:M627)),"")</f>
        <v/>
      </c>
    </row>
    <row r="629" spans="2:13" s="186" customFormat="1" ht="17.649999999999999" hidden="1" customHeight="1" x14ac:dyDescent="0.2">
      <c r="B629" s="476" t="str">
        <f t="shared" si="72"/>
        <v/>
      </c>
      <c r="C629" s="476" t="str">
        <f t="shared" si="73"/>
        <v/>
      </c>
      <c r="D629" s="187" t="str">
        <f t="shared" si="74"/>
        <v/>
      </c>
      <c r="E629" s="1884" t="str">
        <f t="shared" si="75"/>
        <v/>
      </c>
      <c r="F629" s="1885"/>
      <c r="G629" s="440" t="str">
        <f t="shared" si="79"/>
        <v/>
      </c>
      <c r="H629" s="440" t="str">
        <f t="shared" si="76"/>
        <v/>
      </c>
      <c r="I629" s="188" t="str">
        <f t="shared" si="77"/>
        <v/>
      </c>
      <c r="J629" s="188" t="str">
        <f t="shared" si="78"/>
        <v/>
      </c>
      <c r="K629" s="188">
        <f>MAX(0,$K$12+SUM($I$13:$I628)-$L$12-SUM($J$13:$J628))</f>
        <v>172646</v>
      </c>
      <c r="L629" s="188">
        <f>MAX(0,-($K$12+SUM($I$13:$I628)-$L$12-SUM($J$13:$J628)))</f>
        <v>0</v>
      </c>
      <c r="M629" s="482" t="str">
        <f t="array" ref="M629">IFERROR(SMALL(IF((tkno=$K$2)+(tkco=$K$2),ROW(tkno)-6),ROWS($M$12:M628)),"")</f>
        <v/>
      </c>
    </row>
    <row r="630" spans="2:13" s="186" customFormat="1" ht="24.95" hidden="1" customHeight="1" x14ac:dyDescent="0.2">
      <c r="B630" s="476" t="str">
        <f t="shared" si="72"/>
        <v/>
      </c>
      <c r="C630" s="476" t="str">
        <f t="shared" si="73"/>
        <v/>
      </c>
      <c r="D630" s="187" t="str">
        <f t="shared" si="74"/>
        <v/>
      </c>
      <c r="E630" s="1884" t="str">
        <f t="shared" si="75"/>
        <v/>
      </c>
      <c r="F630" s="1885"/>
      <c r="G630" s="440" t="str">
        <f t="shared" si="79"/>
        <v/>
      </c>
      <c r="H630" s="440" t="str">
        <f t="shared" si="76"/>
        <v/>
      </c>
      <c r="I630" s="188" t="str">
        <f t="shared" si="77"/>
        <v/>
      </c>
      <c r="J630" s="188" t="str">
        <f t="shared" si="78"/>
        <v/>
      </c>
      <c r="K630" s="188">
        <f>MAX(0,$K$12+SUM($I$13:$I629)-$L$12-SUM($J$13:$J629))</f>
        <v>172646</v>
      </c>
      <c r="L630" s="188">
        <f>MAX(0,-($K$12+SUM($I$13:$I629)-$L$12-SUM($J$13:$J629)))</f>
        <v>0</v>
      </c>
      <c r="M630" s="482" t="str">
        <f t="array" ref="M630">IFERROR(SMALL(IF((tkno=$K$2)+(tkco=$K$2),ROW(tkno)-6),ROWS($M$12:M629)),"")</f>
        <v/>
      </c>
    </row>
    <row r="631" spans="2:13" s="186" customFormat="1" ht="24.95" hidden="1" customHeight="1" x14ac:dyDescent="0.2">
      <c r="B631" s="476" t="str">
        <f t="shared" si="72"/>
        <v/>
      </c>
      <c r="C631" s="476" t="str">
        <f t="shared" si="73"/>
        <v/>
      </c>
      <c r="D631" s="187" t="str">
        <f t="shared" si="74"/>
        <v/>
      </c>
      <c r="E631" s="1884" t="str">
        <f t="shared" si="75"/>
        <v/>
      </c>
      <c r="F631" s="1885"/>
      <c r="G631" s="440" t="str">
        <f t="shared" si="79"/>
        <v/>
      </c>
      <c r="H631" s="440" t="str">
        <f t="shared" si="76"/>
        <v/>
      </c>
      <c r="I631" s="188" t="str">
        <f t="shared" si="77"/>
        <v/>
      </c>
      <c r="J631" s="188" t="str">
        <f t="shared" si="78"/>
        <v/>
      </c>
      <c r="K631" s="188">
        <f>MAX(0,$K$12+SUM($I$13:$I630)-$L$12-SUM($J$13:$J630))</f>
        <v>172646</v>
      </c>
      <c r="L631" s="188">
        <f>MAX(0,-($K$12+SUM($I$13:$I630)-$L$12-SUM($J$13:$J630)))</f>
        <v>0</v>
      </c>
      <c r="M631" s="482" t="str">
        <f t="array" ref="M631">IFERROR(SMALL(IF((tkno=$K$2)+(tkco=$K$2),ROW(tkno)-6),ROWS($M$12:M630)),"")</f>
        <v/>
      </c>
    </row>
    <row r="632" spans="2:13" s="186" customFormat="1" ht="17.649999999999999" hidden="1" customHeight="1" x14ac:dyDescent="0.2">
      <c r="B632" s="476" t="str">
        <f t="shared" si="72"/>
        <v/>
      </c>
      <c r="C632" s="476" t="str">
        <f t="shared" si="73"/>
        <v/>
      </c>
      <c r="D632" s="187" t="str">
        <f t="shared" si="74"/>
        <v/>
      </c>
      <c r="E632" s="1884" t="str">
        <f t="shared" si="75"/>
        <v/>
      </c>
      <c r="F632" s="1885"/>
      <c r="G632" s="440" t="str">
        <f t="shared" si="79"/>
        <v/>
      </c>
      <c r="H632" s="440" t="str">
        <f t="shared" si="76"/>
        <v/>
      </c>
      <c r="I632" s="188" t="str">
        <f t="shared" si="77"/>
        <v/>
      </c>
      <c r="J632" s="188" t="str">
        <f t="shared" si="78"/>
        <v/>
      </c>
      <c r="K632" s="188">
        <f>MAX(0,$K$12+SUM($I$13:$I631)-$L$12-SUM($J$13:$J631))</f>
        <v>172646</v>
      </c>
      <c r="L632" s="188">
        <f>MAX(0,-($K$12+SUM($I$13:$I631)-$L$12-SUM($J$13:$J631)))</f>
        <v>0</v>
      </c>
      <c r="M632" s="482" t="str">
        <f t="array" ref="M632">IFERROR(SMALL(IF((tkno=$K$2)+(tkco=$K$2),ROW(tkno)-6),ROWS($M$12:M631)),"")</f>
        <v/>
      </c>
    </row>
    <row r="633" spans="2:13" s="186" customFormat="1" ht="24.95" hidden="1" customHeight="1" x14ac:dyDescent="0.2">
      <c r="B633" s="476" t="str">
        <f t="shared" si="72"/>
        <v/>
      </c>
      <c r="C633" s="476" t="str">
        <f t="shared" si="73"/>
        <v/>
      </c>
      <c r="D633" s="187" t="str">
        <f t="shared" si="74"/>
        <v/>
      </c>
      <c r="E633" s="1884" t="str">
        <f t="shared" si="75"/>
        <v/>
      </c>
      <c r="F633" s="1885"/>
      <c r="G633" s="440" t="str">
        <f t="shared" si="79"/>
        <v/>
      </c>
      <c r="H633" s="440" t="str">
        <f t="shared" si="76"/>
        <v/>
      </c>
      <c r="I633" s="188" t="str">
        <f t="shared" si="77"/>
        <v/>
      </c>
      <c r="J633" s="188" t="str">
        <f t="shared" si="78"/>
        <v/>
      </c>
      <c r="K633" s="188">
        <f>MAX(0,$K$12+SUM($I$13:$I632)-$L$12-SUM($J$13:$J632))</f>
        <v>172646</v>
      </c>
      <c r="L633" s="188">
        <f>MAX(0,-($K$12+SUM($I$13:$I632)-$L$12-SUM($J$13:$J632)))</f>
        <v>0</v>
      </c>
      <c r="M633" s="482" t="str">
        <f t="array" ref="M633">IFERROR(SMALL(IF((tkno=$K$2)+(tkco=$K$2),ROW(tkno)-6),ROWS($M$12:M632)),"")</f>
        <v/>
      </c>
    </row>
    <row r="634" spans="2:13" s="186" customFormat="1" ht="17.649999999999999" hidden="1" customHeight="1" x14ac:dyDescent="0.2">
      <c r="B634" s="476" t="str">
        <f t="shared" si="72"/>
        <v/>
      </c>
      <c r="C634" s="476" t="str">
        <f t="shared" si="73"/>
        <v/>
      </c>
      <c r="D634" s="187" t="str">
        <f t="shared" si="74"/>
        <v/>
      </c>
      <c r="E634" s="1884" t="str">
        <f t="shared" si="75"/>
        <v/>
      </c>
      <c r="F634" s="1885"/>
      <c r="G634" s="440" t="str">
        <f t="shared" si="79"/>
        <v/>
      </c>
      <c r="H634" s="440" t="str">
        <f t="shared" si="76"/>
        <v/>
      </c>
      <c r="I634" s="188" t="str">
        <f t="shared" si="77"/>
        <v/>
      </c>
      <c r="J634" s="188" t="str">
        <f t="shared" si="78"/>
        <v/>
      </c>
      <c r="K634" s="188">
        <f>MAX(0,$K$12+SUM($I$13:$I633)-$L$12-SUM($J$13:$J633))</f>
        <v>172646</v>
      </c>
      <c r="L634" s="188">
        <f>MAX(0,-($K$12+SUM($I$13:$I633)-$L$12-SUM($J$13:$J633)))</f>
        <v>0</v>
      </c>
      <c r="M634" s="482" t="str">
        <f t="array" ref="M634">IFERROR(SMALL(IF((tkno=$K$2)+(tkco=$K$2),ROW(tkno)-6),ROWS($M$12:M633)),"")</f>
        <v/>
      </c>
    </row>
    <row r="635" spans="2:13" s="186" customFormat="1" ht="17.649999999999999" hidden="1" customHeight="1" x14ac:dyDescent="0.2">
      <c r="B635" s="476" t="str">
        <f t="shared" si="72"/>
        <v/>
      </c>
      <c r="C635" s="476" t="str">
        <f t="shared" si="73"/>
        <v/>
      </c>
      <c r="D635" s="187" t="str">
        <f t="shared" si="74"/>
        <v/>
      </c>
      <c r="E635" s="1884" t="str">
        <f t="shared" si="75"/>
        <v/>
      </c>
      <c r="F635" s="1885"/>
      <c r="G635" s="440" t="str">
        <f t="shared" si="79"/>
        <v/>
      </c>
      <c r="H635" s="440" t="str">
        <f t="shared" si="76"/>
        <v/>
      </c>
      <c r="I635" s="188" t="str">
        <f t="shared" si="77"/>
        <v/>
      </c>
      <c r="J635" s="188" t="str">
        <f t="shared" si="78"/>
        <v/>
      </c>
      <c r="K635" s="188">
        <f>MAX(0,$K$12+SUM($I$13:$I634)-$L$12-SUM($J$13:$J634))</f>
        <v>172646</v>
      </c>
      <c r="L635" s="188">
        <f>MAX(0,-($K$12+SUM($I$13:$I634)-$L$12-SUM($J$13:$J634)))</f>
        <v>0</v>
      </c>
      <c r="M635" s="482" t="str">
        <f t="array" ref="M635">IFERROR(SMALL(IF((tkno=$K$2)+(tkco=$K$2),ROW(tkno)-6),ROWS($M$12:M634)),"")</f>
        <v/>
      </c>
    </row>
    <row r="636" spans="2:13" s="186" customFormat="1" ht="24.95" hidden="1" customHeight="1" x14ac:dyDescent="0.2">
      <c r="B636" s="476" t="str">
        <f t="shared" si="72"/>
        <v/>
      </c>
      <c r="C636" s="476" t="str">
        <f t="shared" si="73"/>
        <v/>
      </c>
      <c r="D636" s="187" t="str">
        <f t="shared" si="74"/>
        <v/>
      </c>
      <c r="E636" s="1884" t="str">
        <f t="shared" si="75"/>
        <v/>
      </c>
      <c r="F636" s="1885"/>
      <c r="G636" s="440" t="str">
        <f t="shared" si="79"/>
        <v/>
      </c>
      <c r="H636" s="440" t="str">
        <f t="shared" si="76"/>
        <v/>
      </c>
      <c r="I636" s="188" t="str">
        <f t="shared" si="77"/>
        <v/>
      </c>
      <c r="J636" s="188" t="str">
        <f t="shared" si="78"/>
        <v/>
      </c>
      <c r="K636" s="188">
        <f>MAX(0,$K$12+SUM($I$13:$I635)-$L$12-SUM($J$13:$J635))</f>
        <v>172646</v>
      </c>
      <c r="L636" s="188">
        <f>MAX(0,-($K$12+SUM($I$13:$I635)-$L$12-SUM($J$13:$J635)))</f>
        <v>0</v>
      </c>
      <c r="M636" s="482" t="str">
        <f t="array" ref="M636">IFERROR(SMALL(IF((tkno=$K$2)+(tkco=$K$2),ROW(tkno)-6),ROWS($M$12:M635)),"")</f>
        <v/>
      </c>
    </row>
    <row r="637" spans="2:13" s="186" customFormat="1" ht="16.899999999999999" hidden="1" customHeight="1" x14ac:dyDescent="0.2">
      <c r="B637" s="476" t="str">
        <f t="shared" si="72"/>
        <v/>
      </c>
      <c r="C637" s="476" t="str">
        <f t="shared" si="73"/>
        <v/>
      </c>
      <c r="D637" s="187" t="str">
        <f t="shared" si="74"/>
        <v/>
      </c>
      <c r="E637" s="1884" t="str">
        <f t="shared" si="75"/>
        <v/>
      </c>
      <c r="F637" s="1885"/>
      <c r="G637" s="440" t="str">
        <f t="shared" si="79"/>
        <v/>
      </c>
      <c r="H637" s="440" t="str">
        <f t="shared" si="76"/>
        <v/>
      </c>
      <c r="I637" s="188" t="str">
        <f t="shared" si="77"/>
        <v/>
      </c>
      <c r="J637" s="188" t="str">
        <f t="shared" si="78"/>
        <v/>
      </c>
      <c r="K637" s="188">
        <f>MAX(0,$K$12+SUM($I$13:$I636)-$L$12-SUM($J$13:$J636))</f>
        <v>172646</v>
      </c>
      <c r="L637" s="188">
        <f>MAX(0,-($K$12+SUM($I$13:$I636)-$L$12-SUM($J$13:$J636)))</f>
        <v>0</v>
      </c>
      <c r="M637" s="482" t="str">
        <f t="array" ref="M637">IFERROR(SMALL(IF((tkno=$K$2)+(tkco=$K$2),ROW(tkno)-6),ROWS($M$12:M636)),"")</f>
        <v/>
      </c>
    </row>
    <row r="638" spans="2:13" s="186" customFormat="1" ht="17.649999999999999" hidden="1" customHeight="1" x14ac:dyDescent="0.2">
      <c r="B638" s="476" t="str">
        <f t="shared" si="72"/>
        <v/>
      </c>
      <c r="C638" s="476" t="str">
        <f t="shared" si="73"/>
        <v/>
      </c>
      <c r="D638" s="187" t="str">
        <f t="shared" si="74"/>
        <v/>
      </c>
      <c r="E638" s="1884" t="str">
        <f t="shared" si="75"/>
        <v/>
      </c>
      <c r="F638" s="1885"/>
      <c r="G638" s="440" t="str">
        <f t="shared" si="79"/>
        <v/>
      </c>
      <c r="H638" s="440" t="str">
        <f t="shared" si="76"/>
        <v/>
      </c>
      <c r="I638" s="188" t="str">
        <f t="shared" si="77"/>
        <v/>
      </c>
      <c r="J638" s="188" t="str">
        <f t="shared" si="78"/>
        <v/>
      </c>
      <c r="K638" s="188">
        <f>MAX(0,$K$12+SUM($I$13:$I637)-$L$12-SUM($J$13:$J637))</f>
        <v>172646</v>
      </c>
      <c r="L638" s="188">
        <f>MAX(0,-($K$12+SUM($I$13:$I637)-$L$12-SUM($J$13:$J637)))</f>
        <v>0</v>
      </c>
      <c r="M638" s="482" t="str">
        <f t="array" ref="M638">IFERROR(SMALL(IF((tkno=$K$2)+(tkco=$K$2),ROW(tkno)-6),ROWS($M$12:M637)),"")</f>
        <v/>
      </c>
    </row>
    <row r="639" spans="2:13" s="186" customFormat="1" ht="17.649999999999999" hidden="1" customHeight="1" x14ac:dyDescent="0.2">
      <c r="B639" s="476" t="str">
        <f t="shared" si="72"/>
        <v/>
      </c>
      <c r="C639" s="476" t="str">
        <f t="shared" si="73"/>
        <v/>
      </c>
      <c r="D639" s="187" t="str">
        <f t="shared" si="74"/>
        <v/>
      </c>
      <c r="E639" s="1884" t="str">
        <f t="shared" si="75"/>
        <v/>
      </c>
      <c r="F639" s="1885"/>
      <c r="G639" s="440" t="str">
        <f t="shared" si="79"/>
        <v/>
      </c>
      <c r="H639" s="440" t="str">
        <f t="shared" si="76"/>
        <v/>
      </c>
      <c r="I639" s="188" t="str">
        <f t="shared" si="77"/>
        <v/>
      </c>
      <c r="J639" s="188" t="str">
        <f t="shared" si="78"/>
        <v/>
      </c>
      <c r="K639" s="188">
        <f>MAX(0,$K$12+SUM($I$13:$I638)-$L$12-SUM($J$13:$J638))</f>
        <v>172646</v>
      </c>
      <c r="L639" s="188">
        <f>MAX(0,-($K$12+SUM($I$13:$I638)-$L$12-SUM($J$13:$J638)))</f>
        <v>0</v>
      </c>
      <c r="M639" s="482" t="str">
        <f t="array" ref="M639">IFERROR(SMALL(IF((tkno=$K$2)+(tkco=$K$2),ROW(tkno)-6),ROWS($M$12:M638)),"")</f>
        <v/>
      </c>
    </row>
    <row r="640" spans="2:13" s="186" customFormat="1" ht="16.899999999999999" hidden="1" customHeight="1" x14ac:dyDescent="0.2">
      <c r="B640" s="476" t="str">
        <f t="shared" si="72"/>
        <v/>
      </c>
      <c r="C640" s="476" t="str">
        <f t="shared" si="73"/>
        <v/>
      </c>
      <c r="D640" s="187" t="str">
        <f t="shared" si="74"/>
        <v/>
      </c>
      <c r="E640" s="1884" t="str">
        <f t="shared" si="75"/>
        <v/>
      </c>
      <c r="F640" s="1885"/>
      <c r="G640" s="440" t="str">
        <f t="shared" si="79"/>
        <v/>
      </c>
      <c r="H640" s="440" t="str">
        <f t="shared" si="76"/>
        <v/>
      </c>
      <c r="I640" s="188" t="str">
        <f t="shared" si="77"/>
        <v/>
      </c>
      <c r="J640" s="188" t="str">
        <f t="shared" si="78"/>
        <v/>
      </c>
      <c r="K640" s="188">
        <f>MAX(0,$K$12+SUM($I$13:$I639)-$L$12-SUM($J$13:$J639))</f>
        <v>172646</v>
      </c>
      <c r="L640" s="188">
        <f>MAX(0,-($K$12+SUM($I$13:$I639)-$L$12-SUM($J$13:$J639)))</f>
        <v>0</v>
      </c>
      <c r="M640" s="482" t="str">
        <f t="array" ref="M640">IFERROR(SMALL(IF((tkno=$K$2)+(tkco=$K$2),ROW(tkno)-6),ROWS($M$12:M639)),"")</f>
        <v/>
      </c>
    </row>
    <row r="641" spans="2:13" s="186" customFormat="1" ht="17.649999999999999" hidden="1" customHeight="1" x14ac:dyDescent="0.2">
      <c r="B641" s="476" t="str">
        <f t="shared" si="72"/>
        <v/>
      </c>
      <c r="C641" s="476" t="str">
        <f t="shared" si="73"/>
        <v/>
      </c>
      <c r="D641" s="187" t="str">
        <f t="shared" si="74"/>
        <v/>
      </c>
      <c r="E641" s="1884" t="str">
        <f t="shared" si="75"/>
        <v/>
      </c>
      <c r="F641" s="1885"/>
      <c r="G641" s="440" t="str">
        <f t="shared" si="79"/>
        <v/>
      </c>
      <c r="H641" s="440" t="str">
        <f t="shared" si="76"/>
        <v/>
      </c>
      <c r="I641" s="188" t="str">
        <f t="shared" si="77"/>
        <v/>
      </c>
      <c r="J641" s="188" t="str">
        <f t="shared" si="78"/>
        <v/>
      </c>
      <c r="K641" s="188">
        <f>MAX(0,$K$12+SUM($I$13:$I640)-$L$12-SUM($J$13:$J640))</f>
        <v>172646</v>
      </c>
      <c r="L641" s="188">
        <f>MAX(0,-($K$12+SUM($I$13:$I640)-$L$12-SUM($J$13:$J640)))</f>
        <v>0</v>
      </c>
      <c r="M641" s="482" t="str">
        <f t="array" ref="M641">IFERROR(SMALL(IF((tkno=$K$2)+(tkco=$K$2),ROW(tkno)-6),ROWS($M$12:M640)),"")</f>
        <v/>
      </c>
    </row>
    <row r="642" spans="2:13" s="186" customFormat="1" ht="17.649999999999999" hidden="1" customHeight="1" x14ac:dyDescent="0.2">
      <c r="B642" s="476" t="str">
        <f t="shared" si="72"/>
        <v/>
      </c>
      <c r="C642" s="476" t="str">
        <f t="shared" si="73"/>
        <v/>
      </c>
      <c r="D642" s="187" t="str">
        <f t="shared" si="74"/>
        <v/>
      </c>
      <c r="E642" s="1884" t="str">
        <f t="shared" si="75"/>
        <v/>
      </c>
      <c r="F642" s="1885"/>
      <c r="G642" s="440" t="str">
        <f t="shared" si="79"/>
        <v/>
      </c>
      <c r="H642" s="440" t="str">
        <f t="shared" si="76"/>
        <v/>
      </c>
      <c r="I642" s="188" t="str">
        <f t="shared" si="77"/>
        <v/>
      </c>
      <c r="J642" s="188" t="str">
        <f t="shared" si="78"/>
        <v/>
      </c>
      <c r="K642" s="188">
        <f>MAX(0,$K$12+SUM($I$13:$I641)-$L$12-SUM($J$13:$J641))</f>
        <v>172646</v>
      </c>
      <c r="L642" s="188">
        <f>MAX(0,-($K$12+SUM($I$13:$I641)-$L$12-SUM($J$13:$J641)))</f>
        <v>0</v>
      </c>
      <c r="M642" s="482" t="str">
        <f t="array" ref="M642">IFERROR(SMALL(IF((tkno=$K$2)+(tkco=$K$2),ROW(tkno)-6),ROWS($M$12:M641)),"")</f>
        <v/>
      </c>
    </row>
    <row r="643" spans="2:13" s="186" customFormat="1" ht="16.899999999999999" hidden="1" customHeight="1" x14ac:dyDescent="0.2">
      <c r="B643" s="476" t="str">
        <f t="shared" si="72"/>
        <v/>
      </c>
      <c r="C643" s="476" t="str">
        <f t="shared" si="73"/>
        <v/>
      </c>
      <c r="D643" s="187" t="str">
        <f t="shared" si="74"/>
        <v/>
      </c>
      <c r="E643" s="1884" t="str">
        <f t="shared" si="75"/>
        <v/>
      </c>
      <c r="F643" s="1885"/>
      <c r="G643" s="440" t="str">
        <f t="shared" si="79"/>
        <v/>
      </c>
      <c r="H643" s="440" t="str">
        <f t="shared" si="76"/>
        <v/>
      </c>
      <c r="I643" s="188" t="str">
        <f t="shared" si="77"/>
        <v/>
      </c>
      <c r="J643" s="188" t="str">
        <f t="shared" si="78"/>
        <v/>
      </c>
      <c r="K643" s="188">
        <f>MAX(0,$K$12+SUM($I$13:$I642)-$L$12-SUM($J$13:$J642))</f>
        <v>172646</v>
      </c>
      <c r="L643" s="188">
        <f>MAX(0,-($K$12+SUM($I$13:$I642)-$L$12-SUM($J$13:$J642)))</f>
        <v>0</v>
      </c>
      <c r="M643" s="482" t="str">
        <f t="array" ref="M643">IFERROR(SMALL(IF((tkno=$K$2)+(tkco=$K$2),ROW(tkno)-6),ROWS($M$12:M642)),"")</f>
        <v/>
      </c>
    </row>
    <row r="644" spans="2:13" s="186" customFormat="1" ht="17.649999999999999" hidden="1" customHeight="1" x14ac:dyDescent="0.2">
      <c r="B644" s="476" t="str">
        <f t="shared" si="72"/>
        <v/>
      </c>
      <c r="C644" s="476" t="str">
        <f t="shared" si="73"/>
        <v/>
      </c>
      <c r="D644" s="187" t="str">
        <f t="shared" si="74"/>
        <v/>
      </c>
      <c r="E644" s="1884" t="str">
        <f t="shared" si="75"/>
        <v/>
      </c>
      <c r="F644" s="1885"/>
      <c r="G644" s="440" t="str">
        <f t="shared" si="79"/>
        <v/>
      </c>
      <c r="H644" s="440" t="str">
        <f t="shared" si="76"/>
        <v/>
      </c>
      <c r="I644" s="188" t="str">
        <f t="shared" si="77"/>
        <v/>
      </c>
      <c r="J644" s="188" t="str">
        <f t="shared" si="78"/>
        <v/>
      </c>
      <c r="K644" s="188">
        <f>MAX(0,$K$12+SUM($I$13:$I643)-$L$12-SUM($J$13:$J643))</f>
        <v>172646</v>
      </c>
      <c r="L644" s="188">
        <f>MAX(0,-($K$12+SUM($I$13:$I643)-$L$12-SUM($J$13:$J643)))</f>
        <v>0</v>
      </c>
      <c r="M644" s="482" t="str">
        <f t="array" ref="M644">IFERROR(SMALL(IF((tkno=$K$2)+(tkco=$K$2),ROW(tkno)-6),ROWS($M$12:M643)),"")</f>
        <v/>
      </c>
    </row>
    <row r="645" spans="2:13" s="186" customFormat="1" ht="16.899999999999999" hidden="1" customHeight="1" x14ac:dyDescent="0.2">
      <c r="B645" s="476" t="str">
        <f t="shared" si="72"/>
        <v/>
      </c>
      <c r="C645" s="476" t="str">
        <f t="shared" si="73"/>
        <v/>
      </c>
      <c r="D645" s="187" t="str">
        <f t="shared" si="74"/>
        <v/>
      </c>
      <c r="E645" s="1884" t="str">
        <f t="shared" si="75"/>
        <v/>
      </c>
      <c r="F645" s="1885"/>
      <c r="G645" s="440" t="str">
        <f t="shared" si="79"/>
        <v/>
      </c>
      <c r="H645" s="440" t="str">
        <f t="shared" si="76"/>
        <v/>
      </c>
      <c r="I645" s="188" t="str">
        <f t="shared" si="77"/>
        <v/>
      </c>
      <c r="J645" s="188" t="str">
        <f t="shared" si="78"/>
        <v/>
      </c>
      <c r="K645" s="188">
        <f>MAX(0,$K$12+SUM($I$13:$I644)-$L$12-SUM($J$13:$J644))</f>
        <v>172646</v>
      </c>
      <c r="L645" s="188">
        <f>MAX(0,-($K$12+SUM($I$13:$I644)-$L$12-SUM($J$13:$J644)))</f>
        <v>0</v>
      </c>
      <c r="M645" s="482" t="str">
        <f t="array" ref="M645">IFERROR(SMALL(IF((tkno=$K$2)+(tkco=$K$2),ROW(tkno)-6),ROWS($M$12:M644)),"")</f>
        <v/>
      </c>
    </row>
    <row r="646" spans="2:13" s="186" customFormat="1" ht="17.649999999999999" hidden="1" customHeight="1" x14ac:dyDescent="0.2">
      <c r="B646" s="476" t="str">
        <f t="shared" si="72"/>
        <v/>
      </c>
      <c r="C646" s="476" t="str">
        <f t="shared" si="73"/>
        <v/>
      </c>
      <c r="D646" s="187" t="str">
        <f t="shared" si="74"/>
        <v/>
      </c>
      <c r="E646" s="1884" t="str">
        <f t="shared" si="75"/>
        <v/>
      </c>
      <c r="F646" s="1885"/>
      <c r="G646" s="440" t="str">
        <f t="shared" si="79"/>
        <v/>
      </c>
      <c r="H646" s="440" t="str">
        <f t="shared" si="76"/>
        <v/>
      </c>
      <c r="I646" s="188" t="str">
        <f t="shared" si="77"/>
        <v/>
      </c>
      <c r="J646" s="188" t="str">
        <f t="shared" si="78"/>
        <v/>
      </c>
      <c r="K646" s="188">
        <f>MAX(0,$K$12+SUM($I$13:$I645)-$L$12-SUM($J$13:$J645))</f>
        <v>172646</v>
      </c>
      <c r="L646" s="188">
        <f>MAX(0,-($K$12+SUM($I$13:$I645)-$L$12-SUM($J$13:$J645)))</f>
        <v>0</v>
      </c>
      <c r="M646" s="482" t="str">
        <f t="array" ref="M646">IFERROR(SMALL(IF((tkno=$K$2)+(tkco=$K$2),ROW(tkno)-6),ROWS($M$12:M645)),"")</f>
        <v/>
      </c>
    </row>
    <row r="647" spans="2:13" s="186" customFormat="1" ht="24.95" hidden="1" customHeight="1" x14ac:dyDescent="0.2">
      <c r="B647" s="476" t="str">
        <f t="shared" si="72"/>
        <v/>
      </c>
      <c r="C647" s="476" t="str">
        <f t="shared" si="73"/>
        <v/>
      </c>
      <c r="D647" s="187" t="str">
        <f t="shared" si="74"/>
        <v/>
      </c>
      <c r="E647" s="1884" t="str">
        <f t="shared" si="75"/>
        <v/>
      </c>
      <c r="F647" s="1885"/>
      <c r="G647" s="440" t="str">
        <f t="shared" si="79"/>
        <v/>
      </c>
      <c r="H647" s="440" t="str">
        <f t="shared" si="76"/>
        <v/>
      </c>
      <c r="I647" s="188" t="str">
        <f t="shared" si="77"/>
        <v/>
      </c>
      <c r="J647" s="188" t="str">
        <f t="shared" si="78"/>
        <v/>
      </c>
      <c r="K647" s="188">
        <f>MAX(0,$K$12+SUM($I$13:$I646)-$L$12-SUM($J$13:$J646))</f>
        <v>172646</v>
      </c>
      <c r="L647" s="188">
        <f>MAX(0,-($K$12+SUM($I$13:$I646)-$L$12-SUM($J$13:$J646)))</f>
        <v>0</v>
      </c>
      <c r="M647" s="482" t="str">
        <f t="array" ref="M647">IFERROR(SMALL(IF((tkno=$K$2)+(tkco=$K$2),ROW(tkno)-6),ROWS($M$12:M646)),"")</f>
        <v/>
      </c>
    </row>
    <row r="648" spans="2:13" s="186" customFormat="1" ht="17.649999999999999" hidden="1" customHeight="1" x14ac:dyDescent="0.2">
      <c r="B648" s="476" t="str">
        <f t="shared" si="72"/>
        <v/>
      </c>
      <c r="C648" s="476" t="str">
        <f t="shared" si="73"/>
        <v/>
      </c>
      <c r="D648" s="187" t="str">
        <f t="shared" si="74"/>
        <v/>
      </c>
      <c r="E648" s="1884" t="str">
        <f t="shared" si="75"/>
        <v/>
      </c>
      <c r="F648" s="1885"/>
      <c r="G648" s="440" t="str">
        <f t="shared" si="79"/>
        <v/>
      </c>
      <c r="H648" s="440" t="str">
        <f t="shared" si="76"/>
        <v/>
      </c>
      <c r="I648" s="188" t="str">
        <f t="shared" si="77"/>
        <v/>
      </c>
      <c r="J648" s="188" t="str">
        <f t="shared" si="78"/>
        <v/>
      </c>
      <c r="K648" s="188">
        <f>MAX(0,$K$12+SUM($I$13:$I647)-$L$12-SUM($J$13:$J647))</f>
        <v>172646</v>
      </c>
      <c r="L648" s="188">
        <f>MAX(0,-($K$12+SUM($I$13:$I647)-$L$12-SUM($J$13:$J647)))</f>
        <v>0</v>
      </c>
      <c r="M648" s="482" t="str">
        <f t="array" ref="M648">IFERROR(SMALL(IF((tkno=$K$2)+(tkco=$K$2),ROW(tkno)-6),ROWS($M$12:M647)),"")</f>
        <v/>
      </c>
    </row>
    <row r="649" spans="2:13" s="186" customFormat="1" ht="17.649999999999999" hidden="1" customHeight="1" x14ac:dyDescent="0.2">
      <c r="B649" s="476" t="str">
        <f t="shared" si="72"/>
        <v/>
      </c>
      <c r="C649" s="476" t="str">
        <f t="shared" si="73"/>
        <v/>
      </c>
      <c r="D649" s="187" t="str">
        <f t="shared" si="74"/>
        <v/>
      </c>
      <c r="E649" s="1884" t="str">
        <f t="shared" si="75"/>
        <v/>
      </c>
      <c r="F649" s="1885"/>
      <c r="G649" s="440" t="str">
        <f t="shared" si="79"/>
        <v/>
      </c>
      <c r="H649" s="440" t="str">
        <f t="shared" si="76"/>
        <v/>
      </c>
      <c r="I649" s="188" t="str">
        <f t="shared" si="77"/>
        <v/>
      </c>
      <c r="J649" s="188" t="str">
        <f t="shared" si="78"/>
        <v/>
      </c>
      <c r="K649" s="188">
        <f>MAX(0,$K$12+SUM($I$13:$I648)-$L$12-SUM($J$13:$J648))</f>
        <v>172646</v>
      </c>
      <c r="L649" s="188">
        <f>MAX(0,-($K$12+SUM($I$13:$I648)-$L$12-SUM($J$13:$J648)))</f>
        <v>0</v>
      </c>
      <c r="M649" s="482" t="str">
        <f t="array" ref="M649">IFERROR(SMALL(IF((tkno=$K$2)+(tkco=$K$2),ROW(tkno)-6),ROWS($M$12:M648)),"")</f>
        <v/>
      </c>
    </row>
    <row r="650" spans="2:13" s="186" customFormat="1" ht="16.899999999999999" hidden="1" customHeight="1" x14ac:dyDescent="0.2">
      <c r="B650" s="476" t="str">
        <f t="shared" si="72"/>
        <v/>
      </c>
      <c r="C650" s="476" t="str">
        <f t="shared" si="73"/>
        <v/>
      </c>
      <c r="D650" s="187" t="str">
        <f t="shared" si="74"/>
        <v/>
      </c>
      <c r="E650" s="1884" t="str">
        <f t="shared" si="75"/>
        <v/>
      </c>
      <c r="F650" s="1885"/>
      <c r="G650" s="440" t="str">
        <f t="shared" si="79"/>
        <v/>
      </c>
      <c r="H650" s="440" t="str">
        <f t="shared" si="76"/>
        <v/>
      </c>
      <c r="I650" s="188" t="str">
        <f t="shared" si="77"/>
        <v/>
      </c>
      <c r="J650" s="188" t="str">
        <f t="shared" si="78"/>
        <v/>
      </c>
      <c r="K650" s="188">
        <f>MAX(0,$K$12+SUM($I$13:$I649)-$L$12-SUM($J$13:$J649))</f>
        <v>172646</v>
      </c>
      <c r="L650" s="188">
        <f>MAX(0,-($K$12+SUM($I$13:$I649)-$L$12-SUM($J$13:$J649)))</f>
        <v>0</v>
      </c>
      <c r="M650" s="482" t="str">
        <f t="array" ref="M650">IFERROR(SMALL(IF((tkno=$K$2)+(tkco=$K$2),ROW(tkno)-6),ROWS($M$12:M649)),"")</f>
        <v/>
      </c>
    </row>
    <row r="651" spans="2:13" s="186" customFormat="1" ht="25.7" hidden="1" customHeight="1" x14ac:dyDescent="0.2">
      <c r="B651" s="476" t="str">
        <f t="shared" si="72"/>
        <v/>
      </c>
      <c r="C651" s="476" t="str">
        <f t="shared" si="73"/>
        <v/>
      </c>
      <c r="D651" s="187" t="str">
        <f t="shared" si="74"/>
        <v/>
      </c>
      <c r="E651" s="1884" t="str">
        <f t="shared" si="75"/>
        <v/>
      </c>
      <c r="F651" s="1885"/>
      <c r="G651" s="440" t="str">
        <f t="shared" si="79"/>
        <v/>
      </c>
      <c r="H651" s="440" t="str">
        <f t="shared" si="76"/>
        <v/>
      </c>
      <c r="I651" s="188" t="str">
        <f t="shared" si="77"/>
        <v/>
      </c>
      <c r="J651" s="188" t="str">
        <f t="shared" si="78"/>
        <v/>
      </c>
      <c r="K651" s="188">
        <f>MAX(0,$K$12+SUM($I$13:$I650)-$L$12-SUM($J$13:$J650))</f>
        <v>172646</v>
      </c>
      <c r="L651" s="188">
        <f>MAX(0,-($K$12+SUM($I$13:$I650)-$L$12-SUM($J$13:$J650)))</f>
        <v>0</v>
      </c>
      <c r="M651" s="482" t="str">
        <f t="array" ref="M651">IFERROR(SMALL(IF((tkno=$K$2)+(tkco=$K$2),ROW(tkno)-6),ROWS($M$12:M650)),"")</f>
        <v/>
      </c>
    </row>
    <row r="652" spans="2:13" s="186" customFormat="1" ht="16.899999999999999" hidden="1" customHeight="1" x14ac:dyDescent="0.2">
      <c r="B652" s="476" t="str">
        <f t="shared" si="72"/>
        <v/>
      </c>
      <c r="C652" s="476" t="str">
        <f t="shared" si="73"/>
        <v/>
      </c>
      <c r="D652" s="187" t="str">
        <f t="shared" si="74"/>
        <v/>
      </c>
      <c r="E652" s="1884" t="str">
        <f t="shared" si="75"/>
        <v/>
      </c>
      <c r="F652" s="1885"/>
      <c r="G652" s="440" t="str">
        <f t="shared" si="79"/>
        <v/>
      </c>
      <c r="H652" s="440" t="str">
        <f t="shared" si="76"/>
        <v/>
      </c>
      <c r="I652" s="188" t="str">
        <f t="shared" si="77"/>
        <v/>
      </c>
      <c r="J652" s="188" t="str">
        <f t="shared" si="78"/>
        <v/>
      </c>
      <c r="K652" s="188">
        <f>MAX(0,$K$12+SUM($I$13:$I651)-$L$12-SUM($J$13:$J651))</f>
        <v>172646</v>
      </c>
      <c r="L652" s="188">
        <f>MAX(0,-($K$12+SUM($I$13:$I651)-$L$12-SUM($J$13:$J651)))</f>
        <v>0</v>
      </c>
      <c r="M652" s="482" t="str">
        <f t="array" ref="M652">IFERROR(SMALL(IF((tkno=$K$2)+(tkco=$K$2),ROW(tkno)-6),ROWS($M$12:M651)),"")</f>
        <v/>
      </c>
    </row>
    <row r="653" spans="2:13" s="186" customFormat="1" ht="17.649999999999999" hidden="1" customHeight="1" x14ac:dyDescent="0.2">
      <c r="B653" s="476" t="str">
        <f t="shared" ref="B653:B716" si="80">IF($M653="","",INDEX(ngaygs,$M653))</f>
        <v/>
      </c>
      <c r="C653" s="476" t="str">
        <f t="shared" ref="C653:C716" si="81">IF($M653="","",INDEX(ngayct,$M653))</f>
        <v/>
      </c>
      <c r="D653" s="187" t="str">
        <f t="shared" ref="D653:D716" si="82">IF($M653="","",INDEX(soct,$M653))</f>
        <v/>
      </c>
      <c r="E653" s="1884" t="str">
        <f t="shared" ref="E653:E716" si="83">IF($M653="","",INDEX(diengiai,$M653))</f>
        <v/>
      </c>
      <c r="F653" s="1885"/>
      <c r="G653" s="440" t="str">
        <f t="shared" si="79"/>
        <v/>
      </c>
      <c r="H653" s="440" t="str">
        <f t="shared" ref="H653:H716" si="84">IF($M653="","",IF(INDEX(tkno,$M653)=$K$2,INDEX(tkco,$M653),INDEX(tkno,$M653)))</f>
        <v/>
      </c>
      <c r="I653" s="188" t="str">
        <f t="shared" ref="I653:I716" si="85">IF($M653="","",IF(INDEX(tkno,$M653)=$K$2,INDEX(sotien,$M653),""))</f>
        <v/>
      </c>
      <c r="J653" s="188" t="str">
        <f t="shared" ref="J653:J716" si="86">IF($M653="","",IF(INDEX(tkco,$M653)=$K$2,INDEX(sotien,$M653),""))</f>
        <v/>
      </c>
      <c r="K653" s="188">
        <f>MAX(0,$K$12+SUM($I$13:$I652)-$L$12-SUM($J$13:$J652))</f>
        <v>172646</v>
      </c>
      <c r="L653" s="188">
        <f>MAX(0,-($K$12+SUM($I$13:$I652)-$L$12-SUM($J$13:$J652)))</f>
        <v>0</v>
      </c>
      <c r="M653" s="482" t="str">
        <f t="array" ref="M653">IFERROR(SMALL(IF((tkno=$K$2)+(tkco=$K$2),ROW(tkno)-6),ROWS($M$12:M652)),"")</f>
        <v/>
      </c>
    </row>
    <row r="654" spans="2:13" s="186" customFormat="1" ht="17.649999999999999" hidden="1" customHeight="1" x14ac:dyDescent="0.2">
      <c r="B654" s="476" t="str">
        <f t="shared" si="80"/>
        <v/>
      </c>
      <c r="C654" s="476" t="str">
        <f t="shared" si="81"/>
        <v/>
      </c>
      <c r="D654" s="187" t="str">
        <f t="shared" si="82"/>
        <v/>
      </c>
      <c r="E654" s="1884" t="str">
        <f t="shared" si="83"/>
        <v/>
      </c>
      <c r="F654" s="1885"/>
      <c r="G654" s="440" t="str">
        <f t="shared" ref="G654:G717" si="87">IF(M654="","",$K$2)</f>
        <v/>
      </c>
      <c r="H654" s="440" t="str">
        <f t="shared" si="84"/>
        <v/>
      </c>
      <c r="I654" s="188" t="str">
        <f t="shared" si="85"/>
        <v/>
      </c>
      <c r="J654" s="188" t="str">
        <f t="shared" si="86"/>
        <v/>
      </c>
      <c r="K654" s="188">
        <f>MAX(0,$K$12+SUM($I$13:$I653)-$L$12-SUM($J$13:$J653))</f>
        <v>172646</v>
      </c>
      <c r="L654" s="188">
        <f>MAX(0,-($K$12+SUM($I$13:$I653)-$L$12-SUM($J$13:$J653)))</f>
        <v>0</v>
      </c>
      <c r="M654" s="482" t="str">
        <f t="array" ref="M654">IFERROR(SMALL(IF((tkno=$K$2)+(tkco=$K$2),ROW(tkno)-6),ROWS($M$12:M653)),"")</f>
        <v/>
      </c>
    </row>
    <row r="655" spans="2:13" s="186" customFormat="1" ht="16.899999999999999" hidden="1" customHeight="1" x14ac:dyDescent="0.2">
      <c r="B655" s="476" t="str">
        <f t="shared" si="80"/>
        <v/>
      </c>
      <c r="C655" s="476" t="str">
        <f t="shared" si="81"/>
        <v/>
      </c>
      <c r="D655" s="187" t="str">
        <f t="shared" si="82"/>
        <v/>
      </c>
      <c r="E655" s="1884" t="str">
        <f t="shared" si="83"/>
        <v/>
      </c>
      <c r="F655" s="1885"/>
      <c r="G655" s="440" t="str">
        <f t="shared" si="87"/>
        <v/>
      </c>
      <c r="H655" s="440" t="str">
        <f t="shared" si="84"/>
        <v/>
      </c>
      <c r="I655" s="188" t="str">
        <f t="shared" si="85"/>
        <v/>
      </c>
      <c r="J655" s="188" t="str">
        <f t="shared" si="86"/>
        <v/>
      </c>
      <c r="K655" s="188">
        <f>MAX(0,$K$12+SUM($I$13:$I654)-$L$12-SUM($J$13:$J654))</f>
        <v>172646</v>
      </c>
      <c r="L655" s="188">
        <f>MAX(0,-($K$12+SUM($I$13:$I654)-$L$12-SUM($J$13:$J654)))</f>
        <v>0</v>
      </c>
      <c r="M655" s="482" t="str">
        <f t="array" ref="M655">IFERROR(SMALL(IF((tkno=$K$2)+(tkco=$K$2),ROW(tkno)-6),ROWS($M$12:M654)),"")</f>
        <v/>
      </c>
    </row>
    <row r="656" spans="2:13" s="186" customFormat="1" ht="17.649999999999999" hidden="1" customHeight="1" x14ac:dyDescent="0.2">
      <c r="B656" s="476" t="str">
        <f t="shared" si="80"/>
        <v/>
      </c>
      <c r="C656" s="476" t="str">
        <f t="shared" si="81"/>
        <v/>
      </c>
      <c r="D656" s="187" t="str">
        <f t="shared" si="82"/>
        <v/>
      </c>
      <c r="E656" s="1884" t="str">
        <f t="shared" si="83"/>
        <v/>
      </c>
      <c r="F656" s="1885"/>
      <c r="G656" s="440" t="str">
        <f t="shared" si="87"/>
        <v/>
      </c>
      <c r="H656" s="440" t="str">
        <f t="shared" si="84"/>
        <v/>
      </c>
      <c r="I656" s="188" t="str">
        <f t="shared" si="85"/>
        <v/>
      </c>
      <c r="J656" s="188" t="str">
        <f t="shared" si="86"/>
        <v/>
      </c>
      <c r="K656" s="188">
        <f>MAX(0,$K$12+SUM($I$13:$I655)-$L$12-SUM($J$13:$J655))</f>
        <v>172646</v>
      </c>
      <c r="L656" s="188">
        <f>MAX(0,-($K$12+SUM($I$13:$I655)-$L$12-SUM($J$13:$J655)))</f>
        <v>0</v>
      </c>
      <c r="M656" s="482" t="str">
        <f t="array" ref="M656">IFERROR(SMALL(IF((tkno=$K$2)+(tkco=$K$2),ROW(tkno)-6),ROWS($M$12:M655)),"")</f>
        <v/>
      </c>
    </row>
    <row r="657" spans="2:13" s="186" customFormat="1" ht="36" hidden="1" customHeight="1" x14ac:dyDescent="0.2">
      <c r="B657" s="476" t="str">
        <f t="shared" si="80"/>
        <v/>
      </c>
      <c r="C657" s="476" t="str">
        <f t="shared" si="81"/>
        <v/>
      </c>
      <c r="D657" s="187" t="str">
        <f t="shared" si="82"/>
        <v/>
      </c>
      <c r="E657" s="1884" t="str">
        <f t="shared" si="83"/>
        <v/>
      </c>
      <c r="F657" s="1885"/>
      <c r="G657" s="440" t="str">
        <f t="shared" si="87"/>
        <v/>
      </c>
      <c r="H657" s="440" t="str">
        <f t="shared" si="84"/>
        <v/>
      </c>
      <c r="I657" s="188" t="str">
        <f t="shared" si="85"/>
        <v/>
      </c>
      <c r="J657" s="188" t="str">
        <f t="shared" si="86"/>
        <v/>
      </c>
      <c r="K657" s="188">
        <f>MAX(0,$K$12+SUM($I$13:$I656)-$L$12-SUM($J$13:$J656))</f>
        <v>172646</v>
      </c>
      <c r="L657" s="188">
        <f>MAX(0,-($K$12+SUM($I$13:$I656)-$L$12-SUM($J$13:$J656)))</f>
        <v>0</v>
      </c>
      <c r="M657" s="482" t="str">
        <f t="array" ref="M657">IFERROR(SMALL(IF((tkno=$K$2)+(tkco=$K$2),ROW(tkno)-6),ROWS($M$12:M656)),"")</f>
        <v/>
      </c>
    </row>
    <row r="658" spans="2:13" s="186" customFormat="1" ht="36.75" hidden="1" customHeight="1" x14ac:dyDescent="0.2">
      <c r="B658" s="476" t="str">
        <f t="shared" si="80"/>
        <v/>
      </c>
      <c r="C658" s="476" t="str">
        <f t="shared" si="81"/>
        <v/>
      </c>
      <c r="D658" s="187" t="str">
        <f t="shared" si="82"/>
        <v/>
      </c>
      <c r="E658" s="1884" t="str">
        <f t="shared" si="83"/>
        <v/>
      </c>
      <c r="F658" s="1885"/>
      <c r="G658" s="440" t="str">
        <f t="shared" si="87"/>
        <v/>
      </c>
      <c r="H658" s="440" t="str">
        <f t="shared" si="84"/>
        <v/>
      </c>
      <c r="I658" s="188" t="str">
        <f t="shared" si="85"/>
        <v/>
      </c>
      <c r="J658" s="188" t="str">
        <f t="shared" si="86"/>
        <v/>
      </c>
      <c r="K658" s="188">
        <f>MAX(0,$K$12+SUM($I$13:$I657)-$L$12-SUM($J$13:$J657))</f>
        <v>172646</v>
      </c>
      <c r="L658" s="188">
        <f>MAX(0,-($K$12+SUM($I$13:$I657)-$L$12-SUM($J$13:$J657)))</f>
        <v>0</v>
      </c>
      <c r="M658" s="482" t="str">
        <f t="array" ref="M658">IFERROR(SMALL(IF((tkno=$K$2)+(tkco=$K$2),ROW(tkno)-6),ROWS($M$12:M657)),"")</f>
        <v/>
      </c>
    </row>
    <row r="659" spans="2:13" s="186" customFormat="1" ht="17.649999999999999" hidden="1" customHeight="1" x14ac:dyDescent="0.2">
      <c r="B659" s="476" t="str">
        <f t="shared" si="80"/>
        <v/>
      </c>
      <c r="C659" s="476" t="str">
        <f t="shared" si="81"/>
        <v/>
      </c>
      <c r="D659" s="187" t="str">
        <f t="shared" si="82"/>
        <v/>
      </c>
      <c r="E659" s="1884" t="str">
        <f t="shared" si="83"/>
        <v/>
      </c>
      <c r="F659" s="1885"/>
      <c r="G659" s="440" t="str">
        <f t="shared" si="87"/>
        <v/>
      </c>
      <c r="H659" s="440" t="str">
        <f t="shared" si="84"/>
        <v/>
      </c>
      <c r="I659" s="188" t="str">
        <f t="shared" si="85"/>
        <v/>
      </c>
      <c r="J659" s="188" t="str">
        <f t="shared" si="86"/>
        <v/>
      </c>
      <c r="K659" s="188">
        <f>MAX(0,$K$12+SUM($I$13:$I658)-$L$12-SUM($J$13:$J658))</f>
        <v>172646</v>
      </c>
      <c r="L659" s="188">
        <f>MAX(0,-($K$12+SUM($I$13:$I658)-$L$12-SUM($J$13:$J658)))</f>
        <v>0</v>
      </c>
      <c r="M659" s="482" t="str">
        <f t="array" ref="M659">IFERROR(SMALL(IF((tkno=$K$2)+(tkco=$K$2),ROW(tkno)-6),ROWS($M$12:M658)),"")</f>
        <v/>
      </c>
    </row>
    <row r="660" spans="2:13" s="186" customFormat="1" ht="24.95" hidden="1" customHeight="1" x14ac:dyDescent="0.2">
      <c r="B660" s="476" t="str">
        <f t="shared" si="80"/>
        <v/>
      </c>
      <c r="C660" s="476" t="str">
        <f t="shared" si="81"/>
        <v/>
      </c>
      <c r="D660" s="187" t="str">
        <f t="shared" si="82"/>
        <v/>
      </c>
      <c r="E660" s="1884" t="str">
        <f t="shared" si="83"/>
        <v/>
      </c>
      <c r="F660" s="1885"/>
      <c r="G660" s="440" t="str">
        <f t="shared" si="87"/>
        <v/>
      </c>
      <c r="H660" s="440" t="str">
        <f t="shared" si="84"/>
        <v/>
      </c>
      <c r="I660" s="188" t="str">
        <f t="shared" si="85"/>
        <v/>
      </c>
      <c r="J660" s="188" t="str">
        <f t="shared" si="86"/>
        <v/>
      </c>
      <c r="K660" s="188">
        <f>MAX(0,$K$12+SUM($I$13:$I659)-$L$12-SUM($J$13:$J659))</f>
        <v>172646</v>
      </c>
      <c r="L660" s="188">
        <f>MAX(0,-($K$12+SUM($I$13:$I659)-$L$12-SUM($J$13:$J659)))</f>
        <v>0</v>
      </c>
      <c r="M660" s="482" t="str">
        <f t="array" ref="M660">IFERROR(SMALL(IF((tkno=$K$2)+(tkco=$K$2),ROW(tkno)-6),ROWS($M$12:M659)),"")</f>
        <v/>
      </c>
    </row>
    <row r="661" spans="2:13" s="186" customFormat="1" ht="17.649999999999999" hidden="1" customHeight="1" x14ac:dyDescent="0.2">
      <c r="B661" s="476" t="str">
        <f t="shared" si="80"/>
        <v/>
      </c>
      <c r="C661" s="476" t="str">
        <f t="shared" si="81"/>
        <v/>
      </c>
      <c r="D661" s="187" t="str">
        <f t="shared" si="82"/>
        <v/>
      </c>
      <c r="E661" s="1884" t="str">
        <f t="shared" si="83"/>
        <v/>
      </c>
      <c r="F661" s="1885"/>
      <c r="G661" s="440" t="str">
        <f t="shared" si="87"/>
        <v/>
      </c>
      <c r="H661" s="440" t="str">
        <f t="shared" si="84"/>
        <v/>
      </c>
      <c r="I661" s="188" t="str">
        <f t="shared" si="85"/>
        <v/>
      </c>
      <c r="J661" s="188" t="str">
        <f t="shared" si="86"/>
        <v/>
      </c>
      <c r="K661" s="188">
        <f>MAX(0,$K$12+SUM($I$13:$I660)-$L$12-SUM($J$13:$J660))</f>
        <v>172646</v>
      </c>
      <c r="L661" s="188">
        <f>MAX(0,-($K$12+SUM($I$13:$I660)-$L$12-SUM($J$13:$J660)))</f>
        <v>0</v>
      </c>
      <c r="M661" s="482" t="str">
        <f t="array" ref="M661">IFERROR(SMALL(IF((tkno=$K$2)+(tkco=$K$2),ROW(tkno)-6),ROWS($M$12:M660)),"")</f>
        <v/>
      </c>
    </row>
    <row r="662" spans="2:13" s="186" customFormat="1" ht="16.899999999999999" hidden="1" customHeight="1" x14ac:dyDescent="0.2">
      <c r="B662" s="476" t="str">
        <f t="shared" si="80"/>
        <v/>
      </c>
      <c r="C662" s="476" t="str">
        <f t="shared" si="81"/>
        <v/>
      </c>
      <c r="D662" s="187" t="str">
        <f t="shared" si="82"/>
        <v/>
      </c>
      <c r="E662" s="1884" t="str">
        <f t="shared" si="83"/>
        <v/>
      </c>
      <c r="F662" s="1885"/>
      <c r="G662" s="440" t="str">
        <f t="shared" si="87"/>
        <v/>
      </c>
      <c r="H662" s="440" t="str">
        <f t="shared" si="84"/>
        <v/>
      </c>
      <c r="I662" s="188" t="str">
        <f t="shared" si="85"/>
        <v/>
      </c>
      <c r="J662" s="188" t="str">
        <f t="shared" si="86"/>
        <v/>
      </c>
      <c r="K662" s="188">
        <f>MAX(0,$K$12+SUM($I$13:$I661)-$L$12-SUM($J$13:$J661))</f>
        <v>172646</v>
      </c>
      <c r="L662" s="188">
        <f>MAX(0,-($K$12+SUM($I$13:$I661)-$L$12-SUM($J$13:$J661)))</f>
        <v>0</v>
      </c>
      <c r="M662" s="482" t="str">
        <f t="array" ref="M662">IFERROR(SMALL(IF((tkno=$K$2)+(tkco=$K$2),ROW(tkno)-6),ROWS($M$12:M661)),"")</f>
        <v/>
      </c>
    </row>
    <row r="663" spans="2:13" s="186" customFormat="1" ht="17.649999999999999" hidden="1" customHeight="1" x14ac:dyDescent="0.2">
      <c r="B663" s="476" t="str">
        <f t="shared" si="80"/>
        <v/>
      </c>
      <c r="C663" s="476" t="str">
        <f t="shared" si="81"/>
        <v/>
      </c>
      <c r="D663" s="187" t="str">
        <f t="shared" si="82"/>
        <v/>
      </c>
      <c r="E663" s="1884" t="str">
        <f t="shared" si="83"/>
        <v/>
      </c>
      <c r="F663" s="1885"/>
      <c r="G663" s="440" t="str">
        <f t="shared" si="87"/>
        <v/>
      </c>
      <c r="H663" s="440" t="str">
        <f t="shared" si="84"/>
        <v/>
      </c>
      <c r="I663" s="188" t="str">
        <f t="shared" si="85"/>
        <v/>
      </c>
      <c r="J663" s="188" t="str">
        <f t="shared" si="86"/>
        <v/>
      </c>
      <c r="K663" s="188">
        <f>MAX(0,$K$12+SUM($I$13:$I662)-$L$12-SUM($J$13:$J662))</f>
        <v>172646</v>
      </c>
      <c r="L663" s="188">
        <f>MAX(0,-($K$12+SUM($I$13:$I662)-$L$12-SUM($J$13:$J662)))</f>
        <v>0</v>
      </c>
      <c r="M663" s="482" t="str">
        <f t="array" ref="M663">IFERROR(SMALL(IF((tkno=$K$2)+(tkco=$K$2),ROW(tkno)-6),ROWS($M$12:M662)),"")</f>
        <v/>
      </c>
    </row>
    <row r="664" spans="2:13" s="186" customFormat="1" ht="16.899999999999999" hidden="1" customHeight="1" x14ac:dyDescent="0.2">
      <c r="B664" s="476" t="str">
        <f t="shared" si="80"/>
        <v/>
      </c>
      <c r="C664" s="476" t="str">
        <f t="shared" si="81"/>
        <v/>
      </c>
      <c r="D664" s="187" t="str">
        <f t="shared" si="82"/>
        <v/>
      </c>
      <c r="E664" s="1884" t="str">
        <f t="shared" si="83"/>
        <v/>
      </c>
      <c r="F664" s="1885"/>
      <c r="G664" s="440" t="str">
        <f t="shared" si="87"/>
        <v/>
      </c>
      <c r="H664" s="440" t="str">
        <f t="shared" si="84"/>
        <v/>
      </c>
      <c r="I664" s="188" t="str">
        <f t="shared" si="85"/>
        <v/>
      </c>
      <c r="J664" s="188" t="str">
        <f t="shared" si="86"/>
        <v/>
      </c>
      <c r="K664" s="188">
        <f>MAX(0,$K$12+SUM($I$13:$I663)-$L$12-SUM($J$13:$J663))</f>
        <v>172646</v>
      </c>
      <c r="L664" s="188">
        <f>MAX(0,-($K$12+SUM($I$13:$I663)-$L$12-SUM($J$13:$J663)))</f>
        <v>0</v>
      </c>
      <c r="M664" s="482" t="str">
        <f t="array" ref="M664">IFERROR(SMALL(IF((tkno=$K$2)+(tkco=$K$2),ROW(tkno)-6),ROWS($M$12:M663)),"")</f>
        <v/>
      </c>
    </row>
    <row r="665" spans="2:13" s="186" customFormat="1" ht="17.649999999999999" hidden="1" customHeight="1" x14ac:dyDescent="0.2">
      <c r="B665" s="476" t="str">
        <f t="shared" si="80"/>
        <v/>
      </c>
      <c r="C665" s="476" t="str">
        <f t="shared" si="81"/>
        <v/>
      </c>
      <c r="D665" s="187" t="str">
        <f t="shared" si="82"/>
        <v/>
      </c>
      <c r="E665" s="1884" t="str">
        <f t="shared" si="83"/>
        <v/>
      </c>
      <c r="F665" s="1885"/>
      <c r="G665" s="440" t="str">
        <f t="shared" si="87"/>
        <v/>
      </c>
      <c r="H665" s="440" t="str">
        <f t="shared" si="84"/>
        <v/>
      </c>
      <c r="I665" s="188" t="str">
        <f t="shared" si="85"/>
        <v/>
      </c>
      <c r="J665" s="188" t="str">
        <f t="shared" si="86"/>
        <v/>
      </c>
      <c r="K665" s="188">
        <f>MAX(0,$K$12+SUM($I$13:$I664)-$L$12-SUM($J$13:$J664))</f>
        <v>172646</v>
      </c>
      <c r="L665" s="188">
        <f>MAX(0,-($K$12+SUM($I$13:$I664)-$L$12-SUM($J$13:$J664)))</f>
        <v>0</v>
      </c>
      <c r="M665" s="482" t="str">
        <f t="array" ref="M665">IFERROR(SMALL(IF((tkno=$K$2)+(tkco=$K$2),ROW(tkno)-6),ROWS($M$12:M664)),"")</f>
        <v/>
      </c>
    </row>
    <row r="666" spans="2:13" s="186" customFormat="1" ht="17.649999999999999" hidden="1" customHeight="1" x14ac:dyDescent="0.2">
      <c r="B666" s="476" t="str">
        <f t="shared" si="80"/>
        <v/>
      </c>
      <c r="C666" s="476" t="str">
        <f t="shared" si="81"/>
        <v/>
      </c>
      <c r="D666" s="187" t="str">
        <f t="shared" si="82"/>
        <v/>
      </c>
      <c r="E666" s="1884" t="str">
        <f t="shared" si="83"/>
        <v/>
      </c>
      <c r="F666" s="1885"/>
      <c r="G666" s="440" t="str">
        <f t="shared" si="87"/>
        <v/>
      </c>
      <c r="H666" s="440" t="str">
        <f t="shared" si="84"/>
        <v/>
      </c>
      <c r="I666" s="188" t="str">
        <f t="shared" si="85"/>
        <v/>
      </c>
      <c r="J666" s="188" t="str">
        <f t="shared" si="86"/>
        <v/>
      </c>
      <c r="K666" s="188">
        <f>MAX(0,$K$12+SUM($I$13:$I665)-$L$12-SUM($J$13:$J665))</f>
        <v>172646</v>
      </c>
      <c r="L666" s="188">
        <f>MAX(0,-($K$12+SUM($I$13:$I665)-$L$12-SUM($J$13:$J665)))</f>
        <v>0</v>
      </c>
      <c r="M666" s="482" t="str">
        <f t="array" ref="M666">IFERROR(SMALL(IF((tkno=$K$2)+(tkco=$K$2),ROW(tkno)-6),ROWS($M$12:M665)),"")</f>
        <v/>
      </c>
    </row>
    <row r="667" spans="2:13" s="186" customFormat="1" ht="16.899999999999999" hidden="1" customHeight="1" x14ac:dyDescent="0.2">
      <c r="B667" s="476" t="str">
        <f t="shared" si="80"/>
        <v/>
      </c>
      <c r="C667" s="476" t="str">
        <f t="shared" si="81"/>
        <v/>
      </c>
      <c r="D667" s="187" t="str">
        <f t="shared" si="82"/>
        <v/>
      </c>
      <c r="E667" s="1884" t="str">
        <f t="shared" si="83"/>
        <v/>
      </c>
      <c r="F667" s="1885"/>
      <c r="G667" s="440" t="str">
        <f t="shared" si="87"/>
        <v/>
      </c>
      <c r="H667" s="440" t="str">
        <f t="shared" si="84"/>
        <v/>
      </c>
      <c r="I667" s="188" t="str">
        <f t="shared" si="85"/>
        <v/>
      </c>
      <c r="J667" s="188" t="str">
        <f t="shared" si="86"/>
        <v/>
      </c>
      <c r="K667" s="188">
        <f>MAX(0,$K$12+SUM($I$13:$I666)-$L$12-SUM($J$13:$J666))</f>
        <v>172646</v>
      </c>
      <c r="L667" s="188">
        <f>MAX(0,-($K$12+SUM($I$13:$I666)-$L$12-SUM($J$13:$J666)))</f>
        <v>0</v>
      </c>
      <c r="M667" s="482" t="str">
        <f t="array" ref="M667">IFERROR(SMALL(IF((tkno=$K$2)+(tkco=$K$2),ROW(tkno)-6),ROWS($M$12:M666)),"")</f>
        <v/>
      </c>
    </row>
    <row r="668" spans="2:13" s="186" customFormat="1" ht="17.649999999999999" hidden="1" customHeight="1" x14ac:dyDescent="0.2">
      <c r="B668" s="476" t="str">
        <f t="shared" si="80"/>
        <v/>
      </c>
      <c r="C668" s="476" t="str">
        <f t="shared" si="81"/>
        <v/>
      </c>
      <c r="D668" s="187" t="str">
        <f t="shared" si="82"/>
        <v/>
      </c>
      <c r="E668" s="1884" t="str">
        <f t="shared" si="83"/>
        <v/>
      </c>
      <c r="F668" s="1885"/>
      <c r="G668" s="440" t="str">
        <f t="shared" si="87"/>
        <v/>
      </c>
      <c r="H668" s="440" t="str">
        <f t="shared" si="84"/>
        <v/>
      </c>
      <c r="I668" s="188" t="str">
        <f t="shared" si="85"/>
        <v/>
      </c>
      <c r="J668" s="188" t="str">
        <f t="shared" si="86"/>
        <v/>
      </c>
      <c r="K668" s="188">
        <f>MAX(0,$K$12+SUM($I$13:$I667)-$L$12-SUM($J$13:$J667))</f>
        <v>172646</v>
      </c>
      <c r="L668" s="188">
        <f>MAX(0,-($K$12+SUM($I$13:$I667)-$L$12-SUM($J$13:$J667)))</f>
        <v>0</v>
      </c>
      <c r="M668" s="482" t="str">
        <f t="array" ref="M668">IFERROR(SMALL(IF((tkno=$K$2)+(tkco=$K$2),ROW(tkno)-6),ROWS($M$12:M667)),"")</f>
        <v/>
      </c>
    </row>
    <row r="669" spans="2:13" s="186" customFormat="1" ht="17.649999999999999" hidden="1" customHeight="1" x14ac:dyDescent="0.2">
      <c r="B669" s="476" t="str">
        <f t="shared" si="80"/>
        <v/>
      </c>
      <c r="C669" s="476" t="str">
        <f t="shared" si="81"/>
        <v/>
      </c>
      <c r="D669" s="187" t="str">
        <f t="shared" si="82"/>
        <v/>
      </c>
      <c r="E669" s="1884" t="str">
        <f t="shared" si="83"/>
        <v/>
      </c>
      <c r="F669" s="1885"/>
      <c r="G669" s="440" t="str">
        <f t="shared" si="87"/>
        <v/>
      </c>
      <c r="H669" s="440" t="str">
        <f t="shared" si="84"/>
        <v/>
      </c>
      <c r="I669" s="188" t="str">
        <f t="shared" si="85"/>
        <v/>
      </c>
      <c r="J669" s="188" t="str">
        <f t="shared" si="86"/>
        <v/>
      </c>
      <c r="K669" s="188">
        <f>MAX(0,$K$12+SUM($I$13:$I668)-$L$12-SUM($J$13:$J668))</f>
        <v>172646</v>
      </c>
      <c r="L669" s="188">
        <f>MAX(0,-($K$12+SUM($I$13:$I668)-$L$12-SUM($J$13:$J668)))</f>
        <v>0</v>
      </c>
      <c r="M669" s="482" t="str">
        <f t="array" ref="M669">IFERROR(SMALL(IF((tkno=$K$2)+(tkco=$K$2),ROW(tkno)-6),ROWS($M$12:M668)),"")</f>
        <v/>
      </c>
    </row>
    <row r="670" spans="2:13" s="186" customFormat="1" ht="16.899999999999999" hidden="1" customHeight="1" x14ac:dyDescent="0.2">
      <c r="B670" s="476" t="str">
        <f t="shared" si="80"/>
        <v/>
      </c>
      <c r="C670" s="476" t="str">
        <f t="shared" si="81"/>
        <v/>
      </c>
      <c r="D670" s="187" t="str">
        <f t="shared" si="82"/>
        <v/>
      </c>
      <c r="E670" s="1884" t="str">
        <f t="shared" si="83"/>
        <v/>
      </c>
      <c r="F670" s="1885"/>
      <c r="G670" s="440" t="str">
        <f t="shared" si="87"/>
        <v/>
      </c>
      <c r="H670" s="440" t="str">
        <f t="shared" si="84"/>
        <v/>
      </c>
      <c r="I670" s="188" t="str">
        <f t="shared" si="85"/>
        <v/>
      </c>
      <c r="J670" s="188" t="str">
        <f t="shared" si="86"/>
        <v/>
      </c>
      <c r="K670" s="188">
        <f>MAX(0,$K$12+SUM($I$13:$I669)-$L$12-SUM($J$13:$J669))</f>
        <v>172646</v>
      </c>
      <c r="L670" s="188">
        <f>MAX(0,-($K$12+SUM($I$13:$I669)-$L$12-SUM($J$13:$J669)))</f>
        <v>0</v>
      </c>
      <c r="M670" s="482" t="str">
        <f t="array" ref="M670">IFERROR(SMALL(IF((tkno=$K$2)+(tkco=$K$2),ROW(tkno)-6),ROWS($M$12:M669)),"")</f>
        <v/>
      </c>
    </row>
    <row r="671" spans="2:13" s="186" customFormat="1" ht="17.649999999999999" hidden="1" customHeight="1" x14ac:dyDescent="0.2">
      <c r="B671" s="476" t="str">
        <f t="shared" si="80"/>
        <v/>
      </c>
      <c r="C671" s="476" t="str">
        <f t="shared" si="81"/>
        <v/>
      </c>
      <c r="D671" s="187" t="str">
        <f t="shared" si="82"/>
        <v/>
      </c>
      <c r="E671" s="1884" t="str">
        <f t="shared" si="83"/>
        <v/>
      </c>
      <c r="F671" s="1885"/>
      <c r="G671" s="440" t="str">
        <f t="shared" si="87"/>
        <v/>
      </c>
      <c r="H671" s="440" t="str">
        <f t="shared" si="84"/>
        <v/>
      </c>
      <c r="I671" s="188" t="str">
        <f t="shared" si="85"/>
        <v/>
      </c>
      <c r="J671" s="188" t="str">
        <f t="shared" si="86"/>
        <v/>
      </c>
      <c r="K671" s="188">
        <f>MAX(0,$K$12+SUM($I$13:$I670)-$L$12-SUM($J$13:$J670))</f>
        <v>172646</v>
      </c>
      <c r="L671" s="188">
        <f>MAX(0,-($K$12+SUM($I$13:$I670)-$L$12-SUM($J$13:$J670)))</f>
        <v>0</v>
      </c>
      <c r="M671" s="482" t="str">
        <f t="array" ref="M671">IFERROR(SMALL(IF((tkno=$K$2)+(tkco=$K$2),ROW(tkno)-6),ROWS($M$12:M670)),"")</f>
        <v/>
      </c>
    </row>
    <row r="672" spans="2:13" s="186" customFormat="1" ht="16.899999999999999" hidden="1" customHeight="1" x14ac:dyDescent="0.2">
      <c r="B672" s="476" t="str">
        <f t="shared" si="80"/>
        <v/>
      </c>
      <c r="C672" s="476" t="str">
        <f t="shared" si="81"/>
        <v/>
      </c>
      <c r="D672" s="187" t="str">
        <f t="shared" si="82"/>
        <v/>
      </c>
      <c r="E672" s="1884" t="str">
        <f t="shared" si="83"/>
        <v/>
      </c>
      <c r="F672" s="1885"/>
      <c r="G672" s="440" t="str">
        <f t="shared" si="87"/>
        <v/>
      </c>
      <c r="H672" s="440" t="str">
        <f t="shared" si="84"/>
        <v/>
      </c>
      <c r="I672" s="188" t="str">
        <f t="shared" si="85"/>
        <v/>
      </c>
      <c r="J672" s="188" t="str">
        <f t="shared" si="86"/>
        <v/>
      </c>
      <c r="K672" s="188">
        <f>MAX(0,$K$12+SUM($I$13:$I671)-$L$12-SUM($J$13:$J671))</f>
        <v>172646</v>
      </c>
      <c r="L672" s="188">
        <f>MAX(0,-($K$12+SUM($I$13:$I671)-$L$12-SUM($J$13:$J671)))</f>
        <v>0</v>
      </c>
      <c r="M672" s="482" t="str">
        <f t="array" ref="M672">IFERROR(SMALL(IF((tkno=$K$2)+(tkco=$K$2),ROW(tkno)-6),ROWS($M$12:M671)),"")</f>
        <v/>
      </c>
    </row>
    <row r="673" spans="2:13" s="186" customFormat="1" ht="17.649999999999999" hidden="1" customHeight="1" x14ac:dyDescent="0.2">
      <c r="B673" s="476" t="str">
        <f t="shared" si="80"/>
        <v/>
      </c>
      <c r="C673" s="476" t="str">
        <f t="shared" si="81"/>
        <v/>
      </c>
      <c r="D673" s="187" t="str">
        <f t="shared" si="82"/>
        <v/>
      </c>
      <c r="E673" s="1884" t="str">
        <f t="shared" si="83"/>
        <v/>
      </c>
      <c r="F673" s="1885"/>
      <c r="G673" s="440" t="str">
        <f t="shared" si="87"/>
        <v/>
      </c>
      <c r="H673" s="440" t="str">
        <f t="shared" si="84"/>
        <v/>
      </c>
      <c r="I673" s="188" t="str">
        <f t="shared" si="85"/>
        <v/>
      </c>
      <c r="J673" s="188" t="str">
        <f t="shared" si="86"/>
        <v/>
      </c>
      <c r="K673" s="188">
        <f>MAX(0,$K$12+SUM($I$13:$I672)-$L$12-SUM($J$13:$J672))</f>
        <v>172646</v>
      </c>
      <c r="L673" s="188">
        <f>MAX(0,-($K$12+SUM($I$13:$I672)-$L$12-SUM($J$13:$J672)))</f>
        <v>0</v>
      </c>
      <c r="M673" s="482" t="str">
        <f t="array" ref="M673">IFERROR(SMALL(IF((tkno=$K$2)+(tkco=$K$2),ROW(tkno)-6),ROWS($M$12:M672)),"")</f>
        <v/>
      </c>
    </row>
    <row r="674" spans="2:13" s="186" customFormat="1" ht="17.649999999999999" hidden="1" customHeight="1" x14ac:dyDescent="0.2">
      <c r="B674" s="476" t="str">
        <f t="shared" si="80"/>
        <v/>
      </c>
      <c r="C674" s="476" t="str">
        <f t="shared" si="81"/>
        <v/>
      </c>
      <c r="D674" s="187" t="str">
        <f t="shared" si="82"/>
        <v/>
      </c>
      <c r="E674" s="1884" t="str">
        <f t="shared" si="83"/>
        <v/>
      </c>
      <c r="F674" s="1885"/>
      <c r="G674" s="440" t="str">
        <f t="shared" si="87"/>
        <v/>
      </c>
      <c r="H674" s="440" t="str">
        <f t="shared" si="84"/>
        <v/>
      </c>
      <c r="I674" s="188" t="str">
        <f t="shared" si="85"/>
        <v/>
      </c>
      <c r="J674" s="188" t="str">
        <f t="shared" si="86"/>
        <v/>
      </c>
      <c r="K674" s="188">
        <f>MAX(0,$K$12+SUM($I$13:$I673)-$L$12-SUM($J$13:$J673))</f>
        <v>172646</v>
      </c>
      <c r="L674" s="188">
        <f>MAX(0,-($K$12+SUM($I$13:$I673)-$L$12-SUM($J$13:$J673)))</f>
        <v>0</v>
      </c>
      <c r="M674" s="482" t="str">
        <f t="array" ref="M674">IFERROR(SMALL(IF((tkno=$K$2)+(tkco=$K$2),ROW(tkno)-6),ROWS($M$12:M673)),"")</f>
        <v/>
      </c>
    </row>
    <row r="675" spans="2:13" s="186" customFormat="1" ht="16.899999999999999" hidden="1" customHeight="1" x14ac:dyDescent="0.2">
      <c r="B675" s="476" t="str">
        <f t="shared" si="80"/>
        <v/>
      </c>
      <c r="C675" s="476" t="str">
        <f t="shared" si="81"/>
        <v/>
      </c>
      <c r="D675" s="187" t="str">
        <f t="shared" si="82"/>
        <v/>
      </c>
      <c r="E675" s="1884" t="str">
        <f t="shared" si="83"/>
        <v/>
      </c>
      <c r="F675" s="1885"/>
      <c r="G675" s="440" t="str">
        <f t="shared" si="87"/>
        <v/>
      </c>
      <c r="H675" s="440" t="str">
        <f t="shared" si="84"/>
        <v/>
      </c>
      <c r="I675" s="188" t="str">
        <f t="shared" si="85"/>
        <v/>
      </c>
      <c r="J675" s="188" t="str">
        <f t="shared" si="86"/>
        <v/>
      </c>
      <c r="K675" s="188">
        <f>MAX(0,$K$12+SUM($I$13:$I674)-$L$12-SUM($J$13:$J674))</f>
        <v>172646</v>
      </c>
      <c r="L675" s="188">
        <f>MAX(0,-($K$12+SUM($I$13:$I674)-$L$12-SUM($J$13:$J674)))</f>
        <v>0</v>
      </c>
      <c r="M675" s="482" t="str">
        <f t="array" ref="M675">IFERROR(SMALL(IF((tkno=$K$2)+(tkco=$K$2),ROW(tkno)-6),ROWS($M$12:M674)),"")</f>
        <v/>
      </c>
    </row>
    <row r="676" spans="2:13" s="186" customFormat="1" ht="17.649999999999999" hidden="1" customHeight="1" x14ac:dyDescent="0.2">
      <c r="B676" s="476" t="str">
        <f t="shared" si="80"/>
        <v/>
      </c>
      <c r="C676" s="476" t="str">
        <f t="shared" si="81"/>
        <v/>
      </c>
      <c r="D676" s="187" t="str">
        <f t="shared" si="82"/>
        <v/>
      </c>
      <c r="E676" s="1884" t="str">
        <f t="shared" si="83"/>
        <v/>
      </c>
      <c r="F676" s="1885"/>
      <c r="G676" s="440" t="str">
        <f t="shared" si="87"/>
        <v/>
      </c>
      <c r="H676" s="440" t="str">
        <f t="shared" si="84"/>
        <v/>
      </c>
      <c r="I676" s="188" t="str">
        <f t="shared" si="85"/>
        <v/>
      </c>
      <c r="J676" s="188" t="str">
        <f t="shared" si="86"/>
        <v/>
      </c>
      <c r="K676" s="188">
        <f>MAX(0,$K$12+SUM($I$13:$I675)-$L$12-SUM($J$13:$J675))</f>
        <v>172646</v>
      </c>
      <c r="L676" s="188">
        <f>MAX(0,-($K$12+SUM($I$13:$I675)-$L$12-SUM($J$13:$J675)))</f>
        <v>0</v>
      </c>
      <c r="M676" s="482" t="str">
        <f t="array" ref="M676">IFERROR(SMALL(IF((tkno=$K$2)+(tkco=$K$2),ROW(tkno)-6),ROWS($M$12:M675)),"")</f>
        <v/>
      </c>
    </row>
    <row r="677" spans="2:13" s="186" customFormat="1" ht="17.649999999999999" hidden="1" customHeight="1" x14ac:dyDescent="0.2">
      <c r="B677" s="476" t="str">
        <f t="shared" si="80"/>
        <v/>
      </c>
      <c r="C677" s="476" t="str">
        <f t="shared" si="81"/>
        <v/>
      </c>
      <c r="D677" s="187" t="str">
        <f t="shared" si="82"/>
        <v/>
      </c>
      <c r="E677" s="1884" t="str">
        <f t="shared" si="83"/>
        <v/>
      </c>
      <c r="F677" s="1885"/>
      <c r="G677" s="440" t="str">
        <f t="shared" si="87"/>
        <v/>
      </c>
      <c r="H677" s="440" t="str">
        <f t="shared" si="84"/>
        <v/>
      </c>
      <c r="I677" s="188" t="str">
        <f t="shared" si="85"/>
        <v/>
      </c>
      <c r="J677" s="188" t="str">
        <f t="shared" si="86"/>
        <v/>
      </c>
      <c r="K677" s="188">
        <f>MAX(0,$K$12+SUM($I$13:$I676)-$L$12-SUM($J$13:$J676))</f>
        <v>172646</v>
      </c>
      <c r="L677" s="188">
        <f>MAX(0,-($K$12+SUM($I$13:$I676)-$L$12-SUM($J$13:$J676)))</f>
        <v>0</v>
      </c>
      <c r="M677" s="482" t="str">
        <f t="array" ref="M677">IFERROR(SMALL(IF((tkno=$K$2)+(tkco=$K$2),ROW(tkno)-6),ROWS($M$12:M676)),"")</f>
        <v/>
      </c>
    </row>
    <row r="678" spans="2:13" s="186" customFormat="1" ht="16.899999999999999" hidden="1" customHeight="1" x14ac:dyDescent="0.2">
      <c r="B678" s="476" t="str">
        <f t="shared" si="80"/>
        <v/>
      </c>
      <c r="C678" s="476" t="str">
        <f t="shared" si="81"/>
        <v/>
      </c>
      <c r="D678" s="187" t="str">
        <f t="shared" si="82"/>
        <v/>
      </c>
      <c r="E678" s="1884" t="str">
        <f t="shared" si="83"/>
        <v/>
      </c>
      <c r="F678" s="1885"/>
      <c r="G678" s="440" t="str">
        <f t="shared" si="87"/>
        <v/>
      </c>
      <c r="H678" s="440" t="str">
        <f t="shared" si="84"/>
        <v/>
      </c>
      <c r="I678" s="188" t="str">
        <f t="shared" si="85"/>
        <v/>
      </c>
      <c r="J678" s="188" t="str">
        <f t="shared" si="86"/>
        <v/>
      </c>
      <c r="K678" s="188">
        <f>MAX(0,$K$12+SUM($I$13:$I677)-$L$12-SUM($J$13:$J677))</f>
        <v>172646</v>
      </c>
      <c r="L678" s="188">
        <f>MAX(0,-($K$12+SUM($I$13:$I677)-$L$12-SUM($J$13:$J677)))</f>
        <v>0</v>
      </c>
      <c r="M678" s="482" t="str">
        <f t="array" ref="M678">IFERROR(SMALL(IF((tkno=$K$2)+(tkco=$K$2),ROW(tkno)-6),ROWS($M$12:M677)),"")</f>
        <v/>
      </c>
    </row>
    <row r="679" spans="2:13" s="186" customFormat="1" ht="24.95" hidden="1" customHeight="1" x14ac:dyDescent="0.2">
      <c r="B679" s="476" t="str">
        <f t="shared" si="80"/>
        <v/>
      </c>
      <c r="C679" s="476" t="str">
        <f t="shared" si="81"/>
        <v/>
      </c>
      <c r="D679" s="187" t="str">
        <f t="shared" si="82"/>
        <v/>
      </c>
      <c r="E679" s="1884" t="str">
        <f t="shared" si="83"/>
        <v/>
      </c>
      <c r="F679" s="1885"/>
      <c r="G679" s="440" t="str">
        <f t="shared" si="87"/>
        <v/>
      </c>
      <c r="H679" s="440" t="str">
        <f t="shared" si="84"/>
        <v/>
      </c>
      <c r="I679" s="188" t="str">
        <f t="shared" si="85"/>
        <v/>
      </c>
      <c r="J679" s="188" t="str">
        <f t="shared" si="86"/>
        <v/>
      </c>
      <c r="K679" s="188">
        <f>MAX(0,$K$12+SUM($I$13:$I678)-$L$12-SUM($J$13:$J678))</f>
        <v>172646</v>
      </c>
      <c r="L679" s="188">
        <f>MAX(0,-($K$12+SUM($I$13:$I678)-$L$12-SUM($J$13:$J678)))</f>
        <v>0</v>
      </c>
      <c r="M679" s="482" t="str">
        <f t="array" ref="M679">IFERROR(SMALL(IF((tkno=$K$2)+(tkco=$K$2),ROW(tkno)-6),ROWS($M$12:M678)),"")</f>
        <v/>
      </c>
    </row>
    <row r="680" spans="2:13" s="186" customFormat="1" ht="17.649999999999999" hidden="1" customHeight="1" x14ac:dyDescent="0.2">
      <c r="B680" s="476" t="str">
        <f t="shared" si="80"/>
        <v/>
      </c>
      <c r="C680" s="476" t="str">
        <f t="shared" si="81"/>
        <v/>
      </c>
      <c r="D680" s="187" t="str">
        <f t="shared" si="82"/>
        <v/>
      </c>
      <c r="E680" s="1884" t="str">
        <f t="shared" si="83"/>
        <v/>
      </c>
      <c r="F680" s="1885"/>
      <c r="G680" s="440" t="str">
        <f t="shared" si="87"/>
        <v/>
      </c>
      <c r="H680" s="440" t="str">
        <f t="shared" si="84"/>
        <v/>
      </c>
      <c r="I680" s="188" t="str">
        <f t="shared" si="85"/>
        <v/>
      </c>
      <c r="J680" s="188" t="str">
        <f t="shared" si="86"/>
        <v/>
      </c>
      <c r="K680" s="188">
        <f>MAX(0,$K$12+SUM($I$13:$I679)-$L$12-SUM($J$13:$J679))</f>
        <v>172646</v>
      </c>
      <c r="L680" s="188">
        <f>MAX(0,-($K$12+SUM($I$13:$I679)-$L$12-SUM($J$13:$J679)))</f>
        <v>0</v>
      </c>
      <c r="M680" s="482" t="str">
        <f t="array" ref="M680">IFERROR(SMALL(IF((tkno=$K$2)+(tkco=$K$2),ROW(tkno)-6),ROWS($M$12:M679)),"")</f>
        <v/>
      </c>
    </row>
    <row r="681" spans="2:13" s="186" customFormat="1" ht="17.649999999999999" hidden="1" customHeight="1" x14ac:dyDescent="0.2">
      <c r="B681" s="476" t="str">
        <f t="shared" si="80"/>
        <v/>
      </c>
      <c r="C681" s="476" t="str">
        <f t="shared" si="81"/>
        <v/>
      </c>
      <c r="D681" s="187" t="str">
        <f t="shared" si="82"/>
        <v/>
      </c>
      <c r="E681" s="1884" t="str">
        <f t="shared" si="83"/>
        <v/>
      </c>
      <c r="F681" s="1885"/>
      <c r="G681" s="440" t="str">
        <f t="shared" si="87"/>
        <v/>
      </c>
      <c r="H681" s="440" t="str">
        <f t="shared" si="84"/>
        <v/>
      </c>
      <c r="I681" s="188" t="str">
        <f t="shared" si="85"/>
        <v/>
      </c>
      <c r="J681" s="188" t="str">
        <f t="shared" si="86"/>
        <v/>
      </c>
      <c r="K681" s="188">
        <f>MAX(0,$K$12+SUM($I$13:$I680)-$L$12-SUM($J$13:$J680))</f>
        <v>172646</v>
      </c>
      <c r="L681" s="188">
        <f>MAX(0,-($K$12+SUM($I$13:$I680)-$L$12-SUM($J$13:$J680)))</f>
        <v>0</v>
      </c>
      <c r="M681" s="482" t="str">
        <f t="array" ref="M681">IFERROR(SMALL(IF((tkno=$K$2)+(tkco=$K$2),ROW(tkno)-6),ROWS($M$12:M680)),"")</f>
        <v/>
      </c>
    </row>
    <row r="682" spans="2:13" s="186" customFormat="1" ht="16.899999999999999" hidden="1" customHeight="1" x14ac:dyDescent="0.2">
      <c r="B682" s="476" t="str">
        <f t="shared" si="80"/>
        <v/>
      </c>
      <c r="C682" s="476" t="str">
        <f t="shared" si="81"/>
        <v/>
      </c>
      <c r="D682" s="187" t="str">
        <f t="shared" si="82"/>
        <v/>
      </c>
      <c r="E682" s="1884" t="str">
        <f t="shared" si="83"/>
        <v/>
      </c>
      <c r="F682" s="1885"/>
      <c r="G682" s="440" t="str">
        <f t="shared" si="87"/>
        <v/>
      </c>
      <c r="H682" s="440" t="str">
        <f t="shared" si="84"/>
        <v/>
      </c>
      <c r="I682" s="188" t="str">
        <f t="shared" si="85"/>
        <v/>
      </c>
      <c r="J682" s="188" t="str">
        <f t="shared" si="86"/>
        <v/>
      </c>
      <c r="K682" s="188">
        <f>MAX(0,$K$12+SUM($I$13:$I681)-$L$12-SUM($J$13:$J681))</f>
        <v>172646</v>
      </c>
      <c r="L682" s="188">
        <f>MAX(0,-($K$12+SUM($I$13:$I681)-$L$12-SUM($J$13:$J681)))</f>
        <v>0</v>
      </c>
      <c r="M682" s="482" t="str">
        <f t="array" ref="M682">IFERROR(SMALL(IF((tkno=$K$2)+(tkco=$K$2),ROW(tkno)-6),ROWS($M$12:M681)),"")</f>
        <v/>
      </c>
    </row>
    <row r="683" spans="2:13" s="186" customFormat="1" ht="17.649999999999999" hidden="1" customHeight="1" x14ac:dyDescent="0.2">
      <c r="B683" s="476" t="str">
        <f t="shared" si="80"/>
        <v/>
      </c>
      <c r="C683" s="476" t="str">
        <f t="shared" si="81"/>
        <v/>
      </c>
      <c r="D683" s="187" t="str">
        <f t="shared" si="82"/>
        <v/>
      </c>
      <c r="E683" s="1884" t="str">
        <f t="shared" si="83"/>
        <v/>
      </c>
      <c r="F683" s="1885"/>
      <c r="G683" s="440" t="str">
        <f t="shared" si="87"/>
        <v/>
      </c>
      <c r="H683" s="440" t="str">
        <f t="shared" si="84"/>
        <v/>
      </c>
      <c r="I683" s="188" t="str">
        <f t="shared" si="85"/>
        <v/>
      </c>
      <c r="J683" s="188" t="str">
        <f t="shared" si="86"/>
        <v/>
      </c>
      <c r="K683" s="188">
        <f>MAX(0,$K$12+SUM($I$13:$I682)-$L$12-SUM($J$13:$J682))</f>
        <v>172646</v>
      </c>
      <c r="L683" s="188">
        <f>MAX(0,-($K$12+SUM($I$13:$I682)-$L$12-SUM($J$13:$J682)))</f>
        <v>0</v>
      </c>
      <c r="M683" s="482" t="str">
        <f t="array" ref="M683">IFERROR(SMALL(IF((tkno=$K$2)+(tkco=$K$2),ROW(tkno)-6),ROWS($M$12:M682)),"")</f>
        <v/>
      </c>
    </row>
    <row r="684" spans="2:13" s="186" customFormat="1" ht="24.95" hidden="1" customHeight="1" x14ac:dyDescent="0.2">
      <c r="B684" s="476" t="str">
        <f t="shared" si="80"/>
        <v/>
      </c>
      <c r="C684" s="476" t="str">
        <f t="shared" si="81"/>
        <v/>
      </c>
      <c r="D684" s="187" t="str">
        <f t="shared" si="82"/>
        <v/>
      </c>
      <c r="E684" s="1884" t="str">
        <f t="shared" si="83"/>
        <v/>
      </c>
      <c r="F684" s="1885"/>
      <c r="G684" s="440" t="str">
        <f t="shared" si="87"/>
        <v/>
      </c>
      <c r="H684" s="440" t="str">
        <f t="shared" si="84"/>
        <v/>
      </c>
      <c r="I684" s="188" t="str">
        <f t="shared" si="85"/>
        <v/>
      </c>
      <c r="J684" s="188" t="str">
        <f t="shared" si="86"/>
        <v/>
      </c>
      <c r="K684" s="188">
        <f>MAX(0,$K$12+SUM($I$13:$I683)-$L$12-SUM($J$13:$J683))</f>
        <v>172646</v>
      </c>
      <c r="L684" s="188">
        <f>MAX(0,-($K$12+SUM($I$13:$I683)-$L$12-SUM($J$13:$J683)))</f>
        <v>0</v>
      </c>
      <c r="M684" s="482" t="str">
        <f t="array" ref="M684">IFERROR(SMALL(IF((tkno=$K$2)+(tkco=$K$2),ROW(tkno)-6),ROWS($M$12:M683)),"")</f>
        <v/>
      </c>
    </row>
    <row r="685" spans="2:13" s="186" customFormat="1" ht="17.649999999999999" hidden="1" customHeight="1" x14ac:dyDescent="0.2">
      <c r="B685" s="476" t="str">
        <f t="shared" si="80"/>
        <v/>
      </c>
      <c r="C685" s="476" t="str">
        <f t="shared" si="81"/>
        <v/>
      </c>
      <c r="D685" s="187" t="str">
        <f t="shared" si="82"/>
        <v/>
      </c>
      <c r="E685" s="1884" t="str">
        <f t="shared" si="83"/>
        <v/>
      </c>
      <c r="F685" s="1885"/>
      <c r="G685" s="440" t="str">
        <f t="shared" si="87"/>
        <v/>
      </c>
      <c r="H685" s="440" t="str">
        <f t="shared" si="84"/>
        <v/>
      </c>
      <c r="I685" s="188" t="str">
        <f t="shared" si="85"/>
        <v/>
      </c>
      <c r="J685" s="188" t="str">
        <f t="shared" si="86"/>
        <v/>
      </c>
      <c r="K685" s="188">
        <f>MAX(0,$K$12+SUM($I$13:$I684)-$L$12-SUM($J$13:$J684))</f>
        <v>172646</v>
      </c>
      <c r="L685" s="188">
        <f>MAX(0,-($K$12+SUM($I$13:$I684)-$L$12-SUM($J$13:$J684)))</f>
        <v>0</v>
      </c>
      <c r="M685" s="482" t="str">
        <f t="array" ref="M685">IFERROR(SMALL(IF((tkno=$K$2)+(tkco=$K$2),ROW(tkno)-6),ROWS($M$12:M684)),"")</f>
        <v/>
      </c>
    </row>
    <row r="686" spans="2:13" s="186" customFormat="1" ht="24.95" hidden="1" customHeight="1" x14ac:dyDescent="0.2">
      <c r="B686" s="476" t="str">
        <f t="shared" si="80"/>
        <v/>
      </c>
      <c r="C686" s="476" t="str">
        <f t="shared" si="81"/>
        <v/>
      </c>
      <c r="D686" s="187" t="str">
        <f t="shared" si="82"/>
        <v/>
      </c>
      <c r="E686" s="1884" t="str">
        <f t="shared" si="83"/>
        <v/>
      </c>
      <c r="F686" s="1885"/>
      <c r="G686" s="440" t="str">
        <f t="shared" si="87"/>
        <v/>
      </c>
      <c r="H686" s="440" t="str">
        <f t="shared" si="84"/>
        <v/>
      </c>
      <c r="I686" s="188" t="str">
        <f t="shared" si="85"/>
        <v/>
      </c>
      <c r="J686" s="188" t="str">
        <f t="shared" si="86"/>
        <v/>
      </c>
      <c r="K686" s="188">
        <f>MAX(0,$K$12+SUM($I$13:$I685)-$L$12-SUM($J$13:$J685))</f>
        <v>172646</v>
      </c>
      <c r="L686" s="188">
        <f>MAX(0,-($K$12+SUM($I$13:$I685)-$L$12-SUM($J$13:$J685)))</f>
        <v>0</v>
      </c>
      <c r="M686" s="482" t="str">
        <f t="array" ref="M686">IFERROR(SMALL(IF((tkno=$K$2)+(tkco=$K$2),ROW(tkno)-6),ROWS($M$12:M685)),"")</f>
        <v/>
      </c>
    </row>
    <row r="687" spans="2:13" s="186" customFormat="1" ht="17.649999999999999" hidden="1" customHeight="1" x14ac:dyDescent="0.2">
      <c r="B687" s="476" t="str">
        <f t="shared" si="80"/>
        <v/>
      </c>
      <c r="C687" s="476" t="str">
        <f t="shared" si="81"/>
        <v/>
      </c>
      <c r="D687" s="187" t="str">
        <f t="shared" si="82"/>
        <v/>
      </c>
      <c r="E687" s="1884" t="str">
        <f t="shared" si="83"/>
        <v/>
      </c>
      <c r="F687" s="1885"/>
      <c r="G687" s="440" t="str">
        <f t="shared" si="87"/>
        <v/>
      </c>
      <c r="H687" s="440" t="str">
        <f t="shared" si="84"/>
        <v/>
      </c>
      <c r="I687" s="188" t="str">
        <f t="shared" si="85"/>
        <v/>
      </c>
      <c r="J687" s="188" t="str">
        <f t="shared" si="86"/>
        <v/>
      </c>
      <c r="K687" s="188">
        <f>MAX(0,$K$12+SUM($I$13:$I686)-$L$12-SUM($J$13:$J686))</f>
        <v>172646</v>
      </c>
      <c r="L687" s="188">
        <f>MAX(0,-($K$12+SUM($I$13:$I686)-$L$12-SUM($J$13:$J686)))</f>
        <v>0</v>
      </c>
      <c r="M687" s="482" t="str">
        <f t="array" ref="M687">IFERROR(SMALL(IF((tkno=$K$2)+(tkco=$K$2),ROW(tkno)-6),ROWS($M$12:M686)),"")</f>
        <v/>
      </c>
    </row>
    <row r="688" spans="2:13" s="186" customFormat="1" ht="16.899999999999999" hidden="1" customHeight="1" x14ac:dyDescent="0.2">
      <c r="B688" s="476" t="str">
        <f t="shared" si="80"/>
        <v/>
      </c>
      <c r="C688" s="476" t="str">
        <f t="shared" si="81"/>
        <v/>
      </c>
      <c r="D688" s="187" t="str">
        <f t="shared" si="82"/>
        <v/>
      </c>
      <c r="E688" s="1884" t="str">
        <f t="shared" si="83"/>
        <v/>
      </c>
      <c r="F688" s="1885"/>
      <c r="G688" s="440" t="str">
        <f t="shared" si="87"/>
        <v/>
      </c>
      <c r="H688" s="440" t="str">
        <f t="shared" si="84"/>
        <v/>
      </c>
      <c r="I688" s="188" t="str">
        <f t="shared" si="85"/>
        <v/>
      </c>
      <c r="J688" s="188" t="str">
        <f t="shared" si="86"/>
        <v/>
      </c>
      <c r="K688" s="188">
        <f>MAX(0,$K$12+SUM($I$13:$I687)-$L$12-SUM($J$13:$J687))</f>
        <v>172646</v>
      </c>
      <c r="L688" s="188">
        <f>MAX(0,-($K$12+SUM($I$13:$I687)-$L$12-SUM($J$13:$J687)))</f>
        <v>0</v>
      </c>
      <c r="M688" s="482" t="str">
        <f t="array" ref="M688">IFERROR(SMALL(IF((tkno=$K$2)+(tkco=$K$2),ROW(tkno)-6),ROWS($M$12:M687)),"")</f>
        <v/>
      </c>
    </row>
    <row r="689" spans="2:13" s="186" customFormat="1" ht="17.649999999999999" hidden="1" customHeight="1" x14ac:dyDescent="0.2">
      <c r="B689" s="476" t="str">
        <f t="shared" si="80"/>
        <v/>
      </c>
      <c r="C689" s="476" t="str">
        <f t="shared" si="81"/>
        <v/>
      </c>
      <c r="D689" s="187" t="str">
        <f t="shared" si="82"/>
        <v/>
      </c>
      <c r="E689" s="1884" t="str">
        <f t="shared" si="83"/>
        <v/>
      </c>
      <c r="F689" s="1885"/>
      <c r="G689" s="440" t="str">
        <f t="shared" si="87"/>
        <v/>
      </c>
      <c r="H689" s="440" t="str">
        <f t="shared" si="84"/>
        <v/>
      </c>
      <c r="I689" s="188" t="str">
        <f t="shared" si="85"/>
        <v/>
      </c>
      <c r="J689" s="188" t="str">
        <f t="shared" si="86"/>
        <v/>
      </c>
      <c r="K689" s="188">
        <f>MAX(0,$K$12+SUM($I$13:$I688)-$L$12-SUM($J$13:$J688))</f>
        <v>172646</v>
      </c>
      <c r="L689" s="188">
        <f>MAX(0,-($K$12+SUM($I$13:$I688)-$L$12-SUM($J$13:$J688)))</f>
        <v>0</v>
      </c>
      <c r="M689" s="482" t="str">
        <f t="array" ref="M689">IFERROR(SMALL(IF((tkno=$K$2)+(tkco=$K$2),ROW(tkno)-6),ROWS($M$12:M688)),"")</f>
        <v/>
      </c>
    </row>
    <row r="690" spans="2:13" s="186" customFormat="1" ht="17.649999999999999" hidden="1" customHeight="1" x14ac:dyDescent="0.2">
      <c r="B690" s="476" t="str">
        <f t="shared" si="80"/>
        <v/>
      </c>
      <c r="C690" s="476" t="str">
        <f t="shared" si="81"/>
        <v/>
      </c>
      <c r="D690" s="187" t="str">
        <f t="shared" si="82"/>
        <v/>
      </c>
      <c r="E690" s="1884" t="str">
        <f t="shared" si="83"/>
        <v/>
      </c>
      <c r="F690" s="1885"/>
      <c r="G690" s="440" t="str">
        <f t="shared" si="87"/>
        <v/>
      </c>
      <c r="H690" s="440" t="str">
        <f t="shared" si="84"/>
        <v/>
      </c>
      <c r="I690" s="188" t="str">
        <f t="shared" si="85"/>
        <v/>
      </c>
      <c r="J690" s="188" t="str">
        <f t="shared" si="86"/>
        <v/>
      </c>
      <c r="K690" s="188">
        <f>MAX(0,$K$12+SUM($I$13:$I689)-$L$12-SUM($J$13:$J689))</f>
        <v>172646</v>
      </c>
      <c r="L690" s="188">
        <f>MAX(0,-($K$12+SUM($I$13:$I689)-$L$12-SUM($J$13:$J689)))</f>
        <v>0</v>
      </c>
      <c r="M690" s="482" t="str">
        <f t="array" ref="M690">IFERROR(SMALL(IF((tkno=$K$2)+(tkco=$K$2),ROW(tkno)-6),ROWS($M$12:M689)),"")</f>
        <v/>
      </c>
    </row>
    <row r="691" spans="2:13" s="186" customFormat="1" ht="24.95" hidden="1" customHeight="1" x14ac:dyDescent="0.2">
      <c r="B691" s="476" t="str">
        <f t="shared" si="80"/>
        <v/>
      </c>
      <c r="C691" s="476" t="str">
        <f t="shared" si="81"/>
        <v/>
      </c>
      <c r="D691" s="187" t="str">
        <f t="shared" si="82"/>
        <v/>
      </c>
      <c r="E691" s="1884" t="str">
        <f t="shared" si="83"/>
        <v/>
      </c>
      <c r="F691" s="1885"/>
      <c r="G691" s="440" t="str">
        <f t="shared" si="87"/>
        <v/>
      </c>
      <c r="H691" s="440" t="str">
        <f t="shared" si="84"/>
        <v/>
      </c>
      <c r="I691" s="188" t="str">
        <f t="shared" si="85"/>
        <v/>
      </c>
      <c r="J691" s="188" t="str">
        <f t="shared" si="86"/>
        <v/>
      </c>
      <c r="K691" s="188">
        <f>MAX(0,$K$12+SUM($I$13:$I690)-$L$12-SUM($J$13:$J690))</f>
        <v>172646</v>
      </c>
      <c r="L691" s="188">
        <f>MAX(0,-($K$12+SUM($I$13:$I690)-$L$12-SUM($J$13:$J690)))</f>
        <v>0</v>
      </c>
      <c r="M691" s="482" t="str">
        <f t="array" ref="M691">IFERROR(SMALL(IF((tkno=$K$2)+(tkco=$K$2),ROW(tkno)-6),ROWS($M$12:M690)),"")</f>
        <v/>
      </c>
    </row>
    <row r="692" spans="2:13" s="186" customFormat="1" ht="17.649999999999999" hidden="1" customHeight="1" x14ac:dyDescent="0.2">
      <c r="B692" s="476" t="str">
        <f t="shared" si="80"/>
        <v/>
      </c>
      <c r="C692" s="476" t="str">
        <f t="shared" si="81"/>
        <v/>
      </c>
      <c r="D692" s="187" t="str">
        <f t="shared" si="82"/>
        <v/>
      </c>
      <c r="E692" s="1884" t="str">
        <f t="shared" si="83"/>
        <v/>
      </c>
      <c r="F692" s="1885"/>
      <c r="G692" s="440" t="str">
        <f t="shared" si="87"/>
        <v/>
      </c>
      <c r="H692" s="440" t="str">
        <f t="shared" si="84"/>
        <v/>
      </c>
      <c r="I692" s="188" t="str">
        <f t="shared" si="85"/>
        <v/>
      </c>
      <c r="J692" s="188" t="str">
        <f t="shared" si="86"/>
        <v/>
      </c>
      <c r="K692" s="188">
        <f>MAX(0,$K$12+SUM($I$13:$I691)-$L$12-SUM($J$13:$J691))</f>
        <v>172646</v>
      </c>
      <c r="L692" s="188">
        <f>MAX(0,-($K$12+SUM($I$13:$I691)-$L$12-SUM($J$13:$J691)))</f>
        <v>0</v>
      </c>
      <c r="M692" s="482" t="str">
        <f t="array" ref="M692">IFERROR(SMALL(IF((tkno=$K$2)+(tkco=$K$2),ROW(tkno)-6),ROWS($M$12:M691)),"")</f>
        <v/>
      </c>
    </row>
    <row r="693" spans="2:13" s="186" customFormat="1" ht="24.95" hidden="1" customHeight="1" x14ac:dyDescent="0.2">
      <c r="B693" s="476" t="str">
        <f t="shared" si="80"/>
        <v/>
      </c>
      <c r="C693" s="476" t="str">
        <f t="shared" si="81"/>
        <v/>
      </c>
      <c r="D693" s="187" t="str">
        <f t="shared" si="82"/>
        <v/>
      </c>
      <c r="E693" s="1884" t="str">
        <f t="shared" si="83"/>
        <v/>
      </c>
      <c r="F693" s="1885"/>
      <c r="G693" s="440" t="str">
        <f t="shared" si="87"/>
        <v/>
      </c>
      <c r="H693" s="440" t="str">
        <f t="shared" si="84"/>
        <v/>
      </c>
      <c r="I693" s="188" t="str">
        <f t="shared" si="85"/>
        <v/>
      </c>
      <c r="J693" s="188" t="str">
        <f t="shared" si="86"/>
        <v/>
      </c>
      <c r="K693" s="188">
        <f>MAX(0,$K$12+SUM($I$13:$I692)-$L$12-SUM($J$13:$J692))</f>
        <v>172646</v>
      </c>
      <c r="L693" s="188">
        <f>MAX(0,-($K$12+SUM($I$13:$I692)-$L$12-SUM($J$13:$J692)))</f>
        <v>0</v>
      </c>
      <c r="M693" s="482" t="str">
        <f t="array" ref="M693">IFERROR(SMALL(IF((tkno=$K$2)+(tkco=$K$2),ROW(tkno)-6),ROWS($M$12:M692)),"")</f>
        <v/>
      </c>
    </row>
    <row r="694" spans="2:13" s="186" customFormat="1" ht="17.649999999999999" hidden="1" customHeight="1" x14ac:dyDescent="0.2">
      <c r="B694" s="476" t="str">
        <f t="shared" si="80"/>
        <v/>
      </c>
      <c r="C694" s="476" t="str">
        <f t="shared" si="81"/>
        <v/>
      </c>
      <c r="D694" s="187" t="str">
        <f t="shared" si="82"/>
        <v/>
      </c>
      <c r="E694" s="1884" t="str">
        <f t="shared" si="83"/>
        <v/>
      </c>
      <c r="F694" s="1885"/>
      <c r="G694" s="440" t="str">
        <f t="shared" si="87"/>
        <v/>
      </c>
      <c r="H694" s="440" t="str">
        <f t="shared" si="84"/>
        <v/>
      </c>
      <c r="I694" s="188" t="str">
        <f t="shared" si="85"/>
        <v/>
      </c>
      <c r="J694" s="188" t="str">
        <f t="shared" si="86"/>
        <v/>
      </c>
      <c r="K694" s="188">
        <f>MAX(0,$K$12+SUM($I$13:$I693)-$L$12-SUM($J$13:$J693))</f>
        <v>172646</v>
      </c>
      <c r="L694" s="188">
        <f>MAX(0,-($K$12+SUM($I$13:$I693)-$L$12-SUM($J$13:$J693)))</f>
        <v>0</v>
      </c>
      <c r="M694" s="482" t="str">
        <f t="array" ref="M694">IFERROR(SMALL(IF((tkno=$K$2)+(tkco=$K$2),ROW(tkno)-6),ROWS($M$12:M693)),"")</f>
        <v/>
      </c>
    </row>
    <row r="695" spans="2:13" s="186" customFormat="1" ht="16.899999999999999" hidden="1" customHeight="1" x14ac:dyDescent="0.2">
      <c r="B695" s="476" t="str">
        <f t="shared" si="80"/>
        <v/>
      </c>
      <c r="C695" s="476" t="str">
        <f t="shared" si="81"/>
        <v/>
      </c>
      <c r="D695" s="187" t="str">
        <f t="shared" si="82"/>
        <v/>
      </c>
      <c r="E695" s="1884" t="str">
        <f t="shared" si="83"/>
        <v/>
      </c>
      <c r="F695" s="1885"/>
      <c r="G695" s="440" t="str">
        <f t="shared" si="87"/>
        <v/>
      </c>
      <c r="H695" s="440" t="str">
        <f t="shared" si="84"/>
        <v/>
      </c>
      <c r="I695" s="188" t="str">
        <f t="shared" si="85"/>
        <v/>
      </c>
      <c r="J695" s="188" t="str">
        <f t="shared" si="86"/>
        <v/>
      </c>
      <c r="K695" s="188">
        <f>MAX(0,$K$12+SUM($I$13:$I694)-$L$12-SUM($J$13:$J694))</f>
        <v>172646</v>
      </c>
      <c r="L695" s="188">
        <f>MAX(0,-($K$12+SUM($I$13:$I694)-$L$12-SUM($J$13:$J694)))</f>
        <v>0</v>
      </c>
      <c r="M695" s="482" t="str">
        <f t="array" ref="M695">IFERROR(SMALL(IF((tkno=$K$2)+(tkco=$K$2),ROW(tkno)-6),ROWS($M$12:M694)),"")</f>
        <v/>
      </c>
    </row>
    <row r="696" spans="2:13" s="186" customFormat="1" ht="17.649999999999999" hidden="1" customHeight="1" x14ac:dyDescent="0.2">
      <c r="B696" s="476" t="str">
        <f t="shared" si="80"/>
        <v/>
      </c>
      <c r="C696" s="476" t="str">
        <f t="shared" si="81"/>
        <v/>
      </c>
      <c r="D696" s="187" t="str">
        <f t="shared" si="82"/>
        <v/>
      </c>
      <c r="E696" s="1884" t="str">
        <f t="shared" si="83"/>
        <v/>
      </c>
      <c r="F696" s="1885"/>
      <c r="G696" s="440" t="str">
        <f t="shared" si="87"/>
        <v/>
      </c>
      <c r="H696" s="440" t="str">
        <f t="shared" si="84"/>
        <v/>
      </c>
      <c r="I696" s="188" t="str">
        <f t="shared" si="85"/>
        <v/>
      </c>
      <c r="J696" s="188" t="str">
        <f t="shared" si="86"/>
        <v/>
      </c>
      <c r="K696" s="188">
        <f>MAX(0,$K$12+SUM($I$13:$I695)-$L$12-SUM($J$13:$J695))</f>
        <v>172646</v>
      </c>
      <c r="L696" s="188">
        <f>MAX(0,-($K$12+SUM($I$13:$I695)-$L$12-SUM($J$13:$J695)))</f>
        <v>0</v>
      </c>
      <c r="M696" s="482" t="str">
        <f t="array" ref="M696">IFERROR(SMALL(IF((tkno=$K$2)+(tkco=$K$2),ROW(tkno)-6),ROWS($M$12:M695)),"")</f>
        <v/>
      </c>
    </row>
    <row r="697" spans="2:13" s="186" customFormat="1" ht="16.899999999999999" hidden="1" customHeight="1" x14ac:dyDescent="0.2">
      <c r="B697" s="476" t="str">
        <f t="shared" si="80"/>
        <v/>
      </c>
      <c r="C697" s="476" t="str">
        <f t="shared" si="81"/>
        <v/>
      </c>
      <c r="D697" s="187" t="str">
        <f t="shared" si="82"/>
        <v/>
      </c>
      <c r="E697" s="1884" t="str">
        <f t="shared" si="83"/>
        <v/>
      </c>
      <c r="F697" s="1885"/>
      <c r="G697" s="440" t="str">
        <f t="shared" si="87"/>
        <v/>
      </c>
      <c r="H697" s="440" t="str">
        <f t="shared" si="84"/>
        <v/>
      </c>
      <c r="I697" s="188" t="str">
        <f t="shared" si="85"/>
        <v/>
      </c>
      <c r="J697" s="188" t="str">
        <f t="shared" si="86"/>
        <v/>
      </c>
      <c r="K697" s="188">
        <f>MAX(0,$K$12+SUM($I$13:$I696)-$L$12-SUM($J$13:$J696))</f>
        <v>172646</v>
      </c>
      <c r="L697" s="188">
        <f>MAX(0,-($K$12+SUM($I$13:$I696)-$L$12-SUM($J$13:$J696)))</f>
        <v>0</v>
      </c>
      <c r="M697" s="482" t="str">
        <f t="array" ref="M697">IFERROR(SMALL(IF((tkno=$K$2)+(tkco=$K$2),ROW(tkno)-6),ROWS($M$12:M696)),"")</f>
        <v/>
      </c>
    </row>
    <row r="698" spans="2:13" s="186" customFormat="1" ht="17.649999999999999" hidden="1" customHeight="1" x14ac:dyDescent="0.2">
      <c r="B698" s="476" t="str">
        <f t="shared" si="80"/>
        <v/>
      </c>
      <c r="C698" s="476" t="str">
        <f t="shared" si="81"/>
        <v/>
      </c>
      <c r="D698" s="187" t="str">
        <f t="shared" si="82"/>
        <v/>
      </c>
      <c r="E698" s="1884" t="str">
        <f t="shared" si="83"/>
        <v/>
      </c>
      <c r="F698" s="1885"/>
      <c r="G698" s="440" t="str">
        <f t="shared" si="87"/>
        <v/>
      </c>
      <c r="H698" s="440" t="str">
        <f t="shared" si="84"/>
        <v/>
      </c>
      <c r="I698" s="188" t="str">
        <f t="shared" si="85"/>
        <v/>
      </c>
      <c r="J698" s="188" t="str">
        <f t="shared" si="86"/>
        <v/>
      </c>
      <c r="K698" s="188">
        <f>MAX(0,$K$12+SUM($I$13:$I697)-$L$12-SUM($J$13:$J697))</f>
        <v>172646</v>
      </c>
      <c r="L698" s="188">
        <f>MAX(0,-($K$12+SUM($I$13:$I697)-$L$12-SUM($J$13:$J697)))</f>
        <v>0</v>
      </c>
      <c r="M698" s="482" t="str">
        <f t="array" ref="M698">IFERROR(SMALL(IF((tkno=$K$2)+(tkco=$K$2),ROW(tkno)-6),ROWS($M$12:M697)),"")</f>
        <v/>
      </c>
    </row>
    <row r="699" spans="2:13" s="186" customFormat="1" ht="17.649999999999999" hidden="1" customHeight="1" x14ac:dyDescent="0.2">
      <c r="B699" s="476" t="str">
        <f t="shared" si="80"/>
        <v/>
      </c>
      <c r="C699" s="476" t="str">
        <f t="shared" si="81"/>
        <v/>
      </c>
      <c r="D699" s="187" t="str">
        <f t="shared" si="82"/>
        <v/>
      </c>
      <c r="E699" s="1884" t="str">
        <f t="shared" si="83"/>
        <v/>
      </c>
      <c r="F699" s="1885"/>
      <c r="G699" s="440" t="str">
        <f t="shared" si="87"/>
        <v/>
      </c>
      <c r="H699" s="440" t="str">
        <f t="shared" si="84"/>
        <v/>
      </c>
      <c r="I699" s="188" t="str">
        <f t="shared" si="85"/>
        <v/>
      </c>
      <c r="J699" s="188" t="str">
        <f t="shared" si="86"/>
        <v/>
      </c>
      <c r="K699" s="188">
        <f>MAX(0,$K$12+SUM($I$13:$I698)-$L$12-SUM($J$13:$J698))</f>
        <v>172646</v>
      </c>
      <c r="L699" s="188">
        <f>MAX(0,-($K$12+SUM($I$13:$I698)-$L$12-SUM($J$13:$J698)))</f>
        <v>0</v>
      </c>
      <c r="M699" s="482" t="str">
        <f t="array" ref="M699">IFERROR(SMALL(IF((tkno=$K$2)+(tkco=$K$2),ROW(tkno)-6),ROWS($M$12:M698)),"")</f>
        <v/>
      </c>
    </row>
    <row r="700" spans="2:13" s="186" customFormat="1" ht="24.95" hidden="1" customHeight="1" x14ac:dyDescent="0.2">
      <c r="B700" s="476" t="str">
        <f t="shared" si="80"/>
        <v/>
      </c>
      <c r="C700" s="476" t="str">
        <f t="shared" si="81"/>
        <v/>
      </c>
      <c r="D700" s="187" t="str">
        <f t="shared" si="82"/>
        <v/>
      </c>
      <c r="E700" s="1884" t="str">
        <f t="shared" si="83"/>
        <v/>
      </c>
      <c r="F700" s="1885"/>
      <c r="G700" s="440" t="str">
        <f t="shared" si="87"/>
        <v/>
      </c>
      <c r="H700" s="440" t="str">
        <f t="shared" si="84"/>
        <v/>
      </c>
      <c r="I700" s="188" t="str">
        <f t="shared" si="85"/>
        <v/>
      </c>
      <c r="J700" s="188" t="str">
        <f t="shared" si="86"/>
        <v/>
      </c>
      <c r="K700" s="188">
        <f>MAX(0,$K$12+SUM($I$13:$I699)-$L$12-SUM($J$13:$J699))</f>
        <v>172646</v>
      </c>
      <c r="L700" s="188">
        <f>MAX(0,-($K$12+SUM($I$13:$I699)-$L$12-SUM($J$13:$J699)))</f>
        <v>0</v>
      </c>
      <c r="M700" s="482" t="str">
        <f t="array" ref="M700">IFERROR(SMALL(IF((tkno=$K$2)+(tkco=$K$2),ROW(tkno)-6),ROWS($M$12:M699)),"")</f>
        <v/>
      </c>
    </row>
    <row r="701" spans="2:13" s="186" customFormat="1" ht="17.649999999999999" hidden="1" customHeight="1" x14ac:dyDescent="0.2">
      <c r="B701" s="476" t="str">
        <f t="shared" si="80"/>
        <v/>
      </c>
      <c r="C701" s="476" t="str">
        <f t="shared" si="81"/>
        <v/>
      </c>
      <c r="D701" s="187" t="str">
        <f t="shared" si="82"/>
        <v/>
      </c>
      <c r="E701" s="1884" t="str">
        <f t="shared" si="83"/>
        <v/>
      </c>
      <c r="F701" s="1885"/>
      <c r="G701" s="440" t="str">
        <f t="shared" si="87"/>
        <v/>
      </c>
      <c r="H701" s="440" t="str">
        <f t="shared" si="84"/>
        <v/>
      </c>
      <c r="I701" s="188" t="str">
        <f t="shared" si="85"/>
        <v/>
      </c>
      <c r="J701" s="188" t="str">
        <f t="shared" si="86"/>
        <v/>
      </c>
      <c r="K701" s="188">
        <f>MAX(0,$K$12+SUM($I$13:$I700)-$L$12-SUM($J$13:$J700))</f>
        <v>172646</v>
      </c>
      <c r="L701" s="188">
        <f>MAX(0,-($K$12+SUM($I$13:$I700)-$L$12-SUM($J$13:$J700)))</f>
        <v>0</v>
      </c>
      <c r="M701" s="482" t="str">
        <f t="array" ref="M701">IFERROR(SMALL(IF((tkno=$K$2)+(tkco=$K$2),ROW(tkno)-6),ROWS($M$12:M700)),"")</f>
        <v/>
      </c>
    </row>
    <row r="702" spans="2:13" s="186" customFormat="1" ht="16.899999999999999" hidden="1" customHeight="1" x14ac:dyDescent="0.2">
      <c r="B702" s="476" t="str">
        <f t="shared" si="80"/>
        <v/>
      </c>
      <c r="C702" s="476" t="str">
        <f t="shared" si="81"/>
        <v/>
      </c>
      <c r="D702" s="187" t="str">
        <f t="shared" si="82"/>
        <v/>
      </c>
      <c r="E702" s="1884" t="str">
        <f t="shared" si="83"/>
        <v/>
      </c>
      <c r="F702" s="1885"/>
      <c r="G702" s="440" t="str">
        <f t="shared" si="87"/>
        <v/>
      </c>
      <c r="H702" s="440" t="str">
        <f t="shared" si="84"/>
        <v/>
      </c>
      <c r="I702" s="188" t="str">
        <f t="shared" si="85"/>
        <v/>
      </c>
      <c r="J702" s="188" t="str">
        <f t="shared" si="86"/>
        <v/>
      </c>
      <c r="K702" s="188">
        <f>MAX(0,$K$12+SUM($I$13:$I701)-$L$12-SUM($J$13:$J701))</f>
        <v>172646</v>
      </c>
      <c r="L702" s="188">
        <f>MAX(0,-($K$12+SUM($I$13:$I701)-$L$12-SUM($J$13:$J701)))</f>
        <v>0</v>
      </c>
      <c r="M702" s="482" t="str">
        <f t="array" ref="M702">IFERROR(SMALL(IF((tkno=$K$2)+(tkco=$K$2),ROW(tkno)-6),ROWS($M$12:M701)),"")</f>
        <v/>
      </c>
    </row>
    <row r="703" spans="2:13" s="186" customFormat="1" ht="17.649999999999999" hidden="1" customHeight="1" x14ac:dyDescent="0.2">
      <c r="B703" s="476" t="str">
        <f t="shared" si="80"/>
        <v/>
      </c>
      <c r="C703" s="476" t="str">
        <f t="shared" si="81"/>
        <v/>
      </c>
      <c r="D703" s="187" t="str">
        <f t="shared" si="82"/>
        <v/>
      </c>
      <c r="E703" s="1884" t="str">
        <f t="shared" si="83"/>
        <v/>
      </c>
      <c r="F703" s="1885"/>
      <c r="G703" s="440" t="str">
        <f t="shared" si="87"/>
        <v/>
      </c>
      <c r="H703" s="440" t="str">
        <f t="shared" si="84"/>
        <v/>
      </c>
      <c r="I703" s="188" t="str">
        <f t="shared" si="85"/>
        <v/>
      </c>
      <c r="J703" s="188" t="str">
        <f t="shared" si="86"/>
        <v/>
      </c>
      <c r="K703" s="188">
        <f>MAX(0,$K$12+SUM($I$13:$I702)-$L$12-SUM($J$13:$J702))</f>
        <v>172646</v>
      </c>
      <c r="L703" s="188">
        <f>MAX(0,-($K$12+SUM($I$13:$I702)-$L$12-SUM($J$13:$J702)))</f>
        <v>0</v>
      </c>
      <c r="M703" s="482" t="str">
        <f t="array" ref="M703">IFERROR(SMALL(IF((tkno=$K$2)+(tkco=$K$2),ROW(tkno)-6),ROWS($M$12:M702)),"")</f>
        <v/>
      </c>
    </row>
    <row r="704" spans="2:13" s="186" customFormat="1" ht="24.95" hidden="1" customHeight="1" x14ac:dyDescent="0.2">
      <c r="B704" s="476" t="str">
        <f t="shared" si="80"/>
        <v/>
      </c>
      <c r="C704" s="476" t="str">
        <f t="shared" si="81"/>
        <v/>
      </c>
      <c r="D704" s="187" t="str">
        <f t="shared" si="82"/>
        <v/>
      </c>
      <c r="E704" s="1884" t="str">
        <f t="shared" si="83"/>
        <v/>
      </c>
      <c r="F704" s="1885"/>
      <c r="G704" s="440" t="str">
        <f t="shared" si="87"/>
        <v/>
      </c>
      <c r="H704" s="440" t="str">
        <f t="shared" si="84"/>
        <v/>
      </c>
      <c r="I704" s="188" t="str">
        <f t="shared" si="85"/>
        <v/>
      </c>
      <c r="J704" s="188" t="str">
        <f t="shared" si="86"/>
        <v/>
      </c>
      <c r="K704" s="188">
        <f>MAX(0,$K$12+SUM($I$13:$I703)-$L$12-SUM($J$13:$J703))</f>
        <v>172646</v>
      </c>
      <c r="L704" s="188">
        <f>MAX(0,-($K$12+SUM($I$13:$I703)-$L$12-SUM($J$13:$J703)))</f>
        <v>0</v>
      </c>
      <c r="M704" s="482" t="str">
        <f t="array" ref="M704">IFERROR(SMALL(IF((tkno=$K$2)+(tkco=$K$2),ROW(tkno)-6),ROWS($M$12:M703)),"")</f>
        <v/>
      </c>
    </row>
    <row r="705" spans="2:13" s="186" customFormat="1" ht="17.649999999999999" hidden="1" customHeight="1" x14ac:dyDescent="0.2">
      <c r="B705" s="476" t="str">
        <f t="shared" si="80"/>
        <v/>
      </c>
      <c r="C705" s="476" t="str">
        <f t="shared" si="81"/>
        <v/>
      </c>
      <c r="D705" s="187" t="str">
        <f t="shared" si="82"/>
        <v/>
      </c>
      <c r="E705" s="1884" t="str">
        <f t="shared" si="83"/>
        <v/>
      </c>
      <c r="F705" s="1885"/>
      <c r="G705" s="440" t="str">
        <f t="shared" si="87"/>
        <v/>
      </c>
      <c r="H705" s="440" t="str">
        <f t="shared" si="84"/>
        <v/>
      </c>
      <c r="I705" s="188" t="str">
        <f t="shared" si="85"/>
        <v/>
      </c>
      <c r="J705" s="188" t="str">
        <f t="shared" si="86"/>
        <v/>
      </c>
      <c r="K705" s="188">
        <f>MAX(0,$K$12+SUM($I$13:$I704)-$L$12-SUM($J$13:$J704))</f>
        <v>172646</v>
      </c>
      <c r="L705" s="188">
        <f>MAX(0,-($K$12+SUM($I$13:$I704)-$L$12-SUM($J$13:$J704)))</f>
        <v>0</v>
      </c>
      <c r="M705" s="482" t="str">
        <f t="array" ref="M705">IFERROR(SMALL(IF((tkno=$K$2)+(tkco=$K$2),ROW(tkno)-6),ROWS($M$12:M704)),"")</f>
        <v/>
      </c>
    </row>
    <row r="706" spans="2:13" s="186" customFormat="1" ht="16.899999999999999" hidden="1" customHeight="1" x14ac:dyDescent="0.2">
      <c r="B706" s="476" t="str">
        <f t="shared" si="80"/>
        <v/>
      </c>
      <c r="C706" s="476" t="str">
        <f t="shared" si="81"/>
        <v/>
      </c>
      <c r="D706" s="187" t="str">
        <f t="shared" si="82"/>
        <v/>
      </c>
      <c r="E706" s="1884" t="str">
        <f t="shared" si="83"/>
        <v/>
      </c>
      <c r="F706" s="1885"/>
      <c r="G706" s="440" t="str">
        <f t="shared" si="87"/>
        <v/>
      </c>
      <c r="H706" s="440" t="str">
        <f t="shared" si="84"/>
        <v/>
      </c>
      <c r="I706" s="188" t="str">
        <f t="shared" si="85"/>
        <v/>
      </c>
      <c r="J706" s="188" t="str">
        <f t="shared" si="86"/>
        <v/>
      </c>
      <c r="K706" s="188">
        <f>MAX(0,$K$12+SUM($I$13:$I705)-$L$12-SUM($J$13:$J705))</f>
        <v>172646</v>
      </c>
      <c r="L706" s="188">
        <f>MAX(0,-($K$12+SUM($I$13:$I705)-$L$12-SUM($J$13:$J705)))</f>
        <v>0</v>
      </c>
      <c r="M706" s="482" t="str">
        <f t="array" ref="M706">IFERROR(SMALL(IF((tkno=$K$2)+(tkco=$K$2),ROW(tkno)-6),ROWS($M$12:M705)),"")</f>
        <v/>
      </c>
    </row>
    <row r="707" spans="2:13" s="186" customFormat="1" ht="17.649999999999999" hidden="1" customHeight="1" x14ac:dyDescent="0.2">
      <c r="B707" s="476" t="str">
        <f t="shared" si="80"/>
        <v/>
      </c>
      <c r="C707" s="476" t="str">
        <f t="shared" si="81"/>
        <v/>
      </c>
      <c r="D707" s="187" t="str">
        <f t="shared" si="82"/>
        <v/>
      </c>
      <c r="E707" s="1884" t="str">
        <f t="shared" si="83"/>
        <v/>
      </c>
      <c r="F707" s="1885"/>
      <c r="G707" s="440" t="str">
        <f t="shared" si="87"/>
        <v/>
      </c>
      <c r="H707" s="440" t="str">
        <f t="shared" si="84"/>
        <v/>
      </c>
      <c r="I707" s="188" t="str">
        <f t="shared" si="85"/>
        <v/>
      </c>
      <c r="J707" s="188" t="str">
        <f t="shared" si="86"/>
        <v/>
      </c>
      <c r="K707" s="188">
        <f>MAX(0,$K$12+SUM($I$13:$I706)-$L$12-SUM($J$13:$J706))</f>
        <v>172646</v>
      </c>
      <c r="L707" s="188">
        <f>MAX(0,-($K$12+SUM($I$13:$I706)-$L$12-SUM($J$13:$J706)))</f>
        <v>0</v>
      </c>
      <c r="M707" s="482" t="str">
        <f t="array" ref="M707">IFERROR(SMALL(IF((tkno=$K$2)+(tkco=$K$2),ROW(tkno)-6),ROWS($M$12:M706)),"")</f>
        <v/>
      </c>
    </row>
    <row r="708" spans="2:13" s="186" customFormat="1" ht="16.899999999999999" hidden="1" customHeight="1" x14ac:dyDescent="0.2">
      <c r="B708" s="476" t="str">
        <f t="shared" si="80"/>
        <v/>
      </c>
      <c r="C708" s="476" t="str">
        <f t="shared" si="81"/>
        <v/>
      </c>
      <c r="D708" s="187" t="str">
        <f t="shared" si="82"/>
        <v/>
      </c>
      <c r="E708" s="1884" t="str">
        <f t="shared" si="83"/>
        <v/>
      </c>
      <c r="F708" s="1885"/>
      <c r="G708" s="440" t="str">
        <f t="shared" si="87"/>
        <v/>
      </c>
      <c r="H708" s="440" t="str">
        <f t="shared" si="84"/>
        <v/>
      </c>
      <c r="I708" s="188" t="str">
        <f t="shared" si="85"/>
        <v/>
      </c>
      <c r="J708" s="188" t="str">
        <f t="shared" si="86"/>
        <v/>
      </c>
      <c r="K708" s="188">
        <f>MAX(0,$K$12+SUM($I$13:$I707)-$L$12-SUM($J$13:$J707))</f>
        <v>172646</v>
      </c>
      <c r="L708" s="188">
        <f>MAX(0,-($K$12+SUM($I$13:$I707)-$L$12-SUM($J$13:$J707)))</f>
        <v>0</v>
      </c>
      <c r="M708" s="482" t="str">
        <f t="array" ref="M708">IFERROR(SMALL(IF((tkno=$K$2)+(tkco=$K$2),ROW(tkno)-6),ROWS($M$12:M707)),"")</f>
        <v/>
      </c>
    </row>
    <row r="709" spans="2:13" s="186" customFormat="1" ht="17.649999999999999" hidden="1" customHeight="1" x14ac:dyDescent="0.2">
      <c r="B709" s="476" t="str">
        <f t="shared" si="80"/>
        <v/>
      </c>
      <c r="C709" s="476" t="str">
        <f t="shared" si="81"/>
        <v/>
      </c>
      <c r="D709" s="187" t="str">
        <f t="shared" si="82"/>
        <v/>
      </c>
      <c r="E709" s="1884" t="str">
        <f t="shared" si="83"/>
        <v/>
      </c>
      <c r="F709" s="1885"/>
      <c r="G709" s="440" t="str">
        <f t="shared" si="87"/>
        <v/>
      </c>
      <c r="H709" s="440" t="str">
        <f t="shared" si="84"/>
        <v/>
      </c>
      <c r="I709" s="188" t="str">
        <f t="shared" si="85"/>
        <v/>
      </c>
      <c r="J709" s="188" t="str">
        <f t="shared" si="86"/>
        <v/>
      </c>
      <c r="K709" s="188">
        <f>MAX(0,$K$12+SUM($I$13:$I708)-$L$12-SUM($J$13:$J708))</f>
        <v>172646</v>
      </c>
      <c r="L709" s="188">
        <f>MAX(0,-($K$12+SUM($I$13:$I708)-$L$12-SUM($J$13:$J708)))</f>
        <v>0</v>
      </c>
      <c r="M709" s="482" t="str">
        <f t="array" ref="M709">IFERROR(SMALL(IF((tkno=$K$2)+(tkco=$K$2),ROW(tkno)-6),ROWS($M$12:M708)),"")</f>
        <v/>
      </c>
    </row>
    <row r="710" spans="2:13" s="186" customFormat="1" ht="16.899999999999999" hidden="1" customHeight="1" x14ac:dyDescent="0.2">
      <c r="B710" s="476" t="str">
        <f t="shared" si="80"/>
        <v/>
      </c>
      <c r="C710" s="476" t="str">
        <f t="shared" si="81"/>
        <v/>
      </c>
      <c r="D710" s="187" t="str">
        <f t="shared" si="82"/>
        <v/>
      </c>
      <c r="E710" s="1884" t="str">
        <f t="shared" si="83"/>
        <v/>
      </c>
      <c r="F710" s="1885"/>
      <c r="G710" s="440" t="str">
        <f t="shared" si="87"/>
        <v/>
      </c>
      <c r="H710" s="440" t="str">
        <f t="shared" si="84"/>
        <v/>
      </c>
      <c r="I710" s="188" t="str">
        <f t="shared" si="85"/>
        <v/>
      </c>
      <c r="J710" s="188" t="str">
        <f t="shared" si="86"/>
        <v/>
      </c>
      <c r="K710" s="188">
        <f>MAX(0,$K$12+SUM($I$13:$I709)-$L$12-SUM($J$13:$J709))</f>
        <v>172646</v>
      </c>
      <c r="L710" s="188">
        <f>MAX(0,-($K$12+SUM($I$13:$I709)-$L$12-SUM($J$13:$J709)))</f>
        <v>0</v>
      </c>
      <c r="M710" s="482" t="str">
        <f t="array" ref="M710">IFERROR(SMALL(IF((tkno=$K$2)+(tkco=$K$2),ROW(tkno)-6),ROWS($M$12:M709)),"")</f>
        <v/>
      </c>
    </row>
    <row r="711" spans="2:13" s="186" customFormat="1" ht="17.649999999999999" hidden="1" customHeight="1" x14ac:dyDescent="0.2">
      <c r="B711" s="476" t="str">
        <f t="shared" si="80"/>
        <v/>
      </c>
      <c r="C711" s="476" t="str">
        <f t="shared" si="81"/>
        <v/>
      </c>
      <c r="D711" s="187" t="str">
        <f t="shared" si="82"/>
        <v/>
      </c>
      <c r="E711" s="1884" t="str">
        <f t="shared" si="83"/>
        <v/>
      </c>
      <c r="F711" s="1885"/>
      <c r="G711" s="440" t="str">
        <f t="shared" si="87"/>
        <v/>
      </c>
      <c r="H711" s="440" t="str">
        <f t="shared" si="84"/>
        <v/>
      </c>
      <c r="I711" s="188" t="str">
        <f t="shared" si="85"/>
        <v/>
      </c>
      <c r="J711" s="188" t="str">
        <f t="shared" si="86"/>
        <v/>
      </c>
      <c r="K711" s="188">
        <f>MAX(0,$K$12+SUM($I$13:$I710)-$L$12-SUM($J$13:$J710))</f>
        <v>172646</v>
      </c>
      <c r="L711" s="188">
        <f>MAX(0,-($K$12+SUM($I$13:$I710)-$L$12-SUM($J$13:$J710)))</f>
        <v>0</v>
      </c>
      <c r="M711" s="482" t="str">
        <f t="array" ref="M711">IFERROR(SMALL(IF((tkno=$K$2)+(tkco=$K$2),ROW(tkno)-6),ROWS($M$12:M710)),"")</f>
        <v/>
      </c>
    </row>
    <row r="712" spans="2:13" s="186" customFormat="1" ht="24.95" hidden="1" customHeight="1" x14ac:dyDescent="0.2">
      <c r="B712" s="476" t="str">
        <f t="shared" si="80"/>
        <v/>
      </c>
      <c r="C712" s="476" t="str">
        <f t="shared" si="81"/>
        <v/>
      </c>
      <c r="D712" s="187" t="str">
        <f t="shared" si="82"/>
        <v/>
      </c>
      <c r="E712" s="1884" t="str">
        <f t="shared" si="83"/>
        <v/>
      </c>
      <c r="F712" s="1885"/>
      <c r="G712" s="440" t="str">
        <f t="shared" si="87"/>
        <v/>
      </c>
      <c r="H712" s="440" t="str">
        <f t="shared" si="84"/>
        <v/>
      </c>
      <c r="I712" s="188" t="str">
        <f t="shared" si="85"/>
        <v/>
      </c>
      <c r="J712" s="188" t="str">
        <f t="shared" si="86"/>
        <v/>
      </c>
      <c r="K712" s="188">
        <f>MAX(0,$K$12+SUM($I$13:$I711)-$L$12-SUM($J$13:$J711))</f>
        <v>172646</v>
      </c>
      <c r="L712" s="188">
        <f>MAX(0,-($K$12+SUM($I$13:$I711)-$L$12-SUM($J$13:$J711)))</f>
        <v>0</v>
      </c>
      <c r="M712" s="482" t="str">
        <f t="array" ref="M712">IFERROR(SMALL(IF((tkno=$K$2)+(tkco=$K$2),ROW(tkno)-6),ROWS($M$12:M711)),"")</f>
        <v/>
      </c>
    </row>
    <row r="713" spans="2:13" s="186" customFormat="1" ht="17.649999999999999" hidden="1" customHeight="1" x14ac:dyDescent="0.2">
      <c r="B713" s="476" t="str">
        <f t="shared" si="80"/>
        <v/>
      </c>
      <c r="C713" s="476" t="str">
        <f t="shared" si="81"/>
        <v/>
      </c>
      <c r="D713" s="187" t="str">
        <f t="shared" si="82"/>
        <v/>
      </c>
      <c r="E713" s="1884" t="str">
        <f t="shared" si="83"/>
        <v/>
      </c>
      <c r="F713" s="1885"/>
      <c r="G713" s="440" t="str">
        <f t="shared" si="87"/>
        <v/>
      </c>
      <c r="H713" s="440" t="str">
        <f t="shared" si="84"/>
        <v/>
      </c>
      <c r="I713" s="188" t="str">
        <f t="shared" si="85"/>
        <v/>
      </c>
      <c r="J713" s="188" t="str">
        <f t="shared" si="86"/>
        <v/>
      </c>
      <c r="K713" s="188">
        <f>MAX(0,$K$12+SUM($I$13:$I712)-$L$12-SUM($J$13:$J712))</f>
        <v>172646</v>
      </c>
      <c r="L713" s="188">
        <f>MAX(0,-($K$12+SUM($I$13:$I712)-$L$12-SUM($J$13:$J712)))</f>
        <v>0</v>
      </c>
      <c r="M713" s="482" t="str">
        <f t="array" ref="M713">IFERROR(SMALL(IF((tkno=$K$2)+(tkco=$K$2),ROW(tkno)-6),ROWS($M$12:M712)),"")</f>
        <v/>
      </c>
    </row>
    <row r="714" spans="2:13" s="186" customFormat="1" ht="17.649999999999999" hidden="1" customHeight="1" x14ac:dyDescent="0.2">
      <c r="B714" s="476" t="str">
        <f t="shared" si="80"/>
        <v/>
      </c>
      <c r="C714" s="476" t="str">
        <f t="shared" si="81"/>
        <v/>
      </c>
      <c r="D714" s="187" t="str">
        <f t="shared" si="82"/>
        <v/>
      </c>
      <c r="E714" s="1884" t="str">
        <f t="shared" si="83"/>
        <v/>
      </c>
      <c r="F714" s="1885"/>
      <c r="G714" s="440" t="str">
        <f t="shared" si="87"/>
        <v/>
      </c>
      <c r="H714" s="440" t="str">
        <f t="shared" si="84"/>
        <v/>
      </c>
      <c r="I714" s="188" t="str">
        <f t="shared" si="85"/>
        <v/>
      </c>
      <c r="J714" s="188" t="str">
        <f t="shared" si="86"/>
        <v/>
      </c>
      <c r="K714" s="188">
        <f>MAX(0,$K$12+SUM($I$13:$I713)-$L$12-SUM($J$13:$J713))</f>
        <v>172646</v>
      </c>
      <c r="L714" s="188">
        <f>MAX(0,-($K$12+SUM($I$13:$I713)-$L$12-SUM($J$13:$J713)))</f>
        <v>0</v>
      </c>
      <c r="M714" s="482" t="str">
        <f t="array" ref="M714">IFERROR(SMALL(IF((tkno=$K$2)+(tkco=$K$2),ROW(tkno)-6),ROWS($M$12:M713)),"")</f>
        <v/>
      </c>
    </row>
    <row r="715" spans="2:13" s="186" customFormat="1" ht="24.95" hidden="1" customHeight="1" x14ac:dyDescent="0.2">
      <c r="B715" s="476" t="str">
        <f t="shared" si="80"/>
        <v/>
      </c>
      <c r="C715" s="476" t="str">
        <f t="shared" si="81"/>
        <v/>
      </c>
      <c r="D715" s="187" t="str">
        <f t="shared" si="82"/>
        <v/>
      </c>
      <c r="E715" s="1884" t="str">
        <f t="shared" si="83"/>
        <v/>
      </c>
      <c r="F715" s="1885"/>
      <c r="G715" s="440" t="str">
        <f t="shared" si="87"/>
        <v/>
      </c>
      <c r="H715" s="440" t="str">
        <f t="shared" si="84"/>
        <v/>
      </c>
      <c r="I715" s="188" t="str">
        <f t="shared" si="85"/>
        <v/>
      </c>
      <c r="J715" s="188" t="str">
        <f t="shared" si="86"/>
        <v/>
      </c>
      <c r="K715" s="188">
        <f>MAX(0,$K$12+SUM($I$13:$I714)-$L$12-SUM($J$13:$J714))</f>
        <v>172646</v>
      </c>
      <c r="L715" s="188">
        <f>MAX(0,-($K$12+SUM($I$13:$I714)-$L$12-SUM($J$13:$J714)))</f>
        <v>0</v>
      </c>
      <c r="M715" s="482" t="str">
        <f t="array" ref="M715">IFERROR(SMALL(IF((tkno=$K$2)+(tkco=$K$2),ROW(tkno)-6),ROWS($M$12:M714)),"")</f>
        <v/>
      </c>
    </row>
    <row r="716" spans="2:13" s="186" customFormat="1" ht="16.899999999999999" hidden="1" customHeight="1" x14ac:dyDescent="0.2">
      <c r="B716" s="476" t="str">
        <f t="shared" si="80"/>
        <v/>
      </c>
      <c r="C716" s="476" t="str">
        <f t="shared" si="81"/>
        <v/>
      </c>
      <c r="D716" s="187" t="str">
        <f t="shared" si="82"/>
        <v/>
      </c>
      <c r="E716" s="1884" t="str">
        <f t="shared" si="83"/>
        <v/>
      </c>
      <c r="F716" s="1885"/>
      <c r="G716" s="440" t="str">
        <f t="shared" si="87"/>
        <v/>
      </c>
      <c r="H716" s="440" t="str">
        <f t="shared" si="84"/>
        <v/>
      </c>
      <c r="I716" s="188" t="str">
        <f t="shared" si="85"/>
        <v/>
      </c>
      <c r="J716" s="188" t="str">
        <f t="shared" si="86"/>
        <v/>
      </c>
      <c r="K716" s="188">
        <f>MAX(0,$K$12+SUM($I$13:$I715)-$L$12-SUM($J$13:$J715))</f>
        <v>172646</v>
      </c>
      <c r="L716" s="188">
        <f>MAX(0,-($K$12+SUM($I$13:$I715)-$L$12-SUM($J$13:$J715)))</f>
        <v>0</v>
      </c>
      <c r="M716" s="482" t="str">
        <f t="array" ref="M716">IFERROR(SMALL(IF((tkno=$K$2)+(tkco=$K$2),ROW(tkno)-6),ROWS($M$12:M715)),"")</f>
        <v/>
      </c>
    </row>
    <row r="717" spans="2:13" s="186" customFormat="1" ht="17.649999999999999" hidden="1" customHeight="1" x14ac:dyDescent="0.2">
      <c r="B717" s="476" t="str">
        <f t="shared" ref="B717:B724" si="88">IF($M717="","",INDEX(ngaygs,$M717))</f>
        <v/>
      </c>
      <c r="C717" s="476" t="str">
        <f t="shared" ref="C717:C724" si="89">IF($M717="","",INDEX(ngayct,$M717))</f>
        <v/>
      </c>
      <c r="D717" s="187" t="str">
        <f t="shared" ref="D717:D724" si="90">IF($M717="","",INDEX(soct,$M717))</f>
        <v/>
      </c>
      <c r="E717" s="1884" t="str">
        <f t="shared" ref="E717:E724" si="91">IF($M717="","",INDEX(diengiai,$M717))</f>
        <v/>
      </c>
      <c r="F717" s="1885"/>
      <c r="G717" s="440" t="str">
        <f t="shared" si="87"/>
        <v/>
      </c>
      <c r="H717" s="440" t="str">
        <f t="shared" ref="H717:H724" si="92">IF($M717="","",IF(INDEX(tkno,$M717)=$K$2,INDEX(tkco,$M717),INDEX(tkno,$M717)))</f>
        <v/>
      </c>
      <c r="I717" s="188" t="str">
        <f t="shared" ref="I717:I724" si="93">IF($M717="","",IF(INDEX(tkno,$M717)=$K$2,INDEX(sotien,$M717),""))</f>
        <v/>
      </c>
      <c r="J717" s="188" t="str">
        <f t="shared" ref="J717:J724" si="94">IF($M717="","",IF(INDEX(tkco,$M717)=$K$2,INDEX(sotien,$M717),""))</f>
        <v/>
      </c>
      <c r="K717" s="188">
        <f>MAX(0,$K$12+SUM($I$13:$I716)-$L$12-SUM($J$13:$J716))</f>
        <v>172646</v>
      </c>
      <c r="L717" s="188">
        <f>MAX(0,-($K$12+SUM($I$13:$I716)-$L$12-SUM($J$13:$J716)))</f>
        <v>0</v>
      </c>
      <c r="M717" s="482" t="str">
        <f t="array" ref="M717">IFERROR(SMALL(IF((tkno=$K$2)+(tkco=$K$2),ROW(tkno)-6),ROWS($M$12:M716)),"")</f>
        <v/>
      </c>
    </row>
    <row r="718" spans="2:13" s="186" customFormat="1" ht="24.95" hidden="1" customHeight="1" x14ac:dyDescent="0.2">
      <c r="B718" s="476" t="str">
        <f t="shared" si="88"/>
        <v/>
      </c>
      <c r="C718" s="476" t="str">
        <f t="shared" si="89"/>
        <v/>
      </c>
      <c r="D718" s="187" t="str">
        <f t="shared" si="90"/>
        <v/>
      </c>
      <c r="E718" s="1884" t="str">
        <f t="shared" si="91"/>
        <v/>
      </c>
      <c r="F718" s="1885"/>
      <c r="G718" s="440" t="str">
        <f t="shared" ref="G718:G724" si="95">IF(M718="","",$K$2)</f>
        <v/>
      </c>
      <c r="H718" s="440" t="str">
        <f t="shared" si="92"/>
        <v/>
      </c>
      <c r="I718" s="188" t="str">
        <f t="shared" si="93"/>
        <v/>
      </c>
      <c r="J718" s="188" t="str">
        <f t="shared" si="94"/>
        <v/>
      </c>
      <c r="K718" s="188">
        <f>MAX(0,$K$12+SUM($I$13:$I717)-$L$12-SUM($J$13:$J717))</f>
        <v>172646</v>
      </c>
      <c r="L718" s="188">
        <f>MAX(0,-($K$12+SUM($I$13:$I717)-$L$12-SUM($J$13:$J717)))</f>
        <v>0</v>
      </c>
      <c r="M718" s="482" t="str">
        <f t="array" ref="M718">IFERROR(SMALL(IF((tkno=$K$2)+(tkco=$K$2),ROW(tkno)-6),ROWS($M$12:M717)),"")</f>
        <v/>
      </c>
    </row>
    <row r="719" spans="2:13" s="186" customFormat="1" ht="17.649999999999999" hidden="1" customHeight="1" x14ac:dyDescent="0.2">
      <c r="B719" s="476" t="str">
        <f t="shared" si="88"/>
        <v/>
      </c>
      <c r="C719" s="476" t="str">
        <f t="shared" si="89"/>
        <v/>
      </c>
      <c r="D719" s="187" t="str">
        <f t="shared" si="90"/>
        <v/>
      </c>
      <c r="E719" s="1884" t="str">
        <f t="shared" si="91"/>
        <v/>
      </c>
      <c r="F719" s="1885"/>
      <c r="G719" s="440" t="str">
        <f t="shared" si="95"/>
        <v/>
      </c>
      <c r="H719" s="440" t="str">
        <f t="shared" si="92"/>
        <v/>
      </c>
      <c r="I719" s="188" t="str">
        <f t="shared" si="93"/>
        <v/>
      </c>
      <c r="J719" s="188" t="str">
        <f t="shared" si="94"/>
        <v/>
      </c>
      <c r="K719" s="188">
        <f>MAX(0,$K$12+SUM($I$13:$I718)-$L$12-SUM($J$13:$J718))</f>
        <v>172646</v>
      </c>
      <c r="L719" s="188">
        <f>MAX(0,-($K$12+SUM($I$13:$I718)-$L$12-SUM($J$13:$J718)))</f>
        <v>0</v>
      </c>
      <c r="M719" s="482" t="str">
        <f t="array" ref="M719">IFERROR(SMALL(IF((tkno=$K$2)+(tkco=$K$2),ROW(tkno)-6),ROWS($M$12:M718)),"")</f>
        <v/>
      </c>
    </row>
    <row r="720" spans="2:13" s="186" customFormat="1" ht="24.95" hidden="1" customHeight="1" x14ac:dyDescent="0.2">
      <c r="B720" s="476" t="str">
        <f t="shared" si="88"/>
        <v/>
      </c>
      <c r="C720" s="476" t="str">
        <f t="shared" si="89"/>
        <v/>
      </c>
      <c r="D720" s="187" t="str">
        <f t="shared" si="90"/>
        <v/>
      </c>
      <c r="E720" s="1884" t="str">
        <f t="shared" si="91"/>
        <v/>
      </c>
      <c r="F720" s="1885"/>
      <c r="G720" s="440" t="str">
        <f t="shared" si="95"/>
        <v/>
      </c>
      <c r="H720" s="440" t="str">
        <f t="shared" si="92"/>
        <v/>
      </c>
      <c r="I720" s="188" t="str">
        <f t="shared" si="93"/>
        <v/>
      </c>
      <c r="J720" s="188" t="str">
        <f t="shared" si="94"/>
        <v/>
      </c>
      <c r="K720" s="188">
        <f>MAX(0,$K$12+SUM($I$13:$I719)-$L$12-SUM($J$13:$J719))</f>
        <v>172646</v>
      </c>
      <c r="L720" s="188">
        <f>MAX(0,-($K$12+SUM($I$13:$I719)-$L$12-SUM($J$13:$J719)))</f>
        <v>0</v>
      </c>
      <c r="M720" s="482" t="str">
        <f t="array" ref="M720">IFERROR(SMALL(IF((tkno=$K$2)+(tkco=$K$2),ROW(tkno)-6),ROWS($M$12:M719)),"")</f>
        <v/>
      </c>
    </row>
    <row r="721" spans="2:13" s="186" customFormat="1" ht="17.649999999999999" hidden="1" customHeight="1" x14ac:dyDescent="0.2">
      <c r="B721" s="476" t="str">
        <f t="shared" si="88"/>
        <v/>
      </c>
      <c r="C721" s="476" t="str">
        <f t="shared" si="89"/>
        <v/>
      </c>
      <c r="D721" s="187" t="str">
        <f t="shared" si="90"/>
        <v/>
      </c>
      <c r="E721" s="1884" t="str">
        <f t="shared" si="91"/>
        <v/>
      </c>
      <c r="F721" s="1885"/>
      <c r="G721" s="440" t="str">
        <f t="shared" si="95"/>
        <v/>
      </c>
      <c r="H721" s="440" t="str">
        <f t="shared" si="92"/>
        <v/>
      </c>
      <c r="I721" s="188" t="str">
        <f t="shared" si="93"/>
        <v/>
      </c>
      <c r="J721" s="188" t="str">
        <f t="shared" si="94"/>
        <v/>
      </c>
      <c r="K721" s="188">
        <f>MAX(0,$K$12+SUM($I$13:$I720)-$L$12-SUM($J$13:$J720))</f>
        <v>172646</v>
      </c>
      <c r="L721" s="188">
        <f>MAX(0,-($K$12+SUM($I$13:$I720)-$L$12-SUM($J$13:$J720)))</f>
        <v>0</v>
      </c>
      <c r="M721" s="482" t="str">
        <f t="array" ref="M721">IFERROR(SMALL(IF((tkno=$K$2)+(tkco=$K$2),ROW(tkno)-6),ROWS($M$12:M720)),"")</f>
        <v/>
      </c>
    </row>
    <row r="722" spans="2:13" s="186" customFormat="1" ht="17.649999999999999" hidden="1" customHeight="1" x14ac:dyDescent="0.2">
      <c r="B722" s="476" t="str">
        <f t="shared" si="88"/>
        <v/>
      </c>
      <c r="C722" s="476" t="str">
        <f t="shared" si="89"/>
        <v/>
      </c>
      <c r="D722" s="187" t="str">
        <f t="shared" si="90"/>
        <v/>
      </c>
      <c r="E722" s="1884" t="str">
        <f t="shared" si="91"/>
        <v/>
      </c>
      <c r="F722" s="1885"/>
      <c r="G722" s="440" t="str">
        <f t="shared" si="95"/>
        <v/>
      </c>
      <c r="H722" s="440" t="str">
        <f t="shared" si="92"/>
        <v/>
      </c>
      <c r="I722" s="188" t="str">
        <f t="shared" si="93"/>
        <v/>
      </c>
      <c r="J722" s="188" t="str">
        <f t="shared" si="94"/>
        <v/>
      </c>
      <c r="K722" s="188">
        <f>MAX(0,$K$12+SUM($I$13:$I721)-$L$12-SUM($J$13:$J721))</f>
        <v>172646</v>
      </c>
      <c r="L722" s="188">
        <f>MAX(0,-($K$12+SUM($I$13:$I721)-$L$12-SUM($J$13:$J721)))</f>
        <v>0</v>
      </c>
      <c r="M722" s="482" t="str">
        <f t="array" ref="M722">IFERROR(SMALL(IF((tkno=$K$2)+(tkco=$K$2),ROW(tkno)-6),ROWS($M$12:M721)),"")</f>
        <v/>
      </c>
    </row>
    <row r="723" spans="2:13" s="186" customFormat="1" ht="16.899999999999999" hidden="1" customHeight="1" x14ac:dyDescent="0.2">
      <c r="B723" s="476" t="str">
        <f t="shared" si="88"/>
        <v/>
      </c>
      <c r="C723" s="476" t="str">
        <f t="shared" si="89"/>
        <v/>
      </c>
      <c r="D723" s="187" t="str">
        <f t="shared" si="90"/>
        <v/>
      </c>
      <c r="E723" s="1884" t="str">
        <f t="shared" si="91"/>
        <v/>
      </c>
      <c r="F723" s="1885"/>
      <c r="G723" s="440" t="str">
        <f t="shared" si="95"/>
        <v/>
      </c>
      <c r="H723" s="440" t="str">
        <f t="shared" si="92"/>
        <v/>
      </c>
      <c r="I723" s="188" t="str">
        <f t="shared" si="93"/>
        <v/>
      </c>
      <c r="J723" s="188" t="str">
        <f t="shared" si="94"/>
        <v/>
      </c>
      <c r="K723" s="188">
        <f>MAX(0,$K$12+SUM($I$13:$I722)-$L$12-SUM($J$13:$J722))</f>
        <v>172646</v>
      </c>
      <c r="L723" s="188">
        <f>MAX(0,-($K$12+SUM($I$13:$I722)-$L$12-SUM($J$13:$J722)))</f>
        <v>0</v>
      </c>
      <c r="M723" s="482" t="str">
        <f t="array" ref="M723">IFERROR(SMALL(IF((tkno=$K$2)+(tkco=$K$2),ROW(tkno)-6),ROWS($M$12:M722)),"")</f>
        <v/>
      </c>
    </row>
    <row r="724" spans="2:13" s="186" customFormat="1" ht="24.95" hidden="1" customHeight="1" x14ac:dyDescent="0.2">
      <c r="B724" s="478" t="str">
        <f t="shared" si="88"/>
        <v/>
      </c>
      <c r="C724" s="478" t="str">
        <f t="shared" si="89"/>
        <v/>
      </c>
      <c r="D724" s="479" t="str">
        <f t="shared" si="90"/>
        <v/>
      </c>
      <c r="E724" s="1886" t="str">
        <f t="shared" si="91"/>
        <v/>
      </c>
      <c r="F724" s="1887"/>
      <c r="G724" s="440" t="str">
        <f t="shared" si="95"/>
        <v/>
      </c>
      <c r="H724" s="480" t="str">
        <f t="shared" si="92"/>
        <v/>
      </c>
      <c r="I724" s="481" t="str">
        <f t="shared" si="93"/>
        <v/>
      </c>
      <c r="J724" s="481" t="str">
        <f t="shared" si="94"/>
        <v/>
      </c>
      <c r="K724" s="481">
        <f>MAX(0,$K$12+SUM($I$13:$I723)-$L$12-SUM($J$13:$J723))</f>
        <v>172646</v>
      </c>
      <c r="L724" s="481">
        <f>MAX(0,-($K$12+SUM($I$13:$I723)-$L$12-SUM($J$13:$J723)))</f>
        <v>0</v>
      </c>
      <c r="M724" s="482" t="str">
        <f t="array" ref="M724">IFERROR(SMALL(IF((tkno=$K$2)+(tkco=$K$2),ROW(tkno)-6),ROWS($M$12:M723)),"")</f>
        <v/>
      </c>
    </row>
    <row r="725" spans="2:13" ht="17.649999999999999" customHeight="1" x14ac:dyDescent="0.2">
      <c r="B725" s="984" t="s">
        <v>7</v>
      </c>
      <c r="C725" s="985" t="s">
        <v>7</v>
      </c>
      <c r="D725" s="986"/>
      <c r="E725" s="1888" t="s">
        <v>513</v>
      </c>
      <c r="F725" s="1888"/>
      <c r="G725" s="1197"/>
      <c r="H725" s="1197"/>
      <c r="I725" s="1005">
        <f>SUBTOTAL(9,$I$13:$I$724)</f>
        <v>0</v>
      </c>
      <c r="J725" s="1005">
        <f>SUBTOTAL(9,$J$13:$J$724)</f>
        <v>0</v>
      </c>
      <c r="K725" s="987">
        <v>0</v>
      </c>
      <c r="L725" s="987">
        <v>0</v>
      </c>
      <c r="M725" s="988" t="s">
        <v>590</v>
      </c>
    </row>
    <row r="726" spans="2:13" ht="17.649999999999999" customHeight="1" x14ac:dyDescent="0.2">
      <c r="B726" s="984" t="s">
        <v>7</v>
      </c>
      <c r="C726" s="985" t="s">
        <v>7</v>
      </c>
      <c r="D726" s="986"/>
      <c r="E726" s="1888" t="s">
        <v>130</v>
      </c>
      <c r="F726" s="1888"/>
      <c r="G726" s="1197"/>
      <c r="H726" s="1197"/>
      <c r="I726" s="987">
        <v>0</v>
      </c>
      <c r="J726" s="987">
        <v>0</v>
      </c>
      <c r="K726" s="1005">
        <f>MAX(0,K12+I725-L12-J725)</f>
        <v>172646</v>
      </c>
      <c r="L726" s="1005">
        <f>MAX(0,J725-I725+L12-K12)</f>
        <v>0</v>
      </c>
      <c r="M726" s="988" t="s">
        <v>590</v>
      </c>
    </row>
    <row r="727" spans="2:13" ht="5.85" customHeight="1" x14ac:dyDescent="0.2">
      <c r="B727" s="989"/>
      <c r="C727" s="990"/>
      <c r="D727" s="990"/>
      <c r="E727" s="990"/>
      <c r="F727" s="990"/>
      <c r="G727" s="990"/>
      <c r="H727" s="990"/>
      <c r="I727" s="990"/>
      <c r="J727" s="990"/>
      <c r="K727" s="990"/>
      <c r="L727" s="990"/>
      <c r="M727" s="991" t="s">
        <v>590</v>
      </c>
    </row>
    <row r="728" spans="2:13" ht="16.899999999999999" customHeight="1" x14ac:dyDescent="0.2">
      <c r="J728" s="1890">
        <f>TTDN!P19</f>
        <v>44561</v>
      </c>
      <c r="K728" s="1891"/>
      <c r="L728" s="1891"/>
      <c r="M728" s="992" t="s">
        <v>590</v>
      </c>
    </row>
    <row r="729" spans="2:13" ht="17.649999999999999" customHeight="1" x14ac:dyDescent="0.2">
      <c r="B729" s="1871" t="s">
        <v>33</v>
      </c>
      <c r="C729" s="1871"/>
      <c r="D729" s="1871"/>
      <c r="E729" s="1871"/>
      <c r="F729" s="1871" t="s">
        <v>35</v>
      </c>
      <c r="G729" s="1871"/>
      <c r="H729" s="1871"/>
      <c r="I729" s="1871"/>
      <c r="J729" s="1875" t="s">
        <v>606</v>
      </c>
      <c r="K729" s="1871"/>
      <c r="L729" s="1871"/>
      <c r="M729" s="992" t="s">
        <v>590</v>
      </c>
    </row>
    <row r="730" spans="2:13" ht="16.899999999999999" customHeight="1" x14ac:dyDescent="0.2">
      <c r="B730" s="1872" t="s">
        <v>509</v>
      </c>
      <c r="C730" s="1872"/>
      <c r="D730" s="1872"/>
      <c r="E730" s="1872"/>
      <c r="F730" s="1872" t="s">
        <v>509</v>
      </c>
      <c r="G730" s="1872"/>
      <c r="H730" s="1872"/>
      <c r="I730" s="1872"/>
      <c r="J730" s="1876" t="s">
        <v>508</v>
      </c>
      <c r="K730" s="1872"/>
      <c r="L730" s="1872"/>
      <c r="M730" s="992" t="s">
        <v>590</v>
      </c>
    </row>
    <row r="731" spans="2:13" ht="41.25" customHeight="1" x14ac:dyDescent="0.2">
      <c r="M731" s="992" t="s">
        <v>590</v>
      </c>
    </row>
    <row r="732" spans="2:13" ht="16.899999999999999" customHeight="1" x14ac:dyDescent="0.2">
      <c r="M732" s="992" t="s">
        <v>590</v>
      </c>
    </row>
    <row r="733" spans="2:13" ht="16.149999999999999" customHeight="1" x14ac:dyDescent="0.2">
      <c r="M733" s="992" t="s">
        <v>590</v>
      </c>
    </row>
    <row r="734" spans="2:13" ht="16.899999999999999" customHeight="1" x14ac:dyDescent="0.2">
      <c r="B734" s="1870"/>
      <c r="C734" s="1870"/>
      <c r="D734" s="1870"/>
      <c r="E734" s="1870"/>
      <c r="F734" s="1870"/>
      <c r="G734" s="1870"/>
      <c r="H734" s="1870"/>
      <c r="I734" s="1870"/>
      <c r="J734" s="1870"/>
      <c r="K734" s="1889"/>
      <c r="L734" s="1889"/>
      <c r="M734" s="992" t="s">
        <v>590</v>
      </c>
    </row>
    <row r="735" spans="2:13" x14ac:dyDescent="0.2">
      <c r="M735" s="992" t="s">
        <v>590</v>
      </c>
    </row>
    <row r="736" spans="2:13" x14ac:dyDescent="0.2">
      <c r="M736" s="992" t="s">
        <v>590</v>
      </c>
    </row>
  </sheetData>
  <sheetProtection formatCells="0" formatColumns="0" formatRows="0" autoFilter="0"/>
  <autoFilter ref="B11:M736">
    <filterColumn colId="3" showButton="0"/>
    <filterColumn colId="11">
      <customFilters>
        <customFilter operator="notEqual" val=" "/>
      </customFilters>
    </filterColumn>
  </autoFilter>
  <mergeCells count="729">
    <mergeCell ref="B734:J734"/>
    <mergeCell ref="K734:L734"/>
    <mergeCell ref="J728:L728"/>
    <mergeCell ref="B729:E729"/>
    <mergeCell ref="F729:I729"/>
    <mergeCell ref="J729:L729"/>
    <mergeCell ref="B730:E730"/>
    <mergeCell ref="F730:I730"/>
    <mergeCell ref="J730:L730"/>
    <mergeCell ref="E721:F721"/>
    <mergeCell ref="E722:F722"/>
    <mergeCell ref="E723:F723"/>
    <mergeCell ref="E724:F724"/>
    <mergeCell ref="E725:F725"/>
    <mergeCell ref="E726:F726"/>
    <mergeCell ref="E715:F715"/>
    <mergeCell ref="E716:F716"/>
    <mergeCell ref="E717:F717"/>
    <mergeCell ref="E718:F718"/>
    <mergeCell ref="E719:F719"/>
    <mergeCell ref="E720:F720"/>
    <mergeCell ref="E709:F709"/>
    <mergeCell ref="E710:F710"/>
    <mergeCell ref="E711:F711"/>
    <mergeCell ref="E712:F712"/>
    <mergeCell ref="E713:F713"/>
    <mergeCell ref="E714:F714"/>
    <mergeCell ref="E703:F703"/>
    <mergeCell ref="E704:F704"/>
    <mergeCell ref="E705:F705"/>
    <mergeCell ref="E706:F706"/>
    <mergeCell ref="E707:F707"/>
    <mergeCell ref="E708:F708"/>
    <mergeCell ref="E697:F697"/>
    <mergeCell ref="E698:F698"/>
    <mergeCell ref="E699:F699"/>
    <mergeCell ref="E700:F700"/>
    <mergeCell ref="E701:F701"/>
    <mergeCell ref="E702:F702"/>
    <mergeCell ref="E691:F691"/>
    <mergeCell ref="E692:F692"/>
    <mergeCell ref="E693:F693"/>
    <mergeCell ref="E694:F694"/>
    <mergeCell ref="E695:F695"/>
    <mergeCell ref="E696:F696"/>
    <mergeCell ref="E685:F685"/>
    <mergeCell ref="E686:F686"/>
    <mergeCell ref="E687:F687"/>
    <mergeCell ref="E688:F688"/>
    <mergeCell ref="E689:F689"/>
    <mergeCell ref="E690:F690"/>
    <mergeCell ref="E679:F679"/>
    <mergeCell ref="E680:F680"/>
    <mergeCell ref="E681:F681"/>
    <mergeCell ref="E682:F682"/>
    <mergeCell ref="E683:F683"/>
    <mergeCell ref="E684:F684"/>
    <mergeCell ref="E673:F673"/>
    <mergeCell ref="E674:F674"/>
    <mergeCell ref="E675:F675"/>
    <mergeCell ref="E676:F676"/>
    <mergeCell ref="E677:F677"/>
    <mergeCell ref="E678:F678"/>
    <mergeCell ref="E667:F667"/>
    <mergeCell ref="E668:F668"/>
    <mergeCell ref="E669:F669"/>
    <mergeCell ref="E670:F670"/>
    <mergeCell ref="E671:F671"/>
    <mergeCell ref="E672:F672"/>
    <mergeCell ref="E661:F661"/>
    <mergeCell ref="E662:F662"/>
    <mergeCell ref="E663:F663"/>
    <mergeCell ref="E664:F664"/>
    <mergeCell ref="E665:F665"/>
    <mergeCell ref="E666:F666"/>
    <mergeCell ref="E655:F655"/>
    <mergeCell ref="E656:F656"/>
    <mergeCell ref="E657:F657"/>
    <mergeCell ref="E658:F658"/>
    <mergeCell ref="E659:F659"/>
    <mergeCell ref="E660:F660"/>
    <mergeCell ref="E649:F649"/>
    <mergeCell ref="E650:F650"/>
    <mergeCell ref="E651:F651"/>
    <mergeCell ref="E652:F652"/>
    <mergeCell ref="E653:F653"/>
    <mergeCell ref="E654:F654"/>
    <mergeCell ref="E643:F643"/>
    <mergeCell ref="E644:F644"/>
    <mergeCell ref="E645:F645"/>
    <mergeCell ref="E646:F646"/>
    <mergeCell ref="E647:F647"/>
    <mergeCell ref="E648:F648"/>
    <mergeCell ref="E637:F637"/>
    <mergeCell ref="E638:F638"/>
    <mergeCell ref="E639:F639"/>
    <mergeCell ref="E640:F640"/>
    <mergeCell ref="E641:F641"/>
    <mergeCell ref="E642:F642"/>
    <mergeCell ref="E631:F631"/>
    <mergeCell ref="E632:F632"/>
    <mergeCell ref="E633:F633"/>
    <mergeCell ref="E634:F634"/>
    <mergeCell ref="E635:F635"/>
    <mergeCell ref="E636:F636"/>
    <mergeCell ref="E625:F625"/>
    <mergeCell ref="E626:F626"/>
    <mergeCell ref="E627:F627"/>
    <mergeCell ref="E628:F628"/>
    <mergeCell ref="E629:F629"/>
    <mergeCell ref="E630:F630"/>
    <mergeCell ref="E619:F619"/>
    <mergeCell ref="E620:F620"/>
    <mergeCell ref="E621:F621"/>
    <mergeCell ref="E622:F622"/>
    <mergeCell ref="E623:F623"/>
    <mergeCell ref="E624:F624"/>
    <mergeCell ref="E613:F613"/>
    <mergeCell ref="E614:F614"/>
    <mergeCell ref="E615:F615"/>
    <mergeCell ref="E616:F616"/>
    <mergeCell ref="E617:F617"/>
    <mergeCell ref="E618:F618"/>
    <mergeCell ref="E607:F607"/>
    <mergeCell ref="E608:F608"/>
    <mergeCell ref="E609:F609"/>
    <mergeCell ref="E610:F610"/>
    <mergeCell ref="E611:F611"/>
    <mergeCell ref="E612:F612"/>
    <mergeCell ref="E601:F601"/>
    <mergeCell ref="E602:F602"/>
    <mergeCell ref="E603:F603"/>
    <mergeCell ref="E604:F604"/>
    <mergeCell ref="E605:F605"/>
    <mergeCell ref="E606:F606"/>
    <mergeCell ref="E595:F595"/>
    <mergeCell ref="E596:F596"/>
    <mergeCell ref="E597:F597"/>
    <mergeCell ref="E598:F598"/>
    <mergeCell ref="E599:F599"/>
    <mergeCell ref="E600:F600"/>
    <mergeCell ref="E589:F589"/>
    <mergeCell ref="E590:F590"/>
    <mergeCell ref="E591:F591"/>
    <mergeCell ref="E592:F592"/>
    <mergeCell ref="E593:F593"/>
    <mergeCell ref="E594:F594"/>
    <mergeCell ref="E583:F583"/>
    <mergeCell ref="E584:F584"/>
    <mergeCell ref="E585:F585"/>
    <mergeCell ref="E586:F586"/>
    <mergeCell ref="E587:F587"/>
    <mergeCell ref="E588:F588"/>
    <mergeCell ref="E577:F577"/>
    <mergeCell ref="E578:F578"/>
    <mergeCell ref="E579:F579"/>
    <mergeCell ref="E580:F580"/>
    <mergeCell ref="E581:F581"/>
    <mergeCell ref="E582:F582"/>
    <mergeCell ref="E571:F571"/>
    <mergeCell ref="E572:F572"/>
    <mergeCell ref="E573:F573"/>
    <mergeCell ref="E574:F574"/>
    <mergeCell ref="E575:F575"/>
    <mergeCell ref="E576:F576"/>
    <mergeCell ref="E565:F565"/>
    <mergeCell ref="E566:F566"/>
    <mergeCell ref="E567:F567"/>
    <mergeCell ref="E568:F568"/>
    <mergeCell ref="E569:F569"/>
    <mergeCell ref="E570:F570"/>
    <mergeCell ref="E559:F559"/>
    <mergeCell ref="E560:F560"/>
    <mergeCell ref="E561:F561"/>
    <mergeCell ref="E562:F562"/>
    <mergeCell ref="E563:F563"/>
    <mergeCell ref="E564:F564"/>
    <mergeCell ref="E553:F553"/>
    <mergeCell ref="E554:F554"/>
    <mergeCell ref="E555:F555"/>
    <mergeCell ref="E556:F556"/>
    <mergeCell ref="E557:F557"/>
    <mergeCell ref="E558:F558"/>
    <mergeCell ref="E547:F547"/>
    <mergeCell ref="E548:F548"/>
    <mergeCell ref="E549:F549"/>
    <mergeCell ref="E550:F550"/>
    <mergeCell ref="E551:F551"/>
    <mergeCell ref="E552:F552"/>
    <mergeCell ref="E541:F541"/>
    <mergeCell ref="E542:F542"/>
    <mergeCell ref="E543:F543"/>
    <mergeCell ref="E544:F544"/>
    <mergeCell ref="E545:F545"/>
    <mergeCell ref="E546:F546"/>
    <mergeCell ref="E535:F535"/>
    <mergeCell ref="E536:F536"/>
    <mergeCell ref="E537:F537"/>
    <mergeCell ref="E538:F538"/>
    <mergeCell ref="E539:F539"/>
    <mergeCell ref="E540:F540"/>
    <mergeCell ref="E529:F529"/>
    <mergeCell ref="E530:F530"/>
    <mergeCell ref="E531:F531"/>
    <mergeCell ref="E532:F532"/>
    <mergeCell ref="E533:F533"/>
    <mergeCell ref="E534:F534"/>
    <mergeCell ref="E523:F523"/>
    <mergeCell ref="E524:F524"/>
    <mergeCell ref="E525:F525"/>
    <mergeCell ref="E526:F526"/>
    <mergeCell ref="E527:F527"/>
    <mergeCell ref="E528:F528"/>
    <mergeCell ref="E517:F517"/>
    <mergeCell ref="E518:F518"/>
    <mergeCell ref="E519:F519"/>
    <mergeCell ref="E520:F520"/>
    <mergeCell ref="E521:F521"/>
    <mergeCell ref="E522:F522"/>
    <mergeCell ref="E511:F511"/>
    <mergeCell ref="E512:F512"/>
    <mergeCell ref="E513:F513"/>
    <mergeCell ref="E514:F514"/>
    <mergeCell ref="E515:F515"/>
    <mergeCell ref="E516:F516"/>
    <mergeCell ref="E505:F505"/>
    <mergeCell ref="E506:F506"/>
    <mergeCell ref="E507:F507"/>
    <mergeCell ref="E508:F508"/>
    <mergeCell ref="E509:F509"/>
    <mergeCell ref="E510:F510"/>
    <mergeCell ref="E499:F499"/>
    <mergeCell ref="E500:F500"/>
    <mergeCell ref="E501:F501"/>
    <mergeCell ref="E502:F502"/>
    <mergeCell ref="E503:F503"/>
    <mergeCell ref="E504:F504"/>
    <mergeCell ref="E493:F493"/>
    <mergeCell ref="E494:F494"/>
    <mergeCell ref="E495:F495"/>
    <mergeCell ref="E496:F496"/>
    <mergeCell ref="E497:F497"/>
    <mergeCell ref="E498:F498"/>
    <mergeCell ref="E487:F487"/>
    <mergeCell ref="E488:F488"/>
    <mergeCell ref="E489:F489"/>
    <mergeCell ref="E490:F490"/>
    <mergeCell ref="E491:F491"/>
    <mergeCell ref="E492:F492"/>
    <mergeCell ref="E481:F481"/>
    <mergeCell ref="E482:F482"/>
    <mergeCell ref="E483:F483"/>
    <mergeCell ref="E484:F484"/>
    <mergeCell ref="E485:F485"/>
    <mergeCell ref="E486:F486"/>
    <mergeCell ref="E475:F475"/>
    <mergeCell ref="E476:F476"/>
    <mergeCell ref="E477:F477"/>
    <mergeCell ref="E478:F478"/>
    <mergeCell ref="E479:F479"/>
    <mergeCell ref="E480:F480"/>
    <mergeCell ref="E469:F469"/>
    <mergeCell ref="E470:F470"/>
    <mergeCell ref="E471:F471"/>
    <mergeCell ref="E472:F472"/>
    <mergeCell ref="E473:F473"/>
    <mergeCell ref="E474:F474"/>
    <mergeCell ref="E463:F463"/>
    <mergeCell ref="E464:F464"/>
    <mergeCell ref="E465:F465"/>
    <mergeCell ref="E466:F466"/>
    <mergeCell ref="E467:F467"/>
    <mergeCell ref="E468:F468"/>
    <mergeCell ref="E457:F457"/>
    <mergeCell ref="E458:F458"/>
    <mergeCell ref="E459:F459"/>
    <mergeCell ref="E460:F460"/>
    <mergeCell ref="E461:F461"/>
    <mergeCell ref="E462:F462"/>
    <mergeCell ref="E451:F451"/>
    <mergeCell ref="E452:F452"/>
    <mergeCell ref="E453:F453"/>
    <mergeCell ref="E454:F454"/>
    <mergeCell ref="E455:F455"/>
    <mergeCell ref="E456:F456"/>
    <mergeCell ref="E445:F445"/>
    <mergeCell ref="E446:F446"/>
    <mergeCell ref="E447:F447"/>
    <mergeCell ref="E448:F448"/>
    <mergeCell ref="E449:F449"/>
    <mergeCell ref="E450:F450"/>
    <mergeCell ref="E439:F439"/>
    <mergeCell ref="E440:F440"/>
    <mergeCell ref="E441:F441"/>
    <mergeCell ref="E442:F442"/>
    <mergeCell ref="E443:F443"/>
    <mergeCell ref="E444:F444"/>
    <mergeCell ref="E433:F433"/>
    <mergeCell ref="E434:F434"/>
    <mergeCell ref="E435:F435"/>
    <mergeCell ref="E436:F436"/>
    <mergeCell ref="E437:F437"/>
    <mergeCell ref="E438:F438"/>
    <mergeCell ref="E427:F427"/>
    <mergeCell ref="E428:F428"/>
    <mergeCell ref="E429:F429"/>
    <mergeCell ref="E430:F430"/>
    <mergeCell ref="E431:F431"/>
    <mergeCell ref="E432:F432"/>
    <mergeCell ref="E421:F421"/>
    <mergeCell ref="E422:F422"/>
    <mergeCell ref="E423:F423"/>
    <mergeCell ref="E424:F424"/>
    <mergeCell ref="E425:F425"/>
    <mergeCell ref="E426:F426"/>
    <mergeCell ref="E415:F415"/>
    <mergeCell ref="E416:F416"/>
    <mergeCell ref="E417:F417"/>
    <mergeCell ref="E418:F418"/>
    <mergeCell ref="E419:F419"/>
    <mergeCell ref="E420:F420"/>
    <mergeCell ref="E409:F409"/>
    <mergeCell ref="E410:F410"/>
    <mergeCell ref="E411:F411"/>
    <mergeCell ref="E412:F412"/>
    <mergeCell ref="E413:F413"/>
    <mergeCell ref="E414:F414"/>
    <mergeCell ref="E403:F403"/>
    <mergeCell ref="E404:F404"/>
    <mergeCell ref="E405:F405"/>
    <mergeCell ref="E406:F406"/>
    <mergeCell ref="E407:F407"/>
    <mergeCell ref="E408:F408"/>
    <mergeCell ref="E397:F397"/>
    <mergeCell ref="E398:F398"/>
    <mergeCell ref="E399:F399"/>
    <mergeCell ref="E400:F400"/>
    <mergeCell ref="E401:F401"/>
    <mergeCell ref="E402:F402"/>
    <mergeCell ref="E391:F391"/>
    <mergeCell ref="E392:F392"/>
    <mergeCell ref="E393:F393"/>
    <mergeCell ref="E394:F394"/>
    <mergeCell ref="E395:F395"/>
    <mergeCell ref="E396:F396"/>
    <mergeCell ref="E385:F385"/>
    <mergeCell ref="E386:F386"/>
    <mergeCell ref="E387:F387"/>
    <mergeCell ref="E388:F388"/>
    <mergeCell ref="E389:F389"/>
    <mergeCell ref="E390:F390"/>
    <mergeCell ref="E379:F379"/>
    <mergeCell ref="E380:F380"/>
    <mergeCell ref="E381:F381"/>
    <mergeCell ref="E382:F382"/>
    <mergeCell ref="E383:F383"/>
    <mergeCell ref="E384:F384"/>
    <mergeCell ref="E373:F373"/>
    <mergeCell ref="E374:F374"/>
    <mergeCell ref="E375:F375"/>
    <mergeCell ref="E376:F376"/>
    <mergeCell ref="E377:F377"/>
    <mergeCell ref="E378:F378"/>
    <mergeCell ref="E367:F367"/>
    <mergeCell ref="E368:F368"/>
    <mergeCell ref="E369:F369"/>
    <mergeCell ref="E370:F370"/>
    <mergeCell ref="E371:F371"/>
    <mergeCell ref="E372:F372"/>
    <mergeCell ref="E361:F361"/>
    <mergeCell ref="E362:F362"/>
    <mergeCell ref="E363:F363"/>
    <mergeCell ref="E364:F364"/>
    <mergeCell ref="E365:F365"/>
    <mergeCell ref="E366:F366"/>
    <mergeCell ref="E355:F355"/>
    <mergeCell ref="E356:F356"/>
    <mergeCell ref="E357:F357"/>
    <mergeCell ref="E358:F358"/>
    <mergeCell ref="E359:F359"/>
    <mergeCell ref="E360:F360"/>
    <mergeCell ref="E349:F349"/>
    <mergeCell ref="E350:F350"/>
    <mergeCell ref="E351:F351"/>
    <mergeCell ref="E352:F352"/>
    <mergeCell ref="E353:F353"/>
    <mergeCell ref="E354:F354"/>
    <mergeCell ref="E343:F343"/>
    <mergeCell ref="E344:F344"/>
    <mergeCell ref="E345:F345"/>
    <mergeCell ref="E346:F346"/>
    <mergeCell ref="E347:F347"/>
    <mergeCell ref="E348:F348"/>
    <mergeCell ref="E337:F337"/>
    <mergeCell ref="E338:F338"/>
    <mergeCell ref="E339:F339"/>
    <mergeCell ref="E340:F340"/>
    <mergeCell ref="E341:F341"/>
    <mergeCell ref="E342:F342"/>
    <mergeCell ref="E331:F331"/>
    <mergeCell ref="E332:F332"/>
    <mergeCell ref="E333:F333"/>
    <mergeCell ref="E334:F334"/>
    <mergeCell ref="E335:F335"/>
    <mergeCell ref="E336:F336"/>
    <mergeCell ref="E325:F325"/>
    <mergeCell ref="E326:F326"/>
    <mergeCell ref="E327:F327"/>
    <mergeCell ref="E328:F328"/>
    <mergeCell ref="E329:F329"/>
    <mergeCell ref="E330:F330"/>
    <mergeCell ref="E319:F319"/>
    <mergeCell ref="E320:F320"/>
    <mergeCell ref="E321:F321"/>
    <mergeCell ref="E322:F322"/>
    <mergeCell ref="E323:F323"/>
    <mergeCell ref="E324:F324"/>
    <mergeCell ref="E313:F313"/>
    <mergeCell ref="E314:F314"/>
    <mergeCell ref="E315:F315"/>
    <mergeCell ref="E316:F316"/>
    <mergeCell ref="E317:F317"/>
    <mergeCell ref="E318:F318"/>
    <mergeCell ref="E307:F307"/>
    <mergeCell ref="E308:F308"/>
    <mergeCell ref="E309:F309"/>
    <mergeCell ref="E310:F310"/>
    <mergeCell ref="E311:F311"/>
    <mergeCell ref="E312:F312"/>
    <mergeCell ref="E301:F301"/>
    <mergeCell ref="E302:F302"/>
    <mergeCell ref="E303:F303"/>
    <mergeCell ref="E304:F304"/>
    <mergeCell ref="E305:F305"/>
    <mergeCell ref="E306:F306"/>
    <mergeCell ref="E295:F295"/>
    <mergeCell ref="E296:F296"/>
    <mergeCell ref="E297:F297"/>
    <mergeCell ref="E298:F298"/>
    <mergeCell ref="E299:F299"/>
    <mergeCell ref="E300:F300"/>
    <mergeCell ref="E289:F289"/>
    <mergeCell ref="E290:F290"/>
    <mergeCell ref="E291:F291"/>
    <mergeCell ref="E292:F292"/>
    <mergeCell ref="E293:F293"/>
    <mergeCell ref="E294:F294"/>
    <mergeCell ref="E283:F283"/>
    <mergeCell ref="E284:F284"/>
    <mergeCell ref="E285:F285"/>
    <mergeCell ref="E286:F286"/>
    <mergeCell ref="E287:F287"/>
    <mergeCell ref="E288:F288"/>
    <mergeCell ref="E277:F277"/>
    <mergeCell ref="E278:F278"/>
    <mergeCell ref="E279:F279"/>
    <mergeCell ref="E280:F280"/>
    <mergeCell ref="E281:F281"/>
    <mergeCell ref="E282:F282"/>
    <mergeCell ref="E271:F271"/>
    <mergeCell ref="E272:F272"/>
    <mergeCell ref="E273:F273"/>
    <mergeCell ref="E274:F274"/>
    <mergeCell ref="E275:F275"/>
    <mergeCell ref="E276:F276"/>
    <mergeCell ref="E265:F265"/>
    <mergeCell ref="E266:F266"/>
    <mergeCell ref="E267:F267"/>
    <mergeCell ref="E268:F268"/>
    <mergeCell ref="E269:F269"/>
    <mergeCell ref="E270:F270"/>
    <mergeCell ref="E259:F259"/>
    <mergeCell ref="E260:F260"/>
    <mergeCell ref="E261:F261"/>
    <mergeCell ref="E262:F262"/>
    <mergeCell ref="E263:F263"/>
    <mergeCell ref="E264:F264"/>
    <mergeCell ref="E253:F253"/>
    <mergeCell ref="E254:F254"/>
    <mergeCell ref="E255:F255"/>
    <mergeCell ref="E256:F256"/>
    <mergeCell ref="E257:F257"/>
    <mergeCell ref="E258:F258"/>
    <mergeCell ref="E247:F247"/>
    <mergeCell ref="E248:F248"/>
    <mergeCell ref="E249:F249"/>
    <mergeCell ref="E250:F250"/>
    <mergeCell ref="E251:F251"/>
    <mergeCell ref="E252:F252"/>
    <mergeCell ref="E241:F241"/>
    <mergeCell ref="E242:F242"/>
    <mergeCell ref="E243:F243"/>
    <mergeCell ref="E244:F244"/>
    <mergeCell ref="E245:F245"/>
    <mergeCell ref="E246:F246"/>
    <mergeCell ref="E235:F235"/>
    <mergeCell ref="E236:F236"/>
    <mergeCell ref="E237:F237"/>
    <mergeCell ref="E238:F238"/>
    <mergeCell ref="E239:F239"/>
    <mergeCell ref="E240:F240"/>
    <mergeCell ref="E229:F229"/>
    <mergeCell ref="E230:F230"/>
    <mergeCell ref="E231:F231"/>
    <mergeCell ref="E232:F232"/>
    <mergeCell ref="E233:F233"/>
    <mergeCell ref="E234:F234"/>
    <mergeCell ref="E223:F223"/>
    <mergeCell ref="E224:F224"/>
    <mergeCell ref="E225:F225"/>
    <mergeCell ref="E226:F226"/>
    <mergeCell ref="E227:F227"/>
    <mergeCell ref="E228:F228"/>
    <mergeCell ref="E217:F217"/>
    <mergeCell ref="E218:F218"/>
    <mergeCell ref="E219:F219"/>
    <mergeCell ref="E220:F220"/>
    <mergeCell ref="E221:F221"/>
    <mergeCell ref="E222:F222"/>
    <mergeCell ref="E211:F211"/>
    <mergeCell ref="E212:F212"/>
    <mergeCell ref="E213:F213"/>
    <mergeCell ref="E214:F214"/>
    <mergeCell ref="E215:F215"/>
    <mergeCell ref="E216:F216"/>
    <mergeCell ref="E205:F205"/>
    <mergeCell ref="E206:F206"/>
    <mergeCell ref="E207:F207"/>
    <mergeCell ref="E208:F208"/>
    <mergeCell ref="E209:F209"/>
    <mergeCell ref="E210:F210"/>
    <mergeCell ref="E199:F199"/>
    <mergeCell ref="E200:F200"/>
    <mergeCell ref="E201:F201"/>
    <mergeCell ref="E202:F202"/>
    <mergeCell ref="E203:F203"/>
    <mergeCell ref="E204:F204"/>
    <mergeCell ref="E193:F193"/>
    <mergeCell ref="E194:F194"/>
    <mergeCell ref="E195:F195"/>
    <mergeCell ref="E196:F196"/>
    <mergeCell ref="E197:F197"/>
    <mergeCell ref="E198:F198"/>
    <mergeCell ref="E187:F187"/>
    <mergeCell ref="E188:F188"/>
    <mergeCell ref="E189:F189"/>
    <mergeCell ref="E190:F190"/>
    <mergeCell ref="E191:F191"/>
    <mergeCell ref="E192:F192"/>
    <mergeCell ref="E181:F181"/>
    <mergeCell ref="E182:F182"/>
    <mergeCell ref="E183:F183"/>
    <mergeCell ref="E184:F184"/>
    <mergeCell ref="E185:F185"/>
    <mergeCell ref="E186:F186"/>
    <mergeCell ref="E175:F175"/>
    <mergeCell ref="E176:F176"/>
    <mergeCell ref="E177:F177"/>
    <mergeCell ref="E178:F178"/>
    <mergeCell ref="E179:F179"/>
    <mergeCell ref="E180:F180"/>
    <mergeCell ref="E169:F169"/>
    <mergeCell ref="E170:F170"/>
    <mergeCell ref="E171:F171"/>
    <mergeCell ref="E172:F172"/>
    <mergeCell ref="E173:F173"/>
    <mergeCell ref="E174:F174"/>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51:F151"/>
    <mergeCell ref="E152:F152"/>
    <mergeCell ref="E153:F153"/>
    <mergeCell ref="E154:F154"/>
    <mergeCell ref="E155:F155"/>
    <mergeCell ref="E156:F156"/>
    <mergeCell ref="E145:F145"/>
    <mergeCell ref="E146:F146"/>
    <mergeCell ref="E147:F147"/>
    <mergeCell ref="E148:F148"/>
    <mergeCell ref="E149:F149"/>
    <mergeCell ref="E150:F150"/>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7:F127"/>
    <mergeCell ref="E128:F128"/>
    <mergeCell ref="E129:F129"/>
    <mergeCell ref="E130:F130"/>
    <mergeCell ref="E131:F131"/>
    <mergeCell ref="E132:F132"/>
    <mergeCell ref="E121:F121"/>
    <mergeCell ref="E122:F122"/>
    <mergeCell ref="E123:F123"/>
    <mergeCell ref="E124:F124"/>
    <mergeCell ref="E125:F125"/>
    <mergeCell ref="E126:F126"/>
    <mergeCell ref="E115:F115"/>
    <mergeCell ref="E116:F116"/>
    <mergeCell ref="E117:F117"/>
    <mergeCell ref="E118:F118"/>
    <mergeCell ref="E119:F119"/>
    <mergeCell ref="E120:F120"/>
    <mergeCell ref="E109:F109"/>
    <mergeCell ref="E110:F110"/>
    <mergeCell ref="E111:F111"/>
    <mergeCell ref="E112:F112"/>
    <mergeCell ref="E113:F113"/>
    <mergeCell ref="E114:F114"/>
    <mergeCell ref="E103:F103"/>
    <mergeCell ref="E104:F104"/>
    <mergeCell ref="E105:F105"/>
    <mergeCell ref="E106:F106"/>
    <mergeCell ref="E107:F107"/>
    <mergeCell ref="E108:F108"/>
    <mergeCell ref="E97:F97"/>
    <mergeCell ref="E98:F98"/>
    <mergeCell ref="E99:F99"/>
    <mergeCell ref="E100:F100"/>
    <mergeCell ref="E101:F101"/>
    <mergeCell ref="E102:F102"/>
    <mergeCell ref="E91:F91"/>
    <mergeCell ref="E92:F92"/>
    <mergeCell ref="E93:F93"/>
    <mergeCell ref="E94:F94"/>
    <mergeCell ref="E95:F95"/>
    <mergeCell ref="E96:F96"/>
    <mergeCell ref="E85:F85"/>
    <mergeCell ref="E86:F86"/>
    <mergeCell ref="E87:F87"/>
    <mergeCell ref="E88:F88"/>
    <mergeCell ref="E89:F89"/>
    <mergeCell ref="E90:F90"/>
    <mergeCell ref="E79:F79"/>
    <mergeCell ref="E80:F80"/>
    <mergeCell ref="E81:F81"/>
    <mergeCell ref="E82:F82"/>
    <mergeCell ref="E83:F83"/>
    <mergeCell ref="E84:F84"/>
    <mergeCell ref="E73:F73"/>
    <mergeCell ref="E74:F74"/>
    <mergeCell ref="E75:F75"/>
    <mergeCell ref="E76:F76"/>
    <mergeCell ref="E77:F77"/>
    <mergeCell ref="E78:F78"/>
    <mergeCell ref="E67:F67"/>
    <mergeCell ref="E68:F68"/>
    <mergeCell ref="E69:F69"/>
    <mergeCell ref="E70:F70"/>
    <mergeCell ref="E71:F71"/>
    <mergeCell ref="E72:F72"/>
    <mergeCell ref="E61:F61"/>
    <mergeCell ref="E62:F62"/>
    <mergeCell ref="E63:F63"/>
    <mergeCell ref="E64:F64"/>
    <mergeCell ref="E65:F65"/>
    <mergeCell ref="E66:F66"/>
    <mergeCell ref="E55:F55"/>
    <mergeCell ref="E56:F56"/>
    <mergeCell ref="E57:F57"/>
    <mergeCell ref="E58:F58"/>
    <mergeCell ref="E59:F59"/>
    <mergeCell ref="E60:F60"/>
    <mergeCell ref="E49:F49"/>
    <mergeCell ref="E50:F50"/>
    <mergeCell ref="E51:F51"/>
    <mergeCell ref="E52:F52"/>
    <mergeCell ref="E53:F53"/>
    <mergeCell ref="E54:F54"/>
    <mergeCell ref="E43:F43"/>
    <mergeCell ref="E44:F44"/>
    <mergeCell ref="E45:F45"/>
    <mergeCell ref="E46:F46"/>
    <mergeCell ref="E47:F47"/>
    <mergeCell ref="E48:F48"/>
    <mergeCell ref="E37:F37"/>
    <mergeCell ref="E38:F38"/>
    <mergeCell ref="E39:F39"/>
    <mergeCell ref="E40:F40"/>
    <mergeCell ref="E41:F41"/>
    <mergeCell ref="E42:F42"/>
    <mergeCell ref="E31:F31"/>
    <mergeCell ref="E32:F32"/>
    <mergeCell ref="E33:F33"/>
    <mergeCell ref="E34:F34"/>
    <mergeCell ref="E35:F35"/>
    <mergeCell ref="E36:F36"/>
    <mergeCell ref="E25:F25"/>
    <mergeCell ref="E26:F26"/>
    <mergeCell ref="E27:F27"/>
    <mergeCell ref="E28:F28"/>
    <mergeCell ref="E29:F29"/>
    <mergeCell ref="E30:F30"/>
    <mergeCell ref="E19:F19"/>
    <mergeCell ref="E20:F20"/>
    <mergeCell ref="E21:F21"/>
    <mergeCell ref="E22:F22"/>
    <mergeCell ref="E23:F23"/>
    <mergeCell ref="E24:F24"/>
    <mergeCell ref="E13:F13"/>
    <mergeCell ref="E14:F14"/>
    <mergeCell ref="E15:F15"/>
    <mergeCell ref="E16:F16"/>
    <mergeCell ref="E17:F17"/>
    <mergeCell ref="E18:F18"/>
    <mergeCell ref="B6:M6"/>
    <mergeCell ref="B7:M7"/>
    <mergeCell ref="B8:L8"/>
    <mergeCell ref="B9:L9"/>
    <mergeCell ref="E11:F11"/>
    <mergeCell ref="E12:F12"/>
  </mergeCells>
  <pageMargins left="0.59055118110236227" right="0.39370078740157483" top="0.19685039370078741" bottom="0.19685039370078741" header="0" footer="0"/>
  <pageSetup paperSize="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filterMode="1"/>
  <dimension ref="A1:L266"/>
  <sheetViews>
    <sheetView showGridLines="0" showRowColHeaders="0" workbookViewId="0"/>
  </sheetViews>
  <sheetFormatPr defaultRowHeight="12.75" x14ac:dyDescent="0.2"/>
  <cols>
    <col min="1" max="1" width="9.140625" style="600"/>
    <col min="2" max="2" width="18.28515625" style="600" customWidth="1"/>
    <col min="3" max="3" width="14.28515625" style="600" customWidth="1"/>
    <col min="4" max="4" width="13" style="600" customWidth="1"/>
    <col min="5" max="5" width="36.28515625" style="600" customWidth="1"/>
    <col min="6" max="6" width="7.140625" style="600" customWidth="1"/>
    <col min="7" max="7" width="6" style="600" customWidth="1"/>
    <col min="8" max="8" width="8.42578125" style="600" customWidth="1"/>
    <col min="9" max="9" width="13.28515625" style="600" customWidth="1"/>
    <col min="10" max="10" width="13.7109375" style="600" customWidth="1"/>
    <col min="11" max="11" width="7.5703125" style="600" customWidth="1"/>
    <col min="12" max="256" width="9.140625" style="600"/>
    <col min="257" max="257" width="0.5703125" style="600" customWidth="1"/>
    <col min="258" max="258" width="16.5703125" style="600" customWidth="1"/>
    <col min="259" max="259" width="14.28515625" style="600" customWidth="1"/>
    <col min="260" max="260" width="13" style="600" customWidth="1"/>
    <col min="261" max="261" width="36.28515625" style="600" customWidth="1"/>
    <col min="262" max="262" width="7.140625" style="600" customWidth="1"/>
    <col min="263" max="263" width="7" style="600" customWidth="1"/>
    <col min="264" max="264" width="8.42578125" style="600" customWidth="1"/>
    <col min="265" max="265" width="13.28515625" style="600" customWidth="1"/>
    <col min="266" max="266" width="13.7109375" style="600" customWidth="1"/>
    <col min="267" max="267" width="7.5703125" style="600" customWidth="1"/>
    <col min="268" max="512" width="9.140625" style="600"/>
    <col min="513" max="513" width="0.5703125" style="600" customWidth="1"/>
    <col min="514" max="514" width="16.5703125" style="600" customWidth="1"/>
    <col min="515" max="515" width="14.28515625" style="600" customWidth="1"/>
    <col min="516" max="516" width="13" style="600" customWidth="1"/>
    <col min="517" max="517" width="36.28515625" style="600" customWidth="1"/>
    <col min="518" max="518" width="7.140625" style="600" customWidth="1"/>
    <col min="519" max="519" width="7" style="600" customWidth="1"/>
    <col min="520" max="520" width="8.42578125" style="600" customWidth="1"/>
    <col min="521" max="521" width="13.28515625" style="600" customWidth="1"/>
    <col min="522" max="522" width="13.7109375" style="600" customWidth="1"/>
    <col min="523" max="523" width="7.5703125" style="600" customWidth="1"/>
    <col min="524" max="768" width="9.140625" style="600"/>
    <col min="769" max="769" width="0.5703125" style="600" customWidth="1"/>
    <col min="770" max="770" width="16.5703125" style="600" customWidth="1"/>
    <col min="771" max="771" width="14.28515625" style="600" customWidth="1"/>
    <col min="772" max="772" width="13" style="600" customWidth="1"/>
    <col min="773" max="773" width="36.28515625" style="600" customWidth="1"/>
    <col min="774" max="774" width="7.140625" style="600" customWidth="1"/>
    <col min="775" max="775" width="7" style="600" customWidth="1"/>
    <col min="776" max="776" width="8.42578125" style="600" customWidth="1"/>
    <col min="777" max="777" width="13.28515625" style="600" customWidth="1"/>
    <col min="778" max="778" width="13.7109375" style="600" customWidth="1"/>
    <col min="779" max="779" width="7.5703125" style="600" customWidth="1"/>
    <col min="780" max="1024" width="9.140625" style="600"/>
    <col min="1025" max="1025" width="0.5703125" style="600" customWidth="1"/>
    <col min="1026" max="1026" width="16.5703125" style="600" customWidth="1"/>
    <col min="1027" max="1027" width="14.28515625" style="600" customWidth="1"/>
    <col min="1028" max="1028" width="13" style="600" customWidth="1"/>
    <col min="1029" max="1029" width="36.28515625" style="600" customWidth="1"/>
    <col min="1030" max="1030" width="7.140625" style="600" customWidth="1"/>
    <col min="1031" max="1031" width="7" style="600" customWidth="1"/>
    <col min="1032" max="1032" width="8.42578125" style="600" customWidth="1"/>
    <col min="1033" max="1033" width="13.28515625" style="600" customWidth="1"/>
    <col min="1034" max="1034" width="13.7109375" style="600" customWidth="1"/>
    <col min="1035" max="1035" width="7.5703125" style="600" customWidth="1"/>
    <col min="1036" max="1280" width="9.140625" style="600"/>
    <col min="1281" max="1281" width="0.5703125" style="600" customWidth="1"/>
    <col min="1282" max="1282" width="16.5703125" style="600" customWidth="1"/>
    <col min="1283" max="1283" width="14.28515625" style="600" customWidth="1"/>
    <col min="1284" max="1284" width="13" style="600" customWidth="1"/>
    <col min="1285" max="1285" width="36.28515625" style="600" customWidth="1"/>
    <col min="1286" max="1286" width="7.140625" style="600" customWidth="1"/>
    <col min="1287" max="1287" width="7" style="600" customWidth="1"/>
    <col min="1288" max="1288" width="8.42578125" style="600" customWidth="1"/>
    <col min="1289" max="1289" width="13.28515625" style="600" customWidth="1"/>
    <col min="1290" max="1290" width="13.7109375" style="600" customWidth="1"/>
    <col min="1291" max="1291" width="7.5703125" style="600" customWidth="1"/>
    <col min="1292" max="1536" width="9.140625" style="600"/>
    <col min="1537" max="1537" width="0.5703125" style="600" customWidth="1"/>
    <col min="1538" max="1538" width="16.5703125" style="600" customWidth="1"/>
    <col min="1539" max="1539" width="14.28515625" style="600" customWidth="1"/>
    <col min="1540" max="1540" width="13" style="600" customWidth="1"/>
    <col min="1541" max="1541" width="36.28515625" style="600" customWidth="1"/>
    <col min="1542" max="1542" width="7.140625" style="600" customWidth="1"/>
    <col min="1543" max="1543" width="7" style="600" customWidth="1"/>
    <col min="1544" max="1544" width="8.42578125" style="600" customWidth="1"/>
    <col min="1545" max="1545" width="13.28515625" style="600" customWidth="1"/>
    <col min="1546" max="1546" width="13.7109375" style="600" customWidth="1"/>
    <col min="1547" max="1547" width="7.5703125" style="600" customWidth="1"/>
    <col min="1548" max="1792" width="9.140625" style="600"/>
    <col min="1793" max="1793" width="0.5703125" style="600" customWidth="1"/>
    <col min="1794" max="1794" width="16.5703125" style="600" customWidth="1"/>
    <col min="1795" max="1795" width="14.28515625" style="600" customWidth="1"/>
    <col min="1796" max="1796" width="13" style="600" customWidth="1"/>
    <col min="1797" max="1797" width="36.28515625" style="600" customWidth="1"/>
    <col min="1798" max="1798" width="7.140625" style="600" customWidth="1"/>
    <col min="1799" max="1799" width="7" style="600" customWidth="1"/>
    <col min="1800" max="1800" width="8.42578125" style="600" customWidth="1"/>
    <col min="1801" max="1801" width="13.28515625" style="600" customWidth="1"/>
    <col min="1802" max="1802" width="13.7109375" style="600" customWidth="1"/>
    <col min="1803" max="1803" width="7.5703125" style="600" customWidth="1"/>
    <col min="1804" max="2048" width="9.140625" style="600"/>
    <col min="2049" max="2049" width="0.5703125" style="600" customWidth="1"/>
    <col min="2050" max="2050" width="16.5703125" style="600" customWidth="1"/>
    <col min="2051" max="2051" width="14.28515625" style="600" customWidth="1"/>
    <col min="2052" max="2052" width="13" style="600" customWidth="1"/>
    <col min="2053" max="2053" width="36.28515625" style="600" customWidth="1"/>
    <col min="2054" max="2054" width="7.140625" style="600" customWidth="1"/>
    <col min="2055" max="2055" width="7" style="600" customWidth="1"/>
    <col min="2056" max="2056" width="8.42578125" style="600" customWidth="1"/>
    <col min="2057" max="2057" width="13.28515625" style="600" customWidth="1"/>
    <col min="2058" max="2058" width="13.7109375" style="600" customWidth="1"/>
    <col min="2059" max="2059" width="7.5703125" style="600" customWidth="1"/>
    <col min="2060" max="2304" width="9.140625" style="600"/>
    <col min="2305" max="2305" width="0.5703125" style="600" customWidth="1"/>
    <col min="2306" max="2306" width="16.5703125" style="600" customWidth="1"/>
    <col min="2307" max="2307" width="14.28515625" style="600" customWidth="1"/>
    <col min="2308" max="2308" width="13" style="600" customWidth="1"/>
    <col min="2309" max="2309" width="36.28515625" style="600" customWidth="1"/>
    <col min="2310" max="2310" width="7.140625" style="600" customWidth="1"/>
    <col min="2311" max="2311" width="7" style="600" customWidth="1"/>
    <col min="2312" max="2312" width="8.42578125" style="600" customWidth="1"/>
    <col min="2313" max="2313" width="13.28515625" style="600" customWidth="1"/>
    <col min="2314" max="2314" width="13.7109375" style="600" customWidth="1"/>
    <col min="2315" max="2315" width="7.5703125" style="600" customWidth="1"/>
    <col min="2316" max="2560" width="9.140625" style="600"/>
    <col min="2561" max="2561" width="0.5703125" style="600" customWidth="1"/>
    <col min="2562" max="2562" width="16.5703125" style="600" customWidth="1"/>
    <col min="2563" max="2563" width="14.28515625" style="600" customWidth="1"/>
    <col min="2564" max="2564" width="13" style="600" customWidth="1"/>
    <col min="2565" max="2565" width="36.28515625" style="600" customWidth="1"/>
    <col min="2566" max="2566" width="7.140625" style="600" customWidth="1"/>
    <col min="2567" max="2567" width="7" style="600" customWidth="1"/>
    <col min="2568" max="2568" width="8.42578125" style="600" customWidth="1"/>
    <col min="2569" max="2569" width="13.28515625" style="600" customWidth="1"/>
    <col min="2570" max="2570" width="13.7109375" style="600" customWidth="1"/>
    <col min="2571" max="2571" width="7.5703125" style="600" customWidth="1"/>
    <col min="2572" max="2816" width="9.140625" style="600"/>
    <col min="2817" max="2817" width="0.5703125" style="600" customWidth="1"/>
    <col min="2818" max="2818" width="16.5703125" style="600" customWidth="1"/>
    <col min="2819" max="2819" width="14.28515625" style="600" customWidth="1"/>
    <col min="2820" max="2820" width="13" style="600" customWidth="1"/>
    <col min="2821" max="2821" width="36.28515625" style="600" customWidth="1"/>
    <col min="2822" max="2822" width="7.140625" style="600" customWidth="1"/>
    <col min="2823" max="2823" width="7" style="600" customWidth="1"/>
    <col min="2824" max="2824" width="8.42578125" style="600" customWidth="1"/>
    <col min="2825" max="2825" width="13.28515625" style="600" customWidth="1"/>
    <col min="2826" max="2826" width="13.7109375" style="600" customWidth="1"/>
    <col min="2827" max="2827" width="7.5703125" style="600" customWidth="1"/>
    <col min="2828" max="3072" width="9.140625" style="600"/>
    <col min="3073" max="3073" width="0.5703125" style="600" customWidth="1"/>
    <col min="3074" max="3074" width="16.5703125" style="600" customWidth="1"/>
    <col min="3075" max="3075" width="14.28515625" style="600" customWidth="1"/>
    <col min="3076" max="3076" width="13" style="600" customWidth="1"/>
    <col min="3077" max="3077" width="36.28515625" style="600" customWidth="1"/>
    <col min="3078" max="3078" width="7.140625" style="600" customWidth="1"/>
    <col min="3079" max="3079" width="7" style="600" customWidth="1"/>
    <col min="3080" max="3080" width="8.42578125" style="600" customWidth="1"/>
    <col min="3081" max="3081" width="13.28515625" style="600" customWidth="1"/>
    <col min="3082" max="3082" width="13.7109375" style="600" customWidth="1"/>
    <col min="3083" max="3083" width="7.5703125" style="600" customWidth="1"/>
    <col min="3084" max="3328" width="9.140625" style="600"/>
    <col min="3329" max="3329" width="0.5703125" style="600" customWidth="1"/>
    <col min="3330" max="3330" width="16.5703125" style="600" customWidth="1"/>
    <col min="3331" max="3331" width="14.28515625" style="600" customWidth="1"/>
    <col min="3332" max="3332" width="13" style="600" customWidth="1"/>
    <col min="3333" max="3333" width="36.28515625" style="600" customWidth="1"/>
    <col min="3334" max="3334" width="7.140625" style="600" customWidth="1"/>
    <col min="3335" max="3335" width="7" style="600" customWidth="1"/>
    <col min="3336" max="3336" width="8.42578125" style="600" customWidth="1"/>
    <col min="3337" max="3337" width="13.28515625" style="600" customWidth="1"/>
    <col min="3338" max="3338" width="13.7109375" style="600" customWidth="1"/>
    <col min="3339" max="3339" width="7.5703125" style="600" customWidth="1"/>
    <col min="3340" max="3584" width="9.140625" style="600"/>
    <col min="3585" max="3585" width="0.5703125" style="600" customWidth="1"/>
    <col min="3586" max="3586" width="16.5703125" style="600" customWidth="1"/>
    <col min="3587" max="3587" width="14.28515625" style="600" customWidth="1"/>
    <col min="3588" max="3588" width="13" style="600" customWidth="1"/>
    <col min="3589" max="3589" width="36.28515625" style="600" customWidth="1"/>
    <col min="3590" max="3590" width="7.140625" style="600" customWidth="1"/>
    <col min="3591" max="3591" width="7" style="600" customWidth="1"/>
    <col min="3592" max="3592" width="8.42578125" style="600" customWidth="1"/>
    <col min="3593" max="3593" width="13.28515625" style="600" customWidth="1"/>
    <col min="3594" max="3594" width="13.7109375" style="600" customWidth="1"/>
    <col min="3595" max="3595" width="7.5703125" style="600" customWidth="1"/>
    <col min="3596" max="3840" width="9.140625" style="600"/>
    <col min="3841" max="3841" width="0.5703125" style="600" customWidth="1"/>
    <col min="3842" max="3842" width="16.5703125" style="600" customWidth="1"/>
    <col min="3843" max="3843" width="14.28515625" style="600" customWidth="1"/>
    <col min="3844" max="3844" width="13" style="600" customWidth="1"/>
    <col min="3845" max="3845" width="36.28515625" style="600" customWidth="1"/>
    <col min="3846" max="3846" width="7.140625" style="600" customWidth="1"/>
    <col min="3847" max="3847" width="7" style="600" customWidth="1"/>
    <col min="3848" max="3848" width="8.42578125" style="600" customWidth="1"/>
    <col min="3849" max="3849" width="13.28515625" style="600" customWidth="1"/>
    <col min="3850" max="3850" width="13.7109375" style="600" customWidth="1"/>
    <col min="3851" max="3851" width="7.5703125" style="600" customWidth="1"/>
    <col min="3852" max="4096" width="9.140625" style="600"/>
    <col min="4097" max="4097" width="0.5703125" style="600" customWidth="1"/>
    <col min="4098" max="4098" width="16.5703125" style="600" customWidth="1"/>
    <col min="4099" max="4099" width="14.28515625" style="600" customWidth="1"/>
    <col min="4100" max="4100" width="13" style="600" customWidth="1"/>
    <col min="4101" max="4101" width="36.28515625" style="600" customWidth="1"/>
    <col min="4102" max="4102" width="7.140625" style="600" customWidth="1"/>
    <col min="4103" max="4103" width="7" style="600" customWidth="1"/>
    <col min="4104" max="4104" width="8.42578125" style="600" customWidth="1"/>
    <col min="4105" max="4105" width="13.28515625" style="600" customWidth="1"/>
    <col min="4106" max="4106" width="13.7109375" style="600" customWidth="1"/>
    <col min="4107" max="4107" width="7.5703125" style="600" customWidth="1"/>
    <col min="4108" max="4352" width="9.140625" style="600"/>
    <col min="4353" max="4353" width="0.5703125" style="600" customWidth="1"/>
    <col min="4354" max="4354" width="16.5703125" style="600" customWidth="1"/>
    <col min="4355" max="4355" width="14.28515625" style="600" customWidth="1"/>
    <col min="4356" max="4356" width="13" style="600" customWidth="1"/>
    <col min="4357" max="4357" width="36.28515625" style="600" customWidth="1"/>
    <col min="4358" max="4358" width="7.140625" style="600" customWidth="1"/>
    <col min="4359" max="4359" width="7" style="600" customWidth="1"/>
    <col min="4360" max="4360" width="8.42578125" style="600" customWidth="1"/>
    <col min="4361" max="4361" width="13.28515625" style="600" customWidth="1"/>
    <col min="4362" max="4362" width="13.7109375" style="600" customWidth="1"/>
    <col min="4363" max="4363" width="7.5703125" style="600" customWidth="1"/>
    <col min="4364" max="4608" width="9.140625" style="600"/>
    <col min="4609" max="4609" width="0.5703125" style="600" customWidth="1"/>
    <col min="4610" max="4610" width="16.5703125" style="600" customWidth="1"/>
    <col min="4611" max="4611" width="14.28515625" style="600" customWidth="1"/>
    <col min="4612" max="4612" width="13" style="600" customWidth="1"/>
    <col min="4613" max="4613" width="36.28515625" style="600" customWidth="1"/>
    <col min="4614" max="4614" width="7.140625" style="600" customWidth="1"/>
    <col min="4615" max="4615" width="7" style="600" customWidth="1"/>
    <col min="4616" max="4616" width="8.42578125" style="600" customWidth="1"/>
    <col min="4617" max="4617" width="13.28515625" style="600" customWidth="1"/>
    <col min="4618" max="4618" width="13.7109375" style="600" customWidth="1"/>
    <col min="4619" max="4619" width="7.5703125" style="600" customWidth="1"/>
    <col min="4620" max="4864" width="9.140625" style="600"/>
    <col min="4865" max="4865" width="0.5703125" style="600" customWidth="1"/>
    <col min="4866" max="4866" width="16.5703125" style="600" customWidth="1"/>
    <col min="4867" max="4867" width="14.28515625" style="600" customWidth="1"/>
    <col min="4868" max="4868" width="13" style="600" customWidth="1"/>
    <col min="4869" max="4869" width="36.28515625" style="600" customWidth="1"/>
    <col min="4870" max="4870" width="7.140625" style="600" customWidth="1"/>
    <col min="4871" max="4871" width="7" style="600" customWidth="1"/>
    <col min="4872" max="4872" width="8.42578125" style="600" customWidth="1"/>
    <col min="4873" max="4873" width="13.28515625" style="600" customWidth="1"/>
    <col min="4874" max="4874" width="13.7109375" style="600" customWidth="1"/>
    <col min="4875" max="4875" width="7.5703125" style="600" customWidth="1"/>
    <col min="4876" max="5120" width="9.140625" style="600"/>
    <col min="5121" max="5121" width="0.5703125" style="600" customWidth="1"/>
    <col min="5122" max="5122" width="16.5703125" style="600" customWidth="1"/>
    <col min="5123" max="5123" width="14.28515625" style="600" customWidth="1"/>
    <col min="5124" max="5124" width="13" style="600" customWidth="1"/>
    <col min="5125" max="5125" width="36.28515625" style="600" customWidth="1"/>
    <col min="5126" max="5126" width="7.140625" style="600" customWidth="1"/>
    <col min="5127" max="5127" width="7" style="600" customWidth="1"/>
    <col min="5128" max="5128" width="8.42578125" style="600" customWidth="1"/>
    <col min="5129" max="5129" width="13.28515625" style="600" customWidth="1"/>
    <col min="5130" max="5130" width="13.7109375" style="600" customWidth="1"/>
    <col min="5131" max="5131" width="7.5703125" style="600" customWidth="1"/>
    <col min="5132" max="5376" width="9.140625" style="600"/>
    <col min="5377" max="5377" width="0.5703125" style="600" customWidth="1"/>
    <col min="5378" max="5378" width="16.5703125" style="600" customWidth="1"/>
    <col min="5379" max="5379" width="14.28515625" style="600" customWidth="1"/>
    <col min="5380" max="5380" width="13" style="600" customWidth="1"/>
    <col min="5381" max="5381" width="36.28515625" style="600" customWidth="1"/>
    <col min="5382" max="5382" width="7.140625" style="600" customWidth="1"/>
    <col min="5383" max="5383" width="7" style="600" customWidth="1"/>
    <col min="5384" max="5384" width="8.42578125" style="600" customWidth="1"/>
    <col min="5385" max="5385" width="13.28515625" style="600" customWidth="1"/>
    <col min="5386" max="5386" width="13.7109375" style="600" customWidth="1"/>
    <col min="5387" max="5387" width="7.5703125" style="600" customWidth="1"/>
    <col min="5388" max="5632" width="9.140625" style="600"/>
    <col min="5633" max="5633" width="0.5703125" style="600" customWidth="1"/>
    <col min="5634" max="5634" width="16.5703125" style="600" customWidth="1"/>
    <col min="5635" max="5635" width="14.28515625" style="600" customWidth="1"/>
    <col min="5636" max="5636" width="13" style="600" customWidth="1"/>
    <col min="5637" max="5637" width="36.28515625" style="600" customWidth="1"/>
    <col min="5638" max="5638" width="7.140625" style="600" customWidth="1"/>
    <col min="5639" max="5639" width="7" style="600" customWidth="1"/>
    <col min="5640" max="5640" width="8.42578125" style="600" customWidth="1"/>
    <col min="5641" max="5641" width="13.28515625" style="600" customWidth="1"/>
    <col min="5642" max="5642" width="13.7109375" style="600" customWidth="1"/>
    <col min="5643" max="5643" width="7.5703125" style="600" customWidth="1"/>
    <col min="5644" max="5888" width="9.140625" style="600"/>
    <col min="5889" max="5889" width="0.5703125" style="600" customWidth="1"/>
    <col min="5890" max="5890" width="16.5703125" style="600" customWidth="1"/>
    <col min="5891" max="5891" width="14.28515625" style="600" customWidth="1"/>
    <col min="5892" max="5892" width="13" style="600" customWidth="1"/>
    <col min="5893" max="5893" width="36.28515625" style="600" customWidth="1"/>
    <col min="5894" max="5894" width="7.140625" style="600" customWidth="1"/>
    <col min="5895" max="5895" width="7" style="600" customWidth="1"/>
    <col min="5896" max="5896" width="8.42578125" style="600" customWidth="1"/>
    <col min="5897" max="5897" width="13.28515625" style="600" customWidth="1"/>
    <col min="5898" max="5898" width="13.7109375" style="600" customWidth="1"/>
    <col min="5899" max="5899" width="7.5703125" style="600" customWidth="1"/>
    <col min="5900" max="6144" width="9.140625" style="600"/>
    <col min="6145" max="6145" width="0.5703125" style="600" customWidth="1"/>
    <col min="6146" max="6146" width="16.5703125" style="600" customWidth="1"/>
    <col min="6147" max="6147" width="14.28515625" style="600" customWidth="1"/>
    <col min="6148" max="6148" width="13" style="600" customWidth="1"/>
    <col min="6149" max="6149" width="36.28515625" style="600" customWidth="1"/>
    <col min="6150" max="6150" width="7.140625" style="600" customWidth="1"/>
    <col min="6151" max="6151" width="7" style="600" customWidth="1"/>
    <col min="6152" max="6152" width="8.42578125" style="600" customWidth="1"/>
    <col min="6153" max="6153" width="13.28515625" style="600" customWidth="1"/>
    <col min="6154" max="6154" width="13.7109375" style="600" customWidth="1"/>
    <col min="6155" max="6155" width="7.5703125" style="600" customWidth="1"/>
    <col min="6156" max="6400" width="9.140625" style="600"/>
    <col min="6401" max="6401" width="0.5703125" style="600" customWidth="1"/>
    <col min="6402" max="6402" width="16.5703125" style="600" customWidth="1"/>
    <col min="6403" max="6403" width="14.28515625" style="600" customWidth="1"/>
    <col min="6404" max="6404" width="13" style="600" customWidth="1"/>
    <col min="6405" max="6405" width="36.28515625" style="600" customWidth="1"/>
    <col min="6406" max="6406" width="7.140625" style="600" customWidth="1"/>
    <col min="6407" max="6407" width="7" style="600" customWidth="1"/>
    <col min="6408" max="6408" width="8.42578125" style="600" customWidth="1"/>
    <col min="6409" max="6409" width="13.28515625" style="600" customWidth="1"/>
    <col min="6410" max="6410" width="13.7109375" style="600" customWidth="1"/>
    <col min="6411" max="6411" width="7.5703125" style="600" customWidth="1"/>
    <col min="6412" max="6656" width="9.140625" style="600"/>
    <col min="6657" max="6657" width="0.5703125" style="600" customWidth="1"/>
    <col min="6658" max="6658" width="16.5703125" style="600" customWidth="1"/>
    <col min="6659" max="6659" width="14.28515625" style="600" customWidth="1"/>
    <col min="6660" max="6660" width="13" style="600" customWidth="1"/>
    <col min="6661" max="6661" width="36.28515625" style="600" customWidth="1"/>
    <col min="6662" max="6662" width="7.140625" style="600" customWidth="1"/>
    <col min="6663" max="6663" width="7" style="600" customWidth="1"/>
    <col min="6664" max="6664" width="8.42578125" style="600" customWidth="1"/>
    <col min="6665" max="6665" width="13.28515625" style="600" customWidth="1"/>
    <col min="6666" max="6666" width="13.7109375" style="600" customWidth="1"/>
    <col min="6667" max="6667" width="7.5703125" style="600" customWidth="1"/>
    <col min="6668" max="6912" width="9.140625" style="600"/>
    <col min="6913" max="6913" width="0.5703125" style="600" customWidth="1"/>
    <col min="6914" max="6914" width="16.5703125" style="600" customWidth="1"/>
    <col min="6915" max="6915" width="14.28515625" style="600" customWidth="1"/>
    <col min="6916" max="6916" width="13" style="600" customWidth="1"/>
    <col min="6917" max="6917" width="36.28515625" style="600" customWidth="1"/>
    <col min="6918" max="6918" width="7.140625" style="600" customWidth="1"/>
    <col min="6919" max="6919" width="7" style="600" customWidth="1"/>
    <col min="6920" max="6920" width="8.42578125" style="600" customWidth="1"/>
    <col min="6921" max="6921" width="13.28515625" style="600" customWidth="1"/>
    <col min="6922" max="6922" width="13.7109375" style="600" customWidth="1"/>
    <col min="6923" max="6923" width="7.5703125" style="600" customWidth="1"/>
    <col min="6924" max="7168" width="9.140625" style="600"/>
    <col min="7169" max="7169" width="0.5703125" style="600" customWidth="1"/>
    <col min="7170" max="7170" width="16.5703125" style="600" customWidth="1"/>
    <col min="7171" max="7171" width="14.28515625" style="600" customWidth="1"/>
    <col min="7172" max="7172" width="13" style="600" customWidth="1"/>
    <col min="7173" max="7173" width="36.28515625" style="600" customWidth="1"/>
    <col min="7174" max="7174" width="7.140625" style="600" customWidth="1"/>
    <col min="7175" max="7175" width="7" style="600" customWidth="1"/>
    <col min="7176" max="7176" width="8.42578125" style="600" customWidth="1"/>
    <col min="7177" max="7177" width="13.28515625" style="600" customWidth="1"/>
    <col min="7178" max="7178" width="13.7109375" style="600" customWidth="1"/>
    <col min="7179" max="7179" width="7.5703125" style="600" customWidth="1"/>
    <col min="7180" max="7424" width="9.140625" style="600"/>
    <col min="7425" max="7425" width="0.5703125" style="600" customWidth="1"/>
    <col min="7426" max="7426" width="16.5703125" style="600" customWidth="1"/>
    <col min="7427" max="7427" width="14.28515625" style="600" customWidth="1"/>
    <col min="7428" max="7428" width="13" style="600" customWidth="1"/>
    <col min="7429" max="7429" width="36.28515625" style="600" customWidth="1"/>
    <col min="7430" max="7430" width="7.140625" style="600" customWidth="1"/>
    <col min="7431" max="7431" width="7" style="600" customWidth="1"/>
    <col min="7432" max="7432" width="8.42578125" style="600" customWidth="1"/>
    <col min="7433" max="7433" width="13.28515625" style="600" customWidth="1"/>
    <col min="7434" max="7434" width="13.7109375" style="600" customWidth="1"/>
    <col min="7435" max="7435" width="7.5703125" style="600" customWidth="1"/>
    <col min="7436" max="7680" width="9.140625" style="600"/>
    <col min="7681" max="7681" width="0.5703125" style="600" customWidth="1"/>
    <col min="7682" max="7682" width="16.5703125" style="600" customWidth="1"/>
    <col min="7683" max="7683" width="14.28515625" style="600" customWidth="1"/>
    <col min="7684" max="7684" width="13" style="600" customWidth="1"/>
    <col min="7685" max="7685" width="36.28515625" style="600" customWidth="1"/>
    <col min="7686" max="7686" width="7.140625" style="600" customWidth="1"/>
    <col min="7687" max="7687" width="7" style="600" customWidth="1"/>
    <col min="7688" max="7688" width="8.42578125" style="600" customWidth="1"/>
    <col min="7689" max="7689" width="13.28515625" style="600" customWidth="1"/>
    <col min="7690" max="7690" width="13.7109375" style="600" customWidth="1"/>
    <col min="7691" max="7691" width="7.5703125" style="600" customWidth="1"/>
    <col min="7692" max="7936" width="9.140625" style="600"/>
    <col min="7937" max="7937" width="0.5703125" style="600" customWidth="1"/>
    <col min="7938" max="7938" width="16.5703125" style="600" customWidth="1"/>
    <col min="7939" max="7939" width="14.28515625" style="600" customWidth="1"/>
    <col min="7940" max="7940" width="13" style="600" customWidth="1"/>
    <col min="7941" max="7941" width="36.28515625" style="600" customWidth="1"/>
    <col min="7942" max="7942" width="7.140625" style="600" customWidth="1"/>
    <col min="7943" max="7943" width="7" style="600" customWidth="1"/>
    <col min="7944" max="7944" width="8.42578125" style="600" customWidth="1"/>
    <col min="7945" max="7945" width="13.28515625" style="600" customWidth="1"/>
    <col min="7946" max="7946" width="13.7109375" style="600" customWidth="1"/>
    <col min="7947" max="7947" width="7.5703125" style="600" customWidth="1"/>
    <col min="7948" max="8192" width="9.140625" style="600"/>
    <col min="8193" max="8193" width="0.5703125" style="600" customWidth="1"/>
    <col min="8194" max="8194" width="16.5703125" style="600" customWidth="1"/>
    <col min="8195" max="8195" width="14.28515625" style="600" customWidth="1"/>
    <col min="8196" max="8196" width="13" style="600" customWidth="1"/>
    <col min="8197" max="8197" width="36.28515625" style="600" customWidth="1"/>
    <col min="8198" max="8198" width="7.140625" style="600" customWidth="1"/>
    <col min="8199" max="8199" width="7" style="600" customWidth="1"/>
    <col min="8200" max="8200" width="8.42578125" style="600" customWidth="1"/>
    <col min="8201" max="8201" width="13.28515625" style="600" customWidth="1"/>
    <col min="8202" max="8202" width="13.7109375" style="600" customWidth="1"/>
    <col min="8203" max="8203" width="7.5703125" style="600" customWidth="1"/>
    <col min="8204" max="8448" width="9.140625" style="600"/>
    <col min="8449" max="8449" width="0.5703125" style="600" customWidth="1"/>
    <col min="8450" max="8450" width="16.5703125" style="600" customWidth="1"/>
    <col min="8451" max="8451" width="14.28515625" style="600" customWidth="1"/>
    <col min="8452" max="8452" width="13" style="600" customWidth="1"/>
    <col min="8453" max="8453" width="36.28515625" style="600" customWidth="1"/>
    <col min="8454" max="8454" width="7.140625" style="600" customWidth="1"/>
    <col min="8455" max="8455" width="7" style="600" customWidth="1"/>
    <col min="8456" max="8456" width="8.42578125" style="600" customWidth="1"/>
    <col min="8457" max="8457" width="13.28515625" style="600" customWidth="1"/>
    <col min="8458" max="8458" width="13.7109375" style="600" customWidth="1"/>
    <col min="8459" max="8459" width="7.5703125" style="600" customWidth="1"/>
    <col min="8460" max="8704" width="9.140625" style="600"/>
    <col min="8705" max="8705" width="0.5703125" style="600" customWidth="1"/>
    <col min="8706" max="8706" width="16.5703125" style="600" customWidth="1"/>
    <col min="8707" max="8707" width="14.28515625" style="600" customWidth="1"/>
    <col min="8708" max="8708" width="13" style="600" customWidth="1"/>
    <col min="8709" max="8709" width="36.28515625" style="600" customWidth="1"/>
    <col min="8710" max="8710" width="7.140625" style="600" customWidth="1"/>
    <col min="8711" max="8711" width="7" style="600" customWidth="1"/>
    <col min="8712" max="8712" width="8.42578125" style="600" customWidth="1"/>
    <col min="8713" max="8713" width="13.28515625" style="600" customWidth="1"/>
    <col min="8714" max="8714" width="13.7109375" style="600" customWidth="1"/>
    <col min="8715" max="8715" width="7.5703125" style="600" customWidth="1"/>
    <col min="8716" max="8960" width="9.140625" style="600"/>
    <col min="8961" max="8961" width="0.5703125" style="600" customWidth="1"/>
    <col min="8962" max="8962" width="16.5703125" style="600" customWidth="1"/>
    <col min="8963" max="8963" width="14.28515625" style="600" customWidth="1"/>
    <col min="8964" max="8964" width="13" style="600" customWidth="1"/>
    <col min="8965" max="8965" width="36.28515625" style="600" customWidth="1"/>
    <col min="8966" max="8966" width="7.140625" style="600" customWidth="1"/>
    <col min="8967" max="8967" width="7" style="600" customWidth="1"/>
    <col min="8968" max="8968" width="8.42578125" style="600" customWidth="1"/>
    <col min="8969" max="8969" width="13.28515625" style="600" customWidth="1"/>
    <col min="8970" max="8970" width="13.7109375" style="600" customWidth="1"/>
    <col min="8971" max="8971" width="7.5703125" style="600" customWidth="1"/>
    <col min="8972" max="9216" width="9.140625" style="600"/>
    <col min="9217" max="9217" width="0.5703125" style="600" customWidth="1"/>
    <col min="9218" max="9218" width="16.5703125" style="600" customWidth="1"/>
    <col min="9219" max="9219" width="14.28515625" style="600" customWidth="1"/>
    <col min="9220" max="9220" width="13" style="600" customWidth="1"/>
    <col min="9221" max="9221" width="36.28515625" style="600" customWidth="1"/>
    <col min="9222" max="9222" width="7.140625" style="600" customWidth="1"/>
    <col min="9223" max="9223" width="7" style="600" customWidth="1"/>
    <col min="9224" max="9224" width="8.42578125" style="600" customWidth="1"/>
    <col min="9225" max="9225" width="13.28515625" style="600" customWidth="1"/>
    <col min="9226" max="9226" width="13.7109375" style="600" customWidth="1"/>
    <col min="9227" max="9227" width="7.5703125" style="600" customWidth="1"/>
    <col min="9228" max="9472" width="9.140625" style="600"/>
    <col min="9473" max="9473" width="0.5703125" style="600" customWidth="1"/>
    <col min="9474" max="9474" width="16.5703125" style="600" customWidth="1"/>
    <col min="9475" max="9475" width="14.28515625" style="600" customWidth="1"/>
    <col min="9476" max="9476" width="13" style="600" customWidth="1"/>
    <col min="9477" max="9477" width="36.28515625" style="600" customWidth="1"/>
    <col min="9478" max="9478" width="7.140625" style="600" customWidth="1"/>
    <col min="9479" max="9479" width="7" style="600" customWidth="1"/>
    <col min="9480" max="9480" width="8.42578125" style="600" customWidth="1"/>
    <col min="9481" max="9481" width="13.28515625" style="600" customWidth="1"/>
    <col min="9482" max="9482" width="13.7109375" style="600" customWidth="1"/>
    <col min="9483" max="9483" width="7.5703125" style="600" customWidth="1"/>
    <col min="9484" max="9728" width="9.140625" style="600"/>
    <col min="9729" max="9729" width="0.5703125" style="600" customWidth="1"/>
    <col min="9730" max="9730" width="16.5703125" style="600" customWidth="1"/>
    <col min="9731" max="9731" width="14.28515625" style="600" customWidth="1"/>
    <col min="9732" max="9732" width="13" style="600" customWidth="1"/>
    <col min="9733" max="9733" width="36.28515625" style="600" customWidth="1"/>
    <col min="9734" max="9734" width="7.140625" style="600" customWidth="1"/>
    <col min="9735" max="9735" width="7" style="600" customWidth="1"/>
    <col min="9736" max="9736" width="8.42578125" style="600" customWidth="1"/>
    <col min="9737" max="9737" width="13.28515625" style="600" customWidth="1"/>
    <col min="9738" max="9738" width="13.7109375" style="600" customWidth="1"/>
    <col min="9739" max="9739" width="7.5703125" style="600" customWidth="1"/>
    <col min="9740" max="9984" width="9.140625" style="600"/>
    <col min="9985" max="9985" width="0.5703125" style="600" customWidth="1"/>
    <col min="9986" max="9986" width="16.5703125" style="600" customWidth="1"/>
    <col min="9987" max="9987" width="14.28515625" style="600" customWidth="1"/>
    <col min="9988" max="9988" width="13" style="600" customWidth="1"/>
    <col min="9989" max="9989" width="36.28515625" style="600" customWidth="1"/>
    <col min="9990" max="9990" width="7.140625" style="600" customWidth="1"/>
    <col min="9991" max="9991" width="7" style="600" customWidth="1"/>
    <col min="9992" max="9992" width="8.42578125" style="600" customWidth="1"/>
    <col min="9993" max="9993" width="13.28515625" style="600" customWidth="1"/>
    <col min="9994" max="9994" width="13.7109375" style="600" customWidth="1"/>
    <col min="9995" max="9995" width="7.5703125" style="600" customWidth="1"/>
    <col min="9996" max="10240" width="9.140625" style="600"/>
    <col min="10241" max="10241" width="0.5703125" style="600" customWidth="1"/>
    <col min="10242" max="10242" width="16.5703125" style="600" customWidth="1"/>
    <col min="10243" max="10243" width="14.28515625" style="600" customWidth="1"/>
    <col min="10244" max="10244" width="13" style="600" customWidth="1"/>
    <col min="10245" max="10245" width="36.28515625" style="600" customWidth="1"/>
    <col min="10246" max="10246" width="7.140625" style="600" customWidth="1"/>
    <col min="10247" max="10247" width="7" style="600" customWidth="1"/>
    <col min="10248" max="10248" width="8.42578125" style="600" customWidth="1"/>
    <col min="10249" max="10249" width="13.28515625" style="600" customWidth="1"/>
    <col min="10250" max="10250" width="13.7109375" style="600" customWidth="1"/>
    <col min="10251" max="10251" width="7.5703125" style="600" customWidth="1"/>
    <col min="10252" max="10496" width="9.140625" style="600"/>
    <col min="10497" max="10497" width="0.5703125" style="600" customWidth="1"/>
    <col min="10498" max="10498" width="16.5703125" style="600" customWidth="1"/>
    <col min="10499" max="10499" width="14.28515625" style="600" customWidth="1"/>
    <col min="10500" max="10500" width="13" style="600" customWidth="1"/>
    <col min="10501" max="10501" width="36.28515625" style="600" customWidth="1"/>
    <col min="10502" max="10502" width="7.140625" style="600" customWidth="1"/>
    <col min="10503" max="10503" width="7" style="600" customWidth="1"/>
    <col min="10504" max="10504" width="8.42578125" style="600" customWidth="1"/>
    <col min="10505" max="10505" width="13.28515625" style="600" customWidth="1"/>
    <col min="10506" max="10506" width="13.7109375" style="600" customWidth="1"/>
    <col min="10507" max="10507" width="7.5703125" style="600" customWidth="1"/>
    <col min="10508" max="10752" width="9.140625" style="600"/>
    <col min="10753" max="10753" width="0.5703125" style="600" customWidth="1"/>
    <col min="10754" max="10754" width="16.5703125" style="600" customWidth="1"/>
    <col min="10755" max="10755" width="14.28515625" style="600" customWidth="1"/>
    <col min="10756" max="10756" width="13" style="600" customWidth="1"/>
    <col min="10757" max="10757" width="36.28515625" style="600" customWidth="1"/>
    <col min="10758" max="10758" width="7.140625" style="600" customWidth="1"/>
    <col min="10759" max="10759" width="7" style="600" customWidth="1"/>
    <col min="10760" max="10760" width="8.42578125" style="600" customWidth="1"/>
    <col min="10761" max="10761" width="13.28515625" style="600" customWidth="1"/>
    <col min="10762" max="10762" width="13.7109375" style="600" customWidth="1"/>
    <col min="10763" max="10763" width="7.5703125" style="600" customWidth="1"/>
    <col min="10764" max="11008" width="9.140625" style="600"/>
    <col min="11009" max="11009" width="0.5703125" style="600" customWidth="1"/>
    <col min="11010" max="11010" width="16.5703125" style="600" customWidth="1"/>
    <col min="11011" max="11011" width="14.28515625" style="600" customWidth="1"/>
    <col min="11012" max="11012" width="13" style="600" customWidth="1"/>
    <col min="11013" max="11013" width="36.28515625" style="600" customWidth="1"/>
    <col min="11014" max="11014" width="7.140625" style="600" customWidth="1"/>
    <col min="11015" max="11015" width="7" style="600" customWidth="1"/>
    <col min="11016" max="11016" width="8.42578125" style="600" customWidth="1"/>
    <col min="11017" max="11017" width="13.28515625" style="600" customWidth="1"/>
    <col min="11018" max="11018" width="13.7109375" style="600" customWidth="1"/>
    <col min="11019" max="11019" width="7.5703125" style="600" customWidth="1"/>
    <col min="11020" max="11264" width="9.140625" style="600"/>
    <col min="11265" max="11265" width="0.5703125" style="600" customWidth="1"/>
    <col min="11266" max="11266" width="16.5703125" style="600" customWidth="1"/>
    <col min="11267" max="11267" width="14.28515625" style="600" customWidth="1"/>
    <col min="11268" max="11268" width="13" style="600" customWidth="1"/>
    <col min="11269" max="11269" width="36.28515625" style="600" customWidth="1"/>
    <col min="11270" max="11270" width="7.140625" style="600" customWidth="1"/>
    <col min="11271" max="11271" width="7" style="600" customWidth="1"/>
    <col min="11272" max="11272" width="8.42578125" style="600" customWidth="1"/>
    <col min="11273" max="11273" width="13.28515625" style="600" customWidth="1"/>
    <col min="11274" max="11274" width="13.7109375" style="600" customWidth="1"/>
    <col min="11275" max="11275" width="7.5703125" style="600" customWidth="1"/>
    <col min="11276" max="11520" width="9.140625" style="600"/>
    <col min="11521" max="11521" width="0.5703125" style="600" customWidth="1"/>
    <col min="11522" max="11522" width="16.5703125" style="600" customWidth="1"/>
    <col min="11523" max="11523" width="14.28515625" style="600" customWidth="1"/>
    <col min="11524" max="11524" width="13" style="600" customWidth="1"/>
    <col min="11525" max="11525" width="36.28515625" style="600" customWidth="1"/>
    <col min="11526" max="11526" width="7.140625" style="600" customWidth="1"/>
    <col min="11527" max="11527" width="7" style="600" customWidth="1"/>
    <col min="11528" max="11528" width="8.42578125" style="600" customWidth="1"/>
    <col min="11529" max="11529" width="13.28515625" style="600" customWidth="1"/>
    <col min="11530" max="11530" width="13.7109375" style="600" customWidth="1"/>
    <col min="11531" max="11531" width="7.5703125" style="600" customWidth="1"/>
    <col min="11532" max="11776" width="9.140625" style="600"/>
    <col min="11777" max="11777" width="0.5703125" style="600" customWidth="1"/>
    <col min="11778" max="11778" width="16.5703125" style="600" customWidth="1"/>
    <col min="11779" max="11779" width="14.28515625" style="600" customWidth="1"/>
    <col min="11780" max="11780" width="13" style="600" customWidth="1"/>
    <col min="11781" max="11781" width="36.28515625" style="600" customWidth="1"/>
    <col min="11782" max="11782" width="7.140625" style="600" customWidth="1"/>
    <col min="11783" max="11783" width="7" style="600" customWidth="1"/>
    <col min="11784" max="11784" width="8.42578125" style="600" customWidth="1"/>
    <col min="11785" max="11785" width="13.28515625" style="600" customWidth="1"/>
    <col min="11786" max="11786" width="13.7109375" style="600" customWidth="1"/>
    <col min="11787" max="11787" width="7.5703125" style="600" customWidth="1"/>
    <col min="11788" max="12032" width="9.140625" style="600"/>
    <col min="12033" max="12033" width="0.5703125" style="600" customWidth="1"/>
    <col min="12034" max="12034" width="16.5703125" style="600" customWidth="1"/>
    <col min="12035" max="12035" width="14.28515625" style="600" customWidth="1"/>
    <col min="12036" max="12036" width="13" style="600" customWidth="1"/>
    <col min="12037" max="12037" width="36.28515625" style="600" customWidth="1"/>
    <col min="12038" max="12038" width="7.140625" style="600" customWidth="1"/>
    <col min="12039" max="12039" width="7" style="600" customWidth="1"/>
    <col min="12040" max="12040" width="8.42578125" style="600" customWidth="1"/>
    <col min="12041" max="12041" width="13.28515625" style="600" customWidth="1"/>
    <col min="12042" max="12042" width="13.7109375" style="600" customWidth="1"/>
    <col min="12043" max="12043" width="7.5703125" style="600" customWidth="1"/>
    <col min="12044" max="12288" width="9.140625" style="600"/>
    <col min="12289" max="12289" width="0.5703125" style="600" customWidth="1"/>
    <col min="12290" max="12290" width="16.5703125" style="600" customWidth="1"/>
    <col min="12291" max="12291" width="14.28515625" style="600" customWidth="1"/>
    <col min="12292" max="12292" width="13" style="600" customWidth="1"/>
    <col min="12293" max="12293" width="36.28515625" style="600" customWidth="1"/>
    <col min="12294" max="12294" width="7.140625" style="600" customWidth="1"/>
    <col min="12295" max="12295" width="7" style="600" customWidth="1"/>
    <col min="12296" max="12296" width="8.42578125" style="600" customWidth="1"/>
    <col min="12297" max="12297" width="13.28515625" style="600" customWidth="1"/>
    <col min="12298" max="12298" width="13.7109375" style="600" customWidth="1"/>
    <col min="12299" max="12299" width="7.5703125" style="600" customWidth="1"/>
    <col min="12300" max="12544" width="9.140625" style="600"/>
    <col min="12545" max="12545" width="0.5703125" style="600" customWidth="1"/>
    <col min="12546" max="12546" width="16.5703125" style="600" customWidth="1"/>
    <col min="12547" max="12547" width="14.28515625" style="600" customWidth="1"/>
    <col min="12548" max="12548" width="13" style="600" customWidth="1"/>
    <col min="12549" max="12549" width="36.28515625" style="600" customWidth="1"/>
    <col min="12550" max="12550" width="7.140625" style="600" customWidth="1"/>
    <col min="12551" max="12551" width="7" style="600" customWidth="1"/>
    <col min="12552" max="12552" width="8.42578125" style="600" customWidth="1"/>
    <col min="12553" max="12553" width="13.28515625" style="600" customWidth="1"/>
    <col min="12554" max="12554" width="13.7109375" style="600" customWidth="1"/>
    <col min="12555" max="12555" width="7.5703125" style="600" customWidth="1"/>
    <col min="12556" max="12800" width="9.140625" style="600"/>
    <col min="12801" max="12801" width="0.5703125" style="600" customWidth="1"/>
    <col min="12802" max="12802" width="16.5703125" style="600" customWidth="1"/>
    <col min="12803" max="12803" width="14.28515625" style="600" customWidth="1"/>
    <col min="12804" max="12804" width="13" style="600" customWidth="1"/>
    <col min="12805" max="12805" width="36.28515625" style="600" customWidth="1"/>
    <col min="12806" max="12806" width="7.140625" style="600" customWidth="1"/>
    <col min="12807" max="12807" width="7" style="600" customWidth="1"/>
    <col min="12808" max="12808" width="8.42578125" style="600" customWidth="1"/>
    <col min="12809" max="12809" width="13.28515625" style="600" customWidth="1"/>
    <col min="12810" max="12810" width="13.7109375" style="600" customWidth="1"/>
    <col min="12811" max="12811" width="7.5703125" style="600" customWidth="1"/>
    <col min="12812" max="13056" width="9.140625" style="600"/>
    <col min="13057" max="13057" width="0.5703125" style="600" customWidth="1"/>
    <col min="13058" max="13058" width="16.5703125" style="600" customWidth="1"/>
    <col min="13059" max="13059" width="14.28515625" style="600" customWidth="1"/>
    <col min="13060" max="13060" width="13" style="600" customWidth="1"/>
    <col min="13061" max="13061" width="36.28515625" style="600" customWidth="1"/>
    <col min="13062" max="13062" width="7.140625" style="600" customWidth="1"/>
    <col min="13063" max="13063" width="7" style="600" customWidth="1"/>
    <col min="13064" max="13064" width="8.42578125" style="600" customWidth="1"/>
    <col min="13065" max="13065" width="13.28515625" style="600" customWidth="1"/>
    <col min="13066" max="13066" width="13.7109375" style="600" customWidth="1"/>
    <col min="13067" max="13067" width="7.5703125" style="600" customWidth="1"/>
    <col min="13068" max="13312" width="9.140625" style="600"/>
    <col min="13313" max="13313" width="0.5703125" style="600" customWidth="1"/>
    <col min="13314" max="13314" width="16.5703125" style="600" customWidth="1"/>
    <col min="13315" max="13315" width="14.28515625" style="600" customWidth="1"/>
    <col min="13316" max="13316" width="13" style="600" customWidth="1"/>
    <col min="13317" max="13317" width="36.28515625" style="600" customWidth="1"/>
    <col min="13318" max="13318" width="7.140625" style="600" customWidth="1"/>
    <col min="13319" max="13319" width="7" style="600" customWidth="1"/>
    <col min="13320" max="13320" width="8.42578125" style="600" customWidth="1"/>
    <col min="13321" max="13321" width="13.28515625" style="600" customWidth="1"/>
    <col min="13322" max="13322" width="13.7109375" style="600" customWidth="1"/>
    <col min="13323" max="13323" width="7.5703125" style="600" customWidth="1"/>
    <col min="13324" max="13568" width="9.140625" style="600"/>
    <col min="13569" max="13569" width="0.5703125" style="600" customWidth="1"/>
    <col min="13570" max="13570" width="16.5703125" style="600" customWidth="1"/>
    <col min="13571" max="13571" width="14.28515625" style="600" customWidth="1"/>
    <col min="13572" max="13572" width="13" style="600" customWidth="1"/>
    <col min="13573" max="13573" width="36.28515625" style="600" customWidth="1"/>
    <col min="13574" max="13574" width="7.140625" style="600" customWidth="1"/>
    <col min="13575" max="13575" width="7" style="600" customWidth="1"/>
    <col min="13576" max="13576" width="8.42578125" style="600" customWidth="1"/>
    <col min="13577" max="13577" width="13.28515625" style="600" customWidth="1"/>
    <col min="13578" max="13578" width="13.7109375" style="600" customWidth="1"/>
    <col min="13579" max="13579" width="7.5703125" style="600" customWidth="1"/>
    <col min="13580" max="13824" width="9.140625" style="600"/>
    <col min="13825" max="13825" width="0.5703125" style="600" customWidth="1"/>
    <col min="13826" max="13826" width="16.5703125" style="600" customWidth="1"/>
    <col min="13827" max="13827" width="14.28515625" style="600" customWidth="1"/>
    <col min="13828" max="13828" width="13" style="600" customWidth="1"/>
    <col min="13829" max="13829" width="36.28515625" style="600" customWidth="1"/>
    <col min="13830" max="13830" width="7.140625" style="600" customWidth="1"/>
    <col min="13831" max="13831" width="7" style="600" customWidth="1"/>
    <col min="13832" max="13832" width="8.42578125" style="600" customWidth="1"/>
    <col min="13833" max="13833" width="13.28515625" style="600" customWidth="1"/>
    <col min="13834" max="13834" width="13.7109375" style="600" customWidth="1"/>
    <col min="13835" max="13835" width="7.5703125" style="600" customWidth="1"/>
    <col min="13836" max="14080" width="9.140625" style="600"/>
    <col min="14081" max="14081" width="0.5703125" style="600" customWidth="1"/>
    <col min="14082" max="14082" width="16.5703125" style="600" customWidth="1"/>
    <col min="14083" max="14083" width="14.28515625" style="600" customWidth="1"/>
    <col min="14084" max="14084" width="13" style="600" customWidth="1"/>
    <col min="14085" max="14085" width="36.28515625" style="600" customWidth="1"/>
    <col min="14086" max="14086" width="7.140625" style="600" customWidth="1"/>
    <col min="14087" max="14087" width="7" style="600" customWidth="1"/>
    <col min="14088" max="14088" width="8.42578125" style="600" customWidth="1"/>
    <col min="14089" max="14089" width="13.28515625" style="600" customWidth="1"/>
    <col min="14090" max="14090" width="13.7109375" style="600" customWidth="1"/>
    <col min="14091" max="14091" width="7.5703125" style="600" customWidth="1"/>
    <col min="14092" max="14336" width="9.140625" style="600"/>
    <col min="14337" max="14337" width="0.5703125" style="600" customWidth="1"/>
    <col min="14338" max="14338" width="16.5703125" style="600" customWidth="1"/>
    <col min="14339" max="14339" width="14.28515625" style="600" customWidth="1"/>
    <col min="14340" max="14340" width="13" style="600" customWidth="1"/>
    <col min="14341" max="14341" width="36.28515625" style="600" customWidth="1"/>
    <col min="14342" max="14342" width="7.140625" style="600" customWidth="1"/>
    <col min="14343" max="14343" width="7" style="600" customWidth="1"/>
    <col min="14344" max="14344" width="8.42578125" style="600" customWidth="1"/>
    <col min="14345" max="14345" width="13.28515625" style="600" customWidth="1"/>
    <col min="14346" max="14346" width="13.7109375" style="600" customWidth="1"/>
    <col min="14347" max="14347" width="7.5703125" style="600" customWidth="1"/>
    <col min="14348" max="14592" width="9.140625" style="600"/>
    <col min="14593" max="14593" width="0.5703125" style="600" customWidth="1"/>
    <col min="14594" max="14594" width="16.5703125" style="600" customWidth="1"/>
    <col min="14595" max="14595" width="14.28515625" style="600" customWidth="1"/>
    <col min="14596" max="14596" width="13" style="600" customWidth="1"/>
    <col min="14597" max="14597" width="36.28515625" style="600" customWidth="1"/>
    <col min="14598" max="14598" width="7.140625" style="600" customWidth="1"/>
    <col min="14599" max="14599" width="7" style="600" customWidth="1"/>
    <col min="14600" max="14600" width="8.42578125" style="600" customWidth="1"/>
    <col min="14601" max="14601" width="13.28515625" style="600" customWidth="1"/>
    <col min="14602" max="14602" width="13.7109375" style="600" customWidth="1"/>
    <col min="14603" max="14603" width="7.5703125" style="600" customWidth="1"/>
    <col min="14604" max="14848" width="9.140625" style="600"/>
    <col min="14849" max="14849" width="0.5703125" style="600" customWidth="1"/>
    <col min="14850" max="14850" width="16.5703125" style="600" customWidth="1"/>
    <col min="14851" max="14851" width="14.28515625" style="600" customWidth="1"/>
    <col min="14852" max="14852" width="13" style="600" customWidth="1"/>
    <col min="14853" max="14853" width="36.28515625" style="600" customWidth="1"/>
    <col min="14854" max="14854" width="7.140625" style="600" customWidth="1"/>
    <col min="14855" max="14855" width="7" style="600" customWidth="1"/>
    <col min="14856" max="14856" width="8.42578125" style="600" customWidth="1"/>
    <col min="14857" max="14857" width="13.28515625" style="600" customWidth="1"/>
    <col min="14858" max="14858" width="13.7109375" style="600" customWidth="1"/>
    <col min="14859" max="14859" width="7.5703125" style="600" customWidth="1"/>
    <col min="14860" max="15104" width="9.140625" style="600"/>
    <col min="15105" max="15105" width="0.5703125" style="600" customWidth="1"/>
    <col min="15106" max="15106" width="16.5703125" style="600" customWidth="1"/>
    <col min="15107" max="15107" width="14.28515625" style="600" customWidth="1"/>
    <col min="15108" max="15108" width="13" style="600" customWidth="1"/>
    <col min="15109" max="15109" width="36.28515625" style="600" customWidth="1"/>
    <col min="15110" max="15110" width="7.140625" style="600" customWidth="1"/>
    <col min="15111" max="15111" width="7" style="600" customWidth="1"/>
    <col min="15112" max="15112" width="8.42578125" style="600" customWidth="1"/>
    <col min="15113" max="15113" width="13.28515625" style="600" customWidth="1"/>
    <col min="15114" max="15114" width="13.7109375" style="600" customWidth="1"/>
    <col min="15115" max="15115" width="7.5703125" style="600" customWidth="1"/>
    <col min="15116" max="15360" width="9.140625" style="600"/>
    <col min="15361" max="15361" width="0.5703125" style="600" customWidth="1"/>
    <col min="15362" max="15362" width="16.5703125" style="600" customWidth="1"/>
    <col min="15363" max="15363" width="14.28515625" style="600" customWidth="1"/>
    <col min="15364" max="15364" width="13" style="600" customWidth="1"/>
    <col min="15365" max="15365" width="36.28515625" style="600" customWidth="1"/>
    <col min="15366" max="15366" width="7.140625" style="600" customWidth="1"/>
    <col min="15367" max="15367" width="7" style="600" customWidth="1"/>
    <col min="15368" max="15368" width="8.42578125" style="600" customWidth="1"/>
    <col min="15369" max="15369" width="13.28515625" style="600" customWidth="1"/>
    <col min="15370" max="15370" width="13.7109375" style="600" customWidth="1"/>
    <col min="15371" max="15371" width="7.5703125" style="600" customWidth="1"/>
    <col min="15372" max="15616" width="9.140625" style="600"/>
    <col min="15617" max="15617" width="0.5703125" style="600" customWidth="1"/>
    <col min="15618" max="15618" width="16.5703125" style="600" customWidth="1"/>
    <col min="15619" max="15619" width="14.28515625" style="600" customWidth="1"/>
    <col min="15620" max="15620" width="13" style="600" customWidth="1"/>
    <col min="15621" max="15621" width="36.28515625" style="600" customWidth="1"/>
    <col min="15622" max="15622" width="7.140625" style="600" customWidth="1"/>
    <col min="15623" max="15623" width="7" style="600" customWidth="1"/>
    <col min="15624" max="15624" width="8.42578125" style="600" customWidth="1"/>
    <col min="15625" max="15625" width="13.28515625" style="600" customWidth="1"/>
    <col min="15626" max="15626" width="13.7109375" style="600" customWidth="1"/>
    <col min="15627" max="15627" width="7.5703125" style="600" customWidth="1"/>
    <col min="15628" max="15872" width="9.140625" style="600"/>
    <col min="15873" max="15873" width="0.5703125" style="600" customWidth="1"/>
    <col min="15874" max="15874" width="16.5703125" style="600" customWidth="1"/>
    <col min="15875" max="15875" width="14.28515625" style="600" customWidth="1"/>
    <col min="15876" max="15876" width="13" style="600" customWidth="1"/>
    <col min="15877" max="15877" width="36.28515625" style="600" customWidth="1"/>
    <col min="15878" max="15878" width="7.140625" style="600" customWidth="1"/>
    <col min="15879" max="15879" width="7" style="600" customWidth="1"/>
    <col min="15880" max="15880" width="8.42578125" style="600" customWidth="1"/>
    <col min="15881" max="15881" width="13.28515625" style="600" customWidth="1"/>
    <col min="15882" max="15882" width="13.7109375" style="600" customWidth="1"/>
    <col min="15883" max="15883" width="7.5703125" style="600" customWidth="1"/>
    <col min="15884" max="16128" width="9.140625" style="600"/>
    <col min="16129" max="16129" width="0.5703125" style="600" customWidth="1"/>
    <col min="16130" max="16130" width="16.5703125" style="600" customWidth="1"/>
    <col min="16131" max="16131" width="14.28515625" style="600" customWidth="1"/>
    <col min="16132" max="16132" width="13" style="600" customWidth="1"/>
    <col min="16133" max="16133" width="36.28515625" style="600" customWidth="1"/>
    <col min="16134" max="16134" width="7.140625" style="600" customWidth="1"/>
    <col min="16135" max="16135" width="7" style="600" customWidth="1"/>
    <col min="16136" max="16136" width="8.42578125" style="600" customWidth="1"/>
    <col min="16137" max="16137" width="13.28515625" style="600" customWidth="1"/>
    <col min="16138" max="16138" width="13.7109375" style="600" customWidth="1"/>
    <col min="16139" max="16139" width="7.5703125" style="600" customWidth="1"/>
    <col min="16140" max="16384" width="9.140625" style="600"/>
  </cols>
  <sheetData>
    <row r="1" spans="1:11" x14ac:dyDescent="0.2">
      <c r="A1" s="1006"/>
      <c r="B1" s="1006"/>
      <c r="C1" s="1006"/>
      <c r="D1" s="1006"/>
      <c r="E1" s="1006"/>
      <c r="F1" s="1006"/>
      <c r="G1" s="1006"/>
      <c r="H1" s="1006"/>
      <c r="I1" s="1006"/>
      <c r="J1" s="1006"/>
    </row>
    <row r="2" spans="1:11" ht="24" customHeight="1" x14ac:dyDescent="0.2">
      <c r="A2" s="1006"/>
      <c r="B2" s="1006"/>
      <c r="C2" s="1006"/>
      <c r="D2" s="1006"/>
      <c r="E2" s="1006"/>
      <c r="F2" s="1006"/>
      <c r="G2" s="1892" t="s">
        <v>692</v>
      </c>
      <c r="H2" s="1892"/>
      <c r="I2" s="973" t="s">
        <v>144</v>
      </c>
      <c r="J2" s="1006"/>
    </row>
    <row r="3" spans="1:11" x14ac:dyDescent="0.2">
      <c r="A3" s="1006"/>
      <c r="B3" s="1006"/>
      <c r="C3" s="1006"/>
      <c r="D3" s="1006"/>
      <c r="E3" s="1006"/>
      <c r="F3" s="1006"/>
      <c r="G3" s="1006"/>
      <c r="H3" s="1006"/>
      <c r="I3" s="1006"/>
      <c r="J3" s="1006"/>
    </row>
    <row r="6" spans="1:11" ht="14.65" customHeight="1" x14ac:dyDescent="0.2">
      <c r="G6" s="1893" t="s">
        <v>693</v>
      </c>
      <c r="H6" s="1893"/>
      <c r="I6" s="1893"/>
      <c r="J6" s="1893"/>
    </row>
    <row r="7" spans="1:11" ht="8.25" customHeight="1" x14ac:dyDescent="0.2">
      <c r="B7" s="1631" t="str">
        <f>TTDN!D9</f>
        <v>CÔNG TY CỔ PHẦN QUỐC TẾ SUGI</v>
      </c>
      <c r="C7" s="1631"/>
      <c r="D7" s="1631"/>
      <c r="E7" s="1631"/>
      <c r="F7" s="1631"/>
      <c r="G7" s="1893"/>
      <c r="H7" s="1893"/>
      <c r="I7" s="1893"/>
      <c r="J7" s="1893"/>
    </row>
    <row r="8" spans="1:11" ht="11.1" customHeight="1" x14ac:dyDescent="0.2">
      <c r="B8" s="1631"/>
      <c r="C8" s="1631"/>
      <c r="D8" s="1631"/>
      <c r="E8" s="1631"/>
      <c r="F8" s="1631"/>
      <c r="G8" s="1894" t="s">
        <v>2051</v>
      </c>
      <c r="H8" s="1894"/>
      <c r="I8" s="1894"/>
      <c r="J8" s="1894"/>
    </row>
    <row r="9" spans="1:11" ht="17.649999999999999" customHeight="1" x14ac:dyDescent="0.2">
      <c r="B9" s="1631" t="str">
        <f>TTDN!D11</f>
        <v>Số 51-53 đường Trường Chinh, phường Tứ Minh, TP Hải Dương</v>
      </c>
      <c r="C9" s="1631"/>
      <c r="D9" s="1631"/>
      <c r="E9" s="1631"/>
      <c r="F9" s="1631"/>
      <c r="G9" s="1894"/>
      <c r="H9" s="1894"/>
      <c r="I9" s="1894"/>
      <c r="J9" s="1894"/>
    </row>
    <row r="10" spans="1:11" ht="9.6" customHeight="1" x14ac:dyDescent="0.2">
      <c r="B10" s="1631"/>
      <c r="C10" s="1631"/>
      <c r="D10" s="1631"/>
      <c r="E10" s="1631"/>
      <c r="F10" s="1631"/>
    </row>
    <row r="11" spans="1:11" ht="19.899999999999999" customHeight="1" x14ac:dyDescent="0.2">
      <c r="B11" s="1632" t="s">
        <v>694</v>
      </c>
      <c r="C11" s="1632"/>
      <c r="D11" s="1632"/>
      <c r="E11" s="1632"/>
      <c r="F11" s="1632"/>
      <c r="G11" s="1632"/>
      <c r="H11" s="1632"/>
      <c r="I11" s="1632"/>
      <c r="J11" s="1632"/>
      <c r="K11" s="1632"/>
    </row>
    <row r="12" spans="1:11" ht="20.65" customHeight="1" x14ac:dyDescent="0.2">
      <c r="B12" s="1895" t="s">
        <v>695</v>
      </c>
      <c r="C12" s="1895"/>
      <c r="D12" s="1895"/>
      <c r="E12" s="1895"/>
      <c r="F12" s="1895"/>
      <c r="G12" s="1895"/>
      <c r="H12" s="1895"/>
      <c r="I12" s="1895"/>
      <c r="J12" s="1895"/>
      <c r="K12" s="1895"/>
    </row>
    <row r="13" spans="1:11" ht="20.25" customHeight="1" x14ac:dyDescent="0.2">
      <c r="B13" s="1633" t="str">
        <f>"Năm "&amp;YEAR(TTDN!P19)</f>
        <v>Năm 2021</v>
      </c>
      <c r="C13" s="1633"/>
      <c r="D13" s="1633"/>
      <c r="E13" s="1633"/>
      <c r="F13" s="1633"/>
      <c r="G13" s="1633"/>
      <c r="H13" s="1633"/>
      <c r="I13" s="1633"/>
      <c r="J13" s="1633"/>
      <c r="K13" s="1633"/>
    </row>
    <row r="14" spans="1:11" ht="17.649999999999999" customHeight="1" x14ac:dyDescent="0.2">
      <c r="B14" s="1896" t="str">
        <f>"Tài khoản: " &amp;I2&amp;" - "&amp;VLOOKUP(I2,DMTK!$B$11:$D$250,3,0)</f>
        <v>Tài khoản: 112 - Tiền gửi Ngân hàng</v>
      </c>
      <c r="C14" s="1896"/>
      <c r="D14" s="1896"/>
      <c r="E14" s="1896"/>
      <c r="F14" s="1896"/>
      <c r="G14" s="1896"/>
      <c r="H14" s="1896"/>
      <c r="I14" s="1896"/>
      <c r="J14" s="1007"/>
      <c r="K14" s="1008"/>
    </row>
    <row r="15" spans="1:11" ht="28.7" customHeight="1" x14ac:dyDescent="0.2">
      <c r="B15" s="1897" t="s">
        <v>696</v>
      </c>
      <c r="C15" s="1897" t="s">
        <v>697</v>
      </c>
      <c r="D15" s="1897"/>
      <c r="E15" s="1897" t="s">
        <v>664</v>
      </c>
      <c r="F15" s="1897" t="s">
        <v>698</v>
      </c>
      <c r="G15" s="1897"/>
      <c r="H15" s="1897" t="s">
        <v>699</v>
      </c>
      <c r="I15" s="1897" t="s">
        <v>589</v>
      </c>
      <c r="J15" s="1897"/>
      <c r="K15" s="1898" t="s">
        <v>923</v>
      </c>
    </row>
    <row r="16" spans="1:11" ht="30" customHeight="1" x14ac:dyDescent="0.2">
      <c r="B16" s="1897"/>
      <c r="C16" s="1009" t="s">
        <v>700</v>
      </c>
      <c r="D16" s="1009" t="s">
        <v>701</v>
      </c>
      <c r="E16" s="1897"/>
      <c r="F16" s="1009" t="s">
        <v>702</v>
      </c>
      <c r="G16" s="1009" t="s">
        <v>703</v>
      </c>
      <c r="H16" s="1897"/>
      <c r="I16" s="1009" t="s">
        <v>132</v>
      </c>
      <c r="J16" s="1009" t="s">
        <v>133</v>
      </c>
      <c r="K16" s="1899"/>
    </row>
    <row r="17" spans="2:11" ht="17.649999999999999" customHeight="1" x14ac:dyDescent="0.2">
      <c r="B17" s="1010" t="s">
        <v>25</v>
      </c>
      <c r="C17" s="1010" t="s">
        <v>28</v>
      </c>
      <c r="D17" s="1010" t="s">
        <v>461</v>
      </c>
      <c r="E17" s="1011" t="s">
        <v>704</v>
      </c>
      <c r="F17" s="1010" t="s">
        <v>705</v>
      </c>
      <c r="G17" s="1010" t="s">
        <v>706</v>
      </c>
      <c r="H17" s="1010" t="s">
        <v>707</v>
      </c>
      <c r="I17" s="1011" t="s">
        <v>19</v>
      </c>
      <c r="J17" s="1011" t="s">
        <v>20</v>
      </c>
      <c r="K17" s="1012"/>
    </row>
    <row r="18" spans="2:11" ht="16.899999999999999" customHeight="1" x14ac:dyDescent="0.2">
      <c r="B18" s="1013"/>
      <c r="C18" s="1013"/>
      <c r="D18" s="1013"/>
      <c r="E18" s="1014" t="s">
        <v>708</v>
      </c>
      <c r="F18" s="1013"/>
      <c r="G18" s="1013"/>
      <c r="H18" s="1013"/>
      <c r="I18" s="1040">
        <f>VLOOKUP($I$2,DMTK!$B$11:$G$250,5,0)</f>
        <v>172646</v>
      </c>
      <c r="J18" s="1040">
        <f>VLOOKUP($I$2,DMTK!$B$11:$G$250,6,0)</f>
        <v>0</v>
      </c>
      <c r="K18" s="1015" t="s">
        <v>590</v>
      </c>
    </row>
    <row r="19" spans="2:11" s="178" customFormat="1" ht="17.649999999999999" hidden="1" customHeight="1" x14ac:dyDescent="0.2">
      <c r="B19" s="179"/>
      <c r="C19" s="179"/>
      <c r="D19" s="179"/>
      <c r="E19" s="180" t="s">
        <v>709</v>
      </c>
      <c r="F19" s="179"/>
      <c r="G19" s="179"/>
      <c r="H19" s="179"/>
      <c r="I19" s="179"/>
      <c r="J19" s="181"/>
      <c r="K19" s="498"/>
    </row>
    <row r="20" spans="2:11" ht="28.5" customHeight="1" x14ac:dyDescent="0.2">
      <c r="B20" s="1000">
        <f t="shared" ref="B20:B83" si="0">IF($K20="","",INDEX(ngaygs,$K20))</f>
        <v>44280</v>
      </c>
      <c r="C20" s="1041">
        <f t="shared" ref="C20:C83" si="1">IF($K20="","",INDEX(soct,$K20))</f>
        <v>0</v>
      </c>
      <c r="D20" s="1000">
        <f t="shared" ref="D20:D83" si="2">IF($K20="","",INDEX(ngayct,$K20))</f>
        <v>44280</v>
      </c>
      <c r="E20" s="1000" t="str">
        <f t="shared" ref="E20:E83" si="3">IF($K20="","",INDEX(diengiai,$K20))</f>
        <v>Thanh toán tiền phần mềm Base 1 năm</v>
      </c>
      <c r="F20" s="1016"/>
      <c r="G20" s="1017"/>
      <c r="H20" s="1042" t="str">
        <f t="shared" ref="H20:H83" si="4">IF($K20="","",IF(INDEX(LEFT(tkno,3),$K20)=$I$2,INDEX(tkco,$K20),INDEX(tkno,$K20)))</f>
        <v>6427</v>
      </c>
      <c r="I20" s="1043" t="str">
        <f t="shared" ref="I20:I83" si="5">IF($K20="","",IF(INDEX(LEFT(tkno,3),$K20)=$I$2,INDEX(sotien,$K20),""))</f>
        <v/>
      </c>
      <c r="J20" s="1043">
        <f t="shared" ref="J20:J83" si="6">IF($K20="","",IF(INDEX(LEFT(tkco,3),$K20)=$I$2,INDEX(sotien,$K20),""))</f>
        <v>21600000</v>
      </c>
      <c r="K20" s="1004">
        <f t="array" ref="K20">IFERROR(SMALL(IF((LEFT(tkno,3)=$I$2)+(LEFT(tkco,3)=$I$2),ROW(tkno)-6),ROWS($M$12:M12)),"")</f>
        <v>21</v>
      </c>
    </row>
    <row r="21" spans="2:11" ht="28.5" customHeight="1" x14ac:dyDescent="0.2">
      <c r="B21" s="1000">
        <f t="shared" si="0"/>
        <v>44284</v>
      </c>
      <c r="C21" s="1041">
        <f t="shared" si="1"/>
        <v>0</v>
      </c>
      <c r="D21" s="1000">
        <f t="shared" si="2"/>
        <v>44284</v>
      </c>
      <c r="E21" s="1000" t="str">
        <f t="shared" si="3"/>
        <v>mua máy photo RICOH MP6054 phục vụ phòng đào tạo</v>
      </c>
      <c r="F21" s="1016"/>
      <c r="G21" s="1017"/>
      <c r="H21" s="1042" t="str">
        <f t="shared" si="4"/>
        <v>24202</v>
      </c>
      <c r="I21" s="1043" t="str">
        <f t="shared" si="5"/>
        <v/>
      </c>
      <c r="J21" s="1043">
        <f t="shared" si="6"/>
        <v>28350000</v>
      </c>
      <c r="K21" s="1004">
        <f t="array" ref="K21">IFERROR(SMALL(IF((LEFT(tkno,3)=$I$2)+(LEFT(tkco,3)=$I$2),ROW(tkno)-6),ROWS($M$12:M13)),"")</f>
        <v>22</v>
      </c>
    </row>
    <row r="22" spans="2:11" ht="28.5" customHeight="1" x14ac:dyDescent="0.2">
      <c r="B22" s="1000" t="str">
        <f t="shared" si="0"/>
        <v/>
      </c>
      <c r="C22" s="1041" t="str">
        <f t="shared" si="1"/>
        <v/>
      </c>
      <c r="D22" s="1000" t="str">
        <f t="shared" si="2"/>
        <v/>
      </c>
      <c r="E22" s="1000" t="str">
        <f t="shared" si="3"/>
        <v/>
      </c>
      <c r="F22" s="1016"/>
      <c r="G22" s="1017"/>
      <c r="H22" s="1042" t="str">
        <f t="shared" si="4"/>
        <v/>
      </c>
      <c r="I22" s="1043" t="str">
        <f t="shared" si="5"/>
        <v/>
      </c>
      <c r="J22" s="1043" t="str">
        <f t="shared" si="6"/>
        <v/>
      </c>
      <c r="K22" s="1004" t="str">
        <f t="array" ref="K22">IFERROR(SMALL(IF((LEFT(tkno,3)=$I$2)+(LEFT(tkco,3)=$I$2),ROW(tkno)-6),ROWS($M$12:M14)),"")</f>
        <v/>
      </c>
    </row>
    <row r="23" spans="2:11" ht="28.5" customHeight="1" x14ac:dyDescent="0.2">
      <c r="B23" s="1000" t="str">
        <f t="shared" si="0"/>
        <v/>
      </c>
      <c r="C23" s="1041" t="str">
        <f t="shared" si="1"/>
        <v/>
      </c>
      <c r="D23" s="1000" t="str">
        <f t="shared" si="2"/>
        <v/>
      </c>
      <c r="E23" s="1000" t="str">
        <f t="shared" si="3"/>
        <v/>
      </c>
      <c r="F23" s="1016"/>
      <c r="G23" s="1017"/>
      <c r="H23" s="1042" t="str">
        <f t="shared" si="4"/>
        <v/>
      </c>
      <c r="I23" s="1043" t="str">
        <f t="shared" si="5"/>
        <v/>
      </c>
      <c r="J23" s="1043" t="str">
        <f t="shared" si="6"/>
        <v/>
      </c>
      <c r="K23" s="1004" t="str">
        <f t="array" ref="K23">IFERROR(SMALL(IF((LEFT(tkno,3)=$I$2)+(LEFT(tkco,3)=$I$2),ROW(tkno)-6),ROWS($M$12:M15)),"")</f>
        <v/>
      </c>
    </row>
    <row r="24" spans="2:11" ht="28.5" customHeight="1" x14ac:dyDescent="0.2">
      <c r="B24" s="1000" t="str">
        <f t="shared" si="0"/>
        <v/>
      </c>
      <c r="C24" s="1041" t="str">
        <f t="shared" si="1"/>
        <v/>
      </c>
      <c r="D24" s="1000" t="str">
        <f t="shared" si="2"/>
        <v/>
      </c>
      <c r="E24" s="1000" t="str">
        <f t="shared" si="3"/>
        <v/>
      </c>
      <c r="F24" s="1016"/>
      <c r="G24" s="1017"/>
      <c r="H24" s="1042" t="str">
        <f t="shared" si="4"/>
        <v/>
      </c>
      <c r="I24" s="1043" t="str">
        <f t="shared" si="5"/>
        <v/>
      </c>
      <c r="J24" s="1043" t="str">
        <f t="shared" si="6"/>
        <v/>
      </c>
      <c r="K24" s="1004" t="str">
        <f t="array" ref="K24">IFERROR(SMALL(IF((LEFT(tkno,3)=$I$2)+(LEFT(tkco,3)=$I$2),ROW(tkno)-6),ROWS($M$12:M16)),"")</f>
        <v/>
      </c>
    </row>
    <row r="25" spans="2:11" ht="28.5" customHeight="1" x14ac:dyDescent="0.2">
      <c r="B25" s="1000" t="str">
        <f t="shared" si="0"/>
        <v/>
      </c>
      <c r="C25" s="1041" t="str">
        <f t="shared" si="1"/>
        <v/>
      </c>
      <c r="D25" s="1000" t="str">
        <f t="shared" si="2"/>
        <v/>
      </c>
      <c r="E25" s="1000" t="str">
        <f t="shared" si="3"/>
        <v/>
      </c>
      <c r="F25" s="1016"/>
      <c r="G25" s="1017"/>
      <c r="H25" s="1042" t="str">
        <f t="shared" si="4"/>
        <v/>
      </c>
      <c r="I25" s="1043" t="str">
        <f t="shared" si="5"/>
        <v/>
      </c>
      <c r="J25" s="1043" t="str">
        <f t="shared" si="6"/>
        <v/>
      </c>
      <c r="K25" s="1004" t="str">
        <f t="array" ref="K25">IFERROR(SMALL(IF((LEFT(tkno,3)=$I$2)+(LEFT(tkco,3)=$I$2),ROW(tkno)-6),ROWS($M$12:M17)),"")</f>
        <v/>
      </c>
    </row>
    <row r="26" spans="2:11" ht="28.5" customHeight="1" x14ac:dyDescent="0.2">
      <c r="B26" s="1000" t="str">
        <f t="shared" si="0"/>
        <v/>
      </c>
      <c r="C26" s="1041" t="str">
        <f t="shared" si="1"/>
        <v/>
      </c>
      <c r="D26" s="1000" t="str">
        <f t="shared" si="2"/>
        <v/>
      </c>
      <c r="E26" s="1000" t="str">
        <f t="shared" si="3"/>
        <v/>
      </c>
      <c r="F26" s="1016"/>
      <c r="G26" s="1017"/>
      <c r="H26" s="1042" t="str">
        <f t="shared" si="4"/>
        <v/>
      </c>
      <c r="I26" s="1043" t="str">
        <f t="shared" si="5"/>
        <v/>
      </c>
      <c r="J26" s="1043" t="str">
        <f t="shared" si="6"/>
        <v/>
      </c>
      <c r="K26" s="1004" t="str">
        <f t="array" ref="K26">IFERROR(SMALL(IF((LEFT(tkno,3)=$I$2)+(LEFT(tkco,3)=$I$2),ROW(tkno)-6),ROWS($M$12:M18)),"")</f>
        <v/>
      </c>
    </row>
    <row r="27" spans="2:11" ht="28.5" customHeight="1" x14ac:dyDescent="0.2">
      <c r="B27" s="1000" t="str">
        <f t="shared" si="0"/>
        <v/>
      </c>
      <c r="C27" s="1041" t="str">
        <f t="shared" si="1"/>
        <v/>
      </c>
      <c r="D27" s="1000" t="str">
        <f t="shared" si="2"/>
        <v/>
      </c>
      <c r="E27" s="1000" t="str">
        <f t="shared" si="3"/>
        <v/>
      </c>
      <c r="F27" s="1016"/>
      <c r="G27" s="1017"/>
      <c r="H27" s="1042" t="str">
        <f t="shared" si="4"/>
        <v/>
      </c>
      <c r="I27" s="1043" t="str">
        <f t="shared" si="5"/>
        <v/>
      </c>
      <c r="J27" s="1043" t="str">
        <f t="shared" si="6"/>
        <v/>
      </c>
      <c r="K27" s="1004" t="str">
        <f t="array" ref="K27">IFERROR(SMALL(IF((LEFT(tkno,3)=$I$2)+(LEFT(tkco,3)=$I$2),ROW(tkno)-6),ROWS($M$12:M19)),"")</f>
        <v/>
      </c>
    </row>
    <row r="28" spans="2:11" ht="28.5" customHeight="1" x14ac:dyDescent="0.2">
      <c r="B28" s="1000" t="str">
        <f t="shared" si="0"/>
        <v/>
      </c>
      <c r="C28" s="1041" t="str">
        <f t="shared" si="1"/>
        <v/>
      </c>
      <c r="D28" s="1000" t="str">
        <f t="shared" si="2"/>
        <v/>
      </c>
      <c r="E28" s="1000" t="str">
        <f t="shared" si="3"/>
        <v/>
      </c>
      <c r="F28" s="1016"/>
      <c r="G28" s="1017"/>
      <c r="H28" s="1042" t="str">
        <f t="shared" si="4"/>
        <v/>
      </c>
      <c r="I28" s="1043" t="str">
        <f t="shared" si="5"/>
        <v/>
      </c>
      <c r="J28" s="1043" t="str">
        <f t="shared" si="6"/>
        <v/>
      </c>
      <c r="K28" s="1004" t="str">
        <f t="array" ref="K28">IFERROR(SMALL(IF((LEFT(tkno,3)=$I$2)+(LEFT(tkco,3)=$I$2),ROW(tkno)-6),ROWS($M$12:M20)),"")</f>
        <v/>
      </c>
    </row>
    <row r="29" spans="2:11" ht="28.5" customHeight="1" x14ac:dyDescent="0.2">
      <c r="B29" s="1000" t="str">
        <f t="shared" si="0"/>
        <v/>
      </c>
      <c r="C29" s="1041" t="str">
        <f t="shared" si="1"/>
        <v/>
      </c>
      <c r="D29" s="1000" t="str">
        <f t="shared" si="2"/>
        <v/>
      </c>
      <c r="E29" s="1000" t="str">
        <f t="shared" si="3"/>
        <v/>
      </c>
      <c r="F29" s="1016"/>
      <c r="G29" s="1017"/>
      <c r="H29" s="1042" t="str">
        <f t="shared" si="4"/>
        <v/>
      </c>
      <c r="I29" s="1043" t="str">
        <f t="shared" si="5"/>
        <v/>
      </c>
      <c r="J29" s="1043" t="str">
        <f t="shared" si="6"/>
        <v/>
      </c>
      <c r="K29" s="1004" t="str">
        <f t="array" ref="K29">IFERROR(SMALL(IF((LEFT(tkno,3)=$I$2)+(LEFT(tkco,3)=$I$2),ROW(tkno)-6),ROWS($M$12:M21)),"")</f>
        <v/>
      </c>
    </row>
    <row r="30" spans="2:11" ht="28.5" customHeight="1" x14ac:dyDescent="0.2">
      <c r="B30" s="1000" t="str">
        <f t="shared" si="0"/>
        <v/>
      </c>
      <c r="C30" s="1041" t="str">
        <f t="shared" si="1"/>
        <v/>
      </c>
      <c r="D30" s="1000" t="str">
        <f t="shared" si="2"/>
        <v/>
      </c>
      <c r="E30" s="1000" t="str">
        <f t="shared" si="3"/>
        <v/>
      </c>
      <c r="F30" s="1016"/>
      <c r="G30" s="1017"/>
      <c r="H30" s="1042" t="str">
        <f t="shared" si="4"/>
        <v/>
      </c>
      <c r="I30" s="1043" t="str">
        <f t="shared" si="5"/>
        <v/>
      </c>
      <c r="J30" s="1043" t="str">
        <f t="shared" si="6"/>
        <v/>
      </c>
      <c r="K30" s="1004" t="str">
        <f t="array" ref="K30">IFERROR(SMALL(IF((LEFT(tkno,3)=$I$2)+(LEFT(tkco,3)=$I$2),ROW(tkno)-6),ROWS($M$12:M22)),"")</f>
        <v/>
      </c>
    </row>
    <row r="31" spans="2:11" s="178" customFormat="1" ht="28.5" customHeight="1" x14ac:dyDescent="0.2">
      <c r="B31" s="476" t="str">
        <f t="shared" si="0"/>
        <v/>
      </c>
      <c r="C31" s="497" t="str">
        <f t="shared" si="1"/>
        <v/>
      </c>
      <c r="D31" s="476" t="str">
        <f t="shared" si="2"/>
        <v/>
      </c>
      <c r="E31" s="476" t="str">
        <f t="shared" si="3"/>
        <v/>
      </c>
      <c r="F31" s="182"/>
      <c r="G31" s="184"/>
      <c r="H31" s="183" t="str">
        <f t="shared" si="4"/>
        <v/>
      </c>
      <c r="I31" s="185" t="str">
        <f t="shared" si="5"/>
        <v/>
      </c>
      <c r="J31" s="185" t="str">
        <f t="shared" si="6"/>
        <v/>
      </c>
      <c r="K31" s="482" t="str">
        <f t="array" ref="K31">IFERROR(SMALL(IF((LEFT(tkno,3)=$I$2)+(LEFT(tkco,3)=$I$2),ROW(tkno)-6),ROWS($M$12:M23)),"")</f>
        <v/>
      </c>
    </row>
    <row r="32" spans="2:11" s="178" customFormat="1" ht="28.5" customHeight="1" x14ac:dyDescent="0.2">
      <c r="B32" s="476" t="str">
        <f t="shared" si="0"/>
        <v/>
      </c>
      <c r="C32" s="497" t="str">
        <f t="shared" si="1"/>
        <v/>
      </c>
      <c r="D32" s="476" t="str">
        <f t="shared" si="2"/>
        <v/>
      </c>
      <c r="E32" s="476" t="str">
        <f t="shared" si="3"/>
        <v/>
      </c>
      <c r="F32" s="182"/>
      <c r="G32" s="184"/>
      <c r="H32" s="183" t="str">
        <f t="shared" si="4"/>
        <v/>
      </c>
      <c r="I32" s="185" t="str">
        <f t="shared" si="5"/>
        <v/>
      </c>
      <c r="J32" s="185" t="str">
        <f t="shared" si="6"/>
        <v/>
      </c>
      <c r="K32" s="482" t="str">
        <f t="array" ref="K32">IFERROR(SMALL(IF((LEFT(tkno,3)=$I$2)+(LEFT(tkco,3)=$I$2),ROW(tkno)-6),ROWS($M$12:M24)),"")</f>
        <v/>
      </c>
    </row>
    <row r="33" spans="2:11" s="178" customFormat="1" ht="28.5" hidden="1" customHeight="1" x14ac:dyDescent="0.2">
      <c r="B33" s="476" t="str">
        <f t="shared" si="0"/>
        <v/>
      </c>
      <c r="C33" s="497" t="str">
        <f t="shared" si="1"/>
        <v/>
      </c>
      <c r="D33" s="476" t="str">
        <f t="shared" si="2"/>
        <v/>
      </c>
      <c r="E33" s="476" t="str">
        <f t="shared" si="3"/>
        <v/>
      </c>
      <c r="F33" s="182"/>
      <c r="G33" s="184"/>
      <c r="H33" s="183" t="str">
        <f t="shared" si="4"/>
        <v/>
      </c>
      <c r="I33" s="185" t="str">
        <f t="shared" si="5"/>
        <v/>
      </c>
      <c r="J33" s="185" t="str">
        <f t="shared" si="6"/>
        <v/>
      </c>
      <c r="K33" s="482" t="str">
        <f t="array" ref="K33">IFERROR(SMALL(IF((LEFT(tkno,3)=$I$2)+(LEFT(tkco,3)=$I$2),ROW(tkno)-6),ROWS($M$12:M25)),"")</f>
        <v/>
      </c>
    </row>
    <row r="34" spans="2:11" s="178" customFormat="1" ht="28.5" hidden="1" customHeight="1" x14ac:dyDescent="0.2">
      <c r="B34" s="476" t="str">
        <f t="shared" si="0"/>
        <v/>
      </c>
      <c r="C34" s="497" t="str">
        <f t="shared" si="1"/>
        <v/>
      </c>
      <c r="D34" s="476" t="str">
        <f t="shared" si="2"/>
        <v/>
      </c>
      <c r="E34" s="476" t="str">
        <f t="shared" si="3"/>
        <v/>
      </c>
      <c r="F34" s="182"/>
      <c r="G34" s="184"/>
      <c r="H34" s="183" t="str">
        <f t="shared" si="4"/>
        <v/>
      </c>
      <c r="I34" s="185" t="str">
        <f t="shared" si="5"/>
        <v/>
      </c>
      <c r="J34" s="185" t="str">
        <f t="shared" si="6"/>
        <v/>
      </c>
      <c r="K34" s="482" t="str">
        <f t="array" ref="K34">IFERROR(SMALL(IF((LEFT(tkno,3)=$I$2)+(LEFT(tkco,3)=$I$2),ROW(tkno)-6),ROWS($M$12:M26)),"")</f>
        <v/>
      </c>
    </row>
    <row r="35" spans="2:11" s="178" customFormat="1" ht="28.5" hidden="1" customHeight="1" x14ac:dyDescent="0.2">
      <c r="B35" s="476" t="str">
        <f t="shared" si="0"/>
        <v/>
      </c>
      <c r="C35" s="497" t="str">
        <f t="shared" si="1"/>
        <v/>
      </c>
      <c r="D35" s="476" t="str">
        <f t="shared" si="2"/>
        <v/>
      </c>
      <c r="E35" s="476" t="str">
        <f t="shared" si="3"/>
        <v/>
      </c>
      <c r="F35" s="182"/>
      <c r="G35" s="184"/>
      <c r="H35" s="183" t="str">
        <f t="shared" si="4"/>
        <v/>
      </c>
      <c r="I35" s="185" t="str">
        <f t="shared" si="5"/>
        <v/>
      </c>
      <c r="J35" s="185" t="str">
        <f t="shared" si="6"/>
        <v/>
      </c>
      <c r="K35" s="482" t="str">
        <f t="array" ref="K35">IFERROR(SMALL(IF((LEFT(tkno,3)=$I$2)+(LEFT(tkco,3)=$I$2),ROW(tkno)-6),ROWS($M$12:M27)),"")</f>
        <v/>
      </c>
    </row>
    <row r="36" spans="2:11" s="178" customFormat="1" ht="28.5" hidden="1" customHeight="1" x14ac:dyDescent="0.2">
      <c r="B36" s="476" t="str">
        <f t="shared" si="0"/>
        <v/>
      </c>
      <c r="C36" s="497" t="str">
        <f t="shared" si="1"/>
        <v/>
      </c>
      <c r="D36" s="476" t="str">
        <f t="shared" si="2"/>
        <v/>
      </c>
      <c r="E36" s="476" t="str">
        <f t="shared" si="3"/>
        <v/>
      </c>
      <c r="F36" s="182"/>
      <c r="G36" s="184"/>
      <c r="H36" s="183" t="str">
        <f t="shared" si="4"/>
        <v/>
      </c>
      <c r="I36" s="185" t="str">
        <f t="shared" si="5"/>
        <v/>
      </c>
      <c r="J36" s="185" t="str">
        <f t="shared" si="6"/>
        <v/>
      </c>
      <c r="K36" s="482" t="str">
        <f t="array" ref="K36">IFERROR(SMALL(IF((LEFT(tkno,3)=$I$2)+(LEFT(tkco,3)=$I$2),ROW(tkno)-6),ROWS($M$12:M28)),"")</f>
        <v/>
      </c>
    </row>
    <row r="37" spans="2:11" s="178" customFormat="1" ht="28.5" hidden="1" customHeight="1" x14ac:dyDescent="0.2">
      <c r="B37" s="476" t="str">
        <f t="shared" si="0"/>
        <v/>
      </c>
      <c r="C37" s="497" t="str">
        <f t="shared" si="1"/>
        <v/>
      </c>
      <c r="D37" s="476" t="str">
        <f t="shared" si="2"/>
        <v/>
      </c>
      <c r="E37" s="476" t="str">
        <f t="shared" si="3"/>
        <v/>
      </c>
      <c r="F37" s="182"/>
      <c r="G37" s="184"/>
      <c r="H37" s="183" t="str">
        <f t="shared" si="4"/>
        <v/>
      </c>
      <c r="I37" s="185" t="str">
        <f t="shared" si="5"/>
        <v/>
      </c>
      <c r="J37" s="185" t="str">
        <f t="shared" si="6"/>
        <v/>
      </c>
      <c r="K37" s="482" t="str">
        <f t="array" ref="K37">IFERROR(SMALL(IF((LEFT(tkno,3)=$I$2)+(LEFT(tkco,3)=$I$2),ROW(tkno)-6),ROWS($M$12:M29)),"")</f>
        <v/>
      </c>
    </row>
    <row r="38" spans="2:11" s="178" customFormat="1" ht="28.5" hidden="1" customHeight="1" x14ac:dyDescent="0.2">
      <c r="B38" s="476" t="str">
        <f t="shared" si="0"/>
        <v/>
      </c>
      <c r="C38" s="497" t="str">
        <f t="shared" si="1"/>
        <v/>
      </c>
      <c r="D38" s="476" t="str">
        <f t="shared" si="2"/>
        <v/>
      </c>
      <c r="E38" s="476" t="str">
        <f t="shared" si="3"/>
        <v/>
      </c>
      <c r="F38" s="182"/>
      <c r="G38" s="184"/>
      <c r="H38" s="183" t="str">
        <f t="shared" si="4"/>
        <v/>
      </c>
      <c r="I38" s="185" t="str">
        <f t="shared" si="5"/>
        <v/>
      </c>
      <c r="J38" s="185" t="str">
        <f t="shared" si="6"/>
        <v/>
      </c>
      <c r="K38" s="482" t="str">
        <f t="array" ref="K38">IFERROR(SMALL(IF((LEFT(tkno,3)=$I$2)+(LEFT(tkco,3)=$I$2),ROW(tkno)-6),ROWS($M$12:M30)),"")</f>
        <v/>
      </c>
    </row>
    <row r="39" spans="2:11" s="178" customFormat="1" ht="28.5" hidden="1" customHeight="1" x14ac:dyDescent="0.2">
      <c r="B39" s="476" t="str">
        <f t="shared" si="0"/>
        <v/>
      </c>
      <c r="C39" s="497" t="str">
        <f t="shared" si="1"/>
        <v/>
      </c>
      <c r="D39" s="476" t="str">
        <f t="shared" si="2"/>
        <v/>
      </c>
      <c r="E39" s="476" t="str">
        <f t="shared" si="3"/>
        <v/>
      </c>
      <c r="F39" s="182"/>
      <c r="G39" s="184"/>
      <c r="H39" s="183" t="str">
        <f t="shared" si="4"/>
        <v/>
      </c>
      <c r="I39" s="185" t="str">
        <f t="shared" si="5"/>
        <v/>
      </c>
      <c r="J39" s="185" t="str">
        <f t="shared" si="6"/>
        <v/>
      </c>
      <c r="K39" s="482" t="str">
        <f t="array" ref="K39">IFERROR(SMALL(IF((LEFT(tkno,3)=$I$2)+(LEFT(tkco,3)=$I$2),ROW(tkno)-6),ROWS($M$12:M31)),"")</f>
        <v/>
      </c>
    </row>
    <row r="40" spans="2:11" s="178" customFormat="1" ht="28.5" hidden="1" customHeight="1" x14ac:dyDescent="0.2">
      <c r="B40" s="476" t="str">
        <f t="shared" si="0"/>
        <v/>
      </c>
      <c r="C40" s="497" t="str">
        <f t="shared" si="1"/>
        <v/>
      </c>
      <c r="D40" s="476" t="str">
        <f t="shared" si="2"/>
        <v/>
      </c>
      <c r="E40" s="476" t="str">
        <f t="shared" si="3"/>
        <v/>
      </c>
      <c r="F40" s="182"/>
      <c r="G40" s="184"/>
      <c r="H40" s="183" t="str">
        <f t="shared" si="4"/>
        <v/>
      </c>
      <c r="I40" s="185" t="str">
        <f t="shared" si="5"/>
        <v/>
      </c>
      <c r="J40" s="185" t="str">
        <f t="shared" si="6"/>
        <v/>
      </c>
      <c r="K40" s="482" t="str">
        <f t="array" ref="K40">IFERROR(SMALL(IF((LEFT(tkno,3)=$I$2)+(LEFT(tkco,3)=$I$2),ROW(tkno)-6),ROWS($M$12:M32)),"")</f>
        <v/>
      </c>
    </row>
    <row r="41" spans="2:11" s="178" customFormat="1" ht="28.5" hidden="1" customHeight="1" x14ac:dyDescent="0.2">
      <c r="B41" s="476" t="str">
        <f t="shared" si="0"/>
        <v/>
      </c>
      <c r="C41" s="497" t="str">
        <f t="shared" si="1"/>
        <v/>
      </c>
      <c r="D41" s="476" t="str">
        <f t="shared" si="2"/>
        <v/>
      </c>
      <c r="E41" s="476" t="str">
        <f t="shared" si="3"/>
        <v/>
      </c>
      <c r="F41" s="182"/>
      <c r="G41" s="184"/>
      <c r="H41" s="183" t="str">
        <f t="shared" si="4"/>
        <v/>
      </c>
      <c r="I41" s="185" t="str">
        <f t="shared" si="5"/>
        <v/>
      </c>
      <c r="J41" s="185" t="str">
        <f t="shared" si="6"/>
        <v/>
      </c>
      <c r="K41" s="482" t="str">
        <f t="array" ref="K41">IFERROR(SMALL(IF((LEFT(tkno,3)=$I$2)+(LEFT(tkco,3)=$I$2),ROW(tkno)-6),ROWS($M$12:M33)),"")</f>
        <v/>
      </c>
    </row>
    <row r="42" spans="2:11" s="178" customFormat="1" ht="28.5" hidden="1" customHeight="1" x14ac:dyDescent="0.2">
      <c r="B42" s="476" t="str">
        <f t="shared" si="0"/>
        <v/>
      </c>
      <c r="C42" s="497" t="str">
        <f t="shared" si="1"/>
        <v/>
      </c>
      <c r="D42" s="476" t="str">
        <f t="shared" si="2"/>
        <v/>
      </c>
      <c r="E42" s="476" t="str">
        <f t="shared" si="3"/>
        <v/>
      </c>
      <c r="F42" s="182"/>
      <c r="G42" s="184"/>
      <c r="H42" s="183" t="str">
        <f t="shared" si="4"/>
        <v/>
      </c>
      <c r="I42" s="185" t="str">
        <f t="shared" si="5"/>
        <v/>
      </c>
      <c r="J42" s="185" t="str">
        <f t="shared" si="6"/>
        <v/>
      </c>
      <c r="K42" s="482" t="str">
        <f t="array" ref="K42">IFERROR(SMALL(IF((LEFT(tkno,3)=$I$2)+(LEFT(tkco,3)=$I$2),ROW(tkno)-6),ROWS($M$12:M34)),"")</f>
        <v/>
      </c>
    </row>
    <row r="43" spans="2:11" s="178" customFormat="1" ht="28.5" hidden="1" customHeight="1" x14ac:dyDescent="0.2">
      <c r="B43" s="476" t="str">
        <f t="shared" si="0"/>
        <v/>
      </c>
      <c r="C43" s="497" t="str">
        <f t="shared" si="1"/>
        <v/>
      </c>
      <c r="D43" s="476" t="str">
        <f t="shared" si="2"/>
        <v/>
      </c>
      <c r="E43" s="476" t="str">
        <f t="shared" si="3"/>
        <v/>
      </c>
      <c r="F43" s="182"/>
      <c r="G43" s="184"/>
      <c r="H43" s="183" t="str">
        <f t="shared" si="4"/>
        <v/>
      </c>
      <c r="I43" s="185" t="str">
        <f t="shared" si="5"/>
        <v/>
      </c>
      <c r="J43" s="185" t="str">
        <f t="shared" si="6"/>
        <v/>
      </c>
      <c r="K43" s="482" t="str">
        <f t="array" ref="K43">IFERROR(SMALL(IF((LEFT(tkno,3)=$I$2)+(LEFT(tkco,3)=$I$2),ROW(tkno)-6),ROWS($M$12:M35)),"")</f>
        <v/>
      </c>
    </row>
    <row r="44" spans="2:11" s="178" customFormat="1" ht="28.5" hidden="1" customHeight="1" x14ac:dyDescent="0.2">
      <c r="B44" s="476" t="str">
        <f t="shared" si="0"/>
        <v/>
      </c>
      <c r="C44" s="497" t="str">
        <f t="shared" si="1"/>
        <v/>
      </c>
      <c r="D44" s="476" t="str">
        <f t="shared" si="2"/>
        <v/>
      </c>
      <c r="E44" s="476" t="str">
        <f t="shared" si="3"/>
        <v/>
      </c>
      <c r="F44" s="182"/>
      <c r="G44" s="184"/>
      <c r="H44" s="183" t="str">
        <f t="shared" si="4"/>
        <v/>
      </c>
      <c r="I44" s="185" t="str">
        <f t="shared" si="5"/>
        <v/>
      </c>
      <c r="J44" s="185" t="str">
        <f t="shared" si="6"/>
        <v/>
      </c>
      <c r="K44" s="482" t="str">
        <f t="array" ref="K44">IFERROR(SMALL(IF((LEFT(tkno,3)=$I$2)+(LEFT(tkco,3)=$I$2),ROW(tkno)-6),ROWS($M$12:M36)),"")</f>
        <v/>
      </c>
    </row>
    <row r="45" spans="2:11" s="178" customFormat="1" ht="28.5" hidden="1" customHeight="1" x14ac:dyDescent="0.2">
      <c r="B45" s="476" t="str">
        <f t="shared" si="0"/>
        <v/>
      </c>
      <c r="C45" s="497" t="str">
        <f t="shared" si="1"/>
        <v/>
      </c>
      <c r="D45" s="476" t="str">
        <f t="shared" si="2"/>
        <v/>
      </c>
      <c r="E45" s="476" t="str">
        <f t="shared" si="3"/>
        <v/>
      </c>
      <c r="F45" s="182"/>
      <c r="G45" s="184"/>
      <c r="H45" s="183" t="str">
        <f t="shared" si="4"/>
        <v/>
      </c>
      <c r="I45" s="185" t="str">
        <f t="shared" si="5"/>
        <v/>
      </c>
      <c r="J45" s="185" t="str">
        <f t="shared" si="6"/>
        <v/>
      </c>
      <c r="K45" s="482" t="str">
        <f t="array" ref="K45">IFERROR(SMALL(IF((LEFT(tkno,3)=$I$2)+(LEFT(tkco,3)=$I$2),ROW(tkno)-6),ROWS($M$12:M37)),"")</f>
        <v/>
      </c>
    </row>
    <row r="46" spans="2:11" s="178" customFormat="1" ht="28.5" hidden="1" customHeight="1" x14ac:dyDescent="0.2">
      <c r="B46" s="476" t="str">
        <f t="shared" si="0"/>
        <v/>
      </c>
      <c r="C46" s="497" t="str">
        <f t="shared" si="1"/>
        <v/>
      </c>
      <c r="D46" s="476" t="str">
        <f t="shared" si="2"/>
        <v/>
      </c>
      <c r="E46" s="476" t="str">
        <f t="shared" si="3"/>
        <v/>
      </c>
      <c r="F46" s="182"/>
      <c r="G46" s="184"/>
      <c r="H46" s="183" t="str">
        <f t="shared" si="4"/>
        <v/>
      </c>
      <c r="I46" s="185" t="str">
        <f t="shared" si="5"/>
        <v/>
      </c>
      <c r="J46" s="185" t="str">
        <f t="shared" si="6"/>
        <v/>
      </c>
      <c r="K46" s="482" t="str">
        <f t="array" ref="K46">IFERROR(SMALL(IF((LEFT(tkno,3)=$I$2)+(LEFT(tkco,3)=$I$2),ROW(tkno)-6),ROWS($M$12:M38)),"")</f>
        <v/>
      </c>
    </row>
    <row r="47" spans="2:11" s="178" customFormat="1" ht="28.5" hidden="1" customHeight="1" x14ac:dyDescent="0.2">
      <c r="B47" s="476" t="str">
        <f t="shared" si="0"/>
        <v/>
      </c>
      <c r="C47" s="497" t="str">
        <f t="shared" si="1"/>
        <v/>
      </c>
      <c r="D47" s="476" t="str">
        <f t="shared" si="2"/>
        <v/>
      </c>
      <c r="E47" s="476" t="str">
        <f t="shared" si="3"/>
        <v/>
      </c>
      <c r="F47" s="182"/>
      <c r="G47" s="184"/>
      <c r="H47" s="183" t="str">
        <f t="shared" si="4"/>
        <v/>
      </c>
      <c r="I47" s="185" t="str">
        <f t="shared" si="5"/>
        <v/>
      </c>
      <c r="J47" s="185" t="str">
        <f t="shared" si="6"/>
        <v/>
      </c>
      <c r="K47" s="482" t="str">
        <f t="array" ref="K47">IFERROR(SMALL(IF((LEFT(tkno,3)=$I$2)+(LEFT(tkco,3)=$I$2),ROW(tkno)-6),ROWS($M$12:M39)),"")</f>
        <v/>
      </c>
    </row>
    <row r="48" spans="2:11" s="178" customFormat="1" ht="28.5" hidden="1" customHeight="1" x14ac:dyDescent="0.2">
      <c r="B48" s="476" t="str">
        <f t="shared" si="0"/>
        <v/>
      </c>
      <c r="C48" s="497" t="str">
        <f t="shared" si="1"/>
        <v/>
      </c>
      <c r="D48" s="476" t="str">
        <f t="shared" si="2"/>
        <v/>
      </c>
      <c r="E48" s="476" t="str">
        <f t="shared" si="3"/>
        <v/>
      </c>
      <c r="F48" s="182"/>
      <c r="G48" s="184"/>
      <c r="H48" s="183" t="str">
        <f t="shared" si="4"/>
        <v/>
      </c>
      <c r="I48" s="185" t="str">
        <f t="shared" si="5"/>
        <v/>
      </c>
      <c r="J48" s="185" t="str">
        <f t="shared" si="6"/>
        <v/>
      </c>
      <c r="K48" s="482" t="str">
        <f t="array" ref="K48">IFERROR(SMALL(IF((LEFT(tkno,3)=$I$2)+(LEFT(tkco,3)=$I$2),ROW(tkno)-6),ROWS($M$12:M40)),"")</f>
        <v/>
      </c>
    </row>
    <row r="49" spans="2:11" s="178" customFormat="1" ht="28.5" hidden="1" customHeight="1" x14ac:dyDescent="0.2">
      <c r="B49" s="476" t="str">
        <f t="shared" si="0"/>
        <v/>
      </c>
      <c r="C49" s="497" t="str">
        <f t="shared" si="1"/>
        <v/>
      </c>
      <c r="D49" s="476" t="str">
        <f t="shared" si="2"/>
        <v/>
      </c>
      <c r="E49" s="476" t="str">
        <f t="shared" si="3"/>
        <v/>
      </c>
      <c r="F49" s="182"/>
      <c r="G49" s="184"/>
      <c r="H49" s="183" t="str">
        <f t="shared" si="4"/>
        <v/>
      </c>
      <c r="I49" s="185" t="str">
        <f t="shared" si="5"/>
        <v/>
      </c>
      <c r="J49" s="185" t="str">
        <f t="shared" si="6"/>
        <v/>
      </c>
      <c r="K49" s="482" t="str">
        <f t="array" ref="K49">IFERROR(SMALL(IF((LEFT(tkno,3)=$I$2)+(LEFT(tkco,3)=$I$2),ROW(tkno)-6),ROWS($M$12:M41)),"")</f>
        <v/>
      </c>
    </row>
    <row r="50" spans="2:11" s="178" customFormat="1" ht="28.5" hidden="1" customHeight="1" x14ac:dyDescent="0.2">
      <c r="B50" s="476" t="str">
        <f t="shared" si="0"/>
        <v/>
      </c>
      <c r="C50" s="497" t="str">
        <f t="shared" si="1"/>
        <v/>
      </c>
      <c r="D50" s="476" t="str">
        <f t="shared" si="2"/>
        <v/>
      </c>
      <c r="E50" s="476" t="str">
        <f t="shared" si="3"/>
        <v/>
      </c>
      <c r="F50" s="182"/>
      <c r="G50" s="184"/>
      <c r="H50" s="183" t="str">
        <f t="shared" si="4"/>
        <v/>
      </c>
      <c r="I50" s="185" t="str">
        <f t="shared" si="5"/>
        <v/>
      </c>
      <c r="J50" s="185" t="str">
        <f t="shared" si="6"/>
        <v/>
      </c>
      <c r="K50" s="482" t="str">
        <f t="array" ref="K50">IFERROR(SMALL(IF((LEFT(tkno,3)=$I$2)+(LEFT(tkco,3)=$I$2),ROW(tkno)-6),ROWS($M$12:M42)),"")</f>
        <v/>
      </c>
    </row>
    <row r="51" spans="2:11" s="178" customFormat="1" ht="28.5" hidden="1" customHeight="1" x14ac:dyDescent="0.2">
      <c r="B51" s="476" t="str">
        <f t="shared" si="0"/>
        <v/>
      </c>
      <c r="C51" s="497" t="str">
        <f t="shared" si="1"/>
        <v/>
      </c>
      <c r="D51" s="476" t="str">
        <f t="shared" si="2"/>
        <v/>
      </c>
      <c r="E51" s="476" t="str">
        <f t="shared" si="3"/>
        <v/>
      </c>
      <c r="F51" s="182"/>
      <c r="G51" s="184"/>
      <c r="H51" s="183" t="str">
        <f t="shared" si="4"/>
        <v/>
      </c>
      <c r="I51" s="185" t="str">
        <f t="shared" si="5"/>
        <v/>
      </c>
      <c r="J51" s="185" t="str">
        <f t="shared" si="6"/>
        <v/>
      </c>
      <c r="K51" s="482" t="str">
        <f t="array" ref="K51">IFERROR(SMALL(IF((LEFT(tkno,3)=$I$2)+(LEFT(tkco,3)=$I$2),ROW(tkno)-6),ROWS($M$12:M43)),"")</f>
        <v/>
      </c>
    </row>
    <row r="52" spans="2:11" s="178" customFormat="1" ht="28.5" hidden="1" customHeight="1" x14ac:dyDescent="0.2">
      <c r="B52" s="476" t="str">
        <f t="shared" si="0"/>
        <v/>
      </c>
      <c r="C52" s="497" t="str">
        <f t="shared" si="1"/>
        <v/>
      </c>
      <c r="D52" s="476" t="str">
        <f t="shared" si="2"/>
        <v/>
      </c>
      <c r="E52" s="476" t="str">
        <f t="shared" si="3"/>
        <v/>
      </c>
      <c r="F52" s="182"/>
      <c r="G52" s="184"/>
      <c r="H52" s="183" t="str">
        <f t="shared" si="4"/>
        <v/>
      </c>
      <c r="I52" s="185" t="str">
        <f t="shared" si="5"/>
        <v/>
      </c>
      <c r="J52" s="185" t="str">
        <f t="shared" si="6"/>
        <v/>
      </c>
      <c r="K52" s="482" t="str">
        <f t="array" ref="K52">IFERROR(SMALL(IF((LEFT(tkno,3)=$I$2)+(LEFT(tkco,3)=$I$2),ROW(tkno)-6),ROWS($M$12:M44)),"")</f>
        <v/>
      </c>
    </row>
    <row r="53" spans="2:11" s="178" customFormat="1" ht="28.5" hidden="1" customHeight="1" x14ac:dyDescent="0.2">
      <c r="B53" s="476" t="str">
        <f t="shared" si="0"/>
        <v/>
      </c>
      <c r="C53" s="497" t="str">
        <f t="shared" si="1"/>
        <v/>
      </c>
      <c r="D53" s="476" t="str">
        <f t="shared" si="2"/>
        <v/>
      </c>
      <c r="E53" s="476" t="str">
        <f t="shared" si="3"/>
        <v/>
      </c>
      <c r="F53" s="182"/>
      <c r="G53" s="184"/>
      <c r="H53" s="183" t="str">
        <f t="shared" si="4"/>
        <v/>
      </c>
      <c r="I53" s="185" t="str">
        <f t="shared" si="5"/>
        <v/>
      </c>
      <c r="J53" s="185" t="str">
        <f t="shared" si="6"/>
        <v/>
      </c>
      <c r="K53" s="482" t="str">
        <f t="array" ref="K53">IFERROR(SMALL(IF((LEFT(tkno,3)=$I$2)+(LEFT(tkco,3)=$I$2),ROW(tkno)-6),ROWS($M$12:M45)),"")</f>
        <v/>
      </c>
    </row>
    <row r="54" spans="2:11" s="178" customFormat="1" ht="28.5" hidden="1" customHeight="1" x14ac:dyDescent="0.2">
      <c r="B54" s="476" t="str">
        <f t="shared" si="0"/>
        <v/>
      </c>
      <c r="C54" s="497" t="str">
        <f t="shared" si="1"/>
        <v/>
      </c>
      <c r="D54" s="476" t="str">
        <f t="shared" si="2"/>
        <v/>
      </c>
      <c r="E54" s="476" t="str">
        <f t="shared" si="3"/>
        <v/>
      </c>
      <c r="F54" s="182"/>
      <c r="G54" s="184"/>
      <c r="H54" s="183" t="str">
        <f t="shared" si="4"/>
        <v/>
      </c>
      <c r="I54" s="185" t="str">
        <f t="shared" si="5"/>
        <v/>
      </c>
      <c r="J54" s="185" t="str">
        <f t="shared" si="6"/>
        <v/>
      </c>
      <c r="K54" s="482" t="str">
        <f t="array" ref="K54">IFERROR(SMALL(IF((LEFT(tkno,3)=$I$2)+(LEFT(tkco,3)=$I$2),ROW(tkno)-6),ROWS($M$12:M46)),"")</f>
        <v/>
      </c>
    </row>
    <row r="55" spans="2:11" s="178" customFormat="1" ht="28.5" hidden="1" customHeight="1" x14ac:dyDescent="0.2">
      <c r="B55" s="476" t="str">
        <f t="shared" si="0"/>
        <v/>
      </c>
      <c r="C55" s="497" t="str">
        <f t="shared" si="1"/>
        <v/>
      </c>
      <c r="D55" s="476" t="str">
        <f t="shared" si="2"/>
        <v/>
      </c>
      <c r="E55" s="476" t="str">
        <f t="shared" si="3"/>
        <v/>
      </c>
      <c r="F55" s="182"/>
      <c r="G55" s="184"/>
      <c r="H55" s="183" t="str">
        <f t="shared" si="4"/>
        <v/>
      </c>
      <c r="I55" s="185" t="str">
        <f t="shared" si="5"/>
        <v/>
      </c>
      <c r="J55" s="185" t="str">
        <f t="shared" si="6"/>
        <v/>
      </c>
      <c r="K55" s="482" t="str">
        <f t="array" ref="K55">IFERROR(SMALL(IF((LEFT(tkno,3)=$I$2)+(LEFT(tkco,3)=$I$2),ROW(tkno)-6),ROWS($M$12:M47)),"")</f>
        <v/>
      </c>
    </row>
    <row r="56" spans="2:11" s="178" customFormat="1" ht="28.5" hidden="1" customHeight="1" x14ac:dyDescent="0.2">
      <c r="B56" s="476" t="str">
        <f t="shared" si="0"/>
        <v/>
      </c>
      <c r="C56" s="497" t="str">
        <f t="shared" si="1"/>
        <v/>
      </c>
      <c r="D56" s="476" t="str">
        <f t="shared" si="2"/>
        <v/>
      </c>
      <c r="E56" s="476" t="str">
        <f t="shared" si="3"/>
        <v/>
      </c>
      <c r="F56" s="182"/>
      <c r="G56" s="184"/>
      <c r="H56" s="183" t="str">
        <f t="shared" si="4"/>
        <v/>
      </c>
      <c r="I56" s="185" t="str">
        <f t="shared" si="5"/>
        <v/>
      </c>
      <c r="J56" s="185" t="str">
        <f t="shared" si="6"/>
        <v/>
      </c>
      <c r="K56" s="482" t="str">
        <f t="array" ref="K56">IFERROR(SMALL(IF((LEFT(tkno,3)=$I$2)+(LEFT(tkco,3)=$I$2),ROW(tkno)-6),ROWS($M$12:M48)),"")</f>
        <v/>
      </c>
    </row>
    <row r="57" spans="2:11" s="178" customFormat="1" ht="28.5" hidden="1" customHeight="1" x14ac:dyDescent="0.2">
      <c r="B57" s="476" t="str">
        <f t="shared" si="0"/>
        <v/>
      </c>
      <c r="C57" s="497" t="str">
        <f t="shared" si="1"/>
        <v/>
      </c>
      <c r="D57" s="476" t="str">
        <f t="shared" si="2"/>
        <v/>
      </c>
      <c r="E57" s="476" t="str">
        <f t="shared" si="3"/>
        <v/>
      </c>
      <c r="F57" s="182"/>
      <c r="G57" s="184"/>
      <c r="H57" s="183" t="str">
        <f t="shared" si="4"/>
        <v/>
      </c>
      <c r="I57" s="185" t="str">
        <f t="shared" si="5"/>
        <v/>
      </c>
      <c r="J57" s="185" t="str">
        <f t="shared" si="6"/>
        <v/>
      </c>
      <c r="K57" s="482" t="str">
        <f t="array" ref="K57">IFERROR(SMALL(IF((LEFT(tkno,3)=$I$2)+(LEFT(tkco,3)=$I$2),ROW(tkno)-6),ROWS($M$12:M49)),"")</f>
        <v/>
      </c>
    </row>
    <row r="58" spans="2:11" s="178" customFormat="1" ht="28.5" hidden="1" customHeight="1" x14ac:dyDescent="0.2">
      <c r="B58" s="476" t="str">
        <f t="shared" si="0"/>
        <v/>
      </c>
      <c r="C58" s="497" t="str">
        <f t="shared" si="1"/>
        <v/>
      </c>
      <c r="D58" s="476" t="str">
        <f t="shared" si="2"/>
        <v/>
      </c>
      <c r="E58" s="476" t="str">
        <f t="shared" si="3"/>
        <v/>
      </c>
      <c r="F58" s="182"/>
      <c r="G58" s="184"/>
      <c r="H58" s="183" t="str">
        <f t="shared" si="4"/>
        <v/>
      </c>
      <c r="I58" s="185" t="str">
        <f t="shared" si="5"/>
        <v/>
      </c>
      <c r="J58" s="185" t="str">
        <f t="shared" si="6"/>
        <v/>
      </c>
      <c r="K58" s="482" t="str">
        <f t="array" ref="K58">IFERROR(SMALL(IF((LEFT(tkno,3)=$I$2)+(LEFT(tkco,3)=$I$2),ROW(tkno)-6),ROWS($M$12:M50)),"")</f>
        <v/>
      </c>
    </row>
    <row r="59" spans="2:11" s="178" customFormat="1" ht="28.5" hidden="1" customHeight="1" x14ac:dyDescent="0.2">
      <c r="B59" s="476" t="str">
        <f t="shared" si="0"/>
        <v/>
      </c>
      <c r="C59" s="497" t="str">
        <f t="shared" si="1"/>
        <v/>
      </c>
      <c r="D59" s="476" t="str">
        <f t="shared" si="2"/>
        <v/>
      </c>
      <c r="E59" s="476" t="str">
        <f t="shared" si="3"/>
        <v/>
      </c>
      <c r="F59" s="182"/>
      <c r="G59" s="184"/>
      <c r="H59" s="183" t="str">
        <f t="shared" si="4"/>
        <v/>
      </c>
      <c r="I59" s="185" t="str">
        <f t="shared" si="5"/>
        <v/>
      </c>
      <c r="J59" s="185" t="str">
        <f t="shared" si="6"/>
        <v/>
      </c>
      <c r="K59" s="482" t="str">
        <f t="array" ref="K59">IFERROR(SMALL(IF((LEFT(tkno,3)=$I$2)+(LEFT(tkco,3)=$I$2),ROW(tkno)-6),ROWS($M$12:M51)),"")</f>
        <v/>
      </c>
    </row>
    <row r="60" spans="2:11" s="178" customFormat="1" ht="28.5" hidden="1" customHeight="1" x14ac:dyDescent="0.2">
      <c r="B60" s="476" t="str">
        <f t="shared" si="0"/>
        <v/>
      </c>
      <c r="C60" s="497" t="str">
        <f t="shared" si="1"/>
        <v/>
      </c>
      <c r="D60" s="476" t="str">
        <f t="shared" si="2"/>
        <v/>
      </c>
      <c r="E60" s="476" t="str">
        <f t="shared" si="3"/>
        <v/>
      </c>
      <c r="F60" s="182"/>
      <c r="G60" s="184"/>
      <c r="H60" s="183" t="str">
        <f t="shared" si="4"/>
        <v/>
      </c>
      <c r="I60" s="185" t="str">
        <f t="shared" si="5"/>
        <v/>
      </c>
      <c r="J60" s="185" t="str">
        <f t="shared" si="6"/>
        <v/>
      </c>
      <c r="K60" s="482" t="str">
        <f t="array" ref="K60">IFERROR(SMALL(IF((LEFT(tkno,3)=$I$2)+(LEFT(tkco,3)=$I$2),ROW(tkno)-6),ROWS($M$12:M52)),"")</f>
        <v/>
      </c>
    </row>
    <row r="61" spans="2:11" s="178" customFormat="1" ht="28.5" hidden="1" customHeight="1" x14ac:dyDescent="0.2">
      <c r="B61" s="476" t="str">
        <f t="shared" si="0"/>
        <v/>
      </c>
      <c r="C61" s="497" t="str">
        <f t="shared" si="1"/>
        <v/>
      </c>
      <c r="D61" s="476" t="str">
        <f t="shared" si="2"/>
        <v/>
      </c>
      <c r="E61" s="476" t="str">
        <f t="shared" si="3"/>
        <v/>
      </c>
      <c r="F61" s="182"/>
      <c r="G61" s="184"/>
      <c r="H61" s="183" t="str">
        <f t="shared" si="4"/>
        <v/>
      </c>
      <c r="I61" s="185" t="str">
        <f t="shared" si="5"/>
        <v/>
      </c>
      <c r="J61" s="185" t="str">
        <f t="shared" si="6"/>
        <v/>
      </c>
      <c r="K61" s="482" t="str">
        <f t="array" ref="K61">IFERROR(SMALL(IF((LEFT(tkno,3)=$I$2)+(LEFT(tkco,3)=$I$2),ROW(tkno)-6),ROWS($M$12:M53)),"")</f>
        <v/>
      </c>
    </row>
    <row r="62" spans="2:11" s="178" customFormat="1" ht="28.5" hidden="1" customHeight="1" x14ac:dyDescent="0.2">
      <c r="B62" s="476" t="str">
        <f t="shared" si="0"/>
        <v/>
      </c>
      <c r="C62" s="497" t="str">
        <f t="shared" si="1"/>
        <v/>
      </c>
      <c r="D62" s="476" t="str">
        <f t="shared" si="2"/>
        <v/>
      </c>
      <c r="E62" s="476" t="str">
        <f t="shared" si="3"/>
        <v/>
      </c>
      <c r="F62" s="182"/>
      <c r="G62" s="184"/>
      <c r="H62" s="183" t="str">
        <f t="shared" si="4"/>
        <v/>
      </c>
      <c r="I62" s="185" t="str">
        <f t="shared" si="5"/>
        <v/>
      </c>
      <c r="J62" s="185" t="str">
        <f t="shared" si="6"/>
        <v/>
      </c>
      <c r="K62" s="482" t="str">
        <f t="array" ref="K62">IFERROR(SMALL(IF((LEFT(tkno,3)=$I$2)+(LEFT(tkco,3)=$I$2),ROW(tkno)-6),ROWS($M$12:M54)),"")</f>
        <v/>
      </c>
    </row>
    <row r="63" spans="2:11" s="178" customFormat="1" ht="28.5" hidden="1" customHeight="1" x14ac:dyDescent="0.2">
      <c r="B63" s="476" t="str">
        <f t="shared" si="0"/>
        <v/>
      </c>
      <c r="C63" s="497" t="str">
        <f t="shared" si="1"/>
        <v/>
      </c>
      <c r="D63" s="476" t="str">
        <f t="shared" si="2"/>
        <v/>
      </c>
      <c r="E63" s="476" t="str">
        <f t="shared" si="3"/>
        <v/>
      </c>
      <c r="F63" s="182"/>
      <c r="G63" s="184"/>
      <c r="H63" s="183" t="str">
        <f t="shared" si="4"/>
        <v/>
      </c>
      <c r="I63" s="185" t="str">
        <f t="shared" si="5"/>
        <v/>
      </c>
      <c r="J63" s="185" t="str">
        <f t="shared" si="6"/>
        <v/>
      </c>
      <c r="K63" s="482" t="str">
        <f t="array" ref="K63">IFERROR(SMALL(IF((LEFT(tkno,3)=$I$2)+(LEFT(tkco,3)=$I$2),ROW(tkno)-6),ROWS($M$12:M55)),"")</f>
        <v/>
      </c>
    </row>
    <row r="64" spans="2:11" s="178" customFormat="1" ht="28.5" hidden="1" customHeight="1" x14ac:dyDescent="0.2">
      <c r="B64" s="476" t="str">
        <f t="shared" si="0"/>
        <v/>
      </c>
      <c r="C64" s="497" t="str">
        <f t="shared" si="1"/>
        <v/>
      </c>
      <c r="D64" s="476" t="str">
        <f t="shared" si="2"/>
        <v/>
      </c>
      <c r="E64" s="476" t="str">
        <f t="shared" si="3"/>
        <v/>
      </c>
      <c r="F64" s="182"/>
      <c r="G64" s="184"/>
      <c r="H64" s="183" t="str">
        <f t="shared" si="4"/>
        <v/>
      </c>
      <c r="I64" s="185" t="str">
        <f t="shared" si="5"/>
        <v/>
      </c>
      <c r="J64" s="185" t="str">
        <f t="shared" si="6"/>
        <v/>
      </c>
      <c r="K64" s="482" t="str">
        <f t="array" ref="K64">IFERROR(SMALL(IF((LEFT(tkno,3)=$I$2)+(LEFT(tkco,3)=$I$2),ROW(tkno)-6),ROWS($M$12:M56)),"")</f>
        <v/>
      </c>
    </row>
    <row r="65" spans="2:11" s="178" customFormat="1" ht="28.5" hidden="1" customHeight="1" x14ac:dyDescent="0.2">
      <c r="B65" s="476" t="str">
        <f t="shared" si="0"/>
        <v/>
      </c>
      <c r="C65" s="497" t="str">
        <f t="shared" si="1"/>
        <v/>
      </c>
      <c r="D65" s="476" t="str">
        <f t="shared" si="2"/>
        <v/>
      </c>
      <c r="E65" s="476" t="str">
        <f t="shared" si="3"/>
        <v/>
      </c>
      <c r="F65" s="182"/>
      <c r="G65" s="184"/>
      <c r="H65" s="183" t="str">
        <f t="shared" si="4"/>
        <v/>
      </c>
      <c r="I65" s="185" t="str">
        <f t="shared" si="5"/>
        <v/>
      </c>
      <c r="J65" s="185" t="str">
        <f t="shared" si="6"/>
        <v/>
      </c>
      <c r="K65" s="482" t="str">
        <f t="array" ref="K65">IFERROR(SMALL(IF((LEFT(tkno,3)=$I$2)+(LEFT(tkco,3)=$I$2),ROW(tkno)-6),ROWS($M$12:M57)),"")</f>
        <v/>
      </c>
    </row>
    <row r="66" spans="2:11" s="178" customFormat="1" ht="28.5" hidden="1" customHeight="1" x14ac:dyDescent="0.2">
      <c r="B66" s="476" t="str">
        <f t="shared" si="0"/>
        <v/>
      </c>
      <c r="C66" s="497" t="str">
        <f t="shared" si="1"/>
        <v/>
      </c>
      <c r="D66" s="476" t="str">
        <f t="shared" si="2"/>
        <v/>
      </c>
      <c r="E66" s="476" t="str">
        <f t="shared" si="3"/>
        <v/>
      </c>
      <c r="F66" s="182"/>
      <c r="G66" s="184"/>
      <c r="H66" s="183" t="str">
        <f t="shared" si="4"/>
        <v/>
      </c>
      <c r="I66" s="185" t="str">
        <f t="shared" si="5"/>
        <v/>
      </c>
      <c r="J66" s="185" t="str">
        <f t="shared" si="6"/>
        <v/>
      </c>
      <c r="K66" s="482" t="str">
        <f t="array" ref="K66">IFERROR(SMALL(IF((LEFT(tkno,3)=$I$2)+(LEFT(tkco,3)=$I$2),ROW(tkno)-6),ROWS($M$12:M58)),"")</f>
        <v/>
      </c>
    </row>
    <row r="67" spans="2:11" s="178" customFormat="1" ht="28.5" hidden="1" customHeight="1" x14ac:dyDescent="0.2">
      <c r="B67" s="476" t="str">
        <f t="shared" si="0"/>
        <v/>
      </c>
      <c r="C67" s="497" t="str">
        <f t="shared" si="1"/>
        <v/>
      </c>
      <c r="D67" s="476" t="str">
        <f t="shared" si="2"/>
        <v/>
      </c>
      <c r="E67" s="476" t="str">
        <f t="shared" si="3"/>
        <v/>
      </c>
      <c r="F67" s="182"/>
      <c r="G67" s="184"/>
      <c r="H67" s="183" t="str">
        <f t="shared" si="4"/>
        <v/>
      </c>
      <c r="I67" s="185" t="str">
        <f t="shared" si="5"/>
        <v/>
      </c>
      <c r="J67" s="185" t="str">
        <f t="shared" si="6"/>
        <v/>
      </c>
      <c r="K67" s="482" t="str">
        <f t="array" ref="K67">IFERROR(SMALL(IF((LEFT(tkno,3)=$I$2)+(LEFT(tkco,3)=$I$2),ROW(tkno)-6),ROWS($M$12:M59)),"")</f>
        <v/>
      </c>
    </row>
    <row r="68" spans="2:11" s="178" customFormat="1" ht="28.5" hidden="1" customHeight="1" x14ac:dyDescent="0.2">
      <c r="B68" s="476" t="str">
        <f t="shared" si="0"/>
        <v/>
      </c>
      <c r="C68" s="497" t="str">
        <f t="shared" si="1"/>
        <v/>
      </c>
      <c r="D68" s="476" t="str">
        <f t="shared" si="2"/>
        <v/>
      </c>
      <c r="E68" s="476" t="str">
        <f t="shared" si="3"/>
        <v/>
      </c>
      <c r="F68" s="182"/>
      <c r="G68" s="184"/>
      <c r="H68" s="183" t="str">
        <f t="shared" si="4"/>
        <v/>
      </c>
      <c r="I68" s="185" t="str">
        <f t="shared" si="5"/>
        <v/>
      </c>
      <c r="J68" s="185" t="str">
        <f t="shared" si="6"/>
        <v/>
      </c>
      <c r="K68" s="482" t="str">
        <f t="array" ref="K68">IFERROR(SMALL(IF((LEFT(tkno,3)=$I$2)+(LEFT(tkco,3)=$I$2),ROW(tkno)-6),ROWS($M$12:M60)),"")</f>
        <v/>
      </c>
    </row>
    <row r="69" spans="2:11" s="178" customFormat="1" ht="28.5" hidden="1" customHeight="1" x14ac:dyDescent="0.2">
      <c r="B69" s="476" t="str">
        <f t="shared" si="0"/>
        <v/>
      </c>
      <c r="C69" s="497" t="str">
        <f t="shared" si="1"/>
        <v/>
      </c>
      <c r="D69" s="476" t="str">
        <f t="shared" si="2"/>
        <v/>
      </c>
      <c r="E69" s="476" t="str">
        <f t="shared" si="3"/>
        <v/>
      </c>
      <c r="F69" s="182"/>
      <c r="G69" s="184"/>
      <c r="H69" s="183" t="str">
        <f t="shared" si="4"/>
        <v/>
      </c>
      <c r="I69" s="185" t="str">
        <f t="shared" si="5"/>
        <v/>
      </c>
      <c r="J69" s="185" t="str">
        <f t="shared" si="6"/>
        <v/>
      </c>
      <c r="K69" s="482" t="str">
        <f t="array" ref="K69">IFERROR(SMALL(IF((LEFT(tkno,3)=$I$2)+(LEFT(tkco,3)=$I$2),ROW(tkno)-6),ROWS($M$12:M61)),"")</f>
        <v/>
      </c>
    </row>
    <row r="70" spans="2:11" s="178" customFormat="1" ht="28.5" hidden="1" customHeight="1" x14ac:dyDescent="0.2">
      <c r="B70" s="476" t="str">
        <f t="shared" si="0"/>
        <v/>
      </c>
      <c r="C70" s="497" t="str">
        <f t="shared" si="1"/>
        <v/>
      </c>
      <c r="D70" s="476" t="str">
        <f t="shared" si="2"/>
        <v/>
      </c>
      <c r="E70" s="476" t="str">
        <f t="shared" si="3"/>
        <v/>
      </c>
      <c r="F70" s="182"/>
      <c r="G70" s="184"/>
      <c r="H70" s="183" t="str">
        <f t="shared" si="4"/>
        <v/>
      </c>
      <c r="I70" s="185" t="str">
        <f t="shared" si="5"/>
        <v/>
      </c>
      <c r="J70" s="185" t="str">
        <f t="shared" si="6"/>
        <v/>
      </c>
      <c r="K70" s="482" t="str">
        <f t="array" ref="K70">IFERROR(SMALL(IF((LEFT(tkno,3)=$I$2)+(LEFT(tkco,3)=$I$2),ROW(tkno)-6),ROWS($M$12:M62)),"")</f>
        <v/>
      </c>
    </row>
    <row r="71" spans="2:11" s="178" customFormat="1" ht="28.5" hidden="1" customHeight="1" x14ac:dyDescent="0.2">
      <c r="B71" s="476" t="str">
        <f t="shared" si="0"/>
        <v/>
      </c>
      <c r="C71" s="497" t="str">
        <f t="shared" si="1"/>
        <v/>
      </c>
      <c r="D71" s="476" t="str">
        <f t="shared" si="2"/>
        <v/>
      </c>
      <c r="E71" s="476" t="str">
        <f t="shared" si="3"/>
        <v/>
      </c>
      <c r="F71" s="182"/>
      <c r="G71" s="184"/>
      <c r="H71" s="183" t="str">
        <f t="shared" si="4"/>
        <v/>
      </c>
      <c r="I71" s="185" t="str">
        <f t="shared" si="5"/>
        <v/>
      </c>
      <c r="J71" s="185" t="str">
        <f t="shared" si="6"/>
        <v/>
      </c>
      <c r="K71" s="482" t="str">
        <f t="array" ref="K71">IFERROR(SMALL(IF((LEFT(tkno,3)=$I$2)+(LEFT(tkco,3)=$I$2),ROW(tkno)-6),ROWS($M$12:M63)),"")</f>
        <v/>
      </c>
    </row>
    <row r="72" spans="2:11" s="178" customFormat="1" ht="28.5" hidden="1" customHeight="1" x14ac:dyDescent="0.2">
      <c r="B72" s="476" t="str">
        <f t="shared" si="0"/>
        <v/>
      </c>
      <c r="C72" s="497" t="str">
        <f t="shared" si="1"/>
        <v/>
      </c>
      <c r="D72" s="476" t="str">
        <f t="shared" si="2"/>
        <v/>
      </c>
      <c r="E72" s="476" t="str">
        <f t="shared" si="3"/>
        <v/>
      </c>
      <c r="F72" s="182"/>
      <c r="G72" s="184"/>
      <c r="H72" s="183" t="str">
        <f t="shared" si="4"/>
        <v/>
      </c>
      <c r="I72" s="185" t="str">
        <f t="shared" si="5"/>
        <v/>
      </c>
      <c r="J72" s="185" t="str">
        <f t="shared" si="6"/>
        <v/>
      </c>
      <c r="K72" s="482" t="str">
        <f t="array" ref="K72">IFERROR(SMALL(IF((LEFT(tkno,3)=$I$2)+(LEFT(tkco,3)=$I$2),ROW(tkno)-6),ROWS($M$12:M64)),"")</f>
        <v/>
      </c>
    </row>
    <row r="73" spans="2:11" s="178" customFormat="1" ht="28.5" hidden="1" customHeight="1" x14ac:dyDescent="0.2">
      <c r="B73" s="476" t="str">
        <f t="shared" si="0"/>
        <v/>
      </c>
      <c r="C73" s="497" t="str">
        <f t="shared" si="1"/>
        <v/>
      </c>
      <c r="D73" s="476" t="str">
        <f t="shared" si="2"/>
        <v/>
      </c>
      <c r="E73" s="476" t="str">
        <f t="shared" si="3"/>
        <v/>
      </c>
      <c r="F73" s="182"/>
      <c r="G73" s="184"/>
      <c r="H73" s="183" t="str">
        <f t="shared" si="4"/>
        <v/>
      </c>
      <c r="I73" s="185" t="str">
        <f t="shared" si="5"/>
        <v/>
      </c>
      <c r="J73" s="185" t="str">
        <f t="shared" si="6"/>
        <v/>
      </c>
      <c r="K73" s="482" t="str">
        <f t="array" ref="K73">IFERROR(SMALL(IF((LEFT(tkno,3)=$I$2)+(LEFT(tkco,3)=$I$2),ROW(tkno)-6),ROWS($M$12:M65)),"")</f>
        <v/>
      </c>
    </row>
    <row r="74" spans="2:11" s="178" customFormat="1" ht="28.5" hidden="1" customHeight="1" x14ac:dyDescent="0.2">
      <c r="B74" s="476" t="str">
        <f t="shared" si="0"/>
        <v/>
      </c>
      <c r="C74" s="497" t="str">
        <f t="shared" si="1"/>
        <v/>
      </c>
      <c r="D74" s="476" t="str">
        <f t="shared" si="2"/>
        <v/>
      </c>
      <c r="E74" s="476" t="str">
        <f t="shared" si="3"/>
        <v/>
      </c>
      <c r="F74" s="182"/>
      <c r="G74" s="184"/>
      <c r="H74" s="183" t="str">
        <f t="shared" si="4"/>
        <v/>
      </c>
      <c r="I74" s="185" t="str">
        <f t="shared" si="5"/>
        <v/>
      </c>
      <c r="J74" s="185" t="str">
        <f t="shared" si="6"/>
        <v/>
      </c>
      <c r="K74" s="482" t="str">
        <f t="array" ref="K74">IFERROR(SMALL(IF((LEFT(tkno,3)=$I$2)+(LEFT(tkco,3)=$I$2),ROW(tkno)-6),ROWS($M$12:M66)),"")</f>
        <v/>
      </c>
    </row>
    <row r="75" spans="2:11" s="178" customFormat="1" ht="28.5" hidden="1" customHeight="1" x14ac:dyDescent="0.2">
      <c r="B75" s="476" t="str">
        <f t="shared" si="0"/>
        <v/>
      </c>
      <c r="C75" s="497" t="str">
        <f t="shared" si="1"/>
        <v/>
      </c>
      <c r="D75" s="476" t="str">
        <f t="shared" si="2"/>
        <v/>
      </c>
      <c r="E75" s="476" t="str">
        <f t="shared" si="3"/>
        <v/>
      </c>
      <c r="F75" s="182"/>
      <c r="G75" s="184"/>
      <c r="H75" s="183" t="str">
        <f t="shared" si="4"/>
        <v/>
      </c>
      <c r="I75" s="185" t="str">
        <f t="shared" si="5"/>
        <v/>
      </c>
      <c r="J75" s="185" t="str">
        <f t="shared" si="6"/>
        <v/>
      </c>
      <c r="K75" s="482" t="str">
        <f t="array" ref="K75">IFERROR(SMALL(IF((LEFT(tkno,3)=$I$2)+(LEFT(tkco,3)=$I$2),ROW(tkno)-6),ROWS($M$12:M67)),"")</f>
        <v/>
      </c>
    </row>
    <row r="76" spans="2:11" s="178" customFormat="1" ht="28.5" hidden="1" customHeight="1" x14ac:dyDescent="0.2">
      <c r="B76" s="476" t="str">
        <f t="shared" si="0"/>
        <v/>
      </c>
      <c r="C76" s="497" t="str">
        <f t="shared" si="1"/>
        <v/>
      </c>
      <c r="D76" s="476" t="str">
        <f t="shared" si="2"/>
        <v/>
      </c>
      <c r="E76" s="476" t="str">
        <f t="shared" si="3"/>
        <v/>
      </c>
      <c r="F76" s="182"/>
      <c r="G76" s="184"/>
      <c r="H76" s="183" t="str">
        <f t="shared" si="4"/>
        <v/>
      </c>
      <c r="I76" s="185" t="str">
        <f t="shared" si="5"/>
        <v/>
      </c>
      <c r="J76" s="185" t="str">
        <f t="shared" si="6"/>
        <v/>
      </c>
      <c r="K76" s="482" t="str">
        <f t="array" ref="K76">IFERROR(SMALL(IF((LEFT(tkno,3)=$I$2)+(LEFT(tkco,3)=$I$2),ROW(tkno)-6),ROWS($M$12:M68)),"")</f>
        <v/>
      </c>
    </row>
    <row r="77" spans="2:11" s="178" customFormat="1" ht="28.5" hidden="1" customHeight="1" x14ac:dyDescent="0.2">
      <c r="B77" s="476" t="str">
        <f t="shared" si="0"/>
        <v/>
      </c>
      <c r="C77" s="497" t="str">
        <f t="shared" si="1"/>
        <v/>
      </c>
      <c r="D77" s="476" t="str">
        <f t="shared" si="2"/>
        <v/>
      </c>
      <c r="E77" s="476" t="str">
        <f t="shared" si="3"/>
        <v/>
      </c>
      <c r="F77" s="182"/>
      <c r="G77" s="184"/>
      <c r="H77" s="183" t="str">
        <f t="shared" si="4"/>
        <v/>
      </c>
      <c r="I77" s="185" t="str">
        <f t="shared" si="5"/>
        <v/>
      </c>
      <c r="J77" s="185" t="str">
        <f t="shared" si="6"/>
        <v/>
      </c>
      <c r="K77" s="482" t="str">
        <f t="array" ref="K77">IFERROR(SMALL(IF((LEFT(tkno,3)=$I$2)+(LEFT(tkco,3)=$I$2),ROW(tkno)-6),ROWS($M$12:M69)),"")</f>
        <v/>
      </c>
    </row>
    <row r="78" spans="2:11" s="178" customFormat="1" ht="28.5" hidden="1" customHeight="1" x14ac:dyDescent="0.2">
      <c r="B78" s="476" t="str">
        <f t="shared" si="0"/>
        <v/>
      </c>
      <c r="C78" s="497" t="str">
        <f t="shared" si="1"/>
        <v/>
      </c>
      <c r="D78" s="476" t="str">
        <f t="shared" si="2"/>
        <v/>
      </c>
      <c r="E78" s="476" t="str">
        <f t="shared" si="3"/>
        <v/>
      </c>
      <c r="F78" s="182"/>
      <c r="G78" s="184"/>
      <c r="H78" s="183" t="str">
        <f t="shared" si="4"/>
        <v/>
      </c>
      <c r="I78" s="185" t="str">
        <f t="shared" si="5"/>
        <v/>
      </c>
      <c r="J78" s="185" t="str">
        <f t="shared" si="6"/>
        <v/>
      </c>
      <c r="K78" s="482" t="str">
        <f t="array" ref="K78">IFERROR(SMALL(IF((LEFT(tkno,3)=$I$2)+(LEFT(tkco,3)=$I$2),ROW(tkno)-6),ROWS($M$12:M70)),"")</f>
        <v/>
      </c>
    </row>
    <row r="79" spans="2:11" s="178" customFormat="1" ht="28.5" hidden="1" customHeight="1" x14ac:dyDescent="0.2">
      <c r="B79" s="476" t="str">
        <f t="shared" si="0"/>
        <v/>
      </c>
      <c r="C79" s="497" t="str">
        <f t="shared" si="1"/>
        <v/>
      </c>
      <c r="D79" s="476" t="str">
        <f t="shared" si="2"/>
        <v/>
      </c>
      <c r="E79" s="476" t="str">
        <f t="shared" si="3"/>
        <v/>
      </c>
      <c r="F79" s="182"/>
      <c r="G79" s="184"/>
      <c r="H79" s="183" t="str">
        <f t="shared" si="4"/>
        <v/>
      </c>
      <c r="I79" s="185" t="str">
        <f t="shared" si="5"/>
        <v/>
      </c>
      <c r="J79" s="185" t="str">
        <f t="shared" si="6"/>
        <v/>
      </c>
      <c r="K79" s="482" t="str">
        <f t="array" ref="K79">IFERROR(SMALL(IF((LEFT(tkno,3)=$I$2)+(LEFT(tkco,3)=$I$2),ROW(tkno)-6),ROWS($M$12:M71)),"")</f>
        <v/>
      </c>
    </row>
    <row r="80" spans="2:11" s="178" customFormat="1" ht="28.5" hidden="1" customHeight="1" x14ac:dyDescent="0.2">
      <c r="B80" s="476" t="str">
        <f t="shared" si="0"/>
        <v/>
      </c>
      <c r="C80" s="497" t="str">
        <f t="shared" si="1"/>
        <v/>
      </c>
      <c r="D80" s="476" t="str">
        <f t="shared" si="2"/>
        <v/>
      </c>
      <c r="E80" s="476" t="str">
        <f t="shared" si="3"/>
        <v/>
      </c>
      <c r="F80" s="182"/>
      <c r="G80" s="184"/>
      <c r="H80" s="183" t="str">
        <f t="shared" si="4"/>
        <v/>
      </c>
      <c r="I80" s="185" t="str">
        <f t="shared" si="5"/>
        <v/>
      </c>
      <c r="J80" s="185" t="str">
        <f t="shared" si="6"/>
        <v/>
      </c>
      <c r="K80" s="482" t="str">
        <f t="array" ref="K80">IFERROR(SMALL(IF((LEFT(tkno,3)=$I$2)+(LEFT(tkco,3)=$I$2),ROW(tkno)-6),ROWS($M$12:M72)),"")</f>
        <v/>
      </c>
    </row>
    <row r="81" spans="2:11" s="178" customFormat="1" ht="28.5" hidden="1" customHeight="1" x14ac:dyDescent="0.2">
      <c r="B81" s="476" t="str">
        <f t="shared" si="0"/>
        <v/>
      </c>
      <c r="C81" s="497" t="str">
        <f t="shared" si="1"/>
        <v/>
      </c>
      <c r="D81" s="476" t="str">
        <f t="shared" si="2"/>
        <v/>
      </c>
      <c r="E81" s="476" t="str">
        <f t="shared" si="3"/>
        <v/>
      </c>
      <c r="F81" s="182"/>
      <c r="G81" s="184"/>
      <c r="H81" s="183" t="str">
        <f t="shared" si="4"/>
        <v/>
      </c>
      <c r="I81" s="185" t="str">
        <f t="shared" si="5"/>
        <v/>
      </c>
      <c r="J81" s="185" t="str">
        <f t="shared" si="6"/>
        <v/>
      </c>
      <c r="K81" s="482" t="str">
        <f t="array" ref="K81">IFERROR(SMALL(IF((LEFT(tkno,3)=$I$2)+(LEFT(tkco,3)=$I$2),ROW(tkno)-6),ROWS($M$12:M73)),"")</f>
        <v/>
      </c>
    </row>
    <row r="82" spans="2:11" s="178" customFormat="1" ht="28.5" hidden="1" customHeight="1" x14ac:dyDescent="0.2">
      <c r="B82" s="476" t="str">
        <f t="shared" si="0"/>
        <v/>
      </c>
      <c r="C82" s="497" t="str">
        <f t="shared" si="1"/>
        <v/>
      </c>
      <c r="D82" s="476" t="str">
        <f t="shared" si="2"/>
        <v/>
      </c>
      <c r="E82" s="476" t="str">
        <f t="shared" si="3"/>
        <v/>
      </c>
      <c r="F82" s="182"/>
      <c r="G82" s="184"/>
      <c r="H82" s="183" t="str">
        <f t="shared" si="4"/>
        <v/>
      </c>
      <c r="I82" s="185" t="str">
        <f t="shared" si="5"/>
        <v/>
      </c>
      <c r="J82" s="185" t="str">
        <f t="shared" si="6"/>
        <v/>
      </c>
      <c r="K82" s="482" t="str">
        <f t="array" ref="K82">IFERROR(SMALL(IF((LEFT(tkno,3)=$I$2)+(LEFT(tkco,3)=$I$2),ROW(tkno)-6),ROWS($M$12:M74)),"")</f>
        <v/>
      </c>
    </row>
    <row r="83" spans="2:11" s="178" customFormat="1" ht="28.5" hidden="1" customHeight="1" x14ac:dyDescent="0.2">
      <c r="B83" s="476" t="str">
        <f t="shared" si="0"/>
        <v/>
      </c>
      <c r="C83" s="497" t="str">
        <f t="shared" si="1"/>
        <v/>
      </c>
      <c r="D83" s="476" t="str">
        <f t="shared" si="2"/>
        <v/>
      </c>
      <c r="E83" s="476" t="str">
        <f t="shared" si="3"/>
        <v/>
      </c>
      <c r="F83" s="182"/>
      <c r="G83" s="184"/>
      <c r="H83" s="183" t="str">
        <f t="shared" si="4"/>
        <v/>
      </c>
      <c r="I83" s="185" t="str">
        <f t="shared" si="5"/>
        <v/>
      </c>
      <c r="J83" s="185" t="str">
        <f t="shared" si="6"/>
        <v/>
      </c>
      <c r="K83" s="482" t="str">
        <f t="array" ref="K83">IFERROR(SMALL(IF((LEFT(tkno,3)=$I$2)+(LEFT(tkco,3)=$I$2),ROW(tkno)-6),ROWS($M$12:M75)),"")</f>
        <v/>
      </c>
    </row>
    <row r="84" spans="2:11" s="178" customFormat="1" ht="28.5" hidden="1" customHeight="1" x14ac:dyDescent="0.2">
      <c r="B84" s="476" t="str">
        <f t="shared" ref="B84:B147" si="7">IF($K84="","",INDEX(ngaygs,$K84))</f>
        <v/>
      </c>
      <c r="C84" s="497" t="str">
        <f t="shared" ref="C84:C147" si="8">IF($K84="","",INDEX(soct,$K84))</f>
        <v/>
      </c>
      <c r="D84" s="476" t="str">
        <f t="shared" ref="D84:D147" si="9">IF($K84="","",INDEX(ngayct,$K84))</f>
        <v/>
      </c>
      <c r="E84" s="476" t="str">
        <f t="shared" ref="E84:E147" si="10">IF($K84="","",INDEX(diengiai,$K84))</f>
        <v/>
      </c>
      <c r="F84" s="182"/>
      <c r="G84" s="184"/>
      <c r="H84" s="183" t="str">
        <f t="shared" ref="H84:H147" si="11">IF($K84="","",IF(INDEX(LEFT(tkno,3),$K84)=$I$2,INDEX(tkco,$K84),INDEX(tkno,$K84)))</f>
        <v/>
      </c>
      <c r="I84" s="185" t="str">
        <f t="shared" ref="I84:I147" si="12">IF($K84="","",IF(INDEX(LEFT(tkno,3),$K84)=$I$2,INDEX(sotien,$K84),""))</f>
        <v/>
      </c>
      <c r="J84" s="185" t="str">
        <f t="shared" ref="J84:J147" si="13">IF($K84="","",IF(INDEX(LEFT(tkco,3),$K84)=$I$2,INDEX(sotien,$K84),""))</f>
        <v/>
      </c>
      <c r="K84" s="482" t="str">
        <f t="array" ref="K84">IFERROR(SMALL(IF((LEFT(tkno,3)=$I$2)+(LEFT(tkco,3)=$I$2),ROW(tkno)-6),ROWS($M$12:M76)),"")</f>
        <v/>
      </c>
    </row>
    <row r="85" spans="2:11" s="178" customFormat="1" ht="28.5" hidden="1" customHeight="1" x14ac:dyDescent="0.2">
      <c r="B85" s="476" t="str">
        <f t="shared" si="7"/>
        <v/>
      </c>
      <c r="C85" s="497" t="str">
        <f t="shared" si="8"/>
        <v/>
      </c>
      <c r="D85" s="476" t="str">
        <f t="shared" si="9"/>
        <v/>
      </c>
      <c r="E85" s="476" t="str">
        <f t="shared" si="10"/>
        <v/>
      </c>
      <c r="F85" s="182"/>
      <c r="G85" s="184"/>
      <c r="H85" s="183" t="str">
        <f t="shared" si="11"/>
        <v/>
      </c>
      <c r="I85" s="185" t="str">
        <f t="shared" si="12"/>
        <v/>
      </c>
      <c r="J85" s="185" t="str">
        <f t="shared" si="13"/>
        <v/>
      </c>
      <c r="K85" s="482" t="str">
        <f t="array" ref="K85">IFERROR(SMALL(IF((LEFT(tkno,3)=$I$2)+(LEFT(tkco,3)=$I$2),ROW(tkno)-6),ROWS($M$12:M77)),"")</f>
        <v/>
      </c>
    </row>
    <row r="86" spans="2:11" s="178" customFormat="1" ht="28.5" hidden="1" customHeight="1" x14ac:dyDescent="0.2">
      <c r="B86" s="476" t="str">
        <f t="shared" si="7"/>
        <v/>
      </c>
      <c r="C86" s="497" t="str">
        <f t="shared" si="8"/>
        <v/>
      </c>
      <c r="D86" s="476" t="str">
        <f t="shared" si="9"/>
        <v/>
      </c>
      <c r="E86" s="476" t="str">
        <f t="shared" si="10"/>
        <v/>
      </c>
      <c r="F86" s="182"/>
      <c r="G86" s="184"/>
      <c r="H86" s="183" t="str">
        <f t="shared" si="11"/>
        <v/>
      </c>
      <c r="I86" s="185" t="str">
        <f t="shared" si="12"/>
        <v/>
      </c>
      <c r="J86" s="185" t="str">
        <f t="shared" si="13"/>
        <v/>
      </c>
      <c r="K86" s="482" t="str">
        <f t="array" ref="K86">IFERROR(SMALL(IF((LEFT(tkno,3)=$I$2)+(LEFT(tkco,3)=$I$2),ROW(tkno)-6),ROWS($M$12:M78)),"")</f>
        <v/>
      </c>
    </row>
    <row r="87" spans="2:11" s="178" customFormat="1" ht="28.5" hidden="1" customHeight="1" x14ac:dyDescent="0.2">
      <c r="B87" s="476" t="str">
        <f t="shared" si="7"/>
        <v/>
      </c>
      <c r="C87" s="497" t="str">
        <f t="shared" si="8"/>
        <v/>
      </c>
      <c r="D87" s="476" t="str">
        <f t="shared" si="9"/>
        <v/>
      </c>
      <c r="E87" s="476" t="str">
        <f t="shared" si="10"/>
        <v/>
      </c>
      <c r="F87" s="182"/>
      <c r="G87" s="184"/>
      <c r="H87" s="183" t="str">
        <f t="shared" si="11"/>
        <v/>
      </c>
      <c r="I87" s="185" t="str">
        <f t="shared" si="12"/>
        <v/>
      </c>
      <c r="J87" s="185" t="str">
        <f t="shared" si="13"/>
        <v/>
      </c>
      <c r="K87" s="482" t="str">
        <f t="array" ref="K87">IFERROR(SMALL(IF((LEFT(tkno,3)=$I$2)+(LEFT(tkco,3)=$I$2),ROW(tkno)-6),ROWS($M$12:M79)),"")</f>
        <v/>
      </c>
    </row>
    <row r="88" spans="2:11" s="178" customFormat="1" ht="28.5" hidden="1" customHeight="1" x14ac:dyDescent="0.2">
      <c r="B88" s="476" t="str">
        <f t="shared" si="7"/>
        <v/>
      </c>
      <c r="C88" s="497" t="str">
        <f t="shared" si="8"/>
        <v/>
      </c>
      <c r="D88" s="476" t="str">
        <f t="shared" si="9"/>
        <v/>
      </c>
      <c r="E88" s="476" t="str">
        <f t="shared" si="10"/>
        <v/>
      </c>
      <c r="F88" s="182"/>
      <c r="G88" s="184"/>
      <c r="H88" s="183" t="str">
        <f t="shared" si="11"/>
        <v/>
      </c>
      <c r="I88" s="185" t="str">
        <f t="shared" si="12"/>
        <v/>
      </c>
      <c r="J88" s="185" t="str">
        <f t="shared" si="13"/>
        <v/>
      </c>
      <c r="K88" s="482" t="str">
        <f t="array" ref="K88">IFERROR(SMALL(IF((LEFT(tkno,3)=$I$2)+(LEFT(tkco,3)=$I$2),ROW(tkno)-6),ROWS($M$12:M80)),"")</f>
        <v/>
      </c>
    </row>
    <row r="89" spans="2:11" s="178" customFormat="1" ht="28.5" hidden="1" customHeight="1" x14ac:dyDescent="0.2">
      <c r="B89" s="476" t="str">
        <f t="shared" si="7"/>
        <v/>
      </c>
      <c r="C89" s="497" t="str">
        <f t="shared" si="8"/>
        <v/>
      </c>
      <c r="D89" s="476" t="str">
        <f t="shared" si="9"/>
        <v/>
      </c>
      <c r="E89" s="476" t="str">
        <f t="shared" si="10"/>
        <v/>
      </c>
      <c r="F89" s="182"/>
      <c r="G89" s="184"/>
      <c r="H89" s="183" t="str">
        <f t="shared" si="11"/>
        <v/>
      </c>
      <c r="I89" s="185" t="str">
        <f t="shared" si="12"/>
        <v/>
      </c>
      <c r="J89" s="185" t="str">
        <f t="shared" si="13"/>
        <v/>
      </c>
      <c r="K89" s="482" t="str">
        <f t="array" ref="K89">IFERROR(SMALL(IF((LEFT(tkno,3)=$I$2)+(LEFT(tkco,3)=$I$2),ROW(tkno)-6),ROWS($M$12:M81)),"")</f>
        <v/>
      </c>
    </row>
    <row r="90" spans="2:11" s="178" customFormat="1" ht="28.5" hidden="1" customHeight="1" x14ac:dyDescent="0.2">
      <c r="B90" s="476" t="str">
        <f t="shared" si="7"/>
        <v/>
      </c>
      <c r="C90" s="497" t="str">
        <f t="shared" si="8"/>
        <v/>
      </c>
      <c r="D90" s="476" t="str">
        <f t="shared" si="9"/>
        <v/>
      </c>
      <c r="E90" s="476" t="str">
        <f t="shared" si="10"/>
        <v/>
      </c>
      <c r="F90" s="182"/>
      <c r="G90" s="184"/>
      <c r="H90" s="183" t="str">
        <f t="shared" si="11"/>
        <v/>
      </c>
      <c r="I90" s="185" t="str">
        <f t="shared" si="12"/>
        <v/>
      </c>
      <c r="J90" s="185" t="str">
        <f t="shared" si="13"/>
        <v/>
      </c>
      <c r="K90" s="482" t="str">
        <f t="array" ref="K90">IFERROR(SMALL(IF((LEFT(tkno,3)=$I$2)+(LEFT(tkco,3)=$I$2),ROW(tkno)-6),ROWS($M$12:M82)),"")</f>
        <v/>
      </c>
    </row>
    <row r="91" spans="2:11" s="178" customFormat="1" ht="28.5" hidden="1" customHeight="1" x14ac:dyDescent="0.2">
      <c r="B91" s="476" t="str">
        <f t="shared" si="7"/>
        <v/>
      </c>
      <c r="C91" s="497" t="str">
        <f t="shared" si="8"/>
        <v/>
      </c>
      <c r="D91" s="476" t="str">
        <f t="shared" si="9"/>
        <v/>
      </c>
      <c r="E91" s="476" t="str">
        <f t="shared" si="10"/>
        <v/>
      </c>
      <c r="F91" s="182"/>
      <c r="G91" s="184"/>
      <c r="H91" s="183" t="str">
        <f t="shared" si="11"/>
        <v/>
      </c>
      <c r="I91" s="185" t="str">
        <f t="shared" si="12"/>
        <v/>
      </c>
      <c r="J91" s="185" t="str">
        <f t="shared" si="13"/>
        <v/>
      </c>
      <c r="K91" s="482" t="str">
        <f t="array" ref="K91">IFERROR(SMALL(IF((LEFT(tkno,3)=$I$2)+(LEFT(tkco,3)=$I$2),ROW(tkno)-6),ROWS($M$12:M83)),"")</f>
        <v/>
      </c>
    </row>
    <row r="92" spans="2:11" s="178" customFormat="1" ht="28.5" hidden="1" customHeight="1" x14ac:dyDescent="0.2">
      <c r="B92" s="476" t="str">
        <f t="shared" si="7"/>
        <v/>
      </c>
      <c r="C92" s="497" t="str">
        <f t="shared" si="8"/>
        <v/>
      </c>
      <c r="D92" s="476" t="str">
        <f t="shared" si="9"/>
        <v/>
      </c>
      <c r="E92" s="476" t="str">
        <f t="shared" si="10"/>
        <v/>
      </c>
      <c r="F92" s="182"/>
      <c r="G92" s="184"/>
      <c r="H92" s="183" t="str">
        <f t="shared" si="11"/>
        <v/>
      </c>
      <c r="I92" s="185" t="str">
        <f t="shared" si="12"/>
        <v/>
      </c>
      <c r="J92" s="185" t="str">
        <f t="shared" si="13"/>
        <v/>
      </c>
      <c r="K92" s="482" t="str">
        <f t="array" ref="K92">IFERROR(SMALL(IF((LEFT(tkno,3)=$I$2)+(LEFT(tkco,3)=$I$2),ROW(tkno)-6),ROWS($M$12:M84)),"")</f>
        <v/>
      </c>
    </row>
    <row r="93" spans="2:11" s="178" customFormat="1" ht="28.5" hidden="1" customHeight="1" x14ac:dyDescent="0.2">
      <c r="B93" s="476" t="str">
        <f t="shared" si="7"/>
        <v/>
      </c>
      <c r="C93" s="497" t="str">
        <f t="shared" si="8"/>
        <v/>
      </c>
      <c r="D93" s="476" t="str">
        <f t="shared" si="9"/>
        <v/>
      </c>
      <c r="E93" s="476" t="str">
        <f t="shared" si="10"/>
        <v/>
      </c>
      <c r="F93" s="182"/>
      <c r="G93" s="184"/>
      <c r="H93" s="183" t="str">
        <f t="shared" si="11"/>
        <v/>
      </c>
      <c r="I93" s="185" t="str">
        <f t="shared" si="12"/>
        <v/>
      </c>
      <c r="J93" s="185" t="str">
        <f t="shared" si="13"/>
        <v/>
      </c>
      <c r="K93" s="482" t="str">
        <f t="array" ref="K93">IFERROR(SMALL(IF((LEFT(tkno,3)=$I$2)+(LEFT(tkco,3)=$I$2),ROW(tkno)-6),ROWS($M$12:M85)),"")</f>
        <v/>
      </c>
    </row>
    <row r="94" spans="2:11" s="178" customFormat="1" ht="28.5" hidden="1" customHeight="1" x14ac:dyDescent="0.2">
      <c r="B94" s="476" t="str">
        <f t="shared" si="7"/>
        <v/>
      </c>
      <c r="C94" s="497" t="str">
        <f t="shared" si="8"/>
        <v/>
      </c>
      <c r="D94" s="476" t="str">
        <f t="shared" si="9"/>
        <v/>
      </c>
      <c r="E94" s="476" t="str">
        <f t="shared" si="10"/>
        <v/>
      </c>
      <c r="F94" s="182"/>
      <c r="G94" s="184"/>
      <c r="H94" s="183" t="str">
        <f t="shared" si="11"/>
        <v/>
      </c>
      <c r="I94" s="185" t="str">
        <f t="shared" si="12"/>
        <v/>
      </c>
      <c r="J94" s="185" t="str">
        <f t="shared" si="13"/>
        <v/>
      </c>
      <c r="K94" s="482" t="str">
        <f t="array" ref="K94">IFERROR(SMALL(IF((LEFT(tkno,3)=$I$2)+(LEFT(tkco,3)=$I$2),ROW(tkno)-6),ROWS($M$12:M86)),"")</f>
        <v/>
      </c>
    </row>
    <row r="95" spans="2:11" s="178" customFormat="1" ht="28.5" hidden="1" customHeight="1" x14ac:dyDescent="0.2">
      <c r="B95" s="476" t="str">
        <f t="shared" si="7"/>
        <v/>
      </c>
      <c r="C95" s="497" t="str">
        <f t="shared" si="8"/>
        <v/>
      </c>
      <c r="D95" s="476" t="str">
        <f t="shared" si="9"/>
        <v/>
      </c>
      <c r="E95" s="476" t="str">
        <f t="shared" si="10"/>
        <v/>
      </c>
      <c r="F95" s="182"/>
      <c r="G95" s="184"/>
      <c r="H95" s="183" t="str">
        <f t="shared" si="11"/>
        <v/>
      </c>
      <c r="I95" s="185" t="str">
        <f t="shared" si="12"/>
        <v/>
      </c>
      <c r="J95" s="185" t="str">
        <f t="shared" si="13"/>
        <v/>
      </c>
      <c r="K95" s="482" t="str">
        <f t="array" ref="K95">IFERROR(SMALL(IF((LEFT(tkno,3)=$I$2)+(LEFT(tkco,3)=$I$2),ROW(tkno)-6),ROWS($M$12:M87)),"")</f>
        <v/>
      </c>
    </row>
    <row r="96" spans="2:11" s="178" customFormat="1" ht="28.5" hidden="1" customHeight="1" x14ac:dyDescent="0.2">
      <c r="B96" s="476" t="str">
        <f t="shared" si="7"/>
        <v/>
      </c>
      <c r="C96" s="497" t="str">
        <f t="shared" si="8"/>
        <v/>
      </c>
      <c r="D96" s="476" t="str">
        <f t="shared" si="9"/>
        <v/>
      </c>
      <c r="E96" s="476" t="str">
        <f t="shared" si="10"/>
        <v/>
      </c>
      <c r="F96" s="182"/>
      <c r="G96" s="184"/>
      <c r="H96" s="183" t="str">
        <f t="shared" si="11"/>
        <v/>
      </c>
      <c r="I96" s="185" t="str">
        <f t="shared" si="12"/>
        <v/>
      </c>
      <c r="J96" s="185" t="str">
        <f t="shared" si="13"/>
        <v/>
      </c>
      <c r="K96" s="482" t="str">
        <f t="array" ref="K96">IFERROR(SMALL(IF((LEFT(tkno,3)=$I$2)+(LEFT(tkco,3)=$I$2),ROW(tkno)-6),ROWS($M$12:M88)),"")</f>
        <v/>
      </c>
    </row>
    <row r="97" spans="2:11" s="178" customFormat="1" ht="28.5" hidden="1" customHeight="1" x14ac:dyDescent="0.2">
      <c r="B97" s="476" t="str">
        <f t="shared" si="7"/>
        <v/>
      </c>
      <c r="C97" s="497" t="str">
        <f t="shared" si="8"/>
        <v/>
      </c>
      <c r="D97" s="476" t="str">
        <f t="shared" si="9"/>
        <v/>
      </c>
      <c r="E97" s="476" t="str">
        <f t="shared" si="10"/>
        <v/>
      </c>
      <c r="F97" s="182"/>
      <c r="G97" s="184"/>
      <c r="H97" s="183" t="str">
        <f t="shared" si="11"/>
        <v/>
      </c>
      <c r="I97" s="185" t="str">
        <f t="shared" si="12"/>
        <v/>
      </c>
      <c r="J97" s="185" t="str">
        <f t="shared" si="13"/>
        <v/>
      </c>
      <c r="K97" s="482" t="str">
        <f t="array" ref="K97">IFERROR(SMALL(IF((LEFT(tkno,3)=$I$2)+(LEFT(tkco,3)=$I$2),ROW(tkno)-6),ROWS($M$12:M89)),"")</f>
        <v/>
      </c>
    </row>
    <row r="98" spans="2:11" s="178" customFormat="1" ht="28.5" hidden="1" customHeight="1" x14ac:dyDescent="0.2">
      <c r="B98" s="476" t="str">
        <f t="shared" si="7"/>
        <v/>
      </c>
      <c r="C98" s="497" t="str">
        <f t="shared" si="8"/>
        <v/>
      </c>
      <c r="D98" s="476" t="str">
        <f t="shared" si="9"/>
        <v/>
      </c>
      <c r="E98" s="476" t="str">
        <f t="shared" si="10"/>
        <v/>
      </c>
      <c r="F98" s="182"/>
      <c r="G98" s="184"/>
      <c r="H98" s="183" t="str">
        <f t="shared" si="11"/>
        <v/>
      </c>
      <c r="I98" s="185" t="str">
        <f t="shared" si="12"/>
        <v/>
      </c>
      <c r="J98" s="185" t="str">
        <f t="shared" si="13"/>
        <v/>
      </c>
      <c r="K98" s="482" t="str">
        <f t="array" ref="K98">IFERROR(SMALL(IF((LEFT(tkno,3)=$I$2)+(LEFT(tkco,3)=$I$2),ROW(tkno)-6),ROWS($M$12:M90)),"")</f>
        <v/>
      </c>
    </row>
    <row r="99" spans="2:11" s="178" customFormat="1" ht="28.5" hidden="1" customHeight="1" x14ac:dyDescent="0.2">
      <c r="B99" s="476" t="str">
        <f t="shared" si="7"/>
        <v/>
      </c>
      <c r="C99" s="497" t="str">
        <f t="shared" si="8"/>
        <v/>
      </c>
      <c r="D99" s="476" t="str">
        <f t="shared" si="9"/>
        <v/>
      </c>
      <c r="E99" s="476" t="str">
        <f t="shared" si="10"/>
        <v/>
      </c>
      <c r="F99" s="182"/>
      <c r="G99" s="184"/>
      <c r="H99" s="183" t="str">
        <f t="shared" si="11"/>
        <v/>
      </c>
      <c r="I99" s="185" t="str">
        <f t="shared" si="12"/>
        <v/>
      </c>
      <c r="J99" s="185" t="str">
        <f t="shared" si="13"/>
        <v/>
      </c>
      <c r="K99" s="482" t="str">
        <f t="array" ref="K99">IFERROR(SMALL(IF((LEFT(tkno,3)=$I$2)+(LEFT(tkco,3)=$I$2),ROW(tkno)-6),ROWS($M$12:M91)),"")</f>
        <v/>
      </c>
    </row>
    <row r="100" spans="2:11" s="178" customFormat="1" ht="28.5" hidden="1" customHeight="1" x14ac:dyDescent="0.2">
      <c r="B100" s="476" t="str">
        <f t="shared" si="7"/>
        <v/>
      </c>
      <c r="C100" s="497" t="str">
        <f t="shared" si="8"/>
        <v/>
      </c>
      <c r="D100" s="476" t="str">
        <f t="shared" si="9"/>
        <v/>
      </c>
      <c r="E100" s="476" t="str">
        <f t="shared" si="10"/>
        <v/>
      </c>
      <c r="F100" s="182"/>
      <c r="G100" s="184"/>
      <c r="H100" s="183" t="str">
        <f t="shared" si="11"/>
        <v/>
      </c>
      <c r="I100" s="185" t="str">
        <f t="shared" si="12"/>
        <v/>
      </c>
      <c r="J100" s="185" t="str">
        <f t="shared" si="13"/>
        <v/>
      </c>
      <c r="K100" s="482" t="str">
        <f t="array" ref="K100">IFERROR(SMALL(IF((LEFT(tkno,3)=$I$2)+(LEFT(tkco,3)=$I$2),ROW(tkno)-6),ROWS($M$12:M92)),"")</f>
        <v/>
      </c>
    </row>
    <row r="101" spans="2:11" s="178" customFormat="1" ht="28.5" hidden="1" customHeight="1" x14ac:dyDescent="0.2">
      <c r="B101" s="476" t="str">
        <f t="shared" si="7"/>
        <v/>
      </c>
      <c r="C101" s="497" t="str">
        <f t="shared" si="8"/>
        <v/>
      </c>
      <c r="D101" s="476" t="str">
        <f t="shared" si="9"/>
        <v/>
      </c>
      <c r="E101" s="476" t="str">
        <f t="shared" si="10"/>
        <v/>
      </c>
      <c r="F101" s="182"/>
      <c r="G101" s="184"/>
      <c r="H101" s="183" t="str">
        <f t="shared" si="11"/>
        <v/>
      </c>
      <c r="I101" s="185" t="str">
        <f t="shared" si="12"/>
        <v/>
      </c>
      <c r="J101" s="185" t="str">
        <f t="shared" si="13"/>
        <v/>
      </c>
      <c r="K101" s="482" t="str">
        <f t="array" ref="K101">IFERROR(SMALL(IF((LEFT(tkno,3)=$I$2)+(LEFT(tkco,3)=$I$2),ROW(tkno)-6),ROWS($M$12:M93)),"")</f>
        <v/>
      </c>
    </row>
    <row r="102" spans="2:11" s="178" customFormat="1" ht="28.5" hidden="1" customHeight="1" x14ac:dyDescent="0.2">
      <c r="B102" s="476" t="str">
        <f t="shared" si="7"/>
        <v/>
      </c>
      <c r="C102" s="497" t="str">
        <f t="shared" si="8"/>
        <v/>
      </c>
      <c r="D102" s="476" t="str">
        <f t="shared" si="9"/>
        <v/>
      </c>
      <c r="E102" s="476" t="str">
        <f t="shared" si="10"/>
        <v/>
      </c>
      <c r="F102" s="182"/>
      <c r="G102" s="184"/>
      <c r="H102" s="183" t="str">
        <f t="shared" si="11"/>
        <v/>
      </c>
      <c r="I102" s="185" t="str">
        <f t="shared" si="12"/>
        <v/>
      </c>
      <c r="J102" s="185" t="str">
        <f t="shared" si="13"/>
        <v/>
      </c>
      <c r="K102" s="482" t="str">
        <f t="array" ref="K102">IFERROR(SMALL(IF((LEFT(tkno,3)=$I$2)+(LEFT(tkco,3)=$I$2),ROW(tkno)-6),ROWS($M$12:M94)),"")</f>
        <v/>
      </c>
    </row>
    <row r="103" spans="2:11" s="178" customFormat="1" ht="28.5" hidden="1" customHeight="1" x14ac:dyDescent="0.2">
      <c r="B103" s="476" t="str">
        <f t="shared" si="7"/>
        <v/>
      </c>
      <c r="C103" s="497" t="str">
        <f t="shared" si="8"/>
        <v/>
      </c>
      <c r="D103" s="476" t="str">
        <f t="shared" si="9"/>
        <v/>
      </c>
      <c r="E103" s="476" t="str">
        <f t="shared" si="10"/>
        <v/>
      </c>
      <c r="F103" s="182"/>
      <c r="G103" s="184"/>
      <c r="H103" s="183" t="str">
        <f t="shared" si="11"/>
        <v/>
      </c>
      <c r="I103" s="185" t="str">
        <f t="shared" si="12"/>
        <v/>
      </c>
      <c r="J103" s="185" t="str">
        <f t="shared" si="13"/>
        <v/>
      </c>
      <c r="K103" s="482" t="str">
        <f t="array" ref="K103">IFERROR(SMALL(IF((LEFT(tkno,3)=$I$2)+(LEFT(tkco,3)=$I$2),ROW(tkno)-6),ROWS($M$12:M95)),"")</f>
        <v/>
      </c>
    </row>
    <row r="104" spans="2:11" s="178" customFormat="1" ht="28.5" hidden="1" customHeight="1" x14ac:dyDescent="0.2">
      <c r="B104" s="476" t="str">
        <f t="shared" si="7"/>
        <v/>
      </c>
      <c r="C104" s="497" t="str">
        <f t="shared" si="8"/>
        <v/>
      </c>
      <c r="D104" s="476" t="str">
        <f t="shared" si="9"/>
        <v/>
      </c>
      <c r="E104" s="476" t="str">
        <f t="shared" si="10"/>
        <v/>
      </c>
      <c r="F104" s="182"/>
      <c r="G104" s="184"/>
      <c r="H104" s="183" t="str">
        <f t="shared" si="11"/>
        <v/>
      </c>
      <c r="I104" s="185" t="str">
        <f t="shared" si="12"/>
        <v/>
      </c>
      <c r="J104" s="185" t="str">
        <f t="shared" si="13"/>
        <v/>
      </c>
      <c r="K104" s="482" t="str">
        <f t="array" ref="K104">IFERROR(SMALL(IF((LEFT(tkno,3)=$I$2)+(LEFT(tkco,3)=$I$2),ROW(tkno)-6),ROWS($M$12:M96)),"")</f>
        <v/>
      </c>
    </row>
    <row r="105" spans="2:11" s="178" customFormat="1" ht="28.5" hidden="1" customHeight="1" x14ac:dyDescent="0.2">
      <c r="B105" s="476" t="str">
        <f t="shared" si="7"/>
        <v/>
      </c>
      <c r="C105" s="497" t="str">
        <f t="shared" si="8"/>
        <v/>
      </c>
      <c r="D105" s="476" t="str">
        <f t="shared" si="9"/>
        <v/>
      </c>
      <c r="E105" s="476" t="str">
        <f t="shared" si="10"/>
        <v/>
      </c>
      <c r="F105" s="182"/>
      <c r="G105" s="184"/>
      <c r="H105" s="183" t="str">
        <f t="shared" si="11"/>
        <v/>
      </c>
      <c r="I105" s="185" t="str">
        <f t="shared" si="12"/>
        <v/>
      </c>
      <c r="J105" s="185" t="str">
        <f t="shared" si="13"/>
        <v/>
      </c>
      <c r="K105" s="482" t="str">
        <f t="array" ref="K105">IFERROR(SMALL(IF((LEFT(tkno,3)=$I$2)+(LEFT(tkco,3)=$I$2),ROW(tkno)-6),ROWS($M$12:M97)),"")</f>
        <v/>
      </c>
    </row>
    <row r="106" spans="2:11" s="178" customFormat="1" ht="28.5" hidden="1" customHeight="1" x14ac:dyDescent="0.2">
      <c r="B106" s="476" t="str">
        <f t="shared" si="7"/>
        <v/>
      </c>
      <c r="C106" s="497" t="str">
        <f t="shared" si="8"/>
        <v/>
      </c>
      <c r="D106" s="476" t="str">
        <f t="shared" si="9"/>
        <v/>
      </c>
      <c r="E106" s="476" t="str">
        <f t="shared" si="10"/>
        <v/>
      </c>
      <c r="F106" s="182"/>
      <c r="G106" s="184"/>
      <c r="H106" s="183" t="str">
        <f t="shared" si="11"/>
        <v/>
      </c>
      <c r="I106" s="185" t="str">
        <f t="shared" si="12"/>
        <v/>
      </c>
      <c r="J106" s="185" t="str">
        <f t="shared" si="13"/>
        <v/>
      </c>
      <c r="K106" s="482" t="str">
        <f t="array" ref="K106">IFERROR(SMALL(IF((LEFT(tkno,3)=$I$2)+(LEFT(tkco,3)=$I$2),ROW(tkno)-6),ROWS($M$12:M98)),"")</f>
        <v/>
      </c>
    </row>
    <row r="107" spans="2:11" s="178" customFormat="1" ht="28.5" hidden="1" customHeight="1" x14ac:dyDescent="0.2">
      <c r="B107" s="476" t="str">
        <f t="shared" si="7"/>
        <v/>
      </c>
      <c r="C107" s="497" t="str">
        <f t="shared" si="8"/>
        <v/>
      </c>
      <c r="D107" s="476" t="str">
        <f t="shared" si="9"/>
        <v/>
      </c>
      <c r="E107" s="476" t="str">
        <f t="shared" si="10"/>
        <v/>
      </c>
      <c r="F107" s="182"/>
      <c r="G107" s="184"/>
      <c r="H107" s="183" t="str">
        <f t="shared" si="11"/>
        <v/>
      </c>
      <c r="I107" s="185" t="str">
        <f t="shared" si="12"/>
        <v/>
      </c>
      <c r="J107" s="185" t="str">
        <f t="shared" si="13"/>
        <v/>
      </c>
      <c r="K107" s="482" t="str">
        <f t="array" ref="K107">IFERROR(SMALL(IF((LEFT(tkno,3)=$I$2)+(LEFT(tkco,3)=$I$2),ROW(tkno)-6),ROWS($M$12:M99)),"")</f>
        <v/>
      </c>
    </row>
    <row r="108" spans="2:11" s="178" customFormat="1" ht="28.5" hidden="1" customHeight="1" x14ac:dyDescent="0.2">
      <c r="B108" s="476" t="str">
        <f t="shared" si="7"/>
        <v/>
      </c>
      <c r="C108" s="497" t="str">
        <f t="shared" si="8"/>
        <v/>
      </c>
      <c r="D108" s="476" t="str">
        <f t="shared" si="9"/>
        <v/>
      </c>
      <c r="E108" s="476" t="str">
        <f t="shared" si="10"/>
        <v/>
      </c>
      <c r="F108" s="182"/>
      <c r="G108" s="184"/>
      <c r="H108" s="183" t="str">
        <f t="shared" si="11"/>
        <v/>
      </c>
      <c r="I108" s="185" t="str">
        <f t="shared" si="12"/>
        <v/>
      </c>
      <c r="J108" s="185" t="str">
        <f t="shared" si="13"/>
        <v/>
      </c>
      <c r="K108" s="482" t="str">
        <f t="array" ref="K108">IFERROR(SMALL(IF((LEFT(tkno,3)=$I$2)+(LEFT(tkco,3)=$I$2),ROW(tkno)-6),ROWS($M$12:M100)),"")</f>
        <v/>
      </c>
    </row>
    <row r="109" spans="2:11" s="178" customFormat="1" ht="28.5" hidden="1" customHeight="1" x14ac:dyDescent="0.2">
      <c r="B109" s="476" t="str">
        <f t="shared" si="7"/>
        <v/>
      </c>
      <c r="C109" s="497" t="str">
        <f t="shared" si="8"/>
        <v/>
      </c>
      <c r="D109" s="476" t="str">
        <f t="shared" si="9"/>
        <v/>
      </c>
      <c r="E109" s="476" t="str">
        <f t="shared" si="10"/>
        <v/>
      </c>
      <c r="F109" s="182"/>
      <c r="G109" s="184"/>
      <c r="H109" s="183" t="str">
        <f t="shared" si="11"/>
        <v/>
      </c>
      <c r="I109" s="185" t="str">
        <f t="shared" si="12"/>
        <v/>
      </c>
      <c r="J109" s="185" t="str">
        <f t="shared" si="13"/>
        <v/>
      </c>
      <c r="K109" s="482" t="str">
        <f t="array" ref="K109">IFERROR(SMALL(IF((LEFT(tkno,3)=$I$2)+(LEFT(tkco,3)=$I$2),ROW(tkno)-6),ROWS($M$12:M101)),"")</f>
        <v/>
      </c>
    </row>
    <row r="110" spans="2:11" s="178" customFormat="1" ht="28.5" hidden="1" customHeight="1" x14ac:dyDescent="0.2">
      <c r="B110" s="476" t="str">
        <f t="shared" si="7"/>
        <v/>
      </c>
      <c r="C110" s="497" t="str">
        <f t="shared" si="8"/>
        <v/>
      </c>
      <c r="D110" s="476" t="str">
        <f t="shared" si="9"/>
        <v/>
      </c>
      <c r="E110" s="476" t="str">
        <f t="shared" si="10"/>
        <v/>
      </c>
      <c r="F110" s="182"/>
      <c r="G110" s="184"/>
      <c r="H110" s="183" t="str">
        <f t="shared" si="11"/>
        <v/>
      </c>
      <c r="I110" s="185" t="str">
        <f t="shared" si="12"/>
        <v/>
      </c>
      <c r="J110" s="185" t="str">
        <f t="shared" si="13"/>
        <v/>
      </c>
      <c r="K110" s="482" t="str">
        <f t="array" ref="K110">IFERROR(SMALL(IF((LEFT(tkno,3)=$I$2)+(LEFT(tkco,3)=$I$2),ROW(tkno)-6),ROWS($M$12:M102)),"")</f>
        <v/>
      </c>
    </row>
    <row r="111" spans="2:11" s="178" customFormat="1" ht="28.5" hidden="1" customHeight="1" x14ac:dyDescent="0.2">
      <c r="B111" s="476" t="str">
        <f t="shared" si="7"/>
        <v/>
      </c>
      <c r="C111" s="497" t="str">
        <f t="shared" si="8"/>
        <v/>
      </c>
      <c r="D111" s="476" t="str">
        <f t="shared" si="9"/>
        <v/>
      </c>
      <c r="E111" s="476" t="str">
        <f t="shared" si="10"/>
        <v/>
      </c>
      <c r="F111" s="182"/>
      <c r="G111" s="184"/>
      <c r="H111" s="183" t="str">
        <f t="shared" si="11"/>
        <v/>
      </c>
      <c r="I111" s="185" t="str">
        <f t="shared" si="12"/>
        <v/>
      </c>
      <c r="J111" s="185" t="str">
        <f t="shared" si="13"/>
        <v/>
      </c>
      <c r="K111" s="482" t="str">
        <f t="array" ref="K111">IFERROR(SMALL(IF((LEFT(tkno,3)=$I$2)+(LEFT(tkco,3)=$I$2),ROW(tkno)-6),ROWS($M$12:M103)),"")</f>
        <v/>
      </c>
    </row>
    <row r="112" spans="2:11" s="178" customFormat="1" ht="28.5" hidden="1" customHeight="1" x14ac:dyDescent="0.2">
      <c r="B112" s="476" t="str">
        <f t="shared" si="7"/>
        <v/>
      </c>
      <c r="C112" s="497" t="str">
        <f t="shared" si="8"/>
        <v/>
      </c>
      <c r="D112" s="476" t="str">
        <f t="shared" si="9"/>
        <v/>
      </c>
      <c r="E112" s="476" t="str">
        <f t="shared" si="10"/>
        <v/>
      </c>
      <c r="F112" s="182"/>
      <c r="G112" s="184"/>
      <c r="H112" s="183" t="str">
        <f t="shared" si="11"/>
        <v/>
      </c>
      <c r="I112" s="185" t="str">
        <f t="shared" si="12"/>
        <v/>
      </c>
      <c r="J112" s="185" t="str">
        <f t="shared" si="13"/>
        <v/>
      </c>
      <c r="K112" s="482" t="str">
        <f t="array" ref="K112">IFERROR(SMALL(IF((LEFT(tkno,3)=$I$2)+(LEFT(tkco,3)=$I$2),ROW(tkno)-6),ROWS($M$12:M104)),"")</f>
        <v/>
      </c>
    </row>
    <row r="113" spans="2:11" s="178" customFormat="1" ht="28.5" hidden="1" customHeight="1" x14ac:dyDescent="0.2">
      <c r="B113" s="476" t="str">
        <f t="shared" si="7"/>
        <v/>
      </c>
      <c r="C113" s="497" t="str">
        <f t="shared" si="8"/>
        <v/>
      </c>
      <c r="D113" s="476" t="str">
        <f t="shared" si="9"/>
        <v/>
      </c>
      <c r="E113" s="476" t="str">
        <f t="shared" si="10"/>
        <v/>
      </c>
      <c r="F113" s="182"/>
      <c r="G113" s="184"/>
      <c r="H113" s="183" t="str">
        <f t="shared" si="11"/>
        <v/>
      </c>
      <c r="I113" s="185" t="str">
        <f t="shared" si="12"/>
        <v/>
      </c>
      <c r="J113" s="185" t="str">
        <f t="shared" si="13"/>
        <v/>
      </c>
      <c r="K113" s="482" t="str">
        <f t="array" ref="K113">IFERROR(SMALL(IF((LEFT(tkno,3)=$I$2)+(LEFT(tkco,3)=$I$2),ROW(tkno)-6),ROWS($M$12:M105)),"")</f>
        <v/>
      </c>
    </row>
    <row r="114" spans="2:11" s="178" customFormat="1" ht="28.5" hidden="1" customHeight="1" x14ac:dyDescent="0.2">
      <c r="B114" s="476" t="str">
        <f t="shared" si="7"/>
        <v/>
      </c>
      <c r="C114" s="497" t="str">
        <f t="shared" si="8"/>
        <v/>
      </c>
      <c r="D114" s="476" t="str">
        <f t="shared" si="9"/>
        <v/>
      </c>
      <c r="E114" s="476" t="str">
        <f t="shared" si="10"/>
        <v/>
      </c>
      <c r="F114" s="182"/>
      <c r="G114" s="184"/>
      <c r="H114" s="183" t="str">
        <f t="shared" si="11"/>
        <v/>
      </c>
      <c r="I114" s="185" t="str">
        <f t="shared" si="12"/>
        <v/>
      </c>
      <c r="J114" s="185" t="str">
        <f t="shared" si="13"/>
        <v/>
      </c>
      <c r="K114" s="482" t="str">
        <f t="array" ref="K114">IFERROR(SMALL(IF((LEFT(tkno,3)=$I$2)+(LEFT(tkco,3)=$I$2),ROW(tkno)-6),ROWS($M$12:M106)),"")</f>
        <v/>
      </c>
    </row>
    <row r="115" spans="2:11" s="178" customFormat="1" ht="28.5" hidden="1" customHeight="1" x14ac:dyDescent="0.2">
      <c r="B115" s="476" t="str">
        <f t="shared" si="7"/>
        <v/>
      </c>
      <c r="C115" s="497" t="str">
        <f t="shared" si="8"/>
        <v/>
      </c>
      <c r="D115" s="476" t="str">
        <f t="shared" si="9"/>
        <v/>
      </c>
      <c r="E115" s="476" t="str">
        <f t="shared" si="10"/>
        <v/>
      </c>
      <c r="F115" s="182"/>
      <c r="G115" s="184"/>
      <c r="H115" s="183" t="str">
        <f t="shared" si="11"/>
        <v/>
      </c>
      <c r="I115" s="185" t="str">
        <f t="shared" si="12"/>
        <v/>
      </c>
      <c r="J115" s="185" t="str">
        <f t="shared" si="13"/>
        <v/>
      </c>
      <c r="K115" s="482" t="str">
        <f t="array" ref="K115">IFERROR(SMALL(IF((LEFT(tkno,3)=$I$2)+(LEFT(tkco,3)=$I$2),ROW(tkno)-6),ROWS($M$12:M107)),"")</f>
        <v/>
      </c>
    </row>
    <row r="116" spans="2:11" s="178" customFormat="1" ht="28.5" hidden="1" customHeight="1" x14ac:dyDescent="0.2">
      <c r="B116" s="476" t="str">
        <f t="shared" si="7"/>
        <v/>
      </c>
      <c r="C116" s="497" t="str">
        <f t="shared" si="8"/>
        <v/>
      </c>
      <c r="D116" s="476" t="str">
        <f t="shared" si="9"/>
        <v/>
      </c>
      <c r="E116" s="476" t="str">
        <f t="shared" si="10"/>
        <v/>
      </c>
      <c r="F116" s="182"/>
      <c r="G116" s="184"/>
      <c r="H116" s="183" t="str">
        <f t="shared" si="11"/>
        <v/>
      </c>
      <c r="I116" s="185" t="str">
        <f t="shared" si="12"/>
        <v/>
      </c>
      <c r="J116" s="185" t="str">
        <f t="shared" si="13"/>
        <v/>
      </c>
      <c r="K116" s="482" t="str">
        <f t="array" ref="K116">IFERROR(SMALL(IF((LEFT(tkno,3)=$I$2)+(LEFT(tkco,3)=$I$2),ROW(tkno)-6),ROWS($M$12:M108)),"")</f>
        <v/>
      </c>
    </row>
    <row r="117" spans="2:11" s="178" customFormat="1" ht="28.5" hidden="1" customHeight="1" x14ac:dyDescent="0.2">
      <c r="B117" s="476" t="str">
        <f t="shared" si="7"/>
        <v/>
      </c>
      <c r="C117" s="497" t="str">
        <f t="shared" si="8"/>
        <v/>
      </c>
      <c r="D117" s="476" t="str">
        <f t="shared" si="9"/>
        <v/>
      </c>
      <c r="E117" s="476" t="str">
        <f t="shared" si="10"/>
        <v/>
      </c>
      <c r="F117" s="182"/>
      <c r="G117" s="184"/>
      <c r="H117" s="183" t="str">
        <f t="shared" si="11"/>
        <v/>
      </c>
      <c r="I117" s="185" t="str">
        <f t="shared" si="12"/>
        <v/>
      </c>
      <c r="J117" s="185" t="str">
        <f t="shared" si="13"/>
        <v/>
      </c>
      <c r="K117" s="482" t="str">
        <f t="array" ref="K117">IFERROR(SMALL(IF((LEFT(tkno,3)=$I$2)+(LEFT(tkco,3)=$I$2),ROW(tkno)-6),ROWS($M$12:M109)),"")</f>
        <v/>
      </c>
    </row>
    <row r="118" spans="2:11" s="178" customFormat="1" ht="28.5" hidden="1" customHeight="1" x14ac:dyDescent="0.2">
      <c r="B118" s="476" t="str">
        <f t="shared" si="7"/>
        <v/>
      </c>
      <c r="C118" s="497" t="str">
        <f t="shared" si="8"/>
        <v/>
      </c>
      <c r="D118" s="476" t="str">
        <f t="shared" si="9"/>
        <v/>
      </c>
      <c r="E118" s="476" t="str">
        <f t="shared" si="10"/>
        <v/>
      </c>
      <c r="F118" s="182"/>
      <c r="G118" s="184"/>
      <c r="H118" s="183" t="str">
        <f t="shared" si="11"/>
        <v/>
      </c>
      <c r="I118" s="185" t="str">
        <f t="shared" si="12"/>
        <v/>
      </c>
      <c r="J118" s="185" t="str">
        <f t="shared" si="13"/>
        <v/>
      </c>
      <c r="K118" s="482" t="str">
        <f t="array" ref="K118">IFERROR(SMALL(IF((LEFT(tkno,3)=$I$2)+(LEFT(tkco,3)=$I$2),ROW(tkno)-6),ROWS($M$12:M110)),"")</f>
        <v/>
      </c>
    </row>
    <row r="119" spans="2:11" s="178" customFormat="1" ht="28.5" hidden="1" customHeight="1" x14ac:dyDescent="0.2">
      <c r="B119" s="476" t="str">
        <f t="shared" si="7"/>
        <v/>
      </c>
      <c r="C119" s="497" t="str">
        <f t="shared" si="8"/>
        <v/>
      </c>
      <c r="D119" s="476" t="str">
        <f t="shared" si="9"/>
        <v/>
      </c>
      <c r="E119" s="476" t="str">
        <f t="shared" si="10"/>
        <v/>
      </c>
      <c r="F119" s="182"/>
      <c r="G119" s="184"/>
      <c r="H119" s="183" t="str">
        <f t="shared" si="11"/>
        <v/>
      </c>
      <c r="I119" s="185" t="str">
        <f t="shared" si="12"/>
        <v/>
      </c>
      <c r="J119" s="185" t="str">
        <f t="shared" si="13"/>
        <v/>
      </c>
      <c r="K119" s="482" t="str">
        <f t="array" ref="K119">IFERROR(SMALL(IF((LEFT(tkno,3)=$I$2)+(LEFT(tkco,3)=$I$2),ROW(tkno)-6),ROWS($M$12:M111)),"")</f>
        <v/>
      </c>
    </row>
    <row r="120" spans="2:11" s="178" customFormat="1" ht="28.5" hidden="1" customHeight="1" x14ac:dyDescent="0.2">
      <c r="B120" s="476" t="str">
        <f t="shared" si="7"/>
        <v/>
      </c>
      <c r="C120" s="497" t="str">
        <f t="shared" si="8"/>
        <v/>
      </c>
      <c r="D120" s="476" t="str">
        <f t="shared" si="9"/>
        <v/>
      </c>
      <c r="E120" s="476" t="str">
        <f t="shared" si="10"/>
        <v/>
      </c>
      <c r="F120" s="182"/>
      <c r="G120" s="184"/>
      <c r="H120" s="183" t="str">
        <f t="shared" si="11"/>
        <v/>
      </c>
      <c r="I120" s="185" t="str">
        <f t="shared" si="12"/>
        <v/>
      </c>
      <c r="J120" s="185" t="str">
        <f t="shared" si="13"/>
        <v/>
      </c>
      <c r="K120" s="482" t="str">
        <f t="array" ref="K120">IFERROR(SMALL(IF((LEFT(tkno,3)=$I$2)+(LEFT(tkco,3)=$I$2),ROW(tkno)-6),ROWS($M$12:M112)),"")</f>
        <v/>
      </c>
    </row>
    <row r="121" spans="2:11" s="178" customFormat="1" ht="28.5" hidden="1" customHeight="1" x14ac:dyDescent="0.2">
      <c r="B121" s="476" t="str">
        <f t="shared" si="7"/>
        <v/>
      </c>
      <c r="C121" s="497" t="str">
        <f t="shared" si="8"/>
        <v/>
      </c>
      <c r="D121" s="476" t="str">
        <f t="shared" si="9"/>
        <v/>
      </c>
      <c r="E121" s="476" t="str">
        <f t="shared" si="10"/>
        <v/>
      </c>
      <c r="F121" s="182"/>
      <c r="G121" s="184"/>
      <c r="H121" s="183" t="str">
        <f t="shared" si="11"/>
        <v/>
      </c>
      <c r="I121" s="185" t="str">
        <f t="shared" si="12"/>
        <v/>
      </c>
      <c r="J121" s="185" t="str">
        <f t="shared" si="13"/>
        <v/>
      </c>
      <c r="K121" s="482" t="str">
        <f t="array" ref="K121">IFERROR(SMALL(IF((LEFT(tkno,3)=$I$2)+(LEFT(tkco,3)=$I$2),ROW(tkno)-6),ROWS($M$12:M113)),"")</f>
        <v/>
      </c>
    </row>
    <row r="122" spans="2:11" s="178" customFormat="1" ht="28.5" hidden="1" customHeight="1" x14ac:dyDescent="0.2">
      <c r="B122" s="476" t="str">
        <f t="shared" si="7"/>
        <v/>
      </c>
      <c r="C122" s="497" t="str">
        <f t="shared" si="8"/>
        <v/>
      </c>
      <c r="D122" s="476" t="str">
        <f t="shared" si="9"/>
        <v/>
      </c>
      <c r="E122" s="476" t="str">
        <f t="shared" si="10"/>
        <v/>
      </c>
      <c r="F122" s="182"/>
      <c r="G122" s="184"/>
      <c r="H122" s="183" t="str">
        <f t="shared" si="11"/>
        <v/>
      </c>
      <c r="I122" s="185" t="str">
        <f t="shared" si="12"/>
        <v/>
      </c>
      <c r="J122" s="185" t="str">
        <f t="shared" si="13"/>
        <v/>
      </c>
      <c r="K122" s="482" t="str">
        <f t="array" ref="K122">IFERROR(SMALL(IF((LEFT(tkno,3)=$I$2)+(LEFT(tkco,3)=$I$2),ROW(tkno)-6),ROWS($M$12:M114)),"")</f>
        <v/>
      </c>
    </row>
    <row r="123" spans="2:11" s="178" customFormat="1" ht="28.5" hidden="1" customHeight="1" x14ac:dyDescent="0.2">
      <c r="B123" s="476" t="str">
        <f t="shared" si="7"/>
        <v/>
      </c>
      <c r="C123" s="497" t="str">
        <f t="shared" si="8"/>
        <v/>
      </c>
      <c r="D123" s="476" t="str">
        <f t="shared" si="9"/>
        <v/>
      </c>
      <c r="E123" s="476" t="str">
        <f t="shared" si="10"/>
        <v/>
      </c>
      <c r="F123" s="182"/>
      <c r="G123" s="184"/>
      <c r="H123" s="183" t="str">
        <f t="shared" si="11"/>
        <v/>
      </c>
      <c r="I123" s="185" t="str">
        <f t="shared" si="12"/>
        <v/>
      </c>
      <c r="J123" s="185" t="str">
        <f t="shared" si="13"/>
        <v/>
      </c>
      <c r="K123" s="482" t="str">
        <f t="array" ref="K123">IFERROR(SMALL(IF((LEFT(tkno,3)=$I$2)+(LEFT(tkco,3)=$I$2),ROW(tkno)-6),ROWS($M$12:M115)),"")</f>
        <v/>
      </c>
    </row>
    <row r="124" spans="2:11" s="178" customFormat="1" ht="28.5" hidden="1" customHeight="1" x14ac:dyDescent="0.2">
      <c r="B124" s="476" t="str">
        <f t="shared" si="7"/>
        <v/>
      </c>
      <c r="C124" s="497" t="str">
        <f t="shared" si="8"/>
        <v/>
      </c>
      <c r="D124" s="476" t="str">
        <f t="shared" si="9"/>
        <v/>
      </c>
      <c r="E124" s="476" t="str">
        <f t="shared" si="10"/>
        <v/>
      </c>
      <c r="F124" s="182"/>
      <c r="G124" s="184"/>
      <c r="H124" s="183" t="str">
        <f t="shared" si="11"/>
        <v/>
      </c>
      <c r="I124" s="185" t="str">
        <f t="shared" si="12"/>
        <v/>
      </c>
      <c r="J124" s="185" t="str">
        <f t="shared" si="13"/>
        <v/>
      </c>
      <c r="K124" s="482" t="str">
        <f t="array" ref="K124">IFERROR(SMALL(IF((LEFT(tkno,3)=$I$2)+(LEFT(tkco,3)=$I$2),ROW(tkno)-6),ROWS($M$12:M116)),"")</f>
        <v/>
      </c>
    </row>
    <row r="125" spans="2:11" s="178" customFormat="1" ht="28.5" hidden="1" customHeight="1" x14ac:dyDescent="0.2">
      <c r="B125" s="476" t="str">
        <f t="shared" si="7"/>
        <v/>
      </c>
      <c r="C125" s="497" t="str">
        <f t="shared" si="8"/>
        <v/>
      </c>
      <c r="D125" s="476" t="str">
        <f t="shared" si="9"/>
        <v/>
      </c>
      <c r="E125" s="476" t="str">
        <f t="shared" si="10"/>
        <v/>
      </c>
      <c r="F125" s="182"/>
      <c r="G125" s="184"/>
      <c r="H125" s="183" t="str">
        <f t="shared" si="11"/>
        <v/>
      </c>
      <c r="I125" s="185" t="str">
        <f t="shared" si="12"/>
        <v/>
      </c>
      <c r="J125" s="185" t="str">
        <f t="shared" si="13"/>
        <v/>
      </c>
      <c r="K125" s="482" t="str">
        <f t="array" ref="K125">IFERROR(SMALL(IF((LEFT(tkno,3)=$I$2)+(LEFT(tkco,3)=$I$2),ROW(tkno)-6),ROWS($M$12:M117)),"")</f>
        <v/>
      </c>
    </row>
    <row r="126" spans="2:11" s="178" customFormat="1" ht="28.5" hidden="1" customHeight="1" x14ac:dyDescent="0.2">
      <c r="B126" s="476" t="str">
        <f t="shared" si="7"/>
        <v/>
      </c>
      <c r="C126" s="497" t="str">
        <f t="shared" si="8"/>
        <v/>
      </c>
      <c r="D126" s="476" t="str">
        <f t="shared" si="9"/>
        <v/>
      </c>
      <c r="E126" s="476" t="str">
        <f t="shared" si="10"/>
        <v/>
      </c>
      <c r="F126" s="182"/>
      <c r="G126" s="184"/>
      <c r="H126" s="183" t="str">
        <f t="shared" si="11"/>
        <v/>
      </c>
      <c r="I126" s="185" t="str">
        <f t="shared" si="12"/>
        <v/>
      </c>
      <c r="J126" s="185" t="str">
        <f t="shared" si="13"/>
        <v/>
      </c>
      <c r="K126" s="482" t="str">
        <f t="array" ref="K126">IFERROR(SMALL(IF((LEFT(tkno,3)=$I$2)+(LEFT(tkco,3)=$I$2),ROW(tkno)-6),ROWS($M$12:M118)),"")</f>
        <v/>
      </c>
    </row>
    <row r="127" spans="2:11" s="178" customFormat="1" ht="28.5" hidden="1" customHeight="1" x14ac:dyDescent="0.2">
      <c r="B127" s="476" t="str">
        <f t="shared" si="7"/>
        <v/>
      </c>
      <c r="C127" s="497" t="str">
        <f t="shared" si="8"/>
        <v/>
      </c>
      <c r="D127" s="476" t="str">
        <f t="shared" si="9"/>
        <v/>
      </c>
      <c r="E127" s="476" t="str">
        <f t="shared" si="10"/>
        <v/>
      </c>
      <c r="F127" s="182"/>
      <c r="G127" s="184"/>
      <c r="H127" s="183" t="str">
        <f t="shared" si="11"/>
        <v/>
      </c>
      <c r="I127" s="185" t="str">
        <f t="shared" si="12"/>
        <v/>
      </c>
      <c r="J127" s="185" t="str">
        <f t="shared" si="13"/>
        <v/>
      </c>
      <c r="K127" s="482" t="str">
        <f t="array" ref="K127">IFERROR(SMALL(IF((LEFT(tkno,3)=$I$2)+(LEFT(tkco,3)=$I$2),ROW(tkno)-6),ROWS($M$12:M119)),"")</f>
        <v/>
      </c>
    </row>
    <row r="128" spans="2:11" s="178" customFormat="1" ht="28.5" hidden="1" customHeight="1" x14ac:dyDescent="0.2">
      <c r="B128" s="476" t="str">
        <f t="shared" si="7"/>
        <v/>
      </c>
      <c r="C128" s="497" t="str">
        <f t="shared" si="8"/>
        <v/>
      </c>
      <c r="D128" s="476" t="str">
        <f t="shared" si="9"/>
        <v/>
      </c>
      <c r="E128" s="476" t="str">
        <f t="shared" si="10"/>
        <v/>
      </c>
      <c r="F128" s="182"/>
      <c r="G128" s="184"/>
      <c r="H128" s="183" t="str">
        <f t="shared" si="11"/>
        <v/>
      </c>
      <c r="I128" s="185" t="str">
        <f t="shared" si="12"/>
        <v/>
      </c>
      <c r="J128" s="185" t="str">
        <f t="shared" si="13"/>
        <v/>
      </c>
      <c r="K128" s="482" t="str">
        <f t="array" ref="K128">IFERROR(SMALL(IF((LEFT(tkno,3)=$I$2)+(LEFT(tkco,3)=$I$2),ROW(tkno)-6),ROWS($M$12:M120)),"")</f>
        <v/>
      </c>
    </row>
    <row r="129" spans="2:11" s="178" customFormat="1" ht="28.5" hidden="1" customHeight="1" x14ac:dyDescent="0.2">
      <c r="B129" s="476" t="str">
        <f t="shared" si="7"/>
        <v/>
      </c>
      <c r="C129" s="497" t="str">
        <f t="shared" si="8"/>
        <v/>
      </c>
      <c r="D129" s="476" t="str">
        <f t="shared" si="9"/>
        <v/>
      </c>
      <c r="E129" s="476" t="str">
        <f t="shared" si="10"/>
        <v/>
      </c>
      <c r="F129" s="182"/>
      <c r="G129" s="184"/>
      <c r="H129" s="183" t="str">
        <f t="shared" si="11"/>
        <v/>
      </c>
      <c r="I129" s="185" t="str">
        <f t="shared" si="12"/>
        <v/>
      </c>
      <c r="J129" s="185" t="str">
        <f t="shared" si="13"/>
        <v/>
      </c>
      <c r="K129" s="482" t="str">
        <f t="array" ref="K129">IFERROR(SMALL(IF((LEFT(tkno,3)=$I$2)+(LEFT(tkco,3)=$I$2),ROW(tkno)-6),ROWS($M$12:M121)),"")</f>
        <v/>
      </c>
    </row>
    <row r="130" spans="2:11" s="178" customFormat="1" ht="28.5" hidden="1" customHeight="1" x14ac:dyDescent="0.2">
      <c r="B130" s="476" t="str">
        <f t="shared" si="7"/>
        <v/>
      </c>
      <c r="C130" s="497" t="str">
        <f t="shared" si="8"/>
        <v/>
      </c>
      <c r="D130" s="476" t="str">
        <f t="shared" si="9"/>
        <v/>
      </c>
      <c r="E130" s="476" t="str">
        <f t="shared" si="10"/>
        <v/>
      </c>
      <c r="F130" s="182"/>
      <c r="G130" s="184"/>
      <c r="H130" s="183" t="str">
        <f t="shared" si="11"/>
        <v/>
      </c>
      <c r="I130" s="185" t="str">
        <f t="shared" si="12"/>
        <v/>
      </c>
      <c r="J130" s="185" t="str">
        <f t="shared" si="13"/>
        <v/>
      </c>
      <c r="K130" s="482" t="str">
        <f t="array" ref="K130">IFERROR(SMALL(IF((LEFT(tkno,3)=$I$2)+(LEFT(tkco,3)=$I$2),ROW(tkno)-6),ROWS($M$12:M122)),"")</f>
        <v/>
      </c>
    </row>
    <row r="131" spans="2:11" s="178" customFormat="1" ht="28.5" hidden="1" customHeight="1" x14ac:dyDescent="0.2">
      <c r="B131" s="476" t="str">
        <f t="shared" si="7"/>
        <v/>
      </c>
      <c r="C131" s="497" t="str">
        <f t="shared" si="8"/>
        <v/>
      </c>
      <c r="D131" s="476" t="str">
        <f t="shared" si="9"/>
        <v/>
      </c>
      <c r="E131" s="476" t="str">
        <f t="shared" si="10"/>
        <v/>
      </c>
      <c r="F131" s="182"/>
      <c r="G131" s="184"/>
      <c r="H131" s="183" t="str">
        <f t="shared" si="11"/>
        <v/>
      </c>
      <c r="I131" s="185" t="str">
        <f t="shared" si="12"/>
        <v/>
      </c>
      <c r="J131" s="185" t="str">
        <f t="shared" si="13"/>
        <v/>
      </c>
      <c r="K131" s="482" t="str">
        <f t="array" ref="K131">IFERROR(SMALL(IF((LEFT(tkno,3)=$I$2)+(LEFT(tkco,3)=$I$2),ROW(tkno)-6),ROWS($M$12:M123)),"")</f>
        <v/>
      </c>
    </row>
    <row r="132" spans="2:11" s="178" customFormat="1" ht="28.5" hidden="1" customHeight="1" x14ac:dyDescent="0.2">
      <c r="B132" s="476" t="str">
        <f t="shared" si="7"/>
        <v/>
      </c>
      <c r="C132" s="497" t="str">
        <f t="shared" si="8"/>
        <v/>
      </c>
      <c r="D132" s="476" t="str">
        <f t="shared" si="9"/>
        <v/>
      </c>
      <c r="E132" s="476" t="str">
        <f t="shared" si="10"/>
        <v/>
      </c>
      <c r="F132" s="182"/>
      <c r="G132" s="184"/>
      <c r="H132" s="183" t="str">
        <f t="shared" si="11"/>
        <v/>
      </c>
      <c r="I132" s="185" t="str">
        <f t="shared" si="12"/>
        <v/>
      </c>
      <c r="J132" s="185" t="str">
        <f t="shared" si="13"/>
        <v/>
      </c>
      <c r="K132" s="482" t="str">
        <f t="array" ref="K132">IFERROR(SMALL(IF((LEFT(tkno,3)=$I$2)+(LEFT(tkco,3)=$I$2),ROW(tkno)-6),ROWS($M$12:M124)),"")</f>
        <v/>
      </c>
    </row>
    <row r="133" spans="2:11" s="178" customFormat="1" ht="28.5" hidden="1" customHeight="1" x14ac:dyDescent="0.2">
      <c r="B133" s="476" t="str">
        <f t="shared" si="7"/>
        <v/>
      </c>
      <c r="C133" s="497" t="str">
        <f t="shared" si="8"/>
        <v/>
      </c>
      <c r="D133" s="476" t="str">
        <f t="shared" si="9"/>
        <v/>
      </c>
      <c r="E133" s="476" t="str">
        <f t="shared" si="10"/>
        <v/>
      </c>
      <c r="F133" s="182"/>
      <c r="G133" s="184"/>
      <c r="H133" s="183" t="str">
        <f t="shared" si="11"/>
        <v/>
      </c>
      <c r="I133" s="185" t="str">
        <f t="shared" si="12"/>
        <v/>
      </c>
      <c r="J133" s="185" t="str">
        <f t="shared" si="13"/>
        <v/>
      </c>
      <c r="K133" s="482" t="str">
        <f t="array" ref="K133">IFERROR(SMALL(IF((LEFT(tkno,3)=$I$2)+(LEFT(tkco,3)=$I$2),ROW(tkno)-6),ROWS($M$12:M125)),"")</f>
        <v/>
      </c>
    </row>
    <row r="134" spans="2:11" s="178" customFormat="1" ht="28.5" hidden="1" customHeight="1" x14ac:dyDescent="0.2">
      <c r="B134" s="476" t="str">
        <f t="shared" si="7"/>
        <v/>
      </c>
      <c r="C134" s="497" t="str">
        <f t="shared" si="8"/>
        <v/>
      </c>
      <c r="D134" s="476" t="str">
        <f t="shared" si="9"/>
        <v/>
      </c>
      <c r="E134" s="476" t="str">
        <f t="shared" si="10"/>
        <v/>
      </c>
      <c r="F134" s="182"/>
      <c r="G134" s="184"/>
      <c r="H134" s="183" t="str">
        <f t="shared" si="11"/>
        <v/>
      </c>
      <c r="I134" s="185" t="str">
        <f t="shared" si="12"/>
        <v/>
      </c>
      <c r="J134" s="185" t="str">
        <f t="shared" si="13"/>
        <v/>
      </c>
      <c r="K134" s="482" t="str">
        <f t="array" ref="K134">IFERROR(SMALL(IF((LEFT(tkno,3)=$I$2)+(LEFT(tkco,3)=$I$2),ROW(tkno)-6),ROWS($M$12:M126)),"")</f>
        <v/>
      </c>
    </row>
    <row r="135" spans="2:11" s="178" customFormat="1" ht="28.5" hidden="1" customHeight="1" x14ac:dyDescent="0.2">
      <c r="B135" s="476" t="str">
        <f t="shared" si="7"/>
        <v/>
      </c>
      <c r="C135" s="497" t="str">
        <f t="shared" si="8"/>
        <v/>
      </c>
      <c r="D135" s="476" t="str">
        <f t="shared" si="9"/>
        <v/>
      </c>
      <c r="E135" s="476" t="str">
        <f t="shared" si="10"/>
        <v/>
      </c>
      <c r="F135" s="182"/>
      <c r="G135" s="184"/>
      <c r="H135" s="183" t="str">
        <f t="shared" si="11"/>
        <v/>
      </c>
      <c r="I135" s="185" t="str">
        <f t="shared" si="12"/>
        <v/>
      </c>
      <c r="J135" s="185" t="str">
        <f t="shared" si="13"/>
        <v/>
      </c>
      <c r="K135" s="482" t="str">
        <f t="array" ref="K135">IFERROR(SMALL(IF((LEFT(tkno,3)=$I$2)+(LEFT(tkco,3)=$I$2),ROW(tkno)-6),ROWS($M$12:M127)),"")</f>
        <v/>
      </c>
    </row>
    <row r="136" spans="2:11" s="178" customFormat="1" ht="28.5" hidden="1" customHeight="1" x14ac:dyDescent="0.2">
      <c r="B136" s="476" t="str">
        <f t="shared" si="7"/>
        <v/>
      </c>
      <c r="C136" s="497" t="str">
        <f t="shared" si="8"/>
        <v/>
      </c>
      <c r="D136" s="476" t="str">
        <f t="shared" si="9"/>
        <v/>
      </c>
      <c r="E136" s="476" t="str">
        <f t="shared" si="10"/>
        <v/>
      </c>
      <c r="F136" s="182"/>
      <c r="G136" s="184"/>
      <c r="H136" s="183" t="str">
        <f t="shared" si="11"/>
        <v/>
      </c>
      <c r="I136" s="185" t="str">
        <f t="shared" si="12"/>
        <v/>
      </c>
      <c r="J136" s="185" t="str">
        <f t="shared" si="13"/>
        <v/>
      </c>
      <c r="K136" s="482" t="str">
        <f t="array" ref="K136">IFERROR(SMALL(IF((LEFT(tkno,3)=$I$2)+(LEFT(tkco,3)=$I$2),ROW(tkno)-6),ROWS($M$12:M128)),"")</f>
        <v/>
      </c>
    </row>
    <row r="137" spans="2:11" s="178" customFormat="1" ht="28.5" hidden="1" customHeight="1" x14ac:dyDescent="0.2">
      <c r="B137" s="476" t="str">
        <f t="shared" si="7"/>
        <v/>
      </c>
      <c r="C137" s="497" t="str">
        <f t="shared" si="8"/>
        <v/>
      </c>
      <c r="D137" s="476" t="str">
        <f t="shared" si="9"/>
        <v/>
      </c>
      <c r="E137" s="476" t="str">
        <f t="shared" si="10"/>
        <v/>
      </c>
      <c r="F137" s="182"/>
      <c r="G137" s="184"/>
      <c r="H137" s="183" t="str">
        <f t="shared" si="11"/>
        <v/>
      </c>
      <c r="I137" s="185" t="str">
        <f t="shared" si="12"/>
        <v/>
      </c>
      <c r="J137" s="185" t="str">
        <f t="shared" si="13"/>
        <v/>
      </c>
      <c r="K137" s="482" t="str">
        <f t="array" ref="K137">IFERROR(SMALL(IF((LEFT(tkno,3)=$I$2)+(LEFT(tkco,3)=$I$2),ROW(tkno)-6),ROWS($M$12:M129)),"")</f>
        <v/>
      </c>
    </row>
    <row r="138" spans="2:11" s="178" customFormat="1" ht="28.5" hidden="1" customHeight="1" x14ac:dyDescent="0.2">
      <c r="B138" s="476" t="str">
        <f t="shared" si="7"/>
        <v/>
      </c>
      <c r="C138" s="497" t="str">
        <f t="shared" si="8"/>
        <v/>
      </c>
      <c r="D138" s="476" t="str">
        <f t="shared" si="9"/>
        <v/>
      </c>
      <c r="E138" s="476" t="str">
        <f t="shared" si="10"/>
        <v/>
      </c>
      <c r="F138" s="182"/>
      <c r="G138" s="184"/>
      <c r="H138" s="183" t="str">
        <f t="shared" si="11"/>
        <v/>
      </c>
      <c r="I138" s="185" t="str">
        <f t="shared" si="12"/>
        <v/>
      </c>
      <c r="J138" s="185" t="str">
        <f t="shared" si="13"/>
        <v/>
      </c>
      <c r="K138" s="482" t="str">
        <f t="array" ref="K138">IFERROR(SMALL(IF((LEFT(tkno,3)=$I$2)+(LEFT(tkco,3)=$I$2),ROW(tkno)-6),ROWS($M$12:M130)),"")</f>
        <v/>
      </c>
    </row>
    <row r="139" spans="2:11" s="178" customFormat="1" ht="28.5" hidden="1" customHeight="1" x14ac:dyDescent="0.2">
      <c r="B139" s="476" t="str">
        <f t="shared" si="7"/>
        <v/>
      </c>
      <c r="C139" s="497" t="str">
        <f t="shared" si="8"/>
        <v/>
      </c>
      <c r="D139" s="476" t="str">
        <f t="shared" si="9"/>
        <v/>
      </c>
      <c r="E139" s="476" t="str">
        <f t="shared" si="10"/>
        <v/>
      </c>
      <c r="F139" s="182"/>
      <c r="G139" s="184"/>
      <c r="H139" s="183" t="str">
        <f t="shared" si="11"/>
        <v/>
      </c>
      <c r="I139" s="185" t="str">
        <f t="shared" si="12"/>
        <v/>
      </c>
      <c r="J139" s="185" t="str">
        <f t="shared" si="13"/>
        <v/>
      </c>
      <c r="K139" s="482" t="str">
        <f t="array" ref="K139">IFERROR(SMALL(IF((LEFT(tkno,3)=$I$2)+(LEFT(tkco,3)=$I$2),ROW(tkno)-6),ROWS($M$12:M131)),"")</f>
        <v/>
      </c>
    </row>
    <row r="140" spans="2:11" s="178" customFormat="1" ht="28.5" hidden="1" customHeight="1" x14ac:dyDescent="0.2">
      <c r="B140" s="476" t="str">
        <f t="shared" si="7"/>
        <v/>
      </c>
      <c r="C140" s="497" t="str">
        <f t="shared" si="8"/>
        <v/>
      </c>
      <c r="D140" s="476" t="str">
        <f t="shared" si="9"/>
        <v/>
      </c>
      <c r="E140" s="476" t="str">
        <f t="shared" si="10"/>
        <v/>
      </c>
      <c r="F140" s="182"/>
      <c r="G140" s="184"/>
      <c r="H140" s="183" t="str">
        <f t="shared" si="11"/>
        <v/>
      </c>
      <c r="I140" s="185" t="str">
        <f t="shared" si="12"/>
        <v/>
      </c>
      <c r="J140" s="185" t="str">
        <f t="shared" si="13"/>
        <v/>
      </c>
      <c r="K140" s="482" t="str">
        <f t="array" ref="K140">IFERROR(SMALL(IF((LEFT(tkno,3)=$I$2)+(LEFT(tkco,3)=$I$2),ROW(tkno)-6),ROWS($M$12:M132)),"")</f>
        <v/>
      </c>
    </row>
    <row r="141" spans="2:11" s="178" customFormat="1" ht="28.5" hidden="1" customHeight="1" x14ac:dyDescent="0.2">
      <c r="B141" s="476" t="str">
        <f t="shared" si="7"/>
        <v/>
      </c>
      <c r="C141" s="497" t="str">
        <f t="shared" si="8"/>
        <v/>
      </c>
      <c r="D141" s="476" t="str">
        <f t="shared" si="9"/>
        <v/>
      </c>
      <c r="E141" s="476" t="str">
        <f t="shared" si="10"/>
        <v/>
      </c>
      <c r="F141" s="182"/>
      <c r="G141" s="184"/>
      <c r="H141" s="183" t="str">
        <f t="shared" si="11"/>
        <v/>
      </c>
      <c r="I141" s="185" t="str">
        <f t="shared" si="12"/>
        <v/>
      </c>
      <c r="J141" s="185" t="str">
        <f t="shared" si="13"/>
        <v/>
      </c>
      <c r="K141" s="482" t="str">
        <f t="array" ref="K141">IFERROR(SMALL(IF((LEFT(tkno,3)=$I$2)+(LEFT(tkco,3)=$I$2),ROW(tkno)-6),ROWS($M$12:M133)),"")</f>
        <v/>
      </c>
    </row>
    <row r="142" spans="2:11" s="178" customFormat="1" ht="28.5" hidden="1" customHeight="1" x14ac:dyDescent="0.2">
      <c r="B142" s="476" t="str">
        <f t="shared" si="7"/>
        <v/>
      </c>
      <c r="C142" s="497" t="str">
        <f t="shared" si="8"/>
        <v/>
      </c>
      <c r="D142" s="476" t="str">
        <f t="shared" si="9"/>
        <v/>
      </c>
      <c r="E142" s="476" t="str">
        <f t="shared" si="10"/>
        <v/>
      </c>
      <c r="F142" s="182"/>
      <c r="G142" s="184"/>
      <c r="H142" s="183" t="str">
        <f t="shared" si="11"/>
        <v/>
      </c>
      <c r="I142" s="185" t="str">
        <f t="shared" si="12"/>
        <v/>
      </c>
      <c r="J142" s="185" t="str">
        <f t="shared" si="13"/>
        <v/>
      </c>
      <c r="K142" s="482" t="str">
        <f t="array" ref="K142">IFERROR(SMALL(IF((LEFT(tkno,3)=$I$2)+(LEFT(tkco,3)=$I$2),ROW(tkno)-6),ROWS($M$12:M134)),"")</f>
        <v/>
      </c>
    </row>
    <row r="143" spans="2:11" s="178" customFormat="1" ht="28.5" hidden="1" customHeight="1" x14ac:dyDescent="0.2">
      <c r="B143" s="476" t="str">
        <f t="shared" si="7"/>
        <v/>
      </c>
      <c r="C143" s="497" t="str">
        <f t="shared" si="8"/>
        <v/>
      </c>
      <c r="D143" s="476" t="str">
        <f t="shared" si="9"/>
        <v/>
      </c>
      <c r="E143" s="476" t="str">
        <f t="shared" si="10"/>
        <v/>
      </c>
      <c r="F143" s="182"/>
      <c r="G143" s="184"/>
      <c r="H143" s="183" t="str">
        <f t="shared" si="11"/>
        <v/>
      </c>
      <c r="I143" s="185" t="str">
        <f t="shared" si="12"/>
        <v/>
      </c>
      <c r="J143" s="185" t="str">
        <f t="shared" si="13"/>
        <v/>
      </c>
      <c r="K143" s="482" t="str">
        <f t="array" ref="K143">IFERROR(SMALL(IF((LEFT(tkno,3)=$I$2)+(LEFT(tkco,3)=$I$2),ROW(tkno)-6),ROWS($M$12:M135)),"")</f>
        <v/>
      </c>
    </row>
    <row r="144" spans="2:11" s="178" customFormat="1" ht="28.5" hidden="1" customHeight="1" x14ac:dyDescent="0.2">
      <c r="B144" s="476" t="str">
        <f t="shared" si="7"/>
        <v/>
      </c>
      <c r="C144" s="497" t="str">
        <f t="shared" si="8"/>
        <v/>
      </c>
      <c r="D144" s="476" t="str">
        <f t="shared" si="9"/>
        <v/>
      </c>
      <c r="E144" s="476" t="str">
        <f t="shared" si="10"/>
        <v/>
      </c>
      <c r="F144" s="182"/>
      <c r="G144" s="184"/>
      <c r="H144" s="183" t="str">
        <f t="shared" si="11"/>
        <v/>
      </c>
      <c r="I144" s="185" t="str">
        <f t="shared" si="12"/>
        <v/>
      </c>
      <c r="J144" s="185" t="str">
        <f t="shared" si="13"/>
        <v/>
      </c>
      <c r="K144" s="482" t="str">
        <f t="array" ref="K144">IFERROR(SMALL(IF((LEFT(tkno,3)=$I$2)+(LEFT(tkco,3)=$I$2),ROW(tkno)-6),ROWS($M$12:M136)),"")</f>
        <v/>
      </c>
    </row>
    <row r="145" spans="2:11" s="178" customFormat="1" ht="28.5" hidden="1" customHeight="1" x14ac:dyDescent="0.2">
      <c r="B145" s="476" t="str">
        <f t="shared" si="7"/>
        <v/>
      </c>
      <c r="C145" s="497" t="str">
        <f t="shared" si="8"/>
        <v/>
      </c>
      <c r="D145" s="476" t="str">
        <f t="shared" si="9"/>
        <v/>
      </c>
      <c r="E145" s="476" t="str">
        <f t="shared" si="10"/>
        <v/>
      </c>
      <c r="F145" s="182"/>
      <c r="G145" s="184"/>
      <c r="H145" s="183" t="str">
        <f t="shared" si="11"/>
        <v/>
      </c>
      <c r="I145" s="185" t="str">
        <f t="shared" si="12"/>
        <v/>
      </c>
      <c r="J145" s="185" t="str">
        <f t="shared" si="13"/>
        <v/>
      </c>
      <c r="K145" s="482" t="str">
        <f t="array" ref="K145">IFERROR(SMALL(IF((LEFT(tkno,3)=$I$2)+(LEFT(tkco,3)=$I$2),ROW(tkno)-6),ROWS($M$12:M137)),"")</f>
        <v/>
      </c>
    </row>
    <row r="146" spans="2:11" s="178" customFormat="1" ht="28.5" hidden="1" customHeight="1" x14ac:dyDescent="0.2">
      <c r="B146" s="476" t="str">
        <f t="shared" si="7"/>
        <v/>
      </c>
      <c r="C146" s="497" t="str">
        <f t="shared" si="8"/>
        <v/>
      </c>
      <c r="D146" s="476" t="str">
        <f t="shared" si="9"/>
        <v/>
      </c>
      <c r="E146" s="476" t="str">
        <f t="shared" si="10"/>
        <v/>
      </c>
      <c r="F146" s="182"/>
      <c r="G146" s="184"/>
      <c r="H146" s="183" t="str">
        <f t="shared" si="11"/>
        <v/>
      </c>
      <c r="I146" s="185" t="str">
        <f t="shared" si="12"/>
        <v/>
      </c>
      <c r="J146" s="185" t="str">
        <f t="shared" si="13"/>
        <v/>
      </c>
      <c r="K146" s="482" t="str">
        <f t="array" ref="K146">IFERROR(SMALL(IF((LEFT(tkno,3)=$I$2)+(LEFT(tkco,3)=$I$2),ROW(tkno)-6),ROWS($M$12:M138)),"")</f>
        <v/>
      </c>
    </row>
    <row r="147" spans="2:11" s="178" customFormat="1" ht="28.5" hidden="1" customHeight="1" x14ac:dyDescent="0.2">
      <c r="B147" s="476" t="str">
        <f t="shared" si="7"/>
        <v/>
      </c>
      <c r="C147" s="497" t="str">
        <f t="shared" si="8"/>
        <v/>
      </c>
      <c r="D147" s="476" t="str">
        <f t="shared" si="9"/>
        <v/>
      </c>
      <c r="E147" s="476" t="str">
        <f t="shared" si="10"/>
        <v/>
      </c>
      <c r="F147" s="182"/>
      <c r="G147" s="184"/>
      <c r="H147" s="183" t="str">
        <f t="shared" si="11"/>
        <v/>
      </c>
      <c r="I147" s="185" t="str">
        <f t="shared" si="12"/>
        <v/>
      </c>
      <c r="J147" s="185" t="str">
        <f t="shared" si="13"/>
        <v/>
      </c>
      <c r="K147" s="482" t="str">
        <f t="array" ref="K147">IFERROR(SMALL(IF((LEFT(tkno,3)=$I$2)+(LEFT(tkco,3)=$I$2),ROW(tkno)-6),ROWS($M$12:M139)),"")</f>
        <v/>
      </c>
    </row>
    <row r="148" spans="2:11" s="178" customFormat="1" ht="28.5" hidden="1" customHeight="1" x14ac:dyDescent="0.2">
      <c r="B148" s="476" t="str">
        <f t="shared" ref="B148:B211" si="14">IF($K148="","",INDEX(ngaygs,$K148))</f>
        <v/>
      </c>
      <c r="C148" s="497" t="str">
        <f t="shared" ref="C148:C211" si="15">IF($K148="","",INDEX(soct,$K148))</f>
        <v/>
      </c>
      <c r="D148" s="476" t="str">
        <f t="shared" ref="D148:D211" si="16">IF($K148="","",INDEX(ngayct,$K148))</f>
        <v/>
      </c>
      <c r="E148" s="476" t="str">
        <f t="shared" ref="E148:E211" si="17">IF($K148="","",INDEX(diengiai,$K148))</f>
        <v/>
      </c>
      <c r="F148" s="182"/>
      <c r="G148" s="184"/>
      <c r="H148" s="183" t="str">
        <f t="shared" ref="H148:H211" si="18">IF($K148="","",IF(INDEX(LEFT(tkno,3),$K148)=$I$2,INDEX(tkco,$K148),INDEX(tkno,$K148)))</f>
        <v/>
      </c>
      <c r="I148" s="185" t="str">
        <f t="shared" ref="I148:I211" si="19">IF($K148="","",IF(INDEX(LEFT(tkno,3),$K148)=$I$2,INDEX(sotien,$K148),""))</f>
        <v/>
      </c>
      <c r="J148" s="185" t="str">
        <f t="shared" ref="J148:J211" si="20">IF($K148="","",IF(INDEX(LEFT(tkco,3),$K148)=$I$2,INDEX(sotien,$K148),""))</f>
        <v/>
      </c>
      <c r="K148" s="482" t="str">
        <f t="array" ref="K148">IFERROR(SMALL(IF((LEFT(tkno,3)=$I$2)+(LEFT(tkco,3)=$I$2),ROW(tkno)-6),ROWS($M$12:M140)),"")</f>
        <v/>
      </c>
    </row>
    <row r="149" spans="2:11" s="178" customFormat="1" ht="28.5" hidden="1" customHeight="1" x14ac:dyDescent="0.2">
      <c r="B149" s="476" t="str">
        <f t="shared" si="14"/>
        <v/>
      </c>
      <c r="C149" s="497" t="str">
        <f t="shared" si="15"/>
        <v/>
      </c>
      <c r="D149" s="476" t="str">
        <f t="shared" si="16"/>
        <v/>
      </c>
      <c r="E149" s="476" t="str">
        <f t="shared" si="17"/>
        <v/>
      </c>
      <c r="F149" s="182"/>
      <c r="G149" s="184"/>
      <c r="H149" s="183" t="str">
        <f t="shared" si="18"/>
        <v/>
      </c>
      <c r="I149" s="185" t="str">
        <f t="shared" si="19"/>
        <v/>
      </c>
      <c r="J149" s="185" t="str">
        <f t="shared" si="20"/>
        <v/>
      </c>
      <c r="K149" s="482" t="str">
        <f t="array" ref="K149">IFERROR(SMALL(IF((LEFT(tkno,3)=$I$2)+(LEFT(tkco,3)=$I$2),ROW(tkno)-6),ROWS($M$12:M141)),"")</f>
        <v/>
      </c>
    </row>
    <row r="150" spans="2:11" s="178" customFormat="1" ht="28.5" hidden="1" customHeight="1" x14ac:dyDescent="0.2">
      <c r="B150" s="476" t="str">
        <f t="shared" si="14"/>
        <v/>
      </c>
      <c r="C150" s="497" t="str">
        <f t="shared" si="15"/>
        <v/>
      </c>
      <c r="D150" s="476" t="str">
        <f t="shared" si="16"/>
        <v/>
      </c>
      <c r="E150" s="476" t="str">
        <f t="shared" si="17"/>
        <v/>
      </c>
      <c r="F150" s="182"/>
      <c r="G150" s="184"/>
      <c r="H150" s="183" t="str">
        <f t="shared" si="18"/>
        <v/>
      </c>
      <c r="I150" s="185" t="str">
        <f t="shared" si="19"/>
        <v/>
      </c>
      <c r="J150" s="185" t="str">
        <f t="shared" si="20"/>
        <v/>
      </c>
      <c r="K150" s="482" t="str">
        <f t="array" ref="K150">IFERROR(SMALL(IF((LEFT(tkno,3)=$I$2)+(LEFT(tkco,3)=$I$2),ROW(tkno)-6),ROWS($M$12:M142)),"")</f>
        <v/>
      </c>
    </row>
    <row r="151" spans="2:11" s="178" customFormat="1" ht="28.5" hidden="1" customHeight="1" x14ac:dyDescent="0.2">
      <c r="B151" s="476" t="str">
        <f t="shared" si="14"/>
        <v/>
      </c>
      <c r="C151" s="497" t="str">
        <f t="shared" si="15"/>
        <v/>
      </c>
      <c r="D151" s="476" t="str">
        <f t="shared" si="16"/>
        <v/>
      </c>
      <c r="E151" s="476" t="str">
        <f t="shared" si="17"/>
        <v/>
      </c>
      <c r="F151" s="182"/>
      <c r="G151" s="184"/>
      <c r="H151" s="183" t="str">
        <f t="shared" si="18"/>
        <v/>
      </c>
      <c r="I151" s="185" t="str">
        <f t="shared" si="19"/>
        <v/>
      </c>
      <c r="J151" s="185" t="str">
        <f t="shared" si="20"/>
        <v/>
      </c>
      <c r="K151" s="482" t="str">
        <f t="array" ref="K151">IFERROR(SMALL(IF((LEFT(tkno,3)=$I$2)+(LEFT(tkco,3)=$I$2),ROW(tkno)-6),ROWS($M$12:M143)),"")</f>
        <v/>
      </c>
    </row>
    <row r="152" spans="2:11" s="178" customFormat="1" ht="28.5" hidden="1" customHeight="1" x14ac:dyDescent="0.2">
      <c r="B152" s="476" t="str">
        <f t="shared" si="14"/>
        <v/>
      </c>
      <c r="C152" s="497" t="str">
        <f t="shared" si="15"/>
        <v/>
      </c>
      <c r="D152" s="476" t="str">
        <f t="shared" si="16"/>
        <v/>
      </c>
      <c r="E152" s="476" t="str">
        <f t="shared" si="17"/>
        <v/>
      </c>
      <c r="F152" s="182"/>
      <c r="G152" s="184"/>
      <c r="H152" s="183" t="str">
        <f t="shared" si="18"/>
        <v/>
      </c>
      <c r="I152" s="185" t="str">
        <f t="shared" si="19"/>
        <v/>
      </c>
      <c r="J152" s="185" t="str">
        <f t="shared" si="20"/>
        <v/>
      </c>
      <c r="K152" s="482" t="str">
        <f t="array" ref="K152">IFERROR(SMALL(IF((LEFT(tkno,3)=$I$2)+(LEFT(tkco,3)=$I$2),ROW(tkno)-6),ROWS($M$12:M144)),"")</f>
        <v/>
      </c>
    </row>
    <row r="153" spans="2:11" s="178" customFormat="1" ht="28.5" hidden="1" customHeight="1" x14ac:dyDescent="0.2">
      <c r="B153" s="476" t="str">
        <f t="shared" si="14"/>
        <v/>
      </c>
      <c r="C153" s="497" t="str">
        <f t="shared" si="15"/>
        <v/>
      </c>
      <c r="D153" s="476" t="str">
        <f t="shared" si="16"/>
        <v/>
      </c>
      <c r="E153" s="476" t="str">
        <f t="shared" si="17"/>
        <v/>
      </c>
      <c r="F153" s="182"/>
      <c r="G153" s="184"/>
      <c r="H153" s="183" t="str">
        <f t="shared" si="18"/>
        <v/>
      </c>
      <c r="I153" s="185" t="str">
        <f t="shared" si="19"/>
        <v/>
      </c>
      <c r="J153" s="185" t="str">
        <f t="shared" si="20"/>
        <v/>
      </c>
      <c r="K153" s="482" t="str">
        <f t="array" ref="K153">IFERROR(SMALL(IF((LEFT(tkno,3)=$I$2)+(LEFT(tkco,3)=$I$2),ROW(tkno)-6),ROWS($M$12:M145)),"")</f>
        <v/>
      </c>
    </row>
    <row r="154" spans="2:11" s="178" customFormat="1" ht="28.5" hidden="1" customHeight="1" x14ac:dyDescent="0.2">
      <c r="B154" s="476" t="str">
        <f t="shared" si="14"/>
        <v/>
      </c>
      <c r="C154" s="497" t="str">
        <f t="shared" si="15"/>
        <v/>
      </c>
      <c r="D154" s="476" t="str">
        <f t="shared" si="16"/>
        <v/>
      </c>
      <c r="E154" s="476" t="str">
        <f t="shared" si="17"/>
        <v/>
      </c>
      <c r="F154" s="182"/>
      <c r="G154" s="184"/>
      <c r="H154" s="183" t="str">
        <f t="shared" si="18"/>
        <v/>
      </c>
      <c r="I154" s="185" t="str">
        <f t="shared" si="19"/>
        <v/>
      </c>
      <c r="J154" s="185" t="str">
        <f t="shared" si="20"/>
        <v/>
      </c>
      <c r="K154" s="482" t="str">
        <f t="array" ref="K154">IFERROR(SMALL(IF((LEFT(tkno,3)=$I$2)+(LEFT(tkco,3)=$I$2),ROW(tkno)-6),ROWS($M$12:M146)),"")</f>
        <v/>
      </c>
    </row>
    <row r="155" spans="2:11" s="178" customFormat="1" ht="28.5" hidden="1" customHeight="1" x14ac:dyDescent="0.2">
      <c r="B155" s="476" t="str">
        <f t="shared" si="14"/>
        <v/>
      </c>
      <c r="C155" s="497" t="str">
        <f t="shared" si="15"/>
        <v/>
      </c>
      <c r="D155" s="476" t="str">
        <f t="shared" si="16"/>
        <v/>
      </c>
      <c r="E155" s="476" t="str">
        <f t="shared" si="17"/>
        <v/>
      </c>
      <c r="F155" s="182"/>
      <c r="G155" s="184"/>
      <c r="H155" s="183" t="str">
        <f t="shared" si="18"/>
        <v/>
      </c>
      <c r="I155" s="185" t="str">
        <f t="shared" si="19"/>
        <v/>
      </c>
      <c r="J155" s="185" t="str">
        <f t="shared" si="20"/>
        <v/>
      </c>
      <c r="K155" s="482" t="str">
        <f t="array" ref="K155">IFERROR(SMALL(IF((LEFT(tkno,3)=$I$2)+(LEFT(tkco,3)=$I$2),ROW(tkno)-6),ROWS($M$12:M147)),"")</f>
        <v/>
      </c>
    </row>
    <row r="156" spans="2:11" s="178" customFormat="1" ht="28.5" hidden="1" customHeight="1" x14ac:dyDescent="0.2">
      <c r="B156" s="476" t="str">
        <f t="shared" si="14"/>
        <v/>
      </c>
      <c r="C156" s="497" t="str">
        <f t="shared" si="15"/>
        <v/>
      </c>
      <c r="D156" s="476" t="str">
        <f t="shared" si="16"/>
        <v/>
      </c>
      <c r="E156" s="476" t="str">
        <f t="shared" si="17"/>
        <v/>
      </c>
      <c r="F156" s="182"/>
      <c r="G156" s="184"/>
      <c r="H156" s="183" t="str">
        <f t="shared" si="18"/>
        <v/>
      </c>
      <c r="I156" s="185" t="str">
        <f t="shared" si="19"/>
        <v/>
      </c>
      <c r="J156" s="185" t="str">
        <f t="shared" si="20"/>
        <v/>
      </c>
      <c r="K156" s="482" t="str">
        <f t="array" ref="K156">IFERROR(SMALL(IF((LEFT(tkno,3)=$I$2)+(LEFT(tkco,3)=$I$2),ROW(tkno)-6),ROWS($M$12:M148)),"")</f>
        <v/>
      </c>
    </row>
    <row r="157" spans="2:11" s="178" customFormat="1" ht="28.5" hidden="1" customHeight="1" x14ac:dyDescent="0.2">
      <c r="B157" s="476" t="str">
        <f t="shared" si="14"/>
        <v/>
      </c>
      <c r="C157" s="497" t="str">
        <f t="shared" si="15"/>
        <v/>
      </c>
      <c r="D157" s="476" t="str">
        <f t="shared" si="16"/>
        <v/>
      </c>
      <c r="E157" s="476" t="str">
        <f t="shared" si="17"/>
        <v/>
      </c>
      <c r="F157" s="182"/>
      <c r="G157" s="184"/>
      <c r="H157" s="183" t="str">
        <f t="shared" si="18"/>
        <v/>
      </c>
      <c r="I157" s="185" t="str">
        <f t="shared" si="19"/>
        <v/>
      </c>
      <c r="J157" s="185" t="str">
        <f t="shared" si="20"/>
        <v/>
      </c>
      <c r="K157" s="482" t="str">
        <f t="array" ref="K157">IFERROR(SMALL(IF((LEFT(tkno,3)=$I$2)+(LEFT(tkco,3)=$I$2),ROW(tkno)-6),ROWS($M$12:M149)),"")</f>
        <v/>
      </c>
    </row>
    <row r="158" spans="2:11" s="178" customFormat="1" ht="28.5" hidden="1" customHeight="1" x14ac:dyDescent="0.2">
      <c r="B158" s="476" t="str">
        <f t="shared" si="14"/>
        <v/>
      </c>
      <c r="C158" s="497" t="str">
        <f t="shared" si="15"/>
        <v/>
      </c>
      <c r="D158" s="476" t="str">
        <f t="shared" si="16"/>
        <v/>
      </c>
      <c r="E158" s="476" t="str">
        <f t="shared" si="17"/>
        <v/>
      </c>
      <c r="F158" s="182"/>
      <c r="G158" s="184"/>
      <c r="H158" s="183" t="str">
        <f t="shared" si="18"/>
        <v/>
      </c>
      <c r="I158" s="185" t="str">
        <f t="shared" si="19"/>
        <v/>
      </c>
      <c r="J158" s="185" t="str">
        <f t="shared" si="20"/>
        <v/>
      </c>
      <c r="K158" s="482" t="str">
        <f t="array" ref="K158">IFERROR(SMALL(IF((LEFT(tkno,3)=$I$2)+(LEFT(tkco,3)=$I$2),ROW(tkno)-6),ROWS($M$12:M150)),"")</f>
        <v/>
      </c>
    </row>
    <row r="159" spans="2:11" s="178" customFormat="1" ht="28.5" hidden="1" customHeight="1" x14ac:dyDescent="0.2">
      <c r="B159" s="476" t="str">
        <f t="shared" si="14"/>
        <v/>
      </c>
      <c r="C159" s="497" t="str">
        <f t="shared" si="15"/>
        <v/>
      </c>
      <c r="D159" s="476" t="str">
        <f t="shared" si="16"/>
        <v/>
      </c>
      <c r="E159" s="476" t="str">
        <f t="shared" si="17"/>
        <v/>
      </c>
      <c r="F159" s="182"/>
      <c r="G159" s="184"/>
      <c r="H159" s="183" t="str">
        <f t="shared" si="18"/>
        <v/>
      </c>
      <c r="I159" s="185" t="str">
        <f t="shared" si="19"/>
        <v/>
      </c>
      <c r="J159" s="185" t="str">
        <f t="shared" si="20"/>
        <v/>
      </c>
      <c r="K159" s="482" t="str">
        <f t="array" ref="K159">IFERROR(SMALL(IF((LEFT(tkno,3)=$I$2)+(LEFT(tkco,3)=$I$2),ROW(tkno)-6),ROWS($M$12:M151)),"")</f>
        <v/>
      </c>
    </row>
    <row r="160" spans="2:11" s="178" customFormat="1" ht="28.5" hidden="1" customHeight="1" x14ac:dyDescent="0.2">
      <c r="B160" s="476" t="str">
        <f t="shared" si="14"/>
        <v/>
      </c>
      <c r="C160" s="497" t="str">
        <f t="shared" si="15"/>
        <v/>
      </c>
      <c r="D160" s="476" t="str">
        <f t="shared" si="16"/>
        <v/>
      </c>
      <c r="E160" s="476" t="str">
        <f t="shared" si="17"/>
        <v/>
      </c>
      <c r="F160" s="182"/>
      <c r="G160" s="184"/>
      <c r="H160" s="183" t="str">
        <f t="shared" si="18"/>
        <v/>
      </c>
      <c r="I160" s="185" t="str">
        <f t="shared" si="19"/>
        <v/>
      </c>
      <c r="J160" s="185" t="str">
        <f t="shared" si="20"/>
        <v/>
      </c>
      <c r="K160" s="482" t="str">
        <f t="array" ref="K160">IFERROR(SMALL(IF((LEFT(tkno,3)=$I$2)+(LEFT(tkco,3)=$I$2),ROW(tkno)-6),ROWS($M$12:M152)),"")</f>
        <v/>
      </c>
    </row>
    <row r="161" spans="2:11" s="178" customFormat="1" ht="28.5" hidden="1" customHeight="1" x14ac:dyDescent="0.2">
      <c r="B161" s="476" t="str">
        <f t="shared" si="14"/>
        <v/>
      </c>
      <c r="C161" s="497" t="str">
        <f t="shared" si="15"/>
        <v/>
      </c>
      <c r="D161" s="476" t="str">
        <f t="shared" si="16"/>
        <v/>
      </c>
      <c r="E161" s="476" t="str">
        <f t="shared" si="17"/>
        <v/>
      </c>
      <c r="F161" s="182"/>
      <c r="G161" s="184"/>
      <c r="H161" s="183" t="str">
        <f t="shared" si="18"/>
        <v/>
      </c>
      <c r="I161" s="185" t="str">
        <f t="shared" si="19"/>
        <v/>
      </c>
      <c r="J161" s="185" t="str">
        <f t="shared" si="20"/>
        <v/>
      </c>
      <c r="K161" s="482" t="str">
        <f t="array" ref="K161">IFERROR(SMALL(IF((LEFT(tkno,3)=$I$2)+(LEFT(tkco,3)=$I$2),ROW(tkno)-6),ROWS($M$12:M153)),"")</f>
        <v/>
      </c>
    </row>
    <row r="162" spans="2:11" s="178" customFormat="1" ht="28.5" hidden="1" customHeight="1" x14ac:dyDescent="0.2">
      <c r="B162" s="476" t="str">
        <f t="shared" si="14"/>
        <v/>
      </c>
      <c r="C162" s="497" t="str">
        <f t="shared" si="15"/>
        <v/>
      </c>
      <c r="D162" s="476" t="str">
        <f t="shared" si="16"/>
        <v/>
      </c>
      <c r="E162" s="476" t="str">
        <f t="shared" si="17"/>
        <v/>
      </c>
      <c r="F162" s="182"/>
      <c r="G162" s="184"/>
      <c r="H162" s="183" t="str">
        <f t="shared" si="18"/>
        <v/>
      </c>
      <c r="I162" s="185" t="str">
        <f t="shared" si="19"/>
        <v/>
      </c>
      <c r="J162" s="185" t="str">
        <f t="shared" si="20"/>
        <v/>
      </c>
      <c r="K162" s="482" t="str">
        <f t="array" ref="K162">IFERROR(SMALL(IF((LEFT(tkno,3)=$I$2)+(LEFT(tkco,3)=$I$2),ROW(tkno)-6),ROWS($M$12:M154)),"")</f>
        <v/>
      </c>
    </row>
    <row r="163" spans="2:11" s="178" customFormat="1" ht="28.5" hidden="1" customHeight="1" x14ac:dyDescent="0.2">
      <c r="B163" s="476" t="str">
        <f t="shared" si="14"/>
        <v/>
      </c>
      <c r="C163" s="497" t="str">
        <f t="shared" si="15"/>
        <v/>
      </c>
      <c r="D163" s="476" t="str">
        <f t="shared" si="16"/>
        <v/>
      </c>
      <c r="E163" s="476" t="str">
        <f t="shared" si="17"/>
        <v/>
      </c>
      <c r="F163" s="182"/>
      <c r="G163" s="184"/>
      <c r="H163" s="183" t="str">
        <f t="shared" si="18"/>
        <v/>
      </c>
      <c r="I163" s="185" t="str">
        <f t="shared" si="19"/>
        <v/>
      </c>
      <c r="J163" s="185" t="str">
        <f t="shared" si="20"/>
        <v/>
      </c>
      <c r="K163" s="482" t="str">
        <f t="array" ref="K163">IFERROR(SMALL(IF((LEFT(tkno,3)=$I$2)+(LEFT(tkco,3)=$I$2),ROW(tkno)-6),ROWS($M$12:M155)),"")</f>
        <v/>
      </c>
    </row>
    <row r="164" spans="2:11" s="178" customFormat="1" ht="28.5" hidden="1" customHeight="1" x14ac:dyDescent="0.2">
      <c r="B164" s="476" t="str">
        <f t="shared" si="14"/>
        <v/>
      </c>
      <c r="C164" s="497" t="str">
        <f t="shared" si="15"/>
        <v/>
      </c>
      <c r="D164" s="476" t="str">
        <f t="shared" si="16"/>
        <v/>
      </c>
      <c r="E164" s="476" t="str">
        <f t="shared" si="17"/>
        <v/>
      </c>
      <c r="F164" s="182"/>
      <c r="G164" s="184"/>
      <c r="H164" s="183" t="str">
        <f t="shared" si="18"/>
        <v/>
      </c>
      <c r="I164" s="185" t="str">
        <f t="shared" si="19"/>
        <v/>
      </c>
      <c r="J164" s="185" t="str">
        <f t="shared" si="20"/>
        <v/>
      </c>
      <c r="K164" s="482" t="str">
        <f t="array" ref="K164">IFERROR(SMALL(IF((LEFT(tkno,3)=$I$2)+(LEFT(tkco,3)=$I$2),ROW(tkno)-6),ROWS($M$12:M156)),"")</f>
        <v/>
      </c>
    </row>
    <row r="165" spans="2:11" s="178" customFormat="1" ht="28.5" hidden="1" customHeight="1" x14ac:dyDescent="0.2">
      <c r="B165" s="476" t="str">
        <f t="shared" si="14"/>
        <v/>
      </c>
      <c r="C165" s="497" t="str">
        <f t="shared" si="15"/>
        <v/>
      </c>
      <c r="D165" s="476" t="str">
        <f t="shared" si="16"/>
        <v/>
      </c>
      <c r="E165" s="476" t="str">
        <f t="shared" si="17"/>
        <v/>
      </c>
      <c r="F165" s="182"/>
      <c r="G165" s="184"/>
      <c r="H165" s="183" t="str">
        <f t="shared" si="18"/>
        <v/>
      </c>
      <c r="I165" s="185" t="str">
        <f t="shared" si="19"/>
        <v/>
      </c>
      <c r="J165" s="185" t="str">
        <f t="shared" si="20"/>
        <v/>
      </c>
      <c r="K165" s="482" t="str">
        <f t="array" ref="K165">IFERROR(SMALL(IF((LEFT(tkno,3)=$I$2)+(LEFT(tkco,3)=$I$2),ROW(tkno)-6),ROWS($M$12:M157)),"")</f>
        <v/>
      </c>
    </row>
    <row r="166" spans="2:11" s="178" customFormat="1" ht="28.5" hidden="1" customHeight="1" x14ac:dyDescent="0.2">
      <c r="B166" s="476" t="str">
        <f t="shared" si="14"/>
        <v/>
      </c>
      <c r="C166" s="497" t="str">
        <f t="shared" si="15"/>
        <v/>
      </c>
      <c r="D166" s="476" t="str">
        <f t="shared" si="16"/>
        <v/>
      </c>
      <c r="E166" s="476" t="str">
        <f t="shared" si="17"/>
        <v/>
      </c>
      <c r="F166" s="182"/>
      <c r="G166" s="184"/>
      <c r="H166" s="183" t="str">
        <f t="shared" si="18"/>
        <v/>
      </c>
      <c r="I166" s="185" t="str">
        <f t="shared" si="19"/>
        <v/>
      </c>
      <c r="J166" s="185" t="str">
        <f t="shared" si="20"/>
        <v/>
      </c>
      <c r="K166" s="482" t="str">
        <f t="array" ref="K166">IFERROR(SMALL(IF((LEFT(tkno,3)=$I$2)+(LEFT(tkco,3)=$I$2),ROW(tkno)-6),ROWS($M$12:M158)),"")</f>
        <v/>
      </c>
    </row>
    <row r="167" spans="2:11" s="178" customFormat="1" ht="28.5" hidden="1" customHeight="1" x14ac:dyDescent="0.2">
      <c r="B167" s="476" t="str">
        <f t="shared" si="14"/>
        <v/>
      </c>
      <c r="C167" s="497" t="str">
        <f t="shared" si="15"/>
        <v/>
      </c>
      <c r="D167" s="476" t="str">
        <f t="shared" si="16"/>
        <v/>
      </c>
      <c r="E167" s="476" t="str">
        <f t="shared" si="17"/>
        <v/>
      </c>
      <c r="F167" s="182"/>
      <c r="G167" s="184"/>
      <c r="H167" s="183" t="str">
        <f t="shared" si="18"/>
        <v/>
      </c>
      <c r="I167" s="185" t="str">
        <f t="shared" si="19"/>
        <v/>
      </c>
      <c r="J167" s="185" t="str">
        <f t="shared" si="20"/>
        <v/>
      </c>
      <c r="K167" s="482" t="str">
        <f t="array" ref="K167">IFERROR(SMALL(IF((LEFT(tkno,3)=$I$2)+(LEFT(tkco,3)=$I$2),ROW(tkno)-6),ROWS($M$12:M159)),"")</f>
        <v/>
      </c>
    </row>
    <row r="168" spans="2:11" s="178" customFormat="1" ht="28.5" hidden="1" customHeight="1" x14ac:dyDescent="0.2">
      <c r="B168" s="476" t="str">
        <f t="shared" si="14"/>
        <v/>
      </c>
      <c r="C168" s="497" t="str">
        <f t="shared" si="15"/>
        <v/>
      </c>
      <c r="D168" s="476" t="str">
        <f t="shared" si="16"/>
        <v/>
      </c>
      <c r="E168" s="476" t="str">
        <f t="shared" si="17"/>
        <v/>
      </c>
      <c r="F168" s="182"/>
      <c r="G168" s="184"/>
      <c r="H168" s="183" t="str">
        <f t="shared" si="18"/>
        <v/>
      </c>
      <c r="I168" s="185" t="str">
        <f t="shared" si="19"/>
        <v/>
      </c>
      <c r="J168" s="185" t="str">
        <f t="shared" si="20"/>
        <v/>
      </c>
      <c r="K168" s="482" t="str">
        <f t="array" ref="K168">IFERROR(SMALL(IF((LEFT(tkno,3)=$I$2)+(LEFT(tkco,3)=$I$2),ROW(tkno)-6),ROWS($M$12:M160)),"")</f>
        <v/>
      </c>
    </row>
    <row r="169" spans="2:11" s="178" customFormat="1" ht="28.5" hidden="1" customHeight="1" x14ac:dyDescent="0.2">
      <c r="B169" s="476" t="str">
        <f t="shared" si="14"/>
        <v/>
      </c>
      <c r="C169" s="497" t="str">
        <f t="shared" si="15"/>
        <v/>
      </c>
      <c r="D169" s="476" t="str">
        <f t="shared" si="16"/>
        <v/>
      </c>
      <c r="E169" s="476" t="str">
        <f t="shared" si="17"/>
        <v/>
      </c>
      <c r="F169" s="182"/>
      <c r="G169" s="184"/>
      <c r="H169" s="183" t="str">
        <f t="shared" si="18"/>
        <v/>
      </c>
      <c r="I169" s="185" t="str">
        <f t="shared" si="19"/>
        <v/>
      </c>
      <c r="J169" s="185" t="str">
        <f t="shared" si="20"/>
        <v/>
      </c>
      <c r="K169" s="482" t="str">
        <f t="array" ref="K169">IFERROR(SMALL(IF((LEFT(tkno,3)=$I$2)+(LEFT(tkco,3)=$I$2),ROW(tkno)-6),ROWS($M$12:M161)),"")</f>
        <v/>
      </c>
    </row>
    <row r="170" spans="2:11" s="178" customFormat="1" ht="28.5" hidden="1" customHeight="1" x14ac:dyDescent="0.2">
      <c r="B170" s="476" t="str">
        <f t="shared" si="14"/>
        <v/>
      </c>
      <c r="C170" s="497" t="str">
        <f t="shared" si="15"/>
        <v/>
      </c>
      <c r="D170" s="476" t="str">
        <f t="shared" si="16"/>
        <v/>
      </c>
      <c r="E170" s="476" t="str">
        <f t="shared" si="17"/>
        <v/>
      </c>
      <c r="F170" s="182"/>
      <c r="G170" s="184"/>
      <c r="H170" s="183" t="str">
        <f t="shared" si="18"/>
        <v/>
      </c>
      <c r="I170" s="185" t="str">
        <f t="shared" si="19"/>
        <v/>
      </c>
      <c r="J170" s="185" t="str">
        <f t="shared" si="20"/>
        <v/>
      </c>
      <c r="K170" s="482" t="str">
        <f t="array" ref="K170">IFERROR(SMALL(IF((LEFT(tkno,3)=$I$2)+(LEFT(tkco,3)=$I$2),ROW(tkno)-6),ROWS($M$12:M162)),"")</f>
        <v/>
      </c>
    </row>
    <row r="171" spans="2:11" s="178" customFormat="1" ht="28.5" hidden="1" customHeight="1" x14ac:dyDescent="0.2">
      <c r="B171" s="476" t="str">
        <f t="shared" si="14"/>
        <v/>
      </c>
      <c r="C171" s="497" t="str">
        <f t="shared" si="15"/>
        <v/>
      </c>
      <c r="D171" s="476" t="str">
        <f t="shared" si="16"/>
        <v/>
      </c>
      <c r="E171" s="476" t="str">
        <f t="shared" si="17"/>
        <v/>
      </c>
      <c r="F171" s="182"/>
      <c r="G171" s="184"/>
      <c r="H171" s="183" t="str">
        <f t="shared" si="18"/>
        <v/>
      </c>
      <c r="I171" s="185" t="str">
        <f t="shared" si="19"/>
        <v/>
      </c>
      <c r="J171" s="185" t="str">
        <f t="shared" si="20"/>
        <v/>
      </c>
      <c r="K171" s="482" t="str">
        <f t="array" ref="K171">IFERROR(SMALL(IF((LEFT(tkno,3)=$I$2)+(LEFT(tkco,3)=$I$2),ROW(tkno)-6),ROWS($M$12:M163)),"")</f>
        <v/>
      </c>
    </row>
    <row r="172" spans="2:11" s="178" customFormat="1" ht="28.5" hidden="1" customHeight="1" x14ac:dyDescent="0.2">
      <c r="B172" s="476" t="str">
        <f t="shared" si="14"/>
        <v/>
      </c>
      <c r="C172" s="497" t="str">
        <f t="shared" si="15"/>
        <v/>
      </c>
      <c r="D172" s="476" t="str">
        <f t="shared" si="16"/>
        <v/>
      </c>
      <c r="E172" s="476" t="str">
        <f t="shared" si="17"/>
        <v/>
      </c>
      <c r="F172" s="182"/>
      <c r="G172" s="184"/>
      <c r="H172" s="183" t="str">
        <f t="shared" si="18"/>
        <v/>
      </c>
      <c r="I172" s="185" t="str">
        <f t="shared" si="19"/>
        <v/>
      </c>
      <c r="J172" s="185" t="str">
        <f t="shared" si="20"/>
        <v/>
      </c>
      <c r="K172" s="482" t="str">
        <f t="array" ref="K172">IFERROR(SMALL(IF((LEFT(tkno,3)=$I$2)+(LEFT(tkco,3)=$I$2),ROW(tkno)-6),ROWS($M$12:M164)),"")</f>
        <v/>
      </c>
    </row>
    <row r="173" spans="2:11" s="178" customFormat="1" ht="28.5" hidden="1" customHeight="1" x14ac:dyDescent="0.2">
      <c r="B173" s="476" t="str">
        <f t="shared" si="14"/>
        <v/>
      </c>
      <c r="C173" s="497" t="str">
        <f t="shared" si="15"/>
        <v/>
      </c>
      <c r="D173" s="476" t="str">
        <f t="shared" si="16"/>
        <v/>
      </c>
      <c r="E173" s="476" t="str">
        <f t="shared" si="17"/>
        <v/>
      </c>
      <c r="F173" s="182"/>
      <c r="G173" s="184"/>
      <c r="H173" s="183" t="str">
        <f t="shared" si="18"/>
        <v/>
      </c>
      <c r="I173" s="185" t="str">
        <f t="shared" si="19"/>
        <v/>
      </c>
      <c r="J173" s="185" t="str">
        <f t="shared" si="20"/>
        <v/>
      </c>
      <c r="K173" s="482" t="str">
        <f t="array" ref="K173">IFERROR(SMALL(IF((LEFT(tkno,3)=$I$2)+(LEFT(tkco,3)=$I$2),ROW(tkno)-6),ROWS($M$12:M165)),"")</f>
        <v/>
      </c>
    </row>
    <row r="174" spans="2:11" s="178" customFormat="1" ht="28.5" hidden="1" customHeight="1" x14ac:dyDescent="0.2">
      <c r="B174" s="476" t="str">
        <f t="shared" si="14"/>
        <v/>
      </c>
      <c r="C174" s="497" t="str">
        <f t="shared" si="15"/>
        <v/>
      </c>
      <c r="D174" s="476" t="str">
        <f t="shared" si="16"/>
        <v/>
      </c>
      <c r="E174" s="476" t="str">
        <f t="shared" si="17"/>
        <v/>
      </c>
      <c r="F174" s="182"/>
      <c r="G174" s="184"/>
      <c r="H174" s="183" t="str">
        <f t="shared" si="18"/>
        <v/>
      </c>
      <c r="I174" s="185" t="str">
        <f t="shared" si="19"/>
        <v/>
      </c>
      <c r="J174" s="185" t="str">
        <f t="shared" si="20"/>
        <v/>
      </c>
      <c r="K174" s="482" t="str">
        <f t="array" ref="K174">IFERROR(SMALL(IF((LEFT(tkno,3)=$I$2)+(LEFT(tkco,3)=$I$2),ROW(tkno)-6),ROWS($M$12:M166)),"")</f>
        <v/>
      </c>
    </row>
    <row r="175" spans="2:11" s="178" customFormat="1" ht="28.5" hidden="1" customHeight="1" x14ac:dyDescent="0.2">
      <c r="B175" s="476" t="str">
        <f t="shared" si="14"/>
        <v/>
      </c>
      <c r="C175" s="497" t="str">
        <f t="shared" si="15"/>
        <v/>
      </c>
      <c r="D175" s="476" t="str">
        <f t="shared" si="16"/>
        <v/>
      </c>
      <c r="E175" s="476" t="str">
        <f t="shared" si="17"/>
        <v/>
      </c>
      <c r="F175" s="182"/>
      <c r="G175" s="184"/>
      <c r="H175" s="183" t="str">
        <f t="shared" si="18"/>
        <v/>
      </c>
      <c r="I175" s="185" t="str">
        <f t="shared" si="19"/>
        <v/>
      </c>
      <c r="J175" s="185" t="str">
        <f t="shared" si="20"/>
        <v/>
      </c>
      <c r="K175" s="482" t="str">
        <f t="array" ref="K175">IFERROR(SMALL(IF((LEFT(tkno,3)=$I$2)+(LEFT(tkco,3)=$I$2),ROW(tkno)-6),ROWS($M$12:M167)),"")</f>
        <v/>
      </c>
    </row>
    <row r="176" spans="2:11" s="178" customFormat="1" ht="28.5" hidden="1" customHeight="1" x14ac:dyDescent="0.2">
      <c r="B176" s="476" t="str">
        <f t="shared" si="14"/>
        <v/>
      </c>
      <c r="C176" s="497" t="str">
        <f t="shared" si="15"/>
        <v/>
      </c>
      <c r="D176" s="476" t="str">
        <f t="shared" si="16"/>
        <v/>
      </c>
      <c r="E176" s="476" t="str">
        <f t="shared" si="17"/>
        <v/>
      </c>
      <c r="F176" s="182"/>
      <c r="G176" s="184"/>
      <c r="H176" s="183" t="str">
        <f t="shared" si="18"/>
        <v/>
      </c>
      <c r="I176" s="185" t="str">
        <f t="shared" si="19"/>
        <v/>
      </c>
      <c r="J176" s="185" t="str">
        <f t="shared" si="20"/>
        <v/>
      </c>
      <c r="K176" s="482" t="str">
        <f t="array" ref="K176">IFERROR(SMALL(IF((LEFT(tkno,3)=$I$2)+(LEFT(tkco,3)=$I$2),ROW(tkno)-6),ROWS($M$12:M168)),"")</f>
        <v/>
      </c>
    </row>
    <row r="177" spans="2:11" s="178" customFormat="1" ht="28.5" hidden="1" customHeight="1" x14ac:dyDescent="0.2">
      <c r="B177" s="476" t="str">
        <f t="shared" si="14"/>
        <v/>
      </c>
      <c r="C177" s="497" t="str">
        <f t="shared" si="15"/>
        <v/>
      </c>
      <c r="D177" s="476" t="str">
        <f t="shared" si="16"/>
        <v/>
      </c>
      <c r="E177" s="476" t="str">
        <f t="shared" si="17"/>
        <v/>
      </c>
      <c r="F177" s="182"/>
      <c r="G177" s="184"/>
      <c r="H177" s="183" t="str">
        <f t="shared" si="18"/>
        <v/>
      </c>
      <c r="I177" s="185" t="str">
        <f t="shared" si="19"/>
        <v/>
      </c>
      <c r="J177" s="185" t="str">
        <f t="shared" si="20"/>
        <v/>
      </c>
      <c r="K177" s="482" t="str">
        <f t="array" ref="K177">IFERROR(SMALL(IF((LEFT(tkno,3)=$I$2)+(LEFT(tkco,3)=$I$2),ROW(tkno)-6),ROWS($M$12:M169)),"")</f>
        <v/>
      </c>
    </row>
    <row r="178" spans="2:11" s="178" customFormat="1" ht="28.5" hidden="1" customHeight="1" x14ac:dyDescent="0.2">
      <c r="B178" s="476" t="str">
        <f t="shared" si="14"/>
        <v/>
      </c>
      <c r="C178" s="497" t="str">
        <f t="shared" si="15"/>
        <v/>
      </c>
      <c r="D178" s="476" t="str">
        <f t="shared" si="16"/>
        <v/>
      </c>
      <c r="E178" s="476" t="str">
        <f t="shared" si="17"/>
        <v/>
      </c>
      <c r="F178" s="182"/>
      <c r="G178" s="184"/>
      <c r="H178" s="183" t="str">
        <f t="shared" si="18"/>
        <v/>
      </c>
      <c r="I178" s="185" t="str">
        <f t="shared" si="19"/>
        <v/>
      </c>
      <c r="J178" s="185" t="str">
        <f t="shared" si="20"/>
        <v/>
      </c>
      <c r="K178" s="482" t="str">
        <f t="array" ref="K178">IFERROR(SMALL(IF((LEFT(tkno,3)=$I$2)+(LEFT(tkco,3)=$I$2),ROW(tkno)-6),ROWS($M$12:M170)),"")</f>
        <v/>
      </c>
    </row>
    <row r="179" spans="2:11" s="178" customFormat="1" ht="28.5" hidden="1" customHeight="1" x14ac:dyDescent="0.2">
      <c r="B179" s="476" t="str">
        <f t="shared" si="14"/>
        <v/>
      </c>
      <c r="C179" s="497" t="str">
        <f t="shared" si="15"/>
        <v/>
      </c>
      <c r="D179" s="476" t="str">
        <f t="shared" si="16"/>
        <v/>
      </c>
      <c r="E179" s="476" t="str">
        <f t="shared" si="17"/>
        <v/>
      </c>
      <c r="F179" s="182"/>
      <c r="G179" s="184"/>
      <c r="H179" s="183" t="str">
        <f t="shared" si="18"/>
        <v/>
      </c>
      <c r="I179" s="185" t="str">
        <f t="shared" si="19"/>
        <v/>
      </c>
      <c r="J179" s="185" t="str">
        <f t="shared" si="20"/>
        <v/>
      </c>
      <c r="K179" s="482" t="str">
        <f t="array" ref="K179">IFERROR(SMALL(IF((LEFT(tkno,3)=$I$2)+(LEFT(tkco,3)=$I$2),ROW(tkno)-6),ROWS($M$12:M171)),"")</f>
        <v/>
      </c>
    </row>
    <row r="180" spans="2:11" s="178" customFormat="1" ht="28.5" hidden="1" customHeight="1" x14ac:dyDescent="0.2">
      <c r="B180" s="476" t="str">
        <f t="shared" si="14"/>
        <v/>
      </c>
      <c r="C180" s="497" t="str">
        <f t="shared" si="15"/>
        <v/>
      </c>
      <c r="D180" s="476" t="str">
        <f t="shared" si="16"/>
        <v/>
      </c>
      <c r="E180" s="476" t="str">
        <f t="shared" si="17"/>
        <v/>
      </c>
      <c r="F180" s="182"/>
      <c r="G180" s="184"/>
      <c r="H180" s="183" t="str">
        <f t="shared" si="18"/>
        <v/>
      </c>
      <c r="I180" s="185" t="str">
        <f t="shared" si="19"/>
        <v/>
      </c>
      <c r="J180" s="185" t="str">
        <f t="shared" si="20"/>
        <v/>
      </c>
      <c r="K180" s="482" t="str">
        <f t="array" ref="K180">IFERROR(SMALL(IF((LEFT(tkno,3)=$I$2)+(LEFT(tkco,3)=$I$2),ROW(tkno)-6),ROWS($M$12:M172)),"")</f>
        <v/>
      </c>
    </row>
    <row r="181" spans="2:11" s="178" customFormat="1" ht="28.5" hidden="1" customHeight="1" x14ac:dyDescent="0.2">
      <c r="B181" s="476" t="str">
        <f t="shared" si="14"/>
        <v/>
      </c>
      <c r="C181" s="497" t="str">
        <f t="shared" si="15"/>
        <v/>
      </c>
      <c r="D181" s="476" t="str">
        <f t="shared" si="16"/>
        <v/>
      </c>
      <c r="E181" s="476" t="str">
        <f t="shared" si="17"/>
        <v/>
      </c>
      <c r="F181" s="182"/>
      <c r="G181" s="184"/>
      <c r="H181" s="183" t="str">
        <f t="shared" si="18"/>
        <v/>
      </c>
      <c r="I181" s="185" t="str">
        <f t="shared" si="19"/>
        <v/>
      </c>
      <c r="J181" s="185" t="str">
        <f t="shared" si="20"/>
        <v/>
      </c>
      <c r="K181" s="482" t="str">
        <f t="array" ref="K181">IFERROR(SMALL(IF((LEFT(tkno,3)=$I$2)+(LEFT(tkco,3)=$I$2),ROW(tkno)-6),ROWS($M$12:M173)),"")</f>
        <v/>
      </c>
    </row>
    <row r="182" spans="2:11" s="178" customFormat="1" ht="28.5" hidden="1" customHeight="1" x14ac:dyDescent="0.2">
      <c r="B182" s="476" t="str">
        <f t="shared" si="14"/>
        <v/>
      </c>
      <c r="C182" s="497" t="str">
        <f t="shared" si="15"/>
        <v/>
      </c>
      <c r="D182" s="476" t="str">
        <f t="shared" si="16"/>
        <v/>
      </c>
      <c r="E182" s="476" t="str">
        <f t="shared" si="17"/>
        <v/>
      </c>
      <c r="F182" s="182"/>
      <c r="G182" s="184"/>
      <c r="H182" s="183" t="str">
        <f t="shared" si="18"/>
        <v/>
      </c>
      <c r="I182" s="185" t="str">
        <f t="shared" si="19"/>
        <v/>
      </c>
      <c r="J182" s="185" t="str">
        <f t="shared" si="20"/>
        <v/>
      </c>
      <c r="K182" s="482" t="str">
        <f t="array" ref="K182">IFERROR(SMALL(IF((LEFT(tkno,3)=$I$2)+(LEFT(tkco,3)=$I$2),ROW(tkno)-6),ROWS($M$12:M174)),"")</f>
        <v/>
      </c>
    </row>
    <row r="183" spans="2:11" s="178" customFormat="1" ht="28.5" hidden="1" customHeight="1" x14ac:dyDescent="0.2">
      <c r="B183" s="476" t="str">
        <f t="shared" si="14"/>
        <v/>
      </c>
      <c r="C183" s="497" t="str">
        <f t="shared" si="15"/>
        <v/>
      </c>
      <c r="D183" s="476" t="str">
        <f t="shared" si="16"/>
        <v/>
      </c>
      <c r="E183" s="476" t="str">
        <f t="shared" si="17"/>
        <v/>
      </c>
      <c r="F183" s="182"/>
      <c r="G183" s="184"/>
      <c r="H183" s="183" t="str">
        <f t="shared" si="18"/>
        <v/>
      </c>
      <c r="I183" s="185" t="str">
        <f t="shared" si="19"/>
        <v/>
      </c>
      <c r="J183" s="185" t="str">
        <f t="shared" si="20"/>
        <v/>
      </c>
      <c r="K183" s="482" t="str">
        <f t="array" ref="K183">IFERROR(SMALL(IF((LEFT(tkno,3)=$I$2)+(LEFT(tkco,3)=$I$2),ROW(tkno)-6),ROWS($M$12:M175)),"")</f>
        <v/>
      </c>
    </row>
    <row r="184" spans="2:11" s="178" customFormat="1" ht="28.5" hidden="1" customHeight="1" x14ac:dyDescent="0.2">
      <c r="B184" s="476" t="str">
        <f t="shared" si="14"/>
        <v/>
      </c>
      <c r="C184" s="497" t="str">
        <f t="shared" si="15"/>
        <v/>
      </c>
      <c r="D184" s="476" t="str">
        <f t="shared" si="16"/>
        <v/>
      </c>
      <c r="E184" s="476" t="str">
        <f t="shared" si="17"/>
        <v/>
      </c>
      <c r="F184" s="182"/>
      <c r="G184" s="184"/>
      <c r="H184" s="183" t="str">
        <f t="shared" si="18"/>
        <v/>
      </c>
      <c r="I184" s="185" t="str">
        <f t="shared" si="19"/>
        <v/>
      </c>
      <c r="J184" s="185" t="str">
        <f t="shared" si="20"/>
        <v/>
      </c>
      <c r="K184" s="482" t="str">
        <f t="array" ref="K184">IFERROR(SMALL(IF((LEFT(tkno,3)=$I$2)+(LEFT(tkco,3)=$I$2),ROW(tkno)-6),ROWS($M$12:M176)),"")</f>
        <v/>
      </c>
    </row>
    <row r="185" spans="2:11" s="178" customFormat="1" ht="28.5" hidden="1" customHeight="1" x14ac:dyDescent="0.2">
      <c r="B185" s="476" t="str">
        <f t="shared" si="14"/>
        <v/>
      </c>
      <c r="C185" s="497" t="str">
        <f t="shared" si="15"/>
        <v/>
      </c>
      <c r="D185" s="476" t="str">
        <f t="shared" si="16"/>
        <v/>
      </c>
      <c r="E185" s="476" t="str">
        <f t="shared" si="17"/>
        <v/>
      </c>
      <c r="F185" s="182"/>
      <c r="G185" s="184"/>
      <c r="H185" s="183" t="str">
        <f t="shared" si="18"/>
        <v/>
      </c>
      <c r="I185" s="185" t="str">
        <f t="shared" si="19"/>
        <v/>
      </c>
      <c r="J185" s="185" t="str">
        <f t="shared" si="20"/>
        <v/>
      </c>
      <c r="K185" s="482" t="str">
        <f t="array" ref="K185">IFERROR(SMALL(IF((LEFT(tkno,3)=$I$2)+(LEFT(tkco,3)=$I$2),ROW(tkno)-6),ROWS($M$12:M177)),"")</f>
        <v/>
      </c>
    </row>
    <row r="186" spans="2:11" s="178" customFormat="1" ht="28.5" hidden="1" customHeight="1" x14ac:dyDescent="0.2">
      <c r="B186" s="476" t="str">
        <f t="shared" si="14"/>
        <v/>
      </c>
      <c r="C186" s="497" t="str">
        <f t="shared" si="15"/>
        <v/>
      </c>
      <c r="D186" s="476" t="str">
        <f t="shared" si="16"/>
        <v/>
      </c>
      <c r="E186" s="476" t="str">
        <f t="shared" si="17"/>
        <v/>
      </c>
      <c r="F186" s="182"/>
      <c r="G186" s="184"/>
      <c r="H186" s="183" t="str">
        <f t="shared" si="18"/>
        <v/>
      </c>
      <c r="I186" s="185" t="str">
        <f t="shared" si="19"/>
        <v/>
      </c>
      <c r="J186" s="185" t="str">
        <f t="shared" si="20"/>
        <v/>
      </c>
      <c r="K186" s="482" t="str">
        <f t="array" ref="K186">IFERROR(SMALL(IF((LEFT(tkno,3)=$I$2)+(LEFT(tkco,3)=$I$2),ROW(tkno)-6),ROWS($M$12:M178)),"")</f>
        <v/>
      </c>
    </row>
    <row r="187" spans="2:11" s="178" customFormat="1" ht="28.5" hidden="1" customHeight="1" x14ac:dyDescent="0.2">
      <c r="B187" s="476" t="str">
        <f t="shared" si="14"/>
        <v/>
      </c>
      <c r="C187" s="497" t="str">
        <f t="shared" si="15"/>
        <v/>
      </c>
      <c r="D187" s="476" t="str">
        <f t="shared" si="16"/>
        <v/>
      </c>
      <c r="E187" s="476" t="str">
        <f t="shared" si="17"/>
        <v/>
      </c>
      <c r="F187" s="182"/>
      <c r="G187" s="184"/>
      <c r="H187" s="183" t="str">
        <f t="shared" si="18"/>
        <v/>
      </c>
      <c r="I187" s="185" t="str">
        <f t="shared" si="19"/>
        <v/>
      </c>
      <c r="J187" s="185" t="str">
        <f t="shared" si="20"/>
        <v/>
      </c>
      <c r="K187" s="482" t="str">
        <f t="array" ref="K187">IFERROR(SMALL(IF((LEFT(tkno,3)=$I$2)+(LEFT(tkco,3)=$I$2),ROW(tkno)-6),ROWS($M$12:M179)),"")</f>
        <v/>
      </c>
    </row>
    <row r="188" spans="2:11" s="178" customFormat="1" ht="28.5" hidden="1" customHeight="1" x14ac:dyDescent="0.2">
      <c r="B188" s="476" t="str">
        <f t="shared" si="14"/>
        <v/>
      </c>
      <c r="C188" s="497" t="str">
        <f t="shared" si="15"/>
        <v/>
      </c>
      <c r="D188" s="476" t="str">
        <f t="shared" si="16"/>
        <v/>
      </c>
      <c r="E188" s="476" t="str">
        <f t="shared" si="17"/>
        <v/>
      </c>
      <c r="F188" s="182"/>
      <c r="G188" s="184"/>
      <c r="H188" s="183" t="str">
        <f t="shared" si="18"/>
        <v/>
      </c>
      <c r="I188" s="185" t="str">
        <f t="shared" si="19"/>
        <v/>
      </c>
      <c r="J188" s="185" t="str">
        <f t="shared" si="20"/>
        <v/>
      </c>
      <c r="K188" s="482" t="str">
        <f t="array" ref="K188">IFERROR(SMALL(IF((LEFT(tkno,3)=$I$2)+(LEFT(tkco,3)=$I$2),ROW(tkno)-6),ROWS($M$12:M180)),"")</f>
        <v/>
      </c>
    </row>
    <row r="189" spans="2:11" s="178" customFormat="1" ht="28.5" hidden="1" customHeight="1" x14ac:dyDescent="0.2">
      <c r="B189" s="476" t="str">
        <f t="shared" si="14"/>
        <v/>
      </c>
      <c r="C189" s="497" t="str">
        <f t="shared" si="15"/>
        <v/>
      </c>
      <c r="D189" s="476" t="str">
        <f t="shared" si="16"/>
        <v/>
      </c>
      <c r="E189" s="476" t="str">
        <f t="shared" si="17"/>
        <v/>
      </c>
      <c r="F189" s="182"/>
      <c r="G189" s="184"/>
      <c r="H189" s="183" t="str">
        <f t="shared" si="18"/>
        <v/>
      </c>
      <c r="I189" s="185" t="str">
        <f t="shared" si="19"/>
        <v/>
      </c>
      <c r="J189" s="185" t="str">
        <f t="shared" si="20"/>
        <v/>
      </c>
      <c r="K189" s="482" t="str">
        <f t="array" ref="K189">IFERROR(SMALL(IF((LEFT(tkno,3)=$I$2)+(LEFT(tkco,3)=$I$2),ROW(tkno)-6),ROWS($M$12:M181)),"")</f>
        <v/>
      </c>
    </row>
    <row r="190" spans="2:11" s="178" customFormat="1" ht="28.5" hidden="1" customHeight="1" x14ac:dyDescent="0.2">
      <c r="B190" s="476" t="str">
        <f t="shared" si="14"/>
        <v/>
      </c>
      <c r="C190" s="497" t="str">
        <f t="shared" si="15"/>
        <v/>
      </c>
      <c r="D190" s="476" t="str">
        <f t="shared" si="16"/>
        <v/>
      </c>
      <c r="E190" s="476" t="str">
        <f t="shared" si="17"/>
        <v/>
      </c>
      <c r="F190" s="182"/>
      <c r="G190" s="184"/>
      <c r="H190" s="183" t="str">
        <f t="shared" si="18"/>
        <v/>
      </c>
      <c r="I190" s="185" t="str">
        <f t="shared" si="19"/>
        <v/>
      </c>
      <c r="J190" s="185" t="str">
        <f t="shared" si="20"/>
        <v/>
      </c>
      <c r="K190" s="482" t="str">
        <f t="array" ref="K190">IFERROR(SMALL(IF((LEFT(tkno,3)=$I$2)+(LEFT(tkco,3)=$I$2),ROW(tkno)-6),ROWS($M$12:M182)),"")</f>
        <v/>
      </c>
    </row>
    <row r="191" spans="2:11" s="178" customFormat="1" ht="28.5" hidden="1" customHeight="1" x14ac:dyDescent="0.2">
      <c r="B191" s="476" t="str">
        <f t="shared" si="14"/>
        <v/>
      </c>
      <c r="C191" s="497" t="str">
        <f t="shared" si="15"/>
        <v/>
      </c>
      <c r="D191" s="476" t="str">
        <f t="shared" si="16"/>
        <v/>
      </c>
      <c r="E191" s="476" t="str">
        <f t="shared" si="17"/>
        <v/>
      </c>
      <c r="F191" s="182"/>
      <c r="G191" s="184"/>
      <c r="H191" s="183" t="str">
        <f t="shared" si="18"/>
        <v/>
      </c>
      <c r="I191" s="185" t="str">
        <f t="shared" si="19"/>
        <v/>
      </c>
      <c r="J191" s="185" t="str">
        <f t="shared" si="20"/>
        <v/>
      </c>
      <c r="K191" s="482" t="str">
        <f t="array" ref="K191">IFERROR(SMALL(IF((LEFT(tkno,3)=$I$2)+(LEFT(tkco,3)=$I$2),ROW(tkno)-6),ROWS($M$12:M183)),"")</f>
        <v/>
      </c>
    </row>
    <row r="192" spans="2:11" s="178" customFormat="1" ht="28.5" hidden="1" customHeight="1" x14ac:dyDescent="0.2">
      <c r="B192" s="476" t="str">
        <f t="shared" si="14"/>
        <v/>
      </c>
      <c r="C192" s="497" t="str">
        <f t="shared" si="15"/>
        <v/>
      </c>
      <c r="D192" s="476" t="str">
        <f t="shared" si="16"/>
        <v/>
      </c>
      <c r="E192" s="476" t="str">
        <f t="shared" si="17"/>
        <v/>
      </c>
      <c r="F192" s="182"/>
      <c r="G192" s="184"/>
      <c r="H192" s="183" t="str">
        <f t="shared" si="18"/>
        <v/>
      </c>
      <c r="I192" s="185" t="str">
        <f t="shared" si="19"/>
        <v/>
      </c>
      <c r="J192" s="185" t="str">
        <f t="shared" si="20"/>
        <v/>
      </c>
      <c r="K192" s="482" t="str">
        <f t="array" ref="K192">IFERROR(SMALL(IF((LEFT(tkno,3)=$I$2)+(LEFT(tkco,3)=$I$2),ROW(tkno)-6),ROWS($M$12:M184)),"")</f>
        <v/>
      </c>
    </row>
    <row r="193" spans="2:11" s="178" customFormat="1" ht="28.5" hidden="1" customHeight="1" x14ac:dyDescent="0.2">
      <c r="B193" s="476" t="str">
        <f t="shared" si="14"/>
        <v/>
      </c>
      <c r="C193" s="497" t="str">
        <f t="shared" si="15"/>
        <v/>
      </c>
      <c r="D193" s="476" t="str">
        <f t="shared" si="16"/>
        <v/>
      </c>
      <c r="E193" s="476" t="str">
        <f t="shared" si="17"/>
        <v/>
      </c>
      <c r="F193" s="182"/>
      <c r="G193" s="184"/>
      <c r="H193" s="183" t="str">
        <f t="shared" si="18"/>
        <v/>
      </c>
      <c r="I193" s="185" t="str">
        <f t="shared" si="19"/>
        <v/>
      </c>
      <c r="J193" s="185" t="str">
        <f t="shared" si="20"/>
        <v/>
      </c>
      <c r="K193" s="482" t="str">
        <f t="array" ref="K193">IFERROR(SMALL(IF((LEFT(tkno,3)=$I$2)+(LEFT(tkco,3)=$I$2),ROW(tkno)-6),ROWS($M$12:M185)),"")</f>
        <v/>
      </c>
    </row>
    <row r="194" spans="2:11" s="178" customFormat="1" ht="28.5" hidden="1" customHeight="1" x14ac:dyDescent="0.2">
      <c r="B194" s="476" t="str">
        <f t="shared" si="14"/>
        <v/>
      </c>
      <c r="C194" s="497" t="str">
        <f t="shared" si="15"/>
        <v/>
      </c>
      <c r="D194" s="476" t="str">
        <f t="shared" si="16"/>
        <v/>
      </c>
      <c r="E194" s="476" t="str">
        <f t="shared" si="17"/>
        <v/>
      </c>
      <c r="F194" s="182"/>
      <c r="G194" s="184"/>
      <c r="H194" s="183" t="str">
        <f t="shared" si="18"/>
        <v/>
      </c>
      <c r="I194" s="185" t="str">
        <f t="shared" si="19"/>
        <v/>
      </c>
      <c r="J194" s="185" t="str">
        <f t="shared" si="20"/>
        <v/>
      </c>
      <c r="K194" s="482" t="str">
        <f t="array" ref="K194">IFERROR(SMALL(IF((LEFT(tkno,3)=$I$2)+(LEFT(tkco,3)=$I$2),ROW(tkno)-6),ROWS($M$12:M186)),"")</f>
        <v/>
      </c>
    </row>
    <row r="195" spans="2:11" s="178" customFormat="1" ht="28.5" hidden="1" customHeight="1" x14ac:dyDescent="0.2">
      <c r="B195" s="476" t="str">
        <f t="shared" si="14"/>
        <v/>
      </c>
      <c r="C195" s="497" t="str">
        <f t="shared" si="15"/>
        <v/>
      </c>
      <c r="D195" s="476" t="str">
        <f t="shared" si="16"/>
        <v/>
      </c>
      <c r="E195" s="476" t="str">
        <f t="shared" si="17"/>
        <v/>
      </c>
      <c r="F195" s="182"/>
      <c r="G195" s="184"/>
      <c r="H195" s="183" t="str">
        <f t="shared" si="18"/>
        <v/>
      </c>
      <c r="I195" s="185" t="str">
        <f t="shared" si="19"/>
        <v/>
      </c>
      <c r="J195" s="185" t="str">
        <f t="shared" si="20"/>
        <v/>
      </c>
      <c r="K195" s="482" t="str">
        <f t="array" ref="K195">IFERROR(SMALL(IF((LEFT(tkno,3)=$I$2)+(LEFT(tkco,3)=$I$2),ROW(tkno)-6),ROWS($M$12:M187)),"")</f>
        <v/>
      </c>
    </row>
    <row r="196" spans="2:11" s="178" customFormat="1" ht="28.5" hidden="1" customHeight="1" x14ac:dyDescent="0.2">
      <c r="B196" s="476" t="str">
        <f t="shared" si="14"/>
        <v/>
      </c>
      <c r="C196" s="497" t="str">
        <f t="shared" si="15"/>
        <v/>
      </c>
      <c r="D196" s="476" t="str">
        <f t="shared" si="16"/>
        <v/>
      </c>
      <c r="E196" s="476" t="str">
        <f t="shared" si="17"/>
        <v/>
      </c>
      <c r="F196" s="182"/>
      <c r="G196" s="184"/>
      <c r="H196" s="183" t="str">
        <f t="shared" si="18"/>
        <v/>
      </c>
      <c r="I196" s="185" t="str">
        <f t="shared" si="19"/>
        <v/>
      </c>
      <c r="J196" s="185" t="str">
        <f t="shared" si="20"/>
        <v/>
      </c>
      <c r="K196" s="482" t="str">
        <f t="array" ref="K196">IFERROR(SMALL(IF((LEFT(tkno,3)=$I$2)+(LEFT(tkco,3)=$I$2),ROW(tkno)-6),ROWS($M$12:M188)),"")</f>
        <v/>
      </c>
    </row>
    <row r="197" spans="2:11" s="178" customFormat="1" ht="28.5" hidden="1" customHeight="1" x14ac:dyDescent="0.2">
      <c r="B197" s="476" t="str">
        <f t="shared" si="14"/>
        <v/>
      </c>
      <c r="C197" s="497" t="str">
        <f t="shared" si="15"/>
        <v/>
      </c>
      <c r="D197" s="476" t="str">
        <f t="shared" si="16"/>
        <v/>
      </c>
      <c r="E197" s="476" t="str">
        <f t="shared" si="17"/>
        <v/>
      </c>
      <c r="F197" s="182"/>
      <c r="G197" s="184"/>
      <c r="H197" s="183" t="str">
        <f t="shared" si="18"/>
        <v/>
      </c>
      <c r="I197" s="185" t="str">
        <f t="shared" si="19"/>
        <v/>
      </c>
      <c r="J197" s="185" t="str">
        <f t="shared" si="20"/>
        <v/>
      </c>
      <c r="K197" s="482" t="str">
        <f t="array" ref="K197">IFERROR(SMALL(IF((LEFT(tkno,3)=$I$2)+(LEFT(tkco,3)=$I$2),ROW(tkno)-6),ROWS($M$12:M189)),"")</f>
        <v/>
      </c>
    </row>
    <row r="198" spans="2:11" s="178" customFormat="1" ht="28.5" hidden="1" customHeight="1" x14ac:dyDescent="0.2">
      <c r="B198" s="476" t="str">
        <f t="shared" si="14"/>
        <v/>
      </c>
      <c r="C198" s="497" t="str">
        <f t="shared" si="15"/>
        <v/>
      </c>
      <c r="D198" s="476" t="str">
        <f t="shared" si="16"/>
        <v/>
      </c>
      <c r="E198" s="476" t="str">
        <f t="shared" si="17"/>
        <v/>
      </c>
      <c r="F198" s="182"/>
      <c r="G198" s="184"/>
      <c r="H198" s="183" t="str">
        <f t="shared" si="18"/>
        <v/>
      </c>
      <c r="I198" s="185" t="str">
        <f t="shared" si="19"/>
        <v/>
      </c>
      <c r="J198" s="185" t="str">
        <f t="shared" si="20"/>
        <v/>
      </c>
      <c r="K198" s="482" t="str">
        <f t="array" ref="K198">IFERROR(SMALL(IF((LEFT(tkno,3)=$I$2)+(LEFT(tkco,3)=$I$2),ROW(tkno)-6),ROWS($M$12:M190)),"")</f>
        <v/>
      </c>
    </row>
    <row r="199" spans="2:11" s="178" customFormat="1" ht="28.5" hidden="1" customHeight="1" x14ac:dyDescent="0.2">
      <c r="B199" s="476" t="str">
        <f t="shared" si="14"/>
        <v/>
      </c>
      <c r="C199" s="497" t="str">
        <f t="shared" si="15"/>
        <v/>
      </c>
      <c r="D199" s="476" t="str">
        <f t="shared" si="16"/>
        <v/>
      </c>
      <c r="E199" s="476" t="str">
        <f t="shared" si="17"/>
        <v/>
      </c>
      <c r="F199" s="182"/>
      <c r="G199" s="184"/>
      <c r="H199" s="183" t="str">
        <f t="shared" si="18"/>
        <v/>
      </c>
      <c r="I199" s="185" t="str">
        <f t="shared" si="19"/>
        <v/>
      </c>
      <c r="J199" s="185" t="str">
        <f t="shared" si="20"/>
        <v/>
      </c>
      <c r="K199" s="482" t="str">
        <f t="array" ref="K199">IFERROR(SMALL(IF((LEFT(tkno,3)=$I$2)+(LEFT(tkco,3)=$I$2),ROW(tkno)-6),ROWS($M$12:M191)),"")</f>
        <v/>
      </c>
    </row>
    <row r="200" spans="2:11" s="178" customFormat="1" ht="28.5" hidden="1" customHeight="1" x14ac:dyDescent="0.2">
      <c r="B200" s="476" t="str">
        <f t="shared" si="14"/>
        <v/>
      </c>
      <c r="C200" s="497" t="str">
        <f t="shared" si="15"/>
        <v/>
      </c>
      <c r="D200" s="476" t="str">
        <f t="shared" si="16"/>
        <v/>
      </c>
      <c r="E200" s="476" t="str">
        <f t="shared" si="17"/>
        <v/>
      </c>
      <c r="F200" s="182"/>
      <c r="G200" s="184"/>
      <c r="H200" s="183" t="str">
        <f t="shared" si="18"/>
        <v/>
      </c>
      <c r="I200" s="185" t="str">
        <f t="shared" si="19"/>
        <v/>
      </c>
      <c r="J200" s="185" t="str">
        <f t="shared" si="20"/>
        <v/>
      </c>
      <c r="K200" s="482" t="str">
        <f t="array" ref="K200">IFERROR(SMALL(IF((LEFT(tkno,3)=$I$2)+(LEFT(tkco,3)=$I$2),ROW(tkno)-6),ROWS($M$12:M192)),"")</f>
        <v/>
      </c>
    </row>
    <row r="201" spans="2:11" s="178" customFormat="1" ht="28.5" hidden="1" customHeight="1" x14ac:dyDescent="0.2">
      <c r="B201" s="476" t="str">
        <f t="shared" si="14"/>
        <v/>
      </c>
      <c r="C201" s="497" t="str">
        <f t="shared" si="15"/>
        <v/>
      </c>
      <c r="D201" s="476" t="str">
        <f t="shared" si="16"/>
        <v/>
      </c>
      <c r="E201" s="476" t="str">
        <f t="shared" si="17"/>
        <v/>
      </c>
      <c r="F201" s="182"/>
      <c r="G201" s="184"/>
      <c r="H201" s="183" t="str">
        <f t="shared" si="18"/>
        <v/>
      </c>
      <c r="I201" s="185" t="str">
        <f t="shared" si="19"/>
        <v/>
      </c>
      <c r="J201" s="185" t="str">
        <f t="shared" si="20"/>
        <v/>
      </c>
      <c r="K201" s="482" t="str">
        <f t="array" ref="K201">IFERROR(SMALL(IF((LEFT(tkno,3)=$I$2)+(LEFT(tkco,3)=$I$2),ROW(tkno)-6),ROWS($M$12:M193)),"")</f>
        <v/>
      </c>
    </row>
    <row r="202" spans="2:11" s="178" customFormat="1" ht="28.5" hidden="1" customHeight="1" x14ac:dyDescent="0.2">
      <c r="B202" s="476" t="str">
        <f t="shared" si="14"/>
        <v/>
      </c>
      <c r="C202" s="497" t="str">
        <f t="shared" si="15"/>
        <v/>
      </c>
      <c r="D202" s="476" t="str">
        <f t="shared" si="16"/>
        <v/>
      </c>
      <c r="E202" s="476" t="str">
        <f t="shared" si="17"/>
        <v/>
      </c>
      <c r="F202" s="182"/>
      <c r="G202" s="184"/>
      <c r="H202" s="183" t="str">
        <f t="shared" si="18"/>
        <v/>
      </c>
      <c r="I202" s="185" t="str">
        <f t="shared" si="19"/>
        <v/>
      </c>
      <c r="J202" s="185" t="str">
        <f t="shared" si="20"/>
        <v/>
      </c>
      <c r="K202" s="482" t="str">
        <f t="array" ref="K202">IFERROR(SMALL(IF((LEFT(tkno,3)=$I$2)+(LEFT(tkco,3)=$I$2),ROW(tkno)-6),ROWS($M$12:M194)),"")</f>
        <v/>
      </c>
    </row>
    <row r="203" spans="2:11" s="178" customFormat="1" ht="28.5" hidden="1" customHeight="1" x14ac:dyDescent="0.2">
      <c r="B203" s="476" t="str">
        <f t="shared" si="14"/>
        <v/>
      </c>
      <c r="C203" s="497" t="str">
        <f t="shared" si="15"/>
        <v/>
      </c>
      <c r="D203" s="476" t="str">
        <f t="shared" si="16"/>
        <v/>
      </c>
      <c r="E203" s="476" t="str">
        <f t="shared" si="17"/>
        <v/>
      </c>
      <c r="F203" s="182"/>
      <c r="G203" s="184"/>
      <c r="H203" s="183" t="str">
        <f t="shared" si="18"/>
        <v/>
      </c>
      <c r="I203" s="185" t="str">
        <f t="shared" si="19"/>
        <v/>
      </c>
      <c r="J203" s="185" t="str">
        <f t="shared" si="20"/>
        <v/>
      </c>
      <c r="K203" s="482" t="str">
        <f t="array" ref="K203">IFERROR(SMALL(IF((LEFT(tkno,3)=$I$2)+(LEFT(tkco,3)=$I$2),ROW(tkno)-6),ROWS($M$12:M195)),"")</f>
        <v/>
      </c>
    </row>
    <row r="204" spans="2:11" s="178" customFormat="1" ht="28.5" hidden="1" customHeight="1" x14ac:dyDescent="0.2">
      <c r="B204" s="476" t="str">
        <f t="shared" si="14"/>
        <v/>
      </c>
      <c r="C204" s="497" t="str">
        <f t="shared" si="15"/>
        <v/>
      </c>
      <c r="D204" s="476" t="str">
        <f t="shared" si="16"/>
        <v/>
      </c>
      <c r="E204" s="476" t="str">
        <f t="shared" si="17"/>
        <v/>
      </c>
      <c r="F204" s="182"/>
      <c r="G204" s="184"/>
      <c r="H204" s="183" t="str">
        <f t="shared" si="18"/>
        <v/>
      </c>
      <c r="I204" s="185" t="str">
        <f t="shared" si="19"/>
        <v/>
      </c>
      <c r="J204" s="185" t="str">
        <f t="shared" si="20"/>
        <v/>
      </c>
      <c r="K204" s="482" t="str">
        <f t="array" ref="K204">IFERROR(SMALL(IF((LEFT(tkno,3)=$I$2)+(LEFT(tkco,3)=$I$2),ROW(tkno)-6),ROWS($M$12:M196)),"")</f>
        <v/>
      </c>
    </row>
    <row r="205" spans="2:11" s="178" customFormat="1" ht="28.5" hidden="1" customHeight="1" x14ac:dyDescent="0.2">
      <c r="B205" s="476" t="str">
        <f t="shared" si="14"/>
        <v/>
      </c>
      <c r="C205" s="497" t="str">
        <f t="shared" si="15"/>
        <v/>
      </c>
      <c r="D205" s="476" t="str">
        <f t="shared" si="16"/>
        <v/>
      </c>
      <c r="E205" s="476" t="str">
        <f t="shared" si="17"/>
        <v/>
      </c>
      <c r="F205" s="182"/>
      <c r="G205" s="184"/>
      <c r="H205" s="183" t="str">
        <f t="shared" si="18"/>
        <v/>
      </c>
      <c r="I205" s="185" t="str">
        <f t="shared" si="19"/>
        <v/>
      </c>
      <c r="J205" s="185" t="str">
        <f t="shared" si="20"/>
        <v/>
      </c>
      <c r="K205" s="482" t="str">
        <f t="array" ref="K205">IFERROR(SMALL(IF((LEFT(tkno,3)=$I$2)+(LEFT(tkco,3)=$I$2),ROW(tkno)-6),ROWS($M$12:M197)),"")</f>
        <v/>
      </c>
    </row>
    <row r="206" spans="2:11" s="178" customFormat="1" ht="28.5" hidden="1" customHeight="1" x14ac:dyDescent="0.2">
      <c r="B206" s="476" t="str">
        <f t="shared" si="14"/>
        <v/>
      </c>
      <c r="C206" s="497" t="str">
        <f t="shared" si="15"/>
        <v/>
      </c>
      <c r="D206" s="476" t="str">
        <f t="shared" si="16"/>
        <v/>
      </c>
      <c r="E206" s="476" t="str">
        <f t="shared" si="17"/>
        <v/>
      </c>
      <c r="F206" s="182"/>
      <c r="G206" s="184"/>
      <c r="H206" s="183" t="str">
        <f t="shared" si="18"/>
        <v/>
      </c>
      <c r="I206" s="185" t="str">
        <f t="shared" si="19"/>
        <v/>
      </c>
      <c r="J206" s="185" t="str">
        <f t="shared" si="20"/>
        <v/>
      </c>
      <c r="K206" s="482" t="str">
        <f t="array" ref="K206">IFERROR(SMALL(IF((LEFT(tkno,3)=$I$2)+(LEFT(tkco,3)=$I$2),ROW(tkno)-6),ROWS($M$12:M198)),"")</f>
        <v/>
      </c>
    </row>
    <row r="207" spans="2:11" s="178" customFormat="1" ht="28.5" hidden="1" customHeight="1" x14ac:dyDescent="0.2">
      <c r="B207" s="476" t="str">
        <f t="shared" si="14"/>
        <v/>
      </c>
      <c r="C207" s="497" t="str">
        <f t="shared" si="15"/>
        <v/>
      </c>
      <c r="D207" s="476" t="str">
        <f t="shared" si="16"/>
        <v/>
      </c>
      <c r="E207" s="476" t="str">
        <f t="shared" si="17"/>
        <v/>
      </c>
      <c r="F207" s="182"/>
      <c r="G207" s="184"/>
      <c r="H207" s="183" t="str">
        <f t="shared" si="18"/>
        <v/>
      </c>
      <c r="I207" s="185" t="str">
        <f t="shared" si="19"/>
        <v/>
      </c>
      <c r="J207" s="185" t="str">
        <f t="shared" si="20"/>
        <v/>
      </c>
      <c r="K207" s="482" t="str">
        <f t="array" ref="K207">IFERROR(SMALL(IF((LEFT(tkno,3)=$I$2)+(LEFT(tkco,3)=$I$2),ROW(tkno)-6),ROWS($M$12:M199)),"")</f>
        <v/>
      </c>
    </row>
    <row r="208" spans="2:11" s="178" customFormat="1" ht="28.5" hidden="1" customHeight="1" x14ac:dyDescent="0.2">
      <c r="B208" s="476" t="str">
        <f t="shared" si="14"/>
        <v/>
      </c>
      <c r="C208" s="497" t="str">
        <f t="shared" si="15"/>
        <v/>
      </c>
      <c r="D208" s="476" t="str">
        <f t="shared" si="16"/>
        <v/>
      </c>
      <c r="E208" s="476" t="str">
        <f t="shared" si="17"/>
        <v/>
      </c>
      <c r="F208" s="182"/>
      <c r="G208" s="184"/>
      <c r="H208" s="183" t="str">
        <f t="shared" si="18"/>
        <v/>
      </c>
      <c r="I208" s="185" t="str">
        <f t="shared" si="19"/>
        <v/>
      </c>
      <c r="J208" s="185" t="str">
        <f t="shared" si="20"/>
        <v/>
      </c>
      <c r="K208" s="482" t="str">
        <f t="array" ref="K208">IFERROR(SMALL(IF((LEFT(tkno,3)=$I$2)+(LEFT(tkco,3)=$I$2),ROW(tkno)-6),ROWS($M$12:M200)),"")</f>
        <v/>
      </c>
    </row>
    <row r="209" spans="2:11" s="178" customFormat="1" ht="28.5" hidden="1" customHeight="1" x14ac:dyDescent="0.2">
      <c r="B209" s="476" t="str">
        <f t="shared" si="14"/>
        <v/>
      </c>
      <c r="C209" s="497" t="str">
        <f t="shared" si="15"/>
        <v/>
      </c>
      <c r="D209" s="476" t="str">
        <f t="shared" si="16"/>
        <v/>
      </c>
      <c r="E209" s="476" t="str">
        <f t="shared" si="17"/>
        <v/>
      </c>
      <c r="F209" s="182"/>
      <c r="G209" s="184"/>
      <c r="H209" s="183" t="str">
        <f t="shared" si="18"/>
        <v/>
      </c>
      <c r="I209" s="185" t="str">
        <f t="shared" si="19"/>
        <v/>
      </c>
      <c r="J209" s="185" t="str">
        <f t="shared" si="20"/>
        <v/>
      </c>
      <c r="K209" s="482" t="str">
        <f t="array" ref="K209">IFERROR(SMALL(IF((LEFT(tkno,3)=$I$2)+(LEFT(tkco,3)=$I$2),ROW(tkno)-6),ROWS($M$12:M201)),"")</f>
        <v/>
      </c>
    </row>
    <row r="210" spans="2:11" s="178" customFormat="1" ht="28.5" hidden="1" customHeight="1" x14ac:dyDescent="0.2">
      <c r="B210" s="476" t="str">
        <f t="shared" si="14"/>
        <v/>
      </c>
      <c r="C210" s="497" t="str">
        <f t="shared" si="15"/>
        <v/>
      </c>
      <c r="D210" s="476" t="str">
        <f t="shared" si="16"/>
        <v/>
      </c>
      <c r="E210" s="476" t="str">
        <f t="shared" si="17"/>
        <v/>
      </c>
      <c r="F210" s="182"/>
      <c r="G210" s="184"/>
      <c r="H210" s="183" t="str">
        <f t="shared" si="18"/>
        <v/>
      </c>
      <c r="I210" s="185" t="str">
        <f t="shared" si="19"/>
        <v/>
      </c>
      <c r="J210" s="185" t="str">
        <f t="shared" si="20"/>
        <v/>
      </c>
      <c r="K210" s="482" t="str">
        <f t="array" ref="K210">IFERROR(SMALL(IF((LEFT(tkno,3)=$I$2)+(LEFT(tkco,3)=$I$2),ROW(tkno)-6),ROWS($M$12:M202)),"")</f>
        <v/>
      </c>
    </row>
    <row r="211" spans="2:11" s="178" customFormat="1" ht="28.5" hidden="1" customHeight="1" x14ac:dyDescent="0.2">
      <c r="B211" s="476" t="str">
        <f t="shared" si="14"/>
        <v/>
      </c>
      <c r="C211" s="497" t="str">
        <f t="shared" si="15"/>
        <v/>
      </c>
      <c r="D211" s="476" t="str">
        <f t="shared" si="16"/>
        <v/>
      </c>
      <c r="E211" s="476" t="str">
        <f t="shared" si="17"/>
        <v/>
      </c>
      <c r="F211" s="182"/>
      <c r="G211" s="184"/>
      <c r="H211" s="183" t="str">
        <f t="shared" si="18"/>
        <v/>
      </c>
      <c r="I211" s="185" t="str">
        <f t="shared" si="19"/>
        <v/>
      </c>
      <c r="J211" s="185" t="str">
        <f t="shared" si="20"/>
        <v/>
      </c>
      <c r="K211" s="482" t="str">
        <f t="array" ref="K211">IFERROR(SMALL(IF((LEFT(tkno,3)=$I$2)+(LEFT(tkco,3)=$I$2),ROW(tkno)-6),ROWS($M$12:M203)),"")</f>
        <v/>
      </c>
    </row>
    <row r="212" spans="2:11" s="178" customFormat="1" ht="28.5" hidden="1" customHeight="1" x14ac:dyDescent="0.2">
      <c r="B212" s="476" t="str">
        <f t="shared" ref="B212:B250" si="21">IF($K212="","",INDEX(ngaygs,$K212))</f>
        <v/>
      </c>
      <c r="C212" s="497" t="str">
        <f t="shared" ref="C212:C250" si="22">IF($K212="","",INDEX(soct,$K212))</f>
        <v/>
      </c>
      <c r="D212" s="476" t="str">
        <f t="shared" ref="D212:D250" si="23">IF($K212="","",INDEX(ngayct,$K212))</f>
        <v/>
      </c>
      <c r="E212" s="476" t="str">
        <f t="shared" ref="E212:E250" si="24">IF($K212="","",INDEX(diengiai,$K212))</f>
        <v/>
      </c>
      <c r="F212" s="182"/>
      <c r="G212" s="184"/>
      <c r="H212" s="183" t="str">
        <f t="shared" ref="H212:H250" si="25">IF($K212="","",IF(INDEX(LEFT(tkno,3),$K212)=$I$2,INDEX(tkco,$K212),INDEX(tkno,$K212)))</f>
        <v/>
      </c>
      <c r="I212" s="185" t="str">
        <f t="shared" ref="I212:I250" si="26">IF($K212="","",IF(INDEX(LEFT(tkno,3),$K212)=$I$2,INDEX(sotien,$K212),""))</f>
        <v/>
      </c>
      <c r="J212" s="185" t="str">
        <f t="shared" ref="J212:J250" si="27">IF($K212="","",IF(INDEX(LEFT(tkco,3),$K212)=$I$2,INDEX(sotien,$K212),""))</f>
        <v/>
      </c>
      <c r="K212" s="482" t="str">
        <f t="array" ref="K212">IFERROR(SMALL(IF((LEFT(tkno,3)=$I$2)+(LEFT(tkco,3)=$I$2),ROW(tkno)-6),ROWS($M$12:M204)),"")</f>
        <v/>
      </c>
    </row>
    <row r="213" spans="2:11" s="178" customFormat="1" ht="28.5" hidden="1" customHeight="1" x14ac:dyDescent="0.2">
      <c r="B213" s="476" t="str">
        <f t="shared" si="21"/>
        <v/>
      </c>
      <c r="C213" s="497" t="str">
        <f t="shared" si="22"/>
        <v/>
      </c>
      <c r="D213" s="476" t="str">
        <f t="shared" si="23"/>
        <v/>
      </c>
      <c r="E213" s="476" t="str">
        <f t="shared" si="24"/>
        <v/>
      </c>
      <c r="F213" s="182"/>
      <c r="G213" s="184"/>
      <c r="H213" s="183" t="str">
        <f t="shared" si="25"/>
        <v/>
      </c>
      <c r="I213" s="185" t="str">
        <f t="shared" si="26"/>
        <v/>
      </c>
      <c r="J213" s="185" t="str">
        <f t="shared" si="27"/>
        <v/>
      </c>
      <c r="K213" s="482" t="str">
        <f t="array" ref="K213">IFERROR(SMALL(IF((LEFT(tkno,3)=$I$2)+(LEFT(tkco,3)=$I$2),ROW(tkno)-6),ROWS($M$12:M205)),"")</f>
        <v/>
      </c>
    </row>
    <row r="214" spans="2:11" s="178" customFormat="1" ht="28.5" hidden="1" customHeight="1" x14ac:dyDescent="0.2">
      <c r="B214" s="476" t="str">
        <f t="shared" si="21"/>
        <v/>
      </c>
      <c r="C214" s="497" t="str">
        <f t="shared" si="22"/>
        <v/>
      </c>
      <c r="D214" s="476" t="str">
        <f t="shared" si="23"/>
        <v/>
      </c>
      <c r="E214" s="476" t="str">
        <f t="shared" si="24"/>
        <v/>
      </c>
      <c r="F214" s="182"/>
      <c r="G214" s="184"/>
      <c r="H214" s="183" t="str">
        <f t="shared" si="25"/>
        <v/>
      </c>
      <c r="I214" s="185" t="str">
        <f t="shared" si="26"/>
        <v/>
      </c>
      <c r="J214" s="185" t="str">
        <f t="shared" si="27"/>
        <v/>
      </c>
      <c r="K214" s="482" t="str">
        <f t="array" ref="K214">IFERROR(SMALL(IF((LEFT(tkno,3)=$I$2)+(LEFT(tkco,3)=$I$2),ROW(tkno)-6),ROWS($M$12:M206)),"")</f>
        <v/>
      </c>
    </row>
    <row r="215" spans="2:11" s="178" customFormat="1" ht="28.5" hidden="1" customHeight="1" x14ac:dyDescent="0.2">
      <c r="B215" s="476" t="str">
        <f t="shared" si="21"/>
        <v/>
      </c>
      <c r="C215" s="497" t="str">
        <f t="shared" si="22"/>
        <v/>
      </c>
      <c r="D215" s="476" t="str">
        <f t="shared" si="23"/>
        <v/>
      </c>
      <c r="E215" s="476" t="str">
        <f t="shared" si="24"/>
        <v/>
      </c>
      <c r="F215" s="182"/>
      <c r="G215" s="184"/>
      <c r="H215" s="183" t="str">
        <f t="shared" si="25"/>
        <v/>
      </c>
      <c r="I215" s="185" t="str">
        <f t="shared" si="26"/>
        <v/>
      </c>
      <c r="J215" s="185" t="str">
        <f t="shared" si="27"/>
        <v/>
      </c>
      <c r="K215" s="482" t="str">
        <f t="array" ref="K215">IFERROR(SMALL(IF((LEFT(tkno,3)=$I$2)+(LEFT(tkco,3)=$I$2),ROW(tkno)-6),ROWS($M$12:M207)),"")</f>
        <v/>
      </c>
    </row>
    <row r="216" spans="2:11" s="178" customFormat="1" ht="28.5" hidden="1" customHeight="1" x14ac:dyDescent="0.2">
      <c r="B216" s="476" t="str">
        <f t="shared" si="21"/>
        <v/>
      </c>
      <c r="C216" s="497" t="str">
        <f t="shared" si="22"/>
        <v/>
      </c>
      <c r="D216" s="476" t="str">
        <f t="shared" si="23"/>
        <v/>
      </c>
      <c r="E216" s="476" t="str">
        <f t="shared" si="24"/>
        <v/>
      </c>
      <c r="F216" s="182"/>
      <c r="G216" s="184"/>
      <c r="H216" s="183" t="str">
        <f t="shared" si="25"/>
        <v/>
      </c>
      <c r="I216" s="185" t="str">
        <f t="shared" si="26"/>
        <v/>
      </c>
      <c r="J216" s="185" t="str">
        <f t="shared" si="27"/>
        <v/>
      </c>
      <c r="K216" s="482" t="str">
        <f t="array" ref="K216">IFERROR(SMALL(IF((LEFT(tkno,3)=$I$2)+(LEFT(tkco,3)=$I$2),ROW(tkno)-6),ROWS($M$12:M208)),"")</f>
        <v/>
      </c>
    </row>
    <row r="217" spans="2:11" s="178" customFormat="1" ht="28.5" hidden="1" customHeight="1" x14ac:dyDescent="0.2">
      <c r="B217" s="476" t="str">
        <f t="shared" si="21"/>
        <v/>
      </c>
      <c r="C217" s="497" t="str">
        <f t="shared" si="22"/>
        <v/>
      </c>
      <c r="D217" s="476" t="str">
        <f t="shared" si="23"/>
        <v/>
      </c>
      <c r="E217" s="476" t="str">
        <f t="shared" si="24"/>
        <v/>
      </c>
      <c r="F217" s="182"/>
      <c r="G217" s="184"/>
      <c r="H217" s="183" t="str">
        <f t="shared" si="25"/>
        <v/>
      </c>
      <c r="I217" s="185" t="str">
        <f t="shared" si="26"/>
        <v/>
      </c>
      <c r="J217" s="185" t="str">
        <f t="shared" si="27"/>
        <v/>
      </c>
      <c r="K217" s="482" t="str">
        <f t="array" ref="K217">IFERROR(SMALL(IF((LEFT(tkno,3)=$I$2)+(LEFT(tkco,3)=$I$2),ROW(tkno)-6),ROWS($M$12:M209)),"")</f>
        <v/>
      </c>
    </row>
    <row r="218" spans="2:11" s="178" customFormat="1" ht="28.5" hidden="1" customHeight="1" x14ac:dyDescent="0.2">
      <c r="B218" s="476" t="str">
        <f t="shared" si="21"/>
        <v/>
      </c>
      <c r="C218" s="497" t="str">
        <f t="shared" si="22"/>
        <v/>
      </c>
      <c r="D218" s="476" t="str">
        <f t="shared" si="23"/>
        <v/>
      </c>
      <c r="E218" s="476" t="str">
        <f t="shared" si="24"/>
        <v/>
      </c>
      <c r="F218" s="182"/>
      <c r="G218" s="184"/>
      <c r="H218" s="183" t="str">
        <f t="shared" si="25"/>
        <v/>
      </c>
      <c r="I218" s="185" t="str">
        <f t="shared" si="26"/>
        <v/>
      </c>
      <c r="J218" s="185" t="str">
        <f t="shared" si="27"/>
        <v/>
      </c>
      <c r="K218" s="482" t="str">
        <f t="array" ref="K218">IFERROR(SMALL(IF((LEFT(tkno,3)=$I$2)+(LEFT(tkco,3)=$I$2),ROW(tkno)-6),ROWS($M$12:M210)),"")</f>
        <v/>
      </c>
    </row>
    <row r="219" spans="2:11" s="178" customFormat="1" ht="28.5" hidden="1" customHeight="1" x14ac:dyDescent="0.2">
      <c r="B219" s="476" t="str">
        <f t="shared" si="21"/>
        <v/>
      </c>
      <c r="C219" s="497" t="str">
        <f t="shared" si="22"/>
        <v/>
      </c>
      <c r="D219" s="476" t="str">
        <f t="shared" si="23"/>
        <v/>
      </c>
      <c r="E219" s="476" t="str">
        <f t="shared" si="24"/>
        <v/>
      </c>
      <c r="F219" s="182"/>
      <c r="G219" s="184"/>
      <c r="H219" s="183" t="str">
        <f t="shared" si="25"/>
        <v/>
      </c>
      <c r="I219" s="185" t="str">
        <f t="shared" si="26"/>
        <v/>
      </c>
      <c r="J219" s="185" t="str">
        <f t="shared" si="27"/>
        <v/>
      </c>
      <c r="K219" s="482" t="str">
        <f t="array" ref="K219">IFERROR(SMALL(IF((LEFT(tkno,3)=$I$2)+(LEFT(tkco,3)=$I$2),ROW(tkno)-6),ROWS($M$12:M211)),"")</f>
        <v/>
      </c>
    </row>
    <row r="220" spans="2:11" s="178" customFormat="1" ht="28.5" hidden="1" customHeight="1" x14ac:dyDescent="0.2">
      <c r="B220" s="476" t="str">
        <f t="shared" si="21"/>
        <v/>
      </c>
      <c r="C220" s="497" t="str">
        <f t="shared" si="22"/>
        <v/>
      </c>
      <c r="D220" s="476" t="str">
        <f t="shared" si="23"/>
        <v/>
      </c>
      <c r="E220" s="476" t="str">
        <f t="shared" si="24"/>
        <v/>
      </c>
      <c r="F220" s="182"/>
      <c r="G220" s="184"/>
      <c r="H220" s="183" t="str">
        <f t="shared" si="25"/>
        <v/>
      </c>
      <c r="I220" s="185" t="str">
        <f t="shared" si="26"/>
        <v/>
      </c>
      <c r="J220" s="185" t="str">
        <f t="shared" si="27"/>
        <v/>
      </c>
      <c r="K220" s="482" t="str">
        <f t="array" ref="K220">IFERROR(SMALL(IF((LEFT(tkno,3)=$I$2)+(LEFT(tkco,3)=$I$2),ROW(tkno)-6),ROWS($M$12:M212)),"")</f>
        <v/>
      </c>
    </row>
    <row r="221" spans="2:11" s="178" customFormat="1" ht="28.5" hidden="1" customHeight="1" x14ac:dyDescent="0.2">
      <c r="B221" s="476" t="str">
        <f t="shared" si="21"/>
        <v/>
      </c>
      <c r="C221" s="497" t="str">
        <f t="shared" si="22"/>
        <v/>
      </c>
      <c r="D221" s="476" t="str">
        <f t="shared" si="23"/>
        <v/>
      </c>
      <c r="E221" s="476" t="str">
        <f t="shared" si="24"/>
        <v/>
      </c>
      <c r="F221" s="182"/>
      <c r="G221" s="184"/>
      <c r="H221" s="183" t="str">
        <f t="shared" si="25"/>
        <v/>
      </c>
      <c r="I221" s="185" t="str">
        <f t="shared" si="26"/>
        <v/>
      </c>
      <c r="J221" s="185" t="str">
        <f t="shared" si="27"/>
        <v/>
      </c>
      <c r="K221" s="482" t="str">
        <f t="array" ref="K221">IFERROR(SMALL(IF((LEFT(tkno,3)=$I$2)+(LEFT(tkco,3)=$I$2),ROW(tkno)-6),ROWS($M$12:M213)),"")</f>
        <v/>
      </c>
    </row>
    <row r="222" spans="2:11" s="178" customFormat="1" ht="28.5" hidden="1" customHeight="1" x14ac:dyDescent="0.2">
      <c r="B222" s="476" t="str">
        <f t="shared" si="21"/>
        <v/>
      </c>
      <c r="C222" s="497" t="str">
        <f t="shared" si="22"/>
        <v/>
      </c>
      <c r="D222" s="476" t="str">
        <f t="shared" si="23"/>
        <v/>
      </c>
      <c r="E222" s="476" t="str">
        <f t="shared" si="24"/>
        <v/>
      </c>
      <c r="F222" s="182"/>
      <c r="G222" s="184"/>
      <c r="H222" s="183" t="str">
        <f t="shared" si="25"/>
        <v/>
      </c>
      <c r="I222" s="185" t="str">
        <f t="shared" si="26"/>
        <v/>
      </c>
      <c r="J222" s="185" t="str">
        <f t="shared" si="27"/>
        <v/>
      </c>
      <c r="K222" s="482" t="str">
        <f t="array" ref="K222">IFERROR(SMALL(IF((LEFT(tkno,3)=$I$2)+(LEFT(tkco,3)=$I$2),ROW(tkno)-6),ROWS($M$12:M214)),"")</f>
        <v/>
      </c>
    </row>
    <row r="223" spans="2:11" s="178" customFormat="1" ht="28.5" hidden="1" customHeight="1" x14ac:dyDescent="0.2">
      <c r="B223" s="476" t="str">
        <f t="shared" si="21"/>
        <v/>
      </c>
      <c r="C223" s="497" t="str">
        <f t="shared" si="22"/>
        <v/>
      </c>
      <c r="D223" s="476" t="str">
        <f t="shared" si="23"/>
        <v/>
      </c>
      <c r="E223" s="476" t="str">
        <f t="shared" si="24"/>
        <v/>
      </c>
      <c r="F223" s="182"/>
      <c r="G223" s="184"/>
      <c r="H223" s="183" t="str">
        <f t="shared" si="25"/>
        <v/>
      </c>
      <c r="I223" s="185" t="str">
        <f t="shared" si="26"/>
        <v/>
      </c>
      <c r="J223" s="185" t="str">
        <f t="shared" si="27"/>
        <v/>
      </c>
      <c r="K223" s="482" t="str">
        <f t="array" ref="K223">IFERROR(SMALL(IF((LEFT(tkno,3)=$I$2)+(LEFT(tkco,3)=$I$2),ROW(tkno)-6),ROWS($M$12:M215)),"")</f>
        <v/>
      </c>
    </row>
    <row r="224" spans="2:11" s="178" customFormat="1" ht="28.5" hidden="1" customHeight="1" x14ac:dyDescent="0.2">
      <c r="B224" s="476" t="str">
        <f t="shared" si="21"/>
        <v/>
      </c>
      <c r="C224" s="497" t="str">
        <f t="shared" si="22"/>
        <v/>
      </c>
      <c r="D224" s="476" t="str">
        <f t="shared" si="23"/>
        <v/>
      </c>
      <c r="E224" s="476" t="str">
        <f t="shared" si="24"/>
        <v/>
      </c>
      <c r="F224" s="182"/>
      <c r="G224" s="184"/>
      <c r="H224" s="183" t="str">
        <f t="shared" si="25"/>
        <v/>
      </c>
      <c r="I224" s="185" t="str">
        <f t="shared" si="26"/>
        <v/>
      </c>
      <c r="J224" s="185" t="str">
        <f t="shared" si="27"/>
        <v/>
      </c>
      <c r="K224" s="482" t="str">
        <f t="array" ref="K224">IFERROR(SMALL(IF((LEFT(tkno,3)=$I$2)+(LEFT(tkco,3)=$I$2),ROW(tkno)-6),ROWS($M$12:M216)),"")</f>
        <v/>
      </c>
    </row>
    <row r="225" spans="2:11" s="178" customFormat="1" ht="28.5" hidden="1" customHeight="1" x14ac:dyDescent="0.2">
      <c r="B225" s="476" t="str">
        <f t="shared" si="21"/>
        <v/>
      </c>
      <c r="C225" s="497" t="str">
        <f t="shared" si="22"/>
        <v/>
      </c>
      <c r="D225" s="476" t="str">
        <f t="shared" si="23"/>
        <v/>
      </c>
      <c r="E225" s="476" t="str">
        <f t="shared" si="24"/>
        <v/>
      </c>
      <c r="F225" s="182"/>
      <c r="G225" s="184"/>
      <c r="H225" s="183" t="str">
        <f t="shared" si="25"/>
        <v/>
      </c>
      <c r="I225" s="185" t="str">
        <f t="shared" si="26"/>
        <v/>
      </c>
      <c r="J225" s="185" t="str">
        <f t="shared" si="27"/>
        <v/>
      </c>
      <c r="K225" s="482" t="str">
        <f t="array" ref="K225">IFERROR(SMALL(IF((LEFT(tkno,3)=$I$2)+(LEFT(tkco,3)=$I$2),ROW(tkno)-6),ROWS($M$12:M217)),"")</f>
        <v/>
      </c>
    </row>
    <row r="226" spans="2:11" s="178" customFormat="1" ht="28.5" hidden="1" customHeight="1" x14ac:dyDescent="0.2">
      <c r="B226" s="476" t="str">
        <f t="shared" si="21"/>
        <v/>
      </c>
      <c r="C226" s="497" t="str">
        <f t="shared" si="22"/>
        <v/>
      </c>
      <c r="D226" s="476" t="str">
        <f t="shared" si="23"/>
        <v/>
      </c>
      <c r="E226" s="476" t="str">
        <f t="shared" si="24"/>
        <v/>
      </c>
      <c r="F226" s="182"/>
      <c r="G226" s="184"/>
      <c r="H226" s="183" t="str">
        <f t="shared" si="25"/>
        <v/>
      </c>
      <c r="I226" s="185" t="str">
        <f t="shared" si="26"/>
        <v/>
      </c>
      <c r="J226" s="185" t="str">
        <f t="shared" si="27"/>
        <v/>
      </c>
      <c r="K226" s="482" t="str">
        <f t="array" ref="K226">IFERROR(SMALL(IF((LEFT(tkno,3)=$I$2)+(LEFT(tkco,3)=$I$2),ROW(tkno)-6),ROWS($M$12:M218)),"")</f>
        <v/>
      </c>
    </row>
    <row r="227" spans="2:11" s="178" customFormat="1" ht="28.5" hidden="1" customHeight="1" x14ac:dyDescent="0.2">
      <c r="B227" s="476" t="str">
        <f t="shared" si="21"/>
        <v/>
      </c>
      <c r="C227" s="497" t="str">
        <f t="shared" si="22"/>
        <v/>
      </c>
      <c r="D227" s="476" t="str">
        <f t="shared" si="23"/>
        <v/>
      </c>
      <c r="E227" s="476" t="str">
        <f t="shared" si="24"/>
        <v/>
      </c>
      <c r="F227" s="182"/>
      <c r="G227" s="184"/>
      <c r="H227" s="183" t="str">
        <f t="shared" si="25"/>
        <v/>
      </c>
      <c r="I227" s="185" t="str">
        <f t="shared" si="26"/>
        <v/>
      </c>
      <c r="J227" s="185" t="str">
        <f t="shared" si="27"/>
        <v/>
      </c>
      <c r="K227" s="482" t="str">
        <f t="array" ref="K227">IFERROR(SMALL(IF((LEFT(tkno,3)=$I$2)+(LEFT(tkco,3)=$I$2),ROW(tkno)-6),ROWS($M$12:M219)),"")</f>
        <v/>
      </c>
    </row>
    <row r="228" spans="2:11" s="178" customFormat="1" ht="28.5" hidden="1" customHeight="1" x14ac:dyDescent="0.2">
      <c r="B228" s="476" t="str">
        <f t="shared" si="21"/>
        <v/>
      </c>
      <c r="C228" s="497" t="str">
        <f t="shared" si="22"/>
        <v/>
      </c>
      <c r="D228" s="476" t="str">
        <f t="shared" si="23"/>
        <v/>
      </c>
      <c r="E228" s="476" t="str">
        <f t="shared" si="24"/>
        <v/>
      </c>
      <c r="F228" s="182"/>
      <c r="G228" s="184"/>
      <c r="H228" s="183" t="str">
        <f t="shared" si="25"/>
        <v/>
      </c>
      <c r="I228" s="185" t="str">
        <f t="shared" si="26"/>
        <v/>
      </c>
      <c r="J228" s="185" t="str">
        <f t="shared" si="27"/>
        <v/>
      </c>
      <c r="K228" s="482" t="str">
        <f t="array" ref="K228">IFERROR(SMALL(IF((LEFT(tkno,3)=$I$2)+(LEFT(tkco,3)=$I$2),ROW(tkno)-6),ROWS($M$12:M220)),"")</f>
        <v/>
      </c>
    </row>
    <row r="229" spans="2:11" s="178" customFormat="1" ht="28.5" hidden="1" customHeight="1" x14ac:dyDescent="0.2">
      <c r="B229" s="476" t="str">
        <f t="shared" si="21"/>
        <v/>
      </c>
      <c r="C229" s="497" t="str">
        <f t="shared" si="22"/>
        <v/>
      </c>
      <c r="D229" s="476" t="str">
        <f t="shared" si="23"/>
        <v/>
      </c>
      <c r="E229" s="476" t="str">
        <f t="shared" si="24"/>
        <v/>
      </c>
      <c r="F229" s="182"/>
      <c r="G229" s="184"/>
      <c r="H229" s="183" t="str">
        <f t="shared" si="25"/>
        <v/>
      </c>
      <c r="I229" s="185" t="str">
        <f t="shared" si="26"/>
        <v/>
      </c>
      <c r="J229" s="185" t="str">
        <f t="shared" si="27"/>
        <v/>
      </c>
      <c r="K229" s="482" t="str">
        <f t="array" ref="K229">IFERROR(SMALL(IF((LEFT(tkno,3)=$I$2)+(LEFT(tkco,3)=$I$2),ROW(tkno)-6),ROWS($M$12:M221)),"")</f>
        <v/>
      </c>
    </row>
    <row r="230" spans="2:11" s="178" customFormat="1" ht="28.5" hidden="1" customHeight="1" x14ac:dyDescent="0.2">
      <c r="B230" s="476" t="str">
        <f t="shared" si="21"/>
        <v/>
      </c>
      <c r="C230" s="497" t="str">
        <f t="shared" si="22"/>
        <v/>
      </c>
      <c r="D230" s="476" t="str">
        <f t="shared" si="23"/>
        <v/>
      </c>
      <c r="E230" s="476" t="str">
        <f t="shared" si="24"/>
        <v/>
      </c>
      <c r="F230" s="182"/>
      <c r="G230" s="184"/>
      <c r="H230" s="183" t="str">
        <f t="shared" si="25"/>
        <v/>
      </c>
      <c r="I230" s="185" t="str">
        <f t="shared" si="26"/>
        <v/>
      </c>
      <c r="J230" s="185" t="str">
        <f t="shared" si="27"/>
        <v/>
      </c>
      <c r="K230" s="482" t="str">
        <f t="array" ref="K230">IFERROR(SMALL(IF((LEFT(tkno,3)=$I$2)+(LEFT(tkco,3)=$I$2),ROW(tkno)-6),ROWS($M$12:M222)),"")</f>
        <v/>
      </c>
    </row>
    <row r="231" spans="2:11" s="178" customFormat="1" ht="28.5" hidden="1" customHeight="1" x14ac:dyDescent="0.2">
      <c r="B231" s="476" t="str">
        <f t="shared" si="21"/>
        <v/>
      </c>
      <c r="C231" s="497" t="str">
        <f t="shared" si="22"/>
        <v/>
      </c>
      <c r="D231" s="476" t="str">
        <f t="shared" si="23"/>
        <v/>
      </c>
      <c r="E231" s="476" t="str">
        <f t="shared" si="24"/>
        <v/>
      </c>
      <c r="F231" s="182"/>
      <c r="G231" s="184"/>
      <c r="H231" s="183" t="str">
        <f t="shared" si="25"/>
        <v/>
      </c>
      <c r="I231" s="185" t="str">
        <f t="shared" si="26"/>
        <v/>
      </c>
      <c r="J231" s="185" t="str">
        <f t="shared" si="27"/>
        <v/>
      </c>
      <c r="K231" s="482" t="str">
        <f t="array" ref="K231">IFERROR(SMALL(IF((LEFT(tkno,3)=$I$2)+(LEFT(tkco,3)=$I$2),ROW(tkno)-6),ROWS($M$12:M223)),"")</f>
        <v/>
      </c>
    </row>
    <row r="232" spans="2:11" s="178" customFormat="1" ht="28.5" hidden="1" customHeight="1" x14ac:dyDescent="0.2">
      <c r="B232" s="476" t="str">
        <f t="shared" si="21"/>
        <v/>
      </c>
      <c r="C232" s="497" t="str">
        <f t="shared" si="22"/>
        <v/>
      </c>
      <c r="D232" s="476" t="str">
        <f t="shared" si="23"/>
        <v/>
      </c>
      <c r="E232" s="476" t="str">
        <f t="shared" si="24"/>
        <v/>
      </c>
      <c r="F232" s="182"/>
      <c r="G232" s="184"/>
      <c r="H232" s="183" t="str">
        <f t="shared" si="25"/>
        <v/>
      </c>
      <c r="I232" s="185" t="str">
        <f t="shared" si="26"/>
        <v/>
      </c>
      <c r="J232" s="185" t="str">
        <f t="shared" si="27"/>
        <v/>
      </c>
      <c r="K232" s="482" t="str">
        <f t="array" ref="K232">IFERROR(SMALL(IF((LEFT(tkno,3)=$I$2)+(LEFT(tkco,3)=$I$2),ROW(tkno)-6),ROWS($M$12:M224)),"")</f>
        <v/>
      </c>
    </row>
    <row r="233" spans="2:11" s="178" customFormat="1" ht="28.5" hidden="1" customHeight="1" x14ac:dyDescent="0.2">
      <c r="B233" s="476" t="str">
        <f t="shared" si="21"/>
        <v/>
      </c>
      <c r="C233" s="497" t="str">
        <f t="shared" si="22"/>
        <v/>
      </c>
      <c r="D233" s="476" t="str">
        <f t="shared" si="23"/>
        <v/>
      </c>
      <c r="E233" s="476" t="str">
        <f t="shared" si="24"/>
        <v/>
      </c>
      <c r="F233" s="182"/>
      <c r="G233" s="184"/>
      <c r="H233" s="183" t="str">
        <f t="shared" si="25"/>
        <v/>
      </c>
      <c r="I233" s="185" t="str">
        <f t="shared" si="26"/>
        <v/>
      </c>
      <c r="J233" s="185" t="str">
        <f t="shared" si="27"/>
        <v/>
      </c>
      <c r="K233" s="482" t="str">
        <f t="array" ref="K233">IFERROR(SMALL(IF((LEFT(tkno,3)=$I$2)+(LEFT(tkco,3)=$I$2),ROW(tkno)-6),ROWS($M$12:M225)),"")</f>
        <v/>
      </c>
    </row>
    <row r="234" spans="2:11" s="178" customFormat="1" ht="28.5" hidden="1" customHeight="1" x14ac:dyDescent="0.2">
      <c r="B234" s="476" t="str">
        <f t="shared" si="21"/>
        <v/>
      </c>
      <c r="C234" s="497" t="str">
        <f t="shared" si="22"/>
        <v/>
      </c>
      <c r="D234" s="476" t="str">
        <f t="shared" si="23"/>
        <v/>
      </c>
      <c r="E234" s="476" t="str">
        <f t="shared" si="24"/>
        <v/>
      </c>
      <c r="F234" s="182"/>
      <c r="G234" s="184"/>
      <c r="H234" s="183" t="str">
        <f t="shared" si="25"/>
        <v/>
      </c>
      <c r="I234" s="185" t="str">
        <f t="shared" si="26"/>
        <v/>
      </c>
      <c r="J234" s="185" t="str">
        <f t="shared" si="27"/>
        <v/>
      </c>
      <c r="K234" s="482" t="str">
        <f t="array" ref="K234">IFERROR(SMALL(IF((LEFT(tkno,3)=$I$2)+(LEFT(tkco,3)=$I$2),ROW(tkno)-6),ROWS($M$12:M226)),"")</f>
        <v/>
      </c>
    </row>
    <row r="235" spans="2:11" s="178" customFormat="1" ht="28.5" hidden="1" customHeight="1" x14ac:dyDescent="0.2">
      <c r="B235" s="476" t="str">
        <f t="shared" si="21"/>
        <v/>
      </c>
      <c r="C235" s="497" t="str">
        <f t="shared" si="22"/>
        <v/>
      </c>
      <c r="D235" s="476" t="str">
        <f t="shared" si="23"/>
        <v/>
      </c>
      <c r="E235" s="476" t="str">
        <f t="shared" si="24"/>
        <v/>
      </c>
      <c r="F235" s="182"/>
      <c r="G235" s="184"/>
      <c r="H235" s="183" t="str">
        <f t="shared" si="25"/>
        <v/>
      </c>
      <c r="I235" s="185" t="str">
        <f t="shared" si="26"/>
        <v/>
      </c>
      <c r="J235" s="185" t="str">
        <f t="shared" si="27"/>
        <v/>
      </c>
      <c r="K235" s="482" t="str">
        <f t="array" ref="K235">IFERROR(SMALL(IF((LEFT(tkno,3)=$I$2)+(LEFT(tkco,3)=$I$2),ROW(tkno)-6),ROWS($M$12:M227)),"")</f>
        <v/>
      </c>
    </row>
    <row r="236" spans="2:11" s="178" customFormat="1" ht="28.5" hidden="1" customHeight="1" x14ac:dyDescent="0.2">
      <c r="B236" s="476" t="str">
        <f t="shared" si="21"/>
        <v/>
      </c>
      <c r="C236" s="497" t="str">
        <f t="shared" si="22"/>
        <v/>
      </c>
      <c r="D236" s="476" t="str">
        <f t="shared" si="23"/>
        <v/>
      </c>
      <c r="E236" s="476" t="str">
        <f t="shared" si="24"/>
        <v/>
      </c>
      <c r="F236" s="182"/>
      <c r="G236" s="184"/>
      <c r="H236" s="183" t="str">
        <f t="shared" si="25"/>
        <v/>
      </c>
      <c r="I236" s="185" t="str">
        <f t="shared" si="26"/>
        <v/>
      </c>
      <c r="J236" s="185" t="str">
        <f t="shared" si="27"/>
        <v/>
      </c>
      <c r="K236" s="482" t="str">
        <f t="array" ref="K236">IFERROR(SMALL(IF((LEFT(tkno,3)=$I$2)+(LEFT(tkco,3)=$I$2),ROW(tkno)-6),ROWS($M$12:M228)),"")</f>
        <v/>
      </c>
    </row>
    <row r="237" spans="2:11" s="178" customFormat="1" ht="28.5" hidden="1" customHeight="1" x14ac:dyDescent="0.2">
      <c r="B237" s="476" t="str">
        <f t="shared" si="21"/>
        <v/>
      </c>
      <c r="C237" s="497" t="str">
        <f t="shared" si="22"/>
        <v/>
      </c>
      <c r="D237" s="476" t="str">
        <f t="shared" si="23"/>
        <v/>
      </c>
      <c r="E237" s="476" t="str">
        <f t="shared" si="24"/>
        <v/>
      </c>
      <c r="F237" s="182"/>
      <c r="G237" s="184"/>
      <c r="H237" s="183" t="str">
        <f t="shared" si="25"/>
        <v/>
      </c>
      <c r="I237" s="185" t="str">
        <f t="shared" si="26"/>
        <v/>
      </c>
      <c r="J237" s="185" t="str">
        <f t="shared" si="27"/>
        <v/>
      </c>
      <c r="K237" s="482" t="str">
        <f t="array" ref="K237">IFERROR(SMALL(IF((LEFT(tkno,3)=$I$2)+(LEFT(tkco,3)=$I$2),ROW(tkno)-6),ROWS($M$12:M229)),"")</f>
        <v/>
      </c>
    </row>
    <row r="238" spans="2:11" s="178" customFormat="1" ht="28.5" hidden="1" customHeight="1" x14ac:dyDescent="0.2">
      <c r="B238" s="476" t="str">
        <f t="shared" si="21"/>
        <v/>
      </c>
      <c r="C238" s="497" t="str">
        <f t="shared" si="22"/>
        <v/>
      </c>
      <c r="D238" s="476" t="str">
        <f t="shared" si="23"/>
        <v/>
      </c>
      <c r="E238" s="476" t="str">
        <f t="shared" si="24"/>
        <v/>
      </c>
      <c r="F238" s="182"/>
      <c r="G238" s="184"/>
      <c r="H238" s="183" t="str">
        <f t="shared" si="25"/>
        <v/>
      </c>
      <c r="I238" s="185" t="str">
        <f t="shared" si="26"/>
        <v/>
      </c>
      <c r="J238" s="185" t="str">
        <f t="shared" si="27"/>
        <v/>
      </c>
      <c r="K238" s="482" t="str">
        <f t="array" ref="K238">IFERROR(SMALL(IF((LEFT(tkno,3)=$I$2)+(LEFT(tkco,3)=$I$2),ROW(tkno)-6),ROWS($M$12:M230)),"")</f>
        <v/>
      </c>
    </row>
    <row r="239" spans="2:11" s="178" customFormat="1" ht="28.5" hidden="1" customHeight="1" x14ac:dyDescent="0.2">
      <c r="B239" s="476" t="str">
        <f t="shared" si="21"/>
        <v/>
      </c>
      <c r="C239" s="497" t="str">
        <f t="shared" si="22"/>
        <v/>
      </c>
      <c r="D239" s="476" t="str">
        <f t="shared" si="23"/>
        <v/>
      </c>
      <c r="E239" s="476" t="str">
        <f t="shared" si="24"/>
        <v/>
      </c>
      <c r="F239" s="182"/>
      <c r="G239" s="184"/>
      <c r="H239" s="183" t="str">
        <f t="shared" si="25"/>
        <v/>
      </c>
      <c r="I239" s="185" t="str">
        <f t="shared" si="26"/>
        <v/>
      </c>
      <c r="J239" s="185" t="str">
        <f t="shared" si="27"/>
        <v/>
      </c>
      <c r="K239" s="482" t="str">
        <f t="array" ref="K239">IFERROR(SMALL(IF((LEFT(tkno,3)=$I$2)+(LEFT(tkco,3)=$I$2),ROW(tkno)-6),ROWS($M$12:M231)),"")</f>
        <v/>
      </c>
    </row>
    <row r="240" spans="2:11" s="178" customFormat="1" ht="28.5" hidden="1" customHeight="1" x14ac:dyDescent="0.2">
      <c r="B240" s="476" t="str">
        <f t="shared" si="21"/>
        <v/>
      </c>
      <c r="C240" s="497" t="str">
        <f t="shared" si="22"/>
        <v/>
      </c>
      <c r="D240" s="476" t="str">
        <f t="shared" si="23"/>
        <v/>
      </c>
      <c r="E240" s="476" t="str">
        <f t="shared" si="24"/>
        <v/>
      </c>
      <c r="F240" s="182"/>
      <c r="G240" s="184"/>
      <c r="H240" s="183" t="str">
        <f t="shared" si="25"/>
        <v/>
      </c>
      <c r="I240" s="185" t="str">
        <f t="shared" si="26"/>
        <v/>
      </c>
      <c r="J240" s="185" t="str">
        <f t="shared" si="27"/>
        <v/>
      </c>
      <c r="K240" s="482" t="str">
        <f t="array" ref="K240">IFERROR(SMALL(IF((LEFT(tkno,3)=$I$2)+(LEFT(tkco,3)=$I$2),ROW(tkno)-6),ROWS($M$12:M232)),"")</f>
        <v/>
      </c>
    </row>
    <row r="241" spans="2:12" s="178" customFormat="1" ht="28.5" hidden="1" customHeight="1" x14ac:dyDescent="0.2">
      <c r="B241" s="476" t="str">
        <f t="shared" si="21"/>
        <v/>
      </c>
      <c r="C241" s="497" t="str">
        <f t="shared" si="22"/>
        <v/>
      </c>
      <c r="D241" s="476" t="str">
        <f t="shared" si="23"/>
        <v/>
      </c>
      <c r="E241" s="476" t="str">
        <f t="shared" si="24"/>
        <v/>
      </c>
      <c r="F241" s="182"/>
      <c r="G241" s="184"/>
      <c r="H241" s="183" t="str">
        <f t="shared" si="25"/>
        <v/>
      </c>
      <c r="I241" s="185" t="str">
        <f t="shared" si="26"/>
        <v/>
      </c>
      <c r="J241" s="185" t="str">
        <f t="shared" si="27"/>
        <v/>
      </c>
      <c r="K241" s="482" t="str">
        <f t="array" ref="K241">IFERROR(SMALL(IF((LEFT(tkno,3)=$I$2)+(LEFT(tkco,3)=$I$2),ROW(tkno)-6),ROWS($M$12:M233)),"")</f>
        <v/>
      </c>
    </row>
    <row r="242" spans="2:12" s="178" customFormat="1" ht="28.5" hidden="1" customHeight="1" x14ac:dyDescent="0.2">
      <c r="B242" s="476" t="str">
        <f t="shared" si="21"/>
        <v/>
      </c>
      <c r="C242" s="497" t="str">
        <f t="shared" si="22"/>
        <v/>
      </c>
      <c r="D242" s="476" t="str">
        <f t="shared" si="23"/>
        <v/>
      </c>
      <c r="E242" s="476" t="str">
        <f t="shared" si="24"/>
        <v/>
      </c>
      <c r="F242" s="182"/>
      <c r="G242" s="184"/>
      <c r="H242" s="183" t="str">
        <f t="shared" si="25"/>
        <v/>
      </c>
      <c r="I242" s="185" t="str">
        <f t="shared" si="26"/>
        <v/>
      </c>
      <c r="J242" s="185" t="str">
        <f t="shared" si="27"/>
        <v/>
      </c>
      <c r="K242" s="482" t="str">
        <f t="array" ref="K242">IFERROR(SMALL(IF((LEFT(tkno,3)=$I$2)+(LEFT(tkco,3)=$I$2),ROW(tkno)-6),ROWS($M$12:M234)),"")</f>
        <v/>
      </c>
    </row>
    <row r="243" spans="2:12" s="178" customFormat="1" ht="28.5" hidden="1" customHeight="1" x14ac:dyDescent="0.2">
      <c r="B243" s="476" t="str">
        <f t="shared" si="21"/>
        <v/>
      </c>
      <c r="C243" s="497" t="str">
        <f t="shared" si="22"/>
        <v/>
      </c>
      <c r="D243" s="476" t="str">
        <f t="shared" si="23"/>
        <v/>
      </c>
      <c r="E243" s="476" t="str">
        <f t="shared" si="24"/>
        <v/>
      </c>
      <c r="F243" s="182"/>
      <c r="G243" s="184"/>
      <c r="H243" s="183" t="str">
        <f t="shared" si="25"/>
        <v/>
      </c>
      <c r="I243" s="185" t="str">
        <f t="shared" si="26"/>
        <v/>
      </c>
      <c r="J243" s="185" t="str">
        <f t="shared" si="27"/>
        <v/>
      </c>
      <c r="K243" s="482" t="str">
        <f t="array" ref="K243">IFERROR(SMALL(IF((LEFT(tkno,3)=$I$2)+(LEFT(tkco,3)=$I$2),ROW(tkno)-6),ROWS($M$12:M235)),"")</f>
        <v/>
      </c>
    </row>
    <row r="244" spans="2:12" s="178" customFormat="1" ht="28.5" hidden="1" customHeight="1" x14ac:dyDescent="0.2">
      <c r="B244" s="476" t="str">
        <f t="shared" si="21"/>
        <v/>
      </c>
      <c r="C244" s="497" t="str">
        <f t="shared" si="22"/>
        <v/>
      </c>
      <c r="D244" s="476" t="str">
        <f t="shared" si="23"/>
        <v/>
      </c>
      <c r="E244" s="476" t="str">
        <f t="shared" si="24"/>
        <v/>
      </c>
      <c r="F244" s="182"/>
      <c r="G244" s="184"/>
      <c r="H244" s="183" t="str">
        <f t="shared" si="25"/>
        <v/>
      </c>
      <c r="I244" s="185" t="str">
        <f t="shared" si="26"/>
        <v/>
      </c>
      <c r="J244" s="185" t="str">
        <f t="shared" si="27"/>
        <v/>
      </c>
      <c r="K244" s="482" t="str">
        <f t="array" ref="K244">IFERROR(SMALL(IF((LEFT(tkno,3)=$I$2)+(LEFT(tkco,3)=$I$2),ROW(tkno)-6),ROWS($M$12:M236)),"")</f>
        <v/>
      </c>
    </row>
    <row r="245" spans="2:12" s="178" customFormat="1" ht="28.5" hidden="1" customHeight="1" x14ac:dyDescent="0.2">
      <c r="B245" s="476" t="str">
        <f t="shared" si="21"/>
        <v/>
      </c>
      <c r="C245" s="497" t="str">
        <f t="shared" si="22"/>
        <v/>
      </c>
      <c r="D245" s="476" t="str">
        <f t="shared" si="23"/>
        <v/>
      </c>
      <c r="E245" s="476" t="str">
        <f t="shared" si="24"/>
        <v/>
      </c>
      <c r="F245" s="182"/>
      <c r="G245" s="184"/>
      <c r="H245" s="183" t="str">
        <f t="shared" si="25"/>
        <v/>
      </c>
      <c r="I245" s="185" t="str">
        <f t="shared" si="26"/>
        <v/>
      </c>
      <c r="J245" s="185" t="str">
        <f t="shared" si="27"/>
        <v/>
      </c>
      <c r="K245" s="482" t="str">
        <f t="array" ref="K245">IFERROR(SMALL(IF((LEFT(tkno,3)=$I$2)+(LEFT(tkco,3)=$I$2),ROW(tkno)-6),ROWS($M$12:M237)),"")</f>
        <v/>
      </c>
    </row>
    <row r="246" spans="2:12" s="178" customFormat="1" ht="28.5" hidden="1" customHeight="1" x14ac:dyDescent="0.2">
      <c r="B246" s="476" t="str">
        <f t="shared" si="21"/>
        <v/>
      </c>
      <c r="C246" s="497" t="str">
        <f t="shared" si="22"/>
        <v/>
      </c>
      <c r="D246" s="476" t="str">
        <f t="shared" si="23"/>
        <v/>
      </c>
      <c r="E246" s="476" t="str">
        <f t="shared" si="24"/>
        <v/>
      </c>
      <c r="F246" s="182"/>
      <c r="G246" s="184"/>
      <c r="H246" s="183" t="str">
        <f t="shared" si="25"/>
        <v/>
      </c>
      <c r="I246" s="185" t="str">
        <f t="shared" si="26"/>
        <v/>
      </c>
      <c r="J246" s="185" t="str">
        <f t="shared" si="27"/>
        <v/>
      </c>
      <c r="K246" s="482" t="str">
        <f t="array" ref="K246">IFERROR(SMALL(IF((LEFT(tkno,3)=$I$2)+(LEFT(tkco,3)=$I$2),ROW(tkno)-6),ROWS($M$12:M238)),"")</f>
        <v/>
      </c>
    </row>
    <row r="247" spans="2:12" s="178" customFormat="1" ht="28.5" hidden="1" customHeight="1" x14ac:dyDescent="0.2">
      <c r="B247" s="476" t="str">
        <f t="shared" si="21"/>
        <v/>
      </c>
      <c r="C247" s="497" t="str">
        <f t="shared" si="22"/>
        <v/>
      </c>
      <c r="D247" s="476" t="str">
        <f t="shared" si="23"/>
        <v/>
      </c>
      <c r="E247" s="476" t="str">
        <f t="shared" si="24"/>
        <v/>
      </c>
      <c r="F247" s="182"/>
      <c r="G247" s="184"/>
      <c r="H247" s="183" t="str">
        <f t="shared" si="25"/>
        <v/>
      </c>
      <c r="I247" s="185" t="str">
        <f t="shared" si="26"/>
        <v/>
      </c>
      <c r="J247" s="185" t="str">
        <f t="shared" si="27"/>
        <v/>
      </c>
      <c r="K247" s="482" t="str">
        <f t="array" ref="K247">IFERROR(SMALL(IF((LEFT(tkno,3)=$I$2)+(LEFT(tkco,3)=$I$2),ROW(tkno)-6),ROWS($M$12:M239)),"")</f>
        <v/>
      </c>
    </row>
    <row r="248" spans="2:12" s="178" customFormat="1" ht="28.5" hidden="1" customHeight="1" x14ac:dyDescent="0.2">
      <c r="B248" s="476" t="str">
        <f t="shared" si="21"/>
        <v/>
      </c>
      <c r="C248" s="497" t="str">
        <f t="shared" si="22"/>
        <v/>
      </c>
      <c r="D248" s="476" t="str">
        <f t="shared" si="23"/>
        <v/>
      </c>
      <c r="E248" s="476" t="str">
        <f t="shared" si="24"/>
        <v/>
      </c>
      <c r="F248" s="182"/>
      <c r="G248" s="184"/>
      <c r="H248" s="183" t="str">
        <f t="shared" si="25"/>
        <v/>
      </c>
      <c r="I248" s="185" t="str">
        <f t="shared" si="26"/>
        <v/>
      </c>
      <c r="J248" s="185" t="str">
        <f t="shared" si="27"/>
        <v/>
      </c>
      <c r="K248" s="482" t="str">
        <f t="array" ref="K248">IFERROR(SMALL(IF((LEFT(tkno,3)=$I$2)+(LEFT(tkco,3)=$I$2),ROW(tkno)-6),ROWS($M$12:M240)),"")</f>
        <v/>
      </c>
    </row>
    <row r="249" spans="2:12" s="178" customFormat="1" ht="28.5" hidden="1" customHeight="1" x14ac:dyDescent="0.2">
      <c r="B249" s="476" t="str">
        <f t="shared" si="21"/>
        <v/>
      </c>
      <c r="C249" s="497" t="str">
        <f t="shared" si="22"/>
        <v/>
      </c>
      <c r="D249" s="476" t="str">
        <f t="shared" si="23"/>
        <v/>
      </c>
      <c r="E249" s="476" t="str">
        <f t="shared" si="24"/>
        <v/>
      </c>
      <c r="F249" s="182"/>
      <c r="G249" s="184"/>
      <c r="H249" s="183" t="str">
        <f t="shared" si="25"/>
        <v/>
      </c>
      <c r="I249" s="185" t="str">
        <f t="shared" si="26"/>
        <v/>
      </c>
      <c r="J249" s="185" t="str">
        <f t="shared" si="27"/>
        <v/>
      </c>
      <c r="K249" s="482" t="str">
        <f t="array" ref="K249">IFERROR(SMALL(IF((LEFT(tkno,3)=$I$2)+(LEFT(tkco,3)=$I$2),ROW(tkno)-6),ROWS($M$12:M241)),"")</f>
        <v/>
      </c>
    </row>
    <row r="250" spans="2:12" s="178" customFormat="1" ht="28.5" hidden="1" customHeight="1" x14ac:dyDescent="0.2">
      <c r="B250" s="476" t="str">
        <f t="shared" si="21"/>
        <v/>
      </c>
      <c r="C250" s="497" t="str">
        <f t="shared" si="22"/>
        <v/>
      </c>
      <c r="D250" s="476" t="str">
        <f t="shared" si="23"/>
        <v/>
      </c>
      <c r="E250" s="476" t="str">
        <f t="shared" si="24"/>
        <v/>
      </c>
      <c r="F250" s="182"/>
      <c r="G250" s="184"/>
      <c r="H250" s="183" t="str">
        <f t="shared" si="25"/>
        <v/>
      </c>
      <c r="I250" s="185" t="str">
        <f t="shared" si="26"/>
        <v/>
      </c>
      <c r="J250" s="185" t="str">
        <f t="shared" si="27"/>
        <v/>
      </c>
      <c r="K250" s="483" t="str">
        <f t="array" ref="K250">IFERROR(SMALL(IF((LEFT(tkno,3)=$I$2)+(LEFT(tkco,3)=$I$2),ROW(tkno)-6),ROWS($M$12:M242)),"")</f>
        <v/>
      </c>
    </row>
    <row r="251" spans="2:12" ht="24" customHeight="1" x14ac:dyDescent="0.2">
      <c r="B251" s="1018"/>
      <c r="C251" s="1018"/>
      <c r="D251" s="1018"/>
      <c r="E251" s="1019" t="s">
        <v>710</v>
      </c>
      <c r="F251" s="1018"/>
      <c r="G251" s="1018"/>
      <c r="H251" s="1018"/>
      <c r="I251" s="1044">
        <f>SUM(I20:I250)</f>
        <v>0</v>
      </c>
      <c r="J251" s="1044">
        <f>SUM(J20:J250)</f>
        <v>49950000</v>
      </c>
      <c r="K251" s="1020" t="s">
        <v>590</v>
      </c>
    </row>
    <row r="252" spans="2:12" ht="24" customHeight="1" x14ac:dyDescent="0.2">
      <c r="B252" s="1018"/>
      <c r="C252" s="1018"/>
      <c r="D252" s="1018"/>
      <c r="E252" s="1019" t="s">
        <v>711</v>
      </c>
      <c r="F252" s="1018"/>
      <c r="G252" s="1018"/>
      <c r="H252" s="1018"/>
      <c r="I252" s="1044">
        <f>MAX(0,I18+I251-J18-J251)</f>
        <v>0</v>
      </c>
      <c r="J252" s="1044">
        <f>MAX(0,J18+J251-I251-I18)</f>
        <v>49777354</v>
      </c>
      <c r="K252" s="1020" t="s">
        <v>590</v>
      </c>
    </row>
    <row r="253" spans="2:12" s="1026" customFormat="1" ht="12.75" hidden="1" customHeight="1" x14ac:dyDescent="0.25">
      <c r="B253" s="1021"/>
      <c r="C253" s="1021"/>
      <c r="D253" s="1021"/>
      <c r="E253" s="1022"/>
      <c r="F253" s="1021"/>
      <c r="G253" s="1021"/>
      <c r="H253" s="1021"/>
      <c r="I253" s="1023"/>
      <c r="J253" s="1023"/>
      <c r="K253" s="1024"/>
      <c r="L253" s="1025"/>
    </row>
    <row r="254" spans="2:12" s="1026" customFormat="1" ht="16.5" customHeight="1" x14ac:dyDescent="0.25">
      <c r="B254" s="1027"/>
      <c r="C254" s="1027"/>
      <c r="D254" s="1027"/>
      <c r="E254" s="1027"/>
      <c r="F254" s="1901">
        <f>TTDN!P19</f>
        <v>44561</v>
      </c>
      <c r="G254" s="1901"/>
      <c r="H254" s="1901"/>
      <c r="I254" s="1901"/>
      <c r="J254" s="1901"/>
      <c r="K254" s="1028" t="s">
        <v>590</v>
      </c>
      <c r="L254" s="1025"/>
    </row>
    <row r="255" spans="2:12" s="1032" customFormat="1" ht="17.649999999999999" customHeight="1" x14ac:dyDescent="0.2">
      <c r="B255" s="1900" t="s">
        <v>33</v>
      </c>
      <c r="C255" s="1900"/>
      <c r="D255" s="1900"/>
      <c r="E255" s="1029" t="s">
        <v>35</v>
      </c>
      <c r="F255" s="1900" t="s">
        <v>606</v>
      </c>
      <c r="G255" s="1900"/>
      <c r="H255" s="1900"/>
      <c r="I255" s="1900"/>
      <c r="J255" s="1900"/>
      <c r="K255" s="1030" t="s">
        <v>590</v>
      </c>
      <c r="L255" s="1031"/>
    </row>
    <row r="256" spans="2:12" s="1036" customFormat="1" ht="15" x14ac:dyDescent="0.25">
      <c r="B256" s="1902" t="s">
        <v>509</v>
      </c>
      <c r="C256" s="1902"/>
      <c r="D256" s="1902"/>
      <c r="E256" s="1033" t="s">
        <v>509</v>
      </c>
      <c r="F256" s="1902" t="s">
        <v>1049</v>
      </c>
      <c r="G256" s="1902"/>
      <c r="H256" s="1902"/>
      <c r="I256" s="1902"/>
      <c r="J256" s="1902"/>
      <c r="K256" s="1034" t="s">
        <v>590</v>
      </c>
      <c r="L256" s="1035"/>
    </row>
    <row r="257" spans="2:12" ht="14.25" x14ac:dyDescent="0.2">
      <c r="B257" s="1037"/>
      <c r="C257" s="1037"/>
      <c r="D257" s="1037"/>
      <c r="E257" s="1037"/>
      <c r="F257" s="1037"/>
      <c r="G257" s="1037"/>
      <c r="H257" s="1037"/>
      <c r="I257" s="1037"/>
      <c r="J257" s="1037"/>
      <c r="K257" s="1038" t="s">
        <v>590</v>
      </c>
      <c r="L257" s="1037"/>
    </row>
    <row r="258" spans="2:12" ht="14.25" x14ac:dyDescent="0.2">
      <c r="B258" s="1037"/>
      <c r="C258" s="1037"/>
      <c r="D258" s="1037"/>
      <c r="E258" s="1037"/>
      <c r="F258" s="1037"/>
      <c r="G258" s="1037"/>
      <c r="H258" s="1037"/>
      <c r="I258" s="1037"/>
      <c r="J258" s="1037"/>
      <c r="K258" s="1038" t="s">
        <v>590</v>
      </c>
      <c r="L258" s="1037"/>
    </row>
    <row r="259" spans="2:12" x14ac:dyDescent="0.2">
      <c r="K259" s="1039" t="s">
        <v>590</v>
      </c>
    </row>
    <row r="260" spans="2:12" x14ac:dyDescent="0.2">
      <c r="K260" s="1039" t="s">
        <v>590</v>
      </c>
    </row>
    <row r="261" spans="2:12" x14ac:dyDescent="0.2">
      <c r="K261" s="1039" t="s">
        <v>590</v>
      </c>
    </row>
    <row r="262" spans="2:12" x14ac:dyDescent="0.2">
      <c r="K262" s="1039" t="s">
        <v>590</v>
      </c>
    </row>
    <row r="263" spans="2:12" x14ac:dyDescent="0.2">
      <c r="K263" s="1039" t="s">
        <v>590</v>
      </c>
    </row>
    <row r="264" spans="2:12" x14ac:dyDescent="0.2">
      <c r="K264" s="1039" t="s">
        <v>590</v>
      </c>
    </row>
    <row r="265" spans="2:12" x14ac:dyDescent="0.2">
      <c r="K265" s="1039" t="s">
        <v>590</v>
      </c>
    </row>
    <row r="266" spans="2:12" x14ac:dyDescent="0.2">
      <c r="K266" s="1039" t="s">
        <v>590</v>
      </c>
    </row>
  </sheetData>
  <sheetProtection formatCells="0" formatColumns="0" formatRows="0" autoFilter="0"/>
  <autoFilter ref="B18:K266">
    <filterColumn colId="9">
      <customFilters>
        <customFilter operator="notEqual" val=" "/>
      </customFilters>
    </filterColumn>
  </autoFilter>
  <mergeCells count="21">
    <mergeCell ref="B255:D255"/>
    <mergeCell ref="F255:J255"/>
    <mergeCell ref="F254:J254"/>
    <mergeCell ref="B256:D256"/>
    <mergeCell ref="F256:J256"/>
    <mergeCell ref="B12:K12"/>
    <mergeCell ref="B13:K13"/>
    <mergeCell ref="B14:I14"/>
    <mergeCell ref="B15:B16"/>
    <mergeCell ref="C15:D15"/>
    <mergeCell ref="E15:E16"/>
    <mergeCell ref="F15:G15"/>
    <mergeCell ref="H15:H16"/>
    <mergeCell ref="I15:J15"/>
    <mergeCell ref="K15:K16"/>
    <mergeCell ref="B11:K11"/>
    <mergeCell ref="G2:H2"/>
    <mergeCell ref="G6:J7"/>
    <mergeCell ref="B7:F8"/>
    <mergeCell ref="G8:J9"/>
    <mergeCell ref="B9:F10"/>
  </mergeCells>
  <pageMargins left="0.59055118110236227" right="0.39370078740157483" top="0.19685039370078741" bottom="0.19685039370078741" header="0" footer="0"/>
  <pageSetup paperSize="9" orientation="portrait"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P20"/>
  <sheetViews>
    <sheetView showGridLines="0" showRowColHeaders="0" zoomScale="130" zoomScaleNormal="130" workbookViewId="0"/>
  </sheetViews>
  <sheetFormatPr defaultColWidth="12.7109375" defaultRowHeight="18.75" x14ac:dyDescent="0.3"/>
  <cols>
    <col min="1" max="1" width="6.7109375" style="105" customWidth="1"/>
    <col min="2" max="2" width="7.42578125" style="105" customWidth="1"/>
    <col min="3" max="3" width="24.85546875" style="106" customWidth="1"/>
    <col min="4" max="4" width="11.140625" style="107" customWidth="1"/>
    <col min="5" max="5" width="10.28515625" style="107" customWidth="1"/>
    <col min="6" max="6" width="6.5703125" style="107" customWidth="1"/>
    <col min="7" max="7" width="9.140625" style="107" customWidth="1"/>
    <col min="8" max="9" width="12.7109375" style="107"/>
    <col min="10" max="10" width="5.140625" style="105" customWidth="1"/>
    <col min="11" max="11" width="17.5703125" style="106" customWidth="1"/>
    <col min="12" max="12" width="14" style="108" customWidth="1"/>
    <col min="13" max="13" width="14.85546875" style="108" customWidth="1"/>
    <col min="14" max="14" width="12.7109375" style="105"/>
    <col min="15" max="15" width="14" style="105" customWidth="1"/>
    <col min="16" max="16" width="12.42578125" style="105" customWidth="1"/>
    <col min="17" max="16384" width="12.7109375" style="105"/>
  </cols>
  <sheetData>
    <row r="1" spans="2:16" ht="10.5" customHeight="1" thickBot="1" x14ac:dyDescent="0.35"/>
    <row r="2" spans="2:16" x14ac:dyDescent="0.3">
      <c r="B2" s="1498"/>
      <c r="C2" s="1499"/>
      <c r="D2" s="1499"/>
      <c r="E2" s="1499"/>
      <c r="F2" s="1499"/>
      <c r="G2" s="1499"/>
      <c r="H2" s="1499"/>
      <c r="I2" s="1499"/>
      <c r="J2" s="1499"/>
      <c r="K2" s="1499"/>
      <c r="L2" s="1499"/>
      <c r="M2" s="1499"/>
      <c r="N2" s="1499"/>
      <c r="O2" s="1499"/>
      <c r="P2" s="1500"/>
    </row>
    <row r="3" spans="2:16" ht="15.75" customHeight="1" thickBot="1" x14ac:dyDescent="0.35">
      <c r="B3" s="1501"/>
      <c r="C3" s="1502"/>
      <c r="D3" s="1502"/>
      <c r="E3" s="1502"/>
      <c r="F3" s="1502"/>
      <c r="G3" s="1502"/>
      <c r="H3" s="1502"/>
      <c r="I3" s="1502"/>
      <c r="J3" s="1502"/>
      <c r="K3" s="1502"/>
      <c r="L3" s="1502"/>
      <c r="M3" s="1502"/>
      <c r="N3" s="1502"/>
      <c r="O3" s="1502"/>
      <c r="P3" s="1503"/>
    </row>
    <row r="4" spans="2:16" ht="11.25" customHeight="1" x14ac:dyDescent="0.3"/>
    <row r="5" spans="2:16" ht="18.75" customHeight="1" x14ac:dyDescent="0.3">
      <c r="B5" s="109"/>
      <c r="C5" s="109"/>
      <c r="D5" s="109"/>
      <c r="E5" s="1504" t="s">
        <v>607</v>
      </c>
      <c r="F5" s="1504"/>
      <c r="G5" s="1504"/>
      <c r="H5" s="1504"/>
      <c r="I5" s="1504"/>
      <c r="J5" s="1504"/>
      <c r="K5" s="1504"/>
      <c r="L5" s="1504"/>
      <c r="M5" s="1504"/>
      <c r="N5" s="1504"/>
      <c r="O5" s="1504"/>
      <c r="P5" s="1504"/>
    </row>
    <row r="6" spans="2:16" ht="18.75" customHeight="1" x14ac:dyDescent="0.3">
      <c r="B6" s="109"/>
      <c r="C6" s="109"/>
      <c r="D6" s="109"/>
      <c r="E6" s="1504"/>
      <c r="F6" s="1504"/>
      <c r="G6" s="1504"/>
      <c r="H6" s="1504"/>
      <c r="I6" s="1504"/>
      <c r="J6" s="1504"/>
      <c r="K6" s="1504"/>
      <c r="L6" s="1504"/>
      <c r="M6" s="1504"/>
      <c r="N6" s="1504"/>
      <c r="O6" s="1504"/>
      <c r="P6" s="1504"/>
    </row>
    <row r="7" spans="2:16" ht="10.5" customHeight="1" x14ac:dyDescent="0.3">
      <c r="B7" s="110"/>
      <c r="C7" s="110"/>
      <c r="D7" s="111"/>
      <c r="E7" s="111"/>
      <c r="F7" s="111"/>
      <c r="G7" s="111"/>
      <c r="H7" s="111"/>
      <c r="I7" s="111"/>
      <c r="J7" s="110"/>
      <c r="K7" s="112"/>
      <c r="L7" s="112"/>
      <c r="M7" s="112"/>
      <c r="N7" s="110"/>
      <c r="O7" s="110"/>
      <c r="P7" s="110"/>
    </row>
    <row r="8" spans="2:16" x14ac:dyDescent="0.3">
      <c r="B8" s="113"/>
      <c r="C8" s="114"/>
      <c r="D8" s="115"/>
      <c r="E8" s="116"/>
      <c r="F8" s="116"/>
      <c r="G8" s="116"/>
      <c r="H8" s="116"/>
      <c r="I8" s="116"/>
      <c r="J8" s="113"/>
      <c r="K8" s="117"/>
      <c r="L8" s="114"/>
      <c r="M8" s="114"/>
      <c r="N8" s="113"/>
      <c r="O8" s="113"/>
      <c r="P8" s="113"/>
    </row>
    <row r="9" spans="2:16" x14ac:dyDescent="0.3">
      <c r="B9" s="113"/>
      <c r="C9" s="114"/>
      <c r="D9" s="118"/>
      <c r="E9" s="119"/>
      <c r="F9" s="119"/>
      <c r="G9" s="119"/>
      <c r="H9" s="119"/>
      <c r="I9" s="119"/>
      <c r="J9" s="113"/>
      <c r="K9" s="117"/>
      <c r="L9" s="1505"/>
      <c r="M9" s="1497"/>
      <c r="N9" s="113"/>
      <c r="O9" s="113"/>
      <c r="P9" s="113"/>
    </row>
    <row r="10" spans="2:16" x14ac:dyDescent="0.3">
      <c r="B10" s="113"/>
      <c r="C10" s="114"/>
      <c r="D10" s="117"/>
      <c r="E10" s="114"/>
      <c r="F10" s="114"/>
      <c r="G10" s="114"/>
      <c r="H10" s="114"/>
      <c r="I10" s="114"/>
      <c r="J10" s="113"/>
      <c r="K10" s="117"/>
      <c r="L10" s="114"/>
      <c r="M10" s="114"/>
      <c r="N10" s="113"/>
      <c r="O10" s="113"/>
      <c r="P10" s="113"/>
    </row>
    <row r="11" spans="2:16" x14ac:dyDescent="0.3">
      <c r="B11" s="113"/>
      <c r="C11" s="114"/>
      <c r="D11" s="118"/>
      <c r="E11" s="119"/>
      <c r="F11" s="119"/>
      <c r="G11" s="119"/>
      <c r="H11" s="119"/>
      <c r="I11" s="119"/>
      <c r="J11" s="113"/>
      <c r="K11" s="117"/>
      <c r="L11" s="1497"/>
      <c r="M11" s="1497"/>
      <c r="N11" s="113"/>
      <c r="O11" s="113"/>
      <c r="P11" s="113"/>
    </row>
    <row r="12" spans="2:16" x14ac:dyDescent="0.3">
      <c r="B12" s="113"/>
      <c r="C12" s="120"/>
      <c r="D12" s="117"/>
      <c r="E12" s="114"/>
      <c r="F12" s="1506"/>
      <c r="G12" s="1506"/>
      <c r="H12" s="1506"/>
      <c r="I12" s="114"/>
      <c r="J12" s="113"/>
      <c r="K12" s="121"/>
      <c r="L12" s="122"/>
      <c r="M12" s="114"/>
      <c r="N12" s="1507"/>
      <c r="O12" s="1507"/>
      <c r="P12" s="119"/>
    </row>
    <row r="13" spans="2:16" x14ac:dyDescent="0.3">
      <c r="B13" s="113"/>
      <c r="C13" s="114"/>
      <c r="D13" s="123"/>
      <c r="E13" s="119"/>
      <c r="F13" s="119"/>
      <c r="G13" s="119"/>
      <c r="H13" s="119"/>
      <c r="I13" s="119"/>
      <c r="J13" s="113"/>
      <c r="K13" s="117"/>
      <c r="L13" s="1508"/>
      <c r="M13" s="1509"/>
      <c r="N13" s="113"/>
      <c r="O13" s="113"/>
      <c r="P13" s="113"/>
    </row>
    <row r="14" spans="2:16" x14ac:dyDescent="0.3">
      <c r="B14" s="113"/>
      <c r="C14" s="114"/>
      <c r="D14" s="117"/>
      <c r="E14" s="114"/>
      <c r="F14" s="114"/>
      <c r="G14" s="114"/>
      <c r="H14" s="114"/>
      <c r="I14" s="114"/>
      <c r="J14" s="113"/>
      <c r="K14" s="117"/>
      <c r="L14" s="114"/>
      <c r="M14" s="114"/>
      <c r="N14" s="113"/>
      <c r="O14" s="113"/>
      <c r="P14" s="113"/>
    </row>
    <row r="15" spans="2:16" x14ac:dyDescent="0.3">
      <c r="B15" s="113"/>
      <c r="C15" s="114"/>
      <c r="D15" s="123"/>
      <c r="E15" s="119"/>
      <c r="F15" s="119"/>
      <c r="G15" s="119"/>
      <c r="H15" s="119"/>
      <c r="I15" s="119"/>
      <c r="J15" s="113"/>
      <c r="K15" s="117"/>
      <c r="L15" s="1505"/>
      <c r="M15" s="1497"/>
      <c r="N15" s="113"/>
      <c r="O15" s="113"/>
      <c r="P15" s="113"/>
    </row>
    <row r="16" spans="2:16" x14ac:dyDescent="0.3">
      <c r="B16" s="113"/>
      <c r="C16" s="114"/>
      <c r="D16" s="117"/>
      <c r="E16" s="114"/>
      <c r="F16" s="114"/>
      <c r="G16" s="114"/>
      <c r="H16" s="114"/>
      <c r="I16" s="114"/>
      <c r="J16" s="113"/>
      <c r="K16" s="117"/>
      <c r="L16" s="114"/>
      <c r="M16" s="114"/>
      <c r="N16" s="113"/>
      <c r="O16" s="113"/>
      <c r="P16" s="113"/>
    </row>
    <row r="17" spans="2:16" x14ac:dyDescent="0.3">
      <c r="B17" s="113"/>
      <c r="C17" s="114"/>
      <c r="D17" s="118"/>
      <c r="E17" s="119"/>
      <c r="F17" s="119"/>
      <c r="G17" s="119"/>
      <c r="H17" s="119"/>
      <c r="I17" s="119"/>
      <c r="J17" s="113"/>
      <c r="K17" s="117"/>
      <c r="L17" s="1497"/>
      <c r="M17" s="1497"/>
      <c r="N17" s="113"/>
      <c r="O17" s="113"/>
      <c r="P17" s="113"/>
    </row>
    <row r="18" spans="2:16" x14ac:dyDescent="0.3">
      <c r="B18" s="113"/>
      <c r="C18" s="120"/>
      <c r="D18" s="117"/>
      <c r="E18" s="114"/>
      <c r="F18" s="1506"/>
      <c r="G18" s="1506"/>
      <c r="H18" s="1506"/>
      <c r="I18" s="114"/>
      <c r="J18" s="113"/>
      <c r="K18" s="121"/>
      <c r="L18" s="122"/>
      <c r="M18" s="114"/>
      <c r="N18" s="1507"/>
      <c r="O18" s="1507"/>
      <c r="P18" s="113"/>
    </row>
    <row r="19" spans="2:16" x14ac:dyDescent="0.3">
      <c r="B19" s="113"/>
      <c r="C19" s="114"/>
      <c r="D19" s="118"/>
      <c r="E19" s="119"/>
      <c r="F19" s="119"/>
      <c r="G19" s="119"/>
      <c r="H19" s="119"/>
      <c r="I19" s="119"/>
      <c r="J19" s="113"/>
      <c r="K19" s="117"/>
      <c r="L19" s="1497"/>
      <c r="M19" s="1497"/>
      <c r="N19" s="113"/>
      <c r="O19" s="113"/>
      <c r="P19" s="113"/>
    </row>
    <row r="20" spans="2:16" x14ac:dyDescent="0.3">
      <c r="B20" s="113"/>
      <c r="C20" s="114"/>
      <c r="D20" s="115"/>
      <c r="E20" s="116"/>
      <c r="F20" s="116"/>
      <c r="G20" s="116"/>
      <c r="H20" s="116"/>
      <c r="I20" s="116"/>
      <c r="J20" s="113"/>
      <c r="K20" s="117"/>
      <c r="L20" s="114"/>
      <c r="M20" s="114"/>
      <c r="N20" s="113"/>
      <c r="O20" s="113"/>
      <c r="P20" s="113"/>
    </row>
  </sheetData>
  <mergeCells count="12">
    <mergeCell ref="L19:M19"/>
    <mergeCell ref="B2:P3"/>
    <mergeCell ref="E5:P6"/>
    <mergeCell ref="L9:M9"/>
    <mergeCell ref="L11:M11"/>
    <mergeCell ref="F12:H12"/>
    <mergeCell ref="N12:O12"/>
    <mergeCell ref="L13:M13"/>
    <mergeCell ref="L15:M15"/>
    <mergeCell ref="L17:M17"/>
    <mergeCell ref="F18:H18"/>
    <mergeCell ref="N18:O18"/>
  </mergeCells>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9"/>
  </sheetPr>
  <dimension ref="A1:IV82"/>
  <sheetViews>
    <sheetView workbookViewId="0">
      <selection activeCell="T36" sqref="T36:AA36"/>
    </sheetView>
  </sheetViews>
  <sheetFormatPr defaultRowHeight="12.75" customHeight="1" x14ac:dyDescent="0.2"/>
  <cols>
    <col min="1" max="1" width="4" style="42" customWidth="1"/>
    <col min="2" max="2" width="3.7109375" style="42" hidden="1" customWidth="1"/>
    <col min="3" max="3" width="5.7109375" style="42" customWidth="1"/>
    <col min="4" max="4" width="3.7109375" style="42" customWidth="1"/>
    <col min="5" max="5" width="6.85546875" style="42" customWidth="1"/>
    <col min="6" max="6" width="5.140625" style="42" customWidth="1"/>
    <col min="7" max="12" width="3.7109375" style="42" customWidth="1"/>
    <col min="13" max="13" width="4" style="43" customWidth="1"/>
    <col min="14" max="14" width="2.85546875" style="42" customWidth="1"/>
    <col min="15" max="15" width="3" style="42" customWidth="1"/>
    <col min="16" max="16" width="6.7109375" style="43" customWidth="1"/>
    <col min="17" max="17" width="7.140625" style="42" customWidth="1"/>
    <col min="18" max="21" width="3.7109375" style="42" customWidth="1"/>
    <col min="22" max="22" width="3.7109375" style="43" customWidth="1"/>
    <col min="23" max="27" width="3.7109375" style="42" customWidth="1"/>
    <col min="28" max="28" width="4" style="42" customWidth="1"/>
    <col min="29" max="29" width="9.140625" style="42" hidden="1" customWidth="1"/>
    <col min="30" max="256" width="9.140625" style="42" customWidth="1"/>
  </cols>
  <sheetData>
    <row r="1" spans="1:28" ht="18.75" customHeight="1" x14ac:dyDescent="0.2">
      <c r="A1" s="45"/>
      <c r="B1" s="1913" t="s">
        <v>47</v>
      </c>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45"/>
    </row>
    <row r="2" spans="1:28" ht="15" customHeight="1" x14ac:dyDescent="0.2">
      <c r="A2" s="45"/>
      <c r="B2" s="6"/>
      <c r="C2" s="1920" t="s">
        <v>70</v>
      </c>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row>
    <row r="3" spans="1:28" s="1" customFormat="1" ht="15" customHeight="1" x14ac:dyDescent="0.2">
      <c r="A3" s="45"/>
      <c r="B3" s="1917" t="s">
        <v>0</v>
      </c>
      <c r="C3" s="1917"/>
      <c r="D3" s="1917"/>
      <c r="E3" s="1917"/>
      <c r="F3" s="1917"/>
      <c r="G3" s="1917"/>
      <c r="H3" s="1917"/>
      <c r="I3" s="1917"/>
      <c r="J3" s="1917"/>
      <c r="K3" s="1917"/>
      <c r="L3" s="1917"/>
      <c r="M3" s="1917"/>
      <c r="N3" s="1917"/>
      <c r="O3" s="1917"/>
      <c r="P3" s="1917"/>
      <c r="Q3" s="1917"/>
      <c r="R3" s="1917"/>
      <c r="S3" s="1917"/>
      <c r="T3" s="1917"/>
      <c r="U3" s="1917"/>
      <c r="V3" s="1917"/>
      <c r="W3" s="1917"/>
      <c r="X3" s="1917"/>
      <c r="Y3" s="1917"/>
      <c r="Z3" s="1917"/>
      <c r="AA3" s="1917"/>
      <c r="AB3" s="7"/>
    </row>
    <row r="4" spans="1:28" s="1" customFormat="1" ht="15" customHeight="1" x14ac:dyDescent="0.2">
      <c r="A4" s="8"/>
      <c r="B4" s="9"/>
      <c r="C4" s="9"/>
      <c r="D4" s="9"/>
      <c r="E4" s="9"/>
      <c r="F4" s="9"/>
      <c r="G4" s="9"/>
      <c r="H4" s="9"/>
      <c r="I4" s="1914" t="s">
        <v>71</v>
      </c>
      <c r="J4" s="1914"/>
      <c r="K4" s="1914"/>
      <c r="L4" s="1914"/>
      <c r="M4" s="1914"/>
      <c r="N4" s="1914"/>
      <c r="O4" s="1914"/>
      <c r="P4" s="1914"/>
      <c r="Q4" s="1914"/>
      <c r="R4" s="1914"/>
      <c r="S4" s="1914"/>
      <c r="T4" s="9"/>
      <c r="U4" s="9"/>
      <c r="V4" s="9"/>
      <c r="W4" s="9"/>
      <c r="X4" s="9"/>
      <c r="Y4" s="9"/>
      <c r="Z4" s="9"/>
      <c r="AA4" s="9"/>
      <c r="AB4" s="7"/>
    </row>
    <row r="5" spans="1:28" s="2" customFormat="1" ht="15" customHeight="1" x14ac:dyDescent="0.2">
      <c r="A5" s="10"/>
      <c r="B5" s="1915" t="s">
        <v>2</v>
      </c>
      <c r="C5" s="1915"/>
      <c r="D5" s="1915"/>
      <c r="E5" s="1915"/>
      <c r="F5" s="11"/>
      <c r="G5" s="1957" t="s">
        <v>3</v>
      </c>
      <c r="H5" s="1957"/>
      <c r="I5" s="1957"/>
      <c r="J5" s="1957"/>
      <c r="K5" s="1957"/>
      <c r="L5" s="1957"/>
      <c r="M5" s="1957"/>
      <c r="N5" s="1957"/>
      <c r="O5" s="1957"/>
      <c r="P5" s="1957"/>
      <c r="Q5" s="1957"/>
      <c r="R5" s="1957"/>
      <c r="S5" s="1957"/>
      <c r="T5" s="1957"/>
      <c r="U5" s="1957"/>
      <c r="V5" s="1957"/>
      <c r="W5" s="1957"/>
      <c r="X5" s="1957"/>
      <c r="Y5" s="1957"/>
      <c r="Z5" s="1957"/>
      <c r="AA5" s="1957"/>
      <c r="AB5" s="10"/>
    </row>
    <row r="6" spans="1:28" s="2" customFormat="1" ht="15" customHeight="1" x14ac:dyDescent="0.2">
      <c r="A6" s="10"/>
      <c r="B6" s="1916" t="s">
        <v>4</v>
      </c>
      <c r="C6" s="1916"/>
      <c r="D6" s="1916"/>
      <c r="E6" s="1916"/>
      <c r="F6" s="13"/>
      <c r="G6" s="1958" t="s">
        <v>5</v>
      </c>
      <c r="H6" s="1958"/>
      <c r="I6" s="1958"/>
      <c r="J6" s="1958"/>
      <c r="K6" s="1958"/>
      <c r="L6" s="1958"/>
      <c r="M6" s="1958"/>
      <c r="N6" s="1958"/>
      <c r="O6" s="1958"/>
      <c r="P6" s="1958"/>
      <c r="Q6" s="1958"/>
      <c r="R6" s="1958"/>
      <c r="S6" s="1958"/>
      <c r="T6" s="1958"/>
      <c r="U6" s="1958"/>
      <c r="V6" s="1958"/>
      <c r="W6" s="1958"/>
      <c r="X6" s="1958"/>
      <c r="Y6" s="1958"/>
      <c r="Z6" s="1958"/>
      <c r="AA6" s="1958"/>
      <c r="AB6" s="10"/>
    </row>
    <row r="7" spans="1:28" s="1" customFormat="1" ht="15" customHeight="1" x14ac:dyDescent="0.2">
      <c r="A7" s="14"/>
      <c r="B7" s="1957" t="s">
        <v>6</v>
      </c>
      <c r="C7" s="1957"/>
      <c r="D7" s="1957"/>
      <c r="E7" s="1957"/>
      <c r="F7" s="1957"/>
      <c r="G7" s="1958" t="s">
        <v>7</v>
      </c>
      <c r="H7" s="1958"/>
      <c r="I7" s="1958"/>
      <c r="J7" s="1958"/>
      <c r="K7" s="1958"/>
      <c r="L7" s="1958"/>
      <c r="M7" s="1958"/>
      <c r="N7" s="1958"/>
      <c r="O7" s="1958"/>
      <c r="P7" s="1958"/>
      <c r="Q7" s="1958"/>
      <c r="R7" s="1958"/>
      <c r="S7" s="1958"/>
      <c r="T7" s="1958"/>
      <c r="U7" s="1958"/>
      <c r="V7" s="1958"/>
      <c r="W7" s="1958"/>
      <c r="X7" s="1958"/>
      <c r="Y7" s="1958"/>
      <c r="Z7" s="1958"/>
      <c r="AA7" s="1958"/>
      <c r="AB7" s="14"/>
    </row>
    <row r="8" spans="1:28" s="1" customFormat="1" ht="15" customHeight="1" x14ac:dyDescent="0.2">
      <c r="A8" s="15"/>
      <c r="B8" s="1957" t="s">
        <v>4</v>
      </c>
      <c r="C8" s="1957"/>
      <c r="D8" s="1957"/>
      <c r="E8" s="1957"/>
      <c r="F8" s="1957"/>
      <c r="G8" s="1958" t="s">
        <v>7</v>
      </c>
      <c r="H8" s="1958"/>
      <c r="I8" s="1958"/>
      <c r="J8" s="1958"/>
      <c r="K8" s="1958"/>
      <c r="L8" s="1958"/>
      <c r="M8" s="1958"/>
      <c r="N8" s="1958"/>
      <c r="O8" s="1967"/>
      <c r="P8" s="1967"/>
      <c r="Q8" s="1967"/>
      <c r="R8" s="1967"/>
      <c r="S8" s="1967"/>
      <c r="T8" s="1967"/>
      <c r="U8" s="1967"/>
      <c r="V8" s="1967"/>
      <c r="W8" s="1967"/>
      <c r="X8" s="1967"/>
      <c r="Y8" s="1967"/>
      <c r="Z8" s="1967"/>
      <c r="AA8" s="1967"/>
      <c r="AB8" s="14"/>
    </row>
    <row r="9" spans="1:28" s="1" customFormat="1" ht="5.25" customHeight="1" x14ac:dyDescent="0.2">
      <c r="A9" s="15"/>
      <c r="B9" s="1962"/>
      <c r="C9" s="1962"/>
      <c r="D9" s="1962"/>
      <c r="E9" s="1961"/>
      <c r="F9" s="1961"/>
      <c r="G9" s="1961"/>
      <c r="H9" s="1961"/>
      <c r="I9" s="1961"/>
      <c r="J9" s="1961"/>
      <c r="K9" s="18"/>
      <c r="L9" s="19"/>
      <c r="M9" s="1961"/>
      <c r="N9" s="1961"/>
      <c r="O9" s="1961"/>
      <c r="P9" s="1961"/>
      <c r="Q9" s="1961"/>
      <c r="R9" s="1961"/>
      <c r="S9" s="1961"/>
      <c r="T9" s="1968"/>
      <c r="U9" s="1968"/>
      <c r="V9" s="1961"/>
      <c r="W9" s="1961"/>
      <c r="X9" s="1961"/>
      <c r="Y9" s="1961"/>
      <c r="Z9" s="1961"/>
      <c r="AA9" s="1961"/>
      <c r="AB9" s="14"/>
    </row>
    <row r="10" spans="1:28" s="1" customFormat="1" ht="14.25" hidden="1" customHeight="1" x14ac:dyDescent="0.2">
      <c r="A10" s="15"/>
      <c r="B10" s="16"/>
      <c r="C10" s="16"/>
      <c r="D10" s="16"/>
      <c r="E10" s="16"/>
      <c r="F10" s="16"/>
      <c r="G10" s="16"/>
      <c r="H10" s="16"/>
      <c r="I10" s="16"/>
      <c r="J10" s="16"/>
      <c r="K10" s="16"/>
      <c r="L10" s="15"/>
      <c r="M10" s="16"/>
      <c r="N10" s="16"/>
      <c r="O10" s="16"/>
      <c r="P10" s="16"/>
      <c r="Q10" s="16"/>
      <c r="R10" s="16"/>
      <c r="S10" s="16"/>
      <c r="T10" s="16"/>
      <c r="U10" s="16"/>
      <c r="V10" s="16"/>
      <c r="W10" s="16"/>
      <c r="X10" s="16"/>
      <c r="Y10" s="16"/>
      <c r="Z10" s="16"/>
      <c r="AA10" s="16"/>
      <c r="AB10" s="14"/>
    </row>
    <row r="11" spans="1:28" s="1" customFormat="1" ht="15" hidden="1" customHeight="1" x14ac:dyDescent="0.15">
      <c r="A11" s="15"/>
      <c r="B11" s="1962"/>
      <c r="C11" s="1962"/>
      <c r="D11" s="1962"/>
      <c r="E11" s="1961"/>
      <c r="F11" s="1961"/>
      <c r="G11" s="1961"/>
      <c r="H11" s="15"/>
      <c r="I11" s="1968"/>
      <c r="J11" s="1968"/>
      <c r="K11" s="1968"/>
      <c r="L11" s="1968"/>
      <c r="M11" s="1976"/>
      <c r="N11" s="1976"/>
      <c r="O11" s="1976"/>
      <c r="P11" s="1976"/>
      <c r="Q11" s="15"/>
      <c r="R11" s="1968"/>
      <c r="S11" s="1968"/>
      <c r="T11" s="1968"/>
      <c r="U11" s="1968"/>
      <c r="V11" s="1966"/>
      <c r="W11" s="1966"/>
      <c r="X11" s="1966"/>
      <c r="Y11" s="1966"/>
      <c r="Z11" s="1966"/>
      <c r="AA11" s="1966"/>
      <c r="AB11" s="14"/>
    </row>
    <row r="12" spans="1:28" s="1" customFormat="1" ht="11.25" hidden="1" customHeight="1" x14ac:dyDescent="0.2">
      <c r="A12" s="15"/>
      <c r="B12" s="16"/>
      <c r="C12" s="16"/>
      <c r="D12" s="16"/>
      <c r="E12" s="16"/>
      <c r="F12" s="16"/>
      <c r="G12" s="15"/>
      <c r="H12" s="15"/>
      <c r="I12" s="15"/>
      <c r="J12" s="15"/>
      <c r="K12" s="16"/>
      <c r="L12" s="16"/>
      <c r="M12" s="1977"/>
      <c r="N12" s="1977"/>
      <c r="O12" s="1977"/>
      <c r="P12" s="1977"/>
      <c r="Q12" s="15"/>
      <c r="R12" s="16"/>
      <c r="S12" s="16"/>
      <c r="T12" s="16"/>
      <c r="U12" s="16"/>
      <c r="V12" s="15"/>
      <c r="W12" s="15"/>
      <c r="X12" s="15"/>
      <c r="Y12" s="15"/>
      <c r="Z12" s="15"/>
      <c r="AA12" s="15"/>
      <c r="AB12" s="14"/>
    </row>
    <row r="13" spans="1:28" s="1" customFormat="1" ht="15" hidden="1" customHeight="1" x14ac:dyDescent="0.2">
      <c r="A13" s="15"/>
      <c r="B13" s="1962"/>
      <c r="C13" s="1962"/>
      <c r="D13" s="1962"/>
      <c r="E13" s="1978"/>
      <c r="F13" s="1978"/>
      <c r="G13" s="1978"/>
      <c r="H13" s="15"/>
      <c r="I13" s="15"/>
      <c r="J13" s="1968"/>
      <c r="K13" s="1968"/>
      <c r="L13" s="1968"/>
      <c r="M13" s="1975"/>
      <c r="N13" s="1975"/>
      <c r="O13" s="1975"/>
      <c r="P13" s="1975"/>
      <c r="Q13" s="15"/>
      <c r="R13" s="1968"/>
      <c r="S13" s="1968"/>
      <c r="T13" s="1968"/>
      <c r="U13" s="1968"/>
      <c r="V13" s="1973"/>
      <c r="W13" s="1973"/>
      <c r="X13" s="1973"/>
      <c r="Y13" s="1973"/>
      <c r="Z13" s="1973"/>
      <c r="AA13" s="1973"/>
      <c r="AB13" s="14"/>
    </row>
    <row r="14" spans="1:28" s="1" customFormat="1" ht="2.25" hidden="1" customHeight="1" x14ac:dyDescent="0.2">
      <c r="A14" s="15"/>
      <c r="B14" s="16"/>
      <c r="C14" s="16"/>
      <c r="D14" s="16"/>
      <c r="E14" s="16"/>
      <c r="F14" s="16"/>
      <c r="G14" s="16"/>
      <c r="H14" s="15"/>
      <c r="I14" s="15"/>
      <c r="J14" s="15"/>
      <c r="K14" s="15"/>
      <c r="L14" s="15"/>
      <c r="M14" s="21"/>
      <c r="N14" s="15"/>
      <c r="O14" s="15"/>
      <c r="P14" s="16"/>
      <c r="Q14" s="16"/>
      <c r="R14" s="16"/>
      <c r="S14" s="16"/>
      <c r="T14" s="16"/>
      <c r="U14" s="15"/>
      <c r="V14" s="15"/>
      <c r="W14" s="15"/>
      <c r="X14" s="15"/>
      <c r="Y14" s="15"/>
      <c r="Z14" s="15"/>
      <c r="AA14" s="15"/>
      <c r="AB14" s="14"/>
    </row>
    <row r="15" spans="1:28" s="1" customFormat="1" ht="15" hidden="1" customHeight="1" x14ac:dyDescent="0.2">
      <c r="A15" s="15"/>
      <c r="B15" s="1962"/>
      <c r="C15" s="1962"/>
      <c r="D15" s="1962"/>
      <c r="E15" s="15"/>
      <c r="F15" s="15"/>
      <c r="G15" s="15"/>
      <c r="H15" s="15"/>
      <c r="I15" s="15"/>
      <c r="J15" s="1968"/>
      <c r="K15" s="1968"/>
      <c r="L15" s="1968"/>
      <c r="M15" s="1967"/>
      <c r="N15" s="1967"/>
      <c r="O15" s="1967"/>
      <c r="P15" s="1967"/>
      <c r="Q15" s="1967"/>
      <c r="R15" s="1967"/>
      <c r="S15" s="1967"/>
      <c r="T15" s="1967"/>
      <c r="U15" s="1967"/>
      <c r="V15" s="1967"/>
      <c r="W15" s="1967"/>
      <c r="X15" s="1967"/>
      <c r="Y15" s="1967"/>
      <c r="Z15" s="1967"/>
      <c r="AA15" s="1967"/>
      <c r="AB15" s="14"/>
    </row>
    <row r="16" spans="1:28" s="1" customFormat="1" ht="12.75" hidden="1" customHeight="1" x14ac:dyDescent="0.2">
      <c r="A16" s="14"/>
      <c r="B16" s="1962"/>
      <c r="C16" s="1962"/>
      <c r="D16" s="1962"/>
      <c r="E16" s="1962"/>
      <c r="F16" s="1962"/>
      <c r="G16" s="1962"/>
      <c r="H16" s="1962"/>
      <c r="I16" s="1962"/>
      <c r="J16" s="1962"/>
      <c r="K16" s="1962"/>
      <c r="L16" s="1962"/>
      <c r="M16" s="22"/>
      <c r="N16" s="22"/>
      <c r="O16" s="22"/>
      <c r="P16" s="22"/>
      <c r="Q16" s="22"/>
      <c r="R16" s="22"/>
      <c r="S16" s="22"/>
      <c r="T16" s="22"/>
      <c r="U16" s="22"/>
      <c r="V16" s="22"/>
      <c r="W16" s="22"/>
      <c r="X16" s="22"/>
      <c r="Y16" s="22"/>
      <c r="Z16" s="22"/>
      <c r="AA16" s="22"/>
      <c r="AB16" s="14"/>
    </row>
    <row r="17" spans="1:28" s="1" customFormat="1" ht="8.25" hidden="1" customHeight="1" x14ac:dyDescent="0.2">
      <c r="A17" s="14"/>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14"/>
    </row>
    <row r="18" spans="1:28" s="1" customFormat="1" ht="15" hidden="1" customHeight="1" x14ac:dyDescent="0.2">
      <c r="A18" s="14"/>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14"/>
    </row>
    <row r="19" spans="1:28" s="1" customFormat="1" ht="15" hidden="1" customHeight="1" x14ac:dyDescent="0.2">
      <c r="A19" s="14"/>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14"/>
    </row>
    <row r="20" spans="1:28" s="1" customFormat="1" ht="15" hidden="1" customHeight="1" x14ac:dyDescent="0.2">
      <c r="A20" s="5"/>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5"/>
    </row>
    <row r="21" spans="1:28" s="1" customFormat="1" ht="15" hidden="1" customHeight="1" x14ac:dyDescent="0.2">
      <c r="A21" s="5"/>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5"/>
    </row>
    <row r="22" spans="1:28" s="1" customFormat="1" ht="15" hidden="1" customHeight="1" x14ac:dyDescent="0.2">
      <c r="A22" s="5"/>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5"/>
    </row>
    <row r="23" spans="1:28" s="1" customFormat="1" ht="15" hidden="1" customHeight="1" x14ac:dyDescent="0.2">
      <c r="A23" s="5"/>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5"/>
    </row>
    <row r="24" spans="1:28" s="1" customFormat="1" ht="15" hidden="1" customHeight="1" x14ac:dyDescent="0.2">
      <c r="A24" s="5"/>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5"/>
    </row>
    <row r="25" spans="1:28" s="1" customFormat="1" ht="15" hidden="1" customHeight="1" x14ac:dyDescent="0.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row>
    <row r="26" spans="1:28" s="1" customFormat="1" ht="15" hidden="1" customHeight="1" x14ac:dyDescent="0.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row>
    <row r="27" spans="1:28" s="1" customFormat="1" ht="15" hidden="1" customHeight="1" x14ac:dyDescent="0.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row>
    <row r="28" spans="1:28" s="1" customFormat="1" ht="15" hidden="1" customHeight="1"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row>
    <row r="29" spans="1:28" s="1" customFormat="1" ht="15" hidden="1" customHeight="1" x14ac:dyDescent="0.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row>
    <row r="30" spans="1:28" s="1" customFormat="1" ht="15" hidden="1" customHeight="1" x14ac:dyDescent="0.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row>
    <row r="31" spans="1:28" s="1" customFormat="1" ht="15" hidden="1" customHeight="1" x14ac:dyDescent="0.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row>
    <row r="32" spans="1:28" s="2" customFormat="1" ht="15" hidden="1" customHeight="1" x14ac:dyDescent="0.2">
      <c r="A32" s="10"/>
      <c r="B32" s="17"/>
      <c r="C32" s="17"/>
      <c r="D32" s="17"/>
      <c r="E32" s="17"/>
      <c r="F32" s="17"/>
      <c r="G32" s="24"/>
      <c r="H32" s="24"/>
      <c r="I32" s="24"/>
      <c r="J32" s="24"/>
      <c r="K32" s="20"/>
      <c r="L32" s="20"/>
      <c r="M32" s="20"/>
      <c r="N32" s="20"/>
      <c r="O32" s="20"/>
      <c r="P32" s="20"/>
      <c r="Q32" s="20"/>
      <c r="R32" s="20"/>
      <c r="S32" s="20"/>
      <c r="T32" s="20"/>
      <c r="U32" s="20"/>
      <c r="V32" s="20"/>
      <c r="W32" s="20"/>
      <c r="X32" s="20"/>
      <c r="Y32" s="20"/>
      <c r="Z32" s="20"/>
      <c r="AA32" s="20"/>
      <c r="AB32" s="10"/>
    </row>
    <row r="33" spans="1:29" s="2" customFormat="1" ht="15" hidden="1" customHeight="1" x14ac:dyDescent="0.2">
      <c r="A33" s="10"/>
      <c r="B33" s="17"/>
      <c r="C33" s="17"/>
      <c r="D33" s="17"/>
      <c r="E33" s="17"/>
      <c r="F33" s="17"/>
      <c r="G33" s="24"/>
      <c r="H33" s="24"/>
      <c r="I33" s="24"/>
      <c r="J33" s="24"/>
      <c r="K33" s="20"/>
      <c r="L33" s="20"/>
      <c r="M33" s="20"/>
      <c r="N33" s="20"/>
      <c r="O33" s="20"/>
      <c r="P33" s="20"/>
      <c r="Q33" s="20"/>
      <c r="R33" s="20"/>
      <c r="S33" s="20"/>
      <c r="T33" s="20"/>
      <c r="U33" s="20"/>
      <c r="V33" s="20"/>
      <c r="W33" s="20"/>
      <c r="X33" s="20"/>
      <c r="Y33" s="20"/>
      <c r="Z33" s="20"/>
      <c r="AA33" s="20"/>
      <c r="AB33" s="10"/>
    </row>
    <row r="34" spans="1:29" s="2" customFormat="1" ht="15" customHeight="1" x14ac:dyDescent="0.2">
      <c r="A34" s="10"/>
      <c r="B34" s="17"/>
      <c r="C34" s="17"/>
      <c r="D34" s="46" t="s">
        <v>72</v>
      </c>
      <c r="E34" s="1915" t="s">
        <v>9</v>
      </c>
      <c r="F34" s="1915"/>
      <c r="G34" s="1915"/>
      <c r="H34" s="1915"/>
      <c r="I34" s="1915"/>
      <c r="J34" s="1915"/>
      <c r="K34" s="1915"/>
      <c r="L34" s="20"/>
      <c r="M34" s="20"/>
      <c r="N34" s="20"/>
      <c r="O34" s="20"/>
      <c r="P34" s="20"/>
      <c r="Q34" s="20"/>
      <c r="R34" s="20"/>
      <c r="S34" s="20"/>
      <c r="T34" s="20"/>
      <c r="U34" s="20"/>
      <c r="V34" s="20"/>
      <c r="W34" s="20"/>
      <c r="X34" s="20"/>
      <c r="Y34" s="20"/>
      <c r="Z34" s="20"/>
      <c r="AA34" s="20"/>
      <c r="AB34" s="10"/>
    </row>
    <row r="35" spans="1:29" s="2" customFormat="1" ht="15" customHeight="1" x14ac:dyDescent="0.2">
      <c r="A35" s="10"/>
      <c r="B35" s="17"/>
      <c r="C35" s="17"/>
      <c r="D35" s="46" t="s">
        <v>72</v>
      </c>
      <c r="E35" s="1915" t="s">
        <v>10</v>
      </c>
      <c r="F35" s="1915"/>
      <c r="G35" s="1915"/>
      <c r="H35" s="1915"/>
      <c r="I35" s="1915"/>
      <c r="J35" s="1915"/>
      <c r="K35" s="1915"/>
      <c r="L35" s="20"/>
      <c r="M35" s="20"/>
      <c r="N35" s="20"/>
      <c r="O35" s="20"/>
      <c r="P35" s="20"/>
      <c r="Q35" s="20"/>
      <c r="R35" s="20"/>
      <c r="S35" s="20"/>
      <c r="T35" s="20"/>
      <c r="U35" s="20"/>
      <c r="V35" s="20"/>
      <c r="W35" s="20"/>
      <c r="X35" s="20"/>
      <c r="Y35" s="20"/>
      <c r="Z35" s="20"/>
      <c r="AA35" s="20"/>
      <c r="AB35" s="10"/>
    </row>
    <row r="36" spans="1:29" s="2" customFormat="1" ht="15" customHeight="1" x14ac:dyDescent="0.2">
      <c r="A36" s="10"/>
      <c r="B36" s="25"/>
      <c r="C36" s="24"/>
      <c r="D36" s="24"/>
      <c r="E36" s="24"/>
      <c r="F36" s="24"/>
      <c r="G36" s="24"/>
      <c r="H36" s="24"/>
      <c r="I36" s="24"/>
      <c r="J36" s="24"/>
      <c r="K36" s="20"/>
      <c r="L36" s="20"/>
      <c r="M36" s="20"/>
      <c r="N36" s="20"/>
      <c r="O36" s="20"/>
      <c r="P36" s="20"/>
      <c r="Q36" s="20"/>
      <c r="R36" s="20"/>
      <c r="S36" s="20"/>
      <c r="T36" s="1974" t="s">
        <v>11</v>
      </c>
      <c r="U36" s="1974"/>
      <c r="V36" s="1974"/>
      <c r="W36" s="1974"/>
      <c r="X36" s="1974"/>
      <c r="Y36" s="1974"/>
      <c r="Z36" s="1974"/>
      <c r="AA36" s="1974"/>
      <c r="AB36" s="10"/>
    </row>
    <row r="37" spans="1:29" s="2" customFormat="1" ht="18" customHeight="1" x14ac:dyDescent="0.2">
      <c r="A37" s="10"/>
      <c r="B37" s="26" t="s">
        <v>12</v>
      </c>
      <c r="C37" s="1970" t="s">
        <v>48</v>
      </c>
      <c r="D37" s="1972"/>
      <c r="E37" s="1972"/>
      <c r="F37" s="1972"/>
      <c r="G37" s="1972"/>
      <c r="H37" s="1972"/>
      <c r="I37" s="1972"/>
      <c r="J37" s="1972"/>
      <c r="K37" s="1972"/>
      <c r="L37" s="1972"/>
      <c r="M37" s="1971"/>
      <c r="N37" s="1970" t="s">
        <v>14</v>
      </c>
      <c r="O37" s="1971"/>
      <c r="P37" s="1959" t="s">
        <v>15</v>
      </c>
      <c r="Q37" s="1960"/>
      <c r="R37" s="1970" t="s">
        <v>41</v>
      </c>
      <c r="S37" s="1972"/>
      <c r="T37" s="1972"/>
      <c r="U37" s="1972"/>
      <c r="V37" s="1971"/>
      <c r="W37" s="1970" t="s">
        <v>42</v>
      </c>
      <c r="X37" s="1972"/>
      <c r="Y37" s="1972"/>
      <c r="Z37" s="1972"/>
      <c r="AA37" s="1971"/>
      <c r="AB37" s="10"/>
    </row>
    <row r="38" spans="1:29" s="2" customFormat="1" ht="15" customHeight="1" x14ac:dyDescent="0.2">
      <c r="A38" s="10"/>
      <c r="B38" s="27" t="s">
        <v>18</v>
      </c>
      <c r="C38" s="1959" t="s">
        <v>19</v>
      </c>
      <c r="D38" s="1969"/>
      <c r="E38" s="1969"/>
      <c r="F38" s="1969"/>
      <c r="G38" s="1969"/>
      <c r="H38" s="1969"/>
      <c r="I38" s="1969"/>
      <c r="J38" s="1969"/>
      <c r="K38" s="1969"/>
      <c r="L38" s="1969"/>
      <c r="M38" s="1960"/>
      <c r="N38" s="1959" t="s">
        <v>20</v>
      </c>
      <c r="O38" s="1960"/>
      <c r="P38" s="1970" t="s">
        <v>21</v>
      </c>
      <c r="Q38" s="1971"/>
      <c r="R38" s="1970" t="s">
        <v>22</v>
      </c>
      <c r="S38" s="1972"/>
      <c r="T38" s="1972"/>
      <c r="U38" s="1972"/>
      <c r="V38" s="1971"/>
      <c r="W38" s="1970" t="s">
        <v>23</v>
      </c>
      <c r="X38" s="1972"/>
      <c r="Y38" s="1972"/>
      <c r="Z38" s="1972"/>
      <c r="AA38" s="1971"/>
      <c r="AB38" s="10"/>
    </row>
    <row r="39" spans="1:29" s="3" customFormat="1" ht="15" customHeight="1" x14ac:dyDescent="0.2">
      <c r="A39" s="10"/>
      <c r="B39" s="28" t="s">
        <v>26</v>
      </c>
      <c r="C39" s="1933" t="s">
        <v>49</v>
      </c>
      <c r="D39" s="1934"/>
      <c r="E39" s="1934"/>
      <c r="F39" s="1934"/>
      <c r="G39" s="1934"/>
      <c r="H39" s="1934"/>
      <c r="I39" s="1934"/>
      <c r="J39" s="1934"/>
      <c r="K39" s="1934"/>
      <c r="L39" s="1934"/>
      <c r="M39" s="1935"/>
      <c r="N39" s="1903"/>
      <c r="O39" s="1904"/>
      <c r="P39" s="1903"/>
      <c r="Q39" s="1904"/>
      <c r="R39" s="1945"/>
      <c r="S39" s="1946"/>
      <c r="T39" s="1946"/>
      <c r="U39" s="1946"/>
      <c r="V39" s="1947"/>
      <c r="W39" s="1945"/>
      <c r="X39" s="1946"/>
      <c r="Y39" s="1946"/>
      <c r="Z39" s="1946"/>
      <c r="AA39" s="1947"/>
      <c r="AB39" s="10"/>
    </row>
    <row r="40" spans="1:29" s="3" customFormat="1" ht="15" customHeight="1" x14ac:dyDescent="0.2">
      <c r="A40" s="10"/>
      <c r="B40" s="30" t="s">
        <v>19</v>
      </c>
      <c r="C40" s="1963" t="s">
        <v>73</v>
      </c>
      <c r="D40" s="1964"/>
      <c r="E40" s="1964"/>
      <c r="F40" s="1964"/>
      <c r="G40" s="1964"/>
      <c r="H40" s="1964"/>
      <c r="I40" s="1964"/>
      <c r="J40" s="1964"/>
      <c r="K40" s="1964"/>
      <c r="L40" s="1964"/>
      <c r="M40" s="1965"/>
      <c r="N40" s="1905" t="s">
        <v>43</v>
      </c>
      <c r="O40" s="1906"/>
      <c r="P40" s="1905"/>
      <c r="Q40" s="1906"/>
      <c r="R40" s="1951">
        <v>0</v>
      </c>
      <c r="S40" s="1952"/>
      <c r="T40" s="1952"/>
      <c r="U40" s="1952"/>
      <c r="V40" s="1953"/>
      <c r="W40" s="1954">
        <v>0</v>
      </c>
      <c r="X40" s="1955"/>
      <c r="Y40" s="1955"/>
      <c r="Z40" s="1955"/>
      <c r="AA40" s="1956"/>
      <c r="AB40" s="10"/>
      <c r="AC40" s="29">
        <v>0</v>
      </c>
    </row>
    <row r="41" spans="1:29" s="3" customFormat="1" ht="15" customHeight="1" x14ac:dyDescent="0.2">
      <c r="A41" s="10"/>
      <c r="B41" s="35" t="s">
        <v>20</v>
      </c>
      <c r="C41" s="1936" t="s">
        <v>74</v>
      </c>
      <c r="D41" s="1937"/>
      <c r="E41" s="1937"/>
      <c r="F41" s="1937"/>
      <c r="G41" s="1937"/>
      <c r="H41" s="1937"/>
      <c r="I41" s="1937"/>
      <c r="J41" s="1937"/>
      <c r="K41" s="1937"/>
      <c r="L41" s="1937"/>
      <c r="M41" s="1938"/>
      <c r="N41" s="1918" t="s">
        <v>44</v>
      </c>
      <c r="O41" s="1919"/>
      <c r="P41" s="1918"/>
      <c r="Q41" s="1919"/>
      <c r="R41" s="1942">
        <v>0</v>
      </c>
      <c r="S41" s="1943"/>
      <c r="T41" s="1943"/>
      <c r="U41" s="1943"/>
      <c r="V41" s="1944"/>
      <c r="W41" s="1979">
        <v>0</v>
      </c>
      <c r="X41" s="1980"/>
      <c r="Y41" s="1980"/>
      <c r="Z41" s="1980"/>
      <c r="AA41" s="1981"/>
      <c r="AB41" s="10"/>
      <c r="AC41" s="29">
        <v>0</v>
      </c>
    </row>
    <row r="42" spans="1:29" s="3" customFormat="1" ht="15" customHeight="1" x14ac:dyDescent="0.2">
      <c r="A42" s="10"/>
      <c r="B42" s="34" t="s">
        <v>75</v>
      </c>
      <c r="C42" s="1921" t="s">
        <v>76</v>
      </c>
      <c r="D42" s="1922"/>
      <c r="E42" s="1922"/>
      <c r="F42" s="1922"/>
      <c r="G42" s="1922"/>
      <c r="H42" s="1922"/>
      <c r="I42" s="1922"/>
      <c r="J42" s="1922"/>
      <c r="K42" s="1922"/>
      <c r="L42" s="1922"/>
      <c r="M42" s="1923"/>
      <c r="N42" s="1909" t="s">
        <v>50</v>
      </c>
      <c r="O42" s="1910"/>
      <c r="P42" s="1909"/>
      <c r="Q42" s="1910"/>
      <c r="R42" s="1924">
        <v>0</v>
      </c>
      <c r="S42" s="1925"/>
      <c r="T42" s="1925"/>
      <c r="U42" s="1925"/>
      <c r="V42" s="1926"/>
      <c r="W42" s="1927">
        <v>0</v>
      </c>
      <c r="X42" s="1928"/>
      <c r="Y42" s="1928"/>
      <c r="Z42" s="1928"/>
      <c r="AA42" s="1929"/>
      <c r="AB42" s="10"/>
      <c r="AC42" s="29">
        <v>0</v>
      </c>
    </row>
    <row r="43" spans="1:29" s="3" customFormat="1" ht="15" customHeight="1" x14ac:dyDescent="0.2">
      <c r="A43" s="10"/>
      <c r="B43" s="33" t="s">
        <v>75</v>
      </c>
      <c r="C43" s="1921" t="s">
        <v>77</v>
      </c>
      <c r="D43" s="1922"/>
      <c r="E43" s="1922"/>
      <c r="F43" s="1922"/>
      <c r="G43" s="1922"/>
      <c r="H43" s="1922"/>
      <c r="I43" s="1922"/>
      <c r="J43" s="1922"/>
      <c r="K43" s="1922"/>
      <c r="L43" s="1922"/>
      <c r="M43" s="1923"/>
      <c r="N43" s="1909" t="s">
        <v>51</v>
      </c>
      <c r="O43" s="1910"/>
      <c r="P43" s="1909"/>
      <c r="Q43" s="1910"/>
      <c r="R43" s="1924">
        <v>0</v>
      </c>
      <c r="S43" s="1925"/>
      <c r="T43" s="1925"/>
      <c r="U43" s="1925"/>
      <c r="V43" s="1926"/>
      <c r="W43" s="1927">
        <v>0</v>
      </c>
      <c r="X43" s="1928"/>
      <c r="Y43" s="1928"/>
      <c r="Z43" s="1928"/>
      <c r="AA43" s="1929"/>
      <c r="AB43" s="10"/>
      <c r="AC43" s="29">
        <v>0</v>
      </c>
    </row>
    <row r="44" spans="1:29" s="3" customFormat="1" ht="27.75" customHeight="1" x14ac:dyDescent="0.2">
      <c r="A44" s="10"/>
      <c r="B44" s="34" t="s">
        <v>75</v>
      </c>
      <c r="C44" s="1921" t="s">
        <v>78</v>
      </c>
      <c r="D44" s="1922"/>
      <c r="E44" s="1922"/>
      <c r="F44" s="1922"/>
      <c r="G44" s="1922"/>
      <c r="H44" s="1922"/>
      <c r="I44" s="1922"/>
      <c r="J44" s="1922"/>
      <c r="K44" s="1922"/>
      <c r="L44" s="1922"/>
      <c r="M44" s="1923"/>
      <c r="N44" s="1909" t="s">
        <v>52</v>
      </c>
      <c r="O44" s="1910"/>
      <c r="P44" s="1909"/>
      <c r="Q44" s="1910"/>
      <c r="R44" s="1924">
        <v>0</v>
      </c>
      <c r="S44" s="1925"/>
      <c r="T44" s="1925"/>
      <c r="U44" s="1925"/>
      <c r="V44" s="1926"/>
      <c r="W44" s="1927">
        <v>0</v>
      </c>
      <c r="X44" s="1928"/>
      <c r="Y44" s="1928"/>
      <c r="Z44" s="1928"/>
      <c r="AA44" s="1929"/>
      <c r="AB44" s="10"/>
      <c r="AC44" s="29">
        <v>0</v>
      </c>
    </row>
    <row r="45" spans="1:29" s="3" customFormat="1" ht="15" customHeight="1" x14ac:dyDescent="0.2">
      <c r="A45" s="10"/>
      <c r="B45" s="34" t="s">
        <v>75</v>
      </c>
      <c r="C45" s="1921" t="s">
        <v>79</v>
      </c>
      <c r="D45" s="1922"/>
      <c r="E45" s="1922"/>
      <c r="F45" s="1922"/>
      <c r="G45" s="1922"/>
      <c r="H45" s="1922"/>
      <c r="I45" s="1922"/>
      <c r="J45" s="1922"/>
      <c r="K45" s="1922"/>
      <c r="L45" s="1922"/>
      <c r="M45" s="1923"/>
      <c r="N45" s="1909" t="s">
        <v>53</v>
      </c>
      <c r="O45" s="1910"/>
      <c r="P45" s="1909"/>
      <c r="Q45" s="1910"/>
      <c r="R45" s="1924">
        <v>0</v>
      </c>
      <c r="S45" s="1925"/>
      <c r="T45" s="1925"/>
      <c r="U45" s="1925"/>
      <c r="V45" s="1926"/>
      <c r="W45" s="1927">
        <v>0</v>
      </c>
      <c r="X45" s="1928"/>
      <c r="Y45" s="1928"/>
      <c r="Z45" s="1928"/>
      <c r="AA45" s="1929"/>
      <c r="AB45" s="10"/>
      <c r="AC45" s="29">
        <v>0</v>
      </c>
    </row>
    <row r="46" spans="1:29" s="3" customFormat="1" ht="15" customHeight="1" x14ac:dyDescent="0.2">
      <c r="A46" s="10"/>
      <c r="B46" s="33" t="s">
        <v>75</v>
      </c>
      <c r="C46" s="1921" t="s">
        <v>80</v>
      </c>
      <c r="D46" s="1922"/>
      <c r="E46" s="1922"/>
      <c r="F46" s="1922"/>
      <c r="G46" s="1922"/>
      <c r="H46" s="1922"/>
      <c r="I46" s="1922"/>
      <c r="J46" s="1922"/>
      <c r="K46" s="1922"/>
      <c r="L46" s="1922"/>
      <c r="M46" s="1923"/>
      <c r="N46" s="1909" t="s">
        <v>54</v>
      </c>
      <c r="O46" s="1910"/>
      <c r="P46" s="1909"/>
      <c r="Q46" s="1910"/>
      <c r="R46" s="1924">
        <v>0</v>
      </c>
      <c r="S46" s="1925"/>
      <c r="T46" s="1925"/>
      <c r="U46" s="1925"/>
      <c r="V46" s="1926"/>
      <c r="W46" s="1927">
        <v>0</v>
      </c>
      <c r="X46" s="1928"/>
      <c r="Y46" s="1928"/>
      <c r="Z46" s="1928"/>
      <c r="AA46" s="1929"/>
      <c r="AB46" s="10"/>
      <c r="AC46" s="29">
        <v>0</v>
      </c>
    </row>
    <row r="47" spans="1:29" s="3" customFormat="1" ht="15" customHeight="1" x14ac:dyDescent="0.2">
      <c r="A47" s="10"/>
      <c r="B47" s="33"/>
      <c r="C47" s="1921" t="s">
        <v>81</v>
      </c>
      <c r="D47" s="1922"/>
      <c r="E47" s="1922"/>
      <c r="F47" s="1922"/>
      <c r="G47" s="1922"/>
      <c r="H47" s="1922"/>
      <c r="I47" s="1922"/>
      <c r="J47" s="1922"/>
      <c r="K47" s="1922"/>
      <c r="L47" s="1922"/>
      <c r="M47" s="1923"/>
      <c r="N47" s="1909" t="s">
        <v>82</v>
      </c>
      <c r="O47" s="1910"/>
      <c r="P47" s="1909"/>
      <c r="Q47" s="1910"/>
      <c r="R47" s="1924">
        <v>0</v>
      </c>
      <c r="S47" s="1925"/>
      <c r="T47" s="1925"/>
      <c r="U47" s="1925"/>
      <c r="V47" s="1926"/>
      <c r="W47" s="1927">
        <v>0</v>
      </c>
      <c r="X47" s="1928"/>
      <c r="Y47" s="1928"/>
      <c r="Z47" s="1928"/>
      <c r="AA47" s="1929"/>
      <c r="AB47" s="10"/>
      <c r="AC47" s="29">
        <v>0</v>
      </c>
    </row>
    <row r="48" spans="1:29" s="3" customFormat="1" ht="24" customHeight="1" x14ac:dyDescent="0.2">
      <c r="A48" s="10"/>
      <c r="B48" s="35" t="s">
        <v>21</v>
      </c>
      <c r="C48" s="1936" t="s">
        <v>83</v>
      </c>
      <c r="D48" s="1937"/>
      <c r="E48" s="1937"/>
      <c r="F48" s="1937"/>
      <c r="G48" s="1937"/>
      <c r="H48" s="1937"/>
      <c r="I48" s="1937"/>
      <c r="J48" s="1937"/>
      <c r="K48" s="1937"/>
      <c r="L48" s="1937"/>
      <c r="M48" s="1938"/>
      <c r="N48" s="1918" t="s">
        <v>84</v>
      </c>
      <c r="O48" s="1919"/>
      <c r="P48" s="1918"/>
      <c r="Q48" s="1919"/>
      <c r="R48" s="1942">
        <v>0</v>
      </c>
      <c r="S48" s="1943"/>
      <c r="T48" s="1943"/>
      <c r="U48" s="1943"/>
      <c r="V48" s="1944"/>
      <c r="W48" s="1942">
        <v>0</v>
      </c>
      <c r="X48" s="1943"/>
      <c r="Y48" s="1943"/>
      <c r="Z48" s="1943"/>
      <c r="AA48" s="1944"/>
      <c r="AB48" s="10"/>
      <c r="AC48" s="29">
        <v>0</v>
      </c>
    </row>
    <row r="49" spans="1:29" s="3" customFormat="1" ht="15" customHeight="1" x14ac:dyDescent="0.2">
      <c r="A49" s="10"/>
      <c r="B49" s="34" t="s">
        <v>75</v>
      </c>
      <c r="C49" s="1921" t="s">
        <v>85</v>
      </c>
      <c r="D49" s="1922"/>
      <c r="E49" s="1922"/>
      <c r="F49" s="1922"/>
      <c r="G49" s="1922"/>
      <c r="H49" s="1922"/>
      <c r="I49" s="1922"/>
      <c r="J49" s="1922"/>
      <c r="K49" s="1922"/>
      <c r="L49" s="1922"/>
      <c r="M49" s="1923"/>
      <c r="N49" s="1909" t="s">
        <v>32</v>
      </c>
      <c r="O49" s="1910"/>
      <c r="P49" s="1909"/>
      <c r="Q49" s="1910"/>
      <c r="R49" s="1924">
        <v>0</v>
      </c>
      <c r="S49" s="1925"/>
      <c r="T49" s="1925"/>
      <c r="U49" s="1925"/>
      <c r="V49" s="1926"/>
      <c r="W49" s="1927">
        <v>0</v>
      </c>
      <c r="X49" s="1928"/>
      <c r="Y49" s="1928"/>
      <c r="Z49" s="1928"/>
      <c r="AA49" s="1929"/>
      <c r="AB49" s="10"/>
      <c r="AC49" s="29">
        <v>0</v>
      </c>
    </row>
    <row r="50" spans="1:29" s="4" customFormat="1" ht="15" customHeight="1" x14ac:dyDescent="0.2">
      <c r="A50" s="12"/>
      <c r="B50" s="33" t="s">
        <v>75</v>
      </c>
      <c r="C50" s="1921" t="s">
        <v>86</v>
      </c>
      <c r="D50" s="1922"/>
      <c r="E50" s="1922"/>
      <c r="F50" s="1922"/>
      <c r="G50" s="1922"/>
      <c r="H50" s="1922"/>
      <c r="I50" s="1922"/>
      <c r="J50" s="1922"/>
      <c r="K50" s="1922"/>
      <c r="L50" s="1922"/>
      <c r="M50" s="1923"/>
      <c r="N50" s="1909" t="s">
        <v>87</v>
      </c>
      <c r="O50" s="1910"/>
      <c r="P50" s="1909"/>
      <c r="Q50" s="1910"/>
      <c r="R50" s="1924">
        <v>0</v>
      </c>
      <c r="S50" s="1925"/>
      <c r="T50" s="1925"/>
      <c r="U50" s="1925"/>
      <c r="V50" s="1926"/>
      <c r="W50" s="1927">
        <v>0</v>
      </c>
      <c r="X50" s="1928"/>
      <c r="Y50" s="1928"/>
      <c r="Z50" s="1928"/>
      <c r="AA50" s="1929"/>
      <c r="AB50" s="12"/>
      <c r="AC50" s="31">
        <v>0</v>
      </c>
    </row>
    <row r="51" spans="1:29" s="3" customFormat="1" ht="21" customHeight="1" x14ac:dyDescent="0.2">
      <c r="A51" s="10"/>
      <c r="B51" s="33" t="s">
        <v>75</v>
      </c>
      <c r="C51" s="1921" t="s">
        <v>88</v>
      </c>
      <c r="D51" s="1922"/>
      <c r="E51" s="1922"/>
      <c r="F51" s="1922"/>
      <c r="G51" s="1922"/>
      <c r="H51" s="1922"/>
      <c r="I51" s="1922"/>
      <c r="J51" s="1922"/>
      <c r="K51" s="1922"/>
      <c r="L51" s="1922"/>
      <c r="M51" s="1923"/>
      <c r="N51" s="1909" t="s">
        <v>89</v>
      </c>
      <c r="O51" s="1910"/>
      <c r="P51" s="1909"/>
      <c r="Q51" s="1910"/>
      <c r="R51" s="1924">
        <v>0</v>
      </c>
      <c r="S51" s="1925"/>
      <c r="T51" s="1925"/>
      <c r="U51" s="1925"/>
      <c r="V51" s="1926"/>
      <c r="W51" s="1927">
        <v>0</v>
      </c>
      <c r="X51" s="1928"/>
      <c r="Y51" s="1928"/>
      <c r="Z51" s="1928"/>
      <c r="AA51" s="1929"/>
      <c r="AB51" s="10"/>
      <c r="AC51" s="29">
        <v>0</v>
      </c>
    </row>
    <row r="52" spans="1:29" s="3" customFormat="1" ht="15" customHeight="1" x14ac:dyDescent="0.2">
      <c r="A52" s="10"/>
      <c r="B52" s="34" t="s">
        <v>75</v>
      </c>
      <c r="C52" s="1921" t="s">
        <v>90</v>
      </c>
      <c r="D52" s="1922"/>
      <c r="E52" s="1922"/>
      <c r="F52" s="1922"/>
      <c r="G52" s="1922"/>
      <c r="H52" s="1922"/>
      <c r="I52" s="1922"/>
      <c r="J52" s="1922"/>
      <c r="K52" s="1922"/>
      <c r="L52" s="1922"/>
      <c r="M52" s="1923"/>
      <c r="N52" s="1909" t="s">
        <v>91</v>
      </c>
      <c r="O52" s="1910"/>
      <c r="P52" s="1909"/>
      <c r="Q52" s="1910"/>
      <c r="R52" s="1924">
        <v>0</v>
      </c>
      <c r="S52" s="1925"/>
      <c r="T52" s="1925"/>
      <c r="U52" s="1925"/>
      <c r="V52" s="1926"/>
      <c r="W52" s="1927">
        <v>0</v>
      </c>
      <c r="X52" s="1928"/>
      <c r="Y52" s="1928"/>
      <c r="Z52" s="1928"/>
      <c r="AA52" s="1929"/>
      <c r="AB52" s="10"/>
      <c r="AC52" s="29">
        <v>0</v>
      </c>
    </row>
    <row r="53" spans="1:29" s="4" customFormat="1" ht="15" customHeight="1" x14ac:dyDescent="0.2">
      <c r="A53" s="12"/>
      <c r="B53" s="33" t="s">
        <v>75</v>
      </c>
      <c r="C53" s="1921" t="s">
        <v>92</v>
      </c>
      <c r="D53" s="1922"/>
      <c r="E53" s="1922"/>
      <c r="F53" s="1922"/>
      <c r="G53" s="1922"/>
      <c r="H53" s="1922"/>
      <c r="I53" s="1922"/>
      <c r="J53" s="1922"/>
      <c r="K53" s="1922"/>
      <c r="L53" s="1922"/>
      <c r="M53" s="1923"/>
      <c r="N53" s="1909" t="s">
        <v>93</v>
      </c>
      <c r="O53" s="1910"/>
      <c r="P53" s="1909"/>
      <c r="Q53" s="1910"/>
      <c r="R53" s="1924">
        <v>0</v>
      </c>
      <c r="S53" s="1925"/>
      <c r="T53" s="1925"/>
      <c r="U53" s="1925"/>
      <c r="V53" s="1926"/>
      <c r="W53" s="1927">
        <v>0</v>
      </c>
      <c r="X53" s="1928"/>
      <c r="Y53" s="1928"/>
      <c r="Z53" s="1928"/>
      <c r="AA53" s="1929"/>
      <c r="AB53" s="12"/>
      <c r="AC53" s="31">
        <v>0</v>
      </c>
    </row>
    <row r="54" spans="1:29" s="3" customFormat="1" ht="15" customHeight="1" x14ac:dyDescent="0.2">
      <c r="A54" s="10"/>
      <c r="B54" s="34" t="s">
        <v>75</v>
      </c>
      <c r="C54" s="1921" t="s">
        <v>94</v>
      </c>
      <c r="D54" s="1922"/>
      <c r="E54" s="1922"/>
      <c r="F54" s="1922"/>
      <c r="G54" s="1922"/>
      <c r="H54" s="1922"/>
      <c r="I54" s="1922"/>
      <c r="J54" s="1922"/>
      <c r="K54" s="1922"/>
      <c r="L54" s="1922"/>
      <c r="M54" s="1923"/>
      <c r="N54" s="1909" t="s">
        <v>95</v>
      </c>
      <c r="O54" s="1910"/>
      <c r="P54" s="1909"/>
      <c r="Q54" s="1910"/>
      <c r="R54" s="1924">
        <v>0</v>
      </c>
      <c r="S54" s="1925"/>
      <c r="T54" s="1925"/>
      <c r="U54" s="1925"/>
      <c r="V54" s="1926"/>
      <c r="W54" s="1927">
        <v>0</v>
      </c>
      <c r="X54" s="1928"/>
      <c r="Y54" s="1928"/>
      <c r="Z54" s="1928"/>
      <c r="AA54" s="1929"/>
      <c r="AB54" s="10"/>
      <c r="AC54" s="29">
        <v>0</v>
      </c>
    </row>
    <row r="55" spans="1:29" s="3" customFormat="1" ht="15" customHeight="1" x14ac:dyDescent="0.2">
      <c r="A55" s="10"/>
      <c r="B55" s="34" t="s">
        <v>75</v>
      </c>
      <c r="C55" s="1921" t="s">
        <v>96</v>
      </c>
      <c r="D55" s="1922"/>
      <c r="E55" s="1922"/>
      <c r="F55" s="1922"/>
      <c r="G55" s="1922"/>
      <c r="H55" s="1922"/>
      <c r="I55" s="1922"/>
      <c r="J55" s="1922"/>
      <c r="K55" s="1922"/>
      <c r="L55" s="1922"/>
      <c r="M55" s="1923"/>
      <c r="N55" s="1909" t="s">
        <v>97</v>
      </c>
      <c r="O55" s="1910"/>
      <c r="P55" s="1909"/>
      <c r="Q55" s="1910"/>
      <c r="R55" s="1924">
        <v>0</v>
      </c>
      <c r="S55" s="1925"/>
      <c r="T55" s="1925"/>
      <c r="U55" s="1925"/>
      <c r="V55" s="1926"/>
      <c r="W55" s="1927">
        <v>0</v>
      </c>
      <c r="X55" s="1928"/>
      <c r="Y55" s="1928"/>
      <c r="Z55" s="1928"/>
      <c r="AA55" s="1929"/>
      <c r="AB55" s="10"/>
      <c r="AC55" s="29">
        <v>0</v>
      </c>
    </row>
    <row r="56" spans="1:29" s="3" customFormat="1" ht="15" customHeight="1" x14ac:dyDescent="0.2">
      <c r="A56" s="10"/>
      <c r="B56" s="34" t="s">
        <v>75</v>
      </c>
      <c r="C56" s="1921" t="s">
        <v>98</v>
      </c>
      <c r="D56" s="1922"/>
      <c r="E56" s="1922"/>
      <c r="F56" s="1922"/>
      <c r="G56" s="1922"/>
      <c r="H56" s="1922"/>
      <c r="I56" s="1922"/>
      <c r="J56" s="1922"/>
      <c r="K56" s="1922"/>
      <c r="L56" s="1922"/>
      <c r="M56" s="1923"/>
      <c r="N56" s="1909" t="s">
        <v>99</v>
      </c>
      <c r="O56" s="1910"/>
      <c r="P56" s="1909"/>
      <c r="Q56" s="1910"/>
      <c r="R56" s="1924">
        <v>0</v>
      </c>
      <c r="S56" s="1925"/>
      <c r="T56" s="1925"/>
      <c r="U56" s="1925"/>
      <c r="V56" s="1926"/>
      <c r="W56" s="1927">
        <v>0</v>
      </c>
      <c r="X56" s="1928"/>
      <c r="Y56" s="1928"/>
      <c r="Z56" s="1928"/>
      <c r="AA56" s="1929"/>
      <c r="AB56" s="10"/>
      <c r="AC56" s="29">
        <v>0</v>
      </c>
    </row>
    <row r="57" spans="1:29" s="3" customFormat="1" ht="15" customHeight="1" x14ac:dyDescent="0.2">
      <c r="A57" s="10"/>
      <c r="B57" s="34"/>
      <c r="C57" s="1921" t="s">
        <v>100</v>
      </c>
      <c r="D57" s="1922"/>
      <c r="E57" s="1922"/>
      <c r="F57" s="1922"/>
      <c r="G57" s="1922"/>
      <c r="H57" s="1922"/>
      <c r="I57" s="1922"/>
      <c r="J57" s="1922"/>
      <c r="K57" s="1922"/>
      <c r="L57" s="1922"/>
      <c r="M57" s="1923"/>
      <c r="N57" s="1909" t="s">
        <v>101</v>
      </c>
      <c r="O57" s="1910"/>
      <c r="P57" s="1909"/>
      <c r="Q57" s="1910"/>
      <c r="R57" s="1924">
        <v>0</v>
      </c>
      <c r="S57" s="1925"/>
      <c r="T57" s="1925"/>
      <c r="U57" s="1925"/>
      <c r="V57" s="1926"/>
      <c r="W57" s="1927">
        <v>0</v>
      </c>
      <c r="X57" s="1928"/>
      <c r="Y57" s="1928"/>
      <c r="Z57" s="1928"/>
      <c r="AA57" s="1929"/>
      <c r="AB57" s="10"/>
      <c r="AC57" s="29">
        <v>0</v>
      </c>
    </row>
    <row r="58" spans="1:29" s="3" customFormat="1" ht="15" customHeight="1" x14ac:dyDescent="0.2">
      <c r="A58" s="10"/>
      <c r="B58" s="32"/>
      <c r="C58" s="1936" t="s">
        <v>102</v>
      </c>
      <c r="D58" s="1937"/>
      <c r="E58" s="1937"/>
      <c r="F58" s="1937"/>
      <c r="G58" s="1937"/>
      <c r="H58" s="1937"/>
      <c r="I58" s="1937"/>
      <c r="J58" s="1937"/>
      <c r="K58" s="1937"/>
      <c r="L58" s="1937"/>
      <c r="M58" s="1938"/>
      <c r="N58" s="1918" t="s">
        <v>103</v>
      </c>
      <c r="O58" s="1919"/>
      <c r="P58" s="1918"/>
      <c r="Q58" s="1919"/>
      <c r="R58" s="1942">
        <v>0</v>
      </c>
      <c r="S58" s="1943"/>
      <c r="T58" s="1943"/>
      <c r="U58" s="1943"/>
      <c r="V58" s="1944"/>
      <c r="W58" s="1942">
        <v>0</v>
      </c>
      <c r="X58" s="1943"/>
      <c r="Y58" s="1943"/>
      <c r="Z58" s="1943"/>
      <c r="AA58" s="1944"/>
      <c r="AB58" s="10"/>
      <c r="AC58" s="29">
        <v>0</v>
      </c>
    </row>
    <row r="59" spans="1:29" s="3" customFormat="1" ht="15" customHeight="1" x14ac:dyDescent="0.2">
      <c r="A59" s="15"/>
      <c r="B59" s="35" t="s">
        <v>27</v>
      </c>
      <c r="C59" s="1933" t="s">
        <v>55</v>
      </c>
      <c r="D59" s="1934"/>
      <c r="E59" s="1934"/>
      <c r="F59" s="1934"/>
      <c r="G59" s="1934"/>
      <c r="H59" s="1934"/>
      <c r="I59" s="1934"/>
      <c r="J59" s="1934"/>
      <c r="K59" s="1934"/>
      <c r="L59" s="1934"/>
      <c r="M59" s="1935"/>
      <c r="N59" s="1903"/>
      <c r="O59" s="1904"/>
      <c r="P59" s="1903"/>
      <c r="Q59" s="1904"/>
      <c r="R59" s="1939"/>
      <c r="S59" s="1940"/>
      <c r="T59" s="1940"/>
      <c r="U59" s="1940"/>
      <c r="V59" s="1941"/>
      <c r="W59" s="1945"/>
      <c r="X59" s="1946"/>
      <c r="Y59" s="1946"/>
      <c r="Z59" s="1946"/>
      <c r="AA59" s="1947"/>
      <c r="AB59" s="15"/>
      <c r="AC59" s="29"/>
    </row>
    <row r="60" spans="1:29" s="4" customFormat="1" ht="23.25" customHeight="1" x14ac:dyDescent="0.2">
      <c r="A60" s="12"/>
      <c r="B60" s="33">
        <v>1</v>
      </c>
      <c r="C60" s="1921" t="s">
        <v>56</v>
      </c>
      <c r="D60" s="1922"/>
      <c r="E60" s="1922"/>
      <c r="F60" s="1922"/>
      <c r="G60" s="1922"/>
      <c r="H60" s="1922"/>
      <c r="I60" s="1922"/>
      <c r="J60" s="1922"/>
      <c r="K60" s="1922"/>
      <c r="L60" s="1922"/>
      <c r="M60" s="1923"/>
      <c r="N60" s="1909" t="s">
        <v>104</v>
      </c>
      <c r="O60" s="1910"/>
      <c r="P60" s="1909"/>
      <c r="Q60" s="1910"/>
      <c r="R60" s="1924">
        <v>0</v>
      </c>
      <c r="S60" s="1925"/>
      <c r="T60" s="1925"/>
      <c r="U60" s="1925"/>
      <c r="V60" s="1926"/>
      <c r="W60" s="1927">
        <v>0</v>
      </c>
      <c r="X60" s="1928"/>
      <c r="Y60" s="1928"/>
      <c r="Z60" s="1928"/>
      <c r="AA60" s="1929"/>
      <c r="AB60" s="12"/>
      <c r="AC60" s="31">
        <v>0</v>
      </c>
    </row>
    <row r="61" spans="1:29" s="3" customFormat="1" ht="23.25" customHeight="1" x14ac:dyDescent="0.2">
      <c r="A61" s="10"/>
      <c r="B61" s="34" t="s">
        <v>20</v>
      </c>
      <c r="C61" s="1921" t="s">
        <v>57</v>
      </c>
      <c r="D61" s="1922"/>
      <c r="E61" s="1922"/>
      <c r="F61" s="1922"/>
      <c r="G61" s="1922"/>
      <c r="H61" s="1922"/>
      <c r="I61" s="1922"/>
      <c r="J61" s="1922"/>
      <c r="K61" s="1922"/>
      <c r="L61" s="1922"/>
      <c r="M61" s="1923"/>
      <c r="N61" s="1909" t="s">
        <v>105</v>
      </c>
      <c r="O61" s="1910"/>
      <c r="P61" s="1909"/>
      <c r="Q61" s="1910"/>
      <c r="R61" s="1924">
        <v>0</v>
      </c>
      <c r="S61" s="1925"/>
      <c r="T61" s="1925"/>
      <c r="U61" s="1925"/>
      <c r="V61" s="1926"/>
      <c r="W61" s="1927">
        <v>0</v>
      </c>
      <c r="X61" s="1928"/>
      <c r="Y61" s="1928"/>
      <c r="Z61" s="1928"/>
      <c r="AA61" s="1929"/>
      <c r="AB61" s="10"/>
      <c r="AC61" s="29">
        <v>0</v>
      </c>
    </row>
    <row r="62" spans="1:29" s="3" customFormat="1" ht="15" customHeight="1" x14ac:dyDescent="0.2">
      <c r="A62" s="10"/>
      <c r="B62" s="34" t="s">
        <v>21</v>
      </c>
      <c r="C62" s="1921" t="s">
        <v>58</v>
      </c>
      <c r="D62" s="1922"/>
      <c r="E62" s="1922"/>
      <c r="F62" s="1922"/>
      <c r="G62" s="1922"/>
      <c r="H62" s="1922"/>
      <c r="I62" s="1922"/>
      <c r="J62" s="1922"/>
      <c r="K62" s="1922"/>
      <c r="L62" s="1922"/>
      <c r="M62" s="1923"/>
      <c r="N62" s="1909" t="s">
        <v>106</v>
      </c>
      <c r="O62" s="1910"/>
      <c r="P62" s="1909"/>
      <c r="Q62" s="1910"/>
      <c r="R62" s="1924">
        <v>0</v>
      </c>
      <c r="S62" s="1925"/>
      <c r="T62" s="1925"/>
      <c r="U62" s="1925"/>
      <c r="V62" s="1926"/>
      <c r="W62" s="1927">
        <v>0</v>
      </c>
      <c r="X62" s="1928"/>
      <c r="Y62" s="1928"/>
      <c r="Z62" s="1928"/>
      <c r="AA62" s="1929"/>
      <c r="AB62" s="10"/>
      <c r="AC62" s="29">
        <v>0</v>
      </c>
    </row>
    <row r="63" spans="1:29" s="3" customFormat="1" ht="15" customHeight="1" x14ac:dyDescent="0.2">
      <c r="A63" s="10"/>
      <c r="B63" s="34" t="s">
        <v>22</v>
      </c>
      <c r="C63" s="1921" t="s">
        <v>59</v>
      </c>
      <c r="D63" s="1922"/>
      <c r="E63" s="1922"/>
      <c r="F63" s="1922"/>
      <c r="G63" s="1922"/>
      <c r="H63" s="1922"/>
      <c r="I63" s="1922"/>
      <c r="J63" s="1922"/>
      <c r="K63" s="1922"/>
      <c r="L63" s="1922"/>
      <c r="M63" s="1923"/>
      <c r="N63" s="1909" t="s">
        <v>107</v>
      </c>
      <c r="O63" s="1910"/>
      <c r="P63" s="1909"/>
      <c r="Q63" s="1910"/>
      <c r="R63" s="1924">
        <v>0</v>
      </c>
      <c r="S63" s="1925"/>
      <c r="T63" s="1925"/>
      <c r="U63" s="1925"/>
      <c r="V63" s="1926"/>
      <c r="W63" s="1927">
        <v>0</v>
      </c>
      <c r="X63" s="1928"/>
      <c r="Y63" s="1928"/>
      <c r="Z63" s="1928"/>
      <c r="AA63" s="1929"/>
      <c r="AB63" s="10"/>
      <c r="AC63" s="29">
        <v>0</v>
      </c>
    </row>
    <row r="64" spans="1:29" s="3" customFormat="1" ht="15" customHeight="1" x14ac:dyDescent="0.2">
      <c r="A64" s="10"/>
      <c r="B64" s="34" t="s">
        <v>23</v>
      </c>
      <c r="C64" s="1921" t="s">
        <v>108</v>
      </c>
      <c r="D64" s="1922"/>
      <c r="E64" s="1922"/>
      <c r="F64" s="1922"/>
      <c r="G64" s="1922"/>
      <c r="H64" s="1922"/>
      <c r="I64" s="1922"/>
      <c r="J64" s="1922"/>
      <c r="K64" s="1922"/>
      <c r="L64" s="1922"/>
      <c r="M64" s="1923"/>
      <c r="N64" s="1909" t="s">
        <v>109</v>
      </c>
      <c r="O64" s="1910"/>
      <c r="P64" s="1909"/>
      <c r="Q64" s="1910"/>
      <c r="R64" s="1924">
        <v>0</v>
      </c>
      <c r="S64" s="1925"/>
      <c r="T64" s="1925"/>
      <c r="U64" s="1925"/>
      <c r="V64" s="1926"/>
      <c r="W64" s="1927">
        <v>0</v>
      </c>
      <c r="X64" s="1928"/>
      <c r="Y64" s="1928"/>
      <c r="Z64" s="1928"/>
      <c r="AA64" s="1929"/>
      <c r="AB64" s="10"/>
      <c r="AC64" s="29">
        <v>0</v>
      </c>
    </row>
    <row r="65" spans="1:30" s="3" customFormat="1" ht="15" customHeight="1" x14ac:dyDescent="0.2">
      <c r="A65" s="10"/>
      <c r="B65" s="32"/>
      <c r="C65" s="1936" t="s">
        <v>60</v>
      </c>
      <c r="D65" s="1937"/>
      <c r="E65" s="1937"/>
      <c r="F65" s="1937"/>
      <c r="G65" s="1937"/>
      <c r="H65" s="1937"/>
      <c r="I65" s="1937"/>
      <c r="J65" s="1937"/>
      <c r="K65" s="1937"/>
      <c r="L65" s="1937"/>
      <c r="M65" s="1938"/>
      <c r="N65" s="1918" t="s">
        <v>110</v>
      </c>
      <c r="O65" s="1919"/>
      <c r="P65" s="1918"/>
      <c r="Q65" s="1919"/>
      <c r="R65" s="1942">
        <v>0</v>
      </c>
      <c r="S65" s="1943"/>
      <c r="T65" s="1943"/>
      <c r="U65" s="1943"/>
      <c r="V65" s="1944"/>
      <c r="W65" s="1942">
        <v>0</v>
      </c>
      <c r="X65" s="1943"/>
      <c r="Y65" s="1943"/>
      <c r="Z65" s="1943"/>
      <c r="AA65" s="1944"/>
      <c r="AB65" s="10"/>
      <c r="AC65" s="29">
        <v>0</v>
      </c>
    </row>
    <row r="66" spans="1:30" s="3" customFormat="1" ht="15" customHeight="1" x14ac:dyDescent="0.2">
      <c r="A66" s="10"/>
      <c r="B66" s="35" t="s">
        <v>29</v>
      </c>
      <c r="C66" s="1933" t="s">
        <v>61</v>
      </c>
      <c r="D66" s="1934"/>
      <c r="E66" s="1934"/>
      <c r="F66" s="1934"/>
      <c r="G66" s="1934"/>
      <c r="H66" s="1934"/>
      <c r="I66" s="1934"/>
      <c r="J66" s="1934"/>
      <c r="K66" s="1934"/>
      <c r="L66" s="1934"/>
      <c r="M66" s="1935"/>
      <c r="N66" s="1903"/>
      <c r="O66" s="1904"/>
      <c r="P66" s="1903"/>
      <c r="Q66" s="1904"/>
      <c r="R66" s="1939"/>
      <c r="S66" s="1940"/>
      <c r="T66" s="1940"/>
      <c r="U66" s="1940"/>
      <c r="V66" s="1941"/>
      <c r="W66" s="1945"/>
      <c r="X66" s="1946"/>
      <c r="Y66" s="1946"/>
      <c r="Z66" s="1946"/>
      <c r="AA66" s="1947"/>
      <c r="AB66" s="10"/>
      <c r="AC66" s="29"/>
    </row>
    <row r="67" spans="1:30" s="3" customFormat="1" ht="15" customHeight="1" x14ac:dyDescent="0.2">
      <c r="A67" s="10"/>
      <c r="B67" s="34" t="s">
        <v>19</v>
      </c>
      <c r="C67" s="1921" t="s">
        <v>62</v>
      </c>
      <c r="D67" s="1922"/>
      <c r="E67" s="1922"/>
      <c r="F67" s="1922"/>
      <c r="G67" s="1922"/>
      <c r="H67" s="1922"/>
      <c r="I67" s="1922"/>
      <c r="J67" s="1922"/>
      <c r="K67" s="1922"/>
      <c r="L67" s="1922"/>
      <c r="M67" s="1923"/>
      <c r="N67" s="1909" t="s">
        <v>111</v>
      </c>
      <c r="O67" s="1910"/>
      <c r="P67" s="1909"/>
      <c r="Q67" s="1910"/>
      <c r="R67" s="1924">
        <v>0</v>
      </c>
      <c r="S67" s="1925"/>
      <c r="T67" s="1925"/>
      <c r="U67" s="1925"/>
      <c r="V67" s="1926"/>
      <c r="W67" s="1927">
        <v>0</v>
      </c>
      <c r="X67" s="1928"/>
      <c r="Y67" s="1928"/>
      <c r="Z67" s="1928"/>
      <c r="AA67" s="1929"/>
      <c r="AB67" s="10"/>
      <c r="AC67" s="29">
        <v>0</v>
      </c>
      <c r="AD67" s="3" t="s">
        <v>40</v>
      </c>
    </row>
    <row r="68" spans="1:30" s="3" customFormat="1" ht="21.75" customHeight="1" x14ac:dyDescent="0.2">
      <c r="A68" s="10"/>
      <c r="B68" s="34" t="s">
        <v>20</v>
      </c>
      <c r="C68" s="1921" t="s">
        <v>63</v>
      </c>
      <c r="D68" s="1922"/>
      <c r="E68" s="1922"/>
      <c r="F68" s="1922"/>
      <c r="G68" s="1922"/>
      <c r="H68" s="1922"/>
      <c r="I68" s="1922"/>
      <c r="J68" s="1922"/>
      <c r="K68" s="1922"/>
      <c r="L68" s="1922"/>
      <c r="M68" s="1923"/>
      <c r="N68" s="1909" t="s">
        <v>112</v>
      </c>
      <c r="O68" s="1910"/>
      <c r="P68" s="1909"/>
      <c r="Q68" s="1910"/>
      <c r="R68" s="1924">
        <v>0</v>
      </c>
      <c r="S68" s="1925"/>
      <c r="T68" s="1925"/>
      <c r="U68" s="1925"/>
      <c r="V68" s="1926"/>
      <c r="W68" s="1927">
        <v>0</v>
      </c>
      <c r="X68" s="1928"/>
      <c r="Y68" s="1928"/>
      <c r="Z68" s="1928"/>
      <c r="AA68" s="1929"/>
      <c r="AB68" s="10"/>
      <c r="AC68" s="29">
        <v>0</v>
      </c>
    </row>
    <row r="69" spans="1:30" s="3" customFormat="1" ht="15" customHeight="1" x14ac:dyDescent="0.2">
      <c r="A69" s="10"/>
      <c r="B69" s="34" t="s">
        <v>21</v>
      </c>
      <c r="C69" s="1921" t="s">
        <v>64</v>
      </c>
      <c r="D69" s="1922"/>
      <c r="E69" s="1922"/>
      <c r="F69" s="1922"/>
      <c r="G69" s="1922"/>
      <c r="H69" s="1922"/>
      <c r="I69" s="1922"/>
      <c r="J69" s="1922"/>
      <c r="K69" s="1922"/>
      <c r="L69" s="1922"/>
      <c r="M69" s="1923"/>
      <c r="N69" s="1909" t="s">
        <v>113</v>
      </c>
      <c r="O69" s="1910"/>
      <c r="P69" s="1909"/>
      <c r="Q69" s="1910"/>
      <c r="R69" s="1924">
        <v>0</v>
      </c>
      <c r="S69" s="1925"/>
      <c r="T69" s="1925"/>
      <c r="U69" s="1925"/>
      <c r="V69" s="1926"/>
      <c r="W69" s="1927">
        <v>0</v>
      </c>
      <c r="X69" s="1928"/>
      <c r="Y69" s="1928"/>
      <c r="Z69" s="1928"/>
      <c r="AA69" s="1929"/>
      <c r="AB69" s="10"/>
      <c r="AC69" s="29">
        <v>0</v>
      </c>
    </row>
    <row r="70" spans="1:30" s="3" customFormat="1" ht="15" customHeight="1" x14ac:dyDescent="0.2">
      <c r="A70" s="10"/>
      <c r="B70" s="34" t="s">
        <v>22</v>
      </c>
      <c r="C70" s="1921" t="s">
        <v>114</v>
      </c>
      <c r="D70" s="1922"/>
      <c r="E70" s="1922"/>
      <c r="F70" s="1922"/>
      <c r="G70" s="1922"/>
      <c r="H70" s="1922"/>
      <c r="I70" s="1922"/>
      <c r="J70" s="1922"/>
      <c r="K70" s="1922"/>
      <c r="L70" s="1922"/>
      <c r="M70" s="1923"/>
      <c r="N70" s="1909" t="s">
        <v>115</v>
      </c>
      <c r="O70" s="1910"/>
      <c r="P70" s="1909"/>
      <c r="Q70" s="1910"/>
      <c r="R70" s="1924">
        <v>0</v>
      </c>
      <c r="S70" s="1925"/>
      <c r="T70" s="1925"/>
      <c r="U70" s="1925"/>
      <c r="V70" s="1926"/>
      <c r="W70" s="1927">
        <v>0</v>
      </c>
      <c r="X70" s="1928"/>
      <c r="Y70" s="1928"/>
      <c r="Z70" s="1928"/>
      <c r="AA70" s="1929"/>
      <c r="AB70" s="10"/>
      <c r="AC70" s="29">
        <v>0</v>
      </c>
    </row>
    <row r="71" spans="1:30" s="3" customFormat="1" ht="15" customHeight="1" x14ac:dyDescent="0.2">
      <c r="A71" s="10"/>
      <c r="B71" s="34" t="s">
        <v>23</v>
      </c>
      <c r="C71" s="1921" t="s">
        <v>65</v>
      </c>
      <c r="D71" s="1922"/>
      <c r="E71" s="1922"/>
      <c r="F71" s="1922"/>
      <c r="G71" s="1922"/>
      <c r="H71" s="1922"/>
      <c r="I71" s="1922"/>
      <c r="J71" s="1922"/>
      <c r="K71" s="1922"/>
      <c r="L71" s="1922"/>
      <c r="M71" s="1923"/>
      <c r="N71" s="1909" t="s">
        <v>116</v>
      </c>
      <c r="O71" s="1910"/>
      <c r="P71" s="1909"/>
      <c r="Q71" s="1910"/>
      <c r="R71" s="1924">
        <v>0</v>
      </c>
      <c r="S71" s="1925"/>
      <c r="T71" s="1925"/>
      <c r="U71" s="1925"/>
      <c r="V71" s="1926"/>
      <c r="W71" s="1927">
        <v>0</v>
      </c>
      <c r="X71" s="1928"/>
      <c r="Y71" s="1928"/>
      <c r="Z71" s="1928"/>
      <c r="AA71" s="1929"/>
      <c r="AB71" s="10"/>
      <c r="AC71" s="29">
        <v>0</v>
      </c>
    </row>
    <row r="72" spans="1:30" s="3" customFormat="1" ht="15" customHeight="1" x14ac:dyDescent="0.2">
      <c r="A72" s="10"/>
      <c r="B72" s="34"/>
      <c r="C72" s="1933" t="s">
        <v>66</v>
      </c>
      <c r="D72" s="1934"/>
      <c r="E72" s="1934"/>
      <c r="F72" s="1934"/>
      <c r="G72" s="1934"/>
      <c r="H72" s="1934"/>
      <c r="I72" s="1934"/>
      <c r="J72" s="1934"/>
      <c r="K72" s="1934"/>
      <c r="L72" s="1934"/>
      <c r="M72" s="1935"/>
      <c r="N72" s="1903" t="s">
        <v>117</v>
      </c>
      <c r="O72" s="1904"/>
      <c r="P72" s="1903"/>
      <c r="Q72" s="1904"/>
      <c r="R72" s="1939">
        <v>0</v>
      </c>
      <c r="S72" s="1940"/>
      <c r="T72" s="1940"/>
      <c r="U72" s="1940"/>
      <c r="V72" s="1941"/>
      <c r="W72" s="1939">
        <v>0</v>
      </c>
      <c r="X72" s="1940"/>
      <c r="Y72" s="1940"/>
      <c r="Z72" s="1940"/>
      <c r="AA72" s="1941"/>
      <c r="AB72" s="10"/>
      <c r="AC72" s="29">
        <v>0</v>
      </c>
    </row>
    <row r="73" spans="1:30" s="3" customFormat="1" ht="15" customHeight="1" x14ac:dyDescent="0.2">
      <c r="A73" s="10"/>
      <c r="B73" s="34"/>
      <c r="C73" s="1933" t="s">
        <v>67</v>
      </c>
      <c r="D73" s="1934"/>
      <c r="E73" s="1934"/>
      <c r="F73" s="1934"/>
      <c r="G73" s="1934"/>
      <c r="H73" s="1934"/>
      <c r="I73" s="1934"/>
      <c r="J73" s="1934"/>
      <c r="K73" s="1934"/>
      <c r="L73" s="1934"/>
      <c r="M73" s="1935"/>
      <c r="N73" s="1903" t="s">
        <v>118</v>
      </c>
      <c r="O73" s="1904"/>
      <c r="P73" s="1903"/>
      <c r="Q73" s="1904"/>
      <c r="R73" s="1939">
        <v>0</v>
      </c>
      <c r="S73" s="1940"/>
      <c r="T73" s="1940"/>
      <c r="U73" s="1940"/>
      <c r="V73" s="1941"/>
      <c r="W73" s="1939">
        <v>0</v>
      </c>
      <c r="X73" s="1940"/>
      <c r="Y73" s="1940"/>
      <c r="Z73" s="1940"/>
      <c r="AA73" s="1941"/>
      <c r="AB73" s="10"/>
      <c r="AC73" s="29">
        <v>0</v>
      </c>
    </row>
    <row r="74" spans="1:30" s="3" customFormat="1" ht="15" customHeight="1" x14ac:dyDescent="0.2">
      <c r="A74" s="10"/>
      <c r="B74" s="34"/>
      <c r="C74" s="1930" t="s">
        <v>68</v>
      </c>
      <c r="D74" s="1931"/>
      <c r="E74" s="1931"/>
      <c r="F74" s="1931"/>
      <c r="G74" s="1931"/>
      <c r="H74" s="1931"/>
      <c r="I74" s="1931"/>
      <c r="J74" s="1931"/>
      <c r="K74" s="1931"/>
      <c r="L74" s="1931"/>
      <c r="M74" s="1932"/>
      <c r="N74" s="1907" t="s">
        <v>119</v>
      </c>
      <c r="O74" s="1908"/>
      <c r="P74" s="1907"/>
      <c r="Q74" s="1908"/>
      <c r="R74" s="1948">
        <v>0</v>
      </c>
      <c r="S74" s="1949"/>
      <c r="T74" s="1949"/>
      <c r="U74" s="1949"/>
      <c r="V74" s="1950"/>
      <c r="W74" s="1987">
        <v>0</v>
      </c>
      <c r="X74" s="1988"/>
      <c r="Y74" s="1988"/>
      <c r="Z74" s="1988"/>
      <c r="AA74" s="1989"/>
      <c r="AB74" s="10"/>
      <c r="AC74" s="29">
        <v>0</v>
      </c>
    </row>
    <row r="75" spans="1:30" s="3" customFormat="1" ht="15" customHeight="1" x14ac:dyDescent="0.2">
      <c r="A75" s="10"/>
      <c r="B75" s="34"/>
      <c r="C75" s="1921" t="s">
        <v>69</v>
      </c>
      <c r="D75" s="1922"/>
      <c r="E75" s="1922"/>
      <c r="F75" s="1922"/>
      <c r="G75" s="1922"/>
      <c r="H75" s="1922"/>
      <c r="I75" s="1922"/>
      <c r="J75" s="1922"/>
      <c r="K75" s="1922"/>
      <c r="L75" s="1922"/>
      <c r="M75" s="1923"/>
      <c r="N75" s="1909" t="s">
        <v>120</v>
      </c>
      <c r="O75" s="1910"/>
      <c r="P75" s="1909"/>
      <c r="Q75" s="1910"/>
      <c r="R75" s="1924">
        <v>0</v>
      </c>
      <c r="S75" s="1925"/>
      <c r="T75" s="1925"/>
      <c r="U75" s="1925"/>
      <c r="V75" s="1926"/>
      <c r="W75" s="1927">
        <v>0</v>
      </c>
      <c r="X75" s="1928"/>
      <c r="Y75" s="1928"/>
      <c r="Z75" s="1928"/>
      <c r="AA75" s="1929"/>
      <c r="AB75" s="10"/>
      <c r="AC75" s="29">
        <v>0</v>
      </c>
    </row>
    <row r="76" spans="1:30" s="3" customFormat="1" ht="23.25" customHeight="1" x14ac:dyDescent="0.2">
      <c r="A76" s="10"/>
      <c r="B76" s="41"/>
      <c r="C76" s="1933" t="s">
        <v>121</v>
      </c>
      <c r="D76" s="1934"/>
      <c r="E76" s="1934"/>
      <c r="F76" s="1934"/>
      <c r="G76" s="1934"/>
      <c r="H76" s="1934"/>
      <c r="I76" s="1934"/>
      <c r="J76" s="1934"/>
      <c r="K76" s="1934"/>
      <c r="L76" s="1934"/>
      <c r="M76" s="1935"/>
      <c r="N76" s="1903" t="s">
        <v>122</v>
      </c>
      <c r="O76" s="1904"/>
      <c r="P76" s="1911"/>
      <c r="Q76" s="1912"/>
      <c r="R76" s="1939">
        <v>0</v>
      </c>
      <c r="S76" s="1940"/>
      <c r="T76" s="1940"/>
      <c r="U76" s="1940"/>
      <c r="V76" s="1941"/>
      <c r="W76" s="1939">
        <v>0</v>
      </c>
      <c r="X76" s="1940"/>
      <c r="Y76" s="1940"/>
      <c r="Z76" s="1940"/>
      <c r="AA76" s="1941"/>
      <c r="AB76" s="10"/>
      <c r="AC76" s="29">
        <v>0</v>
      </c>
    </row>
    <row r="77" spans="1:30" s="2" customFormat="1" ht="4.5" customHeight="1" x14ac:dyDescent="0.2">
      <c r="A77" s="10"/>
      <c r="B77" s="36"/>
      <c r="C77" s="37"/>
      <c r="D77" s="37"/>
      <c r="E77" s="37"/>
      <c r="F77" s="37"/>
      <c r="G77" s="37"/>
      <c r="H77" s="37"/>
      <c r="I77" s="37"/>
      <c r="J77" s="37"/>
      <c r="K77" s="37"/>
      <c r="L77" s="37"/>
      <c r="M77" s="37"/>
      <c r="N77" s="37"/>
      <c r="O77" s="37"/>
      <c r="P77" s="37"/>
      <c r="Q77" s="37"/>
      <c r="R77" s="37"/>
      <c r="S77" s="37"/>
      <c r="T77" s="37"/>
      <c r="U77" s="37"/>
      <c r="V77" s="21"/>
      <c r="W77" s="38"/>
      <c r="X77" s="38"/>
      <c r="Y77" s="38"/>
      <c r="Z77" s="38"/>
      <c r="AA77" s="38"/>
      <c r="AB77" s="10"/>
    </row>
    <row r="78" spans="1:30" s="2" customFormat="1" ht="18" hidden="1" customHeight="1" x14ac:dyDescent="0.2">
      <c r="A78" s="10"/>
      <c r="B78" s="36"/>
      <c r="C78" s="1982" t="s">
        <v>123</v>
      </c>
      <c r="D78" s="1982"/>
      <c r="E78" s="1982"/>
      <c r="F78" s="1983"/>
      <c r="G78" s="1984"/>
      <c r="H78" s="1984"/>
      <c r="I78" s="1984"/>
      <c r="J78" s="1984"/>
      <c r="K78" s="1984"/>
      <c r="L78" s="1984"/>
      <c r="M78" s="1985"/>
      <c r="N78" s="1986" t="s">
        <v>45</v>
      </c>
      <c r="O78" s="1986"/>
      <c r="P78" s="1986"/>
      <c r="Q78" s="1986"/>
      <c r="R78" s="1990" t="s">
        <v>7</v>
      </c>
      <c r="S78" s="1991"/>
      <c r="T78" s="1991"/>
      <c r="U78" s="1991"/>
      <c r="V78" s="1991"/>
      <c r="W78" s="1991"/>
      <c r="X78" s="1991"/>
      <c r="Y78" s="1992"/>
      <c r="Z78" s="36"/>
      <c r="AA78" s="39"/>
      <c r="AB78" s="15"/>
    </row>
    <row r="79" spans="1:30" s="2" customFormat="1" ht="4.5" hidden="1" customHeight="1" x14ac:dyDescent="0.2">
      <c r="A79" s="10"/>
      <c r="B79" s="36"/>
      <c r="C79" s="37"/>
      <c r="D79" s="37"/>
      <c r="E79" s="37"/>
      <c r="F79" s="37"/>
      <c r="G79" s="37"/>
      <c r="H79" s="37"/>
      <c r="I79" s="37"/>
      <c r="J79" s="37"/>
      <c r="K79" s="37"/>
      <c r="L79" s="37"/>
      <c r="M79" s="37"/>
      <c r="N79" s="1986"/>
      <c r="O79" s="1986"/>
      <c r="P79" s="1986"/>
      <c r="Q79" s="1986"/>
      <c r="R79" s="10"/>
      <c r="S79" s="10"/>
      <c r="T79" s="10"/>
      <c r="U79" s="10"/>
      <c r="V79" s="15"/>
      <c r="W79" s="40"/>
      <c r="X79" s="40"/>
      <c r="Y79" s="40"/>
      <c r="Z79" s="36"/>
      <c r="AA79" s="39"/>
      <c r="AB79" s="15"/>
    </row>
    <row r="80" spans="1:30" s="44" customFormat="1" ht="17.25" hidden="1" customHeight="1" x14ac:dyDescent="0.2">
      <c r="A80" s="47"/>
      <c r="B80" s="47"/>
      <c r="C80" s="1982" t="s">
        <v>124</v>
      </c>
      <c r="D80" s="1982"/>
      <c r="E80" s="1982"/>
      <c r="F80" s="1983"/>
      <c r="G80" s="1984"/>
      <c r="H80" s="1984"/>
      <c r="I80" s="1984"/>
      <c r="J80" s="1984"/>
      <c r="K80" s="1984"/>
      <c r="L80" s="1984"/>
      <c r="M80" s="1985"/>
      <c r="N80" s="1986" t="s">
        <v>46</v>
      </c>
      <c r="O80" s="1986"/>
      <c r="P80" s="1986"/>
      <c r="Q80" s="1986"/>
      <c r="R80" s="1990" t="s">
        <v>36</v>
      </c>
      <c r="S80" s="1991"/>
      <c r="T80" s="1991"/>
      <c r="U80" s="1991"/>
      <c r="V80" s="1991"/>
      <c r="W80" s="1991"/>
      <c r="X80" s="1991"/>
      <c r="Y80" s="1992"/>
      <c r="Z80" s="40"/>
      <c r="AA80" s="40"/>
      <c r="AB80" s="48"/>
    </row>
    <row r="81" spans="1:28" s="44" customFormat="1" ht="13.5" customHeight="1" x14ac:dyDescent="0.2">
      <c r="A81" s="47"/>
      <c r="B81" s="47"/>
      <c r="C81" s="47"/>
      <c r="D81" s="47"/>
      <c r="E81" s="47"/>
      <c r="F81" s="47"/>
      <c r="G81" s="47"/>
      <c r="H81" s="47"/>
      <c r="I81" s="47"/>
      <c r="J81" s="47"/>
      <c r="K81" s="47"/>
      <c r="L81" s="47"/>
      <c r="M81" s="49"/>
      <c r="N81" s="47"/>
      <c r="O81" s="47"/>
      <c r="P81" s="49"/>
      <c r="Q81" s="47"/>
      <c r="R81" s="47"/>
      <c r="S81" s="47"/>
      <c r="T81" s="47"/>
      <c r="U81" s="47"/>
      <c r="V81" s="49"/>
      <c r="W81" s="47"/>
      <c r="X81" s="47"/>
      <c r="Y81" s="47"/>
      <c r="Z81" s="47"/>
      <c r="AA81" s="47"/>
      <c r="AB81" s="47"/>
    </row>
    <row r="82" spans="1:28" ht="12.75" customHeight="1" x14ac:dyDescent="0.2">
      <c r="AA82" s="42" t="s">
        <v>40</v>
      </c>
    </row>
  </sheetData>
  <mergeCells count="251">
    <mergeCell ref="G5:AA5"/>
    <mergeCell ref="C78:E78"/>
    <mergeCell ref="C80:E80"/>
    <mergeCell ref="F78:M78"/>
    <mergeCell ref="F80:M80"/>
    <mergeCell ref="C73:M73"/>
    <mergeCell ref="N73:O73"/>
    <mergeCell ref="N78:Q78"/>
    <mergeCell ref="N74:O74"/>
    <mergeCell ref="N75:O75"/>
    <mergeCell ref="R73:V73"/>
    <mergeCell ref="W73:AA73"/>
    <mergeCell ref="C72:M72"/>
    <mergeCell ref="N72:O72"/>
    <mergeCell ref="P72:Q72"/>
    <mergeCell ref="R72:V72"/>
    <mergeCell ref="W72:AA72"/>
    <mergeCell ref="R75:V75"/>
    <mergeCell ref="W74:AA74"/>
    <mergeCell ref="R78:Y78"/>
    <mergeCell ref="N79:Q79"/>
    <mergeCell ref="N80:Q80"/>
    <mergeCell ref="R80:Y80"/>
    <mergeCell ref="W51:AA51"/>
    <mergeCell ref="R50:V50"/>
    <mergeCell ref="W52:AA52"/>
    <mergeCell ref="R53:V53"/>
    <mergeCell ref="W53:AA53"/>
    <mergeCell ref="R52:V52"/>
    <mergeCell ref="R43:V43"/>
    <mergeCell ref="W45:AA45"/>
    <mergeCell ref="R46:V46"/>
    <mergeCell ref="E16:G16"/>
    <mergeCell ref="W46:AA46"/>
    <mergeCell ref="W48:AA48"/>
    <mergeCell ref="R45:V45"/>
    <mergeCell ref="R49:V49"/>
    <mergeCell ref="W49:AA49"/>
    <mergeCell ref="R48:V48"/>
    <mergeCell ref="R41:V41"/>
    <mergeCell ref="W41:AA41"/>
    <mergeCell ref="R42:V42"/>
    <mergeCell ref="W42:AA42"/>
    <mergeCell ref="W43:AA43"/>
    <mergeCell ref="R44:V44"/>
    <mergeCell ref="W44:AA44"/>
    <mergeCell ref="R39:V39"/>
    <mergeCell ref="E35:K35"/>
    <mergeCell ref="C52:M52"/>
    <mergeCell ref="C53:M53"/>
    <mergeCell ref="G6:AA6"/>
    <mergeCell ref="C37:M37"/>
    <mergeCell ref="O8:R8"/>
    <mergeCell ref="M9:S9"/>
    <mergeCell ref="S8:AA8"/>
    <mergeCell ref="T9:U9"/>
    <mergeCell ref="N37:O37"/>
    <mergeCell ref="R37:V37"/>
    <mergeCell ref="W37:AA37"/>
    <mergeCell ref="T36:AA36"/>
    <mergeCell ref="B8:F8"/>
    <mergeCell ref="G8:N8"/>
    <mergeCell ref="M13:P13"/>
    <mergeCell ref="R13:U13"/>
    <mergeCell ref="B11:D11"/>
    <mergeCell ref="M11:P11"/>
    <mergeCell ref="I11:L11"/>
    <mergeCell ref="M12:P12"/>
    <mergeCell ref="E11:G11"/>
    <mergeCell ref="E13:G13"/>
    <mergeCell ref="J13:L13"/>
    <mergeCell ref="B13:D13"/>
    <mergeCell ref="C42:M42"/>
    <mergeCell ref="C43:M43"/>
    <mergeCell ref="C44:M44"/>
    <mergeCell ref="C45:M45"/>
    <mergeCell ref="C46:M46"/>
    <mergeCell ref="C48:M48"/>
    <mergeCell ref="C49:M49"/>
    <mergeCell ref="C50:M50"/>
    <mergeCell ref="C51:M51"/>
    <mergeCell ref="B7:F7"/>
    <mergeCell ref="G7:AA7"/>
    <mergeCell ref="P37:Q37"/>
    <mergeCell ref="V9:AA9"/>
    <mergeCell ref="H16:J16"/>
    <mergeCell ref="K16:L16"/>
    <mergeCell ref="C39:M39"/>
    <mergeCell ref="C40:M40"/>
    <mergeCell ref="C41:M41"/>
    <mergeCell ref="V11:AA11"/>
    <mergeCell ref="E9:J9"/>
    <mergeCell ref="B9:D9"/>
    <mergeCell ref="M15:AA15"/>
    <mergeCell ref="R11:U11"/>
    <mergeCell ref="C38:M38"/>
    <mergeCell ref="N38:O38"/>
    <mergeCell ref="P38:Q38"/>
    <mergeCell ref="R38:V38"/>
    <mergeCell ref="W38:AA38"/>
    <mergeCell ref="E34:K34"/>
    <mergeCell ref="V13:AA13"/>
    <mergeCell ref="B15:D15"/>
    <mergeCell ref="J15:L15"/>
    <mergeCell ref="B16:D16"/>
    <mergeCell ref="W39:AA39"/>
    <mergeCell ref="R62:V62"/>
    <mergeCell ref="R63:V63"/>
    <mergeCell ref="R64:V64"/>
    <mergeCell ref="R40:V40"/>
    <mergeCell ref="W40:AA40"/>
    <mergeCell ref="W54:AA54"/>
    <mergeCell ref="R55:V55"/>
    <mergeCell ref="W55:AA55"/>
    <mergeCell ref="R54:V54"/>
    <mergeCell ref="W61:AA61"/>
    <mergeCell ref="R61:V61"/>
    <mergeCell ref="W59:AA59"/>
    <mergeCell ref="R60:V60"/>
    <mergeCell ref="W60:AA60"/>
    <mergeCell ref="R59:V59"/>
    <mergeCell ref="W56:AA56"/>
    <mergeCell ref="R58:V58"/>
    <mergeCell ref="W58:AA58"/>
    <mergeCell ref="R56:V56"/>
    <mergeCell ref="R57:V57"/>
    <mergeCell ref="W57:AA57"/>
    <mergeCell ref="W50:AA50"/>
    <mergeCell ref="R51:V51"/>
    <mergeCell ref="R76:V76"/>
    <mergeCell ref="W62:AA62"/>
    <mergeCell ref="W63:AA63"/>
    <mergeCell ref="W64:AA64"/>
    <mergeCell ref="W65:AA65"/>
    <mergeCell ref="W66:AA66"/>
    <mergeCell ref="R71:V71"/>
    <mergeCell ref="R67:V67"/>
    <mergeCell ref="R68:V68"/>
    <mergeCell ref="W76:AA76"/>
    <mergeCell ref="W71:AA71"/>
    <mergeCell ref="W67:AA67"/>
    <mergeCell ref="W75:AA75"/>
    <mergeCell ref="W68:AA68"/>
    <mergeCell ref="W69:AA69"/>
    <mergeCell ref="W70:AA70"/>
    <mergeCell ref="R74:V74"/>
    <mergeCell ref="R69:V69"/>
    <mergeCell ref="R70:V70"/>
    <mergeCell ref="R65:V65"/>
    <mergeCell ref="R66:V66"/>
    <mergeCell ref="C55:M55"/>
    <mergeCell ref="C56:M56"/>
    <mergeCell ref="C58:M58"/>
    <mergeCell ref="C59:M59"/>
    <mergeCell ref="C57:M57"/>
    <mergeCell ref="C54:M54"/>
    <mergeCell ref="C69:M69"/>
    <mergeCell ref="C64:M64"/>
    <mergeCell ref="C65:M65"/>
    <mergeCell ref="C60:M60"/>
    <mergeCell ref="C61:M61"/>
    <mergeCell ref="C62:M62"/>
    <mergeCell ref="C63:M63"/>
    <mergeCell ref="N41:O41"/>
    <mergeCell ref="N42:O42"/>
    <mergeCell ref="C74:M74"/>
    <mergeCell ref="C75:M75"/>
    <mergeCell ref="C76:M76"/>
    <mergeCell ref="C70:M70"/>
    <mergeCell ref="C71:M71"/>
    <mergeCell ref="C66:M66"/>
    <mergeCell ref="C67:M67"/>
    <mergeCell ref="C68:M68"/>
    <mergeCell ref="N48:O48"/>
    <mergeCell ref="N49:O49"/>
    <mergeCell ref="N50:O50"/>
    <mergeCell ref="N51:O51"/>
    <mergeCell ref="N43:O43"/>
    <mergeCell ref="N44:O44"/>
    <mergeCell ref="N45:O45"/>
    <mergeCell ref="N46:O46"/>
    <mergeCell ref="N56:O56"/>
    <mergeCell ref="N58:O58"/>
    <mergeCell ref="N59:O59"/>
    <mergeCell ref="N60:O60"/>
    <mergeCell ref="N57:O57"/>
    <mergeCell ref="N52:O52"/>
    <mergeCell ref="P68:Q68"/>
    <mergeCell ref="P69:Q69"/>
    <mergeCell ref="N53:O53"/>
    <mergeCell ref="N54:O54"/>
    <mergeCell ref="N55:O55"/>
    <mergeCell ref="N71:O71"/>
    <mergeCell ref="N69:O69"/>
    <mergeCell ref="N70:O70"/>
    <mergeCell ref="N65:O65"/>
    <mergeCell ref="N66:O66"/>
    <mergeCell ref="N61:O61"/>
    <mergeCell ref="N62:O62"/>
    <mergeCell ref="N63:O63"/>
    <mergeCell ref="N64:O64"/>
    <mergeCell ref="N67:O67"/>
    <mergeCell ref="N68:O68"/>
    <mergeCell ref="P44:Q44"/>
    <mergeCell ref="P45:Q45"/>
    <mergeCell ref="N76:O76"/>
    <mergeCell ref="P39:Q39"/>
    <mergeCell ref="P40:Q40"/>
    <mergeCell ref="P41:Q41"/>
    <mergeCell ref="P42:Q42"/>
    <mergeCell ref="P43:Q43"/>
    <mergeCell ref="P51:Q51"/>
    <mergeCell ref="P52:Q52"/>
    <mergeCell ref="P53:Q53"/>
    <mergeCell ref="P54:Q54"/>
    <mergeCell ref="P57:Q57"/>
    <mergeCell ref="P46:Q46"/>
    <mergeCell ref="P48:Q48"/>
    <mergeCell ref="P49:Q49"/>
    <mergeCell ref="P50:Q50"/>
    <mergeCell ref="P62:Q62"/>
    <mergeCell ref="P63:Q63"/>
    <mergeCell ref="P55:Q55"/>
    <mergeCell ref="P56:Q56"/>
    <mergeCell ref="P58:Q58"/>
    <mergeCell ref="P59:Q59"/>
    <mergeCell ref="P67:Q67"/>
    <mergeCell ref="N39:O39"/>
    <mergeCell ref="N40:O40"/>
    <mergeCell ref="P74:Q74"/>
    <mergeCell ref="P75:Q75"/>
    <mergeCell ref="P76:Q76"/>
    <mergeCell ref="P70:Q70"/>
    <mergeCell ref="P71:Q71"/>
    <mergeCell ref="P73:Q73"/>
    <mergeCell ref="B1:AA1"/>
    <mergeCell ref="I4:S4"/>
    <mergeCell ref="B5:E5"/>
    <mergeCell ref="B6:E6"/>
    <mergeCell ref="B3:AA3"/>
    <mergeCell ref="P66:Q66"/>
    <mergeCell ref="P64:Q64"/>
    <mergeCell ref="P65:Q65"/>
    <mergeCell ref="P60:Q60"/>
    <mergeCell ref="P61:Q61"/>
    <mergeCell ref="C2:AB2"/>
    <mergeCell ref="C47:M47"/>
    <mergeCell ref="N47:O47"/>
    <mergeCell ref="P47:Q47"/>
    <mergeCell ref="R47:V47"/>
    <mergeCell ref="W47:AA47"/>
  </mergeCells>
  <pageMargins left="0.75" right="0.75" top="1" bottom="1" header="0.5" footer="0.5"/>
  <pageSetup orientation="portrait" useFirstPageNumber="1" horizontalDpi="0" verticalDpi="0" copies="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9"/>
  </sheetPr>
  <dimension ref="B1:Q54"/>
  <sheetViews>
    <sheetView showGridLines="0" showRowColHeaders="0" workbookViewId="0"/>
  </sheetViews>
  <sheetFormatPr defaultRowHeight="15.75" customHeight="1" x14ac:dyDescent="0.2"/>
  <cols>
    <col min="1" max="1" width="13.5703125" style="1287" customWidth="1"/>
    <col min="2" max="2" width="1.5703125" style="1299" customWidth="1"/>
    <col min="3" max="3" width="2.7109375" style="1299" customWidth="1"/>
    <col min="4" max="4" width="13.5703125" style="1299" customWidth="1"/>
    <col min="5" max="5" width="13.7109375" style="1299" customWidth="1"/>
    <col min="6" max="6" width="9.140625" style="1299" customWidth="1"/>
    <col min="7" max="7" width="8.28515625" style="1299" customWidth="1"/>
    <col min="8" max="8" width="4.85546875" style="1299" customWidth="1"/>
    <col min="9" max="9" width="10.5703125" style="1299" customWidth="1"/>
    <col min="10" max="10" width="24.28515625" style="1299" customWidth="1"/>
    <col min="11" max="11" width="23.85546875" style="1299" customWidth="1"/>
    <col min="12" max="12" width="2.7109375" style="1299" customWidth="1"/>
    <col min="13" max="13" width="10.140625" style="1299" hidden="1" customWidth="1"/>
    <col min="14" max="14" width="2.85546875" style="1299" hidden="1" customWidth="1"/>
    <col min="15" max="16" width="9.140625" style="1299" hidden="1" customWidth="1"/>
    <col min="17" max="17" width="0.140625" style="1300" customWidth="1"/>
    <col min="18" max="257" width="9.140625" style="1287" customWidth="1"/>
    <col min="258" max="258" width="1" style="1287" customWidth="1"/>
    <col min="259" max="259" width="3.85546875" style="1287" customWidth="1"/>
    <col min="260" max="260" width="13.5703125" style="1287" customWidth="1"/>
    <col min="261" max="261" width="13.7109375" style="1287" customWidth="1"/>
    <col min="262" max="262" width="9.140625" style="1287" customWidth="1"/>
    <col min="263" max="263" width="8.28515625" style="1287" customWidth="1"/>
    <col min="264" max="264" width="4.85546875" style="1287" customWidth="1"/>
    <col min="265" max="265" width="10.5703125" style="1287" customWidth="1"/>
    <col min="266" max="266" width="24.28515625" style="1287" customWidth="1"/>
    <col min="267" max="267" width="23.85546875" style="1287" customWidth="1"/>
    <col min="268" max="268" width="2.7109375" style="1287" customWidth="1"/>
    <col min="269" max="272" width="0" style="1287" hidden="1" customWidth="1"/>
    <col min="273" max="273" width="0.140625" style="1287" customWidth="1"/>
    <col min="274" max="513" width="9.140625" style="1287" customWidth="1"/>
    <col min="514" max="514" width="1" style="1287" customWidth="1"/>
    <col min="515" max="515" width="3.85546875" style="1287" customWidth="1"/>
    <col min="516" max="516" width="13.5703125" style="1287" customWidth="1"/>
    <col min="517" max="517" width="13.7109375" style="1287" customWidth="1"/>
    <col min="518" max="518" width="9.140625" style="1287" customWidth="1"/>
    <col min="519" max="519" width="8.28515625" style="1287" customWidth="1"/>
    <col min="520" max="520" width="4.85546875" style="1287" customWidth="1"/>
    <col min="521" max="521" width="10.5703125" style="1287" customWidth="1"/>
    <col min="522" max="522" width="24.28515625" style="1287" customWidth="1"/>
    <col min="523" max="523" width="23.85546875" style="1287" customWidth="1"/>
    <col min="524" max="524" width="2.7109375" style="1287" customWidth="1"/>
    <col min="525" max="528" width="0" style="1287" hidden="1" customWidth="1"/>
    <col min="529" max="529" width="0.140625" style="1287" customWidth="1"/>
    <col min="530" max="769" width="9.140625" style="1287" customWidth="1"/>
    <col min="770" max="770" width="1" style="1287" customWidth="1"/>
    <col min="771" max="771" width="3.85546875" style="1287" customWidth="1"/>
    <col min="772" max="772" width="13.5703125" style="1287" customWidth="1"/>
    <col min="773" max="773" width="13.7109375" style="1287" customWidth="1"/>
    <col min="774" max="774" width="9.140625" style="1287" customWidth="1"/>
    <col min="775" max="775" width="8.28515625" style="1287" customWidth="1"/>
    <col min="776" max="776" width="4.85546875" style="1287" customWidth="1"/>
    <col min="777" max="777" width="10.5703125" style="1287" customWidth="1"/>
    <col min="778" max="778" width="24.28515625" style="1287" customWidth="1"/>
    <col min="779" max="779" width="23.85546875" style="1287" customWidth="1"/>
    <col min="780" max="780" width="2.7109375" style="1287" customWidth="1"/>
    <col min="781" max="784" width="0" style="1287" hidden="1" customWidth="1"/>
    <col min="785" max="785" width="0.140625" style="1287" customWidth="1"/>
    <col min="786" max="1025" width="9.140625" style="1287" customWidth="1"/>
    <col min="1026" max="1026" width="1" style="1287" customWidth="1"/>
    <col min="1027" max="1027" width="3.85546875" style="1287" customWidth="1"/>
    <col min="1028" max="1028" width="13.5703125" style="1287" customWidth="1"/>
    <col min="1029" max="1029" width="13.7109375" style="1287" customWidth="1"/>
    <col min="1030" max="1030" width="9.140625" style="1287" customWidth="1"/>
    <col min="1031" max="1031" width="8.28515625" style="1287" customWidth="1"/>
    <col min="1032" max="1032" width="4.85546875" style="1287" customWidth="1"/>
    <col min="1033" max="1033" width="10.5703125" style="1287" customWidth="1"/>
    <col min="1034" max="1034" width="24.28515625" style="1287" customWidth="1"/>
    <col min="1035" max="1035" width="23.85546875" style="1287" customWidth="1"/>
    <col min="1036" max="1036" width="2.7109375" style="1287" customWidth="1"/>
    <col min="1037" max="1040" width="0" style="1287" hidden="1" customWidth="1"/>
    <col min="1041" max="1041" width="0.140625" style="1287" customWidth="1"/>
    <col min="1042" max="1281" width="9.140625" style="1287" customWidth="1"/>
    <col min="1282" max="1282" width="1" style="1287" customWidth="1"/>
    <col min="1283" max="1283" width="3.85546875" style="1287" customWidth="1"/>
    <col min="1284" max="1284" width="13.5703125" style="1287" customWidth="1"/>
    <col min="1285" max="1285" width="13.7109375" style="1287" customWidth="1"/>
    <col min="1286" max="1286" width="9.140625" style="1287" customWidth="1"/>
    <col min="1287" max="1287" width="8.28515625" style="1287" customWidth="1"/>
    <col min="1288" max="1288" width="4.85546875" style="1287" customWidth="1"/>
    <col min="1289" max="1289" width="10.5703125" style="1287" customWidth="1"/>
    <col min="1290" max="1290" width="24.28515625" style="1287" customWidth="1"/>
    <col min="1291" max="1291" width="23.85546875" style="1287" customWidth="1"/>
    <col min="1292" max="1292" width="2.7109375" style="1287" customWidth="1"/>
    <col min="1293" max="1296" width="0" style="1287" hidden="1" customWidth="1"/>
    <col min="1297" max="1297" width="0.140625" style="1287" customWidth="1"/>
    <col min="1298" max="1537" width="9.140625" style="1287" customWidth="1"/>
    <col min="1538" max="1538" width="1" style="1287" customWidth="1"/>
    <col min="1539" max="1539" width="3.85546875" style="1287" customWidth="1"/>
    <col min="1540" max="1540" width="13.5703125" style="1287" customWidth="1"/>
    <col min="1541" max="1541" width="13.7109375" style="1287" customWidth="1"/>
    <col min="1542" max="1542" width="9.140625" style="1287" customWidth="1"/>
    <col min="1543" max="1543" width="8.28515625" style="1287" customWidth="1"/>
    <col min="1544" max="1544" width="4.85546875" style="1287" customWidth="1"/>
    <col min="1545" max="1545" width="10.5703125" style="1287" customWidth="1"/>
    <col min="1546" max="1546" width="24.28515625" style="1287" customWidth="1"/>
    <col min="1547" max="1547" width="23.85546875" style="1287" customWidth="1"/>
    <col min="1548" max="1548" width="2.7109375" style="1287" customWidth="1"/>
    <col min="1549" max="1552" width="0" style="1287" hidden="1" customWidth="1"/>
    <col min="1553" max="1553" width="0.140625" style="1287" customWidth="1"/>
    <col min="1554" max="1793" width="9.140625" style="1287" customWidth="1"/>
    <col min="1794" max="1794" width="1" style="1287" customWidth="1"/>
    <col min="1795" max="1795" width="3.85546875" style="1287" customWidth="1"/>
    <col min="1796" max="1796" width="13.5703125" style="1287" customWidth="1"/>
    <col min="1797" max="1797" width="13.7109375" style="1287" customWidth="1"/>
    <col min="1798" max="1798" width="9.140625" style="1287" customWidth="1"/>
    <col min="1799" max="1799" width="8.28515625" style="1287" customWidth="1"/>
    <col min="1800" max="1800" width="4.85546875" style="1287" customWidth="1"/>
    <col min="1801" max="1801" width="10.5703125" style="1287" customWidth="1"/>
    <col min="1802" max="1802" width="24.28515625" style="1287" customWidth="1"/>
    <col min="1803" max="1803" width="23.85546875" style="1287" customWidth="1"/>
    <col min="1804" max="1804" width="2.7109375" style="1287" customWidth="1"/>
    <col min="1805" max="1808" width="0" style="1287" hidden="1" customWidth="1"/>
    <col min="1809" max="1809" width="0.140625" style="1287" customWidth="1"/>
    <col min="1810" max="2049" width="9.140625" style="1287" customWidth="1"/>
    <col min="2050" max="2050" width="1" style="1287" customWidth="1"/>
    <col min="2051" max="2051" width="3.85546875" style="1287" customWidth="1"/>
    <col min="2052" max="2052" width="13.5703125" style="1287" customWidth="1"/>
    <col min="2053" max="2053" width="13.7109375" style="1287" customWidth="1"/>
    <col min="2054" max="2054" width="9.140625" style="1287" customWidth="1"/>
    <col min="2055" max="2055" width="8.28515625" style="1287" customWidth="1"/>
    <col min="2056" max="2056" width="4.85546875" style="1287" customWidth="1"/>
    <col min="2057" max="2057" width="10.5703125" style="1287" customWidth="1"/>
    <col min="2058" max="2058" width="24.28515625" style="1287" customWidth="1"/>
    <col min="2059" max="2059" width="23.85546875" style="1287" customWidth="1"/>
    <col min="2060" max="2060" width="2.7109375" style="1287" customWidth="1"/>
    <col min="2061" max="2064" width="0" style="1287" hidden="1" customWidth="1"/>
    <col min="2065" max="2065" width="0.140625" style="1287" customWidth="1"/>
    <col min="2066" max="2305" width="9.140625" style="1287" customWidth="1"/>
    <col min="2306" max="2306" width="1" style="1287" customWidth="1"/>
    <col min="2307" max="2307" width="3.85546875" style="1287" customWidth="1"/>
    <col min="2308" max="2308" width="13.5703125" style="1287" customWidth="1"/>
    <col min="2309" max="2309" width="13.7109375" style="1287" customWidth="1"/>
    <col min="2310" max="2310" width="9.140625" style="1287" customWidth="1"/>
    <col min="2311" max="2311" width="8.28515625" style="1287" customWidth="1"/>
    <col min="2312" max="2312" width="4.85546875" style="1287" customWidth="1"/>
    <col min="2313" max="2313" width="10.5703125" style="1287" customWidth="1"/>
    <col min="2314" max="2314" width="24.28515625" style="1287" customWidth="1"/>
    <col min="2315" max="2315" width="23.85546875" style="1287" customWidth="1"/>
    <col min="2316" max="2316" width="2.7109375" style="1287" customWidth="1"/>
    <col min="2317" max="2320" width="0" style="1287" hidden="1" customWidth="1"/>
    <col min="2321" max="2321" width="0.140625" style="1287" customWidth="1"/>
    <col min="2322" max="2561" width="9.140625" style="1287" customWidth="1"/>
    <col min="2562" max="2562" width="1" style="1287" customWidth="1"/>
    <col min="2563" max="2563" width="3.85546875" style="1287" customWidth="1"/>
    <col min="2564" max="2564" width="13.5703125" style="1287" customWidth="1"/>
    <col min="2565" max="2565" width="13.7109375" style="1287" customWidth="1"/>
    <col min="2566" max="2566" width="9.140625" style="1287" customWidth="1"/>
    <col min="2567" max="2567" width="8.28515625" style="1287" customWidth="1"/>
    <col min="2568" max="2568" width="4.85546875" style="1287" customWidth="1"/>
    <col min="2569" max="2569" width="10.5703125" style="1287" customWidth="1"/>
    <col min="2570" max="2570" width="24.28515625" style="1287" customWidth="1"/>
    <col min="2571" max="2571" width="23.85546875" style="1287" customWidth="1"/>
    <col min="2572" max="2572" width="2.7109375" style="1287" customWidth="1"/>
    <col min="2573" max="2576" width="0" style="1287" hidden="1" customWidth="1"/>
    <col min="2577" max="2577" width="0.140625" style="1287" customWidth="1"/>
    <col min="2578" max="2817" width="9.140625" style="1287" customWidth="1"/>
    <col min="2818" max="2818" width="1" style="1287" customWidth="1"/>
    <col min="2819" max="2819" width="3.85546875" style="1287" customWidth="1"/>
    <col min="2820" max="2820" width="13.5703125" style="1287" customWidth="1"/>
    <col min="2821" max="2821" width="13.7109375" style="1287" customWidth="1"/>
    <col min="2822" max="2822" width="9.140625" style="1287" customWidth="1"/>
    <col min="2823" max="2823" width="8.28515625" style="1287" customWidth="1"/>
    <col min="2824" max="2824" width="4.85546875" style="1287" customWidth="1"/>
    <col min="2825" max="2825" width="10.5703125" style="1287" customWidth="1"/>
    <col min="2826" max="2826" width="24.28515625" style="1287" customWidth="1"/>
    <col min="2827" max="2827" width="23.85546875" style="1287" customWidth="1"/>
    <col min="2828" max="2828" width="2.7109375" style="1287" customWidth="1"/>
    <col min="2829" max="2832" width="0" style="1287" hidden="1" customWidth="1"/>
    <col min="2833" max="2833" width="0.140625" style="1287" customWidth="1"/>
    <col min="2834" max="3073" width="9.140625" style="1287" customWidth="1"/>
    <col min="3074" max="3074" width="1" style="1287" customWidth="1"/>
    <col min="3075" max="3075" width="3.85546875" style="1287" customWidth="1"/>
    <col min="3076" max="3076" width="13.5703125" style="1287" customWidth="1"/>
    <col min="3077" max="3077" width="13.7109375" style="1287" customWidth="1"/>
    <col min="3078" max="3078" width="9.140625" style="1287" customWidth="1"/>
    <col min="3079" max="3079" width="8.28515625" style="1287" customWidth="1"/>
    <col min="3080" max="3080" width="4.85546875" style="1287" customWidth="1"/>
    <col min="3081" max="3081" width="10.5703125" style="1287" customWidth="1"/>
    <col min="3082" max="3082" width="24.28515625" style="1287" customWidth="1"/>
    <col min="3083" max="3083" width="23.85546875" style="1287" customWidth="1"/>
    <col min="3084" max="3084" width="2.7109375" style="1287" customWidth="1"/>
    <col min="3085" max="3088" width="0" style="1287" hidden="1" customWidth="1"/>
    <col min="3089" max="3089" width="0.140625" style="1287" customWidth="1"/>
    <col min="3090" max="3329" width="9.140625" style="1287" customWidth="1"/>
    <col min="3330" max="3330" width="1" style="1287" customWidth="1"/>
    <col min="3331" max="3331" width="3.85546875" style="1287" customWidth="1"/>
    <col min="3332" max="3332" width="13.5703125" style="1287" customWidth="1"/>
    <col min="3333" max="3333" width="13.7109375" style="1287" customWidth="1"/>
    <col min="3334" max="3334" width="9.140625" style="1287" customWidth="1"/>
    <col min="3335" max="3335" width="8.28515625" style="1287" customWidth="1"/>
    <col min="3336" max="3336" width="4.85546875" style="1287" customWidth="1"/>
    <col min="3337" max="3337" width="10.5703125" style="1287" customWidth="1"/>
    <col min="3338" max="3338" width="24.28515625" style="1287" customWidth="1"/>
    <col min="3339" max="3339" width="23.85546875" style="1287" customWidth="1"/>
    <col min="3340" max="3340" width="2.7109375" style="1287" customWidth="1"/>
    <col min="3341" max="3344" width="0" style="1287" hidden="1" customWidth="1"/>
    <col min="3345" max="3345" width="0.140625" style="1287" customWidth="1"/>
    <col min="3346" max="3585" width="9.140625" style="1287" customWidth="1"/>
    <col min="3586" max="3586" width="1" style="1287" customWidth="1"/>
    <col min="3587" max="3587" width="3.85546875" style="1287" customWidth="1"/>
    <col min="3588" max="3588" width="13.5703125" style="1287" customWidth="1"/>
    <col min="3589" max="3589" width="13.7109375" style="1287" customWidth="1"/>
    <col min="3590" max="3590" width="9.140625" style="1287" customWidth="1"/>
    <col min="3591" max="3591" width="8.28515625" style="1287" customWidth="1"/>
    <col min="3592" max="3592" width="4.85546875" style="1287" customWidth="1"/>
    <col min="3593" max="3593" width="10.5703125" style="1287" customWidth="1"/>
    <col min="3594" max="3594" width="24.28515625" style="1287" customWidth="1"/>
    <col min="3595" max="3595" width="23.85546875" style="1287" customWidth="1"/>
    <col min="3596" max="3596" width="2.7109375" style="1287" customWidth="1"/>
    <col min="3597" max="3600" width="0" style="1287" hidden="1" customWidth="1"/>
    <col min="3601" max="3601" width="0.140625" style="1287" customWidth="1"/>
    <col min="3602" max="3841" width="9.140625" style="1287" customWidth="1"/>
    <col min="3842" max="3842" width="1" style="1287" customWidth="1"/>
    <col min="3843" max="3843" width="3.85546875" style="1287" customWidth="1"/>
    <col min="3844" max="3844" width="13.5703125" style="1287" customWidth="1"/>
    <col min="3845" max="3845" width="13.7109375" style="1287" customWidth="1"/>
    <col min="3846" max="3846" width="9.140625" style="1287" customWidth="1"/>
    <col min="3847" max="3847" width="8.28515625" style="1287" customWidth="1"/>
    <col min="3848" max="3848" width="4.85546875" style="1287" customWidth="1"/>
    <col min="3849" max="3849" width="10.5703125" style="1287" customWidth="1"/>
    <col min="3850" max="3850" width="24.28515625" style="1287" customWidth="1"/>
    <col min="3851" max="3851" width="23.85546875" style="1287" customWidth="1"/>
    <col min="3852" max="3852" width="2.7109375" style="1287" customWidth="1"/>
    <col min="3853" max="3856" width="0" style="1287" hidden="1" customWidth="1"/>
    <col min="3857" max="3857" width="0.140625" style="1287" customWidth="1"/>
    <col min="3858" max="4097" width="9.140625" style="1287" customWidth="1"/>
    <col min="4098" max="4098" width="1" style="1287" customWidth="1"/>
    <col min="4099" max="4099" width="3.85546875" style="1287" customWidth="1"/>
    <col min="4100" max="4100" width="13.5703125" style="1287" customWidth="1"/>
    <col min="4101" max="4101" width="13.7109375" style="1287" customWidth="1"/>
    <col min="4102" max="4102" width="9.140625" style="1287" customWidth="1"/>
    <col min="4103" max="4103" width="8.28515625" style="1287" customWidth="1"/>
    <col min="4104" max="4104" width="4.85546875" style="1287" customWidth="1"/>
    <col min="4105" max="4105" width="10.5703125" style="1287" customWidth="1"/>
    <col min="4106" max="4106" width="24.28515625" style="1287" customWidth="1"/>
    <col min="4107" max="4107" width="23.85546875" style="1287" customWidth="1"/>
    <col min="4108" max="4108" width="2.7109375" style="1287" customWidth="1"/>
    <col min="4109" max="4112" width="0" style="1287" hidden="1" customWidth="1"/>
    <col min="4113" max="4113" width="0.140625" style="1287" customWidth="1"/>
    <col min="4114" max="4353" width="9.140625" style="1287" customWidth="1"/>
    <col min="4354" max="4354" width="1" style="1287" customWidth="1"/>
    <col min="4355" max="4355" width="3.85546875" style="1287" customWidth="1"/>
    <col min="4356" max="4356" width="13.5703125" style="1287" customWidth="1"/>
    <col min="4357" max="4357" width="13.7109375" style="1287" customWidth="1"/>
    <col min="4358" max="4358" width="9.140625" style="1287" customWidth="1"/>
    <col min="4359" max="4359" width="8.28515625" style="1287" customWidth="1"/>
    <col min="4360" max="4360" width="4.85546875" style="1287" customWidth="1"/>
    <col min="4361" max="4361" width="10.5703125" style="1287" customWidth="1"/>
    <col min="4362" max="4362" width="24.28515625" style="1287" customWidth="1"/>
    <col min="4363" max="4363" width="23.85546875" style="1287" customWidth="1"/>
    <col min="4364" max="4364" width="2.7109375" style="1287" customWidth="1"/>
    <col min="4365" max="4368" width="0" style="1287" hidden="1" customWidth="1"/>
    <col min="4369" max="4369" width="0.140625" style="1287" customWidth="1"/>
    <col min="4370" max="4609" width="9.140625" style="1287" customWidth="1"/>
    <col min="4610" max="4610" width="1" style="1287" customWidth="1"/>
    <col min="4611" max="4611" width="3.85546875" style="1287" customWidth="1"/>
    <col min="4612" max="4612" width="13.5703125" style="1287" customWidth="1"/>
    <col min="4613" max="4613" width="13.7109375" style="1287" customWidth="1"/>
    <col min="4614" max="4614" width="9.140625" style="1287" customWidth="1"/>
    <col min="4615" max="4615" width="8.28515625" style="1287" customWidth="1"/>
    <col min="4616" max="4616" width="4.85546875" style="1287" customWidth="1"/>
    <col min="4617" max="4617" width="10.5703125" style="1287" customWidth="1"/>
    <col min="4618" max="4618" width="24.28515625" style="1287" customWidth="1"/>
    <col min="4619" max="4619" width="23.85546875" style="1287" customWidth="1"/>
    <col min="4620" max="4620" width="2.7109375" style="1287" customWidth="1"/>
    <col min="4621" max="4624" width="0" style="1287" hidden="1" customWidth="1"/>
    <col min="4625" max="4625" width="0.140625" style="1287" customWidth="1"/>
    <col min="4626" max="4865" width="9.140625" style="1287" customWidth="1"/>
    <col min="4866" max="4866" width="1" style="1287" customWidth="1"/>
    <col min="4867" max="4867" width="3.85546875" style="1287" customWidth="1"/>
    <col min="4868" max="4868" width="13.5703125" style="1287" customWidth="1"/>
    <col min="4869" max="4869" width="13.7109375" style="1287" customWidth="1"/>
    <col min="4870" max="4870" width="9.140625" style="1287" customWidth="1"/>
    <col min="4871" max="4871" width="8.28515625" style="1287" customWidth="1"/>
    <col min="4872" max="4872" width="4.85546875" style="1287" customWidth="1"/>
    <col min="4873" max="4873" width="10.5703125" style="1287" customWidth="1"/>
    <col min="4874" max="4874" width="24.28515625" style="1287" customWidth="1"/>
    <col min="4875" max="4875" width="23.85546875" style="1287" customWidth="1"/>
    <col min="4876" max="4876" width="2.7109375" style="1287" customWidth="1"/>
    <col min="4877" max="4880" width="0" style="1287" hidden="1" customWidth="1"/>
    <col min="4881" max="4881" width="0.140625" style="1287" customWidth="1"/>
    <col min="4882" max="5121" width="9.140625" style="1287" customWidth="1"/>
    <col min="5122" max="5122" width="1" style="1287" customWidth="1"/>
    <col min="5123" max="5123" width="3.85546875" style="1287" customWidth="1"/>
    <col min="5124" max="5124" width="13.5703125" style="1287" customWidth="1"/>
    <col min="5125" max="5125" width="13.7109375" style="1287" customWidth="1"/>
    <col min="5126" max="5126" width="9.140625" style="1287" customWidth="1"/>
    <col min="5127" max="5127" width="8.28515625" style="1287" customWidth="1"/>
    <col min="5128" max="5128" width="4.85546875" style="1287" customWidth="1"/>
    <col min="5129" max="5129" width="10.5703125" style="1287" customWidth="1"/>
    <col min="5130" max="5130" width="24.28515625" style="1287" customWidth="1"/>
    <col min="5131" max="5131" width="23.85546875" style="1287" customWidth="1"/>
    <col min="5132" max="5132" width="2.7109375" style="1287" customWidth="1"/>
    <col min="5133" max="5136" width="0" style="1287" hidden="1" customWidth="1"/>
    <col min="5137" max="5137" width="0.140625" style="1287" customWidth="1"/>
    <col min="5138" max="5377" width="9.140625" style="1287" customWidth="1"/>
    <col min="5378" max="5378" width="1" style="1287" customWidth="1"/>
    <col min="5379" max="5379" width="3.85546875" style="1287" customWidth="1"/>
    <col min="5380" max="5380" width="13.5703125" style="1287" customWidth="1"/>
    <col min="5381" max="5381" width="13.7109375" style="1287" customWidth="1"/>
    <col min="5382" max="5382" width="9.140625" style="1287" customWidth="1"/>
    <col min="5383" max="5383" width="8.28515625" style="1287" customWidth="1"/>
    <col min="5384" max="5384" width="4.85546875" style="1287" customWidth="1"/>
    <col min="5385" max="5385" width="10.5703125" style="1287" customWidth="1"/>
    <col min="5386" max="5386" width="24.28515625" style="1287" customWidth="1"/>
    <col min="5387" max="5387" width="23.85546875" style="1287" customWidth="1"/>
    <col min="5388" max="5388" width="2.7109375" style="1287" customWidth="1"/>
    <col min="5389" max="5392" width="0" style="1287" hidden="1" customWidth="1"/>
    <col min="5393" max="5393" width="0.140625" style="1287" customWidth="1"/>
    <col min="5394" max="5633" width="9.140625" style="1287" customWidth="1"/>
    <col min="5634" max="5634" width="1" style="1287" customWidth="1"/>
    <col min="5635" max="5635" width="3.85546875" style="1287" customWidth="1"/>
    <col min="5636" max="5636" width="13.5703125" style="1287" customWidth="1"/>
    <col min="5637" max="5637" width="13.7109375" style="1287" customWidth="1"/>
    <col min="5638" max="5638" width="9.140625" style="1287" customWidth="1"/>
    <col min="5639" max="5639" width="8.28515625" style="1287" customWidth="1"/>
    <col min="5640" max="5640" width="4.85546875" style="1287" customWidth="1"/>
    <col min="5641" max="5641" width="10.5703125" style="1287" customWidth="1"/>
    <col min="5642" max="5642" width="24.28515625" style="1287" customWidth="1"/>
    <col min="5643" max="5643" width="23.85546875" style="1287" customWidth="1"/>
    <col min="5644" max="5644" width="2.7109375" style="1287" customWidth="1"/>
    <col min="5645" max="5648" width="0" style="1287" hidden="1" customWidth="1"/>
    <col min="5649" max="5649" width="0.140625" style="1287" customWidth="1"/>
    <col min="5650" max="5889" width="9.140625" style="1287" customWidth="1"/>
    <col min="5890" max="5890" width="1" style="1287" customWidth="1"/>
    <col min="5891" max="5891" width="3.85546875" style="1287" customWidth="1"/>
    <col min="5892" max="5892" width="13.5703125" style="1287" customWidth="1"/>
    <col min="5893" max="5893" width="13.7109375" style="1287" customWidth="1"/>
    <col min="5894" max="5894" width="9.140625" style="1287" customWidth="1"/>
    <col min="5895" max="5895" width="8.28515625" style="1287" customWidth="1"/>
    <col min="5896" max="5896" width="4.85546875" style="1287" customWidth="1"/>
    <col min="5897" max="5897" width="10.5703125" style="1287" customWidth="1"/>
    <col min="5898" max="5898" width="24.28515625" style="1287" customWidth="1"/>
    <col min="5899" max="5899" width="23.85546875" style="1287" customWidth="1"/>
    <col min="5900" max="5900" width="2.7109375" style="1287" customWidth="1"/>
    <col min="5901" max="5904" width="0" style="1287" hidden="1" customWidth="1"/>
    <col min="5905" max="5905" width="0.140625" style="1287" customWidth="1"/>
    <col min="5906" max="6145" width="9.140625" style="1287" customWidth="1"/>
    <col min="6146" max="6146" width="1" style="1287" customWidth="1"/>
    <col min="6147" max="6147" width="3.85546875" style="1287" customWidth="1"/>
    <col min="6148" max="6148" width="13.5703125" style="1287" customWidth="1"/>
    <col min="6149" max="6149" width="13.7109375" style="1287" customWidth="1"/>
    <col min="6150" max="6150" width="9.140625" style="1287" customWidth="1"/>
    <col min="6151" max="6151" width="8.28515625" style="1287" customWidth="1"/>
    <col min="6152" max="6152" width="4.85546875" style="1287" customWidth="1"/>
    <col min="6153" max="6153" width="10.5703125" style="1287" customWidth="1"/>
    <col min="6154" max="6154" width="24.28515625" style="1287" customWidth="1"/>
    <col min="6155" max="6155" width="23.85546875" style="1287" customWidth="1"/>
    <col min="6156" max="6156" width="2.7109375" style="1287" customWidth="1"/>
    <col min="6157" max="6160" width="0" style="1287" hidden="1" customWidth="1"/>
    <col min="6161" max="6161" width="0.140625" style="1287" customWidth="1"/>
    <col min="6162" max="6401" width="9.140625" style="1287" customWidth="1"/>
    <col min="6402" max="6402" width="1" style="1287" customWidth="1"/>
    <col min="6403" max="6403" width="3.85546875" style="1287" customWidth="1"/>
    <col min="6404" max="6404" width="13.5703125" style="1287" customWidth="1"/>
    <col min="6405" max="6405" width="13.7109375" style="1287" customWidth="1"/>
    <col min="6406" max="6406" width="9.140625" style="1287" customWidth="1"/>
    <col min="6407" max="6407" width="8.28515625" style="1287" customWidth="1"/>
    <col min="6408" max="6408" width="4.85546875" style="1287" customWidth="1"/>
    <col min="6409" max="6409" width="10.5703125" style="1287" customWidth="1"/>
    <col min="6410" max="6410" width="24.28515625" style="1287" customWidth="1"/>
    <col min="6411" max="6411" width="23.85546875" style="1287" customWidth="1"/>
    <col min="6412" max="6412" width="2.7109375" style="1287" customWidth="1"/>
    <col min="6413" max="6416" width="0" style="1287" hidden="1" customWidth="1"/>
    <col min="6417" max="6417" width="0.140625" style="1287" customWidth="1"/>
    <col min="6418" max="6657" width="9.140625" style="1287" customWidth="1"/>
    <col min="6658" max="6658" width="1" style="1287" customWidth="1"/>
    <col min="6659" max="6659" width="3.85546875" style="1287" customWidth="1"/>
    <col min="6660" max="6660" width="13.5703125" style="1287" customWidth="1"/>
    <col min="6661" max="6661" width="13.7109375" style="1287" customWidth="1"/>
    <col min="6662" max="6662" width="9.140625" style="1287" customWidth="1"/>
    <col min="6663" max="6663" width="8.28515625" style="1287" customWidth="1"/>
    <col min="6664" max="6664" width="4.85546875" style="1287" customWidth="1"/>
    <col min="6665" max="6665" width="10.5703125" style="1287" customWidth="1"/>
    <col min="6666" max="6666" width="24.28515625" style="1287" customWidth="1"/>
    <col min="6667" max="6667" width="23.85546875" style="1287" customWidth="1"/>
    <col min="6668" max="6668" width="2.7109375" style="1287" customWidth="1"/>
    <col min="6669" max="6672" width="0" style="1287" hidden="1" customWidth="1"/>
    <col min="6673" max="6673" width="0.140625" style="1287" customWidth="1"/>
    <col min="6674" max="6913" width="9.140625" style="1287" customWidth="1"/>
    <col min="6914" max="6914" width="1" style="1287" customWidth="1"/>
    <col min="6915" max="6915" width="3.85546875" style="1287" customWidth="1"/>
    <col min="6916" max="6916" width="13.5703125" style="1287" customWidth="1"/>
    <col min="6917" max="6917" width="13.7109375" style="1287" customWidth="1"/>
    <col min="6918" max="6918" width="9.140625" style="1287" customWidth="1"/>
    <col min="6919" max="6919" width="8.28515625" style="1287" customWidth="1"/>
    <col min="6920" max="6920" width="4.85546875" style="1287" customWidth="1"/>
    <col min="6921" max="6921" width="10.5703125" style="1287" customWidth="1"/>
    <col min="6922" max="6922" width="24.28515625" style="1287" customWidth="1"/>
    <col min="6923" max="6923" width="23.85546875" style="1287" customWidth="1"/>
    <col min="6924" max="6924" width="2.7109375" style="1287" customWidth="1"/>
    <col min="6925" max="6928" width="0" style="1287" hidden="1" customWidth="1"/>
    <col min="6929" max="6929" width="0.140625" style="1287" customWidth="1"/>
    <col min="6930" max="7169" width="9.140625" style="1287" customWidth="1"/>
    <col min="7170" max="7170" width="1" style="1287" customWidth="1"/>
    <col min="7171" max="7171" width="3.85546875" style="1287" customWidth="1"/>
    <col min="7172" max="7172" width="13.5703125" style="1287" customWidth="1"/>
    <col min="7173" max="7173" width="13.7109375" style="1287" customWidth="1"/>
    <col min="7174" max="7174" width="9.140625" style="1287" customWidth="1"/>
    <col min="7175" max="7175" width="8.28515625" style="1287" customWidth="1"/>
    <col min="7176" max="7176" width="4.85546875" style="1287" customWidth="1"/>
    <col min="7177" max="7177" width="10.5703125" style="1287" customWidth="1"/>
    <col min="7178" max="7178" width="24.28515625" style="1287" customWidth="1"/>
    <col min="7179" max="7179" width="23.85546875" style="1287" customWidth="1"/>
    <col min="7180" max="7180" width="2.7109375" style="1287" customWidth="1"/>
    <col min="7181" max="7184" width="0" style="1287" hidden="1" customWidth="1"/>
    <col min="7185" max="7185" width="0.140625" style="1287" customWidth="1"/>
    <col min="7186" max="7425" width="9.140625" style="1287" customWidth="1"/>
    <col min="7426" max="7426" width="1" style="1287" customWidth="1"/>
    <col min="7427" max="7427" width="3.85546875" style="1287" customWidth="1"/>
    <col min="7428" max="7428" width="13.5703125" style="1287" customWidth="1"/>
    <col min="7429" max="7429" width="13.7109375" style="1287" customWidth="1"/>
    <col min="7430" max="7430" width="9.140625" style="1287" customWidth="1"/>
    <col min="7431" max="7431" width="8.28515625" style="1287" customWidth="1"/>
    <col min="7432" max="7432" width="4.85546875" style="1287" customWidth="1"/>
    <col min="7433" max="7433" width="10.5703125" style="1287" customWidth="1"/>
    <col min="7434" max="7434" width="24.28515625" style="1287" customWidth="1"/>
    <col min="7435" max="7435" width="23.85546875" style="1287" customWidth="1"/>
    <col min="7436" max="7436" width="2.7109375" style="1287" customWidth="1"/>
    <col min="7437" max="7440" width="0" style="1287" hidden="1" customWidth="1"/>
    <col min="7441" max="7441" width="0.140625" style="1287" customWidth="1"/>
    <col min="7442" max="7681" width="9.140625" style="1287" customWidth="1"/>
    <col min="7682" max="7682" width="1" style="1287" customWidth="1"/>
    <col min="7683" max="7683" width="3.85546875" style="1287" customWidth="1"/>
    <col min="7684" max="7684" width="13.5703125" style="1287" customWidth="1"/>
    <col min="7685" max="7685" width="13.7109375" style="1287" customWidth="1"/>
    <col min="7686" max="7686" width="9.140625" style="1287" customWidth="1"/>
    <col min="7687" max="7687" width="8.28515625" style="1287" customWidth="1"/>
    <col min="7688" max="7688" width="4.85546875" style="1287" customWidth="1"/>
    <col min="7689" max="7689" width="10.5703125" style="1287" customWidth="1"/>
    <col min="7690" max="7690" width="24.28515625" style="1287" customWidth="1"/>
    <col min="7691" max="7691" width="23.85546875" style="1287" customWidth="1"/>
    <col min="7692" max="7692" width="2.7109375" style="1287" customWidth="1"/>
    <col min="7693" max="7696" width="0" style="1287" hidden="1" customWidth="1"/>
    <col min="7697" max="7697" width="0.140625" style="1287" customWidth="1"/>
    <col min="7698" max="7937" width="9.140625" style="1287" customWidth="1"/>
    <col min="7938" max="7938" width="1" style="1287" customWidth="1"/>
    <col min="7939" max="7939" width="3.85546875" style="1287" customWidth="1"/>
    <col min="7940" max="7940" width="13.5703125" style="1287" customWidth="1"/>
    <col min="7941" max="7941" width="13.7109375" style="1287" customWidth="1"/>
    <col min="7942" max="7942" width="9.140625" style="1287" customWidth="1"/>
    <col min="7943" max="7943" width="8.28515625" style="1287" customWidth="1"/>
    <col min="7944" max="7944" width="4.85546875" style="1287" customWidth="1"/>
    <col min="7945" max="7945" width="10.5703125" style="1287" customWidth="1"/>
    <col min="7946" max="7946" width="24.28515625" style="1287" customWidth="1"/>
    <col min="7947" max="7947" width="23.85546875" style="1287" customWidth="1"/>
    <col min="7948" max="7948" width="2.7109375" style="1287" customWidth="1"/>
    <col min="7949" max="7952" width="0" style="1287" hidden="1" customWidth="1"/>
    <col min="7953" max="7953" width="0.140625" style="1287" customWidth="1"/>
    <col min="7954" max="8193" width="9.140625" style="1287" customWidth="1"/>
    <col min="8194" max="8194" width="1" style="1287" customWidth="1"/>
    <col min="8195" max="8195" width="3.85546875" style="1287" customWidth="1"/>
    <col min="8196" max="8196" width="13.5703125" style="1287" customWidth="1"/>
    <col min="8197" max="8197" width="13.7109375" style="1287" customWidth="1"/>
    <col min="8198" max="8198" width="9.140625" style="1287" customWidth="1"/>
    <col min="8199" max="8199" width="8.28515625" style="1287" customWidth="1"/>
    <col min="8200" max="8200" width="4.85546875" style="1287" customWidth="1"/>
    <col min="8201" max="8201" width="10.5703125" style="1287" customWidth="1"/>
    <col min="8202" max="8202" width="24.28515625" style="1287" customWidth="1"/>
    <col min="8203" max="8203" width="23.85546875" style="1287" customWidth="1"/>
    <col min="8204" max="8204" width="2.7109375" style="1287" customWidth="1"/>
    <col min="8205" max="8208" width="0" style="1287" hidden="1" customWidth="1"/>
    <col min="8209" max="8209" width="0.140625" style="1287" customWidth="1"/>
    <col min="8210" max="8449" width="9.140625" style="1287" customWidth="1"/>
    <col min="8450" max="8450" width="1" style="1287" customWidth="1"/>
    <col min="8451" max="8451" width="3.85546875" style="1287" customWidth="1"/>
    <col min="8452" max="8452" width="13.5703125" style="1287" customWidth="1"/>
    <col min="8453" max="8453" width="13.7109375" style="1287" customWidth="1"/>
    <col min="8454" max="8454" width="9.140625" style="1287" customWidth="1"/>
    <col min="8455" max="8455" width="8.28515625" style="1287" customWidth="1"/>
    <col min="8456" max="8456" width="4.85546875" style="1287" customWidth="1"/>
    <col min="8457" max="8457" width="10.5703125" style="1287" customWidth="1"/>
    <col min="8458" max="8458" width="24.28515625" style="1287" customWidth="1"/>
    <col min="8459" max="8459" width="23.85546875" style="1287" customWidth="1"/>
    <col min="8460" max="8460" width="2.7109375" style="1287" customWidth="1"/>
    <col min="8461" max="8464" width="0" style="1287" hidden="1" customWidth="1"/>
    <col min="8465" max="8465" width="0.140625" style="1287" customWidth="1"/>
    <col min="8466" max="8705" width="9.140625" style="1287" customWidth="1"/>
    <col min="8706" max="8706" width="1" style="1287" customWidth="1"/>
    <col min="8707" max="8707" width="3.85546875" style="1287" customWidth="1"/>
    <col min="8708" max="8708" width="13.5703125" style="1287" customWidth="1"/>
    <col min="8709" max="8709" width="13.7109375" style="1287" customWidth="1"/>
    <col min="8710" max="8710" width="9.140625" style="1287" customWidth="1"/>
    <col min="8711" max="8711" width="8.28515625" style="1287" customWidth="1"/>
    <col min="8712" max="8712" width="4.85546875" style="1287" customWidth="1"/>
    <col min="8713" max="8713" width="10.5703125" style="1287" customWidth="1"/>
    <col min="8714" max="8714" width="24.28515625" style="1287" customWidth="1"/>
    <col min="8715" max="8715" width="23.85546875" style="1287" customWidth="1"/>
    <col min="8716" max="8716" width="2.7109375" style="1287" customWidth="1"/>
    <col min="8717" max="8720" width="0" style="1287" hidden="1" customWidth="1"/>
    <col min="8721" max="8721" width="0.140625" style="1287" customWidth="1"/>
    <col min="8722" max="8961" width="9.140625" style="1287" customWidth="1"/>
    <col min="8962" max="8962" width="1" style="1287" customWidth="1"/>
    <col min="8963" max="8963" width="3.85546875" style="1287" customWidth="1"/>
    <col min="8964" max="8964" width="13.5703125" style="1287" customWidth="1"/>
    <col min="8965" max="8965" width="13.7109375" style="1287" customWidth="1"/>
    <col min="8966" max="8966" width="9.140625" style="1287" customWidth="1"/>
    <col min="8967" max="8967" width="8.28515625" style="1287" customWidth="1"/>
    <col min="8968" max="8968" width="4.85546875" style="1287" customWidth="1"/>
    <col min="8969" max="8969" width="10.5703125" style="1287" customWidth="1"/>
    <col min="8970" max="8970" width="24.28515625" style="1287" customWidth="1"/>
    <col min="8971" max="8971" width="23.85546875" style="1287" customWidth="1"/>
    <col min="8972" max="8972" width="2.7109375" style="1287" customWidth="1"/>
    <col min="8973" max="8976" width="0" style="1287" hidden="1" customWidth="1"/>
    <col min="8977" max="8977" width="0.140625" style="1287" customWidth="1"/>
    <col min="8978" max="9217" width="9.140625" style="1287" customWidth="1"/>
    <col min="9218" max="9218" width="1" style="1287" customWidth="1"/>
    <col min="9219" max="9219" width="3.85546875" style="1287" customWidth="1"/>
    <col min="9220" max="9220" width="13.5703125" style="1287" customWidth="1"/>
    <col min="9221" max="9221" width="13.7109375" style="1287" customWidth="1"/>
    <col min="9222" max="9222" width="9.140625" style="1287" customWidth="1"/>
    <col min="9223" max="9223" width="8.28515625" style="1287" customWidth="1"/>
    <col min="9224" max="9224" width="4.85546875" style="1287" customWidth="1"/>
    <col min="9225" max="9225" width="10.5703125" style="1287" customWidth="1"/>
    <col min="9226" max="9226" width="24.28515625" style="1287" customWidth="1"/>
    <col min="9227" max="9227" width="23.85546875" style="1287" customWidth="1"/>
    <col min="9228" max="9228" width="2.7109375" style="1287" customWidth="1"/>
    <col min="9229" max="9232" width="0" style="1287" hidden="1" customWidth="1"/>
    <col min="9233" max="9233" width="0.140625" style="1287" customWidth="1"/>
    <col min="9234" max="9473" width="9.140625" style="1287" customWidth="1"/>
    <col min="9474" max="9474" width="1" style="1287" customWidth="1"/>
    <col min="9475" max="9475" width="3.85546875" style="1287" customWidth="1"/>
    <col min="9476" max="9476" width="13.5703125" style="1287" customWidth="1"/>
    <col min="9477" max="9477" width="13.7109375" style="1287" customWidth="1"/>
    <col min="9478" max="9478" width="9.140625" style="1287" customWidth="1"/>
    <col min="9479" max="9479" width="8.28515625" style="1287" customWidth="1"/>
    <col min="9480" max="9480" width="4.85546875" style="1287" customWidth="1"/>
    <col min="9481" max="9481" width="10.5703125" style="1287" customWidth="1"/>
    <col min="9482" max="9482" width="24.28515625" style="1287" customWidth="1"/>
    <col min="9483" max="9483" width="23.85546875" style="1287" customWidth="1"/>
    <col min="9484" max="9484" width="2.7109375" style="1287" customWidth="1"/>
    <col min="9485" max="9488" width="0" style="1287" hidden="1" customWidth="1"/>
    <col min="9489" max="9489" width="0.140625" style="1287" customWidth="1"/>
    <col min="9490" max="9729" width="9.140625" style="1287" customWidth="1"/>
    <col min="9730" max="9730" width="1" style="1287" customWidth="1"/>
    <col min="9731" max="9731" width="3.85546875" style="1287" customWidth="1"/>
    <col min="9732" max="9732" width="13.5703125" style="1287" customWidth="1"/>
    <col min="9733" max="9733" width="13.7109375" style="1287" customWidth="1"/>
    <col min="9734" max="9734" width="9.140625" style="1287" customWidth="1"/>
    <col min="9735" max="9735" width="8.28515625" style="1287" customWidth="1"/>
    <col min="9736" max="9736" width="4.85546875" style="1287" customWidth="1"/>
    <col min="9737" max="9737" width="10.5703125" style="1287" customWidth="1"/>
    <col min="9738" max="9738" width="24.28515625" style="1287" customWidth="1"/>
    <col min="9739" max="9739" width="23.85546875" style="1287" customWidth="1"/>
    <col min="9740" max="9740" width="2.7109375" style="1287" customWidth="1"/>
    <col min="9741" max="9744" width="0" style="1287" hidden="1" customWidth="1"/>
    <col min="9745" max="9745" width="0.140625" style="1287" customWidth="1"/>
    <col min="9746" max="9985" width="9.140625" style="1287" customWidth="1"/>
    <col min="9986" max="9986" width="1" style="1287" customWidth="1"/>
    <col min="9987" max="9987" width="3.85546875" style="1287" customWidth="1"/>
    <col min="9988" max="9988" width="13.5703125" style="1287" customWidth="1"/>
    <col min="9989" max="9989" width="13.7109375" style="1287" customWidth="1"/>
    <col min="9990" max="9990" width="9.140625" style="1287" customWidth="1"/>
    <col min="9991" max="9991" width="8.28515625" style="1287" customWidth="1"/>
    <col min="9992" max="9992" width="4.85546875" style="1287" customWidth="1"/>
    <col min="9993" max="9993" width="10.5703125" style="1287" customWidth="1"/>
    <col min="9994" max="9994" width="24.28515625" style="1287" customWidth="1"/>
    <col min="9995" max="9995" width="23.85546875" style="1287" customWidth="1"/>
    <col min="9996" max="9996" width="2.7109375" style="1287" customWidth="1"/>
    <col min="9997" max="10000" width="0" style="1287" hidden="1" customWidth="1"/>
    <col min="10001" max="10001" width="0.140625" style="1287" customWidth="1"/>
    <col min="10002" max="10241" width="9.140625" style="1287" customWidth="1"/>
    <col min="10242" max="10242" width="1" style="1287" customWidth="1"/>
    <col min="10243" max="10243" width="3.85546875" style="1287" customWidth="1"/>
    <col min="10244" max="10244" width="13.5703125" style="1287" customWidth="1"/>
    <col min="10245" max="10245" width="13.7109375" style="1287" customWidth="1"/>
    <col min="10246" max="10246" width="9.140625" style="1287" customWidth="1"/>
    <col min="10247" max="10247" width="8.28515625" style="1287" customWidth="1"/>
    <col min="10248" max="10248" width="4.85546875" style="1287" customWidth="1"/>
    <col min="10249" max="10249" width="10.5703125" style="1287" customWidth="1"/>
    <col min="10250" max="10250" width="24.28515625" style="1287" customWidth="1"/>
    <col min="10251" max="10251" width="23.85546875" style="1287" customWidth="1"/>
    <col min="10252" max="10252" width="2.7109375" style="1287" customWidth="1"/>
    <col min="10253" max="10256" width="0" style="1287" hidden="1" customWidth="1"/>
    <col min="10257" max="10257" width="0.140625" style="1287" customWidth="1"/>
    <col min="10258" max="10497" width="9.140625" style="1287" customWidth="1"/>
    <col min="10498" max="10498" width="1" style="1287" customWidth="1"/>
    <col min="10499" max="10499" width="3.85546875" style="1287" customWidth="1"/>
    <col min="10500" max="10500" width="13.5703125" style="1287" customWidth="1"/>
    <col min="10501" max="10501" width="13.7109375" style="1287" customWidth="1"/>
    <col min="10502" max="10502" width="9.140625" style="1287" customWidth="1"/>
    <col min="10503" max="10503" width="8.28515625" style="1287" customWidth="1"/>
    <col min="10504" max="10504" width="4.85546875" style="1287" customWidth="1"/>
    <col min="10505" max="10505" width="10.5703125" style="1287" customWidth="1"/>
    <col min="10506" max="10506" width="24.28515625" style="1287" customWidth="1"/>
    <col min="10507" max="10507" width="23.85546875" style="1287" customWidth="1"/>
    <col min="10508" max="10508" width="2.7109375" style="1287" customWidth="1"/>
    <col min="10509" max="10512" width="0" style="1287" hidden="1" customWidth="1"/>
    <col min="10513" max="10513" width="0.140625" style="1287" customWidth="1"/>
    <col min="10514" max="10753" width="9.140625" style="1287" customWidth="1"/>
    <col min="10754" max="10754" width="1" style="1287" customWidth="1"/>
    <col min="10755" max="10755" width="3.85546875" style="1287" customWidth="1"/>
    <col min="10756" max="10756" width="13.5703125" style="1287" customWidth="1"/>
    <col min="10757" max="10757" width="13.7109375" style="1287" customWidth="1"/>
    <col min="10758" max="10758" width="9.140625" style="1287" customWidth="1"/>
    <col min="10759" max="10759" width="8.28515625" style="1287" customWidth="1"/>
    <col min="10760" max="10760" width="4.85546875" style="1287" customWidth="1"/>
    <col min="10761" max="10761" width="10.5703125" style="1287" customWidth="1"/>
    <col min="10762" max="10762" width="24.28515625" style="1287" customWidth="1"/>
    <col min="10763" max="10763" width="23.85546875" style="1287" customWidth="1"/>
    <col min="10764" max="10764" width="2.7109375" style="1287" customWidth="1"/>
    <col min="10765" max="10768" width="0" style="1287" hidden="1" customWidth="1"/>
    <col min="10769" max="10769" width="0.140625" style="1287" customWidth="1"/>
    <col min="10770" max="11009" width="9.140625" style="1287" customWidth="1"/>
    <col min="11010" max="11010" width="1" style="1287" customWidth="1"/>
    <col min="11011" max="11011" width="3.85546875" style="1287" customWidth="1"/>
    <col min="11012" max="11012" width="13.5703125" style="1287" customWidth="1"/>
    <col min="11013" max="11013" width="13.7109375" style="1287" customWidth="1"/>
    <col min="11014" max="11014" width="9.140625" style="1287" customWidth="1"/>
    <col min="11015" max="11015" width="8.28515625" style="1287" customWidth="1"/>
    <col min="11016" max="11016" width="4.85546875" style="1287" customWidth="1"/>
    <col min="11017" max="11017" width="10.5703125" style="1287" customWidth="1"/>
    <col min="11018" max="11018" width="24.28515625" style="1287" customWidth="1"/>
    <col min="11019" max="11019" width="23.85546875" style="1287" customWidth="1"/>
    <col min="11020" max="11020" width="2.7109375" style="1287" customWidth="1"/>
    <col min="11021" max="11024" width="0" style="1287" hidden="1" customWidth="1"/>
    <col min="11025" max="11025" width="0.140625" style="1287" customWidth="1"/>
    <col min="11026" max="11265" width="9.140625" style="1287" customWidth="1"/>
    <col min="11266" max="11266" width="1" style="1287" customWidth="1"/>
    <col min="11267" max="11267" width="3.85546875" style="1287" customWidth="1"/>
    <col min="11268" max="11268" width="13.5703125" style="1287" customWidth="1"/>
    <col min="11269" max="11269" width="13.7109375" style="1287" customWidth="1"/>
    <col min="11270" max="11270" width="9.140625" style="1287" customWidth="1"/>
    <col min="11271" max="11271" width="8.28515625" style="1287" customWidth="1"/>
    <col min="11272" max="11272" width="4.85546875" style="1287" customWidth="1"/>
    <col min="11273" max="11273" width="10.5703125" style="1287" customWidth="1"/>
    <col min="11274" max="11274" width="24.28515625" style="1287" customWidth="1"/>
    <col min="11275" max="11275" width="23.85546875" style="1287" customWidth="1"/>
    <col min="11276" max="11276" width="2.7109375" style="1287" customWidth="1"/>
    <col min="11277" max="11280" width="0" style="1287" hidden="1" customWidth="1"/>
    <col min="11281" max="11281" width="0.140625" style="1287" customWidth="1"/>
    <col min="11282" max="11521" width="9.140625" style="1287" customWidth="1"/>
    <col min="11522" max="11522" width="1" style="1287" customWidth="1"/>
    <col min="11523" max="11523" width="3.85546875" style="1287" customWidth="1"/>
    <col min="11524" max="11524" width="13.5703125" style="1287" customWidth="1"/>
    <col min="11525" max="11525" width="13.7109375" style="1287" customWidth="1"/>
    <col min="11526" max="11526" width="9.140625" style="1287" customWidth="1"/>
    <col min="11527" max="11527" width="8.28515625" style="1287" customWidth="1"/>
    <col min="11528" max="11528" width="4.85546875" style="1287" customWidth="1"/>
    <col min="11529" max="11529" width="10.5703125" style="1287" customWidth="1"/>
    <col min="11530" max="11530" width="24.28515625" style="1287" customWidth="1"/>
    <col min="11531" max="11531" width="23.85546875" style="1287" customWidth="1"/>
    <col min="11532" max="11532" width="2.7109375" style="1287" customWidth="1"/>
    <col min="11533" max="11536" width="0" style="1287" hidden="1" customWidth="1"/>
    <col min="11537" max="11537" width="0.140625" style="1287" customWidth="1"/>
    <col min="11538" max="11777" width="9.140625" style="1287" customWidth="1"/>
    <col min="11778" max="11778" width="1" style="1287" customWidth="1"/>
    <col min="11779" max="11779" width="3.85546875" style="1287" customWidth="1"/>
    <col min="11780" max="11780" width="13.5703125" style="1287" customWidth="1"/>
    <col min="11781" max="11781" width="13.7109375" style="1287" customWidth="1"/>
    <col min="11782" max="11782" width="9.140625" style="1287" customWidth="1"/>
    <col min="11783" max="11783" width="8.28515625" style="1287" customWidth="1"/>
    <col min="11784" max="11784" width="4.85546875" style="1287" customWidth="1"/>
    <col min="11785" max="11785" width="10.5703125" style="1287" customWidth="1"/>
    <col min="11786" max="11786" width="24.28515625" style="1287" customWidth="1"/>
    <col min="11787" max="11787" width="23.85546875" style="1287" customWidth="1"/>
    <col min="11788" max="11788" width="2.7109375" style="1287" customWidth="1"/>
    <col min="11789" max="11792" width="0" style="1287" hidden="1" customWidth="1"/>
    <col min="11793" max="11793" width="0.140625" style="1287" customWidth="1"/>
    <col min="11794" max="12033" width="9.140625" style="1287" customWidth="1"/>
    <col min="12034" max="12034" width="1" style="1287" customWidth="1"/>
    <col min="12035" max="12035" width="3.85546875" style="1287" customWidth="1"/>
    <col min="12036" max="12036" width="13.5703125" style="1287" customWidth="1"/>
    <col min="12037" max="12037" width="13.7109375" style="1287" customWidth="1"/>
    <col min="12038" max="12038" width="9.140625" style="1287" customWidth="1"/>
    <col min="12039" max="12039" width="8.28515625" style="1287" customWidth="1"/>
    <col min="12040" max="12040" width="4.85546875" style="1287" customWidth="1"/>
    <col min="12041" max="12041" width="10.5703125" style="1287" customWidth="1"/>
    <col min="12042" max="12042" width="24.28515625" style="1287" customWidth="1"/>
    <col min="12043" max="12043" width="23.85546875" style="1287" customWidth="1"/>
    <col min="12044" max="12044" width="2.7109375" style="1287" customWidth="1"/>
    <col min="12045" max="12048" width="0" style="1287" hidden="1" customWidth="1"/>
    <col min="12049" max="12049" width="0.140625" style="1287" customWidth="1"/>
    <col min="12050" max="12289" width="9.140625" style="1287" customWidth="1"/>
    <col min="12290" max="12290" width="1" style="1287" customWidth="1"/>
    <col min="12291" max="12291" width="3.85546875" style="1287" customWidth="1"/>
    <col min="12292" max="12292" width="13.5703125" style="1287" customWidth="1"/>
    <col min="12293" max="12293" width="13.7109375" style="1287" customWidth="1"/>
    <col min="12294" max="12294" width="9.140625" style="1287" customWidth="1"/>
    <col min="12295" max="12295" width="8.28515625" style="1287" customWidth="1"/>
    <col min="12296" max="12296" width="4.85546875" style="1287" customWidth="1"/>
    <col min="12297" max="12297" width="10.5703125" style="1287" customWidth="1"/>
    <col min="12298" max="12298" width="24.28515625" style="1287" customWidth="1"/>
    <col min="12299" max="12299" width="23.85546875" style="1287" customWidth="1"/>
    <col min="12300" max="12300" width="2.7109375" style="1287" customWidth="1"/>
    <col min="12301" max="12304" width="0" style="1287" hidden="1" customWidth="1"/>
    <col min="12305" max="12305" width="0.140625" style="1287" customWidth="1"/>
    <col min="12306" max="12545" width="9.140625" style="1287" customWidth="1"/>
    <col min="12546" max="12546" width="1" style="1287" customWidth="1"/>
    <col min="12547" max="12547" width="3.85546875" style="1287" customWidth="1"/>
    <col min="12548" max="12548" width="13.5703125" style="1287" customWidth="1"/>
    <col min="12549" max="12549" width="13.7109375" style="1287" customWidth="1"/>
    <col min="12550" max="12550" width="9.140625" style="1287" customWidth="1"/>
    <col min="12551" max="12551" width="8.28515625" style="1287" customWidth="1"/>
    <col min="12552" max="12552" width="4.85546875" style="1287" customWidth="1"/>
    <col min="12553" max="12553" width="10.5703125" style="1287" customWidth="1"/>
    <col min="12554" max="12554" width="24.28515625" style="1287" customWidth="1"/>
    <col min="12555" max="12555" width="23.85546875" style="1287" customWidth="1"/>
    <col min="12556" max="12556" width="2.7109375" style="1287" customWidth="1"/>
    <col min="12557" max="12560" width="0" style="1287" hidden="1" customWidth="1"/>
    <col min="12561" max="12561" width="0.140625" style="1287" customWidth="1"/>
    <col min="12562" max="12801" width="9.140625" style="1287" customWidth="1"/>
    <col min="12802" max="12802" width="1" style="1287" customWidth="1"/>
    <col min="12803" max="12803" width="3.85546875" style="1287" customWidth="1"/>
    <col min="12804" max="12804" width="13.5703125" style="1287" customWidth="1"/>
    <col min="12805" max="12805" width="13.7109375" style="1287" customWidth="1"/>
    <col min="12806" max="12806" width="9.140625" style="1287" customWidth="1"/>
    <col min="12807" max="12807" width="8.28515625" style="1287" customWidth="1"/>
    <col min="12808" max="12808" width="4.85546875" style="1287" customWidth="1"/>
    <col min="12809" max="12809" width="10.5703125" style="1287" customWidth="1"/>
    <col min="12810" max="12810" width="24.28515625" style="1287" customWidth="1"/>
    <col min="12811" max="12811" width="23.85546875" style="1287" customWidth="1"/>
    <col min="12812" max="12812" width="2.7109375" style="1287" customWidth="1"/>
    <col min="12813" max="12816" width="0" style="1287" hidden="1" customWidth="1"/>
    <col min="12817" max="12817" width="0.140625" style="1287" customWidth="1"/>
    <col min="12818" max="13057" width="9.140625" style="1287" customWidth="1"/>
    <col min="13058" max="13058" width="1" style="1287" customWidth="1"/>
    <col min="13059" max="13059" width="3.85546875" style="1287" customWidth="1"/>
    <col min="13060" max="13060" width="13.5703125" style="1287" customWidth="1"/>
    <col min="13061" max="13061" width="13.7109375" style="1287" customWidth="1"/>
    <col min="13062" max="13062" width="9.140625" style="1287" customWidth="1"/>
    <col min="13063" max="13063" width="8.28515625" style="1287" customWidth="1"/>
    <col min="13064" max="13064" width="4.85546875" style="1287" customWidth="1"/>
    <col min="13065" max="13065" width="10.5703125" style="1287" customWidth="1"/>
    <col min="13066" max="13066" width="24.28515625" style="1287" customWidth="1"/>
    <col min="13067" max="13067" width="23.85546875" style="1287" customWidth="1"/>
    <col min="13068" max="13068" width="2.7109375" style="1287" customWidth="1"/>
    <col min="13069" max="13072" width="0" style="1287" hidden="1" customWidth="1"/>
    <col min="13073" max="13073" width="0.140625" style="1287" customWidth="1"/>
    <col min="13074" max="13313" width="9.140625" style="1287" customWidth="1"/>
    <col min="13314" max="13314" width="1" style="1287" customWidth="1"/>
    <col min="13315" max="13315" width="3.85546875" style="1287" customWidth="1"/>
    <col min="13316" max="13316" width="13.5703125" style="1287" customWidth="1"/>
    <col min="13317" max="13317" width="13.7109375" style="1287" customWidth="1"/>
    <col min="13318" max="13318" width="9.140625" style="1287" customWidth="1"/>
    <col min="13319" max="13319" width="8.28515625" style="1287" customWidth="1"/>
    <col min="13320" max="13320" width="4.85546875" style="1287" customWidth="1"/>
    <col min="13321" max="13321" width="10.5703125" style="1287" customWidth="1"/>
    <col min="13322" max="13322" width="24.28515625" style="1287" customWidth="1"/>
    <col min="13323" max="13323" width="23.85546875" style="1287" customWidth="1"/>
    <col min="13324" max="13324" width="2.7109375" style="1287" customWidth="1"/>
    <col min="13325" max="13328" width="0" style="1287" hidden="1" customWidth="1"/>
    <col min="13329" max="13329" width="0.140625" style="1287" customWidth="1"/>
    <col min="13330" max="13569" width="9.140625" style="1287" customWidth="1"/>
    <col min="13570" max="13570" width="1" style="1287" customWidth="1"/>
    <col min="13571" max="13571" width="3.85546875" style="1287" customWidth="1"/>
    <col min="13572" max="13572" width="13.5703125" style="1287" customWidth="1"/>
    <col min="13573" max="13573" width="13.7109375" style="1287" customWidth="1"/>
    <col min="13574" max="13574" width="9.140625" style="1287" customWidth="1"/>
    <col min="13575" max="13575" width="8.28515625" style="1287" customWidth="1"/>
    <col min="13576" max="13576" width="4.85546875" style="1287" customWidth="1"/>
    <col min="13577" max="13577" width="10.5703125" style="1287" customWidth="1"/>
    <col min="13578" max="13578" width="24.28515625" style="1287" customWidth="1"/>
    <col min="13579" max="13579" width="23.85546875" style="1287" customWidth="1"/>
    <col min="13580" max="13580" width="2.7109375" style="1287" customWidth="1"/>
    <col min="13581" max="13584" width="0" style="1287" hidden="1" customWidth="1"/>
    <col min="13585" max="13585" width="0.140625" style="1287" customWidth="1"/>
    <col min="13586" max="13825" width="9.140625" style="1287" customWidth="1"/>
    <col min="13826" max="13826" width="1" style="1287" customWidth="1"/>
    <col min="13827" max="13827" width="3.85546875" style="1287" customWidth="1"/>
    <col min="13828" max="13828" width="13.5703125" style="1287" customWidth="1"/>
    <col min="13829" max="13829" width="13.7109375" style="1287" customWidth="1"/>
    <col min="13830" max="13830" width="9.140625" style="1287" customWidth="1"/>
    <col min="13831" max="13831" width="8.28515625" style="1287" customWidth="1"/>
    <col min="13832" max="13832" width="4.85546875" style="1287" customWidth="1"/>
    <col min="13833" max="13833" width="10.5703125" style="1287" customWidth="1"/>
    <col min="13834" max="13834" width="24.28515625" style="1287" customWidth="1"/>
    <col min="13835" max="13835" width="23.85546875" style="1287" customWidth="1"/>
    <col min="13836" max="13836" width="2.7109375" style="1287" customWidth="1"/>
    <col min="13837" max="13840" width="0" style="1287" hidden="1" customWidth="1"/>
    <col min="13841" max="13841" width="0.140625" style="1287" customWidth="1"/>
    <col min="13842" max="14081" width="9.140625" style="1287" customWidth="1"/>
    <col min="14082" max="14082" width="1" style="1287" customWidth="1"/>
    <col min="14083" max="14083" width="3.85546875" style="1287" customWidth="1"/>
    <col min="14084" max="14084" width="13.5703125" style="1287" customWidth="1"/>
    <col min="14085" max="14085" width="13.7109375" style="1287" customWidth="1"/>
    <col min="14086" max="14086" width="9.140625" style="1287" customWidth="1"/>
    <col min="14087" max="14087" width="8.28515625" style="1287" customWidth="1"/>
    <col min="14088" max="14088" width="4.85546875" style="1287" customWidth="1"/>
    <col min="14089" max="14089" width="10.5703125" style="1287" customWidth="1"/>
    <col min="14090" max="14090" width="24.28515625" style="1287" customWidth="1"/>
    <col min="14091" max="14091" width="23.85546875" style="1287" customWidth="1"/>
    <col min="14092" max="14092" width="2.7109375" style="1287" customWidth="1"/>
    <col min="14093" max="14096" width="0" style="1287" hidden="1" customWidth="1"/>
    <col min="14097" max="14097" width="0.140625" style="1287" customWidth="1"/>
    <col min="14098" max="14337" width="9.140625" style="1287" customWidth="1"/>
    <col min="14338" max="14338" width="1" style="1287" customWidth="1"/>
    <col min="14339" max="14339" width="3.85546875" style="1287" customWidth="1"/>
    <col min="14340" max="14340" width="13.5703125" style="1287" customWidth="1"/>
    <col min="14341" max="14341" width="13.7109375" style="1287" customWidth="1"/>
    <col min="14342" max="14342" width="9.140625" style="1287" customWidth="1"/>
    <col min="14343" max="14343" width="8.28515625" style="1287" customWidth="1"/>
    <col min="14344" max="14344" width="4.85546875" style="1287" customWidth="1"/>
    <col min="14345" max="14345" width="10.5703125" style="1287" customWidth="1"/>
    <col min="14346" max="14346" width="24.28515625" style="1287" customWidth="1"/>
    <col min="14347" max="14347" width="23.85546875" style="1287" customWidth="1"/>
    <col min="14348" max="14348" width="2.7109375" style="1287" customWidth="1"/>
    <col min="14349" max="14352" width="0" style="1287" hidden="1" customWidth="1"/>
    <col min="14353" max="14353" width="0.140625" style="1287" customWidth="1"/>
    <col min="14354" max="14593" width="9.140625" style="1287" customWidth="1"/>
    <col min="14594" max="14594" width="1" style="1287" customWidth="1"/>
    <col min="14595" max="14595" width="3.85546875" style="1287" customWidth="1"/>
    <col min="14596" max="14596" width="13.5703125" style="1287" customWidth="1"/>
    <col min="14597" max="14597" width="13.7109375" style="1287" customWidth="1"/>
    <col min="14598" max="14598" width="9.140625" style="1287" customWidth="1"/>
    <col min="14599" max="14599" width="8.28515625" style="1287" customWidth="1"/>
    <col min="14600" max="14600" width="4.85546875" style="1287" customWidth="1"/>
    <col min="14601" max="14601" width="10.5703125" style="1287" customWidth="1"/>
    <col min="14602" max="14602" width="24.28515625" style="1287" customWidth="1"/>
    <col min="14603" max="14603" width="23.85546875" style="1287" customWidth="1"/>
    <col min="14604" max="14604" width="2.7109375" style="1287" customWidth="1"/>
    <col min="14605" max="14608" width="0" style="1287" hidden="1" customWidth="1"/>
    <col min="14609" max="14609" width="0.140625" style="1287" customWidth="1"/>
    <col min="14610" max="14849" width="9.140625" style="1287" customWidth="1"/>
    <col min="14850" max="14850" width="1" style="1287" customWidth="1"/>
    <col min="14851" max="14851" width="3.85546875" style="1287" customWidth="1"/>
    <col min="14852" max="14852" width="13.5703125" style="1287" customWidth="1"/>
    <col min="14853" max="14853" width="13.7109375" style="1287" customWidth="1"/>
    <col min="14854" max="14854" width="9.140625" style="1287" customWidth="1"/>
    <col min="14855" max="14855" width="8.28515625" style="1287" customWidth="1"/>
    <col min="14856" max="14856" width="4.85546875" style="1287" customWidth="1"/>
    <col min="14857" max="14857" width="10.5703125" style="1287" customWidth="1"/>
    <col min="14858" max="14858" width="24.28515625" style="1287" customWidth="1"/>
    <col min="14859" max="14859" width="23.85546875" style="1287" customWidth="1"/>
    <col min="14860" max="14860" width="2.7109375" style="1287" customWidth="1"/>
    <col min="14861" max="14864" width="0" style="1287" hidden="1" customWidth="1"/>
    <col min="14865" max="14865" width="0.140625" style="1287" customWidth="1"/>
    <col min="14866" max="15105" width="9.140625" style="1287" customWidth="1"/>
    <col min="15106" max="15106" width="1" style="1287" customWidth="1"/>
    <col min="15107" max="15107" width="3.85546875" style="1287" customWidth="1"/>
    <col min="15108" max="15108" width="13.5703125" style="1287" customWidth="1"/>
    <col min="15109" max="15109" width="13.7109375" style="1287" customWidth="1"/>
    <col min="15110" max="15110" width="9.140625" style="1287" customWidth="1"/>
    <col min="15111" max="15111" width="8.28515625" style="1287" customWidth="1"/>
    <col min="15112" max="15112" width="4.85546875" style="1287" customWidth="1"/>
    <col min="15113" max="15113" width="10.5703125" style="1287" customWidth="1"/>
    <col min="15114" max="15114" width="24.28515625" style="1287" customWidth="1"/>
    <col min="15115" max="15115" width="23.85546875" style="1287" customWidth="1"/>
    <col min="15116" max="15116" width="2.7109375" style="1287" customWidth="1"/>
    <col min="15117" max="15120" width="0" style="1287" hidden="1" customWidth="1"/>
    <col min="15121" max="15121" width="0.140625" style="1287" customWidth="1"/>
    <col min="15122" max="15361" width="9.140625" style="1287" customWidth="1"/>
    <col min="15362" max="15362" width="1" style="1287" customWidth="1"/>
    <col min="15363" max="15363" width="3.85546875" style="1287" customWidth="1"/>
    <col min="15364" max="15364" width="13.5703125" style="1287" customWidth="1"/>
    <col min="15365" max="15365" width="13.7109375" style="1287" customWidth="1"/>
    <col min="15366" max="15366" width="9.140625" style="1287" customWidth="1"/>
    <col min="15367" max="15367" width="8.28515625" style="1287" customWidth="1"/>
    <col min="15368" max="15368" width="4.85546875" style="1287" customWidth="1"/>
    <col min="15369" max="15369" width="10.5703125" style="1287" customWidth="1"/>
    <col min="15370" max="15370" width="24.28515625" style="1287" customWidth="1"/>
    <col min="15371" max="15371" width="23.85546875" style="1287" customWidth="1"/>
    <col min="15372" max="15372" width="2.7109375" style="1287" customWidth="1"/>
    <col min="15373" max="15376" width="0" style="1287" hidden="1" customWidth="1"/>
    <col min="15377" max="15377" width="0.140625" style="1287" customWidth="1"/>
    <col min="15378" max="15617" width="9.140625" style="1287" customWidth="1"/>
    <col min="15618" max="15618" width="1" style="1287" customWidth="1"/>
    <col min="15619" max="15619" width="3.85546875" style="1287" customWidth="1"/>
    <col min="15620" max="15620" width="13.5703125" style="1287" customWidth="1"/>
    <col min="15621" max="15621" width="13.7109375" style="1287" customWidth="1"/>
    <col min="15622" max="15622" width="9.140625" style="1287" customWidth="1"/>
    <col min="15623" max="15623" width="8.28515625" style="1287" customWidth="1"/>
    <col min="15624" max="15624" width="4.85546875" style="1287" customWidth="1"/>
    <col min="15625" max="15625" width="10.5703125" style="1287" customWidth="1"/>
    <col min="15626" max="15626" width="24.28515625" style="1287" customWidth="1"/>
    <col min="15627" max="15627" width="23.85546875" style="1287" customWidth="1"/>
    <col min="15628" max="15628" width="2.7109375" style="1287" customWidth="1"/>
    <col min="15629" max="15632" width="0" style="1287" hidden="1" customWidth="1"/>
    <col min="15633" max="15633" width="0.140625" style="1287" customWidth="1"/>
    <col min="15634" max="15873" width="9.140625" style="1287" customWidth="1"/>
    <col min="15874" max="15874" width="1" style="1287" customWidth="1"/>
    <col min="15875" max="15875" width="3.85546875" style="1287" customWidth="1"/>
    <col min="15876" max="15876" width="13.5703125" style="1287" customWidth="1"/>
    <col min="15877" max="15877" width="13.7109375" style="1287" customWidth="1"/>
    <col min="15878" max="15878" width="9.140625" style="1287" customWidth="1"/>
    <col min="15879" max="15879" width="8.28515625" style="1287" customWidth="1"/>
    <col min="15880" max="15880" width="4.85546875" style="1287" customWidth="1"/>
    <col min="15881" max="15881" width="10.5703125" style="1287" customWidth="1"/>
    <col min="15882" max="15882" width="24.28515625" style="1287" customWidth="1"/>
    <col min="15883" max="15883" width="23.85546875" style="1287" customWidth="1"/>
    <col min="15884" max="15884" width="2.7109375" style="1287" customWidth="1"/>
    <col min="15885" max="15888" width="0" style="1287" hidden="1" customWidth="1"/>
    <col min="15889" max="15889" width="0.140625" style="1287" customWidth="1"/>
    <col min="15890" max="16129" width="9.140625" style="1287" customWidth="1"/>
    <col min="16130" max="16130" width="1" style="1287" customWidth="1"/>
    <col min="16131" max="16131" width="3.85546875" style="1287" customWidth="1"/>
    <col min="16132" max="16132" width="13.5703125" style="1287" customWidth="1"/>
    <col min="16133" max="16133" width="13.7109375" style="1287" customWidth="1"/>
    <col min="16134" max="16134" width="9.140625" style="1287" customWidth="1"/>
    <col min="16135" max="16135" width="8.28515625" style="1287" customWidth="1"/>
    <col min="16136" max="16136" width="4.85546875" style="1287" customWidth="1"/>
    <col min="16137" max="16137" width="10.5703125" style="1287" customWidth="1"/>
    <col min="16138" max="16138" width="24.28515625" style="1287" customWidth="1"/>
    <col min="16139" max="16139" width="23.85546875" style="1287" customWidth="1"/>
    <col min="16140" max="16140" width="2.7109375" style="1287" customWidth="1"/>
    <col min="16141" max="16144" width="0" style="1287" hidden="1" customWidth="1"/>
    <col min="16145" max="16145" width="0.140625" style="1287" customWidth="1"/>
    <col min="16146" max="16384" width="9.140625" style="1287" customWidth="1"/>
  </cols>
  <sheetData>
    <row r="1" spans="2:17" ht="9" customHeight="1" x14ac:dyDescent="0.2">
      <c r="B1" s="1297"/>
      <c r="C1" s="1298"/>
      <c r="D1" s="1997"/>
      <c r="E1" s="1997"/>
      <c r="F1" s="1997"/>
      <c r="G1" s="1997"/>
      <c r="H1" s="1997"/>
      <c r="I1" s="1997"/>
      <c r="J1" s="1997"/>
      <c r="K1" s="1997"/>
      <c r="L1" s="1297"/>
    </row>
    <row r="2" spans="2:17" ht="36.75" customHeight="1" x14ac:dyDescent="0.2">
      <c r="B2" s="1322"/>
      <c r="C2" s="1323"/>
      <c r="D2" s="1998"/>
      <c r="E2" s="1998"/>
      <c r="F2" s="1998"/>
      <c r="G2" s="1998"/>
      <c r="H2" s="1998"/>
      <c r="I2" s="1998"/>
      <c r="J2" s="1998"/>
      <c r="K2" s="1998"/>
      <c r="L2" s="1322"/>
    </row>
    <row r="3" spans="2:17" ht="20.25" customHeight="1" x14ac:dyDescent="0.2">
      <c r="B3" s="1297"/>
      <c r="C3" s="1298"/>
      <c r="D3" s="1997" t="s">
        <v>1543</v>
      </c>
      <c r="E3" s="1997"/>
      <c r="F3" s="1997"/>
      <c r="G3" s="1997"/>
      <c r="H3" s="1997"/>
      <c r="I3" s="1997"/>
      <c r="J3" s="1997"/>
      <c r="K3" s="1997"/>
      <c r="L3" s="1297"/>
    </row>
    <row r="4" spans="2:17" ht="15" customHeight="1" x14ac:dyDescent="0.2">
      <c r="B4" s="1297"/>
      <c r="C4" s="1301"/>
      <c r="D4" s="2015" t="s">
        <v>1544</v>
      </c>
      <c r="E4" s="2015"/>
      <c r="F4" s="2015"/>
      <c r="G4" s="2015"/>
      <c r="H4" s="2015"/>
      <c r="I4" s="2015"/>
      <c r="J4" s="2015"/>
      <c r="K4" s="2015"/>
      <c r="L4" s="1297"/>
    </row>
    <row r="5" spans="2:17" s="1292" customFormat="1" ht="15" customHeight="1" x14ac:dyDescent="0.2">
      <c r="B5" s="1288"/>
      <c r="C5" s="1288"/>
      <c r="D5" s="2016" t="s">
        <v>1545</v>
      </c>
      <c r="E5" s="2016"/>
      <c r="F5" s="2016"/>
      <c r="G5" s="2016"/>
      <c r="H5" s="2016"/>
      <c r="I5" s="2016"/>
      <c r="J5" s="2016"/>
      <c r="K5" s="2016"/>
      <c r="L5" s="1289"/>
      <c r="Q5" s="1293"/>
    </row>
    <row r="6" spans="2:17" s="1292" customFormat="1" ht="15.75" hidden="1" customHeight="1" x14ac:dyDescent="0.2">
      <c r="B6" s="1288"/>
      <c r="C6" s="1288"/>
      <c r="D6" s="1288"/>
      <c r="E6" s="1288"/>
      <c r="F6" s="1302"/>
      <c r="G6" s="1302"/>
      <c r="H6" s="1302"/>
      <c r="I6" s="1302"/>
      <c r="J6" s="1302"/>
      <c r="K6" s="1288"/>
      <c r="L6" s="1289"/>
      <c r="Q6" s="1293"/>
    </row>
    <row r="7" spans="2:17" s="1292" customFormat="1" ht="15" customHeight="1" x14ac:dyDescent="0.2">
      <c r="B7" s="1288"/>
      <c r="C7" s="1288"/>
      <c r="D7" s="1294" t="s">
        <v>2</v>
      </c>
      <c r="E7" s="1288"/>
      <c r="F7" s="1993" t="str">
        <f>TTDN!D9</f>
        <v>CÔNG TY CỔ PHẦN QUỐC TẾ SUGI</v>
      </c>
      <c r="G7" s="1993"/>
      <c r="H7" s="1993"/>
      <c r="I7" s="1993"/>
      <c r="J7" s="1993"/>
      <c r="K7" s="1993"/>
      <c r="L7" s="1289"/>
      <c r="Q7" s="1293"/>
    </row>
    <row r="8" spans="2:17" s="1292" customFormat="1" ht="15" customHeight="1" x14ac:dyDescent="0.2">
      <c r="B8" s="1288"/>
      <c r="C8" s="1288"/>
      <c r="D8" s="1993" t="s">
        <v>4</v>
      </c>
      <c r="E8" s="1993"/>
      <c r="F8" s="1993">
        <f>TTDN!L9</f>
        <v>801255024</v>
      </c>
      <c r="G8" s="1993"/>
      <c r="H8" s="1993"/>
      <c r="I8" s="1993"/>
      <c r="J8" s="1993"/>
      <c r="K8" s="1993"/>
      <c r="L8" s="1289"/>
      <c r="Q8" s="1293"/>
    </row>
    <row r="9" spans="2:17" s="1292" customFormat="1" ht="5.25" customHeight="1" x14ac:dyDescent="0.2">
      <c r="B9" s="1288"/>
      <c r="C9" s="1288"/>
      <c r="D9" s="1294"/>
      <c r="E9" s="1303"/>
      <c r="F9" s="1303"/>
      <c r="G9" s="1303"/>
      <c r="H9" s="1303"/>
      <c r="I9" s="1303"/>
      <c r="J9" s="1303"/>
      <c r="K9" s="1303"/>
      <c r="L9" s="1289"/>
      <c r="Q9" s="1293"/>
    </row>
    <row r="10" spans="2:17" s="1292" customFormat="1" ht="13.5" hidden="1" customHeight="1" x14ac:dyDescent="0.2">
      <c r="B10" s="1288"/>
      <c r="C10" s="1288"/>
      <c r="D10" s="1993" t="s">
        <v>6</v>
      </c>
      <c r="E10" s="1993"/>
      <c r="F10" s="1993" t="s">
        <v>7</v>
      </c>
      <c r="G10" s="1993"/>
      <c r="H10" s="1993"/>
      <c r="I10" s="1993"/>
      <c r="J10" s="1993"/>
      <c r="K10" s="1993"/>
      <c r="L10" s="1289"/>
      <c r="Q10" s="1293"/>
    </row>
    <row r="11" spans="2:17" s="1292" customFormat="1" ht="13.5" hidden="1" customHeight="1" x14ac:dyDescent="0.2">
      <c r="B11" s="1288"/>
      <c r="C11" s="1288"/>
      <c r="D11" s="1993" t="s">
        <v>4</v>
      </c>
      <c r="E11" s="1993"/>
      <c r="F11" s="1993" t="s">
        <v>7</v>
      </c>
      <c r="G11" s="1993"/>
      <c r="H11" s="1993"/>
      <c r="I11" s="1993"/>
      <c r="J11" s="1993"/>
      <c r="K11" s="1993"/>
      <c r="L11" s="1289"/>
      <c r="Q11" s="1293"/>
    </row>
    <row r="12" spans="2:17" s="1292" customFormat="1" ht="13.5" hidden="1" customHeight="1" x14ac:dyDescent="0.2">
      <c r="B12" s="1288"/>
      <c r="C12" s="1288"/>
      <c r="D12" s="1294"/>
      <c r="E12" s="1303"/>
      <c r="F12" s="1303"/>
      <c r="G12" s="1303"/>
      <c r="H12" s="1303"/>
      <c r="I12" s="1303"/>
      <c r="J12" s="1303"/>
      <c r="K12" s="1303"/>
      <c r="L12" s="1289"/>
      <c r="Q12" s="1293"/>
    </row>
    <row r="13" spans="2:17" s="1292" customFormat="1" ht="13.5" hidden="1" customHeight="1" x14ac:dyDescent="0.2">
      <c r="B13" s="1288"/>
      <c r="C13" s="1288"/>
      <c r="D13" s="1294"/>
      <c r="E13" s="1303"/>
      <c r="F13" s="1303"/>
      <c r="G13" s="1303"/>
      <c r="H13" s="1303"/>
      <c r="I13" s="1303"/>
      <c r="J13" s="1303"/>
      <c r="K13" s="1303"/>
      <c r="L13" s="1289"/>
      <c r="Q13" s="1293"/>
    </row>
    <row r="14" spans="2:17" s="1292" customFormat="1" ht="13.5" hidden="1" customHeight="1" x14ac:dyDescent="0.2">
      <c r="B14" s="1288"/>
      <c r="C14" s="1288"/>
      <c r="D14" s="1294"/>
      <c r="E14" s="1303"/>
      <c r="F14" s="1303"/>
      <c r="G14" s="1303"/>
      <c r="H14" s="1303"/>
      <c r="I14" s="1303"/>
      <c r="J14" s="1303"/>
      <c r="K14" s="1303"/>
      <c r="L14" s="1289"/>
      <c r="Q14" s="1293"/>
    </row>
    <row r="15" spans="2:17" s="1292" customFormat="1" ht="13.5" hidden="1" customHeight="1" x14ac:dyDescent="0.2">
      <c r="B15" s="1288"/>
      <c r="C15" s="1288"/>
      <c r="D15" s="1294"/>
      <c r="E15" s="1303"/>
      <c r="F15" s="1303"/>
      <c r="G15" s="1303"/>
      <c r="H15" s="1303"/>
      <c r="I15" s="1303"/>
      <c r="J15" s="1303"/>
      <c r="K15" s="1303"/>
      <c r="L15" s="1289"/>
      <c r="Q15" s="1293"/>
    </row>
    <row r="16" spans="2:17" s="1292" customFormat="1" ht="13.5" hidden="1" customHeight="1" x14ac:dyDescent="0.2">
      <c r="B16" s="1288"/>
      <c r="C16" s="1288"/>
      <c r="D16" s="1294"/>
      <c r="E16" s="1303"/>
      <c r="F16" s="1303"/>
      <c r="G16" s="1303"/>
      <c r="H16" s="1303"/>
      <c r="I16" s="1303"/>
      <c r="J16" s="1303"/>
      <c r="K16" s="1303"/>
      <c r="L16" s="1289"/>
      <c r="Q16" s="1293"/>
    </row>
    <row r="17" spans="2:17" s="1292" customFormat="1" ht="13.5" hidden="1" customHeight="1" x14ac:dyDescent="0.2">
      <c r="B17" s="1288"/>
      <c r="C17" s="1288"/>
      <c r="D17" s="1294"/>
      <c r="E17" s="1303"/>
      <c r="F17" s="1303"/>
      <c r="G17" s="1303"/>
      <c r="H17" s="1303"/>
      <c r="I17" s="1303"/>
      <c r="J17" s="1303"/>
      <c r="K17" s="1303"/>
      <c r="L17" s="1289"/>
      <c r="Q17" s="1293"/>
    </row>
    <row r="18" spans="2:17" s="1292" customFormat="1" ht="13.5" hidden="1" customHeight="1" x14ac:dyDescent="0.2">
      <c r="B18" s="1288"/>
      <c r="C18" s="1288"/>
      <c r="D18" s="1294"/>
      <c r="E18" s="1303"/>
      <c r="F18" s="1303"/>
      <c r="G18" s="1303"/>
      <c r="H18" s="1303"/>
      <c r="I18" s="1303"/>
      <c r="J18" s="1303"/>
      <c r="K18" s="1303"/>
      <c r="L18" s="1289"/>
      <c r="Q18" s="1293"/>
    </row>
    <row r="19" spans="2:17" s="1292" customFormat="1" ht="15" customHeight="1" x14ac:dyDescent="0.2">
      <c r="B19" s="1288"/>
      <c r="C19" s="1290"/>
      <c r="D19" s="2007" t="s">
        <v>1287</v>
      </c>
      <c r="E19" s="2007"/>
      <c r="F19" s="2007"/>
      <c r="G19" s="2007"/>
      <c r="H19" s="2007"/>
      <c r="I19" s="2007"/>
      <c r="J19" s="2007"/>
      <c r="K19" s="1303"/>
      <c r="L19" s="1289"/>
      <c r="Q19" s="1293"/>
    </row>
    <row r="20" spans="2:17" s="1292" customFormat="1" ht="13.5" hidden="1" customHeight="1" x14ac:dyDescent="0.2">
      <c r="B20" s="1288"/>
      <c r="C20" s="1288"/>
      <c r="D20" s="1294"/>
      <c r="E20" s="1303"/>
      <c r="F20" s="1303"/>
      <c r="G20" s="1303"/>
      <c r="H20" s="1303"/>
      <c r="I20" s="1303"/>
      <c r="J20" s="1303"/>
      <c r="K20" s="1303"/>
      <c r="L20" s="1289"/>
      <c r="Q20" s="1293"/>
    </row>
    <row r="21" spans="2:17" ht="15" customHeight="1" x14ac:dyDescent="0.2">
      <c r="B21" s="1297"/>
      <c r="C21" s="1297"/>
      <c r="D21" s="1297"/>
      <c r="E21" s="1297"/>
      <c r="F21" s="1297"/>
      <c r="G21" s="1297"/>
      <c r="H21" s="1297"/>
      <c r="I21" s="1297"/>
      <c r="J21" s="2008" t="s">
        <v>1546</v>
      </c>
      <c r="K21" s="2008"/>
      <c r="L21" s="1297"/>
    </row>
    <row r="22" spans="2:17" ht="25.5" customHeight="1" x14ac:dyDescent="0.2">
      <c r="B22" s="1297"/>
      <c r="C22" s="1297"/>
      <c r="D22" s="2009" t="s">
        <v>48</v>
      </c>
      <c r="E22" s="2010"/>
      <c r="F22" s="2010"/>
      <c r="G22" s="2011"/>
      <c r="H22" s="1304" t="s">
        <v>14</v>
      </c>
      <c r="I22" s="1304" t="s">
        <v>15</v>
      </c>
      <c r="J22" s="1304" t="s">
        <v>41</v>
      </c>
      <c r="K22" s="1304" t="s">
        <v>42</v>
      </c>
      <c r="L22" s="1297"/>
    </row>
    <row r="23" spans="2:17" ht="15" customHeight="1" x14ac:dyDescent="0.2">
      <c r="B23" s="1297"/>
      <c r="C23" s="1297"/>
      <c r="D23" s="2012" t="s">
        <v>19</v>
      </c>
      <c r="E23" s="2013"/>
      <c r="F23" s="2013"/>
      <c r="G23" s="2014"/>
      <c r="H23" s="1305" t="s">
        <v>20</v>
      </c>
      <c r="I23" s="1305" t="s">
        <v>21</v>
      </c>
      <c r="J23" s="1305" t="s">
        <v>22</v>
      </c>
      <c r="K23" s="1305" t="s">
        <v>23</v>
      </c>
      <c r="L23" s="1297"/>
    </row>
    <row r="24" spans="2:17" ht="15" customHeight="1" x14ac:dyDescent="0.2">
      <c r="B24" s="1297"/>
      <c r="C24" s="1297"/>
      <c r="D24" s="1999" t="s">
        <v>1547</v>
      </c>
      <c r="E24" s="2000"/>
      <c r="F24" s="2000"/>
      <c r="G24" s="2001"/>
      <c r="H24" s="1306" t="s">
        <v>43</v>
      </c>
      <c r="I24" s="1307"/>
      <c r="J24" s="1308">
        <f>BCĐTK!$AD$229</f>
        <v>0</v>
      </c>
      <c r="K24" s="1308">
        <v>0</v>
      </c>
      <c r="L24" s="1297"/>
    </row>
    <row r="25" spans="2:17" ht="15" customHeight="1" x14ac:dyDescent="0.2">
      <c r="B25" s="1297"/>
      <c r="C25" s="1297"/>
      <c r="D25" s="1999" t="s">
        <v>1548</v>
      </c>
      <c r="E25" s="2000"/>
      <c r="F25" s="2000"/>
      <c r="G25" s="2001"/>
      <c r="H25" s="1306" t="s">
        <v>44</v>
      </c>
      <c r="I25" s="1307"/>
      <c r="J25" s="1308">
        <v>0</v>
      </c>
      <c r="K25" s="1308">
        <v>0</v>
      </c>
      <c r="L25" s="1297"/>
    </row>
    <row r="26" spans="2:17" ht="25.5" customHeight="1" x14ac:dyDescent="0.2">
      <c r="B26" s="1297"/>
      <c r="C26" s="1297"/>
      <c r="D26" s="2002" t="s">
        <v>1549</v>
      </c>
      <c r="E26" s="2003"/>
      <c r="F26" s="2003"/>
      <c r="G26" s="2004"/>
      <c r="H26" s="1309" t="s">
        <v>32</v>
      </c>
      <c r="I26" s="1310"/>
      <c r="J26" s="1311">
        <f>J24-J25</f>
        <v>0</v>
      </c>
      <c r="K26" s="1311">
        <f>K24-K25</f>
        <v>0</v>
      </c>
      <c r="L26" s="1297"/>
    </row>
    <row r="27" spans="2:17" ht="15" customHeight="1" x14ac:dyDescent="0.2">
      <c r="B27" s="1297"/>
      <c r="C27" s="1297"/>
      <c r="D27" s="1999" t="s">
        <v>1550</v>
      </c>
      <c r="E27" s="2000"/>
      <c r="F27" s="2000"/>
      <c r="G27" s="2001"/>
      <c r="H27" s="1306" t="s">
        <v>87</v>
      </c>
      <c r="I27" s="1307"/>
      <c r="J27" s="1308">
        <f>BCĐTK!$Z$247</f>
        <v>0</v>
      </c>
      <c r="K27" s="1308">
        <v>0</v>
      </c>
      <c r="L27" s="1297"/>
    </row>
    <row r="28" spans="2:17" ht="25.5" customHeight="1" x14ac:dyDescent="0.2">
      <c r="B28" s="1297"/>
      <c r="C28" s="1297"/>
      <c r="D28" s="2002" t="s">
        <v>1551</v>
      </c>
      <c r="E28" s="2003"/>
      <c r="F28" s="2003"/>
      <c r="G28" s="2004"/>
      <c r="H28" s="1309" t="s">
        <v>103</v>
      </c>
      <c r="I28" s="1310"/>
      <c r="J28" s="1311">
        <f>J26-J27</f>
        <v>0</v>
      </c>
      <c r="K28" s="1311">
        <f>K26-K27</f>
        <v>0</v>
      </c>
      <c r="L28" s="1297"/>
    </row>
    <row r="29" spans="2:17" ht="15" customHeight="1" x14ac:dyDescent="0.2">
      <c r="B29" s="1297"/>
      <c r="C29" s="1297"/>
      <c r="D29" s="1999" t="s">
        <v>1552</v>
      </c>
      <c r="E29" s="2000"/>
      <c r="F29" s="2000"/>
      <c r="G29" s="2001"/>
      <c r="H29" s="1306" t="s">
        <v>104</v>
      </c>
      <c r="I29" s="1307"/>
      <c r="J29" s="1308">
        <f>BCĐTK!$AD$236</f>
        <v>0</v>
      </c>
      <c r="K29" s="1308">
        <v>0</v>
      </c>
      <c r="L29" s="1297"/>
    </row>
    <row r="30" spans="2:17" ht="15" customHeight="1" x14ac:dyDescent="0.2">
      <c r="B30" s="1297"/>
      <c r="C30" s="1297"/>
      <c r="D30" s="1999" t="s">
        <v>1553</v>
      </c>
      <c r="E30" s="2000"/>
      <c r="F30" s="2000"/>
      <c r="G30" s="2001"/>
      <c r="H30" s="1306" t="s">
        <v>105</v>
      </c>
      <c r="I30" s="1307"/>
      <c r="J30" s="1308">
        <f>BCĐTK!$Z$263</f>
        <v>0</v>
      </c>
      <c r="K30" s="1308">
        <v>0</v>
      </c>
      <c r="L30" s="1297"/>
    </row>
    <row r="31" spans="2:17" ht="15" customHeight="1" x14ac:dyDescent="0.2">
      <c r="B31" s="1297"/>
      <c r="C31" s="1297"/>
      <c r="D31" s="1999" t="s">
        <v>1554</v>
      </c>
      <c r="E31" s="2000"/>
      <c r="F31" s="2000"/>
      <c r="G31" s="2001"/>
      <c r="H31" s="1306" t="s">
        <v>106</v>
      </c>
      <c r="I31" s="1307"/>
      <c r="J31" s="1308">
        <v>0</v>
      </c>
      <c r="K31" s="1308">
        <v>0</v>
      </c>
      <c r="L31" s="1297"/>
    </row>
    <row r="32" spans="2:17" ht="15" customHeight="1" x14ac:dyDescent="0.2">
      <c r="B32" s="1297"/>
      <c r="C32" s="1297"/>
      <c r="D32" s="1999" t="s">
        <v>1555</v>
      </c>
      <c r="E32" s="2000"/>
      <c r="F32" s="2000"/>
      <c r="G32" s="2001"/>
      <c r="H32" s="1306" t="s">
        <v>109</v>
      </c>
      <c r="I32" s="1307"/>
      <c r="J32" s="1308">
        <f>BCĐTK!$Z$264</f>
        <v>0</v>
      </c>
      <c r="K32" s="1308">
        <v>0</v>
      </c>
      <c r="L32" s="1297"/>
    </row>
    <row r="33" spans="2:17" ht="15" customHeight="1" x14ac:dyDescent="0.2">
      <c r="B33" s="1297"/>
      <c r="C33" s="1297"/>
      <c r="D33" s="1999" t="s">
        <v>1556</v>
      </c>
      <c r="E33" s="2000"/>
      <c r="F33" s="2000"/>
      <c r="G33" s="2001"/>
      <c r="H33" s="1306" t="s">
        <v>1557</v>
      </c>
      <c r="I33" s="1307"/>
      <c r="J33" s="1308">
        <f>BCĐTK!$Z$272</f>
        <v>0</v>
      </c>
      <c r="K33" s="1308">
        <v>0</v>
      </c>
      <c r="L33" s="1297"/>
    </row>
    <row r="34" spans="2:17" ht="25.5" customHeight="1" x14ac:dyDescent="0.2">
      <c r="B34" s="1297"/>
      <c r="C34" s="1297"/>
      <c r="D34" s="2002" t="s">
        <v>1558</v>
      </c>
      <c r="E34" s="2003"/>
      <c r="F34" s="2003"/>
      <c r="G34" s="2004"/>
      <c r="H34" s="1309" t="s">
        <v>110</v>
      </c>
      <c r="I34" s="1310"/>
      <c r="J34" s="1311">
        <f>J28+J29-J30-J32-J33</f>
        <v>0</v>
      </c>
      <c r="K34" s="1311">
        <f>K28+K29-K30-K32-K33</f>
        <v>0</v>
      </c>
      <c r="L34" s="1297"/>
    </row>
    <row r="35" spans="2:17" ht="15" customHeight="1" x14ac:dyDescent="0.2">
      <c r="B35" s="1297"/>
      <c r="C35" s="1297"/>
      <c r="D35" s="1999" t="s">
        <v>1559</v>
      </c>
      <c r="E35" s="2000"/>
      <c r="F35" s="2000"/>
      <c r="G35" s="2001"/>
      <c r="H35" s="1306" t="s">
        <v>111</v>
      </c>
      <c r="I35" s="1307"/>
      <c r="J35" s="1308">
        <f>BCĐTK!$AD$282</f>
        <v>0</v>
      </c>
      <c r="K35" s="1308">
        <v>0</v>
      </c>
      <c r="L35" s="1297"/>
    </row>
    <row r="36" spans="2:17" ht="15" customHeight="1" x14ac:dyDescent="0.2">
      <c r="B36" s="1297"/>
      <c r="C36" s="1297"/>
      <c r="D36" s="1999" t="s">
        <v>1560</v>
      </c>
      <c r="E36" s="2000"/>
      <c r="F36" s="2000"/>
      <c r="G36" s="2001"/>
      <c r="H36" s="1306" t="s">
        <v>112</v>
      </c>
      <c r="I36" s="1307"/>
      <c r="J36" s="1308">
        <f>BCĐTK!$Z$284</f>
        <v>0</v>
      </c>
      <c r="K36" s="1308">
        <v>0</v>
      </c>
      <c r="L36" s="1297"/>
    </row>
    <row r="37" spans="2:17" ht="15" customHeight="1" x14ac:dyDescent="0.2">
      <c r="B37" s="1297"/>
      <c r="C37" s="1297"/>
      <c r="D37" s="2002" t="s">
        <v>1561</v>
      </c>
      <c r="E37" s="2003"/>
      <c r="F37" s="2003"/>
      <c r="G37" s="2004"/>
      <c r="H37" s="1309" t="s">
        <v>117</v>
      </c>
      <c r="I37" s="1310"/>
      <c r="J37" s="1311">
        <f>J35-J36</f>
        <v>0</v>
      </c>
      <c r="K37" s="1311">
        <f>K35-K36</f>
        <v>0</v>
      </c>
      <c r="L37" s="1297"/>
    </row>
    <row r="38" spans="2:17" ht="15" customHeight="1" x14ac:dyDescent="0.2">
      <c r="B38" s="1297"/>
      <c r="C38" s="1297"/>
      <c r="D38" s="2002" t="s">
        <v>1562</v>
      </c>
      <c r="E38" s="2003"/>
      <c r="F38" s="2003"/>
      <c r="G38" s="2004"/>
      <c r="H38" s="1309" t="s">
        <v>118</v>
      </c>
      <c r="I38" s="1310"/>
      <c r="J38" s="1311">
        <f>J34+J37</f>
        <v>0</v>
      </c>
      <c r="K38" s="1311">
        <f>K34+K37</f>
        <v>0</v>
      </c>
      <c r="L38" s="1297"/>
    </row>
    <row r="39" spans="2:17" ht="15" customHeight="1" x14ac:dyDescent="0.2">
      <c r="B39" s="1297"/>
      <c r="C39" s="1297"/>
      <c r="D39" s="1999" t="s">
        <v>1563</v>
      </c>
      <c r="E39" s="2000"/>
      <c r="F39" s="2000"/>
      <c r="G39" s="2001"/>
      <c r="H39" s="1306" t="s">
        <v>1564</v>
      </c>
      <c r="I39" s="1307"/>
      <c r="J39" s="1308">
        <f>J38*20%</f>
        <v>0</v>
      </c>
      <c r="K39" s="1308">
        <f>K38*20%</f>
        <v>0</v>
      </c>
      <c r="L39" s="1297"/>
    </row>
    <row r="40" spans="2:17" ht="15" customHeight="1" x14ac:dyDescent="0.2">
      <c r="B40" s="1297"/>
      <c r="C40" s="1297"/>
      <c r="D40" s="1999" t="s">
        <v>1565</v>
      </c>
      <c r="E40" s="2000"/>
      <c r="F40" s="2000"/>
      <c r="G40" s="2001"/>
      <c r="H40" s="1306" t="s">
        <v>1566</v>
      </c>
      <c r="I40" s="1307"/>
      <c r="J40" s="1308">
        <v>0</v>
      </c>
      <c r="K40" s="1308">
        <v>0</v>
      </c>
      <c r="L40" s="1297"/>
    </row>
    <row r="41" spans="2:17" ht="25.5" customHeight="1" x14ac:dyDescent="0.2">
      <c r="B41" s="1297"/>
      <c r="C41" s="1297"/>
      <c r="D41" s="2002" t="s">
        <v>1567</v>
      </c>
      <c r="E41" s="2003"/>
      <c r="F41" s="2003"/>
      <c r="G41" s="2004"/>
      <c r="H41" s="1309" t="s">
        <v>119</v>
      </c>
      <c r="I41" s="1310"/>
      <c r="J41" s="1311">
        <f>J38-J39-J40</f>
        <v>0</v>
      </c>
      <c r="K41" s="1311">
        <f>K38-K39-K40</f>
        <v>0</v>
      </c>
      <c r="L41" s="1297"/>
    </row>
    <row r="42" spans="2:17" ht="15" customHeight="1" x14ac:dyDescent="0.2">
      <c r="B42" s="1297"/>
      <c r="C42" s="1297"/>
      <c r="D42" s="1999" t="s">
        <v>1568</v>
      </c>
      <c r="E42" s="2000"/>
      <c r="F42" s="2000"/>
      <c r="G42" s="2001"/>
      <c r="H42" s="1306" t="s">
        <v>122</v>
      </c>
      <c r="I42" s="1307"/>
      <c r="J42" s="1308">
        <v>0</v>
      </c>
      <c r="K42" s="1308">
        <v>0</v>
      </c>
      <c r="L42" s="1297"/>
    </row>
    <row r="43" spans="2:17" ht="15" customHeight="1" x14ac:dyDescent="0.2">
      <c r="B43" s="1297"/>
      <c r="C43" s="1297"/>
      <c r="D43" s="1999" t="s">
        <v>1569</v>
      </c>
      <c r="E43" s="2000"/>
      <c r="F43" s="2000"/>
      <c r="G43" s="2001"/>
      <c r="H43" s="1306" t="s">
        <v>1570</v>
      </c>
      <c r="I43" s="1307"/>
      <c r="J43" s="1308">
        <v>0</v>
      </c>
      <c r="K43" s="1308">
        <v>0</v>
      </c>
      <c r="L43" s="1297"/>
    </row>
    <row r="44" spans="2:17" ht="8.25" customHeight="1" x14ac:dyDescent="0.2">
      <c r="B44" s="1297"/>
      <c r="C44" s="1312"/>
      <c r="D44" s="1313"/>
      <c r="E44" s="1313"/>
      <c r="F44" s="1313"/>
      <c r="G44" s="1313"/>
      <c r="H44" s="1313"/>
      <c r="I44" s="1313"/>
      <c r="J44" s="1313"/>
      <c r="K44" s="1313"/>
      <c r="L44" s="1297"/>
    </row>
    <row r="45" spans="2:17" ht="11.25" customHeight="1" x14ac:dyDescent="0.2">
      <c r="B45" s="1297"/>
      <c r="C45" s="1314"/>
      <c r="D45" s="1313"/>
      <c r="E45" s="1313"/>
      <c r="F45" s="1313"/>
      <c r="G45" s="1313"/>
      <c r="H45" s="1313"/>
      <c r="I45" s="1313"/>
      <c r="J45" s="1313"/>
      <c r="K45" s="1313"/>
      <c r="L45" s="1297"/>
      <c r="M45" s="1292"/>
      <c r="Q45" s="1300" t="s">
        <v>7</v>
      </c>
    </row>
    <row r="46" spans="2:17" s="1292" customFormat="1" ht="15" customHeight="1" x14ac:dyDescent="0.15">
      <c r="B46" s="1289"/>
      <c r="C46" s="1314"/>
      <c r="D46" s="1315" t="s">
        <v>123</v>
      </c>
      <c r="E46" s="2005" t="s">
        <v>7</v>
      </c>
      <c r="F46" s="1996"/>
      <c r="G46" s="1294"/>
      <c r="H46" s="1291"/>
      <c r="I46" s="1316"/>
      <c r="J46" s="1317" t="s">
        <v>34</v>
      </c>
      <c r="K46" s="1318" t="s">
        <v>1540</v>
      </c>
      <c r="L46" s="1289"/>
      <c r="Q46" s="1293"/>
    </row>
    <row r="47" spans="2:17" s="1292" customFormat="1" ht="3" customHeight="1" x14ac:dyDescent="0.2">
      <c r="B47" s="1289"/>
      <c r="C47" s="1289"/>
      <c r="D47" s="1295"/>
      <c r="E47" s="1294"/>
      <c r="F47" s="1294"/>
      <c r="G47" s="1294"/>
      <c r="H47" s="1294"/>
      <c r="I47" s="1294"/>
      <c r="J47" s="1291"/>
      <c r="K47" s="1291"/>
      <c r="L47" s="1289"/>
      <c r="Q47" s="1293"/>
    </row>
    <row r="48" spans="2:17" s="1292" customFormat="1" ht="15" customHeight="1" x14ac:dyDescent="0.2">
      <c r="B48" s="1289"/>
      <c r="C48" s="1289"/>
      <c r="D48" s="1315" t="s">
        <v>124</v>
      </c>
      <c r="E48" s="2005" t="s">
        <v>7</v>
      </c>
      <c r="F48" s="1996"/>
      <c r="G48" s="2006"/>
      <c r="H48" s="2006"/>
      <c r="I48" s="1319"/>
      <c r="J48" s="1317" t="s">
        <v>46</v>
      </c>
      <c r="K48" s="1320" t="s">
        <v>1541</v>
      </c>
      <c r="L48" s="1289"/>
      <c r="Q48" s="1293"/>
    </row>
    <row r="49" spans="2:17" s="1292" customFormat="1" ht="3" customHeight="1" x14ac:dyDescent="0.2">
      <c r="B49" s="1289"/>
      <c r="C49" s="1289"/>
      <c r="D49" s="1295"/>
      <c r="E49" s="1295"/>
      <c r="F49" s="1295"/>
      <c r="G49" s="1295"/>
      <c r="H49" s="1295"/>
      <c r="I49" s="1295"/>
      <c r="J49" s="1295"/>
      <c r="K49" s="1295"/>
      <c r="L49" s="1289"/>
      <c r="Q49" s="1293"/>
    </row>
    <row r="50" spans="2:17" s="1292" customFormat="1" ht="15" customHeight="1" x14ac:dyDescent="0.2">
      <c r="B50" s="1289"/>
      <c r="C50" s="1289"/>
      <c r="D50" s="1993" t="s">
        <v>1542</v>
      </c>
      <c r="E50" s="1993"/>
      <c r="F50" s="1994" t="s">
        <v>7</v>
      </c>
      <c r="G50" s="1995"/>
      <c r="H50" s="1995"/>
      <c r="I50" s="1996"/>
      <c r="J50" s="1317"/>
      <c r="K50" s="1317"/>
      <c r="L50" s="1289"/>
      <c r="Q50" s="1293"/>
    </row>
    <row r="51" spans="2:17" s="1292" customFormat="1" ht="3" customHeight="1" x14ac:dyDescent="0.2">
      <c r="B51" s="1289"/>
      <c r="C51" s="1289"/>
      <c r="D51" s="1295"/>
      <c r="E51" s="1295"/>
      <c r="F51" s="1295"/>
      <c r="G51" s="1319"/>
      <c r="H51" s="1319"/>
      <c r="I51" s="1319"/>
      <c r="J51" s="1317"/>
      <c r="K51" s="1317"/>
      <c r="L51" s="1289"/>
      <c r="Q51" s="1293"/>
    </row>
    <row r="52" spans="2:17" s="1292" customFormat="1" ht="15" customHeight="1" x14ac:dyDescent="0.2">
      <c r="B52" s="1289"/>
      <c r="C52" s="1289"/>
      <c r="D52" s="1993" t="s">
        <v>37</v>
      </c>
      <c r="E52" s="1993"/>
      <c r="F52" s="1994" t="s">
        <v>7</v>
      </c>
      <c r="G52" s="1995"/>
      <c r="H52" s="1995"/>
      <c r="I52" s="1995"/>
      <c r="J52" s="1995"/>
      <c r="K52" s="1996"/>
      <c r="L52" s="1289"/>
      <c r="Q52" s="1293"/>
    </row>
    <row r="53" spans="2:17" ht="18.75" customHeight="1" x14ac:dyDescent="0.2">
      <c r="B53" s="1289"/>
      <c r="C53" s="1289"/>
      <c r="D53" s="1289"/>
      <c r="E53" s="1289"/>
      <c r="F53" s="1289"/>
      <c r="G53" s="1289"/>
      <c r="H53" s="1289"/>
      <c r="I53" s="1289"/>
      <c r="J53" s="1289"/>
      <c r="K53" s="1289"/>
      <c r="L53" s="1289"/>
    </row>
    <row r="54" spans="2:17" s="1296" customFormat="1" ht="0.75" customHeight="1" x14ac:dyDescent="0.2">
      <c r="B54" s="1300"/>
      <c r="C54" s="1300"/>
      <c r="D54" s="1300"/>
      <c r="E54" s="1300"/>
      <c r="F54" s="1300"/>
      <c r="G54" s="1300"/>
      <c r="H54" s="1300"/>
      <c r="I54" s="1300"/>
      <c r="J54" s="1300"/>
      <c r="K54" s="1300" t="s">
        <v>40</v>
      </c>
      <c r="L54" s="1300"/>
      <c r="M54" s="1300"/>
      <c r="N54" s="1300"/>
      <c r="O54" s="1300"/>
      <c r="P54" s="1300"/>
      <c r="Q54" s="1300"/>
    </row>
  </sheetData>
  <mergeCells count="43">
    <mergeCell ref="D3:K3"/>
    <mergeCell ref="D4:K4"/>
    <mergeCell ref="D5:K5"/>
    <mergeCell ref="F7:K7"/>
    <mergeCell ref="D8:E8"/>
    <mergeCell ref="F8:K8"/>
    <mergeCell ref="D27:G27"/>
    <mergeCell ref="D10:E10"/>
    <mergeCell ref="F10:K10"/>
    <mergeCell ref="D11:E11"/>
    <mergeCell ref="F11:K11"/>
    <mergeCell ref="D19:J19"/>
    <mergeCell ref="J21:K21"/>
    <mergeCell ref="D22:G22"/>
    <mergeCell ref="D23:G23"/>
    <mergeCell ref="D24:G24"/>
    <mergeCell ref="D25:G25"/>
    <mergeCell ref="D26:G26"/>
    <mergeCell ref="D37:G37"/>
    <mergeCell ref="D38:G38"/>
    <mergeCell ref="D39:G39"/>
    <mergeCell ref="D28:G28"/>
    <mergeCell ref="D29:G29"/>
    <mergeCell ref="D30:G30"/>
    <mergeCell ref="D31:G31"/>
    <mergeCell ref="D32:G32"/>
    <mergeCell ref="D33:G33"/>
    <mergeCell ref="D50:E50"/>
    <mergeCell ref="F50:I50"/>
    <mergeCell ref="D52:E52"/>
    <mergeCell ref="F52:K52"/>
    <mergeCell ref="D1:K1"/>
    <mergeCell ref="D2:K2"/>
    <mergeCell ref="D40:G40"/>
    <mergeCell ref="D41:G41"/>
    <mergeCell ref="D42:G42"/>
    <mergeCell ref="D43:G43"/>
    <mergeCell ref="E46:F46"/>
    <mergeCell ref="E48:F48"/>
    <mergeCell ref="G48:H48"/>
    <mergeCell ref="D34:G34"/>
    <mergeCell ref="D35:G35"/>
    <mergeCell ref="D36:G36"/>
  </mergeCells>
  <pageMargins left="0.25" right="0.25" top="0.5" bottom="0.5" header="0.25" footer="0.25"/>
  <pageSetup orientation="portrait" useFirstPageNumber="1" horizontalDpi="0" verticalDpi="0" copies="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9"/>
  </sheetPr>
  <dimension ref="B1:AZ296"/>
  <sheetViews>
    <sheetView showGridLines="0" showRowColHeaders="0" tabSelected="1" topLeftCell="A180" workbookViewId="0"/>
  </sheetViews>
  <sheetFormatPr defaultRowHeight="12.75" customHeight="1" x14ac:dyDescent="0.2"/>
  <cols>
    <col min="1" max="1" width="9.140625" style="1067"/>
    <col min="2" max="2" width="3.7109375" style="1127" customWidth="1"/>
    <col min="3" max="3" width="8.28515625" style="1272" customWidth="1"/>
    <col min="4" max="4" width="3.7109375" style="1127" hidden="1" customWidth="1"/>
    <col min="5" max="5" width="5.7109375" style="1127" customWidth="1"/>
    <col min="6" max="12" width="3.7109375" style="1127" customWidth="1"/>
    <col min="13" max="13" width="3" style="1127" customWidth="1"/>
    <col min="14" max="14" width="3.7109375" style="1127" hidden="1" customWidth="1"/>
    <col min="15" max="15" width="4" style="1128" customWidth="1"/>
    <col min="16" max="16" width="4.7109375" style="1128" hidden="1" customWidth="1"/>
    <col min="17" max="17" width="4.42578125" style="1127" hidden="1" customWidth="1"/>
    <col min="18" max="33" width="4.42578125" style="1127" customWidth="1"/>
    <col min="34" max="36" width="3.7109375" style="1127" customWidth="1"/>
    <col min="37" max="37" width="4.5703125" style="1127" customWidth="1"/>
    <col min="38" max="38" width="3.7109375" style="1128" customWidth="1"/>
    <col min="39" max="42" width="3.7109375" style="1127" customWidth="1"/>
    <col min="43" max="43" width="4.42578125" style="1127" customWidth="1"/>
    <col min="44" max="44" width="4.7109375" style="1129" hidden="1" customWidth="1"/>
    <col min="45" max="45" width="6.140625" style="1129" hidden="1" customWidth="1"/>
    <col min="46" max="46" width="0.42578125" style="1127" hidden="1" customWidth="1"/>
    <col min="47" max="47" width="3.140625" style="1129" hidden="1" customWidth="1"/>
    <col min="48" max="48" width="4.7109375" style="1129" hidden="1" customWidth="1"/>
    <col min="49" max="49" width="4.7109375" style="1127" customWidth="1"/>
    <col min="50" max="50" width="0.140625" style="1077" customWidth="1"/>
    <col min="51" max="258" width="9.140625" style="1067" customWidth="1"/>
    <col min="259" max="16384" width="9.140625" style="1067"/>
  </cols>
  <sheetData>
    <row r="1" spans="2:50" ht="12.75" customHeight="1" x14ac:dyDescent="0.2">
      <c r="B1" s="1072"/>
      <c r="C1" s="1263"/>
      <c r="D1" s="1073"/>
      <c r="E1" s="1073"/>
      <c r="F1" s="1073"/>
      <c r="G1" s="1073"/>
      <c r="H1" s="1073"/>
      <c r="I1" s="1073"/>
      <c r="J1" s="1073"/>
      <c r="K1" s="1073"/>
      <c r="L1" s="1073"/>
      <c r="M1" s="1073"/>
      <c r="N1" s="1073"/>
      <c r="O1" s="1074"/>
      <c r="P1" s="1074"/>
      <c r="Q1" s="1073"/>
      <c r="R1" s="1073"/>
      <c r="S1" s="1073"/>
      <c r="T1" s="1073"/>
      <c r="U1" s="1073"/>
      <c r="V1" s="1073"/>
      <c r="W1" s="1073"/>
      <c r="X1" s="1073"/>
      <c r="Y1" s="1073"/>
      <c r="Z1" s="1073"/>
      <c r="AA1" s="1073"/>
      <c r="AB1" s="1073"/>
      <c r="AC1" s="1073"/>
      <c r="AD1" s="1073"/>
      <c r="AE1" s="1073"/>
      <c r="AF1" s="1073"/>
      <c r="AG1" s="1073"/>
      <c r="AH1" s="1073"/>
      <c r="AI1" s="1073"/>
      <c r="AJ1" s="1073"/>
      <c r="AK1" s="1073"/>
      <c r="AL1" s="1074"/>
      <c r="AM1" s="1073"/>
      <c r="AN1" s="1073"/>
      <c r="AO1" s="1073"/>
      <c r="AP1" s="1073"/>
      <c r="AQ1" s="1073"/>
      <c r="AR1" s="1075"/>
      <c r="AS1" s="1075"/>
      <c r="AT1" s="1076"/>
      <c r="AU1" s="1075"/>
      <c r="AV1" s="1075"/>
      <c r="AW1" s="1076"/>
    </row>
    <row r="2" spans="2:50" ht="33.75" customHeight="1" x14ac:dyDescent="0.2">
      <c r="B2" s="1078"/>
      <c r="C2" s="1264"/>
      <c r="D2" s="1079"/>
      <c r="E2" s="1079"/>
      <c r="F2" s="1079"/>
      <c r="G2" s="1079"/>
      <c r="H2" s="1079"/>
      <c r="I2" s="1079"/>
      <c r="J2" s="1079"/>
      <c r="K2" s="1079"/>
      <c r="L2" s="1079"/>
      <c r="M2" s="1079"/>
      <c r="N2" s="1079"/>
      <c r="O2" s="1080"/>
      <c r="P2" s="1080"/>
      <c r="Q2" s="1079"/>
      <c r="R2" s="1079"/>
      <c r="S2" s="1079"/>
      <c r="T2" s="1079"/>
      <c r="U2" s="1079"/>
      <c r="V2" s="1079"/>
      <c r="W2" s="1079"/>
      <c r="X2" s="1079"/>
      <c r="Y2" s="1079"/>
      <c r="Z2" s="1079"/>
      <c r="AA2" s="1079"/>
      <c r="AB2" s="1079"/>
      <c r="AC2" s="1079"/>
      <c r="AD2" s="1081"/>
      <c r="AE2" s="1082" t="s">
        <v>507</v>
      </c>
      <c r="AF2" s="1083"/>
      <c r="AG2" s="2064">
        <v>43466</v>
      </c>
      <c r="AH2" s="2065"/>
      <c r="AI2" s="2065"/>
      <c r="AJ2" s="2065"/>
      <c r="AK2" s="1084"/>
      <c r="AL2" s="1082" t="s">
        <v>506</v>
      </c>
      <c r="AM2" s="1083"/>
      <c r="AN2" s="2064">
        <v>43830</v>
      </c>
      <c r="AO2" s="2065"/>
      <c r="AP2" s="2065"/>
      <c r="AQ2" s="2065"/>
      <c r="AR2" s="1085"/>
      <c r="AS2" s="1085"/>
      <c r="AT2" s="1086"/>
      <c r="AU2" s="1085"/>
      <c r="AV2" s="1085"/>
      <c r="AW2" s="1086"/>
    </row>
    <row r="3" spans="2:50" ht="15" customHeight="1" x14ac:dyDescent="0.2">
      <c r="B3" s="1072"/>
      <c r="C3" s="1263"/>
      <c r="D3" s="1073"/>
      <c r="E3" s="1073"/>
      <c r="F3" s="1073"/>
      <c r="G3" s="1073"/>
      <c r="H3" s="1073"/>
      <c r="I3" s="1073"/>
      <c r="J3" s="1073"/>
      <c r="K3" s="1073"/>
      <c r="L3" s="1073"/>
      <c r="M3" s="1073"/>
      <c r="N3" s="1073"/>
      <c r="O3" s="1074"/>
      <c r="P3" s="1074"/>
      <c r="Q3" s="1073"/>
      <c r="R3" s="1073"/>
      <c r="S3" s="1073"/>
      <c r="T3" s="1073"/>
      <c r="U3" s="1073"/>
      <c r="V3" s="1073"/>
      <c r="W3" s="1073"/>
      <c r="X3" s="1073"/>
      <c r="Y3" s="1073"/>
      <c r="Z3" s="1073"/>
      <c r="AA3" s="1073"/>
      <c r="AB3" s="1073"/>
      <c r="AC3" s="1073"/>
      <c r="AD3" s="1073"/>
      <c r="AE3" s="1073"/>
      <c r="AF3" s="1073"/>
      <c r="AG3" s="1073"/>
      <c r="AH3" s="1073"/>
      <c r="AI3" s="1073"/>
      <c r="AJ3" s="1073"/>
      <c r="AK3" s="1073"/>
      <c r="AL3" s="1074"/>
      <c r="AM3" s="1073"/>
      <c r="AN3" s="1073"/>
      <c r="AO3" s="1073"/>
      <c r="AP3" s="1073"/>
      <c r="AQ3" s="1073"/>
      <c r="AR3" s="1075"/>
      <c r="AS3" s="1075"/>
      <c r="AT3" s="1076"/>
      <c r="AU3" s="1075"/>
      <c r="AV3" s="1075"/>
      <c r="AW3" s="1076"/>
    </row>
    <row r="4" spans="2:50" ht="18.75" customHeight="1" x14ac:dyDescent="0.2">
      <c r="B4" s="1087"/>
      <c r="C4" s="2136" t="s">
        <v>125</v>
      </c>
      <c r="D4" s="2136"/>
      <c r="E4" s="2136"/>
      <c r="F4" s="2136"/>
      <c r="G4" s="2136"/>
      <c r="H4" s="2136"/>
      <c r="I4" s="2136"/>
      <c r="J4" s="2136"/>
      <c r="K4" s="2136"/>
      <c r="L4" s="2136"/>
      <c r="M4" s="2136"/>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1088"/>
      <c r="AS4" s="1088"/>
      <c r="AT4" s="1089"/>
      <c r="AU4" s="1088"/>
      <c r="AV4" s="1088"/>
      <c r="AW4" s="1089"/>
    </row>
    <row r="5" spans="2:50" s="1065" customFormat="1" ht="15" customHeight="1" x14ac:dyDescent="0.2">
      <c r="B5" s="1087"/>
      <c r="C5" s="2137" t="s">
        <v>2059</v>
      </c>
      <c r="D5" s="2137"/>
      <c r="E5" s="2137"/>
      <c r="F5" s="2137"/>
      <c r="G5" s="2137"/>
      <c r="H5" s="2137"/>
      <c r="I5" s="2137"/>
      <c r="J5" s="2137"/>
      <c r="K5" s="2137"/>
      <c r="L5" s="2137"/>
      <c r="M5" s="2137"/>
      <c r="N5" s="2137"/>
      <c r="O5" s="2137"/>
      <c r="P5" s="2137"/>
      <c r="Q5" s="2137"/>
      <c r="R5" s="2137"/>
      <c r="S5" s="2137"/>
      <c r="T5" s="2137"/>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1090"/>
      <c r="AS5" s="1090"/>
      <c r="AT5" s="1045"/>
      <c r="AU5" s="1088"/>
      <c r="AV5" s="1088"/>
      <c r="AW5" s="1089"/>
      <c r="AX5" s="1066"/>
    </row>
    <row r="6" spans="2:50" s="1065" customFormat="1" ht="15" customHeight="1" x14ac:dyDescent="0.2">
      <c r="B6" s="1053"/>
      <c r="C6" s="1051"/>
      <c r="D6" s="1052"/>
      <c r="E6" s="1052"/>
      <c r="F6" s="1052"/>
      <c r="G6" s="1052"/>
      <c r="H6" s="1052"/>
      <c r="I6" s="1052"/>
      <c r="J6" s="1052"/>
      <c r="K6" s="1052"/>
      <c r="L6" s="1052"/>
      <c r="M6" s="1052"/>
      <c r="N6" s="1052"/>
      <c r="O6" s="1052"/>
      <c r="P6" s="1052"/>
      <c r="Q6" s="1052"/>
      <c r="R6" s="1052"/>
      <c r="S6" s="1052"/>
      <c r="T6" s="2138" t="str">
        <f>"Từ ngày "&amp;TEXT(VALUE($AG$2),"dd/mm/yyyy")&amp;" đến ngày "&amp;TEXT(VALUE($AN$2),"dd/mm/yyyy")</f>
        <v>Từ ngày 01/01/2019 đến ngày 31/12/2019</v>
      </c>
      <c r="U6" s="2138"/>
      <c r="V6" s="2138"/>
      <c r="W6" s="2138"/>
      <c r="X6" s="2138"/>
      <c r="Y6" s="2138"/>
      <c r="Z6" s="2138"/>
      <c r="AA6" s="1052"/>
      <c r="AB6" s="1052"/>
      <c r="AC6" s="1052"/>
      <c r="AD6" s="1052"/>
      <c r="AE6" s="1052"/>
      <c r="AF6" s="1052"/>
      <c r="AG6" s="1052"/>
      <c r="AH6" s="1052"/>
      <c r="AI6" s="1052"/>
      <c r="AJ6" s="1052"/>
      <c r="AK6" s="1052"/>
      <c r="AL6" s="1052"/>
      <c r="AM6" s="1052"/>
      <c r="AN6" s="1052"/>
      <c r="AO6" s="1052"/>
      <c r="AP6" s="1052"/>
      <c r="AQ6" s="1052"/>
      <c r="AR6" s="1090"/>
      <c r="AS6" s="1090"/>
      <c r="AT6" s="1045"/>
      <c r="AU6" s="1088"/>
      <c r="AV6" s="1088"/>
      <c r="AW6" s="1089"/>
      <c r="AX6" s="1066"/>
    </row>
    <row r="7" spans="2:50" s="1049" customFormat="1" ht="15" customHeight="1" x14ac:dyDescent="0.2">
      <c r="B7" s="1053"/>
      <c r="C7" s="2127" t="s">
        <v>2</v>
      </c>
      <c r="D7" s="2127"/>
      <c r="E7" s="2127"/>
      <c r="F7" s="2127"/>
      <c r="G7" s="2127"/>
      <c r="H7" s="1047"/>
      <c r="I7" s="2139" t="str">
        <f>TTDN!D9</f>
        <v>CÔNG TY CỔ PHẦN QUỐC TẾ SUGI</v>
      </c>
      <c r="J7" s="2139"/>
      <c r="K7" s="2139"/>
      <c r="L7" s="2139"/>
      <c r="M7" s="2139"/>
      <c r="N7" s="2139"/>
      <c r="O7" s="2139"/>
      <c r="P7" s="2139"/>
      <c r="Q7" s="2139"/>
      <c r="R7" s="2139"/>
      <c r="S7" s="2139"/>
      <c r="T7" s="2139"/>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1091"/>
      <c r="AS7" s="1091"/>
      <c r="AT7" s="1048"/>
      <c r="AU7" s="1088"/>
      <c r="AV7" s="1088"/>
      <c r="AW7" s="1089"/>
      <c r="AX7" s="1050"/>
    </row>
    <row r="8" spans="2:50" s="1049" customFormat="1" ht="15" customHeight="1" x14ac:dyDescent="0.2">
      <c r="B8" s="1053"/>
      <c r="C8" s="2127" t="s">
        <v>4</v>
      </c>
      <c r="D8" s="2127"/>
      <c r="E8" s="2127"/>
      <c r="F8" s="2127"/>
      <c r="G8" s="2127"/>
      <c r="H8" s="1047"/>
      <c r="I8" s="2140">
        <f>TTDN!L9</f>
        <v>801255024</v>
      </c>
      <c r="J8" s="2140"/>
      <c r="K8" s="2140"/>
      <c r="L8" s="2140"/>
      <c r="M8" s="2140"/>
      <c r="N8" s="2140"/>
      <c r="O8" s="2140"/>
      <c r="P8" s="2140"/>
      <c r="Q8" s="2140"/>
      <c r="R8" s="2140"/>
      <c r="S8" s="2140"/>
      <c r="T8" s="2140"/>
      <c r="U8" s="2140"/>
      <c r="V8" s="2140"/>
      <c r="W8" s="2140"/>
      <c r="X8" s="2140"/>
      <c r="Y8" s="2140"/>
      <c r="Z8" s="2140"/>
      <c r="AA8" s="2140"/>
      <c r="AB8" s="2140"/>
      <c r="AC8" s="2140"/>
      <c r="AD8" s="2140"/>
      <c r="AE8" s="2140"/>
      <c r="AF8" s="2140"/>
      <c r="AG8" s="2140"/>
      <c r="AH8" s="2140"/>
      <c r="AI8" s="2140"/>
      <c r="AJ8" s="2140"/>
      <c r="AK8" s="2140"/>
      <c r="AL8" s="2140"/>
      <c r="AM8" s="2140"/>
      <c r="AN8" s="2140"/>
      <c r="AO8" s="2140"/>
      <c r="AP8" s="2140"/>
      <c r="AQ8" s="2140"/>
      <c r="AR8" s="1091"/>
      <c r="AS8" s="1091"/>
      <c r="AT8" s="1048"/>
      <c r="AU8" s="1088"/>
      <c r="AV8" s="1088"/>
      <c r="AW8" s="1089"/>
      <c r="AX8" s="1050"/>
    </row>
    <row r="9" spans="2:50" s="1065" customFormat="1" ht="15" customHeight="1" x14ac:dyDescent="0.2">
      <c r="B9" s="1070"/>
      <c r="C9" s="2139" t="s">
        <v>6</v>
      </c>
      <c r="D9" s="2139"/>
      <c r="E9" s="2139"/>
      <c r="F9" s="2139"/>
      <c r="G9" s="2139"/>
      <c r="H9" s="2139"/>
      <c r="I9" s="2139" t="s">
        <v>7</v>
      </c>
      <c r="J9" s="2139"/>
      <c r="K9" s="2139"/>
      <c r="L9" s="2139"/>
      <c r="M9" s="2139"/>
      <c r="N9" s="2139"/>
      <c r="O9" s="2139"/>
      <c r="P9" s="2139"/>
      <c r="Q9" s="2139"/>
      <c r="R9" s="2139"/>
      <c r="S9" s="2139"/>
      <c r="T9" s="2139"/>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1092"/>
      <c r="AS9" s="1092"/>
      <c r="AT9" s="1068"/>
      <c r="AU9" s="1088"/>
      <c r="AV9" s="1088"/>
      <c r="AW9" s="1089"/>
      <c r="AX9" s="1066"/>
    </row>
    <row r="10" spans="2:50" s="1065" customFormat="1" ht="15" customHeight="1" x14ac:dyDescent="0.2">
      <c r="B10" s="1053"/>
      <c r="C10" s="2139" t="s">
        <v>4</v>
      </c>
      <c r="D10" s="2139"/>
      <c r="E10" s="2139"/>
      <c r="F10" s="2139"/>
      <c r="G10" s="2139"/>
      <c r="H10" s="2139"/>
      <c r="I10" s="2139" t="s">
        <v>7</v>
      </c>
      <c r="J10" s="2139"/>
      <c r="K10" s="2139"/>
      <c r="L10" s="2139"/>
      <c r="M10" s="2139"/>
      <c r="N10" s="2139"/>
      <c r="O10" s="2139"/>
      <c r="P10" s="2129"/>
      <c r="Q10" s="2129"/>
      <c r="R10" s="2129"/>
      <c r="S10" s="2129"/>
      <c r="T10" s="2129"/>
      <c r="U10" s="2129"/>
      <c r="V10" s="2129"/>
      <c r="W10" s="2129"/>
      <c r="X10" s="2129"/>
      <c r="Y10" s="2129"/>
      <c r="Z10" s="2129"/>
      <c r="AA10" s="2129"/>
      <c r="AB10" s="2129"/>
      <c r="AC10" s="2129"/>
      <c r="AD10" s="2129"/>
      <c r="AE10" s="2129"/>
      <c r="AF10" s="2129"/>
      <c r="AG10" s="2129"/>
      <c r="AH10" s="2129"/>
      <c r="AI10" s="2129"/>
      <c r="AJ10" s="2129"/>
      <c r="AK10" s="2129"/>
      <c r="AL10" s="2129"/>
      <c r="AM10" s="2129"/>
      <c r="AN10" s="2129"/>
      <c r="AO10" s="2129"/>
      <c r="AP10" s="2129"/>
      <c r="AQ10" s="2129"/>
      <c r="AR10" s="1092"/>
      <c r="AS10" s="1092"/>
      <c r="AT10" s="1068"/>
      <c r="AU10" s="1088"/>
      <c r="AV10" s="1088"/>
      <c r="AW10" s="1089"/>
      <c r="AX10" s="1066"/>
    </row>
    <row r="11" spans="2:50" s="1065" customFormat="1" ht="15" hidden="1" customHeight="1" x14ac:dyDescent="0.2">
      <c r="B11" s="1053"/>
      <c r="C11" s="2129"/>
      <c r="D11" s="2129"/>
      <c r="E11" s="2129"/>
      <c r="F11" s="2129"/>
      <c r="G11" s="2130"/>
      <c r="H11" s="2130"/>
      <c r="I11" s="2130"/>
      <c r="J11" s="2130"/>
      <c r="K11" s="2130"/>
      <c r="L11" s="2130"/>
      <c r="M11" s="1051"/>
      <c r="N11" s="1052"/>
      <c r="O11" s="2130"/>
      <c r="P11" s="2130"/>
      <c r="Q11" s="2130"/>
      <c r="R11" s="2130"/>
      <c r="S11" s="2130"/>
      <c r="T11" s="2130"/>
      <c r="U11" s="2130"/>
      <c r="V11" s="2130"/>
      <c r="W11" s="2130"/>
      <c r="X11" s="2130"/>
      <c r="Y11" s="2130"/>
      <c r="Z11" s="2130"/>
      <c r="AA11" s="2130"/>
      <c r="AB11" s="2130"/>
      <c r="AC11" s="2130"/>
      <c r="AD11" s="2130"/>
      <c r="AE11" s="2130"/>
      <c r="AF11" s="2130"/>
      <c r="AG11" s="2130"/>
      <c r="AH11" s="2130"/>
      <c r="AI11" s="2130"/>
      <c r="AJ11" s="2054"/>
      <c r="AK11" s="2054"/>
      <c r="AL11" s="2130"/>
      <c r="AM11" s="2130"/>
      <c r="AN11" s="2130"/>
      <c r="AO11" s="2130"/>
      <c r="AP11" s="2130"/>
      <c r="AQ11" s="2130"/>
      <c r="AR11" s="1092"/>
      <c r="AS11" s="1092"/>
      <c r="AT11" s="1068"/>
      <c r="AU11" s="1088"/>
      <c r="AV11" s="1088"/>
      <c r="AW11" s="1089"/>
      <c r="AX11" s="1066"/>
    </row>
    <row r="12" spans="2:50" s="1065" customFormat="1" ht="14.25" hidden="1" customHeight="1" x14ac:dyDescent="0.2">
      <c r="B12" s="1053"/>
      <c r="C12" s="1260"/>
      <c r="D12" s="1199"/>
      <c r="E12" s="1199"/>
      <c r="F12" s="1199"/>
      <c r="G12" s="1199"/>
      <c r="H12" s="1199"/>
      <c r="I12" s="1199"/>
      <c r="J12" s="1199"/>
      <c r="K12" s="1199"/>
      <c r="L12" s="1199"/>
      <c r="M12" s="1199"/>
      <c r="N12" s="1052"/>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1199"/>
      <c r="AM12" s="1199"/>
      <c r="AN12" s="1199"/>
      <c r="AO12" s="1199"/>
      <c r="AP12" s="1199"/>
      <c r="AQ12" s="1199"/>
      <c r="AR12" s="1092"/>
      <c r="AS12" s="1092"/>
      <c r="AT12" s="1068"/>
      <c r="AU12" s="1088"/>
      <c r="AV12" s="1088"/>
      <c r="AW12" s="1089"/>
      <c r="AX12" s="1066"/>
    </row>
    <row r="13" spans="2:50" s="1065" customFormat="1" ht="15" hidden="1" customHeight="1" x14ac:dyDescent="0.2">
      <c r="B13" s="1053"/>
      <c r="C13" s="2129"/>
      <c r="D13" s="2129"/>
      <c r="E13" s="2129"/>
      <c r="F13" s="2129"/>
      <c r="G13" s="2130"/>
      <c r="H13" s="2130"/>
      <c r="I13" s="2130"/>
      <c r="J13" s="1052"/>
      <c r="K13" s="2054"/>
      <c r="L13" s="2054"/>
      <c r="M13" s="2054"/>
      <c r="N13" s="2054"/>
      <c r="O13" s="2131"/>
      <c r="P13" s="2131"/>
      <c r="Q13" s="1052"/>
      <c r="R13" s="1052"/>
      <c r="S13" s="1052"/>
      <c r="T13" s="1052"/>
      <c r="U13" s="1052"/>
      <c r="V13" s="1052"/>
      <c r="W13" s="1052"/>
      <c r="X13" s="1052"/>
      <c r="Y13" s="1052"/>
      <c r="Z13" s="1052"/>
      <c r="AA13" s="1052"/>
      <c r="AB13" s="1052"/>
      <c r="AC13" s="1052"/>
      <c r="AD13" s="1052"/>
      <c r="AE13" s="1052"/>
      <c r="AF13" s="1052"/>
      <c r="AG13" s="1052"/>
      <c r="AH13" s="2054"/>
      <c r="AI13" s="2054"/>
      <c r="AJ13" s="2054"/>
      <c r="AK13" s="2054"/>
      <c r="AL13" s="2132"/>
      <c r="AM13" s="2132"/>
      <c r="AN13" s="2132"/>
      <c r="AO13" s="2132"/>
      <c r="AP13" s="2132"/>
      <c r="AQ13" s="2132"/>
      <c r="AR13" s="1092"/>
      <c r="AS13" s="1092"/>
      <c r="AT13" s="1068"/>
      <c r="AU13" s="1088"/>
      <c r="AV13" s="1088"/>
      <c r="AW13" s="1089"/>
      <c r="AX13" s="1066"/>
    </row>
    <row r="14" spans="2:50" s="1065" customFormat="1" ht="11.25" hidden="1" customHeight="1" x14ac:dyDescent="0.2">
      <c r="B14" s="1053"/>
      <c r="C14" s="1260"/>
      <c r="D14" s="1199"/>
      <c r="E14" s="1199"/>
      <c r="F14" s="1199"/>
      <c r="G14" s="1199"/>
      <c r="H14" s="1199"/>
      <c r="I14" s="1052"/>
      <c r="J14" s="1052"/>
      <c r="K14" s="1052"/>
      <c r="L14" s="1052"/>
      <c r="M14" s="1199"/>
      <c r="N14" s="1199"/>
      <c r="O14" s="2133"/>
      <c r="P14" s="2133"/>
      <c r="Q14" s="1052"/>
      <c r="R14" s="1052"/>
      <c r="S14" s="1052"/>
      <c r="T14" s="1052"/>
      <c r="U14" s="1052"/>
      <c r="V14" s="1052"/>
      <c r="W14" s="1052"/>
      <c r="X14" s="1052"/>
      <c r="Y14" s="1052"/>
      <c r="Z14" s="1052"/>
      <c r="AA14" s="1052"/>
      <c r="AB14" s="1052"/>
      <c r="AC14" s="1052"/>
      <c r="AD14" s="1052"/>
      <c r="AE14" s="1052"/>
      <c r="AF14" s="1052"/>
      <c r="AG14" s="1052"/>
      <c r="AH14" s="1199"/>
      <c r="AI14" s="1199"/>
      <c r="AJ14" s="1199"/>
      <c r="AK14" s="1199"/>
      <c r="AL14" s="1052"/>
      <c r="AM14" s="1052"/>
      <c r="AN14" s="1052"/>
      <c r="AO14" s="1052"/>
      <c r="AP14" s="1052"/>
      <c r="AQ14" s="1052"/>
      <c r="AR14" s="1092"/>
      <c r="AS14" s="1092"/>
      <c r="AT14" s="1068"/>
      <c r="AU14" s="1088"/>
      <c r="AV14" s="1088"/>
      <c r="AW14" s="1089"/>
      <c r="AX14" s="1066"/>
    </row>
    <row r="15" spans="2:50" s="1065" customFormat="1" ht="15" hidden="1" customHeight="1" x14ac:dyDescent="0.2">
      <c r="B15" s="1053"/>
      <c r="C15" s="2129"/>
      <c r="D15" s="2129"/>
      <c r="E15" s="2129"/>
      <c r="F15" s="2129"/>
      <c r="G15" s="2134"/>
      <c r="H15" s="2134"/>
      <c r="I15" s="2134"/>
      <c r="J15" s="1052"/>
      <c r="K15" s="1052"/>
      <c r="L15" s="2054"/>
      <c r="M15" s="2054"/>
      <c r="N15" s="2054"/>
      <c r="O15" s="2135"/>
      <c r="P15" s="2135"/>
      <c r="Q15" s="1052"/>
      <c r="R15" s="1052"/>
      <c r="S15" s="1052"/>
      <c r="T15" s="1052"/>
      <c r="U15" s="1052"/>
      <c r="V15" s="1052"/>
      <c r="W15" s="1052"/>
      <c r="X15" s="1052"/>
      <c r="Y15" s="1052"/>
      <c r="Z15" s="1052"/>
      <c r="AA15" s="1052"/>
      <c r="AB15" s="1052"/>
      <c r="AC15" s="1052"/>
      <c r="AD15" s="1052"/>
      <c r="AE15" s="1052"/>
      <c r="AF15" s="1052"/>
      <c r="AG15" s="1052"/>
      <c r="AH15" s="2054"/>
      <c r="AI15" s="2054"/>
      <c r="AJ15" s="2054"/>
      <c r="AK15" s="2054"/>
      <c r="AL15" s="2127"/>
      <c r="AM15" s="2127"/>
      <c r="AN15" s="2127"/>
      <c r="AO15" s="2127"/>
      <c r="AP15" s="2127"/>
      <c r="AQ15" s="2127"/>
      <c r="AR15" s="1092"/>
      <c r="AS15" s="1092"/>
      <c r="AT15" s="1068"/>
      <c r="AU15" s="1088"/>
      <c r="AV15" s="1088"/>
      <c r="AW15" s="1089"/>
      <c r="AX15" s="1066"/>
    </row>
    <row r="16" spans="2:50" s="1065" customFormat="1" ht="2.25" hidden="1" customHeight="1" x14ac:dyDescent="0.2">
      <c r="B16" s="1053"/>
      <c r="C16" s="1260"/>
      <c r="D16" s="1199"/>
      <c r="E16" s="1199"/>
      <c r="F16" s="1199"/>
      <c r="G16" s="1199"/>
      <c r="H16" s="1199"/>
      <c r="I16" s="1199"/>
      <c r="J16" s="1052"/>
      <c r="K16" s="1052"/>
      <c r="L16" s="1052"/>
      <c r="M16" s="1052"/>
      <c r="N16" s="1052"/>
      <c r="O16" s="1202"/>
      <c r="P16" s="1199"/>
      <c r="Q16" s="1199"/>
      <c r="R16" s="1199"/>
      <c r="S16" s="1199"/>
      <c r="T16" s="1199"/>
      <c r="U16" s="1199"/>
      <c r="V16" s="1199"/>
      <c r="W16" s="1199"/>
      <c r="X16" s="1199"/>
      <c r="Y16" s="1199"/>
      <c r="Z16" s="1199"/>
      <c r="AA16" s="1199"/>
      <c r="AB16" s="1199"/>
      <c r="AC16" s="1199"/>
      <c r="AD16" s="1199"/>
      <c r="AE16" s="1199"/>
      <c r="AF16" s="1199"/>
      <c r="AG16" s="1199"/>
      <c r="AH16" s="1199"/>
      <c r="AI16" s="1199"/>
      <c r="AJ16" s="1199"/>
      <c r="AK16" s="1052"/>
      <c r="AL16" s="1052"/>
      <c r="AM16" s="1052"/>
      <c r="AN16" s="1052"/>
      <c r="AO16" s="1052"/>
      <c r="AP16" s="1052"/>
      <c r="AQ16" s="1052"/>
      <c r="AR16" s="1092"/>
      <c r="AS16" s="1092"/>
      <c r="AT16" s="1068"/>
      <c r="AU16" s="1088"/>
      <c r="AV16" s="1088"/>
      <c r="AW16" s="1089"/>
      <c r="AX16" s="1066"/>
    </row>
    <row r="17" spans="2:50" s="1065" customFormat="1" ht="15" hidden="1" customHeight="1" x14ac:dyDescent="0.2">
      <c r="B17" s="1053"/>
      <c r="C17" s="2129"/>
      <c r="D17" s="2129"/>
      <c r="E17" s="2129"/>
      <c r="F17" s="2129"/>
      <c r="G17" s="1052"/>
      <c r="H17" s="1052"/>
      <c r="I17" s="1052"/>
      <c r="J17" s="1052"/>
      <c r="K17" s="1052"/>
      <c r="L17" s="2054"/>
      <c r="M17" s="2054"/>
      <c r="N17" s="2054"/>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1092"/>
      <c r="AS17" s="1092"/>
      <c r="AT17" s="1068"/>
      <c r="AU17" s="1088"/>
      <c r="AV17" s="1088"/>
      <c r="AW17" s="1089"/>
      <c r="AX17" s="1066"/>
    </row>
    <row r="18" spans="2:50" s="1065" customFormat="1" ht="15.75" hidden="1" customHeight="1" x14ac:dyDescent="0.2">
      <c r="B18" s="1053"/>
      <c r="C18" s="1051"/>
      <c r="D18" s="1052"/>
      <c r="E18" s="1199"/>
      <c r="F18" s="1199"/>
      <c r="G18" s="1199"/>
      <c r="H18" s="1052"/>
      <c r="I18" s="1052"/>
      <c r="J18" s="1052"/>
      <c r="K18" s="1052"/>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52"/>
      <c r="AM18" s="1052"/>
      <c r="AN18" s="1052"/>
      <c r="AO18" s="1052"/>
      <c r="AP18" s="1052"/>
      <c r="AQ18" s="1052"/>
      <c r="AR18" s="1092"/>
      <c r="AS18" s="1092"/>
      <c r="AT18" s="1068"/>
      <c r="AU18" s="1088"/>
      <c r="AV18" s="1088"/>
      <c r="AW18" s="1089"/>
      <c r="AX18" s="1066"/>
    </row>
    <row r="19" spans="2:50" s="1065" customFormat="1" ht="12.75" hidden="1" customHeight="1" x14ac:dyDescent="0.2">
      <c r="B19" s="1070"/>
      <c r="C19" s="2129"/>
      <c r="D19" s="2129"/>
      <c r="E19" s="2129"/>
      <c r="F19" s="2129"/>
      <c r="G19" s="2129"/>
      <c r="H19" s="2129"/>
      <c r="I19" s="2129"/>
      <c r="J19" s="2129"/>
      <c r="K19" s="2129"/>
      <c r="L19" s="2129"/>
      <c r="M19" s="2129"/>
      <c r="N19" s="2129"/>
      <c r="O19" s="1069"/>
      <c r="P19" s="1069"/>
      <c r="Q19" s="1069"/>
      <c r="R19" s="1069"/>
      <c r="S19" s="1069"/>
      <c r="T19" s="1069"/>
      <c r="U19" s="1069"/>
      <c r="V19" s="1069"/>
      <c r="W19" s="1069"/>
      <c r="X19" s="1069"/>
      <c r="Y19" s="1069"/>
      <c r="Z19" s="1069"/>
      <c r="AA19" s="1069"/>
      <c r="AB19" s="1069"/>
      <c r="AC19" s="1069"/>
      <c r="AD19" s="1069"/>
      <c r="AE19" s="1069"/>
      <c r="AF19" s="1069"/>
      <c r="AG19" s="1069"/>
      <c r="AH19" s="1069"/>
      <c r="AI19" s="1069"/>
      <c r="AJ19" s="1069"/>
      <c r="AK19" s="1069"/>
      <c r="AL19" s="1069"/>
      <c r="AM19" s="1069"/>
      <c r="AN19" s="1069"/>
      <c r="AO19" s="1069"/>
      <c r="AP19" s="1069"/>
      <c r="AQ19" s="1069"/>
      <c r="AR19" s="1092"/>
      <c r="AS19" s="1092"/>
      <c r="AT19" s="1068"/>
      <c r="AU19" s="1088"/>
      <c r="AV19" s="1088"/>
      <c r="AW19" s="1089"/>
      <c r="AX19" s="1066"/>
    </row>
    <row r="20" spans="2:50" s="1065" customFormat="1" ht="8.25" hidden="1" customHeight="1" x14ac:dyDescent="0.2">
      <c r="B20" s="1070"/>
      <c r="C20" s="1069"/>
      <c r="D20" s="1069"/>
      <c r="E20" s="1069"/>
      <c r="F20" s="1069"/>
      <c r="G20" s="1069"/>
      <c r="H20" s="1069"/>
      <c r="I20" s="1069"/>
      <c r="J20" s="1069"/>
      <c r="K20" s="1069"/>
      <c r="L20" s="1069"/>
      <c r="M20" s="1069"/>
      <c r="N20" s="1069"/>
      <c r="O20" s="1069"/>
      <c r="P20" s="1069"/>
      <c r="Q20" s="1069"/>
      <c r="R20" s="1069"/>
      <c r="S20" s="1069"/>
      <c r="T20" s="1069"/>
      <c r="U20" s="1069"/>
      <c r="V20" s="1069"/>
      <c r="W20" s="1069"/>
      <c r="X20" s="1069"/>
      <c r="Y20" s="1069"/>
      <c r="Z20" s="1069"/>
      <c r="AA20" s="1069"/>
      <c r="AB20" s="1069"/>
      <c r="AC20" s="1069"/>
      <c r="AD20" s="1069"/>
      <c r="AE20" s="1069"/>
      <c r="AF20" s="1069"/>
      <c r="AG20" s="1069"/>
      <c r="AH20" s="1069"/>
      <c r="AI20" s="1069"/>
      <c r="AJ20" s="1069"/>
      <c r="AK20" s="1069"/>
      <c r="AL20" s="1069"/>
      <c r="AM20" s="1069"/>
      <c r="AN20" s="1069"/>
      <c r="AO20" s="1069"/>
      <c r="AP20" s="1069"/>
      <c r="AQ20" s="1069"/>
      <c r="AR20" s="1092"/>
      <c r="AS20" s="1092"/>
      <c r="AT20" s="1068"/>
      <c r="AU20" s="1088"/>
      <c r="AV20" s="1088"/>
      <c r="AW20" s="1089"/>
      <c r="AX20" s="1066"/>
    </row>
    <row r="21" spans="2:50" s="1065" customFormat="1" ht="15" hidden="1" customHeight="1" x14ac:dyDescent="0.2">
      <c r="B21" s="1070"/>
      <c r="C21" s="1069"/>
      <c r="D21" s="1069"/>
      <c r="E21" s="1069"/>
      <c r="F21" s="1069"/>
      <c r="G21" s="1069"/>
      <c r="H21" s="1069"/>
      <c r="I21" s="1069"/>
      <c r="J21" s="1069"/>
      <c r="K21" s="1069"/>
      <c r="L21" s="1069"/>
      <c r="M21" s="1069"/>
      <c r="N21" s="1069"/>
      <c r="O21" s="1069"/>
      <c r="P21" s="1069"/>
      <c r="Q21" s="1069"/>
      <c r="R21" s="1069"/>
      <c r="S21" s="1069"/>
      <c r="T21" s="1069"/>
      <c r="U21" s="1069"/>
      <c r="V21" s="1069"/>
      <c r="W21" s="1069"/>
      <c r="X21" s="1069"/>
      <c r="Y21" s="1069"/>
      <c r="Z21" s="1069"/>
      <c r="AA21" s="1069"/>
      <c r="AB21" s="1069"/>
      <c r="AC21" s="1069"/>
      <c r="AD21" s="1069"/>
      <c r="AE21" s="1069"/>
      <c r="AF21" s="1069"/>
      <c r="AG21" s="1069"/>
      <c r="AH21" s="1069"/>
      <c r="AI21" s="1069"/>
      <c r="AJ21" s="1069"/>
      <c r="AK21" s="1069"/>
      <c r="AL21" s="1069"/>
      <c r="AM21" s="1069"/>
      <c r="AN21" s="1069"/>
      <c r="AO21" s="1069"/>
      <c r="AP21" s="1069"/>
      <c r="AQ21" s="1069"/>
      <c r="AR21" s="1092"/>
      <c r="AS21" s="1092"/>
      <c r="AT21" s="1068"/>
      <c r="AU21" s="1088"/>
      <c r="AV21" s="1088"/>
      <c r="AW21" s="1089"/>
      <c r="AX21" s="1066"/>
    </row>
    <row r="22" spans="2:50" s="1065" customFormat="1" ht="15" hidden="1" customHeight="1" x14ac:dyDescent="0.2">
      <c r="B22" s="1070"/>
      <c r="C22" s="1069"/>
      <c r="D22" s="1069"/>
      <c r="E22" s="1069"/>
      <c r="F22" s="1069"/>
      <c r="G22" s="1069"/>
      <c r="H22" s="1069"/>
      <c r="I22" s="1069"/>
      <c r="J22" s="1069"/>
      <c r="K22" s="1069"/>
      <c r="L22" s="1069"/>
      <c r="M22" s="1069"/>
      <c r="N22" s="1069"/>
      <c r="O22" s="1069"/>
      <c r="P22" s="1069"/>
      <c r="Q22" s="1069"/>
      <c r="R22" s="1069"/>
      <c r="S22" s="1069"/>
      <c r="T22" s="1069"/>
      <c r="U22" s="1069"/>
      <c r="V22" s="1069"/>
      <c r="W22" s="1069"/>
      <c r="X22" s="1069"/>
      <c r="Y22" s="1069"/>
      <c r="Z22" s="1069"/>
      <c r="AA22" s="1069"/>
      <c r="AB22" s="1069"/>
      <c r="AC22" s="1069"/>
      <c r="AD22" s="1069"/>
      <c r="AE22" s="1069"/>
      <c r="AF22" s="1069"/>
      <c r="AG22" s="1069"/>
      <c r="AH22" s="1069"/>
      <c r="AI22" s="1069"/>
      <c r="AJ22" s="1069"/>
      <c r="AK22" s="1069"/>
      <c r="AL22" s="1069"/>
      <c r="AM22" s="1069"/>
      <c r="AN22" s="1069"/>
      <c r="AO22" s="1069"/>
      <c r="AP22" s="1069"/>
      <c r="AQ22" s="1069"/>
      <c r="AR22" s="1092"/>
      <c r="AS22" s="1092"/>
      <c r="AT22" s="1068"/>
      <c r="AU22" s="1088"/>
      <c r="AV22" s="1088"/>
      <c r="AW22" s="1089"/>
      <c r="AX22" s="1066"/>
    </row>
    <row r="23" spans="2:50" s="1065" customFormat="1" ht="15" hidden="1" customHeight="1" x14ac:dyDescent="0.2">
      <c r="B23" s="1070"/>
      <c r="C23" s="1069"/>
      <c r="D23" s="1069"/>
      <c r="E23" s="1069"/>
      <c r="F23" s="1069"/>
      <c r="G23" s="1069"/>
      <c r="H23" s="1069"/>
      <c r="I23" s="1069"/>
      <c r="J23" s="1069"/>
      <c r="K23" s="1069"/>
      <c r="L23" s="1069"/>
      <c r="M23" s="1069"/>
      <c r="N23" s="1069"/>
      <c r="O23" s="1069"/>
      <c r="P23" s="1069"/>
      <c r="Q23" s="1069"/>
      <c r="R23" s="1069"/>
      <c r="S23" s="1069"/>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P23" s="1069"/>
      <c r="AQ23" s="1069"/>
      <c r="AR23" s="1093"/>
      <c r="AS23" s="1093"/>
      <c r="AT23" s="1064"/>
      <c r="AU23" s="1088"/>
      <c r="AV23" s="1088"/>
      <c r="AW23" s="1089"/>
      <c r="AX23" s="1066"/>
    </row>
    <row r="24" spans="2:50" s="1065" customFormat="1" ht="15" hidden="1" customHeight="1" x14ac:dyDescent="0.2">
      <c r="B24" s="1070"/>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93"/>
      <c r="AS24" s="1093"/>
      <c r="AT24" s="1064"/>
      <c r="AU24" s="1088"/>
      <c r="AV24" s="1088"/>
      <c r="AW24" s="1089"/>
      <c r="AX24" s="1066"/>
    </row>
    <row r="25" spans="2:50" s="1065" customFormat="1" ht="15" hidden="1" customHeight="1" x14ac:dyDescent="0.2">
      <c r="B25" s="1070"/>
      <c r="C25" s="1069"/>
      <c r="D25" s="1069"/>
      <c r="E25" s="1069"/>
      <c r="F25" s="1069"/>
      <c r="G25" s="1069"/>
      <c r="H25" s="1069"/>
      <c r="I25" s="1069"/>
      <c r="J25" s="1069"/>
      <c r="K25" s="1069"/>
      <c r="L25" s="1069"/>
      <c r="M25" s="1069"/>
      <c r="N25" s="1069"/>
      <c r="O25" s="1069"/>
      <c r="P25" s="1069"/>
      <c r="Q25" s="1069"/>
      <c r="R25" s="1069"/>
      <c r="S25" s="1069"/>
      <c r="T25" s="1069"/>
      <c r="U25" s="1069"/>
      <c r="V25" s="1069"/>
      <c r="W25" s="1069"/>
      <c r="X25" s="1069"/>
      <c r="Y25" s="1069"/>
      <c r="Z25" s="1069"/>
      <c r="AA25" s="1069"/>
      <c r="AB25" s="1069"/>
      <c r="AC25" s="1069"/>
      <c r="AD25" s="1069"/>
      <c r="AE25" s="1069"/>
      <c r="AF25" s="1069"/>
      <c r="AG25" s="1069"/>
      <c r="AH25" s="1069"/>
      <c r="AI25" s="1069"/>
      <c r="AJ25" s="1069"/>
      <c r="AK25" s="1069"/>
      <c r="AL25" s="1069"/>
      <c r="AM25" s="1069"/>
      <c r="AN25" s="1069"/>
      <c r="AO25" s="1069"/>
      <c r="AP25" s="1069"/>
      <c r="AQ25" s="1069"/>
      <c r="AR25" s="1093"/>
      <c r="AS25" s="1093"/>
      <c r="AT25" s="1064"/>
      <c r="AU25" s="1088"/>
      <c r="AV25" s="1088"/>
      <c r="AW25" s="1089"/>
      <c r="AX25" s="1066"/>
    </row>
    <row r="26" spans="2:50" s="1065" customFormat="1" ht="15" hidden="1" customHeight="1" x14ac:dyDescent="0.2">
      <c r="B26" s="1070"/>
      <c r="C26" s="1069"/>
      <c r="D26" s="1069"/>
      <c r="E26" s="1069"/>
      <c r="F26" s="1069"/>
      <c r="G26" s="1069"/>
      <c r="H26" s="1069"/>
      <c r="I26" s="1069"/>
      <c r="J26" s="1069"/>
      <c r="K26" s="1069"/>
      <c r="L26" s="1069"/>
      <c r="M26" s="1069"/>
      <c r="N26" s="1069"/>
      <c r="O26" s="1069"/>
      <c r="P26" s="1069"/>
      <c r="Q26" s="1069"/>
      <c r="R26" s="1069"/>
      <c r="S26" s="1069"/>
      <c r="T26" s="1069"/>
      <c r="U26" s="1069"/>
      <c r="V26" s="1069"/>
      <c r="W26" s="1069"/>
      <c r="X26" s="1069"/>
      <c r="Y26" s="1069"/>
      <c r="Z26" s="1069"/>
      <c r="AA26" s="1069"/>
      <c r="AB26" s="1069"/>
      <c r="AC26" s="1069"/>
      <c r="AD26" s="1069"/>
      <c r="AE26" s="1069"/>
      <c r="AF26" s="1069"/>
      <c r="AG26" s="1069"/>
      <c r="AH26" s="1069"/>
      <c r="AI26" s="1069"/>
      <c r="AJ26" s="1069"/>
      <c r="AK26" s="1069"/>
      <c r="AL26" s="1069"/>
      <c r="AM26" s="1069"/>
      <c r="AN26" s="1069"/>
      <c r="AO26" s="1069"/>
      <c r="AP26" s="1069"/>
      <c r="AQ26" s="1069"/>
      <c r="AR26" s="1093"/>
      <c r="AS26" s="1093"/>
      <c r="AT26" s="1064"/>
      <c r="AU26" s="1088"/>
      <c r="AV26" s="1088"/>
      <c r="AW26" s="1089"/>
      <c r="AX26" s="1066"/>
    </row>
    <row r="27" spans="2:50" s="1065" customFormat="1" ht="15" hidden="1" customHeight="1" x14ac:dyDescent="0.2">
      <c r="B27" s="1070"/>
      <c r="C27" s="1069"/>
      <c r="D27" s="1069"/>
      <c r="E27" s="1069"/>
      <c r="F27" s="1069"/>
      <c r="G27" s="1069"/>
      <c r="H27" s="1069"/>
      <c r="I27" s="1069"/>
      <c r="J27" s="1069"/>
      <c r="K27" s="1069"/>
      <c r="L27" s="1069"/>
      <c r="M27" s="1069"/>
      <c r="N27" s="1069"/>
      <c r="O27" s="1069"/>
      <c r="P27" s="1069"/>
      <c r="Q27" s="1069"/>
      <c r="R27" s="1069"/>
      <c r="S27" s="1069"/>
      <c r="T27" s="1069"/>
      <c r="U27" s="1069"/>
      <c r="V27" s="1069"/>
      <c r="W27" s="1069"/>
      <c r="X27" s="1069"/>
      <c r="Y27" s="1069"/>
      <c r="Z27" s="1069"/>
      <c r="AA27" s="1069"/>
      <c r="AB27" s="1069"/>
      <c r="AC27" s="1069"/>
      <c r="AD27" s="1069"/>
      <c r="AE27" s="1069"/>
      <c r="AF27" s="1069"/>
      <c r="AG27" s="1069"/>
      <c r="AH27" s="1069"/>
      <c r="AI27" s="1069"/>
      <c r="AJ27" s="1069"/>
      <c r="AK27" s="1069"/>
      <c r="AL27" s="1069"/>
      <c r="AM27" s="1069"/>
      <c r="AN27" s="1069"/>
      <c r="AO27" s="1069"/>
      <c r="AP27" s="1069"/>
      <c r="AQ27" s="1069"/>
      <c r="AR27" s="1093"/>
      <c r="AS27" s="1093"/>
      <c r="AT27" s="1064"/>
      <c r="AU27" s="1088"/>
      <c r="AV27" s="1088"/>
      <c r="AW27" s="1089"/>
      <c r="AX27" s="1066"/>
    </row>
    <row r="28" spans="2:50" s="1065" customFormat="1" ht="15" hidden="1" customHeight="1" x14ac:dyDescent="0.2">
      <c r="B28" s="1070"/>
      <c r="C28" s="1265"/>
      <c r="D28" s="1068"/>
      <c r="E28" s="1068"/>
      <c r="F28" s="1068"/>
      <c r="G28" s="1068"/>
      <c r="H28" s="1068"/>
      <c r="I28" s="1068"/>
      <c r="J28" s="1068"/>
      <c r="K28" s="1068"/>
      <c r="L28" s="1068"/>
      <c r="M28" s="1068"/>
      <c r="N28" s="1068"/>
      <c r="O28" s="1068"/>
      <c r="P28" s="1068"/>
      <c r="Q28" s="1068"/>
      <c r="R28" s="1068"/>
      <c r="S28" s="1068"/>
      <c r="T28" s="1068"/>
      <c r="U28" s="1068"/>
      <c r="V28" s="1068"/>
      <c r="W28" s="1068"/>
      <c r="X28" s="1068"/>
      <c r="Y28" s="1068"/>
      <c r="Z28" s="1068"/>
      <c r="AA28" s="1068"/>
      <c r="AB28" s="1068"/>
      <c r="AC28" s="1068"/>
      <c r="AD28" s="1068"/>
      <c r="AE28" s="1068"/>
      <c r="AF28" s="1068"/>
      <c r="AG28" s="1068"/>
      <c r="AH28" s="1068"/>
      <c r="AI28" s="1068"/>
      <c r="AJ28" s="1068"/>
      <c r="AK28" s="1068"/>
      <c r="AL28" s="1068"/>
      <c r="AM28" s="1068"/>
      <c r="AN28" s="1068"/>
      <c r="AO28" s="1068"/>
      <c r="AP28" s="1068"/>
      <c r="AQ28" s="1068"/>
      <c r="AR28" s="1093"/>
      <c r="AS28" s="1093"/>
      <c r="AT28" s="1064"/>
      <c r="AU28" s="1088"/>
      <c r="AV28" s="1088"/>
      <c r="AW28" s="1089"/>
      <c r="AX28" s="1066"/>
    </row>
    <row r="29" spans="2:50" s="1065" customFormat="1" ht="15" hidden="1" customHeight="1" x14ac:dyDescent="0.2">
      <c r="B29" s="1070"/>
      <c r="C29" s="1265"/>
      <c r="D29" s="1068"/>
      <c r="E29" s="1068"/>
      <c r="F29" s="1068"/>
      <c r="G29" s="1068"/>
      <c r="H29" s="1068"/>
      <c r="I29" s="1068"/>
      <c r="J29" s="1068"/>
      <c r="K29" s="1068"/>
      <c r="L29" s="1068"/>
      <c r="M29" s="1068"/>
      <c r="N29" s="1068"/>
      <c r="O29" s="1068"/>
      <c r="P29" s="1068"/>
      <c r="Q29" s="1068"/>
      <c r="R29" s="1068"/>
      <c r="S29" s="1068"/>
      <c r="T29" s="1068"/>
      <c r="U29" s="1068"/>
      <c r="V29" s="1068"/>
      <c r="W29" s="1068"/>
      <c r="X29" s="1068"/>
      <c r="Y29" s="1068"/>
      <c r="Z29" s="1068"/>
      <c r="AA29" s="1068"/>
      <c r="AB29" s="1068"/>
      <c r="AC29" s="1068"/>
      <c r="AD29" s="1068"/>
      <c r="AE29" s="1068"/>
      <c r="AF29" s="1068"/>
      <c r="AG29" s="1068"/>
      <c r="AH29" s="1068"/>
      <c r="AI29" s="1068"/>
      <c r="AJ29" s="1068"/>
      <c r="AK29" s="1068"/>
      <c r="AL29" s="1068"/>
      <c r="AM29" s="1068"/>
      <c r="AN29" s="1068"/>
      <c r="AO29" s="1068"/>
      <c r="AP29" s="1068"/>
      <c r="AQ29" s="1068"/>
      <c r="AR29" s="1093"/>
      <c r="AS29" s="1093"/>
      <c r="AT29" s="1064"/>
      <c r="AU29" s="1088"/>
      <c r="AV29" s="1088"/>
      <c r="AW29" s="1089"/>
      <c r="AX29" s="1066"/>
    </row>
    <row r="30" spans="2:50" s="1065" customFormat="1" ht="15" hidden="1" customHeight="1" x14ac:dyDescent="0.2">
      <c r="B30" s="1070"/>
      <c r="C30" s="1265"/>
      <c r="D30" s="1068"/>
      <c r="E30" s="1068"/>
      <c r="F30" s="1068"/>
      <c r="G30" s="1068"/>
      <c r="H30" s="1068"/>
      <c r="I30" s="1068"/>
      <c r="J30" s="1068"/>
      <c r="K30" s="1068"/>
      <c r="L30" s="1068"/>
      <c r="M30" s="1068"/>
      <c r="N30" s="1068"/>
      <c r="O30" s="1068"/>
      <c r="P30" s="1068"/>
      <c r="Q30" s="1068"/>
      <c r="R30" s="1068"/>
      <c r="S30" s="1068"/>
      <c r="T30" s="1068"/>
      <c r="U30" s="1068"/>
      <c r="V30" s="1068"/>
      <c r="W30" s="1068"/>
      <c r="X30" s="1068"/>
      <c r="Y30" s="1068"/>
      <c r="Z30" s="1068"/>
      <c r="AA30" s="1068"/>
      <c r="AB30" s="1068"/>
      <c r="AC30" s="1068"/>
      <c r="AD30" s="1068"/>
      <c r="AE30" s="1068"/>
      <c r="AF30" s="1068"/>
      <c r="AG30" s="1068"/>
      <c r="AH30" s="1068"/>
      <c r="AI30" s="1068"/>
      <c r="AJ30" s="1068"/>
      <c r="AK30" s="1068"/>
      <c r="AL30" s="1068"/>
      <c r="AM30" s="1068"/>
      <c r="AN30" s="1068"/>
      <c r="AO30" s="1068"/>
      <c r="AP30" s="1068"/>
      <c r="AQ30" s="1068"/>
      <c r="AR30" s="1093"/>
      <c r="AS30" s="1093"/>
      <c r="AT30" s="1064"/>
      <c r="AU30" s="1088"/>
      <c r="AV30" s="1088"/>
      <c r="AW30" s="1089"/>
      <c r="AX30" s="1066"/>
    </row>
    <row r="31" spans="2:50" s="1065" customFormat="1" ht="15" hidden="1" customHeight="1" x14ac:dyDescent="0.2">
      <c r="B31" s="1070"/>
      <c r="C31" s="1265"/>
      <c r="D31" s="1068"/>
      <c r="E31" s="1068"/>
      <c r="F31" s="1068"/>
      <c r="G31" s="1068"/>
      <c r="H31" s="1068"/>
      <c r="I31" s="1068"/>
      <c r="J31" s="1068"/>
      <c r="K31" s="1068"/>
      <c r="L31" s="1068"/>
      <c r="M31" s="1068"/>
      <c r="N31" s="1068"/>
      <c r="O31" s="1068"/>
      <c r="P31" s="1068"/>
      <c r="Q31" s="1068"/>
      <c r="R31" s="1068"/>
      <c r="S31" s="1068"/>
      <c r="T31" s="1068"/>
      <c r="U31" s="1068"/>
      <c r="V31" s="1068"/>
      <c r="W31" s="1068"/>
      <c r="X31" s="1068"/>
      <c r="Y31" s="1068"/>
      <c r="Z31" s="1068"/>
      <c r="AA31" s="1068"/>
      <c r="AB31" s="1068"/>
      <c r="AC31" s="1068"/>
      <c r="AD31" s="1068"/>
      <c r="AE31" s="1068"/>
      <c r="AF31" s="1068"/>
      <c r="AG31" s="1068"/>
      <c r="AH31" s="1068"/>
      <c r="AI31" s="1068"/>
      <c r="AJ31" s="1068"/>
      <c r="AK31" s="1068"/>
      <c r="AL31" s="1068"/>
      <c r="AM31" s="1068"/>
      <c r="AN31" s="1068"/>
      <c r="AO31" s="1068"/>
      <c r="AP31" s="1068"/>
      <c r="AQ31" s="1068"/>
      <c r="AR31" s="1093"/>
      <c r="AS31" s="1093"/>
      <c r="AT31" s="1064"/>
      <c r="AU31" s="1088"/>
      <c r="AV31" s="1088"/>
      <c r="AW31" s="1089"/>
      <c r="AX31" s="1066"/>
    </row>
    <row r="32" spans="2:50" s="1065" customFormat="1" ht="15" hidden="1" customHeight="1" x14ac:dyDescent="0.2">
      <c r="B32" s="1070"/>
      <c r="C32" s="1265"/>
      <c r="D32" s="1068"/>
      <c r="E32" s="1068"/>
      <c r="F32" s="1068"/>
      <c r="G32" s="1068"/>
      <c r="H32" s="1068"/>
      <c r="I32" s="1068"/>
      <c r="J32" s="1068"/>
      <c r="K32" s="1068"/>
      <c r="L32" s="1068"/>
      <c r="M32" s="1068"/>
      <c r="N32" s="1068"/>
      <c r="O32" s="1068"/>
      <c r="P32" s="1068"/>
      <c r="Q32" s="1068"/>
      <c r="R32" s="1068"/>
      <c r="S32" s="1068"/>
      <c r="T32" s="1068"/>
      <c r="U32" s="1068"/>
      <c r="V32" s="1068"/>
      <c r="W32" s="1068"/>
      <c r="X32" s="1068"/>
      <c r="Y32" s="1068"/>
      <c r="Z32" s="1068"/>
      <c r="AA32" s="1068"/>
      <c r="AB32" s="1068"/>
      <c r="AC32" s="1068"/>
      <c r="AD32" s="1068"/>
      <c r="AE32" s="1068"/>
      <c r="AF32" s="1068"/>
      <c r="AG32" s="1068"/>
      <c r="AH32" s="1068"/>
      <c r="AI32" s="1068"/>
      <c r="AJ32" s="1068"/>
      <c r="AK32" s="1068"/>
      <c r="AL32" s="1068"/>
      <c r="AM32" s="1068"/>
      <c r="AN32" s="1068"/>
      <c r="AO32" s="1068"/>
      <c r="AP32" s="1068"/>
      <c r="AQ32" s="1068"/>
      <c r="AR32" s="1093"/>
      <c r="AS32" s="1093"/>
      <c r="AT32" s="1064"/>
      <c r="AU32" s="1088"/>
      <c r="AV32" s="1088"/>
      <c r="AW32" s="1089"/>
      <c r="AX32" s="1066"/>
    </row>
    <row r="33" spans="2:50" s="1065" customFormat="1" ht="15" hidden="1" customHeight="1" x14ac:dyDescent="0.2">
      <c r="B33" s="1070"/>
      <c r="C33" s="1265"/>
      <c r="D33" s="1068"/>
      <c r="E33" s="1068"/>
      <c r="F33" s="1068"/>
      <c r="G33" s="1068"/>
      <c r="H33" s="1068"/>
      <c r="I33" s="1068"/>
      <c r="J33" s="1068"/>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93"/>
      <c r="AS33" s="1093"/>
      <c r="AT33" s="1064"/>
      <c r="AU33" s="1088"/>
      <c r="AV33" s="1088"/>
      <c r="AW33" s="1089"/>
      <c r="AX33" s="1066"/>
    </row>
    <row r="34" spans="2:50" s="1065" customFormat="1" ht="15" hidden="1" customHeight="1" x14ac:dyDescent="0.2">
      <c r="B34" s="1070"/>
      <c r="C34" s="1265"/>
      <c r="D34" s="1068"/>
      <c r="E34" s="1068"/>
      <c r="F34" s="1068"/>
      <c r="G34" s="1068"/>
      <c r="H34" s="1068"/>
      <c r="I34" s="1068"/>
      <c r="J34" s="1068"/>
      <c r="K34" s="1068"/>
      <c r="L34" s="1068"/>
      <c r="M34" s="1068"/>
      <c r="N34" s="1068"/>
      <c r="O34" s="1068"/>
      <c r="P34" s="1068"/>
      <c r="Q34" s="1068"/>
      <c r="R34" s="1068"/>
      <c r="S34" s="1068"/>
      <c r="T34" s="1068"/>
      <c r="U34" s="1068"/>
      <c r="V34" s="1068"/>
      <c r="W34" s="1068"/>
      <c r="X34" s="1068"/>
      <c r="Y34" s="1068"/>
      <c r="Z34" s="1068"/>
      <c r="AA34" s="1068"/>
      <c r="AB34" s="1068"/>
      <c r="AC34" s="1068"/>
      <c r="AD34" s="1068"/>
      <c r="AE34" s="1068"/>
      <c r="AF34" s="1068"/>
      <c r="AG34" s="1068"/>
      <c r="AH34" s="1068"/>
      <c r="AI34" s="1068"/>
      <c r="AJ34" s="1068"/>
      <c r="AK34" s="1068"/>
      <c r="AL34" s="1068"/>
      <c r="AM34" s="1068"/>
      <c r="AN34" s="1068"/>
      <c r="AO34" s="1068"/>
      <c r="AP34" s="1068"/>
      <c r="AQ34" s="1068"/>
      <c r="AR34" s="1093"/>
      <c r="AS34" s="1093"/>
      <c r="AT34" s="1064"/>
      <c r="AU34" s="1088"/>
      <c r="AV34" s="1088"/>
      <c r="AW34" s="1089"/>
      <c r="AX34" s="1066"/>
    </row>
    <row r="35" spans="2:50" s="1049" customFormat="1" ht="15" hidden="1" customHeight="1" x14ac:dyDescent="0.2">
      <c r="B35" s="1053"/>
      <c r="C35" s="1260"/>
      <c r="D35" s="1200"/>
      <c r="E35" s="1200"/>
      <c r="F35" s="1200"/>
      <c r="G35" s="1200"/>
      <c r="H35" s="1200"/>
      <c r="I35" s="1200"/>
      <c r="J35" s="1200"/>
      <c r="K35" s="1200"/>
      <c r="L35" s="1200"/>
      <c r="M35" s="1054"/>
      <c r="N35" s="1054"/>
      <c r="O35" s="1054"/>
      <c r="P35" s="1054"/>
      <c r="Q35" s="1054"/>
      <c r="R35" s="1054"/>
      <c r="S35" s="1054"/>
      <c r="T35" s="1054"/>
      <c r="U35" s="1054"/>
      <c r="V35" s="1054"/>
      <c r="W35" s="1054"/>
      <c r="X35" s="1054"/>
      <c r="Y35" s="1054"/>
      <c r="Z35" s="1054"/>
      <c r="AA35" s="1054"/>
      <c r="AB35" s="1054"/>
      <c r="AC35" s="1054"/>
      <c r="AD35" s="1054"/>
      <c r="AE35" s="1054"/>
      <c r="AF35" s="1054"/>
      <c r="AG35" s="1054"/>
      <c r="AH35" s="1054"/>
      <c r="AI35" s="1054"/>
      <c r="AJ35" s="1054"/>
      <c r="AK35" s="1054"/>
      <c r="AL35" s="1054"/>
      <c r="AM35" s="1054"/>
      <c r="AN35" s="1054"/>
      <c r="AO35" s="1054"/>
      <c r="AP35" s="1054"/>
      <c r="AQ35" s="1054"/>
      <c r="AR35" s="1091"/>
      <c r="AS35" s="1091"/>
      <c r="AT35" s="1048"/>
      <c r="AU35" s="1088"/>
      <c r="AV35" s="1088"/>
      <c r="AW35" s="1089"/>
      <c r="AX35" s="1050"/>
    </row>
    <row r="36" spans="2:50" s="1049" customFormat="1" ht="10.5" customHeight="1" x14ac:dyDescent="0.2">
      <c r="B36" s="1053"/>
      <c r="C36" s="1260"/>
      <c r="D36" s="1200"/>
      <c r="E36" s="1200"/>
      <c r="F36" s="1200"/>
      <c r="G36" s="1200"/>
      <c r="H36" s="1200"/>
      <c r="I36" s="1200"/>
      <c r="J36" s="1200"/>
      <c r="K36" s="1200"/>
      <c r="L36" s="1200"/>
      <c r="M36" s="1054"/>
      <c r="N36" s="1054"/>
      <c r="O36" s="1054"/>
      <c r="P36" s="1054"/>
      <c r="Q36" s="1054"/>
      <c r="R36" s="1054"/>
      <c r="S36" s="1054"/>
      <c r="T36" s="1054"/>
      <c r="U36" s="1054"/>
      <c r="V36" s="1054"/>
      <c r="W36" s="1054"/>
      <c r="X36" s="1054"/>
      <c r="Y36" s="1054"/>
      <c r="Z36" s="1054"/>
      <c r="AA36" s="1054"/>
      <c r="AB36" s="1054"/>
      <c r="AC36" s="1054"/>
      <c r="AD36" s="1054"/>
      <c r="AE36" s="1054"/>
      <c r="AF36" s="1054"/>
      <c r="AG36" s="1054"/>
      <c r="AH36" s="1054"/>
      <c r="AI36" s="1054"/>
      <c r="AJ36" s="1054"/>
      <c r="AK36" s="1054"/>
      <c r="AL36" s="1054"/>
      <c r="AM36" s="1054"/>
      <c r="AN36" s="1054"/>
      <c r="AO36" s="1054"/>
      <c r="AP36" s="1054"/>
      <c r="AQ36" s="1054"/>
      <c r="AR36" s="1091"/>
      <c r="AS36" s="1091"/>
      <c r="AT36" s="1048"/>
      <c r="AU36" s="1088"/>
      <c r="AV36" s="1088"/>
      <c r="AW36" s="1089"/>
      <c r="AX36" s="1050"/>
    </row>
    <row r="37" spans="2:50" s="1049" customFormat="1" ht="15" customHeight="1" x14ac:dyDescent="0.2">
      <c r="B37" s="1053"/>
      <c r="C37" s="1260"/>
      <c r="D37" s="1200"/>
      <c r="E37" s="1094"/>
      <c r="F37" s="2127" t="s">
        <v>9</v>
      </c>
      <c r="G37" s="2127"/>
      <c r="H37" s="2127"/>
      <c r="I37" s="2127"/>
      <c r="J37" s="2127"/>
      <c r="K37" s="2127"/>
      <c r="L37" s="2127"/>
      <c r="M37" s="1054"/>
      <c r="N37" s="1054"/>
      <c r="O37" s="1054"/>
      <c r="P37" s="1054"/>
      <c r="Q37" s="1054"/>
      <c r="R37" s="1054"/>
      <c r="S37" s="1054"/>
      <c r="T37" s="1054"/>
      <c r="U37" s="1054"/>
      <c r="V37" s="1054"/>
      <c r="W37" s="1054"/>
      <c r="X37" s="1054"/>
      <c r="Y37" s="1054"/>
      <c r="Z37" s="1054"/>
      <c r="AA37" s="1054"/>
      <c r="AB37" s="1054"/>
      <c r="AC37" s="1054"/>
      <c r="AD37" s="1054"/>
      <c r="AE37" s="1054"/>
      <c r="AF37" s="1054"/>
      <c r="AG37" s="1054"/>
      <c r="AH37" s="1054"/>
      <c r="AI37" s="1054"/>
      <c r="AJ37" s="1054"/>
      <c r="AK37" s="1054"/>
      <c r="AL37" s="1054"/>
      <c r="AM37" s="1054"/>
      <c r="AN37" s="1054"/>
      <c r="AO37" s="1054"/>
      <c r="AP37" s="1054"/>
      <c r="AQ37" s="1054"/>
      <c r="AR37" s="1091"/>
      <c r="AS37" s="1091"/>
      <c r="AT37" s="1048"/>
      <c r="AU37" s="1088"/>
      <c r="AV37" s="1088"/>
      <c r="AW37" s="1089"/>
      <c r="AX37" s="1050"/>
    </row>
    <row r="38" spans="2:50" s="1049" customFormat="1" ht="6" customHeight="1" x14ac:dyDescent="0.2">
      <c r="B38" s="1053"/>
      <c r="C38" s="1260"/>
      <c r="D38" s="1200"/>
      <c r="E38" s="1054"/>
      <c r="F38" s="1054"/>
      <c r="G38" s="1054"/>
      <c r="H38" s="1054"/>
      <c r="I38" s="1054"/>
      <c r="J38" s="1054"/>
      <c r="K38" s="1054"/>
      <c r="L38" s="1054"/>
      <c r="M38" s="1054"/>
      <c r="N38" s="1054"/>
      <c r="O38" s="1054"/>
      <c r="P38" s="1054"/>
      <c r="Q38" s="1054"/>
      <c r="R38" s="1054"/>
      <c r="S38" s="1054"/>
      <c r="T38" s="1054"/>
      <c r="U38" s="1054"/>
      <c r="V38" s="1054"/>
      <c r="W38" s="1054"/>
      <c r="X38" s="1054"/>
      <c r="Y38" s="1054"/>
      <c r="Z38" s="1054"/>
      <c r="AA38" s="1054"/>
      <c r="AB38" s="1054"/>
      <c r="AC38" s="1054"/>
      <c r="AD38" s="1054"/>
      <c r="AE38" s="1054"/>
      <c r="AF38" s="1054"/>
      <c r="AG38" s="1054"/>
      <c r="AH38" s="1054"/>
      <c r="AI38" s="1054"/>
      <c r="AJ38" s="1054"/>
      <c r="AK38" s="1054"/>
      <c r="AL38" s="1054"/>
      <c r="AM38" s="1054"/>
      <c r="AN38" s="1054"/>
      <c r="AO38" s="1054"/>
      <c r="AP38" s="1054"/>
      <c r="AQ38" s="1054"/>
      <c r="AR38" s="1091"/>
      <c r="AS38" s="1091"/>
      <c r="AT38" s="1048"/>
      <c r="AU38" s="1088"/>
      <c r="AV38" s="1088"/>
      <c r="AW38" s="1089"/>
      <c r="AX38" s="1050"/>
    </row>
    <row r="39" spans="2:50" s="1049" customFormat="1" ht="15" customHeight="1" x14ac:dyDescent="0.2">
      <c r="B39" s="1053"/>
      <c r="C39" s="1260"/>
      <c r="D39" s="1200"/>
      <c r="E39" s="1200"/>
      <c r="F39" s="1200"/>
      <c r="G39" s="1200"/>
      <c r="H39" s="1200"/>
      <c r="I39" s="1200"/>
      <c r="J39" s="1200"/>
      <c r="K39" s="1200"/>
      <c r="L39" s="1200"/>
      <c r="M39" s="1054"/>
      <c r="N39" s="1054"/>
      <c r="O39" s="1054"/>
      <c r="P39" s="1054"/>
      <c r="Q39" s="1054"/>
      <c r="R39" s="1054"/>
      <c r="S39" s="1054"/>
      <c r="T39" s="1054"/>
      <c r="U39" s="1054"/>
      <c r="V39" s="1054"/>
      <c r="W39" s="1054"/>
      <c r="X39" s="1054"/>
      <c r="Y39" s="1054"/>
      <c r="Z39" s="1054"/>
      <c r="AA39" s="1054"/>
      <c r="AB39" s="1054"/>
      <c r="AC39" s="1054"/>
      <c r="AD39" s="1054"/>
      <c r="AE39" s="1054"/>
      <c r="AF39" s="1054"/>
      <c r="AG39" s="1054"/>
      <c r="AH39" s="1054"/>
      <c r="AI39" s="1054"/>
      <c r="AJ39" s="2128" t="s">
        <v>11</v>
      </c>
      <c r="AK39" s="2128"/>
      <c r="AL39" s="2128"/>
      <c r="AM39" s="2128"/>
      <c r="AN39" s="2128"/>
      <c r="AO39" s="2128"/>
      <c r="AP39" s="2128"/>
      <c r="AQ39" s="2128"/>
      <c r="AR39" s="1091"/>
      <c r="AS39" s="1091"/>
      <c r="AT39" s="1048"/>
      <c r="AU39" s="1088"/>
      <c r="AV39" s="1088"/>
      <c r="AW39" s="1089"/>
      <c r="AX39" s="1050"/>
    </row>
    <row r="40" spans="2:50" s="1049" customFormat="1" ht="26.25" customHeight="1" x14ac:dyDescent="0.2">
      <c r="B40" s="1053"/>
      <c r="C40" s="1095" t="s">
        <v>126</v>
      </c>
      <c r="D40" s="1096"/>
      <c r="E40" s="2121" t="s">
        <v>127</v>
      </c>
      <c r="F40" s="2122"/>
      <c r="G40" s="2122"/>
      <c r="H40" s="2122"/>
      <c r="I40" s="2122"/>
      <c r="J40" s="2122"/>
      <c r="K40" s="2122"/>
      <c r="L40" s="2122"/>
      <c r="M40" s="2122"/>
      <c r="N40" s="2122"/>
      <c r="O40" s="2123"/>
      <c r="P40" s="2124" t="s">
        <v>15</v>
      </c>
      <c r="Q40" s="2126"/>
      <c r="R40" s="2124" t="s">
        <v>128</v>
      </c>
      <c r="S40" s="2125"/>
      <c r="T40" s="2125"/>
      <c r="U40" s="2125"/>
      <c r="V40" s="2125"/>
      <c r="W40" s="2125"/>
      <c r="X40" s="2125"/>
      <c r="Y40" s="2126"/>
      <c r="Z40" s="2124" t="s">
        <v>129</v>
      </c>
      <c r="AA40" s="2125"/>
      <c r="AB40" s="2125"/>
      <c r="AC40" s="2125"/>
      <c r="AD40" s="2125"/>
      <c r="AE40" s="2125"/>
      <c r="AF40" s="2125"/>
      <c r="AG40" s="2126"/>
      <c r="AH40" s="2121" t="s">
        <v>130</v>
      </c>
      <c r="AI40" s="2122"/>
      <c r="AJ40" s="2122"/>
      <c r="AK40" s="2122"/>
      <c r="AL40" s="2122"/>
      <c r="AM40" s="2122"/>
      <c r="AN40" s="2122"/>
      <c r="AO40" s="2122"/>
      <c r="AP40" s="2122"/>
      <c r="AQ40" s="2123"/>
      <c r="AR40" s="2119" t="s">
        <v>131</v>
      </c>
      <c r="AS40" s="2120"/>
      <c r="AT40" s="1097"/>
      <c r="AU40" s="1098"/>
      <c r="AV40" s="1098"/>
      <c r="AW40" s="1089"/>
      <c r="AX40" s="1050"/>
    </row>
    <row r="41" spans="2:50" s="1049" customFormat="1" ht="15" customHeight="1" x14ac:dyDescent="0.2">
      <c r="B41" s="1053"/>
      <c r="C41" s="1099"/>
      <c r="D41" s="1203"/>
      <c r="E41" s="2124"/>
      <c r="F41" s="2125"/>
      <c r="G41" s="2125"/>
      <c r="H41" s="2125"/>
      <c r="I41" s="2125"/>
      <c r="J41" s="2125"/>
      <c r="K41" s="2125"/>
      <c r="L41" s="2125"/>
      <c r="M41" s="2125"/>
      <c r="N41" s="2125"/>
      <c r="O41" s="2126"/>
      <c r="P41" s="2121"/>
      <c r="Q41" s="2123"/>
      <c r="R41" s="2121" t="s">
        <v>132</v>
      </c>
      <c r="S41" s="2122"/>
      <c r="T41" s="2122"/>
      <c r="U41" s="2123"/>
      <c r="V41" s="2121" t="s">
        <v>133</v>
      </c>
      <c r="W41" s="2122"/>
      <c r="X41" s="2122"/>
      <c r="Y41" s="2123"/>
      <c r="Z41" s="2121" t="s">
        <v>132</v>
      </c>
      <c r="AA41" s="2122"/>
      <c r="AB41" s="2122"/>
      <c r="AC41" s="2123"/>
      <c r="AD41" s="2121" t="s">
        <v>133</v>
      </c>
      <c r="AE41" s="2122"/>
      <c r="AF41" s="2122"/>
      <c r="AG41" s="2123"/>
      <c r="AH41" s="2121" t="s">
        <v>132</v>
      </c>
      <c r="AI41" s="2122"/>
      <c r="AJ41" s="2122"/>
      <c r="AK41" s="2122"/>
      <c r="AL41" s="2123"/>
      <c r="AM41" s="2121" t="s">
        <v>133</v>
      </c>
      <c r="AN41" s="2122"/>
      <c r="AO41" s="2122"/>
      <c r="AP41" s="2122"/>
      <c r="AQ41" s="2123"/>
      <c r="AR41" s="1100" t="s">
        <v>134</v>
      </c>
      <c r="AS41" s="1100" t="s">
        <v>135</v>
      </c>
      <c r="AT41" s="1097"/>
      <c r="AU41" s="1098" t="s">
        <v>136</v>
      </c>
      <c r="AV41" s="1098" t="s">
        <v>137</v>
      </c>
      <c r="AW41" s="1089"/>
      <c r="AX41" s="1050"/>
    </row>
    <row r="42" spans="2:50" s="1049" customFormat="1" ht="15" customHeight="1" x14ac:dyDescent="0.2">
      <c r="B42" s="1053"/>
      <c r="C42" s="1101" t="s">
        <v>25</v>
      </c>
      <c r="D42" s="1102"/>
      <c r="E42" s="2124" t="s">
        <v>28</v>
      </c>
      <c r="F42" s="2125"/>
      <c r="G42" s="2125"/>
      <c r="H42" s="2125"/>
      <c r="I42" s="2125"/>
      <c r="J42" s="2125"/>
      <c r="K42" s="2125"/>
      <c r="L42" s="2125"/>
      <c r="M42" s="2125"/>
      <c r="N42" s="2125"/>
      <c r="O42" s="2126"/>
      <c r="P42" s="1101"/>
      <c r="Q42" s="1101"/>
      <c r="R42" s="2121" t="s">
        <v>19</v>
      </c>
      <c r="S42" s="2122"/>
      <c r="T42" s="2122"/>
      <c r="U42" s="2123"/>
      <c r="V42" s="2121" t="s">
        <v>20</v>
      </c>
      <c r="W42" s="2122"/>
      <c r="X42" s="2122"/>
      <c r="Y42" s="2123"/>
      <c r="Z42" s="2121" t="s">
        <v>21</v>
      </c>
      <c r="AA42" s="2122"/>
      <c r="AB42" s="2122"/>
      <c r="AC42" s="2123"/>
      <c r="AD42" s="2121" t="s">
        <v>22</v>
      </c>
      <c r="AE42" s="2122"/>
      <c r="AF42" s="2122"/>
      <c r="AG42" s="2123"/>
      <c r="AH42" s="2121" t="s">
        <v>23</v>
      </c>
      <c r="AI42" s="2122"/>
      <c r="AJ42" s="2122"/>
      <c r="AK42" s="2122"/>
      <c r="AL42" s="2123"/>
      <c r="AM42" s="2121" t="s">
        <v>30</v>
      </c>
      <c r="AN42" s="2122"/>
      <c r="AO42" s="2122"/>
      <c r="AP42" s="2122"/>
      <c r="AQ42" s="2123"/>
      <c r="AR42" s="1100"/>
      <c r="AS42" s="1100"/>
      <c r="AT42" s="1097"/>
      <c r="AU42" s="1098"/>
      <c r="AV42" s="1098"/>
      <c r="AW42" s="1089"/>
      <c r="AX42" s="1050"/>
    </row>
    <row r="43" spans="2:50" s="1056" customFormat="1" ht="15" customHeight="1" x14ac:dyDescent="0.2">
      <c r="B43" s="1053"/>
      <c r="C43" s="1266" t="s">
        <v>138</v>
      </c>
      <c r="D43" s="1204" t="s">
        <v>590</v>
      </c>
      <c r="E43" s="2022" t="s">
        <v>139</v>
      </c>
      <c r="F43" s="2023"/>
      <c r="G43" s="2023"/>
      <c r="H43" s="2023"/>
      <c r="I43" s="2023"/>
      <c r="J43" s="2023"/>
      <c r="K43" s="2023"/>
      <c r="L43" s="2023"/>
      <c r="M43" s="2023"/>
      <c r="N43" s="2023"/>
      <c r="O43" s="2024"/>
      <c r="P43" s="2025"/>
      <c r="Q43" s="2026"/>
      <c r="R43" s="2027">
        <f>SUM(R44:U45)</f>
        <v>879268837</v>
      </c>
      <c r="S43" s="2028"/>
      <c r="T43" s="2028"/>
      <c r="U43" s="2029"/>
      <c r="V43" s="2027">
        <f>SUM(V44:Y45)</f>
        <v>0</v>
      </c>
      <c r="W43" s="2028"/>
      <c r="X43" s="2028"/>
      <c r="Y43" s="2029"/>
      <c r="Z43" s="2027">
        <f>SUM(Z44:AC45)</f>
        <v>0</v>
      </c>
      <c r="AA43" s="2028"/>
      <c r="AB43" s="2028"/>
      <c r="AC43" s="2029"/>
      <c r="AD43" s="2027">
        <f>SUM(AD44:AG45)</f>
        <v>0</v>
      </c>
      <c r="AE43" s="2028"/>
      <c r="AF43" s="2028"/>
      <c r="AG43" s="2029"/>
      <c r="AH43" s="2027">
        <f>SUM(AH44:AL45)</f>
        <v>879268837</v>
      </c>
      <c r="AI43" s="2030"/>
      <c r="AJ43" s="2030"/>
      <c r="AK43" s="2030"/>
      <c r="AL43" s="2031"/>
      <c r="AM43" s="2027">
        <f>SUM(AM44:AQ45)</f>
        <v>0</v>
      </c>
      <c r="AN43" s="2030"/>
      <c r="AO43" s="2030"/>
      <c r="AP43" s="2030"/>
      <c r="AQ43" s="2031"/>
      <c r="AR43" s="1100">
        <v>0</v>
      </c>
      <c r="AS43" s="1100">
        <v>0</v>
      </c>
      <c r="AT43" s="1097"/>
      <c r="AU43" s="1098">
        <v>0</v>
      </c>
      <c r="AV43" s="1098">
        <v>0</v>
      </c>
      <c r="AW43" s="1089"/>
      <c r="AX43" s="1055"/>
    </row>
    <row r="44" spans="2:50" s="1056" customFormat="1" ht="15" customHeight="1" x14ac:dyDescent="0.2">
      <c r="B44" s="1053"/>
      <c r="C44" s="1104" t="s">
        <v>140</v>
      </c>
      <c r="D44" s="1103"/>
      <c r="E44" s="2032" t="s">
        <v>141</v>
      </c>
      <c r="F44" s="2033"/>
      <c r="G44" s="2033"/>
      <c r="H44" s="2033"/>
      <c r="I44" s="2033"/>
      <c r="J44" s="2033"/>
      <c r="K44" s="2033"/>
      <c r="L44" s="2033"/>
      <c r="M44" s="2033"/>
      <c r="N44" s="2033"/>
      <c r="O44" s="2034"/>
      <c r="P44" s="2035"/>
      <c r="Q44" s="2036"/>
      <c r="R44" s="2017">
        <f>VLOOKUP($C44,DMTK!$B$11:$G$250,5,0)</f>
        <v>879268837</v>
      </c>
      <c r="S44" s="2018"/>
      <c r="T44" s="2018"/>
      <c r="U44" s="2019"/>
      <c r="V44" s="2017">
        <f>VLOOKUP($C44,DMTK!$B$11:$G$250,6,0)</f>
        <v>0</v>
      </c>
      <c r="W44" s="2018"/>
      <c r="X44" s="2018"/>
      <c r="Y44" s="2019"/>
      <c r="Z44" s="2017">
        <f>SUMPRODUCT((ngaygs&gt;=BCĐTK!$AG$2)*(ngaygs&lt;=BCĐTK!$AN$2)*(tkno=$C44),sotien)</f>
        <v>0</v>
      </c>
      <c r="AA44" s="2018"/>
      <c r="AB44" s="2018"/>
      <c r="AC44" s="2019"/>
      <c r="AD44" s="2017">
        <f>SUMPRODUCT((ngaygs&gt;=BCĐTK!$AG$2)*(ngaygs&lt;=BCĐTK!$AN$2)*(tkco=$C44),sotien)</f>
        <v>0</v>
      </c>
      <c r="AE44" s="2018"/>
      <c r="AF44" s="2018"/>
      <c r="AG44" s="2019"/>
      <c r="AH44" s="2017">
        <f>IF($C44="","",MAX(R44+Z44-V44-AD44,0))</f>
        <v>879268837</v>
      </c>
      <c r="AI44" s="2018"/>
      <c r="AJ44" s="2018"/>
      <c r="AK44" s="2018"/>
      <c r="AL44" s="2019"/>
      <c r="AM44" s="2017">
        <f>IF($C44="","",MAX(V44+AD44-R44-Z44,0))</f>
        <v>0</v>
      </c>
      <c r="AN44" s="2020"/>
      <c r="AO44" s="2020"/>
      <c r="AP44" s="2020"/>
      <c r="AQ44" s="2021"/>
      <c r="AR44" s="1100">
        <v>0</v>
      </c>
      <c r="AS44" s="1100">
        <v>0</v>
      </c>
      <c r="AT44" s="1097"/>
      <c r="AU44" s="1098">
        <v>0</v>
      </c>
      <c r="AV44" s="1098">
        <v>0</v>
      </c>
      <c r="AW44" s="1089"/>
      <c r="AX44" s="1055"/>
    </row>
    <row r="45" spans="2:50" s="1056" customFormat="1" ht="15" customHeight="1" x14ac:dyDescent="0.2">
      <c r="B45" s="1053"/>
      <c r="C45" s="1104" t="s">
        <v>142</v>
      </c>
      <c r="D45" s="1103"/>
      <c r="E45" s="2032" t="s">
        <v>143</v>
      </c>
      <c r="F45" s="2033"/>
      <c r="G45" s="2033"/>
      <c r="H45" s="2033"/>
      <c r="I45" s="2033"/>
      <c r="J45" s="2033"/>
      <c r="K45" s="2033"/>
      <c r="L45" s="2033"/>
      <c r="M45" s="2033"/>
      <c r="N45" s="2033"/>
      <c r="O45" s="2034"/>
      <c r="P45" s="2035"/>
      <c r="Q45" s="2036"/>
      <c r="R45" s="2017">
        <f>VLOOKUP($C45,DMTK!$B$11:$G$250,5,0)</f>
        <v>0</v>
      </c>
      <c r="S45" s="2018"/>
      <c r="T45" s="2018"/>
      <c r="U45" s="2019"/>
      <c r="V45" s="2017">
        <f>VLOOKUP($C45,DMTK!$B$11:$G$250,6,0)</f>
        <v>0</v>
      </c>
      <c r="W45" s="2018"/>
      <c r="X45" s="2018"/>
      <c r="Y45" s="2019"/>
      <c r="Z45" s="2017">
        <f>SUMPRODUCT((ngaygs&gt;=BCĐTK!$AG$2)*(ngaygs&lt;=BCĐTK!$AN$2)*(tkno=$C45),sotien)</f>
        <v>0</v>
      </c>
      <c r="AA45" s="2018"/>
      <c r="AB45" s="2018"/>
      <c r="AC45" s="2019"/>
      <c r="AD45" s="2017">
        <f>SUMPRODUCT((ngaygs&gt;=BCĐTK!$AG$2)*(ngaygs&lt;=BCĐTK!$AN$2)*(tkco=$C45),sotien)</f>
        <v>0</v>
      </c>
      <c r="AE45" s="2018"/>
      <c r="AF45" s="2018"/>
      <c r="AG45" s="2019"/>
      <c r="AH45" s="2017">
        <f>IF($C45="","",MAX(R45+Z45-V45-AD45,0))</f>
        <v>0</v>
      </c>
      <c r="AI45" s="2018"/>
      <c r="AJ45" s="2018"/>
      <c r="AK45" s="2018"/>
      <c r="AL45" s="2019"/>
      <c r="AM45" s="2017">
        <f>IF($C45="","",MAX(V45+AD45-R45-Z45,0))</f>
        <v>0</v>
      </c>
      <c r="AN45" s="2020"/>
      <c r="AO45" s="2020"/>
      <c r="AP45" s="2020"/>
      <c r="AQ45" s="2021"/>
      <c r="AR45" s="1100">
        <v>0</v>
      </c>
      <c r="AS45" s="1100">
        <v>0</v>
      </c>
      <c r="AT45" s="1097"/>
      <c r="AU45" s="1098">
        <v>0</v>
      </c>
      <c r="AV45" s="1098">
        <v>0</v>
      </c>
      <c r="AW45" s="1089"/>
      <c r="AX45" s="1055"/>
    </row>
    <row r="46" spans="2:50" s="1056" customFormat="1" ht="15" customHeight="1" x14ac:dyDescent="0.2">
      <c r="B46" s="1053"/>
      <c r="C46" s="1104" t="s">
        <v>1065</v>
      </c>
      <c r="D46" s="1103"/>
      <c r="E46" s="2032" t="s">
        <v>1066</v>
      </c>
      <c r="F46" s="2033"/>
      <c r="G46" s="2033"/>
      <c r="H46" s="2033"/>
      <c r="I46" s="2033"/>
      <c r="J46" s="2033"/>
      <c r="K46" s="2033"/>
      <c r="L46" s="2033"/>
      <c r="M46" s="2033"/>
      <c r="N46" s="2033"/>
      <c r="O46" s="2034"/>
      <c r="P46" s="2035"/>
      <c r="Q46" s="2036"/>
      <c r="R46" s="2017">
        <f>VLOOKUP($C46,DMTK!$B$11:$G$250,5,0)</f>
        <v>0</v>
      </c>
      <c r="S46" s="2018"/>
      <c r="T46" s="2018"/>
      <c r="U46" s="2019"/>
      <c r="V46" s="2017">
        <f>VLOOKUP($C46,DMTK!$B$11:$G$250,6,0)</f>
        <v>0</v>
      </c>
      <c r="W46" s="2018"/>
      <c r="X46" s="2018"/>
      <c r="Y46" s="2019"/>
      <c r="Z46" s="2017">
        <f>SUMPRODUCT((ngaygs&gt;=BCĐTK!$AG$2)*(ngaygs&lt;=BCĐTK!$AN$2)*(tkno=$C46),sotien)</f>
        <v>0</v>
      </c>
      <c r="AA46" s="2018"/>
      <c r="AB46" s="2018"/>
      <c r="AC46" s="2019"/>
      <c r="AD46" s="2017">
        <f>SUMPRODUCT((ngaygs&gt;=BCĐTK!$AG$2)*(ngaygs&lt;=BCĐTK!$AN$2)*(tkco=$C46),sotien)</f>
        <v>0</v>
      </c>
      <c r="AE46" s="2018"/>
      <c r="AF46" s="2018"/>
      <c r="AG46" s="2019"/>
      <c r="AH46" s="2017">
        <f>IF($C46="","",MAX(R46+Z46-V46-AD46,0))</f>
        <v>0</v>
      </c>
      <c r="AI46" s="2018"/>
      <c r="AJ46" s="2018"/>
      <c r="AK46" s="2018"/>
      <c r="AL46" s="2019"/>
      <c r="AM46" s="2017">
        <f>IF($C46="","",MAX(V46+AD46-R46-Z46,0))</f>
        <v>0</v>
      </c>
      <c r="AN46" s="2020"/>
      <c r="AO46" s="2020"/>
      <c r="AP46" s="2020"/>
      <c r="AQ46" s="2021"/>
      <c r="AR46" s="1100"/>
      <c r="AS46" s="1100"/>
      <c r="AT46" s="1097"/>
      <c r="AU46" s="1098"/>
      <c r="AV46" s="1098"/>
      <c r="AW46" s="1089"/>
      <c r="AX46" s="1055"/>
    </row>
    <row r="47" spans="2:50" s="1056" customFormat="1" ht="15" customHeight="1" x14ac:dyDescent="0.2">
      <c r="B47" s="1053"/>
      <c r="C47" s="1266" t="s">
        <v>144</v>
      </c>
      <c r="D47" s="1204" t="s">
        <v>590</v>
      </c>
      <c r="E47" s="2022" t="s">
        <v>145</v>
      </c>
      <c r="F47" s="2023"/>
      <c r="G47" s="2023"/>
      <c r="H47" s="2023"/>
      <c r="I47" s="2023"/>
      <c r="J47" s="2023"/>
      <c r="K47" s="2023"/>
      <c r="L47" s="2023"/>
      <c r="M47" s="2023"/>
      <c r="N47" s="2023"/>
      <c r="O47" s="2024"/>
      <c r="P47" s="2025"/>
      <c r="Q47" s="2026"/>
      <c r="R47" s="2027">
        <f>R48+R54+R55</f>
        <v>172646</v>
      </c>
      <c r="S47" s="2028"/>
      <c r="T47" s="2028"/>
      <c r="U47" s="2029"/>
      <c r="V47" s="2027">
        <f>V48+V54+V55</f>
        <v>0</v>
      </c>
      <c r="W47" s="2028"/>
      <c r="X47" s="2028"/>
      <c r="Y47" s="2029"/>
      <c r="Z47" s="2027">
        <f>Z48+Z54+Z55</f>
        <v>0</v>
      </c>
      <c r="AA47" s="2028"/>
      <c r="AB47" s="2028"/>
      <c r="AC47" s="2029"/>
      <c r="AD47" s="2027">
        <f>AD48+AD54+AD55</f>
        <v>0</v>
      </c>
      <c r="AE47" s="2028"/>
      <c r="AF47" s="2028"/>
      <c r="AG47" s="2029"/>
      <c r="AH47" s="2027">
        <f>AH48+AH54+AH55</f>
        <v>172646</v>
      </c>
      <c r="AI47" s="2030"/>
      <c r="AJ47" s="2030"/>
      <c r="AK47" s="2030"/>
      <c r="AL47" s="2031"/>
      <c r="AM47" s="2027">
        <f>AM48+AM54+AM55</f>
        <v>0</v>
      </c>
      <c r="AN47" s="2030"/>
      <c r="AO47" s="2030"/>
      <c r="AP47" s="2030"/>
      <c r="AQ47" s="2031"/>
      <c r="AR47" s="1100">
        <v>0</v>
      </c>
      <c r="AS47" s="1100">
        <v>0</v>
      </c>
      <c r="AT47" s="1097"/>
      <c r="AU47" s="1098">
        <v>0</v>
      </c>
      <c r="AV47" s="1098">
        <v>0</v>
      </c>
      <c r="AW47" s="1089"/>
      <c r="AX47" s="1055"/>
    </row>
    <row r="48" spans="2:50" s="1056" customFormat="1" ht="15" customHeight="1" x14ac:dyDescent="0.2">
      <c r="B48" s="1053"/>
      <c r="C48" s="1104" t="s">
        <v>146</v>
      </c>
      <c r="D48" s="1103"/>
      <c r="E48" s="2032" t="s">
        <v>147</v>
      </c>
      <c r="F48" s="2033"/>
      <c r="G48" s="2033"/>
      <c r="H48" s="2033"/>
      <c r="I48" s="2033"/>
      <c r="J48" s="2033"/>
      <c r="K48" s="2033"/>
      <c r="L48" s="2033"/>
      <c r="M48" s="2033"/>
      <c r="N48" s="2033"/>
      <c r="O48" s="2034"/>
      <c r="P48" s="2035"/>
      <c r="Q48" s="2036"/>
      <c r="R48" s="2017">
        <f>SUM(R49:U53)</f>
        <v>172646</v>
      </c>
      <c r="S48" s="2018"/>
      <c r="T48" s="2018"/>
      <c r="U48" s="2019"/>
      <c r="V48" s="2017">
        <f>SUM(V49:Y53)</f>
        <v>0</v>
      </c>
      <c r="W48" s="2018"/>
      <c r="X48" s="2018"/>
      <c r="Y48" s="2019"/>
      <c r="Z48" s="2017">
        <f>SUM(Z49:AC53)</f>
        <v>0</v>
      </c>
      <c r="AA48" s="2018"/>
      <c r="AB48" s="2018"/>
      <c r="AC48" s="2019"/>
      <c r="AD48" s="2017">
        <f>SUM(AD49:AG53)</f>
        <v>0</v>
      </c>
      <c r="AE48" s="2018"/>
      <c r="AF48" s="2018"/>
      <c r="AG48" s="2019"/>
      <c r="AH48" s="2017">
        <f>SUM(AH49:AL53)</f>
        <v>172646</v>
      </c>
      <c r="AI48" s="2018"/>
      <c r="AJ48" s="2018"/>
      <c r="AK48" s="2018"/>
      <c r="AL48" s="2019"/>
      <c r="AM48" s="2017">
        <f>SUM(AM49:AQ53)</f>
        <v>0</v>
      </c>
      <c r="AN48" s="2018"/>
      <c r="AO48" s="2018"/>
      <c r="AP48" s="2018"/>
      <c r="AQ48" s="2019"/>
      <c r="AR48" s="1100">
        <v>0</v>
      </c>
      <c r="AS48" s="1100">
        <v>0</v>
      </c>
      <c r="AT48" s="1097"/>
      <c r="AU48" s="1098">
        <v>0</v>
      </c>
      <c r="AV48" s="1098">
        <v>0</v>
      </c>
      <c r="AW48" s="1089"/>
      <c r="AX48" s="1055"/>
    </row>
    <row r="49" spans="2:50" s="1056" customFormat="1" ht="15" customHeight="1" x14ac:dyDescent="0.2">
      <c r="B49" s="1053"/>
      <c r="C49" s="1104" t="s">
        <v>620</v>
      </c>
      <c r="D49" s="1103"/>
      <c r="E49" s="2032" t="s">
        <v>1272</v>
      </c>
      <c r="F49" s="2033"/>
      <c r="G49" s="2033"/>
      <c r="H49" s="2033"/>
      <c r="I49" s="2033"/>
      <c r="J49" s="2033"/>
      <c r="K49" s="2033"/>
      <c r="L49" s="2033"/>
      <c r="M49" s="2033"/>
      <c r="N49" s="2033"/>
      <c r="O49" s="2034"/>
      <c r="P49" s="2035"/>
      <c r="Q49" s="2036"/>
      <c r="R49" s="2017">
        <f>VLOOKUP($C49,DMTK!$B$11:$G$250,5,0)</f>
        <v>172646</v>
      </c>
      <c r="S49" s="2018"/>
      <c r="T49" s="2018"/>
      <c r="U49" s="2019"/>
      <c r="V49" s="2017">
        <f>VLOOKUP($C49,DMTK!$B$11:$G$250,6,0)</f>
        <v>0</v>
      </c>
      <c r="W49" s="2018"/>
      <c r="X49" s="2018"/>
      <c r="Y49" s="2019"/>
      <c r="Z49" s="2017">
        <f>SUMPRODUCT((ngaygs&gt;=BCĐTK!$AG$2)*(ngaygs&lt;=BCĐTK!$AN$2)*(tkno=$C49),sotien)</f>
        <v>0</v>
      </c>
      <c r="AA49" s="2018"/>
      <c r="AB49" s="2018"/>
      <c r="AC49" s="2019"/>
      <c r="AD49" s="2017">
        <f>SUMPRODUCT((ngaygs&gt;=BCĐTK!$AG$2)*(ngaygs&lt;=BCĐTK!$AN$2)*(tkco=$C49),sotien)</f>
        <v>0</v>
      </c>
      <c r="AE49" s="2018"/>
      <c r="AF49" s="2018"/>
      <c r="AG49" s="2019"/>
      <c r="AH49" s="2017">
        <f>IF($C49="","",MAX(R49+Z49-V49-AD49,0))</f>
        <v>172646</v>
      </c>
      <c r="AI49" s="2018"/>
      <c r="AJ49" s="2018"/>
      <c r="AK49" s="2018"/>
      <c r="AL49" s="2019"/>
      <c r="AM49" s="2017">
        <f t="shared" ref="AM49:AM52" si="0">IF($C49="","",MAX(V49+AD49-R49-Z49,0))</f>
        <v>0</v>
      </c>
      <c r="AN49" s="2020"/>
      <c r="AO49" s="2020"/>
      <c r="AP49" s="2020"/>
      <c r="AQ49" s="2021"/>
      <c r="AR49" s="1100"/>
      <c r="AS49" s="1100"/>
      <c r="AT49" s="1097"/>
      <c r="AU49" s="1098"/>
      <c r="AV49" s="1098"/>
      <c r="AW49" s="1089"/>
      <c r="AX49" s="1055"/>
    </row>
    <row r="50" spans="2:50" s="1056" customFormat="1" ht="15" customHeight="1" x14ac:dyDescent="0.2">
      <c r="B50" s="1053"/>
      <c r="C50" s="1104" t="s">
        <v>622</v>
      </c>
      <c r="D50" s="1103"/>
      <c r="E50" s="2032" t="s">
        <v>1273</v>
      </c>
      <c r="F50" s="2033"/>
      <c r="G50" s="2033"/>
      <c r="H50" s="2033"/>
      <c r="I50" s="2033"/>
      <c r="J50" s="2033"/>
      <c r="K50" s="2033"/>
      <c r="L50" s="2033"/>
      <c r="M50" s="2033"/>
      <c r="N50" s="2033"/>
      <c r="O50" s="2034"/>
      <c r="P50" s="2035"/>
      <c r="Q50" s="2036"/>
      <c r="R50" s="2017">
        <f>VLOOKUP($C50,DMTK!$B$11:$G$250,5,0)</f>
        <v>0</v>
      </c>
      <c r="S50" s="2018"/>
      <c r="T50" s="2018"/>
      <c r="U50" s="2019"/>
      <c r="V50" s="2017">
        <f>VLOOKUP($C50,DMTK!$B$11:$G$250,6,0)</f>
        <v>0</v>
      </c>
      <c r="W50" s="2018"/>
      <c r="X50" s="2018"/>
      <c r="Y50" s="2019"/>
      <c r="Z50" s="2017">
        <f>SUMPRODUCT((ngaygs&gt;=BCĐTK!$AG$2)*(ngaygs&lt;=BCĐTK!$AN$2)*(tkno=$C50),sotien)</f>
        <v>0</v>
      </c>
      <c r="AA50" s="2018"/>
      <c r="AB50" s="2018"/>
      <c r="AC50" s="2019"/>
      <c r="AD50" s="2017">
        <f>SUMPRODUCT((ngaygs&gt;=BCĐTK!$AG$2)*(ngaygs&lt;=BCĐTK!$AN$2)*(tkco=$C50),sotien)</f>
        <v>0</v>
      </c>
      <c r="AE50" s="2018"/>
      <c r="AF50" s="2018"/>
      <c r="AG50" s="2019"/>
      <c r="AH50" s="2017">
        <f t="shared" ref="AH50:AH52" si="1">IF($C50="","",MAX(R50+Z50-V50-AD50,0))</f>
        <v>0</v>
      </c>
      <c r="AI50" s="2018"/>
      <c r="AJ50" s="2018"/>
      <c r="AK50" s="2018"/>
      <c r="AL50" s="2019"/>
      <c r="AM50" s="2017">
        <f t="shared" si="0"/>
        <v>0</v>
      </c>
      <c r="AN50" s="2020"/>
      <c r="AO50" s="2020"/>
      <c r="AP50" s="2020"/>
      <c r="AQ50" s="2021"/>
      <c r="AR50" s="1100"/>
      <c r="AS50" s="1100"/>
      <c r="AT50" s="1097"/>
      <c r="AU50" s="1098"/>
      <c r="AV50" s="1098"/>
      <c r="AW50" s="1089"/>
      <c r="AX50" s="1055"/>
    </row>
    <row r="51" spans="2:50" s="1056" customFormat="1" ht="15" customHeight="1" x14ac:dyDescent="0.2">
      <c r="B51" s="1053"/>
      <c r="C51" s="1104" t="s">
        <v>624</v>
      </c>
      <c r="D51" s="1103"/>
      <c r="E51" s="2032" t="s">
        <v>1274</v>
      </c>
      <c r="F51" s="2033"/>
      <c r="G51" s="2033"/>
      <c r="H51" s="2033"/>
      <c r="I51" s="2033"/>
      <c r="J51" s="2033"/>
      <c r="K51" s="2033"/>
      <c r="L51" s="2033"/>
      <c r="M51" s="2033"/>
      <c r="N51" s="2033"/>
      <c r="O51" s="2034"/>
      <c r="P51" s="2035"/>
      <c r="Q51" s="2036"/>
      <c r="R51" s="2017">
        <f>VLOOKUP($C51,DMTK!$B$11:$G$250,5,0)</f>
        <v>0</v>
      </c>
      <c r="S51" s="2018"/>
      <c r="T51" s="2018"/>
      <c r="U51" s="2019"/>
      <c r="V51" s="2017">
        <f>VLOOKUP($C51,DMTK!$B$11:$G$250,6,0)</f>
        <v>0</v>
      </c>
      <c r="W51" s="2018"/>
      <c r="X51" s="2018"/>
      <c r="Y51" s="2019"/>
      <c r="Z51" s="2017">
        <f>SUMPRODUCT((ngaygs&gt;=BCĐTK!$AG$2)*(ngaygs&lt;=BCĐTK!$AN$2)*(tkno=$C51),sotien)</f>
        <v>0</v>
      </c>
      <c r="AA51" s="2018"/>
      <c r="AB51" s="2018"/>
      <c r="AC51" s="2019"/>
      <c r="AD51" s="2017">
        <f>SUMPRODUCT((ngaygs&gt;=BCĐTK!$AG$2)*(ngaygs&lt;=BCĐTK!$AN$2)*(tkco=$C51),sotien)</f>
        <v>0</v>
      </c>
      <c r="AE51" s="2018"/>
      <c r="AF51" s="2018"/>
      <c r="AG51" s="2019"/>
      <c r="AH51" s="2017">
        <f t="shared" si="1"/>
        <v>0</v>
      </c>
      <c r="AI51" s="2018"/>
      <c r="AJ51" s="2018"/>
      <c r="AK51" s="2018"/>
      <c r="AL51" s="2019"/>
      <c r="AM51" s="2017">
        <f t="shared" si="0"/>
        <v>0</v>
      </c>
      <c r="AN51" s="2020"/>
      <c r="AO51" s="2020"/>
      <c r="AP51" s="2020"/>
      <c r="AQ51" s="2021"/>
      <c r="AR51" s="1100"/>
      <c r="AS51" s="1100"/>
      <c r="AT51" s="1097"/>
      <c r="AU51" s="1098"/>
      <c r="AV51" s="1098"/>
      <c r="AW51" s="1089"/>
      <c r="AX51" s="1055"/>
    </row>
    <row r="52" spans="2:50" s="1056" customFormat="1" ht="15" customHeight="1" x14ac:dyDescent="0.2">
      <c r="B52" s="1053"/>
      <c r="C52" s="1104" t="s">
        <v>626</v>
      </c>
      <c r="D52" s="1103"/>
      <c r="E52" s="2032" t="s">
        <v>1271</v>
      </c>
      <c r="F52" s="2033"/>
      <c r="G52" s="2033"/>
      <c r="H52" s="2033"/>
      <c r="I52" s="2033"/>
      <c r="J52" s="2033"/>
      <c r="K52" s="2033"/>
      <c r="L52" s="2033"/>
      <c r="M52" s="2033"/>
      <c r="N52" s="2033"/>
      <c r="O52" s="2034"/>
      <c r="P52" s="2035"/>
      <c r="Q52" s="2036"/>
      <c r="R52" s="2017">
        <f>VLOOKUP($C52,DMTK!$B$11:$G$250,5,0)</f>
        <v>0</v>
      </c>
      <c r="S52" s="2018"/>
      <c r="T52" s="2018"/>
      <c r="U52" s="2019"/>
      <c r="V52" s="2017">
        <f>VLOOKUP($C52,DMTK!$B$11:$G$250,6,0)</f>
        <v>0</v>
      </c>
      <c r="W52" s="2018"/>
      <c r="X52" s="2018"/>
      <c r="Y52" s="2019"/>
      <c r="Z52" s="2017">
        <f>SUMPRODUCT((ngaygs&gt;=BCĐTK!$AG$2)*(ngaygs&lt;=BCĐTK!$AN$2)*(tkno=$C52),sotien)</f>
        <v>0</v>
      </c>
      <c r="AA52" s="2018"/>
      <c r="AB52" s="2018"/>
      <c r="AC52" s="2019"/>
      <c r="AD52" s="2017">
        <f>SUMPRODUCT((ngaygs&gt;=BCĐTK!$AG$2)*(ngaygs&lt;=BCĐTK!$AN$2)*(tkco=$C52),sotien)</f>
        <v>0</v>
      </c>
      <c r="AE52" s="2018"/>
      <c r="AF52" s="2018"/>
      <c r="AG52" s="2019"/>
      <c r="AH52" s="2017">
        <f t="shared" si="1"/>
        <v>0</v>
      </c>
      <c r="AI52" s="2018"/>
      <c r="AJ52" s="2018"/>
      <c r="AK52" s="2018"/>
      <c r="AL52" s="2019"/>
      <c r="AM52" s="2017">
        <f t="shared" si="0"/>
        <v>0</v>
      </c>
      <c r="AN52" s="2020"/>
      <c r="AO52" s="2020"/>
      <c r="AP52" s="2020"/>
      <c r="AQ52" s="2021"/>
      <c r="AR52" s="1100"/>
      <c r="AS52" s="1100"/>
      <c r="AT52" s="1097"/>
      <c r="AU52" s="1098"/>
      <c r="AV52" s="1098"/>
      <c r="AW52" s="1089"/>
      <c r="AX52" s="1055"/>
    </row>
    <row r="53" spans="2:50" s="1056" customFormat="1" ht="15" customHeight="1" x14ac:dyDescent="0.2">
      <c r="B53" s="1053"/>
      <c r="C53" s="1104" t="s">
        <v>627</v>
      </c>
      <c r="D53" s="1103"/>
      <c r="E53" s="2032" t="s">
        <v>1271</v>
      </c>
      <c r="F53" s="2033"/>
      <c r="G53" s="2033"/>
      <c r="H53" s="2033"/>
      <c r="I53" s="2033"/>
      <c r="J53" s="2033"/>
      <c r="K53" s="2033"/>
      <c r="L53" s="2033"/>
      <c r="M53" s="2033"/>
      <c r="N53" s="2033"/>
      <c r="O53" s="2034"/>
      <c r="P53" s="2035"/>
      <c r="Q53" s="2036"/>
      <c r="R53" s="2017">
        <f>VLOOKUP($C53,DMTK!$B$11:$G$250,5,0)</f>
        <v>0</v>
      </c>
      <c r="S53" s="2018"/>
      <c r="T53" s="2018"/>
      <c r="U53" s="2019"/>
      <c r="V53" s="2017">
        <f>VLOOKUP($C53,DMTK!$B$11:$G$250,6,0)</f>
        <v>0</v>
      </c>
      <c r="W53" s="2018"/>
      <c r="X53" s="2018"/>
      <c r="Y53" s="2019"/>
      <c r="Z53" s="2017">
        <f>SUMPRODUCT((ngaygs&gt;=BCĐTK!$AG$2)*(ngaygs&lt;=BCĐTK!$AN$2)*(tkno=$C53),sotien)</f>
        <v>0</v>
      </c>
      <c r="AA53" s="2018"/>
      <c r="AB53" s="2018"/>
      <c r="AC53" s="2019"/>
      <c r="AD53" s="2017">
        <f>SUMPRODUCT((ngaygs&gt;=BCĐTK!$AG$2)*(ngaygs&lt;=BCĐTK!$AN$2)*(tkco=$C53),sotien)</f>
        <v>0</v>
      </c>
      <c r="AE53" s="2018"/>
      <c r="AF53" s="2018"/>
      <c r="AG53" s="2019"/>
      <c r="AH53" s="2017">
        <f t="shared" ref="AH53" si="2">IF($C53="","",MAX(R53+Z53-V53-AD53,0))</f>
        <v>0</v>
      </c>
      <c r="AI53" s="2018"/>
      <c r="AJ53" s="2018"/>
      <c r="AK53" s="2018"/>
      <c r="AL53" s="2019"/>
      <c r="AM53" s="2017">
        <f t="shared" ref="AM53" si="3">IF($C53="","",MAX(V53+AD53-R53-Z53,0))</f>
        <v>0</v>
      </c>
      <c r="AN53" s="2020"/>
      <c r="AO53" s="2020"/>
      <c r="AP53" s="2020"/>
      <c r="AQ53" s="2021"/>
      <c r="AR53" s="1100"/>
      <c r="AS53" s="1100"/>
      <c r="AT53" s="1097"/>
      <c r="AU53" s="1098"/>
      <c r="AV53" s="1098"/>
      <c r="AW53" s="1089"/>
      <c r="AX53" s="1055"/>
    </row>
    <row r="54" spans="2:50" s="1056" customFormat="1" ht="15" customHeight="1" x14ac:dyDescent="0.2">
      <c r="B54" s="1053"/>
      <c r="C54" s="1104" t="s">
        <v>148</v>
      </c>
      <c r="D54" s="1103"/>
      <c r="E54" s="2032" t="s">
        <v>149</v>
      </c>
      <c r="F54" s="2033"/>
      <c r="G54" s="2033"/>
      <c r="H54" s="2033"/>
      <c r="I54" s="2033"/>
      <c r="J54" s="2033"/>
      <c r="K54" s="2033"/>
      <c r="L54" s="2033"/>
      <c r="M54" s="2033"/>
      <c r="N54" s="2033"/>
      <c r="O54" s="2034"/>
      <c r="P54" s="2035"/>
      <c r="Q54" s="2036"/>
      <c r="R54" s="2017">
        <f>VLOOKUP($C54,DMTK!$B$11:$G$250,5,0)</f>
        <v>0</v>
      </c>
      <c r="S54" s="2018"/>
      <c r="T54" s="2018"/>
      <c r="U54" s="2019"/>
      <c r="V54" s="2017">
        <f>VLOOKUP($C54,DMTK!$B$11:$G$250,6,0)</f>
        <v>0</v>
      </c>
      <c r="W54" s="2018"/>
      <c r="X54" s="2018"/>
      <c r="Y54" s="2019"/>
      <c r="Z54" s="2017">
        <f>SUMPRODUCT((ngaygs&gt;=BCĐTK!$AG$2)*(ngaygs&lt;=BCĐTK!$AN$2)*(tkno=$C54),sotien)</f>
        <v>0</v>
      </c>
      <c r="AA54" s="2018"/>
      <c r="AB54" s="2018"/>
      <c r="AC54" s="2019"/>
      <c r="AD54" s="2017">
        <f>SUMPRODUCT((ngaygs&gt;=BCĐTK!$AG$2)*(ngaygs&lt;=BCĐTK!$AN$2)*(tkco=$C54),sotien)</f>
        <v>0</v>
      </c>
      <c r="AE54" s="2018"/>
      <c r="AF54" s="2018"/>
      <c r="AG54" s="2019"/>
      <c r="AH54" s="2017">
        <f>IF($C54="","",MAX(R54+Z54-V54-AD54,0))</f>
        <v>0</v>
      </c>
      <c r="AI54" s="2018"/>
      <c r="AJ54" s="2018"/>
      <c r="AK54" s="2018"/>
      <c r="AL54" s="2019"/>
      <c r="AM54" s="2017">
        <f>IF($C54="","",MAX(V54+AD54-R54-Z54,0))</f>
        <v>0</v>
      </c>
      <c r="AN54" s="2020"/>
      <c r="AO54" s="2020"/>
      <c r="AP54" s="2020"/>
      <c r="AQ54" s="2021"/>
      <c r="AR54" s="1100">
        <v>0</v>
      </c>
      <c r="AS54" s="1100">
        <v>0</v>
      </c>
      <c r="AT54" s="1097"/>
      <c r="AU54" s="1098">
        <v>0</v>
      </c>
      <c r="AV54" s="1098">
        <v>0</v>
      </c>
      <c r="AW54" s="1089"/>
      <c r="AX54" s="1055"/>
    </row>
    <row r="55" spans="2:50" s="1056" customFormat="1" ht="15" customHeight="1" x14ac:dyDescent="0.2">
      <c r="B55" s="1053"/>
      <c r="C55" s="1104" t="s">
        <v>1067</v>
      </c>
      <c r="D55" s="1103"/>
      <c r="E55" s="2032" t="s">
        <v>1066</v>
      </c>
      <c r="F55" s="2033"/>
      <c r="G55" s="2033"/>
      <c r="H55" s="2033"/>
      <c r="I55" s="2033"/>
      <c r="J55" s="2033"/>
      <c r="K55" s="2033"/>
      <c r="L55" s="2033"/>
      <c r="M55" s="2033"/>
      <c r="N55" s="2033"/>
      <c r="O55" s="2034"/>
      <c r="P55" s="2035"/>
      <c r="Q55" s="2036"/>
      <c r="R55" s="2017">
        <f>VLOOKUP($C55,DMTK!$B$11:$G$250,5,0)</f>
        <v>0</v>
      </c>
      <c r="S55" s="2018"/>
      <c r="T55" s="2018"/>
      <c r="U55" s="2019"/>
      <c r="V55" s="2017">
        <f>VLOOKUP($C55,DMTK!$B$11:$G$250,6,0)</f>
        <v>0</v>
      </c>
      <c r="W55" s="2018"/>
      <c r="X55" s="2018"/>
      <c r="Y55" s="2019"/>
      <c r="Z55" s="2017">
        <f>SUMPRODUCT((ngaygs&gt;=BCĐTK!$AG$2)*(ngaygs&lt;=BCĐTK!$AN$2)*(tkno=$C55),sotien)</f>
        <v>0</v>
      </c>
      <c r="AA55" s="2018"/>
      <c r="AB55" s="2018"/>
      <c r="AC55" s="2019"/>
      <c r="AD55" s="2017">
        <f>SUMPRODUCT((ngaygs&gt;=BCĐTK!$AG$2)*(ngaygs&lt;=BCĐTK!$AN$2)*(tkco=$C55),sotien)</f>
        <v>0</v>
      </c>
      <c r="AE55" s="2018"/>
      <c r="AF55" s="2018"/>
      <c r="AG55" s="2019"/>
      <c r="AH55" s="2017">
        <f>IF($C55="","",MAX(R55+Z55-V55-AD55,0))</f>
        <v>0</v>
      </c>
      <c r="AI55" s="2018"/>
      <c r="AJ55" s="2018"/>
      <c r="AK55" s="2018"/>
      <c r="AL55" s="2019"/>
      <c r="AM55" s="2017">
        <f>IF($C55="","",MAX(V55+AD55-R55-Z55,0))</f>
        <v>0</v>
      </c>
      <c r="AN55" s="2020"/>
      <c r="AO55" s="2020"/>
      <c r="AP55" s="2020"/>
      <c r="AQ55" s="2021"/>
      <c r="AR55" s="1100"/>
      <c r="AS55" s="1100"/>
      <c r="AT55" s="1097"/>
      <c r="AU55" s="1098"/>
      <c r="AV55" s="1098"/>
      <c r="AW55" s="1089"/>
      <c r="AX55" s="1055"/>
    </row>
    <row r="56" spans="2:50" s="1056" customFormat="1" ht="15" customHeight="1" x14ac:dyDescent="0.2">
      <c r="B56" s="1053"/>
      <c r="C56" s="1266" t="s">
        <v>1068</v>
      </c>
      <c r="D56" s="1262" t="s">
        <v>590</v>
      </c>
      <c r="E56" s="2022" t="s">
        <v>1069</v>
      </c>
      <c r="F56" s="2023"/>
      <c r="G56" s="2023"/>
      <c r="H56" s="2023"/>
      <c r="I56" s="2023"/>
      <c r="J56" s="2023"/>
      <c r="K56" s="2023"/>
      <c r="L56" s="2023"/>
      <c r="M56" s="2023"/>
      <c r="N56" s="2023"/>
      <c r="O56" s="2024"/>
      <c r="P56" s="2025"/>
      <c r="Q56" s="2026"/>
      <c r="R56" s="2027">
        <f>R57+R58</f>
        <v>0</v>
      </c>
      <c r="S56" s="2028"/>
      <c r="T56" s="2028"/>
      <c r="U56" s="2029"/>
      <c r="V56" s="2027">
        <f>V57+V58</f>
        <v>0</v>
      </c>
      <c r="W56" s="2028"/>
      <c r="X56" s="2028"/>
      <c r="Y56" s="2029"/>
      <c r="Z56" s="2027">
        <f>Z57+Z58</f>
        <v>0</v>
      </c>
      <c r="AA56" s="2028"/>
      <c r="AB56" s="2028"/>
      <c r="AC56" s="2029"/>
      <c r="AD56" s="2027">
        <f>AD57+AD58</f>
        <v>0</v>
      </c>
      <c r="AE56" s="2028"/>
      <c r="AF56" s="2028"/>
      <c r="AG56" s="2029"/>
      <c r="AH56" s="2027">
        <f>AH57+AH58</f>
        <v>0</v>
      </c>
      <c r="AI56" s="2030"/>
      <c r="AJ56" s="2030"/>
      <c r="AK56" s="2030"/>
      <c r="AL56" s="2031"/>
      <c r="AM56" s="2027">
        <f>AM57+AM58</f>
        <v>0</v>
      </c>
      <c r="AN56" s="2030"/>
      <c r="AO56" s="2030"/>
      <c r="AP56" s="2030"/>
      <c r="AQ56" s="2031"/>
      <c r="AR56" s="1100">
        <v>0</v>
      </c>
      <c r="AS56" s="1100">
        <v>0</v>
      </c>
      <c r="AT56" s="1097"/>
      <c r="AU56" s="1098">
        <v>0</v>
      </c>
      <c r="AV56" s="1098">
        <v>0</v>
      </c>
      <c r="AW56" s="1089"/>
      <c r="AX56" s="1055"/>
    </row>
    <row r="57" spans="2:50" s="1056" customFormat="1" ht="15" customHeight="1" x14ac:dyDescent="0.2">
      <c r="B57" s="1053"/>
      <c r="C57" s="1104" t="s">
        <v>1070</v>
      </c>
      <c r="D57" s="1103"/>
      <c r="E57" s="2032" t="s">
        <v>147</v>
      </c>
      <c r="F57" s="2033"/>
      <c r="G57" s="2033"/>
      <c r="H57" s="2033"/>
      <c r="I57" s="2033"/>
      <c r="J57" s="2033"/>
      <c r="K57" s="2033"/>
      <c r="L57" s="2033"/>
      <c r="M57" s="2033"/>
      <c r="N57" s="2033"/>
      <c r="O57" s="2034"/>
      <c r="P57" s="2035"/>
      <c r="Q57" s="2036"/>
      <c r="R57" s="2017">
        <f>VLOOKUP($C57,DMTK!$B$11:$G$250,5,0)</f>
        <v>0</v>
      </c>
      <c r="S57" s="2018"/>
      <c r="T57" s="2018"/>
      <c r="U57" s="2019"/>
      <c r="V57" s="2017">
        <f>VLOOKUP($C57,DMTK!$B$11:$G$250,6,0)</f>
        <v>0</v>
      </c>
      <c r="W57" s="2018"/>
      <c r="X57" s="2018"/>
      <c r="Y57" s="2019"/>
      <c r="Z57" s="2017">
        <f>SUMPRODUCT((ngaygs&gt;=BCĐTK!$AG$2)*(ngaygs&lt;=BCĐTK!$AN$2)*(tkno=$C57),sotien)</f>
        <v>0</v>
      </c>
      <c r="AA57" s="2018"/>
      <c r="AB57" s="2018"/>
      <c r="AC57" s="2019"/>
      <c r="AD57" s="2017">
        <f>SUMPRODUCT((ngaygs&gt;=BCĐTK!$AG$2)*(ngaygs&lt;=BCĐTK!$AN$2)*(tkco=$C57),sotien)</f>
        <v>0</v>
      </c>
      <c r="AE57" s="2018"/>
      <c r="AF57" s="2018"/>
      <c r="AG57" s="2019"/>
      <c r="AH57" s="2017">
        <f>IF($C57="","",MAX(R57+Z57-V57-AD57,0))</f>
        <v>0</v>
      </c>
      <c r="AI57" s="2018"/>
      <c r="AJ57" s="2018"/>
      <c r="AK57" s="2018"/>
      <c r="AL57" s="2019"/>
      <c r="AM57" s="2017">
        <f>IF($C57="","",MAX(V57+AD57-R57-Z57,0))</f>
        <v>0</v>
      </c>
      <c r="AN57" s="2020"/>
      <c r="AO57" s="2020"/>
      <c r="AP57" s="2020"/>
      <c r="AQ57" s="2021"/>
      <c r="AR57" s="1100">
        <v>0</v>
      </c>
      <c r="AS57" s="1100">
        <v>0</v>
      </c>
      <c r="AT57" s="1097"/>
      <c r="AU57" s="1098">
        <v>0</v>
      </c>
      <c r="AV57" s="1109">
        <v>0</v>
      </c>
      <c r="AW57" s="1110"/>
      <c r="AX57" s="1055"/>
    </row>
    <row r="58" spans="2:50" s="1056" customFormat="1" ht="15" customHeight="1" x14ac:dyDescent="0.2">
      <c r="B58" s="1053"/>
      <c r="C58" s="1104" t="s">
        <v>1071</v>
      </c>
      <c r="D58" s="1103"/>
      <c r="E58" s="2032" t="s">
        <v>149</v>
      </c>
      <c r="F58" s="2033"/>
      <c r="G58" s="2033"/>
      <c r="H58" s="2033"/>
      <c r="I58" s="2033"/>
      <c r="J58" s="2033"/>
      <c r="K58" s="2033"/>
      <c r="L58" s="2033"/>
      <c r="M58" s="2033"/>
      <c r="N58" s="2033"/>
      <c r="O58" s="2034"/>
      <c r="P58" s="2035"/>
      <c r="Q58" s="2036"/>
      <c r="R58" s="2017">
        <f>VLOOKUP($C58,DMTK!$B$11:$G$250,5,0)</f>
        <v>0</v>
      </c>
      <c r="S58" s="2018"/>
      <c r="T58" s="2018"/>
      <c r="U58" s="2019"/>
      <c r="V58" s="2017">
        <f>VLOOKUP($C58,DMTK!$B$11:$G$250,6,0)</f>
        <v>0</v>
      </c>
      <c r="W58" s="2018"/>
      <c r="X58" s="2018"/>
      <c r="Y58" s="2019"/>
      <c r="Z58" s="2017">
        <f>SUMPRODUCT((ngaygs&gt;=BCĐTK!$AG$2)*(ngaygs&lt;=BCĐTK!$AN$2)*(tkno=$C58),sotien)</f>
        <v>0</v>
      </c>
      <c r="AA58" s="2018"/>
      <c r="AB58" s="2018"/>
      <c r="AC58" s="2019"/>
      <c r="AD58" s="2017">
        <f>SUMPRODUCT((ngaygs&gt;=BCĐTK!$AG$2)*(ngaygs&lt;=BCĐTK!$AN$2)*(tkco=$C58),sotien)</f>
        <v>0</v>
      </c>
      <c r="AE58" s="2018"/>
      <c r="AF58" s="2018"/>
      <c r="AG58" s="2019"/>
      <c r="AH58" s="2017">
        <f>IF($C58="","",MAX(R58+Z58-V58-AD58,0))</f>
        <v>0</v>
      </c>
      <c r="AI58" s="2018"/>
      <c r="AJ58" s="2018"/>
      <c r="AK58" s="2018"/>
      <c r="AL58" s="2019"/>
      <c r="AM58" s="2017">
        <f>IF($C58="","",MAX(V58+AD58-R58-Z58,0))</f>
        <v>0</v>
      </c>
      <c r="AN58" s="2020"/>
      <c r="AO58" s="2020"/>
      <c r="AP58" s="2020"/>
      <c r="AQ58" s="2021"/>
      <c r="AR58" s="1100">
        <v>0</v>
      </c>
      <c r="AS58" s="1100">
        <v>0</v>
      </c>
      <c r="AT58" s="1097"/>
      <c r="AU58" s="1098">
        <v>0</v>
      </c>
      <c r="AV58" s="1098">
        <v>0</v>
      </c>
      <c r="AW58" s="1089"/>
      <c r="AX58" s="1055"/>
    </row>
    <row r="59" spans="2:50" s="1058" customFormat="1" ht="15" customHeight="1" x14ac:dyDescent="0.2">
      <c r="B59" s="1105"/>
      <c r="C59" s="1267" t="s">
        <v>150</v>
      </c>
      <c r="D59" s="1106" t="s">
        <v>590</v>
      </c>
      <c r="E59" s="2037" t="s">
        <v>151</v>
      </c>
      <c r="F59" s="2038"/>
      <c r="G59" s="2038"/>
      <c r="H59" s="2038"/>
      <c r="I59" s="2038"/>
      <c r="J59" s="2038"/>
      <c r="K59" s="2038"/>
      <c r="L59" s="2038"/>
      <c r="M59" s="2038"/>
      <c r="N59" s="2038"/>
      <c r="O59" s="2039"/>
      <c r="P59" s="2040"/>
      <c r="Q59" s="2041"/>
      <c r="R59" s="2042">
        <f>SUM(R60:U62)</f>
        <v>0</v>
      </c>
      <c r="S59" s="2043"/>
      <c r="T59" s="2043"/>
      <c r="U59" s="2044"/>
      <c r="V59" s="2042">
        <f>SUM(V60:Y62)</f>
        <v>0</v>
      </c>
      <c r="W59" s="2043"/>
      <c r="X59" s="2043"/>
      <c r="Y59" s="2044"/>
      <c r="Z59" s="2042">
        <f>SUM(Z60:AC62)</f>
        <v>0</v>
      </c>
      <c r="AA59" s="2043"/>
      <c r="AB59" s="2043"/>
      <c r="AC59" s="2044"/>
      <c r="AD59" s="2042">
        <f>SUM(AD60:AG62)</f>
        <v>0</v>
      </c>
      <c r="AE59" s="2043"/>
      <c r="AF59" s="2043"/>
      <c r="AG59" s="2044"/>
      <c r="AH59" s="2042">
        <f>SUM(AH60:AL62)</f>
        <v>0</v>
      </c>
      <c r="AI59" s="2043"/>
      <c r="AJ59" s="2043"/>
      <c r="AK59" s="2043"/>
      <c r="AL59" s="2044"/>
      <c r="AM59" s="2042">
        <f>SUM(AM60:AQ62)</f>
        <v>0</v>
      </c>
      <c r="AN59" s="2045"/>
      <c r="AO59" s="2045"/>
      <c r="AP59" s="2045"/>
      <c r="AQ59" s="2046"/>
      <c r="AR59" s="1107">
        <v>0</v>
      </c>
      <c r="AS59" s="1107">
        <v>0</v>
      </c>
      <c r="AT59" s="1108"/>
      <c r="AU59" s="1098">
        <v>0</v>
      </c>
      <c r="AV59" s="1098">
        <v>0</v>
      </c>
      <c r="AW59" s="1089"/>
      <c r="AX59" s="1057"/>
    </row>
    <row r="60" spans="2:50" s="1056" customFormat="1" ht="15" customHeight="1" x14ac:dyDescent="0.2">
      <c r="B60" s="1053"/>
      <c r="C60" s="1104" t="s">
        <v>1072</v>
      </c>
      <c r="D60" s="1103"/>
      <c r="E60" s="2032" t="s">
        <v>151</v>
      </c>
      <c r="F60" s="2033"/>
      <c r="G60" s="2033"/>
      <c r="H60" s="2033"/>
      <c r="I60" s="2033"/>
      <c r="J60" s="2033"/>
      <c r="K60" s="2033"/>
      <c r="L60" s="2033"/>
      <c r="M60" s="2033"/>
      <c r="N60" s="2033"/>
      <c r="O60" s="2034"/>
      <c r="P60" s="2035"/>
      <c r="Q60" s="2036"/>
      <c r="R60" s="2017">
        <f>VLOOKUP($C60,DMTK!$B$11:$G$250,5,0)</f>
        <v>0</v>
      </c>
      <c r="S60" s="2018"/>
      <c r="T60" s="2018"/>
      <c r="U60" s="2019"/>
      <c r="V60" s="2017">
        <f>VLOOKUP($C60,DMTK!$B$11:$G$250,6,0)</f>
        <v>0</v>
      </c>
      <c r="W60" s="2018"/>
      <c r="X60" s="2018"/>
      <c r="Y60" s="2019"/>
      <c r="Z60" s="2017">
        <f>SUMPRODUCT((ngaygs&gt;=BCĐTK!$AG$2)*(ngaygs&lt;=BCĐTK!$AN$2)*(tkno=$C60),sotien)</f>
        <v>0</v>
      </c>
      <c r="AA60" s="2018"/>
      <c r="AB60" s="2018"/>
      <c r="AC60" s="2019"/>
      <c r="AD60" s="2017">
        <f>SUMPRODUCT((ngaygs&gt;=BCĐTK!$AG$2)*(ngaygs&lt;=BCĐTK!$AN$2)*(tkco=$C60),sotien)</f>
        <v>0</v>
      </c>
      <c r="AE60" s="2018"/>
      <c r="AF60" s="2018"/>
      <c r="AG60" s="2019"/>
      <c r="AH60" s="2017">
        <f t="shared" ref="AH60:AH62" si="4">IF($C60="","",MAX(R60+Z60-V60-AD60,0))</f>
        <v>0</v>
      </c>
      <c r="AI60" s="2018"/>
      <c r="AJ60" s="2018"/>
      <c r="AK60" s="2018"/>
      <c r="AL60" s="2019"/>
      <c r="AM60" s="2017">
        <f t="shared" ref="AM60:AM62" si="5">IF($C60="","",MAX(V60+AD60-R60-Z60,0))</f>
        <v>0</v>
      </c>
      <c r="AN60" s="2020"/>
      <c r="AO60" s="2020"/>
      <c r="AP60" s="2020"/>
      <c r="AQ60" s="2021"/>
      <c r="AR60" s="1100"/>
      <c r="AS60" s="1100"/>
      <c r="AT60" s="1097"/>
      <c r="AU60" s="1098"/>
      <c r="AV60" s="1098"/>
      <c r="AW60" s="1089"/>
      <c r="AX60" s="1055"/>
    </row>
    <row r="61" spans="2:50" s="1056" customFormat="1" ht="15" customHeight="1" x14ac:dyDescent="0.2">
      <c r="B61" s="1053"/>
      <c r="C61" s="1104" t="s">
        <v>1073</v>
      </c>
      <c r="D61" s="1103"/>
      <c r="E61" s="2032" t="s">
        <v>1074</v>
      </c>
      <c r="F61" s="2033"/>
      <c r="G61" s="2033"/>
      <c r="H61" s="2033"/>
      <c r="I61" s="2033"/>
      <c r="J61" s="2033"/>
      <c r="K61" s="2033"/>
      <c r="L61" s="2033"/>
      <c r="M61" s="2033"/>
      <c r="N61" s="2033"/>
      <c r="O61" s="2034"/>
      <c r="P61" s="2035"/>
      <c r="Q61" s="2036"/>
      <c r="R61" s="2017">
        <f>VLOOKUP($C61,DMTK!$B$11:$G$250,5,0)</f>
        <v>0</v>
      </c>
      <c r="S61" s="2018"/>
      <c r="T61" s="2018"/>
      <c r="U61" s="2019"/>
      <c r="V61" s="2017">
        <f>VLOOKUP($C61,DMTK!$B$11:$G$250,6,0)</f>
        <v>0</v>
      </c>
      <c r="W61" s="2018"/>
      <c r="X61" s="2018"/>
      <c r="Y61" s="2019"/>
      <c r="Z61" s="2017">
        <f>SUMPRODUCT((ngaygs&gt;=BCĐTK!$AG$2)*(ngaygs&lt;=BCĐTK!$AN$2)*(tkno=$C61),sotien)</f>
        <v>0</v>
      </c>
      <c r="AA61" s="2018"/>
      <c r="AB61" s="2018"/>
      <c r="AC61" s="2019"/>
      <c r="AD61" s="2017">
        <f>SUMPRODUCT((ngaygs&gt;=BCĐTK!$AG$2)*(ngaygs&lt;=BCĐTK!$AN$2)*(tkco=$C61),sotien)</f>
        <v>0</v>
      </c>
      <c r="AE61" s="2018"/>
      <c r="AF61" s="2018"/>
      <c r="AG61" s="2019"/>
      <c r="AH61" s="2017">
        <f t="shared" ref="AH61" si="6">IF($C61="","",MAX(R61+Z61-V61-AD61,0))</f>
        <v>0</v>
      </c>
      <c r="AI61" s="2018"/>
      <c r="AJ61" s="2018"/>
      <c r="AK61" s="2018"/>
      <c r="AL61" s="2019"/>
      <c r="AM61" s="2017">
        <f t="shared" ref="AM61" si="7">IF($C61="","",MAX(V61+AD61-R61-Z61,0))</f>
        <v>0</v>
      </c>
      <c r="AN61" s="2020"/>
      <c r="AO61" s="2020"/>
      <c r="AP61" s="2020"/>
      <c r="AQ61" s="2021"/>
      <c r="AR61" s="1100"/>
      <c r="AS61" s="1100"/>
      <c r="AT61" s="1097"/>
      <c r="AU61" s="1098"/>
      <c r="AV61" s="1098"/>
      <c r="AW61" s="1089"/>
      <c r="AX61" s="1055"/>
    </row>
    <row r="62" spans="2:50" s="1056" customFormat="1" ht="15" customHeight="1" x14ac:dyDescent="0.2">
      <c r="B62" s="1053"/>
      <c r="C62" s="1104" t="s">
        <v>1075</v>
      </c>
      <c r="D62" s="1103"/>
      <c r="E62" s="2032" t="s">
        <v>1076</v>
      </c>
      <c r="F62" s="2033"/>
      <c r="G62" s="2033"/>
      <c r="H62" s="2033"/>
      <c r="I62" s="2033"/>
      <c r="J62" s="2033"/>
      <c r="K62" s="2033"/>
      <c r="L62" s="2033"/>
      <c r="M62" s="2033"/>
      <c r="N62" s="2033"/>
      <c r="O62" s="2034"/>
      <c r="P62" s="2035"/>
      <c r="Q62" s="2036"/>
      <c r="R62" s="2017">
        <f>VLOOKUP($C62,DMTK!$B$11:$G$250,5,0)</f>
        <v>0</v>
      </c>
      <c r="S62" s="2018"/>
      <c r="T62" s="2018"/>
      <c r="U62" s="2019"/>
      <c r="V62" s="2017">
        <f>VLOOKUP($C62,DMTK!$B$11:$G$250,6,0)</f>
        <v>0</v>
      </c>
      <c r="W62" s="2018"/>
      <c r="X62" s="2018"/>
      <c r="Y62" s="2019"/>
      <c r="Z62" s="2017">
        <f>SUMPRODUCT((ngaygs&gt;=BCĐTK!$AG$2)*(ngaygs&lt;=BCĐTK!$AN$2)*(tkno=$C62),sotien)</f>
        <v>0</v>
      </c>
      <c r="AA62" s="2018"/>
      <c r="AB62" s="2018"/>
      <c r="AC62" s="2019"/>
      <c r="AD62" s="2017">
        <f>SUMPRODUCT((ngaygs&gt;=BCĐTK!$AG$2)*(ngaygs&lt;=BCĐTK!$AN$2)*(tkco=$C62),sotien)</f>
        <v>0</v>
      </c>
      <c r="AE62" s="2018"/>
      <c r="AF62" s="2018"/>
      <c r="AG62" s="2019"/>
      <c r="AH62" s="2017">
        <f t="shared" si="4"/>
        <v>0</v>
      </c>
      <c r="AI62" s="2018"/>
      <c r="AJ62" s="2018"/>
      <c r="AK62" s="2018"/>
      <c r="AL62" s="2019"/>
      <c r="AM62" s="2017">
        <f t="shared" si="5"/>
        <v>0</v>
      </c>
      <c r="AN62" s="2020"/>
      <c r="AO62" s="2020"/>
      <c r="AP62" s="2020"/>
      <c r="AQ62" s="2021"/>
      <c r="AR62" s="1100"/>
      <c r="AS62" s="1100"/>
      <c r="AT62" s="1097"/>
      <c r="AU62" s="1098"/>
      <c r="AV62" s="1098"/>
      <c r="AW62" s="1089"/>
      <c r="AX62" s="1055"/>
    </row>
    <row r="63" spans="2:50" s="1058" customFormat="1" ht="15" customHeight="1" x14ac:dyDescent="0.2">
      <c r="B63" s="1105"/>
      <c r="C63" s="1266" t="s">
        <v>152</v>
      </c>
      <c r="D63" s="1204" t="s">
        <v>590</v>
      </c>
      <c r="E63" s="2022" t="s">
        <v>153</v>
      </c>
      <c r="F63" s="2023"/>
      <c r="G63" s="2023"/>
      <c r="H63" s="2023"/>
      <c r="I63" s="2023"/>
      <c r="J63" s="2023"/>
      <c r="K63" s="2023"/>
      <c r="L63" s="2023"/>
      <c r="M63" s="2023"/>
      <c r="N63" s="2023"/>
      <c r="O63" s="2024"/>
      <c r="P63" s="2025"/>
      <c r="Q63" s="2026"/>
      <c r="R63" s="2027">
        <f>SUM(R64:U67)</f>
        <v>0</v>
      </c>
      <c r="S63" s="2028"/>
      <c r="T63" s="2028"/>
      <c r="U63" s="2029"/>
      <c r="V63" s="2027">
        <f>SUM(V64:Y67)</f>
        <v>0</v>
      </c>
      <c r="W63" s="2028"/>
      <c r="X63" s="2028"/>
      <c r="Y63" s="2029"/>
      <c r="Z63" s="2027">
        <f>SUM(Z64:AC67)</f>
        <v>0</v>
      </c>
      <c r="AA63" s="2028"/>
      <c r="AB63" s="2028"/>
      <c r="AC63" s="2029"/>
      <c r="AD63" s="2027">
        <f>SUM(AD64:AG67)</f>
        <v>0</v>
      </c>
      <c r="AE63" s="2028"/>
      <c r="AF63" s="2028"/>
      <c r="AG63" s="2029"/>
      <c r="AH63" s="2027">
        <f>SUM(AH64:AL67)</f>
        <v>0</v>
      </c>
      <c r="AI63" s="2030"/>
      <c r="AJ63" s="2030"/>
      <c r="AK63" s="2030"/>
      <c r="AL63" s="2031"/>
      <c r="AM63" s="2027">
        <f>SUM(AM64:AQ67)</f>
        <v>0</v>
      </c>
      <c r="AN63" s="2030"/>
      <c r="AO63" s="2030"/>
      <c r="AP63" s="2030"/>
      <c r="AQ63" s="2031"/>
      <c r="AR63" s="1107">
        <v>0</v>
      </c>
      <c r="AS63" s="1107">
        <v>0</v>
      </c>
      <c r="AT63" s="1108"/>
      <c r="AU63" s="1098">
        <v>0</v>
      </c>
      <c r="AV63" s="1098">
        <v>0</v>
      </c>
      <c r="AW63" s="1089"/>
      <c r="AX63" s="1057"/>
    </row>
    <row r="64" spans="2:50" s="1056" customFormat="1" ht="15" customHeight="1" x14ac:dyDescent="0.2">
      <c r="B64" s="1053"/>
      <c r="C64" s="1104" t="s">
        <v>154</v>
      </c>
      <c r="D64" s="1103"/>
      <c r="E64" s="2032" t="s">
        <v>155</v>
      </c>
      <c r="F64" s="2033"/>
      <c r="G64" s="2033"/>
      <c r="H64" s="2033"/>
      <c r="I64" s="2033"/>
      <c r="J64" s="2033"/>
      <c r="K64" s="2033"/>
      <c r="L64" s="2033"/>
      <c r="M64" s="2033"/>
      <c r="N64" s="2033"/>
      <c r="O64" s="2034"/>
      <c r="P64" s="2035"/>
      <c r="Q64" s="2036"/>
      <c r="R64" s="2017">
        <f>VLOOKUP($C64,DMTK!$B$11:$G$250,5,0)</f>
        <v>0</v>
      </c>
      <c r="S64" s="2018"/>
      <c r="T64" s="2018"/>
      <c r="U64" s="2019"/>
      <c r="V64" s="2017">
        <f>VLOOKUP($C64,DMTK!$B$11:$G$250,6,0)</f>
        <v>0</v>
      </c>
      <c r="W64" s="2018"/>
      <c r="X64" s="2018"/>
      <c r="Y64" s="2019"/>
      <c r="Z64" s="2017">
        <f>SUMPRODUCT((ngaygs&gt;=BCĐTK!$AG$2)*(ngaygs&lt;=BCĐTK!$AN$2)*(tkno=$C64),sotien)</f>
        <v>0</v>
      </c>
      <c r="AA64" s="2018"/>
      <c r="AB64" s="2018"/>
      <c r="AC64" s="2019"/>
      <c r="AD64" s="2017">
        <f>SUMPRODUCT((ngaygs&gt;=BCĐTK!$AG$2)*(ngaygs&lt;=BCĐTK!$AN$2)*(tkco=$C64),sotien)</f>
        <v>0</v>
      </c>
      <c r="AE64" s="2018"/>
      <c r="AF64" s="2018"/>
      <c r="AG64" s="2019"/>
      <c r="AH64" s="2017">
        <f>IF($C64="","",MAX(R64+Z64-V64-AD64,0))</f>
        <v>0</v>
      </c>
      <c r="AI64" s="2018"/>
      <c r="AJ64" s="2018"/>
      <c r="AK64" s="2018"/>
      <c r="AL64" s="2019"/>
      <c r="AM64" s="2017">
        <f>IF($C64="","",MAX(V64+AD64-R64-Z64,0))</f>
        <v>0</v>
      </c>
      <c r="AN64" s="2020"/>
      <c r="AO64" s="2020"/>
      <c r="AP64" s="2020"/>
      <c r="AQ64" s="2021"/>
      <c r="AR64" s="1100">
        <v>0</v>
      </c>
      <c r="AS64" s="1100">
        <v>0</v>
      </c>
      <c r="AT64" s="1097"/>
      <c r="AU64" s="1098">
        <v>0</v>
      </c>
      <c r="AV64" s="1098">
        <v>0</v>
      </c>
      <c r="AW64" s="1089"/>
      <c r="AX64" s="1055"/>
    </row>
    <row r="65" spans="2:50" s="1056" customFormat="1" ht="15" customHeight="1" x14ac:dyDescent="0.2">
      <c r="B65" s="1053"/>
      <c r="C65" s="1104" t="s">
        <v>1077</v>
      </c>
      <c r="D65" s="1103"/>
      <c r="E65" s="2032" t="s">
        <v>1076</v>
      </c>
      <c r="F65" s="2033"/>
      <c r="G65" s="2033"/>
      <c r="H65" s="2033"/>
      <c r="I65" s="2033"/>
      <c r="J65" s="2033"/>
      <c r="K65" s="2033"/>
      <c r="L65" s="2033"/>
      <c r="M65" s="2033"/>
      <c r="N65" s="2033"/>
      <c r="O65" s="2034"/>
      <c r="P65" s="2035"/>
      <c r="Q65" s="2036"/>
      <c r="R65" s="2017">
        <f>VLOOKUP($C65,DMTK!$B$11:$G$250,5,0)</f>
        <v>0</v>
      </c>
      <c r="S65" s="2018"/>
      <c r="T65" s="2018"/>
      <c r="U65" s="2019"/>
      <c r="V65" s="2017">
        <f>VLOOKUP($C65,DMTK!$B$11:$G$250,6,0)</f>
        <v>0</v>
      </c>
      <c r="W65" s="2018"/>
      <c r="X65" s="2018"/>
      <c r="Y65" s="2019"/>
      <c r="Z65" s="2017">
        <f>SUMPRODUCT((ngaygs&gt;=BCĐTK!$AG$2)*(ngaygs&lt;=BCĐTK!$AN$2)*(tkno=$C65),sotien)</f>
        <v>0</v>
      </c>
      <c r="AA65" s="2018"/>
      <c r="AB65" s="2018"/>
      <c r="AC65" s="2019"/>
      <c r="AD65" s="2017">
        <f>SUMPRODUCT((ngaygs&gt;=BCĐTK!$AG$2)*(ngaygs&lt;=BCĐTK!$AN$2)*(tkco=$C65),sotien)</f>
        <v>0</v>
      </c>
      <c r="AE65" s="2018"/>
      <c r="AF65" s="2018"/>
      <c r="AG65" s="2019"/>
      <c r="AH65" s="2017">
        <f t="shared" ref="AH65:AH66" si="8">IF($C65="","",MAX(R65+Z65-V65-AD65,0))</f>
        <v>0</v>
      </c>
      <c r="AI65" s="2018"/>
      <c r="AJ65" s="2018"/>
      <c r="AK65" s="2018"/>
      <c r="AL65" s="2019"/>
      <c r="AM65" s="2017">
        <f t="shared" ref="AM65:AM66" si="9">IF($C65="","",MAX(V65+AD65-R65-Z65,0))</f>
        <v>0</v>
      </c>
      <c r="AN65" s="2020"/>
      <c r="AO65" s="2020"/>
      <c r="AP65" s="2020"/>
      <c r="AQ65" s="2021"/>
      <c r="AR65" s="1100">
        <v>0</v>
      </c>
      <c r="AS65" s="1100">
        <v>0</v>
      </c>
      <c r="AT65" s="1097"/>
      <c r="AU65" s="1098">
        <v>0</v>
      </c>
      <c r="AV65" s="1098">
        <v>0</v>
      </c>
      <c r="AW65" s="1089"/>
      <c r="AX65" s="1055"/>
    </row>
    <row r="66" spans="2:50" s="1056" customFormat="1" ht="15" customHeight="1" x14ac:dyDescent="0.2">
      <c r="B66" s="1053"/>
      <c r="C66" s="1104" t="s">
        <v>1079</v>
      </c>
      <c r="D66" s="1103"/>
      <c r="E66" s="2032" t="s">
        <v>1080</v>
      </c>
      <c r="F66" s="2033"/>
      <c r="G66" s="2033"/>
      <c r="H66" s="2033"/>
      <c r="I66" s="2033"/>
      <c r="J66" s="2033"/>
      <c r="K66" s="2033"/>
      <c r="L66" s="2033"/>
      <c r="M66" s="2033"/>
      <c r="N66" s="2033"/>
      <c r="O66" s="2034"/>
      <c r="P66" s="2035"/>
      <c r="Q66" s="2036"/>
      <c r="R66" s="2017">
        <f>VLOOKUP($C66,DMTK!$B$11:$G$250,5,0)</f>
        <v>0</v>
      </c>
      <c r="S66" s="2018"/>
      <c r="T66" s="2018"/>
      <c r="U66" s="2019"/>
      <c r="V66" s="2017">
        <f>VLOOKUP($C66,DMTK!$B$11:$G$250,6,0)</f>
        <v>0</v>
      </c>
      <c r="W66" s="2018"/>
      <c r="X66" s="2018"/>
      <c r="Y66" s="2019"/>
      <c r="Z66" s="2017">
        <f>SUMPRODUCT((ngaygs&gt;=BCĐTK!$AG$2)*(ngaygs&lt;=BCĐTK!$AN$2)*(tkno=$C66),sotien)</f>
        <v>0</v>
      </c>
      <c r="AA66" s="2018"/>
      <c r="AB66" s="2018"/>
      <c r="AC66" s="2019"/>
      <c r="AD66" s="2017">
        <f>SUMPRODUCT((ngaygs&gt;=BCĐTK!$AG$2)*(ngaygs&lt;=BCĐTK!$AN$2)*(tkco=$C66),sotien)</f>
        <v>0</v>
      </c>
      <c r="AE66" s="2018"/>
      <c r="AF66" s="2018"/>
      <c r="AG66" s="2019"/>
      <c r="AH66" s="2017">
        <f t="shared" si="8"/>
        <v>0</v>
      </c>
      <c r="AI66" s="2018"/>
      <c r="AJ66" s="2018"/>
      <c r="AK66" s="2018"/>
      <c r="AL66" s="2019"/>
      <c r="AM66" s="2017">
        <f t="shared" si="9"/>
        <v>0</v>
      </c>
      <c r="AN66" s="2020"/>
      <c r="AO66" s="2020"/>
      <c r="AP66" s="2020"/>
      <c r="AQ66" s="2021"/>
      <c r="AR66" s="1100">
        <v>0</v>
      </c>
      <c r="AS66" s="1100">
        <v>0</v>
      </c>
      <c r="AT66" s="1097"/>
      <c r="AU66" s="1098">
        <v>0</v>
      </c>
      <c r="AV66" s="1098">
        <v>0</v>
      </c>
      <c r="AW66" s="1089"/>
      <c r="AX66" s="1055"/>
    </row>
    <row r="67" spans="2:50" s="1056" customFormat="1" ht="15" customHeight="1" x14ac:dyDescent="0.2">
      <c r="B67" s="1053"/>
      <c r="C67" s="1104" t="s">
        <v>156</v>
      </c>
      <c r="D67" s="1103"/>
      <c r="E67" s="2032" t="s">
        <v>157</v>
      </c>
      <c r="F67" s="2033"/>
      <c r="G67" s="2033"/>
      <c r="H67" s="2033"/>
      <c r="I67" s="2033"/>
      <c r="J67" s="2033"/>
      <c r="K67" s="2033"/>
      <c r="L67" s="2033"/>
      <c r="M67" s="2033"/>
      <c r="N67" s="2033"/>
      <c r="O67" s="2034"/>
      <c r="P67" s="2035"/>
      <c r="Q67" s="2036"/>
      <c r="R67" s="2017">
        <f>VLOOKUP($C67,DMTK!$B$11:$G$250,5,0)</f>
        <v>0</v>
      </c>
      <c r="S67" s="2018"/>
      <c r="T67" s="2018"/>
      <c r="U67" s="2019"/>
      <c r="V67" s="2017">
        <f>VLOOKUP($C67,DMTK!$B$11:$G$250,6,0)</f>
        <v>0</v>
      </c>
      <c r="W67" s="2018"/>
      <c r="X67" s="2018"/>
      <c r="Y67" s="2019"/>
      <c r="Z67" s="2017">
        <f>SUMPRODUCT((ngaygs&gt;=BCĐTK!$AG$2)*(ngaygs&lt;=BCĐTK!$AN$2)*(tkno=$C67),sotien)</f>
        <v>0</v>
      </c>
      <c r="AA67" s="2018"/>
      <c r="AB67" s="2018"/>
      <c r="AC67" s="2019"/>
      <c r="AD67" s="2017">
        <f>SUMPRODUCT((ngaygs&gt;=BCĐTK!$AG$2)*(ngaygs&lt;=BCĐTK!$AN$2)*(tkco=$C67),sotien)</f>
        <v>0</v>
      </c>
      <c r="AE67" s="2018"/>
      <c r="AF67" s="2018"/>
      <c r="AG67" s="2019"/>
      <c r="AH67" s="2017">
        <f>IF($C67="","",MAX(R67+Z67-V67-AD67,0))</f>
        <v>0</v>
      </c>
      <c r="AI67" s="2018"/>
      <c r="AJ67" s="2018"/>
      <c r="AK67" s="2018"/>
      <c r="AL67" s="2019"/>
      <c r="AM67" s="2017">
        <f>IF($C67="","",MAX(V67+AD67-R67-Z67,0))</f>
        <v>0</v>
      </c>
      <c r="AN67" s="2020"/>
      <c r="AO67" s="2020"/>
      <c r="AP67" s="2020"/>
      <c r="AQ67" s="2021"/>
      <c r="AR67" s="1100">
        <v>0</v>
      </c>
      <c r="AS67" s="1100">
        <v>0</v>
      </c>
      <c r="AT67" s="1097"/>
      <c r="AU67" s="1098">
        <v>0</v>
      </c>
      <c r="AV67" s="1098">
        <v>0</v>
      </c>
      <c r="AW67" s="1089"/>
      <c r="AX67" s="1055"/>
    </row>
    <row r="68" spans="2:50" s="1058" customFormat="1" ht="15" customHeight="1" x14ac:dyDescent="0.2">
      <c r="B68" s="1105"/>
      <c r="C68" s="1267" t="s">
        <v>158</v>
      </c>
      <c r="D68" s="1106" t="s">
        <v>590</v>
      </c>
      <c r="E68" s="2037" t="s">
        <v>159</v>
      </c>
      <c r="F68" s="2038"/>
      <c r="G68" s="2038"/>
      <c r="H68" s="2038"/>
      <c r="I68" s="2038"/>
      <c r="J68" s="2038"/>
      <c r="K68" s="2038"/>
      <c r="L68" s="2038"/>
      <c r="M68" s="2038"/>
      <c r="N68" s="2038"/>
      <c r="O68" s="2039"/>
      <c r="P68" s="2040"/>
      <c r="Q68" s="2041"/>
      <c r="R68" s="2042">
        <f>'TH131'!F200</f>
        <v>0</v>
      </c>
      <c r="S68" s="2043"/>
      <c r="T68" s="2043"/>
      <c r="U68" s="2044"/>
      <c r="V68" s="2042">
        <f>'TH131'!G200</f>
        <v>0</v>
      </c>
      <c r="W68" s="2043"/>
      <c r="X68" s="2043"/>
      <c r="Y68" s="2044"/>
      <c r="Z68" s="2116">
        <f>'TH131'!H200</f>
        <v>0</v>
      </c>
      <c r="AA68" s="2117"/>
      <c r="AB68" s="2117"/>
      <c r="AC68" s="2118"/>
      <c r="AD68" s="2116">
        <f>'TH131'!I200</f>
        <v>0</v>
      </c>
      <c r="AE68" s="2117"/>
      <c r="AF68" s="2117"/>
      <c r="AG68" s="2118"/>
      <c r="AH68" s="2042">
        <f>'TH131'!J200</f>
        <v>0</v>
      </c>
      <c r="AI68" s="2043"/>
      <c r="AJ68" s="2043"/>
      <c r="AK68" s="2043"/>
      <c r="AL68" s="2044"/>
      <c r="AM68" s="2042">
        <f>'TH131'!K200</f>
        <v>0</v>
      </c>
      <c r="AN68" s="2043"/>
      <c r="AO68" s="2043"/>
      <c r="AP68" s="2043"/>
      <c r="AQ68" s="2044"/>
      <c r="AR68" s="1107">
        <v>0</v>
      </c>
      <c r="AS68" s="1107">
        <v>0</v>
      </c>
      <c r="AT68" s="1108"/>
      <c r="AU68" s="1098">
        <v>0</v>
      </c>
      <c r="AV68" s="1098">
        <v>0</v>
      </c>
      <c r="AW68" s="1089"/>
      <c r="AX68" s="1057"/>
    </row>
    <row r="69" spans="2:50" s="1056" customFormat="1" ht="15" customHeight="1" x14ac:dyDescent="0.2">
      <c r="B69" s="1053"/>
      <c r="C69" s="1266" t="s">
        <v>160</v>
      </c>
      <c r="D69" s="1204" t="s">
        <v>590</v>
      </c>
      <c r="E69" s="2022" t="s">
        <v>161</v>
      </c>
      <c r="F69" s="2023"/>
      <c r="G69" s="2023"/>
      <c r="H69" s="2023"/>
      <c r="I69" s="2023"/>
      <c r="J69" s="2023"/>
      <c r="K69" s="2023"/>
      <c r="L69" s="2023"/>
      <c r="M69" s="2023"/>
      <c r="N69" s="2023"/>
      <c r="O69" s="2024"/>
      <c r="P69" s="2025"/>
      <c r="Q69" s="2026"/>
      <c r="R69" s="2027">
        <f>R70+R71</f>
        <v>24418357</v>
      </c>
      <c r="S69" s="2028"/>
      <c r="T69" s="2028"/>
      <c r="U69" s="2029"/>
      <c r="V69" s="2027">
        <f>V70+V71</f>
        <v>0</v>
      </c>
      <c r="W69" s="2028"/>
      <c r="X69" s="2028"/>
      <c r="Y69" s="2029"/>
      <c r="Z69" s="2027">
        <f>Z70+Z71</f>
        <v>0</v>
      </c>
      <c r="AA69" s="2028"/>
      <c r="AB69" s="2028"/>
      <c r="AC69" s="2029"/>
      <c r="AD69" s="2027">
        <f>AD70+AD71</f>
        <v>0</v>
      </c>
      <c r="AE69" s="2028"/>
      <c r="AF69" s="2028"/>
      <c r="AG69" s="2029"/>
      <c r="AH69" s="2027">
        <f>AH70+AH71</f>
        <v>24418357</v>
      </c>
      <c r="AI69" s="2030"/>
      <c r="AJ69" s="2030"/>
      <c r="AK69" s="2030"/>
      <c r="AL69" s="2031"/>
      <c r="AM69" s="2027">
        <f>AM70+AM71</f>
        <v>0</v>
      </c>
      <c r="AN69" s="2030"/>
      <c r="AO69" s="2030"/>
      <c r="AP69" s="2030"/>
      <c r="AQ69" s="2031"/>
      <c r="AR69" s="1100">
        <v>0</v>
      </c>
      <c r="AS69" s="1100">
        <v>0</v>
      </c>
      <c r="AT69" s="1097"/>
      <c r="AU69" s="1098">
        <v>0</v>
      </c>
      <c r="AV69" s="1098">
        <v>0</v>
      </c>
      <c r="AW69" s="1089"/>
      <c r="AX69" s="1055"/>
    </row>
    <row r="70" spans="2:50" s="1056" customFormat="1" ht="15" customHeight="1" x14ac:dyDescent="0.2">
      <c r="B70" s="1053"/>
      <c r="C70" s="1104" t="s">
        <v>162</v>
      </c>
      <c r="D70" s="1103"/>
      <c r="E70" s="2032" t="s">
        <v>163</v>
      </c>
      <c r="F70" s="2033"/>
      <c r="G70" s="2033"/>
      <c r="H70" s="2033"/>
      <c r="I70" s="2033"/>
      <c r="J70" s="2033"/>
      <c r="K70" s="2033"/>
      <c r="L70" s="2033"/>
      <c r="M70" s="2033"/>
      <c r="N70" s="2033"/>
      <c r="O70" s="2034"/>
      <c r="P70" s="2035"/>
      <c r="Q70" s="2036"/>
      <c r="R70" s="2017">
        <f>VLOOKUP($C70,DMTK!$B$11:$G$250,5,0)</f>
        <v>24418357</v>
      </c>
      <c r="S70" s="2018"/>
      <c r="T70" s="2018"/>
      <c r="U70" s="2019"/>
      <c r="V70" s="2017">
        <f>VLOOKUP($C70,DMTK!$B$11:$G$250,6,0)</f>
        <v>0</v>
      </c>
      <c r="W70" s="2018"/>
      <c r="X70" s="2018"/>
      <c r="Y70" s="2019"/>
      <c r="Z70" s="2017">
        <f>SUMPRODUCT((ngaygs&gt;=BCĐTK!$AG$2)*(ngaygs&lt;=BCĐTK!$AN$2)*(tkno=$C70),sotien)</f>
        <v>0</v>
      </c>
      <c r="AA70" s="2018"/>
      <c r="AB70" s="2018"/>
      <c r="AC70" s="2019"/>
      <c r="AD70" s="2017">
        <f>SUMPRODUCT((ngaygs&gt;=BCĐTK!$AG$2)*(ngaygs&lt;=BCĐTK!$AN$2)*(tkco=$C70),sotien)</f>
        <v>0</v>
      </c>
      <c r="AE70" s="2018"/>
      <c r="AF70" s="2018"/>
      <c r="AG70" s="2019"/>
      <c r="AH70" s="2017">
        <f>IF($C70="","",MAX(R70+Z70-V70-AD70,0))</f>
        <v>24418357</v>
      </c>
      <c r="AI70" s="2018"/>
      <c r="AJ70" s="2018"/>
      <c r="AK70" s="2018"/>
      <c r="AL70" s="2019"/>
      <c r="AM70" s="2017">
        <f>IF($C70="","",MAX(V70+AD70-R70-Z70,0))</f>
        <v>0</v>
      </c>
      <c r="AN70" s="2020"/>
      <c r="AO70" s="2020"/>
      <c r="AP70" s="2020"/>
      <c r="AQ70" s="2021"/>
      <c r="AR70" s="1100">
        <v>0</v>
      </c>
      <c r="AS70" s="1100">
        <v>0</v>
      </c>
      <c r="AT70" s="1097"/>
      <c r="AU70" s="1098">
        <v>0</v>
      </c>
      <c r="AV70" s="1109">
        <v>0</v>
      </c>
      <c r="AW70" s="1110"/>
      <c r="AX70" s="1055"/>
    </row>
    <row r="71" spans="2:50" s="1056" customFormat="1" ht="15" customHeight="1" x14ac:dyDescent="0.2">
      <c r="B71" s="1053"/>
      <c r="C71" s="1104" t="s">
        <v>164</v>
      </c>
      <c r="D71" s="1103"/>
      <c r="E71" s="2032" t="s">
        <v>165</v>
      </c>
      <c r="F71" s="2033"/>
      <c r="G71" s="2033"/>
      <c r="H71" s="2033"/>
      <c r="I71" s="2033"/>
      <c r="J71" s="2033"/>
      <c r="K71" s="2033"/>
      <c r="L71" s="2033"/>
      <c r="M71" s="2033"/>
      <c r="N71" s="2033"/>
      <c r="O71" s="2034"/>
      <c r="P71" s="2035"/>
      <c r="Q71" s="2036"/>
      <c r="R71" s="2017">
        <f>VLOOKUP($C71,DMTK!$B$11:$G$250,5,0)</f>
        <v>0</v>
      </c>
      <c r="S71" s="2018"/>
      <c r="T71" s="2018"/>
      <c r="U71" s="2019"/>
      <c r="V71" s="2017">
        <f>VLOOKUP($C71,DMTK!$B$11:$G$250,6,0)</f>
        <v>0</v>
      </c>
      <c r="W71" s="2018"/>
      <c r="X71" s="2018"/>
      <c r="Y71" s="2019"/>
      <c r="Z71" s="2017">
        <f>SUMPRODUCT((ngaygs&gt;=BCĐTK!$AG$2)*(ngaygs&lt;=BCĐTK!$AN$2)*(tkno=$C71),sotien)</f>
        <v>0</v>
      </c>
      <c r="AA71" s="2018"/>
      <c r="AB71" s="2018"/>
      <c r="AC71" s="2019"/>
      <c r="AD71" s="2017">
        <f>SUMPRODUCT((ngaygs&gt;=BCĐTK!$AG$2)*(ngaygs&lt;=BCĐTK!$AN$2)*(tkco=$C71),sotien)</f>
        <v>0</v>
      </c>
      <c r="AE71" s="2018"/>
      <c r="AF71" s="2018"/>
      <c r="AG71" s="2019"/>
      <c r="AH71" s="2017">
        <f>IF($C71="","",MAX(R71+Z71-V71-AD71,0))</f>
        <v>0</v>
      </c>
      <c r="AI71" s="2018"/>
      <c r="AJ71" s="2018"/>
      <c r="AK71" s="2018"/>
      <c r="AL71" s="2019"/>
      <c r="AM71" s="2017">
        <f>IF($C71="","",MAX(V71+AD71-R71-Z71,0))</f>
        <v>0</v>
      </c>
      <c r="AN71" s="2020"/>
      <c r="AO71" s="2020"/>
      <c r="AP71" s="2020"/>
      <c r="AQ71" s="2021"/>
      <c r="AR71" s="1100">
        <v>0</v>
      </c>
      <c r="AS71" s="1100">
        <v>0</v>
      </c>
      <c r="AT71" s="1097"/>
      <c r="AU71" s="1098">
        <v>0</v>
      </c>
      <c r="AV71" s="1098">
        <v>0</v>
      </c>
      <c r="AW71" s="1089"/>
      <c r="AX71" s="1055"/>
    </row>
    <row r="72" spans="2:50" s="1056" customFormat="1" ht="15" customHeight="1" x14ac:dyDescent="0.2">
      <c r="B72" s="1053"/>
      <c r="C72" s="1266" t="s">
        <v>166</v>
      </c>
      <c r="D72" s="1204" t="s">
        <v>590</v>
      </c>
      <c r="E72" s="2022" t="s">
        <v>167</v>
      </c>
      <c r="F72" s="2023"/>
      <c r="G72" s="2023"/>
      <c r="H72" s="2023"/>
      <c r="I72" s="2023"/>
      <c r="J72" s="2023"/>
      <c r="K72" s="2023"/>
      <c r="L72" s="2023"/>
      <c r="M72" s="2023"/>
      <c r="N72" s="2023"/>
      <c r="O72" s="2024"/>
      <c r="P72" s="2025"/>
      <c r="Q72" s="2026"/>
      <c r="R72" s="2027">
        <f>SUM(R73:U76)</f>
        <v>0</v>
      </c>
      <c r="S72" s="2028"/>
      <c r="T72" s="2028"/>
      <c r="U72" s="2029"/>
      <c r="V72" s="2027">
        <f>SUM(V73:Y76)</f>
        <v>0</v>
      </c>
      <c r="W72" s="2028"/>
      <c r="X72" s="2028"/>
      <c r="Y72" s="2029"/>
      <c r="Z72" s="2027">
        <f>SUM(Z73:AC76)</f>
        <v>0</v>
      </c>
      <c r="AA72" s="2028"/>
      <c r="AB72" s="2028"/>
      <c r="AC72" s="2029"/>
      <c r="AD72" s="2027">
        <f>SUM(AD73:AG76)</f>
        <v>0</v>
      </c>
      <c r="AE72" s="2028"/>
      <c r="AF72" s="2028"/>
      <c r="AG72" s="2029"/>
      <c r="AH72" s="2027">
        <f>SUM(AH73:AL76)</f>
        <v>0</v>
      </c>
      <c r="AI72" s="2030"/>
      <c r="AJ72" s="2030"/>
      <c r="AK72" s="2030"/>
      <c r="AL72" s="2031"/>
      <c r="AM72" s="2027">
        <f>SUM(AM73:AQ76)</f>
        <v>0</v>
      </c>
      <c r="AN72" s="2030"/>
      <c r="AO72" s="2030"/>
      <c r="AP72" s="2030"/>
      <c r="AQ72" s="2031"/>
      <c r="AR72" s="1100">
        <v>0</v>
      </c>
      <c r="AS72" s="1100">
        <v>0</v>
      </c>
      <c r="AT72" s="1097"/>
      <c r="AU72" s="1098">
        <v>0</v>
      </c>
      <c r="AV72" s="1098">
        <v>0</v>
      </c>
      <c r="AW72" s="1089"/>
      <c r="AX72" s="1055"/>
    </row>
    <row r="73" spans="2:50" s="1056" customFormat="1" ht="15" customHeight="1" x14ac:dyDescent="0.2">
      <c r="B73" s="1053"/>
      <c r="C73" s="1104" t="s">
        <v>168</v>
      </c>
      <c r="D73" s="1103"/>
      <c r="E73" s="2032" t="s">
        <v>167</v>
      </c>
      <c r="F73" s="2033"/>
      <c r="G73" s="2033"/>
      <c r="H73" s="2033"/>
      <c r="I73" s="2033"/>
      <c r="J73" s="2033"/>
      <c r="K73" s="2033"/>
      <c r="L73" s="2033"/>
      <c r="M73" s="2033"/>
      <c r="N73" s="2033"/>
      <c r="O73" s="2034"/>
      <c r="P73" s="2035"/>
      <c r="Q73" s="2036"/>
      <c r="R73" s="2017">
        <f>VLOOKUP($C73,DMTK!$B$11:$G$250,5,0)</f>
        <v>0</v>
      </c>
      <c r="S73" s="2018"/>
      <c r="T73" s="2018"/>
      <c r="U73" s="2019"/>
      <c r="V73" s="2017">
        <f>VLOOKUP($C73,DMTK!$B$11:$G$250,6,0)</f>
        <v>0</v>
      </c>
      <c r="W73" s="2018"/>
      <c r="X73" s="2018"/>
      <c r="Y73" s="2019"/>
      <c r="Z73" s="2017">
        <f>SUMPRODUCT((ngaygs&gt;=BCĐTK!$AG$2)*(ngaygs&lt;=BCĐTK!$AN$2)*(tkno=$C73),sotien)</f>
        <v>0</v>
      </c>
      <c r="AA73" s="2018"/>
      <c r="AB73" s="2018"/>
      <c r="AC73" s="2019"/>
      <c r="AD73" s="2017">
        <f>SUMPRODUCT((ngaygs&gt;=BCĐTK!$AG$2)*(ngaygs&lt;=BCĐTK!$AN$2)*(tkco=$C73),sotien)</f>
        <v>0</v>
      </c>
      <c r="AE73" s="2018"/>
      <c r="AF73" s="2018"/>
      <c r="AG73" s="2019"/>
      <c r="AH73" s="2017">
        <f>IF($C73="","",MAX(R73+Z73-V73-AD73,0))</f>
        <v>0</v>
      </c>
      <c r="AI73" s="2018"/>
      <c r="AJ73" s="2018"/>
      <c r="AK73" s="2018"/>
      <c r="AL73" s="2019"/>
      <c r="AM73" s="2017">
        <f>IF($C73="","",MAX(V73+AD73-R73-Z73,0))</f>
        <v>0</v>
      </c>
      <c r="AN73" s="2020"/>
      <c r="AO73" s="2020"/>
      <c r="AP73" s="2020"/>
      <c r="AQ73" s="2021"/>
      <c r="AR73" s="1100">
        <v>0</v>
      </c>
      <c r="AS73" s="1100">
        <v>0</v>
      </c>
      <c r="AT73" s="1111"/>
      <c r="AU73" s="1098">
        <v>0</v>
      </c>
      <c r="AV73" s="1098">
        <v>0</v>
      </c>
      <c r="AW73" s="1089"/>
      <c r="AX73" s="1055"/>
    </row>
    <row r="74" spans="2:50" s="1056" customFormat="1" ht="15" customHeight="1" x14ac:dyDescent="0.2">
      <c r="B74" s="1053"/>
      <c r="C74" s="1104" t="s">
        <v>1081</v>
      </c>
      <c r="D74" s="1103"/>
      <c r="E74" s="2032" t="s">
        <v>169</v>
      </c>
      <c r="F74" s="2033"/>
      <c r="G74" s="2033"/>
      <c r="H74" s="2033"/>
      <c r="I74" s="2033"/>
      <c r="J74" s="2033"/>
      <c r="K74" s="2033"/>
      <c r="L74" s="2033"/>
      <c r="M74" s="2033"/>
      <c r="N74" s="2033"/>
      <c r="O74" s="2034"/>
      <c r="P74" s="2035"/>
      <c r="Q74" s="2036"/>
      <c r="R74" s="2017">
        <f>VLOOKUP($C74,DMTK!$B$11:$G$250,5,0)</f>
        <v>0</v>
      </c>
      <c r="S74" s="2018"/>
      <c r="T74" s="2018"/>
      <c r="U74" s="2019"/>
      <c r="V74" s="2017">
        <f>VLOOKUP($C74,DMTK!$B$11:$G$250,6,0)</f>
        <v>0</v>
      </c>
      <c r="W74" s="2018"/>
      <c r="X74" s="2018"/>
      <c r="Y74" s="2019"/>
      <c r="Z74" s="2017">
        <f>SUMPRODUCT((ngaygs&gt;=BCĐTK!$AG$2)*(ngaygs&lt;=BCĐTK!$AN$2)*(tkno=$C74),sotien)</f>
        <v>0</v>
      </c>
      <c r="AA74" s="2018"/>
      <c r="AB74" s="2018"/>
      <c r="AC74" s="2019"/>
      <c r="AD74" s="2017">
        <f>SUMPRODUCT((ngaygs&gt;=BCĐTK!$AG$2)*(ngaygs&lt;=BCĐTK!$AN$2)*(tkco=$C74),sotien)</f>
        <v>0</v>
      </c>
      <c r="AE74" s="2018"/>
      <c r="AF74" s="2018"/>
      <c r="AG74" s="2019"/>
      <c r="AH74" s="2017">
        <f t="shared" ref="AH74:AH75" si="10">IF($C74="","",MAX(R74+Z74-V74-AD74,0))</f>
        <v>0</v>
      </c>
      <c r="AI74" s="2018"/>
      <c r="AJ74" s="2018"/>
      <c r="AK74" s="2018"/>
      <c r="AL74" s="2019"/>
      <c r="AM74" s="2017">
        <f t="shared" ref="AM74:AM75" si="11">IF($C74="","",MAX(V74+AD74-R74-Z74,0))</f>
        <v>0</v>
      </c>
      <c r="AN74" s="2020"/>
      <c r="AO74" s="2020"/>
      <c r="AP74" s="2020"/>
      <c r="AQ74" s="2021"/>
      <c r="AR74" s="1100">
        <v>0</v>
      </c>
      <c r="AS74" s="1100">
        <v>0</v>
      </c>
      <c r="AT74" s="1111"/>
      <c r="AU74" s="1098">
        <v>0</v>
      </c>
      <c r="AV74" s="1098">
        <v>0</v>
      </c>
      <c r="AW74" s="1089"/>
      <c r="AX74" s="1055"/>
    </row>
    <row r="75" spans="2:50" s="1056" customFormat="1" ht="15" customHeight="1" x14ac:dyDescent="0.2">
      <c r="B75" s="1053"/>
      <c r="C75" s="1104" t="s">
        <v>1083</v>
      </c>
      <c r="D75" s="1103"/>
      <c r="E75" s="2032" t="s">
        <v>1084</v>
      </c>
      <c r="F75" s="2033"/>
      <c r="G75" s="2033"/>
      <c r="H75" s="2033"/>
      <c r="I75" s="2033"/>
      <c r="J75" s="2033"/>
      <c r="K75" s="2033"/>
      <c r="L75" s="2033"/>
      <c r="M75" s="2033"/>
      <c r="N75" s="2033"/>
      <c r="O75" s="2034"/>
      <c r="P75" s="2035"/>
      <c r="Q75" s="2036"/>
      <c r="R75" s="2017">
        <f>VLOOKUP($C75,DMTK!$B$11:$G$250,5,0)</f>
        <v>0</v>
      </c>
      <c r="S75" s="2018"/>
      <c r="T75" s="2018"/>
      <c r="U75" s="2019"/>
      <c r="V75" s="2017">
        <f>VLOOKUP($C75,DMTK!$B$11:$G$250,6,0)</f>
        <v>0</v>
      </c>
      <c r="W75" s="2018"/>
      <c r="X75" s="2018"/>
      <c r="Y75" s="2019"/>
      <c r="Z75" s="2017">
        <f>SUMPRODUCT((ngaygs&gt;=BCĐTK!$AG$2)*(ngaygs&lt;=BCĐTK!$AN$2)*(tkno=$C75),sotien)</f>
        <v>0</v>
      </c>
      <c r="AA75" s="2018"/>
      <c r="AB75" s="2018"/>
      <c r="AC75" s="2019"/>
      <c r="AD75" s="2017">
        <f>SUMPRODUCT((ngaygs&gt;=BCĐTK!$AG$2)*(ngaygs&lt;=BCĐTK!$AN$2)*(tkco=$C75),sotien)</f>
        <v>0</v>
      </c>
      <c r="AE75" s="2018"/>
      <c r="AF75" s="2018"/>
      <c r="AG75" s="2019"/>
      <c r="AH75" s="2017">
        <f t="shared" si="10"/>
        <v>0</v>
      </c>
      <c r="AI75" s="2018"/>
      <c r="AJ75" s="2018"/>
      <c r="AK75" s="2018"/>
      <c r="AL75" s="2019"/>
      <c r="AM75" s="2017">
        <f t="shared" si="11"/>
        <v>0</v>
      </c>
      <c r="AN75" s="2020"/>
      <c r="AO75" s="2020"/>
      <c r="AP75" s="2020"/>
      <c r="AQ75" s="2021"/>
      <c r="AR75" s="1100">
        <v>0</v>
      </c>
      <c r="AS75" s="1100">
        <v>0</v>
      </c>
      <c r="AT75" s="1111"/>
      <c r="AU75" s="1098">
        <v>0</v>
      </c>
      <c r="AV75" s="1098">
        <v>0</v>
      </c>
      <c r="AW75" s="1089"/>
      <c r="AX75" s="1055"/>
    </row>
    <row r="76" spans="2:50" s="1058" customFormat="1" ht="27" customHeight="1" x14ac:dyDescent="0.2">
      <c r="B76" s="1105"/>
      <c r="C76" s="1104" t="s">
        <v>170</v>
      </c>
      <c r="D76" s="1103"/>
      <c r="E76" s="2032" t="s">
        <v>1085</v>
      </c>
      <c r="F76" s="2033"/>
      <c r="G76" s="2033"/>
      <c r="H76" s="2033"/>
      <c r="I76" s="2033"/>
      <c r="J76" s="2033"/>
      <c r="K76" s="2033"/>
      <c r="L76" s="2033"/>
      <c r="M76" s="2033"/>
      <c r="N76" s="2033"/>
      <c r="O76" s="2034"/>
      <c r="P76" s="2035"/>
      <c r="Q76" s="2036"/>
      <c r="R76" s="2017">
        <f>VLOOKUP($C76,DMTK!$B$11:$G$250,5,0)</f>
        <v>0</v>
      </c>
      <c r="S76" s="2018"/>
      <c r="T76" s="2018"/>
      <c r="U76" s="2019"/>
      <c r="V76" s="2017">
        <f>VLOOKUP($C76,DMTK!$B$11:$G$250,6,0)</f>
        <v>0</v>
      </c>
      <c r="W76" s="2018"/>
      <c r="X76" s="2018"/>
      <c r="Y76" s="2019"/>
      <c r="Z76" s="2017">
        <f>SUMPRODUCT((ngaygs&gt;=BCĐTK!$AG$2)*(ngaygs&lt;=BCĐTK!$AN$2)*(tkno=$C76),sotien)</f>
        <v>0</v>
      </c>
      <c r="AA76" s="2018"/>
      <c r="AB76" s="2018"/>
      <c r="AC76" s="2019"/>
      <c r="AD76" s="2017">
        <f>SUMPRODUCT((ngaygs&gt;=BCĐTK!$AG$2)*(ngaygs&lt;=BCĐTK!$AN$2)*(tkco=$C76),sotien)</f>
        <v>0</v>
      </c>
      <c r="AE76" s="2018"/>
      <c r="AF76" s="2018"/>
      <c r="AG76" s="2019"/>
      <c r="AH76" s="2017">
        <f>IF($C76="","",MAX(R76+Z76-V76-AD76,0))</f>
        <v>0</v>
      </c>
      <c r="AI76" s="2018"/>
      <c r="AJ76" s="2018"/>
      <c r="AK76" s="2018"/>
      <c r="AL76" s="2019"/>
      <c r="AM76" s="2017">
        <f>IF($C76="","",MAX(V76+AD76-R76-Z76,0))</f>
        <v>0</v>
      </c>
      <c r="AN76" s="2020"/>
      <c r="AO76" s="2020"/>
      <c r="AP76" s="2020"/>
      <c r="AQ76" s="2021"/>
      <c r="AR76" s="1100">
        <v>0</v>
      </c>
      <c r="AS76" s="1100">
        <v>0</v>
      </c>
      <c r="AT76" s="1108"/>
      <c r="AU76" s="1098">
        <v>0</v>
      </c>
      <c r="AV76" s="1098">
        <v>0</v>
      </c>
      <c r="AW76" s="1089"/>
      <c r="AX76" s="1057"/>
    </row>
    <row r="77" spans="2:50" s="1056" customFormat="1" ht="15" customHeight="1" x14ac:dyDescent="0.2">
      <c r="B77" s="1053"/>
      <c r="C77" s="1266" t="s">
        <v>171</v>
      </c>
      <c r="D77" s="1204" t="s">
        <v>590</v>
      </c>
      <c r="E77" s="2022" t="s">
        <v>172</v>
      </c>
      <c r="F77" s="2023"/>
      <c r="G77" s="2023"/>
      <c r="H77" s="2023"/>
      <c r="I77" s="2023"/>
      <c r="J77" s="2023"/>
      <c r="K77" s="2023"/>
      <c r="L77" s="2023"/>
      <c r="M77" s="2023"/>
      <c r="N77" s="2023"/>
      <c r="O77" s="2024"/>
      <c r="P77" s="2025"/>
      <c r="Q77" s="2026"/>
      <c r="R77" s="2027">
        <f>R78+R79+R80</f>
        <v>0</v>
      </c>
      <c r="S77" s="2028"/>
      <c r="T77" s="2028"/>
      <c r="U77" s="2029"/>
      <c r="V77" s="2027">
        <f>V78+V79+V80</f>
        <v>0</v>
      </c>
      <c r="W77" s="2028"/>
      <c r="X77" s="2028"/>
      <c r="Y77" s="2029"/>
      <c r="Z77" s="2027">
        <f>Z78+Z79+Z80</f>
        <v>0</v>
      </c>
      <c r="AA77" s="2028"/>
      <c r="AB77" s="2028"/>
      <c r="AC77" s="2029"/>
      <c r="AD77" s="2027">
        <f>AD78+AD79+AD80</f>
        <v>0</v>
      </c>
      <c r="AE77" s="2028"/>
      <c r="AF77" s="2028"/>
      <c r="AG77" s="2029"/>
      <c r="AH77" s="2027">
        <f>AH78+AH79+AH80</f>
        <v>0</v>
      </c>
      <c r="AI77" s="2030"/>
      <c r="AJ77" s="2030"/>
      <c r="AK77" s="2030"/>
      <c r="AL77" s="2031"/>
      <c r="AM77" s="2027">
        <f>AM78+AM79+AM80</f>
        <v>0</v>
      </c>
      <c r="AN77" s="2030"/>
      <c r="AO77" s="2030"/>
      <c r="AP77" s="2030"/>
      <c r="AQ77" s="2031"/>
      <c r="AR77" s="1100">
        <v>0</v>
      </c>
      <c r="AS77" s="1100">
        <v>0</v>
      </c>
      <c r="AT77" s="1097"/>
      <c r="AU77" s="1098">
        <v>0</v>
      </c>
      <c r="AV77" s="1098">
        <v>0</v>
      </c>
      <c r="AW77" s="1089"/>
      <c r="AX77" s="1055"/>
    </row>
    <row r="78" spans="2:50" s="1056" customFormat="1" ht="15" customHeight="1" x14ac:dyDescent="0.2">
      <c r="B78" s="1053"/>
      <c r="C78" s="1104" t="s">
        <v>173</v>
      </c>
      <c r="D78" s="1103"/>
      <c r="E78" s="2032" t="s">
        <v>174</v>
      </c>
      <c r="F78" s="2033"/>
      <c r="G78" s="2033"/>
      <c r="H78" s="2033"/>
      <c r="I78" s="2033"/>
      <c r="J78" s="2033"/>
      <c r="K78" s="2033"/>
      <c r="L78" s="2033"/>
      <c r="M78" s="2033"/>
      <c r="N78" s="2033"/>
      <c r="O78" s="2034"/>
      <c r="P78" s="2035"/>
      <c r="Q78" s="2036"/>
      <c r="R78" s="2017">
        <f>VLOOKUP($C78,DMTK!$B$11:$G$250,5,0)</f>
        <v>0</v>
      </c>
      <c r="S78" s="2018"/>
      <c r="T78" s="2018"/>
      <c r="U78" s="2019"/>
      <c r="V78" s="2017">
        <f>VLOOKUP($C78,DMTK!$B$11:$G$250,6,0)</f>
        <v>0</v>
      </c>
      <c r="W78" s="2018"/>
      <c r="X78" s="2018"/>
      <c r="Y78" s="2019"/>
      <c r="Z78" s="2017">
        <f>SUMPRODUCT((ngaygs&gt;=BCĐTK!$AG$2)*(ngaygs&lt;=BCĐTK!$AN$2)*(tkno=$C78),sotien)</f>
        <v>0</v>
      </c>
      <c r="AA78" s="2018"/>
      <c r="AB78" s="2018"/>
      <c r="AC78" s="2019"/>
      <c r="AD78" s="2017">
        <f>SUMPRODUCT((ngaygs&gt;=BCĐTK!$AG$2)*(ngaygs&lt;=BCĐTK!$AN$2)*(tkco=$C78),sotien)</f>
        <v>0</v>
      </c>
      <c r="AE78" s="2018"/>
      <c r="AF78" s="2018"/>
      <c r="AG78" s="2019"/>
      <c r="AH78" s="2017">
        <f>IF($C78="","",MAX(R78+Z78-V78-AD78,0))</f>
        <v>0</v>
      </c>
      <c r="AI78" s="2018"/>
      <c r="AJ78" s="2018"/>
      <c r="AK78" s="2018"/>
      <c r="AL78" s="2019"/>
      <c r="AM78" s="2017">
        <f>IF($C78="","",MAX(V78+AD78-R78-Z78,0))</f>
        <v>0</v>
      </c>
      <c r="AN78" s="2020"/>
      <c r="AO78" s="2020"/>
      <c r="AP78" s="2020"/>
      <c r="AQ78" s="2021"/>
      <c r="AR78" s="1100">
        <v>0</v>
      </c>
      <c r="AS78" s="1100">
        <v>0</v>
      </c>
      <c r="AT78" s="1097"/>
      <c r="AU78" s="1098">
        <v>0</v>
      </c>
      <c r="AV78" s="1098">
        <v>0</v>
      </c>
      <c r="AW78" s="1089"/>
      <c r="AX78" s="1055"/>
    </row>
    <row r="79" spans="2:50" s="1056" customFormat="1" ht="15" customHeight="1" x14ac:dyDescent="0.2">
      <c r="B79" s="1053"/>
      <c r="C79" s="1104" t="s">
        <v>1086</v>
      </c>
      <c r="D79" s="1103"/>
      <c r="E79" s="2032" t="s">
        <v>1087</v>
      </c>
      <c r="F79" s="2033"/>
      <c r="G79" s="2033"/>
      <c r="H79" s="2033"/>
      <c r="I79" s="2033"/>
      <c r="J79" s="2033"/>
      <c r="K79" s="2033"/>
      <c r="L79" s="2033"/>
      <c r="M79" s="2033"/>
      <c r="N79" s="2033"/>
      <c r="O79" s="2034"/>
      <c r="P79" s="2035"/>
      <c r="Q79" s="2036"/>
      <c r="R79" s="2017">
        <f>VLOOKUP($C79,DMTK!$B$11:$G$250,5,0)</f>
        <v>0</v>
      </c>
      <c r="S79" s="2018"/>
      <c r="T79" s="2018"/>
      <c r="U79" s="2019"/>
      <c r="V79" s="2017">
        <f>VLOOKUP($C79,DMTK!$B$11:$G$250,6,0)</f>
        <v>0</v>
      </c>
      <c r="W79" s="2018"/>
      <c r="X79" s="2018"/>
      <c r="Y79" s="2019"/>
      <c r="Z79" s="2017">
        <f>SUMPRODUCT((ngaygs&gt;=BCĐTK!$AG$2)*(ngaygs&lt;=BCĐTK!$AN$2)*(tkno=$C79),sotien)</f>
        <v>0</v>
      </c>
      <c r="AA79" s="2018"/>
      <c r="AB79" s="2018"/>
      <c r="AC79" s="2019"/>
      <c r="AD79" s="2017">
        <f>SUMPRODUCT((ngaygs&gt;=BCĐTK!$AG$2)*(ngaygs&lt;=BCĐTK!$AN$2)*(tkco=$C79),sotien)</f>
        <v>0</v>
      </c>
      <c r="AE79" s="2018"/>
      <c r="AF79" s="2018"/>
      <c r="AG79" s="2019"/>
      <c r="AH79" s="2017">
        <f>IF($C79="","",MAX(R79+Z79-V79-AD79,0))</f>
        <v>0</v>
      </c>
      <c r="AI79" s="2018"/>
      <c r="AJ79" s="2018"/>
      <c r="AK79" s="2018"/>
      <c r="AL79" s="2019"/>
      <c r="AM79" s="2017">
        <f>IF($C79="","",MAX(V79+AD79-R79-Z79,0))</f>
        <v>0</v>
      </c>
      <c r="AN79" s="2020"/>
      <c r="AO79" s="2020"/>
      <c r="AP79" s="2020"/>
      <c r="AQ79" s="2021"/>
      <c r="AR79" s="1100">
        <v>0</v>
      </c>
      <c r="AS79" s="1100">
        <v>0</v>
      </c>
      <c r="AT79" s="1097"/>
      <c r="AU79" s="1098">
        <v>0</v>
      </c>
      <c r="AV79" s="1098">
        <v>0</v>
      </c>
      <c r="AW79" s="1089"/>
      <c r="AX79" s="1055" t="s">
        <v>7</v>
      </c>
    </row>
    <row r="80" spans="2:50" s="1056" customFormat="1" ht="15" customHeight="1" x14ac:dyDescent="0.2">
      <c r="B80" s="1053"/>
      <c r="C80" s="1104" t="s">
        <v>176</v>
      </c>
      <c r="D80" s="1103"/>
      <c r="E80" s="2032" t="s">
        <v>172</v>
      </c>
      <c r="F80" s="2033"/>
      <c r="G80" s="2033"/>
      <c r="H80" s="2033"/>
      <c r="I80" s="2033"/>
      <c r="J80" s="2033"/>
      <c r="K80" s="2033"/>
      <c r="L80" s="2033"/>
      <c r="M80" s="2033"/>
      <c r="N80" s="2033"/>
      <c r="O80" s="2034"/>
      <c r="P80" s="2035"/>
      <c r="Q80" s="2036"/>
      <c r="R80" s="2017">
        <f>VLOOKUP($C80,DMTK!$B$11:$G$250,5,0)</f>
        <v>0</v>
      </c>
      <c r="S80" s="2018"/>
      <c r="T80" s="2018"/>
      <c r="U80" s="2019"/>
      <c r="V80" s="2017">
        <f>VLOOKUP($C80,DMTK!$B$11:$G$250,6,0)</f>
        <v>0</v>
      </c>
      <c r="W80" s="2018"/>
      <c r="X80" s="2018"/>
      <c r="Y80" s="2019"/>
      <c r="Z80" s="2017">
        <f>SUMPRODUCT((ngaygs&gt;=BCĐTK!$AG$2)*(ngaygs&lt;=BCĐTK!$AN$2)*(tkno=$C80),sotien)</f>
        <v>0</v>
      </c>
      <c r="AA80" s="2018"/>
      <c r="AB80" s="2018"/>
      <c r="AC80" s="2019"/>
      <c r="AD80" s="2017">
        <f>SUMPRODUCT((ngaygs&gt;=BCĐTK!$AG$2)*(ngaygs&lt;=BCĐTK!$AN$2)*(tkco=$C80),sotien)</f>
        <v>0</v>
      </c>
      <c r="AE80" s="2018"/>
      <c r="AF80" s="2018"/>
      <c r="AG80" s="2019"/>
      <c r="AH80" s="2017">
        <f>IF($C80="","",MAX(R80+Z80-V80-AD80,0))</f>
        <v>0</v>
      </c>
      <c r="AI80" s="2018"/>
      <c r="AJ80" s="2018"/>
      <c r="AK80" s="2018"/>
      <c r="AL80" s="2019"/>
      <c r="AM80" s="2017">
        <f>IF($C80="","",MAX(V80+AD80-R80-Z80,0))</f>
        <v>0</v>
      </c>
      <c r="AN80" s="2020"/>
      <c r="AO80" s="2020"/>
      <c r="AP80" s="2020"/>
      <c r="AQ80" s="2021"/>
      <c r="AR80" s="1100">
        <v>0</v>
      </c>
      <c r="AS80" s="1100">
        <v>0</v>
      </c>
      <c r="AT80" s="1097"/>
      <c r="AU80" s="1098">
        <v>0</v>
      </c>
      <c r="AV80" s="1098">
        <v>0</v>
      </c>
      <c r="AW80" s="1089"/>
      <c r="AX80" s="1055"/>
    </row>
    <row r="81" spans="2:50" s="1056" customFormat="1" ht="15" customHeight="1" x14ac:dyDescent="0.2">
      <c r="B81" s="1053"/>
      <c r="C81" s="1267" t="s">
        <v>177</v>
      </c>
      <c r="D81" s="1106" t="s">
        <v>590</v>
      </c>
      <c r="E81" s="2037" t="s">
        <v>178</v>
      </c>
      <c r="F81" s="2038"/>
      <c r="G81" s="2038"/>
      <c r="H81" s="2038"/>
      <c r="I81" s="2038"/>
      <c r="J81" s="2038"/>
      <c r="K81" s="2038"/>
      <c r="L81" s="2038"/>
      <c r="M81" s="2038"/>
      <c r="N81" s="2038"/>
      <c r="O81" s="2039"/>
      <c r="P81" s="2040"/>
      <c r="Q81" s="2041"/>
      <c r="R81" s="2042">
        <f>VLOOKUP($C81,DMTK!$B$11:$G$250,5,0)</f>
        <v>0</v>
      </c>
      <c r="S81" s="2043"/>
      <c r="T81" s="2043"/>
      <c r="U81" s="2044"/>
      <c r="V81" s="2042">
        <f>VLOOKUP($C81,DMTK!$B$11:$G$250,6,0)</f>
        <v>0</v>
      </c>
      <c r="W81" s="2043"/>
      <c r="X81" s="2043"/>
      <c r="Y81" s="2044"/>
      <c r="Z81" s="2042">
        <f>SUMPRODUCT((ngaygs&gt;=BCĐTK!$AG$2)*(ngaygs&lt;=BCĐTK!$AN$2)*(tkno=$C81),sotien)</f>
        <v>0</v>
      </c>
      <c r="AA81" s="2043"/>
      <c r="AB81" s="2043"/>
      <c r="AC81" s="2044"/>
      <c r="AD81" s="2042">
        <f>SUMPRODUCT((ngaygs&gt;=BCĐTK!$AG$2)*(ngaygs&lt;=BCĐTK!$AN$2)*(tkco=$C81),sotien)</f>
        <v>0</v>
      </c>
      <c r="AE81" s="2043"/>
      <c r="AF81" s="2043"/>
      <c r="AG81" s="2044"/>
      <c r="AH81" s="2042">
        <f>IF($C81="","",MAX(R81+Z81-V81-AD81,0))</f>
        <v>0</v>
      </c>
      <c r="AI81" s="2043"/>
      <c r="AJ81" s="2043"/>
      <c r="AK81" s="2043"/>
      <c r="AL81" s="2044"/>
      <c r="AM81" s="2042">
        <f>IF($C81="","",MAX(V81+AD81-R81-Z81,0))</f>
        <v>0</v>
      </c>
      <c r="AN81" s="2045"/>
      <c r="AO81" s="2045"/>
      <c r="AP81" s="2045"/>
      <c r="AQ81" s="2046"/>
      <c r="AR81" s="1100">
        <v>0</v>
      </c>
      <c r="AS81" s="1100">
        <v>0</v>
      </c>
      <c r="AT81" s="1097"/>
      <c r="AU81" s="1098">
        <v>0</v>
      </c>
      <c r="AV81" s="1098">
        <v>0</v>
      </c>
      <c r="AW81" s="1089"/>
      <c r="AX81" s="1055"/>
    </row>
    <row r="82" spans="2:50" s="1056" customFormat="1" ht="15" customHeight="1" x14ac:dyDescent="0.2">
      <c r="B82" s="1053"/>
      <c r="C82" s="1267" t="s">
        <v>179</v>
      </c>
      <c r="D82" s="1106" t="s">
        <v>590</v>
      </c>
      <c r="E82" s="2037" t="s">
        <v>180</v>
      </c>
      <c r="F82" s="2038"/>
      <c r="G82" s="2038"/>
      <c r="H82" s="2038"/>
      <c r="I82" s="2038"/>
      <c r="J82" s="2038"/>
      <c r="K82" s="2038"/>
      <c r="L82" s="2038"/>
      <c r="M82" s="2038"/>
      <c r="N82" s="2038"/>
      <c r="O82" s="2039"/>
      <c r="P82" s="2040"/>
      <c r="Q82" s="2041"/>
      <c r="R82" s="2042">
        <f>VLOOKUP($C82,DMTK!$B$11:$G$250,5,0)</f>
        <v>0</v>
      </c>
      <c r="S82" s="2043"/>
      <c r="T82" s="2043"/>
      <c r="U82" s="2044"/>
      <c r="V82" s="2042">
        <f>VLOOKUP($C82,DMTK!$B$11:$G$250,6,0)</f>
        <v>0</v>
      </c>
      <c r="W82" s="2043"/>
      <c r="X82" s="2043"/>
      <c r="Y82" s="2044"/>
      <c r="Z82" s="2042">
        <f>SUMPRODUCT((ngaygs&gt;=BCĐTK!$AG$2)*(ngaygs&lt;=BCĐTK!$AN$2)*(tkno=$C82),sotien)</f>
        <v>0</v>
      </c>
      <c r="AA82" s="2043"/>
      <c r="AB82" s="2043"/>
      <c r="AC82" s="2044"/>
      <c r="AD82" s="2042">
        <f>SUMPRODUCT((ngaygs&gt;=BCĐTK!$AG$2)*(ngaygs&lt;=BCĐTK!$AN$2)*(tkco=$C82),sotien)</f>
        <v>0</v>
      </c>
      <c r="AE82" s="2043"/>
      <c r="AF82" s="2043"/>
      <c r="AG82" s="2044"/>
      <c r="AH82" s="2042">
        <f t="shared" ref="AH82:AH97" si="12">IF($C82="","",MAX(R82+Z82-V82-AD82,0))</f>
        <v>0</v>
      </c>
      <c r="AI82" s="2043"/>
      <c r="AJ82" s="2043"/>
      <c r="AK82" s="2043"/>
      <c r="AL82" s="2044"/>
      <c r="AM82" s="2042">
        <f t="shared" ref="AM82:AM97" si="13">IF($C82="","",MAX(V82+AD82-R82-Z82,0))</f>
        <v>0</v>
      </c>
      <c r="AN82" s="2045"/>
      <c r="AO82" s="2045"/>
      <c r="AP82" s="2045"/>
      <c r="AQ82" s="2046"/>
      <c r="AR82" s="1100">
        <v>0</v>
      </c>
      <c r="AS82" s="1100">
        <v>0</v>
      </c>
      <c r="AT82" s="1097"/>
      <c r="AU82" s="1098">
        <v>0</v>
      </c>
      <c r="AV82" s="1098">
        <v>0</v>
      </c>
      <c r="AW82" s="1089"/>
      <c r="AX82" s="1055"/>
    </row>
    <row r="83" spans="2:50" s="1056" customFormat="1" ht="15" customHeight="1" x14ac:dyDescent="0.2">
      <c r="B83" s="1053"/>
      <c r="C83" s="1267" t="s">
        <v>181</v>
      </c>
      <c r="D83" s="1106" t="s">
        <v>590</v>
      </c>
      <c r="E83" s="2037" t="s">
        <v>182</v>
      </c>
      <c r="F83" s="2038"/>
      <c r="G83" s="2038"/>
      <c r="H83" s="2038"/>
      <c r="I83" s="2038"/>
      <c r="J83" s="2038"/>
      <c r="K83" s="2038"/>
      <c r="L83" s="2038"/>
      <c r="M83" s="2038"/>
      <c r="N83" s="2038"/>
      <c r="O83" s="2039"/>
      <c r="P83" s="2040"/>
      <c r="Q83" s="2041"/>
      <c r="R83" s="2042">
        <f>VLOOKUP($C83,DMTK!$B$11:$G$250,5,0)</f>
        <v>0</v>
      </c>
      <c r="S83" s="2043"/>
      <c r="T83" s="2043"/>
      <c r="U83" s="2044"/>
      <c r="V83" s="2042">
        <f>VLOOKUP($C83,DMTK!$B$11:$G$250,6,0)</f>
        <v>0</v>
      </c>
      <c r="W83" s="2114"/>
      <c r="X83" s="2114"/>
      <c r="Y83" s="2115"/>
      <c r="Z83" s="2042">
        <f>SUMPRODUCT((ngaygs&gt;=BCĐTK!$AG$2)*(ngaygs&lt;=BCĐTK!$AN$2)*(tkno=$C83),sotien)</f>
        <v>0</v>
      </c>
      <c r="AA83" s="2043"/>
      <c r="AB83" s="2043"/>
      <c r="AC83" s="2044"/>
      <c r="AD83" s="2042">
        <f>SUMPRODUCT((ngaygs&gt;=BCĐTK!$AG$2)*(ngaygs&lt;=BCĐTK!$AN$2)*(tkco=$C83),sotien)</f>
        <v>0</v>
      </c>
      <c r="AE83" s="2043"/>
      <c r="AF83" s="2043"/>
      <c r="AG83" s="2044"/>
      <c r="AH83" s="2042">
        <f t="shared" si="12"/>
        <v>0</v>
      </c>
      <c r="AI83" s="2043"/>
      <c r="AJ83" s="2043"/>
      <c r="AK83" s="2043"/>
      <c r="AL83" s="2044"/>
      <c r="AM83" s="2042">
        <f t="shared" si="13"/>
        <v>0</v>
      </c>
      <c r="AN83" s="2045"/>
      <c r="AO83" s="2045"/>
      <c r="AP83" s="2045"/>
      <c r="AQ83" s="2046"/>
      <c r="AR83" s="1100">
        <v>0</v>
      </c>
      <c r="AS83" s="1100">
        <v>0</v>
      </c>
      <c r="AT83" s="1097"/>
      <c r="AU83" s="1098">
        <v>0</v>
      </c>
      <c r="AV83" s="1098">
        <v>0</v>
      </c>
      <c r="AW83" s="1089"/>
      <c r="AX83" s="1055"/>
    </row>
    <row r="84" spans="2:50" s="1056" customFormat="1" ht="15" customHeight="1" x14ac:dyDescent="0.2">
      <c r="B84" s="1053"/>
      <c r="C84" s="1267" t="s">
        <v>183</v>
      </c>
      <c r="D84" s="1106" t="s">
        <v>590</v>
      </c>
      <c r="E84" s="2037" t="s">
        <v>184</v>
      </c>
      <c r="F84" s="2038"/>
      <c r="G84" s="2038"/>
      <c r="H84" s="2038"/>
      <c r="I84" s="2038"/>
      <c r="J84" s="2038"/>
      <c r="K84" s="2038"/>
      <c r="L84" s="2038"/>
      <c r="M84" s="2038"/>
      <c r="N84" s="2038"/>
      <c r="O84" s="2039"/>
      <c r="P84" s="2040"/>
      <c r="Q84" s="2041"/>
      <c r="R84" s="2042">
        <f>SUM(R85:U88)</f>
        <v>0</v>
      </c>
      <c r="S84" s="2043"/>
      <c r="T84" s="2043"/>
      <c r="U84" s="2044"/>
      <c r="V84" s="2042">
        <f>SUM(V85:Y88)</f>
        <v>0</v>
      </c>
      <c r="W84" s="2043"/>
      <c r="X84" s="2043"/>
      <c r="Y84" s="2044"/>
      <c r="Z84" s="2042">
        <f>SUM(Z85:AC88)</f>
        <v>0</v>
      </c>
      <c r="AA84" s="2043"/>
      <c r="AB84" s="2043"/>
      <c r="AC84" s="2044"/>
      <c r="AD84" s="2042">
        <f>SUM(AD85:AG88)</f>
        <v>0</v>
      </c>
      <c r="AE84" s="2043"/>
      <c r="AF84" s="2043"/>
      <c r="AG84" s="2044"/>
      <c r="AH84" s="2042">
        <f>SUM(AH85:AL88)</f>
        <v>0</v>
      </c>
      <c r="AI84" s="2043"/>
      <c r="AJ84" s="2043"/>
      <c r="AK84" s="2043"/>
      <c r="AL84" s="2044"/>
      <c r="AM84" s="2042">
        <f>SUM(AM85:AQ88)</f>
        <v>0</v>
      </c>
      <c r="AN84" s="2043"/>
      <c r="AO84" s="2043"/>
      <c r="AP84" s="2043"/>
      <c r="AQ84" s="2044"/>
      <c r="AR84" s="1100">
        <v>0</v>
      </c>
      <c r="AS84" s="1100">
        <v>0</v>
      </c>
      <c r="AT84" s="1097"/>
      <c r="AU84" s="1098">
        <v>0</v>
      </c>
      <c r="AV84" s="1098">
        <v>0</v>
      </c>
      <c r="AW84" s="1089"/>
      <c r="AX84" s="1055"/>
    </row>
    <row r="85" spans="2:50" s="1056" customFormat="1" ht="15" customHeight="1" x14ac:dyDescent="0.2">
      <c r="B85" s="1053"/>
      <c r="C85" s="1104" t="s">
        <v>1088</v>
      </c>
      <c r="D85" s="1103"/>
      <c r="E85" s="2032" t="s">
        <v>184</v>
      </c>
      <c r="F85" s="2033"/>
      <c r="G85" s="2033"/>
      <c r="H85" s="2033"/>
      <c r="I85" s="2033"/>
      <c r="J85" s="2033"/>
      <c r="K85" s="2033"/>
      <c r="L85" s="2033"/>
      <c r="M85" s="2033"/>
      <c r="N85" s="2033"/>
      <c r="O85" s="2034"/>
      <c r="P85" s="2035"/>
      <c r="Q85" s="2036"/>
      <c r="R85" s="2017">
        <f>VLOOKUP($C85,DMTK!$B$11:$G$250,5,0)</f>
        <v>0</v>
      </c>
      <c r="S85" s="2018"/>
      <c r="T85" s="2018"/>
      <c r="U85" s="2019"/>
      <c r="V85" s="2017">
        <f>VLOOKUP($C85,DMTK!$B$11:$G$250,6,0)</f>
        <v>0</v>
      </c>
      <c r="W85" s="2018"/>
      <c r="X85" s="2018"/>
      <c r="Y85" s="2019"/>
      <c r="Z85" s="2017">
        <f>SUMPRODUCT((ngaygs&gt;=BCĐTK!$AG$2)*(ngaygs&lt;=BCĐTK!$AN$2)*(tkno=$C85),sotien)</f>
        <v>0</v>
      </c>
      <c r="AA85" s="2018"/>
      <c r="AB85" s="2018"/>
      <c r="AC85" s="2019"/>
      <c r="AD85" s="2017">
        <f>SUMPRODUCT((ngaygs&gt;=BCĐTK!$AG$2)*(ngaygs&lt;=BCĐTK!$AN$2)*(tkco=$C85),sotien)</f>
        <v>0</v>
      </c>
      <c r="AE85" s="2018"/>
      <c r="AF85" s="2018"/>
      <c r="AG85" s="2019"/>
      <c r="AH85" s="2017">
        <f t="shared" ref="AH85:AH86" si="14">IF($C85="","",MAX(R85+Z85-V85-AD85,0))</f>
        <v>0</v>
      </c>
      <c r="AI85" s="2018"/>
      <c r="AJ85" s="2018"/>
      <c r="AK85" s="2018"/>
      <c r="AL85" s="2019"/>
      <c r="AM85" s="2017">
        <f t="shared" ref="AM85:AM86" si="15">IF($C85="","",MAX(V85+AD85-R85-Z85,0))</f>
        <v>0</v>
      </c>
      <c r="AN85" s="2020"/>
      <c r="AO85" s="2020"/>
      <c r="AP85" s="2020"/>
      <c r="AQ85" s="2021"/>
      <c r="AR85" s="1100">
        <v>0</v>
      </c>
      <c r="AS85" s="1100">
        <v>0</v>
      </c>
      <c r="AT85" s="1097"/>
      <c r="AU85" s="1098">
        <v>0</v>
      </c>
      <c r="AV85" s="1098">
        <v>0</v>
      </c>
      <c r="AW85" s="1089"/>
      <c r="AX85" s="1055"/>
    </row>
    <row r="86" spans="2:50" s="1056" customFormat="1" ht="15" customHeight="1" x14ac:dyDescent="0.2">
      <c r="B86" s="1053"/>
      <c r="C86" s="1104" t="s">
        <v>1089</v>
      </c>
      <c r="D86" s="1103"/>
      <c r="E86" s="2032" t="s">
        <v>1090</v>
      </c>
      <c r="F86" s="2033"/>
      <c r="G86" s="2033"/>
      <c r="H86" s="2033"/>
      <c r="I86" s="2033"/>
      <c r="J86" s="2033"/>
      <c r="K86" s="2033"/>
      <c r="L86" s="2033"/>
      <c r="M86" s="2033"/>
      <c r="N86" s="2033"/>
      <c r="O86" s="2034"/>
      <c r="P86" s="2035"/>
      <c r="Q86" s="2036"/>
      <c r="R86" s="2017">
        <f>VLOOKUP($C86,DMTK!$B$11:$G$250,5,0)</f>
        <v>0</v>
      </c>
      <c r="S86" s="2018"/>
      <c r="T86" s="2018"/>
      <c r="U86" s="2019"/>
      <c r="V86" s="2017">
        <f>VLOOKUP($C86,DMTK!$B$11:$G$250,6,0)</f>
        <v>0</v>
      </c>
      <c r="W86" s="2018"/>
      <c r="X86" s="2018"/>
      <c r="Y86" s="2019"/>
      <c r="Z86" s="2017">
        <f>SUMPRODUCT((ngaygs&gt;=BCĐTK!$AG$2)*(ngaygs&lt;=BCĐTK!$AN$2)*(tkno=$C86),sotien)</f>
        <v>0</v>
      </c>
      <c r="AA86" s="2018"/>
      <c r="AB86" s="2018"/>
      <c r="AC86" s="2019"/>
      <c r="AD86" s="2017">
        <f>SUMPRODUCT((ngaygs&gt;=BCĐTK!$AG$2)*(ngaygs&lt;=BCĐTK!$AN$2)*(tkco=$C86),sotien)</f>
        <v>0</v>
      </c>
      <c r="AE86" s="2018"/>
      <c r="AF86" s="2018"/>
      <c r="AG86" s="2019"/>
      <c r="AH86" s="2017">
        <f t="shared" si="14"/>
        <v>0</v>
      </c>
      <c r="AI86" s="2018"/>
      <c r="AJ86" s="2018"/>
      <c r="AK86" s="2018"/>
      <c r="AL86" s="2019"/>
      <c r="AM86" s="2017">
        <f t="shared" si="15"/>
        <v>0</v>
      </c>
      <c r="AN86" s="2020"/>
      <c r="AO86" s="2020"/>
      <c r="AP86" s="2020"/>
      <c r="AQ86" s="2021"/>
      <c r="AR86" s="1100">
        <v>0</v>
      </c>
      <c r="AS86" s="1100">
        <v>0</v>
      </c>
      <c r="AT86" s="1097"/>
      <c r="AU86" s="1098">
        <v>0</v>
      </c>
      <c r="AV86" s="1098">
        <v>0</v>
      </c>
      <c r="AW86" s="1089"/>
      <c r="AX86" s="1055"/>
    </row>
    <row r="87" spans="2:50" s="1056" customFormat="1" ht="15" customHeight="1" x14ac:dyDescent="0.2">
      <c r="B87" s="1053"/>
      <c r="C87" s="1104" t="s">
        <v>1091</v>
      </c>
      <c r="D87" s="1103"/>
      <c r="E87" s="2032" t="s">
        <v>1092</v>
      </c>
      <c r="F87" s="2033"/>
      <c r="G87" s="2033"/>
      <c r="H87" s="2033"/>
      <c r="I87" s="2033"/>
      <c r="J87" s="2033"/>
      <c r="K87" s="2033"/>
      <c r="L87" s="2033"/>
      <c r="M87" s="2033"/>
      <c r="N87" s="2033"/>
      <c r="O87" s="2034"/>
      <c r="P87" s="2035"/>
      <c r="Q87" s="2036"/>
      <c r="R87" s="2017">
        <f>VLOOKUP($C87,DMTK!$B$11:$G$250,5,0)</f>
        <v>0</v>
      </c>
      <c r="S87" s="2018"/>
      <c r="T87" s="2018"/>
      <c r="U87" s="2019"/>
      <c r="V87" s="2017">
        <f>VLOOKUP($C87,DMTK!$B$11:$G$250,6,0)</f>
        <v>0</v>
      </c>
      <c r="W87" s="2018"/>
      <c r="X87" s="2018"/>
      <c r="Y87" s="2019"/>
      <c r="Z87" s="2017">
        <f>SUMPRODUCT((ngaygs&gt;=BCĐTK!$AG$2)*(ngaygs&lt;=BCĐTK!$AN$2)*(tkno=$C87),sotien)</f>
        <v>0</v>
      </c>
      <c r="AA87" s="2018"/>
      <c r="AB87" s="2018"/>
      <c r="AC87" s="2019"/>
      <c r="AD87" s="2017">
        <f>SUMPRODUCT((ngaygs&gt;=BCĐTK!$AG$2)*(ngaygs&lt;=BCĐTK!$AN$2)*(tkco=$C87),sotien)</f>
        <v>0</v>
      </c>
      <c r="AE87" s="2018"/>
      <c r="AF87" s="2018"/>
      <c r="AG87" s="2019"/>
      <c r="AH87" s="2017">
        <f t="shared" ref="AH87:AH88" si="16">IF($C87="","",MAX(R87+Z87-V87-AD87,0))</f>
        <v>0</v>
      </c>
      <c r="AI87" s="2018"/>
      <c r="AJ87" s="2018"/>
      <c r="AK87" s="2018"/>
      <c r="AL87" s="2019"/>
      <c r="AM87" s="2017">
        <f t="shared" ref="AM87:AM88" si="17">IF($C87="","",MAX(V87+AD87-R87-Z87,0))</f>
        <v>0</v>
      </c>
      <c r="AN87" s="2020"/>
      <c r="AO87" s="2020"/>
      <c r="AP87" s="2020"/>
      <c r="AQ87" s="2021"/>
      <c r="AR87" s="1100">
        <v>0</v>
      </c>
      <c r="AS87" s="1100">
        <v>0</v>
      </c>
      <c r="AT87" s="1097"/>
      <c r="AU87" s="1098">
        <v>0</v>
      </c>
      <c r="AV87" s="1098">
        <v>0</v>
      </c>
      <c r="AW87" s="1089"/>
      <c r="AX87" s="1055"/>
    </row>
    <row r="88" spans="2:50" s="1056" customFormat="1" ht="15" customHeight="1" x14ac:dyDescent="0.2">
      <c r="B88" s="1053"/>
      <c r="C88" s="1104" t="s">
        <v>1093</v>
      </c>
      <c r="D88" s="1103"/>
      <c r="E88" s="2032" t="s">
        <v>1094</v>
      </c>
      <c r="F88" s="2033"/>
      <c r="G88" s="2033"/>
      <c r="H88" s="2033"/>
      <c r="I88" s="2033"/>
      <c r="J88" s="2033"/>
      <c r="K88" s="2033"/>
      <c r="L88" s="2033"/>
      <c r="M88" s="2033"/>
      <c r="N88" s="2033"/>
      <c r="O88" s="2034"/>
      <c r="P88" s="2035"/>
      <c r="Q88" s="2036"/>
      <c r="R88" s="2017">
        <f>VLOOKUP($C88,DMTK!$B$11:$G$250,5,0)</f>
        <v>0</v>
      </c>
      <c r="S88" s="2018"/>
      <c r="T88" s="2018"/>
      <c r="U88" s="2019"/>
      <c r="V88" s="2017">
        <f>VLOOKUP($C88,DMTK!$B$11:$G$250,6,0)</f>
        <v>0</v>
      </c>
      <c r="W88" s="2018"/>
      <c r="X88" s="2018"/>
      <c r="Y88" s="2019"/>
      <c r="Z88" s="2017">
        <f>SUMPRODUCT((ngaygs&gt;=BCĐTK!$AG$2)*(ngaygs&lt;=BCĐTK!$AN$2)*(tkno=$C88),sotien)</f>
        <v>0</v>
      </c>
      <c r="AA88" s="2018"/>
      <c r="AB88" s="2018"/>
      <c r="AC88" s="2019"/>
      <c r="AD88" s="2017">
        <f>SUMPRODUCT((ngaygs&gt;=BCĐTK!$AG$2)*(ngaygs&lt;=BCĐTK!$AN$2)*(tkco=$C88),sotien)</f>
        <v>0</v>
      </c>
      <c r="AE88" s="2018"/>
      <c r="AF88" s="2018"/>
      <c r="AG88" s="2019"/>
      <c r="AH88" s="2017">
        <f t="shared" si="16"/>
        <v>0</v>
      </c>
      <c r="AI88" s="2018"/>
      <c r="AJ88" s="2018"/>
      <c r="AK88" s="2018"/>
      <c r="AL88" s="2019"/>
      <c r="AM88" s="2017">
        <f t="shared" si="17"/>
        <v>0</v>
      </c>
      <c r="AN88" s="2020"/>
      <c r="AO88" s="2020"/>
      <c r="AP88" s="2020"/>
      <c r="AQ88" s="2021"/>
      <c r="AR88" s="1100">
        <v>0</v>
      </c>
      <c r="AS88" s="1100">
        <v>0</v>
      </c>
      <c r="AT88" s="1097"/>
      <c r="AU88" s="1098">
        <v>0</v>
      </c>
      <c r="AV88" s="1098">
        <v>0</v>
      </c>
      <c r="AW88" s="1089"/>
      <c r="AX88" s="1055"/>
    </row>
    <row r="89" spans="2:50" s="1056" customFormat="1" ht="15" customHeight="1" x14ac:dyDescent="0.2">
      <c r="B89" s="1053"/>
      <c r="C89" s="1267" t="s">
        <v>185</v>
      </c>
      <c r="D89" s="1106" t="s">
        <v>590</v>
      </c>
      <c r="E89" s="2037" t="s">
        <v>186</v>
      </c>
      <c r="F89" s="2038"/>
      <c r="G89" s="2038"/>
      <c r="H89" s="2038"/>
      <c r="I89" s="2038"/>
      <c r="J89" s="2038"/>
      <c r="K89" s="2038"/>
      <c r="L89" s="2038"/>
      <c r="M89" s="2038"/>
      <c r="N89" s="2038"/>
      <c r="O89" s="2039"/>
      <c r="P89" s="2040"/>
      <c r="Q89" s="2041"/>
      <c r="R89" s="2042">
        <f>VLOOKUP($C89,DMTK!$B$11:$G$250,5,0)</f>
        <v>0</v>
      </c>
      <c r="S89" s="2043"/>
      <c r="T89" s="2043"/>
      <c r="U89" s="2044"/>
      <c r="V89" s="2042">
        <f>VLOOKUP($C89,DMTK!$B$11:$G$250,6,0)</f>
        <v>0</v>
      </c>
      <c r="W89" s="2043"/>
      <c r="X89" s="2043"/>
      <c r="Y89" s="2044"/>
      <c r="Z89" s="2042">
        <f>SUMPRODUCT((ngaygs&gt;=BCĐTK!$AG$2)*(ngaygs&lt;=BCĐTK!$AN$2)*(tkno=$C89),sotien)</f>
        <v>0</v>
      </c>
      <c r="AA89" s="2043"/>
      <c r="AB89" s="2043"/>
      <c r="AC89" s="2044"/>
      <c r="AD89" s="2042">
        <f>SUMPRODUCT((ngaygs&gt;=BCĐTK!$AG$2)*(ngaygs&lt;=BCĐTK!$AN$2)*(tkco=$C89),sotien)</f>
        <v>0</v>
      </c>
      <c r="AE89" s="2043"/>
      <c r="AF89" s="2043"/>
      <c r="AG89" s="2044"/>
      <c r="AH89" s="2042">
        <f t="shared" si="12"/>
        <v>0</v>
      </c>
      <c r="AI89" s="2043"/>
      <c r="AJ89" s="2043"/>
      <c r="AK89" s="2043"/>
      <c r="AL89" s="2044"/>
      <c r="AM89" s="2042">
        <f t="shared" si="13"/>
        <v>0</v>
      </c>
      <c r="AN89" s="2045"/>
      <c r="AO89" s="2045"/>
      <c r="AP89" s="2045"/>
      <c r="AQ89" s="2046"/>
      <c r="AR89" s="1100">
        <v>0</v>
      </c>
      <c r="AS89" s="1100">
        <v>0</v>
      </c>
      <c r="AT89" s="1097"/>
      <c r="AU89" s="1098">
        <v>0</v>
      </c>
      <c r="AV89" s="1098">
        <v>0</v>
      </c>
      <c r="AW89" s="1089"/>
      <c r="AX89" s="1055"/>
    </row>
    <row r="90" spans="2:50" s="1056" customFormat="1" ht="15" customHeight="1" x14ac:dyDescent="0.2">
      <c r="B90" s="1053"/>
      <c r="C90" s="1267" t="s">
        <v>187</v>
      </c>
      <c r="D90" s="1106" t="s">
        <v>590</v>
      </c>
      <c r="E90" s="2037" t="s">
        <v>188</v>
      </c>
      <c r="F90" s="2038"/>
      <c r="G90" s="2038"/>
      <c r="H90" s="2038"/>
      <c r="I90" s="2038"/>
      <c r="J90" s="2038"/>
      <c r="K90" s="2038"/>
      <c r="L90" s="2038"/>
      <c r="M90" s="2038"/>
      <c r="N90" s="2038"/>
      <c r="O90" s="2039"/>
      <c r="P90" s="2040"/>
      <c r="Q90" s="2041"/>
      <c r="R90" s="2042">
        <f>SUM(R91:U92)</f>
        <v>0</v>
      </c>
      <c r="S90" s="2043"/>
      <c r="T90" s="2043"/>
      <c r="U90" s="2044"/>
      <c r="V90" s="2042">
        <f>SUM(V91:Y92)</f>
        <v>0</v>
      </c>
      <c r="W90" s="2043"/>
      <c r="X90" s="2043"/>
      <c r="Y90" s="2044"/>
      <c r="Z90" s="2042">
        <f>SUM(Z91:AC92)</f>
        <v>0</v>
      </c>
      <c r="AA90" s="2043"/>
      <c r="AB90" s="2043"/>
      <c r="AC90" s="2044"/>
      <c r="AD90" s="2042">
        <f>SUM(AD91:AG92)</f>
        <v>0</v>
      </c>
      <c r="AE90" s="2043"/>
      <c r="AF90" s="2043"/>
      <c r="AG90" s="2044"/>
      <c r="AH90" s="2042">
        <f>SUM(AH91:AL92)</f>
        <v>0</v>
      </c>
      <c r="AI90" s="2043"/>
      <c r="AJ90" s="2043"/>
      <c r="AK90" s="2043"/>
      <c r="AL90" s="2044"/>
      <c r="AM90" s="2042">
        <f>SUM(AM91:AQ92)</f>
        <v>0</v>
      </c>
      <c r="AN90" s="2043"/>
      <c r="AO90" s="2043"/>
      <c r="AP90" s="2043"/>
      <c r="AQ90" s="2044"/>
      <c r="AR90" s="1100">
        <v>0</v>
      </c>
      <c r="AS90" s="1100">
        <v>0</v>
      </c>
      <c r="AT90" s="1097"/>
      <c r="AU90" s="1098">
        <v>0</v>
      </c>
      <c r="AV90" s="1098">
        <v>0</v>
      </c>
      <c r="AW90" s="1089"/>
      <c r="AX90" s="1055"/>
    </row>
    <row r="91" spans="2:50" s="1056" customFormat="1" ht="15" customHeight="1" x14ac:dyDescent="0.2">
      <c r="B91" s="1053"/>
      <c r="C91" s="1104" t="s">
        <v>1095</v>
      </c>
      <c r="D91" s="1103"/>
      <c r="E91" s="2032" t="s">
        <v>1096</v>
      </c>
      <c r="F91" s="2033"/>
      <c r="G91" s="2033"/>
      <c r="H91" s="2033"/>
      <c r="I91" s="2033"/>
      <c r="J91" s="2033"/>
      <c r="K91" s="2033"/>
      <c r="L91" s="2033"/>
      <c r="M91" s="2033"/>
      <c r="N91" s="2033"/>
      <c r="O91" s="2034"/>
      <c r="P91" s="2035"/>
      <c r="Q91" s="2036"/>
      <c r="R91" s="2017">
        <f>VLOOKUP($C91,DMTK!$B$11:$G$250,5,0)</f>
        <v>0</v>
      </c>
      <c r="S91" s="2018"/>
      <c r="T91" s="2018"/>
      <c r="U91" s="2019"/>
      <c r="V91" s="2017">
        <f>VLOOKUP($C91,DMTK!$B$11:$G$250,6,0)</f>
        <v>0</v>
      </c>
      <c r="W91" s="2018"/>
      <c r="X91" s="2018"/>
      <c r="Y91" s="2019"/>
      <c r="Z91" s="2017">
        <f>SUMPRODUCT((ngaygs&gt;=BCĐTK!$AG$2)*(ngaygs&lt;=BCĐTK!$AN$2)*(tkno=$C91),sotien)</f>
        <v>0</v>
      </c>
      <c r="AA91" s="2018"/>
      <c r="AB91" s="2018"/>
      <c r="AC91" s="2019"/>
      <c r="AD91" s="2017">
        <f>SUMPRODUCT((ngaygs&gt;=BCĐTK!$AG$2)*(ngaygs&lt;=BCĐTK!$AN$2)*(tkco=$C91),sotien)</f>
        <v>0</v>
      </c>
      <c r="AE91" s="2018"/>
      <c r="AF91" s="2018"/>
      <c r="AG91" s="2019"/>
      <c r="AH91" s="2017">
        <f t="shared" si="12"/>
        <v>0</v>
      </c>
      <c r="AI91" s="2018"/>
      <c r="AJ91" s="2018"/>
      <c r="AK91" s="2018"/>
      <c r="AL91" s="2019"/>
      <c r="AM91" s="2017">
        <f t="shared" si="13"/>
        <v>0</v>
      </c>
      <c r="AN91" s="2020"/>
      <c r="AO91" s="2020"/>
      <c r="AP91" s="2020"/>
      <c r="AQ91" s="2021"/>
      <c r="AR91" s="1100">
        <v>0</v>
      </c>
      <c r="AS91" s="1100">
        <v>0</v>
      </c>
      <c r="AT91" s="1097"/>
      <c r="AU91" s="1098">
        <v>0</v>
      </c>
      <c r="AV91" s="1098">
        <v>0</v>
      </c>
      <c r="AW91" s="1089"/>
      <c r="AX91" s="1055"/>
    </row>
    <row r="92" spans="2:50" s="1056" customFormat="1" ht="15" customHeight="1" x14ac:dyDescent="0.2">
      <c r="B92" s="1053"/>
      <c r="C92" s="1104" t="s">
        <v>1097</v>
      </c>
      <c r="D92" s="1103"/>
      <c r="E92" s="2032" t="s">
        <v>1098</v>
      </c>
      <c r="F92" s="2033"/>
      <c r="G92" s="2033"/>
      <c r="H92" s="2033"/>
      <c r="I92" s="2033"/>
      <c r="J92" s="2033"/>
      <c r="K92" s="2033"/>
      <c r="L92" s="2033"/>
      <c r="M92" s="2033"/>
      <c r="N92" s="2033"/>
      <c r="O92" s="2034"/>
      <c r="P92" s="2035"/>
      <c r="Q92" s="2036"/>
      <c r="R92" s="2017">
        <f>VLOOKUP($C92,DMTK!$B$11:$G$250,5,0)</f>
        <v>0</v>
      </c>
      <c r="S92" s="2018"/>
      <c r="T92" s="2018"/>
      <c r="U92" s="2019"/>
      <c r="V92" s="2017">
        <f>VLOOKUP($C92,DMTK!$B$11:$G$250,6,0)</f>
        <v>0</v>
      </c>
      <c r="W92" s="2018"/>
      <c r="X92" s="2018"/>
      <c r="Y92" s="2019"/>
      <c r="Z92" s="2017">
        <f>SUMPRODUCT((ngaygs&gt;=BCĐTK!$AG$2)*(ngaygs&lt;=BCĐTK!$AN$2)*(tkno=$C92),sotien)</f>
        <v>0</v>
      </c>
      <c r="AA92" s="2018"/>
      <c r="AB92" s="2018"/>
      <c r="AC92" s="2019"/>
      <c r="AD92" s="2017">
        <f>SUMPRODUCT((ngaygs&gt;=BCĐTK!$AG$2)*(ngaygs&lt;=BCĐTK!$AN$2)*(tkco=$C92),sotien)</f>
        <v>0</v>
      </c>
      <c r="AE92" s="2018"/>
      <c r="AF92" s="2018"/>
      <c r="AG92" s="2019"/>
      <c r="AH92" s="2017">
        <f t="shared" si="12"/>
        <v>0</v>
      </c>
      <c r="AI92" s="2018"/>
      <c r="AJ92" s="2018"/>
      <c r="AK92" s="2018"/>
      <c r="AL92" s="2019"/>
      <c r="AM92" s="2017">
        <f t="shared" si="13"/>
        <v>0</v>
      </c>
      <c r="AN92" s="2020"/>
      <c r="AO92" s="2020"/>
      <c r="AP92" s="2020"/>
      <c r="AQ92" s="2021"/>
      <c r="AR92" s="1100">
        <v>0</v>
      </c>
      <c r="AS92" s="1100">
        <v>0</v>
      </c>
      <c r="AT92" s="1097"/>
      <c r="AU92" s="1098">
        <v>0</v>
      </c>
      <c r="AV92" s="1098">
        <v>0</v>
      </c>
      <c r="AW92" s="1089"/>
      <c r="AX92" s="1055"/>
    </row>
    <row r="93" spans="2:50" s="1056" customFormat="1" ht="15" customHeight="1" x14ac:dyDescent="0.2">
      <c r="B93" s="1053"/>
      <c r="C93" s="1267" t="s">
        <v>189</v>
      </c>
      <c r="D93" s="1106" t="s">
        <v>590</v>
      </c>
      <c r="E93" s="2037" t="s">
        <v>190</v>
      </c>
      <c r="F93" s="2038"/>
      <c r="G93" s="2038"/>
      <c r="H93" s="2038"/>
      <c r="I93" s="2038"/>
      <c r="J93" s="2038"/>
      <c r="K93" s="2038"/>
      <c r="L93" s="2038"/>
      <c r="M93" s="2038"/>
      <c r="N93" s="2038"/>
      <c r="O93" s="2039"/>
      <c r="P93" s="2040"/>
      <c r="Q93" s="2041"/>
      <c r="R93" s="2042">
        <f>SUM(R94:U96)</f>
        <v>0</v>
      </c>
      <c r="S93" s="2043"/>
      <c r="T93" s="2043"/>
      <c r="U93" s="2044"/>
      <c r="V93" s="2042">
        <f>SUM(V94:Y96)</f>
        <v>0</v>
      </c>
      <c r="W93" s="2043"/>
      <c r="X93" s="2043"/>
      <c r="Y93" s="2044"/>
      <c r="Z93" s="2042">
        <f>SUM(Z94:AC96)</f>
        <v>0</v>
      </c>
      <c r="AA93" s="2043"/>
      <c r="AB93" s="2043"/>
      <c r="AC93" s="2044"/>
      <c r="AD93" s="2042">
        <f>SUM(AD94:AG96)</f>
        <v>0</v>
      </c>
      <c r="AE93" s="2043"/>
      <c r="AF93" s="2043"/>
      <c r="AG93" s="2044"/>
      <c r="AH93" s="2042">
        <f>SUM(AH94:AL96)</f>
        <v>0</v>
      </c>
      <c r="AI93" s="2043"/>
      <c r="AJ93" s="2043"/>
      <c r="AK93" s="2043"/>
      <c r="AL93" s="2044"/>
      <c r="AM93" s="2042">
        <f>SUM(AM94:AQ96)</f>
        <v>0</v>
      </c>
      <c r="AN93" s="2043"/>
      <c r="AO93" s="2043"/>
      <c r="AP93" s="2043"/>
      <c r="AQ93" s="2044"/>
      <c r="AR93" s="1100">
        <v>0</v>
      </c>
      <c r="AS93" s="1100">
        <v>0</v>
      </c>
      <c r="AT93" s="1097"/>
      <c r="AU93" s="1098">
        <v>0</v>
      </c>
      <c r="AV93" s="1098">
        <v>0</v>
      </c>
      <c r="AW93" s="1089"/>
      <c r="AX93" s="1055"/>
    </row>
    <row r="94" spans="2:50" s="1056" customFormat="1" ht="15" customHeight="1" x14ac:dyDescent="0.2">
      <c r="B94" s="1053"/>
      <c r="C94" s="1104" t="s">
        <v>1099</v>
      </c>
      <c r="D94" s="1103"/>
      <c r="E94" s="2032" t="s">
        <v>1100</v>
      </c>
      <c r="F94" s="2033"/>
      <c r="G94" s="2033"/>
      <c r="H94" s="2033"/>
      <c r="I94" s="2033"/>
      <c r="J94" s="2033"/>
      <c r="K94" s="2033"/>
      <c r="L94" s="2033"/>
      <c r="M94" s="2033"/>
      <c r="N94" s="2033"/>
      <c r="O94" s="2034"/>
      <c r="P94" s="2035"/>
      <c r="Q94" s="2036"/>
      <c r="R94" s="2017">
        <f>VLOOKUP($C94,DMTK!$B$11:$G$250,5,0)</f>
        <v>0</v>
      </c>
      <c r="S94" s="2018"/>
      <c r="T94" s="2018"/>
      <c r="U94" s="2019"/>
      <c r="V94" s="2017">
        <f>VLOOKUP($C94,DMTK!$B$11:$G$250,6,0)</f>
        <v>0</v>
      </c>
      <c r="W94" s="2018"/>
      <c r="X94" s="2018"/>
      <c r="Y94" s="2019"/>
      <c r="Z94" s="2017">
        <f>SUMPRODUCT((ngaygs&gt;=BCĐTK!$AG$2)*(ngaygs&lt;=BCĐTK!$AN$2)*(tkno=$C94),sotien)</f>
        <v>0</v>
      </c>
      <c r="AA94" s="2018"/>
      <c r="AB94" s="2018"/>
      <c r="AC94" s="2019"/>
      <c r="AD94" s="2017">
        <f>SUMPRODUCT((ngaygs&gt;=BCĐTK!$AG$2)*(ngaygs&lt;=BCĐTK!$AN$2)*(tkco=$C94),sotien)</f>
        <v>0</v>
      </c>
      <c r="AE94" s="2018"/>
      <c r="AF94" s="2018"/>
      <c r="AG94" s="2019"/>
      <c r="AH94" s="2017">
        <f t="shared" si="12"/>
        <v>0</v>
      </c>
      <c r="AI94" s="2018"/>
      <c r="AJ94" s="2018"/>
      <c r="AK94" s="2018"/>
      <c r="AL94" s="2019"/>
      <c r="AM94" s="2017">
        <f t="shared" si="13"/>
        <v>0</v>
      </c>
      <c r="AN94" s="2020"/>
      <c r="AO94" s="2020"/>
      <c r="AP94" s="2020"/>
      <c r="AQ94" s="2021"/>
      <c r="AR94" s="1100">
        <v>0</v>
      </c>
      <c r="AS94" s="1100">
        <v>0</v>
      </c>
      <c r="AT94" s="1097"/>
      <c r="AU94" s="1098">
        <v>0</v>
      </c>
      <c r="AV94" s="1098">
        <v>0</v>
      </c>
      <c r="AW94" s="1089"/>
      <c r="AX94" s="1055"/>
    </row>
    <row r="95" spans="2:50" s="1056" customFormat="1" ht="15" customHeight="1" x14ac:dyDescent="0.2">
      <c r="B95" s="1053"/>
      <c r="C95" s="1104" t="s">
        <v>1101</v>
      </c>
      <c r="D95" s="1103"/>
      <c r="E95" s="2032" t="s">
        <v>1102</v>
      </c>
      <c r="F95" s="2033"/>
      <c r="G95" s="2033"/>
      <c r="H95" s="2033"/>
      <c r="I95" s="2033"/>
      <c r="J95" s="2033"/>
      <c r="K95" s="2033"/>
      <c r="L95" s="2033"/>
      <c r="M95" s="2033"/>
      <c r="N95" s="2033"/>
      <c r="O95" s="2034"/>
      <c r="P95" s="2035"/>
      <c r="Q95" s="2036"/>
      <c r="R95" s="2017">
        <f>VLOOKUP($C95,DMTK!$B$11:$G$250,5,0)</f>
        <v>0</v>
      </c>
      <c r="S95" s="2018"/>
      <c r="T95" s="2018"/>
      <c r="U95" s="2019"/>
      <c r="V95" s="2017">
        <f>VLOOKUP($C95,DMTK!$B$11:$G$250,6,0)</f>
        <v>0</v>
      </c>
      <c r="W95" s="2018"/>
      <c r="X95" s="2018"/>
      <c r="Y95" s="2019"/>
      <c r="Z95" s="2017">
        <f>SUMPRODUCT((ngaygs&gt;=BCĐTK!$AG$2)*(ngaygs&lt;=BCĐTK!$AN$2)*(tkno=$C95),sotien)</f>
        <v>0</v>
      </c>
      <c r="AA95" s="2018"/>
      <c r="AB95" s="2018"/>
      <c r="AC95" s="2019"/>
      <c r="AD95" s="2017">
        <f>SUMPRODUCT((ngaygs&gt;=BCĐTK!$AG$2)*(ngaygs&lt;=BCĐTK!$AN$2)*(tkco=$C95),sotien)</f>
        <v>0</v>
      </c>
      <c r="AE95" s="2018"/>
      <c r="AF95" s="2018"/>
      <c r="AG95" s="2019"/>
      <c r="AH95" s="2017">
        <f t="shared" si="12"/>
        <v>0</v>
      </c>
      <c r="AI95" s="2018"/>
      <c r="AJ95" s="2018"/>
      <c r="AK95" s="2018"/>
      <c r="AL95" s="2019"/>
      <c r="AM95" s="2017">
        <f t="shared" si="13"/>
        <v>0</v>
      </c>
      <c r="AN95" s="2020"/>
      <c r="AO95" s="2020"/>
      <c r="AP95" s="2020"/>
      <c r="AQ95" s="2021"/>
      <c r="AR95" s="1100">
        <v>0</v>
      </c>
      <c r="AS95" s="1100">
        <v>0</v>
      </c>
      <c r="AT95" s="1097"/>
      <c r="AU95" s="1098">
        <v>0</v>
      </c>
      <c r="AV95" s="1098">
        <v>0</v>
      </c>
      <c r="AW95" s="1089"/>
      <c r="AX95" s="1055"/>
    </row>
    <row r="96" spans="2:50" s="1056" customFormat="1" ht="15" customHeight="1" x14ac:dyDescent="0.2">
      <c r="B96" s="1053"/>
      <c r="C96" s="1104" t="s">
        <v>1103</v>
      </c>
      <c r="D96" s="1103"/>
      <c r="E96" s="2032" t="s">
        <v>1104</v>
      </c>
      <c r="F96" s="2033"/>
      <c r="G96" s="2033"/>
      <c r="H96" s="2033"/>
      <c r="I96" s="2033"/>
      <c r="J96" s="2033"/>
      <c r="K96" s="2033"/>
      <c r="L96" s="2033"/>
      <c r="M96" s="2033"/>
      <c r="N96" s="2033"/>
      <c r="O96" s="2034"/>
      <c r="P96" s="2035"/>
      <c r="Q96" s="2036"/>
      <c r="R96" s="2017">
        <f>VLOOKUP($C96,DMTK!$B$11:$G$250,5,0)</f>
        <v>0</v>
      </c>
      <c r="S96" s="2018"/>
      <c r="T96" s="2018"/>
      <c r="U96" s="2019"/>
      <c r="V96" s="2017">
        <f>VLOOKUP($C96,DMTK!$B$11:$G$250,6,0)</f>
        <v>0</v>
      </c>
      <c r="W96" s="2018"/>
      <c r="X96" s="2018"/>
      <c r="Y96" s="2019"/>
      <c r="Z96" s="2017">
        <f>SUMPRODUCT((ngaygs&gt;=BCĐTK!$AG$2)*(ngaygs&lt;=BCĐTK!$AN$2)*(tkno=$C96),sotien)</f>
        <v>0</v>
      </c>
      <c r="AA96" s="2018"/>
      <c r="AB96" s="2018"/>
      <c r="AC96" s="2019"/>
      <c r="AD96" s="2017">
        <f>SUMPRODUCT((ngaygs&gt;=BCĐTK!$AG$2)*(ngaygs&lt;=BCĐTK!$AN$2)*(tkco=$C96),sotien)</f>
        <v>0</v>
      </c>
      <c r="AE96" s="2018"/>
      <c r="AF96" s="2018"/>
      <c r="AG96" s="2019"/>
      <c r="AH96" s="2017">
        <f t="shared" si="12"/>
        <v>0</v>
      </c>
      <c r="AI96" s="2018"/>
      <c r="AJ96" s="2018"/>
      <c r="AK96" s="2018"/>
      <c r="AL96" s="2019"/>
      <c r="AM96" s="2017">
        <f t="shared" si="13"/>
        <v>0</v>
      </c>
      <c r="AN96" s="2020"/>
      <c r="AO96" s="2020"/>
      <c r="AP96" s="2020"/>
      <c r="AQ96" s="2021"/>
      <c r="AR96" s="1100">
        <v>0</v>
      </c>
      <c r="AS96" s="1100">
        <v>0</v>
      </c>
      <c r="AT96" s="1097"/>
      <c r="AU96" s="1098">
        <v>0</v>
      </c>
      <c r="AV96" s="1098">
        <v>0</v>
      </c>
      <c r="AW96" s="1089"/>
      <c r="AX96" s="1055"/>
    </row>
    <row r="97" spans="2:50" s="1056" customFormat="1" ht="13.5" customHeight="1" x14ac:dyDescent="0.2">
      <c r="B97" s="1053"/>
      <c r="C97" s="1267" t="s">
        <v>191</v>
      </c>
      <c r="D97" s="1106" t="s">
        <v>590</v>
      </c>
      <c r="E97" s="2037" t="s">
        <v>192</v>
      </c>
      <c r="F97" s="2038"/>
      <c r="G97" s="2038"/>
      <c r="H97" s="2038"/>
      <c r="I97" s="2038"/>
      <c r="J97" s="2038"/>
      <c r="K97" s="2038"/>
      <c r="L97" s="2038"/>
      <c r="M97" s="2038"/>
      <c r="N97" s="2038"/>
      <c r="O97" s="2039"/>
      <c r="P97" s="2040"/>
      <c r="Q97" s="2041"/>
      <c r="R97" s="2042">
        <f>VLOOKUP($C97,DMTK!$B$11:$G$250,5,0)</f>
        <v>0</v>
      </c>
      <c r="S97" s="2043"/>
      <c r="T97" s="2043"/>
      <c r="U97" s="2044"/>
      <c r="V97" s="2042">
        <f>VLOOKUP($C97,DMTK!$B$11:$G$250,6,0)</f>
        <v>0</v>
      </c>
      <c r="W97" s="2043"/>
      <c r="X97" s="2043"/>
      <c r="Y97" s="2044"/>
      <c r="Z97" s="2042">
        <f>SUMPRODUCT((ngaygs&gt;=BCĐTK!$AG$2)*(ngaygs&lt;=BCĐTK!$AN$2)*(tkno=$C97),sotien)</f>
        <v>0</v>
      </c>
      <c r="AA97" s="2043"/>
      <c r="AB97" s="2043"/>
      <c r="AC97" s="2044"/>
      <c r="AD97" s="2042">
        <f>SUMPRODUCT((ngaygs&gt;=BCĐTK!$AG$2)*(ngaygs&lt;=BCĐTK!$AN$2)*(tkco=$C97),sotien)</f>
        <v>0</v>
      </c>
      <c r="AE97" s="2043"/>
      <c r="AF97" s="2043"/>
      <c r="AG97" s="2044"/>
      <c r="AH97" s="2042">
        <f t="shared" si="12"/>
        <v>0</v>
      </c>
      <c r="AI97" s="2043"/>
      <c r="AJ97" s="2043"/>
      <c r="AK97" s="2043"/>
      <c r="AL97" s="2044"/>
      <c r="AM97" s="2042">
        <f t="shared" si="13"/>
        <v>0</v>
      </c>
      <c r="AN97" s="2045"/>
      <c r="AO97" s="2045"/>
      <c r="AP97" s="2045"/>
      <c r="AQ97" s="2046"/>
      <c r="AR97" s="1100">
        <v>0</v>
      </c>
      <c r="AS97" s="1100">
        <v>0</v>
      </c>
      <c r="AT97" s="1097"/>
      <c r="AU97" s="1098">
        <v>0</v>
      </c>
      <c r="AV97" s="1098">
        <v>0</v>
      </c>
      <c r="AW97" s="1089"/>
      <c r="AX97" s="1055"/>
    </row>
    <row r="98" spans="2:50" s="1056" customFormat="1" ht="13.5" customHeight="1" x14ac:dyDescent="0.2">
      <c r="B98" s="1053"/>
      <c r="C98" s="1267" t="s">
        <v>1105</v>
      </c>
      <c r="D98" s="1106" t="s">
        <v>590</v>
      </c>
      <c r="E98" s="2037" t="s">
        <v>1106</v>
      </c>
      <c r="F98" s="2038"/>
      <c r="G98" s="2038"/>
      <c r="H98" s="2038"/>
      <c r="I98" s="2038"/>
      <c r="J98" s="2038"/>
      <c r="K98" s="2038"/>
      <c r="L98" s="2038"/>
      <c r="M98" s="2038"/>
      <c r="N98" s="2038"/>
      <c r="O98" s="2039"/>
      <c r="P98" s="2040"/>
      <c r="Q98" s="2041"/>
      <c r="R98" s="2042">
        <f>VLOOKUP($C98,DMTK!$B$11:$G$250,5,0)</f>
        <v>0</v>
      </c>
      <c r="S98" s="2043"/>
      <c r="T98" s="2043"/>
      <c r="U98" s="2044"/>
      <c r="V98" s="2042">
        <f>VLOOKUP($C98,DMTK!$B$11:$G$250,6,0)</f>
        <v>0</v>
      </c>
      <c r="W98" s="2043"/>
      <c r="X98" s="2043"/>
      <c r="Y98" s="2044"/>
      <c r="Z98" s="2042">
        <f>SUMPRODUCT((ngaygs&gt;=BCĐTK!$AG$2)*(ngaygs&lt;=BCĐTK!$AN$2)*(tkno=$C98),sotien)</f>
        <v>0</v>
      </c>
      <c r="AA98" s="2043"/>
      <c r="AB98" s="2043"/>
      <c r="AC98" s="2044"/>
      <c r="AD98" s="2042">
        <f>SUMPRODUCT((ngaygs&gt;=BCĐTK!$AG$2)*(ngaygs&lt;=BCĐTK!$AN$2)*(tkco=$C98),sotien)</f>
        <v>0</v>
      </c>
      <c r="AE98" s="2043"/>
      <c r="AF98" s="2043"/>
      <c r="AG98" s="2044"/>
      <c r="AH98" s="2042">
        <f t="shared" ref="AH98:AH101" si="18">IF($C98="","",MAX(R98+Z98-V98-AD98,0))</f>
        <v>0</v>
      </c>
      <c r="AI98" s="2043"/>
      <c r="AJ98" s="2043"/>
      <c r="AK98" s="2043"/>
      <c r="AL98" s="2044"/>
      <c r="AM98" s="2042">
        <f t="shared" ref="AM98:AM101" si="19">IF($C98="","",MAX(V98+AD98-R98-Z98,0))</f>
        <v>0</v>
      </c>
      <c r="AN98" s="2045"/>
      <c r="AO98" s="2045"/>
      <c r="AP98" s="2045"/>
      <c r="AQ98" s="2046"/>
      <c r="AR98" s="1100">
        <v>0</v>
      </c>
      <c r="AS98" s="1100">
        <v>0</v>
      </c>
      <c r="AT98" s="1097"/>
      <c r="AU98" s="1098">
        <v>0</v>
      </c>
      <c r="AV98" s="1098">
        <v>0</v>
      </c>
      <c r="AW98" s="1089"/>
      <c r="AX98" s="1055"/>
    </row>
    <row r="99" spans="2:50" s="1056" customFormat="1" ht="13.5" customHeight="1" x14ac:dyDescent="0.2">
      <c r="B99" s="1053"/>
      <c r="C99" s="1267" t="s">
        <v>1107</v>
      </c>
      <c r="D99" s="1106" t="s">
        <v>590</v>
      </c>
      <c r="E99" s="2037" t="s">
        <v>1108</v>
      </c>
      <c r="F99" s="2038"/>
      <c r="G99" s="2038"/>
      <c r="H99" s="2038"/>
      <c r="I99" s="2038"/>
      <c r="J99" s="2038"/>
      <c r="K99" s="2038"/>
      <c r="L99" s="2038"/>
      <c r="M99" s="2038"/>
      <c r="N99" s="2038"/>
      <c r="O99" s="2039"/>
      <c r="P99" s="2040"/>
      <c r="Q99" s="2041"/>
      <c r="R99" s="2042">
        <f>SUM(R100:U101)</f>
        <v>0</v>
      </c>
      <c r="S99" s="2043"/>
      <c r="T99" s="2043"/>
      <c r="U99" s="2044"/>
      <c r="V99" s="2042">
        <f>SUM(V100:Y101)</f>
        <v>0</v>
      </c>
      <c r="W99" s="2043"/>
      <c r="X99" s="2043"/>
      <c r="Y99" s="2044"/>
      <c r="Z99" s="2042">
        <f>SUM(Z100:AC101)</f>
        <v>0</v>
      </c>
      <c r="AA99" s="2043"/>
      <c r="AB99" s="2043"/>
      <c r="AC99" s="2044"/>
      <c r="AD99" s="2042">
        <f>SUM(AD100:AG101)</f>
        <v>0</v>
      </c>
      <c r="AE99" s="2043"/>
      <c r="AF99" s="2043"/>
      <c r="AG99" s="2044"/>
      <c r="AH99" s="2042">
        <f>SUM(AH100:AL101)</f>
        <v>0</v>
      </c>
      <c r="AI99" s="2043"/>
      <c r="AJ99" s="2043"/>
      <c r="AK99" s="2043"/>
      <c r="AL99" s="2044"/>
      <c r="AM99" s="2042">
        <f>SUM(AM100:AQ101)</f>
        <v>0</v>
      </c>
      <c r="AN99" s="2043"/>
      <c r="AO99" s="2043"/>
      <c r="AP99" s="2043"/>
      <c r="AQ99" s="2044"/>
      <c r="AR99" s="1100">
        <v>0</v>
      </c>
      <c r="AS99" s="1100">
        <v>0</v>
      </c>
      <c r="AT99" s="1097"/>
      <c r="AU99" s="1098">
        <v>0</v>
      </c>
      <c r="AV99" s="1098">
        <v>0</v>
      </c>
      <c r="AW99" s="1089"/>
      <c r="AX99" s="1055"/>
    </row>
    <row r="100" spans="2:50" s="1056" customFormat="1" ht="13.5" customHeight="1" x14ac:dyDescent="0.2">
      <c r="B100" s="1053"/>
      <c r="C100" s="1104" t="s">
        <v>1109</v>
      </c>
      <c r="D100" s="1103"/>
      <c r="E100" s="2032" t="s">
        <v>1110</v>
      </c>
      <c r="F100" s="2033"/>
      <c r="G100" s="2033"/>
      <c r="H100" s="2033"/>
      <c r="I100" s="2033"/>
      <c r="J100" s="2033"/>
      <c r="K100" s="2033"/>
      <c r="L100" s="2033"/>
      <c r="M100" s="2033"/>
      <c r="N100" s="2033"/>
      <c r="O100" s="2034"/>
      <c r="P100" s="2035"/>
      <c r="Q100" s="2036"/>
      <c r="R100" s="2017">
        <f>VLOOKUP($C100,DMTK!$B$11:$G$250,5,0)</f>
        <v>0</v>
      </c>
      <c r="S100" s="2018"/>
      <c r="T100" s="2018"/>
      <c r="U100" s="2019"/>
      <c r="V100" s="2017">
        <f>VLOOKUP($C100,DMTK!$B$11:$G$250,6,0)</f>
        <v>0</v>
      </c>
      <c r="W100" s="2018"/>
      <c r="X100" s="2018"/>
      <c r="Y100" s="2019"/>
      <c r="Z100" s="2017">
        <f>SUMPRODUCT((ngaygs&gt;=BCĐTK!$AG$2)*(ngaygs&lt;=BCĐTK!$AN$2)*(tkno=$C100),sotien)</f>
        <v>0</v>
      </c>
      <c r="AA100" s="2018"/>
      <c r="AB100" s="2018"/>
      <c r="AC100" s="2019"/>
      <c r="AD100" s="2017">
        <f>SUMPRODUCT((ngaygs&gt;=BCĐTK!$AG$2)*(ngaygs&lt;=BCĐTK!$AN$2)*(tkco=$C100),sotien)</f>
        <v>0</v>
      </c>
      <c r="AE100" s="2018"/>
      <c r="AF100" s="2018"/>
      <c r="AG100" s="2019"/>
      <c r="AH100" s="2017">
        <f t="shared" si="18"/>
        <v>0</v>
      </c>
      <c r="AI100" s="2018"/>
      <c r="AJ100" s="2018"/>
      <c r="AK100" s="2018"/>
      <c r="AL100" s="2019"/>
      <c r="AM100" s="2017">
        <f t="shared" si="19"/>
        <v>0</v>
      </c>
      <c r="AN100" s="2020"/>
      <c r="AO100" s="2020"/>
      <c r="AP100" s="2020"/>
      <c r="AQ100" s="2021"/>
      <c r="AR100" s="1100">
        <v>0</v>
      </c>
      <c r="AS100" s="1100">
        <v>0</v>
      </c>
      <c r="AT100" s="1097"/>
      <c r="AU100" s="1098">
        <v>0</v>
      </c>
      <c r="AV100" s="1098">
        <v>0</v>
      </c>
      <c r="AW100" s="1089"/>
      <c r="AX100" s="1055"/>
    </row>
    <row r="101" spans="2:50" s="1056" customFormat="1" ht="13.5" customHeight="1" x14ac:dyDescent="0.2">
      <c r="B101" s="1053"/>
      <c r="C101" s="1104" t="s">
        <v>1111</v>
      </c>
      <c r="D101" s="1103"/>
      <c r="E101" s="2032" t="s">
        <v>1112</v>
      </c>
      <c r="F101" s="2033"/>
      <c r="G101" s="2033"/>
      <c r="H101" s="2033"/>
      <c r="I101" s="2033"/>
      <c r="J101" s="2033"/>
      <c r="K101" s="2033"/>
      <c r="L101" s="2033"/>
      <c r="M101" s="2033"/>
      <c r="N101" s="2033"/>
      <c r="O101" s="2034"/>
      <c r="P101" s="2035"/>
      <c r="Q101" s="2036"/>
      <c r="R101" s="2017">
        <f>VLOOKUP($C101,DMTK!$B$11:$G$250,5,0)</f>
        <v>0</v>
      </c>
      <c r="S101" s="2018"/>
      <c r="T101" s="2018"/>
      <c r="U101" s="2019"/>
      <c r="V101" s="2017">
        <f>VLOOKUP($C101,DMTK!$B$11:$G$250,6,0)</f>
        <v>0</v>
      </c>
      <c r="W101" s="2018"/>
      <c r="X101" s="2018"/>
      <c r="Y101" s="2019"/>
      <c r="Z101" s="2017">
        <f>SUMPRODUCT((ngaygs&gt;=BCĐTK!$AG$2)*(ngaygs&lt;=BCĐTK!$AN$2)*(tkno=$C101),sotien)</f>
        <v>0</v>
      </c>
      <c r="AA101" s="2018"/>
      <c r="AB101" s="2018"/>
      <c r="AC101" s="2019"/>
      <c r="AD101" s="2017">
        <f>SUMPRODUCT((ngaygs&gt;=BCĐTK!$AG$2)*(ngaygs&lt;=BCĐTK!$AN$2)*(tkco=$C101),sotien)</f>
        <v>0</v>
      </c>
      <c r="AE101" s="2018"/>
      <c r="AF101" s="2018"/>
      <c r="AG101" s="2019"/>
      <c r="AH101" s="2017">
        <f t="shared" si="18"/>
        <v>0</v>
      </c>
      <c r="AI101" s="2018"/>
      <c r="AJ101" s="2018"/>
      <c r="AK101" s="2018"/>
      <c r="AL101" s="2019"/>
      <c r="AM101" s="2017">
        <f t="shared" si="19"/>
        <v>0</v>
      </c>
      <c r="AN101" s="2020"/>
      <c r="AO101" s="2020"/>
      <c r="AP101" s="2020"/>
      <c r="AQ101" s="2021"/>
      <c r="AR101" s="1100">
        <v>0</v>
      </c>
      <c r="AS101" s="1100">
        <v>0</v>
      </c>
      <c r="AT101" s="1097"/>
      <c r="AU101" s="1098">
        <v>0</v>
      </c>
      <c r="AV101" s="1098">
        <v>0</v>
      </c>
      <c r="AW101" s="1089"/>
      <c r="AX101" s="1055"/>
    </row>
    <row r="102" spans="2:50" s="1056" customFormat="1" ht="13.5" customHeight="1" x14ac:dyDescent="0.2">
      <c r="B102" s="1053"/>
      <c r="C102" s="1267" t="s">
        <v>1113</v>
      </c>
      <c r="D102" s="1106" t="s">
        <v>590</v>
      </c>
      <c r="E102" s="2037" t="s">
        <v>1114</v>
      </c>
      <c r="F102" s="2038"/>
      <c r="G102" s="2038"/>
      <c r="H102" s="2038"/>
      <c r="I102" s="2038"/>
      <c r="J102" s="2038"/>
      <c r="K102" s="2038"/>
      <c r="L102" s="2038"/>
      <c r="M102" s="2038"/>
      <c r="N102" s="2038"/>
      <c r="O102" s="2039"/>
      <c r="P102" s="2040"/>
      <c r="Q102" s="2041"/>
      <c r="R102" s="2042">
        <f>VLOOKUP($C102,DMTK!$B$11:$G$250,5,0)</f>
        <v>0</v>
      </c>
      <c r="S102" s="2043"/>
      <c r="T102" s="2043"/>
      <c r="U102" s="2044"/>
      <c r="V102" s="2042">
        <f>VLOOKUP($C102,DMTK!$B$11:$G$250,6,0)</f>
        <v>0</v>
      </c>
      <c r="W102" s="2043"/>
      <c r="X102" s="2043"/>
      <c r="Y102" s="2044"/>
      <c r="Z102" s="2042">
        <f>SUMPRODUCT((ngaygs&gt;=BCĐTK!$AG$2)*(ngaygs&lt;=BCĐTK!$AN$2)*(tkno=$C102),sotien)</f>
        <v>0</v>
      </c>
      <c r="AA102" s="2043"/>
      <c r="AB102" s="2043"/>
      <c r="AC102" s="2044"/>
      <c r="AD102" s="2042">
        <f>SUMPRODUCT((ngaygs&gt;=BCĐTK!$AG$2)*(ngaygs&lt;=BCĐTK!$AN$2)*(tkco=$C102),sotien)</f>
        <v>0</v>
      </c>
      <c r="AE102" s="2043"/>
      <c r="AF102" s="2043"/>
      <c r="AG102" s="2044"/>
      <c r="AH102" s="2042">
        <f t="shared" ref="AH102" si="20">IF($C102="","",MAX(R102+Z102-V102-AD102,0))</f>
        <v>0</v>
      </c>
      <c r="AI102" s="2043"/>
      <c r="AJ102" s="2043"/>
      <c r="AK102" s="2043"/>
      <c r="AL102" s="2044"/>
      <c r="AM102" s="2042">
        <f t="shared" ref="AM102" si="21">IF($C102="","",MAX(V102+AD102-R102-Z102,0))</f>
        <v>0</v>
      </c>
      <c r="AN102" s="2045"/>
      <c r="AO102" s="2045"/>
      <c r="AP102" s="2045"/>
      <c r="AQ102" s="2046"/>
      <c r="AR102" s="1100">
        <v>0</v>
      </c>
      <c r="AS102" s="1100">
        <v>0</v>
      </c>
      <c r="AT102" s="1097"/>
      <c r="AU102" s="1098">
        <v>0</v>
      </c>
      <c r="AV102" s="1098">
        <v>0</v>
      </c>
      <c r="AW102" s="1089"/>
      <c r="AX102" s="1055"/>
    </row>
    <row r="103" spans="2:50" s="1056" customFormat="1" ht="15" customHeight="1" x14ac:dyDescent="0.2">
      <c r="B103" s="1053"/>
      <c r="C103" s="1266" t="s">
        <v>193</v>
      </c>
      <c r="D103" s="1204" t="s">
        <v>590</v>
      </c>
      <c r="E103" s="2022" t="s">
        <v>194</v>
      </c>
      <c r="F103" s="2023"/>
      <c r="G103" s="2023"/>
      <c r="H103" s="2023"/>
      <c r="I103" s="2023"/>
      <c r="J103" s="2023"/>
      <c r="K103" s="2023"/>
      <c r="L103" s="2023"/>
      <c r="M103" s="2023"/>
      <c r="N103" s="2023"/>
      <c r="O103" s="2024"/>
      <c r="P103" s="2025"/>
      <c r="Q103" s="2026"/>
      <c r="R103" s="2027">
        <f>SUM(R104:U109)</f>
        <v>0</v>
      </c>
      <c r="S103" s="2028"/>
      <c r="T103" s="2028"/>
      <c r="U103" s="2029"/>
      <c r="V103" s="2027">
        <f>SUM(V104:Y109)</f>
        <v>0</v>
      </c>
      <c r="W103" s="2028"/>
      <c r="X103" s="2028"/>
      <c r="Y103" s="2029"/>
      <c r="Z103" s="2027">
        <f>SUM(Z104:AC109)</f>
        <v>0</v>
      </c>
      <c r="AA103" s="2028"/>
      <c r="AB103" s="2028"/>
      <c r="AC103" s="2029"/>
      <c r="AD103" s="2027">
        <f>SUM(AD104:AG109)</f>
        <v>0</v>
      </c>
      <c r="AE103" s="2028"/>
      <c r="AF103" s="2028"/>
      <c r="AG103" s="2029"/>
      <c r="AH103" s="2027">
        <f>SUM(AH104:AL109)</f>
        <v>0</v>
      </c>
      <c r="AI103" s="2030"/>
      <c r="AJ103" s="2030"/>
      <c r="AK103" s="2030"/>
      <c r="AL103" s="2031"/>
      <c r="AM103" s="2027">
        <f>SUM(AM104:AQ109)</f>
        <v>0</v>
      </c>
      <c r="AN103" s="2030"/>
      <c r="AO103" s="2030"/>
      <c r="AP103" s="2030"/>
      <c r="AQ103" s="2031"/>
      <c r="AR103" s="1100">
        <v>0</v>
      </c>
      <c r="AS103" s="1100">
        <v>0</v>
      </c>
      <c r="AT103" s="1097"/>
      <c r="AU103" s="1098">
        <v>0</v>
      </c>
      <c r="AV103" s="1098">
        <v>0</v>
      </c>
      <c r="AW103" s="1089"/>
      <c r="AX103" s="1055"/>
    </row>
    <row r="104" spans="2:50" s="1056" customFormat="1" ht="15" customHeight="1" x14ac:dyDescent="0.2">
      <c r="B104" s="1053"/>
      <c r="C104" s="1104" t="s">
        <v>195</v>
      </c>
      <c r="D104" s="1103"/>
      <c r="E104" s="2032" t="s">
        <v>630</v>
      </c>
      <c r="F104" s="2033"/>
      <c r="G104" s="2033"/>
      <c r="H104" s="2033"/>
      <c r="I104" s="2033"/>
      <c r="J104" s="2033"/>
      <c r="K104" s="2033"/>
      <c r="L104" s="2033"/>
      <c r="M104" s="2033"/>
      <c r="N104" s="2033"/>
      <c r="O104" s="2034"/>
      <c r="P104" s="2035"/>
      <c r="Q104" s="2036"/>
      <c r="R104" s="2017">
        <f>VLOOKUP($C104,DMTK!$B$11:$G$250,5,0)</f>
        <v>0</v>
      </c>
      <c r="S104" s="2018"/>
      <c r="T104" s="2018"/>
      <c r="U104" s="2019"/>
      <c r="V104" s="2017">
        <f>VLOOKUP($C104,DMTK!$B$11:$G$250,6,0)</f>
        <v>0</v>
      </c>
      <c r="W104" s="2018"/>
      <c r="X104" s="2018"/>
      <c r="Y104" s="2019"/>
      <c r="Z104" s="2017">
        <f>SUMPRODUCT((ngaygs&gt;=BCĐTK!$AG$2)*(ngaygs&lt;=BCĐTK!$AN$2)*(tkno=$C104),sotien)</f>
        <v>0</v>
      </c>
      <c r="AA104" s="2018"/>
      <c r="AB104" s="2018"/>
      <c r="AC104" s="2019"/>
      <c r="AD104" s="2017">
        <f>SUMPRODUCT((ngaygs&gt;=BCĐTK!$AG$2)*(ngaygs&lt;=BCĐTK!$AN$2)*(tkco=$C104),sotien)</f>
        <v>0</v>
      </c>
      <c r="AE104" s="2018"/>
      <c r="AF104" s="2018"/>
      <c r="AG104" s="2019"/>
      <c r="AH104" s="2017">
        <f>IF($C104="","",MAX(R104+Z104-V104-AD104,0))</f>
        <v>0</v>
      </c>
      <c r="AI104" s="2018"/>
      <c r="AJ104" s="2018"/>
      <c r="AK104" s="2018"/>
      <c r="AL104" s="2019"/>
      <c r="AM104" s="2017">
        <f>IF($C104="","",MAX(V104+AD104-R104-Z104,0))</f>
        <v>0</v>
      </c>
      <c r="AN104" s="2020"/>
      <c r="AO104" s="2020"/>
      <c r="AP104" s="2020"/>
      <c r="AQ104" s="2021"/>
      <c r="AR104" s="1100">
        <v>0</v>
      </c>
      <c r="AS104" s="1100">
        <v>0</v>
      </c>
      <c r="AT104" s="1097"/>
      <c r="AU104" s="1098">
        <v>0</v>
      </c>
      <c r="AV104" s="1098">
        <v>0</v>
      </c>
      <c r="AW104" s="1089"/>
      <c r="AX104" s="1055"/>
    </row>
    <row r="105" spans="2:50" s="1056" customFormat="1" ht="15" customHeight="1" x14ac:dyDescent="0.2">
      <c r="B105" s="1053"/>
      <c r="C105" s="1104" t="s">
        <v>196</v>
      </c>
      <c r="D105" s="1103"/>
      <c r="E105" s="2032" t="s">
        <v>1115</v>
      </c>
      <c r="F105" s="2033"/>
      <c r="G105" s="2033"/>
      <c r="H105" s="2033"/>
      <c r="I105" s="2033"/>
      <c r="J105" s="2033"/>
      <c r="K105" s="2033"/>
      <c r="L105" s="2033"/>
      <c r="M105" s="2033"/>
      <c r="N105" s="2033"/>
      <c r="O105" s="2034"/>
      <c r="P105" s="2035"/>
      <c r="Q105" s="2036"/>
      <c r="R105" s="2017">
        <f>VLOOKUP($C105,DMTK!$B$11:$G$250,5,0)</f>
        <v>0</v>
      </c>
      <c r="S105" s="2018"/>
      <c r="T105" s="2018"/>
      <c r="U105" s="2019"/>
      <c r="V105" s="2017">
        <f>VLOOKUP($C105,DMTK!$B$11:$G$250,6,0)</f>
        <v>0</v>
      </c>
      <c r="W105" s="2018"/>
      <c r="X105" s="2018"/>
      <c r="Y105" s="2019"/>
      <c r="Z105" s="2017">
        <f>SUMPRODUCT((ngaygs&gt;=BCĐTK!$AG$2)*(ngaygs&lt;=BCĐTK!$AN$2)*(tkno=$C105),sotien)</f>
        <v>0</v>
      </c>
      <c r="AA105" s="2018"/>
      <c r="AB105" s="2018"/>
      <c r="AC105" s="2019"/>
      <c r="AD105" s="2017">
        <f>SUMPRODUCT((ngaygs&gt;=BCĐTK!$AG$2)*(ngaygs&lt;=BCĐTK!$AN$2)*(tkco=$C105),sotien)</f>
        <v>0</v>
      </c>
      <c r="AE105" s="2018"/>
      <c r="AF105" s="2018"/>
      <c r="AG105" s="2019"/>
      <c r="AH105" s="2017">
        <f>IF($C105="","",MAX(R105+Z105-V105-AD105,0))</f>
        <v>0</v>
      </c>
      <c r="AI105" s="2018"/>
      <c r="AJ105" s="2018"/>
      <c r="AK105" s="2018"/>
      <c r="AL105" s="2019"/>
      <c r="AM105" s="2017">
        <f>IF($C105="","",MAX(V105+AD105-R105-Z105,0))</f>
        <v>0</v>
      </c>
      <c r="AN105" s="2020"/>
      <c r="AO105" s="2020"/>
      <c r="AP105" s="2020"/>
      <c r="AQ105" s="2021"/>
      <c r="AR105" s="1100">
        <v>0</v>
      </c>
      <c r="AS105" s="1100">
        <v>0</v>
      </c>
      <c r="AT105" s="1097"/>
      <c r="AU105" s="1098">
        <v>0</v>
      </c>
      <c r="AV105" s="1098">
        <v>0</v>
      </c>
      <c r="AW105" s="1089"/>
      <c r="AX105" s="1055"/>
    </row>
    <row r="106" spans="2:50" s="1056" customFormat="1" ht="15" customHeight="1" x14ac:dyDescent="0.2">
      <c r="B106" s="1053"/>
      <c r="C106" s="1104" t="s">
        <v>198</v>
      </c>
      <c r="D106" s="1103"/>
      <c r="E106" s="2032" t="s">
        <v>1116</v>
      </c>
      <c r="F106" s="2033"/>
      <c r="G106" s="2033"/>
      <c r="H106" s="2033"/>
      <c r="I106" s="2033"/>
      <c r="J106" s="2033"/>
      <c r="K106" s="2033"/>
      <c r="L106" s="2033"/>
      <c r="M106" s="2033"/>
      <c r="N106" s="2033"/>
      <c r="O106" s="2034"/>
      <c r="P106" s="2035"/>
      <c r="Q106" s="2036"/>
      <c r="R106" s="2017">
        <f>VLOOKUP($C106,DMTK!$B$11:$G$250,5,0)</f>
        <v>0</v>
      </c>
      <c r="S106" s="2018"/>
      <c r="T106" s="2018"/>
      <c r="U106" s="2019"/>
      <c r="V106" s="2017">
        <f>VLOOKUP($C106,DMTK!$B$11:$G$250,6,0)</f>
        <v>0</v>
      </c>
      <c r="W106" s="2018"/>
      <c r="X106" s="2018"/>
      <c r="Y106" s="2019"/>
      <c r="Z106" s="2017">
        <f>SUMPRODUCT((ngaygs&gt;=BCĐTK!$AG$2)*(ngaygs&lt;=BCĐTK!$AN$2)*(tkno=$C106),sotien)</f>
        <v>0</v>
      </c>
      <c r="AA106" s="2018"/>
      <c r="AB106" s="2018"/>
      <c r="AC106" s="2019"/>
      <c r="AD106" s="2017">
        <f>SUMPRODUCT((ngaygs&gt;=BCĐTK!$AG$2)*(ngaygs&lt;=BCĐTK!$AN$2)*(tkco=$C106),sotien)</f>
        <v>0</v>
      </c>
      <c r="AE106" s="2018"/>
      <c r="AF106" s="2018"/>
      <c r="AG106" s="2019"/>
      <c r="AH106" s="2017">
        <f>IF($C106="","",MAX(R106+Z106-V106-AD106,0))</f>
        <v>0</v>
      </c>
      <c r="AI106" s="2018"/>
      <c r="AJ106" s="2018"/>
      <c r="AK106" s="2018"/>
      <c r="AL106" s="2019"/>
      <c r="AM106" s="2017">
        <f>IF($C106="","",MAX(V106+AD106-R106-Z106,0))</f>
        <v>0</v>
      </c>
      <c r="AN106" s="2020"/>
      <c r="AO106" s="2020"/>
      <c r="AP106" s="2020"/>
      <c r="AQ106" s="2021"/>
      <c r="AR106" s="1100">
        <v>0</v>
      </c>
      <c r="AS106" s="1100">
        <v>0</v>
      </c>
      <c r="AT106" s="1097"/>
      <c r="AU106" s="1098">
        <v>0</v>
      </c>
      <c r="AV106" s="1098">
        <v>0</v>
      </c>
      <c r="AW106" s="1089"/>
      <c r="AX106" s="1055"/>
    </row>
    <row r="107" spans="2:50" s="1056" customFormat="1" ht="15" customHeight="1" x14ac:dyDescent="0.2">
      <c r="B107" s="1053"/>
      <c r="C107" s="1104" t="s">
        <v>1117</v>
      </c>
      <c r="D107" s="1103"/>
      <c r="E107" s="2032" t="s">
        <v>1118</v>
      </c>
      <c r="F107" s="2033"/>
      <c r="G107" s="2033"/>
      <c r="H107" s="2033"/>
      <c r="I107" s="2033"/>
      <c r="J107" s="2033"/>
      <c r="K107" s="2033"/>
      <c r="L107" s="2033"/>
      <c r="M107" s="2033"/>
      <c r="N107" s="2033"/>
      <c r="O107" s="2034"/>
      <c r="P107" s="2035"/>
      <c r="Q107" s="2036"/>
      <c r="R107" s="2017">
        <f>VLOOKUP($C107,DMTK!$B$11:$G$250,5,0)</f>
        <v>0</v>
      </c>
      <c r="S107" s="2018"/>
      <c r="T107" s="2018"/>
      <c r="U107" s="2019"/>
      <c r="V107" s="2017">
        <f>VLOOKUP($C107,DMTK!$B$11:$G$250,6,0)</f>
        <v>0</v>
      </c>
      <c r="W107" s="2018"/>
      <c r="X107" s="2018"/>
      <c r="Y107" s="2019"/>
      <c r="Z107" s="2017">
        <f>SUMPRODUCT((ngaygs&gt;=BCĐTK!$AG$2)*(ngaygs&lt;=BCĐTK!$AN$2)*(tkno=$C107),sotien)</f>
        <v>0</v>
      </c>
      <c r="AA107" s="2018"/>
      <c r="AB107" s="2018"/>
      <c r="AC107" s="2019"/>
      <c r="AD107" s="2017">
        <f>SUMPRODUCT((ngaygs&gt;=BCĐTK!$AG$2)*(ngaygs&lt;=BCĐTK!$AN$2)*(tkco=$C107),sotien)</f>
        <v>0</v>
      </c>
      <c r="AE107" s="2018"/>
      <c r="AF107" s="2018"/>
      <c r="AG107" s="2019"/>
      <c r="AH107" s="2017">
        <f t="shared" ref="AH107:AH109" si="22">IF($C107="","",MAX(R107+Z107-V107-AD107,0))</f>
        <v>0</v>
      </c>
      <c r="AI107" s="2018"/>
      <c r="AJ107" s="2018"/>
      <c r="AK107" s="2018"/>
      <c r="AL107" s="2019"/>
      <c r="AM107" s="2017">
        <f t="shared" ref="AM107:AM109" si="23">IF($C107="","",MAX(V107+AD107-R107-Z107,0))</f>
        <v>0</v>
      </c>
      <c r="AN107" s="2020"/>
      <c r="AO107" s="2020"/>
      <c r="AP107" s="2020"/>
      <c r="AQ107" s="2021"/>
      <c r="AR107" s="1100">
        <v>0</v>
      </c>
      <c r="AS107" s="1100">
        <v>0</v>
      </c>
      <c r="AT107" s="1097"/>
      <c r="AU107" s="1098">
        <v>0</v>
      </c>
      <c r="AV107" s="1098">
        <v>0</v>
      </c>
      <c r="AW107" s="1089"/>
      <c r="AX107" s="1055"/>
    </row>
    <row r="108" spans="2:50" s="1056" customFormat="1" ht="15" customHeight="1" x14ac:dyDescent="0.2">
      <c r="B108" s="1053"/>
      <c r="C108" s="1104" t="s">
        <v>1119</v>
      </c>
      <c r="D108" s="1103"/>
      <c r="E108" s="2032" t="s">
        <v>631</v>
      </c>
      <c r="F108" s="2033"/>
      <c r="G108" s="2033"/>
      <c r="H108" s="2033"/>
      <c r="I108" s="2033"/>
      <c r="J108" s="2033"/>
      <c r="K108" s="2033"/>
      <c r="L108" s="2033"/>
      <c r="M108" s="2033"/>
      <c r="N108" s="2033"/>
      <c r="O108" s="2034"/>
      <c r="P108" s="2035"/>
      <c r="Q108" s="2036"/>
      <c r="R108" s="2017">
        <f>VLOOKUP($C108,DMTK!$B$11:$G$250,5,0)</f>
        <v>0</v>
      </c>
      <c r="S108" s="2018"/>
      <c r="T108" s="2018"/>
      <c r="U108" s="2019"/>
      <c r="V108" s="2017">
        <f>VLOOKUP($C108,DMTK!$B$11:$G$250,6,0)</f>
        <v>0</v>
      </c>
      <c r="W108" s="2018"/>
      <c r="X108" s="2018"/>
      <c r="Y108" s="2019"/>
      <c r="Z108" s="2017">
        <f>SUMPRODUCT((ngaygs&gt;=BCĐTK!$AG$2)*(ngaygs&lt;=BCĐTK!$AN$2)*(tkno=$C108),sotien)</f>
        <v>0</v>
      </c>
      <c r="AA108" s="2018"/>
      <c r="AB108" s="2018"/>
      <c r="AC108" s="2019"/>
      <c r="AD108" s="2017">
        <f>SUMPRODUCT((ngaygs&gt;=BCĐTK!$AG$2)*(ngaygs&lt;=BCĐTK!$AN$2)*(tkco=$C108),sotien)</f>
        <v>0</v>
      </c>
      <c r="AE108" s="2018"/>
      <c r="AF108" s="2018"/>
      <c r="AG108" s="2019"/>
      <c r="AH108" s="2017">
        <f t="shared" si="22"/>
        <v>0</v>
      </c>
      <c r="AI108" s="2018"/>
      <c r="AJ108" s="2018"/>
      <c r="AK108" s="2018"/>
      <c r="AL108" s="2019"/>
      <c r="AM108" s="2017">
        <f t="shared" si="23"/>
        <v>0</v>
      </c>
      <c r="AN108" s="2020"/>
      <c r="AO108" s="2020"/>
      <c r="AP108" s="2020"/>
      <c r="AQ108" s="2021"/>
      <c r="AR108" s="1100">
        <v>0</v>
      </c>
      <c r="AS108" s="1100">
        <v>0</v>
      </c>
      <c r="AT108" s="1097"/>
      <c r="AU108" s="1098">
        <v>0</v>
      </c>
      <c r="AV108" s="1098">
        <v>0</v>
      </c>
      <c r="AW108" s="1089"/>
      <c r="AX108" s="1055"/>
    </row>
    <row r="109" spans="2:50" s="1056" customFormat="1" ht="15" customHeight="1" x14ac:dyDescent="0.2">
      <c r="B109" s="1053"/>
      <c r="C109" s="1104" t="s">
        <v>1120</v>
      </c>
      <c r="D109" s="1103"/>
      <c r="E109" s="2032" t="s">
        <v>632</v>
      </c>
      <c r="F109" s="2033"/>
      <c r="G109" s="2033"/>
      <c r="H109" s="2033"/>
      <c r="I109" s="2033"/>
      <c r="J109" s="2033"/>
      <c r="K109" s="2033"/>
      <c r="L109" s="2033"/>
      <c r="M109" s="2033"/>
      <c r="N109" s="2033"/>
      <c r="O109" s="2034"/>
      <c r="P109" s="2035"/>
      <c r="Q109" s="2036"/>
      <c r="R109" s="2017">
        <f>VLOOKUP($C109,DMTK!$B$11:$G$250,5,0)</f>
        <v>0</v>
      </c>
      <c r="S109" s="2018"/>
      <c r="T109" s="2018"/>
      <c r="U109" s="2019"/>
      <c r="V109" s="2017">
        <f>VLOOKUP($C109,DMTK!$B$11:$G$250,6,0)</f>
        <v>0</v>
      </c>
      <c r="W109" s="2018"/>
      <c r="X109" s="2018"/>
      <c r="Y109" s="2019"/>
      <c r="Z109" s="2017">
        <f>SUMPRODUCT((ngaygs&gt;=BCĐTK!$AG$2)*(ngaygs&lt;=BCĐTK!$AN$2)*(tkno=$C109),sotien)</f>
        <v>0</v>
      </c>
      <c r="AA109" s="2018"/>
      <c r="AB109" s="2018"/>
      <c r="AC109" s="2019"/>
      <c r="AD109" s="2017">
        <f>SUMPRODUCT((ngaygs&gt;=BCĐTK!$AG$2)*(ngaygs&lt;=BCĐTK!$AN$2)*(tkco=$C109),sotien)</f>
        <v>0</v>
      </c>
      <c r="AE109" s="2018"/>
      <c r="AF109" s="2018"/>
      <c r="AG109" s="2019"/>
      <c r="AH109" s="2017">
        <f t="shared" si="22"/>
        <v>0</v>
      </c>
      <c r="AI109" s="2018"/>
      <c r="AJ109" s="2018"/>
      <c r="AK109" s="2018"/>
      <c r="AL109" s="2019"/>
      <c r="AM109" s="2017">
        <f t="shared" si="23"/>
        <v>0</v>
      </c>
      <c r="AN109" s="2020"/>
      <c r="AO109" s="2020"/>
      <c r="AP109" s="2020"/>
      <c r="AQ109" s="2021"/>
      <c r="AR109" s="1100">
        <v>0</v>
      </c>
      <c r="AS109" s="1100">
        <v>0</v>
      </c>
      <c r="AT109" s="1097"/>
      <c r="AU109" s="1098">
        <v>0</v>
      </c>
      <c r="AV109" s="1098">
        <v>0</v>
      </c>
      <c r="AW109" s="1089"/>
      <c r="AX109" s="1055"/>
    </row>
    <row r="110" spans="2:50" s="1056" customFormat="1" ht="15" customHeight="1" x14ac:dyDescent="0.2">
      <c r="B110" s="1053"/>
      <c r="C110" s="1266" t="s">
        <v>1121</v>
      </c>
      <c r="D110" s="1261" t="s">
        <v>590</v>
      </c>
      <c r="E110" s="2022" t="s">
        <v>197</v>
      </c>
      <c r="F110" s="2023"/>
      <c r="G110" s="2023"/>
      <c r="H110" s="2023"/>
      <c r="I110" s="2023"/>
      <c r="J110" s="2023"/>
      <c r="K110" s="2023"/>
      <c r="L110" s="2023"/>
      <c r="M110" s="2023"/>
      <c r="N110" s="2023"/>
      <c r="O110" s="2024"/>
      <c r="P110" s="2025"/>
      <c r="Q110" s="2026"/>
      <c r="R110" s="2027">
        <f>SUM(R111:U112)</f>
        <v>0</v>
      </c>
      <c r="S110" s="2028"/>
      <c r="T110" s="2028"/>
      <c r="U110" s="2029"/>
      <c r="V110" s="2027">
        <f>SUM(V111:Y112)</f>
        <v>0</v>
      </c>
      <c r="W110" s="2028"/>
      <c r="X110" s="2028"/>
      <c r="Y110" s="2029"/>
      <c r="Z110" s="2027">
        <f>SUM(Z111:AC112)</f>
        <v>0</v>
      </c>
      <c r="AA110" s="2028"/>
      <c r="AB110" s="2028"/>
      <c r="AC110" s="2029"/>
      <c r="AD110" s="2027">
        <f>SUM(AD111:AG112)</f>
        <v>0</v>
      </c>
      <c r="AE110" s="2028"/>
      <c r="AF110" s="2028"/>
      <c r="AG110" s="2029"/>
      <c r="AH110" s="2027">
        <f>SUM(AH111:AL112)</f>
        <v>0</v>
      </c>
      <c r="AI110" s="2030"/>
      <c r="AJ110" s="2030"/>
      <c r="AK110" s="2030"/>
      <c r="AL110" s="2031"/>
      <c r="AM110" s="2027">
        <f>SUM(AM111:AQ112)</f>
        <v>0</v>
      </c>
      <c r="AN110" s="2030"/>
      <c r="AO110" s="2030"/>
      <c r="AP110" s="2030"/>
      <c r="AQ110" s="2031"/>
      <c r="AR110" s="1100">
        <v>0</v>
      </c>
      <c r="AS110" s="1100">
        <v>0</v>
      </c>
      <c r="AT110" s="1097"/>
      <c r="AU110" s="1098">
        <v>0</v>
      </c>
      <c r="AV110" s="1098">
        <v>0</v>
      </c>
      <c r="AW110" s="1089"/>
      <c r="AX110" s="1055"/>
    </row>
    <row r="111" spans="2:50" s="1056" customFormat="1" ht="15" customHeight="1" x14ac:dyDescent="0.2">
      <c r="B111" s="1053"/>
      <c r="C111" s="1104" t="s">
        <v>1122</v>
      </c>
      <c r="D111" s="1103"/>
      <c r="E111" s="2032" t="s">
        <v>1123</v>
      </c>
      <c r="F111" s="2033"/>
      <c r="G111" s="2033"/>
      <c r="H111" s="2033"/>
      <c r="I111" s="2033"/>
      <c r="J111" s="2033"/>
      <c r="K111" s="2033"/>
      <c r="L111" s="2033"/>
      <c r="M111" s="2033"/>
      <c r="N111" s="2033"/>
      <c r="O111" s="2034"/>
      <c r="P111" s="2035"/>
      <c r="Q111" s="2036"/>
      <c r="R111" s="2017">
        <f>VLOOKUP($C111,DMTK!$B$11:$G$250,5,0)</f>
        <v>0</v>
      </c>
      <c r="S111" s="2018"/>
      <c r="T111" s="2018"/>
      <c r="U111" s="2019"/>
      <c r="V111" s="2017">
        <f>VLOOKUP($C111,DMTK!$B$11:$G$250,6,0)</f>
        <v>0</v>
      </c>
      <c r="W111" s="2018"/>
      <c r="X111" s="2018"/>
      <c r="Y111" s="2019"/>
      <c r="Z111" s="2017">
        <f>SUMPRODUCT((ngaygs&gt;=BCĐTK!$AG$2)*(ngaygs&lt;=BCĐTK!$AN$2)*(tkno=$C111),sotien)</f>
        <v>0</v>
      </c>
      <c r="AA111" s="2018"/>
      <c r="AB111" s="2018"/>
      <c r="AC111" s="2019"/>
      <c r="AD111" s="2017">
        <f>SUMPRODUCT((ngaygs&gt;=BCĐTK!$AG$2)*(ngaygs&lt;=BCĐTK!$AN$2)*(tkco=$C111),sotien)</f>
        <v>0</v>
      </c>
      <c r="AE111" s="2018"/>
      <c r="AF111" s="2018"/>
      <c r="AG111" s="2019"/>
      <c r="AH111" s="2017">
        <f t="shared" ref="AH111:AH118" si="24">IF($C111="","",MAX(R111+Z111-V111-AD111,0))</f>
        <v>0</v>
      </c>
      <c r="AI111" s="2018"/>
      <c r="AJ111" s="2018"/>
      <c r="AK111" s="2018"/>
      <c r="AL111" s="2019"/>
      <c r="AM111" s="2017">
        <f t="shared" ref="AM111:AM118" si="25">IF($C111="","",MAX(V111+AD111-R111-Z111,0))</f>
        <v>0</v>
      </c>
      <c r="AN111" s="2020"/>
      <c r="AO111" s="2020"/>
      <c r="AP111" s="2020"/>
      <c r="AQ111" s="2021"/>
      <c r="AR111" s="1100">
        <v>0</v>
      </c>
      <c r="AS111" s="1100">
        <v>0</v>
      </c>
      <c r="AT111" s="1097"/>
      <c r="AU111" s="1098">
        <v>0</v>
      </c>
      <c r="AV111" s="1098">
        <v>0</v>
      </c>
      <c r="AW111" s="1089"/>
      <c r="AX111" s="1055"/>
    </row>
    <row r="112" spans="2:50" s="1056" customFormat="1" ht="15" customHeight="1" x14ac:dyDescent="0.2">
      <c r="B112" s="1053"/>
      <c r="C112" s="1104" t="s">
        <v>1124</v>
      </c>
      <c r="D112" s="1103"/>
      <c r="E112" s="2032" t="s">
        <v>1125</v>
      </c>
      <c r="F112" s="2033"/>
      <c r="G112" s="2033"/>
      <c r="H112" s="2033"/>
      <c r="I112" s="2033"/>
      <c r="J112" s="2033"/>
      <c r="K112" s="2033"/>
      <c r="L112" s="2033"/>
      <c r="M112" s="2033"/>
      <c r="N112" s="2033"/>
      <c r="O112" s="2034"/>
      <c r="P112" s="2035"/>
      <c r="Q112" s="2036"/>
      <c r="R112" s="2017">
        <f>VLOOKUP($C112,DMTK!$B$11:$G$250,5,0)</f>
        <v>0</v>
      </c>
      <c r="S112" s="2018"/>
      <c r="T112" s="2018"/>
      <c r="U112" s="2019"/>
      <c r="V112" s="2017">
        <f>VLOOKUP($C112,DMTK!$B$11:$G$250,6,0)</f>
        <v>0</v>
      </c>
      <c r="W112" s="2018"/>
      <c r="X112" s="2018"/>
      <c r="Y112" s="2019"/>
      <c r="Z112" s="2017">
        <f>SUMPRODUCT((ngaygs&gt;=BCĐTK!$AG$2)*(ngaygs&lt;=BCĐTK!$AN$2)*(tkno=$C112),sotien)</f>
        <v>0</v>
      </c>
      <c r="AA112" s="2018"/>
      <c r="AB112" s="2018"/>
      <c r="AC112" s="2019"/>
      <c r="AD112" s="2017">
        <f>SUMPRODUCT((ngaygs&gt;=BCĐTK!$AG$2)*(ngaygs&lt;=BCĐTK!$AN$2)*(tkco=$C112),sotien)</f>
        <v>0</v>
      </c>
      <c r="AE112" s="2018"/>
      <c r="AF112" s="2018"/>
      <c r="AG112" s="2019"/>
      <c r="AH112" s="2017">
        <f t="shared" si="24"/>
        <v>0</v>
      </c>
      <c r="AI112" s="2018"/>
      <c r="AJ112" s="2018"/>
      <c r="AK112" s="2018"/>
      <c r="AL112" s="2019"/>
      <c r="AM112" s="2017">
        <f t="shared" si="25"/>
        <v>0</v>
      </c>
      <c r="AN112" s="2020"/>
      <c r="AO112" s="2020"/>
      <c r="AP112" s="2020"/>
      <c r="AQ112" s="2021"/>
      <c r="AR112" s="1100">
        <v>0</v>
      </c>
      <c r="AS112" s="1100">
        <v>0</v>
      </c>
      <c r="AT112" s="1097"/>
      <c r="AU112" s="1098">
        <v>0</v>
      </c>
      <c r="AV112" s="1098">
        <v>0</v>
      </c>
      <c r="AW112" s="1089"/>
      <c r="AX112" s="1055"/>
    </row>
    <row r="113" spans="2:50" s="1056" customFormat="1" ht="15" customHeight="1" x14ac:dyDescent="0.2">
      <c r="B113" s="1053"/>
      <c r="C113" s="1266" t="s">
        <v>1126</v>
      </c>
      <c r="D113" s="1261" t="s">
        <v>590</v>
      </c>
      <c r="E113" s="2022" t="s">
        <v>1127</v>
      </c>
      <c r="F113" s="2023"/>
      <c r="G113" s="2023"/>
      <c r="H113" s="2023"/>
      <c r="I113" s="2023"/>
      <c r="J113" s="2023"/>
      <c r="K113" s="2023"/>
      <c r="L113" s="2023"/>
      <c r="M113" s="2023"/>
      <c r="N113" s="2023"/>
      <c r="O113" s="2024"/>
      <c r="P113" s="2025"/>
      <c r="Q113" s="2026"/>
      <c r="R113" s="2027">
        <f>SUM(R114:U120)</f>
        <v>0</v>
      </c>
      <c r="S113" s="2028"/>
      <c r="T113" s="2028"/>
      <c r="U113" s="2029"/>
      <c r="V113" s="2027">
        <f>SUM(V114:Y120)</f>
        <v>0</v>
      </c>
      <c r="W113" s="2028"/>
      <c r="X113" s="2028"/>
      <c r="Y113" s="2029"/>
      <c r="Z113" s="2027">
        <f>SUM(Z114:AC120)</f>
        <v>0</v>
      </c>
      <c r="AA113" s="2028"/>
      <c r="AB113" s="2028"/>
      <c r="AC113" s="2029"/>
      <c r="AD113" s="2027">
        <f>SUM(AD114:AG120)</f>
        <v>0</v>
      </c>
      <c r="AE113" s="2028"/>
      <c r="AF113" s="2028"/>
      <c r="AG113" s="2029"/>
      <c r="AH113" s="2027">
        <f>SUM(AH114:AL120)</f>
        <v>0</v>
      </c>
      <c r="AI113" s="2030"/>
      <c r="AJ113" s="2030"/>
      <c r="AK113" s="2030"/>
      <c r="AL113" s="2031"/>
      <c r="AM113" s="2027">
        <f>SUM(AM114:AQ120)</f>
        <v>0</v>
      </c>
      <c r="AN113" s="2030"/>
      <c r="AO113" s="2030"/>
      <c r="AP113" s="2030"/>
      <c r="AQ113" s="2031"/>
      <c r="AR113" s="1100">
        <v>0</v>
      </c>
      <c r="AS113" s="1100">
        <v>0</v>
      </c>
      <c r="AT113" s="1097"/>
      <c r="AU113" s="1098">
        <v>0</v>
      </c>
      <c r="AV113" s="1098">
        <v>0</v>
      </c>
      <c r="AW113" s="1089"/>
      <c r="AX113" s="1055"/>
    </row>
    <row r="114" spans="2:50" s="1056" customFormat="1" ht="15" customHeight="1" x14ac:dyDescent="0.2">
      <c r="B114" s="1053"/>
      <c r="C114" s="1104" t="s">
        <v>1128</v>
      </c>
      <c r="D114" s="1103"/>
      <c r="E114" s="2032" t="s">
        <v>633</v>
      </c>
      <c r="F114" s="2033"/>
      <c r="G114" s="2033"/>
      <c r="H114" s="2033"/>
      <c r="I114" s="2033"/>
      <c r="J114" s="2033"/>
      <c r="K114" s="2033"/>
      <c r="L114" s="2033"/>
      <c r="M114" s="2033"/>
      <c r="N114" s="2033"/>
      <c r="O114" s="2034"/>
      <c r="P114" s="2035"/>
      <c r="Q114" s="2036"/>
      <c r="R114" s="2017">
        <f>VLOOKUP($C114,DMTK!$B$11:$G$250,5,0)</f>
        <v>0</v>
      </c>
      <c r="S114" s="2018"/>
      <c r="T114" s="2018"/>
      <c r="U114" s="2019"/>
      <c r="V114" s="2017">
        <f>VLOOKUP($C114,DMTK!$B$11:$G$250,6,0)</f>
        <v>0</v>
      </c>
      <c r="W114" s="2018"/>
      <c r="X114" s="2018"/>
      <c r="Y114" s="2019"/>
      <c r="Z114" s="2017">
        <f>SUMPRODUCT((ngaygs&gt;=BCĐTK!$AG$2)*(ngaygs&lt;=BCĐTK!$AN$2)*(tkno=$C114),sotien)</f>
        <v>0</v>
      </c>
      <c r="AA114" s="2018"/>
      <c r="AB114" s="2018"/>
      <c r="AC114" s="2019"/>
      <c r="AD114" s="2017">
        <f>SUMPRODUCT((ngaygs&gt;=BCĐTK!$AG$2)*(ngaygs&lt;=BCĐTK!$AN$2)*(tkco=$C114),sotien)</f>
        <v>0</v>
      </c>
      <c r="AE114" s="2018"/>
      <c r="AF114" s="2018"/>
      <c r="AG114" s="2019"/>
      <c r="AH114" s="2017">
        <f t="shared" si="24"/>
        <v>0</v>
      </c>
      <c r="AI114" s="2018"/>
      <c r="AJ114" s="2018"/>
      <c r="AK114" s="2018"/>
      <c r="AL114" s="2019"/>
      <c r="AM114" s="2017">
        <f t="shared" si="25"/>
        <v>0</v>
      </c>
      <c r="AN114" s="2020"/>
      <c r="AO114" s="2020"/>
      <c r="AP114" s="2020"/>
      <c r="AQ114" s="2021"/>
      <c r="AR114" s="1100">
        <v>0</v>
      </c>
      <c r="AS114" s="1100">
        <v>0</v>
      </c>
      <c r="AT114" s="1097"/>
      <c r="AU114" s="1098">
        <v>0</v>
      </c>
      <c r="AV114" s="1098">
        <v>0</v>
      </c>
      <c r="AW114" s="1089"/>
      <c r="AX114" s="1055"/>
    </row>
    <row r="115" spans="2:50" s="1056" customFormat="1" ht="15" customHeight="1" x14ac:dyDescent="0.2">
      <c r="B115" s="1053"/>
      <c r="C115" s="1104" t="s">
        <v>1129</v>
      </c>
      <c r="D115" s="1103"/>
      <c r="E115" s="2032" t="s">
        <v>634</v>
      </c>
      <c r="F115" s="2033"/>
      <c r="G115" s="2033"/>
      <c r="H115" s="2033"/>
      <c r="I115" s="2033"/>
      <c r="J115" s="2033"/>
      <c r="K115" s="2033"/>
      <c r="L115" s="2033"/>
      <c r="M115" s="2033"/>
      <c r="N115" s="2033"/>
      <c r="O115" s="2034"/>
      <c r="P115" s="2035"/>
      <c r="Q115" s="2036"/>
      <c r="R115" s="2017">
        <f>VLOOKUP($C115,DMTK!$B$11:$G$250,5,0)</f>
        <v>0</v>
      </c>
      <c r="S115" s="2018"/>
      <c r="T115" s="2018"/>
      <c r="U115" s="2019"/>
      <c r="V115" s="2017">
        <f>VLOOKUP($C115,DMTK!$B$11:$G$250,6,0)</f>
        <v>0</v>
      </c>
      <c r="W115" s="2018"/>
      <c r="X115" s="2018"/>
      <c r="Y115" s="2019"/>
      <c r="Z115" s="2017">
        <f>SUMPRODUCT((ngaygs&gt;=BCĐTK!$AG$2)*(ngaygs&lt;=BCĐTK!$AN$2)*(tkno=$C115),sotien)</f>
        <v>0</v>
      </c>
      <c r="AA115" s="2018"/>
      <c r="AB115" s="2018"/>
      <c r="AC115" s="2019"/>
      <c r="AD115" s="2017">
        <f>SUMPRODUCT((ngaygs&gt;=BCĐTK!$AG$2)*(ngaygs&lt;=BCĐTK!$AN$2)*(tkco=$C115),sotien)</f>
        <v>0</v>
      </c>
      <c r="AE115" s="2018"/>
      <c r="AF115" s="2018"/>
      <c r="AG115" s="2019"/>
      <c r="AH115" s="2017">
        <f t="shared" si="24"/>
        <v>0</v>
      </c>
      <c r="AI115" s="2018"/>
      <c r="AJ115" s="2018"/>
      <c r="AK115" s="2018"/>
      <c r="AL115" s="2019"/>
      <c r="AM115" s="2017">
        <f t="shared" si="25"/>
        <v>0</v>
      </c>
      <c r="AN115" s="2020"/>
      <c r="AO115" s="2020"/>
      <c r="AP115" s="2020"/>
      <c r="AQ115" s="2021"/>
      <c r="AR115" s="1100">
        <v>0</v>
      </c>
      <c r="AS115" s="1100">
        <v>0</v>
      </c>
      <c r="AT115" s="1097"/>
      <c r="AU115" s="1098">
        <v>0</v>
      </c>
      <c r="AV115" s="1098">
        <v>0</v>
      </c>
      <c r="AW115" s="1089"/>
      <c r="AX115" s="1055"/>
    </row>
    <row r="116" spans="2:50" s="1056" customFormat="1" ht="15" customHeight="1" x14ac:dyDescent="0.2">
      <c r="B116" s="1053"/>
      <c r="C116" s="1104" t="s">
        <v>1130</v>
      </c>
      <c r="D116" s="1103"/>
      <c r="E116" s="2032" t="s">
        <v>635</v>
      </c>
      <c r="F116" s="2033"/>
      <c r="G116" s="2033"/>
      <c r="H116" s="2033"/>
      <c r="I116" s="2033"/>
      <c r="J116" s="2033"/>
      <c r="K116" s="2033"/>
      <c r="L116" s="2033"/>
      <c r="M116" s="2033"/>
      <c r="N116" s="2033"/>
      <c r="O116" s="2034"/>
      <c r="P116" s="2035"/>
      <c r="Q116" s="2036"/>
      <c r="R116" s="2017">
        <f>VLOOKUP($C116,DMTK!$B$11:$G$250,5,0)</f>
        <v>0</v>
      </c>
      <c r="S116" s="2018"/>
      <c r="T116" s="2018"/>
      <c r="U116" s="2019"/>
      <c r="V116" s="2017">
        <f>VLOOKUP($C116,DMTK!$B$11:$G$250,6,0)</f>
        <v>0</v>
      </c>
      <c r="W116" s="2018"/>
      <c r="X116" s="2018"/>
      <c r="Y116" s="2019"/>
      <c r="Z116" s="2017">
        <f>SUMPRODUCT((ngaygs&gt;=BCĐTK!$AG$2)*(ngaygs&lt;=BCĐTK!$AN$2)*(tkno=$C116),sotien)</f>
        <v>0</v>
      </c>
      <c r="AA116" s="2018"/>
      <c r="AB116" s="2018"/>
      <c r="AC116" s="2019"/>
      <c r="AD116" s="2017">
        <f>SUMPRODUCT((ngaygs&gt;=BCĐTK!$AG$2)*(ngaygs&lt;=BCĐTK!$AN$2)*(tkco=$C116),sotien)</f>
        <v>0</v>
      </c>
      <c r="AE116" s="2018"/>
      <c r="AF116" s="2018"/>
      <c r="AG116" s="2019"/>
      <c r="AH116" s="2017">
        <f t="shared" si="24"/>
        <v>0</v>
      </c>
      <c r="AI116" s="2018"/>
      <c r="AJ116" s="2018"/>
      <c r="AK116" s="2018"/>
      <c r="AL116" s="2019"/>
      <c r="AM116" s="2017">
        <f t="shared" si="25"/>
        <v>0</v>
      </c>
      <c r="AN116" s="2020"/>
      <c r="AO116" s="2020"/>
      <c r="AP116" s="2020"/>
      <c r="AQ116" s="2021"/>
      <c r="AR116" s="1100">
        <v>0</v>
      </c>
      <c r="AS116" s="1100">
        <v>0</v>
      </c>
      <c r="AT116" s="1097"/>
      <c r="AU116" s="1098">
        <v>0</v>
      </c>
      <c r="AV116" s="1098">
        <v>0</v>
      </c>
      <c r="AW116" s="1089"/>
      <c r="AX116" s="1055"/>
    </row>
    <row r="117" spans="2:50" s="1056" customFormat="1" ht="15" customHeight="1" x14ac:dyDescent="0.2">
      <c r="B117" s="1053"/>
      <c r="C117" s="1104" t="s">
        <v>1131</v>
      </c>
      <c r="D117" s="1103"/>
      <c r="E117" s="2032" t="s">
        <v>1132</v>
      </c>
      <c r="F117" s="2033"/>
      <c r="G117" s="2033"/>
      <c r="H117" s="2033"/>
      <c r="I117" s="2033"/>
      <c r="J117" s="2033"/>
      <c r="K117" s="2033"/>
      <c r="L117" s="2033"/>
      <c r="M117" s="2033"/>
      <c r="N117" s="2033"/>
      <c r="O117" s="2034"/>
      <c r="P117" s="2035"/>
      <c r="Q117" s="2036"/>
      <c r="R117" s="2017">
        <f>VLOOKUP($C117,DMTK!$B$11:$G$250,5,0)</f>
        <v>0</v>
      </c>
      <c r="S117" s="2018"/>
      <c r="T117" s="2018"/>
      <c r="U117" s="2019"/>
      <c r="V117" s="2017">
        <f>VLOOKUP($C117,DMTK!$B$11:$G$250,6,0)</f>
        <v>0</v>
      </c>
      <c r="W117" s="2018"/>
      <c r="X117" s="2018"/>
      <c r="Y117" s="2019"/>
      <c r="Z117" s="2017">
        <f>SUMPRODUCT((ngaygs&gt;=BCĐTK!$AG$2)*(ngaygs&lt;=BCĐTK!$AN$2)*(tkno=$C117),sotien)</f>
        <v>0</v>
      </c>
      <c r="AA117" s="2018"/>
      <c r="AB117" s="2018"/>
      <c r="AC117" s="2019"/>
      <c r="AD117" s="2017">
        <f>SUMPRODUCT((ngaygs&gt;=BCĐTK!$AG$2)*(ngaygs&lt;=BCĐTK!$AN$2)*(tkco=$C117),sotien)</f>
        <v>0</v>
      </c>
      <c r="AE117" s="2018"/>
      <c r="AF117" s="2018"/>
      <c r="AG117" s="2019"/>
      <c r="AH117" s="2017">
        <f t="shared" si="24"/>
        <v>0</v>
      </c>
      <c r="AI117" s="2018"/>
      <c r="AJ117" s="2018"/>
      <c r="AK117" s="2018"/>
      <c r="AL117" s="2019"/>
      <c r="AM117" s="2017">
        <f t="shared" si="25"/>
        <v>0</v>
      </c>
      <c r="AN117" s="2020"/>
      <c r="AO117" s="2020"/>
      <c r="AP117" s="2020"/>
      <c r="AQ117" s="2021"/>
      <c r="AR117" s="1100">
        <v>0</v>
      </c>
      <c r="AS117" s="1100">
        <v>0</v>
      </c>
      <c r="AT117" s="1097"/>
      <c r="AU117" s="1098">
        <v>0</v>
      </c>
      <c r="AV117" s="1098">
        <v>0</v>
      </c>
      <c r="AW117" s="1089"/>
      <c r="AX117" s="1055"/>
    </row>
    <row r="118" spans="2:50" s="1056" customFormat="1" ht="15" customHeight="1" x14ac:dyDescent="0.2">
      <c r="B118" s="1053"/>
      <c r="C118" s="1104" t="s">
        <v>1133</v>
      </c>
      <c r="D118" s="1103"/>
      <c r="E118" s="2032" t="s">
        <v>1134</v>
      </c>
      <c r="F118" s="2033"/>
      <c r="G118" s="2033"/>
      <c r="H118" s="2033"/>
      <c r="I118" s="2033"/>
      <c r="J118" s="2033"/>
      <c r="K118" s="2033"/>
      <c r="L118" s="2033"/>
      <c r="M118" s="2033"/>
      <c r="N118" s="2033"/>
      <c r="O118" s="2034"/>
      <c r="P118" s="2035"/>
      <c r="Q118" s="2036"/>
      <c r="R118" s="2017">
        <f>VLOOKUP($C118,DMTK!$B$11:$G$250,5,0)</f>
        <v>0</v>
      </c>
      <c r="S118" s="2018"/>
      <c r="T118" s="2018"/>
      <c r="U118" s="2019"/>
      <c r="V118" s="2017">
        <f>VLOOKUP($C118,DMTK!$B$11:$G$250,6,0)</f>
        <v>0</v>
      </c>
      <c r="W118" s="2018"/>
      <c r="X118" s="2018"/>
      <c r="Y118" s="2019"/>
      <c r="Z118" s="2017">
        <f>SUMPRODUCT((ngaygs&gt;=BCĐTK!$AG$2)*(ngaygs&lt;=BCĐTK!$AN$2)*(tkno=$C118),sotien)</f>
        <v>0</v>
      </c>
      <c r="AA118" s="2018"/>
      <c r="AB118" s="2018"/>
      <c r="AC118" s="2019"/>
      <c r="AD118" s="2017">
        <f>SUMPRODUCT((ngaygs&gt;=BCĐTK!$AG$2)*(ngaygs&lt;=BCĐTK!$AN$2)*(tkco=$C118),sotien)</f>
        <v>0</v>
      </c>
      <c r="AE118" s="2018"/>
      <c r="AF118" s="2018"/>
      <c r="AG118" s="2019"/>
      <c r="AH118" s="2017">
        <f t="shared" si="24"/>
        <v>0</v>
      </c>
      <c r="AI118" s="2018"/>
      <c r="AJ118" s="2018"/>
      <c r="AK118" s="2018"/>
      <c r="AL118" s="2019"/>
      <c r="AM118" s="2017">
        <f t="shared" si="25"/>
        <v>0</v>
      </c>
      <c r="AN118" s="2020"/>
      <c r="AO118" s="2020"/>
      <c r="AP118" s="2020"/>
      <c r="AQ118" s="2021"/>
      <c r="AR118" s="1100">
        <v>0</v>
      </c>
      <c r="AS118" s="1100">
        <v>0</v>
      </c>
      <c r="AT118" s="1097"/>
      <c r="AU118" s="1098">
        <v>0</v>
      </c>
      <c r="AV118" s="1098">
        <v>0</v>
      </c>
      <c r="AW118" s="1089"/>
      <c r="AX118" s="1055"/>
    </row>
    <row r="119" spans="2:50" s="1056" customFormat="1" ht="15" customHeight="1" x14ac:dyDescent="0.2">
      <c r="B119" s="1053"/>
      <c r="C119" s="1104" t="s">
        <v>1135</v>
      </c>
      <c r="D119" s="1103"/>
      <c r="E119" s="2032" t="s">
        <v>1136</v>
      </c>
      <c r="F119" s="2033"/>
      <c r="G119" s="2033"/>
      <c r="H119" s="2033"/>
      <c r="I119" s="2033"/>
      <c r="J119" s="2033"/>
      <c r="K119" s="2033"/>
      <c r="L119" s="2033"/>
      <c r="M119" s="2033"/>
      <c r="N119" s="2033"/>
      <c r="O119" s="2034"/>
      <c r="P119" s="2035"/>
      <c r="Q119" s="2036"/>
      <c r="R119" s="2017">
        <f>VLOOKUP($C119,DMTK!$B$11:$G$250,5,0)</f>
        <v>0</v>
      </c>
      <c r="S119" s="2018"/>
      <c r="T119" s="2018"/>
      <c r="U119" s="2019"/>
      <c r="V119" s="2017">
        <f>VLOOKUP($C119,DMTK!$B$11:$G$250,6,0)</f>
        <v>0</v>
      </c>
      <c r="W119" s="2018"/>
      <c r="X119" s="2018"/>
      <c r="Y119" s="2019"/>
      <c r="Z119" s="2017">
        <f>SUMPRODUCT((ngaygs&gt;=BCĐTK!$AG$2)*(ngaygs&lt;=BCĐTK!$AN$2)*(tkno=$C119),sotien)</f>
        <v>0</v>
      </c>
      <c r="AA119" s="2018"/>
      <c r="AB119" s="2018"/>
      <c r="AC119" s="2019"/>
      <c r="AD119" s="2017">
        <f>SUMPRODUCT((ngaygs&gt;=BCĐTK!$AG$2)*(ngaygs&lt;=BCĐTK!$AN$2)*(tkco=$C119),sotien)</f>
        <v>0</v>
      </c>
      <c r="AE119" s="2018"/>
      <c r="AF119" s="2018"/>
      <c r="AG119" s="2019"/>
      <c r="AH119" s="2017">
        <f t="shared" ref="AH119:AH120" si="26">IF($C119="","",MAX(R119+Z119-V119-AD119,0))</f>
        <v>0</v>
      </c>
      <c r="AI119" s="2018"/>
      <c r="AJ119" s="2018"/>
      <c r="AK119" s="2018"/>
      <c r="AL119" s="2019"/>
      <c r="AM119" s="2017">
        <f t="shared" ref="AM119:AM120" si="27">IF($C119="","",MAX(V119+AD119-R119-Z119,0))</f>
        <v>0</v>
      </c>
      <c r="AN119" s="2020"/>
      <c r="AO119" s="2020"/>
      <c r="AP119" s="2020"/>
      <c r="AQ119" s="2021"/>
      <c r="AR119" s="1100">
        <v>0</v>
      </c>
      <c r="AS119" s="1100">
        <v>0</v>
      </c>
      <c r="AT119" s="1097"/>
      <c r="AU119" s="1098">
        <v>0</v>
      </c>
      <c r="AV119" s="1098">
        <v>0</v>
      </c>
      <c r="AW119" s="1089"/>
      <c r="AX119" s="1055"/>
    </row>
    <row r="120" spans="2:50" s="1056" customFormat="1" ht="15" customHeight="1" x14ac:dyDescent="0.2">
      <c r="B120" s="1053"/>
      <c r="C120" s="1104" t="s">
        <v>1137</v>
      </c>
      <c r="D120" s="1103"/>
      <c r="E120" s="2032" t="s">
        <v>636</v>
      </c>
      <c r="F120" s="2033"/>
      <c r="G120" s="2033"/>
      <c r="H120" s="2033"/>
      <c r="I120" s="2033"/>
      <c r="J120" s="2033"/>
      <c r="K120" s="2033"/>
      <c r="L120" s="2033"/>
      <c r="M120" s="2033"/>
      <c r="N120" s="2033"/>
      <c r="O120" s="2034"/>
      <c r="P120" s="2035"/>
      <c r="Q120" s="2036"/>
      <c r="R120" s="2017">
        <f>VLOOKUP($C120,DMTK!$B$11:$G$250,5,0)</f>
        <v>0</v>
      </c>
      <c r="S120" s="2018"/>
      <c r="T120" s="2018"/>
      <c r="U120" s="2019"/>
      <c r="V120" s="2017">
        <f>VLOOKUP($C120,DMTK!$B$11:$G$250,6,0)</f>
        <v>0</v>
      </c>
      <c r="W120" s="2018"/>
      <c r="X120" s="2018"/>
      <c r="Y120" s="2019"/>
      <c r="Z120" s="2017">
        <f>SUMPRODUCT((ngaygs&gt;=BCĐTK!$AG$2)*(ngaygs&lt;=BCĐTK!$AN$2)*(tkno=$C120),sotien)</f>
        <v>0</v>
      </c>
      <c r="AA120" s="2018"/>
      <c r="AB120" s="2018"/>
      <c r="AC120" s="2019"/>
      <c r="AD120" s="2017">
        <f>SUMPRODUCT((ngaygs&gt;=BCĐTK!$AG$2)*(ngaygs&lt;=BCĐTK!$AN$2)*(tkco=$C120),sotien)</f>
        <v>0</v>
      </c>
      <c r="AE120" s="2018"/>
      <c r="AF120" s="2018"/>
      <c r="AG120" s="2019"/>
      <c r="AH120" s="2017">
        <f t="shared" si="26"/>
        <v>0</v>
      </c>
      <c r="AI120" s="2018"/>
      <c r="AJ120" s="2018"/>
      <c r="AK120" s="2018"/>
      <c r="AL120" s="2019"/>
      <c r="AM120" s="2017">
        <f t="shared" si="27"/>
        <v>0</v>
      </c>
      <c r="AN120" s="2020"/>
      <c r="AO120" s="2020"/>
      <c r="AP120" s="2020"/>
      <c r="AQ120" s="2021"/>
      <c r="AR120" s="1100">
        <v>0</v>
      </c>
      <c r="AS120" s="1100">
        <v>0</v>
      </c>
      <c r="AT120" s="1097"/>
      <c r="AU120" s="1098">
        <v>0</v>
      </c>
      <c r="AV120" s="1098">
        <v>0</v>
      </c>
      <c r="AW120" s="1089"/>
      <c r="AX120" s="1055"/>
    </row>
    <row r="121" spans="2:50" s="1056" customFormat="1" ht="15" customHeight="1" x14ac:dyDescent="0.2">
      <c r="B121" s="1053"/>
      <c r="C121" s="1266" t="s">
        <v>199</v>
      </c>
      <c r="D121" s="1204" t="s">
        <v>590</v>
      </c>
      <c r="E121" s="2022" t="s">
        <v>200</v>
      </c>
      <c r="F121" s="2023"/>
      <c r="G121" s="2023"/>
      <c r="H121" s="2023"/>
      <c r="I121" s="2023"/>
      <c r="J121" s="2023"/>
      <c r="K121" s="2023"/>
      <c r="L121" s="2023"/>
      <c r="M121" s="2023"/>
      <c r="N121" s="2023"/>
      <c r="O121" s="2024"/>
      <c r="P121" s="2025"/>
      <c r="Q121" s="2026"/>
      <c r="R121" s="2027">
        <f>R122+R123+R124+R125</f>
        <v>0</v>
      </c>
      <c r="S121" s="2028"/>
      <c r="T121" s="2028"/>
      <c r="U121" s="2029"/>
      <c r="V121" s="2027">
        <f>V122+V123+V124+V125</f>
        <v>0</v>
      </c>
      <c r="W121" s="2028"/>
      <c r="X121" s="2028"/>
      <c r="Y121" s="2029"/>
      <c r="Z121" s="2027">
        <f>Z122+Z123+Z124+Z125</f>
        <v>0</v>
      </c>
      <c r="AA121" s="2028"/>
      <c r="AB121" s="2028"/>
      <c r="AC121" s="2029"/>
      <c r="AD121" s="2027">
        <f>AD122+AD123+AD124+AD125</f>
        <v>0</v>
      </c>
      <c r="AE121" s="2028"/>
      <c r="AF121" s="2028"/>
      <c r="AG121" s="2029"/>
      <c r="AH121" s="2027">
        <f>AH122+AH123+AH124+AH125</f>
        <v>0</v>
      </c>
      <c r="AI121" s="2030"/>
      <c r="AJ121" s="2030"/>
      <c r="AK121" s="2030"/>
      <c r="AL121" s="2031"/>
      <c r="AM121" s="2027">
        <f>AM122+AM123+AM124+AM125</f>
        <v>0</v>
      </c>
      <c r="AN121" s="2030"/>
      <c r="AO121" s="2030"/>
      <c r="AP121" s="2030"/>
      <c r="AQ121" s="2031"/>
      <c r="AR121" s="1100">
        <v>0</v>
      </c>
      <c r="AS121" s="1100">
        <v>0</v>
      </c>
      <c r="AT121" s="1097"/>
      <c r="AU121" s="1098">
        <v>0</v>
      </c>
      <c r="AV121" s="1098">
        <v>0</v>
      </c>
      <c r="AW121" s="1089"/>
      <c r="AX121" s="1055"/>
    </row>
    <row r="122" spans="2:50" s="1056" customFormat="1" ht="15" customHeight="1" x14ac:dyDescent="0.2">
      <c r="B122" s="1053"/>
      <c r="C122" s="1104" t="s">
        <v>201</v>
      </c>
      <c r="D122" s="1103"/>
      <c r="E122" s="2032" t="s">
        <v>202</v>
      </c>
      <c r="F122" s="2033"/>
      <c r="G122" s="2033"/>
      <c r="H122" s="2033"/>
      <c r="I122" s="2033"/>
      <c r="J122" s="2033"/>
      <c r="K122" s="2033"/>
      <c r="L122" s="2033"/>
      <c r="M122" s="2033"/>
      <c r="N122" s="2033"/>
      <c r="O122" s="2034"/>
      <c r="P122" s="2035"/>
      <c r="Q122" s="2036"/>
      <c r="R122" s="2017">
        <f>VLOOKUP($C122,DMTK!$B$11:$G$250,5,0)</f>
        <v>0</v>
      </c>
      <c r="S122" s="2018"/>
      <c r="T122" s="2018"/>
      <c r="U122" s="2019"/>
      <c r="V122" s="2017">
        <f>VLOOKUP($C122,DMTK!$B$11:$G$250,6,0)</f>
        <v>0</v>
      </c>
      <c r="W122" s="2018"/>
      <c r="X122" s="2018"/>
      <c r="Y122" s="2019"/>
      <c r="Z122" s="2017">
        <f>SUMPRODUCT((ngaygs&gt;=BCĐTK!$AG$2)*(ngaygs&lt;=BCĐTK!$AN$2)*(tkno=$C122),sotien)</f>
        <v>0</v>
      </c>
      <c r="AA122" s="2018"/>
      <c r="AB122" s="2018"/>
      <c r="AC122" s="2019"/>
      <c r="AD122" s="2017">
        <f>SUMPRODUCT((ngaygs&gt;=BCĐTK!$AG$2)*(ngaygs&lt;=BCĐTK!$AN$2)*(tkco=$C122),sotien)</f>
        <v>0</v>
      </c>
      <c r="AE122" s="2018"/>
      <c r="AF122" s="2018"/>
      <c r="AG122" s="2019"/>
      <c r="AH122" s="2017">
        <f>IF($C122="","",MAX(R122+Z122-V122-AD122,0))</f>
        <v>0</v>
      </c>
      <c r="AI122" s="2018"/>
      <c r="AJ122" s="2018"/>
      <c r="AK122" s="2018"/>
      <c r="AL122" s="2019"/>
      <c r="AM122" s="2017">
        <f>IF($C122="","",MAX(V122+AD122-R122-Z122,0))</f>
        <v>0</v>
      </c>
      <c r="AN122" s="2020"/>
      <c r="AO122" s="2020"/>
      <c r="AP122" s="2020"/>
      <c r="AQ122" s="2021"/>
      <c r="AR122" s="1100">
        <v>0</v>
      </c>
      <c r="AS122" s="1100">
        <v>0</v>
      </c>
      <c r="AT122" s="1097"/>
      <c r="AU122" s="1098">
        <v>0</v>
      </c>
      <c r="AV122" s="1098">
        <v>0</v>
      </c>
      <c r="AW122" s="1089"/>
      <c r="AX122" s="1055"/>
    </row>
    <row r="123" spans="2:50" s="1056" customFormat="1" ht="15" customHeight="1" x14ac:dyDescent="0.2">
      <c r="B123" s="1053"/>
      <c r="C123" s="1104" t="s">
        <v>203</v>
      </c>
      <c r="D123" s="1103"/>
      <c r="E123" s="2032" t="s">
        <v>204</v>
      </c>
      <c r="F123" s="2033"/>
      <c r="G123" s="2033"/>
      <c r="H123" s="2033"/>
      <c r="I123" s="2033"/>
      <c r="J123" s="2033"/>
      <c r="K123" s="2033"/>
      <c r="L123" s="2033"/>
      <c r="M123" s="2033"/>
      <c r="N123" s="2033"/>
      <c r="O123" s="2034"/>
      <c r="P123" s="2035"/>
      <c r="Q123" s="2036"/>
      <c r="R123" s="2017">
        <f>VLOOKUP($C123,DMTK!$B$11:$G$250,5,0)</f>
        <v>0</v>
      </c>
      <c r="S123" s="2018"/>
      <c r="T123" s="2018"/>
      <c r="U123" s="2019"/>
      <c r="V123" s="2017">
        <f>VLOOKUP($C123,DMTK!$B$11:$G$250,6,0)</f>
        <v>0</v>
      </c>
      <c r="W123" s="2018"/>
      <c r="X123" s="2018"/>
      <c r="Y123" s="2019"/>
      <c r="Z123" s="2017">
        <f>SUMPRODUCT((ngaygs&gt;=BCĐTK!$AG$2)*(ngaygs&lt;=BCĐTK!$AN$2)*(tkno=$C123),sotien)</f>
        <v>0</v>
      </c>
      <c r="AA123" s="2018"/>
      <c r="AB123" s="2018"/>
      <c r="AC123" s="2019"/>
      <c r="AD123" s="2017">
        <f>SUMPRODUCT((ngaygs&gt;=BCĐTK!$AG$2)*(ngaygs&lt;=BCĐTK!$AN$2)*(tkco=$C123),sotien)</f>
        <v>0</v>
      </c>
      <c r="AE123" s="2018"/>
      <c r="AF123" s="2018"/>
      <c r="AG123" s="2019"/>
      <c r="AH123" s="2017">
        <f>IF($C123="","",MAX(R123+Z123-V123-AD123,0))</f>
        <v>0</v>
      </c>
      <c r="AI123" s="2018"/>
      <c r="AJ123" s="2018"/>
      <c r="AK123" s="2018"/>
      <c r="AL123" s="2019"/>
      <c r="AM123" s="2017">
        <f>IF($C123="","",MAX(V123+AD123-R123-Z123,0))</f>
        <v>0</v>
      </c>
      <c r="AN123" s="2020"/>
      <c r="AO123" s="2020"/>
      <c r="AP123" s="2020"/>
      <c r="AQ123" s="2021"/>
      <c r="AR123" s="1100">
        <v>0</v>
      </c>
      <c r="AS123" s="1100">
        <v>0</v>
      </c>
      <c r="AT123" s="1097"/>
      <c r="AU123" s="1098">
        <v>0</v>
      </c>
      <c r="AV123" s="1098">
        <v>0</v>
      </c>
      <c r="AW123" s="1089"/>
      <c r="AX123" s="1055"/>
    </row>
    <row r="124" spans="2:50" s="1056" customFormat="1" ht="15" customHeight="1" x14ac:dyDescent="0.2">
      <c r="B124" s="1053"/>
      <c r="C124" s="1104" t="s">
        <v>205</v>
      </c>
      <c r="D124" s="1103"/>
      <c r="E124" s="2032" t="s">
        <v>206</v>
      </c>
      <c r="F124" s="2033"/>
      <c r="G124" s="2033"/>
      <c r="H124" s="2033"/>
      <c r="I124" s="2033"/>
      <c r="J124" s="2033"/>
      <c r="K124" s="2033"/>
      <c r="L124" s="2033"/>
      <c r="M124" s="2033"/>
      <c r="N124" s="2033"/>
      <c r="O124" s="2034"/>
      <c r="P124" s="2035"/>
      <c r="Q124" s="2036"/>
      <c r="R124" s="2017">
        <f>VLOOKUP($C124,DMTK!$B$11:$G$250,5,0)</f>
        <v>0</v>
      </c>
      <c r="S124" s="2018"/>
      <c r="T124" s="2018"/>
      <c r="U124" s="2019"/>
      <c r="V124" s="2017">
        <f>VLOOKUP($C124,DMTK!$B$11:$G$250,6,0)</f>
        <v>0</v>
      </c>
      <c r="W124" s="2018"/>
      <c r="X124" s="2018"/>
      <c r="Y124" s="2019"/>
      <c r="Z124" s="2017">
        <f>SUMPRODUCT((ngaygs&gt;=BCĐTK!$AG$2)*(ngaygs&lt;=BCĐTK!$AN$2)*(tkno=$C124),sotien)</f>
        <v>0</v>
      </c>
      <c r="AA124" s="2018"/>
      <c r="AB124" s="2018"/>
      <c r="AC124" s="2019"/>
      <c r="AD124" s="2017">
        <f>SUMPRODUCT((ngaygs&gt;=BCĐTK!$AG$2)*(ngaygs&lt;=BCĐTK!$AN$2)*(tkco=$C124),sotien)</f>
        <v>0</v>
      </c>
      <c r="AE124" s="2018"/>
      <c r="AF124" s="2018"/>
      <c r="AG124" s="2019"/>
      <c r="AH124" s="2017">
        <f>IF($C124="","",MAX(R124+Z124-V124-AD124,0))</f>
        <v>0</v>
      </c>
      <c r="AI124" s="2018"/>
      <c r="AJ124" s="2018"/>
      <c r="AK124" s="2018"/>
      <c r="AL124" s="2019"/>
      <c r="AM124" s="2017">
        <f>IF($C124="","",MAX(V124+AD124-R124-Z124,0))</f>
        <v>0</v>
      </c>
      <c r="AN124" s="2020"/>
      <c r="AO124" s="2020"/>
      <c r="AP124" s="2020"/>
      <c r="AQ124" s="2021"/>
      <c r="AR124" s="1100">
        <v>0</v>
      </c>
      <c r="AS124" s="1100">
        <v>0</v>
      </c>
      <c r="AT124" s="1097"/>
      <c r="AU124" s="1098">
        <v>0</v>
      </c>
      <c r="AV124" s="1098">
        <v>0</v>
      </c>
      <c r="AW124" s="1089"/>
      <c r="AX124" s="1055"/>
    </row>
    <row r="125" spans="2:50" s="1056" customFormat="1" ht="15" customHeight="1" x14ac:dyDescent="0.2">
      <c r="B125" s="1053"/>
      <c r="C125" s="1104" t="s">
        <v>207</v>
      </c>
      <c r="D125" s="1103"/>
      <c r="E125" s="2032" t="s">
        <v>208</v>
      </c>
      <c r="F125" s="2033"/>
      <c r="G125" s="2033"/>
      <c r="H125" s="2033"/>
      <c r="I125" s="2033"/>
      <c r="J125" s="2033"/>
      <c r="K125" s="2033"/>
      <c r="L125" s="2033"/>
      <c r="M125" s="2033"/>
      <c r="N125" s="2033"/>
      <c r="O125" s="2034"/>
      <c r="P125" s="2035"/>
      <c r="Q125" s="2036"/>
      <c r="R125" s="2017">
        <f>VLOOKUP($C125,DMTK!$B$11:$G$250,5,0)</f>
        <v>0</v>
      </c>
      <c r="S125" s="2018"/>
      <c r="T125" s="2018"/>
      <c r="U125" s="2019"/>
      <c r="V125" s="2017">
        <f>VLOOKUP($C125,DMTK!$B$11:$G$250,6,0)</f>
        <v>0</v>
      </c>
      <c r="W125" s="2018"/>
      <c r="X125" s="2018"/>
      <c r="Y125" s="2019"/>
      <c r="Z125" s="2017">
        <f>SUMPRODUCT((ngaygs&gt;=BCĐTK!$AG$2)*(ngaygs&lt;=BCĐTK!$AN$2)*(tkno=$C125),sotien)</f>
        <v>0</v>
      </c>
      <c r="AA125" s="2018"/>
      <c r="AB125" s="2018"/>
      <c r="AC125" s="2019"/>
      <c r="AD125" s="2017">
        <f>SUMPRODUCT((ngaygs&gt;=BCĐTK!$AG$2)*(ngaygs&lt;=BCĐTK!$AN$2)*(tkco=$C125),sotien)</f>
        <v>0</v>
      </c>
      <c r="AE125" s="2018"/>
      <c r="AF125" s="2018"/>
      <c r="AG125" s="2019"/>
      <c r="AH125" s="2017">
        <f>IF($C125="","",MAX(R125+Z125-V125-AD125,0))</f>
        <v>0</v>
      </c>
      <c r="AI125" s="2018"/>
      <c r="AJ125" s="2018"/>
      <c r="AK125" s="2018"/>
      <c r="AL125" s="2019"/>
      <c r="AM125" s="2017">
        <f>IF($C125="","",MAX(V125+AD125-R125-Z125,0))</f>
        <v>0</v>
      </c>
      <c r="AN125" s="2020"/>
      <c r="AO125" s="2020"/>
      <c r="AP125" s="2020"/>
      <c r="AQ125" s="2021"/>
      <c r="AR125" s="1100">
        <v>0</v>
      </c>
      <c r="AS125" s="1100">
        <v>0</v>
      </c>
      <c r="AT125" s="1097"/>
      <c r="AU125" s="1098">
        <v>0</v>
      </c>
      <c r="AV125" s="1098">
        <v>0</v>
      </c>
      <c r="AW125" s="1089"/>
      <c r="AX125" s="1055"/>
    </row>
    <row r="126" spans="2:50" s="1056" customFormat="1" ht="15" customHeight="1" x14ac:dyDescent="0.2">
      <c r="B126" s="1053"/>
      <c r="C126" s="1267" t="s">
        <v>209</v>
      </c>
      <c r="D126" s="1106" t="s">
        <v>590</v>
      </c>
      <c r="E126" s="2037" t="s">
        <v>210</v>
      </c>
      <c r="F126" s="2038"/>
      <c r="G126" s="2038"/>
      <c r="H126" s="2038"/>
      <c r="I126" s="2038"/>
      <c r="J126" s="2038"/>
      <c r="K126" s="2038"/>
      <c r="L126" s="2038"/>
      <c r="M126" s="2038"/>
      <c r="N126" s="2038"/>
      <c r="O126" s="2039"/>
      <c r="P126" s="2040"/>
      <c r="Q126" s="2041"/>
      <c r="R126" s="2042">
        <f>VLOOKUP($C126,DMTK!$B$11:$G$250,5,0)</f>
        <v>0</v>
      </c>
      <c r="S126" s="2043"/>
      <c r="T126" s="2043"/>
      <c r="U126" s="2044"/>
      <c r="V126" s="2042">
        <f>VLOOKUP($C126,DMTK!$B$11:$G$250,6,0)</f>
        <v>0</v>
      </c>
      <c r="W126" s="2043"/>
      <c r="X126" s="2043"/>
      <c r="Y126" s="2044"/>
      <c r="Z126" s="2042">
        <f>SUMPRODUCT((ngaygs&gt;=BCĐTK!$AG$2)*(ngaygs&lt;=BCĐTK!$AN$2)*(tkno=$C126),sotien)</f>
        <v>0</v>
      </c>
      <c r="AA126" s="2043"/>
      <c r="AB126" s="2043"/>
      <c r="AC126" s="2044"/>
      <c r="AD126" s="2042">
        <f>SUMPRODUCT((ngaygs&gt;=BCĐTK!$AG$2)*(ngaygs&lt;=BCĐTK!$AN$2)*(tkco=$C126),sotien)</f>
        <v>0</v>
      </c>
      <c r="AE126" s="2043"/>
      <c r="AF126" s="2043"/>
      <c r="AG126" s="2044"/>
      <c r="AH126" s="2042">
        <f t="shared" ref="AH126" si="28">IF($C126="","",MAX(R126+Z126-V126-AD126,0))</f>
        <v>0</v>
      </c>
      <c r="AI126" s="2043"/>
      <c r="AJ126" s="2043"/>
      <c r="AK126" s="2043"/>
      <c r="AL126" s="2044"/>
      <c r="AM126" s="2042">
        <f t="shared" ref="AM126" si="29">IF($C126="","",MAX(V126+AD126-R126-Z126,0))</f>
        <v>0</v>
      </c>
      <c r="AN126" s="2045"/>
      <c r="AO126" s="2045"/>
      <c r="AP126" s="2045"/>
      <c r="AQ126" s="2046"/>
      <c r="AR126" s="1100">
        <v>0</v>
      </c>
      <c r="AS126" s="1100">
        <v>0</v>
      </c>
      <c r="AT126" s="1097"/>
      <c r="AU126" s="1098">
        <v>0</v>
      </c>
      <c r="AV126" s="1098">
        <v>0</v>
      </c>
      <c r="AW126" s="1089"/>
      <c r="AX126" s="1055"/>
    </row>
    <row r="127" spans="2:50" s="1056" customFormat="1" ht="15" customHeight="1" x14ac:dyDescent="0.2">
      <c r="B127" s="1053"/>
      <c r="C127" s="1267" t="s">
        <v>1205</v>
      </c>
      <c r="D127" s="1106" t="s">
        <v>590</v>
      </c>
      <c r="E127" s="2037" t="s">
        <v>1206</v>
      </c>
      <c r="F127" s="2038"/>
      <c r="G127" s="2038"/>
      <c r="H127" s="2038"/>
      <c r="I127" s="2038"/>
      <c r="J127" s="2038"/>
      <c r="K127" s="2038"/>
      <c r="L127" s="2038"/>
      <c r="M127" s="2038"/>
      <c r="N127" s="2038"/>
      <c r="O127" s="2039"/>
      <c r="P127" s="2040"/>
      <c r="Q127" s="2041"/>
      <c r="R127" s="2042">
        <f>VLOOKUP($C127,DMTK!$B$11:$G$250,5,0)</f>
        <v>0</v>
      </c>
      <c r="S127" s="2043"/>
      <c r="T127" s="2043"/>
      <c r="U127" s="2044"/>
      <c r="V127" s="2042">
        <f>VLOOKUP($C127,DMTK!$B$11:$G$250,6,0)</f>
        <v>0</v>
      </c>
      <c r="W127" s="2043"/>
      <c r="X127" s="2043"/>
      <c r="Y127" s="2044"/>
      <c r="Z127" s="2042">
        <f>SUMPRODUCT((ngaygs&gt;=BCĐTK!$AG$2)*(ngaygs&lt;=BCĐTK!$AN$2)*(tkno=$C127),sotien)</f>
        <v>0</v>
      </c>
      <c r="AA127" s="2043"/>
      <c r="AB127" s="2043"/>
      <c r="AC127" s="2044"/>
      <c r="AD127" s="2042">
        <f>SUMPRODUCT((ngaygs&gt;=BCĐTK!$AG$2)*(ngaygs&lt;=BCĐTK!$AN$2)*(tkco=$C127),sotien)</f>
        <v>0</v>
      </c>
      <c r="AE127" s="2043"/>
      <c r="AF127" s="2043"/>
      <c r="AG127" s="2044"/>
      <c r="AH127" s="2042">
        <f t="shared" ref="AH127:AH128" si="30">IF($C127="","",MAX(R127+Z127-V127-AD127,0))</f>
        <v>0</v>
      </c>
      <c r="AI127" s="2043"/>
      <c r="AJ127" s="2043"/>
      <c r="AK127" s="2043"/>
      <c r="AL127" s="2044"/>
      <c r="AM127" s="2042">
        <f t="shared" ref="AM127:AM128" si="31">IF($C127="","",MAX(V127+AD127-R127-Z127,0))</f>
        <v>0</v>
      </c>
      <c r="AN127" s="2045"/>
      <c r="AO127" s="2045"/>
      <c r="AP127" s="2045"/>
      <c r="AQ127" s="2046"/>
      <c r="AR127" s="1100">
        <v>0</v>
      </c>
      <c r="AS127" s="1100">
        <v>0</v>
      </c>
      <c r="AT127" s="1097"/>
      <c r="AU127" s="1098">
        <v>0</v>
      </c>
      <c r="AV127" s="1098">
        <v>0</v>
      </c>
      <c r="AW127" s="1089"/>
      <c r="AX127" s="1055"/>
    </row>
    <row r="128" spans="2:50" s="1056" customFormat="1" ht="15" customHeight="1" x14ac:dyDescent="0.2">
      <c r="B128" s="1053"/>
      <c r="C128" s="1267" t="s">
        <v>1207</v>
      </c>
      <c r="D128" s="1106" t="s">
        <v>590</v>
      </c>
      <c r="E128" s="2037" t="s">
        <v>638</v>
      </c>
      <c r="F128" s="2038"/>
      <c r="G128" s="2038"/>
      <c r="H128" s="2038"/>
      <c r="I128" s="2038"/>
      <c r="J128" s="2038"/>
      <c r="K128" s="2038"/>
      <c r="L128" s="2038"/>
      <c r="M128" s="2038"/>
      <c r="N128" s="2038"/>
      <c r="O128" s="2039"/>
      <c r="P128" s="2040"/>
      <c r="Q128" s="2041"/>
      <c r="R128" s="2042">
        <f>VLOOKUP($C128,DMTK!$B$11:$G$250,5,0)</f>
        <v>0</v>
      </c>
      <c r="S128" s="2043"/>
      <c r="T128" s="2043"/>
      <c r="U128" s="2044"/>
      <c r="V128" s="2042">
        <f>VLOOKUP($C128,DMTK!$B$11:$G$250,6,0)</f>
        <v>0</v>
      </c>
      <c r="W128" s="2043"/>
      <c r="X128" s="2043"/>
      <c r="Y128" s="2044"/>
      <c r="Z128" s="2042">
        <f>SUMPRODUCT((ngaygs&gt;=BCĐTK!$AG$2)*(ngaygs&lt;=BCĐTK!$AN$2)*(tkno=$C128),sotien)</f>
        <v>0</v>
      </c>
      <c r="AA128" s="2043"/>
      <c r="AB128" s="2043"/>
      <c r="AC128" s="2044"/>
      <c r="AD128" s="2042">
        <f>SUMPRODUCT((ngaygs&gt;=BCĐTK!$AG$2)*(ngaygs&lt;=BCĐTK!$AN$2)*(tkco=$C128),sotien)</f>
        <v>0</v>
      </c>
      <c r="AE128" s="2043"/>
      <c r="AF128" s="2043"/>
      <c r="AG128" s="2044"/>
      <c r="AH128" s="2042">
        <f t="shared" si="30"/>
        <v>0</v>
      </c>
      <c r="AI128" s="2043"/>
      <c r="AJ128" s="2043"/>
      <c r="AK128" s="2043"/>
      <c r="AL128" s="2044"/>
      <c r="AM128" s="2042">
        <f t="shared" si="31"/>
        <v>0</v>
      </c>
      <c r="AN128" s="2045"/>
      <c r="AO128" s="2045"/>
      <c r="AP128" s="2045"/>
      <c r="AQ128" s="2046"/>
      <c r="AR128" s="1100">
        <v>0</v>
      </c>
      <c r="AS128" s="1100">
        <v>0</v>
      </c>
      <c r="AT128" s="1097"/>
      <c r="AU128" s="1098">
        <v>0</v>
      </c>
      <c r="AV128" s="1098">
        <v>0</v>
      </c>
      <c r="AW128" s="1089"/>
      <c r="AX128" s="1055"/>
    </row>
    <row r="129" spans="2:50" s="1056" customFormat="1" ht="15" customHeight="1" x14ac:dyDescent="0.2">
      <c r="B129" s="1053"/>
      <c r="C129" s="1266" t="s">
        <v>211</v>
      </c>
      <c r="D129" s="1204" t="s">
        <v>590</v>
      </c>
      <c r="E129" s="2022" t="s">
        <v>212</v>
      </c>
      <c r="F129" s="2023"/>
      <c r="G129" s="2023"/>
      <c r="H129" s="2023"/>
      <c r="I129" s="2023"/>
      <c r="J129" s="2023"/>
      <c r="K129" s="2023"/>
      <c r="L129" s="2023"/>
      <c r="M129" s="2023"/>
      <c r="N129" s="2023"/>
      <c r="O129" s="2024"/>
      <c r="P129" s="2025"/>
      <c r="Q129" s="2026"/>
      <c r="R129" s="2027">
        <f>SUM(R130:U131)</f>
        <v>0</v>
      </c>
      <c r="S129" s="2028"/>
      <c r="T129" s="2028"/>
      <c r="U129" s="2029"/>
      <c r="V129" s="2027">
        <f>SUM(V130:Y131)</f>
        <v>0</v>
      </c>
      <c r="W129" s="2028"/>
      <c r="X129" s="2028"/>
      <c r="Y129" s="2029"/>
      <c r="Z129" s="2027">
        <f>SUM(Z130:AC131)</f>
        <v>0</v>
      </c>
      <c r="AA129" s="2028"/>
      <c r="AB129" s="2028"/>
      <c r="AC129" s="2029"/>
      <c r="AD129" s="2027">
        <f>SUM(AD130:AG131)</f>
        <v>0</v>
      </c>
      <c r="AE129" s="2028"/>
      <c r="AF129" s="2028"/>
      <c r="AG129" s="2029"/>
      <c r="AH129" s="2027">
        <f>SUM(AH130:AL131)</f>
        <v>0</v>
      </c>
      <c r="AI129" s="2030"/>
      <c r="AJ129" s="2030"/>
      <c r="AK129" s="2030"/>
      <c r="AL129" s="2031"/>
      <c r="AM129" s="2027">
        <f>SUM(AM130:AQ131)</f>
        <v>0</v>
      </c>
      <c r="AN129" s="2030"/>
      <c r="AO129" s="2030"/>
      <c r="AP129" s="2030"/>
      <c r="AQ129" s="2031"/>
      <c r="AR129" s="1100">
        <v>0</v>
      </c>
      <c r="AS129" s="1100">
        <v>0</v>
      </c>
      <c r="AT129" s="1097"/>
      <c r="AU129" s="1098">
        <v>0</v>
      </c>
      <c r="AV129" s="1098">
        <v>0</v>
      </c>
      <c r="AW129" s="1089"/>
      <c r="AX129" s="1055"/>
    </row>
    <row r="130" spans="2:50" s="1056" customFormat="1" ht="15" customHeight="1" x14ac:dyDescent="0.2">
      <c r="B130" s="1053"/>
      <c r="C130" s="1104" t="s">
        <v>213</v>
      </c>
      <c r="D130" s="1103"/>
      <c r="E130" s="2032" t="s">
        <v>212</v>
      </c>
      <c r="F130" s="2033"/>
      <c r="G130" s="2033"/>
      <c r="H130" s="2033"/>
      <c r="I130" s="2033"/>
      <c r="J130" s="2033"/>
      <c r="K130" s="2033"/>
      <c r="L130" s="2033"/>
      <c r="M130" s="2033"/>
      <c r="N130" s="2033"/>
      <c r="O130" s="2034"/>
      <c r="P130" s="2035"/>
      <c r="Q130" s="2036"/>
      <c r="R130" s="2017">
        <f>VLOOKUP($C130,DMTK!$B$11:$G$250,5,0)</f>
        <v>0</v>
      </c>
      <c r="S130" s="2018"/>
      <c r="T130" s="2018"/>
      <c r="U130" s="2019"/>
      <c r="V130" s="2017">
        <f>VLOOKUP($C130,DMTK!$B$11:$G$250,6,0)</f>
        <v>0</v>
      </c>
      <c r="W130" s="2018"/>
      <c r="X130" s="2018"/>
      <c r="Y130" s="2019"/>
      <c r="Z130" s="2017">
        <f>SUMPRODUCT((ngaygs&gt;=BCĐTK!$AG$2)*(ngaygs&lt;=BCĐTK!$AN$2)*(tkno=$C130),sotien)</f>
        <v>0</v>
      </c>
      <c r="AA130" s="2018"/>
      <c r="AB130" s="2018"/>
      <c r="AC130" s="2019"/>
      <c r="AD130" s="2017">
        <f>SUMPRODUCT((ngaygs&gt;=BCĐTK!$AG$2)*(ngaygs&lt;=BCĐTK!$AN$2)*(tkco=$C130),sotien)</f>
        <v>0</v>
      </c>
      <c r="AE130" s="2018"/>
      <c r="AF130" s="2018"/>
      <c r="AG130" s="2019"/>
      <c r="AH130" s="2017">
        <f>IF($C130="","",MAX(R130+Z130-V130-AD130,0))</f>
        <v>0</v>
      </c>
      <c r="AI130" s="2018"/>
      <c r="AJ130" s="2018"/>
      <c r="AK130" s="2018"/>
      <c r="AL130" s="2019"/>
      <c r="AM130" s="2017">
        <f>IF($C130="","",MAX(V130+AD130-R130-Z130,0))</f>
        <v>0</v>
      </c>
      <c r="AN130" s="2020"/>
      <c r="AO130" s="2020"/>
      <c r="AP130" s="2020"/>
      <c r="AQ130" s="2021"/>
      <c r="AR130" s="1100">
        <v>0</v>
      </c>
      <c r="AS130" s="1100">
        <v>0</v>
      </c>
      <c r="AT130" s="1097"/>
      <c r="AU130" s="1098">
        <v>0</v>
      </c>
      <c r="AV130" s="1098">
        <v>0</v>
      </c>
      <c r="AW130" s="1089"/>
      <c r="AX130" s="1055"/>
    </row>
    <row r="131" spans="2:50" s="1056" customFormat="1" ht="15" customHeight="1" x14ac:dyDescent="0.2">
      <c r="B131" s="1053"/>
      <c r="C131" s="1104" t="s">
        <v>214</v>
      </c>
      <c r="D131" s="1103"/>
      <c r="E131" s="2032" t="s">
        <v>215</v>
      </c>
      <c r="F131" s="2033"/>
      <c r="G131" s="2033"/>
      <c r="H131" s="2033"/>
      <c r="I131" s="2033"/>
      <c r="J131" s="2033"/>
      <c r="K131" s="2033"/>
      <c r="L131" s="2033"/>
      <c r="M131" s="2033"/>
      <c r="N131" s="2033"/>
      <c r="O131" s="2034"/>
      <c r="P131" s="2035"/>
      <c r="Q131" s="2036"/>
      <c r="R131" s="2017">
        <f>VLOOKUP($C131,DMTK!$B$11:$G$250,5,0)</f>
        <v>0</v>
      </c>
      <c r="S131" s="2018"/>
      <c r="T131" s="2018"/>
      <c r="U131" s="2019"/>
      <c r="V131" s="2017">
        <f>VLOOKUP($C131,DMTK!$B$11:$G$250,6,0)</f>
        <v>0</v>
      </c>
      <c r="W131" s="2018"/>
      <c r="X131" s="2018"/>
      <c r="Y131" s="2019"/>
      <c r="Z131" s="2017">
        <f>SUMPRODUCT((ngaygs&gt;=BCĐTK!$AG$2)*(ngaygs&lt;=BCĐTK!$AN$2)*(tkno=$C131),sotien)</f>
        <v>0</v>
      </c>
      <c r="AA131" s="2018"/>
      <c r="AB131" s="2018"/>
      <c r="AC131" s="2019"/>
      <c r="AD131" s="2017">
        <f>SUMPRODUCT((ngaygs&gt;=BCĐTK!$AG$2)*(ngaygs&lt;=BCĐTK!$AN$2)*(tkco=$C131),sotien)</f>
        <v>0</v>
      </c>
      <c r="AE131" s="2018"/>
      <c r="AF131" s="2018"/>
      <c r="AG131" s="2019"/>
      <c r="AH131" s="2017">
        <f>IF($C131="","",MAX(R131+Z131-V131-AD131,0))</f>
        <v>0</v>
      </c>
      <c r="AI131" s="2018"/>
      <c r="AJ131" s="2018"/>
      <c r="AK131" s="2018"/>
      <c r="AL131" s="2019"/>
      <c r="AM131" s="2017">
        <f>IF($C131="","",MAX(V131+AD131-R131-Z131,0))</f>
        <v>0</v>
      </c>
      <c r="AN131" s="2020"/>
      <c r="AO131" s="2020"/>
      <c r="AP131" s="2020"/>
      <c r="AQ131" s="2021"/>
      <c r="AR131" s="1100">
        <v>0</v>
      </c>
      <c r="AS131" s="1100">
        <v>0</v>
      </c>
      <c r="AT131" s="1097"/>
      <c r="AU131" s="1098">
        <v>0</v>
      </c>
      <c r="AV131" s="1098">
        <v>0</v>
      </c>
      <c r="AW131" s="1089"/>
      <c r="AX131" s="1055"/>
    </row>
    <row r="132" spans="2:50" s="1056" customFormat="1" ht="15" customHeight="1" x14ac:dyDescent="0.2">
      <c r="B132" s="1053"/>
      <c r="C132" s="1266" t="s">
        <v>216</v>
      </c>
      <c r="D132" s="1204" t="s">
        <v>590</v>
      </c>
      <c r="E132" s="2022" t="s">
        <v>217</v>
      </c>
      <c r="F132" s="2023"/>
      <c r="G132" s="2023"/>
      <c r="H132" s="2023"/>
      <c r="I132" s="2023"/>
      <c r="J132" s="2023"/>
      <c r="K132" s="2023"/>
      <c r="L132" s="2023"/>
      <c r="M132" s="2023"/>
      <c r="N132" s="2023"/>
      <c r="O132" s="2024"/>
      <c r="P132" s="2025"/>
      <c r="Q132" s="2026"/>
      <c r="R132" s="2027">
        <f>R133+R134+R135+R136</f>
        <v>0</v>
      </c>
      <c r="S132" s="2028"/>
      <c r="T132" s="2028"/>
      <c r="U132" s="2029"/>
      <c r="V132" s="2027">
        <f>V133+V134+V135+V136</f>
        <v>0</v>
      </c>
      <c r="W132" s="2028"/>
      <c r="X132" s="2028"/>
      <c r="Y132" s="2029"/>
      <c r="Z132" s="2027">
        <f>Z133+Z134+Z135+Z136</f>
        <v>0</v>
      </c>
      <c r="AA132" s="2028"/>
      <c r="AB132" s="2028"/>
      <c r="AC132" s="2029"/>
      <c r="AD132" s="2027">
        <f>AD133+AD134+AD135+AD136</f>
        <v>0</v>
      </c>
      <c r="AE132" s="2028"/>
      <c r="AF132" s="2028"/>
      <c r="AG132" s="2029"/>
      <c r="AH132" s="2027">
        <f>AH133+AH134+AH135+AH136</f>
        <v>0</v>
      </c>
      <c r="AI132" s="2030"/>
      <c r="AJ132" s="2030"/>
      <c r="AK132" s="2030"/>
      <c r="AL132" s="2031"/>
      <c r="AM132" s="2027">
        <f>AM133+AM134+AM135+AM136</f>
        <v>0</v>
      </c>
      <c r="AN132" s="2030"/>
      <c r="AO132" s="2030"/>
      <c r="AP132" s="2030"/>
      <c r="AQ132" s="2031"/>
      <c r="AR132" s="1100">
        <v>0</v>
      </c>
      <c r="AS132" s="1100">
        <v>0</v>
      </c>
      <c r="AT132" s="1097"/>
      <c r="AU132" s="1098">
        <v>0</v>
      </c>
      <c r="AV132" s="1098">
        <v>0</v>
      </c>
      <c r="AW132" s="1089"/>
      <c r="AX132" s="1055"/>
    </row>
    <row r="133" spans="2:50" s="1056" customFormat="1" ht="15" customHeight="1" x14ac:dyDescent="0.2">
      <c r="B133" s="1053"/>
      <c r="C133" s="1104" t="s">
        <v>218</v>
      </c>
      <c r="D133" s="1103"/>
      <c r="E133" s="2032" t="s">
        <v>219</v>
      </c>
      <c r="F133" s="2033"/>
      <c r="G133" s="2033"/>
      <c r="H133" s="2033"/>
      <c r="I133" s="2033"/>
      <c r="J133" s="2033"/>
      <c r="K133" s="2033"/>
      <c r="L133" s="2033"/>
      <c r="M133" s="2033"/>
      <c r="N133" s="2033"/>
      <c r="O133" s="2034"/>
      <c r="P133" s="2035"/>
      <c r="Q133" s="2036"/>
      <c r="R133" s="2017">
        <f>VLOOKUP($C133,DMTK!$B$11:$G$250,5,0)</f>
        <v>0</v>
      </c>
      <c r="S133" s="2018"/>
      <c r="T133" s="2018"/>
      <c r="U133" s="2019"/>
      <c r="V133" s="2017">
        <f>VLOOKUP($C133,DMTK!$B$11:$G$250,6,0)</f>
        <v>0</v>
      </c>
      <c r="W133" s="2018"/>
      <c r="X133" s="2018"/>
      <c r="Y133" s="2019"/>
      <c r="Z133" s="2017">
        <f>SUMPRODUCT((ngaygs&gt;=BCĐTK!$AG$2)*(ngaygs&lt;=BCĐTK!$AN$2)*(tkno=$C133),sotien)</f>
        <v>0</v>
      </c>
      <c r="AA133" s="2018"/>
      <c r="AB133" s="2018"/>
      <c r="AC133" s="2019"/>
      <c r="AD133" s="2017">
        <f>SUMPRODUCT((ngaygs&gt;=BCĐTK!$AG$2)*(ngaygs&lt;=BCĐTK!$AN$2)*(tkco=$C133),sotien)</f>
        <v>0</v>
      </c>
      <c r="AE133" s="2018"/>
      <c r="AF133" s="2018"/>
      <c r="AG133" s="2019"/>
      <c r="AH133" s="2017">
        <f>IF($C133="","",MAX(R133+Z133-V133-AD133,0))</f>
        <v>0</v>
      </c>
      <c r="AI133" s="2018"/>
      <c r="AJ133" s="2018"/>
      <c r="AK133" s="2018"/>
      <c r="AL133" s="2019"/>
      <c r="AM133" s="2017">
        <f>IF($C133="","",MAX(V133+AD133-R133-Z133,0))</f>
        <v>0</v>
      </c>
      <c r="AN133" s="2020"/>
      <c r="AO133" s="2020"/>
      <c r="AP133" s="2020"/>
      <c r="AQ133" s="2021"/>
      <c r="AR133" s="1100">
        <v>0</v>
      </c>
      <c r="AS133" s="1100">
        <v>0</v>
      </c>
      <c r="AT133" s="1097"/>
      <c r="AU133" s="1098">
        <v>0</v>
      </c>
      <c r="AV133" s="1098">
        <v>0</v>
      </c>
      <c r="AW133" s="1089"/>
      <c r="AX133" s="1055"/>
    </row>
    <row r="134" spans="2:50" s="1056" customFormat="1" ht="15" customHeight="1" x14ac:dyDescent="0.2">
      <c r="B134" s="1053"/>
      <c r="C134" s="1104" t="s">
        <v>220</v>
      </c>
      <c r="D134" s="1103"/>
      <c r="E134" s="2032" t="s">
        <v>221</v>
      </c>
      <c r="F134" s="2033"/>
      <c r="G134" s="2033"/>
      <c r="H134" s="2033"/>
      <c r="I134" s="2033"/>
      <c r="J134" s="2033"/>
      <c r="K134" s="2033"/>
      <c r="L134" s="2033"/>
      <c r="M134" s="2033"/>
      <c r="N134" s="2033"/>
      <c r="O134" s="2034"/>
      <c r="P134" s="2035"/>
      <c r="Q134" s="2036"/>
      <c r="R134" s="2017">
        <f>VLOOKUP($C134,DMTK!$B$11:$G$250,5,0)</f>
        <v>0</v>
      </c>
      <c r="S134" s="2018"/>
      <c r="T134" s="2018"/>
      <c r="U134" s="2019"/>
      <c r="V134" s="2017">
        <f>VLOOKUP($C134,DMTK!$B$11:$G$250,6,0)</f>
        <v>0</v>
      </c>
      <c r="W134" s="2018"/>
      <c r="X134" s="2018"/>
      <c r="Y134" s="2019"/>
      <c r="Z134" s="2017">
        <f>SUMPRODUCT((ngaygs&gt;=BCĐTK!$AG$2)*(ngaygs&lt;=BCĐTK!$AN$2)*(tkno=$C134),sotien)</f>
        <v>0</v>
      </c>
      <c r="AA134" s="2018"/>
      <c r="AB134" s="2018"/>
      <c r="AC134" s="2019"/>
      <c r="AD134" s="2017">
        <f>SUMPRODUCT((ngaygs&gt;=BCĐTK!$AG$2)*(ngaygs&lt;=BCĐTK!$AN$2)*(tkco=$C134),sotien)</f>
        <v>0</v>
      </c>
      <c r="AE134" s="2018"/>
      <c r="AF134" s="2018"/>
      <c r="AG134" s="2019"/>
      <c r="AH134" s="2017">
        <f>IF($C134="","",MAX(R134+Z134-V134-AD134,0))</f>
        <v>0</v>
      </c>
      <c r="AI134" s="2018"/>
      <c r="AJ134" s="2018"/>
      <c r="AK134" s="2018"/>
      <c r="AL134" s="2019"/>
      <c r="AM134" s="2017">
        <f>IF($C134="","",MAX(V134+AD134-R134-Z134,0))</f>
        <v>0</v>
      </c>
      <c r="AN134" s="2020"/>
      <c r="AO134" s="2020"/>
      <c r="AP134" s="2020"/>
      <c r="AQ134" s="2021"/>
      <c r="AR134" s="1100">
        <v>0</v>
      </c>
      <c r="AS134" s="1100">
        <v>0</v>
      </c>
      <c r="AT134" s="1097"/>
      <c r="AU134" s="1098">
        <v>0</v>
      </c>
      <c r="AV134" s="1098">
        <v>0</v>
      </c>
      <c r="AW134" s="1089"/>
      <c r="AX134" s="1055"/>
    </row>
    <row r="135" spans="2:50" s="1056" customFormat="1" ht="15" customHeight="1" x14ac:dyDescent="0.2">
      <c r="B135" s="1053"/>
      <c r="C135" s="1104" t="s">
        <v>222</v>
      </c>
      <c r="D135" s="1103"/>
      <c r="E135" s="2032" t="s">
        <v>223</v>
      </c>
      <c r="F135" s="2033"/>
      <c r="G135" s="2033"/>
      <c r="H135" s="2033"/>
      <c r="I135" s="2033"/>
      <c r="J135" s="2033"/>
      <c r="K135" s="2033"/>
      <c r="L135" s="2033"/>
      <c r="M135" s="2033"/>
      <c r="N135" s="2033"/>
      <c r="O135" s="2034"/>
      <c r="P135" s="2035"/>
      <c r="Q135" s="2036"/>
      <c r="R135" s="2017">
        <f>VLOOKUP($C135,DMTK!$B$11:$G$250,5,0)</f>
        <v>0</v>
      </c>
      <c r="S135" s="2018"/>
      <c r="T135" s="2018"/>
      <c r="U135" s="2019"/>
      <c r="V135" s="2017">
        <f>VLOOKUP($C135,DMTK!$B$11:$G$250,6,0)</f>
        <v>0</v>
      </c>
      <c r="W135" s="2018"/>
      <c r="X135" s="2018"/>
      <c r="Y135" s="2019"/>
      <c r="Z135" s="2017">
        <f>SUMPRODUCT((ngaygs&gt;=BCĐTK!$AG$2)*(ngaygs&lt;=BCĐTK!$AN$2)*(tkno=$C135),sotien)</f>
        <v>0</v>
      </c>
      <c r="AA135" s="2018"/>
      <c r="AB135" s="2018"/>
      <c r="AC135" s="2019"/>
      <c r="AD135" s="2017">
        <f>SUMPRODUCT((ngaygs&gt;=BCĐTK!$AG$2)*(ngaygs&lt;=BCĐTK!$AN$2)*(tkco=$C135),sotien)</f>
        <v>0</v>
      </c>
      <c r="AE135" s="2018"/>
      <c r="AF135" s="2018"/>
      <c r="AG135" s="2019"/>
      <c r="AH135" s="2017">
        <f>IF($C135="","",MAX(R135+Z135-V135-AD135,0))</f>
        <v>0</v>
      </c>
      <c r="AI135" s="2018"/>
      <c r="AJ135" s="2018"/>
      <c r="AK135" s="2018"/>
      <c r="AL135" s="2019"/>
      <c r="AM135" s="2017">
        <f>IF($C135="","",MAX(V135+AD135-R135-Z135,0))</f>
        <v>0</v>
      </c>
      <c r="AN135" s="2020"/>
      <c r="AO135" s="2020"/>
      <c r="AP135" s="2020"/>
      <c r="AQ135" s="2021"/>
      <c r="AR135" s="1100">
        <v>0</v>
      </c>
      <c r="AS135" s="1100">
        <v>0</v>
      </c>
      <c r="AT135" s="1097"/>
      <c r="AU135" s="1098">
        <v>0</v>
      </c>
      <c r="AV135" s="1098">
        <v>0</v>
      </c>
      <c r="AW135" s="1089"/>
      <c r="AX135" s="1055"/>
    </row>
    <row r="136" spans="2:50" s="1056" customFormat="1" ht="15" customHeight="1" x14ac:dyDescent="0.2">
      <c r="B136" s="1053"/>
      <c r="C136" s="1104" t="s">
        <v>224</v>
      </c>
      <c r="D136" s="1103"/>
      <c r="E136" s="2032" t="s">
        <v>225</v>
      </c>
      <c r="F136" s="2033"/>
      <c r="G136" s="2033"/>
      <c r="H136" s="2033"/>
      <c r="I136" s="2033"/>
      <c r="J136" s="2033"/>
      <c r="K136" s="2033"/>
      <c r="L136" s="2033"/>
      <c r="M136" s="2033"/>
      <c r="N136" s="2033"/>
      <c r="O136" s="2034"/>
      <c r="P136" s="2035"/>
      <c r="Q136" s="2036"/>
      <c r="R136" s="2017">
        <f>VLOOKUP($C136,DMTK!$B$11:$G$250,5,0)</f>
        <v>0</v>
      </c>
      <c r="S136" s="2018"/>
      <c r="T136" s="2018"/>
      <c r="U136" s="2019"/>
      <c r="V136" s="2017">
        <f>VLOOKUP($C136,DMTK!$B$11:$G$250,6,0)</f>
        <v>0</v>
      </c>
      <c r="W136" s="2018"/>
      <c r="X136" s="2018"/>
      <c r="Y136" s="2019"/>
      <c r="Z136" s="2017">
        <f>SUMPRODUCT((ngaygs&gt;=BCĐTK!$AG$2)*(ngaygs&lt;=BCĐTK!$AN$2)*(tkno=$C136),sotien)</f>
        <v>0</v>
      </c>
      <c r="AA136" s="2018"/>
      <c r="AB136" s="2018"/>
      <c r="AC136" s="2019"/>
      <c r="AD136" s="2017">
        <f>SUMPRODUCT((ngaygs&gt;=BCĐTK!$AG$2)*(ngaygs&lt;=BCĐTK!$AN$2)*(tkco=$C136),sotien)</f>
        <v>0</v>
      </c>
      <c r="AE136" s="2018"/>
      <c r="AF136" s="2018"/>
      <c r="AG136" s="2019"/>
      <c r="AH136" s="2017">
        <f>IF($C136="","",MAX(R136+Z136-V136-AD136,0))</f>
        <v>0</v>
      </c>
      <c r="AI136" s="2018"/>
      <c r="AJ136" s="2018"/>
      <c r="AK136" s="2018"/>
      <c r="AL136" s="2019"/>
      <c r="AM136" s="2017">
        <f>IF($C136="","",MAX(V136+AD136-R136-Z136,0))</f>
        <v>0</v>
      </c>
      <c r="AN136" s="2020"/>
      <c r="AO136" s="2020"/>
      <c r="AP136" s="2020"/>
      <c r="AQ136" s="2021"/>
      <c r="AR136" s="1100">
        <v>0</v>
      </c>
      <c r="AS136" s="1100">
        <v>0</v>
      </c>
      <c r="AT136" s="1097"/>
      <c r="AU136" s="1098">
        <v>0</v>
      </c>
      <c r="AV136" s="1098">
        <v>0</v>
      </c>
      <c r="AW136" s="1089"/>
      <c r="AX136" s="1055"/>
    </row>
    <row r="137" spans="2:50" s="1056" customFormat="1" ht="15" customHeight="1" x14ac:dyDescent="0.2">
      <c r="B137" s="1053"/>
      <c r="C137" s="1266" t="s">
        <v>226</v>
      </c>
      <c r="D137" s="1204" t="s">
        <v>590</v>
      </c>
      <c r="E137" s="2022" t="s">
        <v>227</v>
      </c>
      <c r="F137" s="2023"/>
      <c r="G137" s="2023"/>
      <c r="H137" s="2023"/>
      <c r="I137" s="2023"/>
      <c r="J137" s="2023"/>
      <c r="K137" s="2023"/>
      <c r="L137" s="2023"/>
      <c r="M137" s="2023"/>
      <c r="N137" s="2023"/>
      <c r="O137" s="2024"/>
      <c r="P137" s="2025"/>
      <c r="Q137" s="2026"/>
      <c r="R137" s="2027">
        <f>R138+R139+R140</f>
        <v>0</v>
      </c>
      <c r="S137" s="2028"/>
      <c r="T137" s="2028"/>
      <c r="U137" s="2029"/>
      <c r="V137" s="2027">
        <f>V138+V139+V140</f>
        <v>0</v>
      </c>
      <c r="W137" s="2028"/>
      <c r="X137" s="2028"/>
      <c r="Y137" s="2029"/>
      <c r="Z137" s="2027">
        <f>Z138+Z139+Z140</f>
        <v>0</v>
      </c>
      <c r="AA137" s="2028"/>
      <c r="AB137" s="2028"/>
      <c r="AC137" s="2029"/>
      <c r="AD137" s="2027">
        <f>AD138+AD139+AD140</f>
        <v>0</v>
      </c>
      <c r="AE137" s="2028"/>
      <c r="AF137" s="2028"/>
      <c r="AG137" s="2029"/>
      <c r="AH137" s="2027">
        <f>AH138+AH139+AH140</f>
        <v>0</v>
      </c>
      <c r="AI137" s="2030"/>
      <c r="AJ137" s="2030"/>
      <c r="AK137" s="2030"/>
      <c r="AL137" s="2031"/>
      <c r="AM137" s="2027">
        <f>AM138+AM139+AM140</f>
        <v>0</v>
      </c>
      <c r="AN137" s="2030"/>
      <c r="AO137" s="2030"/>
      <c r="AP137" s="2030"/>
      <c r="AQ137" s="2031"/>
      <c r="AR137" s="1100">
        <v>0</v>
      </c>
      <c r="AS137" s="1100">
        <v>0</v>
      </c>
      <c r="AT137" s="1097"/>
      <c r="AU137" s="1098">
        <v>0</v>
      </c>
      <c r="AV137" s="1098">
        <v>0</v>
      </c>
      <c r="AW137" s="1089"/>
      <c r="AX137" s="1055"/>
    </row>
    <row r="138" spans="2:50" s="1056" customFormat="1" ht="15" customHeight="1" x14ac:dyDescent="0.2">
      <c r="B138" s="1053"/>
      <c r="C138" s="1104" t="s">
        <v>228</v>
      </c>
      <c r="D138" s="1103"/>
      <c r="E138" s="2032" t="s">
        <v>229</v>
      </c>
      <c r="F138" s="2033"/>
      <c r="G138" s="2033"/>
      <c r="H138" s="2033"/>
      <c r="I138" s="2033"/>
      <c r="J138" s="2033"/>
      <c r="K138" s="2033"/>
      <c r="L138" s="2033"/>
      <c r="M138" s="2033"/>
      <c r="N138" s="2033"/>
      <c r="O138" s="2034"/>
      <c r="P138" s="2035"/>
      <c r="Q138" s="2036"/>
      <c r="R138" s="2017">
        <f>VLOOKUP($C138,DMTK!$B$11:$G$250,5,0)</f>
        <v>0</v>
      </c>
      <c r="S138" s="2018"/>
      <c r="T138" s="2018"/>
      <c r="U138" s="2019"/>
      <c r="V138" s="2017">
        <f>VLOOKUP($C138,DMTK!$B$11:$G$250,6,0)</f>
        <v>0</v>
      </c>
      <c r="W138" s="2018"/>
      <c r="X138" s="2018"/>
      <c r="Y138" s="2019"/>
      <c r="Z138" s="2017">
        <f>SUMPRODUCT((ngaygs&gt;=BCĐTK!$AG$2)*(ngaygs&lt;=BCĐTK!$AN$2)*(tkno=$C138),sotien)</f>
        <v>0</v>
      </c>
      <c r="AA138" s="2018"/>
      <c r="AB138" s="2018"/>
      <c r="AC138" s="2019"/>
      <c r="AD138" s="2017">
        <f>SUMPRODUCT((ngaygs&gt;=BCĐTK!$AG$2)*(ngaygs&lt;=BCĐTK!$AN$2)*(tkco=$C138),sotien)</f>
        <v>0</v>
      </c>
      <c r="AE138" s="2018"/>
      <c r="AF138" s="2018"/>
      <c r="AG138" s="2019"/>
      <c r="AH138" s="2017">
        <f>IF($C138="","",MAX(R138+Z138-V138-AD138,0))</f>
        <v>0</v>
      </c>
      <c r="AI138" s="2018"/>
      <c r="AJ138" s="2018"/>
      <c r="AK138" s="2018"/>
      <c r="AL138" s="2019"/>
      <c r="AM138" s="2017">
        <f>IF($C138="","",MAX(V138+AD138-R138-Z138,0))</f>
        <v>0</v>
      </c>
      <c r="AN138" s="2020"/>
      <c r="AO138" s="2020"/>
      <c r="AP138" s="2020"/>
      <c r="AQ138" s="2021"/>
      <c r="AR138" s="1100">
        <v>0</v>
      </c>
      <c r="AS138" s="1100">
        <v>0</v>
      </c>
      <c r="AT138" s="1097"/>
      <c r="AU138" s="1098">
        <v>0</v>
      </c>
      <c r="AV138" s="1098">
        <v>0</v>
      </c>
      <c r="AW138" s="1089"/>
      <c r="AX138" s="1055"/>
    </row>
    <row r="139" spans="2:50" s="1056" customFormat="1" ht="15" customHeight="1" x14ac:dyDescent="0.2">
      <c r="B139" s="1053"/>
      <c r="C139" s="1104" t="s">
        <v>230</v>
      </c>
      <c r="D139" s="1103"/>
      <c r="E139" s="2032" t="s">
        <v>231</v>
      </c>
      <c r="F139" s="2033"/>
      <c r="G139" s="2033"/>
      <c r="H139" s="2033"/>
      <c r="I139" s="2033"/>
      <c r="J139" s="2033"/>
      <c r="K139" s="2033"/>
      <c r="L139" s="2033"/>
      <c r="M139" s="2033"/>
      <c r="N139" s="2033"/>
      <c r="O139" s="2034"/>
      <c r="P139" s="2035"/>
      <c r="Q139" s="2036"/>
      <c r="R139" s="2017">
        <f>VLOOKUP($C139,DMTK!$B$11:$G$250,5,0)</f>
        <v>0</v>
      </c>
      <c r="S139" s="2018"/>
      <c r="T139" s="2018"/>
      <c r="U139" s="2019"/>
      <c r="V139" s="2017">
        <f>VLOOKUP($C139,DMTK!$B$11:$G$250,6,0)</f>
        <v>0</v>
      </c>
      <c r="W139" s="2018"/>
      <c r="X139" s="2018"/>
      <c r="Y139" s="2019"/>
      <c r="Z139" s="2017">
        <f>SUMPRODUCT((ngaygs&gt;=BCĐTK!$AG$2)*(ngaygs&lt;=BCĐTK!$AN$2)*(tkno=$C139),sotien)</f>
        <v>0</v>
      </c>
      <c r="AA139" s="2018"/>
      <c r="AB139" s="2018"/>
      <c r="AC139" s="2019"/>
      <c r="AD139" s="2017">
        <f>SUMPRODUCT((ngaygs&gt;=BCĐTK!$AG$2)*(ngaygs&lt;=BCĐTK!$AN$2)*(tkco=$C139),sotien)</f>
        <v>0</v>
      </c>
      <c r="AE139" s="2018"/>
      <c r="AF139" s="2018"/>
      <c r="AG139" s="2019"/>
      <c r="AH139" s="2017">
        <f>IF($C139="","",MAX(R139+Z139-V139-AD139,0))</f>
        <v>0</v>
      </c>
      <c r="AI139" s="2018"/>
      <c r="AJ139" s="2018"/>
      <c r="AK139" s="2018"/>
      <c r="AL139" s="2019"/>
      <c r="AM139" s="2017">
        <f>IF($C139="","",MAX(V139+AD139-R139-Z139,0))</f>
        <v>0</v>
      </c>
      <c r="AN139" s="2020"/>
      <c r="AO139" s="2020"/>
      <c r="AP139" s="2020"/>
      <c r="AQ139" s="2021"/>
      <c r="AR139" s="1100">
        <v>0</v>
      </c>
      <c r="AS139" s="1100">
        <v>0</v>
      </c>
      <c r="AT139" s="1097"/>
      <c r="AU139" s="1098">
        <v>0</v>
      </c>
      <c r="AV139" s="1098">
        <v>0</v>
      </c>
      <c r="AW139" s="1089"/>
      <c r="AX139" s="1055"/>
    </row>
    <row r="140" spans="2:50" s="1056" customFormat="1" ht="15" customHeight="1" x14ac:dyDescent="0.2">
      <c r="B140" s="1053"/>
      <c r="C140" s="1104" t="s">
        <v>232</v>
      </c>
      <c r="D140" s="1103"/>
      <c r="E140" s="2032" t="s">
        <v>233</v>
      </c>
      <c r="F140" s="2033"/>
      <c r="G140" s="2033"/>
      <c r="H140" s="2033"/>
      <c r="I140" s="2033"/>
      <c r="J140" s="2033"/>
      <c r="K140" s="2033"/>
      <c r="L140" s="2033"/>
      <c r="M140" s="2033"/>
      <c r="N140" s="2033"/>
      <c r="O140" s="2034"/>
      <c r="P140" s="2035"/>
      <c r="Q140" s="2036"/>
      <c r="R140" s="2017">
        <f>VLOOKUP($C140,DMTK!$B$11:$G$250,5,0)</f>
        <v>0</v>
      </c>
      <c r="S140" s="2018"/>
      <c r="T140" s="2018"/>
      <c r="U140" s="2019"/>
      <c r="V140" s="2017">
        <f>VLOOKUP($C140,DMTK!$B$11:$G$250,6,0)</f>
        <v>0</v>
      </c>
      <c r="W140" s="2018"/>
      <c r="X140" s="2018"/>
      <c r="Y140" s="2019"/>
      <c r="Z140" s="2017">
        <f>SUMPRODUCT((ngaygs&gt;=BCĐTK!$AG$2)*(ngaygs&lt;=BCĐTK!$AN$2)*(tkno=$C140),sotien)</f>
        <v>0</v>
      </c>
      <c r="AA140" s="2018"/>
      <c r="AB140" s="2018"/>
      <c r="AC140" s="2019"/>
      <c r="AD140" s="2017">
        <f>SUMPRODUCT((ngaygs&gt;=BCĐTK!$AG$2)*(ngaygs&lt;=BCĐTK!$AN$2)*(tkco=$C140),sotien)</f>
        <v>0</v>
      </c>
      <c r="AE140" s="2018"/>
      <c r="AF140" s="2018"/>
      <c r="AG140" s="2019"/>
      <c r="AH140" s="2017">
        <f>IF($C140="","",MAX(R140+Z140-V140-AD140,0))</f>
        <v>0</v>
      </c>
      <c r="AI140" s="2018"/>
      <c r="AJ140" s="2018"/>
      <c r="AK140" s="2018"/>
      <c r="AL140" s="2019"/>
      <c r="AM140" s="2017">
        <f>IF($C140="","",MAX(V140+AD140-R140-Z140,0))</f>
        <v>0</v>
      </c>
      <c r="AN140" s="2020"/>
      <c r="AO140" s="2020"/>
      <c r="AP140" s="2020"/>
      <c r="AQ140" s="2021"/>
      <c r="AR140" s="1100">
        <v>0</v>
      </c>
      <c r="AS140" s="1100">
        <v>0</v>
      </c>
      <c r="AT140" s="1097"/>
      <c r="AU140" s="1098">
        <v>0</v>
      </c>
      <c r="AV140" s="1098">
        <v>0</v>
      </c>
      <c r="AW140" s="1089"/>
      <c r="AX140" s="1055"/>
    </row>
    <row r="141" spans="2:50" s="1056" customFormat="1" ht="15" customHeight="1" x14ac:dyDescent="0.2">
      <c r="B141" s="1053"/>
      <c r="C141" s="1267" t="s">
        <v>234</v>
      </c>
      <c r="D141" s="1106" t="s">
        <v>590</v>
      </c>
      <c r="E141" s="2037" t="s">
        <v>235</v>
      </c>
      <c r="F141" s="2038"/>
      <c r="G141" s="2038"/>
      <c r="H141" s="2038"/>
      <c r="I141" s="2038"/>
      <c r="J141" s="2038"/>
      <c r="K141" s="2038"/>
      <c r="L141" s="2038"/>
      <c r="M141" s="2038"/>
      <c r="N141" s="2038"/>
      <c r="O141" s="2039"/>
      <c r="P141" s="2040"/>
      <c r="Q141" s="2041"/>
      <c r="R141" s="2042">
        <f>VLOOKUP($C141,DMTK!$B$11:$G$250,5,0)</f>
        <v>91114590</v>
      </c>
      <c r="S141" s="2043"/>
      <c r="T141" s="2043"/>
      <c r="U141" s="2044"/>
      <c r="V141" s="2042">
        <f>VLOOKUP($C141,DMTK!$B$11:$G$250,6,0)</f>
        <v>0</v>
      </c>
      <c r="W141" s="2043"/>
      <c r="X141" s="2043"/>
      <c r="Y141" s="2044"/>
      <c r="Z141" s="2042">
        <f>SUMPRODUCT((ngaygs&gt;=BCĐTK!$AG$2)*(ngaygs&lt;=BCĐTK!$AN$2)*(tkno=$C141),sotien)</f>
        <v>0</v>
      </c>
      <c r="AA141" s="2043"/>
      <c r="AB141" s="2043"/>
      <c r="AC141" s="2044"/>
      <c r="AD141" s="2042">
        <f>SUMPRODUCT((ngaygs&gt;=BCĐTK!$AG$2)*(ngaygs&lt;=BCĐTK!$AN$2)*(tkco=$C141),sotien)</f>
        <v>0</v>
      </c>
      <c r="AE141" s="2043"/>
      <c r="AF141" s="2043"/>
      <c r="AG141" s="2044"/>
      <c r="AH141" s="2042">
        <f t="shared" ref="AH141" si="32">IF($C141="","",MAX(R141+Z141-V141-AD141,0))</f>
        <v>91114590</v>
      </c>
      <c r="AI141" s="2043"/>
      <c r="AJ141" s="2043"/>
      <c r="AK141" s="2043"/>
      <c r="AL141" s="2044"/>
      <c r="AM141" s="2042">
        <f t="shared" ref="AM141" si="33">IF($C141="","",MAX(V141+AD141-R141-Z141,0))</f>
        <v>0</v>
      </c>
      <c r="AN141" s="2045"/>
      <c r="AO141" s="2045"/>
      <c r="AP141" s="2045"/>
      <c r="AQ141" s="2046"/>
      <c r="AR141" s="1100">
        <v>0</v>
      </c>
      <c r="AS141" s="1100">
        <v>0</v>
      </c>
      <c r="AT141" s="1097"/>
      <c r="AU141" s="1098">
        <v>0</v>
      </c>
      <c r="AV141" s="1098">
        <v>0</v>
      </c>
      <c r="AW141" s="1089"/>
      <c r="AX141" s="1055"/>
    </row>
    <row r="142" spans="2:50" s="1056" customFormat="1" ht="15" customHeight="1" x14ac:dyDescent="0.2">
      <c r="B142" s="1053"/>
      <c r="C142" s="1267" t="s">
        <v>1208</v>
      </c>
      <c r="D142" s="1106" t="s">
        <v>590</v>
      </c>
      <c r="E142" s="2037" t="s">
        <v>1209</v>
      </c>
      <c r="F142" s="2038"/>
      <c r="G142" s="2038"/>
      <c r="H142" s="2038"/>
      <c r="I142" s="2038"/>
      <c r="J142" s="2038"/>
      <c r="K142" s="2038"/>
      <c r="L142" s="2038"/>
      <c r="M142" s="2038"/>
      <c r="N142" s="2038"/>
      <c r="O142" s="2039"/>
      <c r="P142" s="2040"/>
      <c r="Q142" s="2041"/>
      <c r="R142" s="2042">
        <f>VLOOKUP($C142,DMTK!$B$11:$G$250,5,0)</f>
        <v>0</v>
      </c>
      <c r="S142" s="2043"/>
      <c r="T142" s="2043"/>
      <c r="U142" s="2044"/>
      <c r="V142" s="2042">
        <f>VLOOKUP($C142,DMTK!$B$11:$G$250,6,0)</f>
        <v>0</v>
      </c>
      <c r="W142" s="2043"/>
      <c r="X142" s="2043"/>
      <c r="Y142" s="2044"/>
      <c r="Z142" s="2042">
        <f>SUMPRODUCT((ngaygs&gt;=BCĐTK!$AG$2)*(ngaygs&lt;=BCĐTK!$AN$2)*(tkno=$C142),sotien)</f>
        <v>0</v>
      </c>
      <c r="AA142" s="2043"/>
      <c r="AB142" s="2043"/>
      <c r="AC142" s="2044"/>
      <c r="AD142" s="2042">
        <f>SUMPRODUCT((ngaygs&gt;=BCĐTK!$AG$2)*(ngaygs&lt;=BCĐTK!$AN$2)*(tkco=$C142),sotien)</f>
        <v>0</v>
      </c>
      <c r="AE142" s="2043"/>
      <c r="AF142" s="2043"/>
      <c r="AG142" s="2044"/>
      <c r="AH142" s="2042">
        <f t="shared" ref="AH142:AH143" si="34">IF($C142="","",MAX(R142+Z142-V142-AD142,0))</f>
        <v>0</v>
      </c>
      <c r="AI142" s="2043"/>
      <c r="AJ142" s="2043"/>
      <c r="AK142" s="2043"/>
      <c r="AL142" s="2044"/>
      <c r="AM142" s="2042">
        <f t="shared" ref="AM142:AM143" si="35">IF($C142="","",MAX(V142+AD142-R142-Z142,0))</f>
        <v>0</v>
      </c>
      <c r="AN142" s="2045"/>
      <c r="AO142" s="2045"/>
      <c r="AP142" s="2045"/>
      <c r="AQ142" s="2046"/>
      <c r="AR142" s="1100">
        <v>0</v>
      </c>
      <c r="AS142" s="1100">
        <v>0</v>
      </c>
      <c r="AT142" s="1097"/>
      <c r="AU142" s="1098">
        <v>0</v>
      </c>
      <c r="AV142" s="1098">
        <v>0</v>
      </c>
      <c r="AW142" s="1089"/>
      <c r="AX142" s="1055"/>
    </row>
    <row r="143" spans="2:50" s="1056" customFormat="1" ht="15" customHeight="1" x14ac:dyDescent="0.2">
      <c r="B143" s="1053"/>
      <c r="C143" s="1267" t="s">
        <v>1210</v>
      </c>
      <c r="D143" s="1106" t="s">
        <v>590</v>
      </c>
      <c r="E143" s="2037" t="s">
        <v>175</v>
      </c>
      <c r="F143" s="2038"/>
      <c r="G143" s="2038"/>
      <c r="H143" s="2038"/>
      <c r="I143" s="2038"/>
      <c r="J143" s="2038"/>
      <c r="K143" s="2038"/>
      <c r="L143" s="2038"/>
      <c r="M143" s="2038"/>
      <c r="N143" s="2038"/>
      <c r="O143" s="2039"/>
      <c r="P143" s="2040"/>
      <c r="Q143" s="2041"/>
      <c r="R143" s="2042">
        <f>VLOOKUP($C143,DMTK!$B$11:$G$250,5,0)</f>
        <v>300000000</v>
      </c>
      <c r="S143" s="2043"/>
      <c r="T143" s="2043"/>
      <c r="U143" s="2044"/>
      <c r="V143" s="2042">
        <f>VLOOKUP($C143,DMTK!$B$11:$G$250,6,0)</f>
        <v>0</v>
      </c>
      <c r="W143" s="2043"/>
      <c r="X143" s="2043"/>
      <c r="Y143" s="2044"/>
      <c r="Z143" s="2042">
        <f>SUMPRODUCT((ngaygs&gt;=BCĐTK!$AG$2)*(ngaygs&lt;=BCĐTK!$AN$2)*(tkno=$C143),sotien)</f>
        <v>0</v>
      </c>
      <c r="AA143" s="2043"/>
      <c r="AB143" s="2043"/>
      <c r="AC143" s="2044"/>
      <c r="AD143" s="2042">
        <f>SUMPRODUCT((ngaygs&gt;=BCĐTK!$AG$2)*(ngaygs&lt;=BCĐTK!$AN$2)*(tkco=$C143),sotien)</f>
        <v>0</v>
      </c>
      <c r="AE143" s="2043"/>
      <c r="AF143" s="2043"/>
      <c r="AG143" s="2044"/>
      <c r="AH143" s="2042">
        <f t="shared" si="34"/>
        <v>300000000</v>
      </c>
      <c r="AI143" s="2043"/>
      <c r="AJ143" s="2043"/>
      <c r="AK143" s="2043"/>
      <c r="AL143" s="2044"/>
      <c r="AM143" s="2042">
        <f t="shared" si="35"/>
        <v>0</v>
      </c>
      <c r="AN143" s="2045"/>
      <c r="AO143" s="2045"/>
      <c r="AP143" s="2045"/>
      <c r="AQ143" s="2046"/>
      <c r="AR143" s="1100">
        <v>0</v>
      </c>
      <c r="AS143" s="1100">
        <v>0</v>
      </c>
      <c r="AT143" s="1097"/>
      <c r="AU143" s="1098">
        <v>0</v>
      </c>
      <c r="AV143" s="1098">
        <v>0</v>
      </c>
      <c r="AW143" s="1089"/>
      <c r="AX143" s="1055"/>
    </row>
    <row r="144" spans="2:50" s="1056" customFormat="1" ht="15" customHeight="1" x14ac:dyDescent="0.2">
      <c r="B144" s="1053"/>
      <c r="C144" s="1266"/>
      <c r="D144" s="1204"/>
      <c r="E144" s="2047" t="s">
        <v>236</v>
      </c>
      <c r="F144" s="2048"/>
      <c r="G144" s="2048"/>
      <c r="H144" s="2048"/>
      <c r="I144" s="2048"/>
      <c r="J144" s="2048"/>
      <c r="K144" s="2048"/>
      <c r="L144" s="2048"/>
      <c r="M144" s="2048"/>
      <c r="N144" s="2048"/>
      <c r="O144" s="2049"/>
      <c r="P144" s="1112"/>
      <c r="Q144" s="1112"/>
      <c r="R144" s="2061"/>
      <c r="S144" s="2062"/>
      <c r="T144" s="2062"/>
      <c r="U144" s="2063"/>
      <c r="V144" s="2061"/>
      <c r="W144" s="2062"/>
      <c r="X144" s="2062"/>
      <c r="Y144" s="2063"/>
      <c r="Z144" s="2061"/>
      <c r="AA144" s="2062"/>
      <c r="AB144" s="2062"/>
      <c r="AC144" s="2063"/>
      <c r="AD144" s="2061"/>
      <c r="AE144" s="2062"/>
      <c r="AF144" s="2062"/>
      <c r="AG144" s="2063"/>
      <c r="AH144" s="2066"/>
      <c r="AI144" s="2067"/>
      <c r="AJ144" s="2067"/>
      <c r="AK144" s="2067"/>
      <c r="AL144" s="2068"/>
      <c r="AM144" s="2066"/>
      <c r="AN144" s="2067"/>
      <c r="AO144" s="2067"/>
      <c r="AP144" s="2067"/>
      <c r="AQ144" s="2068"/>
      <c r="AR144" s="1100"/>
      <c r="AS144" s="1100"/>
      <c r="AT144" s="1097"/>
      <c r="AU144" s="1098"/>
      <c r="AV144" s="1098"/>
      <c r="AW144" s="1089"/>
      <c r="AX144" s="1055"/>
    </row>
    <row r="145" spans="2:50" s="1056" customFormat="1" ht="15" customHeight="1" x14ac:dyDescent="0.2">
      <c r="B145" s="1053"/>
      <c r="C145" s="1267" t="s">
        <v>237</v>
      </c>
      <c r="D145" s="1106" t="s">
        <v>590</v>
      </c>
      <c r="E145" s="2037" t="s">
        <v>238</v>
      </c>
      <c r="F145" s="2038"/>
      <c r="G145" s="2038"/>
      <c r="H145" s="2038"/>
      <c r="I145" s="2038"/>
      <c r="J145" s="2038"/>
      <c r="K145" s="2038"/>
      <c r="L145" s="2038"/>
      <c r="M145" s="2038"/>
      <c r="N145" s="2038"/>
      <c r="O145" s="2039"/>
      <c r="P145" s="2040"/>
      <c r="Q145" s="2041"/>
      <c r="R145" s="2042">
        <f ca="1">'TH331'!F200</f>
        <v>0</v>
      </c>
      <c r="S145" s="2043"/>
      <c r="T145" s="2043"/>
      <c r="U145" s="2044"/>
      <c r="V145" s="2042">
        <f ca="1">'TH331'!G200</f>
        <v>0</v>
      </c>
      <c r="W145" s="2043"/>
      <c r="X145" s="2043"/>
      <c r="Y145" s="2044"/>
      <c r="Z145" s="2042">
        <f ca="1">'TH331'!H200</f>
        <v>0</v>
      </c>
      <c r="AA145" s="2043"/>
      <c r="AB145" s="2043"/>
      <c r="AC145" s="2044"/>
      <c r="AD145" s="2042">
        <f ca="1">'TH331'!I200</f>
        <v>0</v>
      </c>
      <c r="AE145" s="2043"/>
      <c r="AF145" s="2043"/>
      <c r="AG145" s="2044"/>
      <c r="AH145" s="2042">
        <f ca="1">'TH331'!J200</f>
        <v>0</v>
      </c>
      <c r="AI145" s="2043"/>
      <c r="AJ145" s="2043"/>
      <c r="AK145" s="2043"/>
      <c r="AL145" s="2044"/>
      <c r="AM145" s="2042">
        <f ca="1">'TH331'!K200</f>
        <v>0</v>
      </c>
      <c r="AN145" s="2043"/>
      <c r="AO145" s="2043"/>
      <c r="AP145" s="2043"/>
      <c r="AQ145" s="2044"/>
      <c r="AR145" s="1100">
        <v>0</v>
      </c>
      <c r="AS145" s="1100">
        <v>0</v>
      </c>
      <c r="AT145" s="1097"/>
      <c r="AU145" s="1098">
        <v>0</v>
      </c>
      <c r="AV145" s="1098">
        <v>0</v>
      </c>
      <c r="AW145" s="1089"/>
      <c r="AX145" s="1055"/>
    </row>
    <row r="146" spans="2:50" s="1056" customFormat="1" ht="15" customHeight="1" x14ac:dyDescent="0.2">
      <c r="B146" s="1053"/>
      <c r="C146" s="1266" t="s">
        <v>239</v>
      </c>
      <c r="D146" s="1204" t="s">
        <v>590</v>
      </c>
      <c r="E146" s="2022" t="s">
        <v>240</v>
      </c>
      <c r="F146" s="2023"/>
      <c r="G146" s="2023"/>
      <c r="H146" s="2023"/>
      <c r="I146" s="2023"/>
      <c r="J146" s="2023"/>
      <c r="K146" s="2023"/>
      <c r="L146" s="2023"/>
      <c r="M146" s="2023"/>
      <c r="N146" s="2023"/>
      <c r="O146" s="2024"/>
      <c r="P146" s="2025"/>
      <c r="Q146" s="2026"/>
      <c r="R146" s="2027">
        <f>R147+R150+R151+R152+R153+R154+R155+R156+R159</f>
        <v>0</v>
      </c>
      <c r="S146" s="2028"/>
      <c r="T146" s="2028"/>
      <c r="U146" s="2029"/>
      <c r="V146" s="2027">
        <f>V147+V150+V151+V152+V153+V154+V155+V156+V159</f>
        <v>0</v>
      </c>
      <c r="W146" s="2028"/>
      <c r="X146" s="2028"/>
      <c r="Y146" s="2029"/>
      <c r="Z146" s="2027">
        <f>Z147+Z150+Z151+Z152+Z153+Z154+Z155+Z156+Z159</f>
        <v>0</v>
      </c>
      <c r="AA146" s="2028"/>
      <c r="AB146" s="2028"/>
      <c r="AC146" s="2029"/>
      <c r="AD146" s="2027">
        <f>AD147+AD150+AD151+AD152+AD153+AD154+AD155+AD156+AD159</f>
        <v>0</v>
      </c>
      <c r="AE146" s="2028"/>
      <c r="AF146" s="2028"/>
      <c r="AG146" s="2029"/>
      <c r="AH146" s="2027">
        <f>AH147+AH150+AH151+AH152+AH153+AH154+AH155+AH156+AH159</f>
        <v>0</v>
      </c>
      <c r="AI146" s="2028"/>
      <c r="AJ146" s="2028"/>
      <c r="AK146" s="2028"/>
      <c r="AL146" s="2029"/>
      <c r="AM146" s="2027">
        <f>AM147+AM150+AM151+AM152+AM153+AM154+AM155+AM156+AM159</f>
        <v>0</v>
      </c>
      <c r="AN146" s="2028"/>
      <c r="AO146" s="2028"/>
      <c r="AP146" s="2028"/>
      <c r="AQ146" s="2029"/>
      <c r="AR146" s="1100">
        <v>0</v>
      </c>
      <c r="AS146" s="1100">
        <v>0</v>
      </c>
      <c r="AT146" s="1097"/>
      <c r="AU146" s="1098">
        <v>0</v>
      </c>
      <c r="AV146" s="1098">
        <v>0</v>
      </c>
      <c r="AW146" s="1089"/>
      <c r="AX146" s="1055"/>
    </row>
    <row r="147" spans="2:50" s="1056" customFormat="1" ht="15" customHeight="1" x14ac:dyDescent="0.2">
      <c r="B147" s="1053"/>
      <c r="C147" s="1268" t="s">
        <v>241</v>
      </c>
      <c r="D147" s="1113"/>
      <c r="E147" s="2106" t="s">
        <v>242</v>
      </c>
      <c r="F147" s="2107"/>
      <c r="G147" s="2107"/>
      <c r="H147" s="2107"/>
      <c r="I147" s="2107"/>
      <c r="J147" s="2107"/>
      <c r="K147" s="2107"/>
      <c r="L147" s="2107"/>
      <c r="M147" s="2107"/>
      <c r="N147" s="2107"/>
      <c r="O147" s="2108"/>
      <c r="P147" s="2075"/>
      <c r="Q147" s="2076"/>
      <c r="R147" s="2109">
        <f>R148+R149</f>
        <v>0</v>
      </c>
      <c r="S147" s="2110"/>
      <c r="T147" s="2110"/>
      <c r="U147" s="2111"/>
      <c r="V147" s="2109">
        <f>V148+V149</f>
        <v>0</v>
      </c>
      <c r="W147" s="2110"/>
      <c r="X147" s="2110"/>
      <c r="Y147" s="2111"/>
      <c r="Z147" s="2109">
        <f>Z148+Z149</f>
        <v>0</v>
      </c>
      <c r="AA147" s="2110"/>
      <c r="AB147" s="2110"/>
      <c r="AC147" s="2111"/>
      <c r="AD147" s="2109">
        <f>AD148+AD149</f>
        <v>0</v>
      </c>
      <c r="AE147" s="2110"/>
      <c r="AF147" s="2110"/>
      <c r="AG147" s="2111"/>
      <c r="AH147" s="2109">
        <f>AH148+AH149</f>
        <v>0</v>
      </c>
      <c r="AI147" s="2110"/>
      <c r="AJ147" s="2110"/>
      <c r="AK147" s="2110"/>
      <c r="AL147" s="2111"/>
      <c r="AM147" s="2109">
        <f>AM148+AM149</f>
        <v>0</v>
      </c>
      <c r="AN147" s="2110"/>
      <c r="AO147" s="2110"/>
      <c r="AP147" s="2110"/>
      <c r="AQ147" s="2111"/>
      <c r="AR147" s="1100">
        <v>0</v>
      </c>
      <c r="AS147" s="1100">
        <v>0</v>
      </c>
      <c r="AT147" s="1097"/>
      <c r="AU147" s="1098">
        <v>0</v>
      </c>
      <c r="AV147" s="1098">
        <v>0</v>
      </c>
      <c r="AW147" s="1089"/>
      <c r="AX147" s="1055"/>
    </row>
    <row r="148" spans="2:50" s="1056" customFormat="1" ht="15" customHeight="1" x14ac:dyDescent="0.2">
      <c r="B148" s="1053"/>
      <c r="C148" s="1269" t="s">
        <v>243</v>
      </c>
      <c r="D148" s="1114"/>
      <c r="E148" s="2096" t="s">
        <v>244</v>
      </c>
      <c r="F148" s="2097"/>
      <c r="G148" s="2097"/>
      <c r="H148" s="2097"/>
      <c r="I148" s="2097"/>
      <c r="J148" s="2097"/>
      <c r="K148" s="2097"/>
      <c r="L148" s="2097"/>
      <c r="M148" s="2097"/>
      <c r="N148" s="2097"/>
      <c r="O148" s="2098"/>
      <c r="P148" s="2099"/>
      <c r="Q148" s="2100"/>
      <c r="R148" s="2101">
        <f>VLOOKUP($C148,DMTK!$B$11:$G$250,5,0)</f>
        <v>0</v>
      </c>
      <c r="S148" s="2102"/>
      <c r="T148" s="2102"/>
      <c r="U148" s="2103"/>
      <c r="V148" s="2101">
        <f>VLOOKUP($C148,DMTK!$B$11:$G$250,6,0)</f>
        <v>0</v>
      </c>
      <c r="W148" s="2102"/>
      <c r="X148" s="2102"/>
      <c r="Y148" s="2103"/>
      <c r="Z148" s="2101">
        <f>SUMPRODUCT((ngaygs&gt;=BCĐTK!$AG$2)*(ngaygs&lt;=BCĐTK!$AN$2)*(tkno=$C148),sotien)</f>
        <v>0</v>
      </c>
      <c r="AA148" s="2102"/>
      <c r="AB148" s="2102"/>
      <c r="AC148" s="2103"/>
      <c r="AD148" s="2101">
        <f>SUMPRODUCT((ngaygs&gt;=BCĐTK!$AG$2)*(ngaygs&lt;=BCĐTK!$AN$2)*(tkco=$C148),sotien)</f>
        <v>0</v>
      </c>
      <c r="AE148" s="2102"/>
      <c r="AF148" s="2102"/>
      <c r="AG148" s="2103"/>
      <c r="AH148" s="2101">
        <f>IF($C148="","",MAX(R148+Z148-V148-AD148,0))</f>
        <v>0</v>
      </c>
      <c r="AI148" s="2102"/>
      <c r="AJ148" s="2102"/>
      <c r="AK148" s="2102"/>
      <c r="AL148" s="2103"/>
      <c r="AM148" s="2101">
        <f>IF($C148="","",MAX(V148+AD148-R148-Z148,0))</f>
        <v>0</v>
      </c>
      <c r="AN148" s="2104"/>
      <c r="AO148" s="2104"/>
      <c r="AP148" s="2104"/>
      <c r="AQ148" s="2105"/>
      <c r="AR148" s="1100">
        <v>0</v>
      </c>
      <c r="AS148" s="1100">
        <v>0</v>
      </c>
      <c r="AT148" s="1097"/>
      <c r="AU148" s="1098">
        <v>0</v>
      </c>
      <c r="AV148" s="1098">
        <v>0</v>
      </c>
      <c r="AW148" s="1089"/>
      <c r="AX148" s="1055"/>
    </row>
    <row r="149" spans="2:50" s="1056" customFormat="1" ht="15" customHeight="1" x14ac:dyDescent="0.2">
      <c r="B149" s="1053"/>
      <c r="C149" s="1269" t="s">
        <v>245</v>
      </c>
      <c r="D149" s="1114"/>
      <c r="E149" s="2096" t="s">
        <v>246</v>
      </c>
      <c r="F149" s="2097"/>
      <c r="G149" s="2097"/>
      <c r="H149" s="2097"/>
      <c r="I149" s="2097"/>
      <c r="J149" s="2097"/>
      <c r="K149" s="2097"/>
      <c r="L149" s="2097"/>
      <c r="M149" s="2097"/>
      <c r="N149" s="2097"/>
      <c r="O149" s="2098"/>
      <c r="P149" s="2099"/>
      <c r="Q149" s="2100"/>
      <c r="R149" s="2101">
        <f>VLOOKUP($C149,DMTK!$B$11:$G$250,5,0)</f>
        <v>0</v>
      </c>
      <c r="S149" s="2102"/>
      <c r="T149" s="2102"/>
      <c r="U149" s="2103"/>
      <c r="V149" s="2101">
        <f>VLOOKUP($C149,DMTK!$B$11:$G$250,6,0)</f>
        <v>0</v>
      </c>
      <c r="W149" s="2102"/>
      <c r="X149" s="2102"/>
      <c r="Y149" s="2103"/>
      <c r="Z149" s="2101">
        <f>SUMPRODUCT((ngaygs&gt;=BCĐTK!$AG$2)*(ngaygs&lt;=BCĐTK!$AN$2)*(tkno=$C149),sotien)</f>
        <v>0</v>
      </c>
      <c r="AA149" s="2102"/>
      <c r="AB149" s="2102"/>
      <c r="AC149" s="2103"/>
      <c r="AD149" s="2101">
        <f>SUMPRODUCT((ngaygs&gt;=BCĐTK!$AG$2)*(ngaygs&lt;=BCĐTK!$AN$2)*(tkco=$C149),sotien)</f>
        <v>0</v>
      </c>
      <c r="AE149" s="2102"/>
      <c r="AF149" s="2102"/>
      <c r="AG149" s="2103"/>
      <c r="AH149" s="2101">
        <f>IF($C149="","",MAX(R149+Z149-V149-AD149,0))</f>
        <v>0</v>
      </c>
      <c r="AI149" s="2102"/>
      <c r="AJ149" s="2102"/>
      <c r="AK149" s="2102"/>
      <c r="AL149" s="2103"/>
      <c r="AM149" s="2101">
        <f>IF($C149="","",MAX(V149+AD149-R149-Z149,0))</f>
        <v>0</v>
      </c>
      <c r="AN149" s="2104"/>
      <c r="AO149" s="2104"/>
      <c r="AP149" s="2104"/>
      <c r="AQ149" s="2105"/>
      <c r="AR149" s="1100">
        <v>0</v>
      </c>
      <c r="AS149" s="1100">
        <v>0</v>
      </c>
      <c r="AT149" s="1097"/>
      <c r="AU149" s="1098">
        <v>0</v>
      </c>
      <c r="AV149" s="1098">
        <v>0</v>
      </c>
      <c r="AW149" s="1089"/>
      <c r="AX149" s="1055"/>
    </row>
    <row r="150" spans="2:50" s="1056" customFormat="1" ht="15" customHeight="1" x14ac:dyDescent="0.2">
      <c r="B150" s="1053"/>
      <c r="C150" s="1104" t="s">
        <v>247</v>
      </c>
      <c r="D150" s="1103"/>
      <c r="E150" s="2032" t="s">
        <v>248</v>
      </c>
      <c r="F150" s="2033"/>
      <c r="G150" s="2033"/>
      <c r="H150" s="2033"/>
      <c r="I150" s="2033"/>
      <c r="J150" s="2033"/>
      <c r="K150" s="2033"/>
      <c r="L150" s="2033"/>
      <c r="M150" s="2033"/>
      <c r="N150" s="2033"/>
      <c r="O150" s="2034"/>
      <c r="P150" s="2035"/>
      <c r="Q150" s="2036"/>
      <c r="R150" s="2017">
        <f>VLOOKUP($C150,DMTK!$B$11:$G$250,5,0)</f>
        <v>0</v>
      </c>
      <c r="S150" s="2018"/>
      <c r="T150" s="2018"/>
      <c r="U150" s="2019"/>
      <c r="V150" s="2017">
        <f>VLOOKUP($C150,DMTK!$B$11:$G$250,6,0)</f>
        <v>0</v>
      </c>
      <c r="W150" s="2018"/>
      <c r="X150" s="2018"/>
      <c r="Y150" s="2019"/>
      <c r="Z150" s="2017">
        <f>SUMPRODUCT((ngaygs&gt;=BCĐTK!$AG$2)*(ngaygs&lt;=BCĐTK!$AN$2)*(tkno=$C150),sotien)</f>
        <v>0</v>
      </c>
      <c r="AA150" s="2018"/>
      <c r="AB150" s="2018"/>
      <c r="AC150" s="2019"/>
      <c r="AD150" s="2017">
        <f>SUMPRODUCT((ngaygs&gt;=BCĐTK!$AG$2)*(ngaygs&lt;=BCĐTK!$AN$2)*(tkco=$C150),sotien)</f>
        <v>0</v>
      </c>
      <c r="AE150" s="2018"/>
      <c r="AF150" s="2018"/>
      <c r="AG150" s="2019"/>
      <c r="AH150" s="2017">
        <f>IF($C150="","",MAX(R150+Z150-V150-AD150,0))</f>
        <v>0</v>
      </c>
      <c r="AI150" s="2018"/>
      <c r="AJ150" s="2018"/>
      <c r="AK150" s="2018"/>
      <c r="AL150" s="2019"/>
      <c r="AM150" s="2017">
        <f>IF($C150="","",MAX(V150+AD150-R150-Z150,0))</f>
        <v>0</v>
      </c>
      <c r="AN150" s="2020"/>
      <c r="AO150" s="2020"/>
      <c r="AP150" s="2020"/>
      <c r="AQ150" s="2021"/>
      <c r="AR150" s="1100">
        <v>0</v>
      </c>
      <c r="AS150" s="1100">
        <v>0</v>
      </c>
      <c r="AT150" s="1097"/>
      <c r="AU150" s="1098">
        <v>0</v>
      </c>
      <c r="AV150" s="1098">
        <v>0</v>
      </c>
      <c r="AW150" s="1089"/>
      <c r="AX150" s="1055"/>
    </row>
    <row r="151" spans="2:50" s="1056" customFormat="1" ht="15" customHeight="1" x14ac:dyDescent="0.2">
      <c r="B151" s="1053"/>
      <c r="C151" s="1104" t="s">
        <v>249</v>
      </c>
      <c r="D151" s="1103"/>
      <c r="E151" s="2032" t="s">
        <v>250</v>
      </c>
      <c r="F151" s="2033"/>
      <c r="G151" s="2033"/>
      <c r="H151" s="2033"/>
      <c r="I151" s="2033"/>
      <c r="J151" s="2033"/>
      <c r="K151" s="2033"/>
      <c r="L151" s="2033"/>
      <c r="M151" s="2033"/>
      <c r="N151" s="2033"/>
      <c r="O151" s="2034"/>
      <c r="P151" s="2035"/>
      <c r="Q151" s="2036"/>
      <c r="R151" s="2017">
        <f>VLOOKUP($C151,DMTK!$B$11:$G$250,5,0)</f>
        <v>0</v>
      </c>
      <c r="S151" s="2018"/>
      <c r="T151" s="2018"/>
      <c r="U151" s="2019"/>
      <c r="V151" s="2017">
        <f>VLOOKUP($C151,DMTK!$B$11:$G$250,6,0)</f>
        <v>0</v>
      </c>
      <c r="W151" s="2018"/>
      <c r="X151" s="2018"/>
      <c r="Y151" s="2019"/>
      <c r="Z151" s="2017">
        <f>SUMPRODUCT((ngaygs&gt;=BCĐTK!$AG$2)*(ngaygs&lt;=BCĐTK!$AN$2)*(tkno=$C151),sotien)</f>
        <v>0</v>
      </c>
      <c r="AA151" s="2018"/>
      <c r="AB151" s="2018"/>
      <c r="AC151" s="2019"/>
      <c r="AD151" s="2017">
        <f>SUMPRODUCT((ngaygs&gt;=BCĐTK!$AG$2)*(ngaygs&lt;=BCĐTK!$AN$2)*(tkco=$C151),sotien)</f>
        <v>0</v>
      </c>
      <c r="AE151" s="2018"/>
      <c r="AF151" s="2018"/>
      <c r="AG151" s="2019"/>
      <c r="AH151" s="2017">
        <f t="shared" ref="AH151:AH155" si="36">IF($C151="","",MAX(R151+Z151-V151-AD151,0))</f>
        <v>0</v>
      </c>
      <c r="AI151" s="2018"/>
      <c r="AJ151" s="2018"/>
      <c r="AK151" s="2018"/>
      <c r="AL151" s="2019"/>
      <c r="AM151" s="2017">
        <f t="shared" ref="AM151:AM155" si="37">IF($C151="","",MAX(V151+AD151-R151-Z151,0))</f>
        <v>0</v>
      </c>
      <c r="AN151" s="2020"/>
      <c r="AO151" s="2020"/>
      <c r="AP151" s="2020"/>
      <c r="AQ151" s="2021"/>
      <c r="AR151" s="1100">
        <v>0</v>
      </c>
      <c r="AS151" s="1100">
        <v>0</v>
      </c>
      <c r="AT151" s="1097"/>
      <c r="AU151" s="1098">
        <v>0</v>
      </c>
      <c r="AV151" s="1098">
        <v>0</v>
      </c>
      <c r="AW151" s="1089"/>
      <c r="AX151" s="1055"/>
    </row>
    <row r="152" spans="2:50" s="1056" customFormat="1" ht="15" customHeight="1" x14ac:dyDescent="0.2">
      <c r="B152" s="1053"/>
      <c r="C152" s="1104" t="s">
        <v>251</v>
      </c>
      <c r="D152" s="1103"/>
      <c r="E152" s="2032" t="s">
        <v>252</v>
      </c>
      <c r="F152" s="2033"/>
      <c r="G152" s="2033"/>
      <c r="H152" s="2033"/>
      <c r="I152" s="2033"/>
      <c r="J152" s="2033"/>
      <c r="K152" s="2033"/>
      <c r="L152" s="2033"/>
      <c r="M152" s="2033"/>
      <c r="N152" s="2033"/>
      <c r="O152" s="2034"/>
      <c r="P152" s="2035"/>
      <c r="Q152" s="2036"/>
      <c r="R152" s="2017">
        <f>VLOOKUP($C152,DMTK!$B$11:$G$250,5,0)</f>
        <v>0</v>
      </c>
      <c r="S152" s="2018"/>
      <c r="T152" s="2018"/>
      <c r="U152" s="2019"/>
      <c r="V152" s="2017">
        <f>VLOOKUP($C152,DMTK!$B$11:$G$250,6,0)</f>
        <v>0</v>
      </c>
      <c r="W152" s="2018"/>
      <c r="X152" s="2018"/>
      <c r="Y152" s="2019"/>
      <c r="Z152" s="2017">
        <f>SUMPRODUCT((ngaygs&gt;=BCĐTK!$AG$2)*(ngaygs&lt;=BCĐTK!$AN$2)*(tkno=$C152),sotien)</f>
        <v>0</v>
      </c>
      <c r="AA152" s="2018"/>
      <c r="AB152" s="2018"/>
      <c r="AC152" s="2019"/>
      <c r="AD152" s="2017">
        <f>SUMPRODUCT((ngaygs&gt;=BCĐTK!$AG$2)*(ngaygs&lt;=BCĐTK!$AN$2)*(tkco=$C152),sotien)</f>
        <v>0</v>
      </c>
      <c r="AE152" s="2018"/>
      <c r="AF152" s="2018"/>
      <c r="AG152" s="2019"/>
      <c r="AH152" s="2017">
        <f t="shared" si="36"/>
        <v>0</v>
      </c>
      <c r="AI152" s="2018"/>
      <c r="AJ152" s="2018"/>
      <c r="AK152" s="2018"/>
      <c r="AL152" s="2019"/>
      <c r="AM152" s="2017">
        <f t="shared" si="37"/>
        <v>0</v>
      </c>
      <c r="AN152" s="2020"/>
      <c r="AO152" s="2020"/>
      <c r="AP152" s="2020"/>
      <c r="AQ152" s="2021"/>
      <c r="AR152" s="1100">
        <v>0</v>
      </c>
      <c r="AS152" s="1100">
        <v>0</v>
      </c>
      <c r="AT152" s="1097"/>
      <c r="AU152" s="1098">
        <v>0</v>
      </c>
      <c r="AV152" s="1098">
        <v>0</v>
      </c>
      <c r="AW152" s="1089"/>
      <c r="AX152" s="1055"/>
    </row>
    <row r="153" spans="2:50" s="1056" customFormat="1" ht="15" customHeight="1" x14ac:dyDescent="0.2">
      <c r="B153" s="1053"/>
      <c r="C153" s="1104" t="s">
        <v>253</v>
      </c>
      <c r="D153" s="1103"/>
      <c r="E153" s="2032" t="s">
        <v>254</v>
      </c>
      <c r="F153" s="2033"/>
      <c r="G153" s="2033"/>
      <c r="H153" s="2033"/>
      <c r="I153" s="2033"/>
      <c r="J153" s="2033"/>
      <c r="K153" s="2033"/>
      <c r="L153" s="2033"/>
      <c r="M153" s="2033"/>
      <c r="N153" s="2033"/>
      <c r="O153" s="2034"/>
      <c r="P153" s="2035"/>
      <c r="Q153" s="2036"/>
      <c r="R153" s="2017">
        <f>VLOOKUP($C153,DMTK!$B$11:$G$250,5,0)</f>
        <v>0</v>
      </c>
      <c r="S153" s="2018"/>
      <c r="T153" s="2018"/>
      <c r="U153" s="2019"/>
      <c r="V153" s="2017">
        <f>VLOOKUP($C153,DMTK!$B$11:$G$250,6,0)</f>
        <v>0</v>
      </c>
      <c r="W153" s="2018"/>
      <c r="X153" s="2018"/>
      <c r="Y153" s="2019"/>
      <c r="Z153" s="2017">
        <f>SUMPRODUCT((ngaygs&gt;=BCĐTK!$AG$2)*(ngaygs&lt;=BCĐTK!$AN$2)*(tkno=$C153),sotien)</f>
        <v>0</v>
      </c>
      <c r="AA153" s="2018"/>
      <c r="AB153" s="2018"/>
      <c r="AC153" s="2019"/>
      <c r="AD153" s="2017">
        <f>SUMPRODUCT((ngaygs&gt;=BCĐTK!$AG$2)*(ngaygs&lt;=BCĐTK!$AN$2)*(tkco=$C153),sotien)</f>
        <v>0</v>
      </c>
      <c r="AE153" s="2018"/>
      <c r="AF153" s="2018"/>
      <c r="AG153" s="2019"/>
      <c r="AH153" s="2017">
        <f t="shared" si="36"/>
        <v>0</v>
      </c>
      <c r="AI153" s="2018"/>
      <c r="AJ153" s="2018"/>
      <c r="AK153" s="2018"/>
      <c r="AL153" s="2019"/>
      <c r="AM153" s="2017">
        <f t="shared" si="37"/>
        <v>0</v>
      </c>
      <c r="AN153" s="2020"/>
      <c r="AO153" s="2020"/>
      <c r="AP153" s="2020"/>
      <c r="AQ153" s="2021"/>
      <c r="AR153" s="1100">
        <v>0</v>
      </c>
      <c r="AS153" s="1100">
        <v>0</v>
      </c>
      <c r="AT153" s="1097"/>
      <c r="AU153" s="1098">
        <v>0</v>
      </c>
      <c r="AV153" s="1098">
        <v>0</v>
      </c>
      <c r="AW153" s="1089"/>
      <c r="AX153" s="1055"/>
    </row>
    <row r="154" spans="2:50" s="1056" customFormat="1" ht="15" customHeight="1" x14ac:dyDescent="0.2">
      <c r="B154" s="1053"/>
      <c r="C154" s="1104" t="s">
        <v>255</v>
      </c>
      <c r="D154" s="1103"/>
      <c r="E154" s="2032" t="s">
        <v>256</v>
      </c>
      <c r="F154" s="2033"/>
      <c r="G154" s="2033"/>
      <c r="H154" s="2033"/>
      <c r="I154" s="2033"/>
      <c r="J154" s="2033"/>
      <c r="K154" s="2033"/>
      <c r="L154" s="2033"/>
      <c r="M154" s="2033"/>
      <c r="N154" s="2033"/>
      <c r="O154" s="2034"/>
      <c r="P154" s="2035"/>
      <c r="Q154" s="2036"/>
      <c r="R154" s="2017">
        <f>VLOOKUP($C154,DMTK!$B$11:$G$250,5,0)</f>
        <v>0</v>
      </c>
      <c r="S154" s="2018"/>
      <c r="T154" s="2018"/>
      <c r="U154" s="2019"/>
      <c r="V154" s="2017">
        <f>VLOOKUP($C154,DMTK!$B$11:$G$250,6,0)</f>
        <v>0</v>
      </c>
      <c r="W154" s="2018"/>
      <c r="X154" s="2018"/>
      <c r="Y154" s="2019"/>
      <c r="Z154" s="2017">
        <f>SUMPRODUCT((ngaygs&gt;=BCĐTK!$AG$2)*(ngaygs&lt;=BCĐTK!$AN$2)*(tkno=$C154),sotien)</f>
        <v>0</v>
      </c>
      <c r="AA154" s="2018"/>
      <c r="AB154" s="2018"/>
      <c r="AC154" s="2019"/>
      <c r="AD154" s="2017">
        <f>SUMPRODUCT((ngaygs&gt;=BCĐTK!$AG$2)*(ngaygs&lt;=BCĐTK!$AN$2)*(tkco=$C154),sotien)</f>
        <v>0</v>
      </c>
      <c r="AE154" s="2018"/>
      <c r="AF154" s="2018"/>
      <c r="AG154" s="2019"/>
      <c r="AH154" s="2017">
        <f t="shared" si="36"/>
        <v>0</v>
      </c>
      <c r="AI154" s="2018"/>
      <c r="AJ154" s="2018"/>
      <c r="AK154" s="2018"/>
      <c r="AL154" s="2019"/>
      <c r="AM154" s="2017">
        <f t="shared" si="37"/>
        <v>0</v>
      </c>
      <c r="AN154" s="2020"/>
      <c r="AO154" s="2020"/>
      <c r="AP154" s="2020"/>
      <c r="AQ154" s="2021"/>
      <c r="AR154" s="1100">
        <v>0</v>
      </c>
      <c r="AS154" s="1100">
        <v>0</v>
      </c>
      <c r="AT154" s="1097"/>
      <c r="AU154" s="1098">
        <v>0</v>
      </c>
      <c r="AV154" s="1098">
        <v>0</v>
      </c>
      <c r="AW154" s="1089"/>
      <c r="AX154" s="1055"/>
    </row>
    <row r="155" spans="2:50" s="1056" customFormat="1" ht="15" customHeight="1" x14ac:dyDescent="0.2">
      <c r="B155" s="1053"/>
      <c r="C155" s="1104" t="s">
        <v>257</v>
      </c>
      <c r="D155" s="1103"/>
      <c r="E155" s="2032" t="s">
        <v>258</v>
      </c>
      <c r="F155" s="2033"/>
      <c r="G155" s="2033"/>
      <c r="H155" s="2033"/>
      <c r="I155" s="2033"/>
      <c r="J155" s="2033"/>
      <c r="K155" s="2033"/>
      <c r="L155" s="2033"/>
      <c r="M155" s="2033"/>
      <c r="N155" s="2033"/>
      <c r="O155" s="2034"/>
      <c r="P155" s="2035"/>
      <c r="Q155" s="2036"/>
      <c r="R155" s="2017">
        <f>VLOOKUP($C155,DMTK!$B$11:$G$250,5,0)</f>
        <v>0</v>
      </c>
      <c r="S155" s="2018"/>
      <c r="T155" s="2018"/>
      <c r="U155" s="2019"/>
      <c r="V155" s="2017">
        <f>VLOOKUP($C155,DMTK!$B$11:$G$250,6,0)</f>
        <v>0</v>
      </c>
      <c r="W155" s="2018"/>
      <c r="X155" s="2018"/>
      <c r="Y155" s="2019"/>
      <c r="Z155" s="2017">
        <f>SUMPRODUCT((ngaygs&gt;=BCĐTK!$AG$2)*(ngaygs&lt;=BCĐTK!$AN$2)*(tkno=$C155),sotien)</f>
        <v>0</v>
      </c>
      <c r="AA155" s="2018"/>
      <c r="AB155" s="2018"/>
      <c r="AC155" s="2019"/>
      <c r="AD155" s="2017">
        <f>SUMPRODUCT((ngaygs&gt;=BCĐTK!$AG$2)*(ngaygs&lt;=BCĐTK!$AN$2)*(tkco=$C155),sotien)</f>
        <v>0</v>
      </c>
      <c r="AE155" s="2018"/>
      <c r="AF155" s="2018"/>
      <c r="AG155" s="2019"/>
      <c r="AH155" s="2017">
        <f t="shared" si="36"/>
        <v>0</v>
      </c>
      <c r="AI155" s="2018"/>
      <c r="AJ155" s="2018"/>
      <c r="AK155" s="2018"/>
      <c r="AL155" s="2019"/>
      <c r="AM155" s="2017">
        <f t="shared" si="37"/>
        <v>0</v>
      </c>
      <c r="AN155" s="2020"/>
      <c r="AO155" s="2020"/>
      <c r="AP155" s="2020"/>
      <c r="AQ155" s="2021"/>
      <c r="AR155" s="1100">
        <v>0</v>
      </c>
      <c r="AS155" s="1100">
        <v>0</v>
      </c>
      <c r="AT155" s="1097"/>
      <c r="AU155" s="1098">
        <v>0</v>
      </c>
      <c r="AV155" s="1098">
        <v>0</v>
      </c>
      <c r="AW155" s="1089"/>
      <c r="AX155" s="1055"/>
    </row>
    <row r="156" spans="2:50" s="1056" customFormat="1" ht="15" customHeight="1" x14ac:dyDescent="0.2">
      <c r="B156" s="1053"/>
      <c r="C156" s="1268" t="s">
        <v>259</v>
      </c>
      <c r="D156" s="1113"/>
      <c r="E156" s="2106" t="s">
        <v>260</v>
      </c>
      <c r="F156" s="2107"/>
      <c r="G156" s="2107"/>
      <c r="H156" s="2107"/>
      <c r="I156" s="2107"/>
      <c r="J156" s="2107"/>
      <c r="K156" s="2107"/>
      <c r="L156" s="2107"/>
      <c r="M156" s="2107"/>
      <c r="N156" s="2107"/>
      <c r="O156" s="2108"/>
      <c r="P156" s="2075"/>
      <c r="Q156" s="2076"/>
      <c r="R156" s="2109">
        <f>R157+R158</f>
        <v>0</v>
      </c>
      <c r="S156" s="2110"/>
      <c r="T156" s="2110"/>
      <c r="U156" s="2111"/>
      <c r="V156" s="2109">
        <f>V157+V158</f>
        <v>0</v>
      </c>
      <c r="W156" s="2110"/>
      <c r="X156" s="2110"/>
      <c r="Y156" s="2111"/>
      <c r="Z156" s="2109">
        <f>Z157+Z158</f>
        <v>0</v>
      </c>
      <c r="AA156" s="2110"/>
      <c r="AB156" s="2110"/>
      <c r="AC156" s="2111"/>
      <c r="AD156" s="2109">
        <f>AD157+AD158</f>
        <v>0</v>
      </c>
      <c r="AE156" s="2110"/>
      <c r="AF156" s="2110"/>
      <c r="AG156" s="2111"/>
      <c r="AH156" s="2109">
        <f>AH157+AH158</f>
        <v>0</v>
      </c>
      <c r="AI156" s="2110"/>
      <c r="AJ156" s="2110"/>
      <c r="AK156" s="2110"/>
      <c r="AL156" s="2111"/>
      <c r="AM156" s="2109">
        <f>AM157+AM158</f>
        <v>0</v>
      </c>
      <c r="AN156" s="2112"/>
      <c r="AO156" s="2112"/>
      <c r="AP156" s="2112"/>
      <c r="AQ156" s="2113"/>
      <c r="AR156" s="1100">
        <v>0</v>
      </c>
      <c r="AS156" s="1100">
        <v>0</v>
      </c>
      <c r="AT156" s="1097"/>
      <c r="AU156" s="1098">
        <v>0</v>
      </c>
      <c r="AV156" s="1098">
        <v>0</v>
      </c>
      <c r="AW156" s="1089"/>
      <c r="AX156" s="1055"/>
    </row>
    <row r="157" spans="2:50" s="1056" customFormat="1" ht="15" customHeight="1" x14ac:dyDescent="0.2">
      <c r="B157" s="1053"/>
      <c r="C157" s="1269" t="s">
        <v>261</v>
      </c>
      <c r="D157" s="1114"/>
      <c r="E157" s="2096" t="s">
        <v>262</v>
      </c>
      <c r="F157" s="2097"/>
      <c r="G157" s="2097"/>
      <c r="H157" s="2097"/>
      <c r="I157" s="2097"/>
      <c r="J157" s="2097"/>
      <c r="K157" s="2097"/>
      <c r="L157" s="2097"/>
      <c r="M157" s="2097"/>
      <c r="N157" s="2097"/>
      <c r="O157" s="2098"/>
      <c r="P157" s="2099"/>
      <c r="Q157" s="2100"/>
      <c r="R157" s="2101">
        <f>VLOOKUP($C157,DMTK!$B$11:$G$250,5,0)</f>
        <v>0</v>
      </c>
      <c r="S157" s="2102"/>
      <c r="T157" s="2102"/>
      <c r="U157" s="2103"/>
      <c r="V157" s="2101">
        <f>VLOOKUP($C157,DMTK!$B$11:$G$250,6,0)</f>
        <v>0</v>
      </c>
      <c r="W157" s="2102"/>
      <c r="X157" s="2102"/>
      <c r="Y157" s="2103"/>
      <c r="Z157" s="2101">
        <f>SUMPRODUCT((ngaygs&gt;=BCĐTK!$AG$2)*(ngaygs&lt;=BCĐTK!$AN$2)*(tkno=$C157),sotien)</f>
        <v>0</v>
      </c>
      <c r="AA157" s="2102"/>
      <c r="AB157" s="2102"/>
      <c r="AC157" s="2103"/>
      <c r="AD157" s="2101">
        <f>SUMPRODUCT((ngaygs&gt;=BCĐTK!$AG$2)*(ngaygs&lt;=BCĐTK!$AN$2)*(tkco=$C157),sotien)</f>
        <v>0</v>
      </c>
      <c r="AE157" s="2102"/>
      <c r="AF157" s="2102"/>
      <c r="AG157" s="2103"/>
      <c r="AH157" s="2101">
        <f>IF($C157="","",MAX(R157+Z157-V157-AD157,0))</f>
        <v>0</v>
      </c>
      <c r="AI157" s="2102"/>
      <c r="AJ157" s="2102"/>
      <c r="AK157" s="2102"/>
      <c r="AL157" s="2103"/>
      <c r="AM157" s="2101">
        <f>IF($C157="","",MAX(V157+AD157-R157-Z157,0))</f>
        <v>0</v>
      </c>
      <c r="AN157" s="2104"/>
      <c r="AO157" s="2104"/>
      <c r="AP157" s="2104"/>
      <c r="AQ157" s="2105"/>
      <c r="AR157" s="1100">
        <v>0</v>
      </c>
      <c r="AS157" s="1100">
        <v>0</v>
      </c>
      <c r="AT157" s="1097"/>
      <c r="AU157" s="1098">
        <v>0</v>
      </c>
      <c r="AV157" s="1098">
        <v>0</v>
      </c>
      <c r="AW157" s="1089"/>
      <c r="AX157" s="1055"/>
    </row>
    <row r="158" spans="2:50" s="1056" customFormat="1" ht="15" customHeight="1" x14ac:dyDescent="0.2">
      <c r="B158" s="1053"/>
      <c r="C158" s="1269" t="s">
        <v>263</v>
      </c>
      <c r="D158" s="1114"/>
      <c r="E158" s="2096" t="s">
        <v>264</v>
      </c>
      <c r="F158" s="2097"/>
      <c r="G158" s="2097"/>
      <c r="H158" s="2097"/>
      <c r="I158" s="2097"/>
      <c r="J158" s="2097"/>
      <c r="K158" s="2097"/>
      <c r="L158" s="2097"/>
      <c r="M158" s="2097"/>
      <c r="N158" s="2097"/>
      <c r="O158" s="2098"/>
      <c r="P158" s="2099"/>
      <c r="Q158" s="2100"/>
      <c r="R158" s="2101">
        <f>VLOOKUP($C158,DMTK!$B$11:$G$250,5,0)</f>
        <v>0</v>
      </c>
      <c r="S158" s="2102"/>
      <c r="T158" s="2102"/>
      <c r="U158" s="2103"/>
      <c r="V158" s="2101">
        <f>VLOOKUP($C158,DMTK!$B$11:$G$250,6,0)</f>
        <v>0</v>
      </c>
      <c r="W158" s="2102"/>
      <c r="X158" s="2102"/>
      <c r="Y158" s="2103"/>
      <c r="Z158" s="2101">
        <f>SUMPRODUCT((ngaygs&gt;=BCĐTK!$AG$2)*(ngaygs&lt;=BCĐTK!$AN$2)*(tkno=$C158),sotien)</f>
        <v>0</v>
      </c>
      <c r="AA158" s="2102"/>
      <c r="AB158" s="2102"/>
      <c r="AC158" s="2103"/>
      <c r="AD158" s="2101">
        <f>SUMPRODUCT((ngaygs&gt;=BCĐTK!$AG$2)*(ngaygs&lt;=BCĐTK!$AN$2)*(tkco=$C158),sotien)</f>
        <v>0</v>
      </c>
      <c r="AE158" s="2102"/>
      <c r="AF158" s="2102"/>
      <c r="AG158" s="2103"/>
      <c r="AH158" s="2101">
        <f>IF($C158="","",MAX(R158+Z158-V158-AD158,0))</f>
        <v>0</v>
      </c>
      <c r="AI158" s="2102"/>
      <c r="AJ158" s="2102"/>
      <c r="AK158" s="2102"/>
      <c r="AL158" s="2103"/>
      <c r="AM158" s="2101">
        <f>IF($C158="","",MAX(V158+AD158-R158-Z158,0))</f>
        <v>0</v>
      </c>
      <c r="AN158" s="2104"/>
      <c r="AO158" s="2104"/>
      <c r="AP158" s="2104"/>
      <c r="AQ158" s="2105"/>
      <c r="AR158" s="1100">
        <v>0</v>
      </c>
      <c r="AS158" s="1100">
        <v>0</v>
      </c>
      <c r="AT158" s="1097"/>
      <c r="AU158" s="1098">
        <v>0</v>
      </c>
      <c r="AV158" s="1098">
        <v>0</v>
      </c>
      <c r="AW158" s="1089"/>
      <c r="AX158" s="1055"/>
    </row>
    <row r="159" spans="2:50" s="1056" customFormat="1" ht="15" customHeight="1" x14ac:dyDescent="0.2">
      <c r="B159" s="1053"/>
      <c r="C159" s="1104" t="s">
        <v>265</v>
      </c>
      <c r="D159" s="1103"/>
      <c r="E159" s="2032" t="s">
        <v>266</v>
      </c>
      <c r="F159" s="2033"/>
      <c r="G159" s="2033"/>
      <c r="H159" s="2033"/>
      <c r="I159" s="2033"/>
      <c r="J159" s="2033"/>
      <c r="K159" s="2033"/>
      <c r="L159" s="2033"/>
      <c r="M159" s="2033"/>
      <c r="N159" s="2033"/>
      <c r="O159" s="2034"/>
      <c r="P159" s="2035"/>
      <c r="Q159" s="2036"/>
      <c r="R159" s="2017">
        <f>VLOOKUP($C159,DMTK!$B$11:$G$250,5,0)</f>
        <v>0</v>
      </c>
      <c r="S159" s="2018"/>
      <c r="T159" s="2018"/>
      <c r="U159" s="2019"/>
      <c r="V159" s="2017">
        <f>VLOOKUP($C159,DMTK!$B$11:$G$250,6,0)</f>
        <v>0</v>
      </c>
      <c r="W159" s="2018"/>
      <c r="X159" s="2018"/>
      <c r="Y159" s="2019"/>
      <c r="Z159" s="2017">
        <f>SUMPRODUCT((ngaygs&gt;=BCĐTK!$AG$2)*(ngaygs&lt;=BCĐTK!$AN$2)*(tkno=$C159),sotien)</f>
        <v>0</v>
      </c>
      <c r="AA159" s="2018"/>
      <c r="AB159" s="2018"/>
      <c r="AC159" s="2019"/>
      <c r="AD159" s="2017">
        <f>SUMPRODUCT((ngaygs&gt;=BCĐTK!$AG$2)*(ngaygs&lt;=BCĐTK!$AN$2)*(tkco=$C159),sotien)</f>
        <v>0</v>
      </c>
      <c r="AE159" s="2018"/>
      <c r="AF159" s="2018"/>
      <c r="AG159" s="2019"/>
      <c r="AH159" s="2017">
        <f t="shared" ref="AH159:AH162" si="38">IF($C159="","",MAX(R159+Z159-V159-AD159,0))</f>
        <v>0</v>
      </c>
      <c r="AI159" s="2018"/>
      <c r="AJ159" s="2018"/>
      <c r="AK159" s="2018"/>
      <c r="AL159" s="2019"/>
      <c r="AM159" s="2017">
        <f t="shared" ref="AM159:AM162" si="39">IF($C159="","",MAX(V159+AD159-R159-Z159,0))</f>
        <v>0</v>
      </c>
      <c r="AN159" s="2020"/>
      <c r="AO159" s="2020"/>
      <c r="AP159" s="2020"/>
      <c r="AQ159" s="2021"/>
      <c r="AR159" s="1100">
        <v>0</v>
      </c>
      <c r="AS159" s="1100">
        <v>0</v>
      </c>
      <c r="AT159" s="1097"/>
      <c r="AU159" s="1098">
        <v>0</v>
      </c>
      <c r="AV159" s="1098">
        <v>0</v>
      </c>
      <c r="AW159" s="1089"/>
      <c r="AX159" s="1055"/>
    </row>
    <row r="160" spans="2:50" s="1056" customFormat="1" ht="15" customHeight="1" x14ac:dyDescent="0.2">
      <c r="B160" s="1053"/>
      <c r="C160" s="1267" t="s">
        <v>267</v>
      </c>
      <c r="D160" s="1106" t="s">
        <v>590</v>
      </c>
      <c r="E160" s="2037" t="s">
        <v>268</v>
      </c>
      <c r="F160" s="2038"/>
      <c r="G160" s="2038"/>
      <c r="H160" s="2038"/>
      <c r="I160" s="2038"/>
      <c r="J160" s="2038"/>
      <c r="K160" s="2038"/>
      <c r="L160" s="2038"/>
      <c r="M160" s="2038"/>
      <c r="N160" s="2038"/>
      <c r="O160" s="2039"/>
      <c r="P160" s="2040"/>
      <c r="Q160" s="2041"/>
      <c r="R160" s="2042">
        <f>SUM(R161:U162)</f>
        <v>0</v>
      </c>
      <c r="S160" s="2043"/>
      <c r="T160" s="2043"/>
      <c r="U160" s="2044"/>
      <c r="V160" s="2042">
        <f>SUM(V161:Y162)</f>
        <v>59599833</v>
      </c>
      <c r="W160" s="2043"/>
      <c r="X160" s="2043"/>
      <c r="Y160" s="2044"/>
      <c r="Z160" s="2042">
        <f>SUM(Z161:AC162)</f>
        <v>0</v>
      </c>
      <c r="AA160" s="2043"/>
      <c r="AB160" s="2043"/>
      <c r="AC160" s="2044"/>
      <c r="AD160" s="2042">
        <f>SUM(AD161:AG162)</f>
        <v>0</v>
      </c>
      <c r="AE160" s="2043"/>
      <c r="AF160" s="2043"/>
      <c r="AG160" s="2044"/>
      <c r="AH160" s="2042">
        <f>SUM(AH161:AL162)</f>
        <v>0</v>
      </c>
      <c r="AI160" s="2043"/>
      <c r="AJ160" s="2043"/>
      <c r="AK160" s="2043"/>
      <c r="AL160" s="2044"/>
      <c r="AM160" s="2042">
        <f>SUM(AM161:AQ162)</f>
        <v>59599833</v>
      </c>
      <c r="AN160" s="2043"/>
      <c r="AO160" s="2043"/>
      <c r="AP160" s="2043"/>
      <c r="AQ160" s="2044"/>
      <c r="AR160" s="1100">
        <v>0</v>
      </c>
      <c r="AS160" s="1100">
        <v>0</v>
      </c>
      <c r="AT160" s="1097"/>
      <c r="AU160" s="1098">
        <v>0</v>
      </c>
      <c r="AV160" s="1098">
        <v>0</v>
      </c>
      <c r="AW160" s="1089"/>
      <c r="AX160" s="1055"/>
    </row>
    <row r="161" spans="2:50" s="1056" customFormat="1" ht="15" customHeight="1" x14ac:dyDescent="0.2">
      <c r="B161" s="1053"/>
      <c r="C161" s="1104" t="s">
        <v>1211</v>
      </c>
      <c r="D161" s="1103"/>
      <c r="E161" s="2032" t="s">
        <v>1212</v>
      </c>
      <c r="F161" s="2033"/>
      <c r="G161" s="2033"/>
      <c r="H161" s="2033"/>
      <c r="I161" s="2033"/>
      <c r="J161" s="2033"/>
      <c r="K161" s="2033"/>
      <c r="L161" s="2033"/>
      <c r="M161" s="2033"/>
      <c r="N161" s="2033"/>
      <c r="O161" s="2034"/>
      <c r="P161" s="2035"/>
      <c r="Q161" s="2036"/>
      <c r="R161" s="2017">
        <f>VLOOKUP($C161,DMTK!$B$11:$G$250,5,0)</f>
        <v>0</v>
      </c>
      <c r="S161" s="2018"/>
      <c r="T161" s="2018"/>
      <c r="U161" s="2019"/>
      <c r="V161" s="2017">
        <f>VLOOKUP($C161,DMTK!$B$11:$G$250,6,0)</f>
        <v>59599833</v>
      </c>
      <c r="W161" s="2018"/>
      <c r="X161" s="2018"/>
      <c r="Y161" s="2019"/>
      <c r="Z161" s="2017">
        <f>SUMPRODUCT((ngaygs&gt;=BCĐTK!$AG$2)*(ngaygs&lt;=BCĐTK!$AN$2)*(tkno=$C161),sotien)</f>
        <v>0</v>
      </c>
      <c r="AA161" s="2018"/>
      <c r="AB161" s="2018"/>
      <c r="AC161" s="2019"/>
      <c r="AD161" s="2017">
        <f>SUMPRODUCT((ngaygs&gt;=BCĐTK!$AG$2)*(ngaygs&lt;=BCĐTK!$AN$2)*(tkco=$C161),sotien)</f>
        <v>0</v>
      </c>
      <c r="AE161" s="2018"/>
      <c r="AF161" s="2018"/>
      <c r="AG161" s="2019"/>
      <c r="AH161" s="2017">
        <f t="shared" si="38"/>
        <v>0</v>
      </c>
      <c r="AI161" s="2018"/>
      <c r="AJ161" s="2018"/>
      <c r="AK161" s="2018"/>
      <c r="AL161" s="2019"/>
      <c r="AM161" s="2017">
        <f t="shared" si="39"/>
        <v>59599833</v>
      </c>
      <c r="AN161" s="2020"/>
      <c r="AO161" s="2020"/>
      <c r="AP161" s="2020"/>
      <c r="AQ161" s="2021"/>
      <c r="AR161" s="1100">
        <v>0</v>
      </c>
      <c r="AS161" s="1100">
        <v>0</v>
      </c>
      <c r="AT161" s="1097"/>
      <c r="AU161" s="1098">
        <v>0</v>
      </c>
      <c r="AV161" s="1098">
        <v>0</v>
      </c>
      <c r="AW161" s="1089"/>
      <c r="AX161" s="1055"/>
    </row>
    <row r="162" spans="2:50" s="1056" customFormat="1" ht="15" customHeight="1" x14ac:dyDescent="0.2">
      <c r="B162" s="1053"/>
      <c r="C162" s="1104" t="s">
        <v>1213</v>
      </c>
      <c r="D162" s="1103"/>
      <c r="E162" s="2032" t="s">
        <v>1214</v>
      </c>
      <c r="F162" s="2033"/>
      <c r="G162" s="2033"/>
      <c r="H162" s="2033"/>
      <c r="I162" s="2033"/>
      <c r="J162" s="2033"/>
      <c r="K162" s="2033"/>
      <c r="L162" s="2033"/>
      <c r="M162" s="2033"/>
      <c r="N162" s="2033"/>
      <c r="O162" s="2034"/>
      <c r="P162" s="2035"/>
      <c r="Q162" s="2036"/>
      <c r="R162" s="2017">
        <f>VLOOKUP($C162,DMTK!$B$11:$G$250,5,0)</f>
        <v>0</v>
      </c>
      <c r="S162" s="2018"/>
      <c r="T162" s="2018"/>
      <c r="U162" s="2019"/>
      <c r="V162" s="2017">
        <f>VLOOKUP($C162,DMTK!$B$11:$G$250,6,0)</f>
        <v>0</v>
      </c>
      <c r="W162" s="2018"/>
      <c r="X162" s="2018"/>
      <c r="Y162" s="2019"/>
      <c r="Z162" s="2017">
        <f>SUMPRODUCT((ngaygs&gt;=BCĐTK!$AG$2)*(ngaygs&lt;=BCĐTK!$AN$2)*(tkno=$C162),sotien)</f>
        <v>0</v>
      </c>
      <c r="AA162" s="2018"/>
      <c r="AB162" s="2018"/>
      <c r="AC162" s="2019"/>
      <c r="AD162" s="2017">
        <f>SUMPRODUCT((ngaygs&gt;=BCĐTK!$AG$2)*(ngaygs&lt;=BCĐTK!$AN$2)*(tkco=$C162),sotien)</f>
        <v>0</v>
      </c>
      <c r="AE162" s="2018"/>
      <c r="AF162" s="2018"/>
      <c r="AG162" s="2019"/>
      <c r="AH162" s="2017">
        <f t="shared" si="38"/>
        <v>0</v>
      </c>
      <c r="AI162" s="2018"/>
      <c r="AJ162" s="2018"/>
      <c r="AK162" s="2018"/>
      <c r="AL162" s="2019"/>
      <c r="AM162" s="2017">
        <f t="shared" si="39"/>
        <v>0</v>
      </c>
      <c r="AN162" s="2020"/>
      <c r="AO162" s="2020"/>
      <c r="AP162" s="2020"/>
      <c r="AQ162" s="2021"/>
      <c r="AR162" s="1100">
        <v>0</v>
      </c>
      <c r="AS162" s="1100">
        <v>0</v>
      </c>
      <c r="AT162" s="1097"/>
      <c r="AU162" s="1098">
        <v>0</v>
      </c>
      <c r="AV162" s="1098">
        <v>0</v>
      </c>
      <c r="AW162" s="1089"/>
      <c r="AX162" s="1055"/>
    </row>
    <row r="163" spans="2:50" s="1056" customFormat="1" ht="17.25" customHeight="1" x14ac:dyDescent="0.2">
      <c r="B163" s="1053"/>
      <c r="C163" s="1267" t="s">
        <v>269</v>
      </c>
      <c r="D163" s="1106" t="s">
        <v>590</v>
      </c>
      <c r="E163" s="2037" t="s">
        <v>270</v>
      </c>
      <c r="F163" s="2038"/>
      <c r="G163" s="2038"/>
      <c r="H163" s="2038"/>
      <c r="I163" s="2038"/>
      <c r="J163" s="2038"/>
      <c r="K163" s="2038"/>
      <c r="L163" s="2038"/>
      <c r="M163" s="2038"/>
      <c r="N163" s="2038"/>
      <c r="O163" s="2039"/>
      <c r="P163" s="2040"/>
      <c r="Q163" s="2041"/>
      <c r="R163" s="2042">
        <f>VLOOKUP($C163,DMTK!$B$11:$G$250,5,0)</f>
        <v>0</v>
      </c>
      <c r="S163" s="2043"/>
      <c r="T163" s="2043"/>
      <c r="U163" s="2044"/>
      <c r="V163" s="2042">
        <f>VLOOKUP($C163,DMTK!$B$11:$G$250,6,0)</f>
        <v>0</v>
      </c>
      <c r="W163" s="2043"/>
      <c r="X163" s="2043"/>
      <c r="Y163" s="2044"/>
      <c r="Z163" s="2042">
        <f>SUMPRODUCT((ngaygs&gt;=BCĐTK!$AG$2)*(ngaygs&lt;=BCĐTK!$AN$2)*(tkno=$C163),sotien)</f>
        <v>0</v>
      </c>
      <c r="AA163" s="2043"/>
      <c r="AB163" s="2043"/>
      <c r="AC163" s="2044"/>
      <c r="AD163" s="2042">
        <f>SUMPRODUCT((ngaygs&gt;=BCĐTK!$AG$2)*(ngaygs&lt;=BCĐTK!$AN$2)*(tkco=$C163),sotien)</f>
        <v>0</v>
      </c>
      <c r="AE163" s="2043"/>
      <c r="AF163" s="2043"/>
      <c r="AG163" s="2044"/>
      <c r="AH163" s="2042">
        <f t="shared" ref="AH163" si="40">IF($C163="","",MAX(R163+Z163-V163-AD163,0))</f>
        <v>0</v>
      </c>
      <c r="AI163" s="2043"/>
      <c r="AJ163" s="2043"/>
      <c r="AK163" s="2043"/>
      <c r="AL163" s="2044"/>
      <c r="AM163" s="2042">
        <f t="shared" ref="AM163" si="41">IF($C163="","",MAX(V163+AD163-R163-Z163,0))</f>
        <v>0</v>
      </c>
      <c r="AN163" s="2045"/>
      <c r="AO163" s="2045"/>
      <c r="AP163" s="2045"/>
      <c r="AQ163" s="2046"/>
      <c r="AR163" s="1100">
        <v>0</v>
      </c>
      <c r="AS163" s="1100">
        <v>0</v>
      </c>
      <c r="AT163" s="1097"/>
      <c r="AU163" s="1098">
        <v>0</v>
      </c>
      <c r="AV163" s="1098">
        <v>0</v>
      </c>
      <c r="AW163" s="1089"/>
      <c r="AX163" s="1055"/>
    </row>
    <row r="164" spans="2:50" s="1056" customFormat="1" ht="15" customHeight="1" x14ac:dyDescent="0.2">
      <c r="B164" s="1053"/>
      <c r="C164" s="1266" t="s">
        <v>271</v>
      </c>
      <c r="D164" s="1204" t="s">
        <v>590</v>
      </c>
      <c r="E164" s="2022" t="s">
        <v>272</v>
      </c>
      <c r="F164" s="2023"/>
      <c r="G164" s="2023"/>
      <c r="H164" s="2023"/>
      <c r="I164" s="2023"/>
      <c r="J164" s="2023"/>
      <c r="K164" s="2023"/>
      <c r="L164" s="2023"/>
      <c r="M164" s="2023"/>
      <c r="N164" s="2023"/>
      <c r="O164" s="2024"/>
      <c r="P164" s="2025"/>
      <c r="Q164" s="2026"/>
      <c r="R164" s="2027">
        <f>SUM(R165:U168)</f>
        <v>0</v>
      </c>
      <c r="S164" s="2028"/>
      <c r="T164" s="2028"/>
      <c r="U164" s="2029"/>
      <c r="V164" s="2027">
        <f>SUM(V165:Y168)</f>
        <v>0</v>
      </c>
      <c r="W164" s="2028"/>
      <c r="X164" s="2028"/>
      <c r="Y164" s="2029"/>
      <c r="Z164" s="2027">
        <f>SUM(Z165:AC168)</f>
        <v>0</v>
      </c>
      <c r="AA164" s="2028"/>
      <c r="AB164" s="2028"/>
      <c r="AC164" s="2029"/>
      <c r="AD164" s="2027">
        <f>SUM(AD165:AG168)</f>
        <v>0</v>
      </c>
      <c r="AE164" s="2028"/>
      <c r="AF164" s="2028"/>
      <c r="AG164" s="2029"/>
      <c r="AH164" s="2027">
        <f>SUM(AH165:AL168)</f>
        <v>0</v>
      </c>
      <c r="AI164" s="2030"/>
      <c r="AJ164" s="2030"/>
      <c r="AK164" s="2030"/>
      <c r="AL164" s="2031"/>
      <c r="AM164" s="2027">
        <f>SUM(AM165:AQ168)</f>
        <v>0</v>
      </c>
      <c r="AN164" s="2030"/>
      <c r="AO164" s="2030"/>
      <c r="AP164" s="2030"/>
      <c r="AQ164" s="2031"/>
      <c r="AR164" s="1100">
        <v>0</v>
      </c>
      <c r="AS164" s="1100">
        <v>0</v>
      </c>
      <c r="AT164" s="1097"/>
      <c r="AU164" s="1098">
        <v>0</v>
      </c>
      <c r="AV164" s="1098">
        <v>0</v>
      </c>
      <c r="AW164" s="1089"/>
      <c r="AX164" s="1055"/>
    </row>
    <row r="165" spans="2:50" s="1056" customFormat="1" ht="15" customHeight="1" x14ac:dyDescent="0.2">
      <c r="B165" s="1053"/>
      <c r="C165" s="1104" t="s">
        <v>273</v>
      </c>
      <c r="D165" s="1103"/>
      <c r="E165" s="2032" t="s">
        <v>274</v>
      </c>
      <c r="F165" s="2033"/>
      <c r="G165" s="2033"/>
      <c r="H165" s="2033"/>
      <c r="I165" s="2033"/>
      <c r="J165" s="2033"/>
      <c r="K165" s="2033"/>
      <c r="L165" s="2033"/>
      <c r="M165" s="2033"/>
      <c r="N165" s="2033"/>
      <c r="O165" s="2034"/>
      <c r="P165" s="2035"/>
      <c r="Q165" s="2036"/>
      <c r="R165" s="2017">
        <f>VLOOKUP($C165,DMTK!$B$11:$G$250,5,0)</f>
        <v>0</v>
      </c>
      <c r="S165" s="2018"/>
      <c r="T165" s="2018"/>
      <c r="U165" s="2019"/>
      <c r="V165" s="2017">
        <f>VLOOKUP($C165,DMTK!$B$11:$G$250,6,0)</f>
        <v>0</v>
      </c>
      <c r="W165" s="2018"/>
      <c r="X165" s="2018"/>
      <c r="Y165" s="2019"/>
      <c r="Z165" s="2017">
        <f>SUMPRODUCT((ngaygs&gt;=BCĐTK!$AG$2)*(ngaygs&lt;=BCĐTK!$AN$2)*(tkno=$C165),sotien)</f>
        <v>0</v>
      </c>
      <c r="AA165" s="2018"/>
      <c r="AB165" s="2018"/>
      <c r="AC165" s="2019"/>
      <c r="AD165" s="2017">
        <f>SUMPRODUCT((ngaygs&gt;=BCĐTK!$AG$2)*(ngaygs&lt;=BCĐTK!$AN$2)*(tkco=$C165),sotien)</f>
        <v>0</v>
      </c>
      <c r="AE165" s="2018"/>
      <c r="AF165" s="2018"/>
      <c r="AG165" s="2019"/>
      <c r="AH165" s="2017">
        <f t="shared" ref="AH165:AH169" si="42">IF($C165="","",MAX(R165+Z165-V165-AD165,0))</f>
        <v>0</v>
      </c>
      <c r="AI165" s="2018"/>
      <c r="AJ165" s="2018"/>
      <c r="AK165" s="2018"/>
      <c r="AL165" s="2019"/>
      <c r="AM165" s="2017">
        <f t="shared" ref="AM165:AM169" si="43">IF($C165="","",MAX(V165+AD165-R165-Z165,0))</f>
        <v>0</v>
      </c>
      <c r="AN165" s="2020"/>
      <c r="AO165" s="2020"/>
      <c r="AP165" s="2020"/>
      <c r="AQ165" s="2021"/>
      <c r="AR165" s="1100">
        <v>0</v>
      </c>
      <c r="AS165" s="1100">
        <v>0</v>
      </c>
      <c r="AT165" s="1097"/>
      <c r="AU165" s="1098">
        <v>0</v>
      </c>
      <c r="AV165" s="1098">
        <v>0</v>
      </c>
      <c r="AW165" s="1089"/>
      <c r="AX165" s="1055"/>
    </row>
    <row r="166" spans="2:50" s="1056" customFormat="1" ht="15" customHeight="1" x14ac:dyDescent="0.2">
      <c r="B166" s="1053"/>
      <c r="C166" s="1104" t="s">
        <v>1215</v>
      </c>
      <c r="D166" s="1103"/>
      <c r="E166" s="2032" t="s">
        <v>1216</v>
      </c>
      <c r="F166" s="2033"/>
      <c r="G166" s="2033"/>
      <c r="H166" s="2033"/>
      <c r="I166" s="2033"/>
      <c r="J166" s="2033"/>
      <c r="K166" s="2033"/>
      <c r="L166" s="2033"/>
      <c r="M166" s="2033"/>
      <c r="N166" s="2033"/>
      <c r="O166" s="2034"/>
      <c r="P166" s="2035"/>
      <c r="Q166" s="2036"/>
      <c r="R166" s="2017">
        <f>VLOOKUP($C166,DMTK!$B$11:$G$250,5,0)</f>
        <v>0</v>
      </c>
      <c r="S166" s="2018"/>
      <c r="T166" s="2018"/>
      <c r="U166" s="2019"/>
      <c r="V166" s="2017">
        <f>VLOOKUP($C166,DMTK!$B$11:$G$250,6,0)</f>
        <v>0</v>
      </c>
      <c r="W166" s="2018"/>
      <c r="X166" s="2018"/>
      <c r="Y166" s="2019"/>
      <c r="Z166" s="2017">
        <f>SUMPRODUCT((ngaygs&gt;=BCĐTK!$AG$2)*(ngaygs&lt;=BCĐTK!$AN$2)*(tkno=$C166),sotien)</f>
        <v>0</v>
      </c>
      <c r="AA166" s="2018"/>
      <c r="AB166" s="2018"/>
      <c r="AC166" s="2019"/>
      <c r="AD166" s="2017">
        <f>SUMPRODUCT((ngaygs&gt;=BCĐTK!$AG$2)*(ngaygs&lt;=BCĐTK!$AN$2)*(tkco=$C166),sotien)</f>
        <v>0</v>
      </c>
      <c r="AE166" s="2018"/>
      <c r="AF166" s="2018"/>
      <c r="AG166" s="2019"/>
      <c r="AH166" s="2017">
        <f t="shared" ref="AH166:AH167" si="44">IF($C166="","",MAX(R166+Z166-V166-AD166,0))</f>
        <v>0</v>
      </c>
      <c r="AI166" s="2018"/>
      <c r="AJ166" s="2018"/>
      <c r="AK166" s="2018"/>
      <c r="AL166" s="2019"/>
      <c r="AM166" s="2017">
        <f t="shared" ref="AM166:AM167" si="45">IF($C166="","",MAX(V166+AD166-R166-Z166,0))</f>
        <v>0</v>
      </c>
      <c r="AN166" s="2020"/>
      <c r="AO166" s="2020"/>
      <c r="AP166" s="2020"/>
      <c r="AQ166" s="2021"/>
      <c r="AR166" s="1100">
        <v>0</v>
      </c>
      <c r="AS166" s="1100">
        <v>0</v>
      </c>
      <c r="AT166" s="1097"/>
      <c r="AU166" s="1098">
        <v>0</v>
      </c>
      <c r="AV166" s="1098">
        <v>0</v>
      </c>
      <c r="AW166" s="1089"/>
      <c r="AX166" s="1055"/>
    </row>
    <row r="167" spans="2:50" s="1056" customFormat="1" ht="22.5" customHeight="1" x14ac:dyDescent="0.2">
      <c r="B167" s="1053"/>
      <c r="C167" s="1104" t="s">
        <v>1217</v>
      </c>
      <c r="D167" s="1103"/>
      <c r="E167" s="2032" t="s">
        <v>1218</v>
      </c>
      <c r="F167" s="2033"/>
      <c r="G167" s="2033"/>
      <c r="H167" s="2033"/>
      <c r="I167" s="2033"/>
      <c r="J167" s="2033"/>
      <c r="K167" s="2033"/>
      <c r="L167" s="2033"/>
      <c r="M167" s="2033"/>
      <c r="N167" s="2033"/>
      <c r="O167" s="2034"/>
      <c r="P167" s="2035"/>
      <c r="Q167" s="2036"/>
      <c r="R167" s="2017">
        <f>VLOOKUP($C167,DMTK!$B$11:$G$250,5,0)</f>
        <v>0</v>
      </c>
      <c r="S167" s="2018"/>
      <c r="T167" s="2018"/>
      <c r="U167" s="2019"/>
      <c r="V167" s="2017">
        <f>VLOOKUP($C167,DMTK!$B$11:$G$250,6,0)</f>
        <v>0</v>
      </c>
      <c r="W167" s="2018"/>
      <c r="X167" s="2018"/>
      <c r="Y167" s="2019"/>
      <c r="Z167" s="2017">
        <f>SUMPRODUCT((ngaygs&gt;=BCĐTK!$AG$2)*(ngaygs&lt;=BCĐTK!$AN$2)*(tkno=$C167),sotien)</f>
        <v>0</v>
      </c>
      <c r="AA167" s="2018"/>
      <c r="AB167" s="2018"/>
      <c r="AC167" s="2019"/>
      <c r="AD167" s="2017">
        <f>SUMPRODUCT((ngaygs&gt;=BCĐTK!$AG$2)*(ngaygs&lt;=BCĐTK!$AN$2)*(tkco=$C167),sotien)</f>
        <v>0</v>
      </c>
      <c r="AE167" s="2018"/>
      <c r="AF167" s="2018"/>
      <c r="AG167" s="2019"/>
      <c r="AH167" s="2017">
        <f t="shared" si="44"/>
        <v>0</v>
      </c>
      <c r="AI167" s="2018"/>
      <c r="AJ167" s="2018"/>
      <c r="AK167" s="2018"/>
      <c r="AL167" s="2019"/>
      <c r="AM167" s="2017">
        <f t="shared" si="45"/>
        <v>0</v>
      </c>
      <c r="AN167" s="2020"/>
      <c r="AO167" s="2020"/>
      <c r="AP167" s="2020"/>
      <c r="AQ167" s="2021"/>
      <c r="AR167" s="1100">
        <v>0</v>
      </c>
      <c r="AS167" s="1100">
        <v>0</v>
      </c>
      <c r="AT167" s="1097"/>
      <c r="AU167" s="1098">
        <v>0</v>
      </c>
      <c r="AV167" s="1098">
        <v>0</v>
      </c>
      <c r="AW167" s="1089"/>
      <c r="AX167" s="1055"/>
    </row>
    <row r="168" spans="2:50" s="1056" customFormat="1" ht="15" customHeight="1" x14ac:dyDescent="0.2">
      <c r="B168" s="1053"/>
      <c r="C168" s="1104" t="s">
        <v>275</v>
      </c>
      <c r="D168" s="1103"/>
      <c r="E168" s="2032" t="s">
        <v>276</v>
      </c>
      <c r="F168" s="2033"/>
      <c r="G168" s="2033"/>
      <c r="H168" s="2033"/>
      <c r="I168" s="2033"/>
      <c r="J168" s="2033"/>
      <c r="K168" s="2033"/>
      <c r="L168" s="2033"/>
      <c r="M168" s="2033"/>
      <c r="N168" s="2033"/>
      <c r="O168" s="2034"/>
      <c r="P168" s="2035"/>
      <c r="Q168" s="2036"/>
      <c r="R168" s="2017">
        <f>VLOOKUP($C168,DMTK!$B$11:$G$250,5,0)</f>
        <v>0</v>
      </c>
      <c r="S168" s="2018"/>
      <c r="T168" s="2018"/>
      <c r="U168" s="2019"/>
      <c r="V168" s="2017">
        <f>VLOOKUP($C168,DMTK!$B$11:$G$250,6,0)</f>
        <v>0</v>
      </c>
      <c r="W168" s="2018"/>
      <c r="X168" s="2018"/>
      <c r="Y168" s="2019"/>
      <c r="Z168" s="2017">
        <f>SUMPRODUCT((ngaygs&gt;=BCĐTK!$AG$2)*(ngaygs&lt;=BCĐTK!$AN$2)*(tkno=$C168),sotien)</f>
        <v>0</v>
      </c>
      <c r="AA168" s="2018"/>
      <c r="AB168" s="2018"/>
      <c r="AC168" s="2019"/>
      <c r="AD168" s="2017">
        <f>SUMPRODUCT((ngaygs&gt;=BCĐTK!$AG$2)*(ngaygs&lt;=BCĐTK!$AN$2)*(tkco=$C168),sotien)</f>
        <v>0</v>
      </c>
      <c r="AE168" s="2018"/>
      <c r="AF168" s="2018"/>
      <c r="AG168" s="2019"/>
      <c r="AH168" s="2017">
        <f t="shared" si="42"/>
        <v>0</v>
      </c>
      <c r="AI168" s="2018"/>
      <c r="AJ168" s="2018"/>
      <c r="AK168" s="2018"/>
      <c r="AL168" s="2019"/>
      <c r="AM168" s="2017">
        <f t="shared" si="43"/>
        <v>0</v>
      </c>
      <c r="AN168" s="2020"/>
      <c r="AO168" s="2020"/>
      <c r="AP168" s="2020"/>
      <c r="AQ168" s="2021"/>
      <c r="AR168" s="1100">
        <v>0</v>
      </c>
      <c r="AS168" s="1100">
        <v>0</v>
      </c>
      <c r="AT168" s="1097"/>
      <c r="AU168" s="1098">
        <v>0</v>
      </c>
      <c r="AV168" s="1098">
        <v>0</v>
      </c>
      <c r="AW168" s="1089"/>
      <c r="AX168" s="1055"/>
    </row>
    <row r="169" spans="2:50" s="1056" customFormat="1" ht="23.25" customHeight="1" x14ac:dyDescent="0.2">
      <c r="B169" s="1053"/>
      <c r="C169" s="1267" t="s">
        <v>1219</v>
      </c>
      <c r="D169" s="1106" t="s">
        <v>590</v>
      </c>
      <c r="E169" s="2037" t="s">
        <v>1220</v>
      </c>
      <c r="F169" s="2038"/>
      <c r="G169" s="2038"/>
      <c r="H169" s="2038"/>
      <c r="I169" s="2038"/>
      <c r="J169" s="2038"/>
      <c r="K169" s="2038"/>
      <c r="L169" s="2038"/>
      <c r="M169" s="2038"/>
      <c r="N169" s="2038"/>
      <c r="O169" s="2039"/>
      <c r="P169" s="2040"/>
      <c r="Q169" s="2041"/>
      <c r="R169" s="2042">
        <f>VLOOKUP($C169,DMTK!$B$11:$G$250,5,0)</f>
        <v>0</v>
      </c>
      <c r="S169" s="2043"/>
      <c r="T169" s="2043"/>
      <c r="U169" s="2044"/>
      <c r="V169" s="2042">
        <f>VLOOKUP($C169,DMTK!$B$11:$G$250,6,0)</f>
        <v>0</v>
      </c>
      <c r="W169" s="2043"/>
      <c r="X169" s="2043"/>
      <c r="Y169" s="2044"/>
      <c r="Z169" s="2042">
        <f>SUMPRODUCT((ngaygs&gt;=BCĐTK!$AG$2)*(ngaygs&lt;=BCĐTK!$AN$2)*(tkno=$C169),sotien)</f>
        <v>0</v>
      </c>
      <c r="AA169" s="2043"/>
      <c r="AB169" s="2043"/>
      <c r="AC169" s="2044"/>
      <c r="AD169" s="2042">
        <f>SUMPRODUCT((ngaygs&gt;=BCĐTK!$AG$2)*(ngaygs&lt;=BCĐTK!$AN$2)*(tkco=$C169),sotien)</f>
        <v>0</v>
      </c>
      <c r="AE169" s="2043"/>
      <c r="AF169" s="2043"/>
      <c r="AG169" s="2044"/>
      <c r="AH169" s="2042">
        <f t="shared" si="42"/>
        <v>0</v>
      </c>
      <c r="AI169" s="2043"/>
      <c r="AJ169" s="2043"/>
      <c r="AK169" s="2043"/>
      <c r="AL169" s="2044"/>
      <c r="AM169" s="2042">
        <f t="shared" si="43"/>
        <v>0</v>
      </c>
      <c r="AN169" s="2045"/>
      <c r="AO169" s="2045"/>
      <c r="AP169" s="2045"/>
      <c r="AQ169" s="2046"/>
      <c r="AR169" s="1100">
        <v>0</v>
      </c>
      <c r="AS169" s="1100">
        <v>0</v>
      </c>
      <c r="AT169" s="1097"/>
      <c r="AU169" s="1098">
        <v>0</v>
      </c>
      <c r="AV169" s="1098">
        <v>0</v>
      </c>
      <c r="AW169" s="1089"/>
      <c r="AX169" s="1055"/>
    </row>
    <row r="170" spans="2:50" s="1056" customFormat="1" ht="15" customHeight="1" x14ac:dyDescent="0.2">
      <c r="B170" s="1053"/>
      <c r="C170" s="1266" t="s">
        <v>277</v>
      </c>
      <c r="D170" s="1204" t="s">
        <v>590</v>
      </c>
      <c r="E170" s="2022" t="s">
        <v>278</v>
      </c>
      <c r="F170" s="2023"/>
      <c r="G170" s="2023"/>
      <c r="H170" s="2023"/>
      <c r="I170" s="2023"/>
      <c r="J170" s="2023"/>
      <c r="K170" s="2023"/>
      <c r="L170" s="2023"/>
      <c r="M170" s="2023"/>
      <c r="N170" s="2023"/>
      <c r="O170" s="2024"/>
      <c r="P170" s="2025"/>
      <c r="Q170" s="2026"/>
      <c r="R170" s="2027">
        <f>SUM(R171:U178)</f>
        <v>0</v>
      </c>
      <c r="S170" s="2028"/>
      <c r="T170" s="2028"/>
      <c r="U170" s="2029"/>
      <c r="V170" s="2027">
        <f>SUM(V171:Y178)</f>
        <v>0</v>
      </c>
      <c r="W170" s="2028"/>
      <c r="X170" s="2028"/>
      <c r="Y170" s="2029"/>
      <c r="Z170" s="2027">
        <f>SUM(Z171:AC178)</f>
        <v>0</v>
      </c>
      <c r="AA170" s="2028"/>
      <c r="AB170" s="2028"/>
      <c r="AC170" s="2029"/>
      <c r="AD170" s="2027">
        <f>SUM(AD171:AG178)</f>
        <v>0</v>
      </c>
      <c r="AE170" s="2028"/>
      <c r="AF170" s="2028"/>
      <c r="AG170" s="2029"/>
      <c r="AH170" s="2027">
        <f>SUM(AH171:AL178)</f>
        <v>0</v>
      </c>
      <c r="AI170" s="2030"/>
      <c r="AJ170" s="2030"/>
      <c r="AK170" s="2030"/>
      <c r="AL170" s="2031"/>
      <c r="AM170" s="2027">
        <f>SUM(AM171:AQ178)</f>
        <v>0</v>
      </c>
      <c r="AN170" s="2030"/>
      <c r="AO170" s="2030"/>
      <c r="AP170" s="2030"/>
      <c r="AQ170" s="2031"/>
      <c r="AR170" s="1100">
        <v>0</v>
      </c>
      <c r="AS170" s="1100">
        <v>0</v>
      </c>
      <c r="AT170" s="1097"/>
      <c r="AU170" s="1098">
        <v>0</v>
      </c>
      <c r="AV170" s="1098">
        <v>0</v>
      </c>
      <c r="AW170" s="1089"/>
      <c r="AX170" s="1055"/>
    </row>
    <row r="171" spans="2:50" s="1056" customFormat="1" ht="15" customHeight="1" x14ac:dyDescent="0.2">
      <c r="B171" s="1053"/>
      <c r="C171" s="1104" t="s">
        <v>279</v>
      </c>
      <c r="D171" s="1103"/>
      <c r="E171" s="2032" t="s">
        <v>280</v>
      </c>
      <c r="F171" s="2033"/>
      <c r="G171" s="2033"/>
      <c r="H171" s="2033"/>
      <c r="I171" s="2033"/>
      <c r="J171" s="2033"/>
      <c r="K171" s="2033"/>
      <c r="L171" s="2033"/>
      <c r="M171" s="2033"/>
      <c r="N171" s="2033"/>
      <c r="O171" s="2034"/>
      <c r="P171" s="2035"/>
      <c r="Q171" s="2036"/>
      <c r="R171" s="2017">
        <f>VLOOKUP($C171,DMTK!$B$11:$G$250,5,0)</f>
        <v>0</v>
      </c>
      <c r="S171" s="2018"/>
      <c r="T171" s="2018"/>
      <c r="U171" s="2019"/>
      <c r="V171" s="2017">
        <f>VLOOKUP($C171,DMTK!$B$11:$G$250,6,0)</f>
        <v>0</v>
      </c>
      <c r="W171" s="2018"/>
      <c r="X171" s="2018"/>
      <c r="Y171" s="2019"/>
      <c r="Z171" s="2017">
        <f>SUMPRODUCT((ngaygs&gt;=BCĐTK!$AG$2)*(ngaygs&lt;=BCĐTK!$AN$2)*(tkno=$C171),sotien)</f>
        <v>0</v>
      </c>
      <c r="AA171" s="2018"/>
      <c r="AB171" s="2018"/>
      <c r="AC171" s="2019"/>
      <c r="AD171" s="2017">
        <f>SUMPRODUCT((ngaygs&gt;=BCĐTK!$AG$2)*(ngaygs&lt;=BCĐTK!$AN$2)*(tkco=$C171),sotien)</f>
        <v>0</v>
      </c>
      <c r="AE171" s="2018"/>
      <c r="AF171" s="2018"/>
      <c r="AG171" s="2019"/>
      <c r="AH171" s="2017">
        <f t="shared" ref="AH171:AH172" si="46">IF($C171="","",MAX(R171+Z171-V171-AD171,0))</f>
        <v>0</v>
      </c>
      <c r="AI171" s="2018"/>
      <c r="AJ171" s="2018"/>
      <c r="AK171" s="2018"/>
      <c r="AL171" s="2019"/>
      <c r="AM171" s="2017">
        <f t="shared" ref="AM171:AM172" si="47">IF($C171="","",MAX(V171+AD171-R171-Z171,0))</f>
        <v>0</v>
      </c>
      <c r="AN171" s="2020"/>
      <c r="AO171" s="2020"/>
      <c r="AP171" s="2020"/>
      <c r="AQ171" s="2021"/>
      <c r="AR171" s="1100">
        <v>0</v>
      </c>
      <c r="AS171" s="1100">
        <v>0</v>
      </c>
      <c r="AT171" s="1097"/>
      <c r="AU171" s="1098">
        <v>0</v>
      </c>
      <c r="AV171" s="1098">
        <v>0</v>
      </c>
      <c r="AW171" s="1089"/>
      <c r="AX171" s="1055"/>
    </row>
    <row r="172" spans="2:50" s="1056" customFormat="1" ht="15" customHeight="1" x14ac:dyDescent="0.2">
      <c r="B172" s="1053"/>
      <c r="C172" s="1104" t="s">
        <v>281</v>
      </c>
      <c r="D172" s="1103"/>
      <c r="E172" s="2032" t="s">
        <v>282</v>
      </c>
      <c r="F172" s="2033"/>
      <c r="G172" s="2033"/>
      <c r="H172" s="2033"/>
      <c r="I172" s="2033"/>
      <c r="J172" s="2033"/>
      <c r="K172" s="2033"/>
      <c r="L172" s="2033"/>
      <c r="M172" s="2033"/>
      <c r="N172" s="2033"/>
      <c r="O172" s="2034"/>
      <c r="P172" s="2035"/>
      <c r="Q172" s="2036"/>
      <c r="R172" s="2017">
        <f>VLOOKUP($C172,DMTK!$B$11:$G$250,5,0)</f>
        <v>0</v>
      </c>
      <c r="S172" s="2018"/>
      <c r="T172" s="2018"/>
      <c r="U172" s="2019"/>
      <c r="V172" s="2017">
        <f>VLOOKUP($C172,DMTK!$B$11:$G$250,6,0)</f>
        <v>0</v>
      </c>
      <c r="W172" s="2018"/>
      <c r="X172" s="2018"/>
      <c r="Y172" s="2019"/>
      <c r="Z172" s="2017">
        <f>SUMPRODUCT((ngaygs&gt;=BCĐTK!$AG$2)*(ngaygs&lt;=BCĐTK!$AN$2)*(tkno=$C172),sotien)</f>
        <v>0</v>
      </c>
      <c r="AA172" s="2018"/>
      <c r="AB172" s="2018"/>
      <c r="AC172" s="2019"/>
      <c r="AD172" s="2017">
        <f>SUMPRODUCT((ngaygs&gt;=BCĐTK!$AG$2)*(ngaygs&lt;=BCĐTK!$AN$2)*(tkco=$C172),sotien)</f>
        <v>0</v>
      </c>
      <c r="AE172" s="2018"/>
      <c r="AF172" s="2018"/>
      <c r="AG172" s="2019"/>
      <c r="AH172" s="2017">
        <f t="shared" si="46"/>
        <v>0</v>
      </c>
      <c r="AI172" s="2018"/>
      <c r="AJ172" s="2018"/>
      <c r="AK172" s="2018"/>
      <c r="AL172" s="2019"/>
      <c r="AM172" s="2017">
        <f t="shared" si="47"/>
        <v>0</v>
      </c>
      <c r="AN172" s="2020"/>
      <c r="AO172" s="2020"/>
      <c r="AP172" s="2020"/>
      <c r="AQ172" s="2021"/>
      <c r="AR172" s="1100">
        <v>0</v>
      </c>
      <c r="AS172" s="1100">
        <v>0</v>
      </c>
      <c r="AT172" s="1097"/>
      <c r="AU172" s="1098">
        <v>0</v>
      </c>
      <c r="AV172" s="1098">
        <v>0</v>
      </c>
      <c r="AW172" s="1089"/>
      <c r="AX172" s="1055"/>
    </row>
    <row r="173" spans="2:50" s="1056" customFormat="1" ht="15" customHeight="1" x14ac:dyDescent="0.2">
      <c r="B173" s="1053"/>
      <c r="C173" s="1104" t="s">
        <v>283</v>
      </c>
      <c r="D173" s="1103"/>
      <c r="E173" s="2032" t="s">
        <v>284</v>
      </c>
      <c r="F173" s="2033"/>
      <c r="G173" s="2033"/>
      <c r="H173" s="2033"/>
      <c r="I173" s="2033"/>
      <c r="J173" s="2033"/>
      <c r="K173" s="2033"/>
      <c r="L173" s="2033"/>
      <c r="M173" s="2033"/>
      <c r="N173" s="2033"/>
      <c r="O173" s="2034"/>
      <c r="P173" s="2035"/>
      <c r="Q173" s="2036"/>
      <c r="R173" s="2017">
        <f>VLOOKUP($C173,DMTK!$B$11:$G$250,5,0)</f>
        <v>0</v>
      </c>
      <c r="S173" s="2018"/>
      <c r="T173" s="2018"/>
      <c r="U173" s="2019"/>
      <c r="V173" s="2017">
        <f>VLOOKUP($C173,DMTK!$B$11:$G$250,6,0)</f>
        <v>0</v>
      </c>
      <c r="W173" s="2018"/>
      <c r="X173" s="2018"/>
      <c r="Y173" s="2019"/>
      <c r="Z173" s="2017">
        <f>SUMPRODUCT((ngaygs&gt;=BCĐTK!$AG$2)*(ngaygs&lt;=BCĐTK!$AN$2)*(tkno=$C173),sotien)</f>
        <v>0</v>
      </c>
      <c r="AA173" s="2018"/>
      <c r="AB173" s="2018"/>
      <c r="AC173" s="2019"/>
      <c r="AD173" s="2017">
        <f>SUMPRODUCT((ngaygs&gt;=BCĐTK!$AG$2)*(ngaygs&lt;=BCĐTK!$AN$2)*(tkco=$C173),sotien)</f>
        <v>0</v>
      </c>
      <c r="AE173" s="2018"/>
      <c r="AF173" s="2018"/>
      <c r="AG173" s="2019"/>
      <c r="AH173" s="2017">
        <f t="shared" ref="AH173:AH178" si="48">IF($C173="","",MAX(R173+Z173-V173-AD173,0))</f>
        <v>0</v>
      </c>
      <c r="AI173" s="2018"/>
      <c r="AJ173" s="2018"/>
      <c r="AK173" s="2018"/>
      <c r="AL173" s="2019"/>
      <c r="AM173" s="2017">
        <f t="shared" ref="AM173:AM178" si="49">IF($C173="","",MAX(V173+AD173-R173-Z173,0))</f>
        <v>0</v>
      </c>
      <c r="AN173" s="2020"/>
      <c r="AO173" s="2020"/>
      <c r="AP173" s="2020"/>
      <c r="AQ173" s="2021"/>
      <c r="AR173" s="1100">
        <v>0</v>
      </c>
      <c r="AS173" s="1100">
        <v>0</v>
      </c>
      <c r="AT173" s="1097"/>
      <c r="AU173" s="1098">
        <v>0</v>
      </c>
      <c r="AV173" s="1098">
        <v>0</v>
      </c>
      <c r="AW173" s="1089"/>
      <c r="AX173" s="1055"/>
    </row>
    <row r="174" spans="2:50" s="1056" customFormat="1" ht="15" customHeight="1" x14ac:dyDescent="0.2">
      <c r="B174" s="1053"/>
      <c r="C174" s="1104" t="s">
        <v>285</v>
      </c>
      <c r="D174" s="1103"/>
      <c r="E174" s="2032" t="s">
        <v>286</v>
      </c>
      <c r="F174" s="2033"/>
      <c r="G174" s="2033"/>
      <c r="H174" s="2033"/>
      <c r="I174" s="2033"/>
      <c r="J174" s="2033"/>
      <c r="K174" s="2033"/>
      <c r="L174" s="2033"/>
      <c r="M174" s="2033"/>
      <c r="N174" s="2033"/>
      <c r="O174" s="2034"/>
      <c r="P174" s="2035"/>
      <c r="Q174" s="2036"/>
      <c r="R174" s="2017">
        <f>VLOOKUP($C174,DMTK!$B$11:$G$250,5,0)</f>
        <v>0</v>
      </c>
      <c r="S174" s="2018"/>
      <c r="T174" s="2018"/>
      <c r="U174" s="2019"/>
      <c r="V174" s="2017">
        <f>VLOOKUP($C174,DMTK!$B$11:$G$250,6,0)</f>
        <v>0</v>
      </c>
      <c r="W174" s="2018"/>
      <c r="X174" s="2018"/>
      <c r="Y174" s="2019"/>
      <c r="Z174" s="2017">
        <f>SUMPRODUCT((ngaygs&gt;=BCĐTK!$AG$2)*(ngaygs&lt;=BCĐTK!$AN$2)*(tkno=$C174),sotien)</f>
        <v>0</v>
      </c>
      <c r="AA174" s="2018"/>
      <c r="AB174" s="2018"/>
      <c r="AC174" s="2019"/>
      <c r="AD174" s="2017">
        <f>SUMPRODUCT((ngaygs&gt;=BCĐTK!$AG$2)*(ngaygs&lt;=BCĐTK!$AN$2)*(tkco=$C174),sotien)</f>
        <v>0</v>
      </c>
      <c r="AE174" s="2018"/>
      <c r="AF174" s="2018"/>
      <c r="AG174" s="2019"/>
      <c r="AH174" s="2017">
        <f t="shared" si="48"/>
        <v>0</v>
      </c>
      <c r="AI174" s="2018"/>
      <c r="AJ174" s="2018"/>
      <c r="AK174" s="2018"/>
      <c r="AL174" s="2019"/>
      <c r="AM174" s="2017">
        <f t="shared" si="49"/>
        <v>0</v>
      </c>
      <c r="AN174" s="2020"/>
      <c r="AO174" s="2020"/>
      <c r="AP174" s="2020"/>
      <c r="AQ174" s="2021"/>
      <c r="AR174" s="1100">
        <v>0</v>
      </c>
      <c r="AS174" s="1100">
        <v>0</v>
      </c>
      <c r="AT174" s="1097"/>
      <c r="AU174" s="1098">
        <v>0</v>
      </c>
      <c r="AV174" s="1098">
        <v>0</v>
      </c>
      <c r="AW174" s="1089"/>
      <c r="AX174" s="1055"/>
    </row>
    <row r="175" spans="2:50" s="1056" customFormat="1" ht="15" customHeight="1" x14ac:dyDescent="0.2">
      <c r="B175" s="1053"/>
      <c r="C175" s="1104" t="s">
        <v>287</v>
      </c>
      <c r="D175" s="1103"/>
      <c r="E175" s="2032" t="s">
        <v>288</v>
      </c>
      <c r="F175" s="2033"/>
      <c r="G175" s="2033"/>
      <c r="H175" s="2033"/>
      <c r="I175" s="2033"/>
      <c r="J175" s="2033"/>
      <c r="K175" s="2033"/>
      <c r="L175" s="2033"/>
      <c r="M175" s="2033"/>
      <c r="N175" s="2033"/>
      <c r="O175" s="2034"/>
      <c r="P175" s="2035"/>
      <c r="Q175" s="2036"/>
      <c r="R175" s="2017">
        <f>VLOOKUP($C175,DMTK!$B$11:$G$250,5,0)</f>
        <v>0</v>
      </c>
      <c r="S175" s="2018"/>
      <c r="T175" s="2018"/>
      <c r="U175" s="2019"/>
      <c r="V175" s="2017">
        <f>VLOOKUP($C175,DMTK!$B$11:$G$250,6,0)</f>
        <v>0</v>
      </c>
      <c r="W175" s="2018"/>
      <c r="X175" s="2018"/>
      <c r="Y175" s="2019"/>
      <c r="Z175" s="2017">
        <f>SUMPRODUCT((ngaygs&gt;=BCĐTK!$AG$2)*(ngaygs&lt;=BCĐTK!$AN$2)*(tkno=$C175),sotien)</f>
        <v>0</v>
      </c>
      <c r="AA175" s="2018"/>
      <c r="AB175" s="2018"/>
      <c r="AC175" s="2019"/>
      <c r="AD175" s="2017">
        <f>SUMPRODUCT((ngaygs&gt;=BCĐTK!$AG$2)*(ngaygs&lt;=BCĐTK!$AN$2)*(tkco=$C175),sotien)</f>
        <v>0</v>
      </c>
      <c r="AE175" s="2018"/>
      <c r="AF175" s="2018"/>
      <c r="AG175" s="2019"/>
      <c r="AH175" s="2017">
        <f t="shared" si="48"/>
        <v>0</v>
      </c>
      <c r="AI175" s="2018"/>
      <c r="AJ175" s="2018"/>
      <c r="AK175" s="2018"/>
      <c r="AL175" s="2019"/>
      <c r="AM175" s="2017">
        <f t="shared" si="49"/>
        <v>0</v>
      </c>
      <c r="AN175" s="2020"/>
      <c r="AO175" s="2020"/>
      <c r="AP175" s="2020"/>
      <c r="AQ175" s="2021"/>
      <c r="AR175" s="1100">
        <v>0</v>
      </c>
      <c r="AS175" s="1100">
        <v>0</v>
      </c>
      <c r="AT175" s="1097"/>
      <c r="AU175" s="1098">
        <v>0</v>
      </c>
      <c r="AV175" s="1098">
        <v>0</v>
      </c>
      <c r="AW175" s="1089"/>
      <c r="AX175" s="1055"/>
    </row>
    <row r="176" spans="2:50" s="1056" customFormat="1" ht="15" customHeight="1" x14ac:dyDescent="0.2">
      <c r="B176" s="1053"/>
      <c r="C176" s="1104" t="s">
        <v>289</v>
      </c>
      <c r="D176" s="1103"/>
      <c r="E176" s="2032" t="s">
        <v>290</v>
      </c>
      <c r="F176" s="2033"/>
      <c r="G176" s="2033"/>
      <c r="H176" s="2033"/>
      <c r="I176" s="2033"/>
      <c r="J176" s="2033"/>
      <c r="K176" s="2033"/>
      <c r="L176" s="2033"/>
      <c r="M176" s="2033"/>
      <c r="N176" s="2033"/>
      <c r="O176" s="2034"/>
      <c r="P176" s="2035"/>
      <c r="Q176" s="2036"/>
      <c r="R176" s="2017">
        <f>VLOOKUP($C176,DMTK!$B$11:$G$250,5,0)</f>
        <v>0</v>
      </c>
      <c r="S176" s="2018"/>
      <c r="T176" s="2018"/>
      <c r="U176" s="2019"/>
      <c r="V176" s="2017">
        <f>VLOOKUP($C176,DMTK!$B$11:$G$250,6,0)</f>
        <v>0</v>
      </c>
      <c r="W176" s="2018"/>
      <c r="X176" s="2018"/>
      <c r="Y176" s="2019"/>
      <c r="Z176" s="2017">
        <f>SUMPRODUCT((ngaygs&gt;=BCĐTK!$AG$2)*(ngaygs&lt;=BCĐTK!$AN$2)*(tkno=$C176),sotien)</f>
        <v>0</v>
      </c>
      <c r="AA176" s="2018"/>
      <c r="AB176" s="2018"/>
      <c r="AC176" s="2019"/>
      <c r="AD176" s="2017">
        <f>SUMPRODUCT((ngaygs&gt;=BCĐTK!$AG$2)*(ngaygs&lt;=BCĐTK!$AN$2)*(tkco=$C176),sotien)</f>
        <v>0</v>
      </c>
      <c r="AE176" s="2018"/>
      <c r="AF176" s="2018"/>
      <c r="AG176" s="2019"/>
      <c r="AH176" s="2017">
        <f t="shared" si="48"/>
        <v>0</v>
      </c>
      <c r="AI176" s="2018"/>
      <c r="AJ176" s="2018"/>
      <c r="AK176" s="2018"/>
      <c r="AL176" s="2019"/>
      <c r="AM176" s="2017">
        <f t="shared" si="49"/>
        <v>0</v>
      </c>
      <c r="AN176" s="2020"/>
      <c r="AO176" s="2020"/>
      <c r="AP176" s="2020"/>
      <c r="AQ176" s="2021"/>
      <c r="AR176" s="1100">
        <v>0</v>
      </c>
      <c r="AS176" s="1100">
        <v>0</v>
      </c>
      <c r="AT176" s="1097"/>
      <c r="AU176" s="1098">
        <v>0</v>
      </c>
      <c r="AV176" s="1098">
        <v>0</v>
      </c>
      <c r="AW176" s="1089"/>
      <c r="AX176" s="1055"/>
    </row>
    <row r="177" spans="2:50" s="1056" customFormat="1" ht="15" customHeight="1" x14ac:dyDescent="0.2">
      <c r="B177" s="1053"/>
      <c r="C177" s="1104" t="s">
        <v>291</v>
      </c>
      <c r="D177" s="1103"/>
      <c r="E177" s="2032" t="s">
        <v>292</v>
      </c>
      <c r="F177" s="2033"/>
      <c r="G177" s="2033"/>
      <c r="H177" s="2033"/>
      <c r="I177" s="2033"/>
      <c r="J177" s="2033"/>
      <c r="K177" s="2033"/>
      <c r="L177" s="2033"/>
      <c r="M177" s="2033"/>
      <c r="N177" s="2033"/>
      <c r="O177" s="2034"/>
      <c r="P177" s="2035"/>
      <c r="Q177" s="2036"/>
      <c r="R177" s="2017">
        <f>VLOOKUP($C177,DMTK!$B$11:$G$250,5,0)</f>
        <v>0</v>
      </c>
      <c r="S177" s="2018"/>
      <c r="T177" s="2018"/>
      <c r="U177" s="2019"/>
      <c r="V177" s="2017">
        <f>VLOOKUP($C177,DMTK!$B$11:$G$250,6,0)</f>
        <v>0</v>
      </c>
      <c r="W177" s="2018"/>
      <c r="X177" s="2018"/>
      <c r="Y177" s="2019"/>
      <c r="Z177" s="2017">
        <f>SUMPRODUCT((ngaygs&gt;=BCĐTK!$AG$2)*(ngaygs&lt;=BCĐTK!$AN$2)*(tkno=$C177),sotien)</f>
        <v>0</v>
      </c>
      <c r="AA177" s="2018"/>
      <c r="AB177" s="2018"/>
      <c r="AC177" s="2019"/>
      <c r="AD177" s="2017">
        <f>SUMPRODUCT((ngaygs&gt;=BCĐTK!$AG$2)*(ngaygs&lt;=BCĐTK!$AN$2)*(tkco=$C177),sotien)</f>
        <v>0</v>
      </c>
      <c r="AE177" s="2018"/>
      <c r="AF177" s="2018"/>
      <c r="AG177" s="2019"/>
      <c r="AH177" s="2017">
        <f t="shared" si="48"/>
        <v>0</v>
      </c>
      <c r="AI177" s="2018"/>
      <c r="AJ177" s="2018"/>
      <c r="AK177" s="2018"/>
      <c r="AL177" s="2019"/>
      <c r="AM177" s="2017">
        <f t="shared" si="49"/>
        <v>0</v>
      </c>
      <c r="AN177" s="2020"/>
      <c r="AO177" s="2020"/>
      <c r="AP177" s="2020"/>
      <c r="AQ177" s="2021"/>
      <c r="AR177" s="1100">
        <v>0</v>
      </c>
      <c r="AS177" s="1100">
        <v>0</v>
      </c>
      <c r="AT177" s="1097"/>
      <c r="AU177" s="1098">
        <v>0</v>
      </c>
      <c r="AV177" s="1098">
        <v>0</v>
      </c>
      <c r="AW177" s="1089"/>
      <c r="AX177" s="1055"/>
    </row>
    <row r="178" spans="2:50" s="1056" customFormat="1" ht="15" customHeight="1" x14ac:dyDescent="0.2">
      <c r="B178" s="1053"/>
      <c r="C178" s="1104" t="s">
        <v>293</v>
      </c>
      <c r="D178" s="1103"/>
      <c r="E178" s="2032" t="s">
        <v>278</v>
      </c>
      <c r="F178" s="2033"/>
      <c r="G178" s="2033"/>
      <c r="H178" s="2033"/>
      <c r="I178" s="2033"/>
      <c r="J178" s="2033"/>
      <c r="K178" s="2033"/>
      <c r="L178" s="2033"/>
      <c r="M178" s="2033"/>
      <c r="N178" s="2033"/>
      <c r="O178" s="2034"/>
      <c r="P178" s="2035"/>
      <c r="Q178" s="2036"/>
      <c r="R178" s="2017">
        <f>VLOOKUP($C178,DMTK!$B$11:$G$250,5,0)</f>
        <v>0</v>
      </c>
      <c r="S178" s="2018"/>
      <c r="T178" s="2018"/>
      <c r="U178" s="2019"/>
      <c r="V178" s="2017">
        <f>VLOOKUP($C178,DMTK!$B$11:$G$250,6,0)</f>
        <v>0</v>
      </c>
      <c r="W178" s="2018"/>
      <c r="X178" s="2018"/>
      <c r="Y178" s="2019"/>
      <c r="Z178" s="2017">
        <f>SUMPRODUCT((ngaygs&gt;=BCĐTK!$AG$2)*(ngaygs&lt;=BCĐTK!$AN$2)*(tkno=$C178),sotien)</f>
        <v>0</v>
      </c>
      <c r="AA178" s="2018"/>
      <c r="AB178" s="2018"/>
      <c r="AC178" s="2019"/>
      <c r="AD178" s="2017">
        <f>SUMPRODUCT((ngaygs&gt;=BCĐTK!$AG$2)*(ngaygs&lt;=BCĐTK!$AN$2)*(tkco=$C178),sotien)</f>
        <v>0</v>
      </c>
      <c r="AE178" s="2018"/>
      <c r="AF178" s="2018"/>
      <c r="AG178" s="2019"/>
      <c r="AH178" s="2017">
        <f t="shared" si="48"/>
        <v>0</v>
      </c>
      <c r="AI178" s="2018"/>
      <c r="AJ178" s="2018"/>
      <c r="AK178" s="2018"/>
      <c r="AL178" s="2019"/>
      <c r="AM178" s="2017">
        <f t="shared" si="49"/>
        <v>0</v>
      </c>
      <c r="AN178" s="2020"/>
      <c r="AO178" s="2020"/>
      <c r="AP178" s="2020"/>
      <c r="AQ178" s="2021"/>
      <c r="AR178" s="1100">
        <v>0</v>
      </c>
      <c r="AS178" s="1100">
        <v>0</v>
      </c>
      <c r="AT178" s="1097"/>
      <c r="AU178" s="1098">
        <v>0</v>
      </c>
      <c r="AV178" s="1098">
        <v>0</v>
      </c>
      <c r="AW178" s="1089"/>
      <c r="AX178" s="1055"/>
    </row>
    <row r="179" spans="2:50" s="1056" customFormat="1" ht="15" customHeight="1" x14ac:dyDescent="0.2">
      <c r="B179" s="1053"/>
      <c r="C179" s="1266" t="s">
        <v>294</v>
      </c>
      <c r="D179" s="1204" t="s">
        <v>590</v>
      </c>
      <c r="E179" s="2022" t="s">
        <v>295</v>
      </c>
      <c r="F179" s="2023"/>
      <c r="G179" s="2023"/>
      <c r="H179" s="2023"/>
      <c r="I179" s="2023"/>
      <c r="J179" s="2023"/>
      <c r="K179" s="2023"/>
      <c r="L179" s="2023"/>
      <c r="M179" s="2023"/>
      <c r="N179" s="2023"/>
      <c r="O179" s="2024"/>
      <c r="P179" s="2025"/>
      <c r="Q179" s="2026"/>
      <c r="R179" s="2027">
        <f>SUM(R180:U181)</f>
        <v>0</v>
      </c>
      <c r="S179" s="2028"/>
      <c r="T179" s="2028"/>
      <c r="U179" s="2029"/>
      <c r="V179" s="2027">
        <f>SUM(V180:Y181)</f>
        <v>0</v>
      </c>
      <c r="W179" s="2028"/>
      <c r="X179" s="2028"/>
      <c r="Y179" s="2029"/>
      <c r="Z179" s="2027">
        <f>SUM(Z180:AC181)</f>
        <v>0</v>
      </c>
      <c r="AA179" s="2028"/>
      <c r="AB179" s="2028"/>
      <c r="AC179" s="2029"/>
      <c r="AD179" s="2027">
        <f>SUM(AD180:AG181)</f>
        <v>0</v>
      </c>
      <c r="AE179" s="2028"/>
      <c r="AF179" s="2028"/>
      <c r="AG179" s="2029"/>
      <c r="AH179" s="2027">
        <f>SUM(AH180:AL181)</f>
        <v>0</v>
      </c>
      <c r="AI179" s="2030"/>
      <c r="AJ179" s="2030"/>
      <c r="AK179" s="2030"/>
      <c r="AL179" s="2031"/>
      <c r="AM179" s="2027">
        <f>SUM(AM180:AQ181)</f>
        <v>0</v>
      </c>
      <c r="AN179" s="2030"/>
      <c r="AO179" s="2030"/>
      <c r="AP179" s="2030"/>
      <c r="AQ179" s="2031"/>
      <c r="AR179" s="1100">
        <v>0</v>
      </c>
      <c r="AS179" s="1100">
        <v>0</v>
      </c>
      <c r="AT179" s="1097"/>
      <c r="AU179" s="1098">
        <v>0</v>
      </c>
      <c r="AV179" s="1098">
        <v>0</v>
      </c>
      <c r="AW179" s="1089"/>
      <c r="AX179" s="1055"/>
    </row>
    <row r="180" spans="2:50" s="1056" customFormat="1" ht="15" customHeight="1" x14ac:dyDescent="0.2">
      <c r="B180" s="1053"/>
      <c r="C180" s="1104" t="s">
        <v>296</v>
      </c>
      <c r="D180" s="1103"/>
      <c r="E180" s="2032" t="s">
        <v>297</v>
      </c>
      <c r="F180" s="2033"/>
      <c r="G180" s="2033"/>
      <c r="H180" s="2033"/>
      <c r="I180" s="2033"/>
      <c r="J180" s="2033"/>
      <c r="K180" s="2033"/>
      <c r="L180" s="2033"/>
      <c r="M180" s="2033"/>
      <c r="N180" s="2033"/>
      <c r="O180" s="2034"/>
      <c r="P180" s="2035"/>
      <c r="Q180" s="2036"/>
      <c r="R180" s="2017">
        <f>VLOOKUP($C180,DMTK!$B$11:$G$250,5,0)</f>
        <v>0</v>
      </c>
      <c r="S180" s="2018"/>
      <c r="T180" s="2018"/>
      <c r="U180" s="2019"/>
      <c r="V180" s="2017">
        <f>VLOOKUP($C180,DMTK!$B$11:$G$250,6,0)</f>
        <v>0</v>
      </c>
      <c r="W180" s="2018"/>
      <c r="X180" s="2018"/>
      <c r="Y180" s="2019"/>
      <c r="Z180" s="2017">
        <f>SUMPRODUCT((ngaygs&gt;=BCĐTK!$AG$2)*(ngaygs&lt;=BCĐTK!$AN$2)*(tkno=$C180),sotien)</f>
        <v>0</v>
      </c>
      <c r="AA180" s="2018"/>
      <c r="AB180" s="2018"/>
      <c r="AC180" s="2019"/>
      <c r="AD180" s="2017">
        <f>SUMPRODUCT((ngaygs&gt;=BCĐTK!$AG$2)*(ngaygs&lt;=BCĐTK!$AN$2)*(tkco=$C180),sotien)</f>
        <v>0</v>
      </c>
      <c r="AE180" s="2018"/>
      <c r="AF180" s="2018"/>
      <c r="AG180" s="2019"/>
      <c r="AH180" s="2017">
        <f t="shared" ref="AH180:AH181" si="50">IF($C180="","",MAX(R180+Z180-V180-AD180,0))</f>
        <v>0</v>
      </c>
      <c r="AI180" s="2018"/>
      <c r="AJ180" s="2018"/>
      <c r="AK180" s="2018"/>
      <c r="AL180" s="2019"/>
      <c r="AM180" s="2017">
        <f t="shared" ref="AM180:AM181" si="51">IF($C180="","",MAX(V180+AD180-R180-Z180,0))</f>
        <v>0</v>
      </c>
      <c r="AN180" s="2020"/>
      <c r="AO180" s="2020"/>
      <c r="AP180" s="2020"/>
      <c r="AQ180" s="2021"/>
      <c r="AR180" s="1100">
        <v>0</v>
      </c>
      <c r="AS180" s="1100">
        <v>0</v>
      </c>
      <c r="AT180" s="1097"/>
      <c r="AU180" s="1098">
        <v>0</v>
      </c>
      <c r="AV180" s="1098">
        <v>0</v>
      </c>
      <c r="AW180" s="1089"/>
      <c r="AX180" s="1055"/>
    </row>
    <row r="181" spans="2:50" s="1056" customFormat="1" ht="15" customHeight="1" x14ac:dyDescent="0.2">
      <c r="B181" s="1053"/>
      <c r="C181" s="1104" t="s">
        <v>298</v>
      </c>
      <c r="D181" s="1103"/>
      <c r="E181" s="2032" t="s">
        <v>299</v>
      </c>
      <c r="F181" s="2033"/>
      <c r="G181" s="2033"/>
      <c r="H181" s="2033"/>
      <c r="I181" s="2033"/>
      <c r="J181" s="2033"/>
      <c r="K181" s="2033"/>
      <c r="L181" s="2033"/>
      <c r="M181" s="2033"/>
      <c r="N181" s="2033"/>
      <c r="O181" s="2034"/>
      <c r="P181" s="2035"/>
      <c r="Q181" s="2036"/>
      <c r="R181" s="2017">
        <f>VLOOKUP($C181,DMTK!$B$11:$G$250,5,0)</f>
        <v>0</v>
      </c>
      <c r="S181" s="2018"/>
      <c r="T181" s="2018"/>
      <c r="U181" s="2019"/>
      <c r="V181" s="2017">
        <f>VLOOKUP($C181,DMTK!$B$11:$G$250,6,0)</f>
        <v>0</v>
      </c>
      <c r="W181" s="2018"/>
      <c r="X181" s="2018"/>
      <c r="Y181" s="2019"/>
      <c r="Z181" s="2017">
        <f>SUMPRODUCT((ngaygs&gt;=BCĐTK!$AG$2)*(ngaygs&lt;=BCĐTK!$AN$2)*(tkno=$C181),sotien)</f>
        <v>0</v>
      </c>
      <c r="AA181" s="2018"/>
      <c r="AB181" s="2018"/>
      <c r="AC181" s="2019"/>
      <c r="AD181" s="2017">
        <f>SUMPRODUCT((ngaygs&gt;=BCĐTK!$AG$2)*(ngaygs&lt;=BCĐTK!$AN$2)*(tkco=$C181),sotien)</f>
        <v>0</v>
      </c>
      <c r="AE181" s="2018"/>
      <c r="AF181" s="2018"/>
      <c r="AG181" s="2019"/>
      <c r="AH181" s="2017">
        <f t="shared" si="50"/>
        <v>0</v>
      </c>
      <c r="AI181" s="2018"/>
      <c r="AJ181" s="2018"/>
      <c r="AK181" s="2018"/>
      <c r="AL181" s="2019"/>
      <c r="AM181" s="2017">
        <f t="shared" si="51"/>
        <v>0</v>
      </c>
      <c r="AN181" s="2020"/>
      <c r="AO181" s="2020"/>
      <c r="AP181" s="2020"/>
      <c r="AQ181" s="2021"/>
      <c r="AR181" s="1100">
        <v>0</v>
      </c>
      <c r="AS181" s="1100">
        <v>0</v>
      </c>
      <c r="AT181" s="1097"/>
      <c r="AU181" s="1098">
        <v>0</v>
      </c>
      <c r="AV181" s="1098">
        <v>0</v>
      </c>
      <c r="AW181" s="1089"/>
      <c r="AX181" s="1055"/>
    </row>
    <row r="182" spans="2:50" s="1056" customFormat="1" ht="15" customHeight="1" x14ac:dyDescent="0.2">
      <c r="B182" s="1053"/>
      <c r="C182" s="1266" t="s">
        <v>1221</v>
      </c>
      <c r="D182" s="1261" t="s">
        <v>590</v>
      </c>
      <c r="E182" s="2022" t="s">
        <v>1222</v>
      </c>
      <c r="F182" s="2023"/>
      <c r="G182" s="2023"/>
      <c r="H182" s="2023"/>
      <c r="I182" s="2023"/>
      <c r="J182" s="2023"/>
      <c r="K182" s="2023"/>
      <c r="L182" s="2023"/>
      <c r="M182" s="2023"/>
      <c r="N182" s="2023"/>
      <c r="O182" s="2024"/>
      <c r="P182" s="2025"/>
      <c r="Q182" s="2026"/>
      <c r="R182" s="2027">
        <f>R183+R187</f>
        <v>0</v>
      </c>
      <c r="S182" s="2028"/>
      <c r="T182" s="2028"/>
      <c r="U182" s="2029"/>
      <c r="V182" s="2027">
        <f>V183+V187</f>
        <v>0</v>
      </c>
      <c r="W182" s="2028"/>
      <c r="X182" s="2028"/>
      <c r="Y182" s="2029"/>
      <c r="Z182" s="2027">
        <f>Z183+Z187</f>
        <v>0</v>
      </c>
      <c r="AA182" s="2028"/>
      <c r="AB182" s="2028"/>
      <c r="AC182" s="2029"/>
      <c r="AD182" s="2027">
        <f>AD183+AD187</f>
        <v>0</v>
      </c>
      <c r="AE182" s="2028"/>
      <c r="AF182" s="2028"/>
      <c r="AG182" s="2029"/>
      <c r="AH182" s="2027">
        <f>AH183+AH187</f>
        <v>0</v>
      </c>
      <c r="AI182" s="2030"/>
      <c r="AJ182" s="2030"/>
      <c r="AK182" s="2030"/>
      <c r="AL182" s="2031"/>
      <c r="AM182" s="2027">
        <f>AM183+AM187</f>
        <v>0</v>
      </c>
      <c r="AN182" s="2030"/>
      <c r="AO182" s="2030"/>
      <c r="AP182" s="2030"/>
      <c r="AQ182" s="2031"/>
      <c r="AR182" s="1100">
        <v>0</v>
      </c>
      <c r="AS182" s="1100">
        <v>0</v>
      </c>
      <c r="AT182" s="1097"/>
      <c r="AU182" s="1098">
        <v>0</v>
      </c>
      <c r="AV182" s="1098">
        <v>0</v>
      </c>
      <c r="AW182" s="1089"/>
      <c r="AX182" s="1055"/>
    </row>
    <row r="183" spans="2:50" s="1056" customFormat="1" ht="15" customHeight="1" x14ac:dyDescent="0.2">
      <c r="B183" s="1053"/>
      <c r="C183" s="1104" t="s">
        <v>1223</v>
      </c>
      <c r="D183" s="1103"/>
      <c r="E183" s="2032" t="s">
        <v>1224</v>
      </c>
      <c r="F183" s="2033"/>
      <c r="G183" s="2033"/>
      <c r="H183" s="2033"/>
      <c r="I183" s="2033"/>
      <c r="J183" s="2033"/>
      <c r="K183" s="2033"/>
      <c r="L183" s="2033"/>
      <c r="M183" s="2033"/>
      <c r="N183" s="2033"/>
      <c r="O183" s="2034"/>
      <c r="P183" s="2035"/>
      <c r="Q183" s="2036"/>
      <c r="R183" s="2017">
        <f>SUM(R184:U186)</f>
        <v>0</v>
      </c>
      <c r="S183" s="2018"/>
      <c r="T183" s="2018"/>
      <c r="U183" s="2019"/>
      <c r="V183" s="2017">
        <f>SUM(V184:Y186)</f>
        <v>0</v>
      </c>
      <c r="W183" s="2018"/>
      <c r="X183" s="2018"/>
      <c r="Y183" s="2019"/>
      <c r="Z183" s="2017">
        <f>SUM(Z184:AC186)</f>
        <v>0</v>
      </c>
      <c r="AA183" s="2018"/>
      <c r="AB183" s="2018"/>
      <c r="AC183" s="2019"/>
      <c r="AD183" s="2017">
        <f>SUM(AD184:AG186)</f>
        <v>0</v>
      </c>
      <c r="AE183" s="2018"/>
      <c r="AF183" s="2018"/>
      <c r="AG183" s="2019"/>
      <c r="AH183" s="2017">
        <f>SUM(AH184:AL186)</f>
        <v>0</v>
      </c>
      <c r="AI183" s="2018"/>
      <c r="AJ183" s="2018"/>
      <c r="AK183" s="2018"/>
      <c r="AL183" s="2019"/>
      <c r="AM183" s="2017">
        <f>SUM(AM184:AQ186)</f>
        <v>0</v>
      </c>
      <c r="AN183" s="2018"/>
      <c r="AO183" s="2018"/>
      <c r="AP183" s="2018"/>
      <c r="AQ183" s="2019"/>
      <c r="AR183" s="1100">
        <v>0</v>
      </c>
      <c r="AS183" s="1100">
        <v>0</v>
      </c>
      <c r="AT183" s="1097"/>
      <c r="AU183" s="1098">
        <v>0</v>
      </c>
      <c r="AV183" s="1098">
        <v>0</v>
      </c>
      <c r="AW183" s="1089"/>
      <c r="AX183" s="1055"/>
    </row>
    <row r="184" spans="2:50" s="1056" customFormat="1" ht="15" customHeight="1" x14ac:dyDescent="0.2">
      <c r="B184" s="1053"/>
      <c r="C184" s="1104" t="s">
        <v>1225</v>
      </c>
      <c r="D184" s="1103"/>
      <c r="E184" s="2032" t="s">
        <v>1226</v>
      </c>
      <c r="F184" s="2033"/>
      <c r="G184" s="2033"/>
      <c r="H184" s="2033"/>
      <c r="I184" s="2033"/>
      <c r="J184" s="2033"/>
      <c r="K184" s="2033"/>
      <c r="L184" s="2033"/>
      <c r="M184" s="2033"/>
      <c r="N184" s="2033"/>
      <c r="O184" s="2034"/>
      <c r="P184" s="2035"/>
      <c r="Q184" s="2036"/>
      <c r="R184" s="2017">
        <f>VLOOKUP($C184,DMTK!$B$11:$G$250,5,0)</f>
        <v>0</v>
      </c>
      <c r="S184" s="2018"/>
      <c r="T184" s="2018"/>
      <c r="U184" s="2019"/>
      <c r="V184" s="2017">
        <f>VLOOKUP($C184,DMTK!$B$11:$G$250,6,0)</f>
        <v>0</v>
      </c>
      <c r="W184" s="2018"/>
      <c r="X184" s="2018"/>
      <c r="Y184" s="2019"/>
      <c r="Z184" s="2017">
        <f>SUMPRODUCT((ngaygs&gt;=BCĐTK!$AG$2)*(ngaygs&lt;=BCĐTK!$AN$2)*(tkno=$C184),sotien)</f>
        <v>0</v>
      </c>
      <c r="AA184" s="2018"/>
      <c r="AB184" s="2018"/>
      <c r="AC184" s="2019"/>
      <c r="AD184" s="2017">
        <f>SUMPRODUCT((ngaygs&gt;=BCĐTK!$AG$2)*(ngaygs&lt;=BCĐTK!$AN$2)*(tkco=$C184),sotien)</f>
        <v>0</v>
      </c>
      <c r="AE184" s="2018"/>
      <c r="AF184" s="2018"/>
      <c r="AG184" s="2019"/>
      <c r="AH184" s="2017">
        <f t="shared" ref="AH184" si="52">IF($C184="","",MAX(R184+Z184-V184-AD184,0))</f>
        <v>0</v>
      </c>
      <c r="AI184" s="2018"/>
      <c r="AJ184" s="2018"/>
      <c r="AK184" s="2018"/>
      <c r="AL184" s="2019"/>
      <c r="AM184" s="2017">
        <f t="shared" ref="AM184" si="53">IF($C184="","",MAX(V184+AD184-R184-Z184,0))</f>
        <v>0</v>
      </c>
      <c r="AN184" s="2020"/>
      <c r="AO184" s="2020"/>
      <c r="AP184" s="2020"/>
      <c r="AQ184" s="2021"/>
      <c r="AR184" s="1100">
        <v>0</v>
      </c>
      <c r="AS184" s="1100">
        <v>0</v>
      </c>
      <c r="AT184" s="1097"/>
      <c r="AU184" s="1098">
        <v>0</v>
      </c>
      <c r="AV184" s="1098">
        <v>0</v>
      </c>
      <c r="AW184" s="1089"/>
      <c r="AX184" s="1055"/>
    </row>
    <row r="185" spans="2:50" s="1056" customFormat="1" ht="15" customHeight="1" x14ac:dyDescent="0.2">
      <c r="B185" s="1053"/>
      <c r="C185" s="1104" t="s">
        <v>1227</v>
      </c>
      <c r="D185" s="1103"/>
      <c r="E185" s="2032" t="s">
        <v>1228</v>
      </c>
      <c r="F185" s="2033"/>
      <c r="G185" s="2033"/>
      <c r="H185" s="2033"/>
      <c r="I185" s="2033"/>
      <c r="J185" s="2033"/>
      <c r="K185" s="2033"/>
      <c r="L185" s="2033"/>
      <c r="M185" s="2033"/>
      <c r="N185" s="2033"/>
      <c r="O185" s="2034"/>
      <c r="P185" s="2035"/>
      <c r="Q185" s="2036"/>
      <c r="R185" s="2017">
        <f>VLOOKUP($C185,DMTK!$B$11:$G$250,5,0)</f>
        <v>0</v>
      </c>
      <c r="S185" s="2018"/>
      <c r="T185" s="2018"/>
      <c r="U185" s="2019"/>
      <c r="V185" s="2017">
        <f>VLOOKUP($C185,DMTK!$B$11:$G$250,6,0)</f>
        <v>0</v>
      </c>
      <c r="W185" s="2018"/>
      <c r="X185" s="2018"/>
      <c r="Y185" s="2019"/>
      <c r="Z185" s="2017">
        <f>SUMPRODUCT((ngaygs&gt;=BCĐTK!$AG$2)*(ngaygs&lt;=BCĐTK!$AN$2)*(tkno=$C185),sotien)</f>
        <v>0</v>
      </c>
      <c r="AA185" s="2018"/>
      <c r="AB185" s="2018"/>
      <c r="AC185" s="2019"/>
      <c r="AD185" s="2017">
        <f>SUMPRODUCT((ngaygs&gt;=BCĐTK!$AG$2)*(ngaygs&lt;=BCĐTK!$AN$2)*(tkco=$C185),sotien)</f>
        <v>0</v>
      </c>
      <c r="AE185" s="2018"/>
      <c r="AF185" s="2018"/>
      <c r="AG185" s="2019"/>
      <c r="AH185" s="2017">
        <f t="shared" ref="AH185:AH188" si="54">IF($C185="","",MAX(R185+Z185-V185-AD185,0))</f>
        <v>0</v>
      </c>
      <c r="AI185" s="2018"/>
      <c r="AJ185" s="2018"/>
      <c r="AK185" s="2018"/>
      <c r="AL185" s="2019"/>
      <c r="AM185" s="2017">
        <f t="shared" ref="AM185:AM188" si="55">IF($C185="","",MAX(V185+AD185-R185-Z185,0))</f>
        <v>0</v>
      </c>
      <c r="AN185" s="2020"/>
      <c r="AO185" s="2020"/>
      <c r="AP185" s="2020"/>
      <c r="AQ185" s="2021"/>
      <c r="AR185" s="1100">
        <v>0</v>
      </c>
      <c r="AS185" s="1100">
        <v>0</v>
      </c>
      <c r="AT185" s="1097"/>
      <c r="AU185" s="1098">
        <v>0</v>
      </c>
      <c r="AV185" s="1098">
        <v>0</v>
      </c>
      <c r="AW185" s="1089"/>
      <c r="AX185" s="1055"/>
    </row>
    <row r="186" spans="2:50" s="1056" customFormat="1" ht="15" customHeight="1" x14ac:dyDescent="0.2">
      <c r="B186" s="1053"/>
      <c r="C186" s="1104" t="s">
        <v>1229</v>
      </c>
      <c r="D186" s="1103"/>
      <c r="E186" s="2032" t="s">
        <v>1230</v>
      </c>
      <c r="F186" s="2033"/>
      <c r="G186" s="2033"/>
      <c r="H186" s="2033"/>
      <c r="I186" s="2033"/>
      <c r="J186" s="2033"/>
      <c r="K186" s="2033"/>
      <c r="L186" s="2033"/>
      <c r="M186" s="2033"/>
      <c r="N186" s="2033"/>
      <c r="O186" s="2034"/>
      <c r="P186" s="2035"/>
      <c r="Q186" s="2036"/>
      <c r="R186" s="2017">
        <f>VLOOKUP($C186,DMTK!$B$11:$G$250,5,0)</f>
        <v>0</v>
      </c>
      <c r="S186" s="2018"/>
      <c r="T186" s="2018"/>
      <c r="U186" s="2019"/>
      <c r="V186" s="2017">
        <f>VLOOKUP($C186,DMTK!$B$11:$G$250,6,0)</f>
        <v>0</v>
      </c>
      <c r="W186" s="2018"/>
      <c r="X186" s="2018"/>
      <c r="Y186" s="2019"/>
      <c r="Z186" s="2017">
        <f>SUMPRODUCT((ngaygs&gt;=BCĐTK!$AG$2)*(ngaygs&lt;=BCĐTK!$AN$2)*(tkno=$C186),sotien)</f>
        <v>0</v>
      </c>
      <c r="AA186" s="2018"/>
      <c r="AB186" s="2018"/>
      <c r="AC186" s="2019"/>
      <c r="AD186" s="2017">
        <f>SUMPRODUCT((ngaygs&gt;=BCĐTK!$AG$2)*(ngaygs&lt;=BCĐTK!$AN$2)*(tkco=$C186),sotien)</f>
        <v>0</v>
      </c>
      <c r="AE186" s="2018"/>
      <c r="AF186" s="2018"/>
      <c r="AG186" s="2019"/>
      <c r="AH186" s="2017">
        <f t="shared" si="54"/>
        <v>0</v>
      </c>
      <c r="AI186" s="2018"/>
      <c r="AJ186" s="2018"/>
      <c r="AK186" s="2018"/>
      <c r="AL186" s="2019"/>
      <c r="AM186" s="2017">
        <f t="shared" si="55"/>
        <v>0</v>
      </c>
      <c r="AN186" s="2020"/>
      <c r="AO186" s="2020"/>
      <c r="AP186" s="2020"/>
      <c r="AQ186" s="2021"/>
      <c r="AR186" s="1100">
        <v>0</v>
      </c>
      <c r="AS186" s="1100">
        <v>0</v>
      </c>
      <c r="AT186" s="1097"/>
      <c r="AU186" s="1098">
        <v>0</v>
      </c>
      <c r="AV186" s="1098">
        <v>0</v>
      </c>
      <c r="AW186" s="1089"/>
      <c r="AX186" s="1055"/>
    </row>
    <row r="187" spans="2:50" s="1056" customFormat="1" ht="15" customHeight="1" x14ac:dyDescent="0.2">
      <c r="B187" s="1053"/>
      <c r="C187" s="1104" t="s">
        <v>1231</v>
      </c>
      <c r="D187" s="1103"/>
      <c r="E187" s="2032" t="s">
        <v>1232</v>
      </c>
      <c r="F187" s="2033"/>
      <c r="G187" s="2033"/>
      <c r="H187" s="2033"/>
      <c r="I187" s="2033"/>
      <c r="J187" s="2033"/>
      <c r="K187" s="2033"/>
      <c r="L187" s="2033"/>
      <c r="M187" s="2033"/>
      <c r="N187" s="2033"/>
      <c r="O187" s="2034"/>
      <c r="P187" s="2035"/>
      <c r="Q187" s="2036"/>
      <c r="R187" s="2017">
        <f>VLOOKUP($C187,DMTK!$B$11:$G$250,5,0)</f>
        <v>0</v>
      </c>
      <c r="S187" s="2018"/>
      <c r="T187" s="2018"/>
      <c r="U187" s="2019"/>
      <c r="V187" s="2017">
        <f>VLOOKUP($C187,DMTK!$B$11:$G$250,6,0)</f>
        <v>0</v>
      </c>
      <c r="W187" s="2018"/>
      <c r="X187" s="2018"/>
      <c r="Y187" s="2019"/>
      <c r="Z187" s="2017">
        <f>SUMPRODUCT((ngaygs&gt;=BCĐTK!$AG$2)*(ngaygs&lt;=BCĐTK!$AN$2)*(tkno=$C187),sotien)</f>
        <v>0</v>
      </c>
      <c r="AA187" s="2018"/>
      <c r="AB187" s="2018"/>
      <c r="AC187" s="2019"/>
      <c r="AD187" s="2017">
        <f>SUMPRODUCT((ngaygs&gt;=BCĐTK!$AG$2)*(ngaygs&lt;=BCĐTK!$AN$2)*(tkco=$C187),sotien)</f>
        <v>0</v>
      </c>
      <c r="AE187" s="2018"/>
      <c r="AF187" s="2018"/>
      <c r="AG187" s="2019"/>
      <c r="AH187" s="2017">
        <f t="shared" si="54"/>
        <v>0</v>
      </c>
      <c r="AI187" s="2018"/>
      <c r="AJ187" s="2018"/>
      <c r="AK187" s="2018"/>
      <c r="AL187" s="2019"/>
      <c r="AM187" s="2017">
        <f t="shared" si="55"/>
        <v>0</v>
      </c>
      <c r="AN187" s="2020"/>
      <c r="AO187" s="2020"/>
      <c r="AP187" s="2020"/>
      <c r="AQ187" s="2021"/>
      <c r="AR187" s="1100">
        <v>0</v>
      </c>
      <c r="AS187" s="1100">
        <v>0</v>
      </c>
      <c r="AT187" s="1097"/>
      <c r="AU187" s="1098">
        <v>0</v>
      </c>
      <c r="AV187" s="1098">
        <v>0</v>
      </c>
      <c r="AW187" s="1089"/>
      <c r="AX187" s="1055"/>
    </row>
    <row r="188" spans="2:50" s="1056" customFormat="1" ht="15.75" customHeight="1" x14ac:dyDescent="0.2">
      <c r="B188" s="1053"/>
      <c r="C188" s="1267" t="s">
        <v>1233</v>
      </c>
      <c r="D188" s="1106" t="s">
        <v>590</v>
      </c>
      <c r="E188" s="2037" t="s">
        <v>646</v>
      </c>
      <c r="F188" s="2038"/>
      <c r="G188" s="2038"/>
      <c r="H188" s="2038"/>
      <c r="I188" s="2038"/>
      <c r="J188" s="2038"/>
      <c r="K188" s="2038"/>
      <c r="L188" s="2038"/>
      <c r="M188" s="2038"/>
      <c r="N188" s="2038"/>
      <c r="O188" s="2039"/>
      <c r="P188" s="2040"/>
      <c r="Q188" s="2041"/>
      <c r="R188" s="2042">
        <f>VLOOKUP($C188,DMTK!$B$11:$G$250,5,0)</f>
        <v>0</v>
      </c>
      <c r="S188" s="2043"/>
      <c r="T188" s="2043"/>
      <c r="U188" s="2044"/>
      <c r="V188" s="2042">
        <f>VLOOKUP($C188,DMTK!$B$11:$G$250,6,0)</f>
        <v>0</v>
      </c>
      <c r="W188" s="2043"/>
      <c r="X188" s="2043"/>
      <c r="Y188" s="2044"/>
      <c r="Z188" s="2042">
        <f>SUMPRODUCT((ngaygs&gt;=BCĐTK!$AG$2)*(ngaygs&lt;=BCĐTK!$AN$2)*(tkno=$C188),sotien)</f>
        <v>0</v>
      </c>
      <c r="AA188" s="2043"/>
      <c r="AB188" s="2043"/>
      <c r="AC188" s="2044"/>
      <c r="AD188" s="2042">
        <f>SUMPRODUCT((ngaygs&gt;=BCĐTK!$AG$2)*(ngaygs&lt;=BCĐTK!$AN$2)*(tkco=$C188),sotien)</f>
        <v>0</v>
      </c>
      <c r="AE188" s="2043"/>
      <c r="AF188" s="2043"/>
      <c r="AG188" s="2044"/>
      <c r="AH188" s="2042">
        <f t="shared" si="54"/>
        <v>0</v>
      </c>
      <c r="AI188" s="2043"/>
      <c r="AJ188" s="2043"/>
      <c r="AK188" s="2043"/>
      <c r="AL188" s="2044"/>
      <c r="AM188" s="2042">
        <f t="shared" si="55"/>
        <v>0</v>
      </c>
      <c r="AN188" s="2045"/>
      <c r="AO188" s="2045"/>
      <c r="AP188" s="2045"/>
      <c r="AQ188" s="2046"/>
      <c r="AR188" s="1100">
        <v>0</v>
      </c>
      <c r="AS188" s="1100">
        <v>0</v>
      </c>
      <c r="AT188" s="1097"/>
      <c r="AU188" s="1098">
        <v>0</v>
      </c>
      <c r="AV188" s="1098">
        <v>0</v>
      </c>
      <c r="AW188" s="1089"/>
      <c r="AX188" s="1055"/>
    </row>
    <row r="189" spans="2:50" s="1056" customFormat="1" ht="15.75" customHeight="1" x14ac:dyDescent="0.2">
      <c r="B189" s="1053"/>
      <c r="C189" s="1267" t="s">
        <v>1234</v>
      </c>
      <c r="D189" s="1106" t="s">
        <v>590</v>
      </c>
      <c r="E189" s="2037" t="s">
        <v>1235</v>
      </c>
      <c r="F189" s="2038"/>
      <c r="G189" s="2038"/>
      <c r="H189" s="2038"/>
      <c r="I189" s="2038"/>
      <c r="J189" s="2038"/>
      <c r="K189" s="2038"/>
      <c r="L189" s="2038"/>
      <c r="M189" s="2038"/>
      <c r="N189" s="2038"/>
      <c r="O189" s="2039"/>
      <c r="P189" s="2040"/>
      <c r="Q189" s="2041"/>
      <c r="R189" s="2042">
        <f>VLOOKUP($C189,DMTK!$B$11:$G$250,5,0)</f>
        <v>0</v>
      </c>
      <c r="S189" s="2043"/>
      <c r="T189" s="2043"/>
      <c r="U189" s="2044"/>
      <c r="V189" s="2042">
        <f>VLOOKUP($C189,DMTK!$B$11:$G$250,6,0)</f>
        <v>0</v>
      </c>
      <c r="W189" s="2043"/>
      <c r="X189" s="2043"/>
      <c r="Y189" s="2044"/>
      <c r="Z189" s="2042">
        <f>SUMPRODUCT((ngaygs&gt;=BCĐTK!$AG$2)*(ngaygs&lt;=BCĐTK!$AN$2)*(tkno=$C189),sotien)</f>
        <v>0</v>
      </c>
      <c r="AA189" s="2043"/>
      <c r="AB189" s="2043"/>
      <c r="AC189" s="2044"/>
      <c r="AD189" s="2042">
        <f>SUMPRODUCT((ngaygs&gt;=BCĐTK!$AG$2)*(ngaygs&lt;=BCĐTK!$AN$2)*(tkco=$C189),sotien)</f>
        <v>0</v>
      </c>
      <c r="AE189" s="2043"/>
      <c r="AF189" s="2043"/>
      <c r="AG189" s="2044"/>
      <c r="AH189" s="2042">
        <f t="shared" ref="AH189" si="56">IF($C189="","",MAX(R189+Z189-V189-AD189,0))</f>
        <v>0</v>
      </c>
      <c r="AI189" s="2043"/>
      <c r="AJ189" s="2043"/>
      <c r="AK189" s="2043"/>
      <c r="AL189" s="2044"/>
      <c r="AM189" s="2042">
        <f t="shared" ref="AM189" si="57">IF($C189="","",MAX(V189+AD189-R189-Z189,0))</f>
        <v>0</v>
      </c>
      <c r="AN189" s="2045"/>
      <c r="AO189" s="2045"/>
      <c r="AP189" s="2045"/>
      <c r="AQ189" s="2046"/>
      <c r="AR189" s="1100">
        <v>0</v>
      </c>
      <c r="AS189" s="1100">
        <v>0</v>
      </c>
      <c r="AT189" s="1097"/>
      <c r="AU189" s="1098">
        <v>0</v>
      </c>
      <c r="AV189" s="1098">
        <v>0</v>
      </c>
      <c r="AW189" s="1089"/>
      <c r="AX189" s="1055"/>
    </row>
    <row r="190" spans="2:50" s="1056" customFormat="1" ht="15" customHeight="1" x14ac:dyDescent="0.2">
      <c r="B190" s="1053"/>
      <c r="C190" s="1266" t="s">
        <v>300</v>
      </c>
      <c r="D190" s="1204" t="s">
        <v>590</v>
      </c>
      <c r="E190" s="2022" t="s">
        <v>301</v>
      </c>
      <c r="F190" s="2023"/>
      <c r="G190" s="2023"/>
      <c r="H190" s="2023"/>
      <c r="I190" s="2023"/>
      <c r="J190" s="2023"/>
      <c r="K190" s="2023"/>
      <c r="L190" s="2023"/>
      <c r="M190" s="2023"/>
      <c r="N190" s="2023"/>
      <c r="O190" s="2024"/>
      <c r="P190" s="2025"/>
      <c r="Q190" s="2026"/>
      <c r="R190" s="2027">
        <f>SUM(R191:U194)</f>
        <v>0</v>
      </c>
      <c r="S190" s="2028"/>
      <c r="T190" s="2028"/>
      <c r="U190" s="2029"/>
      <c r="V190" s="2027">
        <f>SUM(V191:Y194)</f>
        <v>0</v>
      </c>
      <c r="W190" s="2028"/>
      <c r="X190" s="2028"/>
      <c r="Y190" s="2029"/>
      <c r="Z190" s="2027">
        <f>SUM(Z191:AC194)</f>
        <v>0</v>
      </c>
      <c r="AA190" s="2028"/>
      <c r="AB190" s="2028"/>
      <c r="AC190" s="2029"/>
      <c r="AD190" s="2027">
        <f>SUM(AD191:AG194)</f>
        <v>0</v>
      </c>
      <c r="AE190" s="2028"/>
      <c r="AF190" s="2028"/>
      <c r="AG190" s="2029"/>
      <c r="AH190" s="2027">
        <f>SUM(AH191:AL194)</f>
        <v>0</v>
      </c>
      <c r="AI190" s="2030"/>
      <c r="AJ190" s="2030"/>
      <c r="AK190" s="2030"/>
      <c r="AL190" s="2031"/>
      <c r="AM190" s="2027">
        <f>SUM(AM191:AQ194)</f>
        <v>0</v>
      </c>
      <c r="AN190" s="2030"/>
      <c r="AO190" s="2030"/>
      <c r="AP190" s="2030"/>
      <c r="AQ190" s="2031"/>
      <c r="AR190" s="1100">
        <v>0</v>
      </c>
      <c r="AS190" s="1100">
        <v>0</v>
      </c>
      <c r="AT190" s="1097"/>
      <c r="AU190" s="1098">
        <v>0</v>
      </c>
      <c r="AV190" s="1098">
        <v>0</v>
      </c>
      <c r="AW190" s="1089"/>
      <c r="AX190" s="1055"/>
    </row>
    <row r="191" spans="2:50" s="1056" customFormat="1" ht="15" customHeight="1" x14ac:dyDescent="0.2">
      <c r="B191" s="1053"/>
      <c r="C191" s="1104" t="s">
        <v>302</v>
      </c>
      <c r="D191" s="1103"/>
      <c r="E191" s="2032" t="s">
        <v>303</v>
      </c>
      <c r="F191" s="2033"/>
      <c r="G191" s="2033"/>
      <c r="H191" s="2033"/>
      <c r="I191" s="2033"/>
      <c r="J191" s="2033"/>
      <c r="K191" s="2033"/>
      <c r="L191" s="2033"/>
      <c r="M191" s="2033"/>
      <c r="N191" s="2033"/>
      <c r="O191" s="2034"/>
      <c r="P191" s="2035"/>
      <c r="Q191" s="2036"/>
      <c r="R191" s="2017">
        <f>VLOOKUP($C191,DMTK!$B$11:$G$250,5,0)</f>
        <v>0</v>
      </c>
      <c r="S191" s="2018"/>
      <c r="T191" s="2018"/>
      <c r="U191" s="2019"/>
      <c r="V191" s="2017">
        <f>VLOOKUP($C191,DMTK!$B$11:$G$250,6,0)</f>
        <v>0</v>
      </c>
      <c r="W191" s="2018"/>
      <c r="X191" s="2018"/>
      <c r="Y191" s="2019"/>
      <c r="Z191" s="2017">
        <f>SUMPRODUCT((ngaygs&gt;=BCĐTK!$AG$2)*(ngaygs&lt;=BCĐTK!$AN$2)*(tkno=$C191),sotien)</f>
        <v>0</v>
      </c>
      <c r="AA191" s="2018"/>
      <c r="AB191" s="2018"/>
      <c r="AC191" s="2019"/>
      <c r="AD191" s="2017">
        <f>SUMPRODUCT((ngaygs&gt;=BCĐTK!$AG$2)*(ngaygs&lt;=BCĐTK!$AN$2)*(tkco=$C191),sotien)</f>
        <v>0</v>
      </c>
      <c r="AE191" s="2018"/>
      <c r="AF191" s="2018"/>
      <c r="AG191" s="2019"/>
      <c r="AH191" s="2017">
        <f t="shared" ref="AH191:AH192" si="58">IF($C191="","",MAX(R191+Z191-V191-AD191,0))</f>
        <v>0</v>
      </c>
      <c r="AI191" s="2018"/>
      <c r="AJ191" s="2018"/>
      <c r="AK191" s="2018"/>
      <c r="AL191" s="2019"/>
      <c r="AM191" s="2017">
        <f t="shared" ref="AM191:AM192" si="59">IF($C191="","",MAX(V191+AD191-R191-Z191,0))</f>
        <v>0</v>
      </c>
      <c r="AN191" s="2020"/>
      <c r="AO191" s="2020"/>
      <c r="AP191" s="2020"/>
      <c r="AQ191" s="2021"/>
      <c r="AR191" s="1100">
        <v>0</v>
      </c>
      <c r="AS191" s="1100">
        <v>0</v>
      </c>
      <c r="AT191" s="1097"/>
      <c r="AU191" s="1098">
        <v>0</v>
      </c>
      <c r="AV191" s="1098">
        <v>0</v>
      </c>
      <c r="AW191" s="1089"/>
      <c r="AX191" s="1055"/>
    </row>
    <row r="192" spans="2:50" s="1056" customFormat="1" ht="15" customHeight="1" x14ac:dyDescent="0.2">
      <c r="B192" s="1053"/>
      <c r="C192" s="1104" t="s">
        <v>304</v>
      </c>
      <c r="D192" s="1103"/>
      <c r="E192" s="2032" t="s">
        <v>305</v>
      </c>
      <c r="F192" s="2033"/>
      <c r="G192" s="2033"/>
      <c r="H192" s="2033"/>
      <c r="I192" s="2033"/>
      <c r="J192" s="2033"/>
      <c r="K192" s="2033"/>
      <c r="L192" s="2033"/>
      <c r="M192" s="2033"/>
      <c r="N192" s="2033"/>
      <c r="O192" s="2034"/>
      <c r="P192" s="2035"/>
      <c r="Q192" s="2036"/>
      <c r="R192" s="2017">
        <f>VLOOKUP($C192,DMTK!$B$11:$G$250,5,0)</f>
        <v>0</v>
      </c>
      <c r="S192" s="2018"/>
      <c r="T192" s="2018"/>
      <c r="U192" s="2019"/>
      <c r="V192" s="2017">
        <f>VLOOKUP($C192,DMTK!$B$11:$G$250,6,0)</f>
        <v>0</v>
      </c>
      <c r="W192" s="2018"/>
      <c r="X192" s="2018"/>
      <c r="Y192" s="2019"/>
      <c r="Z192" s="2017">
        <f>SUMPRODUCT((ngaygs&gt;=BCĐTK!$AG$2)*(ngaygs&lt;=BCĐTK!$AN$2)*(tkno=$C192),sotien)</f>
        <v>0</v>
      </c>
      <c r="AA192" s="2018"/>
      <c r="AB192" s="2018"/>
      <c r="AC192" s="2019"/>
      <c r="AD192" s="2017">
        <f>SUMPRODUCT((ngaygs&gt;=BCĐTK!$AG$2)*(ngaygs&lt;=BCĐTK!$AN$2)*(tkco=$C192),sotien)</f>
        <v>0</v>
      </c>
      <c r="AE192" s="2018"/>
      <c r="AF192" s="2018"/>
      <c r="AG192" s="2019"/>
      <c r="AH192" s="2017">
        <f t="shared" si="58"/>
        <v>0</v>
      </c>
      <c r="AI192" s="2018"/>
      <c r="AJ192" s="2018"/>
      <c r="AK192" s="2018"/>
      <c r="AL192" s="2019"/>
      <c r="AM192" s="2017">
        <f t="shared" si="59"/>
        <v>0</v>
      </c>
      <c r="AN192" s="2020"/>
      <c r="AO192" s="2020"/>
      <c r="AP192" s="2020"/>
      <c r="AQ192" s="2021"/>
      <c r="AR192" s="1100">
        <v>0</v>
      </c>
      <c r="AS192" s="1100">
        <v>0</v>
      </c>
      <c r="AT192" s="1097"/>
      <c r="AU192" s="1098">
        <v>0</v>
      </c>
      <c r="AV192" s="1098">
        <v>0</v>
      </c>
      <c r="AW192" s="1089"/>
      <c r="AX192" s="1055"/>
    </row>
    <row r="193" spans="2:50" s="1056" customFormat="1" ht="15" customHeight="1" x14ac:dyDescent="0.2">
      <c r="B193" s="1053"/>
      <c r="C193" s="1104" t="s">
        <v>1236</v>
      </c>
      <c r="D193" s="1103"/>
      <c r="E193" s="2032" t="s">
        <v>1237</v>
      </c>
      <c r="F193" s="2033"/>
      <c r="G193" s="2033"/>
      <c r="H193" s="2033"/>
      <c r="I193" s="2033"/>
      <c r="J193" s="2033"/>
      <c r="K193" s="2033"/>
      <c r="L193" s="2033"/>
      <c r="M193" s="2033"/>
      <c r="N193" s="2033"/>
      <c r="O193" s="2034"/>
      <c r="P193" s="2035"/>
      <c r="Q193" s="2036"/>
      <c r="R193" s="2017">
        <f>VLOOKUP($C193,DMTK!$B$11:$G$250,5,0)</f>
        <v>0</v>
      </c>
      <c r="S193" s="2018"/>
      <c r="T193" s="2018"/>
      <c r="U193" s="2019"/>
      <c r="V193" s="2017">
        <f>VLOOKUP($C193,DMTK!$B$11:$G$250,6,0)</f>
        <v>0</v>
      </c>
      <c r="W193" s="2018"/>
      <c r="X193" s="2018"/>
      <c r="Y193" s="2019"/>
      <c r="Z193" s="2017">
        <f>SUMPRODUCT((ngaygs&gt;=BCĐTK!$AG$2)*(ngaygs&lt;=BCĐTK!$AN$2)*(tkno=$C193),sotien)</f>
        <v>0</v>
      </c>
      <c r="AA193" s="2018"/>
      <c r="AB193" s="2018"/>
      <c r="AC193" s="2019"/>
      <c r="AD193" s="2017">
        <f>SUMPRODUCT((ngaygs&gt;=BCĐTK!$AG$2)*(ngaygs&lt;=BCĐTK!$AN$2)*(tkco=$C193),sotien)</f>
        <v>0</v>
      </c>
      <c r="AE193" s="2018"/>
      <c r="AF193" s="2018"/>
      <c r="AG193" s="2019"/>
      <c r="AH193" s="2017">
        <f t="shared" ref="AH193" si="60">IF($C193="","",MAX(R193+Z193-V193-AD193,0))</f>
        <v>0</v>
      </c>
      <c r="AI193" s="2018"/>
      <c r="AJ193" s="2018"/>
      <c r="AK193" s="2018"/>
      <c r="AL193" s="2019"/>
      <c r="AM193" s="2017">
        <f t="shared" ref="AM193" si="61">IF($C193="","",MAX(V193+AD193-R193-Z193,0))</f>
        <v>0</v>
      </c>
      <c r="AN193" s="2020"/>
      <c r="AO193" s="2020"/>
      <c r="AP193" s="2020"/>
      <c r="AQ193" s="2021"/>
      <c r="AR193" s="1100">
        <v>0</v>
      </c>
      <c r="AS193" s="1100">
        <v>0</v>
      </c>
      <c r="AT193" s="1097"/>
      <c r="AU193" s="1098">
        <v>0</v>
      </c>
      <c r="AV193" s="1098">
        <v>0</v>
      </c>
      <c r="AW193" s="1089"/>
      <c r="AX193" s="1055"/>
    </row>
    <row r="194" spans="2:50" s="1056" customFormat="1" ht="15" customHeight="1" x14ac:dyDescent="0.2">
      <c r="B194" s="1053"/>
      <c r="C194" s="1104" t="s">
        <v>306</v>
      </c>
      <c r="D194" s="1103"/>
      <c r="E194" s="2032" t="s">
        <v>307</v>
      </c>
      <c r="F194" s="2033"/>
      <c r="G194" s="2033"/>
      <c r="H194" s="2033"/>
      <c r="I194" s="2033"/>
      <c r="J194" s="2033"/>
      <c r="K194" s="2033"/>
      <c r="L194" s="2033"/>
      <c r="M194" s="2033"/>
      <c r="N194" s="2033"/>
      <c r="O194" s="2034"/>
      <c r="P194" s="2035"/>
      <c r="Q194" s="2036"/>
      <c r="R194" s="2017">
        <f>VLOOKUP($C194,DMTK!$B$11:$G$250,5,0)</f>
        <v>0</v>
      </c>
      <c r="S194" s="2018"/>
      <c r="T194" s="2018"/>
      <c r="U194" s="2019"/>
      <c r="V194" s="2017">
        <f>VLOOKUP($C194,DMTK!$B$11:$G$250,6,0)</f>
        <v>0</v>
      </c>
      <c r="W194" s="2018"/>
      <c r="X194" s="2018"/>
      <c r="Y194" s="2019"/>
      <c r="Z194" s="2017">
        <f>SUMPRODUCT((ngaygs&gt;=BCĐTK!$AG$2)*(ngaygs&lt;=BCĐTK!$AN$2)*(tkno=$C194),sotien)</f>
        <v>0</v>
      </c>
      <c r="AA194" s="2018"/>
      <c r="AB194" s="2018"/>
      <c r="AC194" s="2019"/>
      <c r="AD194" s="2017">
        <f>SUMPRODUCT((ngaygs&gt;=BCĐTK!$AG$2)*(ngaygs&lt;=BCĐTK!$AN$2)*(tkco=$C194),sotien)</f>
        <v>0</v>
      </c>
      <c r="AE194" s="2018"/>
      <c r="AF194" s="2018"/>
      <c r="AG194" s="2019"/>
      <c r="AH194" s="2017">
        <f t="shared" ref="AH194" si="62">IF($C194="","",MAX(R194+Z194-V194-AD194,0))</f>
        <v>0</v>
      </c>
      <c r="AI194" s="2018"/>
      <c r="AJ194" s="2018"/>
      <c r="AK194" s="2018"/>
      <c r="AL194" s="2019"/>
      <c r="AM194" s="2017">
        <f t="shared" ref="AM194" si="63">IF($C194="","",MAX(V194+AD194-R194-Z194,0))</f>
        <v>0</v>
      </c>
      <c r="AN194" s="2020"/>
      <c r="AO194" s="2020"/>
      <c r="AP194" s="2020"/>
      <c r="AQ194" s="2021"/>
      <c r="AR194" s="1100">
        <v>0</v>
      </c>
      <c r="AS194" s="1100">
        <v>0</v>
      </c>
      <c r="AT194" s="1097"/>
      <c r="AU194" s="1098">
        <v>0</v>
      </c>
      <c r="AV194" s="1098">
        <v>0</v>
      </c>
      <c r="AW194" s="1089"/>
      <c r="AX194" s="1055"/>
    </row>
    <row r="195" spans="2:50" s="1056" customFormat="1" ht="15" customHeight="1" x14ac:dyDescent="0.2">
      <c r="B195" s="1053"/>
      <c r="C195" s="1266" t="s">
        <v>308</v>
      </c>
      <c r="D195" s="1204" t="s">
        <v>590</v>
      </c>
      <c r="E195" s="2022" t="s">
        <v>309</v>
      </c>
      <c r="F195" s="2023"/>
      <c r="G195" s="2023"/>
      <c r="H195" s="2023"/>
      <c r="I195" s="2023"/>
      <c r="J195" s="2023"/>
      <c r="K195" s="2023"/>
      <c r="L195" s="2023"/>
      <c r="M195" s="2023"/>
      <c r="N195" s="2023"/>
      <c r="O195" s="2024"/>
      <c r="P195" s="2025"/>
      <c r="Q195" s="2026"/>
      <c r="R195" s="2027">
        <f>R196+R197+R198+R199</f>
        <v>0</v>
      </c>
      <c r="S195" s="2028"/>
      <c r="T195" s="2028"/>
      <c r="U195" s="2029"/>
      <c r="V195" s="2027">
        <f>V196+V197+V198+V199</f>
        <v>0</v>
      </c>
      <c r="W195" s="2028"/>
      <c r="X195" s="2028"/>
      <c r="Y195" s="2029"/>
      <c r="Z195" s="2027">
        <f>Z196+Z197+Z198+Z199</f>
        <v>0</v>
      </c>
      <c r="AA195" s="2028"/>
      <c r="AB195" s="2028"/>
      <c r="AC195" s="2029"/>
      <c r="AD195" s="2027">
        <f>AD196+AD197+AD198+AD199</f>
        <v>0</v>
      </c>
      <c r="AE195" s="2028"/>
      <c r="AF195" s="2028"/>
      <c r="AG195" s="2029"/>
      <c r="AH195" s="2027">
        <f>AH196+AH197+AH198+AH199</f>
        <v>0</v>
      </c>
      <c r="AI195" s="2030"/>
      <c r="AJ195" s="2030"/>
      <c r="AK195" s="2030"/>
      <c r="AL195" s="2031"/>
      <c r="AM195" s="2027">
        <f>AM196+AM197+AM198+AM199</f>
        <v>0</v>
      </c>
      <c r="AN195" s="2030"/>
      <c r="AO195" s="2030"/>
      <c r="AP195" s="2030"/>
      <c r="AQ195" s="2031"/>
      <c r="AR195" s="1100">
        <v>0</v>
      </c>
      <c r="AS195" s="1100">
        <v>0</v>
      </c>
      <c r="AT195" s="1097"/>
      <c r="AU195" s="1098">
        <v>0</v>
      </c>
      <c r="AV195" s="1098">
        <v>0</v>
      </c>
      <c r="AW195" s="1089"/>
      <c r="AX195" s="1055"/>
    </row>
    <row r="196" spans="2:50" s="1056" customFormat="1" ht="15" customHeight="1" x14ac:dyDescent="0.2">
      <c r="B196" s="1053"/>
      <c r="C196" s="1104" t="s">
        <v>310</v>
      </c>
      <c r="D196" s="1103"/>
      <c r="E196" s="2032" t="s">
        <v>311</v>
      </c>
      <c r="F196" s="2033"/>
      <c r="G196" s="2033"/>
      <c r="H196" s="2033"/>
      <c r="I196" s="2033"/>
      <c r="J196" s="2033"/>
      <c r="K196" s="2033"/>
      <c r="L196" s="2033"/>
      <c r="M196" s="2033"/>
      <c r="N196" s="2033"/>
      <c r="O196" s="2034"/>
      <c r="P196" s="2035"/>
      <c r="Q196" s="2036"/>
      <c r="R196" s="2017">
        <f>VLOOKUP($C196,DMTK!$B$11:$G$250,5,0)</f>
        <v>0</v>
      </c>
      <c r="S196" s="2018"/>
      <c r="T196" s="2018"/>
      <c r="U196" s="2019"/>
      <c r="V196" s="2017">
        <f>VLOOKUP($C196,DMTK!$B$11:$G$250,6,0)</f>
        <v>0</v>
      </c>
      <c r="W196" s="2018"/>
      <c r="X196" s="2018"/>
      <c r="Y196" s="2019"/>
      <c r="Z196" s="2017">
        <f>SUMPRODUCT((ngaygs&gt;=BCĐTK!$AG$2)*(ngaygs&lt;=BCĐTK!$AN$2)*(tkno=$C196),sotien)</f>
        <v>0</v>
      </c>
      <c r="AA196" s="2018"/>
      <c r="AB196" s="2018"/>
      <c r="AC196" s="2019"/>
      <c r="AD196" s="2017">
        <f>SUMPRODUCT((ngaygs&gt;=BCĐTK!$AG$2)*(ngaygs&lt;=BCĐTK!$AN$2)*(tkco=$C196),sotien)</f>
        <v>0</v>
      </c>
      <c r="AE196" s="2018"/>
      <c r="AF196" s="2018"/>
      <c r="AG196" s="2019"/>
      <c r="AH196" s="2017">
        <f t="shared" ref="AH196:AH198" si="64">IF($C196="","",MAX(R196+Z196-V196-AD196,0))</f>
        <v>0</v>
      </c>
      <c r="AI196" s="2018"/>
      <c r="AJ196" s="2018"/>
      <c r="AK196" s="2018"/>
      <c r="AL196" s="2019"/>
      <c r="AM196" s="2017">
        <f t="shared" ref="AM196:AM198" si="65">IF($C196="","",MAX(V196+AD196-R196-Z196,0))</f>
        <v>0</v>
      </c>
      <c r="AN196" s="2020"/>
      <c r="AO196" s="2020"/>
      <c r="AP196" s="2020"/>
      <c r="AQ196" s="2021"/>
      <c r="AR196" s="1100">
        <v>0</v>
      </c>
      <c r="AS196" s="1100">
        <v>0</v>
      </c>
      <c r="AT196" s="1097"/>
      <c r="AU196" s="1098">
        <v>0</v>
      </c>
      <c r="AV196" s="1098">
        <v>0</v>
      </c>
      <c r="AW196" s="1089"/>
      <c r="AX196" s="1055"/>
    </row>
    <row r="197" spans="2:50" s="1056" customFormat="1" ht="15" customHeight="1" x14ac:dyDescent="0.2">
      <c r="B197" s="1053"/>
      <c r="C197" s="1104" t="s">
        <v>312</v>
      </c>
      <c r="D197" s="1103"/>
      <c r="E197" s="2032" t="s">
        <v>313</v>
      </c>
      <c r="F197" s="2033"/>
      <c r="G197" s="2033"/>
      <c r="H197" s="2033"/>
      <c r="I197" s="2033"/>
      <c r="J197" s="2033"/>
      <c r="K197" s="2033"/>
      <c r="L197" s="2033"/>
      <c r="M197" s="2033"/>
      <c r="N197" s="2033"/>
      <c r="O197" s="2034"/>
      <c r="P197" s="2035"/>
      <c r="Q197" s="2036"/>
      <c r="R197" s="2017">
        <f>VLOOKUP($C197,DMTK!$B$11:$G$250,5,0)</f>
        <v>0</v>
      </c>
      <c r="S197" s="2018"/>
      <c r="T197" s="2018"/>
      <c r="U197" s="2019"/>
      <c r="V197" s="2017">
        <f>VLOOKUP($C197,DMTK!$B$11:$G$250,6,0)</f>
        <v>0</v>
      </c>
      <c r="W197" s="2018"/>
      <c r="X197" s="2018"/>
      <c r="Y197" s="2019"/>
      <c r="Z197" s="2017">
        <f>SUMPRODUCT((ngaygs&gt;=BCĐTK!$AG$2)*(ngaygs&lt;=BCĐTK!$AN$2)*(tkno=$C197),sotien)</f>
        <v>0</v>
      </c>
      <c r="AA197" s="2018"/>
      <c r="AB197" s="2018"/>
      <c r="AC197" s="2019"/>
      <c r="AD197" s="2017">
        <f>SUMPRODUCT((ngaygs&gt;=BCĐTK!$AG$2)*(ngaygs&lt;=BCĐTK!$AN$2)*(tkco=$C197),sotien)</f>
        <v>0</v>
      </c>
      <c r="AE197" s="2018"/>
      <c r="AF197" s="2018"/>
      <c r="AG197" s="2019"/>
      <c r="AH197" s="2017">
        <f t="shared" si="64"/>
        <v>0</v>
      </c>
      <c r="AI197" s="2018"/>
      <c r="AJ197" s="2018"/>
      <c r="AK197" s="2018"/>
      <c r="AL197" s="2019"/>
      <c r="AM197" s="2017">
        <f t="shared" si="65"/>
        <v>0</v>
      </c>
      <c r="AN197" s="2020"/>
      <c r="AO197" s="2020"/>
      <c r="AP197" s="2020"/>
      <c r="AQ197" s="2021"/>
      <c r="AR197" s="1100">
        <v>0</v>
      </c>
      <c r="AS197" s="1100">
        <v>0</v>
      </c>
      <c r="AT197" s="1097"/>
      <c r="AU197" s="1098">
        <v>0</v>
      </c>
      <c r="AV197" s="1098">
        <v>0</v>
      </c>
      <c r="AW197" s="1089"/>
      <c r="AX197" s="1055"/>
    </row>
    <row r="198" spans="2:50" s="1056" customFormat="1" ht="15" customHeight="1" x14ac:dyDescent="0.2">
      <c r="B198" s="1053"/>
      <c r="C198" s="1104" t="s">
        <v>314</v>
      </c>
      <c r="D198" s="1103"/>
      <c r="E198" s="2032" t="s">
        <v>315</v>
      </c>
      <c r="F198" s="2033"/>
      <c r="G198" s="2033"/>
      <c r="H198" s="2033"/>
      <c r="I198" s="2033"/>
      <c r="J198" s="2033"/>
      <c r="K198" s="2033"/>
      <c r="L198" s="2033"/>
      <c r="M198" s="2033"/>
      <c r="N198" s="2033"/>
      <c r="O198" s="2034"/>
      <c r="P198" s="2035"/>
      <c r="Q198" s="2036"/>
      <c r="R198" s="2017">
        <f>VLOOKUP($C198,DMTK!$B$11:$G$250,5,0)</f>
        <v>0</v>
      </c>
      <c r="S198" s="2018"/>
      <c r="T198" s="2018"/>
      <c r="U198" s="2019"/>
      <c r="V198" s="2017">
        <f>VLOOKUP($C198,DMTK!$B$11:$G$250,6,0)</f>
        <v>0</v>
      </c>
      <c r="W198" s="2018"/>
      <c r="X198" s="2018"/>
      <c r="Y198" s="2019"/>
      <c r="Z198" s="2017">
        <f>SUMPRODUCT((ngaygs&gt;=BCĐTK!$AG$2)*(ngaygs&lt;=BCĐTK!$AN$2)*(tkno=$C198),sotien)</f>
        <v>0</v>
      </c>
      <c r="AA198" s="2018"/>
      <c r="AB198" s="2018"/>
      <c r="AC198" s="2019"/>
      <c r="AD198" s="2017">
        <f>SUMPRODUCT((ngaygs&gt;=BCĐTK!$AG$2)*(ngaygs&lt;=BCĐTK!$AN$2)*(tkco=$C198),sotien)</f>
        <v>0</v>
      </c>
      <c r="AE198" s="2018"/>
      <c r="AF198" s="2018"/>
      <c r="AG198" s="2019"/>
      <c r="AH198" s="2017">
        <f t="shared" si="64"/>
        <v>0</v>
      </c>
      <c r="AI198" s="2018"/>
      <c r="AJ198" s="2018"/>
      <c r="AK198" s="2018"/>
      <c r="AL198" s="2019"/>
      <c r="AM198" s="2017">
        <f t="shared" si="65"/>
        <v>0</v>
      </c>
      <c r="AN198" s="2020"/>
      <c r="AO198" s="2020"/>
      <c r="AP198" s="2020"/>
      <c r="AQ198" s="2021"/>
      <c r="AR198" s="1100">
        <v>0</v>
      </c>
      <c r="AS198" s="1100">
        <v>0</v>
      </c>
      <c r="AT198" s="1097"/>
      <c r="AU198" s="1098">
        <v>0</v>
      </c>
      <c r="AV198" s="1098">
        <v>0</v>
      </c>
      <c r="AW198" s="1089"/>
      <c r="AX198" s="1055"/>
    </row>
    <row r="199" spans="2:50" s="1056" customFormat="1" ht="15" customHeight="1" x14ac:dyDescent="0.2">
      <c r="B199" s="1053"/>
      <c r="C199" s="1104" t="s">
        <v>316</v>
      </c>
      <c r="D199" s="1103"/>
      <c r="E199" s="2032" t="s">
        <v>317</v>
      </c>
      <c r="F199" s="2033"/>
      <c r="G199" s="2033"/>
      <c r="H199" s="2033"/>
      <c r="I199" s="2033"/>
      <c r="J199" s="2033"/>
      <c r="K199" s="2033"/>
      <c r="L199" s="2033"/>
      <c r="M199" s="2033"/>
      <c r="N199" s="2033"/>
      <c r="O199" s="2034"/>
      <c r="P199" s="2035"/>
      <c r="Q199" s="2036"/>
      <c r="R199" s="2017">
        <f>VLOOKUP($C199,DMTK!$B$11:$G$250,5,0)</f>
        <v>0</v>
      </c>
      <c r="S199" s="2018"/>
      <c r="T199" s="2018"/>
      <c r="U199" s="2019"/>
      <c r="V199" s="2017">
        <f>VLOOKUP($C199,DMTK!$B$11:$G$250,6,0)</f>
        <v>0</v>
      </c>
      <c r="W199" s="2018"/>
      <c r="X199" s="2018"/>
      <c r="Y199" s="2019"/>
      <c r="Z199" s="2017">
        <f>SUMPRODUCT((ngaygs&gt;=BCĐTK!$AG$2)*(ngaygs&lt;=BCĐTK!$AN$2)*(tkno=$C199),sotien)</f>
        <v>0</v>
      </c>
      <c r="AA199" s="2018"/>
      <c r="AB199" s="2018"/>
      <c r="AC199" s="2019"/>
      <c r="AD199" s="2017">
        <f>SUMPRODUCT((ngaygs&gt;=BCĐTK!$AG$2)*(ngaygs&lt;=BCĐTK!$AN$2)*(tkco=$C199),sotien)</f>
        <v>0</v>
      </c>
      <c r="AE199" s="2018"/>
      <c r="AF199" s="2018"/>
      <c r="AG199" s="2019"/>
      <c r="AH199" s="2017">
        <f t="shared" ref="AH199" si="66">IF($C199="","",MAX(R199+Z199-V199-AD199,0))</f>
        <v>0</v>
      </c>
      <c r="AI199" s="2018"/>
      <c r="AJ199" s="2018"/>
      <c r="AK199" s="2018"/>
      <c r="AL199" s="2019"/>
      <c r="AM199" s="2017">
        <f t="shared" ref="AM199" si="67">IF($C199="","",MAX(V199+AD199-R199-Z199,0))</f>
        <v>0</v>
      </c>
      <c r="AN199" s="2020"/>
      <c r="AO199" s="2020"/>
      <c r="AP199" s="2020"/>
      <c r="AQ199" s="2021"/>
      <c r="AR199" s="1100">
        <v>0</v>
      </c>
      <c r="AS199" s="1100">
        <v>0</v>
      </c>
      <c r="AT199" s="1097"/>
      <c r="AU199" s="1098">
        <v>0</v>
      </c>
      <c r="AV199" s="1098">
        <v>0</v>
      </c>
      <c r="AW199" s="1089"/>
      <c r="AX199" s="1055"/>
    </row>
    <row r="200" spans="2:50" s="1056" customFormat="1" ht="15" customHeight="1" x14ac:dyDescent="0.2">
      <c r="B200" s="1053"/>
      <c r="C200" s="1266" t="s">
        <v>318</v>
      </c>
      <c r="D200" s="1204" t="s">
        <v>590</v>
      </c>
      <c r="E200" s="2022" t="s">
        <v>319</v>
      </c>
      <c r="F200" s="2023"/>
      <c r="G200" s="2023"/>
      <c r="H200" s="2023"/>
      <c r="I200" s="2023"/>
      <c r="J200" s="2023"/>
      <c r="K200" s="2023"/>
      <c r="L200" s="2023"/>
      <c r="M200" s="2023"/>
      <c r="N200" s="2023"/>
      <c r="O200" s="2024"/>
      <c r="P200" s="2025"/>
      <c r="Q200" s="2026"/>
      <c r="R200" s="2027">
        <f>SUM(R201:U202)</f>
        <v>0</v>
      </c>
      <c r="S200" s="2028"/>
      <c r="T200" s="2028"/>
      <c r="U200" s="2029"/>
      <c r="V200" s="2027">
        <f>SUM(V201:Y202)</f>
        <v>0</v>
      </c>
      <c r="W200" s="2028"/>
      <c r="X200" s="2028"/>
      <c r="Y200" s="2029"/>
      <c r="Z200" s="2027">
        <f>SUM(Z201:AC202)</f>
        <v>0</v>
      </c>
      <c r="AA200" s="2028"/>
      <c r="AB200" s="2028"/>
      <c r="AC200" s="2029"/>
      <c r="AD200" s="2027">
        <f>SUM(AD201:AG202)</f>
        <v>0</v>
      </c>
      <c r="AE200" s="2028"/>
      <c r="AF200" s="2028"/>
      <c r="AG200" s="2029"/>
      <c r="AH200" s="2027">
        <f>SUM(AH201:AL202)</f>
        <v>0</v>
      </c>
      <c r="AI200" s="2030"/>
      <c r="AJ200" s="2030"/>
      <c r="AK200" s="2030"/>
      <c r="AL200" s="2031"/>
      <c r="AM200" s="2027">
        <f>SUM(AM201:AQ202)</f>
        <v>0</v>
      </c>
      <c r="AN200" s="2030"/>
      <c r="AO200" s="2030"/>
      <c r="AP200" s="2030"/>
      <c r="AQ200" s="2031"/>
      <c r="AR200" s="1100">
        <v>0</v>
      </c>
      <c r="AS200" s="1100">
        <v>0</v>
      </c>
      <c r="AT200" s="1097"/>
      <c r="AU200" s="1098">
        <v>0</v>
      </c>
      <c r="AV200" s="1098">
        <v>0</v>
      </c>
      <c r="AW200" s="1089"/>
      <c r="AX200" s="1055"/>
    </row>
    <row r="201" spans="2:50" s="1056" customFormat="1" ht="15" customHeight="1" x14ac:dyDescent="0.2">
      <c r="B201" s="1053"/>
      <c r="C201" s="1104" t="s">
        <v>320</v>
      </c>
      <c r="D201" s="1103"/>
      <c r="E201" s="2032" t="s">
        <v>319</v>
      </c>
      <c r="F201" s="2033"/>
      <c r="G201" s="2033"/>
      <c r="H201" s="2033"/>
      <c r="I201" s="2033"/>
      <c r="J201" s="2033"/>
      <c r="K201" s="2033"/>
      <c r="L201" s="2033"/>
      <c r="M201" s="2033"/>
      <c r="N201" s="2033"/>
      <c r="O201" s="2034"/>
      <c r="P201" s="2035"/>
      <c r="Q201" s="2036"/>
      <c r="R201" s="2017">
        <f>VLOOKUP($C201,DMTK!$B$11:$G$250,5,0)</f>
        <v>0</v>
      </c>
      <c r="S201" s="2018"/>
      <c r="T201" s="2018"/>
      <c r="U201" s="2019"/>
      <c r="V201" s="2017">
        <f>VLOOKUP($C201,DMTK!$B$11:$G$250,6,0)</f>
        <v>0</v>
      </c>
      <c r="W201" s="2018"/>
      <c r="X201" s="2018"/>
      <c r="Y201" s="2019"/>
      <c r="Z201" s="2017">
        <f>SUMPRODUCT((ngaygs&gt;=BCĐTK!$AG$2)*(ngaygs&lt;=BCĐTK!$AN$2)*(tkno=$C201),sotien)</f>
        <v>0</v>
      </c>
      <c r="AA201" s="2018"/>
      <c r="AB201" s="2018"/>
      <c r="AC201" s="2019"/>
      <c r="AD201" s="2017">
        <f>SUMPRODUCT((ngaygs&gt;=BCĐTK!$AG$2)*(ngaygs&lt;=BCĐTK!$AN$2)*(tkco=$C201),sotien)</f>
        <v>0</v>
      </c>
      <c r="AE201" s="2018"/>
      <c r="AF201" s="2018"/>
      <c r="AG201" s="2019"/>
      <c r="AH201" s="2017">
        <f t="shared" ref="AH201:AH203" si="68">IF($C201="","",MAX(R201+Z201-V201-AD201,0))</f>
        <v>0</v>
      </c>
      <c r="AI201" s="2018"/>
      <c r="AJ201" s="2018"/>
      <c r="AK201" s="2018"/>
      <c r="AL201" s="2019"/>
      <c r="AM201" s="2017">
        <f t="shared" ref="AM201:AM203" si="69">IF($C201="","",MAX(V201+AD201-R201-Z201,0))</f>
        <v>0</v>
      </c>
      <c r="AN201" s="2020"/>
      <c r="AO201" s="2020"/>
      <c r="AP201" s="2020"/>
      <c r="AQ201" s="2021"/>
      <c r="AR201" s="1100">
        <v>0</v>
      </c>
      <c r="AS201" s="1100">
        <v>0</v>
      </c>
      <c r="AT201" s="1097"/>
      <c r="AU201" s="1098">
        <v>0</v>
      </c>
      <c r="AV201" s="1098">
        <v>0</v>
      </c>
      <c r="AW201" s="1089"/>
      <c r="AX201" s="1055"/>
    </row>
    <row r="202" spans="2:50" s="1056" customFormat="1" ht="23.25" customHeight="1" x14ac:dyDescent="0.2">
      <c r="B202" s="1053"/>
      <c r="C202" s="1104" t="s">
        <v>321</v>
      </c>
      <c r="D202" s="1103"/>
      <c r="E202" s="2032" t="s">
        <v>322</v>
      </c>
      <c r="F202" s="2033"/>
      <c r="G202" s="2033"/>
      <c r="H202" s="2033"/>
      <c r="I202" s="2033"/>
      <c r="J202" s="2033"/>
      <c r="K202" s="2033"/>
      <c r="L202" s="2033"/>
      <c r="M202" s="2033"/>
      <c r="N202" s="2033"/>
      <c r="O202" s="2034"/>
      <c r="P202" s="2035"/>
      <c r="Q202" s="2036"/>
      <c r="R202" s="2017">
        <f>VLOOKUP($C202,DMTK!$B$11:$G$250,5,0)</f>
        <v>0</v>
      </c>
      <c r="S202" s="2018"/>
      <c r="T202" s="2018"/>
      <c r="U202" s="2019"/>
      <c r="V202" s="2017">
        <f>VLOOKUP($C202,DMTK!$B$11:$G$250,6,0)</f>
        <v>0</v>
      </c>
      <c r="W202" s="2018"/>
      <c r="X202" s="2018"/>
      <c r="Y202" s="2019"/>
      <c r="Z202" s="2017">
        <f>SUMPRODUCT((ngaygs&gt;=BCĐTK!$AG$2)*(ngaygs&lt;=BCĐTK!$AN$2)*(tkno=$C202),sotien)</f>
        <v>0</v>
      </c>
      <c r="AA202" s="2018"/>
      <c r="AB202" s="2018"/>
      <c r="AC202" s="2019"/>
      <c r="AD202" s="2017">
        <f>SUMPRODUCT((ngaygs&gt;=BCĐTK!$AG$2)*(ngaygs&lt;=BCĐTK!$AN$2)*(tkco=$C202),sotien)</f>
        <v>0</v>
      </c>
      <c r="AE202" s="2018"/>
      <c r="AF202" s="2018"/>
      <c r="AG202" s="2019"/>
      <c r="AH202" s="2017">
        <f t="shared" si="68"/>
        <v>0</v>
      </c>
      <c r="AI202" s="2018"/>
      <c r="AJ202" s="2018"/>
      <c r="AK202" s="2018"/>
      <c r="AL202" s="2019"/>
      <c r="AM202" s="2017">
        <f t="shared" si="69"/>
        <v>0</v>
      </c>
      <c r="AN202" s="2020"/>
      <c r="AO202" s="2020"/>
      <c r="AP202" s="2020"/>
      <c r="AQ202" s="2021"/>
      <c r="AR202" s="1100">
        <v>0</v>
      </c>
      <c r="AS202" s="1100">
        <v>0</v>
      </c>
      <c r="AT202" s="1097"/>
      <c r="AU202" s="1098">
        <v>0</v>
      </c>
      <c r="AV202" s="1098">
        <v>0</v>
      </c>
      <c r="AW202" s="1089"/>
      <c r="AX202" s="1055"/>
    </row>
    <row r="203" spans="2:50" s="1056" customFormat="1" ht="15.75" customHeight="1" x14ac:dyDescent="0.2">
      <c r="B203" s="1053"/>
      <c r="C203" s="1267" t="s">
        <v>1269</v>
      </c>
      <c r="D203" s="1106" t="s">
        <v>590</v>
      </c>
      <c r="E203" s="2037" t="s">
        <v>1270</v>
      </c>
      <c r="F203" s="2038"/>
      <c r="G203" s="2038"/>
      <c r="H203" s="2038"/>
      <c r="I203" s="2038"/>
      <c r="J203" s="2038"/>
      <c r="K203" s="2038"/>
      <c r="L203" s="2038"/>
      <c r="M203" s="2038"/>
      <c r="N203" s="2038"/>
      <c r="O203" s="2039"/>
      <c r="P203" s="2040"/>
      <c r="Q203" s="2041"/>
      <c r="R203" s="2042">
        <f>VLOOKUP($C203,DMTK!$B$11:$G$250,5,0)</f>
        <v>0</v>
      </c>
      <c r="S203" s="2043"/>
      <c r="T203" s="2043"/>
      <c r="U203" s="2044"/>
      <c r="V203" s="2042">
        <f>VLOOKUP($C203,DMTK!$B$11:$G$250,6,0)</f>
        <v>0</v>
      </c>
      <c r="W203" s="2043"/>
      <c r="X203" s="2043"/>
      <c r="Y203" s="2044"/>
      <c r="Z203" s="2042">
        <f>SUMPRODUCT((ngaygs&gt;=BCĐTK!$AG$2)*(ngaygs&lt;=BCĐTK!$AN$2)*(tkno=$C203),sotien)</f>
        <v>0</v>
      </c>
      <c r="AA203" s="2043"/>
      <c r="AB203" s="2043"/>
      <c r="AC203" s="2044"/>
      <c r="AD203" s="2042">
        <f>SUMPRODUCT((ngaygs&gt;=BCĐTK!$AG$2)*(ngaygs&lt;=BCĐTK!$AN$2)*(tkco=$C203),sotien)</f>
        <v>0</v>
      </c>
      <c r="AE203" s="2043"/>
      <c r="AF203" s="2043"/>
      <c r="AG203" s="2044"/>
      <c r="AH203" s="2042">
        <f t="shared" si="68"/>
        <v>0</v>
      </c>
      <c r="AI203" s="2043"/>
      <c r="AJ203" s="2043"/>
      <c r="AK203" s="2043"/>
      <c r="AL203" s="2044"/>
      <c r="AM203" s="2042">
        <f t="shared" si="69"/>
        <v>0</v>
      </c>
      <c r="AN203" s="2045"/>
      <c r="AO203" s="2045"/>
      <c r="AP203" s="2045"/>
      <c r="AQ203" s="2046"/>
      <c r="AR203" s="1100">
        <v>0</v>
      </c>
      <c r="AS203" s="1100">
        <v>0</v>
      </c>
      <c r="AT203" s="1097"/>
      <c r="AU203" s="1098">
        <v>0</v>
      </c>
      <c r="AV203" s="1098">
        <v>0</v>
      </c>
      <c r="AW203" s="1089"/>
      <c r="AX203" s="1055"/>
    </row>
    <row r="204" spans="2:50" s="1056" customFormat="1" ht="15" customHeight="1" x14ac:dyDescent="0.2">
      <c r="B204" s="1053"/>
      <c r="C204" s="1266"/>
      <c r="D204" s="1204"/>
      <c r="E204" s="2047" t="s">
        <v>323</v>
      </c>
      <c r="F204" s="2048"/>
      <c r="G204" s="2048"/>
      <c r="H204" s="2048"/>
      <c r="I204" s="2048"/>
      <c r="J204" s="2048"/>
      <c r="K204" s="2048"/>
      <c r="L204" s="2048"/>
      <c r="M204" s="2048"/>
      <c r="N204" s="2048"/>
      <c r="O204" s="2049"/>
      <c r="P204" s="2025"/>
      <c r="Q204" s="2026"/>
      <c r="R204" s="2069"/>
      <c r="S204" s="2070"/>
      <c r="T204" s="2070"/>
      <c r="U204" s="2071"/>
      <c r="V204" s="2069"/>
      <c r="W204" s="2070"/>
      <c r="X204" s="2070"/>
      <c r="Y204" s="2071"/>
      <c r="Z204" s="2069"/>
      <c r="AA204" s="2070"/>
      <c r="AB204" s="2070"/>
      <c r="AC204" s="2071"/>
      <c r="AD204" s="2069"/>
      <c r="AE204" s="2070"/>
      <c r="AF204" s="2070"/>
      <c r="AG204" s="2071"/>
      <c r="AH204" s="2069"/>
      <c r="AI204" s="2070"/>
      <c r="AJ204" s="2070"/>
      <c r="AK204" s="2070"/>
      <c r="AL204" s="2071"/>
      <c r="AM204" s="2072"/>
      <c r="AN204" s="2073"/>
      <c r="AO204" s="2073"/>
      <c r="AP204" s="2073"/>
      <c r="AQ204" s="2074"/>
      <c r="AR204" s="1100"/>
      <c r="AS204" s="1100"/>
      <c r="AT204" s="1097"/>
      <c r="AU204" s="1098"/>
      <c r="AV204" s="1098"/>
      <c r="AW204" s="1089"/>
      <c r="AX204" s="1055"/>
    </row>
    <row r="205" spans="2:50" s="1056" customFormat="1" ht="15" customHeight="1" x14ac:dyDescent="0.2">
      <c r="B205" s="1053"/>
      <c r="C205" s="1266" t="s">
        <v>324</v>
      </c>
      <c r="D205" s="1204" t="s">
        <v>590</v>
      </c>
      <c r="E205" s="2022" t="s">
        <v>325</v>
      </c>
      <c r="F205" s="2023"/>
      <c r="G205" s="2023"/>
      <c r="H205" s="2023"/>
      <c r="I205" s="2023"/>
      <c r="J205" s="2023"/>
      <c r="K205" s="2023"/>
      <c r="L205" s="2023"/>
      <c r="M205" s="2023"/>
      <c r="N205" s="2023"/>
      <c r="O205" s="2024"/>
      <c r="P205" s="2025"/>
      <c r="Q205" s="2026"/>
      <c r="R205" s="2027">
        <f>R206+R209+R211+R210</f>
        <v>0</v>
      </c>
      <c r="S205" s="2028"/>
      <c r="T205" s="2028"/>
      <c r="U205" s="2029"/>
      <c r="V205" s="2027">
        <f>V206+V209+V211+V210</f>
        <v>2000000000</v>
      </c>
      <c r="W205" s="2028"/>
      <c r="X205" s="2028"/>
      <c r="Y205" s="2029"/>
      <c r="Z205" s="2027">
        <f>Z206+Z209+Z211+Z210</f>
        <v>0</v>
      </c>
      <c r="AA205" s="2028"/>
      <c r="AB205" s="2028"/>
      <c r="AC205" s="2029"/>
      <c r="AD205" s="2027">
        <f>AD206+AD209+AD211+AD210</f>
        <v>0</v>
      </c>
      <c r="AE205" s="2028"/>
      <c r="AF205" s="2028"/>
      <c r="AG205" s="2029"/>
      <c r="AH205" s="2027">
        <f>AH206+AH209+AH211+AH210</f>
        <v>0</v>
      </c>
      <c r="AI205" s="2030"/>
      <c r="AJ205" s="2030"/>
      <c r="AK205" s="2030"/>
      <c r="AL205" s="2031"/>
      <c r="AM205" s="2027">
        <f>AM206+AM209+AM211+AM210</f>
        <v>2000000000</v>
      </c>
      <c r="AN205" s="2030"/>
      <c r="AO205" s="2030"/>
      <c r="AP205" s="2030"/>
      <c r="AQ205" s="2031"/>
      <c r="AR205" s="1100">
        <v>0</v>
      </c>
      <c r="AS205" s="1100">
        <v>0</v>
      </c>
      <c r="AT205" s="1097"/>
      <c r="AU205" s="1098">
        <v>0</v>
      </c>
      <c r="AV205" s="1098">
        <v>0</v>
      </c>
      <c r="AW205" s="1089"/>
      <c r="AX205" s="1055"/>
    </row>
    <row r="206" spans="2:50" s="1056" customFormat="1" ht="15" customHeight="1" x14ac:dyDescent="0.2">
      <c r="B206" s="1053"/>
      <c r="C206" s="1104" t="s">
        <v>326</v>
      </c>
      <c r="D206" s="1103"/>
      <c r="E206" s="2032" t="s">
        <v>327</v>
      </c>
      <c r="F206" s="2033"/>
      <c r="G206" s="2033"/>
      <c r="H206" s="2033"/>
      <c r="I206" s="2033"/>
      <c r="J206" s="2033"/>
      <c r="K206" s="2033"/>
      <c r="L206" s="2033"/>
      <c r="M206" s="2033"/>
      <c r="N206" s="2033"/>
      <c r="O206" s="2034"/>
      <c r="P206" s="2035"/>
      <c r="Q206" s="2036"/>
      <c r="R206" s="2017">
        <f>SUM(R207:U208)</f>
        <v>0</v>
      </c>
      <c r="S206" s="2018"/>
      <c r="T206" s="2018"/>
      <c r="U206" s="2019"/>
      <c r="V206" s="2017">
        <f>SUM(V207:Y208)</f>
        <v>2000000000</v>
      </c>
      <c r="W206" s="2018"/>
      <c r="X206" s="2018"/>
      <c r="Y206" s="2019"/>
      <c r="Z206" s="2017">
        <f>SUM(Z207:AC208)</f>
        <v>0</v>
      </c>
      <c r="AA206" s="2018"/>
      <c r="AB206" s="2018"/>
      <c r="AC206" s="2019"/>
      <c r="AD206" s="2017">
        <f>SUM(AD207:AG208)</f>
        <v>0</v>
      </c>
      <c r="AE206" s="2018"/>
      <c r="AF206" s="2018"/>
      <c r="AG206" s="2019"/>
      <c r="AH206" s="2017">
        <f>SUM(AH207:AL208)</f>
        <v>0</v>
      </c>
      <c r="AI206" s="2018"/>
      <c r="AJ206" s="2018"/>
      <c r="AK206" s="2018"/>
      <c r="AL206" s="2019"/>
      <c r="AM206" s="2017">
        <f>SUM(AM207:AQ208)</f>
        <v>2000000000</v>
      </c>
      <c r="AN206" s="2018"/>
      <c r="AO206" s="2018"/>
      <c r="AP206" s="2018"/>
      <c r="AQ206" s="2019"/>
      <c r="AR206" s="1100">
        <v>0</v>
      </c>
      <c r="AS206" s="1100">
        <v>0</v>
      </c>
      <c r="AT206" s="1097"/>
      <c r="AU206" s="1098">
        <v>0</v>
      </c>
      <c r="AV206" s="1098">
        <v>0</v>
      </c>
      <c r="AW206" s="1089"/>
      <c r="AX206" s="1055"/>
    </row>
    <row r="207" spans="2:50" s="1279" customFormat="1" ht="15" customHeight="1" x14ac:dyDescent="0.2">
      <c r="B207" s="1273"/>
      <c r="C207" s="1269" t="s">
        <v>1238</v>
      </c>
      <c r="D207" s="1114"/>
      <c r="E207" s="2093" t="s">
        <v>1239</v>
      </c>
      <c r="F207" s="2094"/>
      <c r="G207" s="2094"/>
      <c r="H207" s="2094"/>
      <c r="I207" s="2094"/>
      <c r="J207" s="2094"/>
      <c r="K207" s="2094"/>
      <c r="L207" s="2094"/>
      <c r="M207" s="2094"/>
      <c r="N207" s="2094"/>
      <c r="O207" s="2095"/>
      <c r="P207" s="2099"/>
      <c r="Q207" s="2100"/>
      <c r="R207" s="2101">
        <f>VLOOKUP($C207,DMTK!$B$11:$G$250,5,0)</f>
        <v>0</v>
      </c>
      <c r="S207" s="2102"/>
      <c r="T207" s="2102"/>
      <c r="U207" s="2103"/>
      <c r="V207" s="2101">
        <f>VLOOKUP($C207,DMTK!$B$11:$G$250,6,0)</f>
        <v>2000000000</v>
      </c>
      <c r="W207" s="2102"/>
      <c r="X207" s="2102"/>
      <c r="Y207" s="2103"/>
      <c r="Z207" s="2101">
        <f>SUMPRODUCT((ngaygs&gt;=BCĐTK!$AG$2)*(ngaygs&lt;=BCĐTK!$AN$2)*(tkno=$C207),sotien)</f>
        <v>0</v>
      </c>
      <c r="AA207" s="2102"/>
      <c r="AB207" s="2102"/>
      <c r="AC207" s="2103"/>
      <c r="AD207" s="2101">
        <f>SUMPRODUCT((ngaygs&gt;=BCĐTK!$AG$2)*(ngaygs&lt;=BCĐTK!$AN$2)*(tkco=$C207),sotien)</f>
        <v>0</v>
      </c>
      <c r="AE207" s="2102"/>
      <c r="AF207" s="2102"/>
      <c r="AG207" s="2103"/>
      <c r="AH207" s="2101">
        <f t="shared" ref="AH207:AH208" si="70">IF($C207="","",MAX(R207+Z207-V207-AD207,0))</f>
        <v>0</v>
      </c>
      <c r="AI207" s="2102"/>
      <c r="AJ207" s="2102"/>
      <c r="AK207" s="2102"/>
      <c r="AL207" s="2103"/>
      <c r="AM207" s="2101">
        <f t="shared" ref="AM207:AM208" si="71">IF($C207="","",MAX(V207+AD207-R207-Z207,0))</f>
        <v>2000000000</v>
      </c>
      <c r="AN207" s="2104"/>
      <c r="AO207" s="2104"/>
      <c r="AP207" s="2104"/>
      <c r="AQ207" s="2105"/>
      <c r="AR207" s="1274">
        <v>0</v>
      </c>
      <c r="AS207" s="1274">
        <v>0</v>
      </c>
      <c r="AT207" s="1275"/>
      <c r="AU207" s="1276">
        <v>0</v>
      </c>
      <c r="AV207" s="1276">
        <v>0</v>
      </c>
      <c r="AW207" s="1277"/>
      <c r="AX207" s="1278"/>
    </row>
    <row r="208" spans="2:50" s="1279" customFormat="1" ht="15" customHeight="1" x14ac:dyDescent="0.2">
      <c r="B208" s="1273"/>
      <c r="C208" s="1269" t="s">
        <v>1240</v>
      </c>
      <c r="D208" s="1114"/>
      <c r="E208" s="2093" t="s">
        <v>1241</v>
      </c>
      <c r="F208" s="2094"/>
      <c r="G208" s="2094"/>
      <c r="H208" s="2094"/>
      <c r="I208" s="2094"/>
      <c r="J208" s="2094"/>
      <c r="K208" s="2094"/>
      <c r="L208" s="2094"/>
      <c r="M208" s="2094"/>
      <c r="N208" s="2094"/>
      <c r="O208" s="2095"/>
      <c r="P208" s="2099"/>
      <c r="Q208" s="2100"/>
      <c r="R208" s="2101">
        <f>VLOOKUP($C208,DMTK!$B$11:$G$250,5,0)</f>
        <v>0</v>
      </c>
      <c r="S208" s="2102"/>
      <c r="T208" s="2102"/>
      <c r="U208" s="2103"/>
      <c r="V208" s="2101">
        <f>VLOOKUP($C208,DMTK!$B$11:$G$250,6,0)</f>
        <v>0</v>
      </c>
      <c r="W208" s="2102"/>
      <c r="X208" s="2102"/>
      <c r="Y208" s="2103"/>
      <c r="Z208" s="2101">
        <f>SUMPRODUCT((ngaygs&gt;=BCĐTK!$AG$2)*(ngaygs&lt;=BCĐTK!$AN$2)*(tkno=$C208),sotien)</f>
        <v>0</v>
      </c>
      <c r="AA208" s="2102"/>
      <c r="AB208" s="2102"/>
      <c r="AC208" s="2103"/>
      <c r="AD208" s="2101">
        <f>SUMPRODUCT((ngaygs&gt;=BCĐTK!$AG$2)*(ngaygs&lt;=BCĐTK!$AN$2)*(tkco=$C208),sotien)</f>
        <v>0</v>
      </c>
      <c r="AE208" s="2102"/>
      <c r="AF208" s="2102"/>
      <c r="AG208" s="2103"/>
      <c r="AH208" s="2101">
        <f t="shared" si="70"/>
        <v>0</v>
      </c>
      <c r="AI208" s="2102"/>
      <c r="AJ208" s="2102"/>
      <c r="AK208" s="2102"/>
      <c r="AL208" s="2103"/>
      <c r="AM208" s="2101">
        <f t="shared" si="71"/>
        <v>0</v>
      </c>
      <c r="AN208" s="2104"/>
      <c r="AO208" s="2104"/>
      <c r="AP208" s="2104"/>
      <c r="AQ208" s="2105"/>
      <c r="AR208" s="1274">
        <v>0</v>
      </c>
      <c r="AS208" s="1274">
        <v>0</v>
      </c>
      <c r="AT208" s="1275"/>
      <c r="AU208" s="1276">
        <v>0</v>
      </c>
      <c r="AV208" s="1276">
        <v>0</v>
      </c>
      <c r="AW208" s="1277"/>
      <c r="AX208" s="1278"/>
    </row>
    <row r="209" spans="2:50" s="1046" customFormat="1" ht="15" customHeight="1" x14ac:dyDescent="0.2">
      <c r="B209" s="1281"/>
      <c r="C209" s="1282" t="s">
        <v>328</v>
      </c>
      <c r="D209" s="1283"/>
      <c r="E209" s="2083" t="s">
        <v>329</v>
      </c>
      <c r="F209" s="2084"/>
      <c r="G209" s="2084"/>
      <c r="H209" s="2084"/>
      <c r="I209" s="2084"/>
      <c r="J209" s="2084"/>
      <c r="K209" s="2084"/>
      <c r="L209" s="2084"/>
      <c r="M209" s="2084"/>
      <c r="N209" s="2084"/>
      <c r="O209" s="2085"/>
      <c r="P209" s="2086"/>
      <c r="Q209" s="2087"/>
      <c r="R209" s="2088">
        <f>VLOOKUP($C209,DMTK!$B$11:$G$250,5,0)</f>
        <v>0</v>
      </c>
      <c r="S209" s="2089"/>
      <c r="T209" s="2089"/>
      <c r="U209" s="2090"/>
      <c r="V209" s="2088">
        <f>VLOOKUP($C209,DMTK!$B$11:$G$250,6,0)</f>
        <v>0</v>
      </c>
      <c r="W209" s="2089"/>
      <c r="X209" s="2089"/>
      <c r="Y209" s="2090"/>
      <c r="Z209" s="2088">
        <f>SUMPRODUCT((ngaygs&gt;=BCĐTK!$AG$2)*(ngaygs&lt;=BCĐTK!$AN$2)*(tkno=$C209),sotien)</f>
        <v>0</v>
      </c>
      <c r="AA209" s="2089"/>
      <c r="AB209" s="2089"/>
      <c r="AC209" s="2090"/>
      <c r="AD209" s="2088">
        <f>SUMPRODUCT((ngaygs&gt;=BCĐTK!$AG$2)*(ngaygs&lt;=BCĐTK!$AN$2)*(tkco=$C209),sotien)</f>
        <v>0</v>
      </c>
      <c r="AE209" s="2089"/>
      <c r="AF209" s="2089"/>
      <c r="AG209" s="2090"/>
      <c r="AH209" s="2088">
        <f t="shared" ref="AH209:AH219" si="72">IF($C209="","",MAX(R209+Z209-V209-AD209,0))</f>
        <v>0</v>
      </c>
      <c r="AI209" s="2089"/>
      <c r="AJ209" s="2089"/>
      <c r="AK209" s="2089"/>
      <c r="AL209" s="2090"/>
      <c r="AM209" s="2088">
        <f t="shared" ref="AM209" si="73">IF($C209="","",MAX(V209+AD209-R209-Z209,0))</f>
        <v>0</v>
      </c>
      <c r="AN209" s="2091"/>
      <c r="AO209" s="2091"/>
      <c r="AP209" s="2091"/>
      <c r="AQ209" s="2092"/>
      <c r="AR209" s="1284">
        <v>0</v>
      </c>
      <c r="AS209" s="1284">
        <v>0</v>
      </c>
      <c r="AU209" s="1285">
        <v>0</v>
      </c>
      <c r="AV209" s="1285">
        <v>0</v>
      </c>
      <c r="AW209" s="1286"/>
    </row>
    <row r="210" spans="2:50" s="1056" customFormat="1" ht="15" customHeight="1" x14ac:dyDescent="0.2">
      <c r="B210" s="1053"/>
      <c r="C210" s="1104" t="s">
        <v>1242</v>
      </c>
      <c r="D210" s="1103"/>
      <c r="E210" s="2032" t="s">
        <v>1243</v>
      </c>
      <c r="F210" s="2033"/>
      <c r="G210" s="2033"/>
      <c r="H210" s="2033"/>
      <c r="I210" s="2033"/>
      <c r="J210" s="2033"/>
      <c r="K210" s="2033"/>
      <c r="L210" s="2033"/>
      <c r="M210" s="2033"/>
      <c r="N210" s="2033"/>
      <c r="O210" s="2034"/>
      <c r="P210" s="2035"/>
      <c r="Q210" s="2036"/>
      <c r="R210" s="2017">
        <f>VLOOKUP($C210,DMTK!$B$11:$G$250,5,0)</f>
        <v>0</v>
      </c>
      <c r="S210" s="2018"/>
      <c r="T210" s="2018"/>
      <c r="U210" s="2019"/>
      <c r="V210" s="2017">
        <f>VLOOKUP($C210,DMTK!$B$11:$G$250,6,0)</f>
        <v>0</v>
      </c>
      <c r="W210" s="2018"/>
      <c r="X210" s="2018"/>
      <c r="Y210" s="2019"/>
      <c r="Z210" s="2017">
        <f>SUMPRODUCT((ngaygs&gt;=BCĐTK!$AG$2)*(ngaygs&lt;=BCĐTK!$AN$2)*(tkno=$C210),sotien)</f>
        <v>0</v>
      </c>
      <c r="AA210" s="2018"/>
      <c r="AB210" s="2018"/>
      <c r="AC210" s="2019"/>
      <c r="AD210" s="2017">
        <f>SUMPRODUCT((ngaygs&gt;=BCĐTK!$AG$2)*(ngaygs&lt;=BCĐTK!$AN$2)*(tkco=$C210),sotien)</f>
        <v>0</v>
      </c>
      <c r="AE210" s="2018"/>
      <c r="AF210" s="2018"/>
      <c r="AG210" s="2019"/>
      <c r="AH210" s="2017">
        <f t="shared" ref="AH210" si="74">IF($C210="","",MAX(R210+Z210-V210-AD210,0))</f>
        <v>0</v>
      </c>
      <c r="AI210" s="2018"/>
      <c r="AJ210" s="2018"/>
      <c r="AK210" s="2018"/>
      <c r="AL210" s="2019"/>
      <c r="AM210" s="2017">
        <f t="shared" ref="AM210" si="75">IF($C210="","",MAX(V210+AD210-R210-Z210,0))</f>
        <v>0</v>
      </c>
      <c r="AN210" s="2020"/>
      <c r="AO210" s="2020"/>
      <c r="AP210" s="2020"/>
      <c r="AQ210" s="2021"/>
      <c r="AR210" s="1100">
        <v>0</v>
      </c>
      <c r="AS210" s="1100">
        <v>0</v>
      </c>
      <c r="AT210" s="1097"/>
      <c r="AU210" s="1098">
        <v>0</v>
      </c>
      <c r="AV210" s="1098">
        <v>0</v>
      </c>
      <c r="AW210" s="1089"/>
      <c r="AX210" s="1055"/>
    </row>
    <row r="211" spans="2:50" s="1056" customFormat="1" ht="15" customHeight="1" x14ac:dyDescent="0.2">
      <c r="B211" s="1053"/>
      <c r="C211" s="1104" t="s">
        <v>330</v>
      </c>
      <c r="D211" s="1103"/>
      <c r="E211" s="2032" t="s">
        <v>331</v>
      </c>
      <c r="F211" s="2033"/>
      <c r="G211" s="2033"/>
      <c r="H211" s="2033"/>
      <c r="I211" s="2033"/>
      <c r="J211" s="2033"/>
      <c r="K211" s="2033"/>
      <c r="L211" s="2033"/>
      <c r="M211" s="2033"/>
      <c r="N211" s="2033"/>
      <c r="O211" s="2034"/>
      <c r="P211" s="2035"/>
      <c r="Q211" s="2036"/>
      <c r="R211" s="2017">
        <f>VLOOKUP($C211,DMTK!$B$11:$G$250,5,0)</f>
        <v>0</v>
      </c>
      <c r="S211" s="2018"/>
      <c r="T211" s="2018"/>
      <c r="U211" s="2019"/>
      <c r="V211" s="2017">
        <f>VLOOKUP($C211,DMTK!$B$11:$G$250,6,0)</f>
        <v>0</v>
      </c>
      <c r="W211" s="2018"/>
      <c r="X211" s="2018"/>
      <c r="Y211" s="2019"/>
      <c r="Z211" s="2017">
        <f>SUMPRODUCT((ngaygs&gt;=BCĐTK!$AG$2)*(ngaygs&lt;=BCĐTK!$AN$2)*(tkno=$C211),sotien)</f>
        <v>0</v>
      </c>
      <c r="AA211" s="2018"/>
      <c r="AB211" s="2018"/>
      <c r="AC211" s="2019"/>
      <c r="AD211" s="2017">
        <f>SUMPRODUCT((ngaygs&gt;=BCĐTK!$AG$2)*(ngaygs&lt;=BCĐTK!$AN$2)*(tkco=$C211),sotien)</f>
        <v>0</v>
      </c>
      <c r="AE211" s="2018"/>
      <c r="AF211" s="2018"/>
      <c r="AG211" s="2019"/>
      <c r="AH211" s="2017">
        <f t="shared" si="72"/>
        <v>0</v>
      </c>
      <c r="AI211" s="2018"/>
      <c r="AJ211" s="2018"/>
      <c r="AK211" s="2018"/>
      <c r="AL211" s="2019"/>
      <c r="AM211" s="2017">
        <f>IF($C211="","",MAX(V211+AD211-R211-Z221,0))</f>
        <v>0</v>
      </c>
      <c r="AN211" s="2020"/>
      <c r="AO211" s="2020"/>
      <c r="AP211" s="2020"/>
      <c r="AQ211" s="2021"/>
      <c r="AR211" s="1100">
        <v>0</v>
      </c>
      <c r="AS211" s="1100">
        <v>0</v>
      </c>
      <c r="AT211" s="1097"/>
      <c r="AU211" s="1098">
        <v>0</v>
      </c>
      <c r="AV211" s="1098">
        <v>0</v>
      </c>
      <c r="AW211" s="1089"/>
      <c r="AX211" s="1055"/>
    </row>
    <row r="212" spans="2:50" s="1056" customFormat="1" ht="15" customHeight="1" x14ac:dyDescent="0.2">
      <c r="B212" s="1053"/>
      <c r="C212" s="1267" t="s">
        <v>1244</v>
      </c>
      <c r="D212" s="1106" t="s">
        <v>590</v>
      </c>
      <c r="E212" s="2037" t="s">
        <v>1245</v>
      </c>
      <c r="F212" s="2038"/>
      <c r="G212" s="2038"/>
      <c r="H212" s="2038"/>
      <c r="I212" s="2038"/>
      <c r="J212" s="2038"/>
      <c r="K212" s="2038"/>
      <c r="L212" s="2038"/>
      <c r="M212" s="2038"/>
      <c r="N212" s="2038"/>
      <c r="O212" s="2039"/>
      <c r="P212" s="2040"/>
      <c r="Q212" s="2041"/>
      <c r="R212" s="2042">
        <f>VLOOKUP($C212,DMTK!$B$11:$G$250,5,0)</f>
        <v>0</v>
      </c>
      <c r="S212" s="2043"/>
      <c r="T212" s="2043"/>
      <c r="U212" s="2044"/>
      <c r="V212" s="2042">
        <f>VLOOKUP($C212,DMTK!$B$11:$G$250,6,0)</f>
        <v>0</v>
      </c>
      <c r="W212" s="2043"/>
      <c r="X212" s="2043"/>
      <c r="Y212" s="2044"/>
      <c r="Z212" s="2042">
        <f>SUMPRODUCT((ngaygs&gt;=BCĐTK!$AG$2)*(ngaygs&lt;=BCĐTK!$AN$2)*(tkno=$C212),sotien)</f>
        <v>0</v>
      </c>
      <c r="AA212" s="2043"/>
      <c r="AB212" s="2043"/>
      <c r="AC212" s="2044"/>
      <c r="AD212" s="2042">
        <f>SUMPRODUCT((ngaygs&gt;=BCĐTK!$AG$2)*(ngaygs&lt;=BCĐTK!$AN$2)*(tkco=$C212),sotien)</f>
        <v>0</v>
      </c>
      <c r="AE212" s="2043"/>
      <c r="AF212" s="2043"/>
      <c r="AG212" s="2044"/>
      <c r="AH212" s="2042">
        <f t="shared" ref="AH212" si="76">IF($C212="","",MAX(R212+Z212-V212-AD212,0))</f>
        <v>0</v>
      </c>
      <c r="AI212" s="2043"/>
      <c r="AJ212" s="2043"/>
      <c r="AK212" s="2043"/>
      <c r="AL212" s="2044"/>
      <c r="AM212" s="2042">
        <f t="shared" ref="AM212" si="77">IF($C212="","",MAX(V212+AD212-R212-Z212,0))</f>
        <v>0</v>
      </c>
      <c r="AN212" s="2045"/>
      <c r="AO212" s="2045"/>
      <c r="AP212" s="2045"/>
      <c r="AQ212" s="2046"/>
      <c r="AR212" s="1100">
        <v>0</v>
      </c>
      <c r="AS212" s="1100">
        <v>0</v>
      </c>
      <c r="AT212" s="1097"/>
      <c r="AU212" s="1098">
        <v>0</v>
      </c>
      <c r="AV212" s="1098">
        <v>0</v>
      </c>
      <c r="AW212" s="1089"/>
      <c r="AX212" s="1055"/>
    </row>
    <row r="213" spans="2:50" s="1056" customFormat="1" ht="15" customHeight="1" x14ac:dyDescent="0.2">
      <c r="B213" s="1053"/>
      <c r="C213" s="1267" t="s">
        <v>332</v>
      </c>
      <c r="D213" s="1106" t="s">
        <v>590</v>
      </c>
      <c r="E213" s="2037" t="s">
        <v>333</v>
      </c>
      <c r="F213" s="2038"/>
      <c r="G213" s="2038"/>
      <c r="H213" s="2038"/>
      <c r="I213" s="2038"/>
      <c r="J213" s="2038"/>
      <c r="K213" s="2038"/>
      <c r="L213" s="2038"/>
      <c r="M213" s="2038"/>
      <c r="N213" s="2038"/>
      <c r="O213" s="2039"/>
      <c r="P213" s="2040"/>
      <c r="Q213" s="2041"/>
      <c r="R213" s="2042">
        <f>VLOOKUP($C213,DMTK!$B$11:$G$250,5,0)</f>
        <v>0</v>
      </c>
      <c r="S213" s="2043"/>
      <c r="T213" s="2043"/>
      <c r="U213" s="2044"/>
      <c r="V213" s="2042">
        <f>VLOOKUP($C213,DMTK!$B$11:$G$250,6,0)</f>
        <v>0</v>
      </c>
      <c r="W213" s="2043"/>
      <c r="X213" s="2043"/>
      <c r="Y213" s="2044"/>
      <c r="Z213" s="2042">
        <f>SUMPRODUCT((ngaygs&gt;=BCĐTK!$AG$2)*(ngaygs&lt;=BCĐTK!$AN$2)*(tkno=$C213),sotien)</f>
        <v>0</v>
      </c>
      <c r="AA213" s="2043"/>
      <c r="AB213" s="2043"/>
      <c r="AC213" s="2044"/>
      <c r="AD213" s="2042">
        <f>SUMPRODUCT((ngaygs&gt;=BCĐTK!$AG$2)*(ngaygs&lt;=BCĐTK!$AN$2)*(tkco=$C213),sotien)</f>
        <v>0</v>
      </c>
      <c r="AE213" s="2043"/>
      <c r="AF213" s="2043"/>
      <c r="AG213" s="2044"/>
      <c r="AH213" s="2042">
        <f t="shared" si="72"/>
        <v>0</v>
      </c>
      <c r="AI213" s="2043"/>
      <c r="AJ213" s="2043"/>
      <c r="AK213" s="2043"/>
      <c r="AL213" s="2044"/>
      <c r="AM213" s="2042">
        <f t="shared" ref="AM213:AM217" si="78">IF($C213="","",MAX(V213+AD213-R213-Z213,0))</f>
        <v>0</v>
      </c>
      <c r="AN213" s="2045"/>
      <c r="AO213" s="2045"/>
      <c r="AP213" s="2045"/>
      <c r="AQ213" s="2046"/>
      <c r="AR213" s="1100">
        <v>0</v>
      </c>
      <c r="AS213" s="1100">
        <v>0</v>
      </c>
      <c r="AT213" s="1097"/>
      <c r="AU213" s="1098">
        <v>0</v>
      </c>
      <c r="AV213" s="1098">
        <v>0</v>
      </c>
      <c r="AW213" s="1089"/>
      <c r="AX213" s="1055"/>
    </row>
    <row r="214" spans="2:50" s="1056" customFormat="1" ht="15" customHeight="1" x14ac:dyDescent="0.2">
      <c r="B214" s="1053"/>
      <c r="C214" s="1104" t="s">
        <v>328</v>
      </c>
      <c r="D214" s="1103"/>
      <c r="E214" s="2032" t="s">
        <v>329</v>
      </c>
      <c r="F214" s="2033"/>
      <c r="G214" s="2033"/>
      <c r="H214" s="2033"/>
      <c r="I214" s="2033"/>
      <c r="J214" s="2033"/>
      <c r="K214" s="2033"/>
      <c r="L214" s="2033"/>
      <c r="M214" s="2033"/>
      <c r="N214" s="2033"/>
      <c r="O214" s="2034"/>
      <c r="P214" s="2035"/>
      <c r="Q214" s="2036"/>
      <c r="R214" s="2017">
        <f>VLOOKUP($C214,DMTK!$B$11:$G$250,5,0)</f>
        <v>0</v>
      </c>
      <c r="S214" s="2018"/>
      <c r="T214" s="2018"/>
      <c r="U214" s="2019"/>
      <c r="V214" s="2017">
        <f>VLOOKUP($C214,DMTK!$B$11:$G$250,6,0)</f>
        <v>0</v>
      </c>
      <c r="W214" s="2018"/>
      <c r="X214" s="2018"/>
      <c r="Y214" s="2019"/>
      <c r="Z214" s="2017">
        <f>SUMPRODUCT((ngaygs&gt;=BCĐTK!$AG$2)*(ngaygs&lt;=BCĐTK!$AN$2)*(tkno=$C214),sotien)</f>
        <v>0</v>
      </c>
      <c r="AA214" s="2018"/>
      <c r="AB214" s="2018"/>
      <c r="AC214" s="2019"/>
      <c r="AD214" s="2017">
        <f>SUMPRODUCT((ngaygs&gt;=BCĐTK!$AG$2)*(ngaygs&lt;=BCĐTK!$AN$2)*(tkco=$C214),sotien)</f>
        <v>0</v>
      </c>
      <c r="AE214" s="2018"/>
      <c r="AF214" s="2018"/>
      <c r="AG214" s="2019"/>
      <c r="AH214" s="2017">
        <f t="shared" ref="AH214:AH217" si="79">IF($C214="","",MAX(R214+Z214-V214-AD214,0))</f>
        <v>0</v>
      </c>
      <c r="AI214" s="2018"/>
      <c r="AJ214" s="2018"/>
      <c r="AK214" s="2018"/>
      <c r="AL214" s="2019"/>
      <c r="AM214" s="2017">
        <f t="shared" si="78"/>
        <v>0</v>
      </c>
      <c r="AN214" s="2020"/>
      <c r="AO214" s="2020"/>
      <c r="AP214" s="2020"/>
      <c r="AQ214" s="2021"/>
      <c r="AR214" s="1100">
        <v>0</v>
      </c>
      <c r="AS214" s="1100">
        <v>0</v>
      </c>
      <c r="AT214" s="1097"/>
      <c r="AU214" s="1098">
        <v>0</v>
      </c>
      <c r="AV214" s="1098">
        <v>0</v>
      </c>
      <c r="AW214" s="1089"/>
      <c r="AX214" s="1055"/>
    </row>
    <row r="215" spans="2:50" s="1056" customFormat="1" ht="15" customHeight="1" x14ac:dyDescent="0.2">
      <c r="B215" s="1053"/>
      <c r="C215" s="1104" t="s">
        <v>1242</v>
      </c>
      <c r="D215" s="1103"/>
      <c r="E215" s="2032" t="s">
        <v>1243</v>
      </c>
      <c r="F215" s="2033"/>
      <c r="G215" s="2033"/>
      <c r="H215" s="2033"/>
      <c r="I215" s="2033"/>
      <c r="J215" s="2033"/>
      <c r="K215" s="2033"/>
      <c r="L215" s="2033"/>
      <c r="M215" s="2033"/>
      <c r="N215" s="2033"/>
      <c r="O215" s="2034"/>
      <c r="P215" s="2035"/>
      <c r="Q215" s="2036"/>
      <c r="R215" s="2017">
        <f>VLOOKUP($C215,DMTK!$B$11:$G$250,5,0)</f>
        <v>0</v>
      </c>
      <c r="S215" s="2018"/>
      <c r="T215" s="2018"/>
      <c r="U215" s="2019"/>
      <c r="V215" s="2017">
        <f>VLOOKUP($C215,DMTK!$B$11:$G$250,6,0)</f>
        <v>0</v>
      </c>
      <c r="W215" s="2018"/>
      <c r="X215" s="2018"/>
      <c r="Y215" s="2019"/>
      <c r="Z215" s="2017">
        <f>SUMPRODUCT((ngaygs&gt;=BCĐTK!$AG$2)*(ngaygs&lt;=BCĐTK!$AN$2)*(tkno=$C215),sotien)</f>
        <v>0</v>
      </c>
      <c r="AA215" s="2018"/>
      <c r="AB215" s="2018"/>
      <c r="AC215" s="2019"/>
      <c r="AD215" s="2017">
        <f>SUMPRODUCT((ngaygs&gt;=BCĐTK!$AG$2)*(ngaygs&lt;=BCĐTK!$AN$2)*(tkco=$C215),sotien)</f>
        <v>0</v>
      </c>
      <c r="AE215" s="2018"/>
      <c r="AF215" s="2018"/>
      <c r="AG215" s="2019"/>
      <c r="AH215" s="2017">
        <f t="shared" si="79"/>
        <v>0</v>
      </c>
      <c r="AI215" s="2018"/>
      <c r="AJ215" s="2018"/>
      <c r="AK215" s="2018"/>
      <c r="AL215" s="2019"/>
      <c r="AM215" s="2017">
        <f t="shared" si="78"/>
        <v>0</v>
      </c>
      <c r="AN215" s="2020"/>
      <c r="AO215" s="2020"/>
      <c r="AP215" s="2020"/>
      <c r="AQ215" s="2021"/>
      <c r="AR215" s="1100">
        <v>0</v>
      </c>
      <c r="AS215" s="1100">
        <v>0</v>
      </c>
      <c r="AT215" s="1097"/>
      <c r="AU215" s="1098">
        <v>0</v>
      </c>
      <c r="AV215" s="1098">
        <v>0</v>
      </c>
      <c r="AW215" s="1089"/>
      <c r="AX215" s="1055"/>
    </row>
    <row r="216" spans="2:50" s="1056" customFormat="1" ht="15" customHeight="1" x14ac:dyDescent="0.2">
      <c r="B216" s="1053"/>
      <c r="C216" s="1267" t="s">
        <v>1250</v>
      </c>
      <c r="D216" s="1106" t="s">
        <v>590</v>
      </c>
      <c r="E216" s="2037" t="s">
        <v>1251</v>
      </c>
      <c r="F216" s="2038"/>
      <c r="G216" s="2038"/>
      <c r="H216" s="2038"/>
      <c r="I216" s="2038"/>
      <c r="J216" s="2038"/>
      <c r="K216" s="2038"/>
      <c r="L216" s="2038"/>
      <c r="M216" s="2038"/>
      <c r="N216" s="2038"/>
      <c r="O216" s="2039"/>
      <c r="P216" s="2040"/>
      <c r="Q216" s="2041"/>
      <c r="R216" s="2042">
        <f>VLOOKUP($C216,DMTK!$B$11:$G$250,5,0)</f>
        <v>0</v>
      </c>
      <c r="S216" s="2043"/>
      <c r="T216" s="2043"/>
      <c r="U216" s="2044"/>
      <c r="V216" s="2042">
        <f>VLOOKUP($C216,DMTK!$B$11:$G$250,6,0)</f>
        <v>0</v>
      </c>
      <c r="W216" s="2043"/>
      <c r="X216" s="2043"/>
      <c r="Y216" s="2044"/>
      <c r="Z216" s="2042">
        <f>SUMPRODUCT((ngaygs&gt;=BCĐTK!$AG$2)*(ngaygs&lt;=BCĐTK!$AN$2)*(tkno=$C216),sotien)</f>
        <v>0</v>
      </c>
      <c r="AA216" s="2043"/>
      <c r="AB216" s="2043"/>
      <c r="AC216" s="2044"/>
      <c r="AD216" s="2042">
        <f>SUMPRODUCT((ngaygs&gt;=BCĐTK!$AG$2)*(ngaygs&lt;=BCĐTK!$AN$2)*(tkco=$C216),sotien)</f>
        <v>0</v>
      </c>
      <c r="AE216" s="2043"/>
      <c r="AF216" s="2043"/>
      <c r="AG216" s="2044"/>
      <c r="AH216" s="2042">
        <f t="shared" si="79"/>
        <v>0</v>
      </c>
      <c r="AI216" s="2043"/>
      <c r="AJ216" s="2043"/>
      <c r="AK216" s="2043"/>
      <c r="AL216" s="2044"/>
      <c r="AM216" s="2042">
        <f t="shared" si="78"/>
        <v>0</v>
      </c>
      <c r="AN216" s="2045"/>
      <c r="AO216" s="2045"/>
      <c r="AP216" s="2045"/>
      <c r="AQ216" s="2046"/>
      <c r="AR216" s="1100">
        <v>0</v>
      </c>
      <c r="AS216" s="1100">
        <v>0</v>
      </c>
      <c r="AT216" s="1097"/>
      <c r="AU216" s="1098">
        <v>0</v>
      </c>
      <c r="AV216" s="1098">
        <v>0</v>
      </c>
      <c r="AW216" s="1089"/>
      <c r="AX216" s="1055"/>
    </row>
    <row r="217" spans="2:50" s="1056" customFormat="1" ht="15" customHeight="1" x14ac:dyDescent="0.2">
      <c r="B217" s="1053"/>
      <c r="C217" s="1267" t="s">
        <v>1252</v>
      </c>
      <c r="D217" s="1106" t="s">
        <v>590</v>
      </c>
      <c r="E217" s="2037" t="s">
        <v>1253</v>
      </c>
      <c r="F217" s="2038"/>
      <c r="G217" s="2038"/>
      <c r="H217" s="2038"/>
      <c r="I217" s="2038"/>
      <c r="J217" s="2038"/>
      <c r="K217" s="2038"/>
      <c r="L217" s="2038"/>
      <c r="M217" s="2038"/>
      <c r="N217" s="2038"/>
      <c r="O217" s="2039"/>
      <c r="P217" s="2040"/>
      <c r="Q217" s="2041"/>
      <c r="R217" s="2042">
        <f>VLOOKUP($C217,DMTK!$B$11:$G$250,5,0)</f>
        <v>0</v>
      </c>
      <c r="S217" s="2043"/>
      <c r="T217" s="2043"/>
      <c r="U217" s="2044"/>
      <c r="V217" s="2042">
        <f>VLOOKUP($C217,DMTK!$B$11:$G$250,6,0)</f>
        <v>0</v>
      </c>
      <c r="W217" s="2043"/>
      <c r="X217" s="2043"/>
      <c r="Y217" s="2044"/>
      <c r="Z217" s="2042">
        <f>SUMPRODUCT((ngaygs&gt;=BCĐTK!$AG$2)*(ngaygs&lt;=BCĐTK!$AN$2)*(tkno=$C217),sotien)</f>
        <v>0</v>
      </c>
      <c r="AA217" s="2043"/>
      <c r="AB217" s="2043"/>
      <c r="AC217" s="2044"/>
      <c r="AD217" s="2042">
        <f>SUMPRODUCT((ngaygs&gt;=BCĐTK!$AG$2)*(ngaygs&lt;=BCĐTK!$AN$2)*(tkco=$C217),sotien)</f>
        <v>0</v>
      </c>
      <c r="AE217" s="2043"/>
      <c r="AF217" s="2043"/>
      <c r="AG217" s="2044"/>
      <c r="AH217" s="2042">
        <f t="shared" si="79"/>
        <v>0</v>
      </c>
      <c r="AI217" s="2043"/>
      <c r="AJ217" s="2043"/>
      <c r="AK217" s="2043"/>
      <c r="AL217" s="2044"/>
      <c r="AM217" s="2042">
        <f t="shared" si="78"/>
        <v>0</v>
      </c>
      <c r="AN217" s="2045"/>
      <c r="AO217" s="2045"/>
      <c r="AP217" s="2045"/>
      <c r="AQ217" s="2046"/>
      <c r="AR217" s="1100">
        <v>0</v>
      </c>
      <c r="AS217" s="1100">
        <v>0</v>
      </c>
      <c r="AT217" s="1097"/>
      <c r="AU217" s="1098">
        <v>0</v>
      </c>
      <c r="AV217" s="1098">
        <v>0</v>
      </c>
      <c r="AW217" s="1089"/>
      <c r="AX217" s="1055"/>
    </row>
    <row r="218" spans="2:50" s="1056" customFormat="1" ht="15" customHeight="1" x14ac:dyDescent="0.2">
      <c r="B218" s="1053"/>
      <c r="C218" s="1267" t="s">
        <v>334</v>
      </c>
      <c r="D218" s="1106" t="s">
        <v>590</v>
      </c>
      <c r="E218" s="2037" t="s">
        <v>335</v>
      </c>
      <c r="F218" s="2038"/>
      <c r="G218" s="2038"/>
      <c r="H218" s="2038"/>
      <c r="I218" s="2038"/>
      <c r="J218" s="2038"/>
      <c r="K218" s="2038"/>
      <c r="L218" s="2038"/>
      <c r="M218" s="2038"/>
      <c r="N218" s="2038"/>
      <c r="O218" s="2039"/>
      <c r="P218" s="2040"/>
      <c r="Q218" s="2041"/>
      <c r="R218" s="2042">
        <f>VLOOKUP($C218,DMTK!$B$11:$G$250,5,0)</f>
        <v>0</v>
      </c>
      <c r="S218" s="2043"/>
      <c r="T218" s="2043"/>
      <c r="U218" s="2044"/>
      <c r="V218" s="2042">
        <f>VLOOKUP($C218,DMTK!$B$11:$G$250,6,0)</f>
        <v>0</v>
      </c>
      <c r="W218" s="2043"/>
      <c r="X218" s="2043"/>
      <c r="Y218" s="2044"/>
      <c r="Z218" s="2042">
        <f>SUMPRODUCT((ngaygs&gt;=BCĐTK!$AG$2)*(ngaygs&lt;=BCĐTK!$AN$2)*(tkno=$C218),sotien)</f>
        <v>0</v>
      </c>
      <c r="AA218" s="2043"/>
      <c r="AB218" s="2043"/>
      <c r="AC218" s="2044"/>
      <c r="AD218" s="2042">
        <f>SUMPRODUCT((ngaygs&gt;=BCĐTK!$AG$2)*(ngaygs&lt;=BCĐTK!$AN$2)*(tkco=$C218),sotien)</f>
        <v>0</v>
      </c>
      <c r="AE218" s="2043"/>
      <c r="AF218" s="2043"/>
      <c r="AG218" s="2044"/>
      <c r="AH218" s="2042">
        <f t="shared" si="72"/>
        <v>0</v>
      </c>
      <c r="AI218" s="2043"/>
      <c r="AJ218" s="2043"/>
      <c r="AK218" s="2043"/>
      <c r="AL218" s="2044"/>
      <c r="AM218" s="2042">
        <f t="shared" ref="AM218:AM219" si="80">IF($C218="","",MAX(V218+AD218-R218-Z218,0))</f>
        <v>0</v>
      </c>
      <c r="AN218" s="2045"/>
      <c r="AO218" s="2045"/>
      <c r="AP218" s="2045"/>
      <c r="AQ218" s="2046"/>
      <c r="AR218" s="1100">
        <v>0</v>
      </c>
      <c r="AS218" s="1100">
        <v>0</v>
      </c>
      <c r="AT218" s="1097"/>
      <c r="AU218" s="1098">
        <v>0</v>
      </c>
      <c r="AV218" s="1098">
        <v>0</v>
      </c>
      <c r="AW218" s="1089"/>
      <c r="AX218" s="1055"/>
    </row>
    <row r="219" spans="2:50" s="1056" customFormat="1" ht="15" customHeight="1" x14ac:dyDescent="0.2">
      <c r="B219" s="1053"/>
      <c r="C219" s="1267" t="s">
        <v>336</v>
      </c>
      <c r="D219" s="1106" t="s">
        <v>590</v>
      </c>
      <c r="E219" s="2037" t="s">
        <v>337</v>
      </c>
      <c r="F219" s="2038"/>
      <c r="G219" s="2038"/>
      <c r="H219" s="2038"/>
      <c r="I219" s="2038"/>
      <c r="J219" s="2038"/>
      <c r="K219" s="2038"/>
      <c r="L219" s="2038"/>
      <c r="M219" s="2038"/>
      <c r="N219" s="2038"/>
      <c r="O219" s="2039"/>
      <c r="P219" s="2040"/>
      <c r="Q219" s="2041"/>
      <c r="R219" s="2042">
        <f>VLOOKUP($C219,DMTK!$B$11:$G$250,5,0)</f>
        <v>0</v>
      </c>
      <c r="S219" s="2043"/>
      <c r="T219" s="2043"/>
      <c r="U219" s="2044"/>
      <c r="V219" s="2042">
        <f>VLOOKUP($C219,DMTK!$B$11:$G$250,6,0)</f>
        <v>0</v>
      </c>
      <c r="W219" s="2043"/>
      <c r="X219" s="2043"/>
      <c r="Y219" s="2044"/>
      <c r="Z219" s="2042">
        <f>SUMPRODUCT((ngaygs&gt;=BCĐTK!$AG$2)*(ngaygs&lt;=BCĐTK!$AN$2)*(tkno=$C219),sotien)</f>
        <v>0</v>
      </c>
      <c r="AA219" s="2043"/>
      <c r="AB219" s="2043"/>
      <c r="AC219" s="2044"/>
      <c r="AD219" s="2042">
        <f>SUMPRODUCT((ngaygs&gt;=BCĐTK!$AG$2)*(ngaygs&lt;=BCĐTK!$AN$2)*(tkco=$C219),sotien)</f>
        <v>0</v>
      </c>
      <c r="AE219" s="2043"/>
      <c r="AF219" s="2043"/>
      <c r="AG219" s="2044"/>
      <c r="AH219" s="2042">
        <f t="shared" si="72"/>
        <v>0</v>
      </c>
      <c r="AI219" s="2043"/>
      <c r="AJ219" s="2043"/>
      <c r="AK219" s="2043"/>
      <c r="AL219" s="2044"/>
      <c r="AM219" s="2042">
        <f t="shared" si="80"/>
        <v>0</v>
      </c>
      <c r="AN219" s="2045"/>
      <c r="AO219" s="2045"/>
      <c r="AP219" s="2045"/>
      <c r="AQ219" s="2046"/>
      <c r="AR219" s="1100">
        <v>0</v>
      </c>
      <c r="AS219" s="1100">
        <v>0</v>
      </c>
      <c r="AT219" s="1097"/>
      <c r="AU219" s="1098">
        <v>0</v>
      </c>
      <c r="AV219" s="1098">
        <v>0</v>
      </c>
      <c r="AW219" s="1089"/>
      <c r="AX219" s="1055"/>
    </row>
    <row r="220" spans="2:50" s="1056" customFormat="1" ht="15" customHeight="1" x14ac:dyDescent="0.2">
      <c r="B220" s="1053"/>
      <c r="C220" s="1266" t="s">
        <v>338</v>
      </c>
      <c r="D220" s="1204" t="s">
        <v>590</v>
      </c>
      <c r="E220" s="2022" t="s">
        <v>339</v>
      </c>
      <c r="F220" s="2023"/>
      <c r="G220" s="2023"/>
      <c r="H220" s="2023"/>
      <c r="I220" s="2023"/>
      <c r="J220" s="2023"/>
      <c r="K220" s="2023"/>
      <c r="L220" s="2023"/>
      <c r="M220" s="2023"/>
      <c r="N220" s="2023"/>
      <c r="O220" s="2024"/>
      <c r="P220" s="2025"/>
      <c r="Q220" s="2026"/>
      <c r="R220" s="2027">
        <f>R221+R222</f>
        <v>764625403</v>
      </c>
      <c r="S220" s="2028"/>
      <c r="T220" s="2028"/>
      <c r="U220" s="2029"/>
      <c r="V220" s="2027">
        <f>V221+V222</f>
        <v>0</v>
      </c>
      <c r="W220" s="2028"/>
      <c r="X220" s="2028"/>
      <c r="Y220" s="2029"/>
      <c r="Z220" s="2027">
        <f>Z221+Z222</f>
        <v>0</v>
      </c>
      <c r="AA220" s="2028"/>
      <c r="AB220" s="2028"/>
      <c r="AC220" s="2029"/>
      <c r="AD220" s="2027">
        <f>AD221+AD222</f>
        <v>0</v>
      </c>
      <c r="AE220" s="2028"/>
      <c r="AF220" s="2028"/>
      <c r="AG220" s="2029"/>
      <c r="AH220" s="2027">
        <f>AH221+AH222</f>
        <v>764625403</v>
      </c>
      <c r="AI220" s="2030"/>
      <c r="AJ220" s="2030"/>
      <c r="AK220" s="2030"/>
      <c r="AL220" s="2031"/>
      <c r="AM220" s="2027">
        <f>AM221+AM222</f>
        <v>0</v>
      </c>
      <c r="AN220" s="2030"/>
      <c r="AO220" s="2030"/>
      <c r="AP220" s="2030"/>
      <c r="AQ220" s="2031"/>
      <c r="AR220" s="1100">
        <v>0</v>
      </c>
      <c r="AS220" s="1100">
        <v>0</v>
      </c>
      <c r="AT220" s="1097"/>
      <c r="AU220" s="1098">
        <v>0</v>
      </c>
      <c r="AV220" s="1098">
        <v>0</v>
      </c>
      <c r="AW220" s="1089"/>
      <c r="AX220" s="1055"/>
    </row>
    <row r="221" spans="2:50" s="1056" customFormat="1" ht="15" customHeight="1" x14ac:dyDescent="0.2">
      <c r="B221" s="1053"/>
      <c r="C221" s="1104" t="s">
        <v>340</v>
      </c>
      <c r="D221" s="1103"/>
      <c r="E221" s="2032" t="s">
        <v>341</v>
      </c>
      <c r="F221" s="2033"/>
      <c r="G221" s="2033"/>
      <c r="H221" s="2033"/>
      <c r="I221" s="2033"/>
      <c r="J221" s="2033"/>
      <c r="K221" s="2033"/>
      <c r="L221" s="2033"/>
      <c r="M221" s="2033"/>
      <c r="N221" s="2033"/>
      <c r="O221" s="2034"/>
      <c r="P221" s="2035"/>
      <c r="Q221" s="2036"/>
      <c r="R221" s="2017">
        <f>VLOOKUP($C221,DMTK!$B$11:$G$250,5,0)</f>
        <v>281602302</v>
      </c>
      <c r="S221" s="2018"/>
      <c r="T221" s="2018"/>
      <c r="U221" s="2019"/>
      <c r="V221" s="2017">
        <f>VLOOKUP($C221,DMTK!$B$11:$G$250,6,0)</f>
        <v>0</v>
      </c>
      <c r="W221" s="2018"/>
      <c r="X221" s="2018"/>
      <c r="Y221" s="2019"/>
      <c r="Z221" s="2017">
        <f>SUMPRODUCT((ngaygs&gt;=BCĐTK!$AG$2)*(ngaygs&lt;=BCĐTK!$AN$2)*(tkno=$C221),sotien)</f>
        <v>0</v>
      </c>
      <c r="AA221" s="2018"/>
      <c r="AB221" s="2018"/>
      <c r="AC221" s="2019"/>
      <c r="AD221" s="2017">
        <f>SUMPRODUCT((ngaygs&gt;=BCĐTK!$AG$2)*(ngaygs&lt;=BCĐTK!$AN$2)*(tkco=$C221),sotien)</f>
        <v>0</v>
      </c>
      <c r="AE221" s="2018"/>
      <c r="AF221" s="2018"/>
      <c r="AG221" s="2019"/>
      <c r="AH221" s="2017">
        <f>IF($C221="","",MAX(R221+Z221-V221-AD221,0))</f>
        <v>281602302</v>
      </c>
      <c r="AI221" s="2018"/>
      <c r="AJ221" s="2018"/>
      <c r="AK221" s="2018"/>
      <c r="AL221" s="2019"/>
      <c r="AM221" s="2017">
        <f>IF($C221="","",MAX(V221+AD221-R221-Z221,0))</f>
        <v>0</v>
      </c>
      <c r="AN221" s="2020"/>
      <c r="AO221" s="2020"/>
      <c r="AP221" s="2020"/>
      <c r="AQ221" s="2021"/>
      <c r="AR221" s="1100">
        <v>0</v>
      </c>
      <c r="AS221" s="1100">
        <v>0</v>
      </c>
      <c r="AT221" s="1097"/>
      <c r="AU221" s="1098">
        <v>0</v>
      </c>
      <c r="AV221" s="1098">
        <v>0</v>
      </c>
      <c r="AW221" s="1089"/>
      <c r="AX221" s="1055"/>
    </row>
    <row r="222" spans="2:50" s="1056" customFormat="1" ht="15" customHeight="1" x14ac:dyDescent="0.2">
      <c r="B222" s="1053"/>
      <c r="C222" s="1104" t="s">
        <v>342</v>
      </c>
      <c r="D222" s="1103"/>
      <c r="E222" s="2032" t="s">
        <v>343</v>
      </c>
      <c r="F222" s="2033"/>
      <c r="G222" s="2033"/>
      <c r="H222" s="2033"/>
      <c r="I222" s="2033"/>
      <c r="J222" s="2033"/>
      <c r="K222" s="2033"/>
      <c r="L222" s="2033"/>
      <c r="M222" s="2033"/>
      <c r="N222" s="2033"/>
      <c r="O222" s="2034"/>
      <c r="P222" s="2035"/>
      <c r="Q222" s="2036"/>
      <c r="R222" s="2017">
        <f>VLOOKUP($C222,DMTK!$B$11:$G$250,5,0)</f>
        <v>483023101</v>
      </c>
      <c r="S222" s="2018"/>
      <c r="T222" s="2018"/>
      <c r="U222" s="2019"/>
      <c r="V222" s="2017">
        <f>VLOOKUP($C222,DMTK!$B$11:$G$250,6,0)</f>
        <v>0</v>
      </c>
      <c r="W222" s="2018"/>
      <c r="X222" s="2018"/>
      <c r="Y222" s="2019"/>
      <c r="Z222" s="2017">
        <f>SUMPRODUCT((ngaygs&gt;=BCĐTK!$AG$2)*(ngaygs&lt;=BCĐTK!$AN$2)*(tkno=$C222),sotien)</f>
        <v>0</v>
      </c>
      <c r="AA222" s="2018"/>
      <c r="AB222" s="2018"/>
      <c r="AC222" s="2019"/>
      <c r="AD222" s="2017">
        <f>SUMPRODUCT((ngaygs&gt;=BCĐTK!$AG$2)*(ngaygs&lt;=BCĐTK!$AN$2)*(tkco=$C222),sotien)</f>
        <v>0</v>
      </c>
      <c r="AE222" s="2018"/>
      <c r="AF222" s="2018"/>
      <c r="AG222" s="2019"/>
      <c r="AH222" s="2017">
        <f>IF($C222="","",MAX(R222+Z222-V222-AD222,0))</f>
        <v>483023101</v>
      </c>
      <c r="AI222" s="2018"/>
      <c r="AJ222" s="2018"/>
      <c r="AK222" s="2018"/>
      <c r="AL222" s="2019"/>
      <c r="AM222" s="2017">
        <f t="shared" ref="AM222:AM223" si="81">IF($C222="","",MAX(V222+AD222-R222-Z222,0))</f>
        <v>0</v>
      </c>
      <c r="AN222" s="2020"/>
      <c r="AO222" s="2020"/>
      <c r="AP222" s="2020"/>
      <c r="AQ222" s="2021"/>
      <c r="AR222" s="1100">
        <v>0</v>
      </c>
      <c r="AS222" s="1100">
        <v>0</v>
      </c>
      <c r="AT222" s="1097"/>
      <c r="AU222" s="1098">
        <v>0</v>
      </c>
      <c r="AV222" s="1098">
        <v>0</v>
      </c>
      <c r="AW222" s="1089"/>
      <c r="AX222" s="1055"/>
    </row>
    <row r="223" spans="2:50" s="1056" customFormat="1" ht="15" customHeight="1" x14ac:dyDescent="0.2">
      <c r="B223" s="1053"/>
      <c r="C223" s="1267" t="s">
        <v>1254</v>
      </c>
      <c r="D223" s="1106" t="s">
        <v>590</v>
      </c>
      <c r="E223" s="2037" t="s">
        <v>1255</v>
      </c>
      <c r="F223" s="2038"/>
      <c r="G223" s="2038"/>
      <c r="H223" s="2038"/>
      <c r="I223" s="2038"/>
      <c r="J223" s="2038"/>
      <c r="K223" s="2038"/>
      <c r="L223" s="2038"/>
      <c r="M223" s="2038"/>
      <c r="N223" s="2038"/>
      <c r="O223" s="2039"/>
      <c r="P223" s="2040"/>
      <c r="Q223" s="2041"/>
      <c r="R223" s="2042">
        <f>VLOOKUP($C223,DMTK!$B$11:$G$250,5,0)</f>
        <v>0</v>
      </c>
      <c r="S223" s="2043"/>
      <c r="T223" s="2043"/>
      <c r="U223" s="2044"/>
      <c r="V223" s="2042">
        <f>VLOOKUP($C223,DMTK!$B$11:$G$250,6,0)</f>
        <v>0</v>
      </c>
      <c r="W223" s="2043"/>
      <c r="X223" s="2043"/>
      <c r="Y223" s="2044"/>
      <c r="Z223" s="2042">
        <f>SUMPRODUCT((ngaygs&gt;=BCĐTK!$AG$2)*(ngaygs&lt;=BCĐTK!$AN$2)*(tkno=$C223),sotien)</f>
        <v>0</v>
      </c>
      <c r="AA223" s="2043"/>
      <c r="AB223" s="2043"/>
      <c r="AC223" s="2044"/>
      <c r="AD223" s="2042">
        <f>SUMPRODUCT((ngaygs&gt;=BCĐTK!$AG$2)*(ngaygs&lt;=BCĐTK!$AN$2)*(tkco=$C223),sotien)</f>
        <v>0</v>
      </c>
      <c r="AE223" s="2043"/>
      <c r="AF223" s="2043"/>
      <c r="AG223" s="2044"/>
      <c r="AH223" s="2042">
        <f t="shared" ref="AH223" si="82">IF($C223="","",MAX(R223+Z223-V223-AD223,0))</f>
        <v>0</v>
      </c>
      <c r="AI223" s="2043"/>
      <c r="AJ223" s="2043"/>
      <c r="AK223" s="2043"/>
      <c r="AL223" s="2044"/>
      <c r="AM223" s="2042">
        <f t="shared" si="81"/>
        <v>0</v>
      </c>
      <c r="AN223" s="2045"/>
      <c r="AO223" s="2045"/>
      <c r="AP223" s="2045"/>
      <c r="AQ223" s="2046"/>
      <c r="AR223" s="1100">
        <v>0</v>
      </c>
      <c r="AS223" s="1100">
        <v>0</v>
      </c>
      <c r="AT223" s="1097"/>
      <c r="AU223" s="1098">
        <v>0</v>
      </c>
      <c r="AV223" s="1098">
        <v>0</v>
      </c>
      <c r="AW223" s="1089"/>
      <c r="AX223" s="1055"/>
    </row>
    <row r="224" spans="2:50" s="1056" customFormat="1" ht="15" customHeight="1" x14ac:dyDescent="0.2">
      <c r="B224" s="1053"/>
      <c r="C224" s="1266" t="s">
        <v>1256</v>
      </c>
      <c r="D224" s="1262" t="s">
        <v>590</v>
      </c>
      <c r="E224" s="2022" t="s">
        <v>1257</v>
      </c>
      <c r="F224" s="2023"/>
      <c r="G224" s="2023"/>
      <c r="H224" s="2023"/>
      <c r="I224" s="2023"/>
      <c r="J224" s="2023"/>
      <c r="K224" s="2023"/>
      <c r="L224" s="2023"/>
      <c r="M224" s="2023"/>
      <c r="N224" s="2023"/>
      <c r="O224" s="2024"/>
      <c r="P224" s="2025"/>
      <c r="Q224" s="2026"/>
      <c r="R224" s="2027">
        <f>R225+R226</f>
        <v>0</v>
      </c>
      <c r="S224" s="2028"/>
      <c r="T224" s="2028"/>
      <c r="U224" s="2029"/>
      <c r="V224" s="2027">
        <f>V225+V226</f>
        <v>0</v>
      </c>
      <c r="W224" s="2028"/>
      <c r="X224" s="2028"/>
      <c r="Y224" s="2029"/>
      <c r="Z224" s="2027">
        <f>Z225+Z226</f>
        <v>0</v>
      </c>
      <c r="AA224" s="2028"/>
      <c r="AB224" s="2028"/>
      <c r="AC224" s="2029"/>
      <c r="AD224" s="2027">
        <f>AD225+AD226</f>
        <v>0</v>
      </c>
      <c r="AE224" s="2028"/>
      <c r="AF224" s="2028"/>
      <c r="AG224" s="2029"/>
      <c r="AH224" s="2027">
        <f>AH225+AH226</f>
        <v>0</v>
      </c>
      <c r="AI224" s="2030"/>
      <c r="AJ224" s="2030"/>
      <c r="AK224" s="2030"/>
      <c r="AL224" s="2031"/>
      <c r="AM224" s="2027">
        <f>AM225+AM226</f>
        <v>0</v>
      </c>
      <c r="AN224" s="2030"/>
      <c r="AO224" s="2030"/>
      <c r="AP224" s="2030"/>
      <c r="AQ224" s="2031"/>
      <c r="AR224" s="1100">
        <v>0</v>
      </c>
      <c r="AS224" s="1100">
        <v>0</v>
      </c>
      <c r="AT224" s="1097"/>
      <c r="AU224" s="1098">
        <v>0</v>
      </c>
      <c r="AV224" s="1098">
        <v>0</v>
      </c>
      <c r="AW224" s="1089"/>
      <c r="AX224" s="1055"/>
    </row>
    <row r="225" spans="2:50" s="1056" customFormat="1" ht="15" customHeight="1" x14ac:dyDescent="0.2">
      <c r="B225" s="1053"/>
      <c r="C225" s="1104" t="s">
        <v>1258</v>
      </c>
      <c r="D225" s="1103"/>
      <c r="E225" s="2032" t="s">
        <v>1259</v>
      </c>
      <c r="F225" s="2033"/>
      <c r="G225" s="2033"/>
      <c r="H225" s="2033"/>
      <c r="I225" s="2033"/>
      <c r="J225" s="2033"/>
      <c r="K225" s="2033"/>
      <c r="L225" s="2033"/>
      <c r="M225" s="2033"/>
      <c r="N225" s="2033"/>
      <c r="O225" s="2034"/>
      <c r="P225" s="2035"/>
      <c r="Q225" s="2036"/>
      <c r="R225" s="2017">
        <f>VLOOKUP($C225,DMTK!$B$11:$G$250,5,0)</f>
        <v>0</v>
      </c>
      <c r="S225" s="2018"/>
      <c r="T225" s="2018"/>
      <c r="U225" s="2019"/>
      <c r="V225" s="2017">
        <f>VLOOKUP($C225,DMTK!$B$11:$G$250,6,0)</f>
        <v>0</v>
      </c>
      <c r="W225" s="2018"/>
      <c r="X225" s="2018"/>
      <c r="Y225" s="2019"/>
      <c r="Z225" s="2017">
        <f>SUMPRODUCT((ngaygs&gt;=BCĐTK!$AG$2)*(ngaygs&lt;=BCĐTK!$AN$2)*(tkno=$C225),sotien)</f>
        <v>0</v>
      </c>
      <c r="AA225" s="2018"/>
      <c r="AB225" s="2018"/>
      <c r="AC225" s="2019"/>
      <c r="AD225" s="2017">
        <f>SUMPRODUCT((ngaygs&gt;=BCĐTK!$AG$2)*(ngaygs&lt;=BCĐTK!$AN$2)*(tkco=$C225),sotien)</f>
        <v>0</v>
      </c>
      <c r="AE225" s="2018"/>
      <c r="AF225" s="2018"/>
      <c r="AG225" s="2019"/>
      <c r="AH225" s="2017">
        <f>IF($C225="","",MAX(R225+Z225-V225-AD225,0))</f>
        <v>0</v>
      </c>
      <c r="AI225" s="2018"/>
      <c r="AJ225" s="2018"/>
      <c r="AK225" s="2018"/>
      <c r="AL225" s="2019"/>
      <c r="AM225" s="2017">
        <f>IF($C225="","",MAX(V225+AD225-R225-Z225,0))</f>
        <v>0</v>
      </c>
      <c r="AN225" s="2020"/>
      <c r="AO225" s="2020"/>
      <c r="AP225" s="2020"/>
      <c r="AQ225" s="2021"/>
      <c r="AR225" s="1100">
        <v>0</v>
      </c>
      <c r="AS225" s="1100">
        <v>0</v>
      </c>
      <c r="AT225" s="1097"/>
      <c r="AU225" s="1098">
        <v>0</v>
      </c>
      <c r="AV225" s="1098">
        <v>0</v>
      </c>
      <c r="AW225" s="1089"/>
      <c r="AX225" s="1055"/>
    </row>
    <row r="226" spans="2:50" s="1056" customFormat="1" ht="15" customHeight="1" x14ac:dyDescent="0.2">
      <c r="B226" s="1053"/>
      <c r="C226" s="1104" t="s">
        <v>1260</v>
      </c>
      <c r="D226" s="1103"/>
      <c r="E226" s="2032" t="s">
        <v>1261</v>
      </c>
      <c r="F226" s="2033"/>
      <c r="G226" s="2033"/>
      <c r="H226" s="2033"/>
      <c r="I226" s="2033"/>
      <c r="J226" s="2033"/>
      <c r="K226" s="2033"/>
      <c r="L226" s="2033"/>
      <c r="M226" s="2033"/>
      <c r="N226" s="2033"/>
      <c r="O226" s="2034"/>
      <c r="P226" s="2035"/>
      <c r="Q226" s="2036"/>
      <c r="R226" s="2017">
        <f>VLOOKUP($C226,DMTK!$B$11:$G$250,5,0)</f>
        <v>0</v>
      </c>
      <c r="S226" s="2018"/>
      <c r="T226" s="2018"/>
      <c r="U226" s="2019"/>
      <c r="V226" s="2017">
        <f>VLOOKUP($C226,DMTK!$B$11:$G$250,6,0)</f>
        <v>0</v>
      </c>
      <c r="W226" s="2018"/>
      <c r="X226" s="2018"/>
      <c r="Y226" s="2019"/>
      <c r="Z226" s="2017">
        <f>SUMPRODUCT((ngaygs&gt;=BCĐTK!$AG$2)*(ngaygs&lt;=BCĐTK!$AN$2)*(tkno=$C226),sotien)</f>
        <v>0</v>
      </c>
      <c r="AA226" s="2018"/>
      <c r="AB226" s="2018"/>
      <c r="AC226" s="2019"/>
      <c r="AD226" s="2017">
        <f>SUMPRODUCT((ngaygs&gt;=BCĐTK!$AG$2)*(ngaygs&lt;=BCĐTK!$AN$2)*(tkco=$C226),sotien)</f>
        <v>0</v>
      </c>
      <c r="AE226" s="2018"/>
      <c r="AF226" s="2018"/>
      <c r="AG226" s="2019"/>
      <c r="AH226" s="2017">
        <f>IF($C226="","",MAX(R226+Z226-V226-AD226,0))</f>
        <v>0</v>
      </c>
      <c r="AI226" s="2018"/>
      <c r="AJ226" s="2018"/>
      <c r="AK226" s="2018"/>
      <c r="AL226" s="2019"/>
      <c r="AM226" s="2017">
        <f t="shared" ref="AM226:AM227" si="83">IF($C226="","",MAX(V226+AD226-R226-Z226,0))</f>
        <v>0</v>
      </c>
      <c r="AN226" s="2020"/>
      <c r="AO226" s="2020"/>
      <c r="AP226" s="2020"/>
      <c r="AQ226" s="2021"/>
      <c r="AR226" s="1100">
        <v>0</v>
      </c>
      <c r="AS226" s="1100">
        <v>0</v>
      </c>
      <c r="AT226" s="1097"/>
      <c r="AU226" s="1098">
        <v>0</v>
      </c>
      <c r="AV226" s="1098">
        <v>0</v>
      </c>
      <c r="AW226" s="1089"/>
      <c r="AX226" s="1055"/>
    </row>
    <row r="227" spans="2:50" s="1056" customFormat="1" ht="15" customHeight="1" x14ac:dyDescent="0.2">
      <c r="B227" s="1053"/>
      <c r="C227" s="1267" t="s">
        <v>1262</v>
      </c>
      <c r="D227" s="1106" t="s">
        <v>590</v>
      </c>
      <c r="E227" s="2037" t="s">
        <v>1263</v>
      </c>
      <c r="F227" s="2038"/>
      <c r="G227" s="2038"/>
      <c r="H227" s="2038"/>
      <c r="I227" s="2038"/>
      <c r="J227" s="2038"/>
      <c r="K227" s="2038"/>
      <c r="L227" s="2038"/>
      <c r="M227" s="2038"/>
      <c r="N227" s="2038"/>
      <c r="O227" s="2039"/>
      <c r="P227" s="2040"/>
      <c r="Q227" s="2041"/>
      <c r="R227" s="2042">
        <f>VLOOKUP($C227,DMTK!$B$11:$G$250,5,0)</f>
        <v>0</v>
      </c>
      <c r="S227" s="2043"/>
      <c r="T227" s="2043"/>
      <c r="U227" s="2044"/>
      <c r="V227" s="2042">
        <f>VLOOKUP($C227,DMTK!$B$11:$G$250,6,0)</f>
        <v>0</v>
      </c>
      <c r="W227" s="2043"/>
      <c r="X227" s="2043"/>
      <c r="Y227" s="2044"/>
      <c r="Z227" s="2042">
        <f>SUMPRODUCT((ngaygs&gt;=BCĐTK!$AG$2)*(ngaygs&lt;=BCĐTK!$AN$2)*(tkno=$C227),sotien)</f>
        <v>0</v>
      </c>
      <c r="AA227" s="2043"/>
      <c r="AB227" s="2043"/>
      <c r="AC227" s="2044"/>
      <c r="AD227" s="2042">
        <f>SUMPRODUCT((ngaygs&gt;=BCĐTK!$AG$2)*(ngaygs&lt;=BCĐTK!$AN$2)*(tkco=$C227),sotien)</f>
        <v>0</v>
      </c>
      <c r="AE227" s="2043"/>
      <c r="AF227" s="2043"/>
      <c r="AG227" s="2044"/>
      <c r="AH227" s="2042">
        <f t="shared" ref="AH227" si="84">IF($C227="","",MAX(R227+Z227-V227-AD227,0))</f>
        <v>0</v>
      </c>
      <c r="AI227" s="2043"/>
      <c r="AJ227" s="2043"/>
      <c r="AK227" s="2043"/>
      <c r="AL227" s="2044"/>
      <c r="AM227" s="2042">
        <f t="shared" si="83"/>
        <v>0</v>
      </c>
      <c r="AN227" s="2045"/>
      <c r="AO227" s="2045"/>
      <c r="AP227" s="2045"/>
      <c r="AQ227" s="2046"/>
      <c r="AR227" s="1100">
        <v>0</v>
      </c>
      <c r="AS227" s="1100">
        <v>0</v>
      </c>
      <c r="AT227" s="1097"/>
      <c r="AU227" s="1098">
        <v>0</v>
      </c>
      <c r="AV227" s="1098">
        <v>0</v>
      </c>
      <c r="AW227" s="1089"/>
      <c r="AX227" s="1055"/>
    </row>
    <row r="228" spans="2:50" s="1056" customFormat="1" ht="16.5" customHeight="1" x14ac:dyDescent="0.2">
      <c r="B228" s="1053"/>
      <c r="C228" s="1268"/>
      <c r="D228" s="1113"/>
      <c r="E228" s="2047" t="s">
        <v>344</v>
      </c>
      <c r="F228" s="2048"/>
      <c r="G228" s="2048"/>
      <c r="H228" s="2048"/>
      <c r="I228" s="2048"/>
      <c r="J228" s="2048"/>
      <c r="K228" s="2048"/>
      <c r="L228" s="2048"/>
      <c r="M228" s="2048"/>
      <c r="N228" s="2048"/>
      <c r="O228" s="2049"/>
      <c r="P228" s="2075"/>
      <c r="Q228" s="2076"/>
      <c r="R228" s="2077"/>
      <c r="S228" s="2078"/>
      <c r="T228" s="2078"/>
      <c r="U228" s="2079"/>
      <c r="V228" s="2077"/>
      <c r="W228" s="2078"/>
      <c r="X228" s="2078"/>
      <c r="Y228" s="2079"/>
      <c r="Z228" s="2077"/>
      <c r="AA228" s="2078"/>
      <c r="AB228" s="2078"/>
      <c r="AC228" s="2079"/>
      <c r="AD228" s="2077"/>
      <c r="AE228" s="2078"/>
      <c r="AF228" s="2078"/>
      <c r="AG228" s="2079"/>
      <c r="AH228" s="2077"/>
      <c r="AI228" s="2078"/>
      <c r="AJ228" s="2078"/>
      <c r="AK228" s="2078"/>
      <c r="AL228" s="2079"/>
      <c r="AM228" s="2080"/>
      <c r="AN228" s="2081"/>
      <c r="AO228" s="2081"/>
      <c r="AP228" s="2081"/>
      <c r="AQ228" s="2082"/>
      <c r="AR228" s="1100"/>
      <c r="AS228" s="1100"/>
      <c r="AT228" s="1097"/>
      <c r="AU228" s="1098"/>
      <c r="AV228" s="1098"/>
      <c r="AW228" s="1089"/>
      <c r="AX228" s="1055"/>
    </row>
    <row r="229" spans="2:50" s="1056" customFormat="1" ht="15" customHeight="1" x14ac:dyDescent="0.2">
      <c r="B229" s="1053"/>
      <c r="C229" s="1266" t="s">
        <v>345</v>
      </c>
      <c r="D229" s="1204" t="s">
        <v>590</v>
      </c>
      <c r="E229" s="2022" t="s">
        <v>346</v>
      </c>
      <c r="F229" s="2023"/>
      <c r="G229" s="2023"/>
      <c r="H229" s="2023"/>
      <c r="I229" s="2023"/>
      <c r="J229" s="2023"/>
      <c r="K229" s="2023"/>
      <c r="L229" s="2023"/>
      <c r="M229" s="2023"/>
      <c r="N229" s="2023"/>
      <c r="O229" s="2024"/>
      <c r="P229" s="2025"/>
      <c r="Q229" s="2026"/>
      <c r="R229" s="2027">
        <f>SUM(R230:U235)</f>
        <v>0</v>
      </c>
      <c r="S229" s="2028"/>
      <c r="T229" s="2028"/>
      <c r="U229" s="2029"/>
      <c r="V229" s="2027">
        <f>SUM(V230:Y235)</f>
        <v>0</v>
      </c>
      <c r="W229" s="2028"/>
      <c r="X229" s="2028"/>
      <c r="Y229" s="2029"/>
      <c r="Z229" s="2027">
        <f>SUM(Z230:AC235)</f>
        <v>0</v>
      </c>
      <c r="AA229" s="2028"/>
      <c r="AB229" s="2028"/>
      <c r="AC229" s="2029"/>
      <c r="AD229" s="2027">
        <f>SUM(AD230:AG235)</f>
        <v>0</v>
      </c>
      <c r="AE229" s="2028"/>
      <c r="AF229" s="2028"/>
      <c r="AG229" s="2029"/>
      <c r="AH229" s="2027">
        <f>SUM(AH230:AL235)</f>
        <v>0</v>
      </c>
      <c r="AI229" s="2030"/>
      <c r="AJ229" s="2030"/>
      <c r="AK229" s="2030"/>
      <c r="AL229" s="2031"/>
      <c r="AM229" s="2027">
        <f>SUM(AM230:AQ235)</f>
        <v>0</v>
      </c>
      <c r="AN229" s="2030"/>
      <c r="AO229" s="2030"/>
      <c r="AP229" s="2030"/>
      <c r="AQ229" s="2031"/>
      <c r="AR229" s="1100">
        <v>0</v>
      </c>
      <c r="AS229" s="1100">
        <v>0</v>
      </c>
      <c r="AT229" s="1097"/>
      <c r="AU229" s="1098">
        <v>0</v>
      </c>
      <c r="AV229" s="1098">
        <v>0</v>
      </c>
      <c r="AW229" s="1089"/>
      <c r="AX229" s="1055"/>
    </row>
    <row r="230" spans="2:50" s="1056" customFormat="1" ht="15" customHeight="1" x14ac:dyDescent="0.2">
      <c r="B230" s="1053"/>
      <c r="C230" s="1104" t="s">
        <v>347</v>
      </c>
      <c r="D230" s="1103"/>
      <c r="E230" s="2032" t="s">
        <v>348</v>
      </c>
      <c r="F230" s="2033"/>
      <c r="G230" s="2033"/>
      <c r="H230" s="2033"/>
      <c r="I230" s="2033"/>
      <c r="J230" s="2033"/>
      <c r="K230" s="2033"/>
      <c r="L230" s="2033"/>
      <c r="M230" s="2033"/>
      <c r="N230" s="2033"/>
      <c r="O230" s="2034"/>
      <c r="P230" s="2035"/>
      <c r="Q230" s="2036"/>
      <c r="R230" s="2017">
        <f>VLOOKUP($C230,DMTK!$B$11:$G$250,5,0)</f>
        <v>0</v>
      </c>
      <c r="S230" s="2018"/>
      <c r="T230" s="2018"/>
      <c r="U230" s="2019"/>
      <c r="V230" s="2017">
        <f>VLOOKUP($C230,DMTK!$B$11:$G$250,6,0)</f>
        <v>0</v>
      </c>
      <c r="W230" s="2018"/>
      <c r="X230" s="2018"/>
      <c r="Y230" s="2019"/>
      <c r="Z230" s="2017">
        <f>SUMPRODUCT((ngaygs&gt;=BCĐTK!$AG$2)*(ngaygs&lt;=BCĐTK!$AN$2)*(tkno=$C230),sotien)</f>
        <v>0</v>
      </c>
      <c r="AA230" s="2018"/>
      <c r="AB230" s="2018"/>
      <c r="AC230" s="2019"/>
      <c r="AD230" s="2017">
        <f>SUMPRODUCT((ngaygs&gt;=BCĐTK!$AG$2)*(ngaygs&lt;=BCĐTK!$AN$2)*(tkco=$C230),sotien)</f>
        <v>0</v>
      </c>
      <c r="AE230" s="2018"/>
      <c r="AF230" s="2018"/>
      <c r="AG230" s="2019"/>
      <c r="AH230" s="2017">
        <f t="shared" ref="AH230:AH231" si="85">IF($C230="","",MAX(R230+Z230-V230-AD230,0))</f>
        <v>0</v>
      </c>
      <c r="AI230" s="2018"/>
      <c r="AJ230" s="2018"/>
      <c r="AK230" s="2018"/>
      <c r="AL230" s="2019"/>
      <c r="AM230" s="2017">
        <f t="shared" ref="AM230:AM231" si="86">IF($C230="","",MAX(V230+AD230-R230-Z230,0))</f>
        <v>0</v>
      </c>
      <c r="AN230" s="2020"/>
      <c r="AO230" s="2020"/>
      <c r="AP230" s="2020"/>
      <c r="AQ230" s="2021"/>
      <c r="AR230" s="1100">
        <v>0</v>
      </c>
      <c r="AS230" s="1100">
        <v>0</v>
      </c>
      <c r="AT230" s="1097"/>
      <c r="AU230" s="1098">
        <v>0</v>
      </c>
      <c r="AV230" s="1098">
        <v>0</v>
      </c>
      <c r="AW230" s="1089"/>
      <c r="AX230" s="1055"/>
    </row>
    <row r="231" spans="2:50" s="1056" customFormat="1" ht="15" customHeight="1" x14ac:dyDescent="0.2">
      <c r="B231" s="1053"/>
      <c r="C231" s="1104" t="s">
        <v>349</v>
      </c>
      <c r="D231" s="1103"/>
      <c r="E231" s="2032" t="s">
        <v>350</v>
      </c>
      <c r="F231" s="2033"/>
      <c r="G231" s="2033"/>
      <c r="H231" s="2033"/>
      <c r="I231" s="2033"/>
      <c r="J231" s="2033"/>
      <c r="K231" s="2033"/>
      <c r="L231" s="2033"/>
      <c r="M231" s="2033"/>
      <c r="N231" s="2033"/>
      <c r="O231" s="2034"/>
      <c r="P231" s="2035"/>
      <c r="Q231" s="2036"/>
      <c r="R231" s="2017">
        <f>VLOOKUP($C231,DMTK!$B$11:$G$250,5,0)</f>
        <v>0</v>
      </c>
      <c r="S231" s="2018"/>
      <c r="T231" s="2018"/>
      <c r="U231" s="2019"/>
      <c r="V231" s="2017">
        <f>VLOOKUP($C231,DMTK!$B$11:$G$250,6,0)</f>
        <v>0</v>
      </c>
      <c r="W231" s="2018"/>
      <c r="X231" s="2018"/>
      <c r="Y231" s="2019"/>
      <c r="Z231" s="2017">
        <f>SUMPRODUCT((ngaygs&gt;=BCĐTK!$AG$2)*(ngaygs&lt;=BCĐTK!$AN$2)*(tkno=$C231),sotien)</f>
        <v>0</v>
      </c>
      <c r="AA231" s="2018"/>
      <c r="AB231" s="2018"/>
      <c r="AC231" s="2019"/>
      <c r="AD231" s="2017">
        <f>SUMPRODUCT((ngaygs&gt;=BCĐTK!$AG$2)*(ngaygs&lt;=BCĐTK!$AN$2)*(tkco=$C231),sotien)</f>
        <v>0</v>
      </c>
      <c r="AE231" s="2018"/>
      <c r="AF231" s="2018"/>
      <c r="AG231" s="2019"/>
      <c r="AH231" s="2017">
        <f t="shared" si="85"/>
        <v>0</v>
      </c>
      <c r="AI231" s="2018"/>
      <c r="AJ231" s="2018"/>
      <c r="AK231" s="2018"/>
      <c r="AL231" s="2019"/>
      <c r="AM231" s="2017">
        <f t="shared" si="86"/>
        <v>0</v>
      </c>
      <c r="AN231" s="2020"/>
      <c r="AO231" s="2020"/>
      <c r="AP231" s="2020"/>
      <c r="AQ231" s="2021"/>
      <c r="AR231" s="1100">
        <v>0</v>
      </c>
      <c r="AS231" s="1100">
        <v>0</v>
      </c>
      <c r="AT231" s="1097"/>
      <c r="AU231" s="1098">
        <v>0</v>
      </c>
      <c r="AV231" s="1098">
        <v>0</v>
      </c>
      <c r="AW231" s="1089"/>
      <c r="AX231" s="1055"/>
    </row>
    <row r="232" spans="2:50" s="1056" customFormat="1" ht="15" customHeight="1" x14ac:dyDescent="0.2">
      <c r="B232" s="1053"/>
      <c r="C232" s="1104" t="s">
        <v>351</v>
      </c>
      <c r="D232" s="1103"/>
      <c r="E232" s="2032" t="s">
        <v>352</v>
      </c>
      <c r="F232" s="2033"/>
      <c r="G232" s="2033"/>
      <c r="H232" s="2033"/>
      <c r="I232" s="2033"/>
      <c r="J232" s="2033"/>
      <c r="K232" s="2033"/>
      <c r="L232" s="2033"/>
      <c r="M232" s="2033"/>
      <c r="N232" s="2033"/>
      <c r="O232" s="2034"/>
      <c r="P232" s="2035"/>
      <c r="Q232" s="2036"/>
      <c r="R232" s="2017">
        <f>VLOOKUP($C232,DMTK!$B$11:$G$250,5,0)</f>
        <v>0</v>
      </c>
      <c r="S232" s="2018"/>
      <c r="T232" s="2018"/>
      <c r="U232" s="2019"/>
      <c r="V232" s="2017">
        <f>VLOOKUP($C232,DMTK!$B$11:$G$250,6,0)</f>
        <v>0</v>
      </c>
      <c r="W232" s="2018"/>
      <c r="X232" s="2018"/>
      <c r="Y232" s="2019"/>
      <c r="Z232" s="2017">
        <f>SUMPRODUCT((ngaygs&gt;=BCĐTK!$AG$2)*(ngaygs&lt;=BCĐTK!$AN$2)*(tkno=$C232),sotien)</f>
        <v>0</v>
      </c>
      <c r="AA232" s="2018"/>
      <c r="AB232" s="2018"/>
      <c r="AC232" s="2019"/>
      <c r="AD232" s="2017">
        <f>SUMPRODUCT((ngaygs&gt;=BCĐTK!$AG$2)*(ngaygs&lt;=BCĐTK!$AN$2)*(tkco=$C232),sotien)</f>
        <v>0</v>
      </c>
      <c r="AE232" s="2018"/>
      <c r="AF232" s="2018"/>
      <c r="AG232" s="2019"/>
      <c r="AH232" s="2017">
        <f t="shared" ref="AH232:AH236" si="87">IF($C232="","",MAX(R232+Z232-V232-AD232,0))</f>
        <v>0</v>
      </c>
      <c r="AI232" s="2018"/>
      <c r="AJ232" s="2018"/>
      <c r="AK232" s="2018"/>
      <c r="AL232" s="2019"/>
      <c r="AM232" s="2017">
        <f t="shared" ref="AM232:AM236" si="88">IF($C232="","",MAX(V232+AD232-R232-Z232,0))</f>
        <v>0</v>
      </c>
      <c r="AN232" s="2020"/>
      <c r="AO232" s="2020"/>
      <c r="AP232" s="2020"/>
      <c r="AQ232" s="2021"/>
      <c r="AR232" s="1100">
        <v>0</v>
      </c>
      <c r="AS232" s="1100">
        <v>0</v>
      </c>
      <c r="AT232" s="1097"/>
      <c r="AU232" s="1098">
        <v>0</v>
      </c>
      <c r="AV232" s="1098">
        <v>0</v>
      </c>
      <c r="AW232" s="1089"/>
      <c r="AX232" s="1055"/>
    </row>
    <row r="233" spans="2:50" s="1056" customFormat="1" ht="15" customHeight="1" x14ac:dyDescent="0.2">
      <c r="B233" s="1053"/>
      <c r="C233" s="1104" t="s">
        <v>1265</v>
      </c>
      <c r="D233" s="1103"/>
      <c r="E233" s="2032" t="s">
        <v>1266</v>
      </c>
      <c r="F233" s="2033"/>
      <c r="G233" s="2033"/>
      <c r="H233" s="2033"/>
      <c r="I233" s="2033"/>
      <c r="J233" s="2033"/>
      <c r="K233" s="2033"/>
      <c r="L233" s="2033"/>
      <c r="M233" s="2033"/>
      <c r="N233" s="2033"/>
      <c r="O233" s="2034"/>
      <c r="P233" s="2035"/>
      <c r="Q233" s="2036"/>
      <c r="R233" s="2017">
        <f>VLOOKUP($C233,DMTK!$B$11:$G$250,5,0)</f>
        <v>0</v>
      </c>
      <c r="S233" s="2018"/>
      <c r="T233" s="2018"/>
      <c r="U233" s="2019"/>
      <c r="V233" s="2017">
        <f>VLOOKUP($C233,DMTK!$B$11:$G$250,6,0)</f>
        <v>0</v>
      </c>
      <c r="W233" s="2018"/>
      <c r="X233" s="2018"/>
      <c r="Y233" s="2019"/>
      <c r="Z233" s="2017">
        <f>SUMPRODUCT((ngaygs&gt;=BCĐTK!$AG$2)*(ngaygs&lt;=BCĐTK!$AN$2)*(tkno=$C233),sotien)</f>
        <v>0</v>
      </c>
      <c r="AA233" s="2018"/>
      <c r="AB233" s="2018"/>
      <c r="AC233" s="2019"/>
      <c r="AD233" s="2017">
        <f>SUMPRODUCT((ngaygs&gt;=BCĐTK!$AG$2)*(ngaygs&lt;=BCĐTK!$AN$2)*(tkco=$C233),sotien)</f>
        <v>0</v>
      </c>
      <c r="AE233" s="2018"/>
      <c r="AF233" s="2018"/>
      <c r="AG233" s="2019"/>
      <c r="AH233" s="2017">
        <f t="shared" ref="AH233:AH234" si="89">IF($C233="","",MAX(R233+Z233-V233-AD233,0))</f>
        <v>0</v>
      </c>
      <c r="AI233" s="2018"/>
      <c r="AJ233" s="2018"/>
      <c r="AK233" s="2018"/>
      <c r="AL233" s="2019"/>
      <c r="AM233" s="2017">
        <f t="shared" ref="AM233:AM234" si="90">IF($C233="","",MAX(V233+AD233-R233-Z233,0))</f>
        <v>0</v>
      </c>
      <c r="AN233" s="2020"/>
      <c r="AO233" s="2020"/>
      <c r="AP233" s="2020"/>
      <c r="AQ233" s="2021"/>
      <c r="AR233" s="1100">
        <v>0</v>
      </c>
      <c r="AS233" s="1100">
        <v>0</v>
      </c>
      <c r="AT233" s="1097"/>
      <c r="AU233" s="1098">
        <v>0</v>
      </c>
      <c r="AV233" s="1098">
        <v>0</v>
      </c>
      <c r="AW233" s="1089"/>
      <c r="AX233" s="1055"/>
    </row>
    <row r="234" spans="2:50" s="1056" customFormat="1" ht="15" customHeight="1" x14ac:dyDescent="0.2">
      <c r="B234" s="1053"/>
      <c r="C234" s="1104" t="s">
        <v>1267</v>
      </c>
      <c r="D234" s="1103"/>
      <c r="E234" s="2032" t="s">
        <v>1268</v>
      </c>
      <c r="F234" s="2033"/>
      <c r="G234" s="2033"/>
      <c r="H234" s="2033"/>
      <c r="I234" s="2033"/>
      <c r="J234" s="2033"/>
      <c r="K234" s="2033"/>
      <c r="L234" s="2033"/>
      <c r="M234" s="2033"/>
      <c r="N234" s="2033"/>
      <c r="O234" s="2034"/>
      <c r="P234" s="2035"/>
      <c r="Q234" s="2036"/>
      <c r="R234" s="2017">
        <f>VLOOKUP($C234,DMTK!$B$11:$G$250,5,0)</f>
        <v>0</v>
      </c>
      <c r="S234" s="2018"/>
      <c r="T234" s="2018"/>
      <c r="U234" s="2019"/>
      <c r="V234" s="2017">
        <f>VLOOKUP($C234,DMTK!$B$11:$G$250,6,0)</f>
        <v>0</v>
      </c>
      <c r="W234" s="2018"/>
      <c r="X234" s="2018"/>
      <c r="Y234" s="2019"/>
      <c r="Z234" s="2017">
        <f>SUMPRODUCT((ngaygs&gt;=BCĐTK!$AG$2)*(ngaygs&lt;=BCĐTK!$AN$2)*(tkno=$C234),sotien)</f>
        <v>0</v>
      </c>
      <c r="AA234" s="2018"/>
      <c r="AB234" s="2018"/>
      <c r="AC234" s="2019"/>
      <c r="AD234" s="2017">
        <f>SUMPRODUCT((ngaygs&gt;=BCĐTK!$AG$2)*(ngaygs&lt;=BCĐTK!$AN$2)*(tkco=$C234),sotien)</f>
        <v>0</v>
      </c>
      <c r="AE234" s="2018"/>
      <c r="AF234" s="2018"/>
      <c r="AG234" s="2019"/>
      <c r="AH234" s="2017">
        <f t="shared" si="89"/>
        <v>0</v>
      </c>
      <c r="AI234" s="2018"/>
      <c r="AJ234" s="2018"/>
      <c r="AK234" s="2018"/>
      <c r="AL234" s="2019"/>
      <c r="AM234" s="2017">
        <f t="shared" si="90"/>
        <v>0</v>
      </c>
      <c r="AN234" s="2020"/>
      <c r="AO234" s="2020"/>
      <c r="AP234" s="2020"/>
      <c r="AQ234" s="2021"/>
      <c r="AR234" s="1100">
        <v>0</v>
      </c>
      <c r="AS234" s="1100">
        <v>0</v>
      </c>
      <c r="AT234" s="1097"/>
      <c r="AU234" s="1098">
        <v>0</v>
      </c>
      <c r="AV234" s="1098">
        <v>0</v>
      </c>
      <c r="AW234" s="1089"/>
      <c r="AX234" s="1055"/>
    </row>
    <row r="235" spans="2:50" s="1056" customFormat="1" ht="15" customHeight="1" x14ac:dyDescent="0.2">
      <c r="B235" s="1053"/>
      <c r="C235" s="1104" t="s">
        <v>353</v>
      </c>
      <c r="D235" s="1103"/>
      <c r="E235" s="2032" t="s">
        <v>354</v>
      </c>
      <c r="F235" s="2033"/>
      <c r="G235" s="2033"/>
      <c r="H235" s="2033"/>
      <c r="I235" s="2033"/>
      <c r="J235" s="2033"/>
      <c r="K235" s="2033"/>
      <c r="L235" s="2033"/>
      <c r="M235" s="2033"/>
      <c r="N235" s="2033"/>
      <c r="O235" s="2034"/>
      <c r="P235" s="2035"/>
      <c r="Q235" s="2036"/>
      <c r="R235" s="2017">
        <f>VLOOKUP($C235,DMTK!$B$11:$G$250,5,0)</f>
        <v>0</v>
      </c>
      <c r="S235" s="2018"/>
      <c r="T235" s="2018"/>
      <c r="U235" s="2019"/>
      <c r="V235" s="2017">
        <f>VLOOKUP($C235,DMTK!$B$11:$G$250,6,0)</f>
        <v>0</v>
      </c>
      <c r="W235" s="2018"/>
      <c r="X235" s="2018"/>
      <c r="Y235" s="2019"/>
      <c r="Z235" s="2017">
        <f>SUMPRODUCT((ngaygs&gt;=BCĐTK!$AG$2)*(ngaygs&lt;=BCĐTK!$AN$2)*(tkno=$C235),sotien)</f>
        <v>0</v>
      </c>
      <c r="AA235" s="2018"/>
      <c r="AB235" s="2018"/>
      <c r="AC235" s="2019"/>
      <c r="AD235" s="2017">
        <f>SUMPRODUCT((ngaygs&gt;=BCĐTK!$AG$2)*(ngaygs&lt;=BCĐTK!$AN$2)*(tkco=$C235),sotien)</f>
        <v>0</v>
      </c>
      <c r="AE235" s="2018"/>
      <c r="AF235" s="2018"/>
      <c r="AG235" s="2019"/>
      <c r="AH235" s="2017">
        <f t="shared" si="87"/>
        <v>0</v>
      </c>
      <c r="AI235" s="2018"/>
      <c r="AJ235" s="2018"/>
      <c r="AK235" s="2018"/>
      <c r="AL235" s="2019"/>
      <c r="AM235" s="2017">
        <f t="shared" si="88"/>
        <v>0</v>
      </c>
      <c r="AN235" s="2020"/>
      <c r="AO235" s="2020"/>
      <c r="AP235" s="2020"/>
      <c r="AQ235" s="2021"/>
      <c r="AR235" s="1100">
        <v>0</v>
      </c>
      <c r="AS235" s="1100">
        <v>0</v>
      </c>
      <c r="AT235" s="1097"/>
      <c r="AU235" s="1098">
        <v>0</v>
      </c>
      <c r="AV235" s="1098">
        <v>0</v>
      </c>
      <c r="AW235" s="1089"/>
      <c r="AX235" s="1055"/>
    </row>
    <row r="236" spans="2:50" s="1056" customFormat="1" ht="15" customHeight="1" x14ac:dyDescent="0.2">
      <c r="B236" s="1053"/>
      <c r="C236" s="1267" t="s">
        <v>355</v>
      </c>
      <c r="D236" s="1106" t="s">
        <v>590</v>
      </c>
      <c r="E236" s="2037" t="s">
        <v>356</v>
      </c>
      <c r="F236" s="2038"/>
      <c r="G236" s="2038"/>
      <c r="H236" s="2038"/>
      <c r="I236" s="2038"/>
      <c r="J236" s="2038"/>
      <c r="K236" s="2038"/>
      <c r="L236" s="2038"/>
      <c r="M236" s="2038"/>
      <c r="N236" s="2038"/>
      <c r="O236" s="2039"/>
      <c r="P236" s="2040"/>
      <c r="Q236" s="2041"/>
      <c r="R236" s="2042">
        <f>VLOOKUP($C236,DMTK!$B$11:$G$250,5,0)</f>
        <v>0</v>
      </c>
      <c r="S236" s="2043"/>
      <c r="T236" s="2043"/>
      <c r="U236" s="2044"/>
      <c r="V236" s="2042">
        <f>VLOOKUP($C236,DMTK!$B$11:$G$250,6,0)</f>
        <v>0</v>
      </c>
      <c r="W236" s="2043"/>
      <c r="X236" s="2043"/>
      <c r="Y236" s="2044"/>
      <c r="Z236" s="2042">
        <f>SUMPRODUCT((ngaygs&gt;=BCĐTK!$AG$2)*(ngaygs&lt;=BCĐTK!$AN$2)*(tkno=$C236),sotien)</f>
        <v>0</v>
      </c>
      <c r="AA236" s="2043"/>
      <c r="AB236" s="2043"/>
      <c r="AC236" s="2044"/>
      <c r="AD236" s="2042">
        <f>SUMPRODUCT((ngaygs&gt;=BCĐTK!$AG$2)*(ngaygs&lt;=BCĐTK!$AN$2)*(tkco=$C236),sotien)</f>
        <v>0</v>
      </c>
      <c r="AE236" s="2043"/>
      <c r="AF236" s="2043"/>
      <c r="AG236" s="2044"/>
      <c r="AH236" s="2042">
        <f t="shared" si="87"/>
        <v>0</v>
      </c>
      <c r="AI236" s="2043"/>
      <c r="AJ236" s="2043"/>
      <c r="AK236" s="2043"/>
      <c r="AL236" s="2044"/>
      <c r="AM236" s="2042">
        <f t="shared" si="88"/>
        <v>0</v>
      </c>
      <c r="AN236" s="2045"/>
      <c r="AO236" s="2045"/>
      <c r="AP236" s="2045"/>
      <c r="AQ236" s="2046"/>
      <c r="AR236" s="1100">
        <v>0</v>
      </c>
      <c r="AS236" s="1100">
        <v>0</v>
      </c>
      <c r="AT236" s="1097"/>
      <c r="AU236" s="1098">
        <v>0</v>
      </c>
      <c r="AV236" s="1098">
        <v>0</v>
      </c>
      <c r="AW236" s="1089"/>
      <c r="AX236" s="1055"/>
    </row>
    <row r="237" spans="2:50" s="1056" customFormat="1" ht="15" customHeight="1" x14ac:dyDescent="0.2">
      <c r="B237" s="1053"/>
      <c r="C237" s="1266" t="s">
        <v>1138</v>
      </c>
      <c r="D237" s="1262" t="s">
        <v>590</v>
      </c>
      <c r="E237" s="2022" t="s">
        <v>1139</v>
      </c>
      <c r="F237" s="2023"/>
      <c r="G237" s="2023"/>
      <c r="H237" s="2023"/>
      <c r="I237" s="2023"/>
      <c r="J237" s="2023"/>
      <c r="K237" s="2023"/>
      <c r="L237" s="2023"/>
      <c r="M237" s="2023"/>
      <c r="N237" s="2023"/>
      <c r="O237" s="2024"/>
      <c r="P237" s="2025"/>
      <c r="Q237" s="2026"/>
      <c r="R237" s="2027">
        <f>SUM(R238:U240)</f>
        <v>0</v>
      </c>
      <c r="S237" s="2028"/>
      <c r="T237" s="2028"/>
      <c r="U237" s="2029"/>
      <c r="V237" s="2027">
        <f>SUM(V238:Y240)</f>
        <v>0</v>
      </c>
      <c r="W237" s="2028"/>
      <c r="X237" s="2028"/>
      <c r="Y237" s="2029"/>
      <c r="Z237" s="2027">
        <f>SUM(Z238:AC240)</f>
        <v>0</v>
      </c>
      <c r="AA237" s="2028"/>
      <c r="AB237" s="2028"/>
      <c r="AC237" s="2029"/>
      <c r="AD237" s="2027">
        <f>SUM(AD238:AG240)</f>
        <v>0</v>
      </c>
      <c r="AE237" s="2028"/>
      <c r="AF237" s="2028"/>
      <c r="AG237" s="2029"/>
      <c r="AH237" s="2027">
        <f>SUM(AH238:AL240)</f>
        <v>0</v>
      </c>
      <c r="AI237" s="2030"/>
      <c r="AJ237" s="2030"/>
      <c r="AK237" s="2030"/>
      <c r="AL237" s="2031"/>
      <c r="AM237" s="2027">
        <f>SUM(AM238:AQ240)</f>
        <v>0</v>
      </c>
      <c r="AN237" s="2030"/>
      <c r="AO237" s="2030"/>
      <c r="AP237" s="2030"/>
      <c r="AQ237" s="2031"/>
      <c r="AR237" s="1100">
        <v>0</v>
      </c>
      <c r="AS237" s="1100">
        <v>0</v>
      </c>
      <c r="AT237" s="1097"/>
      <c r="AU237" s="1098">
        <v>0</v>
      </c>
      <c r="AV237" s="1098">
        <v>0</v>
      </c>
      <c r="AW237" s="1089"/>
      <c r="AX237" s="1055"/>
    </row>
    <row r="238" spans="2:50" s="1056" customFormat="1" ht="15" customHeight="1" x14ac:dyDescent="0.2">
      <c r="B238" s="1053"/>
      <c r="C238" s="1104" t="s">
        <v>1140</v>
      </c>
      <c r="D238" s="1103"/>
      <c r="E238" s="2032" t="s">
        <v>1141</v>
      </c>
      <c r="F238" s="2033"/>
      <c r="G238" s="2033"/>
      <c r="H238" s="2033"/>
      <c r="I238" s="2033"/>
      <c r="J238" s="2033"/>
      <c r="K238" s="2033"/>
      <c r="L238" s="2033"/>
      <c r="M238" s="2033"/>
      <c r="N238" s="2033"/>
      <c r="O238" s="2034"/>
      <c r="P238" s="2035"/>
      <c r="Q238" s="2036"/>
      <c r="R238" s="2017">
        <f>VLOOKUP($C238,DMTK!$B$11:$G$250,5,0)</f>
        <v>0</v>
      </c>
      <c r="S238" s="2018"/>
      <c r="T238" s="2018"/>
      <c r="U238" s="2019"/>
      <c r="V238" s="2017">
        <f>VLOOKUP($C238,DMTK!$B$11:$G$250,6,0)</f>
        <v>0</v>
      </c>
      <c r="W238" s="2018"/>
      <c r="X238" s="2018"/>
      <c r="Y238" s="2019"/>
      <c r="Z238" s="2017">
        <f>SUMPRODUCT((ngaygs&gt;=BCĐTK!$AG$2)*(ngaygs&lt;=BCĐTK!$AN$2)*(tkno=$C238),sotien)</f>
        <v>0</v>
      </c>
      <c r="AA238" s="2018"/>
      <c r="AB238" s="2018"/>
      <c r="AC238" s="2019"/>
      <c r="AD238" s="2017">
        <f>SUMPRODUCT((ngaygs&gt;=BCĐTK!$AG$2)*(ngaygs&lt;=BCĐTK!$AN$2)*(tkco=$C238),sotien)</f>
        <v>0</v>
      </c>
      <c r="AE238" s="2018"/>
      <c r="AF238" s="2018"/>
      <c r="AG238" s="2019"/>
      <c r="AH238" s="2017">
        <f>IF($C238="","",MAX(R238+Z238-V238-AD238,0))</f>
        <v>0</v>
      </c>
      <c r="AI238" s="2018"/>
      <c r="AJ238" s="2018"/>
      <c r="AK238" s="2018"/>
      <c r="AL238" s="2019"/>
      <c r="AM238" s="2017">
        <f>IF($C238="","",MAX(V238+AD238-R238-Z238,0))</f>
        <v>0</v>
      </c>
      <c r="AN238" s="2020"/>
      <c r="AO238" s="2020"/>
      <c r="AP238" s="2020"/>
      <c r="AQ238" s="2021"/>
      <c r="AR238" s="1100">
        <v>0</v>
      </c>
      <c r="AS238" s="1100">
        <v>0</v>
      </c>
      <c r="AT238" s="1097"/>
      <c r="AU238" s="1098">
        <v>0</v>
      </c>
      <c r="AV238" s="1098">
        <v>0</v>
      </c>
      <c r="AW238" s="1089"/>
      <c r="AX238" s="1055"/>
    </row>
    <row r="239" spans="2:50" s="1056" customFormat="1" ht="15" customHeight="1" x14ac:dyDescent="0.2">
      <c r="B239" s="1053"/>
      <c r="C239" s="1104" t="s">
        <v>1142</v>
      </c>
      <c r="D239" s="1103"/>
      <c r="E239" s="2032" t="s">
        <v>1143</v>
      </c>
      <c r="F239" s="2033"/>
      <c r="G239" s="2033"/>
      <c r="H239" s="2033"/>
      <c r="I239" s="2033"/>
      <c r="J239" s="2033"/>
      <c r="K239" s="2033"/>
      <c r="L239" s="2033"/>
      <c r="M239" s="2033"/>
      <c r="N239" s="2033"/>
      <c r="O239" s="2034"/>
      <c r="P239" s="2035"/>
      <c r="Q239" s="2036"/>
      <c r="R239" s="2017">
        <f>VLOOKUP($C239,DMTK!$B$11:$G$250,5,0)</f>
        <v>0</v>
      </c>
      <c r="S239" s="2018"/>
      <c r="T239" s="2018"/>
      <c r="U239" s="2019"/>
      <c r="V239" s="2017">
        <f>VLOOKUP($C239,DMTK!$B$11:$G$250,6,0)</f>
        <v>0</v>
      </c>
      <c r="W239" s="2018"/>
      <c r="X239" s="2018"/>
      <c r="Y239" s="2019"/>
      <c r="Z239" s="2017">
        <f>SUMPRODUCT((ngaygs&gt;=BCĐTK!$AG$2)*(ngaygs&lt;=BCĐTK!$AN$2)*(tkno=$C239),sotien)</f>
        <v>0</v>
      </c>
      <c r="AA239" s="2018"/>
      <c r="AB239" s="2018"/>
      <c r="AC239" s="2019"/>
      <c r="AD239" s="2017">
        <f>SUMPRODUCT((ngaygs&gt;=BCĐTK!$AG$2)*(ngaygs&lt;=BCĐTK!$AN$2)*(tkco=$C239),sotien)</f>
        <v>0</v>
      </c>
      <c r="AE239" s="2018"/>
      <c r="AF239" s="2018"/>
      <c r="AG239" s="2019"/>
      <c r="AH239" s="2017">
        <f>IF($C239="","",MAX(R239+Z239-V239-AD239,0))</f>
        <v>0</v>
      </c>
      <c r="AI239" s="2018"/>
      <c r="AJ239" s="2018"/>
      <c r="AK239" s="2018"/>
      <c r="AL239" s="2019"/>
      <c r="AM239" s="2017">
        <f t="shared" ref="AM239" si="91">IF($C239="","",MAX(V239+AD239-R239-Z239,0))</f>
        <v>0</v>
      </c>
      <c r="AN239" s="2020"/>
      <c r="AO239" s="2020"/>
      <c r="AP239" s="2020"/>
      <c r="AQ239" s="2021"/>
      <c r="AR239" s="1100">
        <v>0</v>
      </c>
      <c r="AS239" s="1100">
        <v>0</v>
      </c>
      <c r="AT239" s="1097"/>
      <c r="AU239" s="1098">
        <v>0</v>
      </c>
      <c r="AV239" s="1098">
        <v>0</v>
      </c>
      <c r="AW239" s="1089"/>
      <c r="AX239" s="1055"/>
    </row>
    <row r="240" spans="2:50" s="1056" customFormat="1" ht="15" customHeight="1" x14ac:dyDescent="0.2">
      <c r="B240" s="1053"/>
      <c r="C240" s="1104" t="s">
        <v>1144</v>
      </c>
      <c r="D240" s="1103"/>
      <c r="E240" s="2032" t="s">
        <v>1145</v>
      </c>
      <c r="F240" s="2033"/>
      <c r="G240" s="2033"/>
      <c r="H240" s="2033"/>
      <c r="I240" s="2033"/>
      <c r="J240" s="2033"/>
      <c r="K240" s="2033"/>
      <c r="L240" s="2033"/>
      <c r="M240" s="2033"/>
      <c r="N240" s="2033"/>
      <c r="O240" s="2034"/>
      <c r="P240" s="2035"/>
      <c r="Q240" s="2036"/>
      <c r="R240" s="2017">
        <f>VLOOKUP($C240,DMTK!$B$11:$G$250,5,0)</f>
        <v>0</v>
      </c>
      <c r="S240" s="2018"/>
      <c r="T240" s="2018"/>
      <c r="U240" s="2019"/>
      <c r="V240" s="2017">
        <f>VLOOKUP($C240,DMTK!$B$11:$G$250,6,0)</f>
        <v>0</v>
      </c>
      <c r="W240" s="2018"/>
      <c r="X240" s="2018"/>
      <c r="Y240" s="2019"/>
      <c r="Z240" s="2017">
        <f>SUMPRODUCT((ngaygs&gt;=BCĐTK!$AG$2)*(ngaygs&lt;=BCĐTK!$AN$2)*(tkno=$C240),sotien)</f>
        <v>0</v>
      </c>
      <c r="AA240" s="2018"/>
      <c r="AB240" s="2018"/>
      <c r="AC240" s="2019"/>
      <c r="AD240" s="2017">
        <f>SUMPRODUCT((ngaygs&gt;=BCĐTK!$AG$2)*(ngaygs&lt;=BCĐTK!$AN$2)*(tkco=$C240),sotien)</f>
        <v>0</v>
      </c>
      <c r="AE240" s="2018"/>
      <c r="AF240" s="2018"/>
      <c r="AG240" s="2019"/>
      <c r="AH240" s="2017">
        <f>IF($C240="","",MAX(R240+Z240-V240-AD240,0))</f>
        <v>0</v>
      </c>
      <c r="AI240" s="2018"/>
      <c r="AJ240" s="2018"/>
      <c r="AK240" s="2018"/>
      <c r="AL240" s="2019"/>
      <c r="AM240" s="2017">
        <f t="shared" ref="AM240" si="92">IF($C240="","",MAX(V240+AD240-R240-Z240,0))</f>
        <v>0</v>
      </c>
      <c r="AN240" s="2020"/>
      <c r="AO240" s="2020"/>
      <c r="AP240" s="2020"/>
      <c r="AQ240" s="2021"/>
      <c r="AR240" s="1100">
        <v>0</v>
      </c>
      <c r="AS240" s="1100">
        <v>0</v>
      </c>
      <c r="AT240" s="1097"/>
      <c r="AU240" s="1098">
        <v>0</v>
      </c>
      <c r="AV240" s="1098">
        <v>0</v>
      </c>
      <c r="AW240" s="1089"/>
      <c r="AX240" s="1055"/>
    </row>
    <row r="241" spans="2:50" s="1056" customFormat="1" ht="27" customHeight="1" x14ac:dyDescent="0.2">
      <c r="B241" s="1053"/>
      <c r="C241" s="1266"/>
      <c r="D241" s="1204"/>
      <c r="E241" s="2047" t="s">
        <v>357</v>
      </c>
      <c r="F241" s="2048"/>
      <c r="G241" s="2048"/>
      <c r="H241" s="2048"/>
      <c r="I241" s="2048"/>
      <c r="J241" s="2048"/>
      <c r="K241" s="2048"/>
      <c r="L241" s="2048"/>
      <c r="M241" s="2048"/>
      <c r="N241" s="2048"/>
      <c r="O241" s="2049"/>
      <c r="P241" s="2025"/>
      <c r="Q241" s="2026"/>
      <c r="R241" s="2069"/>
      <c r="S241" s="2070"/>
      <c r="T241" s="2070"/>
      <c r="U241" s="2071"/>
      <c r="V241" s="2069"/>
      <c r="W241" s="2070"/>
      <c r="X241" s="2070"/>
      <c r="Y241" s="2071"/>
      <c r="Z241" s="2069"/>
      <c r="AA241" s="2070"/>
      <c r="AB241" s="2070"/>
      <c r="AC241" s="2071"/>
      <c r="AD241" s="2069"/>
      <c r="AE241" s="2070"/>
      <c r="AF241" s="2070"/>
      <c r="AG241" s="2071"/>
      <c r="AH241" s="2069"/>
      <c r="AI241" s="2070"/>
      <c r="AJ241" s="2070"/>
      <c r="AK241" s="2070"/>
      <c r="AL241" s="2071"/>
      <c r="AM241" s="2072"/>
      <c r="AN241" s="2073"/>
      <c r="AO241" s="2073"/>
      <c r="AP241" s="2073"/>
      <c r="AQ241" s="2074"/>
      <c r="AR241" s="1100"/>
      <c r="AS241" s="1100"/>
      <c r="AT241" s="1097"/>
      <c r="AU241" s="1098"/>
      <c r="AV241" s="1098"/>
      <c r="AW241" s="1089"/>
      <c r="AX241" s="1055"/>
    </row>
    <row r="242" spans="2:50" s="1056" customFormat="1" ht="15" customHeight="1" x14ac:dyDescent="0.2">
      <c r="B242" s="1053"/>
      <c r="C242" s="1267" t="s">
        <v>358</v>
      </c>
      <c r="D242" s="1106" t="s">
        <v>590</v>
      </c>
      <c r="E242" s="2037" t="s">
        <v>359</v>
      </c>
      <c r="F242" s="2038"/>
      <c r="G242" s="2038"/>
      <c r="H242" s="2038"/>
      <c r="I242" s="2038"/>
      <c r="J242" s="2038"/>
      <c r="K242" s="2038"/>
      <c r="L242" s="2038"/>
      <c r="M242" s="2038"/>
      <c r="N242" s="2038"/>
      <c r="O242" s="2039"/>
      <c r="P242" s="2040"/>
      <c r="Q242" s="2041"/>
      <c r="R242" s="2042">
        <f>SUM(R243:U244)</f>
        <v>0</v>
      </c>
      <c r="S242" s="2043"/>
      <c r="T242" s="2043"/>
      <c r="U242" s="2044"/>
      <c r="V242" s="2042">
        <f>SUM(V243:Y244)</f>
        <v>0</v>
      </c>
      <c r="W242" s="2043"/>
      <c r="X242" s="2043"/>
      <c r="Y242" s="2044"/>
      <c r="Z242" s="2042">
        <f>SUM(Z243:AC244)</f>
        <v>0</v>
      </c>
      <c r="AA242" s="2043"/>
      <c r="AB242" s="2043"/>
      <c r="AC242" s="2044"/>
      <c r="AD242" s="2042">
        <f>SUM(AD243:AG244)</f>
        <v>0</v>
      </c>
      <c r="AE242" s="2043"/>
      <c r="AF242" s="2043"/>
      <c r="AG242" s="2044"/>
      <c r="AH242" s="2042">
        <f>SUM(AH243:AL244)</f>
        <v>0</v>
      </c>
      <c r="AI242" s="2043"/>
      <c r="AJ242" s="2043"/>
      <c r="AK242" s="2043"/>
      <c r="AL242" s="2044"/>
      <c r="AM242" s="2042">
        <f>SUM(AM243:AQ244)</f>
        <v>0</v>
      </c>
      <c r="AN242" s="2043"/>
      <c r="AO242" s="2043"/>
      <c r="AP242" s="2043"/>
      <c r="AQ242" s="2044"/>
      <c r="AR242" s="1100">
        <v>0</v>
      </c>
      <c r="AS242" s="1100">
        <v>0</v>
      </c>
      <c r="AT242" s="1097"/>
      <c r="AU242" s="1098">
        <v>0</v>
      </c>
      <c r="AV242" s="1098">
        <v>0</v>
      </c>
      <c r="AW242" s="1089"/>
      <c r="AX242" s="1055"/>
    </row>
    <row r="243" spans="2:50" s="1056" customFormat="1" ht="15" customHeight="1" x14ac:dyDescent="0.2">
      <c r="B243" s="1053"/>
      <c r="C243" s="1104" t="s">
        <v>1146</v>
      </c>
      <c r="D243" s="1103"/>
      <c r="E243" s="2032" t="s">
        <v>1147</v>
      </c>
      <c r="F243" s="2033"/>
      <c r="G243" s="2033"/>
      <c r="H243" s="2033"/>
      <c r="I243" s="2033"/>
      <c r="J243" s="2033"/>
      <c r="K243" s="2033"/>
      <c r="L243" s="2033"/>
      <c r="M243" s="2033"/>
      <c r="N243" s="2033"/>
      <c r="O243" s="2034"/>
      <c r="P243" s="2035"/>
      <c r="Q243" s="2036"/>
      <c r="R243" s="2017">
        <f>VLOOKUP($C243,DMTK!$B$11:$G$250,5,0)</f>
        <v>0</v>
      </c>
      <c r="S243" s="2018"/>
      <c r="T243" s="2018"/>
      <c r="U243" s="2019"/>
      <c r="V243" s="2017">
        <f>VLOOKUP($C243,DMTK!$B$11:$G$250,6,0)</f>
        <v>0</v>
      </c>
      <c r="W243" s="2018"/>
      <c r="X243" s="2018"/>
      <c r="Y243" s="2019"/>
      <c r="Z243" s="2017">
        <f>SUMPRODUCT((ngaygs&gt;=BCĐTK!$AG$2)*(ngaygs&lt;=BCĐTK!$AN$2)*(tkno=$C243),sotien)</f>
        <v>0</v>
      </c>
      <c r="AA243" s="2018"/>
      <c r="AB243" s="2018"/>
      <c r="AC243" s="2019"/>
      <c r="AD243" s="2017">
        <f>SUMPRODUCT((ngaygs&gt;=BCĐTK!$AG$2)*(ngaygs&lt;=BCĐTK!$AN$2)*(tkco=$C243),sotien)</f>
        <v>0</v>
      </c>
      <c r="AE243" s="2018"/>
      <c r="AF243" s="2018"/>
      <c r="AG243" s="2019"/>
      <c r="AH243" s="2017">
        <f>IF($C243="","",MAX(R243+Z243-V243-AD243,0))</f>
        <v>0</v>
      </c>
      <c r="AI243" s="2018"/>
      <c r="AJ243" s="2018"/>
      <c r="AK243" s="2018"/>
      <c r="AL243" s="2019"/>
      <c r="AM243" s="2017">
        <f>IF($C243="","",MAX(V243+AD243-R243-Z243,0))</f>
        <v>0</v>
      </c>
      <c r="AN243" s="2020"/>
      <c r="AO243" s="2020"/>
      <c r="AP243" s="2020"/>
      <c r="AQ243" s="2021"/>
      <c r="AR243" s="1100">
        <v>0</v>
      </c>
      <c r="AS243" s="1100">
        <v>0</v>
      </c>
      <c r="AT243" s="1097"/>
      <c r="AU243" s="1098">
        <v>0</v>
      </c>
      <c r="AV243" s="1098">
        <v>0</v>
      </c>
      <c r="AW243" s="1089"/>
      <c r="AX243" s="1055"/>
    </row>
    <row r="244" spans="2:50" s="1056" customFormat="1" ht="15" customHeight="1" x14ac:dyDescent="0.2">
      <c r="B244" s="1053"/>
      <c r="C244" s="1104" t="s">
        <v>1148</v>
      </c>
      <c r="D244" s="1103"/>
      <c r="E244" s="2032" t="s">
        <v>1149</v>
      </c>
      <c r="F244" s="2033"/>
      <c r="G244" s="2033"/>
      <c r="H244" s="2033"/>
      <c r="I244" s="2033"/>
      <c r="J244" s="2033"/>
      <c r="K244" s="2033"/>
      <c r="L244" s="2033"/>
      <c r="M244" s="2033"/>
      <c r="N244" s="2033"/>
      <c r="O244" s="2034"/>
      <c r="P244" s="2035"/>
      <c r="Q244" s="2036"/>
      <c r="R244" s="2017">
        <f>VLOOKUP($C244,DMTK!$B$11:$G$250,5,0)</f>
        <v>0</v>
      </c>
      <c r="S244" s="2018"/>
      <c r="T244" s="2018"/>
      <c r="U244" s="2019"/>
      <c r="V244" s="2017">
        <f>VLOOKUP($C244,DMTK!$B$11:$G$250,6,0)</f>
        <v>0</v>
      </c>
      <c r="W244" s="2018"/>
      <c r="X244" s="2018"/>
      <c r="Y244" s="2019"/>
      <c r="Z244" s="2017">
        <f>SUMPRODUCT((ngaygs&gt;=BCĐTK!$AG$2)*(ngaygs&lt;=BCĐTK!$AN$2)*(tkno=$C244),sotien)</f>
        <v>0</v>
      </c>
      <c r="AA244" s="2018"/>
      <c r="AB244" s="2018"/>
      <c r="AC244" s="2019"/>
      <c r="AD244" s="2017">
        <f>SUMPRODUCT((ngaygs&gt;=BCĐTK!$AG$2)*(ngaygs&lt;=BCĐTK!$AN$2)*(tkco=$C244),sotien)</f>
        <v>0</v>
      </c>
      <c r="AE244" s="2018"/>
      <c r="AF244" s="2018"/>
      <c r="AG244" s="2019"/>
      <c r="AH244" s="2017">
        <f>IF($C244="","",MAX(R244+Z244-V244-AD244,0))</f>
        <v>0</v>
      </c>
      <c r="AI244" s="2018"/>
      <c r="AJ244" s="2018"/>
      <c r="AK244" s="2018"/>
      <c r="AL244" s="2019"/>
      <c r="AM244" s="2017">
        <f t="shared" ref="AM244:AM245" si="93">IF($C244="","",MAX(V244+AD244-R244-Z244,0))</f>
        <v>0</v>
      </c>
      <c r="AN244" s="2020"/>
      <c r="AO244" s="2020"/>
      <c r="AP244" s="2020"/>
      <c r="AQ244" s="2021"/>
      <c r="AR244" s="1100">
        <v>0</v>
      </c>
      <c r="AS244" s="1100">
        <v>0</v>
      </c>
      <c r="AT244" s="1097"/>
      <c r="AU244" s="1098">
        <v>0</v>
      </c>
      <c r="AV244" s="1098">
        <v>0</v>
      </c>
      <c r="AW244" s="1089"/>
      <c r="AX244" s="1055"/>
    </row>
    <row r="245" spans="2:50" s="1056" customFormat="1" ht="15" customHeight="1" x14ac:dyDescent="0.2">
      <c r="B245" s="1053"/>
      <c r="C245" s="1267" t="s">
        <v>1150</v>
      </c>
      <c r="D245" s="1106" t="s">
        <v>590</v>
      </c>
      <c r="E245" s="2037" t="s">
        <v>1151</v>
      </c>
      <c r="F245" s="2038"/>
      <c r="G245" s="2038"/>
      <c r="H245" s="2038"/>
      <c r="I245" s="2038"/>
      <c r="J245" s="2038"/>
      <c r="K245" s="2038"/>
      <c r="L245" s="2038"/>
      <c r="M245" s="2038"/>
      <c r="N245" s="2038"/>
      <c r="O245" s="2039"/>
      <c r="P245" s="2040"/>
      <c r="Q245" s="2041"/>
      <c r="R245" s="2042">
        <f>VLOOKUP($C245,DMTK!$B$11:$G$250,5,0)</f>
        <v>0</v>
      </c>
      <c r="S245" s="2043"/>
      <c r="T245" s="2043"/>
      <c r="U245" s="2044"/>
      <c r="V245" s="2042">
        <f>VLOOKUP($C245,DMTK!$B$11:$G$250,6,0)</f>
        <v>0</v>
      </c>
      <c r="W245" s="2043"/>
      <c r="X245" s="2043"/>
      <c r="Y245" s="2044"/>
      <c r="Z245" s="2042">
        <f>SUMPRODUCT((ngaygs&gt;=BCĐTK!$AG$2)*(ngaygs&lt;=BCĐTK!$AN$2)*(tkno=$C245),sotien)</f>
        <v>0</v>
      </c>
      <c r="AA245" s="2043"/>
      <c r="AB245" s="2043"/>
      <c r="AC245" s="2044"/>
      <c r="AD245" s="2042">
        <f>SUMPRODUCT((ngaygs&gt;=BCĐTK!$AG$2)*(ngaygs&lt;=BCĐTK!$AN$2)*(tkco=$C245),sotien)</f>
        <v>0</v>
      </c>
      <c r="AE245" s="2043"/>
      <c r="AF245" s="2043"/>
      <c r="AG245" s="2044"/>
      <c r="AH245" s="2042">
        <f t="shared" ref="AH245" si="94">IF($C245="","",MAX(R245+Z245-V245-AD245,0))</f>
        <v>0</v>
      </c>
      <c r="AI245" s="2043"/>
      <c r="AJ245" s="2043"/>
      <c r="AK245" s="2043"/>
      <c r="AL245" s="2044"/>
      <c r="AM245" s="2042">
        <f t="shared" si="93"/>
        <v>0</v>
      </c>
      <c r="AN245" s="2045"/>
      <c r="AO245" s="2045"/>
      <c r="AP245" s="2045"/>
      <c r="AQ245" s="2046"/>
      <c r="AR245" s="1100">
        <v>0</v>
      </c>
      <c r="AS245" s="1100">
        <v>0</v>
      </c>
      <c r="AT245" s="1097"/>
      <c r="AU245" s="1098">
        <v>0</v>
      </c>
      <c r="AV245" s="1098">
        <v>0</v>
      </c>
      <c r="AW245" s="1089"/>
      <c r="AX245" s="1055"/>
    </row>
    <row r="246" spans="2:50" s="1056" customFormat="1" ht="15" customHeight="1" x14ac:dyDescent="0.2">
      <c r="B246" s="1053"/>
      <c r="C246" s="1267" t="s">
        <v>1152</v>
      </c>
      <c r="D246" s="1106" t="s">
        <v>590</v>
      </c>
      <c r="E246" s="2037" t="s">
        <v>1153</v>
      </c>
      <c r="F246" s="2038"/>
      <c r="G246" s="2038"/>
      <c r="H246" s="2038"/>
      <c r="I246" s="2038"/>
      <c r="J246" s="2038"/>
      <c r="K246" s="2038"/>
      <c r="L246" s="2038"/>
      <c r="M246" s="2038"/>
      <c r="N246" s="2038"/>
      <c r="O246" s="2039"/>
      <c r="P246" s="2040"/>
      <c r="Q246" s="2041"/>
      <c r="R246" s="2042">
        <f>VLOOKUP($C246,DMTK!$B$11:$G$250,5,0)</f>
        <v>0</v>
      </c>
      <c r="S246" s="2043"/>
      <c r="T246" s="2043"/>
      <c r="U246" s="2044"/>
      <c r="V246" s="2042">
        <f>VLOOKUP($C246,DMTK!$B$11:$G$250,6,0)</f>
        <v>0</v>
      </c>
      <c r="W246" s="2043"/>
      <c r="X246" s="2043"/>
      <c r="Y246" s="2044"/>
      <c r="Z246" s="2042">
        <f>SUMPRODUCT((ngaygs&gt;=BCĐTK!$AG$2)*(ngaygs&lt;=BCĐTK!$AN$2)*(tkno=$C246),sotien)</f>
        <v>0</v>
      </c>
      <c r="AA246" s="2043"/>
      <c r="AB246" s="2043"/>
      <c r="AC246" s="2044"/>
      <c r="AD246" s="2042">
        <f>SUMPRODUCT((ngaygs&gt;=BCĐTK!$AG$2)*(ngaygs&lt;=BCĐTK!$AN$2)*(tkco=$C246),sotien)</f>
        <v>0</v>
      </c>
      <c r="AE246" s="2043"/>
      <c r="AF246" s="2043"/>
      <c r="AG246" s="2044"/>
      <c r="AH246" s="2042">
        <f t="shared" ref="AH246" si="95">IF($C246="","",MAX(R246+Z246-V246-AD246,0))</f>
        <v>0</v>
      </c>
      <c r="AI246" s="2043"/>
      <c r="AJ246" s="2043"/>
      <c r="AK246" s="2043"/>
      <c r="AL246" s="2044"/>
      <c r="AM246" s="2042">
        <f t="shared" ref="AM246" si="96">IF($C246="","",MAX(V246+AD246-R246-Z246,0))</f>
        <v>0</v>
      </c>
      <c r="AN246" s="2045"/>
      <c r="AO246" s="2045"/>
      <c r="AP246" s="2045"/>
      <c r="AQ246" s="2046"/>
      <c r="AR246" s="1100">
        <v>0</v>
      </c>
      <c r="AS246" s="1100">
        <v>0</v>
      </c>
      <c r="AT246" s="1097"/>
      <c r="AU246" s="1098">
        <v>0</v>
      </c>
      <c r="AV246" s="1098">
        <v>0</v>
      </c>
      <c r="AW246" s="1089"/>
      <c r="AX246" s="1055"/>
    </row>
    <row r="247" spans="2:50" s="1056" customFormat="1" ht="15" customHeight="1" x14ac:dyDescent="0.2">
      <c r="B247" s="1053"/>
      <c r="C247" s="1266" t="s">
        <v>1154</v>
      </c>
      <c r="D247" s="1262" t="s">
        <v>590</v>
      </c>
      <c r="E247" s="2022" t="s">
        <v>1155</v>
      </c>
      <c r="F247" s="2023"/>
      <c r="G247" s="2023"/>
      <c r="H247" s="2023"/>
      <c r="I247" s="2023"/>
      <c r="J247" s="2023"/>
      <c r="K247" s="2023"/>
      <c r="L247" s="2023"/>
      <c r="M247" s="2023"/>
      <c r="N247" s="2023"/>
      <c r="O247" s="2024"/>
      <c r="P247" s="2025"/>
      <c r="Q247" s="2026"/>
      <c r="R247" s="2027">
        <f>SUM(R248:U253)</f>
        <v>0</v>
      </c>
      <c r="S247" s="2028"/>
      <c r="T247" s="2028"/>
      <c r="U247" s="2029"/>
      <c r="V247" s="2027">
        <f>SUM(V248:Y253)</f>
        <v>0</v>
      </c>
      <c r="W247" s="2028"/>
      <c r="X247" s="2028"/>
      <c r="Y247" s="2029"/>
      <c r="Z247" s="2027">
        <f>SUM(Z248:AC253)</f>
        <v>0</v>
      </c>
      <c r="AA247" s="2028"/>
      <c r="AB247" s="2028"/>
      <c r="AC247" s="2029"/>
      <c r="AD247" s="2027">
        <f>SUM(AD248:AG253)</f>
        <v>0</v>
      </c>
      <c r="AE247" s="2028"/>
      <c r="AF247" s="2028"/>
      <c r="AG247" s="2029"/>
      <c r="AH247" s="2027">
        <f>SUM(AH248:AL253)</f>
        <v>0</v>
      </c>
      <c r="AI247" s="2030"/>
      <c r="AJ247" s="2030"/>
      <c r="AK247" s="2030"/>
      <c r="AL247" s="2031"/>
      <c r="AM247" s="2027">
        <f>SUM(AM248:AQ253)</f>
        <v>0</v>
      </c>
      <c r="AN247" s="2030"/>
      <c r="AO247" s="2030"/>
      <c r="AP247" s="2030"/>
      <c r="AQ247" s="2031"/>
      <c r="AR247" s="1100">
        <v>0</v>
      </c>
      <c r="AS247" s="1100">
        <v>0</v>
      </c>
      <c r="AT247" s="1097"/>
      <c r="AU247" s="1098">
        <v>0</v>
      </c>
      <c r="AV247" s="1098">
        <v>0</v>
      </c>
      <c r="AW247" s="1089"/>
      <c r="AX247" s="1055"/>
    </row>
    <row r="248" spans="2:50" s="1056" customFormat="1" ht="15" customHeight="1" x14ac:dyDescent="0.2">
      <c r="B248" s="1053"/>
      <c r="C248" s="1104" t="s">
        <v>1156</v>
      </c>
      <c r="D248" s="1103"/>
      <c r="E248" s="2032" t="s">
        <v>1157</v>
      </c>
      <c r="F248" s="2033"/>
      <c r="G248" s="2033"/>
      <c r="H248" s="2033"/>
      <c r="I248" s="2033"/>
      <c r="J248" s="2033"/>
      <c r="K248" s="2033"/>
      <c r="L248" s="2033"/>
      <c r="M248" s="2033"/>
      <c r="N248" s="2033"/>
      <c r="O248" s="2034"/>
      <c r="P248" s="2035"/>
      <c r="Q248" s="2036"/>
      <c r="R248" s="2017">
        <f>VLOOKUP($C248,DMTK!$B$11:$G$250,5,0)</f>
        <v>0</v>
      </c>
      <c r="S248" s="2018"/>
      <c r="T248" s="2018"/>
      <c r="U248" s="2019"/>
      <c r="V248" s="2017">
        <f>VLOOKUP($C248,DMTK!$B$11:$G$250,6,0)</f>
        <v>0</v>
      </c>
      <c r="W248" s="2018"/>
      <c r="X248" s="2018"/>
      <c r="Y248" s="2019"/>
      <c r="Z248" s="2017">
        <f>SUMPRODUCT((ngaygs&gt;=BCĐTK!$AG$2)*(ngaygs&lt;=BCĐTK!$AN$2)*(tkno=$C248),sotien)</f>
        <v>0</v>
      </c>
      <c r="AA248" s="2018"/>
      <c r="AB248" s="2018"/>
      <c r="AC248" s="2019"/>
      <c r="AD248" s="2017">
        <f>SUMPRODUCT((ngaygs&gt;=BCĐTK!$AG$2)*(ngaygs&lt;=BCĐTK!$AN$2)*(tkco=$C248),sotien)</f>
        <v>0</v>
      </c>
      <c r="AE248" s="2018"/>
      <c r="AF248" s="2018"/>
      <c r="AG248" s="2019"/>
      <c r="AH248" s="2017">
        <f t="shared" ref="AH248:AH253" si="97">IF($C248="","",MAX(R248+Z248-V248-AD248,0))</f>
        <v>0</v>
      </c>
      <c r="AI248" s="2018"/>
      <c r="AJ248" s="2018"/>
      <c r="AK248" s="2018"/>
      <c r="AL248" s="2019"/>
      <c r="AM248" s="2017">
        <f t="shared" ref="AM248:AM253" si="98">IF($C248="","",MAX(V248+AD248-R248-Z248,0))</f>
        <v>0</v>
      </c>
      <c r="AN248" s="2020"/>
      <c r="AO248" s="2020"/>
      <c r="AP248" s="2020"/>
      <c r="AQ248" s="2021"/>
      <c r="AR248" s="1100">
        <v>0</v>
      </c>
      <c r="AS248" s="1100">
        <v>0</v>
      </c>
      <c r="AT248" s="1097"/>
      <c r="AU248" s="1098">
        <v>0</v>
      </c>
      <c r="AV248" s="1098">
        <v>0</v>
      </c>
      <c r="AW248" s="1089"/>
      <c r="AX248" s="1055"/>
    </row>
    <row r="249" spans="2:50" s="1056" customFormat="1" ht="15" customHeight="1" x14ac:dyDescent="0.2">
      <c r="B249" s="1053"/>
      <c r="C249" s="1104" t="s">
        <v>1158</v>
      </c>
      <c r="D249" s="1103"/>
      <c r="E249" s="2032" t="s">
        <v>1159</v>
      </c>
      <c r="F249" s="2033"/>
      <c r="G249" s="2033"/>
      <c r="H249" s="2033"/>
      <c r="I249" s="2033"/>
      <c r="J249" s="2033"/>
      <c r="K249" s="2033"/>
      <c r="L249" s="2033"/>
      <c r="M249" s="2033"/>
      <c r="N249" s="2033"/>
      <c r="O249" s="2034"/>
      <c r="P249" s="2035"/>
      <c r="Q249" s="2036"/>
      <c r="R249" s="2017">
        <f>VLOOKUP($C249,DMTK!$B$11:$G$250,5,0)</f>
        <v>0</v>
      </c>
      <c r="S249" s="2018"/>
      <c r="T249" s="2018"/>
      <c r="U249" s="2019"/>
      <c r="V249" s="2017">
        <f>VLOOKUP($C249,DMTK!$B$11:$G$250,6,0)</f>
        <v>0</v>
      </c>
      <c r="W249" s="2018"/>
      <c r="X249" s="2018"/>
      <c r="Y249" s="2019"/>
      <c r="Z249" s="2017">
        <f>SUMPRODUCT((ngaygs&gt;=BCĐTK!$AG$2)*(ngaygs&lt;=BCĐTK!$AN$2)*(tkno=$C249),sotien)</f>
        <v>0</v>
      </c>
      <c r="AA249" s="2018"/>
      <c r="AB249" s="2018"/>
      <c r="AC249" s="2019"/>
      <c r="AD249" s="2017">
        <f>SUMPRODUCT((ngaygs&gt;=BCĐTK!$AG$2)*(ngaygs&lt;=BCĐTK!$AN$2)*(tkco=$C249),sotien)</f>
        <v>0</v>
      </c>
      <c r="AE249" s="2018"/>
      <c r="AF249" s="2018"/>
      <c r="AG249" s="2019"/>
      <c r="AH249" s="2017">
        <f t="shared" si="97"/>
        <v>0</v>
      </c>
      <c r="AI249" s="2018"/>
      <c r="AJ249" s="2018"/>
      <c r="AK249" s="2018"/>
      <c r="AL249" s="2019"/>
      <c r="AM249" s="2017">
        <f t="shared" si="98"/>
        <v>0</v>
      </c>
      <c r="AN249" s="2020"/>
      <c r="AO249" s="2020"/>
      <c r="AP249" s="2020"/>
      <c r="AQ249" s="2021"/>
      <c r="AR249" s="1100">
        <v>0</v>
      </c>
      <c r="AS249" s="1100">
        <v>0</v>
      </c>
      <c r="AT249" s="1097"/>
      <c r="AU249" s="1098">
        <v>0</v>
      </c>
      <c r="AV249" s="1098">
        <v>0</v>
      </c>
      <c r="AW249" s="1089"/>
      <c r="AX249" s="1055"/>
    </row>
    <row r="250" spans="2:50" s="1056" customFormat="1" ht="15" customHeight="1" x14ac:dyDescent="0.2">
      <c r="B250" s="1053"/>
      <c r="C250" s="1104" t="s">
        <v>1160</v>
      </c>
      <c r="D250" s="1103"/>
      <c r="E250" s="2032" t="s">
        <v>1161</v>
      </c>
      <c r="F250" s="2033"/>
      <c r="G250" s="2033"/>
      <c r="H250" s="2033"/>
      <c r="I250" s="2033"/>
      <c r="J250" s="2033"/>
      <c r="K250" s="2033"/>
      <c r="L250" s="2033"/>
      <c r="M250" s="2033"/>
      <c r="N250" s="2033"/>
      <c r="O250" s="2034"/>
      <c r="P250" s="2035"/>
      <c r="Q250" s="2036"/>
      <c r="R250" s="2017">
        <f>VLOOKUP($C250,DMTK!$B$11:$G$250,5,0)</f>
        <v>0</v>
      </c>
      <c r="S250" s="2018"/>
      <c r="T250" s="2018"/>
      <c r="U250" s="2019"/>
      <c r="V250" s="2017">
        <f>VLOOKUP($C250,DMTK!$B$11:$G$250,6,0)</f>
        <v>0</v>
      </c>
      <c r="W250" s="2018"/>
      <c r="X250" s="2018"/>
      <c r="Y250" s="2019"/>
      <c r="Z250" s="2017">
        <f>SUMPRODUCT((ngaygs&gt;=BCĐTK!$AG$2)*(ngaygs&lt;=BCĐTK!$AN$2)*(tkno=$C250),sotien)</f>
        <v>0</v>
      </c>
      <c r="AA250" s="2018"/>
      <c r="AB250" s="2018"/>
      <c r="AC250" s="2019"/>
      <c r="AD250" s="2017">
        <f>SUMPRODUCT((ngaygs&gt;=BCĐTK!$AG$2)*(ngaygs&lt;=BCĐTK!$AN$2)*(tkco=$C250),sotien)</f>
        <v>0</v>
      </c>
      <c r="AE250" s="2018"/>
      <c r="AF250" s="2018"/>
      <c r="AG250" s="2019"/>
      <c r="AH250" s="2017">
        <f t="shared" si="97"/>
        <v>0</v>
      </c>
      <c r="AI250" s="2018"/>
      <c r="AJ250" s="2018"/>
      <c r="AK250" s="2018"/>
      <c r="AL250" s="2019"/>
      <c r="AM250" s="2017">
        <f t="shared" si="98"/>
        <v>0</v>
      </c>
      <c r="AN250" s="2020"/>
      <c r="AO250" s="2020"/>
      <c r="AP250" s="2020"/>
      <c r="AQ250" s="2021"/>
      <c r="AR250" s="1100">
        <v>0</v>
      </c>
      <c r="AS250" s="1100">
        <v>0</v>
      </c>
      <c r="AT250" s="1097"/>
      <c r="AU250" s="1098">
        <v>0</v>
      </c>
      <c r="AV250" s="1098">
        <v>0</v>
      </c>
      <c r="AW250" s="1089"/>
      <c r="AX250" s="1055"/>
    </row>
    <row r="251" spans="2:50" s="1056" customFormat="1" ht="15" customHeight="1" x14ac:dyDescent="0.2">
      <c r="B251" s="1053"/>
      <c r="C251" s="1104" t="s">
        <v>1162</v>
      </c>
      <c r="D251" s="1103"/>
      <c r="E251" s="2032" t="s">
        <v>1163</v>
      </c>
      <c r="F251" s="2033"/>
      <c r="G251" s="2033"/>
      <c r="H251" s="2033"/>
      <c r="I251" s="2033"/>
      <c r="J251" s="2033"/>
      <c r="K251" s="2033"/>
      <c r="L251" s="2033"/>
      <c r="M251" s="2033"/>
      <c r="N251" s="2033"/>
      <c r="O251" s="2034"/>
      <c r="P251" s="2035"/>
      <c r="Q251" s="2036"/>
      <c r="R251" s="2017">
        <f>VLOOKUP($C251,DMTK!$B$11:$G$250,5,0)</f>
        <v>0</v>
      </c>
      <c r="S251" s="2018"/>
      <c r="T251" s="2018"/>
      <c r="U251" s="2019"/>
      <c r="V251" s="2017">
        <f>VLOOKUP($C251,DMTK!$B$11:$G$250,6,0)</f>
        <v>0</v>
      </c>
      <c r="W251" s="2018"/>
      <c r="X251" s="2018"/>
      <c r="Y251" s="2019"/>
      <c r="Z251" s="2017">
        <f>SUMPRODUCT((ngaygs&gt;=BCĐTK!$AG$2)*(ngaygs&lt;=BCĐTK!$AN$2)*(tkno=$C251),sotien)</f>
        <v>0</v>
      </c>
      <c r="AA251" s="2018"/>
      <c r="AB251" s="2018"/>
      <c r="AC251" s="2019"/>
      <c r="AD251" s="2017">
        <f>SUMPRODUCT((ngaygs&gt;=BCĐTK!$AG$2)*(ngaygs&lt;=BCĐTK!$AN$2)*(tkco=$C251),sotien)</f>
        <v>0</v>
      </c>
      <c r="AE251" s="2018"/>
      <c r="AF251" s="2018"/>
      <c r="AG251" s="2019"/>
      <c r="AH251" s="2017">
        <f t="shared" si="97"/>
        <v>0</v>
      </c>
      <c r="AI251" s="2018"/>
      <c r="AJ251" s="2018"/>
      <c r="AK251" s="2018"/>
      <c r="AL251" s="2019"/>
      <c r="AM251" s="2017">
        <f t="shared" si="98"/>
        <v>0</v>
      </c>
      <c r="AN251" s="2020"/>
      <c r="AO251" s="2020"/>
      <c r="AP251" s="2020"/>
      <c r="AQ251" s="2021"/>
      <c r="AR251" s="1100">
        <v>0</v>
      </c>
      <c r="AS251" s="1100">
        <v>0</v>
      </c>
      <c r="AT251" s="1097"/>
      <c r="AU251" s="1098">
        <v>0</v>
      </c>
      <c r="AV251" s="1098">
        <v>0</v>
      </c>
      <c r="AW251" s="1089"/>
      <c r="AX251" s="1055"/>
    </row>
    <row r="252" spans="2:50" s="1056" customFormat="1" ht="15" customHeight="1" x14ac:dyDescent="0.2">
      <c r="B252" s="1053"/>
      <c r="C252" s="1104" t="s">
        <v>1164</v>
      </c>
      <c r="D252" s="1103"/>
      <c r="E252" s="2032" t="s">
        <v>1165</v>
      </c>
      <c r="F252" s="2033"/>
      <c r="G252" s="2033"/>
      <c r="H252" s="2033"/>
      <c r="I252" s="2033"/>
      <c r="J252" s="2033"/>
      <c r="K252" s="2033"/>
      <c r="L252" s="2033"/>
      <c r="M252" s="2033"/>
      <c r="N252" s="2033"/>
      <c r="O252" s="2034"/>
      <c r="P252" s="2035"/>
      <c r="Q252" s="2036"/>
      <c r="R252" s="2017">
        <f>VLOOKUP($C252,DMTK!$B$11:$G$250,5,0)</f>
        <v>0</v>
      </c>
      <c r="S252" s="2018"/>
      <c r="T252" s="2018"/>
      <c r="U252" s="2019"/>
      <c r="V252" s="2017">
        <f>VLOOKUP($C252,DMTK!$B$11:$G$250,6,0)</f>
        <v>0</v>
      </c>
      <c r="W252" s="2018"/>
      <c r="X252" s="2018"/>
      <c r="Y252" s="2019"/>
      <c r="Z252" s="2017">
        <f>SUMPRODUCT((ngaygs&gt;=BCĐTK!$AG$2)*(ngaygs&lt;=BCĐTK!$AN$2)*(tkno=$C252),sotien)</f>
        <v>0</v>
      </c>
      <c r="AA252" s="2018"/>
      <c r="AB252" s="2018"/>
      <c r="AC252" s="2019"/>
      <c r="AD252" s="2017">
        <f>SUMPRODUCT((ngaygs&gt;=BCĐTK!$AG$2)*(ngaygs&lt;=BCĐTK!$AN$2)*(tkco=$C252),sotien)</f>
        <v>0</v>
      </c>
      <c r="AE252" s="2018"/>
      <c r="AF252" s="2018"/>
      <c r="AG252" s="2019"/>
      <c r="AH252" s="2017">
        <f t="shared" si="97"/>
        <v>0</v>
      </c>
      <c r="AI252" s="2018"/>
      <c r="AJ252" s="2018"/>
      <c r="AK252" s="2018"/>
      <c r="AL252" s="2019"/>
      <c r="AM252" s="2017">
        <f t="shared" si="98"/>
        <v>0</v>
      </c>
      <c r="AN252" s="2020"/>
      <c r="AO252" s="2020"/>
      <c r="AP252" s="2020"/>
      <c r="AQ252" s="2021"/>
      <c r="AR252" s="1100">
        <v>0</v>
      </c>
      <c r="AS252" s="1100">
        <v>0</v>
      </c>
      <c r="AT252" s="1097"/>
      <c r="AU252" s="1098">
        <v>0</v>
      </c>
      <c r="AV252" s="1098">
        <v>0</v>
      </c>
      <c r="AW252" s="1089"/>
      <c r="AX252" s="1055"/>
    </row>
    <row r="253" spans="2:50" s="1056" customFormat="1" ht="15" customHeight="1" x14ac:dyDescent="0.2">
      <c r="B253" s="1053"/>
      <c r="C253" s="1104" t="s">
        <v>1166</v>
      </c>
      <c r="D253" s="1103"/>
      <c r="E253" s="2032" t="s">
        <v>1167</v>
      </c>
      <c r="F253" s="2033"/>
      <c r="G253" s="2033"/>
      <c r="H253" s="2033"/>
      <c r="I253" s="2033"/>
      <c r="J253" s="2033"/>
      <c r="K253" s="2033"/>
      <c r="L253" s="2033"/>
      <c r="M253" s="2033"/>
      <c r="N253" s="2033"/>
      <c r="O253" s="2034"/>
      <c r="P253" s="2035"/>
      <c r="Q253" s="2036"/>
      <c r="R253" s="2017">
        <f>VLOOKUP($C253,DMTK!$B$11:$G$250,5,0)</f>
        <v>0</v>
      </c>
      <c r="S253" s="2018"/>
      <c r="T253" s="2018"/>
      <c r="U253" s="2019"/>
      <c r="V253" s="2017">
        <f>VLOOKUP($C253,DMTK!$B$11:$G$250,6,0)</f>
        <v>0</v>
      </c>
      <c r="W253" s="2018"/>
      <c r="X253" s="2018"/>
      <c r="Y253" s="2019"/>
      <c r="Z253" s="2017">
        <f>SUMPRODUCT((ngaygs&gt;=BCĐTK!$AG$2)*(ngaygs&lt;=BCĐTK!$AN$2)*(tkno=$C253),sotien)</f>
        <v>0</v>
      </c>
      <c r="AA253" s="2018"/>
      <c r="AB253" s="2018"/>
      <c r="AC253" s="2019"/>
      <c r="AD253" s="2017">
        <f>SUMPRODUCT((ngaygs&gt;=BCĐTK!$AG$2)*(ngaygs&lt;=BCĐTK!$AN$2)*(tkco=$C253),sotien)</f>
        <v>0</v>
      </c>
      <c r="AE253" s="2018"/>
      <c r="AF253" s="2018"/>
      <c r="AG253" s="2019"/>
      <c r="AH253" s="2017">
        <f t="shared" si="97"/>
        <v>0</v>
      </c>
      <c r="AI253" s="2018"/>
      <c r="AJ253" s="2018"/>
      <c r="AK253" s="2018"/>
      <c r="AL253" s="2019"/>
      <c r="AM253" s="2017">
        <f t="shared" si="98"/>
        <v>0</v>
      </c>
      <c r="AN253" s="2020"/>
      <c r="AO253" s="2020"/>
      <c r="AP253" s="2020"/>
      <c r="AQ253" s="2021"/>
      <c r="AR253" s="1100">
        <v>0</v>
      </c>
      <c r="AS253" s="1100">
        <v>0</v>
      </c>
      <c r="AT253" s="1097"/>
      <c r="AU253" s="1098">
        <v>0</v>
      </c>
      <c r="AV253" s="1098">
        <v>0</v>
      </c>
      <c r="AW253" s="1089"/>
      <c r="AX253" s="1055"/>
    </row>
    <row r="254" spans="2:50" s="1056" customFormat="1" ht="15" customHeight="1" x14ac:dyDescent="0.2">
      <c r="B254" s="1053"/>
      <c r="C254" s="1266" t="s">
        <v>1168</v>
      </c>
      <c r="D254" s="1262" t="s">
        <v>590</v>
      </c>
      <c r="E254" s="2022" t="s">
        <v>1169</v>
      </c>
      <c r="F254" s="2023"/>
      <c r="G254" s="2023"/>
      <c r="H254" s="2023"/>
      <c r="I254" s="2023"/>
      <c r="J254" s="2023"/>
      <c r="K254" s="2023"/>
      <c r="L254" s="2023"/>
      <c r="M254" s="2023"/>
      <c r="N254" s="2023"/>
      <c r="O254" s="2024"/>
      <c r="P254" s="2025"/>
      <c r="Q254" s="2026"/>
      <c r="R254" s="2027">
        <f>SUM(R255:U260)</f>
        <v>0</v>
      </c>
      <c r="S254" s="2028"/>
      <c r="T254" s="2028"/>
      <c r="U254" s="2029"/>
      <c r="V254" s="2027">
        <f>SUM(V255:Y260)</f>
        <v>0</v>
      </c>
      <c r="W254" s="2028"/>
      <c r="X254" s="2028"/>
      <c r="Y254" s="2029"/>
      <c r="Z254" s="2027">
        <f>SUM(Z255:AC260)</f>
        <v>0</v>
      </c>
      <c r="AA254" s="2028"/>
      <c r="AB254" s="2028"/>
      <c r="AC254" s="2029"/>
      <c r="AD254" s="2027">
        <f>SUM(AD255:AG260)</f>
        <v>0</v>
      </c>
      <c r="AE254" s="2028"/>
      <c r="AF254" s="2028"/>
      <c r="AG254" s="2029"/>
      <c r="AH254" s="2027">
        <f>SUM(AH255:AL260)</f>
        <v>0</v>
      </c>
      <c r="AI254" s="2030"/>
      <c r="AJ254" s="2030"/>
      <c r="AK254" s="2030"/>
      <c r="AL254" s="2031"/>
      <c r="AM254" s="2027">
        <f>SUM(AM255:AQ260)</f>
        <v>0</v>
      </c>
      <c r="AN254" s="2030"/>
      <c r="AO254" s="2030"/>
      <c r="AP254" s="2030"/>
      <c r="AQ254" s="2031"/>
      <c r="AR254" s="1100">
        <v>0</v>
      </c>
      <c r="AS254" s="1100">
        <v>0</v>
      </c>
      <c r="AT254" s="1097"/>
      <c r="AU254" s="1098">
        <v>0</v>
      </c>
      <c r="AV254" s="1098">
        <v>0</v>
      </c>
      <c r="AW254" s="1089"/>
      <c r="AX254" s="1055"/>
    </row>
    <row r="255" spans="2:50" s="1056" customFormat="1" ht="15" customHeight="1" x14ac:dyDescent="0.2">
      <c r="B255" s="1053"/>
      <c r="C255" s="1104" t="s">
        <v>1170</v>
      </c>
      <c r="D255" s="1103"/>
      <c r="E255" s="2032" t="s">
        <v>1171</v>
      </c>
      <c r="F255" s="2033"/>
      <c r="G255" s="2033"/>
      <c r="H255" s="2033"/>
      <c r="I255" s="2033"/>
      <c r="J255" s="2033"/>
      <c r="K255" s="2033"/>
      <c r="L255" s="2033"/>
      <c r="M255" s="2033"/>
      <c r="N255" s="2033"/>
      <c r="O255" s="2034"/>
      <c r="P255" s="2035"/>
      <c r="Q255" s="2036"/>
      <c r="R255" s="2017">
        <f>VLOOKUP($C255,DMTK!$B$11:$G$250,5,0)</f>
        <v>0</v>
      </c>
      <c r="S255" s="2018"/>
      <c r="T255" s="2018"/>
      <c r="U255" s="2019"/>
      <c r="V255" s="2017">
        <f>VLOOKUP($C255,DMTK!$B$11:$G$250,6,0)</f>
        <v>0</v>
      </c>
      <c r="W255" s="2018"/>
      <c r="X255" s="2018"/>
      <c r="Y255" s="2019"/>
      <c r="Z255" s="2017">
        <f>SUMPRODUCT((ngaygs&gt;=BCĐTK!$AG$2)*(ngaygs&lt;=BCĐTK!$AN$2)*(tkno=$C255),sotien)</f>
        <v>0</v>
      </c>
      <c r="AA255" s="2018"/>
      <c r="AB255" s="2018"/>
      <c r="AC255" s="2019"/>
      <c r="AD255" s="2017">
        <f>SUMPRODUCT((ngaygs&gt;=BCĐTK!$AG$2)*(ngaygs&lt;=BCĐTK!$AN$2)*(tkco=$C255),sotien)</f>
        <v>0</v>
      </c>
      <c r="AE255" s="2018"/>
      <c r="AF255" s="2018"/>
      <c r="AG255" s="2019"/>
      <c r="AH255" s="2017">
        <f t="shared" ref="AH255:AH260" si="99">IF($C255="","",MAX(R255+Z255-V255-AD255,0))</f>
        <v>0</v>
      </c>
      <c r="AI255" s="2018"/>
      <c r="AJ255" s="2018"/>
      <c r="AK255" s="2018"/>
      <c r="AL255" s="2019"/>
      <c r="AM255" s="2017">
        <f t="shared" ref="AM255:AM260" si="100">IF($C255="","",MAX(V255+AD255-R255-Z255,0))</f>
        <v>0</v>
      </c>
      <c r="AN255" s="2020"/>
      <c r="AO255" s="2020"/>
      <c r="AP255" s="2020"/>
      <c r="AQ255" s="2021"/>
      <c r="AR255" s="1100">
        <v>0</v>
      </c>
      <c r="AS255" s="1100">
        <v>0</v>
      </c>
      <c r="AT255" s="1097"/>
      <c r="AU255" s="1098">
        <v>0</v>
      </c>
      <c r="AV255" s="1098">
        <v>0</v>
      </c>
      <c r="AW255" s="1089"/>
      <c r="AX255" s="1055"/>
    </row>
    <row r="256" spans="2:50" s="1056" customFormat="1" ht="15" customHeight="1" x14ac:dyDescent="0.2">
      <c r="B256" s="1053"/>
      <c r="C256" s="1104" t="s">
        <v>1172</v>
      </c>
      <c r="D256" s="1103"/>
      <c r="E256" s="2032" t="s">
        <v>1159</v>
      </c>
      <c r="F256" s="2033"/>
      <c r="G256" s="2033"/>
      <c r="H256" s="2033"/>
      <c r="I256" s="2033"/>
      <c r="J256" s="2033"/>
      <c r="K256" s="2033"/>
      <c r="L256" s="2033"/>
      <c r="M256" s="2033"/>
      <c r="N256" s="2033"/>
      <c r="O256" s="2034"/>
      <c r="P256" s="2035"/>
      <c r="Q256" s="2036"/>
      <c r="R256" s="2017">
        <f>VLOOKUP($C256,DMTK!$B$11:$G$250,5,0)</f>
        <v>0</v>
      </c>
      <c r="S256" s="2018"/>
      <c r="T256" s="2018"/>
      <c r="U256" s="2019"/>
      <c r="V256" s="2017">
        <f>VLOOKUP($C256,DMTK!$B$11:$G$250,6,0)</f>
        <v>0</v>
      </c>
      <c r="W256" s="2018"/>
      <c r="X256" s="2018"/>
      <c r="Y256" s="2019"/>
      <c r="Z256" s="2017">
        <f>SUMPRODUCT((ngaygs&gt;=BCĐTK!$AG$2)*(ngaygs&lt;=BCĐTK!$AN$2)*(tkno=$C256),sotien)</f>
        <v>0</v>
      </c>
      <c r="AA256" s="2018"/>
      <c r="AB256" s="2018"/>
      <c r="AC256" s="2019"/>
      <c r="AD256" s="2017">
        <f>SUMPRODUCT((ngaygs&gt;=BCĐTK!$AG$2)*(ngaygs&lt;=BCĐTK!$AN$2)*(tkco=$C256),sotien)</f>
        <v>0</v>
      </c>
      <c r="AE256" s="2018"/>
      <c r="AF256" s="2018"/>
      <c r="AG256" s="2019"/>
      <c r="AH256" s="2017">
        <f t="shared" si="99"/>
        <v>0</v>
      </c>
      <c r="AI256" s="2018"/>
      <c r="AJ256" s="2018"/>
      <c r="AK256" s="2018"/>
      <c r="AL256" s="2019"/>
      <c r="AM256" s="2017">
        <f t="shared" si="100"/>
        <v>0</v>
      </c>
      <c r="AN256" s="2020"/>
      <c r="AO256" s="2020"/>
      <c r="AP256" s="2020"/>
      <c r="AQ256" s="2021"/>
      <c r="AR256" s="1100">
        <v>0</v>
      </c>
      <c r="AS256" s="1100">
        <v>0</v>
      </c>
      <c r="AT256" s="1097"/>
      <c r="AU256" s="1098">
        <v>0</v>
      </c>
      <c r="AV256" s="1098">
        <v>0</v>
      </c>
      <c r="AW256" s="1089"/>
      <c r="AX256" s="1055"/>
    </row>
    <row r="257" spans="2:50" s="1056" customFormat="1" ht="15" customHeight="1" x14ac:dyDescent="0.2">
      <c r="B257" s="1053"/>
      <c r="C257" s="1104" t="s">
        <v>1173</v>
      </c>
      <c r="D257" s="1103"/>
      <c r="E257" s="2032" t="s">
        <v>1161</v>
      </c>
      <c r="F257" s="2033"/>
      <c r="G257" s="2033"/>
      <c r="H257" s="2033"/>
      <c r="I257" s="2033"/>
      <c r="J257" s="2033"/>
      <c r="K257" s="2033"/>
      <c r="L257" s="2033"/>
      <c r="M257" s="2033"/>
      <c r="N257" s="2033"/>
      <c r="O257" s="2034"/>
      <c r="P257" s="2035"/>
      <c r="Q257" s="2036"/>
      <c r="R257" s="2017">
        <f>VLOOKUP($C257,DMTK!$B$11:$G$250,5,0)</f>
        <v>0</v>
      </c>
      <c r="S257" s="2018"/>
      <c r="T257" s="2018"/>
      <c r="U257" s="2019"/>
      <c r="V257" s="2017">
        <f>VLOOKUP($C257,DMTK!$B$11:$G$250,6,0)</f>
        <v>0</v>
      </c>
      <c r="W257" s="2018"/>
      <c r="X257" s="2018"/>
      <c r="Y257" s="2019"/>
      <c r="Z257" s="2017">
        <f>SUMPRODUCT((ngaygs&gt;=BCĐTK!$AG$2)*(ngaygs&lt;=BCĐTK!$AN$2)*(tkno=$C257),sotien)</f>
        <v>0</v>
      </c>
      <c r="AA257" s="2018"/>
      <c r="AB257" s="2018"/>
      <c r="AC257" s="2019"/>
      <c r="AD257" s="2017">
        <f>SUMPRODUCT((ngaygs&gt;=BCĐTK!$AG$2)*(ngaygs&lt;=BCĐTK!$AN$2)*(tkco=$C257),sotien)</f>
        <v>0</v>
      </c>
      <c r="AE257" s="2018"/>
      <c r="AF257" s="2018"/>
      <c r="AG257" s="2019"/>
      <c r="AH257" s="2017">
        <f t="shared" si="99"/>
        <v>0</v>
      </c>
      <c r="AI257" s="2018"/>
      <c r="AJ257" s="2018"/>
      <c r="AK257" s="2018"/>
      <c r="AL257" s="2019"/>
      <c r="AM257" s="2017">
        <f t="shared" si="100"/>
        <v>0</v>
      </c>
      <c r="AN257" s="2020"/>
      <c r="AO257" s="2020"/>
      <c r="AP257" s="2020"/>
      <c r="AQ257" s="2021"/>
      <c r="AR257" s="1100">
        <v>0</v>
      </c>
      <c r="AS257" s="1100">
        <v>0</v>
      </c>
      <c r="AT257" s="1097"/>
      <c r="AU257" s="1098">
        <v>0</v>
      </c>
      <c r="AV257" s="1098">
        <v>0</v>
      </c>
      <c r="AW257" s="1089"/>
      <c r="AX257" s="1055"/>
    </row>
    <row r="258" spans="2:50" s="1056" customFormat="1" ht="15" customHeight="1" x14ac:dyDescent="0.2">
      <c r="B258" s="1053"/>
      <c r="C258" s="1104" t="s">
        <v>1174</v>
      </c>
      <c r="D258" s="1103"/>
      <c r="E258" s="2032" t="s">
        <v>1175</v>
      </c>
      <c r="F258" s="2033"/>
      <c r="G258" s="2033"/>
      <c r="H258" s="2033"/>
      <c r="I258" s="2033"/>
      <c r="J258" s="2033"/>
      <c r="K258" s="2033"/>
      <c r="L258" s="2033"/>
      <c r="M258" s="2033"/>
      <c r="N258" s="2033"/>
      <c r="O258" s="2034"/>
      <c r="P258" s="2035"/>
      <c r="Q258" s="2036"/>
      <c r="R258" s="2017">
        <f>VLOOKUP($C258,DMTK!$B$11:$G$250,5,0)</f>
        <v>0</v>
      </c>
      <c r="S258" s="2018"/>
      <c r="T258" s="2018"/>
      <c r="U258" s="2019"/>
      <c r="V258" s="2017">
        <f>VLOOKUP($C258,DMTK!$B$11:$G$250,6,0)</f>
        <v>0</v>
      </c>
      <c r="W258" s="2018"/>
      <c r="X258" s="2018"/>
      <c r="Y258" s="2019"/>
      <c r="Z258" s="2017">
        <f>SUMPRODUCT((ngaygs&gt;=BCĐTK!$AG$2)*(ngaygs&lt;=BCĐTK!$AN$2)*(tkno=$C258),sotien)</f>
        <v>0</v>
      </c>
      <c r="AA258" s="2018"/>
      <c r="AB258" s="2018"/>
      <c r="AC258" s="2019"/>
      <c r="AD258" s="2017">
        <f>SUMPRODUCT((ngaygs&gt;=BCĐTK!$AG$2)*(ngaygs&lt;=BCĐTK!$AN$2)*(tkco=$C258),sotien)</f>
        <v>0</v>
      </c>
      <c r="AE258" s="2018"/>
      <c r="AF258" s="2018"/>
      <c r="AG258" s="2019"/>
      <c r="AH258" s="2017">
        <f t="shared" si="99"/>
        <v>0</v>
      </c>
      <c r="AI258" s="2018"/>
      <c r="AJ258" s="2018"/>
      <c r="AK258" s="2018"/>
      <c r="AL258" s="2019"/>
      <c r="AM258" s="2017">
        <f t="shared" si="100"/>
        <v>0</v>
      </c>
      <c r="AN258" s="2020"/>
      <c r="AO258" s="2020"/>
      <c r="AP258" s="2020"/>
      <c r="AQ258" s="2021"/>
      <c r="AR258" s="1100">
        <v>0</v>
      </c>
      <c r="AS258" s="1100">
        <v>0</v>
      </c>
      <c r="AT258" s="1097"/>
      <c r="AU258" s="1098">
        <v>0</v>
      </c>
      <c r="AV258" s="1098">
        <v>0</v>
      </c>
      <c r="AW258" s="1089"/>
      <c r="AX258" s="1055"/>
    </row>
    <row r="259" spans="2:50" s="1056" customFormat="1" ht="15" customHeight="1" x14ac:dyDescent="0.2">
      <c r="B259" s="1053"/>
      <c r="C259" s="1104" t="s">
        <v>1176</v>
      </c>
      <c r="D259" s="1103"/>
      <c r="E259" s="2032" t="s">
        <v>1165</v>
      </c>
      <c r="F259" s="2033"/>
      <c r="G259" s="2033"/>
      <c r="H259" s="2033"/>
      <c r="I259" s="2033"/>
      <c r="J259" s="2033"/>
      <c r="K259" s="2033"/>
      <c r="L259" s="2033"/>
      <c r="M259" s="2033"/>
      <c r="N259" s="2033"/>
      <c r="O259" s="2034"/>
      <c r="P259" s="2035"/>
      <c r="Q259" s="2036"/>
      <c r="R259" s="2017">
        <f>VLOOKUP($C259,DMTK!$B$11:$G$250,5,0)</f>
        <v>0</v>
      </c>
      <c r="S259" s="2018"/>
      <c r="T259" s="2018"/>
      <c r="U259" s="2019"/>
      <c r="V259" s="2017">
        <f>VLOOKUP($C259,DMTK!$B$11:$G$250,6,0)</f>
        <v>0</v>
      </c>
      <c r="W259" s="2018"/>
      <c r="X259" s="2018"/>
      <c r="Y259" s="2019"/>
      <c r="Z259" s="2017">
        <f>SUMPRODUCT((ngaygs&gt;=BCĐTK!$AG$2)*(ngaygs&lt;=BCĐTK!$AN$2)*(tkno=$C259),sotien)</f>
        <v>0</v>
      </c>
      <c r="AA259" s="2018"/>
      <c r="AB259" s="2018"/>
      <c r="AC259" s="2019"/>
      <c r="AD259" s="2017">
        <f>SUMPRODUCT((ngaygs&gt;=BCĐTK!$AG$2)*(ngaygs&lt;=BCĐTK!$AN$2)*(tkco=$C259),sotien)</f>
        <v>0</v>
      </c>
      <c r="AE259" s="2018"/>
      <c r="AF259" s="2018"/>
      <c r="AG259" s="2019"/>
      <c r="AH259" s="2017">
        <f t="shared" si="99"/>
        <v>0</v>
      </c>
      <c r="AI259" s="2018"/>
      <c r="AJ259" s="2018"/>
      <c r="AK259" s="2018"/>
      <c r="AL259" s="2019"/>
      <c r="AM259" s="2017">
        <f t="shared" si="100"/>
        <v>0</v>
      </c>
      <c r="AN259" s="2020"/>
      <c r="AO259" s="2020"/>
      <c r="AP259" s="2020"/>
      <c r="AQ259" s="2021"/>
      <c r="AR259" s="1100">
        <v>0</v>
      </c>
      <c r="AS259" s="1100">
        <v>0</v>
      </c>
      <c r="AT259" s="1097"/>
      <c r="AU259" s="1098">
        <v>0</v>
      </c>
      <c r="AV259" s="1098">
        <v>0</v>
      </c>
      <c r="AW259" s="1089"/>
      <c r="AX259" s="1055"/>
    </row>
    <row r="260" spans="2:50" s="1056" customFormat="1" ht="15" customHeight="1" x14ac:dyDescent="0.2">
      <c r="B260" s="1053"/>
      <c r="C260" s="1104" t="s">
        <v>1177</v>
      </c>
      <c r="D260" s="1103"/>
      <c r="E260" s="2032" t="s">
        <v>1167</v>
      </c>
      <c r="F260" s="2033"/>
      <c r="G260" s="2033"/>
      <c r="H260" s="2033"/>
      <c r="I260" s="2033"/>
      <c r="J260" s="2033"/>
      <c r="K260" s="2033"/>
      <c r="L260" s="2033"/>
      <c r="M260" s="2033"/>
      <c r="N260" s="2033"/>
      <c r="O260" s="2034"/>
      <c r="P260" s="2035"/>
      <c r="Q260" s="2036"/>
      <c r="R260" s="2017">
        <f>VLOOKUP($C260,DMTK!$B$11:$G$250,5,0)</f>
        <v>0</v>
      </c>
      <c r="S260" s="2018"/>
      <c r="T260" s="2018"/>
      <c r="U260" s="2019"/>
      <c r="V260" s="2017">
        <f>VLOOKUP($C260,DMTK!$B$11:$G$250,6,0)</f>
        <v>0</v>
      </c>
      <c r="W260" s="2018"/>
      <c r="X260" s="2018"/>
      <c r="Y260" s="2019"/>
      <c r="Z260" s="2017">
        <f>SUMPRODUCT((ngaygs&gt;=BCĐTK!$AG$2)*(ngaygs&lt;=BCĐTK!$AN$2)*(tkno=$C260),sotien)</f>
        <v>0</v>
      </c>
      <c r="AA260" s="2018"/>
      <c r="AB260" s="2018"/>
      <c r="AC260" s="2019"/>
      <c r="AD260" s="2017">
        <f>SUMPRODUCT((ngaygs&gt;=BCĐTK!$AG$2)*(ngaygs&lt;=BCĐTK!$AN$2)*(tkco=$C260),sotien)</f>
        <v>0</v>
      </c>
      <c r="AE260" s="2018"/>
      <c r="AF260" s="2018"/>
      <c r="AG260" s="2019"/>
      <c r="AH260" s="2017">
        <f t="shared" si="99"/>
        <v>0</v>
      </c>
      <c r="AI260" s="2018"/>
      <c r="AJ260" s="2018"/>
      <c r="AK260" s="2018"/>
      <c r="AL260" s="2019"/>
      <c r="AM260" s="2017">
        <f t="shared" si="100"/>
        <v>0</v>
      </c>
      <c r="AN260" s="2020"/>
      <c r="AO260" s="2020"/>
      <c r="AP260" s="2020"/>
      <c r="AQ260" s="2021"/>
      <c r="AR260" s="1100">
        <v>0</v>
      </c>
      <c r="AS260" s="1100">
        <v>0</v>
      </c>
      <c r="AT260" s="1097"/>
      <c r="AU260" s="1098">
        <v>0</v>
      </c>
      <c r="AV260" s="1098">
        <v>0</v>
      </c>
      <c r="AW260" s="1089"/>
      <c r="AX260" s="1055"/>
    </row>
    <row r="261" spans="2:50" s="1056" customFormat="1" ht="15" customHeight="1" x14ac:dyDescent="0.2">
      <c r="B261" s="1053"/>
      <c r="C261" s="1267" t="s">
        <v>360</v>
      </c>
      <c r="D261" s="1106" t="s">
        <v>590</v>
      </c>
      <c r="E261" s="2037" t="s">
        <v>361</v>
      </c>
      <c r="F261" s="2038"/>
      <c r="G261" s="2038"/>
      <c r="H261" s="2038"/>
      <c r="I261" s="2038"/>
      <c r="J261" s="2038"/>
      <c r="K261" s="2038"/>
      <c r="L261" s="2038"/>
      <c r="M261" s="2038"/>
      <c r="N261" s="2038"/>
      <c r="O261" s="2039"/>
      <c r="P261" s="2040"/>
      <c r="Q261" s="2041"/>
      <c r="R261" s="2042">
        <f>VLOOKUP($C261,DMTK!$B$11:$G$250,5,0)</f>
        <v>0</v>
      </c>
      <c r="S261" s="2043"/>
      <c r="T261" s="2043"/>
      <c r="U261" s="2044"/>
      <c r="V261" s="2042">
        <f>VLOOKUP($C261,DMTK!$B$11:$G$250,6,0)</f>
        <v>0</v>
      </c>
      <c r="W261" s="2043"/>
      <c r="X261" s="2043"/>
      <c r="Y261" s="2044"/>
      <c r="Z261" s="2042">
        <f>SUMPRODUCT((ngaygs&gt;=BCĐTK!$AG$2)*(ngaygs&lt;=BCĐTK!$AN$2)*(tkno=$C261),sotien)</f>
        <v>0</v>
      </c>
      <c r="AA261" s="2043"/>
      <c r="AB261" s="2043"/>
      <c r="AC261" s="2044"/>
      <c r="AD261" s="2042">
        <f>SUMPRODUCT((ngaygs&gt;=BCĐTK!$AG$2)*(ngaygs&lt;=BCĐTK!$AN$2)*(tkco=$C261),sotien)</f>
        <v>0</v>
      </c>
      <c r="AE261" s="2043"/>
      <c r="AF261" s="2043"/>
      <c r="AG261" s="2044"/>
      <c r="AH261" s="2042">
        <f t="shared" ref="AH261:AH263" si="101">IF($C261="","",MAX(R261+Z261-V261-AD261,0))</f>
        <v>0</v>
      </c>
      <c r="AI261" s="2043"/>
      <c r="AJ261" s="2043"/>
      <c r="AK261" s="2043"/>
      <c r="AL261" s="2044"/>
      <c r="AM261" s="2042">
        <f t="shared" ref="AM261:AM263" si="102">IF($C261="","",MAX(V261+AD261-R261-Z261,0))</f>
        <v>0</v>
      </c>
      <c r="AN261" s="2045"/>
      <c r="AO261" s="2045"/>
      <c r="AP261" s="2045"/>
      <c r="AQ261" s="2046"/>
      <c r="AR261" s="1100">
        <v>0</v>
      </c>
      <c r="AS261" s="1100">
        <v>0</v>
      </c>
      <c r="AT261" s="1097"/>
      <c r="AU261" s="1098">
        <v>0</v>
      </c>
      <c r="AV261" s="1098">
        <v>0</v>
      </c>
      <c r="AW261" s="1089"/>
      <c r="AX261" s="1055"/>
    </row>
    <row r="262" spans="2:50" s="1056" customFormat="1" ht="15" customHeight="1" x14ac:dyDescent="0.2">
      <c r="B262" s="1053"/>
      <c r="C262" s="1267" t="s">
        <v>362</v>
      </c>
      <c r="D262" s="1106" t="s">
        <v>590</v>
      </c>
      <c r="E262" s="2037" t="s">
        <v>363</v>
      </c>
      <c r="F262" s="2038"/>
      <c r="G262" s="2038"/>
      <c r="H262" s="2038"/>
      <c r="I262" s="2038"/>
      <c r="J262" s="2038"/>
      <c r="K262" s="2038"/>
      <c r="L262" s="2038"/>
      <c r="M262" s="2038"/>
      <c r="N262" s="2038"/>
      <c r="O262" s="2039"/>
      <c r="P262" s="2040"/>
      <c r="Q262" s="2041"/>
      <c r="R262" s="2042">
        <f>VLOOKUP($C262,DMTK!$B$11:$G$250,5,0)</f>
        <v>0</v>
      </c>
      <c r="S262" s="2043"/>
      <c r="T262" s="2043"/>
      <c r="U262" s="2044"/>
      <c r="V262" s="2042">
        <f>VLOOKUP($C262,DMTK!$B$11:$G$250,6,0)</f>
        <v>0</v>
      </c>
      <c r="W262" s="2043"/>
      <c r="X262" s="2043"/>
      <c r="Y262" s="2044"/>
      <c r="Z262" s="2042">
        <f>SUMPRODUCT((ngaygs&gt;=BCĐTK!$AG$2)*(ngaygs&lt;=BCĐTK!$AN$2)*(tkno=$C262),sotien)</f>
        <v>0</v>
      </c>
      <c r="AA262" s="2043"/>
      <c r="AB262" s="2043"/>
      <c r="AC262" s="2044"/>
      <c r="AD262" s="2042">
        <f>SUMPRODUCT((ngaygs&gt;=BCĐTK!$AG$2)*(ngaygs&lt;=BCĐTK!$AN$2)*(tkco=$C262),sotien)</f>
        <v>0</v>
      </c>
      <c r="AE262" s="2043"/>
      <c r="AF262" s="2043"/>
      <c r="AG262" s="2044"/>
      <c r="AH262" s="2042">
        <f t="shared" si="101"/>
        <v>0</v>
      </c>
      <c r="AI262" s="2043"/>
      <c r="AJ262" s="2043"/>
      <c r="AK262" s="2043"/>
      <c r="AL262" s="2044"/>
      <c r="AM262" s="2042">
        <f t="shared" si="102"/>
        <v>0</v>
      </c>
      <c r="AN262" s="2045"/>
      <c r="AO262" s="2045"/>
      <c r="AP262" s="2045"/>
      <c r="AQ262" s="2046"/>
      <c r="AR262" s="1100">
        <v>0</v>
      </c>
      <c r="AS262" s="1100">
        <v>0</v>
      </c>
      <c r="AT262" s="1097"/>
      <c r="AU262" s="1098">
        <v>0</v>
      </c>
      <c r="AV262" s="1098">
        <v>0</v>
      </c>
      <c r="AW262" s="1089"/>
      <c r="AX262" s="1055"/>
    </row>
    <row r="263" spans="2:50" s="1056" customFormat="1" ht="15" customHeight="1" x14ac:dyDescent="0.2">
      <c r="B263" s="1053"/>
      <c r="C263" s="1267" t="s">
        <v>364</v>
      </c>
      <c r="D263" s="1106" t="s">
        <v>590</v>
      </c>
      <c r="E263" s="2037" t="s">
        <v>365</v>
      </c>
      <c r="F263" s="2038"/>
      <c r="G263" s="2038"/>
      <c r="H263" s="2038"/>
      <c r="I263" s="2038"/>
      <c r="J263" s="2038"/>
      <c r="K263" s="2038"/>
      <c r="L263" s="2038"/>
      <c r="M263" s="2038"/>
      <c r="N263" s="2038"/>
      <c r="O263" s="2039"/>
      <c r="P263" s="2040"/>
      <c r="Q263" s="2041"/>
      <c r="R263" s="2042">
        <f>VLOOKUP($C263,DMTK!$B$11:$G$250,5,0)</f>
        <v>0</v>
      </c>
      <c r="S263" s="2043"/>
      <c r="T263" s="2043"/>
      <c r="U263" s="2044"/>
      <c r="V263" s="2042">
        <f>VLOOKUP($C263,DMTK!$B$11:$G$250,6,0)</f>
        <v>0</v>
      </c>
      <c r="W263" s="2043"/>
      <c r="X263" s="2043"/>
      <c r="Y263" s="2044"/>
      <c r="Z263" s="2042">
        <f>SUMPRODUCT((ngaygs&gt;=BCĐTK!$AG$2)*(ngaygs&lt;=BCĐTK!$AN$2)*(tkno=$C263),sotien)</f>
        <v>0</v>
      </c>
      <c r="AA263" s="2043"/>
      <c r="AB263" s="2043"/>
      <c r="AC263" s="2044"/>
      <c r="AD263" s="2042">
        <f>SUMPRODUCT((ngaygs&gt;=BCĐTK!$AG$2)*(ngaygs&lt;=BCĐTK!$AN$2)*(tkco=$C263),sotien)</f>
        <v>0</v>
      </c>
      <c r="AE263" s="2043"/>
      <c r="AF263" s="2043"/>
      <c r="AG263" s="2044"/>
      <c r="AH263" s="2042">
        <f t="shared" si="101"/>
        <v>0</v>
      </c>
      <c r="AI263" s="2043"/>
      <c r="AJ263" s="2043"/>
      <c r="AK263" s="2043"/>
      <c r="AL263" s="2044"/>
      <c r="AM263" s="2042">
        <f t="shared" si="102"/>
        <v>0</v>
      </c>
      <c r="AN263" s="2045"/>
      <c r="AO263" s="2045"/>
      <c r="AP263" s="2045"/>
      <c r="AQ263" s="2046"/>
      <c r="AR263" s="1100">
        <v>0</v>
      </c>
      <c r="AS263" s="1100">
        <v>0</v>
      </c>
      <c r="AT263" s="1097"/>
      <c r="AU263" s="1098">
        <v>0</v>
      </c>
      <c r="AV263" s="1098">
        <v>0</v>
      </c>
      <c r="AW263" s="1089"/>
      <c r="AX263" s="1055"/>
    </row>
    <row r="264" spans="2:50" s="1056" customFormat="1" ht="15" customHeight="1" x14ac:dyDescent="0.2">
      <c r="B264" s="1053"/>
      <c r="C264" s="1266" t="s">
        <v>1178</v>
      </c>
      <c r="D264" s="1262" t="s">
        <v>590</v>
      </c>
      <c r="E264" s="2022" t="s">
        <v>369</v>
      </c>
      <c r="F264" s="2023"/>
      <c r="G264" s="2023"/>
      <c r="H264" s="2023"/>
      <c r="I264" s="2023"/>
      <c r="J264" s="2023"/>
      <c r="K264" s="2023"/>
      <c r="L264" s="2023"/>
      <c r="M264" s="2023"/>
      <c r="N264" s="2023"/>
      <c r="O264" s="2024"/>
      <c r="P264" s="2025"/>
      <c r="Q264" s="2026"/>
      <c r="R264" s="2027">
        <f>SUM(R265:U271)</f>
        <v>0</v>
      </c>
      <c r="S264" s="2028"/>
      <c r="T264" s="2028"/>
      <c r="U264" s="2029"/>
      <c r="V264" s="2027">
        <f>SUM(V265:Y271)</f>
        <v>0</v>
      </c>
      <c r="W264" s="2028"/>
      <c r="X264" s="2028"/>
      <c r="Y264" s="2029"/>
      <c r="Z264" s="2027">
        <f>SUM(Z265:AC271)</f>
        <v>0</v>
      </c>
      <c r="AA264" s="2028"/>
      <c r="AB264" s="2028"/>
      <c r="AC264" s="2029"/>
      <c r="AD264" s="2027">
        <f>SUM(AD265:AG271)</f>
        <v>0</v>
      </c>
      <c r="AE264" s="2028"/>
      <c r="AF264" s="2028"/>
      <c r="AG264" s="2029"/>
      <c r="AH264" s="2027">
        <f>SUM(AH265:AL271)</f>
        <v>0</v>
      </c>
      <c r="AI264" s="2030"/>
      <c r="AJ264" s="2030"/>
      <c r="AK264" s="2030"/>
      <c r="AL264" s="2031"/>
      <c r="AM264" s="2027">
        <f>SUM(AM265:AQ271)</f>
        <v>0</v>
      </c>
      <c r="AN264" s="2030"/>
      <c r="AO264" s="2030"/>
      <c r="AP264" s="2030"/>
      <c r="AQ264" s="2031"/>
      <c r="AR264" s="1100">
        <v>0</v>
      </c>
      <c r="AS264" s="1100">
        <v>0</v>
      </c>
      <c r="AT264" s="1097"/>
      <c r="AU264" s="1098">
        <v>0</v>
      </c>
      <c r="AV264" s="1098">
        <v>0</v>
      </c>
      <c r="AW264" s="1089"/>
      <c r="AX264" s="1055"/>
    </row>
    <row r="265" spans="2:50" s="1056" customFormat="1" ht="15" customHeight="1" x14ac:dyDescent="0.2">
      <c r="B265" s="1053"/>
      <c r="C265" s="1104" t="s">
        <v>1179</v>
      </c>
      <c r="D265" s="1103"/>
      <c r="E265" s="2032" t="s">
        <v>1180</v>
      </c>
      <c r="F265" s="2033"/>
      <c r="G265" s="2033"/>
      <c r="H265" s="2033"/>
      <c r="I265" s="2033"/>
      <c r="J265" s="2033"/>
      <c r="K265" s="2033"/>
      <c r="L265" s="2033"/>
      <c r="M265" s="2033"/>
      <c r="N265" s="2033"/>
      <c r="O265" s="2034"/>
      <c r="P265" s="2035"/>
      <c r="Q265" s="2036"/>
      <c r="R265" s="2017">
        <f>VLOOKUP($C265,DMTK!$B$11:$G$250,5,0)</f>
        <v>0</v>
      </c>
      <c r="S265" s="2018"/>
      <c r="T265" s="2018"/>
      <c r="U265" s="2019"/>
      <c r="V265" s="2017">
        <f>VLOOKUP($C265,DMTK!$B$11:$G$250,6,0)</f>
        <v>0</v>
      </c>
      <c r="W265" s="2018"/>
      <c r="X265" s="2018"/>
      <c r="Y265" s="2019"/>
      <c r="Z265" s="2017">
        <f>SUMPRODUCT((ngaygs&gt;=BCĐTK!$AG$2)*(ngaygs&lt;=BCĐTK!$AN$2)*(tkno=$C265),sotien)</f>
        <v>0</v>
      </c>
      <c r="AA265" s="2018"/>
      <c r="AB265" s="2018"/>
      <c r="AC265" s="2019"/>
      <c r="AD265" s="2017">
        <f>SUMPRODUCT((ngaygs&gt;=BCĐTK!$AG$2)*(ngaygs&lt;=BCĐTK!$AN$2)*(tkco=$C265),sotien)</f>
        <v>0</v>
      </c>
      <c r="AE265" s="2018"/>
      <c r="AF265" s="2018"/>
      <c r="AG265" s="2019"/>
      <c r="AH265" s="2017">
        <f t="shared" ref="AH265:AH271" si="103">IF($C265="","",MAX(R265+Z265-V265-AD265,0))</f>
        <v>0</v>
      </c>
      <c r="AI265" s="2018"/>
      <c r="AJ265" s="2018"/>
      <c r="AK265" s="2018"/>
      <c r="AL265" s="2019"/>
      <c r="AM265" s="2017">
        <f t="shared" ref="AM265:AM271" si="104">IF($C265="","",MAX(V265+AD265-R265-Z265,0))</f>
        <v>0</v>
      </c>
      <c r="AN265" s="2020"/>
      <c r="AO265" s="2020"/>
      <c r="AP265" s="2020"/>
      <c r="AQ265" s="2021"/>
      <c r="AR265" s="1100">
        <v>0</v>
      </c>
      <c r="AS265" s="1100">
        <v>0</v>
      </c>
      <c r="AT265" s="1097"/>
      <c r="AU265" s="1098">
        <v>0</v>
      </c>
      <c r="AV265" s="1098">
        <v>0</v>
      </c>
      <c r="AW265" s="1089"/>
      <c r="AX265" s="1055"/>
    </row>
    <row r="266" spans="2:50" s="1056" customFormat="1" ht="15" customHeight="1" x14ac:dyDescent="0.2">
      <c r="B266" s="1053"/>
      <c r="C266" s="1104" t="s">
        <v>1181</v>
      </c>
      <c r="D266" s="1103"/>
      <c r="E266" s="2032" t="s">
        <v>1182</v>
      </c>
      <c r="F266" s="2033"/>
      <c r="G266" s="2033"/>
      <c r="H266" s="2033"/>
      <c r="I266" s="2033"/>
      <c r="J266" s="2033"/>
      <c r="K266" s="2033"/>
      <c r="L266" s="2033"/>
      <c r="M266" s="2033"/>
      <c r="N266" s="2033"/>
      <c r="O266" s="2034"/>
      <c r="P266" s="2035"/>
      <c r="Q266" s="2036"/>
      <c r="R266" s="2017">
        <f>VLOOKUP($C266,DMTK!$B$11:$G$250,5,0)</f>
        <v>0</v>
      </c>
      <c r="S266" s="2018"/>
      <c r="T266" s="2018"/>
      <c r="U266" s="2019"/>
      <c r="V266" s="2017">
        <f>VLOOKUP($C266,DMTK!$B$11:$G$250,6,0)</f>
        <v>0</v>
      </c>
      <c r="W266" s="2018"/>
      <c r="X266" s="2018"/>
      <c r="Y266" s="2019"/>
      <c r="Z266" s="2017">
        <f>SUMPRODUCT((ngaygs&gt;=BCĐTK!$AG$2)*(ngaygs&lt;=BCĐTK!$AN$2)*(tkno=$C266),sotien)</f>
        <v>0</v>
      </c>
      <c r="AA266" s="2018"/>
      <c r="AB266" s="2018"/>
      <c r="AC266" s="2019"/>
      <c r="AD266" s="2017">
        <f>SUMPRODUCT((ngaygs&gt;=BCĐTK!$AG$2)*(ngaygs&lt;=BCĐTK!$AN$2)*(tkco=$C266),sotien)</f>
        <v>0</v>
      </c>
      <c r="AE266" s="2018"/>
      <c r="AF266" s="2018"/>
      <c r="AG266" s="2019"/>
      <c r="AH266" s="2017">
        <f t="shared" si="103"/>
        <v>0</v>
      </c>
      <c r="AI266" s="2018"/>
      <c r="AJ266" s="2018"/>
      <c r="AK266" s="2018"/>
      <c r="AL266" s="2019"/>
      <c r="AM266" s="2017">
        <f t="shared" si="104"/>
        <v>0</v>
      </c>
      <c r="AN266" s="2020"/>
      <c r="AO266" s="2020"/>
      <c r="AP266" s="2020"/>
      <c r="AQ266" s="2021"/>
      <c r="AR266" s="1100">
        <v>0</v>
      </c>
      <c r="AS266" s="1100">
        <v>0</v>
      </c>
      <c r="AT266" s="1097"/>
      <c r="AU266" s="1098">
        <v>0</v>
      </c>
      <c r="AV266" s="1098">
        <v>0</v>
      </c>
      <c r="AW266" s="1089"/>
      <c r="AX266" s="1055"/>
    </row>
    <row r="267" spans="2:50" s="1056" customFormat="1" ht="15" customHeight="1" x14ac:dyDescent="0.2">
      <c r="B267" s="1053"/>
      <c r="C267" s="1104" t="s">
        <v>1183</v>
      </c>
      <c r="D267" s="1103"/>
      <c r="E267" s="2032" t="s">
        <v>1184</v>
      </c>
      <c r="F267" s="2033"/>
      <c r="G267" s="2033"/>
      <c r="H267" s="2033"/>
      <c r="I267" s="2033"/>
      <c r="J267" s="2033"/>
      <c r="K267" s="2033"/>
      <c r="L267" s="2033"/>
      <c r="M267" s="2033"/>
      <c r="N267" s="2033"/>
      <c r="O267" s="2034"/>
      <c r="P267" s="2035"/>
      <c r="Q267" s="2036"/>
      <c r="R267" s="2017">
        <f>VLOOKUP($C267,DMTK!$B$11:$G$250,5,0)</f>
        <v>0</v>
      </c>
      <c r="S267" s="2018"/>
      <c r="T267" s="2018"/>
      <c r="U267" s="2019"/>
      <c r="V267" s="2017">
        <f>VLOOKUP($C267,DMTK!$B$11:$G$250,6,0)</f>
        <v>0</v>
      </c>
      <c r="W267" s="2018"/>
      <c r="X267" s="2018"/>
      <c r="Y267" s="2019"/>
      <c r="Z267" s="2017">
        <f>SUMPRODUCT((ngaygs&gt;=BCĐTK!$AG$2)*(ngaygs&lt;=BCĐTK!$AN$2)*(tkno=$C267),sotien)</f>
        <v>0</v>
      </c>
      <c r="AA267" s="2018"/>
      <c r="AB267" s="2018"/>
      <c r="AC267" s="2019"/>
      <c r="AD267" s="2017">
        <f>SUMPRODUCT((ngaygs&gt;=BCĐTK!$AG$2)*(ngaygs&lt;=BCĐTK!$AN$2)*(tkco=$C267),sotien)</f>
        <v>0</v>
      </c>
      <c r="AE267" s="2018"/>
      <c r="AF267" s="2018"/>
      <c r="AG267" s="2019"/>
      <c r="AH267" s="2017">
        <f t="shared" si="103"/>
        <v>0</v>
      </c>
      <c r="AI267" s="2018"/>
      <c r="AJ267" s="2018"/>
      <c r="AK267" s="2018"/>
      <c r="AL267" s="2019"/>
      <c r="AM267" s="2017">
        <f t="shared" si="104"/>
        <v>0</v>
      </c>
      <c r="AN267" s="2020"/>
      <c r="AO267" s="2020"/>
      <c r="AP267" s="2020"/>
      <c r="AQ267" s="2021"/>
      <c r="AR267" s="1100">
        <v>0</v>
      </c>
      <c r="AS267" s="1100">
        <v>0</v>
      </c>
      <c r="AT267" s="1097"/>
      <c r="AU267" s="1098">
        <v>0</v>
      </c>
      <c r="AV267" s="1098">
        <v>0</v>
      </c>
      <c r="AW267" s="1089"/>
      <c r="AX267" s="1055"/>
    </row>
    <row r="268" spans="2:50" s="1056" customFormat="1" ht="15" customHeight="1" x14ac:dyDescent="0.2">
      <c r="B268" s="1053"/>
      <c r="C268" s="1104" t="s">
        <v>1185</v>
      </c>
      <c r="D268" s="1103"/>
      <c r="E268" s="2032" t="s">
        <v>1175</v>
      </c>
      <c r="F268" s="2033"/>
      <c r="G268" s="2033"/>
      <c r="H268" s="2033"/>
      <c r="I268" s="2033"/>
      <c r="J268" s="2033"/>
      <c r="K268" s="2033"/>
      <c r="L268" s="2033"/>
      <c r="M268" s="2033"/>
      <c r="N268" s="2033"/>
      <c r="O268" s="2034"/>
      <c r="P268" s="2035"/>
      <c r="Q268" s="2036"/>
      <c r="R268" s="2017">
        <f>VLOOKUP($C268,DMTK!$B$11:$G$250,5,0)</f>
        <v>0</v>
      </c>
      <c r="S268" s="2018"/>
      <c r="T268" s="2018"/>
      <c r="U268" s="2019"/>
      <c r="V268" s="2017">
        <f>VLOOKUP($C268,DMTK!$B$11:$G$250,6,0)</f>
        <v>0</v>
      </c>
      <c r="W268" s="2018"/>
      <c r="X268" s="2018"/>
      <c r="Y268" s="2019"/>
      <c r="Z268" s="2017">
        <f>SUMPRODUCT((ngaygs&gt;=BCĐTK!$AG$2)*(ngaygs&lt;=BCĐTK!$AN$2)*(tkno=$C268),sotien)</f>
        <v>0</v>
      </c>
      <c r="AA268" s="2018"/>
      <c r="AB268" s="2018"/>
      <c r="AC268" s="2019"/>
      <c r="AD268" s="2017">
        <f>SUMPRODUCT((ngaygs&gt;=BCĐTK!$AG$2)*(ngaygs&lt;=BCĐTK!$AN$2)*(tkco=$C268),sotien)</f>
        <v>0</v>
      </c>
      <c r="AE268" s="2018"/>
      <c r="AF268" s="2018"/>
      <c r="AG268" s="2019"/>
      <c r="AH268" s="2017">
        <f t="shared" si="103"/>
        <v>0</v>
      </c>
      <c r="AI268" s="2018"/>
      <c r="AJ268" s="2018"/>
      <c r="AK268" s="2018"/>
      <c r="AL268" s="2019"/>
      <c r="AM268" s="2017">
        <f t="shared" si="104"/>
        <v>0</v>
      </c>
      <c r="AN268" s="2020"/>
      <c r="AO268" s="2020"/>
      <c r="AP268" s="2020"/>
      <c r="AQ268" s="2021"/>
      <c r="AR268" s="1100">
        <v>0</v>
      </c>
      <c r="AS268" s="1100">
        <v>0</v>
      </c>
      <c r="AT268" s="1097"/>
      <c r="AU268" s="1098">
        <v>0</v>
      </c>
      <c r="AV268" s="1098">
        <v>0</v>
      </c>
      <c r="AW268" s="1089"/>
      <c r="AX268" s="1055"/>
    </row>
    <row r="269" spans="2:50" s="1056" customFormat="1" ht="15" customHeight="1" x14ac:dyDescent="0.2">
      <c r="B269" s="1053"/>
      <c r="C269" s="1104" t="s">
        <v>1186</v>
      </c>
      <c r="D269" s="1103"/>
      <c r="E269" s="2032" t="s">
        <v>1187</v>
      </c>
      <c r="F269" s="2033"/>
      <c r="G269" s="2033"/>
      <c r="H269" s="2033"/>
      <c r="I269" s="2033"/>
      <c r="J269" s="2033"/>
      <c r="K269" s="2033"/>
      <c r="L269" s="2033"/>
      <c r="M269" s="2033"/>
      <c r="N269" s="2033"/>
      <c r="O269" s="2034"/>
      <c r="P269" s="2035"/>
      <c r="Q269" s="2036"/>
      <c r="R269" s="2017">
        <f>VLOOKUP($C269,DMTK!$B$11:$G$250,5,0)</f>
        <v>0</v>
      </c>
      <c r="S269" s="2018"/>
      <c r="T269" s="2018"/>
      <c r="U269" s="2019"/>
      <c r="V269" s="2017">
        <f>VLOOKUP($C269,DMTK!$B$11:$G$250,6,0)</f>
        <v>0</v>
      </c>
      <c r="W269" s="2018"/>
      <c r="X269" s="2018"/>
      <c r="Y269" s="2019"/>
      <c r="Z269" s="2017">
        <f>SUMPRODUCT((ngaygs&gt;=BCĐTK!$AG$2)*(ngaygs&lt;=BCĐTK!$AN$2)*(tkno=$C269),sotien)</f>
        <v>0</v>
      </c>
      <c r="AA269" s="2018"/>
      <c r="AB269" s="2018"/>
      <c r="AC269" s="2019"/>
      <c r="AD269" s="2017">
        <f>SUMPRODUCT((ngaygs&gt;=BCĐTK!$AG$2)*(ngaygs&lt;=BCĐTK!$AN$2)*(tkco=$C269),sotien)</f>
        <v>0</v>
      </c>
      <c r="AE269" s="2018"/>
      <c r="AF269" s="2018"/>
      <c r="AG269" s="2019"/>
      <c r="AH269" s="2017">
        <f t="shared" si="103"/>
        <v>0</v>
      </c>
      <c r="AI269" s="2018"/>
      <c r="AJ269" s="2018"/>
      <c r="AK269" s="2018"/>
      <c r="AL269" s="2019"/>
      <c r="AM269" s="2017">
        <f t="shared" si="104"/>
        <v>0</v>
      </c>
      <c r="AN269" s="2020"/>
      <c r="AO269" s="2020"/>
      <c r="AP269" s="2020"/>
      <c r="AQ269" s="2021"/>
      <c r="AR269" s="1100">
        <v>0</v>
      </c>
      <c r="AS269" s="1100">
        <v>0</v>
      </c>
      <c r="AT269" s="1097"/>
      <c r="AU269" s="1098">
        <v>0</v>
      </c>
      <c r="AV269" s="1098">
        <v>0</v>
      </c>
      <c r="AW269" s="1089"/>
      <c r="AX269" s="1055"/>
    </row>
    <row r="270" spans="2:50" s="1056" customFormat="1" ht="15" customHeight="1" x14ac:dyDescent="0.2">
      <c r="B270" s="1053"/>
      <c r="C270" s="1104" t="s">
        <v>1188</v>
      </c>
      <c r="D270" s="1103"/>
      <c r="E270" s="2032" t="s">
        <v>1165</v>
      </c>
      <c r="F270" s="2033"/>
      <c r="G270" s="2033"/>
      <c r="H270" s="2033"/>
      <c r="I270" s="2033"/>
      <c r="J270" s="2033"/>
      <c r="K270" s="2033"/>
      <c r="L270" s="2033"/>
      <c r="M270" s="2033"/>
      <c r="N270" s="2033"/>
      <c r="O270" s="2034"/>
      <c r="P270" s="2035"/>
      <c r="Q270" s="2036"/>
      <c r="R270" s="2017">
        <f>VLOOKUP($C270,DMTK!$B$11:$G$250,5,0)</f>
        <v>0</v>
      </c>
      <c r="S270" s="2018"/>
      <c r="T270" s="2018"/>
      <c r="U270" s="2019"/>
      <c r="V270" s="2017">
        <f>VLOOKUP($C270,DMTK!$B$11:$G$250,6,0)</f>
        <v>0</v>
      </c>
      <c r="W270" s="2018"/>
      <c r="X270" s="2018"/>
      <c r="Y270" s="2019"/>
      <c r="Z270" s="2017">
        <f>SUMPRODUCT((ngaygs&gt;=BCĐTK!$AG$2)*(ngaygs&lt;=BCĐTK!$AN$2)*(tkno=$C270),sotien)</f>
        <v>0</v>
      </c>
      <c r="AA270" s="2018"/>
      <c r="AB270" s="2018"/>
      <c r="AC270" s="2019"/>
      <c r="AD270" s="2017">
        <f>SUMPRODUCT((ngaygs&gt;=BCĐTK!$AG$2)*(ngaygs&lt;=BCĐTK!$AN$2)*(tkco=$C270),sotien)</f>
        <v>0</v>
      </c>
      <c r="AE270" s="2018"/>
      <c r="AF270" s="2018"/>
      <c r="AG270" s="2019"/>
      <c r="AH270" s="2017">
        <f t="shared" ref="AH270" si="105">IF($C270="","",MAX(R270+Z270-V270-AD270,0))</f>
        <v>0</v>
      </c>
      <c r="AI270" s="2018"/>
      <c r="AJ270" s="2018"/>
      <c r="AK270" s="2018"/>
      <c r="AL270" s="2019"/>
      <c r="AM270" s="2017">
        <f t="shared" ref="AM270" si="106">IF($C270="","",MAX(V270+AD270-R270-Z270,0))</f>
        <v>0</v>
      </c>
      <c r="AN270" s="2020"/>
      <c r="AO270" s="2020"/>
      <c r="AP270" s="2020"/>
      <c r="AQ270" s="2021"/>
      <c r="AR270" s="1100">
        <v>0</v>
      </c>
      <c r="AS270" s="1100">
        <v>0</v>
      </c>
      <c r="AT270" s="1097"/>
      <c r="AU270" s="1098">
        <v>0</v>
      </c>
      <c r="AV270" s="1098">
        <v>0</v>
      </c>
      <c r="AW270" s="1089"/>
      <c r="AX270" s="1055"/>
    </row>
    <row r="271" spans="2:50" s="1056" customFormat="1" ht="15" customHeight="1" x14ac:dyDescent="0.2">
      <c r="B271" s="1053"/>
      <c r="C271" s="1104" t="s">
        <v>1189</v>
      </c>
      <c r="D271" s="1103"/>
      <c r="E271" s="2032" t="s">
        <v>1167</v>
      </c>
      <c r="F271" s="2033"/>
      <c r="G271" s="2033"/>
      <c r="H271" s="2033"/>
      <c r="I271" s="2033"/>
      <c r="J271" s="2033"/>
      <c r="K271" s="2033"/>
      <c r="L271" s="2033"/>
      <c r="M271" s="2033"/>
      <c r="N271" s="2033"/>
      <c r="O271" s="2034"/>
      <c r="P271" s="2035"/>
      <c r="Q271" s="2036"/>
      <c r="R271" s="2017">
        <f>VLOOKUP($C271,DMTK!$B$11:$G$250,5,0)</f>
        <v>0</v>
      </c>
      <c r="S271" s="2018"/>
      <c r="T271" s="2018"/>
      <c r="U271" s="2019"/>
      <c r="V271" s="2017">
        <f>VLOOKUP($C271,DMTK!$B$11:$G$250,6,0)</f>
        <v>0</v>
      </c>
      <c r="W271" s="2018"/>
      <c r="X271" s="2018"/>
      <c r="Y271" s="2019"/>
      <c r="Z271" s="2017">
        <f>SUMPRODUCT((ngaygs&gt;=BCĐTK!$AG$2)*(ngaygs&lt;=BCĐTK!$AN$2)*(tkno=$C271),sotien)</f>
        <v>0</v>
      </c>
      <c r="AA271" s="2018"/>
      <c r="AB271" s="2018"/>
      <c r="AC271" s="2019"/>
      <c r="AD271" s="2017">
        <f>SUMPRODUCT((ngaygs&gt;=BCĐTK!$AG$2)*(ngaygs&lt;=BCĐTK!$AN$2)*(tkco=$C271),sotien)</f>
        <v>0</v>
      </c>
      <c r="AE271" s="2018"/>
      <c r="AF271" s="2018"/>
      <c r="AG271" s="2019"/>
      <c r="AH271" s="2017">
        <f t="shared" si="103"/>
        <v>0</v>
      </c>
      <c r="AI271" s="2018"/>
      <c r="AJ271" s="2018"/>
      <c r="AK271" s="2018"/>
      <c r="AL271" s="2019"/>
      <c r="AM271" s="2017">
        <f t="shared" si="104"/>
        <v>0</v>
      </c>
      <c r="AN271" s="2020"/>
      <c r="AO271" s="2020"/>
      <c r="AP271" s="2020"/>
      <c r="AQ271" s="2021"/>
      <c r="AR271" s="1100">
        <v>0</v>
      </c>
      <c r="AS271" s="1100">
        <v>0</v>
      </c>
      <c r="AT271" s="1097"/>
      <c r="AU271" s="1098">
        <v>0</v>
      </c>
      <c r="AV271" s="1098">
        <v>0</v>
      </c>
      <c r="AW271" s="1089"/>
      <c r="AX271" s="1055"/>
    </row>
    <row r="272" spans="2:50" s="1056" customFormat="1" ht="15" customHeight="1" x14ac:dyDescent="0.2">
      <c r="B272" s="1053"/>
      <c r="C272" s="1266" t="s">
        <v>366</v>
      </c>
      <c r="D272" s="1204" t="s">
        <v>590</v>
      </c>
      <c r="E272" s="2022" t="s">
        <v>371</v>
      </c>
      <c r="F272" s="2023"/>
      <c r="G272" s="2023"/>
      <c r="H272" s="2023"/>
      <c r="I272" s="2023"/>
      <c r="J272" s="2023"/>
      <c r="K272" s="2023"/>
      <c r="L272" s="2023"/>
      <c r="M272" s="2023"/>
      <c r="N272" s="2023"/>
      <c r="O272" s="2024"/>
      <c r="P272" s="2025"/>
      <c r="Q272" s="2026"/>
      <c r="R272" s="2027">
        <f>SUM(R273:U280)</f>
        <v>0</v>
      </c>
      <c r="S272" s="2028"/>
      <c r="T272" s="2028"/>
      <c r="U272" s="2029"/>
      <c r="V272" s="2027">
        <f>SUM(V273:Y280)</f>
        <v>0</v>
      </c>
      <c r="W272" s="2028"/>
      <c r="X272" s="2028"/>
      <c r="Y272" s="2029"/>
      <c r="Z272" s="2027">
        <f>SUM(Z273:AC280)</f>
        <v>0</v>
      </c>
      <c r="AA272" s="2028"/>
      <c r="AB272" s="2028"/>
      <c r="AC272" s="2029"/>
      <c r="AD272" s="2027">
        <f>SUM(AD273:AG280)</f>
        <v>0</v>
      </c>
      <c r="AE272" s="2028"/>
      <c r="AF272" s="2028"/>
      <c r="AG272" s="2029"/>
      <c r="AH272" s="2027">
        <f>SUM(AH273:AL280)</f>
        <v>0</v>
      </c>
      <c r="AI272" s="2030"/>
      <c r="AJ272" s="2030"/>
      <c r="AK272" s="2030"/>
      <c r="AL272" s="2031"/>
      <c r="AM272" s="2027">
        <f>SUM(AM273:AQ280)</f>
        <v>0</v>
      </c>
      <c r="AN272" s="2030"/>
      <c r="AO272" s="2030"/>
      <c r="AP272" s="2030"/>
      <c r="AQ272" s="2031"/>
      <c r="AR272" s="1100">
        <v>0</v>
      </c>
      <c r="AS272" s="1100">
        <v>0</v>
      </c>
      <c r="AT272" s="1097"/>
      <c r="AU272" s="1098">
        <v>0</v>
      </c>
      <c r="AV272" s="1098">
        <v>0</v>
      </c>
      <c r="AW272" s="1089"/>
      <c r="AX272" s="1055"/>
    </row>
    <row r="273" spans="2:50" s="1056" customFormat="1" ht="15" customHeight="1" x14ac:dyDescent="0.2">
      <c r="B273" s="1053"/>
      <c r="C273" s="1104" t="s">
        <v>368</v>
      </c>
      <c r="D273" s="1103"/>
      <c r="E273" s="2032" t="s">
        <v>1190</v>
      </c>
      <c r="F273" s="2033"/>
      <c r="G273" s="2033"/>
      <c r="H273" s="2033"/>
      <c r="I273" s="2033"/>
      <c r="J273" s="2033"/>
      <c r="K273" s="2033"/>
      <c r="L273" s="2033"/>
      <c r="M273" s="2033"/>
      <c r="N273" s="2033"/>
      <c r="O273" s="2034"/>
      <c r="P273" s="2035"/>
      <c r="Q273" s="2036"/>
      <c r="R273" s="2017">
        <f>VLOOKUP($C273,DMTK!$B$11:$G$250,5,0)</f>
        <v>0</v>
      </c>
      <c r="S273" s="2018"/>
      <c r="T273" s="2018"/>
      <c r="U273" s="2019"/>
      <c r="V273" s="2017">
        <f>VLOOKUP($C273,DMTK!$B$11:$G$250,6,0)</f>
        <v>0</v>
      </c>
      <c r="W273" s="2018"/>
      <c r="X273" s="2018"/>
      <c r="Y273" s="2019"/>
      <c r="Z273" s="2017">
        <f>SUMPRODUCT((ngaygs&gt;=BCĐTK!$AG$2)*(ngaygs&lt;=BCĐTK!$AN$2)*(tkno=$C273),sotien)</f>
        <v>0</v>
      </c>
      <c r="AA273" s="2018"/>
      <c r="AB273" s="2018"/>
      <c r="AC273" s="2019"/>
      <c r="AD273" s="2017">
        <f>SUMPRODUCT((ngaygs&gt;=BCĐTK!$AG$2)*(ngaygs&lt;=BCĐTK!$AN$2)*(tkco=$C273),sotien)</f>
        <v>0</v>
      </c>
      <c r="AE273" s="2018"/>
      <c r="AF273" s="2018"/>
      <c r="AG273" s="2019"/>
      <c r="AH273" s="2017">
        <f t="shared" ref="AH273:AH274" si="107">IF($C273="","",MAX(R273+Z273-V273-AD273,0))</f>
        <v>0</v>
      </c>
      <c r="AI273" s="2018"/>
      <c r="AJ273" s="2018"/>
      <c r="AK273" s="2018"/>
      <c r="AL273" s="2019"/>
      <c r="AM273" s="2017">
        <f t="shared" ref="AM273:AM274" si="108">IF($C273="","",MAX(V273+AD273-R273-Z273,0))</f>
        <v>0</v>
      </c>
      <c r="AN273" s="2020"/>
      <c r="AO273" s="2020"/>
      <c r="AP273" s="2020"/>
      <c r="AQ273" s="2021"/>
      <c r="AR273" s="1100">
        <v>0</v>
      </c>
      <c r="AS273" s="1100">
        <v>0</v>
      </c>
      <c r="AT273" s="1097"/>
      <c r="AU273" s="1098">
        <v>0</v>
      </c>
      <c r="AV273" s="1098">
        <v>0</v>
      </c>
      <c r="AW273" s="1089"/>
      <c r="AX273" s="1055"/>
    </row>
    <row r="274" spans="2:50" s="1056" customFormat="1" ht="15" customHeight="1" x14ac:dyDescent="0.2">
      <c r="B274" s="1053"/>
      <c r="C274" s="1104" t="s">
        <v>370</v>
      </c>
      <c r="D274" s="1103"/>
      <c r="E274" s="2032" t="s">
        <v>1191</v>
      </c>
      <c r="F274" s="2033"/>
      <c r="G274" s="2033"/>
      <c r="H274" s="2033"/>
      <c r="I274" s="2033"/>
      <c r="J274" s="2033"/>
      <c r="K274" s="2033"/>
      <c r="L274" s="2033"/>
      <c r="M274" s="2033"/>
      <c r="N274" s="2033"/>
      <c r="O274" s="2034"/>
      <c r="P274" s="2035"/>
      <c r="Q274" s="2036"/>
      <c r="R274" s="2017">
        <f>VLOOKUP($C274,DMTK!$B$11:$G$250,5,0)</f>
        <v>0</v>
      </c>
      <c r="S274" s="2018"/>
      <c r="T274" s="2018"/>
      <c r="U274" s="2019"/>
      <c r="V274" s="2017">
        <f>VLOOKUP($C274,DMTK!$B$11:$G$250,6,0)</f>
        <v>0</v>
      </c>
      <c r="W274" s="2018"/>
      <c r="X274" s="2018"/>
      <c r="Y274" s="2019"/>
      <c r="Z274" s="2017">
        <f>SUMPRODUCT((ngaygs&gt;=BCĐTK!$AG$2)*(ngaygs&lt;=BCĐTK!$AN$2)*(tkno=$C274),sotien)</f>
        <v>0</v>
      </c>
      <c r="AA274" s="2018"/>
      <c r="AB274" s="2018"/>
      <c r="AC274" s="2019"/>
      <c r="AD274" s="2017">
        <f>SUMPRODUCT((ngaygs&gt;=BCĐTK!$AG$2)*(ngaygs&lt;=BCĐTK!$AN$2)*(tkco=$C274),sotien)</f>
        <v>0</v>
      </c>
      <c r="AE274" s="2018"/>
      <c r="AF274" s="2018"/>
      <c r="AG274" s="2019"/>
      <c r="AH274" s="2017">
        <f t="shared" si="107"/>
        <v>0</v>
      </c>
      <c r="AI274" s="2018"/>
      <c r="AJ274" s="2018"/>
      <c r="AK274" s="2018"/>
      <c r="AL274" s="2019"/>
      <c r="AM274" s="2017">
        <f t="shared" si="108"/>
        <v>0</v>
      </c>
      <c r="AN274" s="2020"/>
      <c r="AO274" s="2020"/>
      <c r="AP274" s="2020"/>
      <c r="AQ274" s="2021"/>
      <c r="AR274" s="1100">
        <v>0</v>
      </c>
      <c r="AS274" s="1100">
        <v>0</v>
      </c>
      <c r="AT274" s="1097"/>
      <c r="AU274" s="1098">
        <v>0</v>
      </c>
      <c r="AV274" s="1098">
        <v>0</v>
      </c>
      <c r="AW274" s="1089"/>
      <c r="AX274" s="1055"/>
    </row>
    <row r="275" spans="2:50" s="1056" customFormat="1" ht="15" customHeight="1" x14ac:dyDescent="0.2">
      <c r="B275" s="1053"/>
      <c r="C275" s="1104" t="s">
        <v>1192</v>
      </c>
      <c r="D275" s="1103"/>
      <c r="E275" s="2032" t="s">
        <v>1193</v>
      </c>
      <c r="F275" s="2033"/>
      <c r="G275" s="2033"/>
      <c r="H275" s="2033"/>
      <c r="I275" s="2033"/>
      <c r="J275" s="2033"/>
      <c r="K275" s="2033"/>
      <c r="L275" s="2033"/>
      <c r="M275" s="2033"/>
      <c r="N275" s="2033"/>
      <c r="O275" s="2034"/>
      <c r="P275" s="2035"/>
      <c r="Q275" s="2036"/>
      <c r="R275" s="2017">
        <f>VLOOKUP($C275,DMTK!$B$11:$G$250,5,0)</f>
        <v>0</v>
      </c>
      <c r="S275" s="2018"/>
      <c r="T275" s="2018"/>
      <c r="U275" s="2019"/>
      <c r="V275" s="2017">
        <f>VLOOKUP($C275,DMTK!$B$11:$G$250,6,0)</f>
        <v>0</v>
      </c>
      <c r="W275" s="2018"/>
      <c r="X275" s="2018"/>
      <c r="Y275" s="2019"/>
      <c r="Z275" s="2017">
        <f>SUMPRODUCT((ngaygs&gt;=BCĐTK!$AG$2)*(ngaygs&lt;=BCĐTK!$AN$2)*(tkno=$C275),sotien)</f>
        <v>0</v>
      </c>
      <c r="AA275" s="2018"/>
      <c r="AB275" s="2018"/>
      <c r="AC275" s="2019"/>
      <c r="AD275" s="2017">
        <f>SUMPRODUCT((ngaygs&gt;=BCĐTK!$AG$2)*(ngaygs&lt;=BCĐTK!$AN$2)*(tkco=$C275),sotien)</f>
        <v>0</v>
      </c>
      <c r="AE275" s="2018"/>
      <c r="AF275" s="2018"/>
      <c r="AG275" s="2019"/>
      <c r="AH275" s="2017">
        <f t="shared" ref="AH275:AH280" si="109">IF($C275="","",MAX(R275+Z275-V275-AD275,0))</f>
        <v>0</v>
      </c>
      <c r="AI275" s="2018"/>
      <c r="AJ275" s="2018"/>
      <c r="AK275" s="2018"/>
      <c r="AL275" s="2019"/>
      <c r="AM275" s="2017">
        <f t="shared" ref="AM275:AM280" si="110">IF($C275="","",MAX(V275+AD275-R275-Z275,0))</f>
        <v>0</v>
      </c>
      <c r="AN275" s="2020"/>
      <c r="AO275" s="2020"/>
      <c r="AP275" s="2020"/>
      <c r="AQ275" s="2021"/>
      <c r="AR275" s="1100">
        <v>0</v>
      </c>
      <c r="AS275" s="1100">
        <v>0</v>
      </c>
      <c r="AT275" s="1097"/>
      <c r="AU275" s="1098">
        <v>0</v>
      </c>
      <c r="AV275" s="1098">
        <v>0</v>
      </c>
      <c r="AW275" s="1089"/>
      <c r="AX275" s="1055"/>
    </row>
    <row r="276" spans="2:50" s="1056" customFormat="1" ht="15" customHeight="1" x14ac:dyDescent="0.2">
      <c r="B276" s="1053"/>
      <c r="C276" s="1104" t="s">
        <v>1194</v>
      </c>
      <c r="D276" s="1103"/>
      <c r="E276" s="2032" t="s">
        <v>1175</v>
      </c>
      <c r="F276" s="2033"/>
      <c r="G276" s="2033"/>
      <c r="H276" s="2033"/>
      <c r="I276" s="2033"/>
      <c r="J276" s="2033"/>
      <c r="K276" s="2033"/>
      <c r="L276" s="2033"/>
      <c r="M276" s="2033"/>
      <c r="N276" s="2033"/>
      <c r="O276" s="2034"/>
      <c r="P276" s="2035"/>
      <c r="Q276" s="2036"/>
      <c r="R276" s="2017">
        <f>VLOOKUP($C276,DMTK!$B$11:$G$250,5,0)</f>
        <v>0</v>
      </c>
      <c r="S276" s="2018"/>
      <c r="T276" s="2018"/>
      <c r="U276" s="2019"/>
      <c r="V276" s="2017">
        <f>VLOOKUP($C276,DMTK!$B$11:$G$250,6,0)</f>
        <v>0</v>
      </c>
      <c r="W276" s="2018"/>
      <c r="X276" s="2018"/>
      <c r="Y276" s="2019"/>
      <c r="Z276" s="2017">
        <f>SUMPRODUCT((ngaygs&gt;=BCĐTK!$AG$2)*(ngaygs&lt;=BCĐTK!$AN$2)*(tkno=$C276),sotien)</f>
        <v>0</v>
      </c>
      <c r="AA276" s="2018"/>
      <c r="AB276" s="2018"/>
      <c r="AC276" s="2019"/>
      <c r="AD276" s="2017">
        <f>SUMPRODUCT((ngaygs&gt;=BCĐTK!$AG$2)*(ngaygs&lt;=BCĐTK!$AN$2)*(tkco=$C276),sotien)</f>
        <v>0</v>
      </c>
      <c r="AE276" s="2018"/>
      <c r="AF276" s="2018"/>
      <c r="AG276" s="2019"/>
      <c r="AH276" s="2017">
        <f t="shared" si="109"/>
        <v>0</v>
      </c>
      <c r="AI276" s="2018"/>
      <c r="AJ276" s="2018"/>
      <c r="AK276" s="2018"/>
      <c r="AL276" s="2019"/>
      <c r="AM276" s="2017">
        <f t="shared" si="110"/>
        <v>0</v>
      </c>
      <c r="AN276" s="2020"/>
      <c r="AO276" s="2020"/>
      <c r="AP276" s="2020"/>
      <c r="AQ276" s="2021"/>
      <c r="AR276" s="1100">
        <v>0</v>
      </c>
      <c r="AS276" s="1100">
        <v>0</v>
      </c>
      <c r="AT276" s="1097"/>
      <c r="AU276" s="1098">
        <v>0</v>
      </c>
      <c r="AV276" s="1098">
        <v>0</v>
      </c>
      <c r="AW276" s="1089"/>
      <c r="AX276" s="1055"/>
    </row>
    <row r="277" spans="2:50" s="1056" customFormat="1" ht="15" customHeight="1" x14ac:dyDescent="0.2">
      <c r="B277" s="1053"/>
      <c r="C277" s="1104" t="s">
        <v>1195</v>
      </c>
      <c r="D277" s="1103"/>
      <c r="E277" s="2032" t="s">
        <v>1196</v>
      </c>
      <c r="F277" s="2033"/>
      <c r="G277" s="2033"/>
      <c r="H277" s="2033"/>
      <c r="I277" s="2033"/>
      <c r="J277" s="2033"/>
      <c r="K277" s="2033"/>
      <c r="L277" s="2033"/>
      <c r="M277" s="2033"/>
      <c r="N277" s="2033"/>
      <c r="O277" s="2034"/>
      <c r="P277" s="2035"/>
      <c r="Q277" s="2036"/>
      <c r="R277" s="2017">
        <f>VLOOKUP($C277,DMTK!$B$11:$G$250,5,0)</f>
        <v>0</v>
      </c>
      <c r="S277" s="2018"/>
      <c r="T277" s="2018"/>
      <c r="U277" s="2019"/>
      <c r="V277" s="2017">
        <f>VLOOKUP($C277,DMTK!$B$11:$G$250,6,0)</f>
        <v>0</v>
      </c>
      <c r="W277" s="2018"/>
      <c r="X277" s="2018"/>
      <c r="Y277" s="2019"/>
      <c r="Z277" s="2017">
        <f>SUMPRODUCT((ngaygs&gt;=BCĐTK!$AG$2)*(ngaygs&lt;=BCĐTK!$AN$2)*(tkno=$C277),sotien)</f>
        <v>0</v>
      </c>
      <c r="AA277" s="2018"/>
      <c r="AB277" s="2018"/>
      <c r="AC277" s="2019"/>
      <c r="AD277" s="2017">
        <f>SUMPRODUCT((ngaygs&gt;=BCĐTK!$AG$2)*(ngaygs&lt;=BCĐTK!$AN$2)*(tkco=$C277),sotien)</f>
        <v>0</v>
      </c>
      <c r="AE277" s="2018"/>
      <c r="AF277" s="2018"/>
      <c r="AG277" s="2019"/>
      <c r="AH277" s="2017">
        <f t="shared" si="109"/>
        <v>0</v>
      </c>
      <c r="AI277" s="2018"/>
      <c r="AJ277" s="2018"/>
      <c r="AK277" s="2018"/>
      <c r="AL277" s="2019"/>
      <c r="AM277" s="2017">
        <f t="shared" si="110"/>
        <v>0</v>
      </c>
      <c r="AN277" s="2020"/>
      <c r="AO277" s="2020"/>
      <c r="AP277" s="2020"/>
      <c r="AQ277" s="2021"/>
      <c r="AR277" s="1100">
        <v>0</v>
      </c>
      <c r="AS277" s="1100">
        <v>0</v>
      </c>
      <c r="AT277" s="1097"/>
      <c r="AU277" s="1098">
        <v>0</v>
      </c>
      <c r="AV277" s="1098">
        <v>0</v>
      </c>
      <c r="AW277" s="1089"/>
      <c r="AX277" s="1055"/>
    </row>
    <row r="278" spans="2:50" s="1056" customFormat="1" ht="15" customHeight="1" x14ac:dyDescent="0.2">
      <c r="B278" s="1053"/>
      <c r="C278" s="1104" t="s">
        <v>1197</v>
      </c>
      <c r="D278" s="1103"/>
      <c r="E278" s="2032" t="s">
        <v>1198</v>
      </c>
      <c r="F278" s="2033"/>
      <c r="G278" s="2033"/>
      <c r="H278" s="2033"/>
      <c r="I278" s="2033"/>
      <c r="J278" s="2033"/>
      <c r="K278" s="2033"/>
      <c r="L278" s="2033"/>
      <c r="M278" s="2033"/>
      <c r="N278" s="2033"/>
      <c r="O278" s="2034"/>
      <c r="P278" s="2035"/>
      <c r="Q278" s="2036"/>
      <c r="R278" s="2017">
        <f>VLOOKUP($C278,DMTK!$B$11:$G$250,5,0)</f>
        <v>0</v>
      </c>
      <c r="S278" s="2018"/>
      <c r="T278" s="2018"/>
      <c r="U278" s="2019"/>
      <c r="V278" s="2017">
        <f>VLOOKUP($C278,DMTK!$B$11:$G$250,6,0)</f>
        <v>0</v>
      </c>
      <c r="W278" s="2018"/>
      <c r="X278" s="2018"/>
      <c r="Y278" s="2019"/>
      <c r="Z278" s="2017">
        <f>SUMPRODUCT((ngaygs&gt;=BCĐTK!$AG$2)*(ngaygs&lt;=BCĐTK!$AN$2)*(tkno=$C278),sotien)</f>
        <v>0</v>
      </c>
      <c r="AA278" s="2018"/>
      <c r="AB278" s="2018"/>
      <c r="AC278" s="2019"/>
      <c r="AD278" s="2017">
        <f>SUMPRODUCT((ngaygs&gt;=BCĐTK!$AG$2)*(ngaygs&lt;=BCĐTK!$AN$2)*(tkco=$C278),sotien)</f>
        <v>0</v>
      </c>
      <c r="AE278" s="2018"/>
      <c r="AF278" s="2018"/>
      <c r="AG278" s="2019"/>
      <c r="AH278" s="2017">
        <f t="shared" si="109"/>
        <v>0</v>
      </c>
      <c r="AI278" s="2018"/>
      <c r="AJ278" s="2018"/>
      <c r="AK278" s="2018"/>
      <c r="AL278" s="2019"/>
      <c r="AM278" s="2017">
        <f t="shared" si="110"/>
        <v>0</v>
      </c>
      <c r="AN278" s="2020"/>
      <c r="AO278" s="2020"/>
      <c r="AP278" s="2020"/>
      <c r="AQ278" s="2021"/>
      <c r="AR278" s="1100">
        <v>0</v>
      </c>
      <c r="AS278" s="1100">
        <v>0</v>
      </c>
      <c r="AT278" s="1097"/>
      <c r="AU278" s="1098">
        <v>0</v>
      </c>
      <c r="AV278" s="1098">
        <v>0</v>
      </c>
      <c r="AW278" s="1089"/>
      <c r="AX278" s="1055"/>
    </row>
    <row r="279" spans="2:50" s="1056" customFormat="1" ht="15" customHeight="1" x14ac:dyDescent="0.2">
      <c r="B279" s="1053"/>
      <c r="C279" s="1104" t="s">
        <v>1199</v>
      </c>
      <c r="D279" s="1103"/>
      <c r="E279" s="2032" t="s">
        <v>1165</v>
      </c>
      <c r="F279" s="2033"/>
      <c r="G279" s="2033"/>
      <c r="H279" s="2033"/>
      <c r="I279" s="2033"/>
      <c r="J279" s="2033"/>
      <c r="K279" s="2033"/>
      <c r="L279" s="2033"/>
      <c r="M279" s="2033"/>
      <c r="N279" s="2033"/>
      <c r="O279" s="2034"/>
      <c r="P279" s="2035"/>
      <c r="Q279" s="2036"/>
      <c r="R279" s="2017">
        <f>VLOOKUP($C279,DMTK!$B$11:$G$250,5,0)</f>
        <v>0</v>
      </c>
      <c r="S279" s="2018"/>
      <c r="T279" s="2018"/>
      <c r="U279" s="2019"/>
      <c r="V279" s="2017">
        <f>VLOOKUP($C279,DMTK!$B$11:$G$250,6,0)</f>
        <v>0</v>
      </c>
      <c r="W279" s="2018"/>
      <c r="X279" s="2018"/>
      <c r="Y279" s="2019"/>
      <c r="Z279" s="2017">
        <f>SUMPRODUCT((ngaygs&gt;=BCĐTK!$AG$2)*(ngaygs&lt;=BCĐTK!$AN$2)*(tkno=$C279),sotien)</f>
        <v>0</v>
      </c>
      <c r="AA279" s="2018"/>
      <c r="AB279" s="2018"/>
      <c r="AC279" s="2019"/>
      <c r="AD279" s="2017">
        <f>SUMPRODUCT((ngaygs&gt;=BCĐTK!$AG$2)*(ngaygs&lt;=BCĐTK!$AN$2)*(tkco=$C279),sotien)</f>
        <v>0</v>
      </c>
      <c r="AE279" s="2018"/>
      <c r="AF279" s="2018"/>
      <c r="AG279" s="2019"/>
      <c r="AH279" s="2017">
        <f t="shared" ref="AH279" si="111">IF($C279="","",MAX(R279+Z279-V279-AD279,0))</f>
        <v>0</v>
      </c>
      <c r="AI279" s="2018"/>
      <c r="AJ279" s="2018"/>
      <c r="AK279" s="2018"/>
      <c r="AL279" s="2019"/>
      <c r="AM279" s="2017">
        <f t="shared" ref="AM279" si="112">IF($C279="","",MAX(V279+AD279-R279-Z279,0))</f>
        <v>0</v>
      </c>
      <c r="AN279" s="2020"/>
      <c r="AO279" s="2020"/>
      <c r="AP279" s="2020"/>
      <c r="AQ279" s="2021"/>
      <c r="AR279" s="1100">
        <v>0</v>
      </c>
      <c r="AS279" s="1100">
        <v>0</v>
      </c>
      <c r="AT279" s="1097"/>
      <c r="AU279" s="1098">
        <v>0</v>
      </c>
      <c r="AV279" s="1098">
        <v>0</v>
      </c>
      <c r="AW279" s="1089"/>
      <c r="AX279" s="1055"/>
    </row>
    <row r="280" spans="2:50" s="1056" customFormat="1" ht="15" customHeight="1" x14ac:dyDescent="0.2">
      <c r="B280" s="1053"/>
      <c r="C280" s="1104" t="s">
        <v>1200</v>
      </c>
      <c r="D280" s="1103"/>
      <c r="E280" s="2032" t="s">
        <v>1167</v>
      </c>
      <c r="F280" s="2033"/>
      <c r="G280" s="2033"/>
      <c r="H280" s="2033"/>
      <c r="I280" s="2033"/>
      <c r="J280" s="2033"/>
      <c r="K280" s="2033"/>
      <c r="L280" s="2033"/>
      <c r="M280" s="2033"/>
      <c r="N280" s="2033"/>
      <c r="O280" s="2034"/>
      <c r="P280" s="2035"/>
      <c r="Q280" s="2036"/>
      <c r="R280" s="2017">
        <f>VLOOKUP($C280,DMTK!$B$11:$G$250,5,0)</f>
        <v>0</v>
      </c>
      <c r="S280" s="2018"/>
      <c r="T280" s="2018"/>
      <c r="U280" s="2019"/>
      <c r="V280" s="2017">
        <f>VLOOKUP($C280,DMTK!$B$11:$G$250,6,0)</f>
        <v>0</v>
      </c>
      <c r="W280" s="2018"/>
      <c r="X280" s="2018"/>
      <c r="Y280" s="2019"/>
      <c r="Z280" s="2017">
        <f>SUMPRODUCT((ngaygs&gt;=BCĐTK!$AG$2)*(ngaygs&lt;=BCĐTK!$AN$2)*(tkno=$C280),sotien)</f>
        <v>0</v>
      </c>
      <c r="AA280" s="2018"/>
      <c r="AB280" s="2018"/>
      <c r="AC280" s="2019"/>
      <c r="AD280" s="2017">
        <f>SUMPRODUCT((ngaygs&gt;=BCĐTK!$AG$2)*(ngaygs&lt;=BCĐTK!$AN$2)*(tkco=$C280),sotien)</f>
        <v>0</v>
      </c>
      <c r="AE280" s="2018"/>
      <c r="AF280" s="2018"/>
      <c r="AG280" s="2019"/>
      <c r="AH280" s="2017">
        <f t="shared" si="109"/>
        <v>0</v>
      </c>
      <c r="AI280" s="2018"/>
      <c r="AJ280" s="2018"/>
      <c r="AK280" s="2018"/>
      <c r="AL280" s="2019"/>
      <c r="AM280" s="2017">
        <f t="shared" si="110"/>
        <v>0</v>
      </c>
      <c r="AN280" s="2020"/>
      <c r="AO280" s="2020"/>
      <c r="AP280" s="2020"/>
      <c r="AQ280" s="2021"/>
      <c r="AR280" s="1100">
        <v>0</v>
      </c>
      <c r="AS280" s="1100">
        <v>0</v>
      </c>
      <c r="AT280" s="1097"/>
      <c r="AU280" s="1098">
        <v>0</v>
      </c>
      <c r="AV280" s="1098">
        <v>0</v>
      </c>
      <c r="AW280" s="1089"/>
      <c r="AX280" s="1055"/>
    </row>
    <row r="281" spans="2:50" s="1056" customFormat="1" ht="15" customHeight="1" x14ac:dyDescent="0.2">
      <c r="B281" s="1053"/>
      <c r="C281" s="1266"/>
      <c r="D281" s="1204"/>
      <c r="E281" s="2047" t="s">
        <v>372</v>
      </c>
      <c r="F281" s="2048"/>
      <c r="G281" s="2048"/>
      <c r="H281" s="2048"/>
      <c r="I281" s="2048"/>
      <c r="J281" s="2048"/>
      <c r="K281" s="2048"/>
      <c r="L281" s="2048"/>
      <c r="M281" s="2048"/>
      <c r="N281" s="2048"/>
      <c r="O281" s="2049"/>
      <c r="P281" s="2059"/>
      <c r="Q281" s="2060"/>
      <c r="R281" s="2061"/>
      <c r="S281" s="2062"/>
      <c r="T281" s="2062"/>
      <c r="U281" s="2063"/>
      <c r="V281" s="2061"/>
      <c r="W281" s="2062"/>
      <c r="X281" s="2062"/>
      <c r="Y281" s="2063"/>
      <c r="Z281" s="2061"/>
      <c r="AA281" s="2062"/>
      <c r="AB281" s="2062"/>
      <c r="AC281" s="2063"/>
      <c r="AD281" s="2061"/>
      <c r="AE281" s="2062"/>
      <c r="AF281" s="2062"/>
      <c r="AG281" s="2063"/>
      <c r="AH281" s="2061"/>
      <c r="AI281" s="2062"/>
      <c r="AJ281" s="2062"/>
      <c r="AK281" s="2062"/>
      <c r="AL281" s="2063"/>
      <c r="AM281" s="2066"/>
      <c r="AN281" s="2067"/>
      <c r="AO281" s="2067"/>
      <c r="AP281" s="2067"/>
      <c r="AQ281" s="2068"/>
      <c r="AR281" s="1100"/>
      <c r="AS281" s="1100"/>
      <c r="AT281" s="1097"/>
      <c r="AU281" s="1098"/>
      <c r="AV281" s="1098"/>
      <c r="AW281" s="1089"/>
      <c r="AX281" s="1055"/>
    </row>
    <row r="282" spans="2:50" s="1056" customFormat="1" ht="15" customHeight="1" x14ac:dyDescent="0.2">
      <c r="B282" s="1053"/>
      <c r="C282" s="1267" t="s">
        <v>373</v>
      </c>
      <c r="D282" s="1106" t="s">
        <v>590</v>
      </c>
      <c r="E282" s="2037" t="s">
        <v>374</v>
      </c>
      <c r="F282" s="2038"/>
      <c r="G282" s="2038"/>
      <c r="H282" s="2038"/>
      <c r="I282" s="2038"/>
      <c r="J282" s="2038"/>
      <c r="K282" s="2038"/>
      <c r="L282" s="2038"/>
      <c r="M282" s="2038"/>
      <c r="N282" s="2038"/>
      <c r="O282" s="2039"/>
      <c r="P282" s="2040"/>
      <c r="Q282" s="2041"/>
      <c r="R282" s="2042">
        <f>VLOOKUP($C282,DMTK!$B$11:$G$250,5,0)</f>
        <v>0</v>
      </c>
      <c r="S282" s="2043"/>
      <c r="T282" s="2043"/>
      <c r="U282" s="2044"/>
      <c r="V282" s="2042">
        <f>VLOOKUP($C282,DMTK!$B$11:$G$250,6,0)</f>
        <v>0</v>
      </c>
      <c r="W282" s="2043"/>
      <c r="X282" s="2043"/>
      <c r="Y282" s="2044"/>
      <c r="Z282" s="2042">
        <f>SUMPRODUCT((ngaygs&gt;=BCĐTK!$AG$2)*(ngaygs&lt;=BCĐTK!$AN$2)*(tkno=$C282),sotien)</f>
        <v>0</v>
      </c>
      <c r="AA282" s="2043"/>
      <c r="AB282" s="2043"/>
      <c r="AC282" s="2044"/>
      <c r="AD282" s="2042">
        <f>SUMPRODUCT((ngaygs&gt;=BCĐTK!$AG$2)*(ngaygs&lt;=BCĐTK!$AN$2)*(tkco=$C282),sotien)</f>
        <v>0</v>
      </c>
      <c r="AE282" s="2043"/>
      <c r="AF282" s="2043"/>
      <c r="AG282" s="2044"/>
      <c r="AH282" s="2042">
        <f t="shared" ref="AH282" si="113">IF($C282="","",MAX(R282+Z282-V282-AD282,0))</f>
        <v>0</v>
      </c>
      <c r="AI282" s="2043"/>
      <c r="AJ282" s="2043"/>
      <c r="AK282" s="2043"/>
      <c r="AL282" s="2044"/>
      <c r="AM282" s="2042">
        <f t="shared" ref="AM282" si="114">IF($C282="","",MAX(V282+AD282-R282-Z282,0))</f>
        <v>0</v>
      </c>
      <c r="AN282" s="2045"/>
      <c r="AO282" s="2045"/>
      <c r="AP282" s="2045"/>
      <c r="AQ282" s="2046"/>
      <c r="AR282" s="1100">
        <v>0</v>
      </c>
      <c r="AS282" s="1100">
        <v>0</v>
      </c>
      <c r="AT282" s="1097"/>
      <c r="AU282" s="1098">
        <v>0</v>
      </c>
      <c r="AV282" s="1098">
        <v>0</v>
      </c>
      <c r="AW282" s="1089"/>
      <c r="AX282" s="1055"/>
    </row>
    <row r="283" spans="2:50" s="1056" customFormat="1" ht="15" customHeight="1" x14ac:dyDescent="0.2">
      <c r="B283" s="1053"/>
      <c r="C283" s="1266"/>
      <c r="D283" s="1204"/>
      <c r="E283" s="2047" t="s">
        <v>375</v>
      </c>
      <c r="F283" s="2048"/>
      <c r="G283" s="2048"/>
      <c r="H283" s="2048"/>
      <c r="I283" s="2048"/>
      <c r="J283" s="2048"/>
      <c r="K283" s="2048"/>
      <c r="L283" s="2048"/>
      <c r="M283" s="2048"/>
      <c r="N283" s="2048"/>
      <c r="O283" s="2049"/>
      <c r="P283" s="2059"/>
      <c r="Q283" s="2060"/>
      <c r="R283" s="2061"/>
      <c r="S283" s="2062"/>
      <c r="T283" s="2062"/>
      <c r="U283" s="2063"/>
      <c r="V283" s="2061"/>
      <c r="W283" s="2062"/>
      <c r="X283" s="2062"/>
      <c r="Y283" s="2063"/>
      <c r="Z283" s="2061"/>
      <c r="AA283" s="2062"/>
      <c r="AB283" s="2062"/>
      <c r="AC283" s="2063"/>
      <c r="AD283" s="2061"/>
      <c r="AE283" s="2062"/>
      <c r="AF283" s="2062"/>
      <c r="AG283" s="2063"/>
      <c r="AH283" s="2061"/>
      <c r="AI283" s="2062"/>
      <c r="AJ283" s="2062"/>
      <c r="AK283" s="2062"/>
      <c r="AL283" s="2063"/>
      <c r="AM283" s="2066"/>
      <c r="AN283" s="2067"/>
      <c r="AO283" s="2067"/>
      <c r="AP283" s="2067"/>
      <c r="AQ283" s="2068"/>
      <c r="AR283" s="1100"/>
      <c r="AS283" s="1100"/>
      <c r="AT283" s="1097"/>
      <c r="AU283" s="1098"/>
      <c r="AV283" s="1098"/>
      <c r="AW283" s="1089"/>
      <c r="AX283" s="1055"/>
    </row>
    <row r="284" spans="2:50" s="1056" customFormat="1" ht="15" customHeight="1" x14ac:dyDescent="0.2">
      <c r="B284" s="1053"/>
      <c r="C284" s="1267" t="s">
        <v>376</v>
      </c>
      <c r="D284" s="1106" t="s">
        <v>590</v>
      </c>
      <c r="E284" s="2037" t="s">
        <v>377</v>
      </c>
      <c r="F284" s="2038"/>
      <c r="G284" s="2038"/>
      <c r="H284" s="2038"/>
      <c r="I284" s="2038"/>
      <c r="J284" s="2038"/>
      <c r="K284" s="2038"/>
      <c r="L284" s="2038"/>
      <c r="M284" s="2038"/>
      <c r="N284" s="2038"/>
      <c r="O284" s="2039"/>
      <c r="P284" s="2040"/>
      <c r="Q284" s="2041"/>
      <c r="R284" s="2042">
        <f>VLOOKUP($C284,DMTK!$B$11:$G$250,5,0)</f>
        <v>0</v>
      </c>
      <c r="S284" s="2043"/>
      <c r="T284" s="2043"/>
      <c r="U284" s="2044"/>
      <c r="V284" s="2042">
        <f>VLOOKUP($C284,DMTK!$B$11:$G$250,6,0)</f>
        <v>0</v>
      </c>
      <c r="W284" s="2043"/>
      <c r="X284" s="2043"/>
      <c r="Y284" s="2044"/>
      <c r="Z284" s="2042">
        <f>SUMPRODUCT((ngaygs&gt;=BCĐTK!$AG$2)*(ngaygs&lt;=BCĐTK!$AN$2)*(tkno=$C284),sotien)</f>
        <v>0</v>
      </c>
      <c r="AA284" s="2043"/>
      <c r="AB284" s="2043"/>
      <c r="AC284" s="2044"/>
      <c r="AD284" s="2042">
        <f>SUMPRODUCT((ngaygs&gt;=BCĐTK!$AG$2)*(ngaygs&lt;=BCĐTK!$AN$2)*(tkco=$C284),sotien)</f>
        <v>0</v>
      </c>
      <c r="AE284" s="2043"/>
      <c r="AF284" s="2043"/>
      <c r="AG284" s="2044"/>
      <c r="AH284" s="2042">
        <f t="shared" ref="AH284" si="115">IF($C284="","",MAX(R284+Z284-V284-AD284,0))</f>
        <v>0</v>
      </c>
      <c r="AI284" s="2043"/>
      <c r="AJ284" s="2043"/>
      <c r="AK284" s="2043"/>
      <c r="AL284" s="2044"/>
      <c r="AM284" s="2042">
        <f t="shared" ref="AM284" si="116">IF($C284="","",MAX(V284+AD284-R284-Z284,0))</f>
        <v>0</v>
      </c>
      <c r="AN284" s="2045"/>
      <c r="AO284" s="2045"/>
      <c r="AP284" s="2045"/>
      <c r="AQ284" s="2046"/>
      <c r="AR284" s="1100">
        <v>0</v>
      </c>
      <c r="AS284" s="1100">
        <v>0</v>
      </c>
      <c r="AT284" s="1097"/>
      <c r="AU284" s="1098">
        <v>0</v>
      </c>
      <c r="AV284" s="1098">
        <v>0</v>
      </c>
      <c r="AW284" s="1089"/>
      <c r="AX284" s="1055"/>
    </row>
    <row r="285" spans="2:50" s="1056" customFormat="1" ht="15" customHeight="1" x14ac:dyDescent="0.2">
      <c r="B285" s="1053"/>
      <c r="C285" s="1266" t="s">
        <v>378</v>
      </c>
      <c r="D285" s="1262" t="s">
        <v>590</v>
      </c>
      <c r="E285" s="2022" t="s">
        <v>657</v>
      </c>
      <c r="F285" s="2023"/>
      <c r="G285" s="2023"/>
      <c r="H285" s="2023"/>
      <c r="I285" s="2023"/>
      <c r="J285" s="2023"/>
      <c r="K285" s="2023"/>
      <c r="L285" s="2023"/>
      <c r="M285" s="2023"/>
      <c r="N285" s="2023"/>
      <c r="O285" s="2024"/>
      <c r="P285" s="2025"/>
      <c r="Q285" s="2026"/>
      <c r="R285" s="2027">
        <f>R286+R287</f>
        <v>0</v>
      </c>
      <c r="S285" s="2028"/>
      <c r="T285" s="2028"/>
      <c r="U285" s="2029"/>
      <c r="V285" s="2027">
        <f>V286+V287</f>
        <v>0</v>
      </c>
      <c r="W285" s="2028"/>
      <c r="X285" s="2028"/>
      <c r="Y285" s="2029"/>
      <c r="Z285" s="2027">
        <f>Z286+Z287</f>
        <v>0</v>
      </c>
      <c r="AA285" s="2028"/>
      <c r="AB285" s="2028"/>
      <c r="AC285" s="2029"/>
      <c r="AD285" s="2027">
        <f>AD286+AD287</f>
        <v>0</v>
      </c>
      <c r="AE285" s="2028"/>
      <c r="AF285" s="2028"/>
      <c r="AG285" s="2029"/>
      <c r="AH285" s="2027">
        <f>AH286+AH287</f>
        <v>0</v>
      </c>
      <c r="AI285" s="2030"/>
      <c r="AJ285" s="2030"/>
      <c r="AK285" s="2030"/>
      <c r="AL285" s="2031"/>
      <c r="AM285" s="2027">
        <f>AM286+AM287</f>
        <v>0</v>
      </c>
      <c r="AN285" s="2030"/>
      <c r="AO285" s="2030"/>
      <c r="AP285" s="2030"/>
      <c r="AQ285" s="2031"/>
      <c r="AR285" s="1100">
        <v>0</v>
      </c>
      <c r="AS285" s="1100">
        <v>0</v>
      </c>
      <c r="AT285" s="1097"/>
      <c r="AU285" s="1098">
        <v>0</v>
      </c>
      <c r="AV285" s="1098">
        <v>0</v>
      </c>
      <c r="AW285" s="1089"/>
      <c r="AX285" s="1055"/>
    </row>
    <row r="286" spans="2:50" s="1056" customFormat="1" ht="15" customHeight="1" x14ac:dyDescent="0.2">
      <c r="B286" s="1053"/>
      <c r="C286" s="1104" t="s">
        <v>1201</v>
      </c>
      <c r="D286" s="1103"/>
      <c r="E286" s="2032" t="s">
        <v>1202</v>
      </c>
      <c r="F286" s="2033"/>
      <c r="G286" s="2033"/>
      <c r="H286" s="2033"/>
      <c r="I286" s="2033"/>
      <c r="J286" s="2033"/>
      <c r="K286" s="2033"/>
      <c r="L286" s="2033"/>
      <c r="M286" s="2033"/>
      <c r="N286" s="2033"/>
      <c r="O286" s="2034"/>
      <c r="P286" s="2035"/>
      <c r="Q286" s="2036"/>
      <c r="R286" s="2017">
        <f>VLOOKUP($C286,DMTK!$B$11:$G$250,5,0)</f>
        <v>0</v>
      </c>
      <c r="S286" s="2018"/>
      <c r="T286" s="2018"/>
      <c r="U286" s="2019"/>
      <c r="V286" s="2017">
        <f>VLOOKUP($C286,DMTK!$B$11:$G$250,6,0)</f>
        <v>0</v>
      </c>
      <c r="W286" s="2018"/>
      <c r="X286" s="2018"/>
      <c r="Y286" s="2019"/>
      <c r="Z286" s="2017">
        <f>SUMPRODUCT((ngaygs&gt;=BCĐTK!$AG$2)*(ngaygs&lt;=BCĐTK!$AN$2)*(tkno=$C286),sotien)</f>
        <v>0</v>
      </c>
      <c r="AA286" s="2018"/>
      <c r="AB286" s="2018"/>
      <c r="AC286" s="2019"/>
      <c r="AD286" s="2017">
        <f>SUMPRODUCT((ngaygs&gt;=BCĐTK!$AG$2)*(ngaygs&lt;=BCĐTK!$AN$2)*(tkco=$C286),sotien)</f>
        <v>0</v>
      </c>
      <c r="AE286" s="2018"/>
      <c r="AF286" s="2018"/>
      <c r="AG286" s="2019"/>
      <c r="AH286" s="2017">
        <f>IF($C286="","",MAX(R286+Z286-V286-AD286,0))</f>
        <v>0</v>
      </c>
      <c r="AI286" s="2018"/>
      <c r="AJ286" s="2018"/>
      <c r="AK286" s="2018"/>
      <c r="AL286" s="2019"/>
      <c r="AM286" s="2017">
        <f>IF($C286="","",MAX(V286+AD286-R286-Z286,0))</f>
        <v>0</v>
      </c>
      <c r="AN286" s="2020"/>
      <c r="AO286" s="2020"/>
      <c r="AP286" s="2020"/>
      <c r="AQ286" s="2021"/>
      <c r="AR286" s="1100">
        <v>0</v>
      </c>
      <c r="AS286" s="1100">
        <v>0</v>
      </c>
      <c r="AT286" s="1097"/>
      <c r="AU286" s="1098">
        <v>0</v>
      </c>
      <c r="AV286" s="1098">
        <v>0</v>
      </c>
      <c r="AW286" s="1089"/>
      <c r="AX286" s="1055"/>
    </row>
    <row r="287" spans="2:50" s="1056" customFormat="1" ht="15" customHeight="1" x14ac:dyDescent="0.2">
      <c r="B287" s="1053"/>
      <c r="C287" s="1104" t="s">
        <v>1203</v>
      </c>
      <c r="D287" s="1103"/>
      <c r="E287" s="2032" t="s">
        <v>1204</v>
      </c>
      <c r="F287" s="2033"/>
      <c r="G287" s="2033"/>
      <c r="H287" s="2033"/>
      <c r="I287" s="2033"/>
      <c r="J287" s="2033"/>
      <c r="K287" s="2033"/>
      <c r="L287" s="2033"/>
      <c r="M287" s="2033"/>
      <c r="N287" s="2033"/>
      <c r="O287" s="2034"/>
      <c r="P287" s="2035"/>
      <c r="Q287" s="2036"/>
      <c r="R287" s="2017">
        <f>VLOOKUP($C287,DMTK!$B$11:$G$250,5,0)</f>
        <v>0</v>
      </c>
      <c r="S287" s="2018"/>
      <c r="T287" s="2018"/>
      <c r="U287" s="2019"/>
      <c r="V287" s="2017">
        <f>VLOOKUP($C287,DMTK!$B$11:$G$250,6,0)</f>
        <v>0</v>
      </c>
      <c r="W287" s="2018"/>
      <c r="X287" s="2018"/>
      <c r="Y287" s="2019"/>
      <c r="Z287" s="2017">
        <f>SUMPRODUCT((ngaygs&gt;=BCĐTK!$AG$2)*(ngaygs&lt;=BCĐTK!$AN$2)*(tkno=$C287),sotien)</f>
        <v>0</v>
      </c>
      <c r="AA287" s="2018"/>
      <c r="AB287" s="2018"/>
      <c r="AC287" s="2019"/>
      <c r="AD287" s="2017">
        <f>SUMPRODUCT((ngaygs&gt;=BCĐTK!$AG$2)*(ngaygs&lt;=BCĐTK!$AN$2)*(tkco=$C287),sotien)</f>
        <v>0</v>
      </c>
      <c r="AE287" s="2018"/>
      <c r="AF287" s="2018"/>
      <c r="AG287" s="2019"/>
      <c r="AH287" s="2017">
        <f>IF($C287="","",MAX(R287+Z287-V287-AD287,0))</f>
        <v>0</v>
      </c>
      <c r="AI287" s="2018"/>
      <c r="AJ287" s="2018"/>
      <c r="AK287" s="2018"/>
      <c r="AL287" s="2019"/>
      <c r="AM287" s="2017">
        <f t="shared" ref="AM287" si="117">IF($C287="","",MAX(V287+AD287-R287-Z287,0))</f>
        <v>0</v>
      </c>
      <c r="AN287" s="2020"/>
      <c r="AO287" s="2020"/>
      <c r="AP287" s="2020"/>
      <c r="AQ287" s="2021"/>
      <c r="AR287" s="1100">
        <v>0</v>
      </c>
      <c r="AS287" s="1100">
        <v>0</v>
      </c>
      <c r="AT287" s="1097"/>
      <c r="AU287" s="1098">
        <v>0</v>
      </c>
      <c r="AV287" s="1098">
        <v>0</v>
      </c>
      <c r="AW287" s="1089"/>
      <c r="AX287" s="1055"/>
    </row>
    <row r="288" spans="2:50" s="1056" customFormat="1" ht="17.25" customHeight="1" x14ac:dyDescent="0.2">
      <c r="B288" s="1053"/>
      <c r="C288" s="1266"/>
      <c r="D288" s="1204"/>
      <c r="E288" s="2047" t="s">
        <v>379</v>
      </c>
      <c r="F288" s="2048"/>
      <c r="G288" s="2048"/>
      <c r="H288" s="2048"/>
      <c r="I288" s="2048"/>
      <c r="J288" s="2048"/>
      <c r="K288" s="2048"/>
      <c r="L288" s="2048"/>
      <c r="M288" s="2048"/>
      <c r="N288" s="2048"/>
      <c r="O288" s="2049"/>
      <c r="P288" s="2059"/>
      <c r="Q288" s="2060"/>
      <c r="R288" s="2061"/>
      <c r="S288" s="2062"/>
      <c r="T288" s="2062"/>
      <c r="U288" s="2063"/>
      <c r="V288" s="2061"/>
      <c r="W288" s="2062"/>
      <c r="X288" s="2062"/>
      <c r="Y288" s="2063"/>
      <c r="Z288" s="2061"/>
      <c r="AA288" s="2062"/>
      <c r="AB288" s="2062"/>
      <c r="AC288" s="2063"/>
      <c r="AD288" s="2061"/>
      <c r="AE288" s="2062"/>
      <c r="AF288" s="2062"/>
      <c r="AG288" s="2063"/>
      <c r="AH288" s="2061"/>
      <c r="AI288" s="2062"/>
      <c r="AJ288" s="2062"/>
      <c r="AK288" s="2062"/>
      <c r="AL288" s="2063"/>
      <c r="AM288" s="2066"/>
      <c r="AN288" s="2067"/>
      <c r="AO288" s="2067"/>
      <c r="AP288" s="2067"/>
      <c r="AQ288" s="2068"/>
      <c r="AR288" s="1100"/>
      <c r="AS288" s="1100"/>
      <c r="AT288" s="1097"/>
      <c r="AU288" s="1098"/>
      <c r="AV288" s="1098"/>
      <c r="AW288" s="1089"/>
      <c r="AX288" s="1055"/>
    </row>
    <row r="289" spans="2:52" s="1056" customFormat="1" ht="15" customHeight="1" x14ac:dyDescent="0.2">
      <c r="B289" s="1053"/>
      <c r="C289" s="1267" t="s">
        <v>380</v>
      </c>
      <c r="D289" s="1106" t="s">
        <v>590</v>
      </c>
      <c r="E289" s="2037" t="s">
        <v>381</v>
      </c>
      <c r="F289" s="2038"/>
      <c r="G289" s="2038"/>
      <c r="H289" s="2038"/>
      <c r="I289" s="2038"/>
      <c r="J289" s="2038"/>
      <c r="K289" s="2038"/>
      <c r="L289" s="2038"/>
      <c r="M289" s="2038"/>
      <c r="N289" s="2038"/>
      <c r="O289" s="2039"/>
      <c r="P289" s="2040"/>
      <c r="Q289" s="2041"/>
      <c r="R289" s="2042">
        <f>VLOOKUP($C289,DMTK!$B$11:$G$250,5,0)</f>
        <v>0</v>
      </c>
      <c r="S289" s="2043"/>
      <c r="T289" s="2043"/>
      <c r="U289" s="2044"/>
      <c r="V289" s="2042">
        <f>VLOOKUP($C289,DMTK!$B$11:$G$250,6,0)</f>
        <v>0</v>
      </c>
      <c r="W289" s="2043"/>
      <c r="X289" s="2043"/>
      <c r="Y289" s="2044"/>
      <c r="Z289" s="2042">
        <f>SUMPRODUCT((ngaygs&gt;=BCĐTK!$AG$2)*(ngaygs&lt;=BCĐTK!$AN$2)*(tkno=$C289),sotien)</f>
        <v>0</v>
      </c>
      <c r="AA289" s="2043"/>
      <c r="AB289" s="2043"/>
      <c r="AC289" s="2044"/>
      <c r="AD289" s="2042">
        <f>SUMPRODUCT((ngaygs&gt;=BCĐTK!$AG$2)*(ngaygs&lt;=BCĐTK!$AN$2)*(tkco=$C289),sotien)</f>
        <v>0</v>
      </c>
      <c r="AE289" s="2043"/>
      <c r="AF289" s="2043"/>
      <c r="AG289" s="2044"/>
      <c r="AH289" s="2042">
        <f t="shared" ref="AH289" si="118">IF($C289="","",MAX(R289+Z289-V289-AD289,0))</f>
        <v>0</v>
      </c>
      <c r="AI289" s="2043"/>
      <c r="AJ289" s="2043"/>
      <c r="AK289" s="2043"/>
      <c r="AL289" s="2044"/>
      <c r="AM289" s="2042">
        <f t="shared" ref="AM289" si="119">IF($C289="","",MAX(V289+AD289-R289-Z289,0))</f>
        <v>0</v>
      </c>
      <c r="AN289" s="2045"/>
      <c r="AO289" s="2045"/>
      <c r="AP289" s="2045"/>
      <c r="AQ289" s="2046"/>
      <c r="AR289" s="1100">
        <v>0</v>
      </c>
      <c r="AS289" s="1100">
        <v>0</v>
      </c>
      <c r="AT289" s="1097"/>
      <c r="AU289" s="1098">
        <v>0</v>
      </c>
      <c r="AV289" s="1098">
        <v>0</v>
      </c>
      <c r="AW289" s="1089"/>
      <c r="AX289" s="1055"/>
    </row>
    <row r="290" spans="2:52" s="1056" customFormat="1" ht="15" customHeight="1" x14ac:dyDescent="0.2">
      <c r="B290" s="1053"/>
      <c r="C290" s="1266"/>
      <c r="D290" s="1204"/>
      <c r="E290" s="2022" t="s">
        <v>382</v>
      </c>
      <c r="F290" s="2023"/>
      <c r="G290" s="2023"/>
      <c r="H290" s="2023"/>
      <c r="I290" s="2023"/>
      <c r="J290" s="2023"/>
      <c r="K290" s="2023"/>
      <c r="L290" s="2023"/>
      <c r="M290" s="2023"/>
      <c r="N290" s="2023"/>
      <c r="O290" s="2024"/>
      <c r="P290" s="2025"/>
      <c r="Q290" s="2026"/>
      <c r="R290" s="2027">
        <f ca="1">SUMIF(tkscai,"x",dudkno)</f>
        <v>2059599833</v>
      </c>
      <c r="S290" s="2028"/>
      <c r="T290" s="2028"/>
      <c r="U290" s="2029"/>
      <c r="V290" s="2027">
        <f ca="1">SUMIF(tkscai,"x",dudkyco)</f>
        <v>2059599833</v>
      </c>
      <c r="W290" s="2028"/>
      <c r="X290" s="2028"/>
      <c r="Y290" s="2029"/>
      <c r="Z290" s="2027">
        <f ca="1">SUMIF(tkscai,"x",$Z$43:$AC$289)</f>
        <v>0</v>
      </c>
      <c r="AA290" s="2028"/>
      <c r="AB290" s="2028"/>
      <c r="AC290" s="2029"/>
      <c r="AD290" s="2027">
        <f ca="1">SUMIF(tkscai,"x",$AD$43:$AG$289)</f>
        <v>0</v>
      </c>
      <c r="AE290" s="2028"/>
      <c r="AF290" s="2028"/>
      <c r="AG290" s="2029"/>
      <c r="AH290" s="2027">
        <f ca="1">SUMIF(tkscai,"x",duckno)</f>
        <v>2059599833</v>
      </c>
      <c r="AI290" s="2030"/>
      <c r="AJ290" s="2030"/>
      <c r="AK290" s="2030"/>
      <c r="AL290" s="2031"/>
      <c r="AM290" s="2027">
        <f ca="1">SUMIF(tkscai,"x",duckco)</f>
        <v>2059599833</v>
      </c>
      <c r="AN290" s="2030"/>
      <c r="AO290" s="2030"/>
      <c r="AP290" s="2030"/>
      <c r="AQ290" s="2031"/>
      <c r="AR290" s="1100">
        <v>0</v>
      </c>
      <c r="AS290" s="1100">
        <v>0</v>
      </c>
      <c r="AT290" s="1097"/>
      <c r="AU290" s="1098">
        <v>0</v>
      </c>
      <c r="AV290" s="1098">
        <v>0</v>
      </c>
      <c r="AW290" s="1089"/>
      <c r="AX290" s="1055"/>
      <c r="AZ290" s="1115"/>
    </row>
    <row r="291" spans="2:52" s="1049" customFormat="1" ht="4.5" customHeight="1" x14ac:dyDescent="0.2">
      <c r="B291" s="1053"/>
      <c r="C291" s="1059"/>
      <c r="D291" s="1059"/>
      <c r="E291" s="1060"/>
      <c r="F291" s="1060"/>
      <c r="G291" s="1060"/>
      <c r="H291" s="1060"/>
      <c r="I291" s="1060"/>
      <c r="J291" s="1060"/>
      <c r="K291" s="1060"/>
      <c r="L291" s="1060"/>
      <c r="M291" s="1060"/>
      <c r="N291" s="1060"/>
      <c r="O291" s="1060"/>
      <c r="P291" s="1060"/>
      <c r="Q291" s="1060"/>
      <c r="R291" s="1060"/>
      <c r="S291" s="1060"/>
      <c r="T291" s="1060"/>
      <c r="U291" s="1060"/>
      <c r="V291" s="1060"/>
      <c r="W291" s="1060"/>
      <c r="X291" s="1060"/>
      <c r="Y291" s="1060"/>
      <c r="Z291" s="1060"/>
      <c r="AA291" s="1060"/>
      <c r="AB291" s="1060"/>
      <c r="AC291" s="1060"/>
      <c r="AD291" s="1060"/>
      <c r="AE291" s="1060"/>
      <c r="AF291" s="1060"/>
      <c r="AG291" s="1060"/>
      <c r="AH291" s="1060"/>
      <c r="AI291" s="1060"/>
      <c r="AJ291" s="1060"/>
      <c r="AK291" s="1060"/>
      <c r="AL291" s="1202"/>
      <c r="AM291" s="1061"/>
      <c r="AN291" s="1061"/>
      <c r="AO291" s="1061"/>
      <c r="AP291" s="1061"/>
      <c r="AQ291" s="1061"/>
      <c r="AR291" s="1091"/>
      <c r="AS291" s="1091"/>
      <c r="AT291" s="1048"/>
      <c r="AU291" s="1088"/>
      <c r="AV291" s="1088"/>
      <c r="AW291" s="1089"/>
      <c r="AX291" s="1050"/>
    </row>
    <row r="292" spans="2:52" s="1049" customFormat="1" ht="18" hidden="1" customHeight="1" x14ac:dyDescent="0.2">
      <c r="B292" s="1053"/>
      <c r="C292" s="1059"/>
      <c r="D292" s="1059"/>
      <c r="E292" s="2050" t="s">
        <v>33</v>
      </c>
      <c r="F292" s="2050"/>
      <c r="G292" s="2050"/>
      <c r="H292" s="2050"/>
      <c r="I292" s="2051"/>
      <c r="J292" s="2052"/>
      <c r="K292" s="2052"/>
      <c r="L292" s="2052"/>
      <c r="M292" s="2052"/>
      <c r="N292" s="2052"/>
      <c r="O292" s="2052"/>
      <c r="P292" s="2052"/>
      <c r="Q292" s="2052"/>
      <c r="R292" s="2052"/>
      <c r="S292" s="2052"/>
      <c r="T292" s="2052"/>
      <c r="U292" s="2053"/>
      <c r="V292" s="1201"/>
      <c r="W292" s="1201"/>
      <c r="X292" s="1201"/>
      <c r="Y292" s="1201"/>
      <c r="Z292" s="1201"/>
      <c r="AA292" s="1201"/>
      <c r="AB292" s="1201"/>
      <c r="AC292" s="1201"/>
      <c r="AD292" s="1201"/>
      <c r="AE292" s="1201"/>
      <c r="AF292" s="2054" t="s">
        <v>45</v>
      </c>
      <c r="AG292" s="2055"/>
      <c r="AH292" s="2056">
        <v>0</v>
      </c>
      <c r="AI292" s="2057"/>
      <c r="AJ292" s="2057"/>
      <c r="AK292" s="2057"/>
      <c r="AL292" s="2057"/>
      <c r="AM292" s="2057"/>
      <c r="AN292" s="2057"/>
      <c r="AO292" s="2058"/>
      <c r="AP292" s="1059"/>
      <c r="AQ292" s="1062"/>
      <c r="AR292" s="1116"/>
      <c r="AS292" s="1116"/>
      <c r="AT292" s="1052"/>
      <c r="AU292" s="1088"/>
      <c r="AV292" s="1088"/>
      <c r="AW292" s="1089"/>
      <c r="AX292" s="1050"/>
    </row>
    <row r="293" spans="2:52" s="1049" customFormat="1" ht="4.5" hidden="1" customHeight="1" x14ac:dyDescent="0.2">
      <c r="B293" s="1053"/>
      <c r="C293" s="1059"/>
      <c r="D293" s="1059"/>
      <c r="E293" s="1060"/>
      <c r="F293" s="1060"/>
      <c r="G293" s="1060"/>
      <c r="H293" s="1060"/>
      <c r="I293" s="1060"/>
      <c r="J293" s="1060"/>
      <c r="K293" s="1060"/>
      <c r="L293" s="1060"/>
      <c r="M293" s="1060"/>
      <c r="N293" s="1060"/>
      <c r="O293" s="1060"/>
      <c r="P293" s="2054"/>
      <c r="Q293" s="2054"/>
      <c r="R293" s="1201"/>
      <c r="S293" s="1201"/>
      <c r="T293" s="1201"/>
      <c r="U293" s="1201"/>
      <c r="V293" s="1201"/>
      <c r="W293" s="1201"/>
      <c r="X293" s="1201"/>
      <c r="Y293" s="1201"/>
      <c r="Z293" s="1201"/>
      <c r="AA293" s="1201"/>
      <c r="AB293" s="1201"/>
      <c r="AC293" s="1201"/>
      <c r="AD293" s="1201"/>
      <c r="AE293" s="1201"/>
      <c r="AF293" s="1201"/>
      <c r="AG293" s="1201"/>
      <c r="AH293" s="1052"/>
      <c r="AI293" s="1052"/>
      <c r="AJ293" s="1052"/>
      <c r="AK293" s="1052"/>
      <c r="AL293" s="1052"/>
      <c r="AM293" s="1063"/>
      <c r="AN293" s="1063"/>
      <c r="AO293" s="1063"/>
      <c r="AP293" s="1059"/>
      <c r="AQ293" s="1062"/>
      <c r="AR293" s="1116"/>
      <c r="AS293" s="1116"/>
      <c r="AT293" s="1052"/>
      <c r="AU293" s="1088"/>
      <c r="AV293" s="1088"/>
      <c r="AW293" s="1089"/>
      <c r="AX293" s="1050"/>
    </row>
    <row r="294" spans="2:52" s="1121" customFormat="1" ht="17.25" hidden="1" customHeight="1" x14ac:dyDescent="0.2">
      <c r="B294" s="1117"/>
      <c r="C294" s="1270"/>
      <c r="D294" s="1118"/>
      <c r="E294" s="2050" t="s">
        <v>35</v>
      </c>
      <c r="F294" s="2050"/>
      <c r="G294" s="2050"/>
      <c r="H294" s="2050"/>
      <c r="I294" s="2051"/>
      <c r="J294" s="2052"/>
      <c r="K294" s="2052"/>
      <c r="L294" s="2052"/>
      <c r="M294" s="2052"/>
      <c r="N294" s="2052"/>
      <c r="O294" s="2052"/>
      <c r="P294" s="2052"/>
      <c r="Q294" s="2052"/>
      <c r="R294" s="2052"/>
      <c r="S294" s="2052"/>
      <c r="T294" s="2052"/>
      <c r="U294" s="2053"/>
      <c r="V294" s="1201"/>
      <c r="W294" s="1201"/>
      <c r="X294" s="1201"/>
      <c r="Y294" s="1201"/>
      <c r="Z294" s="1201"/>
      <c r="AA294" s="1201"/>
      <c r="AB294" s="1201"/>
      <c r="AC294" s="1201"/>
      <c r="AD294" s="1201"/>
      <c r="AE294" s="1052"/>
      <c r="AF294" s="2054" t="s">
        <v>46</v>
      </c>
      <c r="AG294" s="2055"/>
      <c r="AH294" s="2056">
        <v>0</v>
      </c>
      <c r="AI294" s="2057"/>
      <c r="AJ294" s="2057"/>
      <c r="AK294" s="2057"/>
      <c r="AL294" s="2057"/>
      <c r="AM294" s="2057"/>
      <c r="AN294" s="2057"/>
      <c r="AO294" s="2058"/>
      <c r="AP294" s="1063"/>
      <c r="AQ294" s="1063"/>
      <c r="AR294" s="1119"/>
      <c r="AS294" s="1119"/>
      <c r="AT294" s="1118"/>
      <c r="AU294" s="1088"/>
      <c r="AV294" s="1088"/>
      <c r="AW294" s="1089"/>
      <c r="AX294" s="1120"/>
    </row>
    <row r="295" spans="2:52" s="1121" customFormat="1" ht="12.75" customHeight="1" x14ac:dyDescent="0.2">
      <c r="B295" s="1117"/>
      <c r="C295" s="1270"/>
      <c r="D295" s="1118"/>
      <c r="E295" s="1118"/>
      <c r="F295" s="1118"/>
      <c r="G295" s="1118"/>
      <c r="H295" s="1118"/>
      <c r="I295" s="1118"/>
      <c r="J295" s="1118"/>
      <c r="K295" s="1118"/>
      <c r="L295" s="1118"/>
      <c r="M295" s="1118"/>
      <c r="N295" s="1118"/>
      <c r="O295" s="1122"/>
      <c r="P295" s="1122"/>
      <c r="Q295" s="1118"/>
      <c r="R295" s="1118"/>
      <c r="S295" s="1118"/>
      <c r="T295" s="1118"/>
      <c r="U295" s="1118"/>
      <c r="V295" s="1118"/>
      <c r="W295" s="1118"/>
      <c r="X295" s="1118"/>
      <c r="Y295" s="1118"/>
      <c r="Z295" s="1118"/>
      <c r="AA295" s="1118"/>
      <c r="AB295" s="1118"/>
      <c r="AC295" s="1118"/>
      <c r="AD295" s="1118"/>
      <c r="AE295" s="1118"/>
      <c r="AF295" s="1118"/>
      <c r="AG295" s="1118"/>
      <c r="AH295" s="1118"/>
      <c r="AI295" s="1118"/>
      <c r="AJ295" s="1118"/>
      <c r="AK295" s="1118"/>
      <c r="AL295" s="1122"/>
      <c r="AM295" s="1118"/>
      <c r="AN295" s="1118"/>
      <c r="AO295" s="1118"/>
      <c r="AP295" s="1118"/>
      <c r="AQ295" s="1118"/>
      <c r="AR295" s="1123"/>
      <c r="AS295" s="1123"/>
      <c r="AT295" s="1124"/>
      <c r="AU295" s="1088"/>
      <c r="AV295" s="1088"/>
      <c r="AW295" s="1089"/>
      <c r="AX295" s="1120"/>
    </row>
    <row r="296" spans="2:52" s="1071" customFormat="1" ht="0.75" customHeight="1" x14ac:dyDescent="0.2">
      <c r="B296" s="1077"/>
      <c r="C296" s="1271"/>
      <c r="D296" s="1077"/>
      <c r="E296" s="1077"/>
      <c r="F296" s="1077"/>
      <c r="G296" s="1077"/>
      <c r="H296" s="1077"/>
      <c r="I296" s="1077"/>
      <c r="J296" s="1077"/>
      <c r="K296" s="1077"/>
      <c r="L296" s="1077"/>
      <c r="M296" s="1077"/>
      <c r="N296" s="1077"/>
      <c r="O296" s="1125"/>
      <c r="P296" s="1125"/>
      <c r="Q296" s="1077"/>
      <c r="R296" s="1077"/>
      <c r="S296" s="1077"/>
      <c r="T296" s="1077"/>
      <c r="U296" s="1077"/>
      <c r="V296" s="1077"/>
      <c r="W296" s="1077"/>
      <c r="X296" s="1077"/>
      <c r="Y296" s="1077"/>
      <c r="Z296" s="1077"/>
      <c r="AA296" s="1077"/>
      <c r="AB296" s="1077"/>
      <c r="AC296" s="1077"/>
      <c r="AD296" s="1077"/>
      <c r="AE296" s="1077"/>
      <c r="AF296" s="1077"/>
      <c r="AG296" s="1077"/>
      <c r="AH296" s="1077"/>
      <c r="AI296" s="1077"/>
      <c r="AJ296" s="1077"/>
      <c r="AK296" s="1077"/>
      <c r="AL296" s="1125"/>
      <c r="AM296" s="1077"/>
      <c r="AN296" s="1077"/>
      <c r="AO296" s="1077"/>
      <c r="AP296" s="1077"/>
      <c r="AQ296" s="1077" t="s">
        <v>40</v>
      </c>
      <c r="AR296" s="1126"/>
      <c r="AS296" s="1126"/>
      <c r="AT296" s="1077"/>
      <c r="AU296" s="1126"/>
      <c r="AV296" s="1126"/>
      <c r="AW296" s="1077"/>
      <c r="AX296" s="1077"/>
    </row>
  </sheetData>
  <sheetProtection algorithmName="SHA-512" hashValue="QwR1MO5VTfp/jDjkWV5aNNOVPEy9Qe4opkdn/BEfxOhjpRsS0sty7Z4SVoJswWCxGCYFF32Q6SG+fM8n8TztYw==" saltValue="2SApvcXbHLPXxDRcMBNIAg==" spinCount="100000" sheet="1" objects="1" scenarios="1" formatCells="0" formatColumns="0" formatRows="0" insertRows="0" autoFilter="0"/>
  <autoFilter ref="C43:AQ29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3" showButton="0"/>
    <filterColumn colId="15" showButton="0"/>
    <filterColumn colId="16" showButton="0"/>
    <filterColumn colId="17" showButton="0"/>
    <filterColumn colId="19" showButton="0"/>
    <filterColumn colId="20" showButton="0"/>
    <filterColumn colId="21" showButton="0"/>
    <filterColumn colId="23" showButton="0"/>
    <filterColumn colId="24" showButton="0"/>
    <filterColumn colId="25" showButton="0"/>
    <filterColumn colId="27" showButton="0"/>
    <filterColumn colId="28" showButton="0"/>
    <filterColumn colId="29" showButton="0"/>
    <filterColumn colId="31" showButton="0"/>
    <filterColumn colId="32" showButton="0"/>
    <filterColumn colId="33" showButton="0"/>
    <filterColumn colId="34" showButton="0"/>
    <filterColumn colId="36" showButton="0"/>
    <filterColumn colId="37" showButton="0"/>
    <filterColumn colId="38" showButton="0"/>
    <filterColumn colId="39" showButton="0"/>
  </autoFilter>
  <mergeCells count="2055">
    <mergeCell ref="P210:Q210"/>
    <mergeCell ref="R210:U210"/>
    <mergeCell ref="V210:Y210"/>
    <mergeCell ref="Z210:AC210"/>
    <mergeCell ref="AD210:AG210"/>
    <mergeCell ref="AH210:AL210"/>
    <mergeCell ref="AM210:AQ210"/>
    <mergeCell ref="E207:O207"/>
    <mergeCell ref="P207:Q207"/>
    <mergeCell ref="R207:U207"/>
    <mergeCell ref="V207:Y207"/>
    <mergeCell ref="Z207:AC207"/>
    <mergeCell ref="AD207:AG207"/>
    <mergeCell ref="AH207:AL207"/>
    <mergeCell ref="AM207:AQ207"/>
    <mergeCell ref="E215:O215"/>
    <mergeCell ref="P215:Q215"/>
    <mergeCell ref="R215:U215"/>
    <mergeCell ref="V215:Y215"/>
    <mergeCell ref="Z215:AC215"/>
    <mergeCell ref="AD215:AG215"/>
    <mergeCell ref="AH215:AL215"/>
    <mergeCell ref="AM215:AQ215"/>
    <mergeCell ref="P208:Q208"/>
    <mergeCell ref="R208:U208"/>
    <mergeCell ref="V208:Y208"/>
    <mergeCell ref="Z208:AC208"/>
    <mergeCell ref="AD208:AG208"/>
    <mergeCell ref="AH208:AL208"/>
    <mergeCell ref="AM208:AQ208"/>
    <mergeCell ref="E212:O212"/>
    <mergeCell ref="P212:Q212"/>
    <mergeCell ref="R212:U212"/>
    <mergeCell ref="V212:Y212"/>
    <mergeCell ref="Z212:AC212"/>
    <mergeCell ref="AD212:AG212"/>
    <mergeCell ref="AH212:AL212"/>
    <mergeCell ref="AM212:AQ212"/>
    <mergeCell ref="E214:O214"/>
    <mergeCell ref="P214:Q214"/>
    <mergeCell ref="R214:U214"/>
    <mergeCell ref="V214:Y214"/>
    <mergeCell ref="Z214:AC214"/>
    <mergeCell ref="AD214:AG214"/>
    <mergeCell ref="AH214:AL214"/>
    <mergeCell ref="AM214:AQ214"/>
    <mergeCell ref="E210:O210"/>
    <mergeCell ref="E189:O189"/>
    <mergeCell ref="P189:Q189"/>
    <mergeCell ref="R189:U189"/>
    <mergeCell ref="V189:Y189"/>
    <mergeCell ref="Z189:AC189"/>
    <mergeCell ref="AD189:AG189"/>
    <mergeCell ref="AH189:AL189"/>
    <mergeCell ref="AM189:AQ189"/>
    <mergeCell ref="E203:O203"/>
    <mergeCell ref="P203:Q203"/>
    <mergeCell ref="R203:U203"/>
    <mergeCell ref="V203:Y203"/>
    <mergeCell ref="Z203:AC203"/>
    <mergeCell ref="AD203:AG203"/>
    <mergeCell ref="AH203:AL203"/>
    <mergeCell ref="AM203:AQ203"/>
    <mergeCell ref="E191:O191"/>
    <mergeCell ref="P191:Q191"/>
    <mergeCell ref="R191:U191"/>
    <mergeCell ref="V191:Y191"/>
    <mergeCell ref="Z191:AC191"/>
    <mergeCell ref="AD191:AG191"/>
    <mergeCell ref="AH191:AL191"/>
    <mergeCell ref="AM191:AQ191"/>
    <mergeCell ref="E186:O186"/>
    <mergeCell ref="P186:Q186"/>
    <mergeCell ref="R186:U186"/>
    <mergeCell ref="V186:Y186"/>
    <mergeCell ref="Z186:AC186"/>
    <mergeCell ref="AD186:AG186"/>
    <mergeCell ref="AH186:AL186"/>
    <mergeCell ref="AM186:AQ186"/>
    <mergeCell ref="E187:O187"/>
    <mergeCell ref="P187:Q187"/>
    <mergeCell ref="R187:U187"/>
    <mergeCell ref="V187:Y187"/>
    <mergeCell ref="Z187:AC187"/>
    <mergeCell ref="AD187:AG187"/>
    <mergeCell ref="AH187:AL187"/>
    <mergeCell ref="AM187:AQ187"/>
    <mergeCell ref="E188:O188"/>
    <mergeCell ref="P188:Q188"/>
    <mergeCell ref="R188:U188"/>
    <mergeCell ref="V188:Y188"/>
    <mergeCell ref="Z188:AC188"/>
    <mergeCell ref="AD188:AG188"/>
    <mergeCell ref="AH188:AL188"/>
    <mergeCell ref="AM188:AQ188"/>
    <mergeCell ref="E190:O190"/>
    <mergeCell ref="E182:O182"/>
    <mergeCell ref="P182:Q182"/>
    <mergeCell ref="R182:U182"/>
    <mergeCell ref="V182:Y182"/>
    <mergeCell ref="Z182:AC182"/>
    <mergeCell ref="AD182:AG182"/>
    <mergeCell ref="AH182:AL182"/>
    <mergeCell ref="AM182:AQ182"/>
    <mergeCell ref="E170:O170"/>
    <mergeCell ref="P170:Q170"/>
    <mergeCell ref="R170:U170"/>
    <mergeCell ref="V170:Y170"/>
    <mergeCell ref="Z170:AC170"/>
    <mergeCell ref="AD170:AG170"/>
    <mergeCell ref="AH170:AL170"/>
    <mergeCell ref="AM170:AQ170"/>
    <mergeCell ref="E171:O171"/>
    <mergeCell ref="P171:Q171"/>
    <mergeCell ref="R171:U171"/>
    <mergeCell ref="V171:Y171"/>
    <mergeCell ref="Z171:AC171"/>
    <mergeCell ref="AD171:AG171"/>
    <mergeCell ref="AH171:AL171"/>
    <mergeCell ref="AM171:AQ171"/>
    <mergeCell ref="E172:O172"/>
    <mergeCell ref="P172:Q172"/>
    <mergeCell ref="R172:U172"/>
    <mergeCell ref="V172:Y172"/>
    <mergeCell ref="Z172:AC172"/>
    <mergeCell ref="AD172:AG172"/>
    <mergeCell ref="AH172:AL172"/>
    <mergeCell ref="AM172:AQ172"/>
    <mergeCell ref="E167:O167"/>
    <mergeCell ref="P167:Q167"/>
    <mergeCell ref="R167:U167"/>
    <mergeCell ref="V167:Y167"/>
    <mergeCell ref="Z167:AC167"/>
    <mergeCell ref="AD167:AG167"/>
    <mergeCell ref="AH167:AL167"/>
    <mergeCell ref="AM167:AQ167"/>
    <mergeCell ref="P145:Q145"/>
    <mergeCell ref="R145:U145"/>
    <mergeCell ref="V145:Y145"/>
    <mergeCell ref="Z145:AC145"/>
    <mergeCell ref="AD145:AG145"/>
    <mergeCell ref="AH145:AL145"/>
    <mergeCell ref="AM145:AQ145"/>
    <mergeCell ref="E146:O146"/>
    <mergeCell ref="E169:O169"/>
    <mergeCell ref="P169:Q169"/>
    <mergeCell ref="R169:U169"/>
    <mergeCell ref="V169:Y169"/>
    <mergeCell ref="Z169:AC169"/>
    <mergeCell ref="AD169:AG169"/>
    <mergeCell ref="AH169:AL169"/>
    <mergeCell ref="AM169:AQ169"/>
    <mergeCell ref="P146:Q146"/>
    <mergeCell ref="R146:U146"/>
    <mergeCell ref="V146:Y146"/>
    <mergeCell ref="Z146:AC146"/>
    <mergeCell ref="AD146:AG146"/>
    <mergeCell ref="AH146:AL146"/>
    <mergeCell ref="AM146:AQ146"/>
    <mergeCell ref="E148:O148"/>
    <mergeCell ref="E124:O124"/>
    <mergeCell ref="P124:Q124"/>
    <mergeCell ref="R124:U124"/>
    <mergeCell ref="V124:Y124"/>
    <mergeCell ref="Z124:AC124"/>
    <mergeCell ref="AD124:AG124"/>
    <mergeCell ref="AH124:AL124"/>
    <mergeCell ref="AM124:AQ124"/>
    <mergeCell ref="E162:O162"/>
    <mergeCell ref="P162:Q162"/>
    <mergeCell ref="R162:U162"/>
    <mergeCell ref="V162:Y162"/>
    <mergeCell ref="Z162:AC162"/>
    <mergeCell ref="AD162:AG162"/>
    <mergeCell ref="AH162:AL162"/>
    <mergeCell ref="AM162:AQ162"/>
    <mergeCell ref="E144:O144"/>
    <mergeCell ref="R144:U144"/>
    <mergeCell ref="V144:Y144"/>
    <mergeCell ref="Z144:AC144"/>
    <mergeCell ref="AD144:AG144"/>
    <mergeCell ref="AH144:AL144"/>
    <mergeCell ref="AM144:AQ144"/>
    <mergeCell ref="E145:O145"/>
    <mergeCell ref="E125:O125"/>
    <mergeCell ref="P125:Q125"/>
    <mergeCell ref="R125:U125"/>
    <mergeCell ref="V125:Y125"/>
    <mergeCell ref="Z125:AC125"/>
    <mergeCell ref="AD125:AG125"/>
    <mergeCell ref="AH125:AL125"/>
    <mergeCell ref="AM125:AQ125"/>
    <mergeCell ref="E120:O120"/>
    <mergeCell ref="P120:Q120"/>
    <mergeCell ref="R120:U120"/>
    <mergeCell ref="V120:Y120"/>
    <mergeCell ref="Z120:AC120"/>
    <mergeCell ref="AD120:AG120"/>
    <mergeCell ref="AH120:AL120"/>
    <mergeCell ref="AM120:AQ120"/>
    <mergeCell ref="E127:O127"/>
    <mergeCell ref="P127:Q127"/>
    <mergeCell ref="R127:U127"/>
    <mergeCell ref="V127:Y127"/>
    <mergeCell ref="Z127:AC127"/>
    <mergeCell ref="AD127:AG127"/>
    <mergeCell ref="AH127:AL127"/>
    <mergeCell ref="AM127:AQ127"/>
    <mergeCell ref="E121:O121"/>
    <mergeCell ref="P121:Q121"/>
    <mergeCell ref="R121:U121"/>
    <mergeCell ref="V121:Y121"/>
    <mergeCell ref="Z121:AC121"/>
    <mergeCell ref="AD121:AG121"/>
    <mergeCell ref="AH121:AL121"/>
    <mergeCell ref="AM121:AQ121"/>
    <mergeCell ref="E123:O123"/>
    <mergeCell ref="P123:Q123"/>
    <mergeCell ref="R123:U123"/>
    <mergeCell ref="V123:Y123"/>
    <mergeCell ref="Z123:AC123"/>
    <mergeCell ref="AD123:AG123"/>
    <mergeCell ref="AH123:AL123"/>
    <mergeCell ref="AM123:AQ123"/>
    <mergeCell ref="E117:O117"/>
    <mergeCell ref="P117:Q117"/>
    <mergeCell ref="R117:U117"/>
    <mergeCell ref="V117:Y117"/>
    <mergeCell ref="Z117:AC117"/>
    <mergeCell ref="AD117:AG117"/>
    <mergeCell ref="AH117:AL117"/>
    <mergeCell ref="AM117:AQ117"/>
    <mergeCell ref="E118:O118"/>
    <mergeCell ref="P118:Q118"/>
    <mergeCell ref="R118:U118"/>
    <mergeCell ref="V118:Y118"/>
    <mergeCell ref="Z118:AC118"/>
    <mergeCell ref="AD118:AG118"/>
    <mergeCell ref="AH118:AL118"/>
    <mergeCell ref="AM118:AQ118"/>
    <mergeCell ref="E119:O119"/>
    <mergeCell ref="P119:Q119"/>
    <mergeCell ref="R119:U119"/>
    <mergeCell ref="V119:Y119"/>
    <mergeCell ref="Z119:AC119"/>
    <mergeCell ref="AD119:AG119"/>
    <mergeCell ref="AH119:AL119"/>
    <mergeCell ref="AM119:AQ119"/>
    <mergeCell ref="E114:O114"/>
    <mergeCell ref="P114:Q114"/>
    <mergeCell ref="R114:U114"/>
    <mergeCell ref="V114:Y114"/>
    <mergeCell ref="Z114:AC114"/>
    <mergeCell ref="AD114:AG114"/>
    <mergeCell ref="AH114:AL114"/>
    <mergeCell ref="AM114:AQ114"/>
    <mergeCell ref="E115:O115"/>
    <mergeCell ref="P115:Q115"/>
    <mergeCell ref="R115:U115"/>
    <mergeCell ref="V115:Y115"/>
    <mergeCell ref="Z115:AC115"/>
    <mergeCell ref="AD115:AG115"/>
    <mergeCell ref="AH115:AL115"/>
    <mergeCell ref="AM115:AQ115"/>
    <mergeCell ref="E116:O116"/>
    <mergeCell ref="P116:Q116"/>
    <mergeCell ref="R116:U116"/>
    <mergeCell ref="V116:Y116"/>
    <mergeCell ref="Z116:AC116"/>
    <mergeCell ref="AD116:AG116"/>
    <mergeCell ref="AH116:AL116"/>
    <mergeCell ref="AM116:AQ116"/>
    <mergeCell ref="E108:O108"/>
    <mergeCell ref="P108:Q108"/>
    <mergeCell ref="R108:U108"/>
    <mergeCell ref="V108:Y108"/>
    <mergeCell ref="Z108:AC108"/>
    <mergeCell ref="AD108:AG108"/>
    <mergeCell ref="AH108:AL108"/>
    <mergeCell ref="AM108:AQ108"/>
    <mergeCell ref="E103:O103"/>
    <mergeCell ref="P103:Q103"/>
    <mergeCell ref="R103:U103"/>
    <mergeCell ref="V103:Y103"/>
    <mergeCell ref="Z103:AC103"/>
    <mergeCell ref="AD103:AG103"/>
    <mergeCell ref="AH103:AL103"/>
    <mergeCell ref="AM103:AQ103"/>
    <mergeCell ref="E104:O104"/>
    <mergeCell ref="P104:Q104"/>
    <mergeCell ref="R104:U104"/>
    <mergeCell ref="V104:Y104"/>
    <mergeCell ref="Z104:AC104"/>
    <mergeCell ref="AD104:AG104"/>
    <mergeCell ref="AH104:AL104"/>
    <mergeCell ref="AM104:AQ104"/>
    <mergeCell ref="E102:O102"/>
    <mergeCell ref="P102:Q102"/>
    <mergeCell ref="R102:U102"/>
    <mergeCell ref="V102:Y102"/>
    <mergeCell ref="Z102:AC102"/>
    <mergeCell ref="AD102:AG102"/>
    <mergeCell ref="AH102:AL102"/>
    <mergeCell ref="AM102:AQ102"/>
    <mergeCell ref="E107:O107"/>
    <mergeCell ref="P107:Q107"/>
    <mergeCell ref="R107:U107"/>
    <mergeCell ref="V107:Y107"/>
    <mergeCell ref="Z107:AC107"/>
    <mergeCell ref="AD107:AG107"/>
    <mergeCell ref="AH107:AL107"/>
    <mergeCell ref="AM107:AQ107"/>
    <mergeCell ref="E106:O106"/>
    <mergeCell ref="P106:Q106"/>
    <mergeCell ref="R106:U106"/>
    <mergeCell ref="V106:Y106"/>
    <mergeCell ref="Z106:AC106"/>
    <mergeCell ref="AD106:AG106"/>
    <mergeCell ref="AH106:AL106"/>
    <mergeCell ref="AM106:AQ106"/>
    <mergeCell ref="E97:O97"/>
    <mergeCell ref="P97:Q97"/>
    <mergeCell ref="R97:U97"/>
    <mergeCell ref="V97:Y97"/>
    <mergeCell ref="Z97:AC97"/>
    <mergeCell ref="AD97:AG97"/>
    <mergeCell ref="AH97:AL97"/>
    <mergeCell ref="AM97:AQ97"/>
    <mergeCell ref="E100:O100"/>
    <mergeCell ref="P100:Q100"/>
    <mergeCell ref="R100:U100"/>
    <mergeCell ref="V100:Y100"/>
    <mergeCell ref="Z100:AC100"/>
    <mergeCell ref="AD100:AG100"/>
    <mergeCell ref="AH100:AL100"/>
    <mergeCell ref="AM100:AQ100"/>
    <mergeCell ref="E101:O101"/>
    <mergeCell ref="P101:Q101"/>
    <mergeCell ref="R101:U101"/>
    <mergeCell ref="V101:Y101"/>
    <mergeCell ref="Z101:AC101"/>
    <mergeCell ref="AD101:AG101"/>
    <mergeCell ref="AH101:AL101"/>
    <mergeCell ref="AM101:AQ101"/>
    <mergeCell ref="E92:O92"/>
    <mergeCell ref="P92:Q92"/>
    <mergeCell ref="R92:U92"/>
    <mergeCell ref="V92:Y92"/>
    <mergeCell ref="Z92:AC92"/>
    <mergeCell ref="AD92:AG92"/>
    <mergeCell ref="AH92:AL92"/>
    <mergeCell ref="AM92:AQ92"/>
    <mergeCell ref="E90:O90"/>
    <mergeCell ref="P90:Q90"/>
    <mergeCell ref="R90:U90"/>
    <mergeCell ref="V90:Y90"/>
    <mergeCell ref="Z90:AC90"/>
    <mergeCell ref="AD90:AG90"/>
    <mergeCell ref="AH90:AL90"/>
    <mergeCell ref="AM90:AQ90"/>
    <mergeCell ref="E96:O96"/>
    <mergeCell ref="P96:Q96"/>
    <mergeCell ref="R96:U96"/>
    <mergeCell ref="V96:Y96"/>
    <mergeCell ref="Z96:AC96"/>
    <mergeCell ref="AD96:AG96"/>
    <mergeCell ref="AH96:AL96"/>
    <mergeCell ref="AM96:AQ96"/>
    <mergeCell ref="E94:O94"/>
    <mergeCell ref="P94:Q94"/>
    <mergeCell ref="R94:U94"/>
    <mergeCell ref="V94:Y94"/>
    <mergeCell ref="Z94:AC94"/>
    <mergeCell ref="AD94:AG94"/>
    <mergeCell ref="AH94:AL94"/>
    <mergeCell ref="AM94:AQ94"/>
    <mergeCell ref="E77:O77"/>
    <mergeCell ref="P77:Q77"/>
    <mergeCell ref="R77:U77"/>
    <mergeCell ref="V77:Y77"/>
    <mergeCell ref="Z77:AC77"/>
    <mergeCell ref="AD77:AG77"/>
    <mergeCell ref="AH77:AL77"/>
    <mergeCell ref="AM77:AQ77"/>
    <mergeCell ref="E88:O88"/>
    <mergeCell ref="P88:Q88"/>
    <mergeCell ref="R88:U88"/>
    <mergeCell ref="V88:Y88"/>
    <mergeCell ref="Z88:AC88"/>
    <mergeCell ref="AD88:AG88"/>
    <mergeCell ref="AH88:AL88"/>
    <mergeCell ref="AM88:AQ88"/>
    <mergeCell ref="E78:O78"/>
    <mergeCell ref="P78:Q78"/>
    <mergeCell ref="R78:U78"/>
    <mergeCell ref="V78:Y78"/>
    <mergeCell ref="Z78:AC78"/>
    <mergeCell ref="AD78:AG78"/>
    <mergeCell ref="AH78:AL78"/>
    <mergeCell ref="AM78:AQ78"/>
    <mergeCell ref="E79:O79"/>
    <mergeCell ref="P79:Q79"/>
    <mergeCell ref="R79:U79"/>
    <mergeCell ref="V79:Y79"/>
    <mergeCell ref="Z79:AC79"/>
    <mergeCell ref="AD79:AG79"/>
    <mergeCell ref="AH79:AL79"/>
    <mergeCell ref="AM79:AQ79"/>
    <mergeCell ref="E65:O65"/>
    <mergeCell ref="P65:Q65"/>
    <mergeCell ref="R65:U65"/>
    <mergeCell ref="V65:Y65"/>
    <mergeCell ref="Z65:AC65"/>
    <mergeCell ref="AD65:AG65"/>
    <mergeCell ref="AH65:AL65"/>
    <mergeCell ref="AM65:AQ65"/>
    <mergeCell ref="E66:O66"/>
    <mergeCell ref="P66:Q66"/>
    <mergeCell ref="R66:U66"/>
    <mergeCell ref="V66:Y66"/>
    <mergeCell ref="Z66:AC66"/>
    <mergeCell ref="AD66:AG66"/>
    <mergeCell ref="AH66:AL66"/>
    <mergeCell ref="AM66:AQ66"/>
    <mergeCell ref="E64:O64"/>
    <mergeCell ref="P64:Q64"/>
    <mergeCell ref="R64:U64"/>
    <mergeCell ref="V64:Y64"/>
    <mergeCell ref="Z64:AC64"/>
    <mergeCell ref="AD64:AG64"/>
    <mergeCell ref="AH64:AL64"/>
    <mergeCell ref="AM64:AQ64"/>
    <mergeCell ref="E53:O53"/>
    <mergeCell ref="P53:Q53"/>
    <mergeCell ref="R53:U53"/>
    <mergeCell ref="V53:Y53"/>
    <mergeCell ref="Z53:AC53"/>
    <mergeCell ref="AD53:AG53"/>
    <mergeCell ref="AH53:AL53"/>
    <mergeCell ref="AM53:AQ53"/>
    <mergeCell ref="E55:O55"/>
    <mergeCell ref="P55:Q55"/>
    <mergeCell ref="R55:U55"/>
    <mergeCell ref="V55:Y55"/>
    <mergeCell ref="Z55:AC55"/>
    <mergeCell ref="AD55:AG55"/>
    <mergeCell ref="AH55:AL55"/>
    <mergeCell ref="AM55:AQ55"/>
    <mergeCell ref="E60:O60"/>
    <mergeCell ref="P60:Q60"/>
    <mergeCell ref="R60:U60"/>
    <mergeCell ref="V60:Y60"/>
    <mergeCell ref="Z60:AC60"/>
    <mergeCell ref="AD60:AG60"/>
    <mergeCell ref="AH60:AL60"/>
    <mergeCell ref="AM60:AQ60"/>
    <mergeCell ref="E54:O54"/>
    <mergeCell ref="P54:Q54"/>
    <mergeCell ref="R54:U54"/>
    <mergeCell ref="V54:Y54"/>
    <mergeCell ref="Z54:AC54"/>
    <mergeCell ref="AD54:AG54"/>
    <mergeCell ref="AH54:AL54"/>
    <mergeCell ref="AM54:AQ54"/>
    <mergeCell ref="C4:AQ4"/>
    <mergeCell ref="C5:AQ5"/>
    <mergeCell ref="T6:Z6"/>
    <mergeCell ref="C7:G7"/>
    <mergeCell ref="I7:AQ7"/>
    <mergeCell ref="C8:G8"/>
    <mergeCell ref="I8:AQ8"/>
    <mergeCell ref="C9:H9"/>
    <mergeCell ref="I9:AQ9"/>
    <mergeCell ref="C10:H10"/>
    <mergeCell ref="I10:O10"/>
    <mergeCell ref="P10:AH10"/>
    <mergeCell ref="AI10:AQ10"/>
    <mergeCell ref="C11:F11"/>
    <mergeCell ref="G11:L11"/>
    <mergeCell ref="O11:AI11"/>
    <mergeCell ref="AJ11:AK11"/>
    <mergeCell ref="AL11:AQ11"/>
    <mergeCell ref="C13:F13"/>
    <mergeCell ref="G13:I13"/>
    <mergeCell ref="K13:N13"/>
    <mergeCell ref="O13:P13"/>
    <mergeCell ref="AH13:AK13"/>
    <mergeCell ref="AL13:AQ13"/>
    <mergeCell ref="O14:P14"/>
    <mergeCell ref="C15:F15"/>
    <mergeCell ref="G15:I15"/>
    <mergeCell ref="L15:N15"/>
    <mergeCell ref="O15:P15"/>
    <mergeCell ref="AH15:AK15"/>
    <mergeCell ref="AL15:AQ15"/>
    <mergeCell ref="C17:F17"/>
    <mergeCell ref="L17:N17"/>
    <mergeCell ref="O17:AQ17"/>
    <mergeCell ref="C19:F19"/>
    <mergeCell ref="G19:I19"/>
    <mergeCell ref="J19:L19"/>
    <mergeCell ref="M19:N19"/>
    <mergeCell ref="F37:L37"/>
    <mergeCell ref="AJ39:AQ39"/>
    <mergeCell ref="E40:O40"/>
    <mergeCell ref="P40:Q40"/>
    <mergeCell ref="R40:Y40"/>
    <mergeCell ref="Z40:AG40"/>
    <mergeCell ref="AH40:AQ40"/>
    <mergeCell ref="E41:O41"/>
    <mergeCell ref="P41:Q41"/>
    <mergeCell ref="R41:U41"/>
    <mergeCell ref="V41:Y41"/>
    <mergeCell ref="Z41:AC41"/>
    <mergeCell ref="AD41:AG41"/>
    <mergeCell ref="R42:U42"/>
    <mergeCell ref="V42:Y42"/>
    <mergeCell ref="Z42:AC42"/>
    <mergeCell ref="AD42:AG42"/>
    <mergeCell ref="AH42:AL42"/>
    <mergeCell ref="AR40:AS40"/>
    <mergeCell ref="AH41:AL41"/>
    <mergeCell ref="AM41:AQ41"/>
    <mergeCell ref="AM42:AQ42"/>
    <mergeCell ref="E43:O43"/>
    <mergeCell ref="P43:Q43"/>
    <mergeCell ref="R43:U43"/>
    <mergeCell ref="V43:Y43"/>
    <mergeCell ref="Z43:AC43"/>
    <mergeCell ref="AD43:AG43"/>
    <mergeCell ref="AH43:AL43"/>
    <mergeCell ref="AM43:AQ43"/>
    <mergeCell ref="E42:O42"/>
    <mergeCell ref="E44:O44"/>
    <mergeCell ref="P44:Q44"/>
    <mergeCell ref="R44:U44"/>
    <mergeCell ref="V44:Y44"/>
    <mergeCell ref="Z44:AC44"/>
    <mergeCell ref="AD44:AG44"/>
    <mergeCell ref="AH44:AL44"/>
    <mergeCell ref="AM44:AQ44"/>
    <mergeCell ref="E45:O45"/>
    <mergeCell ref="P45:Q45"/>
    <mergeCell ref="R45:U45"/>
    <mergeCell ref="V45:Y45"/>
    <mergeCell ref="Z45:AC45"/>
    <mergeCell ref="AD45:AG45"/>
    <mergeCell ref="AH45:AL45"/>
    <mergeCell ref="AM45:AQ45"/>
    <mergeCell ref="E47:O47"/>
    <mergeCell ref="P47:Q47"/>
    <mergeCell ref="R47:U47"/>
    <mergeCell ref="V47:Y47"/>
    <mergeCell ref="Z47:AC47"/>
    <mergeCell ref="AD47:AG47"/>
    <mergeCell ref="AH47:AL47"/>
    <mergeCell ref="AM47:AQ47"/>
    <mergeCell ref="E48:O48"/>
    <mergeCell ref="P48:Q48"/>
    <mergeCell ref="R48:U48"/>
    <mergeCell ref="V48:Y48"/>
    <mergeCell ref="Z48:AC48"/>
    <mergeCell ref="AD48:AG48"/>
    <mergeCell ref="AH48:AL48"/>
    <mergeCell ref="AM48:AQ48"/>
    <mergeCell ref="E46:O46"/>
    <mergeCell ref="P46:Q46"/>
    <mergeCell ref="R46:U46"/>
    <mergeCell ref="V46:Y46"/>
    <mergeCell ref="Z46:AC46"/>
    <mergeCell ref="AD46:AG46"/>
    <mergeCell ref="AH46:AL46"/>
    <mergeCell ref="AM46:AQ46"/>
    <mergeCell ref="E59:O59"/>
    <mergeCell ref="P59:Q59"/>
    <mergeCell ref="R59:U59"/>
    <mergeCell ref="V59:Y59"/>
    <mergeCell ref="Z59:AC59"/>
    <mergeCell ref="AD59:AG59"/>
    <mergeCell ref="AH59:AL59"/>
    <mergeCell ref="AM59:AQ59"/>
    <mergeCell ref="E63:O63"/>
    <mergeCell ref="P63:Q63"/>
    <mergeCell ref="R63:U63"/>
    <mergeCell ref="V63:Y63"/>
    <mergeCell ref="Z63:AC63"/>
    <mergeCell ref="AD63:AG63"/>
    <mergeCell ref="AH63:AL63"/>
    <mergeCell ref="AM63:AQ63"/>
    <mergeCell ref="E62:O62"/>
    <mergeCell ref="P62:Q62"/>
    <mergeCell ref="R62:U62"/>
    <mergeCell ref="V62:Y62"/>
    <mergeCell ref="Z62:AC62"/>
    <mergeCell ref="AD62:AG62"/>
    <mergeCell ref="AH62:AL62"/>
    <mergeCell ref="AM62:AQ62"/>
    <mergeCell ref="E61:O61"/>
    <mergeCell ref="P61:Q61"/>
    <mergeCell ref="R61:U61"/>
    <mergeCell ref="V61:Y61"/>
    <mergeCell ref="Z61:AC61"/>
    <mergeCell ref="AD61:AG61"/>
    <mergeCell ref="AH61:AL61"/>
    <mergeCell ref="AM61:AQ61"/>
    <mergeCell ref="E67:O67"/>
    <mergeCell ref="P67:Q67"/>
    <mergeCell ref="R67:U67"/>
    <mergeCell ref="V67:Y67"/>
    <mergeCell ref="Z67:AC67"/>
    <mergeCell ref="AD67:AG67"/>
    <mergeCell ref="AH67:AL67"/>
    <mergeCell ref="AM67:AQ67"/>
    <mergeCell ref="E68:O68"/>
    <mergeCell ref="P68:Q68"/>
    <mergeCell ref="R68:U68"/>
    <mergeCell ref="V68:Y68"/>
    <mergeCell ref="Z68:AC68"/>
    <mergeCell ref="AD68:AG68"/>
    <mergeCell ref="AH68:AL68"/>
    <mergeCell ref="AM68:AQ68"/>
    <mergeCell ref="E69:O69"/>
    <mergeCell ref="P69:Q69"/>
    <mergeCell ref="R69:U69"/>
    <mergeCell ref="V69:Y69"/>
    <mergeCell ref="Z69:AC69"/>
    <mergeCell ref="AD69:AG69"/>
    <mergeCell ref="AH69:AL69"/>
    <mergeCell ref="AM69:AQ69"/>
    <mergeCell ref="E70:O70"/>
    <mergeCell ref="P70:Q70"/>
    <mergeCell ref="R70:U70"/>
    <mergeCell ref="V70:Y70"/>
    <mergeCell ref="Z70:AC70"/>
    <mergeCell ref="AD70:AG70"/>
    <mergeCell ref="AH70:AL70"/>
    <mergeCell ref="AM70:AQ70"/>
    <mergeCell ref="E71:O71"/>
    <mergeCell ref="P71:Q71"/>
    <mergeCell ref="R71:U71"/>
    <mergeCell ref="V71:Y71"/>
    <mergeCell ref="Z71:AC71"/>
    <mergeCell ref="AD71:AG71"/>
    <mergeCell ref="AH71:AL71"/>
    <mergeCell ref="AM71:AQ71"/>
    <mergeCell ref="E72:O72"/>
    <mergeCell ref="P72:Q72"/>
    <mergeCell ref="R72:U72"/>
    <mergeCell ref="V72:Y72"/>
    <mergeCell ref="Z72:AC72"/>
    <mergeCell ref="AD72:AG72"/>
    <mergeCell ref="AH72:AL72"/>
    <mergeCell ref="AM72:AQ72"/>
    <mergeCell ref="E73:O73"/>
    <mergeCell ref="P73:Q73"/>
    <mergeCell ref="R73:U73"/>
    <mergeCell ref="V73:Y73"/>
    <mergeCell ref="Z73:AC73"/>
    <mergeCell ref="AD73:AG73"/>
    <mergeCell ref="AH73:AL73"/>
    <mergeCell ref="AM73:AQ73"/>
    <mergeCell ref="E76:O76"/>
    <mergeCell ref="P76:Q76"/>
    <mergeCell ref="R76:U76"/>
    <mergeCell ref="V76:Y76"/>
    <mergeCell ref="Z76:AC76"/>
    <mergeCell ref="AD76:AG76"/>
    <mergeCell ref="AH76:AL76"/>
    <mergeCell ref="AM76:AQ76"/>
    <mergeCell ref="E74:O74"/>
    <mergeCell ref="P74:Q74"/>
    <mergeCell ref="R74:U74"/>
    <mergeCell ref="V74:Y74"/>
    <mergeCell ref="Z74:AC74"/>
    <mergeCell ref="AD74:AG74"/>
    <mergeCell ref="AH74:AL74"/>
    <mergeCell ref="AM74:AQ74"/>
    <mergeCell ref="E75:O75"/>
    <mergeCell ref="P75:Q75"/>
    <mergeCell ref="R75:U75"/>
    <mergeCell ref="V75:Y75"/>
    <mergeCell ref="Z75:AC75"/>
    <mergeCell ref="AD75:AG75"/>
    <mergeCell ref="AH75:AL75"/>
    <mergeCell ref="AM75:AQ75"/>
    <mergeCell ref="E80:O80"/>
    <mergeCell ref="P80:Q80"/>
    <mergeCell ref="R80:U80"/>
    <mergeCell ref="V80:Y80"/>
    <mergeCell ref="Z80:AC80"/>
    <mergeCell ref="AD80:AG80"/>
    <mergeCell ref="AH80:AL80"/>
    <mergeCell ref="AM80:AQ80"/>
    <mergeCell ref="E81:O81"/>
    <mergeCell ref="P81:Q81"/>
    <mergeCell ref="R81:U81"/>
    <mergeCell ref="V81:Y81"/>
    <mergeCell ref="Z81:AC81"/>
    <mergeCell ref="AD81:AG81"/>
    <mergeCell ref="AH81:AL81"/>
    <mergeCell ref="AM81:AQ81"/>
    <mergeCell ref="E82:O82"/>
    <mergeCell ref="P82:Q82"/>
    <mergeCell ref="R82:U82"/>
    <mergeCell ref="V82:Y82"/>
    <mergeCell ref="Z82:AC82"/>
    <mergeCell ref="AD82:AG82"/>
    <mergeCell ref="AH82:AL82"/>
    <mergeCell ref="AM82:AQ82"/>
    <mergeCell ref="E83:O83"/>
    <mergeCell ref="P83:Q83"/>
    <mergeCell ref="R83:U83"/>
    <mergeCell ref="V83:Y83"/>
    <mergeCell ref="Z83:AC83"/>
    <mergeCell ref="AD83:AG83"/>
    <mergeCell ref="AH83:AL83"/>
    <mergeCell ref="AM83:AQ83"/>
    <mergeCell ref="E84:O84"/>
    <mergeCell ref="P84:Q84"/>
    <mergeCell ref="R84:U84"/>
    <mergeCell ref="V84:Y84"/>
    <mergeCell ref="Z84:AC84"/>
    <mergeCell ref="AD84:AG84"/>
    <mergeCell ref="AH84:AL84"/>
    <mergeCell ref="AM84:AQ84"/>
    <mergeCell ref="E89:O89"/>
    <mergeCell ref="P89:Q89"/>
    <mergeCell ref="R89:U89"/>
    <mergeCell ref="V89:Y89"/>
    <mergeCell ref="Z89:AC89"/>
    <mergeCell ref="AD89:AG89"/>
    <mergeCell ref="AH89:AL89"/>
    <mergeCell ref="AM89:AQ89"/>
    <mergeCell ref="E87:O87"/>
    <mergeCell ref="P87:Q87"/>
    <mergeCell ref="R87:U87"/>
    <mergeCell ref="V87:Y87"/>
    <mergeCell ref="Z87:AC87"/>
    <mergeCell ref="AD87:AG87"/>
    <mergeCell ref="AH87:AL87"/>
    <mergeCell ref="AM87:AQ87"/>
    <mergeCell ref="E85:O85"/>
    <mergeCell ref="P85:Q85"/>
    <mergeCell ref="R85:U85"/>
    <mergeCell ref="V85:Y85"/>
    <mergeCell ref="Z85:AC85"/>
    <mergeCell ref="AD85:AG85"/>
    <mergeCell ref="AH85:AL85"/>
    <mergeCell ref="AM85:AQ85"/>
    <mergeCell ref="E86:O86"/>
    <mergeCell ref="P86:Q86"/>
    <mergeCell ref="R86:U86"/>
    <mergeCell ref="V86:Y86"/>
    <mergeCell ref="Z86:AC86"/>
    <mergeCell ref="AD86:AG86"/>
    <mergeCell ref="AH86:AL86"/>
    <mergeCell ref="AM86:AQ86"/>
    <mergeCell ref="E93:O93"/>
    <mergeCell ref="P93:Q93"/>
    <mergeCell ref="R93:U93"/>
    <mergeCell ref="V93:Y93"/>
    <mergeCell ref="Z93:AC93"/>
    <mergeCell ref="AD93:AG93"/>
    <mergeCell ref="AH93:AL93"/>
    <mergeCell ref="AM93:AQ93"/>
    <mergeCell ref="E91:O91"/>
    <mergeCell ref="P91:Q91"/>
    <mergeCell ref="R91:U91"/>
    <mergeCell ref="V91:Y91"/>
    <mergeCell ref="Z91:AC91"/>
    <mergeCell ref="AD91:AG91"/>
    <mergeCell ref="AH91:AL91"/>
    <mergeCell ref="AM91:AQ91"/>
    <mergeCell ref="E95:O95"/>
    <mergeCell ref="P95:Q95"/>
    <mergeCell ref="R95:U95"/>
    <mergeCell ref="V95:Y95"/>
    <mergeCell ref="Z95:AC95"/>
    <mergeCell ref="AD95:AG95"/>
    <mergeCell ref="AH95:AL95"/>
    <mergeCell ref="AM95:AQ95"/>
    <mergeCell ref="E105:O105"/>
    <mergeCell ref="P105:Q105"/>
    <mergeCell ref="R105:U105"/>
    <mergeCell ref="V105:Y105"/>
    <mergeCell ref="Z105:AC105"/>
    <mergeCell ref="AD105:AG105"/>
    <mergeCell ref="AH105:AL105"/>
    <mergeCell ref="AM105:AQ105"/>
    <mergeCell ref="E98:O98"/>
    <mergeCell ref="P98:Q98"/>
    <mergeCell ref="R98:U98"/>
    <mergeCell ref="V98:Y98"/>
    <mergeCell ref="Z98:AC98"/>
    <mergeCell ref="AD98:AG98"/>
    <mergeCell ref="AH98:AL98"/>
    <mergeCell ref="AM98:AQ98"/>
    <mergeCell ref="E99:O99"/>
    <mergeCell ref="P99:Q99"/>
    <mergeCell ref="R99:U99"/>
    <mergeCell ref="V99:Y99"/>
    <mergeCell ref="Z99:AC99"/>
    <mergeCell ref="AD99:AG99"/>
    <mergeCell ref="AH99:AL99"/>
    <mergeCell ref="AM99:AQ99"/>
    <mergeCell ref="E109:O109"/>
    <mergeCell ref="P109:Q109"/>
    <mergeCell ref="R109:U109"/>
    <mergeCell ref="V109:Y109"/>
    <mergeCell ref="Z109:AC109"/>
    <mergeCell ref="AD109:AG109"/>
    <mergeCell ref="AH109:AL109"/>
    <mergeCell ref="AM109:AQ109"/>
    <mergeCell ref="E110:O110"/>
    <mergeCell ref="P110:Q110"/>
    <mergeCell ref="R110:U110"/>
    <mergeCell ref="V110:Y110"/>
    <mergeCell ref="Z110:AC110"/>
    <mergeCell ref="AD110:AG110"/>
    <mergeCell ref="AH110:AL110"/>
    <mergeCell ref="AM110:AQ110"/>
    <mergeCell ref="E113:O113"/>
    <mergeCell ref="P113:Q113"/>
    <mergeCell ref="R113:U113"/>
    <mergeCell ref="V113:Y113"/>
    <mergeCell ref="Z113:AC113"/>
    <mergeCell ref="AD113:AG113"/>
    <mergeCell ref="AH113:AL113"/>
    <mergeCell ref="AM113:AQ113"/>
    <mergeCell ref="E111:O111"/>
    <mergeCell ref="P111:Q111"/>
    <mergeCell ref="R111:U111"/>
    <mergeCell ref="V111:Y111"/>
    <mergeCell ref="Z111:AC111"/>
    <mergeCell ref="AD111:AG111"/>
    <mergeCell ref="AH111:AL111"/>
    <mergeCell ref="AM111:AQ111"/>
    <mergeCell ref="E126:O126"/>
    <mergeCell ref="P126:Q126"/>
    <mergeCell ref="R126:U126"/>
    <mergeCell ref="V126:Y126"/>
    <mergeCell ref="Z126:AC126"/>
    <mergeCell ref="AD126:AG126"/>
    <mergeCell ref="AH126:AL126"/>
    <mergeCell ref="AM126:AQ126"/>
    <mergeCell ref="E112:O112"/>
    <mergeCell ref="P112:Q112"/>
    <mergeCell ref="R112:U112"/>
    <mergeCell ref="V112:Y112"/>
    <mergeCell ref="Z112:AC112"/>
    <mergeCell ref="AD112:AG112"/>
    <mergeCell ref="AH112:AL112"/>
    <mergeCell ref="AM112:AQ112"/>
    <mergeCell ref="E122:O122"/>
    <mergeCell ref="P122:Q122"/>
    <mergeCell ref="R122:U122"/>
    <mergeCell ref="V122:Y122"/>
    <mergeCell ref="Z122:AC122"/>
    <mergeCell ref="AD122:AG122"/>
    <mergeCell ref="AH122:AL122"/>
    <mergeCell ref="AM122:AQ122"/>
    <mergeCell ref="E129:O129"/>
    <mergeCell ref="P129:Q129"/>
    <mergeCell ref="R129:U129"/>
    <mergeCell ref="V129:Y129"/>
    <mergeCell ref="Z129:AC129"/>
    <mergeCell ref="AD129:AG129"/>
    <mergeCell ref="AH129:AL129"/>
    <mergeCell ref="AM129:AQ129"/>
    <mergeCell ref="E130:O130"/>
    <mergeCell ref="P130:Q130"/>
    <mergeCell ref="R130:U130"/>
    <mergeCell ref="V130:Y130"/>
    <mergeCell ref="Z130:AC130"/>
    <mergeCell ref="AD130:AG130"/>
    <mergeCell ref="AH130:AL130"/>
    <mergeCell ref="AM130:AQ130"/>
    <mergeCell ref="E128:O128"/>
    <mergeCell ref="P128:Q128"/>
    <mergeCell ref="R128:U128"/>
    <mergeCell ref="V128:Y128"/>
    <mergeCell ref="Z128:AC128"/>
    <mergeCell ref="AD128:AG128"/>
    <mergeCell ref="AH128:AL128"/>
    <mergeCell ref="AM128:AQ128"/>
    <mergeCell ref="E131:O131"/>
    <mergeCell ref="P131:Q131"/>
    <mergeCell ref="R131:U131"/>
    <mergeCell ref="V131:Y131"/>
    <mergeCell ref="Z131:AC131"/>
    <mergeCell ref="AD131:AG131"/>
    <mergeCell ref="AH131:AL131"/>
    <mergeCell ref="AM131:AQ131"/>
    <mergeCell ref="E132:O132"/>
    <mergeCell ref="P132:Q132"/>
    <mergeCell ref="R132:U132"/>
    <mergeCell ref="V132:Y132"/>
    <mergeCell ref="Z132:AC132"/>
    <mergeCell ref="AD132:AG132"/>
    <mergeCell ref="AH132:AL132"/>
    <mergeCell ref="AM132:AQ132"/>
    <mergeCell ref="E133:O133"/>
    <mergeCell ref="P133:Q133"/>
    <mergeCell ref="R133:U133"/>
    <mergeCell ref="V133:Y133"/>
    <mergeCell ref="Z133:AC133"/>
    <mergeCell ref="AD133:AG133"/>
    <mergeCell ref="AH133:AL133"/>
    <mergeCell ref="AM133:AQ133"/>
    <mergeCell ref="E134:O134"/>
    <mergeCell ref="P134:Q134"/>
    <mergeCell ref="R134:U134"/>
    <mergeCell ref="V134:Y134"/>
    <mergeCell ref="Z134:AC134"/>
    <mergeCell ref="AD134:AG134"/>
    <mergeCell ref="AH134:AL134"/>
    <mergeCell ref="AM134:AQ134"/>
    <mergeCell ref="E135:O135"/>
    <mergeCell ref="P135:Q135"/>
    <mergeCell ref="R135:U135"/>
    <mergeCell ref="V135:Y135"/>
    <mergeCell ref="Z135:AC135"/>
    <mergeCell ref="AD135:AG135"/>
    <mergeCell ref="AH135:AL135"/>
    <mergeCell ref="AM135:AQ135"/>
    <mergeCell ref="E136:O136"/>
    <mergeCell ref="P136:Q136"/>
    <mergeCell ref="R136:U136"/>
    <mergeCell ref="V136:Y136"/>
    <mergeCell ref="Z136:AC136"/>
    <mergeCell ref="AD136:AG136"/>
    <mergeCell ref="AH136:AL136"/>
    <mergeCell ref="AM136:AQ136"/>
    <mergeCell ref="AM138:AQ138"/>
    <mergeCell ref="E137:O137"/>
    <mergeCell ref="P137:Q137"/>
    <mergeCell ref="R137:U137"/>
    <mergeCell ref="V137:Y137"/>
    <mergeCell ref="Z137:AC137"/>
    <mergeCell ref="AD137:AG137"/>
    <mergeCell ref="AD139:AG139"/>
    <mergeCell ref="AH137:AL137"/>
    <mergeCell ref="AM137:AQ137"/>
    <mergeCell ref="E138:O138"/>
    <mergeCell ref="P138:Q138"/>
    <mergeCell ref="R138:U138"/>
    <mergeCell ref="V138:Y138"/>
    <mergeCell ref="Z138:AC138"/>
    <mergeCell ref="AD138:AG138"/>
    <mergeCell ref="AH138:AL138"/>
    <mergeCell ref="AM139:AQ139"/>
    <mergeCell ref="E140:O140"/>
    <mergeCell ref="P140:Q140"/>
    <mergeCell ref="R140:U140"/>
    <mergeCell ref="V140:Y140"/>
    <mergeCell ref="Z140:AC140"/>
    <mergeCell ref="AD140:AG140"/>
    <mergeCell ref="AH140:AL140"/>
    <mergeCell ref="AM140:AQ140"/>
    <mergeCell ref="E139:O139"/>
    <mergeCell ref="P141:Q141"/>
    <mergeCell ref="R141:U141"/>
    <mergeCell ref="V141:Y141"/>
    <mergeCell ref="Z141:AC141"/>
    <mergeCell ref="AD141:AG141"/>
    <mergeCell ref="AH139:AL139"/>
    <mergeCell ref="P139:Q139"/>
    <mergeCell ref="R139:U139"/>
    <mergeCell ref="V139:Y139"/>
    <mergeCell ref="Z139:AC139"/>
    <mergeCell ref="AH141:AL141"/>
    <mergeCell ref="AM141:AQ141"/>
    <mergeCell ref="E141:O141"/>
    <mergeCell ref="E142:O142"/>
    <mergeCell ref="P142:Q142"/>
    <mergeCell ref="R142:U142"/>
    <mergeCell ref="V142:Y142"/>
    <mergeCell ref="Z142:AC142"/>
    <mergeCell ref="AD142:AG142"/>
    <mergeCell ref="AH142:AL142"/>
    <mergeCell ref="AM142:AQ142"/>
    <mergeCell ref="E143:O143"/>
    <mergeCell ref="P143:Q143"/>
    <mergeCell ref="R143:U143"/>
    <mergeCell ref="V143:Y143"/>
    <mergeCell ref="Z143:AC143"/>
    <mergeCell ref="AD143:AG143"/>
    <mergeCell ref="AH143:AL143"/>
    <mergeCell ref="AM143:AQ143"/>
    <mergeCell ref="E147:O147"/>
    <mergeCell ref="P147:Q147"/>
    <mergeCell ref="R147:U147"/>
    <mergeCell ref="V147:Y147"/>
    <mergeCell ref="Z147:AC147"/>
    <mergeCell ref="AD147:AG147"/>
    <mergeCell ref="AH147:AL147"/>
    <mergeCell ref="AM147:AQ147"/>
    <mergeCell ref="P148:Q148"/>
    <mergeCell ref="R148:U148"/>
    <mergeCell ref="V148:Y148"/>
    <mergeCell ref="Z148:AC148"/>
    <mergeCell ref="AD148:AG148"/>
    <mergeCell ref="AH148:AL148"/>
    <mergeCell ref="AM148:AQ148"/>
    <mergeCell ref="E149:O149"/>
    <mergeCell ref="P149:Q149"/>
    <mergeCell ref="R149:U149"/>
    <mergeCell ref="V149:Y149"/>
    <mergeCell ref="Z149:AC149"/>
    <mergeCell ref="AD149:AG149"/>
    <mergeCell ref="AH149:AL149"/>
    <mergeCell ref="AM149:AQ149"/>
    <mergeCell ref="E150:O150"/>
    <mergeCell ref="P150:Q150"/>
    <mergeCell ref="R150:U150"/>
    <mergeCell ref="V150:Y150"/>
    <mergeCell ref="Z150:AC150"/>
    <mergeCell ref="AD150:AG150"/>
    <mergeCell ref="AH150:AL150"/>
    <mergeCell ref="AM150:AQ150"/>
    <mergeCell ref="E151:O151"/>
    <mergeCell ref="P151:Q151"/>
    <mergeCell ref="R151:U151"/>
    <mergeCell ref="V151:Y151"/>
    <mergeCell ref="Z151:AC151"/>
    <mergeCell ref="AD151:AG151"/>
    <mergeCell ref="AH151:AL151"/>
    <mergeCell ref="AM151:AQ151"/>
    <mergeCell ref="E152:O152"/>
    <mergeCell ref="P152:Q152"/>
    <mergeCell ref="R152:U152"/>
    <mergeCell ref="V152:Y152"/>
    <mergeCell ref="Z152:AC152"/>
    <mergeCell ref="AD152:AG152"/>
    <mergeCell ref="AH152:AL152"/>
    <mergeCell ref="AM152:AQ152"/>
    <mergeCell ref="E153:O153"/>
    <mergeCell ref="P153:Q153"/>
    <mergeCell ref="R153:U153"/>
    <mergeCell ref="V153:Y153"/>
    <mergeCell ref="Z153:AC153"/>
    <mergeCell ref="AD153:AG153"/>
    <mergeCell ref="AH153:AL153"/>
    <mergeCell ref="AM153:AQ153"/>
    <mergeCell ref="E154:O154"/>
    <mergeCell ref="P154:Q154"/>
    <mergeCell ref="R154:U154"/>
    <mergeCell ref="V154:Y154"/>
    <mergeCell ref="Z154:AC154"/>
    <mergeCell ref="AD154:AG154"/>
    <mergeCell ref="AH154:AL154"/>
    <mergeCell ref="AM154:AQ154"/>
    <mergeCell ref="E155:O155"/>
    <mergeCell ref="P155:Q155"/>
    <mergeCell ref="R155:U155"/>
    <mergeCell ref="V155:Y155"/>
    <mergeCell ref="Z155:AC155"/>
    <mergeCell ref="AD155:AG155"/>
    <mergeCell ref="AH155:AL155"/>
    <mergeCell ref="AM155:AQ155"/>
    <mergeCell ref="E156:O156"/>
    <mergeCell ref="P156:Q156"/>
    <mergeCell ref="R156:U156"/>
    <mergeCell ref="V156:Y156"/>
    <mergeCell ref="Z156:AC156"/>
    <mergeCell ref="AD156:AG156"/>
    <mergeCell ref="AH156:AL156"/>
    <mergeCell ref="AM156:AQ156"/>
    <mergeCell ref="E157:O157"/>
    <mergeCell ref="P157:Q157"/>
    <mergeCell ref="R157:U157"/>
    <mergeCell ref="V157:Y157"/>
    <mergeCell ref="Z157:AC157"/>
    <mergeCell ref="AD157:AG157"/>
    <mergeCell ref="AH157:AL157"/>
    <mergeCell ref="AM157:AQ157"/>
    <mergeCell ref="E158:O158"/>
    <mergeCell ref="P158:Q158"/>
    <mergeCell ref="R158:U158"/>
    <mergeCell ref="V158:Y158"/>
    <mergeCell ref="Z158:AC158"/>
    <mergeCell ref="AD158:AG158"/>
    <mergeCell ref="AH158:AL158"/>
    <mergeCell ref="AM158:AQ158"/>
    <mergeCell ref="E159:O159"/>
    <mergeCell ref="P159:Q159"/>
    <mergeCell ref="R159:U159"/>
    <mergeCell ref="V159:Y159"/>
    <mergeCell ref="Z159:AC159"/>
    <mergeCell ref="AD159:AG159"/>
    <mergeCell ref="AH159:AL159"/>
    <mergeCell ref="AM159:AQ159"/>
    <mergeCell ref="E160:O160"/>
    <mergeCell ref="P160:Q160"/>
    <mergeCell ref="R160:U160"/>
    <mergeCell ref="V160:Y160"/>
    <mergeCell ref="Z160:AC160"/>
    <mergeCell ref="AD160:AG160"/>
    <mergeCell ref="AH160:AL160"/>
    <mergeCell ref="AM160:AQ160"/>
    <mergeCell ref="E163:O163"/>
    <mergeCell ref="P163:Q163"/>
    <mergeCell ref="R163:U163"/>
    <mergeCell ref="V163:Y163"/>
    <mergeCell ref="Z163:AC163"/>
    <mergeCell ref="AD163:AG163"/>
    <mergeCell ref="AH163:AL163"/>
    <mergeCell ref="AM163:AQ163"/>
    <mergeCell ref="E161:O161"/>
    <mergeCell ref="P161:Q161"/>
    <mergeCell ref="R161:U161"/>
    <mergeCell ref="V161:Y161"/>
    <mergeCell ref="Z161:AC161"/>
    <mergeCell ref="AD161:AG161"/>
    <mergeCell ref="AH161:AL161"/>
    <mergeCell ref="AM161:AQ161"/>
    <mergeCell ref="E164:O164"/>
    <mergeCell ref="P164:Q164"/>
    <mergeCell ref="R164:U164"/>
    <mergeCell ref="V164:Y164"/>
    <mergeCell ref="Z164:AC164"/>
    <mergeCell ref="AD164:AG164"/>
    <mergeCell ref="AH164:AL164"/>
    <mergeCell ref="AM164:AQ164"/>
    <mergeCell ref="E165:O165"/>
    <mergeCell ref="P165:Q165"/>
    <mergeCell ref="R165:U165"/>
    <mergeCell ref="V165:Y165"/>
    <mergeCell ref="Z165:AC165"/>
    <mergeCell ref="AD165:AG165"/>
    <mergeCell ref="AH165:AL165"/>
    <mergeCell ref="AM165:AQ165"/>
    <mergeCell ref="E168:O168"/>
    <mergeCell ref="P168:Q168"/>
    <mergeCell ref="R168:U168"/>
    <mergeCell ref="V168:Y168"/>
    <mergeCell ref="Z168:AC168"/>
    <mergeCell ref="AD168:AG168"/>
    <mergeCell ref="AH168:AL168"/>
    <mergeCell ref="AM168:AQ168"/>
    <mergeCell ref="E166:O166"/>
    <mergeCell ref="P166:Q166"/>
    <mergeCell ref="R166:U166"/>
    <mergeCell ref="V166:Y166"/>
    <mergeCell ref="Z166:AC166"/>
    <mergeCell ref="AD166:AG166"/>
    <mergeCell ref="AH166:AL166"/>
    <mergeCell ref="AM166:AQ166"/>
    <mergeCell ref="E173:O173"/>
    <mergeCell ref="P173:Q173"/>
    <mergeCell ref="R173:U173"/>
    <mergeCell ref="V173:Y173"/>
    <mergeCell ref="Z173:AC173"/>
    <mergeCell ref="AD173:AG173"/>
    <mergeCell ref="AH173:AL173"/>
    <mergeCell ref="AM173:AQ173"/>
    <mergeCell ref="E174:O174"/>
    <mergeCell ref="P174:Q174"/>
    <mergeCell ref="R174:U174"/>
    <mergeCell ref="V174:Y174"/>
    <mergeCell ref="Z174:AC174"/>
    <mergeCell ref="AD174:AG174"/>
    <mergeCell ref="AH174:AL174"/>
    <mergeCell ref="AM174:AQ174"/>
    <mergeCell ref="E175:O175"/>
    <mergeCell ref="P175:Q175"/>
    <mergeCell ref="R175:U175"/>
    <mergeCell ref="V175:Y175"/>
    <mergeCell ref="Z175:AC175"/>
    <mergeCell ref="AD175:AG175"/>
    <mergeCell ref="AH175:AL175"/>
    <mergeCell ref="AM175:AQ175"/>
    <mergeCell ref="E176:O176"/>
    <mergeCell ref="P176:Q176"/>
    <mergeCell ref="R176:U176"/>
    <mergeCell ref="V176:Y176"/>
    <mergeCell ref="Z176:AC176"/>
    <mergeCell ref="AD176:AG176"/>
    <mergeCell ref="AH176:AL176"/>
    <mergeCell ref="AM176:AQ176"/>
    <mergeCell ref="E177:O177"/>
    <mergeCell ref="P177:Q177"/>
    <mergeCell ref="R177:U177"/>
    <mergeCell ref="V177:Y177"/>
    <mergeCell ref="Z177:AC177"/>
    <mergeCell ref="AD177:AG177"/>
    <mergeCell ref="AH177:AL177"/>
    <mergeCell ref="AM177:AQ177"/>
    <mergeCell ref="E178:O178"/>
    <mergeCell ref="P178:Q178"/>
    <mergeCell ref="R178:U178"/>
    <mergeCell ref="V178:Y178"/>
    <mergeCell ref="Z178:AC178"/>
    <mergeCell ref="AD178:AG178"/>
    <mergeCell ref="AH178:AL178"/>
    <mergeCell ref="AM178:AQ178"/>
    <mergeCell ref="E179:O179"/>
    <mergeCell ref="P179:Q179"/>
    <mergeCell ref="R179:U179"/>
    <mergeCell ref="V179:Y179"/>
    <mergeCell ref="Z179:AC179"/>
    <mergeCell ref="AD179:AG179"/>
    <mergeCell ref="AH179:AL179"/>
    <mergeCell ref="AM179:AQ179"/>
    <mergeCell ref="E180:O180"/>
    <mergeCell ref="P180:Q180"/>
    <mergeCell ref="R180:U180"/>
    <mergeCell ref="V180:Y180"/>
    <mergeCell ref="Z180:AC180"/>
    <mergeCell ref="AD180:AG180"/>
    <mergeCell ref="AH180:AL180"/>
    <mergeCell ref="AM180:AQ180"/>
    <mergeCell ref="E181:O181"/>
    <mergeCell ref="P181:Q181"/>
    <mergeCell ref="R181:U181"/>
    <mergeCell ref="V181:Y181"/>
    <mergeCell ref="Z181:AC181"/>
    <mergeCell ref="AD181:AG181"/>
    <mergeCell ref="AH181:AL181"/>
    <mergeCell ref="AM181:AQ181"/>
    <mergeCell ref="P190:Q190"/>
    <mergeCell ref="R190:U190"/>
    <mergeCell ref="V190:Y190"/>
    <mergeCell ref="Z190:AC190"/>
    <mergeCell ref="AD190:AG190"/>
    <mergeCell ref="AH190:AL190"/>
    <mergeCell ref="AM190:AQ190"/>
    <mergeCell ref="E183:O183"/>
    <mergeCell ref="P183:Q183"/>
    <mergeCell ref="R183:U183"/>
    <mergeCell ref="V183:Y183"/>
    <mergeCell ref="Z183:AC183"/>
    <mergeCell ref="AD183:AG183"/>
    <mergeCell ref="AH183:AL183"/>
    <mergeCell ref="AM183:AQ183"/>
    <mergeCell ref="E184:O184"/>
    <mergeCell ref="P184:Q184"/>
    <mergeCell ref="R184:U184"/>
    <mergeCell ref="V184:Y184"/>
    <mergeCell ref="Z184:AC184"/>
    <mergeCell ref="AD184:AG184"/>
    <mergeCell ref="AH184:AL184"/>
    <mergeCell ref="AM184:AQ184"/>
    <mergeCell ref="E185:O185"/>
    <mergeCell ref="P185:Q185"/>
    <mergeCell ref="R185:U185"/>
    <mergeCell ref="V185:Y185"/>
    <mergeCell ref="Z185:AC185"/>
    <mergeCell ref="AD185:AG185"/>
    <mergeCell ref="AH185:AL185"/>
    <mergeCell ref="AM185:AQ185"/>
    <mergeCell ref="E192:O192"/>
    <mergeCell ref="P192:Q192"/>
    <mergeCell ref="R192:U192"/>
    <mergeCell ref="V192:Y192"/>
    <mergeCell ref="Z192:AC192"/>
    <mergeCell ref="AD192:AG192"/>
    <mergeCell ref="AH192:AL192"/>
    <mergeCell ref="AM192:AQ192"/>
    <mergeCell ref="E194:O194"/>
    <mergeCell ref="P194:Q194"/>
    <mergeCell ref="R194:U194"/>
    <mergeCell ref="V194:Y194"/>
    <mergeCell ref="Z194:AC194"/>
    <mergeCell ref="AD194:AG194"/>
    <mergeCell ref="AH194:AL194"/>
    <mergeCell ref="AM194:AQ194"/>
    <mergeCell ref="E195:O195"/>
    <mergeCell ref="P195:Q195"/>
    <mergeCell ref="R195:U195"/>
    <mergeCell ref="V195:Y195"/>
    <mergeCell ref="Z195:AC195"/>
    <mergeCell ref="AD195:AG195"/>
    <mergeCell ref="AH195:AL195"/>
    <mergeCell ref="AM195:AQ195"/>
    <mergeCell ref="E193:O193"/>
    <mergeCell ref="P193:Q193"/>
    <mergeCell ref="R193:U193"/>
    <mergeCell ref="V193:Y193"/>
    <mergeCell ref="Z193:AC193"/>
    <mergeCell ref="AD193:AG193"/>
    <mergeCell ref="AH193:AL193"/>
    <mergeCell ref="AM193:AQ193"/>
    <mergeCell ref="P201:Q201"/>
    <mergeCell ref="R201:U201"/>
    <mergeCell ref="V201:Y201"/>
    <mergeCell ref="Z201:AC201"/>
    <mergeCell ref="AD201:AG201"/>
    <mergeCell ref="AH201:AL201"/>
    <mergeCell ref="AM201:AQ201"/>
    <mergeCell ref="E196:O196"/>
    <mergeCell ref="P196:Q196"/>
    <mergeCell ref="R196:U196"/>
    <mergeCell ref="V196:Y196"/>
    <mergeCell ref="Z196:AC196"/>
    <mergeCell ref="AD196:AG196"/>
    <mergeCell ref="AH196:AL196"/>
    <mergeCell ref="AM196:AQ196"/>
    <mergeCell ref="E197:O197"/>
    <mergeCell ref="P197:Q197"/>
    <mergeCell ref="R197:U197"/>
    <mergeCell ref="V197:Y197"/>
    <mergeCell ref="Z197:AC197"/>
    <mergeCell ref="AD197:AG197"/>
    <mergeCell ref="AH197:AL197"/>
    <mergeCell ref="AM197:AQ197"/>
    <mergeCell ref="E198:O198"/>
    <mergeCell ref="P198:Q198"/>
    <mergeCell ref="R198:U198"/>
    <mergeCell ref="V198:Y198"/>
    <mergeCell ref="Z198:AC198"/>
    <mergeCell ref="AD198:AG198"/>
    <mergeCell ref="AH198:AL198"/>
    <mergeCell ref="AM198:AQ198"/>
    <mergeCell ref="P204:Q204"/>
    <mergeCell ref="R204:U204"/>
    <mergeCell ref="V204:Y204"/>
    <mergeCell ref="Z204:AC204"/>
    <mergeCell ref="AD204:AG204"/>
    <mergeCell ref="AH204:AL204"/>
    <mergeCell ref="AM204:AQ204"/>
    <mergeCell ref="E205:O205"/>
    <mergeCell ref="P205:Q205"/>
    <mergeCell ref="R205:U205"/>
    <mergeCell ref="V205:Y205"/>
    <mergeCell ref="Z205:AC205"/>
    <mergeCell ref="AD205:AG205"/>
    <mergeCell ref="AH205:AL205"/>
    <mergeCell ref="AM205:AQ205"/>
    <mergeCell ref="E199:O199"/>
    <mergeCell ref="P199:Q199"/>
    <mergeCell ref="R199:U199"/>
    <mergeCell ref="V199:Y199"/>
    <mergeCell ref="Z199:AC199"/>
    <mergeCell ref="AD199:AG199"/>
    <mergeCell ref="AH199:AL199"/>
    <mergeCell ref="AM199:AQ199"/>
    <mergeCell ref="E200:O200"/>
    <mergeCell ref="P200:Q200"/>
    <mergeCell ref="R200:U200"/>
    <mergeCell ref="V200:Y200"/>
    <mergeCell ref="Z200:AC200"/>
    <mergeCell ref="AD200:AG200"/>
    <mergeCell ref="AH200:AL200"/>
    <mergeCell ref="AM200:AQ200"/>
    <mergeCell ref="E201:O201"/>
    <mergeCell ref="P219:Q219"/>
    <mergeCell ref="R219:U219"/>
    <mergeCell ref="V219:Y219"/>
    <mergeCell ref="Z219:AC219"/>
    <mergeCell ref="AD219:AG219"/>
    <mergeCell ref="AH219:AL219"/>
    <mergeCell ref="AM219:AQ219"/>
    <mergeCell ref="E220:O220"/>
    <mergeCell ref="P220:Q220"/>
    <mergeCell ref="R220:U220"/>
    <mergeCell ref="V220:Y220"/>
    <mergeCell ref="E206:O206"/>
    <mergeCell ref="P206:Q206"/>
    <mergeCell ref="R206:U206"/>
    <mergeCell ref="V206:Y206"/>
    <mergeCell ref="Z206:AC206"/>
    <mergeCell ref="AD206:AG206"/>
    <mergeCell ref="AH206:AL206"/>
    <mergeCell ref="AM206:AQ206"/>
    <mergeCell ref="E209:O209"/>
    <mergeCell ref="P209:Q209"/>
    <mergeCell ref="R209:U209"/>
    <mergeCell ref="V209:Y209"/>
    <mergeCell ref="Z209:AC209"/>
    <mergeCell ref="AD209:AG209"/>
    <mergeCell ref="AH209:AL209"/>
    <mergeCell ref="AM209:AQ209"/>
    <mergeCell ref="E211:O211"/>
    <mergeCell ref="P211:Q211"/>
    <mergeCell ref="R211:U211"/>
    <mergeCell ref="V211:Y211"/>
    <mergeCell ref="E208:O208"/>
    <mergeCell ref="AD221:AG221"/>
    <mergeCell ref="AH221:AL221"/>
    <mergeCell ref="AM221:AQ221"/>
    <mergeCell ref="E222:O222"/>
    <mergeCell ref="P222:Q222"/>
    <mergeCell ref="R222:U222"/>
    <mergeCell ref="V222:Y222"/>
    <mergeCell ref="Z222:AC222"/>
    <mergeCell ref="AD222:AG222"/>
    <mergeCell ref="AH222:AL222"/>
    <mergeCell ref="AM222:AQ222"/>
    <mergeCell ref="Z221:AC221"/>
    <mergeCell ref="AD211:AG211"/>
    <mergeCell ref="AH211:AL211"/>
    <mergeCell ref="AM211:AQ211"/>
    <mergeCell ref="E213:O213"/>
    <mergeCell ref="P213:Q213"/>
    <mergeCell ref="R213:U213"/>
    <mergeCell ref="V213:Y213"/>
    <mergeCell ref="Z213:AC213"/>
    <mergeCell ref="AD213:AG213"/>
    <mergeCell ref="AH213:AL213"/>
    <mergeCell ref="AM213:AQ213"/>
    <mergeCell ref="E218:O218"/>
    <mergeCell ref="P218:Q218"/>
    <mergeCell ref="R218:U218"/>
    <mergeCell ref="V218:Y218"/>
    <mergeCell ref="Z218:AC218"/>
    <mergeCell ref="AD218:AG218"/>
    <mergeCell ref="AH218:AL218"/>
    <mergeCell ref="AM218:AQ218"/>
    <mergeCell ref="E219:O219"/>
    <mergeCell ref="E233:O233"/>
    <mergeCell ref="P233:Q233"/>
    <mergeCell ref="R233:U233"/>
    <mergeCell ref="V233:Y233"/>
    <mergeCell ref="Z233:AC233"/>
    <mergeCell ref="AD233:AG233"/>
    <mergeCell ref="AH233:AL233"/>
    <mergeCell ref="AM233:AQ233"/>
    <mergeCell ref="E228:O228"/>
    <mergeCell ref="P228:Q228"/>
    <mergeCell ref="R228:U228"/>
    <mergeCell ref="V228:Y228"/>
    <mergeCell ref="Z228:AC228"/>
    <mergeCell ref="AD228:AG228"/>
    <mergeCell ref="AH228:AL228"/>
    <mergeCell ref="AM228:AQ228"/>
    <mergeCell ref="E229:O229"/>
    <mergeCell ref="P229:Q229"/>
    <mergeCell ref="R229:U229"/>
    <mergeCell ref="V229:Y229"/>
    <mergeCell ref="Z229:AC229"/>
    <mergeCell ref="AD229:AG229"/>
    <mergeCell ref="AH229:AL229"/>
    <mergeCell ref="AM229:AQ229"/>
    <mergeCell ref="E230:O230"/>
    <mergeCell ref="P230:Q230"/>
    <mergeCell ref="R230:U230"/>
    <mergeCell ref="V230:Y230"/>
    <mergeCell ref="Z230:AC230"/>
    <mergeCell ref="AD230:AG230"/>
    <mergeCell ref="AH230:AL230"/>
    <mergeCell ref="AM230:AQ230"/>
    <mergeCell ref="E239:O239"/>
    <mergeCell ref="P239:Q239"/>
    <mergeCell ref="R239:U239"/>
    <mergeCell ref="V239:Y239"/>
    <mergeCell ref="Z239:AC239"/>
    <mergeCell ref="AD239:AG239"/>
    <mergeCell ref="AH239:AL239"/>
    <mergeCell ref="AM239:AQ239"/>
    <mergeCell ref="E231:O231"/>
    <mergeCell ref="P231:Q231"/>
    <mergeCell ref="R231:U231"/>
    <mergeCell ref="V231:Y231"/>
    <mergeCell ref="Z231:AC231"/>
    <mergeCell ref="AD231:AG231"/>
    <mergeCell ref="AH231:AL231"/>
    <mergeCell ref="AM231:AQ231"/>
    <mergeCell ref="E232:O232"/>
    <mergeCell ref="P232:Q232"/>
    <mergeCell ref="R232:U232"/>
    <mergeCell ref="V232:Y232"/>
    <mergeCell ref="Z232:AC232"/>
    <mergeCell ref="AD232:AG232"/>
    <mergeCell ref="AH232:AL232"/>
    <mergeCell ref="AM232:AQ232"/>
    <mergeCell ref="E235:O235"/>
    <mergeCell ref="P235:Q235"/>
    <mergeCell ref="R235:U235"/>
    <mergeCell ref="V235:Y235"/>
    <mergeCell ref="Z235:AC235"/>
    <mergeCell ref="AD235:AG235"/>
    <mergeCell ref="AH235:AL235"/>
    <mergeCell ref="AM235:AQ235"/>
    <mergeCell ref="E262:O262"/>
    <mergeCell ref="P262:Q262"/>
    <mergeCell ref="R262:U262"/>
    <mergeCell ref="V262:Y262"/>
    <mergeCell ref="Z262:AC262"/>
    <mergeCell ref="AD262:AG262"/>
    <mergeCell ref="AH262:AL262"/>
    <mergeCell ref="AM262:AQ262"/>
    <mergeCell ref="E263:O263"/>
    <mergeCell ref="P263:Q263"/>
    <mergeCell ref="R263:U263"/>
    <mergeCell ref="V263:Y263"/>
    <mergeCell ref="Z263:AC263"/>
    <mergeCell ref="AD263:AG263"/>
    <mergeCell ref="AH263:AL263"/>
    <mergeCell ref="AM263:AQ263"/>
    <mergeCell ref="E236:O236"/>
    <mergeCell ref="P236:Q236"/>
    <mergeCell ref="R236:U236"/>
    <mergeCell ref="V236:Y236"/>
    <mergeCell ref="Z236:AC236"/>
    <mergeCell ref="AD236:AG236"/>
    <mergeCell ref="AH236:AL236"/>
    <mergeCell ref="AM236:AQ236"/>
    <mergeCell ref="E241:O241"/>
    <mergeCell ref="P241:Q241"/>
    <mergeCell ref="R241:U241"/>
    <mergeCell ref="V241:Y241"/>
    <mergeCell ref="Z241:AC241"/>
    <mergeCell ref="AD241:AG241"/>
    <mergeCell ref="AH241:AL241"/>
    <mergeCell ref="AM241:AQ241"/>
    <mergeCell ref="E272:O272"/>
    <mergeCell ref="P272:Q272"/>
    <mergeCell ref="R272:U272"/>
    <mergeCell ref="V272:Y272"/>
    <mergeCell ref="Z272:AC272"/>
    <mergeCell ref="AD272:AG272"/>
    <mergeCell ref="AH272:AL272"/>
    <mergeCell ref="AM272:AQ272"/>
    <mergeCell ref="Z284:AC284"/>
    <mergeCell ref="AD284:AG284"/>
    <mergeCell ref="AH284:AL284"/>
    <mergeCell ref="AM284:AQ284"/>
    <mergeCell ref="E273:O273"/>
    <mergeCell ref="P273:Q273"/>
    <mergeCell ref="R273:U273"/>
    <mergeCell ref="V273:Y273"/>
    <mergeCell ref="Z273:AC273"/>
    <mergeCell ref="AD273:AG273"/>
    <mergeCell ref="AH273:AL273"/>
    <mergeCell ref="AM273:AQ273"/>
    <mergeCell ref="E274:O274"/>
    <mergeCell ref="P274:Q274"/>
    <mergeCell ref="R274:U274"/>
    <mergeCell ref="V274:Y274"/>
    <mergeCell ref="Z274:AC274"/>
    <mergeCell ref="AD274:AG274"/>
    <mergeCell ref="AH274:AL274"/>
    <mergeCell ref="AM274:AQ274"/>
    <mergeCell ref="E281:O281"/>
    <mergeCell ref="P281:Q281"/>
    <mergeCell ref="R281:U281"/>
    <mergeCell ref="V281:Y281"/>
    <mergeCell ref="Z281:AC281"/>
    <mergeCell ref="AD281:AG281"/>
    <mergeCell ref="AH281:AL281"/>
    <mergeCell ref="AM281:AQ281"/>
    <mergeCell ref="Z288:AC288"/>
    <mergeCell ref="AD288:AG288"/>
    <mergeCell ref="AH288:AL288"/>
    <mergeCell ref="AM288:AQ288"/>
    <mergeCell ref="E289:O289"/>
    <mergeCell ref="P289:Q289"/>
    <mergeCell ref="R289:U289"/>
    <mergeCell ref="V289:Y289"/>
    <mergeCell ref="Z289:AC289"/>
    <mergeCell ref="AD289:AG289"/>
    <mergeCell ref="AH289:AL289"/>
    <mergeCell ref="AM289:AQ289"/>
    <mergeCell ref="E282:O282"/>
    <mergeCell ref="P282:Q282"/>
    <mergeCell ref="R282:U282"/>
    <mergeCell ref="V282:Y282"/>
    <mergeCell ref="Z282:AC282"/>
    <mergeCell ref="AD282:AG282"/>
    <mergeCell ref="AH282:AL282"/>
    <mergeCell ref="AM282:AQ282"/>
    <mergeCell ref="E283:O283"/>
    <mergeCell ref="P283:Q283"/>
    <mergeCell ref="R283:U283"/>
    <mergeCell ref="V283:Y283"/>
    <mergeCell ref="Z283:AC283"/>
    <mergeCell ref="AD283:AG283"/>
    <mergeCell ref="AH283:AL283"/>
    <mergeCell ref="AM283:AQ283"/>
    <mergeCell ref="E284:O284"/>
    <mergeCell ref="P284:Q284"/>
    <mergeCell ref="R284:U284"/>
    <mergeCell ref="V284:Y284"/>
    <mergeCell ref="AM51:AQ51"/>
    <mergeCell ref="AG2:AJ2"/>
    <mergeCell ref="AN2:AQ2"/>
    <mergeCell ref="E290:O290"/>
    <mergeCell ref="P290:Q290"/>
    <mergeCell ref="R290:U290"/>
    <mergeCell ref="V290:Y290"/>
    <mergeCell ref="Z290:AC290"/>
    <mergeCell ref="AD290:AG290"/>
    <mergeCell ref="AH290:AL290"/>
    <mergeCell ref="AM290:AQ290"/>
    <mergeCell ref="E52:O52"/>
    <mergeCell ref="P52:Q52"/>
    <mergeCell ref="R52:U52"/>
    <mergeCell ref="V52:Y52"/>
    <mergeCell ref="Z52:AC52"/>
    <mergeCell ref="AD52:AG52"/>
    <mergeCell ref="AH52:AL52"/>
    <mergeCell ref="AM52:AQ52"/>
    <mergeCell ref="Z211:AC211"/>
    <mergeCell ref="E49:O49"/>
    <mergeCell ref="P49:Q49"/>
    <mergeCell ref="R49:U49"/>
    <mergeCell ref="V49:Y49"/>
    <mergeCell ref="Z49:AC49"/>
    <mergeCell ref="AD49:AG49"/>
    <mergeCell ref="AH49:AL49"/>
    <mergeCell ref="AM49:AQ49"/>
    <mergeCell ref="E292:H292"/>
    <mergeCell ref="I292:U292"/>
    <mergeCell ref="AF292:AG292"/>
    <mergeCell ref="AH292:AO292"/>
    <mergeCell ref="P293:Q293"/>
    <mergeCell ref="E294:H294"/>
    <mergeCell ref="I294:U294"/>
    <mergeCell ref="AF294:AG294"/>
    <mergeCell ref="AH294:AO294"/>
    <mergeCell ref="E285:O285"/>
    <mergeCell ref="P285:Q285"/>
    <mergeCell ref="R285:U285"/>
    <mergeCell ref="V285:Y285"/>
    <mergeCell ref="Z285:AC285"/>
    <mergeCell ref="AD285:AG285"/>
    <mergeCell ref="AH285:AL285"/>
    <mergeCell ref="AM285:AQ285"/>
    <mergeCell ref="E288:O288"/>
    <mergeCell ref="P288:Q288"/>
    <mergeCell ref="R288:U288"/>
    <mergeCell ref="V288:Y288"/>
    <mergeCell ref="E286:O286"/>
    <mergeCell ref="P286:Q286"/>
    <mergeCell ref="R286:U286"/>
    <mergeCell ref="V286:Y286"/>
    <mergeCell ref="Z286:AC286"/>
    <mergeCell ref="AD286:AG286"/>
    <mergeCell ref="AH286:AL286"/>
    <mergeCell ref="AM286:AQ286"/>
    <mergeCell ref="E287:O287"/>
    <mergeCell ref="P287:Q287"/>
    <mergeCell ref="R287:U287"/>
    <mergeCell ref="E50:O50"/>
    <mergeCell ref="P50:Q50"/>
    <mergeCell ref="R50:U50"/>
    <mergeCell ref="V50:Y50"/>
    <mergeCell ref="Z50:AC50"/>
    <mergeCell ref="AD50:AG50"/>
    <mergeCell ref="AH50:AL50"/>
    <mergeCell ref="AM50:AQ50"/>
    <mergeCell ref="E51:O51"/>
    <mergeCell ref="P51:Q51"/>
    <mergeCell ref="R51:U51"/>
    <mergeCell ref="V51:Y51"/>
    <mergeCell ref="Z51:AC51"/>
    <mergeCell ref="AD51:AG51"/>
    <mergeCell ref="AH51:AL51"/>
    <mergeCell ref="E216:O216"/>
    <mergeCell ref="P216:Q216"/>
    <mergeCell ref="R216:U216"/>
    <mergeCell ref="V216:Y216"/>
    <mergeCell ref="Z216:AC216"/>
    <mergeCell ref="AD216:AG216"/>
    <mergeCell ref="AH216:AL216"/>
    <mergeCell ref="AM216:AQ216"/>
    <mergeCell ref="E202:O202"/>
    <mergeCell ref="P202:Q202"/>
    <mergeCell ref="R202:U202"/>
    <mergeCell ref="V202:Y202"/>
    <mergeCell ref="Z202:AC202"/>
    <mergeCell ref="AD202:AG202"/>
    <mergeCell ref="AH202:AL202"/>
    <mergeCell ref="AM202:AQ202"/>
    <mergeCell ref="E204:O204"/>
    <mergeCell ref="E217:O217"/>
    <mergeCell ref="P217:Q217"/>
    <mergeCell ref="R217:U217"/>
    <mergeCell ref="V217:Y217"/>
    <mergeCell ref="Z217:AC217"/>
    <mergeCell ref="AD217:AG217"/>
    <mergeCell ref="AH217:AL217"/>
    <mergeCell ref="AM217:AQ217"/>
    <mergeCell ref="E223:O223"/>
    <mergeCell ref="P223:Q223"/>
    <mergeCell ref="R223:U223"/>
    <mergeCell ref="V223:Y223"/>
    <mergeCell ref="Z223:AC223"/>
    <mergeCell ref="AD223:AG223"/>
    <mergeCell ref="AH223:AL223"/>
    <mergeCell ref="AM223:AQ223"/>
    <mergeCell ref="E224:O224"/>
    <mergeCell ref="P224:Q224"/>
    <mergeCell ref="R224:U224"/>
    <mergeCell ref="V224:Y224"/>
    <mergeCell ref="Z224:AC224"/>
    <mergeCell ref="AD224:AG224"/>
    <mergeCell ref="AH224:AL224"/>
    <mergeCell ref="AM224:AQ224"/>
    <mergeCell ref="Z220:AC220"/>
    <mergeCell ref="AD220:AG220"/>
    <mergeCell ref="AH220:AL220"/>
    <mergeCell ref="AM220:AQ220"/>
    <mergeCell ref="E221:O221"/>
    <mergeCell ref="P221:Q221"/>
    <mergeCell ref="R221:U221"/>
    <mergeCell ref="V221:Y221"/>
    <mergeCell ref="E225:O225"/>
    <mergeCell ref="P225:Q225"/>
    <mergeCell ref="R225:U225"/>
    <mergeCell ref="V225:Y225"/>
    <mergeCell ref="Z225:AC225"/>
    <mergeCell ref="AD225:AG225"/>
    <mergeCell ref="AH225:AL225"/>
    <mergeCell ref="AM225:AQ225"/>
    <mergeCell ref="E226:O226"/>
    <mergeCell ref="P226:Q226"/>
    <mergeCell ref="R226:U226"/>
    <mergeCell ref="V226:Y226"/>
    <mergeCell ref="Z226:AC226"/>
    <mergeCell ref="AD226:AG226"/>
    <mergeCell ref="AH226:AL226"/>
    <mergeCell ref="AM226:AQ226"/>
    <mergeCell ref="E227:O227"/>
    <mergeCell ref="P227:Q227"/>
    <mergeCell ref="R227:U227"/>
    <mergeCell ref="V227:Y227"/>
    <mergeCell ref="Z227:AC227"/>
    <mergeCell ref="AD227:AG227"/>
    <mergeCell ref="AH227:AL227"/>
    <mergeCell ref="AM227:AQ227"/>
    <mergeCell ref="E234:O234"/>
    <mergeCell ref="P234:Q234"/>
    <mergeCell ref="R234:U234"/>
    <mergeCell ref="V234:Y234"/>
    <mergeCell ref="Z234:AC234"/>
    <mergeCell ref="AD234:AG234"/>
    <mergeCell ref="AH234:AL234"/>
    <mergeCell ref="AM234:AQ234"/>
    <mergeCell ref="E237:O237"/>
    <mergeCell ref="P237:Q237"/>
    <mergeCell ref="R237:U237"/>
    <mergeCell ref="V237:Y237"/>
    <mergeCell ref="Z237:AC237"/>
    <mergeCell ref="AD237:AG237"/>
    <mergeCell ref="AH237:AL237"/>
    <mergeCell ref="AM237:AQ237"/>
    <mergeCell ref="E238:O238"/>
    <mergeCell ref="P238:Q238"/>
    <mergeCell ref="R238:U238"/>
    <mergeCell ref="V238:Y238"/>
    <mergeCell ref="Z238:AC238"/>
    <mergeCell ref="AD238:AG238"/>
    <mergeCell ref="AH238:AL238"/>
    <mergeCell ref="AM238:AQ238"/>
    <mergeCell ref="E240:O240"/>
    <mergeCell ref="P240:Q240"/>
    <mergeCell ref="R240:U240"/>
    <mergeCell ref="V240:Y240"/>
    <mergeCell ref="Z240:AC240"/>
    <mergeCell ref="AD240:AG240"/>
    <mergeCell ref="AH240:AL240"/>
    <mergeCell ref="AM240:AQ240"/>
    <mergeCell ref="E243:O243"/>
    <mergeCell ref="P243:Q243"/>
    <mergeCell ref="R243:U243"/>
    <mergeCell ref="V243:Y243"/>
    <mergeCell ref="Z243:AC243"/>
    <mergeCell ref="AD243:AG243"/>
    <mergeCell ref="AH243:AL243"/>
    <mergeCell ref="AM243:AQ243"/>
    <mergeCell ref="E244:O244"/>
    <mergeCell ref="P244:Q244"/>
    <mergeCell ref="R244:U244"/>
    <mergeCell ref="V244:Y244"/>
    <mergeCell ref="Z244:AC244"/>
    <mergeCell ref="AD244:AG244"/>
    <mergeCell ref="AH244:AL244"/>
    <mergeCell ref="AM244:AQ244"/>
    <mergeCell ref="E242:O242"/>
    <mergeCell ref="P242:Q242"/>
    <mergeCell ref="R242:U242"/>
    <mergeCell ref="V242:Y242"/>
    <mergeCell ref="Z242:AC242"/>
    <mergeCell ref="AD242:AG242"/>
    <mergeCell ref="AH242:AL242"/>
    <mergeCell ref="AM242:AQ242"/>
    <mergeCell ref="E245:O245"/>
    <mergeCell ref="P245:Q245"/>
    <mergeCell ref="R245:U245"/>
    <mergeCell ref="V245:Y245"/>
    <mergeCell ref="Z245:AC245"/>
    <mergeCell ref="AD245:AG245"/>
    <mergeCell ref="AH245:AL245"/>
    <mergeCell ref="AM245:AQ245"/>
    <mergeCell ref="E246:O246"/>
    <mergeCell ref="P246:Q246"/>
    <mergeCell ref="R246:U246"/>
    <mergeCell ref="V246:Y246"/>
    <mergeCell ref="Z246:AC246"/>
    <mergeCell ref="AD246:AG246"/>
    <mergeCell ref="AH246:AL246"/>
    <mergeCell ref="AM246:AQ246"/>
    <mergeCell ref="E247:O247"/>
    <mergeCell ref="P247:Q247"/>
    <mergeCell ref="R247:U247"/>
    <mergeCell ref="V247:Y247"/>
    <mergeCell ref="Z247:AC247"/>
    <mergeCell ref="AD247:AG247"/>
    <mergeCell ref="AH247:AL247"/>
    <mergeCell ref="AM247:AQ247"/>
    <mergeCell ref="E248:O248"/>
    <mergeCell ref="P248:Q248"/>
    <mergeCell ref="R248:U248"/>
    <mergeCell ref="V248:Y248"/>
    <mergeCell ref="Z248:AC248"/>
    <mergeCell ref="AD248:AG248"/>
    <mergeCell ref="AH248:AL248"/>
    <mergeCell ref="AM248:AQ248"/>
    <mergeCell ref="E249:O249"/>
    <mergeCell ref="P249:Q249"/>
    <mergeCell ref="R249:U249"/>
    <mergeCell ref="V249:Y249"/>
    <mergeCell ref="Z249:AC249"/>
    <mergeCell ref="AD249:AG249"/>
    <mergeCell ref="AH249:AL249"/>
    <mergeCell ref="AM249:AQ249"/>
    <mergeCell ref="E250:O250"/>
    <mergeCell ref="P250:Q250"/>
    <mergeCell ref="R250:U250"/>
    <mergeCell ref="V250:Y250"/>
    <mergeCell ref="Z250:AC250"/>
    <mergeCell ref="AD250:AG250"/>
    <mergeCell ref="AH250:AL250"/>
    <mergeCell ref="AM250:AQ250"/>
    <mergeCell ref="E251:O251"/>
    <mergeCell ref="P251:Q251"/>
    <mergeCell ref="R251:U251"/>
    <mergeCell ref="V251:Y251"/>
    <mergeCell ref="Z251:AC251"/>
    <mergeCell ref="AD251:AG251"/>
    <mergeCell ref="AH251:AL251"/>
    <mergeCell ref="AM251:AQ251"/>
    <mergeCell ref="E252:O252"/>
    <mergeCell ref="P252:Q252"/>
    <mergeCell ref="R252:U252"/>
    <mergeCell ref="V252:Y252"/>
    <mergeCell ref="Z252:AC252"/>
    <mergeCell ref="AD252:AG252"/>
    <mergeCell ref="AH252:AL252"/>
    <mergeCell ref="AM252:AQ252"/>
    <mergeCell ref="E253:O253"/>
    <mergeCell ref="P253:Q253"/>
    <mergeCell ref="R253:U253"/>
    <mergeCell ref="V253:Y253"/>
    <mergeCell ref="Z253:AC253"/>
    <mergeCell ref="AD253:AG253"/>
    <mergeCell ref="AH253:AL253"/>
    <mergeCell ref="AM253:AQ253"/>
    <mergeCell ref="E254:O254"/>
    <mergeCell ref="P254:Q254"/>
    <mergeCell ref="R254:U254"/>
    <mergeCell ref="V254:Y254"/>
    <mergeCell ref="Z254:AC254"/>
    <mergeCell ref="AD254:AG254"/>
    <mergeCell ref="AH254:AL254"/>
    <mergeCell ref="AM254:AQ254"/>
    <mergeCell ref="E255:O255"/>
    <mergeCell ref="P255:Q255"/>
    <mergeCell ref="R255:U255"/>
    <mergeCell ref="V255:Y255"/>
    <mergeCell ref="Z255:AC255"/>
    <mergeCell ref="AD255:AG255"/>
    <mergeCell ref="AH255:AL255"/>
    <mergeCell ref="AM255:AQ255"/>
    <mergeCell ref="E256:O256"/>
    <mergeCell ref="P256:Q256"/>
    <mergeCell ref="R256:U256"/>
    <mergeCell ref="V256:Y256"/>
    <mergeCell ref="Z256:AC256"/>
    <mergeCell ref="AD256:AG256"/>
    <mergeCell ref="AH256:AL256"/>
    <mergeCell ref="AM256:AQ256"/>
    <mergeCell ref="E257:O257"/>
    <mergeCell ref="P257:Q257"/>
    <mergeCell ref="R257:U257"/>
    <mergeCell ref="V257:Y257"/>
    <mergeCell ref="Z257:AC257"/>
    <mergeCell ref="AD257:AG257"/>
    <mergeCell ref="AH257:AL257"/>
    <mergeCell ref="AM257:AQ257"/>
    <mergeCell ref="E258:O258"/>
    <mergeCell ref="P258:Q258"/>
    <mergeCell ref="R258:U258"/>
    <mergeCell ref="V258:Y258"/>
    <mergeCell ref="Z258:AC258"/>
    <mergeCell ref="AD258:AG258"/>
    <mergeCell ref="AH258:AL258"/>
    <mergeCell ref="AM258:AQ258"/>
    <mergeCell ref="E259:O259"/>
    <mergeCell ref="P259:Q259"/>
    <mergeCell ref="R259:U259"/>
    <mergeCell ref="V259:Y259"/>
    <mergeCell ref="Z259:AC259"/>
    <mergeCell ref="AD259:AG259"/>
    <mergeCell ref="AH259:AL259"/>
    <mergeCell ref="AM259:AQ259"/>
    <mergeCell ref="E260:O260"/>
    <mergeCell ref="P260:Q260"/>
    <mergeCell ref="R260:U260"/>
    <mergeCell ref="V260:Y260"/>
    <mergeCell ref="Z260:AC260"/>
    <mergeCell ref="AD260:AG260"/>
    <mergeCell ref="AH260:AL260"/>
    <mergeCell ref="AM260:AQ260"/>
    <mergeCell ref="E264:O264"/>
    <mergeCell ref="P264:Q264"/>
    <mergeCell ref="R264:U264"/>
    <mergeCell ref="V264:Y264"/>
    <mergeCell ref="Z264:AC264"/>
    <mergeCell ref="AD264:AG264"/>
    <mergeCell ref="AH264:AL264"/>
    <mergeCell ref="AM264:AQ264"/>
    <mergeCell ref="E265:O265"/>
    <mergeCell ref="P265:Q265"/>
    <mergeCell ref="R265:U265"/>
    <mergeCell ref="V265:Y265"/>
    <mergeCell ref="Z265:AC265"/>
    <mergeCell ref="AD265:AG265"/>
    <mergeCell ref="AH265:AL265"/>
    <mergeCell ref="AM265:AQ265"/>
    <mergeCell ref="E261:O261"/>
    <mergeCell ref="P261:Q261"/>
    <mergeCell ref="R261:U261"/>
    <mergeCell ref="V261:Y261"/>
    <mergeCell ref="Z261:AC261"/>
    <mergeCell ref="AD261:AG261"/>
    <mergeCell ref="AH261:AL261"/>
    <mergeCell ref="AM261:AQ261"/>
    <mergeCell ref="E266:O266"/>
    <mergeCell ref="P266:Q266"/>
    <mergeCell ref="R266:U266"/>
    <mergeCell ref="V266:Y266"/>
    <mergeCell ref="Z266:AC266"/>
    <mergeCell ref="AD266:AG266"/>
    <mergeCell ref="AH266:AL266"/>
    <mergeCell ref="AM266:AQ266"/>
    <mergeCell ref="E267:O267"/>
    <mergeCell ref="P267:Q267"/>
    <mergeCell ref="R267:U267"/>
    <mergeCell ref="V267:Y267"/>
    <mergeCell ref="Z267:AC267"/>
    <mergeCell ref="AD267:AG267"/>
    <mergeCell ref="AH267:AL267"/>
    <mergeCell ref="AM267:AQ267"/>
    <mergeCell ref="E268:O268"/>
    <mergeCell ref="P268:Q268"/>
    <mergeCell ref="R268:U268"/>
    <mergeCell ref="V268:Y268"/>
    <mergeCell ref="Z268:AC268"/>
    <mergeCell ref="AD268:AG268"/>
    <mergeCell ref="AH268:AL268"/>
    <mergeCell ref="AM268:AQ268"/>
    <mergeCell ref="E269:O269"/>
    <mergeCell ref="P269:Q269"/>
    <mergeCell ref="R269:U269"/>
    <mergeCell ref="V269:Y269"/>
    <mergeCell ref="Z269:AC269"/>
    <mergeCell ref="AD269:AG269"/>
    <mergeCell ref="AH269:AL269"/>
    <mergeCell ref="AM269:AQ269"/>
    <mergeCell ref="E271:O271"/>
    <mergeCell ref="P271:Q271"/>
    <mergeCell ref="R271:U271"/>
    <mergeCell ref="V271:Y271"/>
    <mergeCell ref="Z271:AC271"/>
    <mergeCell ref="AD271:AG271"/>
    <mergeCell ref="AH271:AL271"/>
    <mergeCell ref="AM271:AQ271"/>
    <mergeCell ref="E270:O270"/>
    <mergeCell ref="P270:Q270"/>
    <mergeCell ref="R270:U270"/>
    <mergeCell ref="V270:Y270"/>
    <mergeCell ref="Z270:AC270"/>
    <mergeCell ref="AD270:AG270"/>
    <mergeCell ref="AH270:AL270"/>
    <mergeCell ref="AM270:AQ270"/>
    <mergeCell ref="E275:O275"/>
    <mergeCell ref="P275:Q275"/>
    <mergeCell ref="R275:U275"/>
    <mergeCell ref="V275:Y275"/>
    <mergeCell ref="Z275:AC275"/>
    <mergeCell ref="AD275:AG275"/>
    <mergeCell ref="AH275:AL275"/>
    <mergeCell ref="AM275:AQ275"/>
    <mergeCell ref="E276:O276"/>
    <mergeCell ref="P276:Q276"/>
    <mergeCell ref="R276:U276"/>
    <mergeCell ref="V276:Y276"/>
    <mergeCell ref="Z276:AC276"/>
    <mergeCell ref="AD276:AG276"/>
    <mergeCell ref="AH276:AL276"/>
    <mergeCell ref="AM276:AQ276"/>
    <mergeCell ref="E277:O277"/>
    <mergeCell ref="P277:Q277"/>
    <mergeCell ref="R277:U277"/>
    <mergeCell ref="V277:Y277"/>
    <mergeCell ref="Z277:AC277"/>
    <mergeCell ref="AD277:AG277"/>
    <mergeCell ref="AH277:AL277"/>
    <mergeCell ref="AM277:AQ277"/>
    <mergeCell ref="V278:Y278"/>
    <mergeCell ref="Z278:AC278"/>
    <mergeCell ref="AD278:AG278"/>
    <mergeCell ref="AH278:AL278"/>
    <mergeCell ref="AM278:AQ278"/>
    <mergeCell ref="E280:O280"/>
    <mergeCell ref="P280:Q280"/>
    <mergeCell ref="R280:U280"/>
    <mergeCell ref="V280:Y280"/>
    <mergeCell ref="Z280:AC280"/>
    <mergeCell ref="AD280:AG280"/>
    <mergeCell ref="AH280:AL280"/>
    <mergeCell ref="AM280:AQ280"/>
    <mergeCell ref="E279:O279"/>
    <mergeCell ref="P279:Q279"/>
    <mergeCell ref="R279:U279"/>
    <mergeCell ref="V279:Y279"/>
    <mergeCell ref="Z279:AC279"/>
    <mergeCell ref="AD279:AG279"/>
    <mergeCell ref="AH279:AL279"/>
    <mergeCell ref="AM279:AQ279"/>
    <mergeCell ref="V287:Y287"/>
    <mergeCell ref="Z287:AC287"/>
    <mergeCell ref="AD287:AG287"/>
    <mergeCell ref="AH287:AL287"/>
    <mergeCell ref="AM287:AQ287"/>
    <mergeCell ref="E56:O56"/>
    <mergeCell ref="P56:Q56"/>
    <mergeCell ref="R56:U56"/>
    <mergeCell ref="V56:Y56"/>
    <mergeCell ref="Z56:AC56"/>
    <mergeCell ref="AD56:AG56"/>
    <mergeCell ref="AH56:AL56"/>
    <mergeCell ref="AM56:AQ56"/>
    <mergeCell ref="E57:O57"/>
    <mergeCell ref="P57:Q57"/>
    <mergeCell ref="R57:U57"/>
    <mergeCell ref="V57:Y57"/>
    <mergeCell ref="Z57:AC57"/>
    <mergeCell ref="AD57:AG57"/>
    <mergeCell ref="AH57:AL57"/>
    <mergeCell ref="AM57:AQ57"/>
    <mergeCell ref="E58:O58"/>
    <mergeCell ref="P58:Q58"/>
    <mergeCell ref="R58:U58"/>
    <mergeCell ref="V58:Y58"/>
    <mergeCell ref="Z58:AC58"/>
    <mergeCell ref="AD58:AG58"/>
    <mergeCell ref="AH58:AL58"/>
    <mergeCell ref="AM58:AQ58"/>
    <mergeCell ref="E278:O278"/>
    <mergeCell ref="P278:Q278"/>
    <mergeCell ref="R278:U278"/>
  </mergeCells>
  <pageMargins left="0.75" right="0.75" top="1" bottom="1" header="0.5" footer="0.5"/>
  <pageSetup orientation="portrait" useFirstPageNumber="1" verticalDpi="0"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13"/>
  </sheetPr>
  <dimension ref="B1:BT262"/>
  <sheetViews>
    <sheetView showGridLines="0" showRowColHeaders="0" workbookViewId="0"/>
  </sheetViews>
  <sheetFormatPr defaultRowHeight="12.75" customHeight="1" x14ac:dyDescent="0.2"/>
  <cols>
    <col min="1" max="1" width="10.5703125" style="1358" customWidth="1"/>
    <col min="2" max="2" width="3.5703125" style="1356" customWidth="1"/>
    <col min="3" max="3" width="3.7109375" style="1444" hidden="1" customWidth="1"/>
    <col min="4" max="4" width="7" style="1356" customWidth="1"/>
    <col min="5" max="6" width="4.42578125" style="1356" customWidth="1"/>
    <col min="7" max="7" width="8.85546875" style="1356" customWidth="1"/>
    <col min="8" max="8" width="3.7109375" style="1356" customWidth="1"/>
    <col min="9" max="9" width="4.140625" style="1356" customWidth="1"/>
    <col min="10" max="10" width="2.5703125" style="1356" customWidth="1"/>
    <col min="11" max="12" width="4.5703125" style="1356" customWidth="1"/>
    <col min="13" max="13" width="10.140625" style="1356" customWidth="1"/>
    <col min="14" max="14" width="1.7109375" style="1445" hidden="1" customWidth="1"/>
    <col min="15" max="15" width="4" style="1356" customWidth="1"/>
    <col min="16" max="16" width="4.28515625" style="1356" customWidth="1"/>
    <col min="17" max="17" width="3.85546875" style="1445" customWidth="1"/>
    <col min="18" max="18" width="9" style="1356" customWidth="1"/>
    <col min="19" max="19" width="5.140625" style="1356" customWidth="1"/>
    <col min="20" max="20" width="4.28515625" style="1356" customWidth="1"/>
    <col min="21" max="21" width="5.140625" style="1356" customWidth="1"/>
    <col min="22" max="22" width="4" style="1356" customWidth="1"/>
    <col min="23" max="23" width="3.7109375" style="1445" customWidth="1"/>
    <col min="24" max="24" width="7" style="1356" customWidth="1"/>
    <col min="25" max="25" width="5" style="1356" customWidth="1"/>
    <col min="26" max="26" width="5.42578125" style="1356" customWidth="1"/>
    <col min="27" max="27" width="5" style="1356" customWidth="1"/>
    <col min="28" max="28" width="2" style="1356" customWidth="1"/>
    <col min="29" max="29" width="7.140625" style="1356" hidden="1" customWidth="1"/>
    <col min="30" max="30" width="7" style="1356" hidden="1" customWidth="1"/>
    <col min="31" max="31" width="5" style="1356" hidden="1" customWidth="1"/>
    <col min="32" max="32" width="5.42578125" style="1356" hidden="1" customWidth="1"/>
    <col min="33" max="33" width="5" style="1356" hidden="1" customWidth="1"/>
    <col min="34" max="34" width="2" style="1356" hidden="1" customWidth="1"/>
    <col min="35" max="35" width="2.7109375" style="1356" hidden="1" customWidth="1"/>
    <col min="36" max="37" width="9.140625" style="1356" hidden="1" customWidth="1"/>
    <col min="38" max="38" width="0.140625" style="1357" customWidth="1"/>
    <col min="39" max="46" width="9.140625" style="1358" hidden="1" customWidth="1"/>
    <col min="47" max="47" width="12.5703125" style="1321" hidden="1" customWidth="1"/>
    <col min="48" max="48" width="13.5703125" style="1358" hidden="1" customWidth="1"/>
    <col min="49" max="49" width="11.28515625" style="1358" hidden="1" customWidth="1"/>
    <col min="50" max="54" width="9.140625" style="1358" hidden="1" customWidth="1"/>
    <col min="55" max="55" width="14.140625" style="1358" hidden="1" customWidth="1"/>
    <col min="56" max="63" width="9.140625" style="1358" hidden="1" customWidth="1"/>
    <col min="64" max="64" width="12.140625" style="1358" hidden="1" customWidth="1"/>
    <col min="65" max="65" width="14.5703125" style="1358" hidden="1" customWidth="1"/>
    <col min="66" max="71" width="9.140625" style="1358" hidden="1" customWidth="1"/>
    <col min="72" max="72" width="12.7109375" style="1358" hidden="1" customWidth="1"/>
    <col min="73" max="240" width="9.140625" style="1358" customWidth="1"/>
    <col min="241" max="241" width="2.7109375" style="1358" customWidth="1"/>
    <col min="242" max="242" width="0" style="1358" hidden="1" customWidth="1"/>
    <col min="243" max="243" width="7" style="1358" customWidth="1"/>
    <col min="244" max="245" width="4.42578125" style="1358" customWidth="1"/>
    <col min="246" max="246" width="8.85546875" style="1358" customWidth="1"/>
    <col min="247" max="247" width="3.7109375" style="1358" customWidth="1"/>
    <col min="248" max="248" width="4.140625" style="1358" customWidth="1"/>
    <col min="249" max="249" width="2.5703125" style="1358" customWidth="1"/>
    <col min="250" max="251" width="4.5703125" style="1358" customWidth="1"/>
    <col min="252" max="252" width="10.140625" style="1358" customWidth="1"/>
    <col min="253" max="253" width="0" style="1358" hidden="1" customWidth="1"/>
    <col min="254" max="254" width="4" style="1358" customWidth="1"/>
    <col min="255" max="255" width="4.28515625" style="1358" customWidth="1"/>
    <col min="256" max="256" width="3.85546875" style="1358" customWidth="1"/>
    <col min="257" max="257" width="9" style="1358" customWidth="1"/>
    <col min="258" max="258" width="5.140625" style="1358" customWidth="1"/>
    <col min="259" max="259" width="4.28515625" style="1358" customWidth="1"/>
    <col min="260" max="260" width="5.140625" style="1358" customWidth="1"/>
    <col min="261" max="261" width="4" style="1358" customWidth="1"/>
    <col min="262" max="262" width="3.7109375" style="1358" customWidth="1"/>
    <col min="263" max="263" width="7" style="1358" customWidth="1"/>
    <col min="264" max="264" width="5" style="1358" customWidth="1"/>
    <col min="265" max="265" width="5.42578125" style="1358" customWidth="1"/>
    <col min="266" max="266" width="5" style="1358" customWidth="1"/>
    <col min="267" max="267" width="2" style="1358" customWidth="1"/>
    <col min="268" max="273" width="0" style="1358" hidden="1" customWidth="1"/>
    <col min="274" max="274" width="2.7109375" style="1358" customWidth="1"/>
    <col min="275" max="276" width="0" style="1358" hidden="1" customWidth="1"/>
    <col min="277" max="277" width="0.140625" style="1358" customWidth="1"/>
    <col min="278" max="496" width="9.140625" style="1358" customWidth="1"/>
    <col min="497" max="497" width="2.7109375" style="1358" customWidth="1"/>
    <col min="498" max="498" width="0" style="1358" hidden="1" customWidth="1"/>
    <col min="499" max="499" width="7" style="1358" customWidth="1"/>
    <col min="500" max="501" width="4.42578125" style="1358" customWidth="1"/>
    <col min="502" max="502" width="8.85546875" style="1358" customWidth="1"/>
    <col min="503" max="503" width="3.7109375" style="1358" customWidth="1"/>
    <col min="504" max="504" width="4.140625" style="1358" customWidth="1"/>
    <col min="505" max="505" width="2.5703125" style="1358" customWidth="1"/>
    <col min="506" max="507" width="4.5703125" style="1358" customWidth="1"/>
    <col min="508" max="508" width="10.140625" style="1358" customWidth="1"/>
    <col min="509" max="509" width="0" style="1358" hidden="1" customWidth="1"/>
    <col min="510" max="510" width="4" style="1358" customWidth="1"/>
    <col min="511" max="511" width="4.28515625" style="1358" customWidth="1"/>
    <col min="512" max="512" width="3.85546875" style="1358" customWidth="1"/>
    <col min="513" max="513" width="9" style="1358" customWidth="1"/>
    <col min="514" max="514" width="5.140625" style="1358" customWidth="1"/>
    <col min="515" max="515" width="4.28515625" style="1358" customWidth="1"/>
    <col min="516" max="516" width="5.140625" style="1358" customWidth="1"/>
    <col min="517" max="517" width="4" style="1358" customWidth="1"/>
    <col min="518" max="518" width="3.7109375" style="1358" customWidth="1"/>
    <col min="519" max="519" width="7" style="1358" customWidth="1"/>
    <col min="520" max="520" width="5" style="1358" customWidth="1"/>
    <col min="521" max="521" width="5.42578125" style="1358" customWidth="1"/>
    <col min="522" max="522" width="5" style="1358" customWidth="1"/>
    <col min="523" max="523" width="2" style="1358" customWidth="1"/>
    <col min="524" max="529" width="0" style="1358" hidden="1" customWidth="1"/>
    <col min="530" max="530" width="2.7109375" style="1358" customWidth="1"/>
    <col min="531" max="532" width="0" style="1358" hidden="1" customWidth="1"/>
    <col min="533" max="533" width="0.140625" style="1358" customWidth="1"/>
    <col min="534" max="752" width="9.140625" style="1358" customWidth="1"/>
    <col min="753" max="753" width="2.7109375" style="1358" customWidth="1"/>
    <col min="754" max="754" width="0" style="1358" hidden="1" customWidth="1"/>
    <col min="755" max="755" width="7" style="1358" customWidth="1"/>
    <col min="756" max="757" width="4.42578125" style="1358" customWidth="1"/>
    <col min="758" max="758" width="8.85546875" style="1358" customWidth="1"/>
    <col min="759" max="759" width="3.7109375" style="1358" customWidth="1"/>
    <col min="760" max="760" width="4.140625" style="1358" customWidth="1"/>
    <col min="761" max="761" width="2.5703125" style="1358" customWidth="1"/>
    <col min="762" max="763" width="4.5703125" style="1358" customWidth="1"/>
    <col min="764" max="764" width="10.140625" style="1358" customWidth="1"/>
    <col min="765" max="765" width="0" style="1358" hidden="1" customWidth="1"/>
    <col min="766" max="766" width="4" style="1358" customWidth="1"/>
    <col min="767" max="767" width="4.28515625" style="1358" customWidth="1"/>
    <col min="768" max="768" width="3.85546875" style="1358" customWidth="1"/>
    <col min="769" max="769" width="9" style="1358" customWidth="1"/>
    <col min="770" max="770" width="5.140625" style="1358" customWidth="1"/>
    <col min="771" max="771" width="4.28515625" style="1358" customWidth="1"/>
    <col min="772" max="772" width="5.140625" style="1358" customWidth="1"/>
    <col min="773" max="773" width="4" style="1358" customWidth="1"/>
    <col min="774" max="774" width="3.7109375" style="1358" customWidth="1"/>
    <col min="775" max="775" width="7" style="1358" customWidth="1"/>
    <col min="776" max="776" width="5" style="1358" customWidth="1"/>
    <col min="777" max="777" width="5.42578125" style="1358" customWidth="1"/>
    <col min="778" max="778" width="5" style="1358" customWidth="1"/>
    <col min="779" max="779" width="2" style="1358" customWidth="1"/>
    <col min="780" max="785" width="0" style="1358" hidden="1" customWidth="1"/>
    <col min="786" max="786" width="2.7109375" style="1358" customWidth="1"/>
    <col min="787" max="788" width="0" style="1358" hidden="1" customWidth="1"/>
    <col min="789" max="789" width="0.140625" style="1358" customWidth="1"/>
    <col min="790" max="1008" width="9.140625" style="1358" customWidth="1"/>
    <col min="1009" max="1009" width="2.7109375" style="1358" customWidth="1"/>
    <col min="1010" max="1010" width="0" style="1358" hidden="1" customWidth="1"/>
    <col min="1011" max="1011" width="7" style="1358" customWidth="1"/>
    <col min="1012" max="1013" width="4.42578125" style="1358" customWidth="1"/>
    <col min="1014" max="1014" width="8.85546875" style="1358" customWidth="1"/>
    <col min="1015" max="1015" width="3.7109375" style="1358" customWidth="1"/>
    <col min="1016" max="1016" width="4.140625" style="1358" customWidth="1"/>
    <col min="1017" max="1017" width="2.5703125" style="1358" customWidth="1"/>
    <col min="1018" max="1019" width="4.5703125" style="1358" customWidth="1"/>
    <col min="1020" max="1020" width="10.140625" style="1358" customWidth="1"/>
    <col min="1021" max="1021" width="0" style="1358" hidden="1" customWidth="1"/>
    <col min="1022" max="1022" width="4" style="1358" customWidth="1"/>
    <col min="1023" max="1023" width="4.28515625" style="1358" customWidth="1"/>
    <col min="1024" max="1024" width="3.85546875" style="1358" customWidth="1"/>
    <col min="1025" max="1025" width="9" style="1358" customWidth="1"/>
    <col min="1026" max="1026" width="5.140625" style="1358" customWidth="1"/>
    <col min="1027" max="1027" width="4.28515625" style="1358" customWidth="1"/>
    <col min="1028" max="1028" width="5.140625" style="1358" customWidth="1"/>
    <col min="1029" max="1029" width="4" style="1358" customWidth="1"/>
    <col min="1030" max="1030" width="3.7109375" style="1358" customWidth="1"/>
    <col min="1031" max="1031" width="7" style="1358" customWidth="1"/>
    <col min="1032" max="1032" width="5" style="1358" customWidth="1"/>
    <col min="1033" max="1033" width="5.42578125" style="1358" customWidth="1"/>
    <col min="1034" max="1034" width="5" style="1358" customWidth="1"/>
    <col min="1035" max="1035" width="2" style="1358" customWidth="1"/>
    <col min="1036" max="1041" width="0" style="1358" hidden="1" customWidth="1"/>
    <col min="1042" max="1042" width="2.7109375" style="1358" customWidth="1"/>
    <col min="1043" max="1044" width="0" style="1358" hidden="1" customWidth="1"/>
    <col min="1045" max="1045" width="0.140625" style="1358" customWidth="1"/>
    <col min="1046" max="1264" width="9.140625" style="1358" customWidth="1"/>
    <col min="1265" max="1265" width="2.7109375" style="1358" customWidth="1"/>
    <col min="1266" max="1266" width="0" style="1358" hidden="1" customWidth="1"/>
    <col min="1267" max="1267" width="7" style="1358" customWidth="1"/>
    <col min="1268" max="1269" width="4.42578125" style="1358" customWidth="1"/>
    <col min="1270" max="1270" width="8.85546875" style="1358" customWidth="1"/>
    <col min="1271" max="1271" width="3.7109375" style="1358" customWidth="1"/>
    <col min="1272" max="1272" width="4.140625" style="1358" customWidth="1"/>
    <col min="1273" max="1273" width="2.5703125" style="1358" customWidth="1"/>
    <col min="1274" max="1275" width="4.5703125" style="1358" customWidth="1"/>
    <col min="1276" max="1276" width="10.140625" style="1358" customWidth="1"/>
    <col min="1277" max="1277" width="0" style="1358" hidden="1" customWidth="1"/>
    <col min="1278" max="1278" width="4" style="1358" customWidth="1"/>
    <col min="1279" max="1279" width="4.28515625" style="1358" customWidth="1"/>
    <col min="1280" max="1280" width="3.85546875" style="1358" customWidth="1"/>
    <col min="1281" max="1281" width="9" style="1358" customWidth="1"/>
    <col min="1282" max="1282" width="5.140625" style="1358" customWidth="1"/>
    <col min="1283" max="1283" width="4.28515625" style="1358" customWidth="1"/>
    <col min="1284" max="1284" width="5.140625" style="1358" customWidth="1"/>
    <col min="1285" max="1285" width="4" style="1358" customWidth="1"/>
    <col min="1286" max="1286" width="3.7109375" style="1358" customWidth="1"/>
    <col min="1287" max="1287" width="7" style="1358" customWidth="1"/>
    <col min="1288" max="1288" width="5" style="1358" customWidth="1"/>
    <col min="1289" max="1289" width="5.42578125" style="1358" customWidth="1"/>
    <col min="1290" max="1290" width="5" style="1358" customWidth="1"/>
    <col min="1291" max="1291" width="2" style="1358" customWidth="1"/>
    <col min="1292" max="1297" width="0" style="1358" hidden="1" customWidth="1"/>
    <col min="1298" max="1298" width="2.7109375" style="1358" customWidth="1"/>
    <col min="1299" max="1300" width="0" style="1358" hidden="1" customWidth="1"/>
    <col min="1301" max="1301" width="0.140625" style="1358" customWidth="1"/>
    <col min="1302" max="1520" width="9.140625" style="1358" customWidth="1"/>
    <col min="1521" max="1521" width="2.7109375" style="1358" customWidth="1"/>
    <col min="1522" max="1522" width="0" style="1358" hidden="1" customWidth="1"/>
    <col min="1523" max="1523" width="7" style="1358" customWidth="1"/>
    <col min="1524" max="1525" width="4.42578125" style="1358" customWidth="1"/>
    <col min="1526" max="1526" width="8.85546875" style="1358" customWidth="1"/>
    <col min="1527" max="1527" width="3.7109375" style="1358" customWidth="1"/>
    <col min="1528" max="1528" width="4.140625" style="1358" customWidth="1"/>
    <col min="1529" max="1529" width="2.5703125" style="1358" customWidth="1"/>
    <col min="1530" max="1531" width="4.5703125" style="1358" customWidth="1"/>
    <col min="1532" max="1532" width="10.140625" style="1358" customWidth="1"/>
    <col min="1533" max="1533" width="0" style="1358" hidden="1" customWidth="1"/>
    <col min="1534" max="1534" width="4" style="1358" customWidth="1"/>
    <col min="1535" max="1535" width="4.28515625" style="1358" customWidth="1"/>
    <col min="1536" max="1536" width="3.85546875" style="1358" customWidth="1"/>
    <col min="1537" max="1537" width="9" style="1358" customWidth="1"/>
    <col min="1538" max="1538" width="5.140625" style="1358" customWidth="1"/>
    <col min="1539" max="1539" width="4.28515625" style="1358" customWidth="1"/>
    <col min="1540" max="1540" width="5.140625" style="1358" customWidth="1"/>
    <col min="1541" max="1541" width="4" style="1358" customWidth="1"/>
    <col min="1542" max="1542" width="3.7109375" style="1358" customWidth="1"/>
    <col min="1543" max="1543" width="7" style="1358" customWidth="1"/>
    <col min="1544" max="1544" width="5" style="1358" customWidth="1"/>
    <col min="1545" max="1545" width="5.42578125" style="1358" customWidth="1"/>
    <col min="1546" max="1546" width="5" style="1358" customWidth="1"/>
    <col min="1547" max="1547" width="2" style="1358" customWidth="1"/>
    <col min="1548" max="1553" width="0" style="1358" hidden="1" customWidth="1"/>
    <col min="1554" max="1554" width="2.7109375" style="1358" customWidth="1"/>
    <col min="1555" max="1556" width="0" style="1358" hidden="1" customWidth="1"/>
    <col min="1557" max="1557" width="0.140625" style="1358" customWidth="1"/>
    <col min="1558" max="1776" width="9.140625" style="1358" customWidth="1"/>
    <col min="1777" max="1777" width="2.7109375" style="1358" customWidth="1"/>
    <col min="1778" max="1778" width="0" style="1358" hidden="1" customWidth="1"/>
    <col min="1779" max="1779" width="7" style="1358" customWidth="1"/>
    <col min="1780" max="1781" width="4.42578125" style="1358" customWidth="1"/>
    <col min="1782" max="1782" width="8.85546875" style="1358" customWidth="1"/>
    <col min="1783" max="1783" width="3.7109375" style="1358" customWidth="1"/>
    <col min="1784" max="1784" width="4.140625" style="1358" customWidth="1"/>
    <col min="1785" max="1785" width="2.5703125" style="1358" customWidth="1"/>
    <col min="1786" max="1787" width="4.5703125" style="1358" customWidth="1"/>
    <col min="1788" max="1788" width="10.140625" style="1358" customWidth="1"/>
    <col min="1789" max="1789" width="0" style="1358" hidden="1" customWidth="1"/>
    <col min="1790" max="1790" width="4" style="1358" customWidth="1"/>
    <col min="1791" max="1791" width="4.28515625" style="1358" customWidth="1"/>
    <col min="1792" max="1792" width="3.85546875" style="1358" customWidth="1"/>
    <col min="1793" max="1793" width="9" style="1358" customWidth="1"/>
    <col min="1794" max="1794" width="5.140625" style="1358" customWidth="1"/>
    <col min="1795" max="1795" width="4.28515625" style="1358" customWidth="1"/>
    <col min="1796" max="1796" width="5.140625" style="1358" customWidth="1"/>
    <col min="1797" max="1797" width="4" style="1358" customWidth="1"/>
    <col min="1798" max="1798" width="3.7109375" style="1358" customWidth="1"/>
    <col min="1799" max="1799" width="7" style="1358" customWidth="1"/>
    <col min="1800" max="1800" width="5" style="1358" customWidth="1"/>
    <col min="1801" max="1801" width="5.42578125" style="1358" customWidth="1"/>
    <col min="1802" max="1802" width="5" style="1358" customWidth="1"/>
    <col min="1803" max="1803" width="2" style="1358" customWidth="1"/>
    <col min="1804" max="1809" width="0" style="1358" hidden="1" customWidth="1"/>
    <col min="1810" max="1810" width="2.7109375" style="1358" customWidth="1"/>
    <col min="1811" max="1812" width="0" style="1358" hidden="1" customWidth="1"/>
    <col min="1813" max="1813" width="0.140625" style="1358" customWidth="1"/>
    <col min="1814" max="2032" width="9.140625" style="1358" customWidth="1"/>
    <col min="2033" max="2033" width="2.7109375" style="1358" customWidth="1"/>
    <col min="2034" max="2034" width="0" style="1358" hidden="1" customWidth="1"/>
    <col min="2035" max="2035" width="7" style="1358" customWidth="1"/>
    <col min="2036" max="2037" width="4.42578125" style="1358" customWidth="1"/>
    <col min="2038" max="2038" width="8.85546875" style="1358" customWidth="1"/>
    <col min="2039" max="2039" width="3.7109375" style="1358" customWidth="1"/>
    <col min="2040" max="2040" width="4.140625" style="1358" customWidth="1"/>
    <col min="2041" max="2041" width="2.5703125" style="1358" customWidth="1"/>
    <col min="2042" max="2043" width="4.5703125" style="1358" customWidth="1"/>
    <col min="2044" max="2044" width="10.140625" style="1358" customWidth="1"/>
    <col min="2045" max="2045" width="0" style="1358" hidden="1" customWidth="1"/>
    <col min="2046" max="2046" width="4" style="1358" customWidth="1"/>
    <col min="2047" max="2047" width="4.28515625" style="1358" customWidth="1"/>
    <col min="2048" max="2048" width="3.85546875" style="1358" customWidth="1"/>
    <col min="2049" max="2049" width="9" style="1358" customWidth="1"/>
    <col min="2050" max="2050" width="5.140625" style="1358" customWidth="1"/>
    <col min="2051" max="2051" width="4.28515625" style="1358" customWidth="1"/>
    <col min="2052" max="2052" width="5.140625" style="1358" customWidth="1"/>
    <col min="2053" max="2053" width="4" style="1358" customWidth="1"/>
    <col min="2054" max="2054" width="3.7109375" style="1358" customWidth="1"/>
    <col min="2055" max="2055" width="7" style="1358" customWidth="1"/>
    <col min="2056" max="2056" width="5" style="1358" customWidth="1"/>
    <col min="2057" max="2057" width="5.42578125" style="1358" customWidth="1"/>
    <col min="2058" max="2058" width="5" style="1358" customWidth="1"/>
    <col min="2059" max="2059" width="2" style="1358" customWidth="1"/>
    <col min="2060" max="2065" width="0" style="1358" hidden="1" customWidth="1"/>
    <col min="2066" max="2066" width="2.7109375" style="1358" customWidth="1"/>
    <col min="2067" max="2068" width="0" style="1358" hidden="1" customWidth="1"/>
    <col min="2069" max="2069" width="0.140625" style="1358" customWidth="1"/>
    <col min="2070" max="2288" width="9.140625" style="1358" customWidth="1"/>
    <col min="2289" max="2289" width="2.7109375" style="1358" customWidth="1"/>
    <col min="2290" max="2290" width="0" style="1358" hidden="1" customWidth="1"/>
    <col min="2291" max="2291" width="7" style="1358" customWidth="1"/>
    <col min="2292" max="2293" width="4.42578125" style="1358" customWidth="1"/>
    <col min="2294" max="2294" width="8.85546875" style="1358" customWidth="1"/>
    <col min="2295" max="2295" width="3.7109375" style="1358" customWidth="1"/>
    <col min="2296" max="2296" width="4.140625" style="1358" customWidth="1"/>
    <col min="2297" max="2297" width="2.5703125" style="1358" customWidth="1"/>
    <col min="2298" max="2299" width="4.5703125" style="1358" customWidth="1"/>
    <col min="2300" max="2300" width="10.140625" style="1358" customWidth="1"/>
    <col min="2301" max="2301" width="0" style="1358" hidden="1" customWidth="1"/>
    <col min="2302" max="2302" width="4" style="1358" customWidth="1"/>
    <col min="2303" max="2303" width="4.28515625" style="1358" customWidth="1"/>
    <col min="2304" max="2304" width="3.85546875" style="1358" customWidth="1"/>
    <col min="2305" max="2305" width="9" style="1358" customWidth="1"/>
    <col min="2306" max="2306" width="5.140625" style="1358" customWidth="1"/>
    <col min="2307" max="2307" width="4.28515625" style="1358" customWidth="1"/>
    <col min="2308" max="2308" width="5.140625" style="1358" customWidth="1"/>
    <col min="2309" max="2309" width="4" style="1358" customWidth="1"/>
    <col min="2310" max="2310" width="3.7109375" style="1358" customWidth="1"/>
    <col min="2311" max="2311" width="7" style="1358" customWidth="1"/>
    <col min="2312" max="2312" width="5" style="1358" customWidth="1"/>
    <col min="2313" max="2313" width="5.42578125" style="1358" customWidth="1"/>
    <col min="2314" max="2314" width="5" style="1358" customWidth="1"/>
    <col min="2315" max="2315" width="2" style="1358" customWidth="1"/>
    <col min="2316" max="2321" width="0" style="1358" hidden="1" customWidth="1"/>
    <col min="2322" max="2322" width="2.7109375" style="1358" customWidth="1"/>
    <col min="2323" max="2324" width="0" style="1358" hidden="1" customWidth="1"/>
    <col min="2325" max="2325" width="0.140625" style="1358" customWidth="1"/>
    <col min="2326" max="2544" width="9.140625" style="1358" customWidth="1"/>
    <col min="2545" max="2545" width="2.7109375" style="1358" customWidth="1"/>
    <col min="2546" max="2546" width="0" style="1358" hidden="1" customWidth="1"/>
    <col min="2547" max="2547" width="7" style="1358" customWidth="1"/>
    <col min="2548" max="2549" width="4.42578125" style="1358" customWidth="1"/>
    <col min="2550" max="2550" width="8.85546875" style="1358" customWidth="1"/>
    <col min="2551" max="2551" width="3.7109375" style="1358" customWidth="1"/>
    <col min="2552" max="2552" width="4.140625" style="1358" customWidth="1"/>
    <col min="2553" max="2553" width="2.5703125" style="1358" customWidth="1"/>
    <col min="2554" max="2555" width="4.5703125" style="1358" customWidth="1"/>
    <col min="2556" max="2556" width="10.140625" style="1358" customWidth="1"/>
    <col min="2557" max="2557" width="0" style="1358" hidden="1" customWidth="1"/>
    <col min="2558" max="2558" width="4" style="1358" customWidth="1"/>
    <col min="2559" max="2559" width="4.28515625" style="1358" customWidth="1"/>
    <col min="2560" max="2560" width="3.85546875" style="1358" customWidth="1"/>
    <col min="2561" max="2561" width="9" style="1358" customWidth="1"/>
    <col min="2562" max="2562" width="5.140625" style="1358" customWidth="1"/>
    <col min="2563" max="2563" width="4.28515625" style="1358" customWidth="1"/>
    <col min="2564" max="2564" width="5.140625" style="1358" customWidth="1"/>
    <col min="2565" max="2565" width="4" style="1358" customWidth="1"/>
    <col min="2566" max="2566" width="3.7109375" style="1358" customWidth="1"/>
    <col min="2567" max="2567" width="7" style="1358" customWidth="1"/>
    <col min="2568" max="2568" width="5" style="1358" customWidth="1"/>
    <col min="2569" max="2569" width="5.42578125" style="1358" customWidth="1"/>
    <col min="2570" max="2570" width="5" style="1358" customWidth="1"/>
    <col min="2571" max="2571" width="2" style="1358" customWidth="1"/>
    <col min="2572" max="2577" width="0" style="1358" hidden="1" customWidth="1"/>
    <col min="2578" max="2578" width="2.7109375" style="1358" customWidth="1"/>
    <col min="2579" max="2580" width="0" style="1358" hidden="1" customWidth="1"/>
    <col min="2581" max="2581" width="0.140625" style="1358" customWidth="1"/>
    <col min="2582" max="2800" width="9.140625" style="1358" customWidth="1"/>
    <col min="2801" max="2801" width="2.7109375" style="1358" customWidth="1"/>
    <col min="2802" max="2802" width="0" style="1358" hidden="1" customWidth="1"/>
    <col min="2803" max="2803" width="7" style="1358" customWidth="1"/>
    <col min="2804" max="2805" width="4.42578125" style="1358" customWidth="1"/>
    <col min="2806" max="2806" width="8.85546875" style="1358" customWidth="1"/>
    <col min="2807" max="2807" width="3.7109375" style="1358" customWidth="1"/>
    <col min="2808" max="2808" width="4.140625" style="1358" customWidth="1"/>
    <col min="2809" max="2809" width="2.5703125" style="1358" customWidth="1"/>
    <col min="2810" max="2811" width="4.5703125" style="1358" customWidth="1"/>
    <col min="2812" max="2812" width="10.140625" style="1358" customWidth="1"/>
    <col min="2813" max="2813" width="0" style="1358" hidden="1" customWidth="1"/>
    <col min="2814" max="2814" width="4" style="1358" customWidth="1"/>
    <col min="2815" max="2815" width="4.28515625" style="1358" customWidth="1"/>
    <col min="2816" max="2816" width="3.85546875" style="1358" customWidth="1"/>
    <col min="2817" max="2817" width="9" style="1358" customWidth="1"/>
    <col min="2818" max="2818" width="5.140625" style="1358" customWidth="1"/>
    <col min="2819" max="2819" width="4.28515625" style="1358" customWidth="1"/>
    <col min="2820" max="2820" width="5.140625" style="1358" customWidth="1"/>
    <col min="2821" max="2821" width="4" style="1358" customWidth="1"/>
    <col min="2822" max="2822" width="3.7109375" style="1358" customWidth="1"/>
    <col min="2823" max="2823" width="7" style="1358" customWidth="1"/>
    <col min="2824" max="2824" width="5" style="1358" customWidth="1"/>
    <col min="2825" max="2825" width="5.42578125" style="1358" customWidth="1"/>
    <col min="2826" max="2826" width="5" style="1358" customWidth="1"/>
    <col min="2827" max="2827" width="2" style="1358" customWidth="1"/>
    <col min="2828" max="2833" width="0" style="1358" hidden="1" customWidth="1"/>
    <col min="2834" max="2834" width="2.7109375" style="1358" customWidth="1"/>
    <col min="2835" max="2836" width="0" style="1358" hidden="1" customWidth="1"/>
    <col min="2837" max="2837" width="0.140625" style="1358" customWidth="1"/>
    <col min="2838" max="3056" width="9.140625" style="1358" customWidth="1"/>
    <col min="3057" max="3057" width="2.7109375" style="1358" customWidth="1"/>
    <col min="3058" max="3058" width="0" style="1358" hidden="1" customWidth="1"/>
    <col min="3059" max="3059" width="7" style="1358" customWidth="1"/>
    <col min="3060" max="3061" width="4.42578125" style="1358" customWidth="1"/>
    <col min="3062" max="3062" width="8.85546875" style="1358" customWidth="1"/>
    <col min="3063" max="3063" width="3.7109375" style="1358" customWidth="1"/>
    <col min="3064" max="3064" width="4.140625" style="1358" customWidth="1"/>
    <col min="3065" max="3065" width="2.5703125" style="1358" customWidth="1"/>
    <col min="3066" max="3067" width="4.5703125" style="1358" customWidth="1"/>
    <col min="3068" max="3068" width="10.140625" style="1358" customWidth="1"/>
    <col min="3069" max="3069" width="0" style="1358" hidden="1" customWidth="1"/>
    <col min="3070" max="3070" width="4" style="1358" customWidth="1"/>
    <col min="3071" max="3071" width="4.28515625" style="1358" customWidth="1"/>
    <col min="3072" max="3072" width="3.85546875" style="1358" customWidth="1"/>
    <col min="3073" max="3073" width="9" style="1358" customWidth="1"/>
    <col min="3074" max="3074" width="5.140625" style="1358" customWidth="1"/>
    <col min="3075" max="3075" width="4.28515625" style="1358" customWidth="1"/>
    <col min="3076" max="3076" width="5.140625" style="1358" customWidth="1"/>
    <col min="3077" max="3077" width="4" style="1358" customWidth="1"/>
    <col min="3078" max="3078" width="3.7109375" style="1358" customWidth="1"/>
    <col min="3079" max="3079" width="7" style="1358" customWidth="1"/>
    <col min="3080" max="3080" width="5" style="1358" customWidth="1"/>
    <col min="3081" max="3081" width="5.42578125" style="1358" customWidth="1"/>
    <col min="3082" max="3082" width="5" style="1358" customWidth="1"/>
    <col min="3083" max="3083" width="2" style="1358" customWidth="1"/>
    <col min="3084" max="3089" width="0" style="1358" hidden="1" customWidth="1"/>
    <col min="3090" max="3090" width="2.7109375" style="1358" customWidth="1"/>
    <col min="3091" max="3092" width="0" style="1358" hidden="1" customWidth="1"/>
    <col min="3093" max="3093" width="0.140625" style="1358" customWidth="1"/>
    <col min="3094" max="3312" width="9.140625" style="1358" customWidth="1"/>
    <col min="3313" max="3313" width="2.7109375" style="1358" customWidth="1"/>
    <col min="3314" max="3314" width="0" style="1358" hidden="1" customWidth="1"/>
    <col min="3315" max="3315" width="7" style="1358" customWidth="1"/>
    <col min="3316" max="3317" width="4.42578125" style="1358" customWidth="1"/>
    <col min="3318" max="3318" width="8.85546875" style="1358" customWidth="1"/>
    <col min="3319" max="3319" width="3.7109375" style="1358" customWidth="1"/>
    <col min="3320" max="3320" width="4.140625" style="1358" customWidth="1"/>
    <col min="3321" max="3321" width="2.5703125" style="1358" customWidth="1"/>
    <col min="3322" max="3323" width="4.5703125" style="1358" customWidth="1"/>
    <col min="3324" max="3324" width="10.140625" style="1358" customWidth="1"/>
    <col min="3325" max="3325" width="0" style="1358" hidden="1" customWidth="1"/>
    <col min="3326" max="3326" width="4" style="1358" customWidth="1"/>
    <col min="3327" max="3327" width="4.28515625" style="1358" customWidth="1"/>
    <col min="3328" max="3328" width="3.85546875" style="1358" customWidth="1"/>
    <col min="3329" max="3329" width="9" style="1358" customWidth="1"/>
    <col min="3330" max="3330" width="5.140625" style="1358" customWidth="1"/>
    <col min="3331" max="3331" width="4.28515625" style="1358" customWidth="1"/>
    <col min="3332" max="3332" width="5.140625" style="1358" customWidth="1"/>
    <col min="3333" max="3333" width="4" style="1358" customWidth="1"/>
    <col min="3334" max="3334" width="3.7109375" style="1358" customWidth="1"/>
    <col min="3335" max="3335" width="7" style="1358" customWidth="1"/>
    <col min="3336" max="3336" width="5" style="1358" customWidth="1"/>
    <col min="3337" max="3337" width="5.42578125" style="1358" customWidth="1"/>
    <col min="3338" max="3338" width="5" style="1358" customWidth="1"/>
    <col min="3339" max="3339" width="2" style="1358" customWidth="1"/>
    <col min="3340" max="3345" width="0" style="1358" hidden="1" customWidth="1"/>
    <col min="3346" max="3346" width="2.7109375" style="1358" customWidth="1"/>
    <col min="3347" max="3348" width="0" style="1358" hidden="1" customWidth="1"/>
    <col min="3349" max="3349" width="0.140625" style="1358" customWidth="1"/>
    <col min="3350" max="3568" width="9.140625" style="1358" customWidth="1"/>
    <col min="3569" max="3569" width="2.7109375" style="1358" customWidth="1"/>
    <col min="3570" max="3570" width="0" style="1358" hidden="1" customWidth="1"/>
    <col min="3571" max="3571" width="7" style="1358" customWidth="1"/>
    <col min="3572" max="3573" width="4.42578125" style="1358" customWidth="1"/>
    <col min="3574" max="3574" width="8.85546875" style="1358" customWidth="1"/>
    <col min="3575" max="3575" width="3.7109375" style="1358" customWidth="1"/>
    <col min="3576" max="3576" width="4.140625" style="1358" customWidth="1"/>
    <col min="3577" max="3577" width="2.5703125" style="1358" customWidth="1"/>
    <col min="3578" max="3579" width="4.5703125" style="1358" customWidth="1"/>
    <col min="3580" max="3580" width="10.140625" style="1358" customWidth="1"/>
    <col min="3581" max="3581" width="0" style="1358" hidden="1" customWidth="1"/>
    <col min="3582" max="3582" width="4" style="1358" customWidth="1"/>
    <col min="3583" max="3583" width="4.28515625" style="1358" customWidth="1"/>
    <col min="3584" max="3584" width="3.85546875" style="1358" customWidth="1"/>
    <col min="3585" max="3585" width="9" style="1358" customWidth="1"/>
    <col min="3586" max="3586" width="5.140625" style="1358" customWidth="1"/>
    <col min="3587" max="3587" width="4.28515625" style="1358" customWidth="1"/>
    <col min="3588" max="3588" width="5.140625" style="1358" customWidth="1"/>
    <col min="3589" max="3589" width="4" style="1358" customWidth="1"/>
    <col min="3590" max="3590" width="3.7109375" style="1358" customWidth="1"/>
    <col min="3591" max="3591" width="7" style="1358" customWidth="1"/>
    <col min="3592" max="3592" width="5" style="1358" customWidth="1"/>
    <col min="3593" max="3593" width="5.42578125" style="1358" customWidth="1"/>
    <col min="3594" max="3594" width="5" style="1358" customWidth="1"/>
    <col min="3595" max="3595" width="2" style="1358" customWidth="1"/>
    <col min="3596" max="3601" width="0" style="1358" hidden="1" customWidth="1"/>
    <col min="3602" max="3602" width="2.7109375" style="1358" customWidth="1"/>
    <col min="3603" max="3604" width="0" style="1358" hidden="1" customWidth="1"/>
    <col min="3605" max="3605" width="0.140625" style="1358" customWidth="1"/>
    <col min="3606" max="3824" width="9.140625" style="1358" customWidth="1"/>
    <col min="3825" max="3825" width="2.7109375" style="1358" customWidth="1"/>
    <col min="3826" max="3826" width="0" style="1358" hidden="1" customWidth="1"/>
    <col min="3827" max="3827" width="7" style="1358" customWidth="1"/>
    <col min="3828" max="3829" width="4.42578125" style="1358" customWidth="1"/>
    <col min="3830" max="3830" width="8.85546875" style="1358" customWidth="1"/>
    <col min="3831" max="3831" width="3.7109375" style="1358" customWidth="1"/>
    <col min="3832" max="3832" width="4.140625" style="1358" customWidth="1"/>
    <col min="3833" max="3833" width="2.5703125" style="1358" customWidth="1"/>
    <col min="3834" max="3835" width="4.5703125" style="1358" customWidth="1"/>
    <col min="3836" max="3836" width="10.140625" style="1358" customWidth="1"/>
    <col min="3837" max="3837" width="0" style="1358" hidden="1" customWidth="1"/>
    <col min="3838" max="3838" width="4" style="1358" customWidth="1"/>
    <col min="3839" max="3839" width="4.28515625" style="1358" customWidth="1"/>
    <col min="3840" max="3840" width="3.85546875" style="1358" customWidth="1"/>
    <col min="3841" max="3841" width="9" style="1358" customWidth="1"/>
    <col min="3842" max="3842" width="5.140625" style="1358" customWidth="1"/>
    <col min="3843" max="3843" width="4.28515625" style="1358" customWidth="1"/>
    <col min="3844" max="3844" width="5.140625" style="1358" customWidth="1"/>
    <col min="3845" max="3845" width="4" style="1358" customWidth="1"/>
    <col min="3846" max="3846" width="3.7109375" style="1358" customWidth="1"/>
    <col min="3847" max="3847" width="7" style="1358" customWidth="1"/>
    <col min="3848" max="3848" width="5" style="1358" customWidth="1"/>
    <col min="3849" max="3849" width="5.42578125" style="1358" customWidth="1"/>
    <col min="3850" max="3850" width="5" style="1358" customWidth="1"/>
    <col min="3851" max="3851" width="2" style="1358" customWidth="1"/>
    <col min="3852" max="3857" width="0" style="1358" hidden="1" customWidth="1"/>
    <col min="3858" max="3858" width="2.7109375" style="1358" customWidth="1"/>
    <col min="3859" max="3860" width="0" style="1358" hidden="1" customWidth="1"/>
    <col min="3861" max="3861" width="0.140625" style="1358" customWidth="1"/>
    <col min="3862" max="4080" width="9.140625" style="1358" customWidth="1"/>
    <col min="4081" max="4081" width="2.7109375" style="1358" customWidth="1"/>
    <col min="4082" max="4082" width="0" style="1358" hidden="1" customWidth="1"/>
    <col min="4083" max="4083" width="7" style="1358" customWidth="1"/>
    <col min="4084" max="4085" width="4.42578125" style="1358" customWidth="1"/>
    <col min="4086" max="4086" width="8.85546875" style="1358" customWidth="1"/>
    <col min="4087" max="4087" width="3.7109375" style="1358" customWidth="1"/>
    <col min="4088" max="4088" width="4.140625" style="1358" customWidth="1"/>
    <col min="4089" max="4089" width="2.5703125" style="1358" customWidth="1"/>
    <col min="4090" max="4091" width="4.5703125" style="1358" customWidth="1"/>
    <col min="4092" max="4092" width="10.140625" style="1358" customWidth="1"/>
    <col min="4093" max="4093" width="0" style="1358" hidden="1" customWidth="1"/>
    <col min="4094" max="4094" width="4" style="1358" customWidth="1"/>
    <col min="4095" max="4095" width="4.28515625" style="1358" customWidth="1"/>
    <col min="4096" max="4096" width="3.85546875" style="1358" customWidth="1"/>
    <col min="4097" max="4097" width="9" style="1358" customWidth="1"/>
    <col min="4098" max="4098" width="5.140625" style="1358" customWidth="1"/>
    <col min="4099" max="4099" width="4.28515625" style="1358" customWidth="1"/>
    <col min="4100" max="4100" width="5.140625" style="1358" customWidth="1"/>
    <col min="4101" max="4101" width="4" style="1358" customWidth="1"/>
    <col min="4102" max="4102" width="3.7109375" style="1358" customWidth="1"/>
    <col min="4103" max="4103" width="7" style="1358" customWidth="1"/>
    <col min="4104" max="4104" width="5" style="1358" customWidth="1"/>
    <col min="4105" max="4105" width="5.42578125" style="1358" customWidth="1"/>
    <col min="4106" max="4106" width="5" style="1358" customWidth="1"/>
    <col min="4107" max="4107" width="2" style="1358" customWidth="1"/>
    <col min="4108" max="4113" width="0" style="1358" hidden="1" customWidth="1"/>
    <col min="4114" max="4114" width="2.7109375" style="1358" customWidth="1"/>
    <col min="4115" max="4116" width="0" style="1358" hidden="1" customWidth="1"/>
    <col min="4117" max="4117" width="0.140625" style="1358" customWidth="1"/>
    <col min="4118" max="4336" width="9.140625" style="1358" customWidth="1"/>
    <col min="4337" max="4337" width="2.7109375" style="1358" customWidth="1"/>
    <col min="4338" max="4338" width="0" style="1358" hidden="1" customWidth="1"/>
    <col min="4339" max="4339" width="7" style="1358" customWidth="1"/>
    <col min="4340" max="4341" width="4.42578125" style="1358" customWidth="1"/>
    <col min="4342" max="4342" width="8.85546875" style="1358" customWidth="1"/>
    <col min="4343" max="4343" width="3.7109375" style="1358" customWidth="1"/>
    <col min="4344" max="4344" width="4.140625" style="1358" customWidth="1"/>
    <col min="4345" max="4345" width="2.5703125" style="1358" customWidth="1"/>
    <col min="4346" max="4347" width="4.5703125" style="1358" customWidth="1"/>
    <col min="4348" max="4348" width="10.140625" style="1358" customWidth="1"/>
    <col min="4349" max="4349" width="0" style="1358" hidden="1" customWidth="1"/>
    <col min="4350" max="4350" width="4" style="1358" customWidth="1"/>
    <col min="4351" max="4351" width="4.28515625" style="1358" customWidth="1"/>
    <col min="4352" max="4352" width="3.85546875" style="1358" customWidth="1"/>
    <col min="4353" max="4353" width="9" style="1358" customWidth="1"/>
    <col min="4354" max="4354" width="5.140625" style="1358" customWidth="1"/>
    <col min="4355" max="4355" width="4.28515625" style="1358" customWidth="1"/>
    <col min="4356" max="4356" width="5.140625" style="1358" customWidth="1"/>
    <col min="4357" max="4357" width="4" style="1358" customWidth="1"/>
    <col min="4358" max="4358" width="3.7109375" style="1358" customWidth="1"/>
    <col min="4359" max="4359" width="7" style="1358" customWidth="1"/>
    <col min="4360" max="4360" width="5" style="1358" customWidth="1"/>
    <col min="4361" max="4361" width="5.42578125" style="1358" customWidth="1"/>
    <col min="4362" max="4362" width="5" style="1358" customWidth="1"/>
    <col min="4363" max="4363" width="2" style="1358" customWidth="1"/>
    <col min="4364" max="4369" width="0" style="1358" hidden="1" customWidth="1"/>
    <col min="4370" max="4370" width="2.7109375" style="1358" customWidth="1"/>
    <col min="4371" max="4372" width="0" style="1358" hidden="1" customWidth="1"/>
    <col min="4373" max="4373" width="0.140625" style="1358" customWidth="1"/>
    <col min="4374" max="4592" width="9.140625" style="1358" customWidth="1"/>
    <col min="4593" max="4593" width="2.7109375" style="1358" customWidth="1"/>
    <col min="4594" max="4594" width="0" style="1358" hidden="1" customWidth="1"/>
    <col min="4595" max="4595" width="7" style="1358" customWidth="1"/>
    <col min="4596" max="4597" width="4.42578125" style="1358" customWidth="1"/>
    <col min="4598" max="4598" width="8.85546875" style="1358" customWidth="1"/>
    <col min="4599" max="4599" width="3.7109375" style="1358" customWidth="1"/>
    <col min="4600" max="4600" width="4.140625" style="1358" customWidth="1"/>
    <col min="4601" max="4601" width="2.5703125" style="1358" customWidth="1"/>
    <col min="4602" max="4603" width="4.5703125" style="1358" customWidth="1"/>
    <col min="4604" max="4604" width="10.140625" style="1358" customWidth="1"/>
    <col min="4605" max="4605" width="0" style="1358" hidden="1" customWidth="1"/>
    <col min="4606" max="4606" width="4" style="1358" customWidth="1"/>
    <col min="4607" max="4607" width="4.28515625" style="1358" customWidth="1"/>
    <col min="4608" max="4608" width="3.85546875" style="1358" customWidth="1"/>
    <col min="4609" max="4609" width="9" style="1358" customWidth="1"/>
    <col min="4610" max="4610" width="5.140625" style="1358" customWidth="1"/>
    <col min="4611" max="4611" width="4.28515625" style="1358" customWidth="1"/>
    <col min="4612" max="4612" width="5.140625" style="1358" customWidth="1"/>
    <col min="4613" max="4613" width="4" style="1358" customWidth="1"/>
    <col min="4614" max="4614" width="3.7109375" style="1358" customWidth="1"/>
    <col min="4615" max="4615" width="7" style="1358" customWidth="1"/>
    <col min="4616" max="4616" width="5" style="1358" customWidth="1"/>
    <col min="4617" max="4617" width="5.42578125" style="1358" customWidth="1"/>
    <col min="4618" max="4618" width="5" style="1358" customWidth="1"/>
    <col min="4619" max="4619" width="2" style="1358" customWidth="1"/>
    <col min="4620" max="4625" width="0" style="1358" hidden="1" customWidth="1"/>
    <col min="4626" max="4626" width="2.7109375" style="1358" customWidth="1"/>
    <col min="4627" max="4628" width="0" style="1358" hidden="1" customWidth="1"/>
    <col min="4629" max="4629" width="0.140625" style="1358" customWidth="1"/>
    <col min="4630" max="4848" width="9.140625" style="1358" customWidth="1"/>
    <col min="4849" max="4849" width="2.7109375" style="1358" customWidth="1"/>
    <col min="4850" max="4850" width="0" style="1358" hidden="1" customWidth="1"/>
    <col min="4851" max="4851" width="7" style="1358" customWidth="1"/>
    <col min="4852" max="4853" width="4.42578125" style="1358" customWidth="1"/>
    <col min="4854" max="4854" width="8.85546875" style="1358" customWidth="1"/>
    <col min="4855" max="4855" width="3.7109375" style="1358" customWidth="1"/>
    <col min="4856" max="4856" width="4.140625" style="1358" customWidth="1"/>
    <col min="4857" max="4857" width="2.5703125" style="1358" customWidth="1"/>
    <col min="4858" max="4859" width="4.5703125" style="1358" customWidth="1"/>
    <col min="4860" max="4860" width="10.140625" style="1358" customWidth="1"/>
    <col min="4861" max="4861" width="0" style="1358" hidden="1" customWidth="1"/>
    <col min="4862" max="4862" width="4" style="1358" customWidth="1"/>
    <col min="4863" max="4863" width="4.28515625" style="1358" customWidth="1"/>
    <col min="4864" max="4864" width="3.85546875" style="1358" customWidth="1"/>
    <col min="4865" max="4865" width="9" style="1358" customWidth="1"/>
    <col min="4866" max="4866" width="5.140625" style="1358" customWidth="1"/>
    <col min="4867" max="4867" width="4.28515625" style="1358" customWidth="1"/>
    <col min="4868" max="4868" width="5.140625" style="1358" customWidth="1"/>
    <col min="4869" max="4869" width="4" style="1358" customWidth="1"/>
    <col min="4870" max="4870" width="3.7109375" style="1358" customWidth="1"/>
    <col min="4871" max="4871" width="7" style="1358" customWidth="1"/>
    <col min="4872" max="4872" width="5" style="1358" customWidth="1"/>
    <col min="4873" max="4873" width="5.42578125" style="1358" customWidth="1"/>
    <col min="4874" max="4874" width="5" style="1358" customWidth="1"/>
    <col min="4875" max="4875" width="2" style="1358" customWidth="1"/>
    <col min="4876" max="4881" width="0" style="1358" hidden="1" customWidth="1"/>
    <col min="4882" max="4882" width="2.7109375" style="1358" customWidth="1"/>
    <col min="4883" max="4884" width="0" style="1358" hidden="1" customWidth="1"/>
    <col min="4885" max="4885" width="0.140625" style="1358" customWidth="1"/>
    <col min="4886" max="5104" width="9.140625" style="1358" customWidth="1"/>
    <col min="5105" max="5105" width="2.7109375" style="1358" customWidth="1"/>
    <col min="5106" max="5106" width="0" style="1358" hidden="1" customWidth="1"/>
    <col min="5107" max="5107" width="7" style="1358" customWidth="1"/>
    <col min="5108" max="5109" width="4.42578125" style="1358" customWidth="1"/>
    <col min="5110" max="5110" width="8.85546875" style="1358" customWidth="1"/>
    <col min="5111" max="5111" width="3.7109375" style="1358" customWidth="1"/>
    <col min="5112" max="5112" width="4.140625" style="1358" customWidth="1"/>
    <col min="5113" max="5113" width="2.5703125" style="1358" customWidth="1"/>
    <col min="5114" max="5115" width="4.5703125" style="1358" customWidth="1"/>
    <col min="5116" max="5116" width="10.140625" style="1358" customWidth="1"/>
    <col min="5117" max="5117" width="0" style="1358" hidden="1" customWidth="1"/>
    <col min="5118" max="5118" width="4" style="1358" customWidth="1"/>
    <col min="5119" max="5119" width="4.28515625" style="1358" customWidth="1"/>
    <col min="5120" max="5120" width="3.85546875" style="1358" customWidth="1"/>
    <col min="5121" max="5121" width="9" style="1358" customWidth="1"/>
    <col min="5122" max="5122" width="5.140625" style="1358" customWidth="1"/>
    <col min="5123" max="5123" width="4.28515625" style="1358" customWidth="1"/>
    <col min="5124" max="5124" width="5.140625" style="1358" customWidth="1"/>
    <col min="5125" max="5125" width="4" style="1358" customWidth="1"/>
    <col min="5126" max="5126" width="3.7109375" style="1358" customWidth="1"/>
    <col min="5127" max="5127" width="7" style="1358" customWidth="1"/>
    <col min="5128" max="5128" width="5" style="1358" customWidth="1"/>
    <col min="5129" max="5129" width="5.42578125" style="1358" customWidth="1"/>
    <col min="5130" max="5130" width="5" style="1358" customWidth="1"/>
    <col min="5131" max="5131" width="2" style="1358" customWidth="1"/>
    <col min="5132" max="5137" width="0" style="1358" hidden="1" customWidth="1"/>
    <col min="5138" max="5138" width="2.7109375" style="1358" customWidth="1"/>
    <col min="5139" max="5140" width="0" style="1358" hidden="1" customWidth="1"/>
    <col min="5141" max="5141" width="0.140625" style="1358" customWidth="1"/>
    <col min="5142" max="5360" width="9.140625" style="1358" customWidth="1"/>
    <col min="5361" max="5361" width="2.7109375" style="1358" customWidth="1"/>
    <col min="5362" max="5362" width="0" style="1358" hidden="1" customWidth="1"/>
    <col min="5363" max="5363" width="7" style="1358" customWidth="1"/>
    <col min="5364" max="5365" width="4.42578125" style="1358" customWidth="1"/>
    <col min="5366" max="5366" width="8.85546875" style="1358" customWidth="1"/>
    <col min="5367" max="5367" width="3.7109375" style="1358" customWidth="1"/>
    <col min="5368" max="5368" width="4.140625" style="1358" customWidth="1"/>
    <col min="5369" max="5369" width="2.5703125" style="1358" customWidth="1"/>
    <col min="5370" max="5371" width="4.5703125" style="1358" customWidth="1"/>
    <col min="5372" max="5372" width="10.140625" style="1358" customWidth="1"/>
    <col min="5373" max="5373" width="0" style="1358" hidden="1" customWidth="1"/>
    <col min="5374" max="5374" width="4" style="1358" customWidth="1"/>
    <col min="5375" max="5375" width="4.28515625" style="1358" customWidth="1"/>
    <col min="5376" max="5376" width="3.85546875" style="1358" customWidth="1"/>
    <col min="5377" max="5377" width="9" style="1358" customWidth="1"/>
    <col min="5378" max="5378" width="5.140625" style="1358" customWidth="1"/>
    <col min="5379" max="5379" width="4.28515625" style="1358" customWidth="1"/>
    <col min="5380" max="5380" width="5.140625" style="1358" customWidth="1"/>
    <col min="5381" max="5381" width="4" style="1358" customWidth="1"/>
    <col min="5382" max="5382" width="3.7109375" style="1358" customWidth="1"/>
    <col min="5383" max="5383" width="7" style="1358" customWidth="1"/>
    <col min="5384" max="5384" width="5" style="1358" customWidth="1"/>
    <col min="5385" max="5385" width="5.42578125" style="1358" customWidth="1"/>
    <col min="5386" max="5386" width="5" style="1358" customWidth="1"/>
    <col min="5387" max="5387" width="2" style="1358" customWidth="1"/>
    <col min="5388" max="5393" width="0" style="1358" hidden="1" customWidth="1"/>
    <col min="5394" max="5394" width="2.7109375" style="1358" customWidth="1"/>
    <col min="5395" max="5396" width="0" style="1358" hidden="1" customWidth="1"/>
    <col min="5397" max="5397" width="0.140625" style="1358" customWidth="1"/>
    <col min="5398" max="5616" width="9.140625" style="1358" customWidth="1"/>
    <col min="5617" max="5617" width="2.7109375" style="1358" customWidth="1"/>
    <col min="5618" max="5618" width="0" style="1358" hidden="1" customWidth="1"/>
    <col min="5619" max="5619" width="7" style="1358" customWidth="1"/>
    <col min="5620" max="5621" width="4.42578125" style="1358" customWidth="1"/>
    <col min="5622" max="5622" width="8.85546875" style="1358" customWidth="1"/>
    <col min="5623" max="5623" width="3.7109375" style="1358" customWidth="1"/>
    <col min="5624" max="5624" width="4.140625" style="1358" customWidth="1"/>
    <col min="5625" max="5625" width="2.5703125" style="1358" customWidth="1"/>
    <col min="5626" max="5627" width="4.5703125" style="1358" customWidth="1"/>
    <col min="5628" max="5628" width="10.140625" style="1358" customWidth="1"/>
    <col min="5629" max="5629" width="0" style="1358" hidden="1" customWidth="1"/>
    <col min="5630" max="5630" width="4" style="1358" customWidth="1"/>
    <col min="5631" max="5631" width="4.28515625" style="1358" customWidth="1"/>
    <col min="5632" max="5632" width="3.85546875" style="1358" customWidth="1"/>
    <col min="5633" max="5633" width="9" style="1358" customWidth="1"/>
    <col min="5634" max="5634" width="5.140625" style="1358" customWidth="1"/>
    <col min="5635" max="5635" width="4.28515625" style="1358" customWidth="1"/>
    <col min="5636" max="5636" width="5.140625" style="1358" customWidth="1"/>
    <col min="5637" max="5637" width="4" style="1358" customWidth="1"/>
    <col min="5638" max="5638" width="3.7109375" style="1358" customWidth="1"/>
    <col min="5639" max="5639" width="7" style="1358" customWidth="1"/>
    <col min="5640" max="5640" width="5" style="1358" customWidth="1"/>
    <col min="5641" max="5641" width="5.42578125" style="1358" customWidth="1"/>
    <col min="5642" max="5642" width="5" style="1358" customWidth="1"/>
    <col min="5643" max="5643" width="2" style="1358" customWidth="1"/>
    <col min="5644" max="5649" width="0" style="1358" hidden="1" customWidth="1"/>
    <col min="5650" max="5650" width="2.7109375" style="1358" customWidth="1"/>
    <col min="5651" max="5652" width="0" style="1358" hidden="1" customWidth="1"/>
    <col min="5653" max="5653" width="0.140625" style="1358" customWidth="1"/>
    <col min="5654" max="5872" width="9.140625" style="1358" customWidth="1"/>
    <col min="5873" max="5873" width="2.7109375" style="1358" customWidth="1"/>
    <col min="5874" max="5874" width="0" style="1358" hidden="1" customWidth="1"/>
    <col min="5875" max="5875" width="7" style="1358" customWidth="1"/>
    <col min="5876" max="5877" width="4.42578125" style="1358" customWidth="1"/>
    <col min="5878" max="5878" width="8.85546875" style="1358" customWidth="1"/>
    <col min="5879" max="5879" width="3.7109375" style="1358" customWidth="1"/>
    <col min="5880" max="5880" width="4.140625" style="1358" customWidth="1"/>
    <col min="5881" max="5881" width="2.5703125" style="1358" customWidth="1"/>
    <col min="5882" max="5883" width="4.5703125" style="1358" customWidth="1"/>
    <col min="5884" max="5884" width="10.140625" style="1358" customWidth="1"/>
    <col min="5885" max="5885" width="0" style="1358" hidden="1" customWidth="1"/>
    <col min="5886" max="5886" width="4" style="1358" customWidth="1"/>
    <col min="5887" max="5887" width="4.28515625" style="1358" customWidth="1"/>
    <col min="5888" max="5888" width="3.85546875" style="1358" customWidth="1"/>
    <col min="5889" max="5889" width="9" style="1358" customWidth="1"/>
    <col min="5890" max="5890" width="5.140625" style="1358" customWidth="1"/>
    <col min="5891" max="5891" width="4.28515625" style="1358" customWidth="1"/>
    <col min="5892" max="5892" width="5.140625" style="1358" customWidth="1"/>
    <col min="5893" max="5893" width="4" style="1358" customWidth="1"/>
    <col min="5894" max="5894" width="3.7109375" style="1358" customWidth="1"/>
    <col min="5895" max="5895" width="7" style="1358" customWidth="1"/>
    <col min="5896" max="5896" width="5" style="1358" customWidth="1"/>
    <col min="5897" max="5897" width="5.42578125" style="1358" customWidth="1"/>
    <col min="5898" max="5898" width="5" style="1358" customWidth="1"/>
    <col min="5899" max="5899" width="2" style="1358" customWidth="1"/>
    <col min="5900" max="5905" width="0" style="1358" hidden="1" customWidth="1"/>
    <col min="5906" max="5906" width="2.7109375" style="1358" customWidth="1"/>
    <col min="5907" max="5908" width="0" style="1358" hidden="1" customWidth="1"/>
    <col min="5909" max="5909" width="0.140625" style="1358" customWidth="1"/>
    <col min="5910" max="6128" width="9.140625" style="1358" customWidth="1"/>
    <col min="6129" max="6129" width="2.7109375" style="1358" customWidth="1"/>
    <col min="6130" max="6130" width="0" style="1358" hidden="1" customWidth="1"/>
    <col min="6131" max="6131" width="7" style="1358" customWidth="1"/>
    <col min="6132" max="6133" width="4.42578125" style="1358" customWidth="1"/>
    <col min="6134" max="6134" width="8.85546875" style="1358" customWidth="1"/>
    <col min="6135" max="6135" width="3.7109375" style="1358" customWidth="1"/>
    <col min="6136" max="6136" width="4.140625" style="1358" customWidth="1"/>
    <col min="6137" max="6137" width="2.5703125" style="1358" customWidth="1"/>
    <col min="6138" max="6139" width="4.5703125" style="1358" customWidth="1"/>
    <col min="6140" max="6140" width="10.140625" style="1358" customWidth="1"/>
    <col min="6141" max="6141" width="0" style="1358" hidden="1" customWidth="1"/>
    <col min="6142" max="6142" width="4" style="1358" customWidth="1"/>
    <col min="6143" max="6143" width="4.28515625" style="1358" customWidth="1"/>
    <col min="6144" max="6144" width="3.85546875" style="1358" customWidth="1"/>
    <col min="6145" max="6145" width="9" style="1358" customWidth="1"/>
    <col min="6146" max="6146" width="5.140625" style="1358" customWidth="1"/>
    <col min="6147" max="6147" width="4.28515625" style="1358" customWidth="1"/>
    <col min="6148" max="6148" width="5.140625" style="1358" customWidth="1"/>
    <col min="6149" max="6149" width="4" style="1358" customWidth="1"/>
    <col min="6150" max="6150" width="3.7109375" style="1358" customWidth="1"/>
    <col min="6151" max="6151" width="7" style="1358" customWidth="1"/>
    <col min="6152" max="6152" width="5" style="1358" customWidth="1"/>
    <col min="6153" max="6153" width="5.42578125" style="1358" customWidth="1"/>
    <col min="6154" max="6154" width="5" style="1358" customWidth="1"/>
    <col min="6155" max="6155" width="2" style="1358" customWidth="1"/>
    <col min="6156" max="6161" width="0" style="1358" hidden="1" customWidth="1"/>
    <col min="6162" max="6162" width="2.7109375" style="1358" customWidth="1"/>
    <col min="6163" max="6164" width="0" style="1358" hidden="1" customWidth="1"/>
    <col min="6165" max="6165" width="0.140625" style="1358" customWidth="1"/>
    <col min="6166" max="6384" width="9.140625" style="1358" customWidth="1"/>
    <col min="6385" max="6385" width="2.7109375" style="1358" customWidth="1"/>
    <col min="6386" max="6386" width="0" style="1358" hidden="1" customWidth="1"/>
    <col min="6387" max="6387" width="7" style="1358" customWidth="1"/>
    <col min="6388" max="6389" width="4.42578125" style="1358" customWidth="1"/>
    <col min="6390" max="6390" width="8.85546875" style="1358" customWidth="1"/>
    <col min="6391" max="6391" width="3.7109375" style="1358" customWidth="1"/>
    <col min="6392" max="6392" width="4.140625" style="1358" customWidth="1"/>
    <col min="6393" max="6393" width="2.5703125" style="1358" customWidth="1"/>
    <col min="6394" max="6395" width="4.5703125" style="1358" customWidth="1"/>
    <col min="6396" max="6396" width="10.140625" style="1358" customWidth="1"/>
    <col min="6397" max="6397" width="0" style="1358" hidden="1" customWidth="1"/>
    <col min="6398" max="6398" width="4" style="1358" customWidth="1"/>
    <col min="6399" max="6399" width="4.28515625" style="1358" customWidth="1"/>
    <col min="6400" max="6400" width="3.85546875" style="1358" customWidth="1"/>
    <col min="6401" max="6401" width="9" style="1358" customWidth="1"/>
    <col min="6402" max="6402" width="5.140625" style="1358" customWidth="1"/>
    <col min="6403" max="6403" width="4.28515625" style="1358" customWidth="1"/>
    <col min="6404" max="6404" width="5.140625" style="1358" customWidth="1"/>
    <col min="6405" max="6405" width="4" style="1358" customWidth="1"/>
    <col min="6406" max="6406" width="3.7109375" style="1358" customWidth="1"/>
    <col min="6407" max="6407" width="7" style="1358" customWidth="1"/>
    <col min="6408" max="6408" width="5" style="1358" customWidth="1"/>
    <col min="6409" max="6409" width="5.42578125" style="1358" customWidth="1"/>
    <col min="6410" max="6410" width="5" style="1358" customWidth="1"/>
    <col min="6411" max="6411" width="2" style="1358" customWidth="1"/>
    <col min="6412" max="6417" width="0" style="1358" hidden="1" customWidth="1"/>
    <col min="6418" max="6418" width="2.7109375" style="1358" customWidth="1"/>
    <col min="6419" max="6420" width="0" style="1358" hidden="1" customWidth="1"/>
    <col min="6421" max="6421" width="0.140625" style="1358" customWidth="1"/>
    <col min="6422" max="6640" width="9.140625" style="1358" customWidth="1"/>
    <col min="6641" max="6641" width="2.7109375" style="1358" customWidth="1"/>
    <col min="6642" max="6642" width="0" style="1358" hidden="1" customWidth="1"/>
    <col min="6643" max="6643" width="7" style="1358" customWidth="1"/>
    <col min="6644" max="6645" width="4.42578125" style="1358" customWidth="1"/>
    <col min="6646" max="6646" width="8.85546875" style="1358" customWidth="1"/>
    <col min="6647" max="6647" width="3.7109375" style="1358" customWidth="1"/>
    <col min="6648" max="6648" width="4.140625" style="1358" customWidth="1"/>
    <col min="6649" max="6649" width="2.5703125" style="1358" customWidth="1"/>
    <col min="6650" max="6651" width="4.5703125" style="1358" customWidth="1"/>
    <col min="6652" max="6652" width="10.140625" style="1358" customWidth="1"/>
    <col min="6653" max="6653" width="0" style="1358" hidden="1" customWidth="1"/>
    <col min="6654" max="6654" width="4" style="1358" customWidth="1"/>
    <col min="6655" max="6655" width="4.28515625" style="1358" customWidth="1"/>
    <col min="6656" max="6656" width="3.85546875" style="1358" customWidth="1"/>
    <col min="6657" max="6657" width="9" style="1358" customWidth="1"/>
    <col min="6658" max="6658" width="5.140625" style="1358" customWidth="1"/>
    <col min="6659" max="6659" width="4.28515625" style="1358" customWidth="1"/>
    <col min="6660" max="6660" width="5.140625" style="1358" customWidth="1"/>
    <col min="6661" max="6661" width="4" style="1358" customWidth="1"/>
    <col min="6662" max="6662" width="3.7109375" style="1358" customWidth="1"/>
    <col min="6663" max="6663" width="7" style="1358" customWidth="1"/>
    <col min="6664" max="6664" width="5" style="1358" customWidth="1"/>
    <col min="6665" max="6665" width="5.42578125" style="1358" customWidth="1"/>
    <col min="6666" max="6666" width="5" style="1358" customWidth="1"/>
    <col min="6667" max="6667" width="2" style="1358" customWidth="1"/>
    <col min="6668" max="6673" width="0" style="1358" hidden="1" customWidth="1"/>
    <col min="6674" max="6674" width="2.7109375" style="1358" customWidth="1"/>
    <col min="6675" max="6676" width="0" style="1358" hidden="1" customWidth="1"/>
    <col min="6677" max="6677" width="0.140625" style="1358" customWidth="1"/>
    <col min="6678" max="6896" width="9.140625" style="1358" customWidth="1"/>
    <col min="6897" max="6897" width="2.7109375" style="1358" customWidth="1"/>
    <col min="6898" max="6898" width="0" style="1358" hidden="1" customWidth="1"/>
    <col min="6899" max="6899" width="7" style="1358" customWidth="1"/>
    <col min="6900" max="6901" width="4.42578125" style="1358" customWidth="1"/>
    <col min="6902" max="6902" width="8.85546875" style="1358" customWidth="1"/>
    <col min="6903" max="6903" width="3.7109375" style="1358" customWidth="1"/>
    <col min="6904" max="6904" width="4.140625" style="1358" customWidth="1"/>
    <col min="6905" max="6905" width="2.5703125" style="1358" customWidth="1"/>
    <col min="6906" max="6907" width="4.5703125" style="1358" customWidth="1"/>
    <col min="6908" max="6908" width="10.140625" style="1358" customWidth="1"/>
    <col min="6909" max="6909" width="0" style="1358" hidden="1" customWidth="1"/>
    <col min="6910" max="6910" width="4" style="1358" customWidth="1"/>
    <col min="6911" max="6911" width="4.28515625" style="1358" customWidth="1"/>
    <col min="6912" max="6912" width="3.85546875" style="1358" customWidth="1"/>
    <col min="6913" max="6913" width="9" style="1358" customWidth="1"/>
    <col min="6914" max="6914" width="5.140625" style="1358" customWidth="1"/>
    <col min="6915" max="6915" width="4.28515625" style="1358" customWidth="1"/>
    <col min="6916" max="6916" width="5.140625" style="1358" customWidth="1"/>
    <col min="6917" max="6917" width="4" style="1358" customWidth="1"/>
    <col min="6918" max="6918" width="3.7109375" style="1358" customWidth="1"/>
    <col min="6919" max="6919" width="7" style="1358" customWidth="1"/>
    <col min="6920" max="6920" width="5" style="1358" customWidth="1"/>
    <col min="6921" max="6921" width="5.42578125" style="1358" customWidth="1"/>
    <col min="6922" max="6922" width="5" style="1358" customWidth="1"/>
    <col min="6923" max="6923" width="2" style="1358" customWidth="1"/>
    <col min="6924" max="6929" width="0" style="1358" hidden="1" customWidth="1"/>
    <col min="6930" max="6930" width="2.7109375" style="1358" customWidth="1"/>
    <col min="6931" max="6932" width="0" style="1358" hidden="1" customWidth="1"/>
    <col min="6933" max="6933" width="0.140625" style="1358" customWidth="1"/>
    <col min="6934" max="7152" width="9.140625" style="1358" customWidth="1"/>
    <col min="7153" max="7153" width="2.7109375" style="1358" customWidth="1"/>
    <col min="7154" max="7154" width="0" style="1358" hidden="1" customWidth="1"/>
    <col min="7155" max="7155" width="7" style="1358" customWidth="1"/>
    <col min="7156" max="7157" width="4.42578125" style="1358" customWidth="1"/>
    <col min="7158" max="7158" width="8.85546875" style="1358" customWidth="1"/>
    <col min="7159" max="7159" width="3.7109375" style="1358" customWidth="1"/>
    <col min="7160" max="7160" width="4.140625" style="1358" customWidth="1"/>
    <col min="7161" max="7161" width="2.5703125" style="1358" customWidth="1"/>
    <col min="7162" max="7163" width="4.5703125" style="1358" customWidth="1"/>
    <col min="7164" max="7164" width="10.140625" style="1358" customWidth="1"/>
    <col min="7165" max="7165" width="0" style="1358" hidden="1" customWidth="1"/>
    <col min="7166" max="7166" width="4" style="1358" customWidth="1"/>
    <col min="7167" max="7167" width="4.28515625" style="1358" customWidth="1"/>
    <col min="7168" max="7168" width="3.85546875" style="1358" customWidth="1"/>
    <col min="7169" max="7169" width="9" style="1358" customWidth="1"/>
    <col min="7170" max="7170" width="5.140625" style="1358" customWidth="1"/>
    <col min="7171" max="7171" width="4.28515625" style="1358" customWidth="1"/>
    <col min="7172" max="7172" width="5.140625" style="1358" customWidth="1"/>
    <col min="7173" max="7173" width="4" style="1358" customWidth="1"/>
    <col min="7174" max="7174" width="3.7109375" style="1358" customWidth="1"/>
    <col min="7175" max="7175" width="7" style="1358" customWidth="1"/>
    <col min="7176" max="7176" width="5" style="1358" customWidth="1"/>
    <col min="7177" max="7177" width="5.42578125" style="1358" customWidth="1"/>
    <col min="7178" max="7178" width="5" style="1358" customWidth="1"/>
    <col min="7179" max="7179" width="2" style="1358" customWidth="1"/>
    <col min="7180" max="7185" width="0" style="1358" hidden="1" customWidth="1"/>
    <col min="7186" max="7186" width="2.7109375" style="1358" customWidth="1"/>
    <col min="7187" max="7188" width="0" style="1358" hidden="1" customWidth="1"/>
    <col min="7189" max="7189" width="0.140625" style="1358" customWidth="1"/>
    <col min="7190" max="7408" width="9.140625" style="1358" customWidth="1"/>
    <col min="7409" max="7409" width="2.7109375" style="1358" customWidth="1"/>
    <col min="7410" max="7410" width="0" style="1358" hidden="1" customWidth="1"/>
    <col min="7411" max="7411" width="7" style="1358" customWidth="1"/>
    <col min="7412" max="7413" width="4.42578125" style="1358" customWidth="1"/>
    <col min="7414" max="7414" width="8.85546875" style="1358" customWidth="1"/>
    <col min="7415" max="7415" width="3.7109375" style="1358" customWidth="1"/>
    <col min="7416" max="7416" width="4.140625" style="1358" customWidth="1"/>
    <col min="7417" max="7417" width="2.5703125" style="1358" customWidth="1"/>
    <col min="7418" max="7419" width="4.5703125" style="1358" customWidth="1"/>
    <col min="7420" max="7420" width="10.140625" style="1358" customWidth="1"/>
    <col min="7421" max="7421" width="0" style="1358" hidden="1" customWidth="1"/>
    <col min="7422" max="7422" width="4" style="1358" customWidth="1"/>
    <col min="7423" max="7423" width="4.28515625" style="1358" customWidth="1"/>
    <col min="7424" max="7424" width="3.85546875" style="1358" customWidth="1"/>
    <col min="7425" max="7425" width="9" style="1358" customWidth="1"/>
    <col min="7426" max="7426" width="5.140625" style="1358" customWidth="1"/>
    <col min="7427" max="7427" width="4.28515625" style="1358" customWidth="1"/>
    <col min="7428" max="7428" width="5.140625" style="1358" customWidth="1"/>
    <col min="7429" max="7429" width="4" style="1358" customWidth="1"/>
    <col min="7430" max="7430" width="3.7109375" style="1358" customWidth="1"/>
    <col min="7431" max="7431" width="7" style="1358" customWidth="1"/>
    <col min="7432" max="7432" width="5" style="1358" customWidth="1"/>
    <col min="7433" max="7433" width="5.42578125" style="1358" customWidth="1"/>
    <col min="7434" max="7434" width="5" style="1358" customWidth="1"/>
    <col min="7435" max="7435" width="2" style="1358" customWidth="1"/>
    <col min="7436" max="7441" width="0" style="1358" hidden="1" customWidth="1"/>
    <col min="7442" max="7442" width="2.7109375" style="1358" customWidth="1"/>
    <col min="7443" max="7444" width="0" style="1358" hidden="1" customWidth="1"/>
    <col min="7445" max="7445" width="0.140625" style="1358" customWidth="1"/>
    <col min="7446" max="7664" width="9.140625" style="1358" customWidth="1"/>
    <col min="7665" max="7665" width="2.7109375" style="1358" customWidth="1"/>
    <col min="7666" max="7666" width="0" style="1358" hidden="1" customWidth="1"/>
    <col min="7667" max="7667" width="7" style="1358" customWidth="1"/>
    <col min="7668" max="7669" width="4.42578125" style="1358" customWidth="1"/>
    <col min="7670" max="7670" width="8.85546875" style="1358" customWidth="1"/>
    <col min="7671" max="7671" width="3.7109375" style="1358" customWidth="1"/>
    <col min="7672" max="7672" width="4.140625" style="1358" customWidth="1"/>
    <col min="7673" max="7673" width="2.5703125" style="1358" customWidth="1"/>
    <col min="7674" max="7675" width="4.5703125" style="1358" customWidth="1"/>
    <col min="7676" max="7676" width="10.140625" style="1358" customWidth="1"/>
    <col min="7677" max="7677" width="0" style="1358" hidden="1" customWidth="1"/>
    <col min="7678" max="7678" width="4" style="1358" customWidth="1"/>
    <col min="7679" max="7679" width="4.28515625" style="1358" customWidth="1"/>
    <col min="7680" max="7680" width="3.85546875" style="1358" customWidth="1"/>
    <col min="7681" max="7681" width="9" style="1358" customWidth="1"/>
    <col min="7682" max="7682" width="5.140625" style="1358" customWidth="1"/>
    <col min="7683" max="7683" width="4.28515625" style="1358" customWidth="1"/>
    <col min="7684" max="7684" width="5.140625" style="1358" customWidth="1"/>
    <col min="7685" max="7685" width="4" style="1358" customWidth="1"/>
    <col min="7686" max="7686" width="3.7109375" style="1358" customWidth="1"/>
    <col min="7687" max="7687" width="7" style="1358" customWidth="1"/>
    <col min="7688" max="7688" width="5" style="1358" customWidth="1"/>
    <col min="7689" max="7689" width="5.42578125" style="1358" customWidth="1"/>
    <col min="7690" max="7690" width="5" style="1358" customWidth="1"/>
    <col min="7691" max="7691" width="2" style="1358" customWidth="1"/>
    <col min="7692" max="7697" width="0" style="1358" hidden="1" customWidth="1"/>
    <col min="7698" max="7698" width="2.7109375" style="1358" customWidth="1"/>
    <col min="7699" max="7700" width="0" style="1358" hidden="1" customWidth="1"/>
    <col min="7701" max="7701" width="0.140625" style="1358" customWidth="1"/>
    <col min="7702" max="7920" width="9.140625" style="1358" customWidth="1"/>
    <col min="7921" max="7921" width="2.7109375" style="1358" customWidth="1"/>
    <col min="7922" max="7922" width="0" style="1358" hidden="1" customWidth="1"/>
    <col min="7923" max="7923" width="7" style="1358" customWidth="1"/>
    <col min="7924" max="7925" width="4.42578125" style="1358" customWidth="1"/>
    <col min="7926" max="7926" width="8.85546875" style="1358" customWidth="1"/>
    <col min="7927" max="7927" width="3.7109375" style="1358" customWidth="1"/>
    <col min="7928" max="7928" width="4.140625" style="1358" customWidth="1"/>
    <col min="7929" max="7929" width="2.5703125" style="1358" customWidth="1"/>
    <col min="7930" max="7931" width="4.5703125" style="1358" customWidth="1"/>
    <col min="7932" max="7932" width="10.140625" style="1358" customWidth="1"/>
    <col min="7933" max="7933" width="0" style="1358" hidden="1" customWidth="1"/>
    <col min="7934" max="7934" width="4" style="1358" customWidth="1"/>
    <col min="7935" max="7935" width="4.28515625" style="1358" customWidth="1"/>
    <col min="7936" max="7936" width="3.85546875" style="1358" customWidth="1"/>
    <col min="7937" max="7937" width="9" style="1358" customWidth="1"/>
    <col min="7938" max="7938" width="5.140625" style="1358" customWidth="1"/>
    <col min="7939" max="7939" width="4.28515625" style="1358" customWidth="1"/>
    <col min="7940" max="7940" width="5.140625" style="1358" customWidth="1"/>
    <col min="7941" max="7941" width="4" style="1358" customWidth="1"/>
    <col min="7942" max="7942" width="3.7109375" style="1358" customWidth="1"/>
    <col min="7943" max="7943" width="7" style="1358" customWidth="1"/>
    <col min="7944" max="7944" width="5" style="1358" customWidth="1"/>
    <col min="7945" max="7945" width="5.42578125" style="1358" customWidth="1"/>
    <col min="7946" max="7946" width="5" style="1358" customWidth="1"/>
    <col min="7947" max="7947" width="2" style="1358" customWidth="1"/>
    <col min="7948" max="7953" width="0" style="1358" hidden="1" customWidth="1"/>
    <col min="7954" max="7954" width="2.7109375" style="1358" customWidth="1"/>
    <col min="7955" max="7956" width="0" style="1358" hidden="1" customWidth="1"/>
    <col min="7957" max="7957" width="0.140625" style="1358" customWidth="1"/>
    <col min="7958" max="8176" width="9.140625" style="1358" customWidth="1"/>
    <col min="8177" max="8177" width="2.7109375" style="1358" customWidth="1"/>
    <col min="8178" max="8178" width="0" style="1358" hidden="1" customWidth="1"/>
    <col min="8179" max="8179" width="7" style="1358" customWidth="1"/>
    <col min="8180" max="8181" width="4.42578125" style="1358" customWidth="1"/>
    <col min="8182" max="8182" width="8.85546875" style="1358" customWidth="1"/>
    <col min="8183" max="8183" width="3.7109375" style="1358" customWidth="1"/>
    <col min="8184" max="8184" width="4.140625" style="1358" customWidth="1"/>
    <col min="8185" max="8185" width="2.5703125" style="1358" customWidth="1"/>
    <col min="8186" max="8187" width="4.5703125" style="1358" customWidth="1"/>
    <col min="8188" max="8188" width="10.140625" style="1358" customWidth="1"/>
    <col min="8189" max="8189" width="0" style="1358" hidden="1" customWidth="1"/>
    <col min="8190" max="8190" width="4" style="1358" customWidth="1"/>
    <col min="8191" max="8191" width="4.28515625" style="1358" customWidth="1"/>
    <col min="8192" max="8192" width="3.85546875" style="1358" customWidth="1"/>
    <col min="8193" max="8193" width="9" style="1358" customWidth="1"/>
    <col min="8194" max="8194" width="5.140625" style="1358" customWidth="1"/>
    <col min="8195" max="8195" width="4.28515625" style="1358" customWidth="1"/>
    <col min="8196" max="8196" width="5.140625" style="1358" customWidth="1"/>
    <col min="8197" max="8197" width="4" style="1358" customWidth="1"/>
    <col min="8198" max="8198" width="3.7109375" style="1358" customWidth="1"/>
    <col min="8199" max="8199" width="7" style="1358" customWidth="1"/>
    <col min="8200" max="8200" width="5" style="1358" customWidth="1"/>
    <col min="8201" max="8201" width="5.42578125" style="1358" customWidth="1"/>
    <col min="8202" max="8202" width="5" style="1358" customWidth="1"/>
    <col min="8203" max="8203" width="2" style="1358" customWidth="1"/>
    <col min="8204" max="8209" width="0" style="1358" hidden="1" customWidth="1"/>
    <col min="8210" max="8210" width="2.7109375" style="1358" customWidth="1"/>
    <col min="8211" max="8212" width="0" style="1358" hidden="1" customWidth="1"/>
    <col min="8213" max="8213" width="0.140625" style="1358" customWidth="1"/>
    <col min="8214" max="8432" width="9.140625" style="1358" customWidth="1"/>
    <col min="8433" max="8433" width="2.7109375" style="1358" customWidth="1"/>
    <col min="8434" max="8434" width="0" style="1358" hidden="1" customWidth="1"/>
    <col min="8435" max="8435" width="7" style="1358" customWidth="1"/>
    <col min="8436" max="8437" width="4.42578125" style="1358" customWidth="1"/>
    <col min="8438" max="8438" width="8.85546875" style="1358" customWidth="1"/>
    <col min="8439" max="8439" width="3.7109375" style="1358" customWidth="1"/>
    <col min="8440" max="8440" width="4.140625" style="1358" customWidth="1"/>
    <col min="8441" max="8441" width="2.5703125" style="1358" customWidth="1"/>
    <col min="8442" max="8443" width="4.5703125" style="1358" customWidth="1"/>
    <col min="8444" max="8444" width="10.140625" style="1358" customWidth="1"/>
    <col min="8445" max="8445" width="0" style="1358" hidden="1" customWidth="1"/>
    <col min="8446" max="8446" width="4" style="1358" customWidth="1"/>
    <col min="8447" max="8447" width="4.28515625" style="1358" customWidth="1"/>
    <col min="8448" max="8448" width="3.85546875" style="1358" customWidth="1"/>
    <col min="8449" max="8449" width="9" style="1358" customWidth="1"/>
    <col min="8450" max="8450" width="5.140625" style="1358" customWidth="1"/>
    <col min="8451" max="8451" width="4.28515625" style="1358" customWidth="1"/>
    <col min="8452" max="8452" width="5.140625" style="1358" customWidth="1"/>
    <col min="8453" max="8453" width="4" style="1358" customWidth="1"/>
    <col min="8454" max="8454" width="3.7109375" style="1358" customWidth="1"/>
    <col min="8455" max="8455" width="7" style="1358" customWidth="1"/>
    <col min="8456" max="8456" width="5" style="1358" customWidth="1"/>
    <col min="8457" max="8457" width="5.42578125" style="1358" customWidth="1"/>
    <col min="8458" max="8458" width="5" style="1358" customWidth="1"/>
    <col min="8459" max="8459" width="2" style="1358" customWidth="1"/>
    <col min="8460" max="8465" width="0" style="1358" hidden="1" customWidth="1"/>
    <col min="8466" max="8466" width="2.7109375" style="1358" customWidth="1"/>
    <col min="8467" max="8468" width="0" style="1358" hidden="1" customWidth="1"/>
    <col min="8469" max="8469" width="0.140625" style="1358" customWidth="1"/>
    <col min="8470" max="8688" width="9.140625" style="1358" customWidth="1"/>
    <col min="8689" max="8689" width="2.7109375" style="1358" customWidth="1"/>
    <col min="8690" max="8690" width="0" style="1358" hidden="1" customWidth="1"/>
    <col min="8691" max="8691" width="7" style="1358" customWidth="1"/>
    <col min="8692" max="8693" width="4.42578125" style="1358" customWidth="1"/>
    <col min="8694" max="8694" width="8.85546875" style="1358" customWidth="1"/>
    <col min="8695" max="8695" width="3.7109375" style="1358" customWidth="1"/>
    <col min="8696" max="8696" width="4.140625" style="1358" customWidth="1"/>
    <col min="8697" max="8697" width="2.5703125" style="1358" customWidth="1"/>
    <col min="8698" max="8699" width="4.5703125" style="1358" customWidth="1"/>
    <col min="8700" max="8700" width="10.140625" style="1358" customWidth="1"/>
    <col min="8701" max="8701" width="0" style="1358" hidden="1" customWidth="1"/>
    <col min="8702" max="8702" width="4" style="1358" customWidth="1"/>
    <col min="8703" max="8703" width="4.28515625" style="1358" customWidth="1"/>
    <col min="8704" max="8704" width="3.85546875" style="1358" customWidth="1"/>
    <col min="8705" max="8705" width="9" style="1358" customWidth="1"/>
    <col min="8706" max="8706" width="5.140625" style="1358" customWidth="1"/>
    <col min="8707" max="8707" width="4.28515625" style="1358" customWidth="1"/>
    <col min="8708" max="8708" width="5.140625" style="1358" customWidth="1"/>
    <col min="8709" max="8709" width="4" style="1358" customWidth="1"/>
    <col min="8710" max="8710" width="3.7109375" style="1358" customWidth="1"/>
    <col min="8711" max="8711" width="7" style="1358" customWidth="1"/>
    <col min="8712" max="8712" width="5" style="1358" customWidth="1"/>
    <col min="8713" max="8713" width="5.42578125" style="1358" customWidth="1"/>
    <col min="8714" max="8714" width="5" style="1358" customWidth="1"/>
    <col min="8715" max="8715" width="2" style="1358" customWidth="1"/>
    <col min="8716" max="8721" width="0" style="1358" hidden="1" customWidth="1"/>
    <col min="8722" max="8722" width="2.7109375" style="1358" customWidth="1"/>
    <col min="8723" max="8724" width="0" style="1358" hidden="1" customWidth="1"/>
    <col min="8725" max="8725" width="0.140625" style="1358" customWidth="1"/>
    <col min="8726" max="8944" width="9.140625" style="1358" customWidth="1"/>
    <col min="8945" max="8945" width="2.7109375" style="1358" customWidth="1"/>
    <col min="8946" max="8946" width="0" style="1358" hidden="1" customWidth="1"/>
    <col min="8947" max="8947" width="7" style="1358" customWidth="1"/>
    <col min="8948" max="8949" width="4.42578125" style="1358" customWidth="1"/>
    <col min="8950" max="8950" width="8.85546875" style="1358" customWidth="1"/>
    <col min="8951" max="8951" width="3.7109375" style="1358" customWidth="1"/>
    <col min="8952" max="8952" width="4.140625" style="1358" customWidth="1"/>
    <col min="8953" max="8953" width="2.5703125" style="1358" customWidth="1"/>
    <col min="8954" max="8955" width="4.5703125" style="1358" customWidth="1"/>
    <col min="8956" max="8956" width="10.140625" style="1358" customWidth="1"/>
    <col min="8957" max="8957" width="0" style="1358" hidden="1" customWidth="1"/>
    <col min="8958" max="8958" width="4" style="1358" customWidth="1"/>
    <col min="8959" max="8959" width="4.28515625" style="1358" customWidth="1"/>
    <col min="8960" max="8960" width="3.85546875" style="1358" customWidth="1"/>
    <col min="8961" max="8961" width="9" style="1358" customWidth="1"/>
    <col min="8962" max="8962" width="5.140625" style="1358" customWidth="1"/>
    <col min="8963" max="8963" width="4.28515625" style="1358" customWidth="1"/>
    <col min="8964" max="8964" width="5.140625" style="1358" customWidth="1"/>
    <col min="8965" max="8965" width="4" style="1358" customWidth="1"/>
    <col min="8966" max="8966" width="3.7109375" style="1358" customWidth="1"/>
    <col min="8967" max="8967" width="7" style="1358" customWidth="1"/>
    <col min="8968" max="8968" width="5" style="1358" customWidth="1"/>
    <col min="8969" max="8969" width="5.42578125" style="1358" customWidth="1"/>
    <col min="8970" max="8970" width="5" style="1358" customWidth="1"/>
    <col min="8971" max="8971" width="2" style="1358" customWidth="1"/>
    <col min="8972" max="8977" width="0" style="1358" hidden="1" customWidth="1"/>
    <col min="8978" max="8978" width="2.7109375" style="1358" customWidth="1"/>
    <col min="8979" max="8980" width="0" style="1358" hidden="1" customWidth="1"/>
    <col min="8981" max="8981" width="0.140625" style="1358" customWidth="1"/>
    <col min="8982" max="9200" width="9.140625" style="1358" customWidth="1"/>
    <col min="9201" max="9201" width="2.7109375" style="1358" customWidth="1"/>
    <col min="9202" max="9202" width="0" style="1358" hidden="1" customWidth="1"/>
    <col min="9203" max="9203" width="7" style="1358" customWidth="1"/>
    <col min="9204" max="9205" width="4.42578125" style="1358" customWidth="1"/>
    <col min="9206" max="9206" width="8.85546875" style="1358" customWidth="1"/>
    <col min="9207" max="9207" width="3.7109375" style="1358" customWidth="1"/>
    <col min="9208" max="9208" width="4.140625" style="1358" customWidth="1"/>
    <col min="9209" max="9209" width="2.5703125" style="1358" customWidth="1"/>
    <col min="9210" max="9211" width="4.5703125" style="1358" customWidth="1"/>
    <col min="9212" max="9212" width="10.140625" style="1358" customWidth="1"/>
    <col min="9213" max="9213" width="0" style="1358" hidden="1" customWidth="1"/>
    <col min="9214" max="9214" width="4" style="1358" customWidth="1"/>
    <col min="9215" max="9215" width="4.28515625" style="1358" customWidth="1"/>
    <col min="9216" max="9216" width="3.85546875" style="1358" customWidth="1"/>
    <col min="9217" max="9217" width="9" style="1358" customWidth="1"/>
    <col min="9218" max="9218" width="5.140625" style="1358" customWidth="1"/>
    <col min="9219" max="9219" width="4.28515625" style="1358" customWidth="1"/>
    <col min="9220" max="9220" width="5.140625" style="1358" customWidth="1"/>
    <col min="9221" max="9221" width="4" style="1358" customWidth="1"/>
    <col min="9222" max="9222" width="3.7109375" style="1358" customWidth="1"/>
    <col min="9223" max="9223" width="7" style="1358" customWidth="1"/>
    <col min="9224" max="9224" width="5" style="1358" customWidth="1"/>
    <col min="9225" max="9225" width="5.42578125" style="1358" customWidth="1"/>
    <col min="9226" max="9226" width="5" style="1358" customWidth="1"/>
    <col min="9227" max="9227" width="2" style="1358" customWidth="1"/>
    <col min="9228" max="9233" width="0" style="1358" hidden="1" customWidth="1"/>
    <col min="9234" max="9234" width="2.7109375" style="1358" customWidth="1"/>
    <col min="9235" max="9236" width="0" style="1358" hidden="1" customWidth="1"/>
    <col min="9237" max="9237" width="0.140625" style="1358" customWidth="1"/>
    <col min="9238" max="9456" width="9.140625" style="1358" customWidth="1"/>
    <col min="9457" max="9457" width="2.7109375" style="1358" customWidth="1"/>
    <col min="9458" max="9458" width="0" style="1358" hidden="1" customWidth="1"/>
    <col min="9459" max="9459" width="7" style="1358" customWidth="1"/>
    <col min="9460" max="9461" width="4.42578125" style="1358" customWidth="1"/>
    <col min="9462" max="9462" width="8.85546875" style="1358" customWidth="1"/>
    <col min="9463" max="9463" width="3.7109375" style="1358" customWidth="1"/>
    <col min="9464" max="9464" width="4.140625" style="1358" customWidth="1"/>
    <col min="9465" max="9465" width="2.5703125" style="1358" customWidth="1"/>
    <col min="9466" max="9467" width="4.5703125" style="1358" customWidth="1"/>
    <col min="9468" max="9468" width="10.140625" style="1358" customWidth="1"/>
    <col min="9469" max="9469" width="0" style="1358" hidden="1" customWidth="1"/>
    <col min="9470" max="9470" width="4" style="1358" customWidth="1"/>
    <col min="9471" max="9471" width="4.28515625" style="1358" customWidth="1"/>
    <col min="9472" max="9472" width="3.85546875" style="1358" customWidth="1"/>
    <col min="9473" max="9473" width="9" style="1358" customWidth="1"/>
    <col min="9474" max="9474" width="5.140625" style="1358" customWidth="1"/>
    <col min="9475" max="9475" width="4.28515625" style="1358" customWidth="1"/>
    <col min="9476" max="9476" width="5.140625" style="1358" customWidth="1"/>
    <col min="9477" max="9477" width="4" style="1358" customWidth="1"/>
    <col min="9478" max="9478" width="3.7109375" style="1358" customWidth="1"/>
    <col min="9479" max="9479" width="7" style="1358" customWidth="1"/>
    <col min="9480" max="9480" width="5" style="1358" customWidth="1"/>
    <col min="9481" max="9481" width="5.42578125" style="1358" customWidth="1"/>
    <col min="9482" max="9482" width="5" style="1358" customWidth="1"/>
    <col min="9483" max="9483" width="2" style="1358" customWidth="1"/>
    <col min="9484" max="9489" width="0" style="1358" hidden="1" customWidth="1"/>
    <col min="9490" max="9490" width="2.7109375" style="1358" customWidth="1"/>
    <col min="9491" max="9492" width="0" style="1358" hidden="1" customWidth="1"/>
    <col min="9493" max="9493" width="0.140625" style="1358" customWidth="1"/>
    <col min="9494" max="9712" width="9.140625" style="1358" customWidth="1"/>
    <col min="9713" max="9713" width="2.7109375" style="1358" customWidth="1"/>
    <col min="9714" max="9714" width="0" style="1358" hidden="1" customWidth="1"/>
    <col min="9715" max="9715" width="7" style="1358" customWidth="1"/>
    <col min="9716" max="9717" width="4.42578125" style="1358" customWidth="1"/>
    <col min="9718" max="9718" width="8.85546875" style="1358" customWidth="1"/>
    <col min="9719" max="9719" width="3.7109375" style="1358" customWidth="1"/>
    <col min="9720" max="9720" width="4.140625" style="1358" customWidth="1"/>
    <col min="9721" max="9721" width="2.5703125" style="1358" customWidth="1"/>
    <col min="9722" max="9723" width="4.5703125" style="1358" customWidth="1"/>
    <col min="9724" max="9724" width="10.140625" style="1358" customWidth="1"/>
    <col min="9725" max="9725" width="0" style="1358" hidden="1" customWidth="1"/>
    <col min="9726" max="9726" width="4" style="1358" customWidth="1"/>
    <col min="9727" max="9727" width="4.28515625" style="1358" customWidth="1"/>
    <col min="9728" max="9728" width="3.85546875" style="1358" customWidth="1"/>
    <col min="9729" max="9729" width="9" style="1358" customWidth="1"/>
    <col min="9730" max="9730" width="5.140625" style="1358" customWidth="1"/>
    <col min="9731" max="9731" width="4.28515625" style="1358" customWidth="1"/>
    <col min="9732" max="9732" width="5.140625" style="1358" customWidth="1"/>
    <col min="9733" max="9733" width="4" style="1358" customWidth="1"/>
    <col min="9734" max="9734" width="3.7109375" style="1358" customWidth="1"/>
    <col min="9735" max="9735" width="7" style="1358" customWidth="1"/>
    <col min="9736" max="9736" width="5" style="1358" customWidth="1"/>
    <col min="9737" max="9737" width="5.42578125" style="1358" customWidth="1"/>
    <col min="9738" max="9738" width="5" style="1358" customWidth="1"/>
    <col min="9739" max="9739" width="2" style="1358" customWidth="1"/>
    <col min="9740" max="9745" width="0" style="1358" hidden="1" customWidth="1"/>
    <col min="9746" max="9746" width="2.7109375" style="1358" customWidth="1"/>
    <col min="9747" max="9748" width="0" style="1358" hidden="1" customWidth="1"/>
    <col min="9749" max="9749" width="0.140625" style="1358" customWidth="1"/>
    <col min="9750" max="9968" width="9.140625" style="1358" customWidth="1"/>
    <col min="9969" max="9969" width="2.7109375" style="1358" customWidth="1"/>
    <col min="9970" max="9970" width="0" style="1358" hidden="1" customWidth="1"/>
    <col min="9971" max="9971" width="7" style="1358" customWidth="1"/>
    <col min="9972" max="9973" width="4.42578125" style="1358" customWidth="1"/>
    <col min="9974" max="9974" width="8.85546875" style="1358" customWidth="1"/>
    <col min="9975" max="9975" width="3.7109375" style="1358" customWidth="1"/>
    <col min="9976" max="9976" width="4.140625" style="1358" customWidth="1"/>
    <col min="9977" max="9977" width="2.5703125" style="1358" customWidth="1"/>
    <col min="9978" max="9979" width="4.5703125" style="1358" customWidth="1"/>
    <col min="9980" max="9980" width="10.140625" style="1358" customWidth="1"/>
    <col min="9981" max="9981" width="0" style="1358" hidden="1" customWidth="1"/>
    <col min="9982" max="9982" width="4" style="1358" customWidth="1"/>
    <col min="9983" max="9983" width="4.28515625" style="1358" customWidth="1"/>
    <col min="9984" max="9984" width="3.85546875" style="1358" customWidth="1"/>
    <col min="9985" max="9985" width="9" style="1358" customWidth="1"/>
    <col min="9986" max="9986" width="5.140625" style="1358" customWidth="1"/>
    <col min="9987" max="9987" width="4.28515625" style="1358" customWidth="1"/>
    <col min="9988" max="9988" width="5.140625" style="1358" customWidth="1"/>
    <col min="9989" max="9989" width="4" style="1358" customWidth="1"/>
    <col min="9990" max="9990" width="3.7109375" style="1358" customWidth="1"/>
    <col min="9991" max="9991" width="7" style="1358" customWidth="1"/>
    <col min="9992" max="9992" width="5" style="1358" customWidth="1"/>
    <col min="9993" max="9993" width="5.42578125" style="1358" customWidth="1"/>
    <col min="9994" max="9994" width="5" style="1358" customWidth="1"/>
    <col min="9995" max="9995" width="2" style="1358" customWidth="1"/>
    <col min="9996" max="10001" width="0" style="1358" hidden="1" customWidth="1"/>
    <col min="10002" max="10002" width="2.7109375" style="1358" customWidth="1"/>
    <col min="10003" max="10004" width="0" style="1358" hidden="1" customWidth="1"/>
    <col min="10005" max="10005" width="0.140625" style="1358" customWidth="1"/>
    <col min="10006" max="10224" width="9.140625" style="1358" customWidth="1"/>
    <col min="10225" max="10225" width="2.7109375" style="1358" customWidth="1"/>
    <col min="10226" max="10226" width="0" style="1358" hidden="1" customWidth="1"/>
    <col min="10227" max="10227" width="7" style="1358" customWidth="1"/>
    <col min="10228" max="10229" width="4.42578125" style="1358" customWidth="1"/>
    <col min="10230" max="10230" width="8.85546875" style="1358" customWidth="1"/>
    <col min="10231" max="10231" width="3.7109375" style="1358" customWidth="1"/>
    <col min="10232" max="10232" width="4.140625" style="1358" customWidth="1"/>
    <col min="10233" max="10233" width="2.5703125" style="1358" customWidth="1"/>
    <col min="10234" max="10235" width="4.5703125" style="1358" customWidth="1"/>
    <col min="10236" max="10236" width="10.140625" style="1358" customWidth="1"/>
    <col min="10237" max="10237" width="0" style="1358" hidden="1" customWidth="1"/>
    <col min="10238" max="10238" width="4" style="1358" customWidth="1"/>
    <col min="10239" max="10239" width="4.28515625" style="1358" customWidth="1"/>
    <col min="10240" max="10240" width="3.85546875" style="1358" customWidth="1"/>
    <col min="10241" max="10241" width="9" style="1358" customWidth="1"/>
    <col min="10242" max="10242" width="5.140625" style="1358" customWidth="1"/>
    <col min="10243" max="10243" width="4.28515625" style="1358" customWidth="1"/>
    <col min="10244" max="10244" width="5.140625" style="1358" customWidth="1"/>
    <col min="10245" max="10245" width="4" style="1358" customWidth="1"/>
    <col min="10246" max="10246" width="3.7109375" style="1358" customWidth="1"/>
    <col min="10247" max="10247" width="7" style="1358" customWidth="1"/>
    <col min="10248" max="10248" width="5" style="1358" customWidth="1"/>
    <col min="10249" max="10249" width="5.42578125" style="1358" customWidth="1"/>
    <col min="10250" max="10250" width="5" style="1358" customWidth="1"/>
    <col min="10251" max="10251" width="2" style="1358" customWidth="1"/>
    <col min="10252" max="10257" width="0" style="1358" hidden="1" customWidth="1"/>
    <col min="10258" max="10258" width="2.7109375" style="1358" customWidth="1"/>
    <col min="10259" max="10260" width="0" style="1358" hidden="1" customWidth="1"/>
    <col min="10261" max="10261" width="0.140625" style="1358" customWidth="1"/>
    <col min="10262" max="10480" width="9.140625" style="1358" customWidth="1"/>
    <col min="10481" max="10481" width="2.7109375" style="1358" customWidth="1"/>
    <col min="10482" max="10482" width="0" style="1358" hidden="1" customWidth="1"/>
    <col min="10483" max="10483" width="7" style="1358" customWidth="1"/>
    <col min="10484" max="10485" width="4.42578125" style="1358" customWidth="1"/>
    <col min="10486" max="10486" width="8.85546875" style="1358" customWidth="1"/>
    <col min="10487" max="10487" width="3.7109375" style="1358" customWidth="1"/>
    <col min="10488" max="10488" width="4.140625" style="1358" customWidth="1"/>
    <col min="10489" max="10489" width="2.5703125" style="1358" customWidth="1"/>
    <col min="10490" max="10491" width="4.5703125" style="1358" customWidth="1"/>
    <col min="10492" max="10492" width="10.140625" style="1358" customWidth="1"/>
    <col min="10493" max="10493" width="0" style="1358" hidden="1" customWidth="1"/>
    <col min="10494" max="10494" width="4" style="1358" customWidth="1"/>
    <col min="10495" max="10495" width="4.28515625" style="1358" customWidth="1"/>
    <col min="10496" max="10496" width="3.85546875" style="1358" customWidth="1"/>
    <col min="10497" max="10497" width="9" style="1358" customWidth="1"/>
    <col min="10498" max="10498" width="5.140625" style="1358" customWidth="1"/>
    <col min="10499" max="10499" width="4.28515625" style="1358" customWidth="1"/>
    <col min="10500" max="10500" width="5.140625" style="1358" customWidth="1"/>
    <col min="10501" max="10501" width="4" style="1358" customWidth="1"/>
    <col min="10502" max="10502" width="3.7109375" style="1358" customWidth="1"/>
    <col min="10503" max="10503" width="7" style="1358" customWidth="1"/>
    <col min="10504" max="10504" width="5" style="1358" customWidth="1"/>
    <col min="10505" max="10505" width="5.42578125" style="1358" customWidth="1"/>
    <col min="10506" max="10506" width="5" style="1358" customWidth="1"/>
    <col min="10507" max="10507" width="2" style="1358" customWidth="1"/>
    <col min="10508" max="10513" width="0" style="1358" hidden="1" customWidth="1"/>
    <col min="10514" max="10514" width="2.7109375" style="1358" customWidth="1"/>
    <col min="10515" max="10516" width="0" style="1358" hidden="1" customWidth="1"/>
    <col min="10517" max="10517" width="0.140625" style="1358" customWidth="1"/>
    <col min="10518" max="10736" width="9.140625" style="1358" customWidth="1"/>
    <col min="10737" max="10737" width="2.7109375" style="1358" customWidth="1"/>
    <col min="10738" max="10738" width="0" style="1358" hidden="1" customWidth="1"/>
    <col min="10739" max="10739" width="7" style="1358" customWidth="1"/>
    <col min="10740" max="10741" width="4.42578125" style="1358" customWidth="1"/>
    <col min="10742" max="10742" width="8.85546875" style="1358" customWidth="1"/>
    <col min="10743" max="10743" width="3.7109375" style="1358" customWidth="1"/>
    <col min="10744" max="10744" width="4.140625" style="1358" customWidth="1"/>
    <col min="10745" max="10745" width="2.5703125" style="1358" customWidth="1"/>
    <col min="10746" max="10747" width="4.5703125" style="1358" customWidth="1"/>
    <col min="10748" max="10748" width="10.140625" style="1358" customWidth="1"/>
    <col min="10749" max="10749" width="0" style="1358" hidden="1" customWidth="1"/>
    <col min="10750" max="10750" width="4" style="1358" customWidth="1"/>
    <col min="10751" max="10751" width="4.28515625" style="1358" customWidth="1"/>
    <col min="10752" max="10752" width="3.85546875" style="1358" customWidth="1"/>
    <col min="10753" max="10753" width="9" style="1358" customWidth="1"/>
    <col min="10754" max="10754" width="5.140625" style="1358" customWidth="1"/>
    <col min="10755" max="10755" width="4.28515625" style="1358" customWidth="1"/>
    <col min="10756" max="10756" width="5.140625" style="1358" customWidth="1"/>
    <col min="10757" max="10757" width="4" style="1358" customWidth="1"/>
    <col min="10758" max="10758" width="3.7109375" style="1358" customWidth="1"/>
    <col min="10759" max="10759" width="7" style="1358" customWidth="1"/>
    <col min="10760" max="10760" width="5" style="1358" customWidth="1"/>
    <col min="10761" max="10761" width="5.42578125" style="1358" customWidth="1"/>
    <col min="10762" max="10762" width="5" style="1358" customWidth="1"/>
    <col min="10763" max="10763" width="2" style="1358" customWidth="1"/>
    <col min="10764" max="10769" width="0" style="1358" hidden="1" customWidth="1"/>
    <col min="10770" max="10770" width="2.7109375" style="1358" customWidth="1"/>
    <col min="10771" max="10772" width="0" style="1358" hidden="1" customWidth="1"/>
    <col min="10773" max="10773" width="0.140625" style="1358" customWidth="1"/>
    <col min="10774" max="10992" width="9.140625" style="1358" customWidth="1"/>
    <col min="10993" max="10993" width="2.7109375" style="1358" customWidth="1"/>
    <col min="10994" max="10994" width="0" style="1358" hidden="1" customWidth="1"/>
    <col min="10995" max="10995" width="7" style="1358" customWidth="1"/>
    <col min="10996" max="10997" width="4.42578125" style="1358" customWidth="1"/>
    <col min="10998" max="10998" width="8.85546875" style="1358" customWidth="1"/>
    <col min="10999" max="10999" width="3.7109375" style="1358" customWidth="1"/>
    <col min="11000" max="11000" width="4.140625" style="1358" customWidth="1"/>
    <col min="11001" max="11001" width="2.5703125" style="1358" customWidth="1"/>
    <col min="11002" max="11003" width="4.5703125" style="1358" customWidth="1"/>
    <col min="11004" max="11004" width="10.140625" style="1358" customWidth="1"/>
    <col min="11005" max="11005" width="0" style="1358" hidden="1" customWidth="1"/>
    <col min="11006" max="11006" width="4" style="1358" customWidth="1"/>
    <col min="11007" max="11007" width="4.28515625" style="1358" customWidth="1"/>
    <col min="11008" max="11008" width="3.85546875" style="1358" customWidth="1"/>
    <col min="11009" max="11009" width="9" style="1358" customWidth="1"/>
    <col min="11010" max="11010" width="5.140625" style="1358" customWidth="1"/>
    <col min="11011" max="11011" width="4.28515625" style="1358" customWidth="1"/>
    <col min="11012" max="11012" width="5.140625" style="1358" customWidth="1"/>
    <col min="11013" max="11013" width="4" style="1358" customWidth="1"/>
    <col min="11014" max="11014" width="3.7109375" style="1358" customWidth="1"/>
    <col min="11015" max="11015" width="7" style="1358" customWidth="1"/>
    <col min="11016" max="11016" width="5" style="1358" customWidth="1"/>
    <col min="11017" max="11017" width="5.42578125" style="1358" customWidth="1"/>
    <col min="11018" max="11018" width="5" style="1358" customWidth="1"/>
    <col min="11019" max="11019" width="2" style="1358" customWidth="1"/>
    <col min="11020" max="11025" width="0" style="1358" hidden="1" customWidth="1"/>
    <col min="11026" max="11026" width="2.7109375" style="1358" customWidth="1"/>
    <col min="11027" max="11028" width="0" style="1358" hidden="1" customWidth="1"/>
    <col min="11029" max="11029" width="0.140625" style="1358" customWidth="1"/>
    <col min="11030" max="11248" width="9.140625" style="1358" customWidth="1"/>
    <col min="11249" max="11249" width="2.7109375" style="1358" customWidth="1"/>
    <col min="11250" max="11250" width="0" style="1358" hidden="1" customWidth="1"/>
    <col min="11251" max="11251" width="7" style="1358" customWidth="1"/>
    <col min="11252" max="11253" width="4.42578125" style="1358" customWidth="1"/>
    <col min="11254" max="11254" width="8.85546875" style="1358" customWidth="1"/>
    <col min="11255" max="11255" width="3.7109375" style="1358" customWidth="1"/>
    <col min="11256" max="11256" width="4.140625" style="1358" customWidth="1"/>
    <col min="11257" max="11257" width="2.5703125" style="1358" customWidth="1"/>
    <col min="11258" max="11259" width="4.5703125" style="1358" customWidth="1"/>
    <col min="11260" max="11260" width="10.140625" style="1358" customWidth="1"/>
    <col min="11261" max="11261" width="0" style="1358" hidden="1" customWidth="1"/>
    <col min="11262" max="11262" width="4" style="1358" customWidth="1"/>
    <col min="11263" max="11263" width="4.28515625" style="1358" customWidth="1"/>
    <col min="11264" max="11264" width="3.85546875" style="1358" customWidth="1"/>
    <col min="11265" max="11265" width="9" style="1358" customWidth="1"/>
    <col min="11266" max="11266" width="5.140625" style="1358" customWidth="1"/>
    <col min="11267" max="11267" width="4.28515625" style="1358" customWidth="1"/>
    <col min="11268" max="11268" width="5.140625" style="1358" customWidth="1"/>
    <col min="11269" max="11269" width="4" style="1358" customWidth="1"/>
    <col min="11270" max="11270" width="3.7109375" style="1358" customWidth="1"/>
    <col min="11271" max="11271" width="7" style="1358" customWidth="1"/>
    <col min="11272" max="11272" width="5" style="1358" customWidth="1"/>
    <col min="11273" max="11273" width="5.42578125" style="1358" customWidth="1"/>
    <col min="11274" max="11274" width="5" style="1358" customWidth="1"/>
    <col min="11275" max="11275" width="2" style="1358" customWidth="1"/>
    <col min="11276" max="11281" width="0" style="1358" hidden="1" customWidth="1"/>
    <col min="11282" max="11282" width="2.7109375" style="1358" customWidth="1"/>
    <col min="11283" max="11284" width="0" style="1358" hidden="1" customWidth="1"/>
    <col min="11285" max="11285" width="0.140625" style="1358" customWidth="1"/>
    <col min="11286" max="11504" width="9.140625" style="1358" customWidth="1"/>
    <col min="11505" max="11505" width="2.7109375" style="1358" customWidth="1"/>
    <col min="11506" max="11506" width="0" style="1358" hidden="1" customWidth="1"/>
    <col min="11507" max="11507" width="7" style="1358" customWidth="1"/>
    <col min="11508" max="11509" width="4.42578125" style="1358" customWidth="1"/>
    <col min="11510" max="11510" width="8.85546875" style="1358" customWidth="1"/>
    <col min="11511" max="11511" width="3.7109375" style="1358" customWidth="1"/>
    <col min="11512" max="11512" width="4.140625" style="1358" customWidth="1"/>
    <col min="11513" max="11513" width="2.5703125" style="1358" customWidth="1"/>
    <col min="11514" max="11515" width="4.5703125" style="1358" customWidth="1"/>
    <col min="11516" max="11516" width="10.140625" style="1358" customWidth="1"/>
    <col min="11517" max="11517" width="0" style="1358" hidden="1" customWidth="1"/>
    <col min="11518" max="11518" width="4" style="1358" customWidth="1"/>
    <col min="11519" max="11519" width="4.28515625" style="1358" customWidth="1"/>
    <col min="11520" max="11520" width="3.85546875" style="1358" customWidth="1"/>
    <col min="11521" max="11521" width="9" style="1358" customWidth="1"/>
    <col min="11522" max="11522" width="5.140625" style="1358" customWidth="1"/>
    <col min="11523" max="11523" width="4.28515625" style="1358" customWidth="1"/>
    <col min="11524" max="11524" width="5.140625" style="1358" customWidth="1"/>
    <col min="11525" max="11525" width="4" style="1358" customWidth="1"/>
    <col min="11526" max="11526" width="3.7109375" style="1358" customWidth="1"/>
    <col min="11527" max="11527" width="7" style="1358" customWidth="1"/>
    <col min="11528" max="11528" width="5" style="1358" customWidth="1"/>
    <col min="11529" max="11529" width="5.42578125" style="1358" customWidth="1"/>
    <col min="11530" max="11530" width="5" style="1358" customWidth="1"/>
    <col min="11531" max="11531" width="2" style="1358" customWidth="1"/>
    <col min="11532" max="11537" width="0" style="1358" hidden="1" customWidth="1"/>
    <col min="11538" max="11538" width="2.7109375" style="1358" customWidth="1"/>
    <col min="11539" max="11540" width="0" style="1358" hidden="1" customWidth="1"/>
    <col min="11541" max="11541" width="0.140625" style="1358" customWidth="1"/>
    <col min="11542" max="11760" width="9.140625" style="1358" customWidth="1"/>
    <col min="11761" max="11761" width="2.7109375" style="1358" customWidth="1"/>
    <col min="11762" max="11762" width="0" style="1358" hidden="1" customWidth="1"/>
    <col min="11763" max="11763" width="7" style="1358" customWidth="1"/>
    <col min="11764" max="11765" width="4.42578125" style="1358" customWidth="1"/>
    <col min="11766" max="11766" width="8.85546875" style="1358" customWidth="1"/>
    <col min="11767" max="11767" width="3.7109375" style="1358" customWidth="1"/>
    <col min="11768" max="11768" width="4.140625" style="1358" customWidth="1"/>
    <col min="11769" max="11769" width="2.5703125" style="1358" customWidth="1"/>
    <col min="11770" max="11771" width="4.5703125" style="1358" customWidth="1"/>
    <col min="11772" max="11772" width="10.140625" style="1358" customWidth="1"/>
    <col min="11773" max="11773" width="0" style="1358" hidden="1" customWidth="1"/>
    <col min="11774" max="11774" width="4" style="1358" customWidth="1"/>
    <col min="11775" max="11775" width="4.28515625" style="1358" customWidth="1"/>
    <col min="11776" max="11776" width="3.85546875" style="1358" customWidth="1"/>
    <col min="11777" max="11777" width="9" style="1358" customWidth="1"/>
    <col min="11778" max="11778" width="5.140625" style="1358" customWidth="1"/>
    <col min="11779" max="11779" width="4.28515625" style="1358" customWidth="1"/>
    <col min="11780" max="11780" width="5.140625" style="1358" customWidth="1"/>
    <col min="11781" max="11781" width="4" style="1358" customWidth="1"/>
    <col min="11782" max="11782" width="3.7109375" style="1358" customWidth="1"/>
    <col min="11783" max="11783" width="7" style="1358" customWidth="1"/>
    <col min="11784" max="11784" width="5" style="1358" customWidth="1"/>
    <col min="11785" max="11785" width="5.42578125" style="1358" customWidth="1"/>
    <col min="11786" max="11786" width="5" style="1358" customWidth="1"/>
    <col min="11787" max="11787" width="2" style="1358" customWidth="1"/>
    <col min="11788" max="11793" width="0" style="1358" hidden="1" customWidth="1"/>
    <col min="11794" max="11794" width="2.7109375" style="1358" customWidth="1"/>
    <col min="11795" max="11796" width="0" style="1358" hidden="1" customWidth="1"/>
    <col min="11797" max="11797" width="0.140625" style="1358" customWidth="1"/>
    <col min="11798" max="12016" width="9.140625" style="1358" customWidth="1"/>
    <col min="12017" max="12017" width="2.7109375" style="1358" customWidth="1"/>
    <col min="12018" max="12018" width="0" style="1358" hidden="1" customWidth="1"/>
    <col min="12019" max="12019" width="7" style="1358" customWidth="1"/>
    <col min="12020" max="12021" width="4.42578125" style="1358" customWidth="1"/>
    <col min="12022" max="12022" width="8.85546875" style="1358" customWidth="1"/>
    <col min="12023" max="12023" width="3.7109375" style="1358" customWidth="1"/>
    <col min="12024" max="12024" width="4.140625" style="1358" customWidth="1"/>
    <col min="12025" max="12025" width="2.5703125" style="1358" customWidth="1"/>
    <col min="12026" max="12027" width="4.5703125" style="1358" customWidth="1"/>
    <col min="12028" max="12028" width="10.140625" style="1358" customWidth="1"/>
    <col min="12029" max="12029" width="0" style="1358" hidden="1" customWidth="1"/>
    <col min="12030" max="12030" width="4" style="1358" customWidth="1"/>
    <col min="12031" max="12031" width="4.28515625" style="1358" customWidth="1"/>
    <col min="12032" max="12032" width="3.85546875" style="1358" customWidth="1"/>
    <col min="12033" max="12033" width="9" style="1358" customWidth="1"/>
    <col min="12034" max="12034" width="5.140625" style="1358" customWidth="1"/>
    <col min="12035" max="12035" width="4.28515625" style="1358" customWidth="1"/>
    <col min="12036" max="12036" width="5.140625" style="1358" customWidth="1"/>
    <col min="12037" max="12037" width="4" style="1358" customWidth="1"/>
    <col min="12038" max="12038" width="3.7109375" style="1358" customWidth="1"/>
    <col min="12039" max="12039" width="7" style="1358" customWidth="1"/>
    <col min="12040" max="12040" width="5" style="1358" customWidth="1"/>
    <col min="12041" max="12041" width="5.42578125" style="1358" customWidth="1"/>
    <col min="12042" max="12042" width="5" style="1358" customWidth="1"/>
    <col min="12043" max="12043" width="2" style="1358" customWidth="1"/>
    <col min="12044" max="12049" width="0" style="1358" hidden="1" customWidth="1"/>
    <col min="12050" max="12050" width="2.7109375" style="1358" customWidth="1"/>
    <col min="12051" max="12052" width="0" style="1358" hidden="1" customWidth="1"/>
    <col min="12053" max="12053" width="0.140625" style="1358" customWidth="1"/>
    <col min="12054" max="12272" width="9.140625" style="1358" customWidth="1"/>
    <col min="12273" max="12273" width="2.7109375" style="1358" customWidth="1"/>
    <col min="12274" max="12274" width="0" style="1358" hidden="1" customWidth="1"/>
    <col min="12275" max="12275" width="7" style="1358" customWidth="1"/>
    <col min="12276" max="12277" width="4.42578125" style="1358" customWidth="1"/>
    <col min="12278" max="12278" width="8.85546875" style="1358" customWidth="1"/>
    <col min="12279" max="12279" width="3.7109375" style="1358" customWidth="1"/>
    <col min="12280" max="12280" width="4.140625" style="1358" customWidth="1"/>
    <col min="12281" max="12281" width="2.5703125" style="1358" customWidth="1"/>
    <col min="12282" max="12283" width="4.5703125" style="1358" customWidth="1"/>
    <col min="12284" max="12284" width="10.140625" style="1358" customWidth="1"/>
    <col min="12285" max="12285" width="0" style="1358" hidden="1" customWidth="1"/>
    <col min="12286" max="12286" width="4" style="1358" customWidth="1"/>
    <col min="12287" max="12287" width="4.28515625" style="1358" customWidth="1"/>
    <col min="12288" max="12288" width="3.85546875" style="1358" customWidth="1"/>
    <col min="12289" max="12289" width="9" style="1358" customWidth="1"/>
    <col min="12290" max="12290" width="5.140625" style="1358" customWidth="1"/>
    <col min="12291" max="12291" width="4.28515625" style="1358" customWidth="1"/>
    <col min="12292" max="12292" width="5.140625" style="1358" customWidth="1"/>
    <col min="12293" max="12293" width="4" style="1358" customWidth="1"/>
    <col min="12294" max="12294" width="3.7109375" style="1358" customWidth="1"/>
    <col min="12295" max="12295" width="7" style="1358" customWidth="1"/>
    <col min="12296" max="12296" width="5" style="1358" customWidth="1"/>
    <col min="12297" max="12297" width="5.42578125" style="1358" customWidth="1"/>
    <col min="12298" max="12298" width="5" style="1358" customWidth="1"/>
    <col min="12299" max="12299" width="2" style="1358" customWidth="1"/>
    <col min="12300" max="12305" width="0" style="1358" hidden="1" customWidth="1"/>
    <col min="12306" max="12306" width="2.7109375" style="1358" customWidth="1"/>
    <col min="12307" max="12308" width="0" style="1358" hidden="1" customWidth="1"/>
    <col min="12309" max="12309" width="0.140625" style="1358" customWidth="1"/>
    <col min="12310" max="12528" width="9.140625" style="1358" customWidth="1"/>
    <col min="12529" max="12529" width="2.7109375" style="1358" customWidth="1"/>
    <col min="12530" max="12530" width="0" style="1358" hidden="1" customWidth="1"/>
    <col min="12531" max="12531" width="7" style="1358" customWidth="1"/>
    <col min="12532" max="12533" width="4.42578125" style="1358" customWidth="1"/>
    <col min="12534" max="12534" width="8.85546875" style="1358" customWidth="1"/>
    <col min="12535" max="12535" width="3.7109375" style="1358" customWidth="1"/>
    <col min="12536" max="12536" width="4.140625" style="1358" customWidth="1"/>
    <col min="12537" max="12537" width="2.5703125" style="1358" customWidth="1"/>
    <col min="12538" max="12539" width="4.5703125" style="1358" customWidth="1"/>
    <col min="12540" max="12540" width="10.140625" style="1358" customWidth="1"/>
    <col min="12541" max="12541" width="0" style="1358" hidden="1" customWidth="1"/>
    <col min="12542" max="12542" width="4" style="1358" customWidth="1"/>
    <col min="12543" max="12543" width="4.28515625" style="1358" customWidth="1"/>
    <col min="12544" max="12544" width="3.85546875" style="1358" customWidth="1"/>
    <col min="12545" max="12545" width="9" style="1358" customWidth="1"/>
    <col min="12546" max="12546" width="5.140625" style="1358" customWidth="1"/>
    <col min="12547" max="12547" width="4.28515625" style="1358" customWidth="1"/>
    <col min="12548" max="12548" width="5.140625" style="1358" customWidth="1"/>
    <col min="12549" max="12549" width="4" style="1358" customWidth="1"/>
    <col min="12550" max="12550" width="3.7109375" style="1358" customWidth="1"/>
    <col min="12551" max="12551" width="7" style="1358" customWidth="1"/>
    <col min="12552" max="12552" width="5" style="1358" customWidth="1"/>
    <col min="12553" max="12553" width="5.42578125" style="1358" customWidth="1"/>
    <col min="12554" max="12554" width="5" style="1358" customWidth="1"/>
    <col min="12555" max="12555" width="2" style="1358" customWidth="1"/>
    <col min="12556" max="12561" width="0" style="1358" hidden="1" customWidth="1"/>
    <col min="12562" max="12562" width="2.7109375" style="1358" customWidth="1"/>
    <col min="12563" max="12564" width="0" style="1358" hidden="1" customWidth="1"/>
    <col min="12565" max="12565" width="0.140625" style="1358" customWidth="1"/>
    <col min="12566" max="12784" width="9.140625" style="1358" customWidth="1"/>
    <col min="12785" max="12785" width="2.7109375" style="1358" customWidth="1"/>
    <col min="12786" max="12786" width="0" style="1358" hidden="1" customWidth="1"/>
    <col min="12787" max="12787" width="7" style="1358" customWidth="1"/>
    <col min="12788" max="12789" width="4.42578125" style="1358" customWidth="1"/>
    <col min="12790" max="12790" width="8.85546875" style="1358" customWidth="1"/>
    <col min="12791" max="12791" width="3.7109375" style="1358" customWidth="1"/>
    <col min="12792" max="12792" width="4.140625" style="1358" customWidth="1"/>
    <col min="12793" max="12793" width="2.5703125" style="1358" customWidth="1"/>
    <col min="12794" max="12795" width="4.5703125" style="1358" customWidth="1"/>
    <col min="12796" max="12796" width="10.140625" style="1358" customWidth="1"/>
    <col min="12797" max="12797" width="0" style="1358" hidden="1" customWidth="1"/>
    <col min="12798" max="12798" width="4" style="1358" customWidth="1"/>
    <col min="12799" max="12799" width="4.28515625" style="1358" customWidth="1"/>
    <col min="12800" max="12800" width="3.85546875" style="1358" customWidth="1"/>
    <col min="12801" max="12801" width="9" style="1358" customWidth="1"/>
    <col min="12802" max="12802" width="5.140625" style="1358" customWidth="1"/>
    <col min="12803" max="12803" width="4.28515625" style="1358" customWidth="1"/>
    <col min="12804" max="12804" width="5.140625" style="1358" customWidth="1"/>
    <col min="12805" max="12805" width="4" style="1358" customWidth="1"/>
    <col min="12806" max="12806" width="3.7109375" style="1358" customWidth="1"/>
    <col min="12807" max="12807" width="7" style="1358" customWidth="1"/>
    <col min="12808" max="12808" width="5" style="1358" customWidth="1"/>
    <col min="12809" max="12809" width="5.42578125" style="1358" customWidth="1"/>
    <col min="12810" max="12810" width="5" style="1358" customWidth="1"/>
    <col min="12811" max="12811" width="2" style="1358" customWidth="1"/>
    <col min="12812" max="12817" width="0" style="1358" hidden="1" customWidth="1"/>
    <col min="12818" max="12818" width="2.7109375" style="1358" customWidth="1"/>
    <col min="12819" max="12820" width="0" style="1358" hidden="1" customWidth="1"/>
    <col min="12821" max="12821" width="0.140625" style="1358" customWidth="1"/>
    <col min="12822" max="13040" width="9.140625" style="1358" customWidth="1"/>
    <col min="13041" max="13041" width="2.7109375" style="1358" customWidth="1"/>
    <col min="13042" max="13042" width="0" style="1358" hidden="1" customWidth="1"/>
    <col min="13043" max="13043" width="7" style="1358" customWidth="1"/>
    <col min="13044" max="13045" width="4.42578125" style="1358" customWidth="1"/>
    <col min="13046" max="13046" width="8.85546875" style="1358" customWidth="1"/>
    <col min="13047" max="13047" width="3.7109375" style="1358" customWidth="1"/>
    <col min="13048" max="13048" width="4.140625" style="1358" customWidth="1"/>
    <col min="13049" max="13049" width="2.5703125" style="1358" customWidth="1"/>
    <col min="13050" max="13051" width="4.5703125" style="1358" customWidth="1"/>
    <col min="13052" max="13052" width="10.140625" style="1358" customWidth="1"/>
    <col min="13053" max="13053" width="0" style="1358" hidden="1" customWidth="1"/>
    <col min="13054" max="13054" width="4" style="1358" customWidth="1"/>
    <col min="13055" max="13055" width="4.28515625" style="1358" customWidth="1"/>
    <col min="13056" max="13056" width="3.85546875" style="1358" customWidth="1"/>
    <col min="13057" max="13057" width="9" style="1358" customWidth="1"/>
    <col min="13058" max="13058" width="5.140625" style="1358" customWidth="1"/>
    <col min="13059" max="13059" width="4.28515625" style="1358" customWidth="1"/>
    <col min="13060" max="13060" width="5.140625" style="1358" customWidth="1"/>
    <col min="13061" max="13061" width="4" style="1358" customWidth="1"/>
    <col min="13062" max="13062" width="3.7109375" style="1358" customWidth="1"/>
    <col min="13063" max="13063" width="7" style="1358" customWidth="1"/>
    <col min="13064" max="13064" width="5" style="1358" customWidth="1"/>
    <col min="13065" max="13065" width="5.42578125" style="1358" customWidth="1"/>
    <col min="13066" max="13066" width="5" style="1358" customWidth="1"/>
    <col min="13067" max="13067" width="2" style="1358" customWidth="1"/>
    <col min="13068" max="13073" width="0" style="1358" hidden="1" customWidth="1"/>
    <col min="13074" max="13074" width="2.7109375" style="1358" customWidth="1"/>
    <col min="13075" max="13076" width="0" style="1358" hidden="1" customWidth="1"/>
    <col min="13077" max="13077" width="0.140625" style="1358" customWidth="1"/>
    <col min="13078" max="13296" width="9.140625" style="1358" customWidth="1"/>
    <col min="13297" max="13297" width="2.7109375" style="1358" customWidth="1"/>
    <col min="13298" max="13298" width="0" style="1358" hidden="1" customWidth="1"/>
    <col min="13299" max="13299" width="7" style="1358" customWidth="1"/>
    <col min="13300" max="13301" width="4.42578125" style="1358" customWidth="1"/>
    <col min="13302" max="13302" width="8.85546875" style="1358" customWidth="1"/>
    <col min="13303" max="13303" width="3.7109375" style="1358" customWidth="1"/>
    <col min="13304" max="13304" width="4.140625" style="1358" customWidth="1"/>
    <col min="13305" max="13305" width="2.5703125" style="1358" customWidth="1"/>
    <col min="13306" max="13307" width="4.5703125" style="1358" customWidth="1"/>
    <col min="13308" max="13308" width="10.140625" style="1358" customWidth="1"/>
    <col min="13309" max="13309" width="0" style="1358" hidden="1" customWidth="1"/>
    <col min="13310" max="13310" width="4" style="1358" customWidth="1"/>
    <col min="13311" max="13311" width="4.28515625" style="1358" customWidth="1"/>
    <col min="13312" max="13312" width="3.85546875" style="1358" customWidth="1"/>
    <col min="13313" max="13313" width="9" style="1358" customWidth="1"/>
    <col min="13314" max="13314" width="5.140625" style="1358" customWidth="1"/>
    <col min="13315" max="13315" width="4.28515625" style="1358" customWidth="1"/>
    <col min="13316" max="13316" width="5.140625" style="1358" customWidth="1"/>
    <col min="13317" max="13317" width="4" style="1358" customWidth="1"/>
    <col min="13318" max="13318" width="3.7109375" style="1358" customWidth="1"/>
    <col min="13319" max="13319" width="7" style="1358" customWidth="1"/>
    <col min="13320" max="13320" width="5" style="1358" customWidth="1"/>
    <col min="13321" max="13321" width="5.42578125" style="1358" customWidth="1"/>
    <col min="13322" max="13322" width="5" style="1358" customWidth="1"/>
    <col min="13323" max="13323" width="2" style="1358" customWidth="1"/>
    <col min="13324" max="13329" width="0" style="1358" hidden="1" customWidth="1"/>
    <col min="13330" max="13330" width="2.7109375" style="1358" customWidth="1"/>
    <col min="13331" max="13332" width="0" style="1358" hidden="1" customWidth="1"/>
    <col min="13333" max="13333" width="0.140625" style="1358" customWidth="1"/>
    <col min="13334" max="13552" width="9.140625" style="1358" customWidth="1"/>
    <col min="13553" max="13553" width="2.7109375" style="1358" customWidth="1"/>
    <col min="13554" max="13554" width="0" style="1358" hidden="1" customWidth="1"/>
    <col min="13555" max="13555" width="7" style="1358" customWidth="1"/>
    <col min="13556" max="13557" width="4.42578125" style="1358" customWidth="1"/>
    <col min="13558" max="13558" width="8.85546875" style="1358" customWidth="1"/>
    <col min="13559" max="13559" width="3.7109375" style="1358" customWidth="1"/>
    <col min="13560" max="13560" width="4.140625" style="1358" customWidth="1"/>
    <col min="13561" max="13561" width="2.5703125" style="1358" customWidth="1"/>
    <col min="13562" max="13563" width="4.5703125" style="1358" customWidth="1"/>
    <col min="13564" max="13564" width="10.140625" style="1358" customWidth="1"/>
    <col min="13565" max="13565" width="0" style="1358" hidden="1" customWidth="1"/>
    <col min="13566" max="13566" width="4" style="1358" customWidth="1"/>
    <col min="13567" max="13567" width="4.28515625" style="1358" customWidth="1"/>
    <col min="13568" max="13568" width="3.85546875" style="1358" customWidth="1"/>
    <col min="13569" max="13569" width="9" style="1358" customWidth="1"/>
    <col min="13570" max="13570" width="5.140625" style="1358" customWidth="1"/>
    <col min="13571" max="13571" width="4.28515625" style="1358" customWidth="1"/>
    <col min="13572" max="13572" width="5.140625" style="1358" customWidth="1"/>
    <col min="13573" max="13573" width="4" style="1358" customWidth="1"/>
    <col min="13574" max="13574" width="3.7109375" style="1358" customWidth="1"/>
    <col min="13575" max="13575" width="7" style="1358" customWidth="1"/>
    <col min="13576" max="13576" width="5" style="1358" customWidth="1"/>
    <col min="13577" max="13577" width="5.42578125" style="1358" customWidth="1"/>
    <col min="13578" max="13578" width="5" style="1358" customWidth="1"/>
    <col min="13579" max="13579" width="2" style="1358" customWidth="1"/>
    <col min="13580" max="13585" width="0" style="1358" hidden="1" customWidth="1"/>
    <col min="13586" max="13586" width="2.7109375" style="1358" customWidth="1"/>
    <col min="13587" max="13588" width="0" style="1358" hidden="1" customWidth="1"/>
    <col min="13589" max="13589" width="0.140625" style="1358" customWidth="1"/>
    <col min="13590" max="13808" width="9.140625" style="1358" customWidth="1"/>
    <col min="13809" max="13809" width="2.7109375" style="1358" customWidth="1"/>
    <col min="13810" max="13810" width="0" style="1358" hidden="1" customWidth="1"/>
    <col min="13811" max="13811" width="7" style="1358" customWidth="1"/>
    <col min="13812" max="13813" width="4.42578125" style="1358" customWidth="1"/>
    <col min="13814" max="13814" width="8.85546875" style="1358" customWidth="1"/>
    <col min="13815" max="13815" width="3.7109375" style="1358" customWidth="1"/>
    <col min="13816" max="13816" width="4.140625" style="1358" customWidth="1"/>
    <col min="13817" max="13817" width="2.5703125" style="1358" customWidth="1"/>
    <col min="13818" max="13819" width="4.5703125" style="1358" customWidth="1"/>
    <col min="13820" max="13820" width="10.140625" style="1358" customWidth="1"/>
    <col min="13821" max="13821" width="0" style="1358" hidden="1" customWidth="1"/>
    <col min="13822" max="13822" width="4" style="1358" customWidth="1"/>
    <col min="13823" max="13823" width="4.28515625" style="1358" customWidth="1"/>
    <col min="13824" max="13824" width="3.85546875" style="1358" customWidth="1"/>
    <col min="13825" max="13825" width="9" style="1358" customWidth="1"/>
    <col min="13826" max="13826" width="5.140625" style="1358" customWidth="1"/>
    <col min="13827" max="13827" width="4.28515625" style="1358" customWidth="1"/>
    <col min="13828" max="13828" width="5.140625" style="1358" customWidth="1"/>
    <col min="13829" max="13829" width="4" style="1358" customWidth="1"/>
    <col min="13830" max="13830" width="3.7109375" style="1358" customWidth="1"/>
    <col min="13831" max="13831" width="7" style="1358" customWidth="1"/>
    <col min="13832" max="13832" width="5" style="1358" customWidth="1"/>
    <col min="13833" max="13833" width="5.42578125" style="1358" customWidth="1"/>
    <col min="13834" max="13834" width="5" style="1358" customWidth="1"/>
    <col min="13835" max="13835" width="2" style="1358" customWidth="1"/>
    <col min="13836" max="13841" width="0" style="1358" hidden="1" customWidth="1"/>
    <col min="13842" max="13842" width="2.7109375" style="1358" customWidth="1"/>
    <col min="13843" max="13844" width="0" style="1358" hidden="1" customWidth="1"/>
    <col min="13845" max="13845" width="0.140625" style="1358" customWidth="1"/>
    <col min="13846" max="14064" width="9.140625" style="1358" customWidth="1"/>
    <col min="14065" max="14065" width="2.7109375" style="1358" customWidth="1"/>
    <col min="14066" max="14066" width="0" style="1358" hidden="1" customWidth="1"/>
    <col min="14067" max="14067" width="7" style="1358" customWidth="1"/>
    <col min="14068" max="14069" width="4.42578125" style="1358" customWidth="1"/>
    <col min="14070" max="14070" width="8.85546875" style="1358" customWidth="1"/>
    <col min="14071" max="14071" width="3.7109375" style="1358" customWidth="1"/>
    <col min="14072" max="14072" width="4.140625" style="1358" customWidth="1"/>
    <col min="14073" max="14073" width="2.5703125" style="1358" customWidth="1"/>
    <col min="14074" max="14075" width="4.5703125" style="1358" customWidth="1"/>
    <col min="14076" max="14076" width="10.140625" style="1358" customWidth="1"/>
    <col min="14077" max="14077" width="0" style="1358" hidden="1" customWidth="1"/>
    <col min="14078" max="14078" width="4" style="1358" customWidth="1"/>
    <col min="14079" max="14079" width="4.28515625" style="1358" customWidth="1"/>
    <col min="14080" max="14080" width="3.85546875" style="1358" customWidth="1"/>
    <col min="14081" max="14081" width="9" style="1358" customWidth="1"/>
    <col min="14082" max="14082" width="5.140625" style="1358" customWidth="1"/>
    <col min="14083" max="14083" width="4.28515625" style="1358" customWidth="1"/>
    <col min="14084" max="14084" width="5.140625" style="1358" customWidth="1"/>
    <col min="14085" max="14085" width="4" style="1358" customWidth="1"/>
    <col min="14086" max="14086" width="3.7109375" style="1358" customWidth="1"/>
    <col min="14087" max="14087" width="7" style="1358" customWidth="1"/>
    <col min="14088" max="14088" width="5" style="1358" customWidth="1"/>
    <col min="14089" max="14089" width="5.42578125" style="1358" customWidth="1"/>
    <col min="14090" max="14090" width="5" style="1358" customWidth="1"/>
    <col min="14091" max="14091" width="2" style="1358" customWidth="1"/>
    <col min="14092" max="14097" width="0" style="1358" hidden="1" customWidth="1"/>
    <col min="14098" max="14098" width="2.7109375" style="1358" customWidth="1"/>
    <col min="14099" max="14100" width="0" style="1358" hidden="1" customWidth="1"/>
    <col min="14101" max="14101" width="0.140625" style="1358" customWidth="1"/>
    <col min="14102" max="14320" width="9.140625" style="1358" customWidth="1"/>
    <col min="14321" max="14321" width="2.7109375" style="1358" customWidth="1"/>
    <col min="14322" max="14322" width="0" style="1358" hidden="1" customWidth="1"/>
    <col min="14323" max="14323" width="7" style="1358" customWidth="1"/>
    <col min="14324" max="14325" width="4.42578125" style="1358" customWidth="1"/>
    <col min="14326" max="14326" width="8.85546875" style="1358" customWidth="1"/>
    <col min="14327" max="14327" width="3.7109375" style="1358" customWidth="1"/>
    <col min="14328" max="14328" width="4.140625" style="1358" customWidth="1"/>
    <col min="14329" max="14329" width="2.5703125" style="1358" customWidth="1"/>
    <col min="14330" max="14331" width="4.5703125" style="1358" customWidth="1"/>
    <col min="14332" max="14332" width="10.140625" style="1358" customWidth="1"/>
    <col min="14333" max="14333" width="0" style="1358" hidden="1" customWidth="1"/>
    <col min="14334" max="14334" width="4" style="1358" customWidth="1"/>
    <col min="14335" max="14335" width="4.28515625" style="1358" customWidth="1"/>
    <col min="14336" max="14336" width="3.85546875" style="1358" customWidth="1"/>
    <col min="14337" max="14337" width="9" style="1358" customWidth="1"/>
    <col min="14338" max="14338" width="5.140625" style="1358" customWidth="1"/>
    <col min="14339" max="14339" width="4.28515625" style="1358" customWidth="1"/>
    <col min="14340" max="14340" width="5.140625" style="1358" customWidth="1"/>
    <col min="14341" max="14341" width="4" style="1358" customWidth="1"/>
    <col min="14342" max="14342" width="3.7109375" style="1358" customWidth="1"/>
    <col min="14343" max="14343" width="7" style="1358" customWidth="1"/>
    <col min="14344" max="14344" width="5" style="1358" customWidth="1"/>
    <col min="14345" max="14345" width="5.42578125" style="1358" customWidth="1"/>
    <col min="14346" max="14346" width="5" style="1358" customWidth="1"/>
    <col min="14347" max="14347" width="2" style="1358" customWidth="1"/>
    <col min="14348" max="14353" width="0" style="1358" hidden="1" customWidth="1"/>
    <col min="14354" max="14354" width="2.7109375" style="1358" customWidth="1"/>
    <col min="14355" max="14356" width="0" style="1358" hidden="1" customWidth="1"/>
    <col min="14357" max="14357" width="0.140625" style="1358" customWidth="1"/>
    <col min="14358" max="14576" width="9.140625" style="1358" customWidth="1"/>
    <col min="14577" max="14577" width="2.7109375" style="1358" customWidth="1"/>
    <col min="14578" max="14578" width="0" style="1358" hidden="1" customWidth="1"/>
    <col min="14579" max="14579" width="7" style="1358" customWidth="1"/>
    <col min="14580" max="14581" width="4.42578125" style="1358" customWidth="1"/>
    <col min="14582" max="14582" width="8.85546875" style="1358" customWidth="1"/>
    <col min="14583" max="14583" width="3.7109375" style="1358" customWidth="1"/>
    <col min="14584" max="14584" width="4.140625" style="1358" customWidth="1"/>
    <col min="14585" max="14585" width="2.5703125" style="1358" customWidth="1"/>
    <col min="14586" max="14587" width="4.5703125" style="1358" customWidth="1"/>
    <col min="14588" max="14588" width="10.140625" style="1358" customWidth="1"/>
    <col min="14589" max="14589" width="0" style="1358" hidden="1" customWidth="1"/>
    <col min="14590" max="14590" width="4" style="1358" customWidth="1"/>
    <col min="14591" max="14591" width="4.28515625" style="1358" customWidth="1"/>
    <col min="14592" max="14592" width="3.85546875" style="1358" customWidth="1"/>
    <col min="14593" max="14593" width="9" style="1358" customWidth="1"/>
    <col min="14594" max="14594" width="5.140625" style="1358" customWidth="1"/>
    <col min="14595" max="14595" width="4.28515625" style="1358" customWidth="1"/>
    <col min="14596" max="14596" width="5.140625" style="1358" customWidth="1"/>
    <col min="14597" max="14597" width="4" style="1358" customWidth="1"/>
    <col min="14598" max="14598" width="3.7109375" style="1358" customWidth="1"/>
    <col min="14599" max="14599" width="7" style="1358" customWidth="1"/>
    <col min="14600" max="14600" width="5" style="1358" customWidth="1"/>
    <col min="14601" max="14601" width="5.42578125" style="1358" customWidth="1"/>
    <col min="14602" max="14602" width="5" style="1358" customWidth="1"/>
    <col min="14603" max="14603" width="2" style="1358" customWidth="1"/>
    <col min="14604" max="14609" width="0" style="1358" hidden="1" customWidth="1"/>
    <col min="14610" max="14610" width="2.7109375" style="1358" customWidth="1"/>
    <col min="14611" max="14612" width="0" style="1358" hidden="1" customWidth="1"/>
    <col min="14613" max="14613" width="0.140625" style="1358" customWidth="1"/>
    <col min="14614" max="14832" width="9.140625" style="1358" customWidth="1"/>
    <col min="14833" max="14833" width="2.7109375" style="1358" customWidth="1"/>
    <col min="14834" max="14834" width="0" style="1358" hidden="1" customWidth="1"/>
    <col min="14835" max="14835" width="7" style="1358" customWidth="1"/>
    <col min="14836" max="14837" width="4.42578125" style="1358" customWidth="1"/>
    <col min="14838" max="14838" width="8.85546875" style="1358" customWidth="1"/>
    <col min="14839" max="14839" width="3.7109375" style="1358" customWidth="1"/>
    <col min="14840" max="14840" width="4.140625" style="1358" customWidth="1"/>
    <col min="14841" max="14841" width="2.5703125" style="1358" customWidth="1"/>
    <col min="14842" max="14843" width="4.5703125" style="1358" customWidth="1"/>
    <col min="14844" max="14844" width="10.140625" style="1358" customWidth="1"/>
    <col min="14845" max="14845" width="0" style="1358" hidden="1" customWidth="1"/>
    <col min="14846" max="14846" width="4" style="1358" customWidth="1"/>
    <col min="14847" max="14847" width="4.28515625" style="1358" customWidth="1"/>
    <col min="14848" max="14848" width="3.85546875" style="1358" customWidth="1"/>
    <col min="14849" max="14849" width="9" style="1358" customWidth="1"/>
    <col min="14850" max="14850" width="5.140625" style="1358" customWidth="1"/>
    <col min="14851" max="14851" width="4.28515625" style="1358" customWidth="1"/>
    <col min="14852" max="14852" width="5.140625" style="1358" customWidth="1"/>
    <col min="14853" max="14853" width="4" style="1358" customWidth="1"/>
    <col min="14854" max="14854" width="3.7109375" style="1358" customWidth="1"/>
    <col min="14855" max="14855" width="7" style="1358" customWidth="1"/>
    <col min="14856" max="14856" width="5" style="1358" customWidth="1"/>
    <col min="14857" max="14857" width="5.42578125" style="1358" customWidth="1"/>
    <col min="14858" max="14858" width="5" style="1358" customWidth="1"/>
    <col min="14859" max="14859" width="2" style="1358" customWidth="1"/>
    <col min="14860" max="14865" width="0" style="1358" hidden="1" customWidth="1"/>
    <col min="14866" max="14866" width="2.7109375" style="1358" customWidth="1"/>
    <col min="14867" max="14868" width="0" style="1358" hidden="1" customWidth="1"/>
    <col min="14869" max="14869" width="0.140625" style="1358" customWidth="1"/>
    <col min="14870" max="15088" width="9.140625" style="1358" customWidth="1"/>
    <col min="15089" max="15089" width="2.7109375" style="1358" customWidth="1"/>
    <col min="15090" max="15090" width="0" style="1358" hidden="1" customWidth="1"/>
    <col min="15091" max="15091" width="7" style="1358" customWidth="1"/>
    <col min="15092" max="15093" width="4.42578125" style="1358" customWidth="1"/>
    <col min="15094" max="15094" width="8.85546875" style="1358" customWidth="1"/>
    <col min="15095" max="15095" width="3.7109375" style="1358" customWidth="1"/>
    <col min="15096" max="15096" width="4.140625" style="1358" customWidth="1"/>
    <col min="15097" max="15097" width="2.5703125" style="1358" customWidth="1"/>
    <col min="15098" max="15099" width="4.5703125" style="1358" customWidth="1"/>
    <col min="15100" max="15100" width="10.140625" style="1358" customWidth="1"/>
    <col min="15101" max="15101" width="0" style="1358" hidden="1" customWidth="1"/>
    <col min="15102" max="15102" width="4" style="1358" customWidth="1"/>
    <col min="15103" max="15103" width="4.28515625" style="1358" customWidth="1"/>
    <col min="15104" max="15104" width="3.85546875" style="1358" customWidth="1"/>
    <col min="15105" max="15105" width="9" style="1358" customWidth="1"/>
    <col min="15106" max="15106" width="5.140625" style="1358" customWidth="1"/>
    <col min="15107" max="15107" width="4.28515625" style="1358" customWidth="1"/>
    <col min="15108" max="15108" width="5.140625" style="1358" customWidth="1"/>
    <col min="15109" max="15109" width="4" style="1358" customWidth="1"/>
    <col min="15110" max="15110" width="3.7109375" style="1358" customWidth="1"/>
    <col min="15111" max="15111" width="7" style="1358" customWidth="1"/>
    <col min="15112" max="15112" width="5" style="1358" customWidth="1"/>
    <col min="15113" max="15113" width="5.42578125" style="1358" customWidth="1"/>
    <col min="15114" max="15114" width="5" style="1358" customWidth="1"/>
    <col min="15115" max="15115" width="2" style="1358" customWidth="1"/>
    <col min="15116" max="15121" width="0" style="1358" hidden="1" customWidth="1"/>
    <col min="15122" max="15122" width="2.7109375" style="1358" customWidth="1"/>
    <col min="15123" max="15124" width="0" style="1358" hidden="1" customWidth="1"/>
    <col min="15125" max="15125" width="0.140625" style="1358" customWidth="1"/>
    <col min="15126" max="15344" width="9.140625" style="1358" customWidth="1"/>
    <col min="15345" max="15345" width="2.7109375" style="1358" customWidth="1"/>
    <col min="15346" max="15346" width="0" style="1358" hidden="1" customWidth="1"/>
    <col min="15347" max="15347" width="7" style="1358" customWidth="1"/>
    <col min="15348" max="15349" width="4.42578125" style="1358" customWidth="1"/>
    <col min="15350" max="15350" width="8.85546875" style="1358" customWidth="1"/>
    <col min="15351" max="15351" width="3.7109375" style="1358" customWidth="1"/>
    <col min="15352" max="15352" width="4.140625" style="1358" customWidth="1"/>
    <col min="15353" max="15353" width="2.5703125" style="1358" customWidth="1"/>
    <col min="15354" max="15355" width="4.5703125" style="1358" customWidth="1"/>
    <col min="15356" max="15356" width="10.140625" style="1358" customWidth="1"/>
    <col min="15357" max="15357" width="0" style="1358" hidden="1" customWidth="1"/>
    <col min="15358" max="15358" width="4" style="1358" customWidth="1"/>
    <col min="15359" max="15359" width="4.28515625" style="1358" customWidth="1"/>
    <col min="15360" max="15360" width="3.85546875" style="1358" customWidth="1"/>
    <col min="15361" max="15361" width="9" style="1358" customWidth="1"/>
    <col min="15362" max="15362" width="5.140625" style="1358" customWidth="1"/>
    <col min="15363" max="15363" width="4.28515625" style="1358" customWidth="1"/>
    <col min="15364" max="15364" width="5.140625" style="1358" customWidth="1"/>
    <col min="15365" max="15365" width="4" style="1358" customWidth="1"/>
    <col min="15366" max="15366" width="3.7109375" style="1358" customWidth="1"/>
    <col min="15367" max="15367" width="7" style="1358" customWidth="1"/>
    <col min="15368" max="15368" width="5" style="1358" customWidth="1"/>
    <col min="15369" max="15369" width="5.42578125" style="1358" customWidth="1"/>
    <col min="15370" max="15370" width="5" style="1358" customWidth="1"/>
    <col min="15371" max="15371" width="2" style="1358" customWidth="1"/>
    <col min="15372" max="15377" width="0" style="1358" hidden="1" customWidth="1"/>
    <col min="15378" max="15378" width="2.7109375" style="1358" customWidth="1"/>
    <col min="15379" max="15380" width="0" style="1358" hidden="1" customWidth="1"/>
    <col min="15381" max="15381" width="0.140625" style="1358" customWidth="1"/>
    <col min="15382" max="15600" width="9.140625" style="1358" customWidth="1"/>
    <col min="15601" max="15601" width="2.7109375" style="1358" customWidth="1"/>
    <col min="15602" max="15602" width="0" style="1358" hidden="1" customWidth="1"/>
    <col min="15603" max="15603" width="7" style="1358" customWidth="1"/>
    <col min="15604" max="15605" width="4.42578125" style="1358" customWidth="1"/>
    <col min="15606" max="15606" width="8.85546875" style="1358" customWidth="1"/>
    <col min="15607" max="15607" width="3.7109375" style="1358" customWidth="1"/>
    <col min="15608" max="15608" width="4.140625" style="1358" customWidth="1"/>
    <col min="15609" max="15609" width="2.5703125" style="1358" customWidth="1"/>
    <col min="15610" max="15611" width="4.5703125" style="1358" customWidth="1"/>
    <col min="15612" max="15612" width="10.140625" style="1358" customWidth="1"/>
    <col min="15613" max="15613" width="0" style="1358" hidden="1" customWidth="1"/>
    <col min="15614" max="15614" width="4" style="1358" customWidth="1"/>
    <col min="15615" max="15615" width="4.28515625" style="1358" customWidth="1"/>
    <col min="15616" max="15616" width="3.85546875" style="1358" customWidth="1"/>
    <col min="15617" max="15617" width="9" style="1358" customWidth="1"/>
    <col min="15618" max="15618" width="5.140625" style="1358" customWidth="1"/>
    <col min="15619" max="15619" width="4.28515625" style="1358" customWidth="1"/>
    <col min="15620" max="15620" width="5.140625" style="1358" customWidth="1"/>
    <col min="15621" max="15621" width="4" style="1358" customWidth="1"/>
    <col min="15622" max="15622" width="3.7109375" style="1358" customWidth="1"/>
    <col min="15623" max="15623" width="7" style="1358" customWidth="1"/>
    <col min="15624" max="15624" width="5" style="1358" customWidth="1"/>
    <col min="15625" max="15625" width="5.42578125" style="1358" customWidth="1"/>
    <col min="15626" max="15626" width="5" style="1358" customWidth="1"/>
    <col min="15627" max="15627" width="2" style="1358" customWidth="1"/>
    <col min="15628" max="15633" width="0" style="1358" hidden="1" customWidth="1"/>
    <col min="15634" max="15634" width="2.7109375" style="1358" customWidth="1"/>
    <col min="15635" max="15636" width="0" style="1358" hidden="1" customWidth="1"/>
    <col min="15637" max="15637" width="0.140625" style="1358" customWidth="1"/>
    <col min="15638" max="15856" width="9.140625" style="1358" customWidth="1"/>
    <col min="15857" max="15857" width="2.7109375" style="1358" customWidth="1"/>
    <col min="15858" max="15858" width="0" style="1358" hidden="1" customWidth="1"/>
    <col min="15859" max="15859" width="7" style="1358" customWidth="1"/>
    <col min="15860" max="15861" width="4.42578125" style="1358" customWidth="1"/>
    <col min="15862" max="15862" width="8.85546875" style="1358" customWidth="1"/>
    <col min="15863" max="15863" width="3.7109375" style="1358" customWidth="1"/>
    <col min="15864" max="15864" width="4.140625" style="1358" customWidth="1"/>
    <col min="15865" max="15865" width="2.5703125" style="1358" customWidth="1"/>
    <col min="15866" max="15867" width="4.5703125" style="1358" customWidth="1"/>
    <col min="15868" max="15868" width="10.140625" style="1358" customWidth="1"/>
    <col min="15869" max="15869" width="0" style="1358" hidden="1" customWidth="1"/>
    <col min="15870" max="15870" width="4" style="1358" customWidth="1"/>
    <col min="15871" max="15871" width="4.28515625" style="1358" customWidth="1"/>
    <col min="15872" max="15872" width="3.85546875" style="1358" customWidth="1"/>
    <col min="15873" max="15873" width="9" style="1358" customWidth="1"/>
    <col min="15874" max="15874" width="5.140625" style="1358" customWidth="1"/>
    <col min="15875" max="15875" width="4.28515625" style="1358" customWidth="1"/>
    <col min="15876" max="15876" width="5.140625" style="1358" customWidth="1"/>
    <col min="15877" max="15877" width="4" style="1358" customWidth="1"/>
    <col min="15878" max="15878" width="3.7109375" style="1358" customWidth="1"/>
    <col min="15879" max="15879" width="7" style="1358" customWidth="1"/>
    <col min="15880" max="15880" width="5" style="1358" customWidth="1"/>
    <col min="15881" max="15881" width="5.42578125" style="1358" customWidth="1"/>
    <col min="15882" max="15882" width="5" style="1358" customWidth="1"/>
    <col min="15883" max="15883" width="2" style="1358" customWidth="1"/>
    <col min="15884" max="15889" width="0" style="1358" hidden="1" customWidth="1"/>
    <col min="15890" max="15890" width="2.7109375" style="1358" customWidth="1"/>
    <col min="15891" max="15892" width="0" style="1358" hidden="1" customWidth="1"/>
    <col min="15893" max="15893" width="0.140625" style="1358" customWidth="1"/>
    <col min="15894" max="16112" width="9.140625" style="1358" customWidth="1"/>
    <col min="16113" max="16113" width="2.7109375" style="1358" customWidth="1"/>
    <col min="16114" max="16114" width="0" style="1358" hidden="1" customWidth="1"/>
    <col min="16115" max="16115" width="7" style="1358" customWidth="1"/>
    <col min="16116" max="16117" width="4.42578125" style="1358" customWidth="1"/>
    <col min="16118" max="16118" width="8.85546875" style="1358" customWidth="1"/>
    <col min="16119" max="16119" width="3.7109375" style="1358" customWidth="1"/>
    <col min="16120" max="16120" width="4.140625" style="1358" customWidth="1"/>
    <col min="16121" max="16121" width="2.5703125" style="1358" customWidth="1"/>
    <col min="16122" max="16123" width="4.5703125" style="1358" customWidth="1"/>
    <col min="16124" max="16124" width="10.140625" style="1358" customWidth="1"/>
    <col min="16125" max="16125" width="0" style="1358" hidden="1" customWidth="1"/>
    <col min="16126" max="16126" width="4" style="1358" customWidth="1"/>
    <col min="16127" max="16127" width="4.28515625" style="1358" customWidth="1"/>
    <col min="16128" max="16128" width="3.85546875" style="1358" customWidth="1"/>
    <col min="16129" max="16129" width="9" style="1358" customWidth="1"/>
    <col min="16130" max="16130" width="5.140625" style="1358" customWidth="1"/>
    <col min="16131" max="16131" width="4.28515625" style="1358" customWidth="1"/>
    <col min="16132" max="16132" width="5.140625" style="1358" customWidth="1"/>
    <col min="16133" max="16133" width="4" style="1358" customWidth="1"/>
    <col min="16134" max="16134" width="3.7109375" style="1358" customWidth="1"/>
    <col min="16135" max="16135" width="7" style="1358" customWidth="1"/>
    <col min="16136" max="16136" width="5" style="1358" customWidth="1"/>
    <col min="16137" max="16137" width="5.42578125" style="1358" customWidth="1"/>
    <col min="16138" max="16138" width="5" style="1358" customWidth="1"/>
    <col min="16139" max="16139" width="2" style="1358" customWidth="1"/>
    <col min="16140" max="16145" width="0" style="1358" hidden="1" customWidth="1"/>
    <col min="16146" max="16146" width="2.7109375" style="1358" customWidth="1"/>
    <col min="16147" max="16148" width="0" style="1358" hidden="1" customWidth="1"/>
    <col min="16149" max="16149" width="0.140625" style="1358" customWidth="1"/>
    <col min="16150" max="16368" width="9.140625" style="1358" customWidth="1"/>
    <col min="16369" max="16384" width="9.140625" style="1358"/>
  </cols>
  <sheetData>
    <row r="1" spans="2:47" ht="18" customHeight="1" x14ac:dyDescent="0.2">
      <c r="B1" s="1350"/>
      <c r="C1" s="1351"/>
      <c r="D1" s="1352"/>
      <c r="E1" s="1353"/>
      <c r="F1" s="1354"/>
      <c r="G1" s="1354"/>
      <c r="H1" s="2146"/>
      <c r="I1" s="2146"/>
      <c r="J1" s="2146"/>
      <c r="K1" s="2146"/>
      <c r="L1" s="2146"/>
      <c r="M1" s="2146"/>
      <c r="N1" s="2146"/>
      <c r="O1" s="2146"/>
      <c r="P1" s="2146"/>
      <c r="Q1" s="2146"/>
      <c r="R1" s="2146"/>
      <c r="S1" s="2146"/>
      <c r="T1" s="2146"/>
      <c r="U1" s="2146"/>
      <c r="V1" s="2146"/>
      <c r="W1" s="2146"/>
      <c r="X1" s="2146"/>
      <c r="Y1" s="1354"/>
      <c r="Z1" s="1354"/>
      <c r="AA1" s="1354"/>
      <c r="AB1" s="1354"/>
      <c r="AC1" s="1355"/>
      <c r="AE1" s="1355"/>
      <c r="AF1" s="1355"/>
      <c r="AG1" s="1355"/>
      <c r="AH1" s="1355"/>
      <c r="AI1" s="1355"/>
    </row>
    <row r="2" spans="2:47" ht="29.25" customHeight="1" x14ac:dyDescent="0.2">
      <c r="B2" s="1359"/>
      <c r="C2" s="1360"/>
      <c r="D2" s="1361"/>
      <c r="E2" s="1362"/>
      <c r="F2" s="1363"/>
      <c r="G2" s="1363"/>
      <c r="H2" s="2147"/>
      <c r="I2" s="2147"/>
      <c r="J2" s="2147"/>
      <c r="K2" s="2147"/>
      <c r="L2" s="2147"/>
      <c r="M2" s="2147"/>
      <c r="N2" s="2147"/>
      <c r="O2" s="2147"/>
      <c r="P2" s="2147"/>
      <c r="Q2" s="2147"/>
      <c r="R2" s="2147"/>
      <c r="S2" s="2147"/>
      <c r="T2" s="2147"/>
      <c r="U2" s="2147"/>
      <c r="V2" s="2147"/>
      <c r="W2" s="2147"/>
      <c r="X2" s="2147"/>
      <c r="Y2" s="1363"/>
      <c r="Z2" s="1363"/>
      <c r="AA2" s="1363"/>
      <c r="AB2" s="1363"/>
      <c r="AC2" s="1364"/>
      <c r="AD2" s="1359"/>
      <c r="AE2" s="1364"/>
      <c r="AF2" s="1364"/>
      <c r="AG2" s="1364"/>
      <c r="AH2" s="1364"/>
      <c r="AI2" s="1364"/>
    </row>
    <row r="3" spans="2:47" ht="9" customHeight="1" x14ac:dyDescent="0.2">
      <c r="B3" s="1359"/>
      <c r="C3" s="1360"/>
      <c r="D3" s="1361"/>
      <c r="E3" s="1362"/>
      <c r="F3" s="1363"/>
      <c r="G3" s="1363"/>
      <c r="H3" s="2147"/>
      <c r="I3" s="2147"/>
      <c r="J3" s="2147"/>
      <c r="K3" s="2147"/>
      <c r="L3" s="2147"/>
      <c r="M3" s="2147"/>
      <c r="N3" s="2147"/>
      <c r="O3" s="2147"/>
      <c r="P3" s="2147"/>
      <c r="Q3" s="2147"/>
      <c r="R3" s="2147"/>
      <c r="S3" s="2147"/>
      <c r="T3" s="2147"/>
      <c r="U3" s="2147"/>
      <c r="V3" s="2147"/>
      <c r="W3" s="2147"/>
      <c r="X3" s="2147"/>
      <c r="Y3" s="1363"/>
      <c r="Z3" s="1363"/>
      <c r="AA3" s="1363"/>
      <c r="AB3" s="1363"/>
      <c r="AC3" s="1364"/>
      <c r="AD3" s="1359"/>
      <c r="AE3" s="1364"/>
      <c r="AF3" s="1364"/>
      <c r="AG3" s="1364"/>
      <c r="AH3" s="1364"/>
      <c r="AI3" s="1364"/>
    </row>
    <row r="4" spans="2:47" ht="18" customHeight="1" x14ac:dyDescent="0.2">
      <c r="B4" s="1350"/>
      <c r="C4" s="1351"/>
      <c r="D4" s="1352"/>
      <c r="E4" s="1353"/>
      <c r="F4" s="1354"/>
      <c r="G4" s="1354"/>
      <c r="H4" s="2146" t="s">
        <v>1275</v>
      </c>
      <c r="I4" s="2146"/>
      <c r="J4" s="2146"/>
      <c r="K4" s="2146"/>
      <c r="L4" s="2146"/>
      <c r="M4" s="2146"/>
      <c r="N4" s="2146"/>
      <c r="O4" s="2146"/>
      <c r="P4" s="2146"/>
      <c r="Q4" s="2146"/>
      <c r="R4" s="2146"/>
      <c r="S4" s="2146"/>
      <c r="T4" s="2146"/>
      <c r="U4" s="2146"/>
      <c r="V4" s="2146"/>
      <c r="W4" s="2146"/>
      <c r="X4" s="2146"/>
      <c r="Y4" s="1354"/>
      <c r="Z4" s="1354"/>
      <c r="AA4" s="1354"/>
      <c r="AB4" s="1354"/>
      <c r="AC4" s="1355"/>
      <c r="AE4" s="1355"/>
      <c r="AF4" s="1355"/>
      <c r="AG4" s="1355"/>
      <c r="AH4" s="1355"/>
      <c r="AI4" s="1355"/>
    </row>
    <row r="5" spans="2:47" ht="15" customHeight="1" x14ac:dyDescent="0.2">
      <c r="B5" s="1350"/>
      <c r="C5" s="1365"/>
      <c r="D5" s="2256"/>
      <c r="E5" s="2257"/>
      <c r="F5" s="2257"/>
      <c r="G5" s="2257"/>
      <c r="H5" s="2258" t="s">
        <v>1</v>
      </c>
      <c r="I5" s="2258"/>
      <c r="J5" s="2258"/>
      <c r="K5" s="2258"/>
      <c r="L5" s="2258"/>
      <c r="M5" s="2258"/>
      <c r="N5" s="2258"/>
      <c r="O5" s="2258"/>
      <c r="P5" s="2258"/>
      <c r="Q5" s="2258"/>
      <c r="R5" s="2258"/>
      <c r="S5" s="2258"/>
      <c r="T5" s="2258"/>
      <c r="U5" s="2258"/>
      <c r="V5" s="2258"/>
      <c r="W5" s="2258"/>
      <c r="X5" s="2258"/>
      <c r="Y5" s="1366"/>
      <c r="Z5" s="1366"/>
      <c r="AA5" s="1354"/>
      <c r="AB5" s="1354"/>
      <c r="AC5" s="1355"/>
      <c r="AE5" s="1366"/>
      <c r="AF5" s="1366"/>
      <c r="AG5" s="1355"/>
      <c r="AH5" s="1355"/>
      <c r="AI5" s="1355"/>
    </row>
    <row r="6" spans="2:47" ht="15" hidden="1" customHeight="1" x14ac:dyDescent="0.2">
      <c r="B6" s="1350"/>
      <c r="C6" s="1365"/>
      <c r="D6" s="1366"/>
      <c r="E6" s="1366"/>
      <c r="F6" s="1366"/>
      <c r="G6" s="1366"/>
      <c r="H6" s="2258" t="s">
        <v>1276</v>
      </c>
      <c r="I6" s="2258"/>
      <c r="J6" s="2258"/>
      <c r="K6" s="2258"/>
      <c r="L6" s="2258"/>
      <c r="M6" s="2258"/>
      <c r="N6" s="2258"/>
      <c r="O6" s="2258"/>
      <c r="P6" s="2258"/>
      <c r="Q6" s="2258"/>
      <c r="R6" s="2258"/>
      <c r="S6" s="2258"/>
      <c r="T6" s="2258"/>
      <c r="U6" s="2258"/>
      <c r="V6" s="2258"/>
      <c r="W6" s="2258"/>
      <c r="X6" s="2258"/>
      <c r="Y6" s="1366"/>
      <c r="Z6" s="1366"/>
      <c r="AA6" s="1354"/>
      <c r="AB6" s="1354"/>
      <c r="AC6" s="1355"/>
      <c r="AE6" s="1366"/>
      <c r="AF6" s="1366"/>
      <c r="AG6" s="1355"/>
      <c r="AH6" s="1355"/>
      <c r="AI6" s="1355"/>
    </row>
    <row r="7" spans="2:47" ht="15" customHeight="1" x14ac:dyDescent="0.2">
      <c r="B7" s="1350"/>
      <c r="C7" s="1366"/>
      <c r="D7" s="1366"/>
      <c r="E7" s="1366"/>
      <c r="F7" s="1366"/>
      <c r="G7" s="1366"/>
      <c r="H7" s="2258" t="s">
        <v>1277</v>
      </c>
      <c r="I7" s="2258"/>
      <c r="J7" s="2258"/>
      <c r="K7" s="2258"/>
      <c r="L7" s="2258"/>
      <c r="M7" s="2258"/>
      <c r="N7" s="2258"/>
      <c r="O7" s="2258"/>
      <c r="P7" s="2258"/>
      <c r="Q7" s="2258"/>
      <c r="R7" s="2258"/>
      <c r="S7" s="2258"/>
      <c r="T7" s="2258"/>
      <c r="U7" s="2258"/>
      <c r="V7" s="2258"/>
      <c r="W7" s="2258"/>
      <c r="X7" s="2258"/>
      <c r="Y7" s="1366"/>
      <c r="Z7" s="1366"/>
      <c r="AA7" s="1354"/>
      <c r="AB7" s="1354"/>
      <c r="AC7" s="1355"/>
      <c r="AE7" s="1367"/>
      <c r="AF7" s="1367"/>
      <c r="AG7" s="1355"/>
      <c r="AH7" s="1355"/>
      <c r="AI7" s="1355"/>
    </row>
    <row r="8" spans="2:47" ht="15" customHeight="1" x14ac:dyDescent="0.2">
      <c r="B8" s="1368"/>
      <c r="C8" s="1366"/>
      <c r="D8" s="1366"/>
      <c r="E8" s="1366"/>
      <c r="F8" s="1366"/>
      <c r="G8" s="1366"/>
      <c r="H8" s="2258" t="s">
        <v>1278</v>
      </c>
      <c r="I8" s="2258"/>
      <c r="J8" s="2258"/>
      <c r="K8" s="2258"/>
      <c r="L8" s="2258"/>
      <c r="M8" s="2258"/>
      <c r="N8" s="2258"/>
      <c r="O8" s="2258"/>
      <c r="P8" s="2258"/>
      <c r="Q8" s="2258"/>
      <c r="R8" s="2258"/>
      <c r="S8" s="2258"/>
      <c r="T8" s="2258"/>
      <c r="U8" s="2258" t="s">
        <v>1279</v>
      </c>
      <c r="V8" s="2258"/>
      <c r="W8" s="2258"/>
      <c r="X8" s="2258"/>
      <c r="Y8" s="1366"/>
      <c r="Z8" s="1366"/>
      <c r="AA8" s="1354"/>
      <c r="AB8" s="1354"/>
      <c r="AC8" s="1355"/>
      <c r="AD8" s="1367"/>
      <c r="AE8" s="1367"/>
      <c r="AF8" s="1367"/>
      <c r="AG8" s="1355"/>
      <c r="AH8" s="1355"/>
      <c r="AI8" s="1355"/>
    </row>
    <row r="9" spans="2:47" ht="15" customHeight="1" x14ac:dyDescent="0.2">
      <c r="B9" s="1368"/>
      <c r="C9" s="1369"/>
      <c r="D9" s="2262" t="s">
        <v>2</v>
      </c>
      <c r="E9" s="2262"/>
      <c r="F9" s="2262"/>
      <c r="G9" s="2262"/>
      <c r="H9" s="2268" t="str">
        <f>TTDN!D9</f>
        <v>CÔNG TY CỔ PHẦN QUỐC TẾ SUGI</v>
      </c>
      <c r="I9" s="2268"/>
      <c r="J9" s="2268"/>
      <c r="K9" s="2268"/>
      <c r="L9" s="2268"/>
      <c r="M9" s="2268"/>
      <c r="N9" s="2268"/>
      <c r="O9" s="2268"/>
      <c r="P9" s="2268"/>
      <c r="Q9" s="2268"/>
      <c r="R9" s="2268"/>
      <c r="S9" s="2268"/>
      <c r="T9" s="2268"/>
      <c r="U9" s="2268"/>
      <c r="V9" s="2268"/>
      <c r="W9" s="2268"/>
      <c r="X9" s="2268"/>
      <c r="Y9" s="2268"/>
      <c r="Z9" s="2268"/>
      <c r="AA9" s="2269"/>
      <c r="AB9" s="2269"/>
      <c r="AC9" s="1355"/>
      <c r="AI9" s="1355"/>
    </row>
    <row r="10" spans="2:47" s="1372" customFormat="1" ht="15" customHeight="1" x14ac:dyDescent="0.2">
      <c r="B10" s="1370"/>
      <c r="C10" s="1371"/>
      <c r="D10" s="2264" t="s">
        <v>4</v>
      </c>
      <c r="E10" s="2264"/>
      <c r="F10" s="2264"/>
      <c r="G10" s="1371"/>
      <c r="H10" s="2270">
        <f>TTDN!L9</f>
        <v>801255024</v>
      </c>
      <c r="I10" s="2270"/>
      <c r="J10" s="2270"/>
      <c r="K10" s="2270"/>
      <c r="L10" s="2270"/>
      <c r="M10" s="2270"/>
      <c r="N10" s="2270"/>
      <c r="O10" s="2270"/>
      <c r="P10" s="2270"/>
      <c r="Q10" s="2270"/>
      <c r="R10" s="2270"/>
      <c r="S10" s="2270"/>
      <c r="T10" s="2270"/>
      <c r="U10" s="2270"/>
      <c r="V10" s="2270"/>
      <c r="W10" s="2270"/>
      <c r="X10" s="2270"/>
      <c r="Y10" s="2270"/>
      <c r="Z10" s="2270"/>
      <c r="AA10" s="2271"/>
      <c r="AB10" s="2271"/>
      <c r="AC10" s="1355"/>
      <c r="AI10" s="1355"/>
      <c r="AL10" s="1373"/>
      <c r="AU10" s="1374"/>
    </row>
    <row r="11" spans="2:47" ht="3" hidden="1" customHeight="1" x14ac:dyDescent="0.2">
      <c r="B11" s="1375"/>
      <c r="C11" s="2241"/>
      <c r="D11" s="2241"/>
      <c r="E11" s="2241"/>
      <c r="F11" s="2241"/>
      <c r="G11" s="2241"/>
      <c r="H11" s="2265"/>
      <c r="I11" s="2265"/>
      <c r="J11" s="2265"/>
      <c r="K11" s="2265"/>
      <c r="L11" s="2265"/>
      <c r="M11" s="2265"/>
      <c r="N11" s="2265"/>
      <c r="O11" s="2265"/>
      <c r="P11" s="2265"/>
      <c r="Q11" s="2265"/>
      <c r="R11" s="2265"/>
      <c r="S11" s="2265"/>
      <c r="T11" s="2265"/>
      <c r="U11" s="2265"/>
      <c r="V11" s="2265"/>
      <c r="W11" s="2265"/>
      <c r="X11" s="2265"/>
      <c r="Y11" s="2265"/>
      <c r="Z11" s="2265"/>
      <c r="AA11" s="2272"/>
      <c r="AB11" s="2272"/>
      <c r="AC11" s="1355"/>
      <c r="AI11" s="1355"/>
    </row>
    <row r="12" spans="2:47" ht="15" hidden="1" customHeight="1" x14ac:dyDescent="0.2">
      <c r="B12" s="1376"/>
      <c r="C12" s="2262" t="s">
        <v>6</v>
      </c>
      <c r="D12" s="2262"/>
      <c r="E12" s="2262"/>
      <c r="F12" s="2262"/>
      <c r="G12" s="2262"/>
      <c r="H12" s="2248" t="s">
        <v>7</v>
      </c>
      <c r="I12" s="2248"/>
      <c r="J12" s="2248"/>
      <c r="K12" s="2248"/>
      <c r="L12" s="2248"/>
      <c r="M12" s="2248"/>
      <c r="N12" s="2248"/>
      <c r="O12" s="2248"/>
      <c r="P12" s="2248"/>
      <c r="Q12" s="2248"/>
      <c r="R12" s="2248"/>
      <c r="S12" s="2248"/>
      <c r="T12" s="2248"/>
      <c r="U12" s="2248"/>
      <c r="V12" s="2248"/>
      <c r="W12" s="2248"/>
      <c r="X12" s="2248"/>
      <c r="Y12" s="2248"/>
      <c r="Z12" s="2248"/>
      <c r="AA12" s="2263"/>
      <c r="AB12" s="2263"/>
      <c r="AC12" s="1355"/>
      <c r="AI12" s="1355"/>
    </row>
    <row r="13" spans="2:47" ht="15" hidden="1" customHeight="1" x14ac:dyDescent="0.2">
      <c r="B13" s="1376"/>
      <c r="C13" s="2264" t="s">
        <v>4</v>
      </c>
      <c r="D13" s="2264"/>
      <c r="E13" s="2264"/>
      <c r="F13" s="2264"/>
      <c r="G13" s="1377"/>
      <c r="H13" s="2141" t="s">
        <v>7</v>
      </c>
      <c r="I13" s="2248"/>
      <c r="J13" s="2248"/>
      <c r="K13" s="2248"/>
      <c r="L13" s="2248"/>
      <c r="M13" s="2248"/>
      <c r="N13" s="2248"/>
      <c r="O13" s="2248"/>
      <c r="P13" s="2248"/>
      <c r="Q13" s="2248"/>
      <c r="R13" s="2248"/>
      <c r="S13" s="2248"/>
      <c r="T13" s="2248"/>
      <c r="U13" s="2248"/>
      <c r="V13" s="2248"/>
      <c r="W13" s="2248"/>
      <c r="X13" s="2248"/>
      <c r="Y13" s="2248"/>
      <c r="Z13" s="2248"/>
      <c r="AA13" s="2263"/>
      <c r="AB13" s="2263"/>
      <c r="AC13" s="1355"/>
      <c r="AI13" s="1355"/>
    </row>
    <row r="14" spans="2:47" ht="14.25" hidden="1" customHeight="1" x14ac:dyDescent="0.2">
      <c r="B14" s="1376"/>
      <c r="C14" s="1378"/>
      <c r="D14" s="1379"/>
      <c r="E14" s="1379"/>
      <c r="F14" s="1379"/>
      <c r="G14" s="1379"/>
      <c r="H14" s="1379"/>
      <c r="I14" s="1379"/>
      <c r="J14" s="1379"/>
      <c r="K14" s="1379"/>
      <c r="L14" s="1379"/>
      <c r="M14" s="1380"/>
      <c r="N14" s="1379"/>
      <c r="O14" s="1379"/>
      <c r="P14" s="1379"/>
      <c r="Q14" s="1379"/>
      <c r="R14" s="1379"/>
      <c r="S14" s="1379"/>
      <c r="T14" s="1379"/>
      <c r="U14" s="1379"/>
      <c r="V14" s="1379"/>
      <c r="W14" s="1379"/>
      <c r="X14" s="1379"/>
      <c r="Y14" s="1379"/>
      <c r="Z14" s="1379"/>
      <c r="AA14" s="1381"/>
      <c r="AB14" s="1381"/>
      <c r="AC14" s="1355"/>
      <c r="AD14" s="1382"/>
      <c r="AE14" s="1382"/>
      <c r="AF14" s="1382"/>
      <c r="AG14" s="1383"/>
      <c r="AH14" s="1383"/>
      <c r="AI14" s="1355"/>
    </row>
    <row r="15" spans="2:47" ht="15" hidden="1" customHeight="1" x14ac:dyDescent="0.2">
      <c r="B15" s="1376"/>
      <c r="C15" s="2241"/>
      <c r="D15" s="2241"/>
      <c r="E15" s="2241"/>
      <c r="F15" s="2265"/>
      <c r="G15" s="2265"/>
      <c r="H15" s="2265"/>
      <c r="I15" s="1380"/>
      <c r="J15" s="2149"/>
      <c r="K15" s="2149"/>
      <c r="L15" s="2149"/>
      <c r="M15" s="2149"/>
      <c r="N15" s="2265"/>
      <c r="O15" s="2265"/>
      <c r="P15" s="2265"/>
      <c r="Q15" s="2265"/>
      <c r="R15" s="1380"/>
      <c r="S15" s="2149"/>
      <c r="T15" s="2149"/>
      <c r="U15" s="2149"/>
      <c r="V15" s="2149"/>
      <c r="W15" s="2266"/>
      <c r="X15" s="2266"/>
      <c r="Y15" s="2266"/>
      <c r="Z15" s="2266"/>
      <c r="AA15" s="2267"/>
      <c r="AB15" s="2267"/>
      <c r="AC15" s="1355"/>
      <c r="AI15" s="1355"/>
    </row>
    <row r="16" spans="2:47" ht="11.25" hidden="1" customHeight="1" x14ac:dyDescent="0.2">
      <c r="B16" s="1376"/>
      <c r="C16" s="1378"/>
      <c r="D16" s="1379"/>
      <c r="E16" s="1379"/>
      <c r="F16" s="1379"/>
      <c r="G16" s="1379"/>
      <c r="H16" s="1380"/>
      <c r="I16" s="1380"/>
      <c r="J16" s="1380"/>
      <c r="K16" s="1380"/>
      <c r="L16" s="1379"/>
      <c r="M16" s="1379"/>
      <c r="N16" s="2259"/>
      <c r="O16" s="2259"/>
      <c r="P16" s="2259"/>
      <c r="Q16" s="2259"/>
      <c r="R16" s="1380"/>
      <c r="S16" s="1379"/>
      <c r="T16" s="1379"/>
      <c r="U16" s="1379"/>
      <c r="V16" s="1379"/>
      <c r="W16" s="1380"/>
      <c r="X16" s="1380"/>
      <c r="Y16" s="1380"/>
      <c r="Z16" s="1380"/>
      <c r="AA16" s="1384"/>
      <c r="AB16" s="1384"/>
      <c r="AC16" s="1355"/>
      <c r="AD16" s="1376"/>
      <c r="AE16" s="1376"/>
      <c r="AF16" s="1376"/>
      <c r="AG16" s="1385"/>
      <c r="AH16" s="1385"/>
      <c r="AI16" s="1355"/>
    </row>
    <row r="17" spans="2:72" ht="15" hidden="1" customHeight="1" x14ac:dyDescent="0.2">
      <c r="B17" s="1376"/>
      <c r="C17" s="2241"/>
      <c r="D17" s="2241"/>
      <c r="E17" s="2241"/>
      <c r="F17" s="2260"/>
      <c r="G17" s="2260"/>
      <c r="H17" s="2260"/>
      <c r="I17" s="1380"/>
      <c r="J17" s="1380"/>
      <c r="K17" s="2149"/>
      <c r="L17" s="2149"/>
      <c r="M17" s="2149"/>
      <c r="N17" s="2261"/>
      <c r="O17" s="2261"/>
      <c r="P17" s="2261"/>
      <c r="Q17" s="2261"/>
      <c r="R17" s="1380"/>
      <c r="S17" s="2149"/>
      <c r="T17" s="2149"/>
      <c r="U17" s="2149"/>
      <c r="V17" s="2149"/>
      <c r="W17" s="2252"/>
      <c r="X17" s="2252"/>
      <c r="Y17" s="2252"/>
      <c r="Z17" s="2252"/>
      <c r="AA17" s="2253"/>
      <c r="AB17" s="2253"/>
      <c r="AC17" s="1355"/>
      <c r="AI17" s="1355"/>
    </row>
    <row r="18" spans="2:72" ht="2.25" hidden="1" customHeight="1" x14ac:dyDescent="0.2">
      <c r="B18" s="1376"/>
      <c r="C18" s="1378"/>
      <c r="D18" s="1379"/>
      <c r="E18" s="1379"/>
      <c r="F18" s="1379"/>
      <c r="G18" s="1379"/>
      <c r="H18" s="1379"/>
      <c r="I18" s="1380"/>
      <c r="J18" s="1380"/>
      <c r="K18" s="1380"/>
      <c r="L18" s="1380"/>
      <c r="M18" s="1380"/>
      <c r="N18" s="1386"/>
      <c r="O18" s="1380"/>
      <c r="P18" s="1380"/>
      <c r="Q18" s="1379"/>
      <c r="R18" s="1379"/>
      <c r="S18" s="1379"/>
      <c r="T18" s="1379"/>
      <c r="U18" s="1379"/>
      <c r="V18" s="1380"/>
      <c r="W18" s="1380"/>
      <c r="X18" s="1380"/>
      <c r="Y18" s="1380"/>
      <c r="Z18" s="1380"/>
      <c r="AA18" s="1384"/>
      <c r="AB18" s="1384"/>
      <c r="AC18" s="1355"/>
      <c r="AD18" s="1376"/>
      <c r="AE18" s="1376"/>
      <c r="AF18" s="1376"/>
      <c r="AG18" s="1385"/>
      <c r="AH18" s="1385"/>
      <c r="AI18" s="1355"/>
    </row>
    <row r="19" spans="2:72" ht="15" hidden="1" customHeight="1" x14ac:dyDescent="0.2">
      <c r="B19" s="1376"/>
      <c r="C19" s="2241"/>
      <c r="D19" s="2241"/>
      <c r="E19" s="2241"/>
      <c r="F19" s="1380"/>
      <c r="G19" s="1380"/>
      <c r="H19" s="1380"/>
      <c r="I19" s="1380"/>
      <c r="J19" s="1380"/>
      <c r="K19" s="2149"/>
      <c r="L19" s="2149"/>
      <c r="M19" s="2149"/>
      <c r="N19" s="2254"/>
      <c r="O19" s="2254"/>
      <c r="P19" s="2254"/>
      <c r="Q19" s="2254"/>
      <c r="R19" s="2254"/>
      <c r="S19" s="2254"/>
      <c r="T19" s="2254"/>
      <c r="U19" s="2254"/>
      <c r="V19" s="2254"/>
      <c r="W19" s="2254"/>
      <c r="X19" s="2254"/>
      <c r="Y19" s="2254"/>
      <c r="Z19" s="2254"/>
      <c r="AA19" s="2255"/>
      <c r="AB19" s="2255"/>
      <c r="AC19" s="1355"/>
      <c r="AI19" s="1355"/>
    </row>
    <row r="20" spans="2:72" s="1356" customFormat="1" ht="15.75" hidden="1" customHeight="1" x14ac:dyDescent="0.2">
      <c r="B20" s="1376"/>
      <c r="C20" s="1377"/>
      <c r="D20" s="1379"/>
      <c r="E20" s="1379"/>
      <c r="F20" s="1379"/>
      <c r="G20" s="1380"/>
      <c r="H20" s="1380"/>
      <c r="I20" s="1380"/>
      <c r="J20" s="1380"/>
      <c r="K20" s="1380"/>
      <c r="L20" s="1380"/>
      <c r="M20" s="1380"/>
      <c r="N20" s="1380"/>
      <c r="O20" s="1380"/>
      <c r="P20" s="1380"/>
      <c r="Q20" s="1380"/>
      <c r="R20" s="1380"/>
      <c r="S20" s="1380"/>
      <c r="T20" s="1380"/>
      <c r="U20" s="1380"/>
      <c r="V20" s="1380"/>
      <c r="W20" s="1380"/>
      <c r="X20" s="1380"/>
      <c r="Y20" s="1380"/>
      <c r="Z20" s="1380"/>
      <c r="AA20" s="1384"/>
      <c r="AB20" s="1384"/>
      <c r="AC20" s="1355"/>
      <c r="AD20" s="1376"/>
      <c r="AE20" s="1376"/>
      <c r="AF20" s="1376"/>
      <c r="AG20" s="1385"/>
      <c r="AH20" s="1385"/>
      <c r="AI20" s="1355"/>
      <c r="AL20" s="1357"/>
      <c r="AM20" s="1358"/>
      <c r="AN20" s="1358"/>
      <c r="AO20" s="1358"/>
      <c r="AP20" s="1358"/>
      <c r="AQ20" s="1358"/>
      <c r="AR20" s="1358"/>
      <c r="AS20" s="1358"/>
      <c r="AT20" s="1358"/>
      <c r="AU20" s="1321"/>
      <c r="AV20" s="1358"/>
      <c r="AW20" s="1358"/>
      <c r="AX20" s="1358"/>
      <c r="AY20" s="1358"/>
      <c r="AZ20" s="1358"/>
      <c r="BA20" s="1358"/>
      <c r="BB20" s="1358"/>
      <c r="BC20" s="1358"/>
      <c r="BD20" s="1358"/>
      <c r="BE20" s="1358"/>
      <c r="BF20" s="1358"/>
      <c r="BG20" s="1358"/>
      <c r="BH20" s="1358"/>
      <c r="BI20" s="1358"/>
      <c r="BJ20" s="1358"/>
      <c r="BK20" s="1358"/>
      <c r="BL20" s="1358"/>
      <c r="BM20" s="1358"/>
      <c r="BN20" s="1358"/>
      <c r="BO20" s="1358"/>
      <c r="BP20" s="1358"/>
      <c r="BQ20" s="1358"/>
      <c r="BR20" s="1358"/>
      <c r="BS20" s="1358"/>
      <c r="BT20" s="1358"/>
    </row>
    <row r="21" spans="2:72" s="1356" customFormat="1" ht="12.75" hidden="1" customHeight="1" x14ac:dyDescent="0.2">
      <c r="B21" s="1375"/>
      <c r="C21" s="2241"/>
      <c r="D21" s="2241"/>
      <c r="E21" s="2241"/>
      <c r="F21" s="2241"/>
      <c r="G21" s="2241"/>
      <c r="H21" s="2241"/>
      <c r="I21" s="2241"/>
      <c r="J21" s="2241"/>
      <c r="K21" s="2241"/>
      <c r="L21" s="2241"/>
      <c r="M21" s="2241"/>
      <c r="N21" s="1387"/>
      <c r="O21" s="1387"/>
      <c r="P21" s="1387"/>
      <c r="Q21" s="1387"/>
      <c r="R21" s="1387"/>
      <c r="S21" s="1387"/>
      <c r="T21" s="1387"/>
      <c r="U21" s="1387"/>
      <c r="V21" s="1387"/>
      <c r="W21" s="1387"/>
      <c r="X21" s="1387"/>
      <c r="Y21" s="1387"/>
      <c r="Z21" s="1387"/>
      <c r="AA21" s="1388"/>
      <c r="AB21" s="1388"/>
      <c r="AC21" s="1355"/>
      <c r="AD21" s="1389"/>
      <c r="AE21" s="1389"/>
      <c r="AF21" s="1389"/>
      <c r="AG21" s="1390"/>
      <c r="AH21" s="1390"/>
      <c r="AI21" s="1355"/>
      <c r="AL21" s="1357"/>
      <c r="AM21" s="1358"/>
      <c r="AN21" s="1358"/>
      <c r="AO21" s="1358"/>
      <c r="AP21" s="1358"/>
      <c r="AQ21" s="1358"/>
      <c r="AR21" s="1358"/>
      <c r="AS21" s="1358"/>
      <c r="AT21" s="1358"/>
      <c r="AU21" s="1321"/>
      <c r="AV21" s="1358"/>
      <c r="AW21" s="1358"/>
      <c r="AX21" s="1358"/>
      <c r="AY21" s="1358"/>
      <c r="AZ21" s="1358"/>
      <c r="BA21" s="1358"/>
      <c r="BB21" s="1358"/>
      <c r="BC21" s="1358"/>
      <c r="BD21" s="1358"/>
      <c r="BE21" s="1358"/>
      <c r="BF21" s="1358"/>
      <c r="BG21" s="1358"/>
      <c r="BH21" s="1358"/>
      <c r="BI21" s="1358"/>
      <c r="BJ21" s="1358"/>
      <c r="BK21" s="1358"/>
      <c r="BL21" s="1358"/>
      <c r="BM21" s="1358"/>
      <c r="BN21" s="1358"/>
      <c r="BO21" s="1358"/>
      <c r="BP21" s="1358"/>
      <c r="BQ21" s="1358"/>
      <c r="BR21" s="1358"/>
      <c r="BS21" s="1358"/>
      <c r="BT21" s="1358"/>
    </row>
    <row r="22" spans="2:72" s="1356" customFormat="1" ht="8.25" hidden="1" customHeight="1" x14ac:dyDescent="0.2">
      <c r="B22" s="1375"/>
      <c r="C22" s="1387"/>
      <c r="D22" s="1387"/>
      <c r="E22" s="1387"/>
      <c r="F22" s="1387"/>
      <c r="G22" s="1387"/>
      <c r="H22" s="1387"/>
      <c r="I22" s="1387"/>
      <c r="J22" s="1387"/>
      <c r="K22" s="1387"/>
      <c r="L22" s="1387"/>
      <c r="M22" s="1387"/>
      <c r="N22" s="1387"/>
      <c r="O22" s="1387"/>
      <c r="P22" s="1387"/>
      <c r="Q22" s="1387"/>
      <c r="R22" s="1387"/>
      <c r="S22" s="1387"/>
      <c r="T22" s="1387"/>
      <c r="U22" s="1387"/>
      <c r="V22" s="1387"/>
      <c r="W22" s="1387"/>
      <c r="X22" s="1387"/>
      <c r="Y22" s="1387"/>
      <c r="Z22" s="1387"/>
      <c r="AA22" s="1388"/>
      <c r="AB22" s="1388"/>
      <c r="AC22" s="1355"/>
      <c r="AD22" s="1389"/>
      <c r="AE22" s="1389"/>
      <c r="AF22" s="1389"/>
      <c r="AG22" s="1390"/>
      <c r="AH22" s="1390"/>
      <c r="AI22" s="1355"/>
      <c r="AL22" s="1357"/>
      <c r="AM22" s="1358"/>
      <c r="AN22" s="1358"/>
      <c r="AO22" s="1358"/>
      <c r="AP22" s="1358"/>
      <c r="AQ22" s="1358"/>
      <c r="AR22" s="1358"/>
      <c r="AS22" s="1358"/>
      <c r="AT22" s="1358"/>
      <c r="AU22" s="1321"/>
      <c r="AV22" s="1358"/>
      <c r="AW22" s="1358"/>
      <c r="AX22" s="1358"/>
      <c r="AY22" s="1358"/>
      <c r="AZ22" s="1358"/>
      <c r="BA22" s="1358"/>
      <c r="BB22" s="1358"/>
      <c r="BC22" s="1358"/>
      <c r="BD22" s="1358"/>
      <c r="BE22" s="1358"/>
      <c r="BF22" s="1358"/>
      <c r="BG22" s="1358"/>
      <c r="BH22" s="1358"/>
      <c r="BI22" s="1358"/>
      <c r="BJ22" s="1358"/>
      <c r="BK22" s="1358"/>
      <c r="BL22" s="1358"/>
      <c r="BM22" s="1358"/>
      <c r="BN22" s="1358"/>
      <c r="BO22" s="1358"/>
      <c r="BP22" s="1358"/>
      <c r="BQ22" s="1358"/>
      <c r="BR22" s="1358"/>
      <c r="BS22" s="1358"/>
      <c r="BT22" s="1358"/>
    </row>
    <row r="23" spans="2:72" s="1356" customFormat="1" ht="15" hidden="1" customHeight="1" x14ac:dyDescent="0.2">
      <c r="B23" s="1375"/>
      <c r="C23" s="1387"/>
      <c r="D23" s="1387"/>
      <c r="E23" s="1387"/>
      <c r="F23" s="1387"/>
      <c r="G23" s="1387"/>
      <c r="H23" s="1387"/>
      <c r="I23" s="1387"/>
      <c r="J23" s="1387"/>
      <c r="K23" s="1387"/>
      <c r="L23" s="1387"/>
      <c r="M23" s="1387"/>
      <c r="N23" s="1387"/>
      <c r="O23" s="1387"/>
      <c r="P23" s="1387"/>
      <c r="Q23" s="1387"/>
      <c r="R23" s="1387"/>
      <c r="S23" s="1387"/>
      <c r="T23" s="1387"/>
      <c r="U23" s="1387"/>
      <c r="V23" s="1387"/>
      <c r="W23" s="1387"/>
      <c r="X23" s="1387"/>
      <c r="Y23" s="1387"/>
      <c r="Z23" s="1387"/>
      <c r="AA23" s="1388"/>
      <c r="AB23" s="1388"/>
      <c r="AC23" s="1355"/>
      <c r="AD23" s="1389"/>
      <c r="AE23" s="1389"/>
      <c r="AF23" s="1389"/>
      <c r="AG23" s="1390"/>
      <c r="AH23" s="1390"/>
      <c r="AI23" s="1355"/>
      <c r="AL23" s="1357"/>
      <c r="AM23" s="1358"/>
      <c r="AN23" s="1358"/>
      <c r="AO23" s="1358"/>
      <c r="AP23" s="1358"/>
      <c r="AQ23" s="1358"/>
      <c r="AR23" s="1358"/>
      <c r="AS23" s="1358"/>
      <c r="AT23" s="1358"/>
      <c r="AU23" s="1321"/>
      <c r="AV23" s="1358"/>
      <c r="AW23" s="1358"/>
      <c r="AX23" s="1358"/>
      <c r="AY23" s="1358"/>
      <c r="AZ23" s="1358"/>
      <c r="BA23" s="1358"/>
      <c r="BB23" s="1358"/>
      <c r="BC23" s="1358"/>
      <c r="BD23" s="1358"/>
      <c r="BE23" s="1358"/>
      <c r="BF23" s="1358"/>
      <c r="BG23" s="1358"/>
      <c r="BH23" s="1358"/>
      <c r="BI23" s="1358"/>
      <c r="BJ23" s="1358"/>
      <c r="BK23" s="1358"/>
      <c r="BL23" s="1358"/>
      <c r="BM23" s="1358"/>
      <c r="BN23" s="1358"/>
      <c r="BO23" s="1358"/>
      <c r="BP23" s="1358"/>
      <c r="BQ23" s="1358"/>
      <c r="BR23" s="1358"/>
      <c r="BS23" s="1358"/>
      <c r="BT23" s="1358"/>
    </row>
    <row r="24" spans="2:72" s="1356" customFormat="1" ht="15" hidden="1" customHeight="1" x14ac:dyDescent="0.2">
      <c r="B24" s="1375"/>
      <c r="C24" s="1387"/>
      <c r="D24" s="1387"/>
      <c r="E24" s="1387"/>
      <c r="F24" s="1387"/>
      <c r="G24" s="1387"/>
      <c r="H24" s="1387"/>
      <c r="I24" s="1387"/>
      <c r="J24" s="1387"/>
      <c r="K24" s="1387"/>
      <c r="L24" s="1387"/>
      <c r="M24" s="1387"/>
      <c r="N24" s="1387"/>
      <c r="O24" s="1387"/>
      <c r="P24" s="1387"/>
      <c r="Q24" s="1387"/>
      <c r="R24" s="1387"/>
      <c r="S24" s="1387"/>
      <c r="T24" s="1387"/>
      <c r="U24" s="1387"/>
      <c r="V24" s="1387"/>
      <c r="W24" s="1387"/>
      <c r="X24" s="1387"/>
      <c r="Y24" s="1387"/>
      <c r="Z24" s="1387"/>
      <c r="AA24" s="1388"/>
      <c r="AB24" s="1388"/>
      <c r="AC24" s="1355"/>
      <c r="AD24" s="1389"/>
      <c r="AE24" s="1389"/>
      <c r="AF24" s="1389"/>
      <c r="AG24" s="1390"/>
      <c r="AH24" s="1390"/>
      <c r="AI24" s="1355"/>
      <c r="AL24" s="1357"/>
      <c r="AM24" s="1358"/>
      <c r="AN24" s="1358"/>
      <c r="AO24" s="1358"/>
      <c r="AP24" s="1358"/>
      <c r="AQ24" s="1358"/>
      <c r="AR24" s="1358"/>
      <c r="AS24" s="1358"/>
      <c r="AT24" s="1358"/>
      <c r="AU24" s="1321"/>
      <c r="AV24" s="1358"/>
      <c r="AW24" s="1358"/>
      <c r="AX24" s="1358"/>
      <c r="AY24" s="1358"/>
      <c r="AZ24" s="1358"/>
      <c r="BA24" s="1358"/>
      <c r="BB24" s="1358"/>
      <c r="BC24" s="1358"/>
      <c r="BD24" s="1358"/>
      <c r="BE24" s="1358"/>
      <c r="BF24" s="1358"/>
      <c r="BG24" s="1358"/>
      <c r="BH24" s="1358"/>
      <c r="BI24" s="1358"/>
      <c r="BJ24" s="1358"/>
      <c r="BK24" s="1358"/>
      <c r="BL24" s="1358"/>
      <c r="BM24" s="1358"/>
      <c r="BN24" s="1358"/>
      <c r="BO24" s="1358"/>
      <c r="BP24" s="1358"/>
      <c r="BQ24" s="1358"/>
      <c r="BR24" s="1358"/>
      <c r="BS24" s="1358"/>
      <c r="BT24" s="1358"/>
    </row>
    <row r="25" spans="2:72" s="1356" customFormat="1" ht="15" hidden="1" customHeight="1" x14ac:dyDescent="0.2">
      <c r="B25" s="1350"/>
      <c r="C25" s="1391"/>
      <c r="D25" s="1391"/>
      <c r="E25" s="1391"/>
      <c r="F25" s="1391"/>
      <c r="G25" s="1391"/>
      <c r="H25" s="1391"/>
      <c r="I25" s="1391"/>
      <c r="J25" s="1391"/>
      <c r="K25" s="1391"/>
      <c r="L25" s="1391"/>
      <c r="M25" s="1391"/>
      <c r="N25" s="1391"/>
      <c r="O25" s="1391"/>
      <c r="P25" s="1391"/>
      <c r="Q25" s="1391"/>
      <c r="R25" s="1391"/>
      <c r="S25" s="1391"/>
      <c r="T25" s="1391"/>
      <c r="U25" s="1391"/>
      <c r="V25" s="1391"/>
      <c r="W25" s="1391"/>
      <c r="X25" s="1391"/>
      <c r="Y25" s="1391"/>
      <c r="Z25" s="1391"/>
      <c r="AA25" s="1392"/>
      <c r="AB25" s="1392"/>
      <c r="AC25" s="1355"/>
      <c r="AD25" s="1393"/>
      <c r="AE25" s="1393"/>
      <c r="AF25" s="1393"/>
      <c r="AG25" s="1394"/>
      <c r="AH25" s="1394"/>
      <c r="AI25" s="1355"/>
      <c r="AL25" s="1357"/>
      <c r="AM25" s="1358"/>
      <c r="AN25" s="1358"/>
      <c r="AO25" s="1358"/>
      <c r="AP25" s="1358"/>
      <c r="AQ25" s="1358"/>
      <c r="AR25" s="1358"/>
      <c r="AS25" s="1358"/>
      <c r="AT25" s="1358"/>
      <c r="AU25" s="1321"/>
      <c r="AV25" s="1358"/>
      <c r="AW25" s="1358"/>
      <c r="AX25" s="1358"/>
      <c r="AY25" s="1358"/>
      <c r="AZ25" s="1358"/>
      <c r="BA25" s="1358"/>
      <c r="BB25" s="1358"/>
      <c r="BC25" s="1358"/>
      <c r="BD25" s="1358"/>
      <c r="BE25" s="1358"/>
      <c r="BF25" s="1358"/>
      <c r="BG25" s="1358"/>
      <c r="BH25" s="1358"/>
      <c r="BI25" s="1358"/>
      <c r="BJ25" s="1358"/>
      <c r="BK25" s="1358"/>
      <c r="BL25" s="1358"/>
      <c r="BM25" s="1358"/>
      <c r="BN25" s="1358"/>
      <c r="BO25" s="1358"/>
      <c r="BP25" s="1358"/>
      <c r="BQ25" s="1358"/>
      <c r="BR25" s="1358"/>
      <c r="BS25" s="1358"/>
      <c r="BT25" s="1358"/>
    </row>
    <row r="26" spans="2:72" s="1356" customFormat="1" ht="15" hidden="1" customHeight="1" x14ac:dyDescent="0.2">
      <c r="B26" s="1350"/>
      <c r="C26" s="1391"/>
      <c r="D26" s="1391"/>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2"/>
      <c r="AB26" s="1392"/>
      <c r="AC26" s="1355"/>
      <c r="AD26" s="1393"/>
      <c r="AE26" s="1393"/>
      <c r="AF26" s="1393"/>
      <c r="AG26" s="1394"/>
      <c r="AH26" s="1394"/>
      <c r="AI26" s="1355"/>
      <c r="AL26" s="1357"/>
      <c r="AM26" s="1358"/>
      <c r="AN26" s="1358"/>
      <c r="AO26" s="1358"/>
      <c r="AP26" s="1358"/>
      <c r="AQ26" s="1358"/>
      <c r="AR26" s="1358"/>
      <c r="AS26" s="1358"/>
      <c r="AT26" s="1358"/>
      <c r="AU26" s="1321"/>
      <c r="AV26" s="1358"/>
      <c r="AW26" s="1358"/>
      <c r="AX26" s="1358"/>
      <c r="AY26" s="1358"/>
      <c r="AZ26" s="1358"/>
      <c r="BA26" s="1358"/>
      <c r="BB26" s="1358"/>
      <c r="BC26" s="1358"/>
      <c r="BD26" s="1358"/>
      <c r="BE26" s="1358"/>
      <c r="BF26" s="1358"/>
      <c r="BG26" s="1358"/>
      <c r="BH26" s="1358"/>
      <c r="BI26" s="1358"/>
      <c r="BJ26" s="1358"/>
      <c r="BK26" s="1358"/>
      <c r="BL26" s="1358"/>
      <c r="BM26" s="1358"/>
      <c r="BN26" s="1358"/>
      <c r="BO26" s="1358"/>
      <c r="BP26" s="1358"/>
      <c r="BQ26" s="1358"/>
      <c r="BR26" s="1358"/>
      <c r="BS26" s="1358"/>
      <c r="BT26" s="1358"/>
    </row>
    <row r="27" spans="2:72" s="1356" customFormat="1" ht="15" hidden="1" customHeight="1" x14ac:dyDescent="0.2">
      <c r="B27" s="1350"/>
      <c r="C27" s="1391"/>
      <c r="D27" s="1391"/>
      <c r="E27" s="1391"/>
      <c r="F27" s="1391"/>
      <c r="G27" s="1391"/>
      <c r="H27" s="1391"/>
      <c r="I27" s="1391"/>
      <c r="J27" s="1391"/>
      <c r="K27" s="1391"/>
      <c r="L27" s="1391"/>
      <c r="M27" s="1391"/>
      <c r="N27" s="1391"/>
      <c r="O27" s="1391"/>
      <c r="P27" s="1391"/>
      <c r="Q27" s="1391"/>
      <c r="R27" s="1391"/>
      <c r="S27" s="1391"/>
      <c r="T27" s="1391"/>
      <c r="U27" s="1391"/>
      <c r="V27" s="1391"/>
      <c r="W27" s="1391"/>
      <c r="X27" s="1391"/>
      <c r="Y27" s="1391"/>
      <c r="Z27" s="1391"/>
      <c r="AA27" s="1392"/>
      <c r="AB27" s="1392"/>
      <c r="AC27" s="1355"/>
      <c r="AD27" s="1393"/>
      <c r="AE27" s="1393"/>
      <c r="AF27" s="1393"/>
      <c r="AG27" s="1394"/>
      <c r="AH27" s="1394"/>
      <c r="AI27" s="1355"/>
      <c r="AL27" s="1357"/>
      <c r="AM27" s="1358"/>
      <c r="AN27" s="1358"/>
      <c r="AO27" s="1358"/>
      <c r="AP27" s="1358"/>
      <c r="AQ27" s="1358"/>
      <c r="AR27" s="1358"/>
      <c r="AS27" s="1358"/>
      <c r="AT27" s="1358"/>
      <c r="AU27" s="1321"/>
      <c r="AV27" s="1358"/>
      <c r="AW27" s="1358"/>
      <c r="AX27" s="1358"/>
      <c r="AY27" s="1358"/>
      <c r="AZ27" s="1358"/>
      <c r="BA27" s="1358"/>
      <c r="BB27" s="1358"/>
      <c r="BC27" s="1358"/>
      <c r="BD27" s="1358"/>
      <c r="BE27" s="1358"/>
      <c r="BF27" s="1358"/>
      <c r="BG27" s="1358"/>
      <c r="BH27" s="1358"/>
      <c r="BI27" s="1358"/>
      <c r="BJ27" s="1358"/>
      <c r="BK27" s="1358"/>
      <c r="BL27" s="1358"/>
      <c r="BM27" s="1358"/>
      <c r="BN27" s="1358"/>
      <c r="BO27" s="1358"/>
      <c r="BP27" s="1358"/>
      <c r="BQ27" s="1358"/>
      <c r="BR27" s="1358"/>
      <c r="BS27" s="1358"/>
      <c r="BT27" s="1358"/>
    </row>
    <row r="28" spans="2:72" s="1356" customFormat="1" ht="15" hidden="1" customHeight="1" x14ac:dyDescent="0.2">
      <c r="B28" s="1350"/>
      <c r="C28" s="1391"/>
      <c r="D28" s="1391"/>
      <c r="E28" s="1391"/>
      <c r="F28" s="1391"/>
      <c r="G28" s="1391"/>
      <c r="H28" s="1391"/>
      <c r="I28" s="1391"/>
      <c r="J28" s="1391"/>
      <c r="K28" s="1391"/>
      <c r="L28" s="1391"/>
      <c r="M28" s="1391"/>
      <c r="N28" s="1391"/>
      <c r="O28" s="1391"/>
      <c r="P28" s="1391"/>
      <c r="Q28" s="1391"/>
      <c r="R28" s="1391"/>
      <c r="S28" s="1391"/>
      <c r="T28" s="1391"/>
      <c r="U28" s="1391"/>
      <c r="V28" s="1391"/>
      <c r="W28" s="1391"/>
      <c r="X28" s="1391"/>
      <c r="Y28" s="1391"/>
      <c r="Z28" s="1391"/>
      <c r="AA28" s="1392"/>
      <c r="AB28" s="1392"/>
      <c r="AC28" s="1355"/>
      <c r="AD28" s="1393"/>
      <c r="AE28" s="1393"/>
      <c r="AF28" s="1393"/>
      <c r="AG28" s="1394"/>
      <c r="AH28" s="1394"/>
      <c r="AI28" s="1355"/>
      <c r="AL28" s="1357"/>
      <c r="AM28" s="1358"/>
      <c r="AN28" s="1358"/>
      <c r="AO28" s="1358"/>
      <c r="AP28" s="1358"/>
      <c r="AQ28" s="1358"/>
      <c r="AR28" s="1358"/>
      <c r="AS28" s="1358"/>
      <c r="AT28" s="1358"/>
      <c r="AU28" s="1321"/>
      <c r="AV28" s="1358"/>
      <c r="AW28" s="1358"/>
      <c r="AX28" s="1358"/>
      <c r="AY28" s="1358"/>
      <c r="AZ28" s="1358"/>
      <c r="BA28" s="1358"/>
      <c r="BB28" s="1358"/>
      <c r="BC28" s="1358"/>
      <c r="BD28" s="1358"/>
      <c r="BE28" s="1358"/>
      <c r="BF28" s="1358"/>
      <c r="BG28" s="1358"/>
      <c r="BH28" s="1358"/>
      <c r="BI28" s="1358"/>
      <c r="BJ28" s="1358"/>
      <c r="BK28" s="1358"/>
      <c r="BL28" s="1358"/>
      <c r="BM28" s="1358"/>
      <c r="BN28" s="1358"/>
      <c r="BO28" s="1358"/>
      <c r="BP28" s="1358"/>
      <c r="BQ28" s="1358"/>
      <c r="BR28" s="1358"/>
      <c r="BS28" s="1358"/>
      <c r="BT28" s="1358"/>
    </row>
    <row r="29" spans="2:72" s="1356" customFormat="1" ht="15" hidden="1" customHeight="1" x14ac:dyDescent="0.2">
      <c r="B29" s="1350"/>
      <c r="C29" s="1391"/>
      <c r="D29" s="1391"/>
      <c r="E29" s="1391"/>
      <c r="F29" s="1391"/>
      <c r="G29" s="1391"/>
      <c r="H29" s="1391"/>
      <c r="I29" s="1391"/>
      <c r="J29" s="1391"/>
      <c r="K29" s="1391"/>
      <c r="L29" s="1391"/>
      <c r="M29" s="1391"/>
      <c r="N29" s="1391"/>
      <c r="O29" s="1391"/>
      <c r="P29" s="1391"/>
      <c r="Q29" s="1391"/>
      <c r="R29" s="1391"/>
      <c r="S29" s="1391"/>
      <c r="T29" s="1391"/>
      <c r="U29" s="1391"/>
      <c r="V29" s="1391"/>
      <c r="W29" s="1391"/>
      <c r="X29" s="1391"/>
      <c r="Y29" s="1391"/>
      <c r="Z29" s="1391"/>
      <c r="AA29" s="1392"/>
      <c r="AB29" s="1392"/>
      <c r="AC29" s="1355"/>
      <c r="AD29" s="1393"/>
      <c r="AE29" s="1393"/>
      <c r="AF29" s="1393"/>
      <c r="AG29" s="1394"/>
      <c r="AH29" s="1394"/>
      <c r="AI29" s="1355"/>
      <c r="AL29" s="1357"/>
      <c r="AM29" s="1358"/>
      <c r="AN29" s="1358"/>
      <c r="AO29" s="1358"/>
      <c r="AP29" s="1358"/>
      <c r="AQ29" s="1358"/>
      <c r="AR29" s="1358"/>
      <c r="AS29" s="1358"/>
      <c r="AT29" s="1358"/>
      <c r="AU29" s="1321"/>
      <c r="AV29" s="1358"/>
      <c r="AW29" s="1358"/>
      <c r="AX29" s="1358"/>
      <c r="AY29" s="1358"/>
      <c r="AZ29" s="1358"/>
      <c r="BA29" s="1358"/>
      <c r="BB29" s="1358"/>
      <c r="BC29" s="1358"/>
      <c r="BD29" s="1358"/>
      <c r="BE29" s="1358"/>
      <c r="BF29" s="1358"/>
      <c r="BG29" s="1358"/>
      <c r="BH29" s="1358"/>
      <c r="BI29" s="1358"/>
      <c r="BJ29" s="1358"/>
      <c r="BK29" s="1358"/>
      <c r="BL29" s="1358"/>
      <c r="BM29" s="1358"/>
      <c r="BN29" s="1358"/>
      <c r="BO29" s="1358"/>
      <c r="BP29" s="1358"/>
      <c r="BQ29" s="1358"/>
      <c r="BR29" s="1358"/>
      <c r="BS29" s="1358"/>
      <c r="BT29" s="1358"/>
    </row>
    <row r="30" spans="2:72" s="1356" customFormat="1" ht="15" hidden="1" customHeight="1" x14ac:dyDescent="0.2">
      <c r="B30" s="1350"/>
      <c r="C30" s="1395"/>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7"/>
      <c r="AB30" s="1397"/>
      <c r="AC30" s="1355"/>
      <c r="AD30" s="1350"/>
      <c r="AE30" s="1350"/>
      <c r="AF30" s="1350"/>
      <c r="AG30" s="1398"/>
      <c r="AH30" s="1398"/>
      <c r="AI30" s="1355"/>
      <c r="AL30" s="1357"/>
      <c r="AM30" s="1358"/>
      <c r="AN30" s="1358"/>
      <c r="AO30" s="1358"/>
      <c r="AP30" s="1358"/>
      <c r="AQ30" s="1358"/>
      <c r="AR30" s="1358"/>
      <c r="AS30" s="1358"/>
      <c r="AT30" s="1358"/>
      <c r="AU30" s="1321"/>
      <c r="AV30" s="1358"/>
      <c r="AW30" s="1358"/>
      <c r="AX30" s="1358"/>
      <c r="AY30" s="1358"/>
      <c r="AZ30" s="1358"/>
      <c r="BA30" s="1358"/>
      <c r="BB30" s="1358"/>
      <c r="BC30" s="1358"/>
      <c r="BD30" s="1358"/>
      <c r="BE30" s="1358"/>
      <c r="BF30" s="1358"/>
      <c r="BG30" s="1358"/>
      <c r="BH30" s="1358"/>
      <c r="BI30" s="1358"/>
      <c r="BJ30" s="1358"/>
      <c r="BK30" s="1358"/>
      <c r="BL30" s="1358"/>
      <c r="BM30" s="1358"/>
      <c r="BN30" s="1358"/>
      <c r="BO30" s="1358"/>
      <c r="BP30" s="1358"/>
      <c r="BQ30" s="1358"/>
      <c r="BR30" s="1358"/>
      <c r="BS30" s="1358"/>
      <c r="BT30" s="1358"/>
    </row>
    <row r="31" spans="2:72" s="1356" customFormat="1" ht="15" hidden="1" customHeight="1" x14ac:dyDescent="0.2">
      <c r="B31" s="1350"/>
      <c r="C31" s="1395"/>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7"/>
      <c r="AB31" s="1397"/>
      <c r="AC31" s="1355"/>
      <c r="AD31" s="1350"/>
      <c r="AE31" s="1350"/>
      <c r="AF31" s="1350"/>
      <c r="AG31" s="1398"/>
      <c r="AH31" s="1398"/>
      <c r="AI31" s="1355"/>
      <c r="AL31" s="1357"/>
      <c r="AM31" s="1358"/>
      <c r="AN31" s="1358"/>
      <c r="AO31" s="1358"/>
      <c r="AP31" s="1358"/>
      <c r="AQ31" s="1358"/>
      <c r="AR31" s="1358"/>
      <c r="AS31" s="1358"/>
      <c r="AT31" s="1358"/>
      <c r="AU31" s="1321"/>
      <c r="AV31" s="1358"/>
      <c r="AW31" s="1358"/>
      <c r="AX31" s="1358"/>
      <c r="AY31" s="1358"/>
      <c r="AZ31" s="1358"/>
      <c r="BA31" s="1358"/>
      <c r="BB31" s="1358"/>
      <c r="BC31" s="1358"/>
      <c r="BD31" s="1358"/>
      <c r="BE31" s="1358"/>
      <c r="BF31" s="1358"/>
      <c r="BG31" s="1358"/>
      <c r="BH31" s="1358"/>
      <c r="BI31" s="1358"/>
      <c r="BJ31" s="1358"/>
      <c r="BK31" s="1358"/>
      <c r="BL31" s="1358"/>
      <c r="BM31" s="1358"/>
      <c r="BN31" s="1358"/>
      <c r="BO31" s="1358"/>
      <c r="BP31" s="1358"/>
      <c r="BQ31" s="1358"/>
      <c r="BR31" s="1358"/>
      <c r="BS31" s="1358"/>
      <c r="BT31" s="1358"/>
    </row>
    <row r="32" spans="2:72" s="1356" customFormat="1" ht="15" hidden="1" customHeight="1" x14ac:dyDescent="0.2">
      <c r="B32" s="1350"/>
      <c r="C32" s="1395"/>
      <c r="D32" s="1396"/>
      <c r="E32" s="1396"/>
      <c r="F32" s="1396"/>
      <c r="G32" s="1396"/>
      <c r="H32" s="1396"/>
      <c r="I32" s="1396"/>
      <c r="J32" s="1396"/>
      <c r="K32" s="1396"/>
      <c r="L32" s="1396"/>
      <c r="M32" s="1396"/>
      <c r="N32" s="1396"/>
      <c r="O32" s="1396"/>
      <c r="P32" s="1396"/>
      <c r="Q32" s="1396"/>
      <c r="R32" s="1396"/>
      <c r="S32" s="1396"/>
      <c r="T32" s="1396"/>
      <c r="U32" s="1396"/>
      <c r="V32" s="1396"/>
      <c r="W32" s="1396"/>
      <c r="X32" s="1396"/>
      <c r="Y32" s="1396"/>
      <c r="Z32" s="1396"/>
      <c r="AA32" s="1397"/>
      <c r="AB32" s="1397"/>
      <c r="AC32" s="1355"/>
      <c r="AD32" s="1350"/>
      <c r="AE32" s="1350"/>
      <c r="AF32" s="1350"/>
      <c r="AG32" s="1398"/>
      <c r="AH32" s="1398"/>
      <c r="AI32" s="1355"/>
      <c r="AL32" s="1357"/>
      <c r="AM32" s="1358"/>
      <c r="AN32" s="1358"/>
      <c r="AO32" s="1358"/>
      <c r="AP32" s="1358"/>
      <c r="AQ32" s="1358"/>
      <c r="AR32" s="1358"/>
      <c r="AS32" s="1358"/>
      <c r="AT32" s="1358"/>
      <c r="AU32" s="1321"/>
      <c r="AV32" s="1358"/>
      <c r="AW32" s="1358"/>
      <c r="AX32" s="1358"/>
      <c r="AY32" s="1358"/>
      <c r="AZ32" s="1358"/>
      <c r="BA32" s="1358"/>
      <c r="BB32" s="1358"/>
      <c r="BC32" s="1358"/>
      <c r="BD32" s="1358"/>
      <c r="BE32" s="1358"/>
      <c r="BF32" s="1358"/>
      <c r="BG32" s="1358"/>
      <c r="BH32" s="1358"/>
      <c r="BI32" s="1358"/>
      <c r="BJ32" s="1358"/>
      <c r="BK32" s="1358"/>
      <c r="BL32" s="1358"/>
      <c r="BM32" s="1358"/>
      <c r="BN32" s="1358"/>
      <c r="BO32" s="1358"/>
      <c r="BP32" s="1358"/>
      <c r="BQ32" s="1358"/>
      <c r="BR32" s="1358"/>
      <c r="BS32" s="1358"/>
      <c r="BT32" s="1358"/>
    </row>
    <row r="33" spans="2:72" s="1356" customFormat="1" ht="15" hidden="1" customHeight="1" x14ac:dyDescent="0.2">
      <c r="B33" s="1350"/>
      <c r="C33" s="1395"/>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7"/>
      <c r="AB33" s="1397"/>
      <c r="AC33" s="1355"/>
      <c r="AD33" s="1350"/>
      <c r="AE33" s="1350"/>
      <c r="AF33" s="1350"/>
      <c r="AG33" s="1398"/>
      <c r="AH33" s="1398"/>
      <c r="AI33" s="1355"/>
      <c r="AL33" s="1357"/>
      <c r="AM33" s="1358"/>
      <c r="AN33" s="1358"/>
      <c r="AO33" s="1358"/>
      <c r="AP33" s="1358"/>
      <c r="AQ33" s="1358"/>
      <c r="AR33" s="1358"/>
      <c r="AS33" s="1358"/>
      <c r="AT33" s="1358"/>
      <c r="AU33" s="1321"/>
      <c r="AV33" s="1358"/>
      <c r="AW33" s="1358"/>
      <c r="AX33" s="1358"/>
      <c r="AY33" s="1358"/>
      <c r="AZ33" s="1358"/>
      <c r="BA33" s="1358"/>
      <c r="BB33" s="1358"/>
      <c r="BC33" s="1358"/>
      <c r="BD33" s="1358"/>
      <c r="BE33" s="1358"/>
      <c r="BF33" s="1358"/>
      <c r="BG33" s="1358"/>
      <c r="BH33" s="1358"/>
      <c r="BI33" s="1358"/>
      <c r="BJ33" s="1358"/>
      <c r="BK33" s="1358"/>
      <c r="BL33" s="1358"/>
      <c r="BM33" s="1358"/>
      <c r="BN33" s="1358"/>
      <c r="BO33" s="1358"/>
      <c r="BP33" s="1358"/>
      <c r="BQ33" s="1358"/>
      <c r="BR33" s="1358"/>
      <c r="BS33" s="1358"/>
      <c r="BT33" s="1358"/>
    </row>
    <row r="34" spans="2:72" s="1356" customFormat="1" ht="15" hidden="1" customHeight="1" x14ac:dyDescent="0.2">
      <c r="B34" s="1350"/>
      <c r="C34" s="1395"/>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7"/>
      <c r="AB34" s="1397"/>
      <c r="AC34" s="1355"/>
      <c r="AD34" s="1350"/>
      <c r="AE34" s="1350"/>
      <c r="AF34" s="1350"/>
      <c r="AG34" s="1398"/>
      <c r="AH34" s="1398"/>
      <c r="AI34" s="1355"/>
      <c r="AL34" s="1357"/>
      <c r="AM34" s="1358"/>
      <c r="AN34" s="1358"/>
      <c r="AO34" s="1358"/>
      <c r="AP34" s="1358"/>
      <c r="AQ34" s="1358"/>
      <c r="AR34" s="1358"/>
      <c r="AS34" s="1358"/>
      <c r="AT34" s="1358"/>
      <c r="AU34" s="1321"/>
      <c r="AV34" s="1358"/>
      <c r="AW34" s="1358"/>
      <c r="AX34" s="1358"/>
      <c r="AY34" s="1358"/>
      <c r="AZ34" s="1358"/>
      <c r="BA34" s="1358"/>
      <c r="BB34" s="1358"/>
      <c r="BC34" s="1358"/>
      <c r="BD34" s="1358"/>
      <c r="BE34" s="1358"/>
      <c r="BF34" s="1358"/>
      <c r="BG34" s="1358"/>
      <c r="BH34" s="1358"/>
      <c r="BI34" s="1358"/>
      <c r="BJ34" s="1358"/>
      <c r="BK34" s="1358"/>
      <c r="BL34" s="1358"/>
      <c r="BM34" s="1358"/>
      <c r="BN34" s="1358"/>
      <c r="BO34" s="1358"/>
      <c r="BP34" s="1358"/>
      <c r="BQ34" s="1358"/>
      <c r="BR34" s="1358"/>
      <c r="BS34" s="1358"/>
      <c r="BT34" s="1358"/>
    </row>
    <row r="35" spans="2:72" s="1356" customFormat="1" ht="15" hidden="1" customHeight="1" x14ac:dyDescent="0.2">
      <c r="B35" s="1350"/>
      <c r="C35" s="1395"/>
      <c r="D35" s="1396"/>
      <c r="E35" s="1396"/>
      <c r="F35" s="1396"/>
      <c r="G35" s="1396"/>
      <c r="H35" s="1396"/>
      <c r="I35" s="1396"/>
      <c r="J35" s="1396"/>
      <c r="K35" s="1396"/>
      <c r="L35" s="1396"/>
      <c r="M35" s="1396"/>
      <c r="N35" s="1396"/>
      <c r="O35" s="1396"/>
      <c r="P35" s="1396"/>
      <c r="Q35" s="1396"/>
      <c r="R35" s="1396"/>
      <c r="S35" s="1396"/>
      <c r="T35" s="1396"/>
      <c r="U35" s="1396"/>
      <c r="V35" s="1396"/>
      <c r="W35" s="1396"/>
      <c r="X35" s="1396"/>
      <c r="Y35" s="1396"/>
      <c r="Z35" s="1396"/>
      <c r="AA35" s="1397"/>
      <c r="AB35" s="1397"/>
      <c r="AC35" s="1355"/>
      <c r="AD35" s="1350"/>
      <c r="AE35" s="1350"/>
      <c r="AF35" s="1350"/>
      <c r="AG35" s="1398"/>
      <c r="AH35" s="1398"/>
      <c r="AI35" s="1355"/>
      <c r="AL35" s="1357"/>
      <c r="AM35" s="1358"/>
      <c r="AN35" s="1358"/>
      <c r="AO35" s="1358"/>
      <c r="AP35" s="1358"/>
      <c r="AQ35" s="1358"/>
      <c r="AR35" s="1358"/>
      <c r="AS35" s="1358"/>
      <c r="AT35" s="1358"/>
      <c r="AU35" s="1321"/>
      <c r="AV35" s="1358"/>
      <c r="AW35" s="1358"/>
      <c r="AX35" s="1358"/>
      <c r="AY35" s="1358"/>
      <c r="AZ35" s="1358"/>
      <c r="BA35" s="1358"/>
      <c r="BB35" s="1358"/>
      <c r="BC35" s="1358"/>
      <c r="BD35" s="1358"/>
      <c r="BE35" s="1358"/>
      <c r="BF35" s="1358"/>
      <c r="BG35" s="1358"/>
      <c r="BH35" s="1358"/>
      <c r="BI35" s="1358"/>
      <c r="BJ35" s="1358"/>
      <c r="BK35" s="1358"/>
      <c r="BL35" s="1358"/>
      <c r="BM35" s="1358"/>
      <c r="BN35" s="1358"/>
      <c r="BO35" s="1358"/>
      <c r="BP35" s="1358"/>
      <c r="BQ35" s="1358"/>
      <c r="BR35" s="1358"/>
      <c r="BS35" s="1358"/>
      <c r="BT35" s="1358"/>
    </row>
    <row r="36" spans="2:72" ht="15" hidden="1" customHeight="1" x14ac:dyDescent="0.2">
      <c r="B36" s="1350"/>
      <c r="C36" s="1395"/>
      <c r="D36" s="1396"/>
      <c r="E36" s="1396"/>
      <c r="F36" s="1396"/>
      <c r="G36" s="1396"/>
      <c r="H36" s="1396"/>
      <c r="I36" s="1396"/>
      <c r="J36" s="1396"/>
      <c r="K36" s="1396"/>
      <c r="L36" s="1396"/>
      <c r="M36" s="1396"/>
      <c r="N36" s="1396"/>
      <c r="O36" s="1396"/>
      <c r="P36" s="1396"/>
      <c r="Q36" s="1396"/>
      <c r="R36" s="1396"/>
      <c r="S36" s="1396"/>
      <c r="T36" s="1396"/>
      <c r="U36" s="1396"/>
      <c r="V36" s="1396"/>
      <c r="W36" s="1396"/>
      <c r="X36" s="1396"/>
      <c r="Y36" s="1396"/>
      <c r="Z36" s="1396"/>
      <c r="AA36" s="1397"/>
      <c r="AB36" s="1397"/>
      <c r="AC36" s="1355"/>
      <c r="AD36" s="1350"/>
      <c r="AE36" s="1350"/>
      <c r="AF36" s="1350"/>
      <c r="AG36" s="1398"/>
      <c r="AH36" s="1398"/>
      <c r="AI36" s="1355"/>
    </row>
    <row r="37" spans="2:72" s="1372" customFormat="1" ht="15" hidden="1" customHeight="1" x14ac:dyDescent="0.2">
      <c r="B37" s="1370"/>
      <c r="C37" s="1378"/>
      <c r="D37" s="1378"/>
      <c r="E37" s="1378"/>
      <c r="F37" s="1378"/>
      <c r="G37" s="1378"/>
      <c r="H37" s="1399"/>
      <c r="I37" s="1399"/>
      <c r="J37" s="1399"/>
      <c r="K37" s="1399"/>
      <c r="L37" s="1400"/>
      <c r="M37" s="1400"/>
      <c r="N37" s="1400"/>
      <c r="O37" s="1400"/>
      <c r="P37" s="1400"/>
      <c r="Q37" s="1400"/>
      <c r="R37" s="1400"/>
      <c r="S37" s="1400"/>
      <c r="T37" s="1400"/>
      <c r="U37" s="1400"/>
      <c r="V37" s="1400"/>
      <c r="W37" s="1400"/>
      <c r="X37" s="1400"/>
      <c r="Y37" s="1400"/>
      <c r="Z37" s="1400"/>
      <c r="AA37" s="1401"/>
      <c r="AB37" s="1401"/>
      <c r="AC37" s="1355"/>
      <c r="AD37" s="1402"/>
      <c r="AE37" s="1402"/>
      <c r="AF37" s="1402"/>
      <c r="AG37" s="1403"/>
      <c r="AH37" s="1403"/>
      <c r="AI37" s="1355"/>
      <c r="AL37" s="1373"/>
      <c r="AU37" s="1374"/>
    </row>
    <row r="38" spans="2:72" s="1372" customFormat="1" ht="15" hidden="1" customHeight="1" x14ac:dyDescent="0.2">
      <c r="B38" s="1370"/>
      <c r="C38" s="1378"/>
      <c r="D38" s="1378"/>
      <c r="E38" s="1378"/>
      <c r="F38" s="1378"/>
      <c r="G38" s="1378"/>
      <c r="H38" s="1399"/>
      <c r="I38" s="1399"/>
      <c r="J38" s="1399"/>
      <c r="K38" s="1399"/>
      <c r="L38" s="1400"/>
      <c r="M38" s="1400"/>
      <c r="N38" s="1400"/>
      <c r="O38" s="1400"/>
      <c r="P38" s="1400"/>
      <c r="Q38" s="1400"/>
      <c r="R38" s="1400"/>
      <c r="S38" s="1400"/>
      <c r="T38" s="1400"/>
      <c r="U38" s="1400"/>
      <c r="V38" s="1400"/>
      <c r="W38" s="1400"/>
      <c r="X38" s="1400"/>
      <c r="Y38" s="1400"/>
      <c r="Z38" s="1400"/>
      <c r="AA38" s="1401"/>
      <c r="AB38" s="1401"/>
      <c r="AC38" s="1355"/>
      <c r="AD38" s="1402"/>
      <c r="AE38" s="1402"/>
      <c r="AF38" s="1402"/>
      <c r="AG38" s="1403"/>
      <c r="AH38" s="1403"/>
      <c r="AI38" s="1355"/>
      <c r="AL38" s="1373"/>
      <c r="AU38" s="1374"/>
    </row>
    <row r="39" spans="2:72" s="1372" customFormat="1" ht="15" hidden="1" customHeight="1" x14ac:dyDescent="0.2">
      <c r="B39" s="1370"/>
      <c r="C39" s="1378"/>
      <c r="D39" s="1378"/>
      <c r="E39" s="1378"/>
      <c r="F39" s="1378"/>
      <c r="G39" s="1378"/>
      <c r="H39" s="1399"/>
      <c r="I39" s="1399"/>
      <c r="J39" s="1399"/>
      <c r="K39" s="1399"/>
      <c r="L39" s="1400"/>
      <c r="M39" s="1400"/>
      <c r="N39" s="1400"/>
      <c r="O39" s="1400"/>
      <c r="P39" s="1400"/>
      <c r="Q39" s="1400"/>
      <c r="R39" s="1400"/>
      <c r="S39" s="1400"/>
      <c r="T39" s="1400"/>
      <c r="U39" s="1400"/>
      <c r="V39" s="1400"/>
      <c r="W39" s="1400"/>
      <c r="X39" s="1400"/>
      <c r="Y39" s="1400"/>
      <c r="Z39" s="1400"/>
      <c r="AA39" s="1401"/>
      <c r="AB39" s="1401"/>
      <c r="AC39" s="1355"/>
      <c r="AD39" s="1402"/>
      <c r="AE39" s="1402"/>
      <c r="AF39" s="1402"/>
      <c r="AG39" s="1403"/>
      <c r="AH39" s="1403"/>
      <c r="AI39" s="1355"/>
      <c r="AL39" s="1373"/>
      <c r="AU39" s="1374"/>
    </row>
    <row r="40" spans="2:72" s="1372" customFormat="1" ht="8.25" hidden="1" customHeight="1" x14ac:dyDescent="0.2">
      <c r="B40" s="1370"/>
      <c r="C40" s="1378"/>
      <c r="D40" s="1378"/>
      <c r="E40" s="1378"/>
      <c r="F40" s="1378"/>
      <c r="G40" s="1378"/>
      <c r="H40" s="1399"/>
      <c r="I40" s="1399"/>
      <c r="J40" s="1399"/>
      <c r="K40" s="1399"/>
      <c r="L40" s="1400"/>
      <c r="M40" s="1400"/>
      <c r="N40" s="1400"/>
      <c r="O40" s="1400"/>
      <c r="P40" s="1400"/>
      <c r="Q40" s="1400"/>
      <c r="R40" s="1400"/>
      <c r="S40" s="1400"/>
      <c r="T40" s="1400"/>
      <c r="U40" s="1400"/>
      <c r="V40" s="1400"/>
      <c r="W40" s="1400"/>
      <c r="X40" s="1400"/>
      <c r="Y40" s="1400"/>
      <c r="Z40" s="1400"/>
      <c r="AA40" s="1400"/>
      <c r="AB40" s="1400"/>
      <c r="AC40" s="1355"/>
      <c r="AD40" s="1402"/>
      <c r="AE40" s="1402"/>
      <c r="AF40" s="1402"/>
      <c r="AG40" s="1402"/>
      <c r="AH40" s="1402"/>
      <c r="AI40" s="1355"/>
      <c r="AL40" s="1373"/>
      <c r="AU40" s="1374"/>
    </row>
    <row r="41" spans="2:72" s="1372" customFormat="1" ht="15" customHeight="1" x14ac:dyDescent="0.2">
      <c r="B41" s="1370"/>
      <c r="C41" s="1366"/>
      <c r="D41" s="2246" t="s">
        <v>1280</v>
      </c>
      <c r="E41" s="2246"/>
      <c r="F41" s="2246"/>
      <c r="G41" s="2247" t="s">
        <v>493</v>
      </c>
      <c r="H41" s="2244"/>
      <c r="I41" s="2244"/>
      <c r="J41" s="2244"/>
      <c r="K41" s="2245"/>
      <c r="L41" s="1400"/>
      <c r="M41" s="2246"/>
      <c r="N41" s="2246"/>
      <c r="O41" s="2246"/>
      <c r="P41" s="2248"/>
      <c r="Q41" s="2248"/>
      <c r="R41" s="2248"/>
      <c r="S41" s="1404"/>
      <c r="T41" s="1400"/>
      <c r="U41" s="1400"/>
      <c r="V41" s="1400"/>
      <c r="W41" s="1400"/>
      <c r="X41" s="1400"/>
      <c r="Y41" s="1400"/>
      <c r="Z41" s="1400"/>
      <c r="AA41" s="1400"/>
      <c r="AB41" s="1400"/>
      <c r="AC41" s="1355"/>
      <c r="AD41" s="1405">
        <v>0</v>
      </c>
      <c r="AE41" s="1402"/>
      <c r="AF41" s="1402"/>
      <c r="AG41" s="1402"/>
      <c r="AH41" s="1402"/>
      <c r="AI41" s="1355"/>
      <c r="AL41" s="1373"/>
      <c r="AU41" s="1374"/>
    </row>
    <row r="42" spans="2:72" s="1372" customFormat="1" ht="15" hidden="1" customHeight="1" x14ac:dyDescent="0.2">
      <c r="B42" s="1370"/>
      <c r="C42" s="1366"/>
      <c r="D42" s="1366"/>
      <c r="E42" s="1366"/>
      <c r="F42" s="1366"/>
      <c r="G42" s="1366"/>
      <c r="H42" s="1366"/>
      <c r="I42" s="1399"/>
      <c r="J42" s="1399"/>
      <c r="K42" s="1399"/>
      <c r="L42" s="1400"/>
      <c r="M42" s="1400"/>
      <c r="N42" s="1400"/>
      <c r="O42" s="1400"/>
      <c r="P42" s="1400"/>
      <c r="Q42" s="1400"/>
      <c r="R42" s="1400"/>
      <c r="S42" s="1400"/>
      <c r="T42" s="1400"/>
      <c r="U42" s="1400"/>
      <c r="V42" s="1400"/>
      <c r="W42" s="1400"/>
      <c r="X42" s="1400"/>
      <c r="Y42" s="1400"/>
      <c r="Z42" s="1400"/>
      <c r="AA42" s="1400"/>
      <c r="AB42" s="1400"/>
      <c r="AC42" s="1355"/>
      <c r="AD42" s="1402"/>
      <c r="AE42" s="1402"/>
      <c r="AF42" s="1402"/>
      <c r="AG42" s="1402"/>
      <c r="AH42" s="1402"/>
      <c r="AI42" s="1355"/>
      <c r="AJ42" s="1372" t="s">
        <v>493</v>
      </c>
      <c r="AL42" s="1373"/>
      <c r="AU42" s="1374"/>
    </row>
    <row r="43" spans="2:72" s="1372" customFormat="1" ht="15" hidden="1" customHeight="1" x14ac:dyDescent="0.2">
      <c r="B43" s="1370"/>
      <c r="C43" s="1366"/>
      <c r="D43" s="2239" t="s">
        <v>1281</v>
      </c>
      <c r="E43" s="2239"/>
      <c r="F43" s="2239"/>
      <c r="G43" s="2249" t="s">
        <v>491</v>
      </c>
      <c r="H43" s="2250"/>
      <c r="I43" s="2250"/>
      <c r="J43" s="2250"/>
      <c r="K43" s="2251"/>
      <c r="L43" s="1400"/>
      <c r="M43" s="1400"/>
      <c r="N43" s="1400"/>
      <c r="O43" s="1400"/>
      <c r="P43" s="1400"/>
      <c r="Q43" s="1400"/>
      <c r="R43" s="1400"/>
      <c r="S43" s="1400"/>
      <c r="T43" s="1400"/>
      <c r="U43" s="2239"/>
      <c r="V43" s="2239"/>
      <c r="W43" s="2239"/>
      <c r="X43" s="1400"/>
      <c r="Y43" s="1400"/>
      <c r="Z43" s="1400"/>
      <c r="AA43" s="1400"/>
      <c r="AB43" s="1400"/>
      <c r="AC43" s="1355"/>
      <c r="AD43" s="1402"/>
      <c r="AE43" s="1402"/>
      <c r="AF43" s="1402"/>
      <c r="AG43" s="1402"/>
      <c r="AH43" s="1402"/>
      <c r="AI43" s="1355"/>
      <c r="AL43" s="1373"/>
      <c r="AU43" s="1374"/>
    </row>
    <row r="44" spans="2:72" s="1372" customFormat="1" ht="15" hidden="1" customHeight="1" x14ac:dyDescent="0.2">
      <c r="B44" s="1370"/>
      <c r="C44" s="1366"/>
      <c r="D44" s="1366"/>
      <c r="E44" s="1366"/>
      <c r="F44" s="1366"/>
      <c r="G44" s="1366"/>
      <c r="H44" s="1366"/>
      <c r="I44" s="1399"/>
      <c r="J44" s="1399"/>
      <c r="K44" s="1399"/>
      <c r="L44" s="1400"/>
      <c r="M44" s="1400"/>
      <c r="N44" s="1400"/>
      <c r="O44" s="1400"/>
      <c r="P44" s="1400"/>
      <c r="Q44" s="1400"/>
      <c r="R44" s="1400"/>
      <c r="S44" s="1400"/>
      <c r="T44" s="1400"/>
      <c r="U44" s="1400"/>
      <c r="V44" s="1400"/>
      <c r="W44" s="1400"/>
      <c r="X44" s="1400"/>
      <c r="Y44" s="1400"/>
      <c r="Z44" s="1400"/>
      <c r="AA44" s="1400"/>
      <c r="AB44" s="1400"/>
      <c r="AC44" s="1355"/>
      <c r="AD44" s="1402"/>
      <c r="AE44" s="1402"/>
      <c r="AF44" s="1402"/>
      <c r="AG44" s="1402"/>
      <c r="AH44" s="1402"/>
      <c r="AI44" s="1355"/>
      <c r="AL44" s="1373"/>
      <c r="AU44" s="1374"/>
    </row>
    <row r="45" spans="2:72" s="1372" customFormat="1" ht="15" hidden="1" customHeight="1" x14ac:dyDescent="0.2">
      <c r="B45" s="1370"/>
      <c r="C45" s="1366"/>
      <c r="D45" s="1366"/>
      <c r="E45" s="1366"/>
      <c r="F45" s="1366"/>
      <c r="G45" s="1366"/>
      <c r="H45" s="1366"/>
      <c r="I45" s="1399"/>
      <c r="J45" s="1399"/>
      <c r="K45" s="1399"/>
      <c r="L45" s="1400"/>
      <c r="M45" s="1400"/>
      <c r="N45" s="1400"/>
      <c r="O45" s="1400"/>
      <c r="P45" s="1400"/>
      <c r="Q45" s="1400"/>
      <c r="R45" s="1400"/>
      <c r="S45" s="1400"/>
      <c r="T45" s="1400"/>
      <c r="U45" s="1400"/>
      <c r="V45" s="1400"/>
      <c r="W45" s="1400"/>
      <c r="X45" s="1400"/>
      <c r="Y45" s="1400"/>
      <c r="Z45" s="1400"/>
      <c r="AA45" s="1400"/>
      <c r="AB45" s="1400"/>
      <c r="AC45" s="1355"/>
      <c r="AD45" s="1402"/>
      <c r="AE45" s="1402"/>
      <c r="AF45" s="1402"/>
      <c r="AG45" s="1402"/>
      <c r="AH45" s="1402"/>
      <c r="AI45" s="1355"/>
      <c r="AL45" s="1373"/>
      <c r="AU45" s="1374"/>
    </row>
    <row r="46" spans="2:72" s="1372" customFormat="1" ht="15" hidden="1" customHeight="1" x14ac:dyDescent="0.2">
      <c r="B46" s="1370"/>
      <c r="C46" s="1366"/>
      <c r="D46" s="1366"/>
      <c r="E46" s="1366"/>
      <c r="F46" s="1366"/>
      <c r="G46" s="1366"/>
      <c r="H46" s="1366"/>
      <c r="I46" s="1399"/>
      <c r="J46" s="1399"/>
      <c r="K46" s="1399"/>
      <c r="L46" s="1400"/>
      <c r="M46" s="1400"/>
      <c r="N46" s="1400"/>
      <c r="O46" s="1400"/>
      <c r="P46" s="1400"/>
      <c r="Q46" s="1400"/>
      <c r="R46" s="1400"/>
      <c r="S46" s="1400"/>
      <c r="T46" s="1400"/>
      <c r="U46" s="1400"/>
      <c r="V46" s="1400"/>
      <c r="W46" s="1400"/>
      <c r="X46" s="1400"/>
      <c r="Y46" s="1400"/>
      <c r="Z46" s="1400"/>
      <c r="AA46" s="1400"/>
      <c r="AB46" s="1400"/>
      <c r="AC46" s="1355"/>
      <c r="AD46" s="1402"/>
      <c r="AE46" s="1402"/>
      <c r="AF46" s="1402"/>
      <c r="AG46" s="1402"/>
      <c r="AH46" s="1402"/>
      <c r="AI46" s="1355"/>
      <c r="AL46" s="1373"/>
      <c r="AU46" s="1374"/>
    </row>
    <row r="47" spans="2:72" s="1372" customFormat="1" ht="15" hidden="1" customHeight="1" x14ac:dyDescent="0.2">
      <c r="B47" s="1370"/>
      <c r="C47" s="1366"/>
      <c r="D47" s="1366"/>
      <c r="E47" s="1366"/>
      <c r="F47" s="1366"/>
      <c r="G47" s="1366"/>
      <c r="H47" s="1366"/>
      <c r="I47" s="1399"/>
      <c r="J47" s="1399"/>
      <c r="K47" s="1399"/>
      <c r="L47" s="1400"/>
      <c r="M47" s="1400"/>
      <c r="N47" s="1400"/>
      <c r="O47" s="1400"/>
      <c r="P47" s="1400"/>
      <c r="Q47" s="1400"/>
      <c r="R47" s="1400"/>
      <c r="S47" s="1400"/>
      <c r="T47" s="1400"/>
      <c r="U47" s="1400"/>
      <c r="V47" s="1400"/>
      <c r="W47" s="1400"/>
      <c r="X47" s="1400"/>
      <c r="Y47" s="1400"/>
      <c r="Z47" s="1400"/>
      <c r="AA47" s="1400"/>
      <c r="AB47" s="1400"/>
      <c r="AC47" s="1355"/>
      <c r="AD47" s="1402"/>
      <c r="AE47" s="1402"/>
      <c r="AF47" s="1402"/>
      <c r="AG47" s="1402"/>
      <c r="AH47" s="1402"/>
      <c r="AI47" s="1355"/>
      <c r="AL47" s="1373"/>
      <c r="AU47" s="1374"/>
    </row>
    <row r="48" spans="2:72" s="1372" customFormat="1" ht="39.75" hidden="1" customHeight="1" x14ac:dyDescent="0.2">
      <c r="B48" s="1370"/>
      <c r="C48" s="1366"/>
      <c r="D48" s="1366"/>
      <c r="E48" s="1366"/>
      <c r="F48" s="1366"/>
      <c r="G48" s="1366" t="s">
        <v>442</v>
      </c>
      <c r="H48" s="1366"/>
      <c r="I48" s="1399"/>
      <c r="J48" s="1399"/>
      <c r="K48" s="1399"/>
      <c r="L48" s="1406" t="s">
        <v>19</v>
      </c>
      <c r="M48" s="1406" t="s">
        <v>389</v>
      </c>
      <c r="N48" s="1400"/>
      <c r="O48" s="1400"/>
      <c r="P48" s="1400"/>
      <c r="Q48" s="1400"/>
      <c r="R48" s="1400"/>
      <c r="S48" s="1400" t="s">
        <v>1282</v>
      </c>
      <c r="T48" s="1406" t="s">
        <v>1283</v>
      </c>
      <c r="U48" s="1400" t="s">
        <v>1284</v>
      </c>
      <c r="V48" s="1406" t="s">
        <v>1285</v>
      </c>
      <c r="W48" s="1400"/>
      <c r="X48" s="1400"/>
      <c r="Y48" s="1400"/>
      <c r="Z48" s="1400"/>
      <c r="AA48" s="1400"/>
      <c r="AB48" s="1400"/>
      <c r="AC48" s="1355"/>
      <c r="AD48" s="1402"/>
      <c r="AE48" s="1402"/>
      <c r="AF48" s="1402"/>
      <c r="AG48" s="1402"/>
      <c r="AH48" s="1402"/>
      <c r="AI48" s="1355"/>
      <c r="AL48" s="1373"/>
      <c r="AU48" s="1374"/>
    </row>
    <row r="49" spans="2:72" s="1372" customFormat="1" ht="15" hidden="1" customHeight="1" x14ac:dyDescent="0.2">
      <c r="B49" s="1370"/>
      <c r="C49" s="1366"/>
      <c r="D49" s="1366"/>
      <c r="E49" s="1366"/>
      <c r="F49" s="1366"/>
      <c r="G49" s="1366"/>
      <c r="H49" s="1366"/>
      <c r="I49" s="1399"/>
      <c r="J49" s="1399"/>
      <c r="K49" s="1399"/>
      <c r="L49" s="1400"/>
      <c r="M49" s="1400"/>
      <c r="N49" s="1400"/>
      <c r="O49" s="1400"/>
      <c r="P49" s="1400"/>
      <c r="Q49" s="1400"/>
      <c r="R49" s="1400"/>
      <c r="S49" s="1400"/>
      <c r="T49" s="1400"/>
      <c r="U49" s="1400"/>
      <c r="V49" s="1400"/>
      <c r="W49" s="1400"/>
      <c r="X49" s="1400"/>
      <c r="Y49" s="1400"/>
      <c r="Z49" s="1400"/>
      <c r="AA49" s="1400"/>
      <c r="AB49" s="1400"/>
      <c r="AC49" s="1355"/>
      <c r="AD49" s="1402"/>
      <c r="AE49" s="1402"/>
      <c r="AF49" s="1402"/>
      <c r="AG49" s="1402"/>
      <c r="AH49" s="1402"/>
      <c r="AI49" s="1355"/>
      <c r="AL49" s="1373"/>
      <c r="AU49" s="1374"/>
    </row>
    <row r="50" spans="2:72" s="1372" customFormat="1" ht="15" hidden="1" customHeight="1" x14ac:dyDescent="0.2">
      <c r="B50" s="1370"/>
      <c r="C50" s="1366"/>
      <c r="D50" s="1366"/>
      <c r="E50" s="1366"/>
      <c r="F50" s="1366"/>
      <c r="G50" s="1366"/>
      <c r="H50" s="1366"/>
      <c r="I50" s="1399"/>
      <c r="J50" s="1399"/>
      <c r="K50" s="1399"/>
      <c r="L50" s="1400"/>
      <c r="M50" s="1400"/>
      <c r="N50" s="1400"/>
      <c r="O50" s="1400"/>
      <c r="P50" s="1400"/>
      <c r="Q50" s="1400"/>
      <c r="R50" s="1400"/>
      <c r="S50" s="1400"/>
      <c r="T50" s="1400"/>
      <c r="U50" s="1400"/>
      <c r="V50" s="1400"/>
      <c r="W50" s="1400"/>
      <c r="X50" s="1400"/>
      <c r="Y50" s="1400"/>
      <c r="Z50" s="1400"/>
      <c r="AA50" s="1400"/>
      <c r="AB50" s="1400"/>
      <c r="AC50" s="1355"/>
      <c r="AD50" s="1402"/>
      <c r="AE50" s="1402"/>
      <c r="AF50" s="1402"/>
      <c r="AG50" s="1402"/>
      <c r="AH50" s="1402"/>
      <c r="AI50" s="1355"/>
      <c r="AL50" s="1373"/>
      <c r="AU50" s="1374"/>
    </row>
    <row r="51" spans="2:72" s="1372" customFormat="1" ht="15" hidden="1" customHeight="1" x14ac:dyDescent="0.2">
      <c r="B51" s="1370"/>
      <c r="C51" s="1366"/>
      <c r="D51" s="1366"/>
      <c r="E51" s="1366"/>
      <c r="F51" s="1366"/>
      <c r="G51" s="1366"/>
      <c r="H51" s="1366"/>
      <c r="I51" s="1399"/>
      <c r="J51" s="1399"/>
      <c r="K51" s="1399"/>
      <c r="L51" s="1400"/>
      <c r="M51" s="1400"/>
      <c r="N51" s="1400"/>
      <c r="O51" s="1400"/>
      <c r="P51" s="1400"/>
      <c r="Q51" s="1400"/>
      <c r="R51" s="1400"/>
      <c r="S51" s="1400"/>
      <c r="T51" s="1400"/>
      <c r="U51" s="1400"/>
      <c r="V51" s="1400"/>
      <c r="W51" s="1400"/>
      <c r="X51" s="1400"/>
      <c r="Y51" s="1400"/>
      <c r="Z51" s="1400"/>
      <c r="AA51" s="1400"/>
      <c r="AB51" s="1400"/>
      <c r="AC51" s="1355"/>
      <c r="AD51" s="1402"/>
      <c r="AE51" s="1402"/>
      <c r="AF51" s="1402"/>
      <c r="AG51" s="1402"/>
      <c r="AH51" s="1402"/>
      <c r="AI51" s="1355"/>
      <c r="AL51" s="1373"/>
      <c r="AU51" s="1374"/>
    </row>
    <row r="52" spans="2:72" s="1372" customFormat="1" ht="15" hidden="1" customHeight="1" x14ac:dyDescent="0.2">
      <c r="B52" s="1370"/>
      <c r="C52" s="1366"/>
      <c r="D52" s="1366"/>
      <c r="E52" s="1366"/>
      <c r="F52" s="1366"/>
      <c r="G52" s="1366"/>
      <c r="H52" s="1366"/>
      <c r="I52" s="1399"/>
      <c r="J52" s="1399"/>
      <c r="K52" s="1399"/>
      <c r="L52" s="1400"/>
      <c r="M52" s="1400"/>
      <c r="N52" s="1400"/>
      <c r="O52" s="1400"/>
      <c r="P52" s="1400"/>
      <c r="Q52" s="1400"/>
      <c r="R52" s="1400"/>
      <c r="S52" s="1400"/>
      <c r="T52" s="1400"/>
      <c r="U52" s="1400"/>
      <c r="V52" s="1400"/>
      <c r="W52" s="1400"/>
      <c r="X52" s="1400"/>
      <c r="Y52" s="1400"/>
      <c r="Z52" s="1400"/>
      <c r="AA52" s="1400"/>
      <c r="AB52" s="1400"/>
      <c r="AC52" s="1355"/>
      <c r="AD52" s="1402"/>
      <c r="AE52" s="1402"/>
      <c r="AF52" s="1402"/>
      <c r="AG52" s="1402"/>
      <c r="AH52" s="1402"/>
      <c r="AI52" s="1355"/>
      <c r="AL52" s="1373"/>
      <c r="AU52" s="1374"/>
    </row>
    <row r="53" spans="2:72" s="1372" customFormat="1" ht="15" hidden="1" customHeight="1" x14ac:dyDescent="0.2">
      <c r="B53" s="1370"/>
      <c r="C53" s="1366"/>
      <c r="D53" s="1366"/>
      <c r="E53" s="1366"/>
      <c r="F53" s="1366"/>
      <c r="G53" s="1366"/>
      <c r="H53" s="1366"/>
      <c r="I53" s="1399"/>
      <c r="J53" s="1399"/>
      <c r="K53" s="1399"/>
      <c r="L53" s="1400"/>
      <c r="M53" s="1400"/>
      <c r="N53" s="1400"/>
      <c r="O53" s="1400"/>
      <c r="P53" s="1400"/>
      <c r="Q53" s="1400"/>
      <c r="R53" s="1400"/>
      <c r="S53" s="1400"/>
      <c r="T53" s="1400"/>
      <c r="U53" s="1400"/>
      <c r="V53" s="1400"/>
      <c r="W53" s="1400"/>
      <c r="X53" s="1400"/>
      <c r="Y53" s="1400"/>
      <c r="Z53" s="1400"/>
      <c r="AA53" s="1400"/>
      <c r="AB53" s="1400"/>
      <c r="AC53" s="1355"/>
      <c r="AD53" s="1402"/>
      <c r="AE53" s="1402"/>
      <c r="AF53" s="1402"/>
      <c r="AG53" s="1402"/>
      <c r="AH53" s="1402"/>
      <c r="AI53" s="1355"/>
      <c r="AL53" s="1373"/>
      <c r="AU53" s="1374"/>
    </row>
    <row r="54" spans="2:72" s="1372" customFormat="1" ht="15" customHeight="1" x14ac:dyDescent="0.2">
      <c r="B54" s="1370"/>
      <c r="C54" s="1366"/>
      <c r="D54" s="1366"/>
      <c r="E54" s="1407"/>
      <c r="F54" s="2240" t="s">
        <v>1286</v>
      </c>
      <c r="G54" s="2241"/>
      <c r="H54" s="2241"/>
      <c r="I54" s="2241"/>
      <c r="J54" s="2241"/>
      <c r="K54" s="2241"/>
      <c r="L54" s="2241"/>
      <c r="M54" s="2241"/>
      <c r="N54" s="1400"/>
      <c r="O54" s="1400"/>
      <c r="P54" s="2241" t="s">
        <v>8</v>
      </c>
      <c r="Q54" s="2241"/>
      <c r="R54" s="2241"/>
      <c r="S54" s="2241"/>
      <c r="T54" s="2242"/>
      <c r="U54" s="2243"/>
      <c r="V54" s="2244"/>
      <c r="W54" s="2244"/>
      <c r="X54" s="2244"/>
      <c r="Y54" s="2244"/>
      <c r="Z54" s="2244"/>
      <c r="AA54" s="2244"/>
      <c r="AB54" s="2245"/>
      <c r="AC54" s="1355"/>
      <c r="AD54" s="1408"/>
      <c r="AE54" s="1402"/>
      <c r="AF54" s="1402"/>
      <c r="AG54" s="1402"/>
      <c r="AH54" s="1402"/>
      <c r="AI54" s="1355"/>
      <c r="AL54" s="1373"/>
      <c r="AU54" s="1374"/>
    </row>
    <row r="55" spans="2:72" s="1372" customFormat="1" ht="15" customHeight="1" x14ac:dyDescent="0.2">
      <c r="B55" s="1370"/>
      <c r="C55" s="1366"/>
      <c r="D55" s="1366"/>
      <c r="E55" s="1407"/>
      <c r="F55" s="2240" t="s">
        <v>1287</v>
      </c>
      <c r="G55" s="2241"/>
      <c r="H55" s="2241"/>
      <c r="I55" s="2241"/>
      <c r="J55" s="2241"/>
      <c r="K55" s="2241"/>
      <c r="L55" s="2241"/>
      <c r="M55" s="2241"/>
      <c r="N55" s="1409"/>
      <c r="O55" s="1409"/>
      <c r="P55" s="1400"/>
      <c r="Q55" s="1400"/>
      <c r="R55" s="1400"/>
      <c r="S55" s="1400"/>
      <c r="T55" s="1400"/>
      <c r="U55" s="1400"/>
      <c r="V55" s="1400"/>
      <c r="W55" s="1400"/>
      <c r="X55" s="1400"/>
      <c r="Y55" s="1400"/>
      <c r="Z55" s="1400"/>
      <c r="AA55" s="1400"/>
      <c r="AB55" s="1400"/>
      <c r="AC55" s="1355"/>
      <c r="AD55" s="1402"/>
      <c r="AE55" s="1402"/>
      <c r="AF55" s="1402"/>
      <c r="AG55" s="1402"/>
      <c r="AH55" s="1402"/>
      <c r="AI55" s="1355"/>
      <c r="AL55" s="1373"/>
      <c r="AU55" s="1374"/>
    </row>
    <row r="56" spans="2:72" s="1372" customFormat="1" ht="9.75" customHeight="1" thickBot="1" x14ac:dyDescent="0.25">
      <c r="B56" s="1370"/>
      <c r="C56" s="1410"/>
      <c r="D56" s="1411"/>
      <c r="E56" s="1411"/>
      <c r="F56" s="1411"/>
      <c r="G56" s="1411"/>
      <c r="H56" s="1412"/>
      <c r="I56" s="1412"/>
      <c r="J56" s="1412"/>
      <c r="K56" s="1412"/>
      <c r="L56" s="1402"/>
      <c r="M56" s="1402"/>
      <c r="N56" s="1402"/>
      <c r="O56" s="1402"/>
      <c r="P56" s="1402"/>
      <c r="Q56" s="1402"/>
      <c r="R56" s="1402"/>
      <c r="S56" s="1402"/>
      <c r="T56" s="1402"/>
      <c r="U56" s="1413"/>
      <c r="V56" s="1413"/>
      <c r="W56" s="1413"/>
      <c r="X56" s="1413"/>
      <c r="Y56" s="1413"/>
      <c r="Z56" s="1413"/>
      <c r="AA56" s="1402"/>
      <c r="AB56" s="1402"/>
      <c r="AC56" s="1355"/>
      <c r="AD56" s="1413"/>
      <c r="AE56" s="1413"/>
      <c r="AF56" s="1413"/>
      <c r="AG56" s="1402"/>
      <c r="AH56" s="1402"/>
      <c r="AI56" s="1355"/>
      <c r="AL56" s="1373"/>
      <c r="AU56" s="1374"/>
    </row>
    <row r="57" spans="2:72" s="1372" customFormat="1" ht="26.25" customHeight="1" thickBot="1" x14ac:dyDescent="0.25">
      <c r="B57" s="1370"/>
      <c r="C57" s="1414" t="s">
        <v>12</v>
      </c>
      <c r="D57" s="2221" t="s">
        <v>24</v>
      </c>
      <c r="E57" s="2223"/>
      <c r="F57" s="2223"/>
      <c r="G57" s="2223"/>
      <c r="H57" s="2223"/>
      <c r="I57" s="2223"/>
      <c r="J57" s="2223"/>
      <c r="K57" s="2223"/>
      <c r="L57" s="2223"/>
      <c r="M57" s="2223"/>
      <c r="N57" s="2222"/>
      <c r="O57" s="2218" t="s">
        <v>1288</v>
      </c>
      <c r="P57" s="2222"/>
      <c r="Q57" s="2218" t="s">
        <v>15</v>
      </c>
      <c r="R57" s="2220"/>
      <c r="S57" s="2221" t="s">
        <v>1289</v>
      </c>
      <c r="T57" s="2223"/>
      <c r="U57" s="2223"/>
      <c r="V57" s="2223"/>
      <c r="W57" s="2222"/>
      <c r="X57" s="2221" t="s">
        <v>1290</v>
      </c>
      <c r="Y57" s="2223"/>
      <c r="Z57" s="2223"/>
      <c r="AA57" s="2223"/>
      <c r="AB57" s="2222"/>
      <c r="AC57" s="1355"/>
      <c r="AD57" s="2224" t="s">
        <v>1290</v>
      </c>
      <c r="AE57" s="2225"/>
      <c r="AF57" s="2225"/>
      <c r="AG57" s="2225"/>
      <c r="AH57" s="2226"/>
      <c r="AI57" s="1355"/>
      <c r="AL57" s="1373"/>
      <c r="AM57" s="2145" t="s">
        <v>1605</v>
      </c>
      <c r="AN57" s="2145"/>
      <c r="AO57" s="2145"/>
      <c r="AP57" s="2145"/>
      <c r="AQ57" s="2145"/>
      <c r="AR57" s="2145"/>
      <c r="AS57" s="2145"/>
      <c r="AT57" s="2145"/>
      <c r="AU57" s="2145"/>
      <c r="AV57" s="2145"/>
      <c r="AW57" s="2145"/>
      <c r="AX57" s="2145"/>
      <c r="AY57" s="2145"/>
      <c r="AZ57" s="2145"/>
      <c r="BA57" s="2145"/>
      <c r="BB57" s="2145"/>
      <c r="BC57" s="2145"/>
      <c r="BD57" s="2145" t="s">
        <v>1606</v>
      </c>
      <c r="BE57" s="2145"/>
      <c r="BF57" s="2145"/>
      <c r="BG57" s="2145"/>
      <c r="BH57" s="2145"/>
      <c r="BI57" s="2145"/>
      <c r="BJ57" s="2145"/>
      <c r="BK57" s="2145"/>
      <c r="BL57" s="2145"/>
      <c r="BM57" s="2145"/>
      <c r="BN57" s="2145"/>
      <c r="BO57" s="2145"/>
      <c r="BP57" s="2145"/>
      <c r="BQ57" s="2145"/>
      <c r="BR57" s="2145"/>
      <c r="BS57" s="2145"/>
      <c r="BT57" s="2145"/>
    </row>
    <row r="58" spans="2:72" s="1372" customFormat="1" ht="15" customHeight="1" thickBot="1" x14ac:dyDescent="0.25">
      <c r="B58" s="1370"/>
      <c r="C58" s="1415" t="s">
        <v>18</v>
      </c>
      <c r="D58" s="2218" t="s">
        <v>19</v>
      </c>
      <c r="E58" s="2219"/>
      <c r="F58" s="2219"/>
      <c r="G58" s="2219"/>
      <c r="H58" s="2219"/>
      <c r="I58" s="2219"/>
      <c r="J58" s="2219"/>
      <c r="K58" s="2219"/>
      <c r="L58" s="2219"/>
      <c r="M58" s="2219"/>
      <c r="N58" s="2220"/>
      <c r="O58" s="2218" t="s">
        <v>20</v>
      </c>
      <c r="P58" s="2220"/>
      <c r="Q58" s="2221" t="s">
        <v>21</v>
      </c>
      <c r="R58" s="2222"/>
      <c r="S58" s="2221" t="s">
        <v>22</v>
      </c>
      <c r="T58" s="2223"/>
      <c r="U58" s="2223"/>
      <c r="V58" s="2223"/>
      <c r="W58" s="2222"/>
      <c r="X58" s="2221" t="s">
        <v>23</v>
      </c>
      <c r="Y58" s="2223"/>
      <c r="Z58" s="2223"/>
      <c r="AA58" s="2223"/>
      <c r="AB58" s="2222"/>
      <c r="AC58" s="1355"/>
      <c r="AD58" s="2224" t="s">
        <v>23</v>
      </c>
      <c r="AE58" s="2225"/>
      <c r="AF58" s="2225"/>
      <c r="AG58" s="2225"/>
      <c r="AH58" s="2226"/>
      <c r="AI58" s="1355"/>
      <c r="AL58" s="1373"/>
      <c r="AM58" s="1416" t="s">
        <v>588</v>
      </c>
      <c r="AN58" s="1416" t="s">
        <v>588</v>
      </c>
      <c r="AO58" s="1416" t="s">
        <v>588</v>
      </c>
      <c r="AP58" s="1416" t="s">
        <v>588</v>
      </c>
      <c r="AQ58" s="1416" t="s">
        <v>588</v>
      </c>
      <c r="AR58" s="1416" t="s">
        <v>588</v>
      </c>
      <c r="AS58" s="1416" t="s">
        <v>588</v>
      </c>
      <c r="AT58" s="1416" t="s">
        <v>588</v>
      </c>
      <c r="AU58" s="1417" t="s">
        <v>589</v>
      </c>
      <c r="AV58" s="1416" t="s">
        <v>589</v>
      </c>
      <c r="AW58" s="1416" t="s">
        <v>589</v>
      </c>
      <c r="AX58" s="1416" t="s">
        <v>589</v>
      </c>
      <c r="AY58" s="1416" t="s">
        <v>589</v>
      </c>
      <c r="AZ58" s="1416" t="s">
        <v>589</v>
      </c>
      <c r="BA58" s="1416" t="s">
        <v>589</v>
      </c>
      <c r="BB58" s="1416" t="s">
        <v>589</v>
      </c>
      <c r="BC58" s="1416" t="s">
        <v>513</v>
      </c>
      <c r="BD58" s="1416" t="s">
        <v>588</v>
      </c>
      <c r="BE58" s="1416" t="s">
        <v>588</v>
      </c>
      <c r="BF58" s="1416" t="s">
        <v>588</v>
      </c>
      <c r="BG58" s="1416" t="s">
        <v>588</v>
      </c>
      <c r="BH58" s="1416" t="s">
        <v>588</v>
      </c>
      <c r="BI58" s="1416" t="s">
        <v>588</v>
      </c>
      <c r="BJ58" s="1416" t="s">
        <v>588</v>
      </c>
      <c r="BK58" s="1416" t="s">
        <v>588</v>
      </c>
      <c r="BL58" s="1416" t="s">
        <v>589</v>
      </c>
      <c r="BM58" s="1416" t="s">
        <v>589</v>
      </c>
      <c r="BN58" s="1416" t="s">
        <v>589</v>
      </c>
      <c r="BO58" s="1416" t="s">
        <v>589</v>
      </c>
      <c r="BP58" s="1416" t="s">
        <v>589</v>
      </c>
      <c r="BQ58" s="1416" t="s">
        <v>589</v>
      </c>
      <c r="BR58" s="1416"/>
      <c r="BS58" s="1416" t="s">
        <v>589</v>
      </c>
      <c r="BT58" s="1416" t="s">
        <v>513</v>
      </c>
    </row>
    <row r="59" spans="2:72" s="1419" customFormat="1" ht="25.5" customHeight="1" x14ac:dyDescent="0.2">
      <c r="B59" s="1370"/>
      <c r="C59" s="1418"/>
      <c r="D59" s="2159" t="s">
        <v>1291</v>
      </c>
      <c r="E59" s="2217"/>
      <c r="F59" s="2217"/>
      <c r="G59" s="2217"/>
      <c r="H59" s="2217"/>
      <c r="I59" s="2217"/>
      <c r="J59" s="2217"/>
      <c r="K59" s="2217"/>
      <c r="L59" s="2217"/>
      <c r="M59" s="2217"/>
      <c r="N59" s="2160"/>
      <c r="O59" s="2157" t="s">
        <v>1292</v>
      </c>
      <c r="P59" s="2158"/>
      <c r="Q59" s="2159"/>
      <c r="R59" s="2160"/>
      <c r="S59" s="2227">
        <f ca="1">S60+S63+S67+S76+S79</f>
        <v>1294974430</v>
      </c>
      <c r="T59" s="2237"/>
      <c r="U59" s="2237"/>
      <c r="V59" s="2237"/>
      <c r="W59" s="2238"/>
      <c r="X59" s="2227">
        <f ca="1">X60+X63+X67+X76+X79</f>
        <v>1294974430</v>
      </c>
      <c r="Y59" s="2237"/>
      <c r="Z59" s="2237"/>
      <c r="AA59" s="2237"/>
      <c r="AB59" s="2238"/>
      <c r="AC59" s="1355"/>
      <c r="AD59" s="2189"/>
      <c r="AE59" s="2190"/>
      <c r="AF59" s="2190"/>
      <c r="AG59" s="2191"/>
      <c r="AH59" s="2192"/>
      <c r="AI59" s="1355"/>
      <c r="AL59" s="1420"/>
      <c r="AM59" s="1416"/>
      <c r="AN59" s="1416"/>
      <c r="AO59" s="1416"/>
      <c r="AP59" s="1416"/>
      <c r="AQ59" s="1416"/>
      <c r="AR59" s="1416"/>
      <c r="AS59" s="1416"/>
      <c r="AT59" s="1416"/>
      <c r="AU59" s="1417"/>
      <c r="AV59" s="1416"/>
      <c r="AW59" s="1416"/>
      <c r="AX59" s="1416"/>
      <c r="AY59" s="1416"/>
      <c r="AZ59" s="1416"/>
      <c r="BA59" s="1416"/>
      <c r="BB59" s="1416"/>
      <c r="BC59" s="1416"/>
      <c r="BD59" s="1416"/>
      <c r="BE59" s="1416"/>
      <c r="BF59" s="1416"/>
      <c r="BG59" s="1416"/>
      <c r="BH59" s="1416"/>
      <c r="BI59" s="1416"/>
      <c r="BJ59" s="1416"/>
      <c r="BK59" s="1416"/>
      <c r="BL59" s="1416"/>
      <c r="BM59" s="1416"/>
      <c r="BN59" s="1416"/>
      <c r="BO59" s="1416"/>
      <c r="BP59" s="1416"/>
      <c r="BQ59" s="1416"/>
      <c r="BR59" s="1416"/>
      <c r="BS59" s="1416"/>
      <c r="BT59" s="1416"/>
    </row>
    <row r="60" spans="2:72" s="1419" customFormat="1" ht="15" customHeight="1" x14ac:dyDescent="0.2">
      <c r="B60" s="1370"/>
      <c r="C60" s="1421" t="s">
        <v>25</v>
      </c>
      <c r="D60" s="2154" t="s">
        <v>1293</v>
      </c>
      <c r="E60" s="2155"/>
      <c r="F60" s="2155"/>
      <c r="G60" s="2155"/>
      <c r="H60" s="2155"/>
      <c r="I60" s="2155"/>
      <c r="J60" s="2155"/>
      <c r="K60" s="2155"/>
      <c r="L60" s="2155"/>
      <c r="M60" s="2155"/>
      <c r="N60" s="2156"/>
      <c r="O60" s="2157" t="s">
        <v>1294</v>
      </c>
      <c r="P60" s="2158"/>
      <c r="Q60" s="2159"/>
      <c r="R60" s="2160"/>
      <c r="S60" s="2227">
        <f>SUM(S61:W62)</f>
        <v>879441483</v>
      </c>
      <c r="T60" s="2228"/>
      <c r="U60" s="2228"/>
      <c r="V60" s="2228"/>
      <c r="W60" s="2229"/>
      <c r="X60" s="2227">
        <f>SUM(X61:AB62)</f>
        <v>879441483</v>
      </c>
      <c r="Y60" s="2228"/>
      <c r="Z60" s="2228"/>
      <c r="AA60" s="2228"/>
      <c r="AB60" s="2229"/>
      <c r="AC60" s="1355"/>
      <c r="AD60" s="2167"/>
      <c r="AE60" s="2168"/>
      <c r="AF60" s="2168"/>
      <c r="AG60" s="2169"/>
      <c r="AH60" s="2170"/>
      <c r="AI60" s="1355"/>
      <c r="AL60" s="1420"/>
      <c r="AM60" s="1416"/>
      <c r="AN60" s="1416"/>
      <c r="AO60" s="1416"/>
      <c r="AP60" s="1416"/>
      <c r="AQ60" s="1416"/>
      <c r="AR60" s="1416"/>
      <c r="AS60" s="1416"/>
      <c r="AT60" s="1416"/>
      <c r="AU60" s="1417"/>
      <c r="AV60" s="1416"/>
      <c r="AW60" s="1416"/>
      <c r="AX60" s="1416"/>
      <c r="AY60" s="1416"/>
      <c r="AZ60" s="1416"/>
      <c r="BA60" s="1416"/>
      <c r="BB60" s="1416"/>
      <c r="BC60" s="1416">
        <v>0</v>
      </c>
      <c r="BD60" s="1416"/>
      <c r="BE60" s="1416"/>
      <c r="BF60" s="1416"/>
      <c r="BG60" s="1416"/>
      <c r="BH60" s="1416"/>
      <c r="BI60" s="1416"/>
      <c r="BJ60" s="1416"/>
      <c r="BK60" s="1416"/>
      <c r="BL60" s="1416"/>
      <c r="BM60" s="1416"/>
      <c r="BN60" s="1416"/>
      <c r="BO60" s="1416"/>
      <c r="BP60" s="1416"/>
      <c r="BQ60" s="1416"/>
      <c r="BR60" s="1416"/>
      <c r="BS60" s="1416"/>
      <c r="BT60" s="1416">
        <v>0</v>
      </c>
    </row>
    <row r="61" spans="2:72" s="1419" customFormat="1" ht="15" customHeight="1" x14ac:dyDescent="0.2">
      <c r="B61" s="1370"/>
      <c r="C61" s="1421" t="s">
        <v>26</v>
      </c>
      <c r="D61" s="2171" t="s">
        <v>1295</v>
      </c>
      <c r="E61" s="2172"/>
      <c r="F61" s="2172"/>
      <c r="G61" s="2172"/>
      <c r="H61" s="2172"/>
      <c r="I61" s="2172"/>
      <c r="J61" s="2172"/>
      <c r="K61" s="2172"/>
      <c r="L61" s="2172"/>
      <c r="M61" s="2172"/>
      <c r="N61" s="2173"/>
      <c r="O61" s="2174" t="s">
        <v>138</v>
      </c>
      <c r="P61" s="2175"/>
      <c r="Q61" s="2176"/>
      <c r="R61" s="2177"/>
      <c r="S61" s="2230">
        <f>BT61</f>
        <v>879441483</v>
      </c>
      <c r="T61" s="2231"/>
      <c r="U61" s="2231"/>
      <c r="V61" s="2231"/>
      <c r="W61" s="2232"/>
      <c r="X61" s="2230">
        <f>BC61</f>
        <v>879441483</v>
      </c>
      <c r="Y61" s="2231"/>
      <c r="Z61" s="2231"/>
      <c r="AA61" s="2231"/>
      <c r="AB61" s="2232"/>
      <c r="AC61" s="1355"/>
      <c r="AD61" s="2195"/>
      <c r="AE61" s="2196"/>
      <c r="AF61" s="2196"/>
      <c r="AG61" s="2196"/>
      <c r="AH61" s="2197"/>
      <c r="AI61" s="1355"/>
      <c r="AL61" s="1420"/>
      <c r="AM61" s="1416" t="s">
        <v>138</v>
      </c>
      <c r="AN61" s="1416" t="s">
        <v>144</v>
      </c>
      <c r="AO61" s="1416" t="s">
        <v>1068</v>
      </c>
      <c r="AP61" s="1416"/>
      <c r="AQ61" s="1416"/>
      <c r="AR61" s="1416"/>
      <c r="AS61" s="1416"/>
      <c r="AT61" s="1416"/>
      <c r="AU61" s="1446">
        <f>SUMIF(dmtk,AM61,dudkno)</f>
        <v>879268837</v>
      </c>
      <c r="AV61" s="1446">
        <f>SUMIF(dmtk,AN61,dudkno)</f>
        <v>172646</v>
      </c>
      <c r="AW61" s="1446">
        <f>SUMIF(dmtk,AO61,dudkno)</f>
        <v>0</v>
      </c>
      <c r="AX61" s="1416"/>
      <c r="AY61" s="1416"/>
      <c r="AZ61" s="1416"/>
      <c r="BA61" s="1416"/>
      <c r="BB61" s="1416"/>
      <c r="BC61" s="1447">
        <f>SUM(AU61:BB61)</f>
        <v>879441483</v>
      </c>
      <c r="BD61" s="1416" t="s">
        <v>138</v>
      </c>
      <c r="BE61" s="1416" t="s">
        <v>144</v>
      </c>
      <c r="BF61" s="1416" t="s">
        <v>1068</v>
      </c>
      <c r="BG61" s="1416"/>
      <c r="BH61" s="1416"/>
      <c r="BI61" s="1416"/>
      <c r="BJ61" s="1416"/>
      <c r="BK61" s="1416"/>
      <c r="BL61" s="1446">
        <f>SUMIF(dmtk,BD61,duckno)</f>
        <v>879268837</v>
      </c>
      <c r="BM61" s="1446">
        <f>SUMIF(dmtk,BE61,duckno)</f>
        <v>172646</v>
      </c>
      <c r="BN61" s="1446">
        <f>SUMIF(dmtk,BF61,duckno)</f>
        <v>0</v>
      </c>
      <c r="BO61" s="1416"/>
      <c r="BP61" s="1416"/>
      <c r="BQ61" s="1416"/>
      <c r="BR61" s="1416"/>
      <c r="BS61" s="1416"/>
      <c r="BT61" s="1447">
        <f>SUM(BL61:BS61)</f>
        <v>879441483</v>
      </c>
    </row>
    <row r="62" spans="2:72" s="1419" customFormat="1" ht="15" customHeight="1" x14ac:dyDescent="0.2">
      <c r="B62" s="1370"/>
      <c r="C62" s="1422" t="s">
        <v>19</v>
      </c>
      <c r="D62" s="2236" t="s">
        <v>1296</v>
      </c>
      <c r="E62" s="2172"/>
      <c r="F62" s="2172"/>
      <c r="G62" s="2172"/>
      <c r="H62" s="2172"/>
      <c r="I62" s="2172"/>
      <c r="J62" s="2172"/>
      <c r="K62" s="2172"/>
      <c r="L62" s="2172"/>
      <c r="M62" s="2172"/>
      <c r="N62" s="2173"/>
      <c r="O62" s="2174" t="s">
        <v>144</v>
      </c>
      <c r="P62" s="2175"/>
      <c r="Q62" s="2176"/>
      <c r="R62" s="2177"/>
      <c r="S62" s="2230">
        <f>BT62</f>
        <v>0</v>
      </c>
      <c r="T62" s="2231"/>
      <c r="U62" s="2231"/>
      <c r="V62" s="2231"/>
      <c r="W62" s="2232"/>
      <c r="X62" s="2230">
        <f>BC62</f>
        <v>0</v>
      </c>
      <c r="Y62" s="2231"/>
      <c r="Z62" s="2231"/>
      <c r="AA62" s="2231"/>
      <c r="AB62" s="2232"/>
      <c r="AC62" s="1355"/>
      <c r="AD62" s="2183"/>
      <c r="AE62" s="2184"/>
      <c r="AF62" s="2184"/>
      <c r="AG62" s="2184"/>
      <c r="AH62" s="2185"/>
      <c r="AI62" s="1355"/>
      <c r="AL62" s="1420"/>
      <c r="AM62" s="1416"/>
      <c r="AN62" s="1416"/>
      <c r="AO62" s="1416"/>
      <c r="AP62" s="1416"/>
      <c r="AQ62" s="1416"/>
      <c r="AR62" s="1416"/>
      <c r="AS62" s="1416"/>
      <c r="AT62" s="1416"/>
      <c r="AU62" s="1446">
        <f>SUMIF(dmtk,AM62,dudkno)</f>
        <v>0</v>
      </c>
      <c r="AV62" s="1416"/>
      <c r="AW62" s="1416"/>
      <c r="AX62" s="1416"/>
      <c r="AY62" s="1416"/>
      <c r="AZ62" s="1416"/>
      <c r="BA62" s="1416"/>
      <c r="BB62" s="1416"/>
      <c r="BC62" s="1447">
        <f t="shared" ref="BC62:BC125" si="0">SUM(AU62:BB62)</f>
        <v>0</v>
      </c>
      <c r="BD62" s="1416"/>
      <c r="BE62" s="1416"/>
      <c r="BF62" s="1416"/>
      <c r="BG62" s="1416"/>
      <c r="BH62" s="1416"/>
      <c r="BI62" s="1416"/>
      <c r="BJ62" s="1416"/>
      <c r="BK62" s="1416"/>
      <c r="BL62" s="1446">
        <f>SUMIF(dmtk,BD62,duckno)</f>
        <v>0</v>
      </c>
      <c r="BM62" s="1416"/>
      <c r="BN62" s="1416"/>
      <c r="BO62" s="1416"/>
      <c r="BP62" s="1416"/>
      <c r="BQ62" s="1416"/>
      <c r="BR62" s="1416"/>
      <c r="BS62" s="1416"/>
      <c r="BT62" s="1447">
        <f t="shared" ref="BT62:BT125" si="1">SUM(BL62:BS62)</f>
        <v>0</v>
      </c>
    </row>
    <row r="63" spans="2:72" s="1419" customFormat="1" ht="15" customHeight="1" x14ac:dyDescent="0.2">
      <c r="B63" s="1370"/>
      <c r="C63" s="1422">
        <v>2</v>
      </c>
      <c r="D63" s="2233" t="s">
        <v>1297</v>
      </c>
      <c r="E63" s="2234"/>
      <c r="F63" s="2234"/>
      <c r="G63" s="2234"/>
      <c r="H63" s="2234"/>
      <c r="I63" s="2234"/>
      <c r="J63" s="2234"/>
      <c r="K63" s="2234"/>
      <c r="L63" s="2234"/>
      <c r="M63" s="2234"/>
      <c r="N63" s="2235"/>
      <c r="O63" s="2157" t="s">
        <v>1298</v>
      </c>
      <c r="P63" s="2158"/>
      <c r="Q63" s="2159"/>
      <c r="R63" s="2160"/>
      <c r="S63" s="2227">
        <f>SUM(S64:W66)</f>
        <v>0</v>
      </c>
      <c r="T63" s="2228"/>
      <c r="U63" s="2228"/>
      <c r="V63" s="2228"/>
      <c r="W63" s="2229"/>
      <c r="X63" s="2227">
        <f>SUM(X64:AB66)</f>
        <v>0</v>
      </c>
      <c r="Y63" s="2228"/>
      <c r="Z63" s="2228"/>
      <c r="AA63" s="2228"/>
      <c r="AB63" s="2229"/>
      <c r="AC63" s="1355"/>
      <c r="AD63" s="2189"/>
      <c r="AE63" s="2190"/>
      <c r="AF63" s="2190"/>
      <c r="AG63" s="2191"/>
      <c r="AH63" s="2192"/>
      <c r="AI63" s="1355"/>
      <c r="AL63" s="1420"/>
      <c r="AM63" s="1416"/>
      <c r="AN63" s="1416"/>
      <c r="AO63" s="1416"/>
      <c r="AP63" s="1416"/>
      <c r="AQ63" s="1416"/>
      <c r="AR63" s="1416"/>
      <c r="AS63" s="1416"/>
      <c r="AT63" s="1416"/>
      <c r="AU63" s="1446">
        <f>SUMIF(dmtk,AM63,dudkno)</f>
        <v>0</v>
      </c>
      <c r="AV63" s="1416"/>
      <c r="AW63" s="1416"/>
      <c r="AX63" s="1416"/>
      <c r="AY63" s="1416"/>
      <c r="AZ63" s="1416"/>
      <c r="BA63" s="1416"/>
      <c r="BB63" s="1416"/>
      <c r="BC63" s="1447">
        <f t="shared" si="0"/>
        <v>0</v>
      </c>
      <c r="BD63" s="1416"/>
      <c r="BE63" s="1416"/>
      <c r="BF63" s="1416"/>
      <c r="BG63" s="1416"/>
      <c r="BH63" s="1416"/>
      <c r="BI63" s="1416"/>
      <c r="BJ63" s="1416"/>
      <c r="BK63" s="1416"/>
      <c r="BL63" s="1446">
        <f>SUMIF(dmtk,BD63,duckno)</f>
        <v>0</v>
      </c>
      <c r="BM63" s="1416"/>
      <c r="BN63" s="1416"/>
      <c r="BO63" s="1416"/>
      <c r="BP63" s="1416"/>
      <c r="BQ63" s="1416"/>
      <c r="BR63" s="1416"/>
      <c r="BS63" s="1416"/>
      <c r="BT63" s="1447">
        <f t="shared" si="1"/>
        <v>0</v>
      </c>
    </row>
    <row r="64" spans="2:72" s="1419" customFormat="1" ht="15" customHeight="1" x14ac:dyDescent="0.2">
      <c r="B64" s="1370"/>
      <c r="C64" s="1421" t="s">
        <v>27</v>
      </c>
      <c r="D64" s="2171" t="s">
        <v>1299</v>
      </c>
      <c r="E64" s="2172"/>
      <c r="F64" s="2172"/>
      <c r="G64" s="2172"/>
      <c r="H64" s="2172"/>
      <c r="I64" s="2172"/>
      <c r="J64" s="2172"/>
      <c r="K64" s="2172"/>
      <c r="L64" s="2172"/>
      <c r="M64" s="2172"/>
      <c r="N64" s="2173"/>
      <c r="O64" s="2174" t="s">
        <v>150</v>
      </c>
      <c r="P64" s="2175"/>
      <c r="Q64" s="2176"/>
      <c r="R64" s="2177"/>
      <c r="S64" s="2230">
        <f>BT64</f>
        <v>0</v>
      </c>
      <c r="T64" s="2231"/>
      <c r="U64" s="2231"/>
      <c r="V64" s="2231"/>
      <c r="W64" s="2232"/>
      <c r="X64" s="2230">
        <f>BC64</f>
        <v>0</v>
      </c>
      <c r="Y64" s="2231"/>
      <c r="Z64" s="2231"/>
      <c r="AA64" s="2231"/>
      <c r="AB64" s="2232"/>
      <c r="AC64" s="1355"/>
      <c r="AD64" s="2195"/>
      <c r="AE64" s="2196"/>
      <c r="AF64" s="2196"/>
      <c r="AG64" s="2196"/>
      <c r="AH64" s="2197"/>
      <c r="AI64" s="1355"/>
      <c r="AL64" s="1420"/>
      <c r="AM64" s="1416" t="s">
        <v>150</v>
      </c>
      <c r="AN64" s="1416"/>
      <c r="AO64" s="1416"/>
      <c r="AP64" s="1416"/>
      <c r="AQ64" s="1416"/>
      <c r="AR64" s="1416"/>
      <c r="AS64" s="1416"/>
      <c r="AT64" s="1416"/>
      <c r="AU64" s="1446">
        <f>SUMIF(dmtk,AM64,dudkno)</f>
        <v>0</v>
      </c>
      <c r="AV64" s="1416"/>
      <c r="AW64" s="1416"/>
      <c r="AX64" s="1416"/>
      <c r="AY64" s="1416"/>
      <c r="AZ64" s="1416"/>
      <c r="BA64" s="1416"/>
      <c r="BB64" s="1416"/>
      <c r="BC64" s="1447">
        <f t="shared" si="0"/>
        <v>0</v>
      </c>
      <c r="BD64" s="1416" t="s">
        <v>150</v>
      </c>
      <c r="BE64" s="1416"/>
      <c r="BF64" s="1416"/>
      <c r="BG64" s="1416"/>
      <c r="BH64" s="1416"/>
      <c r="BI64" s="1416"/>
      <c r="BJ64" s="1416"/>
      <c r="BK64" s="1416"/>
      <c r="BL64" s="1446">
        <f>SUMIF(dmtk,BD64,duckno)</f>
        <v>0</v>
      </c>
      <c r="BM64" s="1416"/>
      <c r="BN64" s="1416"/>
      <c r="BO64" s="1416"/>
      <c r="BP64" s="1416"/>
      <c r="BQ64" s="1416"/>
      <c r="BR64" s="1416"/>
      <c r="BS64" s="1416"/>
      <c r="BT64" s="1447">
        <f t="shared" si="1"/>
        <v>0</v>
      </c>
    </row>
    <row r="65" spans="2:72" s="1419" customFormat="1" ht="15" customHeight="1" x14ac:dyDescent="0.2">
      <c r="B65" s="1370"/>
      <c r="C65" s="1422" t="s">
        <v>19</v>
      </c>
      <c r="D65" s="2171" t="s">
        <v>1300</v>
      </c>
      <c r="E65" s="2172"/>
      <c r="F65" s="2172"/>
      <c r="G65" s="2172"/>
      <c r="H65" s="2172"/>
      <c r="I65" s="2172"/>
      <c r="J65" s="2172"/>
      <c r="K65" s="2172"/>
      <c r="L65" s="2172"/>
      <c r="M65" s="2172"/>
      <c r="N65" s="2173"/>
      <c r="O65" s="2174" t="s">
        <v>1301</v>
      </c>
      <c r="P65" s="2175"/>
      <c r="Q65" s="2176"/>
      <c r="R65" s="2177"/>
      <c r="S65" s="2230">
        <f>-BT65</f>
        <v>0</v>
      </c>
      <c r="T65" s="2231"/>
      <c r="U65" s="2231"/>
      <c r="V65" s="2231"/>
      <c r="W65" s="2232"/>
      <c r="X65" s="2230">
        <f>-BC65</f>
        <v>0</v>
      </c>
      <c r="Y65" s="2231"/>
      <c r="Z65" s="2231"/>
      <c r="AA65" s="2231"/>
      <c r="AB65" s="2232"/>
      <c r="AC65" s="1355"/>
      <c r="AD65" s="2183"/>
      <c r="AE65" s="2184"/>
      <c r="AF65" s="2184"/>
      <c r="AG65" s="2184"/>
      <c r="AH65" s="2185"/>
      <c r="AI65" s="1355"/>
      <c r="AL65" s="1420"/>
      <c r="AM65" s="1416" t="s">
        <v>218</v>
      </c>
      <c r="AN65" s="1416"/>
      <c r="AO65" s="1416"/>
      <c r="AP65" s="1416"/>
      <c r="AQ65" s="1416"/>
      <c r="AR65" s="1416"/>
      <c r="AS65" s="1416"/>
      <c r="AT65" s="1416"/>
      <c r="AU65" s="1446">
        <f>SUMIF(dmtk,AM65,dudkyco)</f>
        <v>0</v>
      </c>
      <c r="AV65" s="1416"/>
      <c r="AW65" s="1416"/>
      <c r="AX65" s="1416"/>
      <c r="AY65" s="1416"/>
      <c r="AZ65" s="1416"/>
      <c r="BA65" s="1416"/>
      <c r="BB65" s="1416"/>
      <c r="BC65" s="1447">
        <f t="shared" si="0"/>
        <v>0</v>
      </c>
      <c r="BD65" s="1416" t="s">
        <v>218</v>
      </c>
      <c r="BE65" s="1416"/>
      <c r="BF65" s="1416"/>
      <c r="BG65" s="1416"/>
      <c r="BH65" s="1416"/>
      <c r="BI65" s="1416"/>
      <c r="BJ65" s="1416"/>
      <c r="BK65" s="1416"/>
      <c r="BL65" s="1446">
        <f>SUMIF(dmtk,BD65,duckco)</f>
        <v>0</v>
      </c>
      <c r="BM65" s="1416"/>
      <c r="BN65" s="1416"/>
      <c r="BO65" s="1416"/>
      <c r="BP65" s="1416"/>
      <c r="BQ65" s="1416"/>
      <c r="BR65" s="1416"/>
      <c r="BS65" s="1416"/>
      <c r="BT65" s="1447">
        <f t="shared" si="1"/>
        <v>0</v>
      </c>
    </row>
    <row r="66" spans="2:72" s="1419" customFormat="1" ht="15" customHeight="1" x14ac:dyDescent="0.2">
      <c r="B66" s="1370"/>
      <c r="C66" s="1422">
        <v>2</v>
      </c>
      <c r="D66" s="2171" t="s">
        <v>1302</v>
      </c>
      <c r="E66" s="2172"/>
      <c r="F66" s="2172"/>
      <c r="G66" s="2172"/>
      <c r="H66" s="2172"/>
      <c r="I66" s="2172"/>
      <c r="J66" s="2172"/>
      <c r="K66" s="2172"/>
      <c r="L66" s="2172"/>
      <c r="M66" s="2172"/>
      <c r="N66" s="2173"/>
      <c r="O66" s="2174" t="s">
        <v>1303</v>
      </c>
      <c r="P66" s="2175"/>
      <c r="Q66" s="2176"/>
      <c r="R66" s="2177"/>
      <c r="S66" s="2230">
        <f t="shared" ref="S66" si="2">BT66</f>
        <v>0</v>
      </c>
      <c r="T66" s="2231"/>
      <c r="U66" s="2231"/>
      <c r="V66" s="2231"/>
      <c r="W66" s="2232"/>
      <c r="X66" s="2230">
        <f t="shared" ref="X66" si="3">BC66</f>
        <v>0</v>
      </c>
      <c r="Y66" s="2231"/>
      <c r="Z66" s="2231"/>
      <c r="AA66" s="2231"/>
      <c r="AB66" s="2232"/>
      <c r="AC66" s="1355"/>
      <c r="AD66" s="2183"/>
      <c r="AE66" s="2184"/>
      <c r="AF66" s="2184"/>
      <c r="AG66" s="2184"/>
      <c r="AH66" s="2185"/>
      <c r="AI66" s="1355"/>
      <c r="AL66" s="1420"/>
      <c r="AM66" s="1416" t="s">
        <v>154</v>
      </c>
      <c r="AN66" s="1416" t="s">
        <v>1077</v>
      </c>
      <c r="AO66" s="1416" t="s">
        <v>156</v>
      </c>
      <c r="AP66" s="1416"/>
      <c r="AQ66" s="1416"/>
      <c r="AR66" s="1416"/>
      <c r="AS66" s="1416"/>
      <c r="AT66" s="1416"/>
      <c r="AU66" s="1446">
        <f>SUMIF(dmtk,AM66,dudkno)</f>
        <v>0</v>
      </c>
      <c r="AV66" s="1446">
        <f>SUMIF(dmtk,AN66,dudkno)</f>
        <v>0</v>
      </c>
      <c r="AW66" s="1446">
        <f>SUMIF(dmtk,AO66,dudkno)</f>
        <v>0</v>
      </c>
      <c r="AX66" s="1416"/>
      <c r="AY66" s="1416"/>
      <c r="AZ66" s="1416"/>
      <c r="BA66" s="1416"/>
      <c r="BB66" s="1416"/>
      <c r="BC66" s="1447">
        <f t="shared" si="0"/>
        <v>0</v>
      </c>
      <c r="BD66" s="1416" t="s">
        <v>154</v>
      </c>
      <c r="BE66" s="1416" t="s">
        <v>1077</v>
      </c>
      <c r="BF66" s="1416" t="s">
        <v>156</v>
      </c>
      <c r="BG66" s="1416"/>
      <c r="BH66" s="1416"/>
      <c r="BI66" s="1416"/>
      <c r="BJ66" s="1416"/>
      <c r="BK66" s="1416"/>
      <c r="BL66" s="1446">
        <f>SUMIF(dmtk,BD66,duckno)</f>
        <v>0</v>
      </c>
      <c r="BM66" s="1446">
        <f>SUMIF(dmtk,BE66,duckno)</f>
        <v>0</v>
      </c>
      <c r="BN66" s="1446">
        <f>SUMIF(dmtk,BF66,duckno)</f>
        <v>0</v>
      </c>
      <c r="BO66" s="1416"/>
      <c r="BP66" s="1416"/>
      <c r="BQ66" s="1416"/>
      <c r="BR66" s="1416"/>
      <c r="BS66" s="1416"/>
      <c r="BT66" s="1447">
        <f t="shared" si="1"/>
        <v>0</v>
      </c>
    </row>
    <row r="67" spans="2:72" s="1419" customFormat="1" ht="25.5" customHeight="1" x14ac:dyDescent="0.2">
      <c r="B67" s="1370"/>
      <c r="C67" s="1421" t="s">
        <v>29</v>
      </c>
      <c r="D67" s="2154" t="s">
        <v>1304</v>
      </c>
      <c r="E67" s="2155"/>
      <c r="F67" s="2155"/>
      <c r="G67" s="2155"/>
      <c r="H67" s="2155"/>
      <c r="I67" s="2155"/>
      <c r="J67" s="2155"/>
      <c r="K67" s="2155"/>
      <c r="L67" s="2155"/>
      <c r="M67" s="2155"/>
      <c r="N67" s="2156"/>
      <c r="O67" s="2157" t="s">
        <v>1305</v>
      </c>
      <c r="P67" s="2158"/>
      <c r="Q67" s="2159"/>
      <c r="R67" s="2160"/>
      <c r="S67" s="2227">
        <f ca="1">SUM(S68:W75)</f>
        <v>300000000</v>
      </c>
      <c r="T67" s="2228"/>
      <c r="U67" s="2228"/>
      <c r="V67" s="2228"/>
      <c r="W67" s="2229"/>
      <c r="X67" s="2227">
        <f ca="1">SUM(X68:AB75)</f>
        <v>300000000</v>
      </c>
      <c r="Y67" s="2228"/>
      <c r="Z67" s="2228"/>
      <c r="AA67" s="2228"/>
      <c r="AB67" s="2229"/>
      <c r="AC67" s="1355"/>
      <c r="AD67" s="2167"/>
      <c r="AE67" s="2168"/>
      <c r="AF67" s="2168"/>
      <c r="AG67" s="2169"/>
      <c r="AH67" s="2170"/>
      <c r="AI67" s="1355"/>
      <c r="AL67" s="1420"/>
      <c r="AM67" s="1416"/>
      <c r="AN67" s="1416"/>
      <c r="AO67" s="1416"/>
      <c r="AP67" s="1416"/>
      <c r="AQ67" s="1416"/>
      <c r="AR67" s="1416"/>
      <c r="AS67" s="1416"/>
      <c r="AT67" s="1416"/>
      <c r="AU67" s="1446">
        <f t="shared" ref="AU67:AU73" si="4">SUMIF(dmtk,AM67,dudkno)</f>
        <v>0</v>
      </c>
      <c r="AV67" s="1416"/>
      <c r="AW67" s="1416"/>
      <c r="AX67" s="1416"/>
      <c r="AY67" s="1416"/>
      <c r="AZ67" s="1416"/>
      <c r="BA67" s="1416"/>
      <c r="BB67" s="1416"/>
      <c r="BC67" s="1447">
        <f t="shared" si="0"/>
        <v>0</v>
      </c>
      <c r="BD67" s="1416"/>
      <c r="BE67" s="1416"/>
      <c r="BF67" s="1416"/>
      <c r="BG67" s="1416"/>
      <c r="BH67" s="1416"/>
      <c r="BI67" s="1416"/>
      <c r="BJ67" s="1416"/>
      <c r="BK67" s="1416"/>
      <c r="BL67" s="1446">
        <f t="shared" ref="BL67:BL73" si="5">SUMIF(dmtk,BD67,duckno)</f>
        <v>0</v>
      </c>
      <c r="BM67" s="1416"/>
      <c r="BN67" s="1416"/>
      <c r="BO67" s="1416"/>
      <c r="BP67" s="1416"/>
      <c r="BQ67" s="1416"/>
      <c r="BR67" s="1416"/>
      <c r="BS67" s="1416"/>
      <c r="BT67" s="1447">
        <f t="shared" si="1"/>
        <v>0</v>
      </c>
    </row>
    <row r="68" spans="2:72" s="1419" customFormat="1" ht="15" customHeight="1" x14ac:dyDescent="0.2">
      <c r="B68" s="1370"/>
      <c r="C68" s="1422" t="s">
        <v>19</v>
      </c>
      <c r="D68" s="2171" t="s">
        <v>1306</v>
      </c>
      <c r="E68" s="2172"/>
      <c r="F68" s="2172"/>
      <c r="G68" s="2172"/>
      <c r="H68" s="2172"/>
      <c r="I68" s="2172"/>
      <c r="J68" s="2172"/>
      <c r="K68" s="2172"/>
      <c r="L68" s="2172"/>
      <c r="M68" s="2172"/>
      <c r="N68" s="2173"/>
      <c r="O68" s="2174" t="s">
        <v>158</v>
      </c>
      <c r="P68" s="2175"/>
      <c r="Q68" s="2176"/>
      <c r="R68" s="2177"/>
      <c r="S68" s="2230">
        <f t="shared" ref="S68" si="6">BT68</f>
        <v>0</v>
      </c>
      <c r="T68" s="2231"/>
      <c r="U68" s="2231"/>
      <c r="V68" s="2231"/>
      <c r="W68" s="2232"/>
      <c r="X68" s="2230">
        <f t="shared" ref="X68" si="7">BC68</f>
        <v>0</v>
      </c>
      <c r="Y68" s="2231"/>
      <c r="Z68" s="2231"/>
      <c r="AA68" s="2231"/>
      <c r="AB68" s="2232"/>
      <c r="AC68" s="1355"/>
      <c r="AD68" s="2183"/>
      <c r="AE68" s="2184"/>
      <c r="AF68" s="2184"/>
      <c r="AG68" s="2184"/>
      <c r="AH68" s="2185"/>
      <c r="AI68" s="1355"/>
      <c r="AL68" s="1420"/>
      <c r="AM68" s="1416" t="s">
        <v>158</v>
      </c>
      <c r="AN68" s="1416"/>
      <c r="AO68" s="1416"/>
      <c r="AP68" s="1416"/>
      <c r="AQ68" s="1416"/>
      <c r="AR68" s="1416"/>
      <c r="AS68" s="1416"/>
      <c r="AT68" s="1416"/>
      <c r="AU68" s="1446">
        <f t="shared" si="4"/>
        <v>0</v>
      </c>
      <c r="AV68" s="1416"/>
      <c r="AW68" s="1416"/>
      <c r="AX68" s="1416"/>
      <c r="AY68" s="1416"/>
      <c r="AZ68" s="1416"/>
      <c r="BA68" s="1416"/>
      <c r="BB68" s="1416"/>
      <c r="BC68" s="1447">
        <f t="shared" si="0"/>
        <v>0</v>
      </c>
      <c r="BD68" s="1416" t="s">
        <v>158</v>
      </c>
      <c r="BE68" s="1416"/>
      <c r="BF68" s="1416"/>
      <c r="BG68" s="1416"/>
      <c r="BH68" s="1416"/>
      <c r="BI68" s="1416"/>
      <c r="BJ68" s="1416"/>
      <c r="BK68" s="1416"/>
      <c r="BL68" s="1446">
        <f t="shared" si="5"/>
        <v>0</v>
      </c>
      <c r="BM68" s="1416"/>
      <c r="BN68" s="1416"/>
      <c r="BO68" s="1416"/>
      <c r="BP68" s="1416"/>
      <c r="BQ68" s="1416"/>
      <c r="BR68" s="1416"/>
      <c r="BS68" s="1416"/>
      <c r="BT68" s="1447">
        <f t="shared" si="1"/>
        <v>0</v>
      </c>
    </row>
    <row r="69" spans="2:72" s="1424" customFormat="1" ht="15" customHeight="1" x14ac:dyDescent="0.2">
      <c r="B69" s="1423"/>
      <c r="C69" s="1422">
        <v>2</v>
      </c>
      <c r="D69" s="2171" t="s">
        <v>1307</v>
      </c>
      <c r="E69" s="2172"/>
      <c r="F69" s="2172"/>
      <c r="G69" s="2172"/>
      <c r="H69" s="2172"/>
      <c r="I69" s="2172"/>
      <c r="J69" s="2172"/>
      <c r="K69" s="2172"/>
      <c r="L69" s="2172"/>
      <c r="M69" s="2172"/>
      <c r="N69" s="2173"/>
      <c r="O69" s="2174" t="s">
        <v>1308</v>
      </c>
      <c r="P69" s="2175"/>
      <c r="Q69" s="2176"/>
      <c r="R69" s="2177"/>
      <c r="S69" s="2230">
        <f t="shared" ref="S69:S75" ca="1" si="8">BT69</f>
        <v>0</v>
      </c>
      <c r="T69" s="2231"/>
      <c r="U69" s="2231"/>
      <c r="V69" s="2231"/>
      <c r="W69" s="2232"/>
      <c r="X69" s="2230">
        <f t="shared" ref="X69:X75" ca="1" si="9">BC69</f>
        <v>0</v>
      </c>
      <c r="Y69" s="2231"/>
      <c r="Z69" s="2231"/>
      <c r="AA69" s="2231"/>
      <c r="AB69" s="2232"/>
      <c r="AC69" s="1355"/>
      <c r="AD69" s="2183"/>
      <c r="AE69" s="2184"/>
      <c r="AF69" s="2184"/>
      <c r="AG69" s="2184"/>
      <c r="AH69" s="2185"/>
      <c r="AI69" s="1355"/>
      <c r="AL69" s="1425"/>
      <c r="AM69" s="1426" t="s">
        <v>237</v>
      </c>
      <c r="AN69" s="1426"/>
      <c r="AO69" s="1426"/>
      <c r="AP69" s="1426"/>
      <c r="AQ69" s="1426"/>
      <c r="AR69" s="1426"/>
      <c r="AS69" s="1426"/>
      <c r="AT69" s="1426"/>
      <c r="AU69" s="1446">
        <f t="shared" ca="1" si="4"/>
        <v>0</v>
      </c>
      <c r="AV69" s="1426"/>
      <c r="AW69" s="1426"/>
      <c r="AX69" s="1426"/>
      <c r="AY69" s="1426"/>
      <c r="AZ69" s="1426"/>
      <c r="BA69" s="1426"/>
      <c r="BB69" s="1426"/>
      <c r="BC69" s="1447">
        <f t="shared" ca="1" si="0"/>
        <v>0</v>
      </c>
      <c r="BD69" s="1426" t="s">
        <v>237</v>
      </c>
      <c r="BE69" s="1426"/>
      <c r="BF69" s="1426"/>
      <c r="BG69" s="1426"/>
      <c r="BH69" s="1426"/>
      <c r="BI69" s="1426"/>
      <c r="BJ69" s="1426"/>
      <c r="BK69" s="1426"/>
      <c r="BL69" s="1446">
        <f t="shared" ca="1" si="5"/>
        <v>0</v>
      </c>
      <c r="BM69" s="1426"/>
      <c r="BN69" s="1426"/>
      <c r="BO69" s="1426"/>
      <c r="BP69" s="1426"/>
      <c r="BQ69" s="1426"/>
      <c r="BR69" s="1426"/>
      <c r="BS69" s="1426"/>
      <c r="BT69" s="1447">
        <f t="shared" ca="1" si="1"/>
        <v>0</v>
      </c>
    </row>
    <row r="70" spans="2:72" s="1419" customFormat="1" ht="15" customHeight="1" x14ac:dyDescent="0.2">
      <c r="B70" s="1370"/>
      <c r="C70" s="1422">
        <v>3</v>
      </c>
      <c r="D70" s="2171" t="s">
        <v>1309</v>
      </c>
      <c r="E70" s="2172"/>
      <c r="F70" s="2172"/>
      <c r="G70" s="2172"/>
      <c r="H70" s="2172"/>
      <c r="I70" s="2172"/>
      <c r="J70" s="2172"/>
      <c r="K70" s="2172"/>
      <c r="L70" s="2172"/>
      <c r="M70" s="2172"/>
      <c r="N70" s="2173"/>
      <c r="O70" s="2174" t="s">
        <v>160</v>
      </c>
      <c r="P70" s="2175"/>
      <c r="Q70" s="2176"/>
      <c r="R70" s="2177"/>
      <c r="S70" s="2230">
        <f t="shared" si="8"/>
        <v>0</v>
      </c>
      <c r="T70" s="2231"/>
      <c r="U70" s="2231"/>
      <c r="V70" s="2231"/>
      <c r="W70" s="2232"/>
      <c r="X70" s="2230">
        <f t="shared" si="9"/>
        <v>0</v>
      </c>
      <c r="Y70" s="2231"/>
      <c r="Z70" s="2231"/>
      <c r="AA70" s="2231"/>
      <c r="AB70" s="2232"/>
      <c r="AC70" s="1355"/>
      <c r="AD70" s="2183"/>
      <c r="AE70" s="2184"/>
      <c r="AF70" s="2184"/>
      <c r="AG70" s="2184"/>
      <c r="AH70" s="2185"/>
      <c r="AI70" s="1355"/>
      <c r="AL70" s="1420"/>
      <c r="AM70" s="1416" t="s">
        <v>1081</v>
      </c>
      <c r="AN70" s="1416" t="s">
        <v>1083</v>
      </c>
      <c r="AO70" s="1416" t="s">
        <v>170</v>
      </c>
      <c r="AP70" s="1416"/>
      <c r="AQ70" s="1416"/>
      <c r="AR70" s="1416"/>
      <c r="AS70" s="1416"/>
      <c r="AT70" s="1416"/>
      <c r="AU70" s="1446">
        <f t="shared" si="4"/>
        <v>0</v>
      </c>
      <c r="AV70" s="1446">
        <f>SUMIF(dmtk,AN70,dudkno)</f>
        <v>0</v>
      </c>
      <c r="AW70" s="1446">
        <f>SUMIF(dmtk,AO70,dudkno)</f>
        <v>0</v>
      </c>
      <c r="AX70" s="1416"/>
      <c r="AY70" s="1416"/>
      <c r="AZ70" s="1416"/>
      <c r="BA70" s="1416"/>
      <c r="BB70" s="1416"/>
      <c r="BC70" s="1447">
        <f t="shared" si="0"/>
        <v>0</v>
      </c>
      <c r="BD70" s="1416" t="s">
        <v>1081</v>
      </c>
      <c r="BE70" s="1416" t="s">
        <v>1083</v>
      </c>
      <c r="BF70" s="1416" t="s">
        <v>170</v>
      </c>
      <c r="BG70" s="1416"/>
      <c r="BH70" s="1416"/>
      <c r="BI70" s="1416"/>
      <c r="BJ70" s="1416"/>
      <c r="BK70" s="1416"/>
      <c r="BL70" s="1446">
        <f t="shared" si="5"/>
        <v>0</v>
      </c>
      <c r="BM70" s="1446">
        <f>SUMIF(dmtk,BE70,duckno)</f>
        <v>0</v>
      </c>
      <c r="BN70" s="1446">
        <f>SUMIF(dmtk,BF70,duckno)</f>
        <v>0</v>
      </c>
      <c r="BO70" s="1416"/>
      <c r="BP70" s="1416"/>
      <c r="BQ70" s="1416"/>
      <c r="BR70" s="1416"/>
      <c r="BS70" s="1416"/>
      <c r="BT70" s="1447">
        <f t="shared" si="1"/>
        <v>0</v>
      </c>
    </row>
    <row r="71" spans="2:72" s="1419" customFormat="1" ht="15" customHeight="1" x14ac:dyDescent="0.2">
      <c r="B71" s="1370"/>
      <c r="C71" s="1422" t="s">
        <v>22</v>
      </c>
      <c r="D71" s="2171" t="s">
        <v>1310</v>
      </c>
      <c r="E71" s="2172"/>
      <c r="F71" s="2172"/>
      <c r="G71" s="2172"/>
      <c r="H71" s="2172"/>
      <c r="I71" s="2172"/>
      <c r="J71" s="2172"/>
      <c r="K71" s="2172"/>
      <c r="L71" s="2172"/>
      <c r="M71" s="2172"/>
      <c r="N71" s="2173"/>
      <c r="O71" s="2174" t="s">
        <v>1311</v>
      </c>
      <c r="P71" s="2175"/>
      <c r="Q71" s="2176"/>
      <c r="R71" s="2177"/>
      <c r="S71" s="2230">
        <f t="shared" si="8"/>
        <v>0</v>
      </c>
      <c r="T71" s="2231"/>
      <c r="U71" s="2231"/>
      <c r="V71" s="2231"/>
      <c r="W71" s="2232"/>
      <c r="X71" s="2230">
        <f t="shared" si="9"/>
        <v>0</v>
      </c>
      <c r="Y71" s="2231"/>
      <c r="Z71" s="2231"/>
      <c r="AA71" s="2231"/>
      <c r="AB71" s="2232"/>
      <c r="AC71" s="1355"/>
      <c r="AD71" s="2183"/>
      <c r="AE71" s="2184"/>
      <c r="AF71" s="2184"/>
      <c r="AG71" s="2184"/>
      <c r="AH71" s="2185"/>
      <c r="AI71" s="1355"/>
      <c r="AL71" s="1420"/>
      <c r="AM71" s="1416" t="s">
        <v>1219</v>
      </c>
      <c r="AN71" s="1416"/>
      <c r="AO71" s="1416"/>
      <c r="AP71" s="1416"/>
      <c r="AQ71" s="1416"/>
      <c r="AR71" s="1416"/>
      <c r="AS71" s="1416"/>
      <c r="AT71" s="1416"/>
      <c r="AU71" s="1446">
        <f t="shared" si="4"/>
        <v>0</v>
      </c>
      <c r="AV71" s="1416"/>
      <c r="AW71" s="1416"/>
      <c r="AX71" s="1416"/>
      <c r="AY71" s="1416"/>
      <c r="AZ71" s="1416"/>
      <c r="BA71" s="1416"/>
      <c r="BB71" s="1416"/>
      <c r="BC71" s="1447">
        <f t="shared" si="0"/>
        <v>0</v>
      </c>
      <c r="BD71" s="1416" t="s">
        <v>1219</v>
      </c>
      <c r="BE71" s="1416"/>
      <c r="BF71" s="1416"/>
      <c r="BG71" s="1416"/>
      <c r="BH71" s="1416"/>
      <c r="BI71" s="1416"/>
      <c r="BJ71" s="1416"/>
      <c r="BK71" s="1416"/>
      <c r="BL71" s="1446">
        <f t="shared" si="5"/>
        <v>0</v>
      </c>
      <c r="BM71" s="1416"/>
      <c r="BN71" s="1416"/>
      <c r="BO71" s="1416"/>
      <c r="BP71" s="1416"/>
      <c r="BQ71" s="1416"/>
      <c r="BR71" s="1416"/>
      <c r="BS71" s="1416"/>
      <c r="BT71" s="1447">
        <f t="shared" si="1"/>
        <v>0</v>
      </c>
    </row>
    <row r="72" spans="2:72" s="1424" customFormat="1" ht="15" customHeight="1" x14ac:dyDescent="0.2">
      <c r="B72" s="1423"/>
      <c r="C72" s="1422">
        <v>5</v>
      </c>
      <c r="D72" s="2171" t="s">
        <v>1312</v>
      </c>
      <c r="E72" s="2172"/>
      <c r="F72" s="2172"/>
      <c r="G72" s="2172"/>
      <c r="H72" s="2172"/>
      <c r="I72" s="2172"/>
      <c r="J72" s="2172"/>
      <c r="K72" s="2172"/>
      <c r="L72" s="2172"/>
      <c r="M72" s="2172"/>
      <c r="N72" s="2173"/>
      <c r="O72" s="2174" t="s">
        <v>1313</v>
      </c>
      <c r="P72" s="2175"/>
      <c r="Q72" s="2176"/>
      <c r="R72" s="2177"/>
      <c r="S72" s="2230">
        <f t="shared" si="8"/>
        <v>0</v>
      </c>
      <c r="T72" s="2231"/>
      <c r="U72" s="2231"/>
      <c r="V72" s="2231"/>
      <c r="W72" s="2232"/>
      <c r="X72" s="2230">
        <f t="shared" si="9"/>
        <v>0</v>
      </c>
      <c r="Y72" s="2231"/>
      <c r="Z72" s="2231"/>
      <c r="AA72" s="2231"/>
      <c r="AB72" s="2232"/>
      <c r="AC72" s="1355"/>
      <c r="AD72" s="2183"/>
      <c r="AE72" s="2184"/>
      <c r="AF72" s="2184"/>
      <c r="AG72" s="2184"/>
      <c r="AH72" s="2185"/>
      <c r="AI72" s="1355"/>
      <c r="AL72" s="1425"/>
      <c r="AM72" s="1426" t="s">
        <v>1079</v>
      </c>
      <c r="AN72" s="1426"/>
      <c r="AO72" s="1426"/>
      <c r="AP72" s="1426"/>
      <c r="AQ72" s="1426"/>
      <c r="AR72" s="1426"/>
      <c r="AS72" s="1426"/>
      <c r="AT72" s="1426"/>
      <c r="AU72" s="1446">
        <f t="shared" si="4"/>
        <v>0</v>
      </c>
      <c r="AV72" s="1426"/>
      <c r="AW72" s="1426"/>
      <c r="AX72" s="1426"/>
      <c r="AY72" s="1426"/>
      <c r="AZ72" s="1426"/>
      <c r="BA72" s="1426"/>
      <c r="BB72" s="1426"/>
      <c r="BC72" s="1447">
        <f t="shared" si="0"/>
        <v>0</v>
      </c>
      <c r="BD72" s="1426" t="s">
        <v>1079</v>
      </c>
      <c r="BE72" s="1426"/>
      <c r="BF72" s="1426"/>
      <c r="BG72" s="1426"/>
      <c r="BH72" s="1426"/>
      <c r="BI72" s="1426"/>
      <c r="BJ72" s="1426"/>
      <c r="BK72" s="1426"/>
      <c r="BL72" s="1446">
        <f t="shared" si="5"/>
        <v>0</v>
      </c>
      <c r="BM72" s="1426"/>
      <c r="BN72" s="1426"/>
      <c r="BO72" s="1426"/>
      <c r="BP72" s="1426"/>
      <c r="BQ72" s="1426"/>
      <c r="BR72" s="1426"/>
      <c r="BS72" s="1426"/>
      <c r="BT72" s="1447">
        <f t="shared" si="1"/>
        <v>0</v>
      </c>
    </row>
    <row r="73" spans="2:72" s="1419" customFormat="1" ht="15" customHeight="1" x14ac:dyDescent="0.2">
      <c r="B73" s="1370"/>
      <c r="C73" s="1422" t="s">
        <v>30</v>
      </c>
      <c r="D73" s="2171" t="s">
        <v>1314</v>
      </c>
      <c r="E73" s="2172"/>
      <c r="F73" s="2172"/>
      <c r="G73" s="2172"/>
      <c r="H73" s="2172"/>
      <c r="I73" s="2172"/>
      <c r="J73" s="2172"/>
      <c r="K73" s="2172"/>
      <c r="L73" s="2172"/>
      <c r="M73" s="2172"/>
      <c r="N73" s="2173"/>
      <c r="O73" s="2174" t="s">
        <v>166</v>
      </c>
      <c r="P73" s="2175"/>
      <c r="Q73" s="2176"/>
      <c r="R73" s="2177"/>
      <c r="S73" s="2230">
        <f t="shared" si="8"/>
        <v>300000000</v>
      </c>
      <c r="T73" s="2231"/>
      <c r="U73" s="2231"/>
      <c r="V73" s="2231"/>
      <c r="W73" s="2232"/>
      <c r="X73" s="2230">
        <f t="shared" si="9"/>
        <v>300000000</v>
      </c>
      <c r="Y73" s="2231"/>
      <c r="Z73" s="2231"/>
      <c r="AA73" s="2231"/>
      <c r="AB73" s="2232"/>
      <c r="AC73" s="1355"/>
      <c r="AD73" s="2183"/>
      <c r="AE73" s="2184"/>
      <c r="AF73" s="2184"/>
      <c r="AG73" s="2184"/>
      <c r="AH73" s="2185"/>
      <c r="AI73" s="1355"/>
      <c r="AL73" s="1420"/>
      <c r="AM73" s="1416" t="s">
        <v>1086</v>
      </c>
      <c r="AN73" s="1416" t="s">
        <v>176</v>
      </c>
      <c r="AO73" s="1416" t="s">
        <v>267</v>
      </c>
      <c r="AP73" s="1416" t="s">
        <v>277</v>
      </c>
      <c r="AQ73" s="1416" t="s">
        <v>177</v>
      </c>
      <c r="AR73" s="1416" t="s">
        <v>1210</v>
      </c>
      <c r="AS73" s="1416"/>
      <c r="AT73" s="1416"/>
      <c r="AU73" s="1446">
        <f t="shared" si="4"/>
        <v>0</v>
      </c>
      <c r="AV73" s="1446">
        <f>SUMIF(dmtk,AN73,dudkno)</f>
        <v>0</v>
      </c>
      <c r="AW73" s="1446">
        <f>SUMIF(dmtk,AO73,dudkno)</f>
        <v>0</v>
      </c>
      <c r="AX73" s="1446">
        <f>SUMIF(dmtk,AP73,dudkno)</f>
        <v>0</v>
      </c>
      <c r="AY73" s="1446">
        <f>SUMIF(dmtk,AQ73,dudkno)</f>
        <v>0</v>
      </c>
      <c r="AZ73" s="1446">
        <f>SUMIF(dmtk,AR73,dudkno)</f>
        <v>300000000</v>
      </c>
      <c r="BA73" s="1416"/>
      <c r="BB73" s="1416"/>
      <c r="BC73" s="1447">
        <f t="shared" si="0"/>
        <v>300000000</v>
      </c>
      <c r="BD73" s="1416" t="s">
        <v>1086</v>
      </c>
      <c r="BE73" s="1416" t="s">
        <v>176</v>
      </c>
      <c r="BF73" s="1416" t="s">
        <v>267</v>
      </c>
      <c r="BG73" s="1416" t="s">
        <v>277</v>
      </c>
      <c r="BH73" s="1416" t="s">
        <v>177</v>
      </c>
      <c r="BI73" s="1416" t="s">
        <v>1210</v>
      </c>
      <c r="BJ73" s="1416"/>
      <c r="BK73" s="1416"/>
      <c r="BL73" s="1446">
        <f t="shared" si="5"/>
        <v>0</v>
      </c>
      <c r="BM73" s="1446">
        <f>SUMIF(dmtk,BE73,duckno)</f>
        <v>0</v>
      </c>
      <c r="BN73" s="1446">
        <f>SUMIF(dmtk,BF73,duckno)</f>
        <v>0</v>
      </c>
      <c r="BO73" s="1446">
        <f>SUMIF(dmtk,BG73,duckno)</f>
        <v>0</v>
      </c>
      <c r="BP73" s="1446">
        <f>SUMIF(dmtk,BH73,duckno)</f>
        <v>0</v>
      </c>
      <c r="BQ73" s="1446">
        <f>SUMIF(dmtk,BI73,duckno)</f>
        <v>300000000</v>
      </c>
      <c r="BR73" s="1416"/>
      <c r="BS73" s="1416"/>
      <c r="BT73" s="1447">
        <f t="shared" si="1"/>
        <v>300000000</v>
      </c>
    </row>
    <row r="74" spans="2:72" s="1419" customFormat="1" ht="15" customHeight="1" x14ac:dyDescent="0.2">
      <c r="B74" s="1370"/>
      <c r="C74" s="1421" t="s">
        <v>872</v>
      </c>
      <c r="D74" s="2171" t="s">
        <v>1315</v>
      </c>
      <c r="E74" s="2172"/>
      <c r="F74" s="2172"/>
      <c r="G74" s="2172"/>
      <c r="H74" s="2172"/>
      <c r="I74" s="2172"/>
      <c r="J74" s="2172"/>
      <c r="K74" s="2172"/>
      <c r="L74" s="2172"/>
      <c r="M74" s="2172"/>
      <c r="N74" s="2173"/>
      <c r="O74" s="2174" t="s">
        <v>1316</v>
      </c>
      <c r="P74" s="2175"/>
      <c r="Q74" s="2176"/>
      <c r="R74" s="2177"/>
      <c r="S74" s="2230">
        <f>-BT74</f>
        <v>0</v>
      </c>
      <c r="T74" s="2231"/>
      <c r="U74" s="2231"/>
      <c r="V74" s="2231"/>
      <c r="W74" s="2232"/>
      <c r="X74" s="2230">
        <f>-BC74</f>
        <v>0</v>
      </c>
      <c r="Y74" s="2231"/>
      <c r="Z74" s="2231"/>
      <c r="AA74" s="2231"/>
      <c r="AB74" s="2232"/>
      <c r="AC74" s="1355"/>
      <c r="AD74" s="2195"/>
      <c r="AE74" s="2196"/>
      <c r="AF74" s="2196"/>
      <c r="AG74" s="2196"/>
      <c r="AH74" s="2197"/>
      <c r="AI74" s="1355"/>
      <c r="AL74" s="1420"/>
      <c r="AM74" s="1416" t="s">
        <v>222</v>
      </c>
      <c r="AN74" s="1416"/>
      <c r="AO74" s="1416"/>
      <c r="AP74" s="1416"/>
      <c r="AQ74" s="1416"/>
      <c r="AR74" s="1416"/>
      <c r="AS74" s="1416"/>
      <c r="AT74" s="1416"/>
      <c r="AU74" s="1446">
        <f>SUMIF(dmtk,AM74,dudkyco)</f>
        <v>0</v>
      </c>
      <c r="AV74" s="1416"/>
      <c r="AW74" s="1416"/>
      <c r="AX74" s="1416"/>
      <c r="AY74" s="1416"/>
      <c r="AZ74" s="1416"/>
      <c r="BA74" s="1416"/>
      <c r="BB74" s="1416"/>
      <c r="BC74" s="1447">
        <f t="shared" si="0"/>
        <v>0</v>
      </c>
      <c r="BD74" s="1416" t="s">
        <v>222</v>
      </c>
      <c r="BE74" s="1416"/>
      <c r="BF74" s="1416"/>
      <c r="BG74" s="1416"/>
      <c r="BH74" s="1416"/>
      <c r="BI74" s="1416"/>
      <c r="BJ74" s="1416"/>
      <c r="BK74" s="1416"/>
      <c r="BL74" s="1446">
        <f>SUMIF(dmtk,BD74,duckco)</f>
        <v>0</v>
      </c>
      <c r="BM74" s="1416"/>
      <c r="BN74" s="1416"/>
      <c r="BO74" s="1416"/>
      <c r="BP74" s="1416"/>
      <c r="BQ74" s="1416"/>
      <c r="BR74" s="1416"/>
      <c r="BS74" s="1416"/>
      <c r="BT74" s="1447">
        <f t="shared" si="1"/>
        <v>0</v>
      </c>
    </row>
    <row r="75" spans="2:72" s="1419" customFormat="1" ht="15" customHeight="1" x14ac:dyDescent="0.2">
      <c r="B75" s="1370"/>
      <c r="C75" s="1422" t="s">
        <v>19</v>
      </c>
      <c r="D75" s="2171" t="s">
        <v>1317</v>
      </c>
      <c r="E75" s="2172"/>
      <c r="F75" s="2172"/>
      <c r="G75" s="2172"/>
      <c r="H75" s="2172"/>
      <c r="I75" s="2172"/>
      <c r="J75" s="2172"/>
      <c r="K75" s="2172"/>
      <c r="L75" s="2172"/>
      <c r="M75" s="2172"/>
      <c r="N75" s="2173"/>
      <c r="O75" s="2174" t="s">
        <v>1318</v>
      </c>
      <c r="P75" s="2175"/>
      <c r="Q75" s="2176"/>
      <c r="R75" s="2177"/>
      <c r="S75" s="2230">
        <f t="shared" si="8"/>
        <v>0</v>
      </c>
      <c r="T75" s="2231"/>
      <c r="U75" s="2231"/>
      <c r="V75" s="2231"/>
      <c r="W75" s="2232"/>
      <c r="X75" s="2230">
        <f t="shared" si="9"/>
        <v>0</v>
      </c>
      <c r="Y75" s="2231"/>
      <c r="Z75" s="2231"/>
      <c r="AA75" s="2231"/>
      <c r="AB75" s="2232"/>
      <c r="AC75" s="1355"/>
      <c r="AD75" s="2183"/>
      <c r="AE75" s="2184"/>
      <c r="AF75" s="2184"/>
      <c r="AG75" s="2184"/>
      <c r="AH75" s="2185"/>
      <c r="AI75" s="1355"/>
      <c r="AL75" s="1420"/>
      <c r="AM75" s="1416" t="s">
        <v>173</v>
      </c>
      <c r="AN75" s="1416"/>
      <c r="AO75" s="1416"/>
      <c r="AP75" s="1416"/>
      <c r="AQ75" s="1416"/>
      <c r="AR75" s="1416"/>
      <c r="AS75" s="1416"/>
      <c r="AT75" s="1416"/>
      <c r="AU75" s="1446">
        <f>SUMIF(dmtk,AM75,dudkno)</f>
        <v>0</v>
      </c>
      <c r="AV75" s="1416"/>
      <c r="AW75" s="1416"/>
      <c r="AX75" s="1416"/>
      <c r="AY75" s="1416"/>
      <c r="AZ75" s="1416"/>
      <c r="BA75" s="1416"/>
      <c r="BB75" s="1416"/>
      <c r="BC75" s="1447">
        <f t="shared" si="0"/>
        <v>0</v>
      </c>
      <c r="BD75" s="1416" t="s">
        <v>173</v>
      </c>
      <c r="BE75" s="1416"/>
      <c r="BF75" s="1416"/>
      <c r="BG75" s="1416"/>
      <c r="BH75" s="1416"/>
      <c r="BI75" s="1416"/>
      <c r="BJ75" s="1416"/>
      <c r="BK75" s="1416"/>
      <c r="BL75" s="1446">
        <f>SUMIF(dmtk,BD75,duckno)</f>
        <v>0</v>
      </c>
      <c r="BM75" s="1416"/>
      <c r="BN75" s="1416"/>
      <c r="BO75" s="1416"/>
      <c r="BP75" s="1416"/>
      <c r="BQ75" s="1416"/>
      <c r="BR75" s="1416"/>
      <c r="BS75" s="1416"/>
      <c r="BT75" s="1447">
        <f t="shared" si="1"/>
        <v>0</v>
      </c>
    </row>
    <row r="76" spans="2:72" s="1419" customFormat="1" ht="15" customHeight="1" x14ac:dyDescent="0.2">
      <c r="B76" s="1370"/>
      <c r="C76" s="1422" t="s">
        <v>20</v>
      </c>
      <c r="D76" s="2154" t="s">
        <v>1319</v>
      </c>
      <c r="E76" s="2155"/>
      <c r="F76" s="2155"/>
      <c r="G76" s="2155"/>
      <c r="H76" s="2155"/>
      <c r="I76" s="2155"/>
      <c r="J76" s="2155"/>
      <c r="K76" s="2155"/>
      <c r="L76" s="2155"/>
      <c r="M76" s="2155"/>
      <c r="N76" s="2156"/>
      <c r="O76" s="2157" t="s">
        <v>1320</v>
      </c>
      <c r="P76" s="2158"/>
      <c r="Q76" s="2159"/>
      <c r="R76" s="2160"/>
      <c r="S76" s="2227">
        <f>SUM(S77:W78)</f>
        <v>0</v>
      </c>
      <c r="T76" s="2228"/>
      <c r="U76" s="2228"/>
      <c r="V76" s="2228"/>
      <c r="W76" s="2229"/>
      <c r="X76" s="2227">
        <f>SUM(X77:AB78)</f>
        <v>0</v>
      </c>
      <c r="Y76" s="2228"/>
      <c r="Z76" s="2228"/>
      <c r="AA76" s="2228"/>
      <c r="AB76" s="2229"/>
      <c r="AC76" s="1355"/>
      <c r="AD76" s="2189"/>
      <c r="AE76" s="2190"/>
      <c r="AF76" s="2190"/>
      <c r="AG76" s="2191"/>
      <c r="AH76" s="2192"/>
      <c r="AI76" s="1355"/>
      <c r="AL76" s="1420"/>
      <c r="AM76" s="1416"/>
      <c r="AN76" s="1416"/>
      <c r="AO76" s="1416"/>
      <c r="AP76" s="1416"/>
      <c r="AQ76" s="1416"/>
      <c r="AR76" s="1416"/>
      <c r="AS76" s="1416"/>
      <c r="AT76" s="1416"/>
      <c r="AU76" s="1446">
        <f>SUMIF(dmtk,AM76,dudkno)</f>
        <v>0</v>
      </c>
      <c r="AV76" s="1416"/>
      <c r="AW76" s="1416"/>
      <c r="AX76" s="1416"/>
      <c r="AY76" s="1416"/>
      <c r="AZ76" s="1416"/>
      <c r="BA76" s="1416"/>
      <c r="BB76" s="1416"/>
      <c r="BC76" s="1447">
        <f t="shared" si="0"/>
        <v>0</v>
      </c>
      <c r="BD76" s="1416"/>
      <c r="BE76" s="1416"/>
      <c r="BF76" s="1416"/>
      <c r="BG76" s="1416"/>
      <c r="BH76" s="1416"/>
      <c r="BI76" s="1416"/>
      <c r="BJ76" s="1416"/>
      <c r="BK76" s="1416"/>
      <c r="BL76" s="1446">
        <f>SUMIF(dmtk,BD76,duckno)</f>
        <v>0</v>
      </c>
      <c r="BM76" s="1416"/>
      <c r="BN76" s="1416"/>
      <c r="BO76" s="1416"/>
      <c r="BP76" s="1416"/>
      <c r="BQ76" s="1416"/>
      <c r="BR76" s="1416"/>
      <c r="BS76" s="1416"/>
      <c r="BT76" s="1447">
        <f t="shared" si="1"/>
        <v>0</v>
      </c>
    </row>
    <row r="77" spans="2:72" s="1419" customFormat="1" ht="15" customHeight="1" x14ac:dyDescent="0.2">
      <c r="B77" s="1376"/>
      <c r="C77" s="1421" t="s">
        <v>878</v>
      </c>
      <c r="D77" s="2171" t="s">
        <v>1321</v>
      </c>
      <c r="E77" s="2172"/>
      <c r="F77" s="2172"/>
      <c r="G77" s="2172"/>
      <c r="H77" s="2172"/>
      <c r="I77" s="2172"/>
      <c r="J77" s="2172"/>
      <c r="K77" s="2172"/>
      <c r="L77" s="2172"/>
      <c r="M77" s="2172"/>
      <c r="N77" s="2173"/>
      <c r="O77" s="2174" t="s">
        <v>177</v>
      </c>
      <c r="P77" s="2175"/>
      <c r="Q77" s="2176"/>
      <c r="R77" s="2177"/>
      <c r="S77" s="2230">
        <f t="shared" ref="S77" si="10">BT77</f>
        <v>0</v>
      </c>
      <c r="T77" s="2231"/>
      <c r="U77" s="2231"/>
      <c r="V77" s="2231"/>
      <c r="W77" s="2232"/>
      <c r="X77" s="2230">
        <f t="shared" ref="X77" si="11">BC77</f>
        <v>0</v>
      </c>
      <c r="Y77" s="2231"/>
      <c r="Z77" s="2231"/>
      <c r="AA77" s="2231"/>
      <c r="AB77" s="2232"/>
      <c r="AC77" s="1355"/>
      <c r="AD77" s="2195"/>
      <c r="AE77" s="2196"/>
      <c r="AF77" s="2196"/>
      <c r="AG77" s="2196"/>
      <c r="AH77" s="2197"/>
      <c r="AI77" s="1355"/>
      <c r="AL77" s="1420"/>
      <c r="AM77" s="1416" t="s">
        <v>179</v>
      </c>
      <c r="AN77" s="1416" t="s">
        <v>181</v>
      </c>
      <c r="AO77" s="1416" t="s">
        <v>183</v>
      </c>
      <c r="AP77" s="1416" t="s">
        <v>185</v>
      </c>
      <c r="AQ77" s="1416" t="s">
        <v>187</v>
      </c>
      <c r="AR77" s="1416" t="s">
        <v>189</v>
      </c>
      <c r="AS77" s="1416" t="s">
        <v>191</v>
      </c>
      <c r="AT77" s="1416" t="s">
        <v>1105</v>
      </c>
      <c r="AU77" s="1446">
        <f>SUMIF(dmtk,AM77,dudkno)</f>
        <v>0</v>
      </c>
      <c r="AV77" s="1446">
        <f t="shared" ref="AV77:BB77" si="12">SUMIF(dmtk,AN77,dudkno)</f>
        <v>0</v>
      </c>
      <c r="AW77" s="1446">
        <f t="shared" si="12"/>
        <v>0</v>
      </c>
      <c r="AX77" s="1446">
        <f t="shared" si="12"/>
        <v>0</v>
      </c>
      <c r="AY77" s="1446">
        <f t="shared" si="12"/>
        <v>0</v>
      </c>
      <c r="AZ77" s="1446">
        <f t="shared" si="12"/>
        <v>0</v>
      </c>
      <c r="BA77" s="1446">
        <f t="shared" si="12"/>
        <v>0</v>
      </c>
      <c r="BB77" s="1446">
        <f t="shared" si="12"/>
        <v>0</v>
      </c>
      <c r="BC77" s="1447">
        <f t="shared" si="0"/>
        <v>0</v>
      </c>
      <c r="BD77" s="1416" t="s">
        <v>179</v>
      </c>
      <c r="BE77" s="1416" t="s">
        <v>181</v>
      </c>
      <c r="BF77" s="1416" t="s">
        <v>183</v>
      </c>
      <c r="BG77" s="1416" t="s">
        <v>185</v>
      </c>
      <c r="BH77" s="1416" t="s">
        <v>187</v>
      </c>
      <c r="BI77" s="1416" t="s">
        <v>189</v>
      </c>
      <c r="BJ77" s="1416" t="s">
        <v>191</v>
      </c>
      <c r="BK77" s="1416" t="s">
        <v>1105</v>
      </c>
      <c r="BL77" s="1446">
        <f>SUMIF(dmtk,BD77,duckno)</f>
        <v>0</v>
      </c>
      <c r="BM77" s="1446">
        <f t="shared" ref="BM77:BS77" si="13">SUMIF(dmtk,BE77,duckno)</f>
        <v>0</v>
      </c>
      <c r="BN77" s="1446">
        <f t="shared" si="13"/>
        <v>0</v>
      </c>
      <c r="BO77" s="1446">
        <f t="shared" si="13"/>
        <v>0</v>
      </c>
      <c r="BP77" s="1446">
        <f t="shared" si="13"/>
        <v>0</v>
      </c>
      <c r="BQ77" s="1446">
        <f t="shared" si="13"/>
        <v>0</v>
      </c>
      <c r="BR77" s="1446">
        <f t="shared" si="13"/>
        <v>0</v>
      </c>
      <c r="BS77" s="1446">
        <f t="shared" si="13"/>
        <v>0</v>
      </c>
      <c r="BT77" s="1447">
        <f t="shared" si="1"/>
        <v>0</v>
      </c>
    </row>
    <row r="78" spans="2:72" s="1424" customFormat="1" ht="15" customHeight="1" x14ac:dyDescent="0.2">
      <c r="B78" s="1423"/>
      <c r="C78" s="1422" t="s">
        <v>19</v>
      </c>
      <c r="D78" s="2171" t="s">
        <v>1322</v>
      </c>
      <c r="E78" s="2172"/>
      <c r="F78" s="2172"/>
      <c r="G78" s="2172"/>
      <c r="H78" s="2172"/>
      <c r="I78" s="2172"/>
      <c r="J78" s="2172"/>
      <c r="K78" s="2172"/>
      <c r="L78" s="2172"/>
      <c r="M78" s="2172"/>
      <c r="N78" s="2173"/>
      <c r="O78" s="2174" t="s">
        <v>1323</v>
      </c>
      <c r="P78" s="2175"/>
      <c r="Q78" s="2176"/>
      <c r="R78" s="2177"/>
      <c r="S78" s="2230">
        <f>-BT78</f>
        <v>0</v>
      </c>
      <c r="T78" s="2231"/>
      <c r="U78" s="2231"/>
      <c r="V78" s="2231"/>
      <c r="W78" s="2232"/>
      <c r="X78" s="2230">
        <f>-BC78</f>
        <v>0</v>
      </c>
      <c r="Y78" s="2231"/>
      <c r="Z78" s="2231"/>
      <c r="AA78" s="2231"/>
      <c r="AB78" s="2232"/>
      <c r="AC78" s="1355"/>
      <c r="AD78" s="2183"/>
      <c r="AE78" s="2184"/>
      <c r="AF78" s="2184"/>
      <c r="AG78" s="2184"/>
      <c r="AH78" s="2185"/>
      <c r="AI78" s="1355"/>
      <c r="AL78" s="1425"/>
      <c r="AM78" s="1426" t="s">
        <v>224</v>
      </c>
      <c r="AN78" s="1426"/>
      <c r="AO78" s="1426"/>
      <c r="AP78" s="1426"/>
      <c r="AQ78" s="1426"/>
      <c r="AR78" s="1426"/>
      <c r="AS78" s="1426"/>
      <c r="AT78" s="1426"/>
      <c r="AU78" s="1446">
        <f>SUMIF(dmtk,AM78,dudkyco)</f>
        <v>0</v>
      </c>
      <c r="AV78" s="1426"/>
      <c r="AW78" s="1426"/>
      <c r="AX78" s="1426"/>
      <c r="AY78" s="1426"/>
      <c r="AZ78" s="1426"/>
      <c r="BA78" s="1426"/>
      <c r="BB78" s="1426"/>
      <c r="BC78" s="1447">
        <f t="shared" si="0"/>
        <v>0</v>
      </c>
      <c r="BD78" s="1426" t="s">
        <v>224</v>
      </c>
      <c r="BE78" s="1426"/>
      <c r="BF78" s="1426"/>
      <c r="BG78" s="1426"/>
      <c r="BH78" s="1426"/>
      <c r="BI78" s="1426"/>
      <c r="BJ78" s="1426"/>
      <c r="BK78" s="1426"/>
      <c r="BL78" s="1446">
        <f>SUMIF(dmtk,BD78,duckco)</f>
        <v>0</v>
      </c>
      <c r="BM78" s="1426"/>
      <c r="BN78" s="1426"/>
      <c r="BO78" s="1426"/>
      <c r="BP78" s="1426"/>
      <c r="BQ78" s="1426"/>
      <c r="BR78" s="1426"/>
      <c r="BS78" s="1426"/>
      <c r="BT78" s="1447">
        <f t="shared" si="1"/>
        <v>0</v>
      </c>
    </row>
    <row r="79" spans="2:72" s="1419" customFormat="1" ht="15" customHeight="1" x14ac:dyDescent="0.2">
      <c r="B79" s="1370"/>
      <c r="C79" s="1422" t="s">
        <v>20</v>
      </c>
      <c r="D79" s="2154" t="s">
        <v>1324</v>
      </c>
      <c r="E79" s="2155"/>
      <c r="F79" s="2155"/>
      <c r="G79" s="2155"/>
      <c r="H79" s="2155"/>
      <c r="I79" s="2155"/>
      <c r="J79" s="2155"/>
      <c r="K79" s="2155"/>
      <c r="L79" s="2155"/>
      <c r="M79" s="2155"/>
      <c r="N79" s="2156"/>
      <c r="O79" s="2157" t="s">
        <v>1325</v>
      </c>
      <c r="P79" s="2158"/>
      <c r="Q79" s="2159"/>
      <c r="R79" s="2160"/>
      <c r="S79" s="2227">
        <f>SUM(S80:W84)</f>
        <v>115532947</v>
      </c>
      <c r="T79" s="2228"/>
      <c r="U79" s="2228"/>
      <c r="V79" s="2228"/>
      <c r="W79" s="2229"/>
      <c r="X79" s="2227">
        <f>SUM(X80:AB84)</f>
        <v>115532947</v>
      </c>
      <c r="Y79" s="2228"/>
      <c r="Z79" s="2228"/>
      <c r="AA79" s="2228"/>
      <c r="AB79" s="2229"/>
      <c r="AC79" s="1355"/>
      <c r="AD79" s="2189"/>
      <c r="AE79" s="2190"/>
      <c r="AF79" s="2190"/>
      <c r="AG79" s="2191"/>
      <c r="AH79" s="2192"/>
      <c r="AI79" s="1355"/>
      <c r="AL79" s="1420"/>
      <c r="AM79" s="1416"/>
      <c r="AN79" s="1416"/>
      <c r="AO79" s="1416"/>
      <c r="AP79" s="1416"/>
      <c r="AQ79" s="1416"/>
      <c r="AR79" s="1416"/>
      <c r="AS79" s="1416"/>
      <c r="AT79" s="1416"/>
      <c r="AU79" s="1446">
        <f t="shared" ref="AU79:AU96" si="14">SUMIF(dmtk,AM79,dudkno)</f>
        <v>0</v>
      </c>
      <c r="AV79" s="1416"/>
      <c r="AW79" s="1416"/>
      <c r="AX79" s="1416"/>
      <c r="AY79" s="1416"/>
      <c r="AZ79" s="1416"/>
      <c r="BA79" s="1416"/>
      <c r="BB79" s="1416"/>
      <c r="BC79" s="1447">
        <f t="shared" si="0"/>
        <v>0</v>
      </c>
      <c r="BD79" s="1416"/>
      <c r="BE79" s="1416"/>
      <c r="BF79" s="1416"/>
      <c r="BG79" s="1416"/>
      <c r="BH79" s="1416"/>
      <c r="BI79" s="1416"/>
      <c r="BJ79" s="1416"/>
      <c r="BK79" s="1416"/>
      <c r="BL79" s="1446">
        <f t="shared" ref="BL79:BL96" si="15">SUMIF(dmtk,BD79,duckno)</f>
        <v>0</v>
      </c>
      <c r="BM79" s="1416"/>
      <c r="BN79" s="1416"/>
      <c r="BO79" s="1416"/>
      <c r="BP79" s="1416"/>
      <c r="BQ79" s="1416"/>
      <c r="BR79" s="1416"/>
      <c r="BS79" s="1416"/>
      <c r="BT79" s="1447">
        <f t="shared" si="1"/>
        <v>0</v>
      </c>
    </row>
    <row r="80" spans="2:72" s="1419" customFormat="1" ht="15" customHeight="1" x14ac:dyDescent="0.2">
      <c r="B80" s="1370"/>
      <c r="C80" s="1422" t="s">
        <v>21</v>
      </c>
      <c r="D80" s="2171" t="s">
        <v>1326</v>
      </c>
      <c r="E80" s="2172"/>
      <c r="F80" s="2172"/>
      <c r="G80" s="2172"/>
      <c r="H80" s="2172"/>
      <c r="I80" s="2172"/>
      <c r="J80" s="2172"/>
      <c r="K80" s="2172"/>
      <c r="L80" s="2172"/>
      <c r="M80" s="2172"/>
      <c r="N80" s="2173"/>
      <c r="O80" s="2174" t="s">
        <v>179</v>
      </c>
      <c r="P80" s="2175"/>
      <c r="Q80" s="2176"/>
      <c r="R80" s="2177"/>
      <c r="S80" s="2230">
        <f t="shared" ref="S80" si="16">BT80</f>
        <v>91114590</v>
      </c>
      <c r="T80" s="2231"/>
      <c r="U80" s="2231"/>
      <c r="V80" s="2231"/>
      <c r="W80" s="2232"/>
      <c r="X80" s="2230">
        <f t="shared" ref="X80" si="17">BC80</f>
        <v>91114590</v>
      </c>
      <c r="Y80" s="2231"/>
      <c r="Z80" s="2231"/>
      <c r="AA80" s="2231"/>
      <c r="AB80" s="2232"/>
      <c r="AC80" s="1355"/>
      <c r="AD80" s="2183"/>
      <c r="AE80" s="2184"/>
      <c r="AF80" s="2184"/>
      <c r="AG80" s="2184"/>
      <c r="AH80" s="2185"/>
      <c r="AI80" s="1355"/>
      <c r="AL80" s="1420"/>
      <c r="AM80" s="1416" t="s">
        <v>234</v>
      </c>
      <c r="AN80" s="1416"/>
      <c r="AO80" s="1416"/>
      <c r="AP80" s="1416"/>
      <c r="AQ80" s="1416"/>
      <c r="AR80" s="1416"/>
      <c r="AS80" s="1416"/>
      <c r="AT80" s="1416"/>
      <c r="AU80" s="1446">
        <f t="shared" si="14"/>
        <v>91114590</v>
      </c>
      <c r="AV80" s="1416"/>
      <c r="AW80" s="1416"/>
      <c r="AX80" s="1416"/>
      <c r="AY80" s="1416"/>
      <c r="AZ80" s="1416"/>
      <c r="BA80" s="1416"/>
      <c r="BB80" s="1416"/>
      <c r="BC80" s="1447">
        <f t="shared" si="0"/>
        <v>91114590</v>
      </c>
      <c r="BD80" s="1416" t="s">
        <v>234</v>
      </c>
      <c r="BE80" s="1416"/>
      <c r="BF80" s="1416"/>
      <c r="BG80" s="1416"/>
      <c r="BH80" s="1416"/>
      <c r="BI80" s="1416"/>
      <c r="BJ80" s="1416"/>
      <c r="BK80" s="1416"/>
      <c r="BL80" s="1446">
        <f t="shared" si="15"/>
        <v>91114590</v>
      </c>
      <c r="BM80" s="1416"/>
      <c r="BN80" s="1416"/>
      <c r="BO80" s="1416"/>
      <c r="BP80" s="1416"/>
      <c r="BQ80" s="1416"/>
      <c r="BR80" s="1416"/>
      <c r="BS80" s="1416"/>
      <c r="BT80" s="1447">
        <f t="shared" si="1"/>
        <v>91114590</v>
      </c>
    </row>
    <row r="81" spans="2:72" s="1419" customFormat="1" ht="15" customHeight="1" x14ac:dyDescent="0.2">
      <c r="B81" s="1370"/>
      <c r="C81" s="1422">
        <v>4</v>
      </c>
      <c r="D81" s="2171" t="s">
        <v>1327</v>
      </c>
      <c r="E81" s="2172"/>
      <c r="F81" s="2172"/>
      <c r="G81" s="2172"/>
      <c r="H81" s="2172"/>
      <c r="I81" s="2172"/>
      <c r="J81" s="2172"/>
      <c r="K81" s="2172"/>
      <c r="L81" s="2172"/>
      <c r="M81" s="2172"/>
      <c r="N81" s="2173"/>
      <c r="O81" s="2174" t="s">
        <v>181</v>
      </c>
      <c r="P81" s="2175"/>
      <c r="Q81" s="2176"/>
      <c r="R81" s="2177"/>
      <c r="S81" s="2230">
        <f t="shared" ref="S81:S84" si="18">BT81</f>
        <v>24418357</v>
      </c>
      <c r="T81" s="2231"/>
      <c r="U81" s="2231"/>
      <c r="V81" s="2231"/>
      <c r="W81" s="2232"/>
      <c r="X81" s="2230">
        <f t="shared" ref="X81:X84" si="19">BC81</f>
        <v>24418357</v>
      </c>
      <c r="Y81" s="2231"/>
      <c r="Z81" s="2231"/>
      <c r="AA81" s="2231"/>
      <c r="AB81" s="2232"/>
      <c r="AC81" s="1355"/>
      <c r="AD81" s="2183"/>
      <c r="AE81" s="2184"/>
      <c r="AF81" s="2184"/>
      <c r="AG81" s="2184"/>
      <c r="AH81" s="2185"/>
      <c r="AI81" s="1355"/>
      <c r="AL81" s="1420"/>
      <c r="AM81" s="1416" t="s">
        <v>160</v>
      </c>
      <c r="AN81" s="1416"/>
      <c r="AO81" s="1416"/>
      <c r="AP81" s="1416"/>
      <c r="AQ81" s="1416"/>
      <c r="AR81" s="1416"/>
      <c r="AS81" s="1416"/>
      <c r="AT81" s="1416"/>
      <c r="AU81" s="1446">
        <f t="shared" si="14"/>
        <v>24418357</v>
      </c>
      <c r="AV81" s="1416"/>
      <c r="AW81" s="1416"/>
      <c r="AX81" s="1416"/>
      <c r="AY81" s="1416"/>
      <c r="AZ81" s="1416"/>
      <c r="BA81" s="1416"/>
      <c r="BB81" s="1416"/>
      <c r="BC81" s="1447">
        <f t="shared" si="0"/>
        <v>24418357</v>
      </c>
      <c r="BD81" s="1416" t="s">
        <v>160</v>
      </c>
      <c r="BE81" s="1416"/>
      <c r="BF81" s="1416"/>
      <c r="BG81" s="1416"/>
      <c r="BH81" s="1416"/>
      <c r="BI81" s="1416"/>
      <c r="BJ81" s="1416"/>
      <c r="BK81" s="1416"/>
      <c r="BL81" s="1446">
        <f t="shared" si="15"/>
        <v>24418357</v>
      </c>
      <c r="BM81" s="1416"/>
      <c r="BN81" s="1416"/>
      <c r="BO81" s="1416"/>
      <c r="BP81" s="1416"/>
      <c r="BQ81" s="1416"/>
      <c r="BR81" s="1416"/>
      <c r="BS81" s="1416"/>
      <c r="BT81" s="1447">
        <f t="shared" si="1"/>
        <v>24418357</v>
      </c>
    </row>
    <row r="82" spans="2:72" s="1419" customFormat="1" ht="15" customHeight="1" x14ac:dyDescent="0.2">
      <c r="B82" s="1370"/>
      <c r="C82" s="1421" t="s">
        <v>28</v>
      </c>
      <c r="D82" s="2171" t="s">
        <v>1328</v>
      </c>
      <c r="E82" s="2172"/>
      <c r="F82" s="2172"/>
      <c r="G82" s="2172"/>
      <c r="H82" s="2172"/>
      <c r="I82" s="2172"/>
      <c r="J82" s="2172"/>
      <c r="K82" s="2172"/>
      <c r="L82" s="2172"/>
      <c r="M82" s="2172"/>
      <c r="N82" s="2173"/>
      <c r="O82" s="2174" t="s">
        <v>183</v>
      </c>
      <c r="P82" s="2175"/>
      <c r="Q82" s="2176"/>
      <c r="R82" s="2177"/>
      <c r="S82" s="2230">
        <f t="shared" si="18"/>
        <v>0</v>
      </c>
      <c r="T82" s="2231"/>
      <c r="U82" s="2231"/>
      <c r="V82" s="2231"/>
      <c r="W82" s="2232"/>
      <c r="X82" s="2230">
        <f t="shared" si="19"/>
        <v>0</v>
      </c>
      <c r="Y82" s="2231"/>
      <c r="Z82" s="2231"/>
      <c r="AA82" s="2231"/>
      <c r="AB82" s="2232"/>
      <c r="AC82" s="1355"/>
      <c r="AD82" s="2195"/>
      <c r="AE82" s="2196"/>
      <c r="AF82" s="2196"/>
      <c r="AG82" s="2196"/>
      <c r="AH82" s="2197"/>
      <c r="AI82" s="1355"/>
      <c r="AL82" s="1420"/>
      <c r="AM82" s="1416" t="s">
        <v>239</v>
      </c>
      <c r="AN82" s="1416"/>
      <c r="AO82" s="1416"/>
      <c r="AP82" s="1416"/>
      <c r="AQ82" s="1416"/>
      <c r="AR82" s="1416"/>
      <c r="AS82" s="1416"/>
      <c r="AT82" s="1416"/>
      <c r="AU82" s="1446">
        <f t="shared" si="14"/>
        <v>0</v>
      </c>
      <c r="AV82" s="1416"/>
      <c r="AW82" s="1416"/>
      <c r="AX82" s="1416"/>
      <c r="AY82" s="1416"/>
      <c r="AZ82" s="1416"/>
      <c r="BA82" s="1416"/>
      <c r="BB82" s="1416"/>
      <c r="BC82" s="1447">
        <f t="shared" si="0"/>
        <v>0</v>
      </c>
      <c r="BD82" s="1416" t="s">
        <v>239</v>
      </c>
      <c r="BE82" s="1416"/>
      <c r="BF82" s="1416"/>
      <c r="BG82" s="1416"/>
      <c r="BH82" s="1416"/>
      <c r="BI82" s="1416"/>
      <c r="BJ82" s="1416"/>
      <c r="BK82" s="1416"/>
      <c r="BL82" s="1446">
        <f t="shared" si="15"/>
        <v>0</v>
      </c>
      <c r="BM82" s="1416"/>
      <c r="BN82" s="1416"/>
      <c r="BO82" s="1416"/>
      <c r="BP82" s="1416"/>
      <c r="BQ82" s="1416"/>
      <c r="BR82" s="1416"/>
      <c r="BS82" s="1416"/>
      <c r="BT82" s="1447">
        <f t="shared" si="1"/>
        <v>0</v>
      </c>
    </row>
    <row r="83" spans="2:72" s="1419" customFormat="1" ht="15" customHeight="1" x14ac:dyDescent="0.2">
      <c r="B83" s="1370"/>
      <c r="C83" s="1421" t="s">
        <v>26</v>
      </c>
      <c r="D83" s="2171" t="s">
        <v>1329</v>
      </c>
      <c r="E83" s="2172"/>
      <c r="F83" s="2172"/>
      <c r="G83" s="2172"/>
      <c r="H83" s="2172"/>
      <c r="I83" s="2172"/>
      <c r="J83" s="2172"/>
      <c r="K83" s="2172"/>
      <c r="L83" s="2172"/>
      <c r="M83" s="2172"/>
      <c r="N83" s="2173"/>
      <c r="O83" s="2174" t="s">
        <v>185</v>
      </c>
      <c r="P83" s="2175"/>
      <c r="Q83" s="2176"/>
      <c r="R83" s="2177"/>
      <c r="S83" s="2230">
        <f t="shared" si="18"/>
        <v>0</v>
      </c>
      <c r="T83" s="2231"/>
      <c r="U83" s="2231"/>
      <c r="V83" s="2231"/>
      <c r="W83" s="2232"/>
      <c r="X83" s="2230">
        <f t="shared" si="19"/>
        <v>0</v>
      </c>
      <c r="Y83" s="2231"/>
      <c r="Z83" s="2231"/>
      <c r="AA83" s="2231"/>
      <c r="AB83" s="2232"/>
      <c r="AC83" s="1355"/>
      <c r="AD83" s="2195"/>
      <c r="AE83" s="2196"/>
      <c r="AF83" s="2196"/>
      <c r="AG83" s="2196"/>
      <c r="AH83" s="2197"/>
      <c r="AI83" s="1355"/>
      <c r="AL83" s="1420"/>
      <c r="AM83" s="1416" t="s">
        <v>1113</v>
      </c>
      <c r="AN83" s="1416"/>
      <c r="AO83" s="1416"/>
      <c r="AP83" s="1416"/>
      <c r="AQ83" s="1416"/>
      <c r="AR83" s="1416"/>
      <c r="AS83" s="1416"/>
      <c r="AT83" s="1416"/>
      <c r="AU83" s="1446">
        <f t="shared" si="14"/>
        <v>0</v>
      </c>
      <c r="AV83" s="1416"/>
      <c r="AW83" s="1416"/>
      <c r="AX83" s="1416"/>
      <c r="AY83" s="1416"/>
      <c r="AZ83" s="1416"/>
      <c r="BA83" s="1416"/>
      <c r="BB83" s="1416"/>
      <c r="BC83" s="1447">
        <f t="shared" si="0"/>
        <v>0</v>
      </c>
      <c r="BD83" s="1416" t="s">
        <v>1113</v>
      </c>
      <c r="BE83" s="1416"/>
      <c r="BF83" s="1416"/>
      <c r="BG83" s="1416"/>
      <c r="BH83" s="1416"/>
      <c r="BI83" s="1416"/>
      <c r="BJ83" s="1416"/>
      <c r="BK83" s="1416"/>
      <c r="BL83" s="1446">
        <f t="shared" si="15"/>
        <v>0</v>
      </c>
      <c r="BM83" s="1416"/>
      <c r="BN83" s="1416"/>
      <c r="BO83" s="1416"/>
      <c r="BP83" s="1416"/>
      <c r="BQ83" s="1416"/>
      <c r="BR83" s="1416"/>
      <c r="BS83" s="1416"/>
      <c r="BT83" s="1447">
        <f t="shared" si="1"/>
        <v>0</v>
      </c>
    </row>
    <row r="84" spans="2:72" s="1419" customFormat="1" ht="15" customHeight="1" x14ac:dyDescent="0.2">
      <c r="B84" s="1370"/>
      <c r="C84" s="1422" t="s">
        <v>19</v>
      </c>
      <c r="D84" s="2171" t="s">
        <v>1330</v>
      </c>
      <c r="E84" s="2172"/>
      <c r="F84" s="2172"/>
      <c r="G84" s="2172"/>
      <c r="H84" s="2172"/>
      <c r="I84" s="2172"/>
      <c r="J84" s="2172"/>
      <c r="K84" s="2172"/>
      <c r="L84" s="2172"/>
      <c r="M84" s="2172"/>
      <c r="N84" s="2173"/>
      <c r="O84" s="2174" t="s">
        <v>187</v>
      </c>
      <c r="P84" s="2175"/>
      <c r="Q84" s="2176"/>
      <c r="R84" s="2177"/>
      <c r="S84" s="2230">
        <f t="shared" si="18"/>
        <v>0</v>
      </c>
      <c r="T84" s="2231"/>
      <c r="U84" s="2231"/>
      <c r="V84" s="2231"/>
      <c r="W84" s="2232"/>
      <c r="X84" s="2230">
        <f t="shared" si="19"/>
        <v>0</v>
      </c>
      <c r="Y84" s="2231"/>
      <c r="Z84" s="2231"/>
      <c r="AA84" s="2231"/>
      <c r="AB84" s="2232"/>
      <c r="AC84" s="1355"/>
      <c r="AD84" s="2183"/>
      <c r="AE84" s="2184"/>
      <c r="AF84" s="2184"/>
      <c r="AG84" s="2184"/>
      <c r="AH84" s="2185"/>
      <c r="AI84" s="1355"/>
      <c r="AL84" s="1420"/>
      <c r="AM84" s="1416" t="s">
        <v>214</v>
      </c>
      <c r="AN84" s="1416"/>
      <c r="AO84" s="1416"/>
      <c r="AP84" s="1416"/>
      <c r="AQ84" s="1416"/>
      <c r="AR84" s="1416"/>
      <c r="AS84" s="1416"/>
      <c r="AT84" s="1416"/>
      <c r="AU84" s="1446">
        <f t="shared" si="14"/>
        <v>0</v>
      </c>
      <c r="AV84" s="1416"/>
      <c r="AW84" s="1416"/>
      <c r="AX84" s="1416"/>
      <c r="AY84" s="1416"/>
      <c r="AZ84" s="1416"/>
      <c r="BA84" s="1416"/>
      <c r="BB84" s="1416"/>
      <c r="BC84" s="1447">
        <f t="shared" si="0"/>
        <v>0</v>
      </c>
      <c r="BD84" s="1416" t="s">
        <v>214</v>
      </c>
      <c r="BE84" s="1416"/>
      <c r="BF84" s="1416"/>
      <c r="BG84" s="1416"/>
      <c r="BH84" s="1416"/>
      <c r="BI84" s="1416"/>
      <c r="BJ84" s="1416"/>
      <c r="BK84" s="1416"/>
      <c r="BL84" s="1446">
        <f t="shared" si="15"/>
        <v>0</v>
      </c>
      <c r="BM84" s="1416"/>
      <c r="BN84" s="1416"/>
      <c r="BO84" s="1416"/>
      <c r="BP84" s="1416"/>
      <c r="BQ84" s="1416"/>
      <c r="BR84" s="1416"/>
      <c r="BS84" s="1416"/>
      <c r="BT84" s="1447">
        <f t="shared" si="1"/>
        <v>0</v>
      </c>
    </row>
    <row r="85" spans="2:72" s="1419" customFormat="1" ht="15" customHeight="1" x14ac:dyDescent="0.2">
      <c r="B85" s="1370"/>
      <c r="C85" s="1422" t="s">
        <v>20</v>
      </c>
      <c r="D85" s="2154" t="s">
        <v>1331</v>
      </c>
      <c r="E85" s="2155"/>
      <c r="F85" s="2155"/>
      <c r="G85" s="2155"/>
      <c r="H85" s="2155"/>
      <c r="I85" s="2155"/>
      <c r="J85" s="2155"/>
      <c r="K85" s="2155"/>
      <c r="L85" s="2155"/>
      <c r="M85" s="2155"/>
      <c r="N85" s="2156"/>
      <c r="O85" s="2157" t="s">
        <v>1332</v>
      </c>
      <c r="P85" s="2158"/>
      <c r="Q85" s="2159"/>
      <c r="R85" s="2160"/>
      <c r="S85" s="2227">
        <f>S86+S94+S104+S107+S110+S116</f>
        <v>0</v>
      </c>
      <c r="T85" s="2228"/>
      <c r="U85" s="2228"/>
      <c r="V85" s="2228"/>
      <c r="W85" s="2229"/>
      <c r="X85" s="2227">
        <f>X86+X94+X104+X107+X110+X116</f>
        <v>0</v>
      </c>
      <c r="Y85" s="2228"/>
      <c r="Z85" s="2228"/>
      <c r="AA85" s="2228"/>
      <c r="AB85" s="2229"/>
      <c r="AC85" s="1355"/>
      <c r="AD85" s="2167"/>
      <c r="AE85" s="2168"/>
      <c r="AF85" s="2168"/>
      <c r="AG85" s="2169"/>
      <c r="AH85" s="2170"/>
      <c r="AI85" s="1355"/>
      <c r="AL85" s="1420"/>
      <c r="AM85" s="1416"/>
      <c r="AN85" s="1416"/>
      <c r="AO85" s="1416"/>
      <c r="AP85" s="1416"/>
      <c r="AQ85" s="1416"/>
      <c r="AR85" s="1416"/>
      <c r="AS85" s="1416"/>
      <c r="AT85" s="1416"/>
      <c r="AU85" s="1446">
        <f t="shared" si="14"/>
        <v>0</v>
      </c>
      <c r="AV85" s="1416"/>
      <c r="AW85" s="1416"/>
      <c r="AX85" s="1416"/>
      <c r="AY85" s="1416"/>
      <c r="AZ85" s="1416"/>
      <c r="BA85" s="1416"/>
      <c r="BB85" s="1416"/>
      <c r="BC85" s="1447">
        <f t="shared" si="0"/>
        <v>0</v>
      </c>
      <c r="BD85" s="1416"/>
      <c r="BE85" s="1416"/>
      <c r="BF85" s="1416"/>
      <c r="BG85" s="1416"/>
      <c r="BH85" s="1416"/>
      <c r="BI85" s="1416"/>
      <c r="BJ85" s="1416"/>
      <c r="BK85" s="1416"/>
      <c r="BL85" s="1446">
        <f t="shared" si="15"/>
        <v>0</v>
      </c>
      <c r="BM85" s="1416"/>
      <c r="BN85" s="1416"/>
      <c r="BO85" s="1416"/>
      <c r="BP85" s="1416"/>
      <c r="BQ85" s="1416"/>
      <c r="BR85" s="1416"/>
      <c r="BS85" s="1416"/>
      <c r="BT85" s="1447">
        <f t="shared" si="1"/>
        <v>0</v>
      </c>
    </row>
    <row r="86" spans="2:72" s="1419" customFormat="1" ht="25.5" customHeight="1" x14ac:dyDescent="0.2">
      <c r="B86" s="1370"/>
      <c r="C86" s="1422" t="s">
        <v>21</v>
      </c>
      <c r="D86" s="2154" t="s">
        <v>1333</v>
      </c>
      <c r="E86" s="2155"/>
      <c r="F86" s="2155"/>
      <c r="G86" s="2155"/>
      <c r="H86" s="2155"/>
      <c r="I86" s="2155"/>
      <c r="J86" s="2155"/>
      <c r="K86" s="2155"/>
      <c r="L86" s="2155"/>
      <c r="M86" s="2155"/>
      <c r="N86" s="2156"/>
      <c r="O86" s="2157" t="s">
        <v>1334</v>
      </c>
      <c r="P86" s="2158"/>
      <c r="Q86" s="2159"/>
      <c r="R86" s="2160"/>
      <c r="S86" s="2227">
        <f>SUM(S87:W93)</f>
        <v>0</v>
      </c>
      <c r="T86" s="2228"/>
      <c r="U86" s="2228"/>
      <c r="V86" s="2228"/>
      <c r="W86" s="2229"/>
      <c r="X86" s="2227">
        <f>SUM(X87:AB93)</f>
        <v>0</v>
      </c>
      <c r="Y86" s="2228"/>
      <c r="Z86" s="2228"/>
      <c r="AA86" s="2228"/>
      <c r="AB86" s="2229"/>
      <c r="AC86" s="1355"/>
      <c r="AD86" s="2189"/>
      <c r="AE86" s="2190"/>
      <c r="AF86" s="2190"/>
      <c r="AG86" s="2191"/>
      <c r="AH86" s="2192"/>
      <c r="AI86" s="1355"/>
      <c r="AL86" s="1420"/>
      <c r="AM86" s="1416"/>
      <c r="AN86" s="1416"/>
      <c r="AO86" s="1416"/>
      <c r="AP86" s="1416"/>
      <c r="AQ86" s="1416"/>
      <c r="AR86" s="1416"/>
      <c r="AS86" s="1416"/>
      <c r="AT86" s="1416"/>
      <c r="AU86" s="1446">
        <f t="shared" si="14"/>
        <v>0</v>
      </c>
      <c r="AV86" s="1416"/>
      <c r="AW86" s="1416"/>
      <c r="AX86" s="1416"/>
      <c r="AY86" s="1416"/>
      <c r="AZ86" s="1416"/>
      <c r="BA86" s="1416"/>
      <c r="BB86" s="1416"/>
      <c r="BC86" s="1447">
        <f t="shared" si="0"/>
        <v>0</v>
      </c>
      <c r="BD86" s="1416"/>
      <c r="BE86" s="1416"/>
      <c r="BF86" s="1416"/>
      <c r="BG86" s="1416"/>
      <c r="BH86" s="1416"/>
      <c r="BI86" s="1416"/>
      <c r="BJ86" s="1416"/>
      <c r="BK86" s="1416"/>
      <c r="BL86" s="1446">
        <f t="shared" si="15"/>
        <v>0</v>
      </c>
      <c r="BM86" s="1416"/>
      <c r="BN86" s="1416"/>
      <c r="BO86" s="1416"/>
      <c r="BP86" s="1416"/>
      <c r="BQ86" s="1416"/>
      <c r="BR86" s="1416"/>
      <c r="BS86" s="1416"/>
      <c r="BT86" s="1447">
        <f t="shared" si="1"/>
        <v>0</v>
      </c>
    </row>
    <row r="87" spans="2:72" s="1419" customFormat="1" ht="15" customHeight="1" x14ac:dyDescent="0.2">
      <c r="B87" s="1370"/>
      <c r="C87" s="1422" t="s">
        <v>22</v>
      </c>
      <c r="D87" s="2171" t="s">
        <v>1335</v>
      </c>
      <c r="E87" s="2172"/>
      <c r="F87" s="2172"/>
      <c r="G87" s="2172"/>
      <c r="H87" s="2172"/>
      <c r="I87" s="2172"/>
      <c r="J87" s="2172"/>
      <c r="K87" s="2172"/>
      <c r="L87" s="2172"/>
      <c r="M87" s="2172"/>
      <c r="N87" s="2173"/>
      <c r="O87" s="2174" t="s">
        <v>193</v>
      </c>
      <c r="P87" s="2175"/>
      <c r="Q87" s="2176"/>
      <c r="R87" s="2177"/>
      <c r="S87" s="2230">
        <f t="shared" ref="S87" si="20">BT87</f>
        <v>0</v>
      </c>
      <c r="T87" s="2231"/>
      <c r="U87" s="2231"/>
      <c r="V87" s="2231"/>
      <c r="W87" s="2232"/>
      <c r="X87" s="2230">
        <f t="shared" ref="X87" si="21">BC87</f>
        <v>0</v>
      </c>
      <c r="Y87" s="2231"/>
      <c r="Z87" s="2231"/>
      <c r="AA87" s="2231"/>
      <c r="AB87" s="2232"/>
      <c r="AC87" s="1355"/>
      <c r="AD87" s="2183"/>
      <c r="AE87" s="2184"/>
      <c r="AF87" s="2184"/>
      <c r="AG87" s="2184"/>
      <c r="AH87" s="2185"/>
      <c r="AI87" s="1355"/>
      <c r="AL87" s="1420"/>
      <c r="AM87" s="1416"/>
      <c r="AN87" s="1416"/>
      <c r="AO87" s="1416"/>
      <c r="AP87" s="1416"/>
      <c r="AQ87" s="1416"/>
      <c r="AR87" s="1416"/>
      <c r="AS87" s="1416"/>
      <c r="AT87" s="1416"/>
      <c r="AU87" s="1446">
        <f t="shared" si="14"/>
        <v>0</v>
      </c>
      <c r="AV87" s="1416"/>
      <c r="AW87" s="1416"/>
      <c r="AX87" s="1416"/>
      <c r="AY87" s="1416"/>
      <c r="AZ87" s="1416"/>
      <c r="BA87" s="1416"/>
      <c r="BB87" s="1416"/>
      <c r="BC87" s="1447">
        <f t="shared" si="0"/>
        <v>0</v>
      </c>
      <c r="BD87" s="1416"/>
      <c r="BE87" s="1416"/>
      <c r="BF87" s="1416"/>
      <c r="BG87" s="1416"/>
      <c r="BH87" s="1416"/>
      <c r="BI87" s="1416"/>
      <c r="BJ87" s="1416"/>
      <c r="BK87" s="1416"/>
      <c r="BL87" s="1446">
        <f t="shared" si="15"/>
        <v>0</v>
      </c>
      <c r="BM87" s="1416"/>
      <c r="BN87" s="1416"/>
      <c r="BO87" s="1416"/>
      <c r="BP87" s="1416"/>
      <c r="BQ87" s="1416"/>
      <c r="BR87" s="1416"/>
      <c r="BS87" s="1416"/>
      <c r="BT87" s="1447">
        <f t="shared" si="1"/>
        <v>0</v>
      </c>
    </row>
    <row r="88" spans="2:72" s="1419" customFormat="1" ht="15" customHeight="1" x14ac:dyDescent="0.2">
      <c r="B88" s="1370"/>
      <c r="C88" s="1422" t="s">
        <v>23</v>
      </c>
      <c r="D88" s="2171" t="s">
        <v>1336</v>
      </c>
      <c r="E88" s="2172"/>
      <c r="F88" s="2172"/>
      <c r="G88" s="2172"/>
      <c r="H88" s="2172"/>
      <c r="I88" s="2172"/>
      <c r="J88" s="2172"/>
      <c r="K88" s="2172"/>
      <c r="L88" s="2172"/>
      <c r="M88" s="2172"/>
      <c r="N88" s="2173"/>
      <c r="O88" s="2174" t="s">
        <v>1121</v>
      </c>
      <c r="P88" s="2175"/>
      <c r="Q88" s="2176"/>
      <c r="R88" s="2177"/>
      <c r="S88" s="2230">
        <f t="shared" ref="S88:S92" si="22">BT88</f>
        <v>0</v>
      </c>
      <c r="T88" s="2231"/>
      <c r="U88" s="2231"/>
      <c r="V88" s="2231"/>
      <c r="W88" s="2232"/>
      <c r="X88" s="2230">
        <f t="shared" ref="X88:X92" si="23">BC88</f>
        <v>0</v>
      </c>
      <c r="Y88" s="2231"/>
      <c r="Z88" s="2231"/>
      <c r="AA88" s="2231"/>
      <c r="AB88" s="2232"/>
      <c r="AC88" s="1355"/>
      <c r="AD88" s="2183"/>
      <c r="AE88" s="2184"/>
      <c r="AF88" s="2184"/>
      <c r="AG88" s="2184"/>
      <c r="AH88" s="2185"/>
      <c r="AI88" s="1355"/>
      <c r="AL88" s="1420"/>
      <c r="AM88" s="1416"/>
      <c r="AN88" s="1416"/>
      <c r="AO88" s="1416"/>
      <c r="AP88" s="1416"/>
      <c r="AQ88" s="1416"/>
      <c r="AR88" s="1416"/>
      <c r="AS88" s="1416"/>
      <c r="AT88" s="1416"/>
      <c r="AU88" s="1446">
        <f t="shared" si="14"/>
        <v>0</v>
      </c>
      <c r="AV88" s="1416"/>
      <c r="AW88" s="1416"/>
      <c r="AX88" s="1416"/>
      <c r="AY88" s="1416"/>
      <c r="AZ88" s="1416"/>
      <c r="BA88" s="1416"/>
      <c r="BB88" s="1416"/>
      <c r="BC88" s="1447">
        <f t="shared" si="0"/>
        <v>0</v>
      </c>
      <c r="BD88" s="1416"/>
      <c r="BE88" s="1416"/>
      <c r="BF88" s="1416"/>
      <c r="BG88" s="1416"/>
      <c r="BH88" s="1416"/>
      <c r="BI88" s="1416"/>
      <c r="BJ88" s="1416"/>
      <c r="BK88" s="1416"/>
      <c r="BL88" s="1446">
        <f t="shared" si="15"/>
        <v>0</v>
      </c>
      <c r="BM88" s="1416"/>
      <c r="BN88" s="1416"/>
      <c r="BO88" s="1416"/>
      <c r="BP88" s="1416"/>
      <c r="BQ88" s="1416"/>
      <c r="BR88" s="1416"/>
      <c r="BS88" s="1416"/>
      <c r="BT88" s="1447">
        <f t="shared" si="1"/>
        <v>0</v>
      </c>
    </row>
    <row r="89" spans="2:72" s="1419" customFormat="1" ht="15" customHeight="1" x14ac:dyDescent="0.2">
      <c r="B89" s="1370"/>
      <c r="C89" s="1421" t="s">
        <v>27</v>
      </c>
      <c r="D89" s="2171" t="s">
        <v>1337</v>
      </c>
      <c r="E89" s="2172"/>
      <c r="F89" s="2172"/>
      <c r="G89" s="2172"/>
      <c r="H89" s="2172"/>
      <c r="I89" s="2172"/>
      <c r="J89" s="2172"/>
      <c r="K89" s="2172"/>
      <c r="L89" s="2172"/>
      <c r="M89" s="2172"/>
      <c r="N89" s="2173"/>
      <c r="O89" s="2174" t="s">
        <v>1126</v>
      </c>
      <c r="P89" s="2175"/>
      <c r="Q89" s="2176"/>
      <c r="R89" s="2177"/>
      <c r="S89" s="2230">
        <f t="shared" si="22"/>
        <v>0</v>
      </c>
      <c r="T89" s="2231"/>
      <c r="U89" s="2231"/>
      <c r="V89" s="2231"/>
      <c r="W89" s="2232"/>
      <c r="X89" s="2230">
        <f t="shared" si="23"/>
        <v>0</v>
      </c>
      <c r="Y89" s="2231"/>
      <c r="Z89" s="2231"/>
      <c r="AA89" s="2231"/>
      <c r="AB89" s="2232"/>
      <c r="AC89" s="1355"/>
      <c r="AD89" s="2195"/>
      <c r="AE89" s="2196"/>
      <c r="AF89" s="2196"/>
      <c r="AG89" s="2196"/>
      <c r="AH89" s="2197"/>
      <c r="AI89" s="1355"/>
      <c r="AL89" s="1420"/>
      <c r="AM89" s="1416" t="s">
        <v>168</v>
      </c>
      <c r="AN89" s="1416"/>
      <c r="AO89" s="1416"/>
      <c r="AP89" s="1416"/>
      <c r="AQ89" s="1416"/>
      <c r="AR89" s="1416"/>
      <c r="AS89" s="1416"/>
      <c r="AT89" s="1416"/>
      <c r="AU89" s="1446">
        <f t="shared" si="14"/>
        <v>0</v>
      </c>
      <c r="AV89" s="1416"/>
      <c r="AW89" s="1416"/>
      <c r="AX89" s="1416"/>
      <c r="AY89" s="1416"/>
      <c r="AZ89" s="1416"/>
      <c r="BA89" s="1416"/>
      <c r="BB89" s="1416"/>
      <c r="BC89" s="1447">
        <f t="shared" si="0"/>
        <v>0</v>
      </c>
      <c r="BD89" s="1416" t="s">
        <v>168</v>
      </c>
      <c r="BE89" s="1416"/>
      <c r="BF89" s="1416"/>
      <c r="BG89" s="1416"/>
      <c r="BH89" s="1416"/>
      <c r="BI89" s="1416"/>
      <c r="BJ89" s="1416"/>
      <c r="BK89" s="1416"/>
      <c r="BL89" s="1446">
        <f t="shared" si="15"/>
        <v>0</v>
      </c>
      <c r="BM89" s="1416"/>
      <c r="BN89" s="1416"/>
      <c r="BO89" s="1416"/>
      <c r="BP89" s="1416"/>
      <c r="BQ89" s="1416"/>
      <c r="BR89" s="1416"/>
      <c r="BS89" s="1416"/>
      <c r="BT89" s="1447">
        <f t="shared" si="1"/>
        <v>0</v>
      </c>
    </row>
    <row r="90" spans="2:72" s="1419" customFormat="1" ht="15" customHeight="1" x14ac:dyDescent="0.2">
      <c r="B90" s="1370"/>
      <c r="C90" s="1421" t="s">
        <v>19</v>
      </c>
      <c r="D90" s="2171" t="s">
        <v>1338</v>
      </c>
      <c r="E90" s="2172"/>
      <c r="F90" s="2172"/>
      <c r="G90" s="2172"/>
      <c r="H90" s="2172"/>
      <c r="I90" s="2172"/>
      <c r="J90" s="2172"/>
      <c r="K90" s="2172"/>
      <c r="L90" s="2172"/>
      <c r="M90" s="2172"/>
      <c r="N90" s="2173"/>
      <c r="O90" s="2174" t="s">
        <v>199</v>
      </c>
      <c r="P90" s="2175"/>
      <c r="Q90" s="2176"/>
      <c r="R90" s="2177"/>
      <c r="S90" s="2230">
        <f t="shared" si="22"/>
        <v>0</v>
      </c>
      <c r="T90" s="2231"/>
      <c r="U90" s="2231"/>
      <c r="V90" s="2231"/>
      <c r="W90" s="2232"/>
      <c r="X90" s="2230">
        <f t="shared" si="23"/>
        <v>0</v>
      </c>
      <c r="Y90" s="2231"/>
      <c r="Z90" s="2231"/>
      <c r="AA90" s="2231"/>
      <c r="AB90" s="2232"/>
      <c r="AC90" s="1355"/>
      <c r="AD90" s="2183"/>
      <c r="AE90" s="2184"/>
      <c r="AF90" s="2184"/>
      <c r="AG90" s="2184"/>
      <c r="AH90" s="2185"/>
      <c r="AI90" s="1355"/>
      <c r="AL90" s="1420"/>
      <c r="AM90" s="1416"/>
      <c r="AN90" s="1416"/>
      <c r="AO90" s="1416"/>
      <c r="AP90" s="1416"/>
      <c r="AQ90" s="1416"/>
      <c r="AR90" s="1416"/>
      <c r="AS90" s="1416"/>
      <c r="AT90" s="1416"/>
      <c r="AU90" s="1446">
        <f t="shared" si="14"/>
        <v>0</v>
      </c>
      <c r="AV90" s="1416"/>
      <c r="AW90" s="1416"/>
      <c r="AX90" s="1416"/>
      <c r="AY90" s="1416"/>
      <c r="AZ90" s="1416"/>
      <c r="BA90" s="1416"/>
      <c r="BB90" s="1416"/>
      <c r="BC90" s="1447">
        <f t="shared" si="0"/>
        <v>0</v>
      </c>
      <c r="BD90" s="1416"/>
      <c r="BE90" s="1416"/>
      <c r="BF90" s="1416"/>
      <c r="BG90" s="1416"/>
      <c r="BH90" s="1416"/>
      <c r="BI90" s="1416"/>
      <c r="BJ90" s="1416"/>
      <c r="BK90" s="1416"/>
      <c r="BL90" s="1446">
        <f t="shared" si="15"/>
        <v>0</v>
      </c>
      <c r="BM90" s="1416"/>
      <c r="BN90" s="1416"/>
      <c r="BO90" s="1416"/>
      <c r="BP90" s="1416"/>
      <c r="BQ90" s="1416"/>
      <c r="BR90" s="1416"/>
      <c r="BS90" s="1416"/>
      <c r="BT90" s="1447">
        <f t="shared" si="1"/>
        <v>0</v>
      </c>
    </row>
    <row r="91" spans="2:72" s="1419" customFormat="1" ht="15" customHeight="1" x14ac:dyDescent="0.2">
      <c r="B91" s="1370"/>
      <c r="C91" s="1427" t="s">
        <v>75</v>
      </c>
      <c r="D91" s="2171" t="s">
        <v>1339</v>
      </c>
      <c r="E91" s="2172"/>
      <c r="F91" s="2172"/>
      <c r="G91" s="2172"/>
      <c r="H91" s="2172"/>
      <c r="I91" s="2172"/>
      <c r="J91" s="2172"/>
      <c r="K91" s="2172"/>
      <c r="L91" s="2172"/>
      <c r="M91" s="2172"/>
      <c r="N91" s="2173"/>
      <c r="O91" s="2174" t="s">
        <v>1340</v>
      </c>
      <c r="P91" s="2175"/>
      <c r="Q91" s="2176"/>
      <c r="R91" s="2177"/>
      <c r="S91" s="2230">
        <f t="shared" si="22"/>
        <v>0</v>
      </c>
      <c r="T91" s="2231"/>
      <c r="U91" s="2231"/>
      <c r="V91" s="2231"/>
      <c r="W91" s="2232"/>
      <c r="X91" s="2230">
        <f t="shared" si="23"/>
        <v>0</v>
      </c>
      <c r="Y91" s="2231"/>
      <c r="Z91" s="2231"/>
      <c r="AA91" s="2231"/>
      <c r="AB91" s="2232"/>
      <c r="AC91" s="1355"/>
      <c r="AD91" s="2183"/>
      <c r="AE91" s="2184"/>
      <c r="AF91" s="2184"/>
      <c r="AG91" s="2184"/>
      <c r="AH91" s="2185"/>
      <c r="AI91" s="1355"/>
      <c r="AL91" s="1420"/>
      <c r="AM91" s="1416"/>
      <c r="AN91" s="1416"/>
      <c r="AO91" s="1416"/>
      <c r="AP91" s="1416"/>
      <c r="AQ91" s="1416"/>
      <c r="AR91" s="1416"/>
      <c r="AS91" s="1416"/>
      <c r="AT91" s="1416"/>
      <c r="AU91" s="1446">
        <f t="shared" si="14"/>
        <v>0</v>
      </c>
      <c r="AV91" s="1416"/>
      <c r="AW91" s="1416"/>
      <c r="AX91" s="1416"/>
      <c r="AY91" s="1416"/>
      <c r="AZ91" s="1416"/>
      <c r="BA91" s="1416"/>
      <c r="BB91" s="1416"/>
      <c r="BC91" s="1447">
        <f t="shared" si="0"/>
        <v>0</v>
      </c>
      <c r="BD91" s="1416"/>
      <c r="BE91" s="1416"/>
      <c r="BF91" s="1416"/>
      <c r="BG91" s="1416"/>
      <c r="BH91" s="1416"/>
      <c r="BI91" s="1416"/>
      <c r="BJ91" s="1416"/>
      <c r="BK91" s="1416"/>
      <c r="BL91" s="1446">
        <f t="shared" si="15"/>
        <v>0</v>
      </c>
      <c r="BM91" s="1416"/>
      <c r="BN91" s="1416"/>
      <c r="BO91" s="1416"/>
      <c r="BP91" s="1416"/>
      <c r="BQ91" s="1416"/>
      <c r="BR91" s="1416"/>
      <c r="BS91" s="1416"/>
      <c r="BT91" s="1447">
        <f t="shared" si="1"/>
        <v>0</v>
      </c>
    </row>
    <row r="92" spans="2:72" s="1419" customFormat="1" ht="15" customHeight="1" x14ac:dyDescent="0.2">
      <c r="B92" s="1370"/>
      <c r="C92" s="1427" t="s">
        <v>75</v>
      </c>
      <c r="D92" s="2171" t="s">
        <v>1341</v>
      </c>
      <c r="E92" s="2172"/>
      <c r="F92" s="2172"/>
      <c r="G92" s="2172"/>
      <c r="H92" s="2172"/>
      <c r="I92" s="2172"/>
      <c r="J92" s="2172"/>
      <c r="K92" s="2172"/>
      <c r="L92" s="2172"/>
      <c r="M92" s="2172"/>
      <c r="N92" s="2173"/>
      <c r="O92" s="2174" t="s">
        <v>1342</v>
      </c>
      <c r="P92" s="2175"/>
      <c r="Q92" s="2176"/>
      <c r="R92" s="2177"/>
      <c r="S92" s="2230">
        <f t="shared" si="22"/>
        <v>0</v>
      </c>
      <c r="T92" s="2231"/>
      <c r="U92" s="2231"/>
      <c r="V92" s="2231"/>
      <c r="W92" s="2232"/>
      <c r="X92" s="2230">
        <f t="shared" si="23"/>
        <v>0</v>
      </c>
      <c r="Y92" s="2231"/>
      <c r="Z92" s="2231"/>
      <c r="AA92" s="2231"/>
      <c r="AB92" s="2232"/>
      <c r="AC92" s="1355"/>
      <c r="AD92" s="2183"/>
      <c r="AE92" s="2184"/>
      <c r="AF92" s="2184"/>
      <c r="AG92" s="2184"/>
      <c r="AH92" s="2185"/>
      <c r="AI92" s="1355"/>
      <c r="AL92" s="1420"/>
      <c r="AM92" s="1416"/>
      <c r="AN92" s="1416"/>
      <c r="AO92" s="1416"/>
      <c r="AP92" s="1416"/>
      <c r="AQ92" s="1416"/>
      <c r="AR92" s="1416"/>
      <c r="AS92" s="1416"/>
      <c r="AT92" s="1416"/>
      <c r="AU92" s="1446">
        <f t="shared" si="14"/>
        <v>0</v>
      </c>
      <c r="AV92" s="1416"/>
      <c r="AW92" s="1416"/>
      <c r="AX92" s="1416"/>
      <c r="AY92" s="1416"/>
      <c r="AZ92" s="1416"/>
      <c r="BA92" s="1416"/>
      <c r="BB92" s="1416"/>
      <c r="BC92" s="1447">
        <f t="shared" si="0"/>
        <v>0</v>
      </c>
      <c r="BD92" s="1416"/>
      <c r="BE92" s="1416"/>
      <c r="BF92" s="1416"/>
      <c r="BG92" s="1416"/>
      <c r="BH92" s="1416"/>
      <c r="BI92" s="1416"/>
      <c r="BJ92" s="1416"/>
      <c r="BK92" s="1416"/>
      <c r="BL92" s="1446">
        <f t="shared" si="15"/>
        <v>0</v>
      </c>
      <c r="BM92" s="1416"/>
      <c r="BN92" s="1416"/>
      <c r="BO92" s="1416"/>
      <c r="BP92" s="1416"/>
      <c r="BQ92" s="1416"/>
      <c r="BR92" s="1416"/>
      <c r="BS92" s="1416"/>
      <c r="BT92" s="1447">
        <f t="shared" si="1"/>
        <v>0</v>
      </c>
    </row>
    <row r="93" spans="2:72" s="1419" customFormat="1" ht="15" customHeight="1" x14ac:dyDescent="0.2">
      <c r="B93" s="1370"/>
      <c r="C93" s="1421" t="s">
        <v>20</v>
      </c>
      <c r="D93" s="2171" t="s">
        <v>1343</v>
      </c>
      <c r="E93" s="2172"/>
      <c r="F93" s="2172"/>
      <c r="G93" s="2172"/>
      <c r="H93" s="2172"/>
      <c r="I93" s="2172"/>
      <c r="J93" s="2172"/>
      <c r="K93" s="2172"/>
      <c r="L93" s="2172"/>
      <c r="M93" s="2172"/>
      <c r="N93" s="2173"/>
      <c r="O93" s="2174" t="s">
        <v>1344</v>
      </c>
      <c r="P93" s="2175"/>
      <c r="Q93" s="2176"/>
      <c r="R93" s="2177"/>
      <c r="S93" s="2230">
        <f>-BT93</f>
        <v>0</v>
      </c>
      <c r="T93" s="2231"/>
      <c r="U93" s="2231"/>
      <c r="V93" s="2231"/>
      <c r="W93" s="2232"/>
      <c r="X93" s="2230">
        <f>-BC93</f>
        <v>0</v>
      </c>
      <c r="Y93" s="2231"/>
      <c r="Z93" s="2231"/>
      <c r="AA93" s="2231"/>
      <c r="AB93" s="2232"/>
      <c r="AC93" s="1355"/>
      <c r="AD93" s="2183"/>
      <c r="AE93" s="2184"/>
      <c r="AF93" s="2184"/>
      <c r="AG93" s="2184"/>
      <c r="AH93" s="2185"/>
      <c r="AI93" s="1355"/>
      <c r="AL93" s="1420"/>
      <c r="AM93" s="1416"/>
      <c r="AN93" s="1416"/>
      <c r="AO93" s="1416"/>
      <c r="AP93" s="1416"/>
      <c r="AQ93" s="1416"/>
      <c r="AR93" s="1416"/>
      <c r="AS93" s="1416"/>
      <c r="AT93" s="1416"/>
      <c r="AU93" s="1446">
        <f t="shared" si="14"/>
        <v>0</v>
      </c>
      <c r="AV93" s="1416"/>
      <c r="AW93" s="1416"/>
      <c r="AX93" s="1416"/>
      <c r="AY93" s="1416"/>
      <c r="AZ93" s="1416"/>
      <c r="BA93" s="1416"/>
      <c r="BB93" s="1416"/>
      <c r="BC93" s="1447">
        <f t="shared" si="0"/>
        <v>0</v>
      </c>
      <c r="BD93" s="1416"/>
      <c r="BE93" s="1416"/>
      <c r="BF93" s="1416"/>
      <c r="BG93" s="1416"/>
      <c r="BH93" s="1416"/>
      <c r="BI93" s="1416"/>
      <c r="BJ93" s="1416"/>
      <c r="BK93" s="1416"/>
      <c r="BL93" s="1446">
        <f t="shared" si="15"/>
        <v>0</v>
      </c>
      <c r="BM93" s="1416"/>
      <c r="BN93" s="1416"/>
      <c r="BO93" s="1416"/>
      <c r="BP93" s="1416"/>
      <c r="BQ93" s="1416"/>
      <c r="BR93" s="1416"/>
      <c r="BS93" s="1416"/>
      <c r="BT93" s="1447">
        <f t="shared" si="1"/>
        <v>0</v>
      </c>
    </row>
    <row r="94" spans="2:72" s="1419" customFormat="1" ht="15" customHeight="1" x14ac:dyDescent="0.2">
      <c r="B94" s="1370"/>
      <c r="C94" s="1427" t="s">
        <v>75</v>
      </c>
      <c r="D94" s="2154" t="s">
        <v>1345</v>
      </c>
      <c r="E94" s="2155"/>
      <c r="F94" s="2155"/>
      <c r="G94" s="2155"/>
      <c r="H94" s="2155"/>
      <c r="I94" s="2155"/>
      <c r="J94" s="2155"/>
      <c r="K94" s="2155"/>
      <c r="L94" s="2155"/>
      <c r="M94" s="2155"/>
      <c r="N94" s="2156"/>
      <c r="O94" s="2157" t="s">
        <v>1346</v>
      </c>
      <c r="P94" s="2158"/>
      <c r="Q94" s="2159"/>
      <c r="R94" s="2160"/>
      <c r="S94" s="2227">
        <f>S95+S98+S101</f>
        <v>0</v>
      </c>
      <c r="T94" s="2228"/>
      <c r="U94" s="2228"/>
      <c r="V94" s="2228"/>
      <c r="W94" s="2229"/>
      <c r="X94" s="2227">
        <f>X95+X98+X101</f>
        <v>0</v>
      </c>
      <c r="Y94" s="2228"/>
      <c r="Z94" s="2228"/>
      <c r="AA94" s="2228"/>
      <c r="AB94" s="2229"/>
      <c r="AC94" s="1355"/>
      <c r="AD94" s="2189"/>
      <c r="AE94" s="2190"/>
      <c r="AF94" s="2190"/>
      <c r="AG94" s="2191"/>
      <c r="AH94" s="2192"/>
      <c r="AI94" s="1355"/>
      <c r="AL94" s="1420"/>
      <c r="AM94" s="1416"/>
      <c r="AN94" s="1416"/>
      <c r="AO94" s="1416"/>
      <c r="AP94" s="1416"/>
      <c r="AQ94" s="1416"/>
      <c r="AR94" s="1416"/>
      <c r="AS94" s="1416"/>
      <c r="AT94" s="1416"/>
      <c r="AU94" s="1446">
        <f t="shared" si="14"/>
        <v>0</v>
      </c>
      <c r="AV94" s="1416"/>
      <c r="AW94" s="1416"/>
      <c r="AX94" s="1416"/>
      <c r="AY94" s="1416"/>
      <c r="AZ94" s="1416"/>
      <c r="BA94" s="1416"/>
      <c r="BB94" s="1416"/>
      <c r="BC94" s="1447">
        <f t="shared" si="0"/>
        <v>0</v>
      </c>
      <c r="BD94" s="1416"/>
      <c r="BE94" s="1416"/>
      <c r="BF94" s="1416"/>
      <c r="BG94" s="1416"/>
      <c r="BH94" s="1416"/>
      <c r="BI94" s="1416"/>
      <c r="BJ94" s="1416"/>
      <c r="BK94" s="1416"/>
      <c r="BL94" s="1446">
        <f t="shared" si="15"/>
        <v>0</v>
      </c>
      <c r="BM94" s="1416"/>
      <c r="BN94" s="1416"/>
      <c r="BO94" s="1416"/>
      <c r="BP94" s="1416"/>
      <c r="BQ94" s="1416"/>
      <c r="BR94" s="1416"/>
      <c r="BS94" s="1416"/>
      <c r="BT94" s="1447">
        <f t="shared" si="1"/>
        <v>0</v>
      </c>
    </row>
    <row r="95" spans="2:72" s="1419" customFormat="1" ht="15" customHeight="1" x14ac:dyDescent="0.2">
      <c r="B95" s="1370"/>
      <c r="C95" s="1427" t="s">
        <v>75</v>
      </c>
      <c r="D95" s="2154" t="s">
        <v>1347</v>
      </c>
      <c r="E95" s="2155"/>
      <c r="F95" s="2155"/>
      <c r="G95" s="2155"/>
      <c r="H95" s="2155"/>
      <c r="I95" s="2155"/>
      <c r="J95" s="2155"/>
      <c r="K95" s="2155"/>
      <c r="L95" s="2155"/>
      <c r="M95" s="2155"/>
      <c r="N95" s="2156"/>
      <c r="O95" s="2157" t="s">
        <v>1205</v>
      </c>
      <c r="P95" s="2158"/>
      <c r="Q95" s="2159"/>
      <c r="R95" s="2160"/>
      <c r="S95" s="2227">
        <f>SUM(S96:W97)</f>
        <v>0</v>
      </c>
      <c r="T95" s="2228"/>
      <c r="U95" s="2228"/>
      <c r="V95" s="2228"/>
      <c r="W95" s="2229"/>
      <c r="X95" s="2227">
        <f>SUM(X96:AB97)</f>
        <v>0</v>
      </c>
      <c r="Y95" s="2228"/>
      <c r="Z95" s="2228"/>
      <c r="AA95" s="2228"/>
      <c r="AB95" s="2229"/>
      <c r="AC95" s="1355"/>
      <c r="AD95" s="2189"/>
      <c r="AE95" s="2190"/>
      <c r="AF95" s="2190"/>
      <c r="AG95" s="2191"/>
      <c r="AH95" s="2192"/>
      <c r="AI95" s="1355"/>
      <c r="AL95" s="1420"/>
      <c r="AM95" s="1416"/>
      <c r="AN95" s="1416"/>
      <c r="AO95" s="1416"/>
      <c r="AP95" s="1416"/>
      <c r="AQ95" s="1416"/>
      <c r="AR95" s="1416"/>
      <c r="AS95" s="1416"/>
      <c r="AT95" s="1416"/>
      <c r="AU95" s="1446">
        <f t="shared" si="14"/>
        <v>0</v>
      </c>
      <c r="AV95" s="1416"/>
      <c r="AW95" s="1416"/>
      <c r="AX95" s="1416"/>
      <c r="AY95" s="1416"/>
      <c r="AZ95" s="1416"/>
      <c r="BA95" s="1416"/>
      <c r="BB95" s="1416"/>
      <c r="BC95" s="1447">
        <f t="shared" si="0"/>
        <v>0</v>
      </c>
      <c r="BD95" s="1416"/>
      <c r="BE95" s="1416"/>
      <c r="BF95" s="1416"/>
      <c r="BG95" s="1416"/>
      <c r="BH95" s="1416"/>
      <c r="BI95" s="1416"/>
      <c r="BJ95" s="1416"/>
      <c r="BK95" s="1416"/>
      <c r="BL95" s="1446">
        <f t="shared" si="15"/>
        <v>0</v>
      </c>
      <c r="BM95" s="1416"/>
      <c r="BN95" s="1416"/>
      <c r="BO95" s="1416"/>
      <c r="BP95" s="1416"/>
      <c r="BQ95" s="1416"/>
      <c r="BR95" s="1416"/>
      <c r="BS95" s="1416"/>
      <c r="BT95" s="1447">
        <f t="shared" si="1"/>
        <v>0</v>
      </c>
    </row>
    <row r="96" spans="2:72" s="1419" customFormat="1" ht="15" customHeight="1" x14ac:dyDescent="0.2">
      <c r="B96" s="1370"/>
      <c r="C96" s="1421" t="s">
        <v>21</v>
      </c>
      <c r="D96" s="2171" t="s">
        <v>1348</v>
      </c>
      <c r="E96" s="2172"/>
      <c r="F96" s="2172"/>
      <c r="G96" s="2172"/>
      <c r="H96" s="2172"/>
      <c r="I96" s="2172"/>
      <c r="J96" s="2172"/>
      <c r="K96" s="2172"/>
      <c r="L96" s="2172"/>
      <c r="M96" s="2172"/>
      <c r="N96" s="2173"/>
      <c r="O96" s="2174" t="s">
        <v>1207</v>
      </c>
      <c r="P96" s="2175"/>
      <c r="Q96" s="2176"/>
      <c r="R96" s="2177"/>
      <c r="S96" s="2230">
        <f t="shared" ref="S96" si="24">BT96</f>
        <v>0</v>
      </c>
      <c r="T96" s="2231"/>
      <c r="U96" s="2231"/>
      <c r="V96" s="2231"/>
      <c r="W96" s="2232"/>
      <c r="X96" s="2230">
        <f t="shared" ref="X96" si="25">BC96</f>
        <v>0</v>
      </c>
      <c r="Y96" s="2231"/>
      <c r="Z96" s="2231"/>
      <c r="AA96" s="2231"/>
      <c r="AB96" s="2232"/>
      <c r="AC96" s="1355"/>
      <c r="AD96" s="2183"/>
      <c r="AE96" s="2184"/>
      <c r="AF96" s="2184"/>
      <c r="AG96" s="2184"/>
      <c r="AH96" s="2185"/>
      <c r="AI96" s="1355"/>
      <c r="AL96" s="1420"/>
      <c r="AM96" s="1416" t="s">
        <v>193</v>
      </c>
      <c r="AN96" s="1416"/>
      <c r="AO96" s="1416"/>
      <c r="AP96" s="1416"/>
      <c r="AQ96" s="1416"/>
      <c r="AR96" s="1416"/>
      <c r="AS96" s="1416"/>
      <c r="AT96" s="1416"/>
      <c r="AU96" s="1446">
        <f t="shared" si="14"/>
        <v>0</v>
      </c>
      <c r="AV96" s="1416"/>
      <c r="AW96" s="1416"/>
      <c r="AX96" s="1416"/>
      <c r="AY96" s="1416"/>
      <c r="AZ96" s="1416"/>
      <c r="BA96" s="1416"/>
      <c r="BB96" s="1416"/>
      <c r="BC96" s="1447">
        <f t="shared" si="0"/>
        <v>0</v>
      </c>
      <c r="BD96" s="1416" t="s">
        <v>193</v>
      </c>
      <c r="BE96" s="1416"/>
      <c r="BF96" s="1416"/>
      <c r="BG96" s="1416"/>
      <c r="BH96" s="1416"/>
      <c r="BI96" s="1416"/>
      <c r="BJ96" s="1416"/>
      <c r="BK96" s="1416"/>
      <c r="BL96" s="1446">
        <f t="shared" si="15"/>
        <v>0</v>
      </c>
      <c r="BM96" s="1416"/>
      <c r="BN96" s="1416"/>
      <c r="BO96" s="1416"/>
      <c r="BP96" s="1416"/>
      <c r="BQ96" s="1416"/>
      <c r="BR96" s="1416"/>
      <c r="BS96" s="1416"/>
      <c r="BT96" s="1447">
        <f t="shared" si="1"/>
        <v>0</v>
      </c>
    </row>
    <row r="97" spans="2:72" s="1419" customFormat="1" ht="15" customHeight="1" x14ac:dyDescent="0.2">
      <c r="B97" s="1370"/>
      <c r="C97" s="1427" t="s">
        <v>75</v>
      </c>
      <c r="D97" s="2171" t="s">
        <v>1349</v>
      </c>
      <c r="E97" s="2172"/>
      <c r="F97" s="2172"/>
      <c r="G97" s="2172"/>
      <c r="H97" s="2172"/>
      <c r="I97" s="2172"/>
      <c r="J97" s="2172"/>
      <c r="K97" s="2172"/>
      <c r="L97" s="2172"/>
      <c r="M97" s="2172"/>
      <c r="N97" s="2173"/>
      <c r="O97" s="2174" t="s">
        <v>1350</v>
      </c>
      <c r="P97" s="2175"/>
      <c r="Q97" s="2176"/>
      <c r="R97" s="2177"/>
      <c r="S97" s="2230">
        <f>-BT97</f>
        <v>0</v>
      </c>
      <c r="T97" s="2231"/>
      <c r="U97" s="2231"/>
      <c r="V97" s="2231"/>
      <c r="W97" s="2232"/>
      <c r="X97" s="2230">
        <f>-BC97</f>
        <v>0</v>
      </c>
      <c r="Y97" s="2231"/>
      <c r="Z97" s="2231"/>
      <c r="AA97" s="2231"/>
      <c r="AB97" s="2232"/>
      <c r="AC97" s="1355"/>
      <c r="AD97" s="2183"/>
      <c r="AE97" s="2184"/>
      <c r="AF97" s="2184"/>
      <c r="AG97" s="2184"/>
      <c r="AH97" s="2185"/>
      <c r="AI97" s="1355"/>
      <c r="AL97" s="1420"/>
      <c r="AM97" s="1416" t="s">
        <v>201</v>
      </c>
      <c r="AN97" s="1416"/>
      <c r="AO97" s="1416"/>
      <c r="AP97" s="1416"/>
      <c r="AQ97" s="1416"/>
      <c r="AR97" s="1416"/>
      <c r="AS97" s="1416"/>
      <c r="AT97" s="1416"/>
      <c r="AU97" s="1446">
        <f>SUMIF(dmtk,AM97,dudkyco)</f>
        <v>0</v>
      </c>
      <c r="AV97" s="1416"/>
      <c r="AW97" s="1416"/>
      <c r="AX97" s="1416"/>
      <c r="AY97" s="1416"/>
      <c r="AZ97" s="1416"/>
      <c r="BA97" s="1416"/>
      <c r="BB97" s="1416"/>
      <c r="BC97" s="1447">
        <f t="shared" si="0"/>
        <v>0</v>
      </c>
      <c r="BD97" s="1416" t="s">
        <v>201</v>
      </c>
      <c r="BE97" s="1416"/>
      <c r="BF97" s="1416"/>
      <c r="BG97" s="1416"/>
      <c r="BH97" s="1416"/>
      <c r="BI97" s="1416"/>
      <c r="BJ97" s="1416"/>
      <c r="BK97" s="1416"/>
      <c r="BL97" s="1446">
        <f>SUMIF(dmtk,BD97,duckco)</f>
        <v>0</v>
      </c>
      <c r="BM97" s="1416"/>
      <c r="BN97" s="1416"/>
      <c r="BO97" s="1416"/>
      <c r="BP97" s="1416"/>
      <c r="BQ97" s="1416"/>
      <c r="BR97" s="1416"/>
      <c r="BS97" s="1416"/>
      <c r="BT97" s="1447">
        <f t="shared" si="1"/>
        <v>0</v>
      </c>
    </row>
    <row r="98" spans="2:72" s="1419" customFormat="1" ht="15" customHeight="1" x14ac:dyDescent="0.2">
      <c r="B98" s="1370"/>
      <c r="C98" s="1427" t="s">
        <v>75</v>
      </c>
      <c r="D98" s="2154" t="s">
        <v>1351</v>
      </c>
      <c r="E98" s="2155"/>
      <c r="F98" s="2155"/>
      <c r="G98" s="2155"/>
      <c r="H98" s="2155"/>
      <c r="I98" s="2155"/>
      <c r="J98" s="2155"/>
      <c r="K98" s="2155"/>
      <c r="L98" s="2155"/>
      <c r="M98" s="2155"/>
      <c r="N98" s="2156"/>
      <c r="O98" s="2157" t="s">
        <v>1352</v>
      </c>
      <c r="P98" s="2158"/>
      <c r="Q98" s="2159"/>
      <c r="R98" s="2160"/>
      <c r="S98" s="2227">
        <f>SUM(S99:W100)</f>
        <v>0</v>
      </c>
      <c r="T98" s="2228"/>
      <c r="U98" s="2228"/>
      <c r="V98" s="2228"/>
      <c r="W98" s="2229"/>
      <c r="X98" s="2227">
        <f>SUM(X99:AB100)</f>
        <v>0</v>
      </c>
      <c r="Y98" s="2228"/>
      <c r="Z98" s="2228"/>
      <c r="AA98" s="2228"/>
      <c r="AB98" s="2229"/>
      <c r="AC98" s="1355"/>
      <c r="AD98" s="2189"/>
      <c r="AE98" s="2190"/>
      <c r="AF98" s="2190"/>
      <c r="AG98" s="2191"/>
      <c r="AH98" s="2192"/>
      <c r="AI98" s="1355"/>
      <c r="AL98" s="1420"/>
      <c r="AM98" s="1416"/>
      <c r="AN98" s="1416"/>
      <c r="AO98" s="1416"/>
      <c r="AP98" s="1416"/>
      <c r="AQ98" s="1416"/>
      <c r="AR98" s="1416"/>
      <c r="AS98" s="1416"/>
      <c r="AT98" s="1416"/>
      <c r="AU98" s="1446">
        <f>SUMIF(dmtk,AM98,dudkno)</f>
        <v>0</v>
      </c>
      <c r="AV98" s="1416"/>
      <c r="AW98" s="1416"/>
      <c r="AX98" s="1416"/>
      <c r="AY98" s="1416"/>
      <c r="AZ98" s="1416"/>
      <c r="BA98" s="1416"/>
      <c r="BB98" s="1416"/>
      <c r="BC98" s="1447">
        <f t="shared" si="0"/>
        <v>0</v>
      </c>
      <c r="BD98" s="1416"/>
      <c r="BE98" s="1416"/>
      <c r="BF98" s="1416"/>
      <c r="BG98" s="1416"/>
      <c r="BH98" s="1416"/>
      <c r="BI98" s="1416"/>
      <c r="BJ98" s="1416"/>
      <c r="BK98" s="1416"/>
      <c r="BL98" s="1446">
        <f>SUMIF(dmtk,BD98,duckno)</f>
        <v>0</v>
      </c>
      <c r="BM98" s="1416"/>
      <c r="BN98" s="1416"/>
      <c r="BO98" s="1416"/>
      <c r="BP98" s="1416"/>
      <c r="BQ98" s="1416"/>
      <c r="BR98" s="1416"/>
      <c r="BS98" s="1416"/>
      <c r="BT98" s="1447">
        <f t="shared" si="1"/>
        <v>0</v>
      </c>
    </row>
    <row r="99" spans="2:72" s="1419" customFormat="1" ht="15" customHeight="1" x14ac:dyDescent="0.2">
      <c r="B99" s="1370"/>
      <c r="C99" s="1428" t="s">
        <v>22</v>
      </c>
      <c r="D99" s="2171" t="s">
        <v>1348</v>
      </c>
      <c r="E99" s="2172"/>
      <c r="F99" s="2172"/>
      <c r="G99" s="2172"/>
      <c r="H99" s="2172"/>
      <c r="I99" s="2172"/>
      <c r="J99" s="2172"/>
      <c r="K99" s="2172"/>
      <c r="L99" s="2172"/>
      <c r="M99" s="2172"/>
      <c r="N99" s="2173"/>
      <c r="O99" s="2174" t="s">
        <v>1353</v>
      </c>
      <c r="P99" s="2175"/>
      <c r="Q99" s="2176"/>
      <c r="R99" s="2177"/>
      <c r="S99" s="2230">
        <f t="shared" ref="S99" si="26">BT99</f>
        <v>0</v>
      </c>
      <c r="T99" s="2231"/>
      <c r="U99" s="2231"/>
      <c r="V99" s="2231"/>
      <c r="W99" s="2232"/>
      <c r="X99" s="2230">
        <f t="shared" ref="X99" si="27">BC99</f>
        <v>0</v>
      </c>
      <c r="Y99" s="2231"/>
      <c r="Z99" s="2231"/>
      <c r="AA99" s="2231"/>
      <c r="AB99" s="2232"/>
      <c r="AC99" s="1355"/>
      <c r="AD99" s="2183"/>
      <c r="AE99" s="2184"/>
      <c r="AF99" s="2184"/>
      <c r="AG99" s="2184"/>
      <c r="AH99" s="2185"/>
      <c r="AI99" s="1355"/>
      <c r="AL99" s="1420"/>
      <c r="AM99" s="1416" t="s">
        <v>1121</v>
      </c>
      <c r="AN99" s="1416"/>
      <c r="AO99" s="1416"/>
      <c r="AP99" s="1416"/>
      <c r="AQ99" s="1416"/>
      <c r="AR99" s="1416"/>
      <c r="AS99" s="1416"/>
      <c r="AT99" s="1416"/>
      <c r="AU99" s="1446">
        <f>SUMIF(dmtk,AM99,dudkno)</f>
        <v>0</v>
      </c>
      <c r="AV99" s="1416"/>
      <c r="AW99" s="1416"/>
      <c r="AX99" s="1416"/>
      <c r="AY99" s="1416"/>
      <c r="AZ99" s="1416"/>
      <c r="BA99" s="1416"/>
      <c r="BB99" s="1416"/>
      <c r="BC99" s="1447">
        <f t="shared" si="0"/>
        <v>0</v>
      </c>
      <c r="BD99" s="1416" t="s">
        <v>1121</v>
      </c>
      <c r="BE99" s="1416"/>
      <c r="BF99" s="1416"/>
      <c r="BG99" s="1416"/>
      <c r="BH99" s="1416"/>
      <c r="BI99" s="1416"/>
      <c r="BJ99" s="1416"/>
      <c r="BK99" s="1416"/>
      <c r="BL99" s="1446">
        <f>SUMIF(dmtk,BD99,duckno)</f>
        <v>0</v>
      </c>
      <c r="BM99" s="1416"/>
      <c r="BN99" s="1416"/>
      <c r="BO99" s="1416"/>
      <c r="BP99" s="1416"/>
      <c r="BQ99" s="1416"/>
      <c r="BR99" s="1416"/>
      <c r="BS99" s="1416"/>
      <c r="BT99" s="1447">
        <f t="shared" si="1"/>
        <v>0</v>
      </c>
    </row>
    <row r="100" spans="2:72" s="1419" customFormat="1" ht="15" customHeight="1" x14ac:dyDescent="0.2">
      <c r="B100" s="1370"/>
      <c r="C100" s="1421" t="s">
        <v>29</v>
      </c>
      <c r="D100" s="2171" t="s">
        <v>1349</v>
      </c>
      <c r="E100" s="2172"/>
      <c r="F100" s="2172"/>
      <c r="G100" s="2172"/>
      <c r="H100" s="2172"/>
      <c r="I100" s="2172"/>
      <c r="J100" s="2172"/>
      <c r="K100" s="2172"/>
      <c r="L100" s="2172"/>
      <c r="M100" s="2172"/>
      <c r="N100" s="2173"/>
      <c r="O100" s="2174" t="s">
        <v>1354</v>
      </c>
      <c r="P100" s="2175"/>
      <c r="Q100" s="2176"/>
      <c r="R100" s="2177"/>
      <c r="S100" s="2230">
        <f>-BT100</f>
        <v>0</v>
      </c>
      <c r="T100" s="2231"/>
      <c r="U100" s="2231"/>
      <c r="V100" s="2231"/>
      <c r="W100" s="2232"/>
      <c r="X100" s="2230">
        <f>-BC100</f>
        <v>0</v>
      </c>
      <c r="Y100" s="2231"/>
      <c r="Z100" s="2231"/>
      <c r="AA100" s="2231"/>
      <c r="AB100" s="2232"/>
      <c r="AC100" s="1355"/>
      <c r="AD100" s="2195"/>
      <c r="AE100" s="2196"/>
      <c r="AF100" s="2196"/>
      <c r="AG100" s="2196"/>
      <c r="AH100" s="2197"/>
      <c r="AI100" s="1355"/>
      <c r="AL100" s="1420"/>
      <c r="AM100" s="1416" t="s">
        <v>203</v>
      </c>
      <c r="AN100" s="1416"/>
      <c r="AO100" s="1416"/>
      <c r="AP100" s="1416"/>
      <c r="AQ100" s="1416"/>
      <c r="AR100" s="1416"/>
      <c r="AS100" s="1416"/>
      <c r="AT100" s="1416"/>
      <c r="AU100" s="1446">
        <f>SUMIF(dmtk,AM100,dudkyco)</f>
        <v>0</v>
      </c>
      <c r="AV100" s="1416"/>
      <c r="AW100" s="1416"/>
      <c r="AX100" s="1416"/>
      <c r="AY100" s="1416"/>
      <c r="AZ100" s="1416"/>
      <c r="BA100" s="1416"/>
      <c r="BB100" s="1416"/>
      <c r="BC100" s="1447">
        <f t="shared" si="0"/>
        <v>0</v>
      </c>
      <c r="BD100" s="1416" t="s">
        <v>203</v>
      </c>
      <c r="BE100" s="1416"/>
      <c r="BF100" s="1416"/>
      <c r="BG100" s="1416"/>
      <c r="BH100" s="1416"/>
      <c r="BI100" s="1416"/>
      <c r="BJ100" s="1416"/>
      <c r="BK100" s="1416"/>
      <c r="BL100" s="1446">
        <f>SUMIF(dmtk,BD100,duckco)</f>
        <v>0</v>
      </c>
      <c r="BM100" s="1416"/>
      <c r="BN100" s="1416"/>
      <c r="BO100" s="1416"/>
      <c r="BP100" s="1416"/>
      <c r="BQ100" s="1416"/>
      <c r="BR100" s="1416"/>
      <c r="BS100" s="1416"/>
      <c r="BT100" s="1447">
        <f t="shared" si="1"/>
        <v>0</v>
      </c>
    </row>
    <row r="101" spans="2:72" s="1419" customFormat="1" ht="15" customHeight="1" x14ac:dyDescent="0.2">
      <c r="B101" s="1370"/>
      <c r="C101" s="1427" t="s">
        <v>75</v>
      </c>
      <c r="D101" s="2154" t="s">
        <v>1355</v>
      </c>
      <c r="E101" s="2155"/>
      <c r="F101" s="2155"/>
      <c r="G101" s="2155"/>
      <c r="H101" s="2155"/>
      <c r="I101" s="2155"/>
      <c r="J101" s="2155"/>
      <c r="K101" s="2155"/>
      <c r="L101" s="2155"/>
      <c r="M101" s="2155"/>
      <c r="N101" s="2156"/>
      <c r="O101" s="2157" t="s">
        <v>1356</v>
      </c>
      <c r="P101" s="2158"/>
      <c r="Q101" s="2159"/>
      <c r="R101" s="2160"/>
      <c r="S101" s="2227">
        <f>SUM(S102:W103)</f>
        <v>0</v>
      </c>
      <c r="T101" s="2228"/>
      <c r="U101" s="2228"/>
      <c r="V101" s="2228"/>
      <c r="W101" s="2229"/>
      <c r="X101" s="2227">
        <f>SUM(X102:AB103)</f>
        <v>0</v>
      </c>
      <c r="Y101" s="2228"/>
      <c r="Z101" s="2228"/>
      <c r="AA101" s="2228"/>
      <c r="AB101" s="2229"/>
      <c r="AC101" s="1355"/>
      <c r="AD101" s="2189"/>
      <c r="AE101" s="2190"/>
      <c r="AF101" s="2190"/>
      <c r="AG101" s="2191"/>
      <c r="AH101" s="2192"/>
      <c r="AI101" s="1355"/>
      <c r="AL101" s="1420"/>
      <c r="AM101" s="1416"/>
      <c r="AN101" s="1416"/>
      <c r="AO101" s="1416"/>
      <c r="AP101" s="1416"/>
      <c r="AQ101" s="1416"/>
      <c r="AR101" s="1416"/>
      <c r="AS101" s="1416"/>
      <c r="AT101" s="1416"/>
      <c r="AU101" s="1446">
        <f>SUMIF(dmtk,AM101,dudkno)</f>
        <v>0</v>
      </c>
      <c r="AV101" s="1416"/>
      <c r="AW101" s="1416"/>
      <c r="AX101" s="1416"/>
      <c r="AY101" s="1416"/>
      <c r="AZ101" s="1416"/>
      <c r="BA101" s="1416"/>
      <c r="BB101" s="1416"/>
      <c r="BC101" s="1447">
        <f t="shared" si="0"/>
        <v>0</v>
      </c>
      <c r="BD101" s="1416"/>
      <c r="BE101" s="1416"/>
      <c r="BF101" s="1416"/>
      <c r="BG101" s="1416"/>
      <c r="BH101" s="1416"/>
      <c r="BI101" s="1416"/>
      <c r="BJ101" s="1416"/>
      <c r="BK101" s="1416"/>
      <c r="BL101" s="1446">
        <f>SUMIF(dmtk,BD101,duckno)</f>
        <v>0</v>
      </c>
      <c r="BM101" s="1416"/>
      <c r="BN101" s="1416"/>
      <c r="BO101" s="1416"/>
      <c r="BP101" s="1416"/>
      <c r="BQ101" s="1416"/>
      <c r="BR101" s="1416"/>
      <c r="BS101" s="1416"/>
      <c r="BT101" s="1447">
        <f t="shared" si="1"/>
        <v>0</v>
      </c>
    </row>
    <row r="102" spans="2:72" s="1419" customFormat="1" ht="15" customHeight="1" x14ac:dyDescent="0.2">
      <c r="B102" s="1370"/>
      <c r="C102" s="1427" t="s">
        <v>75</v>
      </c>
      <c r="D102" s="2171" t="s">
        <v>1348</v>
      </c>
      <c r="E102" s="2172"/>
      <c r="F102" s="2172"/>
      <c r="G102" s="2172"/>
      <c r="H102" s="2172"/>
      <c r="I102" s="2172"/>
      <c r="J102" s="2172"/>
      <c r="K102" s="2172"/>
      <c r="L102" s="2172"/>
      <c r="M102" s="2172"/>
      <c r="N102" s="2173"/>
      <c r="O102" s="2174" t="s">
        <v>211</v>
      </c>
      <c r="P102" s="2175"/>
      <c r="Q102" s="2176"/>
      <c r="R102" s="2177"/>
      <c r="S102" s="2230">
        <f t="shared" ref="S102" si="28">BT102</f>
        <v>0</v>
      </c>
      <c r="T102" s="2231"/>
      <c r="U102" s="2231"/>
      <c r="V102" s="2231"/>
      <c r="W102" s="2232"/>
      <c r="X102" s="2230">
        <f t="shared" ref="X102" si="29">BC102</f>
        <v>0</v>
      </c>
      <c r="Y102" s="2231"/>
      <c r="Z102" s="2231"/>
      <c r="AA102" s="2231"/>
      <c r="AB102" s="2232"/>
      <c r="AC102" s="1355"/>
      <c r="AD102" s="2183"/>
      <c r="AE102" s="2184"/>
      <c r="AF102" s="2184"/>
      <c r="AG102" s="2184"/>
      <c r="AH102" s="2185"/>
      <c r="AI102" s="1355"/>
      <c r="AL102" s="1420"/>
      <c r="AM102" s="1416" t="s">
        <v>1126</v>
      </c>
      <c r="AN102" s="1416"/>
      <c r="AO102" s="1416"/>
      <c r="AP102" s="1416"/>
      <c r="AQ102" s="1416"/>
      <c r="AR102" s="1416"/>
      <c r="AS102" s="1416"/>
      <c r="AT102" s="1416"/>
      <c r="AU102" s="1446">
        <f>SUMIF(dmtk,AM102,dudkno)</f>
        <v>0</v>
      </c>
      <c r="AV102" s="1416"/>
      <c r="AW102" s="1416"/>
      <c r="AX102" s="1416"/>
      <c r="AY102" s="1416"/>
      <c r="AZ102" s="1416"/>
      <c r="BA102" s="1416"/>
      <c r="BB102" s="1416"/>
      <c r="BC102" s="1447">
        <f t="shared" si="0"/>
        <v>0</v>
      </c>
      <c r="BD102" s="1416" t="s">
        <v>1126</v>
      </c>
      <c r="BE102" s="1416"/>
      <c r="BF102" s="1416"/>
      <c r="BG102" s="1416"/>
      <c r="BH102" s="1416"/>
      <c r="BI102" s="1416"/>
      <c r="BJ102" s="1416"/>
      <c r="BK102" s="1416"/>
      <c r="BL102" s="1446">
        <f>SUMIF(dmtk,BD102,duckno)</f>
        <v>0</v>
      </c>
      <c r="BM102" s="1416"/>
      <c r="BN102" s="1416"/>
      <c r="BO102" s="1416"/>
      <c r="BP102" s="1416"/>
      <c r="BQ102" s="1416"/>
      <c r="BR102" s="1416"/>
      <c r="BS102" s="1416"/>
      <c r="BT102" s="1447">
        <f t="shared" si="1"/>
        <v>0</v>
      </c>
    </row>
    <row r="103" spans="2:72" s="1419" customFormat="1" ht="15" customHeight="1" x14ac:dyDescent="0.2">
      <c r="B103" s="1370"/>
      <c r="C103" s="1421" t="s">
        <v>872</v>
      </c>
      <c r="D103" s="2171" t="s">
        <v>1349</v>
      </c>
      <c r="E103" s="2172"/>
      <c r="F103" s="2172"/>
      <c r="G103" s="2172"/>
      <c r="H103" s="2172"/>
      <c r="I103" s="2172"/>
      <c r="J103" s="2172"/>
      <c r="K103" s="2172"/>
      <c r="L103" s="2172"/>
      <c r="M103" s="2172"/>
      <c r="N103" s="2173"/>
      <c r="O103" s="2174" t="s">
        <v>216</v>
      </c>
      <c r="P103" s="2175"/>
      <c r="Q103" s="2176"/>
      <c r="R103" s="2177"/>
      <c r="S103" s="2230">
        <f>-BT103</f>
        <v>0</v>
      </c>
      <c r="T103" s="2231"/>
      <c r="U103" s="2231"/>
      <c r="V103" s="2231"/>
      <c r="W103" s="2232"/>
      <c r="X103" s="2230">
        <f>-BC103</f>
        <v>0</v>
      </c>
      <c r="Y103" s="2231"/>
      <c r="Z103" s="2231"/>
      <c r="AA103" s="2231"/>
      <c r="AB103" s="2232"/>
      <c r="AC103" s="1355"/>
      <c r="AD103" s="2195"/>
      <c r="AE103" s="2196"/>
      <c r="AF103" s="2196"/>
      <c r="AG103" s="2196"/>
      <c r="AH103" s="2197"/>
      <c r="AI103" s="1355"/>
      <c r="AL103" s="1420"/>
      <c r="AM103" s="1416" t="s">
        <v>205</v>
      </c>
      <c r="AN103" s="1416"/>
      <c r="AO103" s="1416"/>
      <c r="AP103" s="1416"/>
      <c r="AQ103" s="1416"/>
      <c r="AR103" s="1416"/>
      <c r="AS103" s="1416"/>
      <c r="AT103" s="1416"/>
      <c r="AU103" s="1446">
        <f>SUMIF(dmtk,AM103,dudkyco)</f>
        <v>0</v>
      </c>
      <c r="AV103" s="1416"/>
      <c r="AW103" s="1416"/>
      <c r="AX103" s="1416"/>
      <c r="AY103" s="1416"/>
      <c r="AZ103" s="1416"/>
      <c r="BA103" s="1416"/>
      <c r="BB103" s="1416"/>
      <c r="BC103" s="1447">
        <f t="shared" si="0"/>
        <v>0</v>
      </c>
      <c r="BD103" s="1416" t="s">
        <v>205</v>
      </c>
      <c r="BE103" s="1416"/>
      <c r="BF103" s="1416"/>
      <c r="BG103" s="1416"/>
      <c r="BH103" s="1416"/>
      <c r="BI103" s="1416"/>
      <c r="BJ103" s="1416"/>
      <c r="BK103" s="1416"/>
      <c r="BL103" s="1446">
        <f>SUMIF(dmtk,BD103,duckco)</f>
        <v>0</v>
      </c>
      <c r="BM103" s="1416"/>
      <c r="BN103" s="1416"/>
      <c r="BO103" s="1416"/>
      <c r="BP103" s="1416"/>
      <c r="BQ103" s="1416"/>
      <c r="BR103" s="1416"/>
      <c r="BS103" s="1416"/>
      <c r="BT103" s="1447">
        <f t="shared" si="1"/>
        <v>0</v>
      </c>
    </row>
    <row r="104" spans="2:72" s="1419" customFormat="1" ht="15" customHeight="1" x14ac:dyDescent="0.2">
      <c r="B104" s="1370"/>
      <c r="C104" s="1422" t="s">
        <v>19</v>
      </c>
      <c r="D104" s="2154" t="s">
        <v>1357</v>
      </c>
      <c r="E104" s="2155"/>
      <c r="F104" s="2155"/>
      <c r="G104" s="2155"/>
      <c r="H104" s="2155"/>
      <c r="I104" s="2155"/>
      <c r="J104" s="2155"/>
      <c r="K104" s="2155"/>
      <c r="L104" s="2155"/>
      <c r="M104" s="2155"/>
      <c r="N104" s="2156"/>
      <c r="O104" s="2157" t="s">
        <v>1358</v>
      </c>
      <c r="P104" s="2158"/>
      <c r="Q104" s="2159"/>
      <c r="R104" s="2160"/>
      <c r="S104" s="2227">
        <f>SUM(S105:W106)</f>
        <v>0</v>
      </c>
      <c r="T104" s="2228"/>
      <c r="U104" s="2228"/>
      <c r="V104" s="2228"/>
      <c r="W104" s="2229"/>
      <c r="X104" s="2227">
        <f>SUM(X105:AB106)</f>
        <v>0</v>
      </c>
      <c r="Y104" s="2228"/>
      <c r="Z104" s="2228"/>
      <c r="AA104" s="2228"/>
      <c r="AB104" s="2229"/>
      <c r="AC104" s="1355"/>
      <c r="AD104" s="2189"/>
      <c r="AE104" s="2190"/>
      <c r="AF104" s="2190"/>
      <c r="AG104" s="2191"/>
      <c r="AH104" s="2192"/>
      <c r="AI104" s="1355"/>
      <c r="AL104" s="1420"/>
      <c r="AM104" s="1416"/>
      <c r="AN104" s="1416"/>
      <c r="AO104" s="1416"/>
      <c r="AP104" s="1416"/>
      <c r="AQ104" s="1416"/>
      <c r="AR104" s="1416"/>
      <c r="AS104" s="1416"/>
      <c r="AT104" s="1416"/>
      <c r="AU104" s="1446">
        <f>SUMIF(dmtk,AM104,dudkno)</f>
        <v>0</v>
      </c>
      <c r="AV104" s="1416"/>
      <c r="AW104" s="1416"/>
      <c r="AX104" s="1416"/>
      <c r="AY104" s="1416"/>
      <c r="AZ104" s="1416"/>
      <c r="BA104" s="1416"/>
      <c r="BB104" s="1416"/>
      <c r="BC104" s="1447">
        <f t="shared" si="0"/>
        <v>0</v>
      </c>
      <c r="BD104" s="1416"/>
      <c r="BE104" s="1416"/>
      <c r="BF104" s="1416"/>
      <c r="BG104" s="1416"/>
      <c r="BH104" s="1416"/>
      <c r="BI104" s="1416"/>
      <c r="BJ104" s="1416"/>
      <c r="BK104" s="1416"/>
      <c r="BL104" s="1446">
        <f>SUMIF(dmtk,BD104,duckno)</f>
        <v>0</v>
      </c>
      <c r="BM104" s="1416"/>
      <c r="BN104" s="1416"/>
      <c r="BO104" s="1416"/>
      <c r="BP104" s="1416"/>
      <c r="BQ104" s="1416"/>
      <c r="BR104" s="1416"/>
      <c r="BS104" s="1416"/>
      <c r="BT104" s="1447">
        <f t="shared" si="1"/>
        <v>0</v>
      </c>
    </row>
    <row r="105" spans="2:72" s="1419" customFormat="1" ht="15" customHeight="1" x14ac:dyDescent="0.2">
      <c r="B105" s="1370"/>
      <c r="C105" s="1422" t="s">
        <v>20</v>
      </c>
      <c r="D105" s="2171" t="s">
        <v>1348</v>
      </c>
      <c r="E105" s="2172"/>
      <c r="F105" s="2172"/>
      <c r="G105" s="2172"/>
      <c r="H105" s="2172"/>
      <c r="I105" s="2172"/>
      <c r="J105" s="2172"/>
      <c r="K105" s="2172"/>
      <c r="L105" s="2172"/>
      <c r="M105" s="2172"/>
      <c r="N105" s="2173"/>
      <c r="O105" s="2174" t="s">
        <v>1359</v>
      </c>
      <c r="P105" s="2175"/>
      <c r="Q105" s="2176"/>
      <c r="R105" s="2177"/>
      <c r="S105" s="2230">
        <f t="shared" ref="S105" si="30">BT105</f>
        <v>0</v>
      </c>
      <c r="T105" s="2231"/>
      <c r="U105" s="2231"/>
      <c r="V105" s="2231"/>
      <c r="W105" s="2232"/>
      <c r="X105" s="2230">
        <f t="shared" ref="X105" si="31">BC105</f>
        <v>0</v>
      </c>
      <c r="Y105" s="2231"/>
      <c r="Z105" s="2231"/>
      <c r="AA105" s="2231"/>
      <c r="AB105" s="2232"/>
      <c r="AC105" s="1355"/>
      <c r="AD105" s="2183"/>
      <c r="AE105" s="2184"/>
      <c r="AF105" s="2184"/>
      <c r="AG105" s="2184"/>
      <c r="AH105" s="2185"/>
      <c r="AI105" s="1355"/>
      <c r="AL105" s="1420"/>
      <c r="AM105" s="1416" t="s">
        <v>209</v>
      </c>
      <c r="AN105" s="1416"/>
      <c r="AO105" s="1416"/>
      <c r="AP105" s="1416"/>
      <c r="AQ105" s="1416"/>
      <c r="AR105" s="1416"/>
      <c r="AS105" s="1416"/>
      <c r="AT105" s="1416"/>
      <c r="AU105" s="1446">
        <f>SUMIF(dmtk,AM105,dudkno)</f>
        <v>0</v>
      </c>
      <c r="AV105" s="1416"/>
      <c r="AW105" s="1416"/>
      <c r="AX105" s="1416"/>
      <c r="AY105" s="1416"/>
      <c r="AZ105" s="1416"/>
      <c r="BA105" s="1416"/>
      <c r="BB105" s="1416"/>
      <c r="BC105" s="1447">
        <f t="shared" si="0"/>
        <v>0</v>
      </c>
      <c r="BD105" s="1416" t="s">
        <v>209</v>
      </c>
      <c r="BE105" s="1416"/>
      <c r="BF105" s="1416"/>
      <c r="BG105" s="1416"/>
      <c r="BH105" s="1416"/>
      <c r="BI105" s="1416"/>
      <c r="BJ105" s="1416"/>
      <c r="BK105" s="1416"/>
      <c r="BL105" s="1446">
        <f>SUMIF(dmtk,BD105,duckno)</f>
        <v>0</v>
      </c>
      <c r="BM105" s="1416"/>
      <c r="BN105" s="1416"/>
      <c r="BO105" s="1416"/>
      <c r="BP105" s="1416"/>
      <c r="BQ105" s="1416"/>
      <c r="BR105" s="1416"/>
      <c r="BS105" s="1416"/>
      <c r="BT105" s="1447">
        <f t="shared" si="1"/>
        <v>0</v>
      </c>
    </row>
    <row r="106" spans="2:72" s="1419" customFormat="1" ht="15" customHeight="1" x14ac:dyDescent="0.2">
      <c r="B106" s="1370"/>
      <c r="C106" s="1422" t="s">
        <v>21</v>
      </c>
      <c r="D106" s="2171" t="s">
        <v>1349</v>
      </c>
      <c r="E106" s="2172"/>
      <c r="F106" s="2172"/>
      <c r="G106" s="2172"/>
      <c r="H106" s="2172"/>
      <c r="I106" s="2172"/>
      <c r="J106" s="2172"/>
      <c r="K106" s="2172"/>
      <c r="L106" s="2172"/>
      <c r="M106" s="2172"/>
      <c r="N106" s="2173"/>
      <c r="O106" s="2174" t="s">
        <v>1360</v>
      </c>
      <c r="P106" s="2175"/>
      <c r="Q106" s="2176"/>
      <c r="R106" s="2177"/>
      <c r="S106" s="2230">
        <f>-BT106</f>
        <v>0</v>
      </c>
      <c r="T106" s="2231"/>
      <c r="U106" s="2231"/>
      <c r="V106" s="2231"/>
      <c r="W106" s="2232"/>
      <c r="X106" s="2230">
        <f>-BC106</f>
        <v>0</v>
      </c>
      <c r="Y106" s="2231"/>
      <c r="Z106" s="2231"/>
      <c r="AA106" s="2231"/>
      <c r="AB106" s="2232"/>
      <c r="AC106" s="1355"/>
      <c r="AD106" s="2183"/>
      <c r="AE106" s="2184"/>
      <c r="AF106" s="2184"/>
      <c r="AG106" s="2184"/>
      <c r="AH106" s="2185"/>
      <c r="AI106" s="1355"/>
      <c r="AL106" s="1420"/>
      <c r="AM106" s="1416" t="s">
        <v>207</v>
      </c>
      <c r="AN106" s="1416"/>
      <c r="AO106" s="1416"/>
      <c r="AP106" s="1416"/>
      <c r="AQ106" s="1416"/>
      <c r="AR106" s="1416"/>
      <c r="AS106" s="1416"/>
      <c r="AT106" s="1416"/>
      <c r="AU106" s="1446">
        <f>SUMIF(dmtk,AM106,dudkyco)</f>
        <v>0</v>
      </c>
      <c r="AV106" s="1416"/>
      <c r="AW106" s="1416"/>
      <c r="AX106" s="1416"/>
      <c r="AY106" s="1416"/>
      <c r="AZ106" s="1416"/>
      <c r="BA106" s="1416"/>
      <c r="BB106" s="1416"/>
      <c r="BC106" s="1447">
        <f t="shared" si="0"/>
        <v>0</v>
      </c>
      <c r="BD106" s="1416" t="s">
        <v>207</v>
      </c>
      <c r="BE106" s="1416"/>
      <c r="BF106" s="1416"/>
      <c r="BG106" s="1416"/>
      <c r="BH106" s="1416"/>
      <c r="BI106" s="1416"/>
      <c r="BJ106" s="1416"/>
      <c r="BK106" s="1416"/>
      <c r="BL106" s="1446">
        <f>SUMIF(dmtk,BD106,duckco)</f>
        <v>0</v>
      </c>
      <c r="BM106" s="1416"/>
      <c r="BN106" s="1416"/>
      <c r="BO106" s="1416"/>
      <c r="BP106" s="1416"/>
      <c r="BQ106" s="1416"/>
      <c r="BR106" s="1416"/>
      <c r="BS106" s="1416"/>
      <c r="BT106" s="1447">
        <f t="shared" si="1"/>
        <v>0</v>
      </c>
    </row>
    <row r="107" spans="2:72" s="1419" customFormat="1" ht="15" customHeight="1" x14ac:dyDescent="0.2">
      <c r="B107" s="1370"/>
      <c r="C107" s="1422" t="s">
        <v>22</v>
      </c>
      <c r="D107" s="2154" t="s">
        <v>1361</v>
      </c>
      <c r="E107" s="2155"/>
      <c r="F107" s="2155"/>
      <c r="G107" s="2155"/>
      <c r="H107" s="2155"/>
      <c r="I107" s="2155"/>
      <c r="J107" s="2155"/>
      <c r="K107" s="2155"/>
      <c r="L107" s="2155"/>
      <c r="M107" s="2155"/>
      <c r="N107" s="2156"/>
      <c r="O107" s="2157" t="s">
        <v>1362</v>
      </c>
      <c r="P107" s="2158"/>
      <c r="Q107" s="2159"/>
      <c r="R107" s="2160"/>
      <c r="S107" s="2227">
        <f>SUM(S108:W109)</f>
        <v>0</v>
      </c>
      <c r="T107" s="2228"/>
      <c r="U107" s="2228"/>
      <c r="V107" s="2228"/>
      <c r="W107" s="2229"/>
      <c r="X107" s="2227">
        <f>SUM(X108:AB109)</f>
        <v>0</v>
      </c>
      <c r="Y107" s="2228"/>
      <c r="Z107" s="2228"/>
      <c r="AA107" s="2228"/>
      <c r="AB107" s="2229"/>
      <c r="AC107" s="1355"/>
      <c r="AD107" s="2189"/>
      <c r="AE107" s="2190"/>
      <c r="AF107" s="2190"/>
      <c r="AG107" s="2191"/>
      <c r="AH107" s="2192"/>
      <c r="AI107" s="1355"/>
      <c r="AL107" s="1420"/>
      <c r="AM107" s="1416"/>
      <c r="AN107" s="1416"/>
      <c r="AO107" s="1416"/>
      <c r="AP107" s="1416"/>
      <c r="AQ107" s="1416"/>
      <c r="AR107" s="1416"/>
      <c r="AS107" s="1416"/>
      <c r="AT107" s="1416"/>
      <c r="AU107" s="1446">
        <f t="shared" ref="AU107:AU113" si="32">SUMIF(dmtk,AM107,dudkno)</f>
        <v>0</v>
      </c>
      <c r="AV107" s="1416"/>
      <c r="AW107" s="1416"/>
      <c r="AX107" s="1416"/>
      <c r="AY107" s="1416"/>
      <c r="AZ107" s="1416"/>
      <c r="BA107" s="1416"/>
      <c r="BB107" s="1416"/>
      <c r="BC107" s="1447">
        <f t="shared" si="0"/>
        <v>0</v>
      </c>
      <c r="BD107" s="1416"/>
      <c r="BE107" s="1416"/>
      <c r="BF107" s="1416"/>
      <c r="BG107" s="1416"/>
      <c r="BH107" s="1416"/>
      <c r="BI107" s="1416"/>
      <c r="BJ107" s="1416"/>
      <c r="BK107" s="1416"/>
      <c r="BL107" s="1446">
        <f t="shared" ref="BL107:BL113" si="33">SUMIF(dmtk,BD107,duckno)</f>
        <v>0</v>
      </c>
      <c r="BM107" s="1416"/>
      <c r="BN107" s="1416"/>
      <c r="BO107" s="1416"/>
      <c r="BP107" s="1416"/>
      <c r="BQ107" s="1416"/>
      <c r="BR107" s="1416"/>
      <c r="BS107" s="1416"/>
      <c r="BT107" s="1447">
        <f t="shared" si="1"/>
        <v>0</v>
      </c>
    </row>
    <row r="108" spans="2:72" s="1419" customFormat="1" ht="15" customHeight="1" x14ac:dyDescent="0.2">
      <c r="B108" s="1370"/>
      <c r="C108" s="1421" t="s">
        <v>878</v>
      </c>
      <c r="D108" s="2171" t="s">
        <v>1363</v>
      </c>
      <c r="E108" s="2172"/>
      <c r="F108" s="2172"/>
      <c r="G108" s="2172"/>
      <c r="H108" s="2172"/>
      <c r="I108" s="2172"/>
      <c r="J108" s="2172"/>
      <c r="K108" s="2172"/>
      <c r="L108" s="2172"/>
      <c r="M108" s="2172"/>
      <c r="N108" s="2173"/>
      <c r="O108" s="2174" t="s">
        <v>226</v>
      </c>
      <c r="P108" s="2175"/>
      <c r="Q108" s="2176"/>
      <c r="R108" s="2177"/>
      <c r="S108" s="2230">
        <f t="shared" ref="S108:S109" si="34">BT108</f>
        <v>0</v>
      </c>
      <c r="T108" s="2231"/>
      <c r="U108" s="2231"/>
      <c r="V108" s="2231"/>
      <c r="W108" s="2232"/>
      <c r="X108" s="2230">
        <f t="shared" ref="X108:X109" si="35">BC108</f>
        <v>0</v>
      </c>
      <c r="Y108" s="2231"/>
      <c r="Z108" s="2231"/>
      <c r="AA108" s="2231"/>
      <c r="AB108" s="2232"/>
      <c r="AC108" s="1355"/>
      <c r="AD108" s="2195"/>
      <c r="AE108" s="2196"/>
      <c r="AF108" s="2196"/>
      <c r="AG108" s="2196"/>
      <c r="AH108" s="2197"/>
      <c r="AI108" s="1355"/>
      <c r="AL108" s="1420"/>
      <c r="AM108" s="1416"/>
      <c r="AN108" s="1416"/>
      <c r="AO108" s="1416"/>
      <c r="AP108" s="1416"/>
      <c r="AQ108" s="1416"/>
      <c r="AR108" s="1416"/>
      <c r="AS108" s="1416"/>
      <c r="AT108" s="1416"/>
      <c r="AU108" s="1446">
        <f t="shared" si="32"/>
        <v>0</v>
      </c>
      <c r="AV108" s="1416"/>
      <c r="AW108" s="1416"/>
      <c r="AX108" s="1416"/>
      <c r="AY108" s="1416"/>
      <c r="AZ108" s="1416"/>
      <c r="BA108" s="1416"/>
      <c r="BB108" s="1416"/>
      <c r="BC108" s="1447">
        <f t="shared" si="0"/>
        <v>0</v>
      </c>
      <c r="BD108" s="1416"/>
      <c r="BE108" s="1416"/>
      <c r="BF108" s="1416"/>
      <c r="BG108" s="1416"/>
      <c r="BH108" s="1416"/>
      <c r="BI108" s="1416"/>
      <c r="BJ108" s="1416"/>
      <c r="BK108" s="1416"/>
      <c r="BL108" s="1446">
        <f t="shared" si="33"/>
        <v>0</v>
      </c>
      <c r="BM108" s="1416"/>
      <c r="BN108" s="1416"/>
      <c r="BO108" s="1416"/>
      <c r="BP108" s="1416"/>
      <c r="BQ108" s="1416"/>
      <c r="BR108" s="1416"/>
      <c r="BS108" s="1416"/>
      <c r="BT108" s="1447">
        <f t="shared" si="1"/>
        <v>0</v>
      </c>
    </row>
    <row r="109" spans="2:72" s="1419" customFormat="1" ht="15" customHeight="1" x14ac:dyDescent="0.2">
      <c r="B109" s="1370"/>
      <c r="C109" s="1422" t="s">
        <v>19</v>
      </c>
      <c r="D109" s="2171" t="s">
        <v>1364</v>
      </c>
      <c r="E109" s="2172"/>
      <c r="F109" s="2172"/>
      <c r="G109" s="2172"/>
      <c r="H109" s="2172"/>
      <c r="I109" s="2172"/>
      <c r="J109" s="2172"/>
      <c r="K109" s="2172"/>
      <c r="L109" s="2172"/>
      <c r="M109" s="2172"/>
      <c r="N109" s="2173"/>
      <c r="O109" s="2174" t="s">
        <v>234</v>
      </c>
      <c r="P109" s="2175"/>
      <c r="Q109" s="2176"/>
      <c r="R109" s="2177"/>
      <c r="S109" s="2230">
        <f t="shared" si="34"/>
        <v>0</v>
      </c>
      <c r="T109" s="2231"/>
      <c r="U109" s="2231"/>
      <c r="V109" s="2231"/>
      <c r="W109" s="2232"/>
      <c r="X109" s="2230">
        <f t="shared" si="35"/>
        <v>0</v>
      </c>
      <c r="Y109" s="2231"/>
      <c r="Z109" s="2231"/>
      <c r="AA109" s="2231"/>
      <c r="AB109" s="2232"/>
      <c r="AC109" s="1355"/>
      <c r="AD109" s="2183"/>
      <c r="AE109" s="2184"/>
      <c r="AF109" s="2184"/>
      <c r="AG109" s="2184"/>
      <c r="AH109" s="2185"/>
      <c r="AI109" s="1355"/>
      <c r="AL109" s="1420"/>
      <c r="AM109" s="1416" t="s">
        <v>226</v>
      </c>
      <c r="AN109" s="1416"/>
      <c r="AO109" s="1416"/>
      <c r="AP109" s="1416"/>
      <c r="AQ109" s="1416"/>
      <c r="AR109" s="1416"/>
      <c r="AS109" s="1416"/>
      <c r="AT109" s="1416"/>
      <c r="AU109" s="1446">
        <f t="shared" si="32"/>
        <v>0</v>
      </c>
      <c r="AV109" s="1416"/>
      <c r="AW109" s="1416"/>
      <c r="AX109" s="1416"/>
      <c r="AY109" s="1416"/>
      <c r="AZ109" s="1416"/>
      <c r="BA109" s="1416"/>
      <c r="BB109" s="1416"/>
      <c r="BC109" s="1447">
        <f t="shared" si="0"/>
        <v>0</v>
      </c>
      <c r="BD109" s="1416" t="s">
        <v>226</v>
      </c>
      <c r="BE109" s="1416"/>
      <c r="BF109" s="1416"/>
      <c r="BG109" s="1416"/>
      <c r="BH109" s="1416"/>
      <c r="BI109" s="1416"/>
      <c r="BJ109" s="1416"/>
      <c r="BK109" s="1416"/>
      <c r="BL109" s="1446">
        <f t="shared" si="33"/>
        <v>0</v>
      </c>
      <c r="BM109" s="1416"/>
      <c r="BN109" s="1416"/>
      <c r="BO109" s="1416"/>
      <c r="BP109" s="1416"/>
      <c r="BQ109" s="1416"/>
      <c r="BR109" s="1416"/>
      <c r="BS109" s="1416"/>
      <c r="BT109" s="1447">
        <f t="shared" si="1"/>
        <v>0</v>
      </c>
    </row>
    <row r="110" spans="2:72" s="1419" customFormat="1" ht="15" customHeight="1" x14ac:dyDescent="0.2">
      <c r="B110" s="1370"/>
      <c r="C110" s="1422" t="s">
        <v>20</v>
      </c>
      <c r="D110" s="2154" t="s">
        <v>1365</v>
      </c>
      <c r="E110" s="2155"/>
      <c r="F110" s="2155"/>
      <c r="G110" s="2155"/>
      <c r="H110" s="2155"/>
      <c r="I110" s="2155"/>
      <c r="J110" s="2155"/>
      <c r="K110" s="2155"/>
      <c r="L110" s="2155"/>
      <c r="M110" s="2155"/>
      <c r="N110" s="2156"/>
      <c r="O110" s="2157" t="s">
        <v>1366</v>
      </c>
      <c r="P110" s="2158"/>
      <c r="Q110" s="2159"/>
      <c r="R110" s="2160"/>
      <c r="S110" s="2227">
        <f>SUM(S111:W115)</f>
        <v>0</v>
      </c>
      <c r="T110" s="2228"/>
      <c r="U110" s="2228"/>
      <c r="V110" s="2228"/>
      <c r="W110" s="2229"/>
      <c r="X110" s="2227">
        <f>SUM(X111:AB115)</f>
        <v>0</v>
      </c>
      <c r="Y110" s="2228"/>
      <c r="Z110" s="2228"/>
      <c r="AA110" s="2228"/>
      <c r="AB110" s="2229"/>
      <c r="AC110" s="1355"/>
      <c r="AD110" s="2189"/>
      <c r="AE110" s="2190"/>
      <c r="AF110" s="2190"/>
      <c r="AG110" s="2191"/>
      <c r="AH110" s="2192"/>
      <c r="AI110" s="1355"/>
      <c r="AL110" s="1420"/>
      <c r="AM110" s="1416"/>
      <c r="AN110" s="1416"/>
      <c r="AO110" s="1416"/>
      <c r="AP110" s="1416"/>
      <c r="AQ110" s="1416"/>
      <c r="AR110" s="1416"/>
      <c r="AS110" s="1416"/>
      <c r="AT110" s="1416"/>
      <c r="AU110" s="1446">
        <f t="shared" si="32"/>
        <v>0</v>
      </c>
      <c r="AV110" s="1416"/>
      <c r="AW110" s="1416"/>
      <c r="AX110" s="1416"/>
      <c r="AY110" s="1416"/>
      <c r="AZ110" s="1416"/>
      <c r="BA110" s="1416"/>
      <c r="BB110" s="1416"/>
      <c r="BC110" s="1447">
        <f t="shared" si="0"/>
        <v>0</v>
      </c>
      <c r="BD110" s="1416"/>
      <c r="BE110" s="1416"/>
      <c r="BF110" s="1416"/>
      <c r="BG110" s="1416"/>
      <c r="BH110" s="1416"/>
      <c r="BI110" s="1416"/>
      <c r="BJ110" s="1416"/>
      <c r="BK110" s="1416"/>
      <c r="BL110" s="1446">
        <f t="shared" si="33"/>
        <v>0</v>
      </c>
      <c r="BM110" s="1416"/>
      <c r="BN110" s="1416"/>
      <c r="BO110" s="1416"/>
      <c r="BP110" s="1416"/>
      <c r="BQ110" s="1416"/>
      <c r="BR110" s="1416"/>
      <c r="BS110" s="1416"/>
      <c r="BT110" s="1447">
        <f t="shared" si="1"/>
        <v>0</v>
      </c>
    </row>
    <row r="111" spans="2:72" s="1419" customFormat="1" ht="15" customHeight="1" x14ac:dyDescent="0.2">
      <c r="B111" s="1370"/>
      <c r="C111" s="1422" t="s">
        <v>21</v>
      </c>
      <c r="D111" s="2171" t="s">
        <v>1367</v>
      </c>
      <c r="E111" s="2172"/>
      <c r="F111" s="2172"/>
      <c r="G111" s="2172"/>
      <c r="H111" s="2172"/>
      <c r="I111" s="2172"/>
      <c r="J111" s="2172"/>
      <c r="K111" s="2172"/>
      <c r="L111" s="2172"/>
      <c r="M111" s="2172"/>
      <c r="N111" s="2173"/>
      <c r="O111" s="2174" t="s">
        <v>1368</v>
      </c>
      <c r="P111" s="2175"/>
      <c r="Q111" s="2176"/>
      <c r="R111" s="2177"/>
      <c r="S111" s="2230">
        <f t="shared" ref="S111" si="36">BT111</f>
        <v>0</v>
      </c>
      <c r="T111" s="2231"/>
      <c r="U111" s="2231"/>
      <c r="V111" s="2231"/>
      <c r="W111" s="2232"/>
      <c r="X111" s="2230">
        <f t="shared" ref="X111" si="37">BC111</f>
        <v>0</v>
      </c>
      <c r="Y111" s="2231"/>
      <c r="Z111" s="2231"/>
      <c r="AA111" s="2231"/>
      <c r="AB111" s="2232"/>
      <c r="AC111" s="1355"/>
      <c r="AD111" s="2183"/>
      <c r="AE111" s="2184"/>
      <c r="AF111" s="2184"/>
      <c r="AG111" s="2184"/>
      <c r="AH111" s="2185"/>
      <c r="AI111" s="1355"/>
      <c r="AL111" s="1420"/>
      <c r="AM111" s="1416" t="s">
        <v>1205</v>
      </c>
      <c r="AN111" s="1416"/>
      <c r="AO111" s="1416"/>
      <c r="AP111" s="1416"/>
      <c r="AQ111" s="1416"/>
      <c r="AR111" s="1416"/>
      <c r="AS111" s="1416"/>
      <c r="AT111" s="1416"/>
      <c r="AU111" s="1446">
        <f t="shared" si="32"/>
        <v>0</v>
      </c>
      <c r="AV111" s="1416"/>
      <c r="AW111" s="1416"/>
      <c r="AX111" s="1416"/>
      <c r="AY111" s="1416"/>
      <c r="AZ111" s="1416"/>
      <c r="BA111" s="1416"/>
      <c r="BB111" s="1416"/>
      <c r="BC111" s="1447">
        <f t="shared" si="0"/>
        <v>0</v>
      </c>
      <c r="BD111" s="1416" t="s">
        <v>1205</v>
      </c>
      <c r="BE111" s="1416"/>
      <c r="BF111" s="1416"/>
      <c r="BG111" s="1416"/>
      <c r="BH111" s="1416"/>
      <c r="BI111" s="1416"/>
      <c r="BJ111" s="1416"/>
      <c r="BK111" s="1416"/>
      <c r="BL111" s="1446">
        <f t="shared" si="33"/>
        <v>0</v>
      </c>
      <c r="BM111" s="1416"/>
      <c r="BN111" s="1416"/>
      <c r="BO111" s="1416"/>
      <c r="BP111" s="1416"/>
      <c r="BQ111" s="1416"/>
      <c r="BR111" s="1416"/>
      <c r="BS111" s="1416"/>
      <c r="BT111" s="1447">
        <f t="shared" si="1"/>
        <v>0</v>
      </c>
    </row>
    <row r="112" spans="2:72" s="1419" customFormat="1" ht="15" customHeight="1" x14ac:dyDescent="0.2">
      <c r="B112" s="1370"/>
      <c r="C112" s="1421"/>
      <c r="D112" s="2171" t="s">
        <v>1369</v>
      </c>
      <c r="E112" s="2172"/>
      <c r="F112" s="2172"/>
      <c r="G112" s="2172"/>
      <c r="H112" s="2172"/>
      <c r="I112" s="2172"/>
      <c r="J112" s="2172"/>
      <c r="K112" s="2172"/>
      <c r="L112" s="2172"/>
      <c r="M112" s="2172"/>
      <c r="N112" s="2173"/>
      <c r="O112" s="2174" t="s">
        <v>1370</v>
      </c>
      <c r="P112" s="2175"/>
      <c r="Q112" s="2176"/>
      <c r="R112" s="2177"/>
      <c r="S112" s="2230">
        <f t="shared" ref="S112:S115" si="38">BT112</f>
        <v>0</v>
      </c>
      <c r="T112" s="2231"/>
      <c r="U112" s="2231"/>
      <c r="V112" s="2231"/>
      <c r="W112" s="2232"/>
      <c r="X112" s="2230">
        <f t="shared" ref="X112:X115" si="39">BC112</f>
        <v>0</v>
      </c>
      <c r="Y112" s="2231"/>
      <c r="Z112" s="2231"/>
      <c r="AA112" s="2231"/>
      <c r="AB112" s="2232"/>
      <c r="AC112" s="1355"/>
      <c r="AD112" s="2195"/>
      <c r="AE112" s="2196"/>
      <c r="AF112" s="2196"/>
      <c r="AG112" s="2196"/>
      <c r="AH112" s="2197"/>
      <c r="AI112" s="1355"/>
      <c r="AL112" s="1420"/>
      <c r="AM112" s="1416" t="s">
        <v>1207</v>
      </c>
      <c r="AN112" s="1416"/>
      <c r="AO112" s="1416"/>
      <c r="AP112" s="1416"/>
      <c r="AQ112" s="1416"/>
      <c r="AR112" s="1416"/>
      <c r="AS112" s="1416"/>
      <c r="AT112" s="1416"/>
      <c r="AU112" s="1446">
        <f t="shared" si="32"/>
        <v>0</v>
      </c>
      <c r="AV112" s="1416"/>
      <c r="AW112" s="1416"/>
      <c r="AX112" s="1416"/>
      <c r="AY112" s="1416"/>
      <c r="AZ112" s="1416"/>
      <c r="BA112" s="1416"/>
      <c r="BB112" s="1416"/>
      <c r="BC112" s="1447">
        <f t="shared" si="0"/>
        <v>0</v>
      </c>
      <c r="BD112" s="1416" t="s">
        <v>1207</v>
      </c>
      <c r="BE112" s="1416"/>
      <c r="BF112" s="1416"/>
      <c r="BG112" s="1416"/>
      <c r="BH112" s="1416"/>
      <c r="BI112" s="1416"/>
      <c r="BJ112" s="1416"/>
      <c r="BK112" s="1416"/>
      <c r="BL112" s="1446">
        <f t="shared" si="33"/>
        <v>0</v>
      </c>
      <c r="BM112" s="1416"/>
      <c r="BN112" s="1416"/>
      <c r="BO112" s="1416"/>
      <c r="BP112" s="1416"/>
      <c r="BQ112" s="1416"/>
      <c r="BR112" s="1416"/>
      <c r="BS112" s="1416"/>
      <c r="BT112" s="1447">
        <f t="shared" si="1"/>
        <v>0</v>
      </c>
    </row>
    <row r="113" spans="2:72" s="1419" customFormat="1" ht="15" customHeight="1" x14ac:dyDescent="0.2">
      <c r="B113" s="1370"/>
      <c r="C113" s="1421"/>
      <c r="D113" s="2171" t="s">
        <v>1371</v>
      </c>
      <c r="E113" s="2172"/>
      <c r="F113" s="2172"/>
      <c r="G113" s="2172"/>
      <c r="H113" s="2172"/>
      <c r="I113" s="2172"/>
      <c r="J113" s="2172"/>
      <c r="K113" s="2172"/>
      <c r="L113" s="2172"/>
      <c r="M113" s="2172"/>
      <c r="N113" s="2173"/>
      <c r="O113" s="2174" t="s">
        <v>1372</v>
      </c>
      <c r="P113" s="2175"/>
      <c r="Q113" s="2176"/>
      <c r="R113" s="2177"/>
      <c r="S113" s="2230">
        <f t="shared" si="38"/>
        <v>0</v>
      </c>
      <c r="T113" s="2231"/>
      <c r="U113" s="2231"/>
      <c r="V113" s="2231"/>
      <c r="W113" s="2232"/>
      <c r="X113" s="2230">
        <f t="shared" si="39"/>
        <v>0</v>
      </c>
      <c r="Y113" s="2231"/>
      <c r="Z113" s="2231"/>
      <c r="AA113" s="2231"/>
      <c r="AB113" s="2232"/>
      <c r="AC113" s="1355"/>
      <c r="AD113" s="2195"/>
      <c r="AE113" s="2196"/>
      <c r="AF113" s="2196"/>
      <c r="AG113" s="2196"/>
      <c r="AH113" s="2197"/>
      <c r="AI113" s="1355"/>
      <c r="AL113" s="1420"/>
      <c r="AM113" s="1416" t="s">
        <v>213</v>
      </c>
      <c r="AN113" s="1416"/>
      <c r="AO113" s="1416"/>
      <c r="AP113" s="1416"/>
      <c r="AQ113" s="1416"/>
      <c r="AR113" s="1416"/>
      <c r="AS113" s="1416"/>
      <c r="AT113" s="1416"/>
      <c r="AU113" s="1446">
        <f t="shared" si="32"/>
        <v>0</v>
      </c>
      <c r="AV113" s="1416"/>
      <c r="AW113" s="1416"/>
      <c r="AX113" s="1416"/>
      <c r="AY113" s="1416"/>
      <c r="AZ113" s="1416"/>
      <c r="BA113" s="1416"/>
      <c r="BB113" s="1416"/>
      <c r="BC113" s="1447">
        <f t="shared" si="0"/>
        <v>0</v>
      </c>
      <c r="BD113" s="1416" t="s">
        <v>213</v>
      </c>
      <c r="BE113" s="1416"/>
      <c r="BF113" s="1416"/>
      <c r="BG113" s="1416"/>
      <c r="BH113" s="1416"/>
      <c r="BI113" s="1416"/>
      <c r="BJ113" s="1416"/>
      <c r="BK113" s="1416"/>
      <c r="BL113" s="1446">
        <f t="shared" si="33"/>
        <v>0</v>
      </c>
      <c r="BM113" s="1416"/>
      <c r="BN113" s="1416"/>
      <c r="BO113" s="1416"/>
      <c r="BP113" s="1416"/>
      <c r="BQ113" s="1416"/>
      <c r="BR113" s="1416"/>
      <c r="BS113" s="1416"/>
      <c r="BT113" s="1447">
        <f t="shared" si="1"/>
        <v>0</v>
      </c>
    </row>
    <row r="114" spans="2:72" s="1419" customFormat="1" ht="15" customHeight="1" x14ac:dyDescent="0.2">
      <c r="B114" s="1370"/>
      <c r="C114" s="1421" t="s">
        <v>25</v>
      </c>
      <c r="D114" s="2171" t="s">
        <v>1373</v>
      </c>
      <c r="E114" s="2172"/>
      <c r="F114" s="2172"/>
      <c r="G114" s="2172"/>
      <c r="H114" s="2172"/>
      <c r="I114" s="2172"/>
      <c r="J114" s="2172"/>
      <c r="K114" s="2172"/>
      <c r="L114" s="2172"/>
      <c r="M114" s="2172"/>
      <c r="N114" s="2173"/>
      <c r="O114" s="2174" t="s">
        <v>1374</v>
      </c>
      <c r="P114" s="2175"/>
      <c r="Q114" s="2176"/>
      <c r="R114" s="2177"/>
      <c r="S114" s="2230">
        <f t="shared" si="38"/>
        <v>0</v>
      </c>
      <c r="T114" s="2231"/>
      <c r="U114" s="2231"/>
      <c r="V114" s="2231"/>
      <c r="W114" s="2232"/>
      <c r="X114" s="2230">
        <f t="shared" si="39"/>
        <v>0</v>
      </c>
      <c r="Y114" s="2231"/>
      <c r="Z114" s="2231"/>
      <c r="AA114" s="2231"/>
      <c r="AB114" s="2232"/>
      <c r="AC114" s="1355"/>
      <c r="AD114" s="2195"/>
      <c r="AE114" s="2196"/>
      <c r="AF114" s="2196"/>
      <c r="AG114" s="2196"/>
      <c r="AH114" s="2197"/>
      <c r="AI114" s="1355"/>
      <c r="AL114" s="1420"/>
      <c r="AM114" s="1416" t="s">
        <v>220</v>
      </c>
      <c r="AN114" s="1416"/>
      <c r="AO114" s="1416"/>
      <c r="AP114" s="1416"/>
      <c r="AQ114" s="1416"/>
      <c r="AR114" s="1416"/>
      <c r="AS114" s="1416"/>
      <c r="AT114" s="1416"/>
      <c r="AU114" s="1446">
        <f>SUMIF(dmtk,AM114,dudkyco)</f>
        <v>0</v>
      </c>
      <c r="AV114" s="1416"/>
      <c r="AW114" s="1416"/>
      <c r="AX114" s="1416"/>
      <c r="AY114" s="1416"/>
      <c r="AZ114" s="1416"/>
      <c r="BA114" s="1416"/>
      <c r="BB114" s="1416"/>
      <c r="BC114" s="1447">
        <f t="shared" si="0"/>
        <v>0</v>
      </c>
      <c r="BD114" s="1416" t="s">
        <v>220</v>
      </c>
      <c r="BE114" s="1416"/>
      <c r="BF114" s="1416"/>
      <c r="BG114" s="1416"/>
      <c r="BH114" s="1416"/>
      <c r="BI114" s="1416"/>
      <c r="BJ114" s="1416"/>
      <c r="BK114" s="1416"/>
      <c r="BL114" s="1446">
        <f>SUMIF(dmtk,BD114,duckco)</f>
        <v>0</v>
      </c>
      <c r="BM114" s="1416"/>
      <c r="BN114" s="1416"/>
      <c r="BO114" s="1416"/>
      <c r="BP114" s="1416"/>
      <c r="BQ114" s="1416"/>
      <c r="BR114" s="1416"/>
      <c r="BS114" s="1416"/>
      <c r="BT114" s="1447">
        <f t="shared" si="1"/>
        <v>0</v>
      </c>
    </row>
    <row r="115" spans="2:72" s="1419" customFormat="1" ht="15" customHeight="1" x14ac:dyDescent="0.2">
      <c r="B115" s="1370"/>
      <c r="C115" s="1421" t="s">
        <v>26</v>
      </c>
      <c r="D115" s="2171" t="s">
        <v>1375</v>
      </c>
      <c r="E115" s="2172"/>
      <c r="F115" s="2172"/>
      <c r="G115" s="2172"/>
      <c r="H115" s="2172"/>
      <c r="I115" s="2172"/>
      <c r="J115" s="2172"/>
      <c r="K115" s="2172"/>
      <c r="L115" s="2172"/>
      <c r="M115" s="2172"/>
      <c r="N115" s="2173"/>
      <c r="O115" s="2174" t="s">
        <v>1376</v>
      </c>
      <c r="P115" s="2175"/>
      <c r="Q115" s="2176"/>
      <c r="R115" s="2177"/>
      <c r="S115" s="2230">
        <f t="shared" si="38"/>
        <v>0</v>
      </c>
      <c r="T115" s="2231"/>
      <c r="U115" s="2231"/>
      <c r="V115" s="2231"/>
      <c r="W115" s="2232"/>
      <c r="X115" s="2230">
        <f t="shared" si="39"/>
        <v>0</v>
      </c>
      <c r="Y115" s="2231"/>
      <c r="Z115" s="2231"/>
      <c r="AA115" s="2231"/>
      <c r="AB115" s="2232"/>
      <c r="AC115" s="1355"/>
      <c r="AD115" s="2195"/>
      <c r="AE115" s="2196"/>
      <c r="AF115" s="2196"/>
      <c r="AG115" s="2196"/>
      <c r="AH115" s="2197"/>
      <c r="AI115" s="1355"/>
      <c r="AL115" s="1420"/>
      <c r="AM115" s="1416"/>
      <c r="AN115" s="1416"/>
      <c r="AO115" s="1416"/>
      <c r="AP115" s="1416"/>
      <c r="AQ115" s="1416"/>
      <c r="AR115" s="1416"/>
      <c r="AS115" s="1416"/>
      <c r="AT115" s="1416"/>
      <c r="AU115" s="1446">
        <f>SUMIF(dmtk,AM115,dudkno)</f>
        <v>0</v>
      </c>
      <c r="AV115" s="1416"/>
      <c r="AW115" s="1416"/>
      <c r="AX115" s="1416"/>
      <c r="AY115" s="1416"/>
      <c r="AZ115" s="1416"/>
      <c r="BA115" s="1416"/>
      <c r="BB115" s="1416"/>
      <c r="BC115" s="1447">
        <f t="shared" si="0"/>
        <v>0</v>
      </c>
      <c r="BD115" s="1416"/>
      <c r="BE115" s="1416"/>
      <c r="BF115" s="1416"/>
      <c r="BG115" s="1416"/>
      <c r="BH115" s="1416"/>
      <c r="BI115" s="1416"/>
      <c r="BJ115" s="1416"/>
      <c r="BK115" s="1416"/>
      <c r="BL115" s="1446">
        <f>SUMIF(dmtk,BD115,duckno)</f>
        <v>0</v>
      </c>
      <c r="BM115" s="1416"/>
      <c r="BN115" s="1416"/>
      <c r="BO115" s="1416"/>
      <c r="BP115" s="1416"/>
      <c r="BQ115" s="1416"/>
      <c r="BR115" s="1416"/>
      <c r="BS115" s="1416"/>
      <c r="BT115" s="1447">
        <f t="shared" si="1"/>
        <v>0</v>
      </c>
    </row>
    <row r="116" spans="2:72" s="1419" customFormat="1" ht="15" customHeight="1" x14ac:dyDescent="0.2">
      <c r="B116" s="1370"/>
      <c r="C116" s="1422" t="s">
        <v>19</v>
      </c>
      <c r="D116" s="2154" t="s">
        <v>1377</v>
      </c>
      <c r="E116" s="2155"/>
      <c r="F116" s="2155"/>
      <c r="G116" s="2155"/>
      <c r="H116" s="2155"/>
      <c r="I116" s="2155"/>
      <c r="J116" s="2155"/>
      <c r="K116" s="2155"/>
      <c r="L116" s="2155"/>
      <c r="M116" s="2155"/>
      <c r="N116" s="2156"/>
      <c r="O116" s="2157" t="s">
        <v>1378</v>
      </c>
      <c r="P116" s="2158"/>
      <c r="Q116" s="2159"/>
      <c r="R116" s="2160"/>
      <c r="S116" s="2227">
        <f>SUM(S117:W120)</f>
        <v>0</v>
      </c>
      <c r="T116" s="2228"/>
      <c r="U116" s="2228"/>
      <c r="V116" s="2228"/>
      <c r="W116" s="2229"/>
      <c r="X116" s="2227">
        <f>SUM(X117:AB120)</f>
        <v>0</v>
      </c>
      <c r="Y116" s="2228"/>
      <c r="Z116" s="2228"/>
      <c r="AA116" s="2228"/>
      <c r="AB116" s="2229"/>
      <c r="AC116" s="1355"/>
      <c r="AD116" s="2189"/>
      <c r="AE116" s="2190"/>
      <c r="AF116" s="2190"/>
      <c r="AG116" s="2191"/>
      <c r="AH116" s="2192"/>
      <c r="AI116" s="1355"/>
      <c r="AL116" s="1420"/>
      <c r="AM116" s="1416"/>
      <c r="AN116" s="1416"/>
      <c r="AO116" s="1416"/>
      <c r="AP116" s="1416"/>
      <c r="AQ116" s="1416"/>
      <c r="AR116" s="1416"/>
      <c r="AS116" s="1416"/>
      <c r="AT116" s="1416"/>
      <c r="AU116" s="1446">
        <f>SUMIF(dmtk,AM116,dudkno)</f>
        <v>0</v>
      </c>
      <c r="AV116" s="1416"/>
      <c r="AW116" s="1416"/>
      <c r="AX116" s="1416"/>
      <c r="AY116" s="1416"/>
      <c r="AZ116" s="1416"/>
      <c r="BA116" s="1416"/>
      <c r="BB116" s="1416"/>
      <c r="BC116" s="1447">
        <f t="shared" si="0"/>
        <v>0</v>
      </c>
      <c r="BD116" s="1416"/>
      <c r="BE116" s="1416"/>
      <c r="BF116" s="1416"/>
      <c r="BG116" s="1416"/>
      <c r="BH116" s="1416"/>
      <c r="BI116" s="1416"/>
      <c r="BJ116" s="1416"/>
      <c r="BK116" s="1416"/>
      <c r="BL116" s="1446">
        <f>SUMIF(dmtk,BD116,duckno)</f>
        <v>0</v>
      </c>
      <c r="BM116" s="1416"/>
      <c r="BN116" s="1416"/>
      <c r="BO116" s="1416"/>
      <c r="BP116" s="1416"/>
      <c r="BQ116" s="1416"/>
      <c r="BR116" s="1416"/>
      <c r="BS116" s="1416"/>
      <c r="BT116" s="1447">
        <f t="shared" si="1"/>
        <v>0</v>
      </c>
    </row>
    <row r="117" spans="2:72" s="1419" customFormat="1" ht="15" customHeight="1" x14ac:dyDescent="0.2">
      <c r="B117" s="1370"/>
      <c r="C117" s="1422" t="s">
        <v>20</v>
      </c>
      <c r="D117" s="2171" t="s">
        <v>1379</v>
      </c>
      <c r="E117" s="2172"/>
      <c r="F117" s="2172"/>
      <c r="G117" s="2172"/>
      <c r="H117" s="2172"/>
      <c r="I117" s="2172"/>
      <c r="J117" s="2172"/>
      <c r="K117" s="2172"/>
      <c r="L117" s="2172"/>
      <c r="M117" s="2172"/>
      <c r="N117" s="2173"/>
      <c r="O117" s="2174" t="s">
        <v>1380</v>
      </c>
      <c r="P117" s="2175"/>
      <c r="Q117" s="2176"/>
      <c r="R117" s="2177"/>
      <c r="S117" s="2230">
        <f t="shared" ref="S117" si="40">BT117</f>
        <v>0</v>
      </c>
      <c r="T117" s="2231"/>
      <c r="U117" s="2231"/>
      <c r="V117" s="2231"/>
      <c r="W117" s="2232"/>
      <c r="X117" s="2230">
        <f t="shared" ref="X117" si="41">BC117</f>
        <v>0</v>
      </c>
      <c r="Y117" s="2231"/>
      <c r="Z117" s="2231"/>
      <c r="AA117" s="2231"/>
      <c r="AB117" s="2232"/>
      <c r="AC117" s="1355"/>
      <c r="AD117" s="2183"/>
      <c r="AE117" s="2184"/>
      <c r="AF117" s="2184"/>
      <c r="AG117" s="2184"/>
      <c r="AH117" s="2185"/>
      <c r="AI117" s="1355"/>
      <c r="AL117" s="1420"/>
      <c r="AM117" s="1416"/>
      <c r="AN117" s="1416"/>
      <c r="AO117" s="1416"/>
      <c r="AP117" s="1416"/>
      <c r="AQ117" s="1416"/>
      <c r="AR117" s="1416"/>
      <c r="AS117" s="1416"/>
      <c r="AT117" s="1416"/>
      <c r="AU117" s="1446">
        <f>SUMIF(dmtk,AM117,dudkno)</f>
        <v>0</v>
      </c>
      <c r="AV117" s="1416"/>
      <c r="AW117" s="1416"/>
      <c r="AX117" s="1416"/>
      <c r="AY117" s="1416"/>
      <c r="AZ117" s="1416"/>
      <c r="BA117" s="1416"/>
      <c r="BB117" s="1416"/>
      <c r="BC117" s="1447">
        <f t="shared" si="0"/>
        <v>0</v>
      </c>
      <c r="BD117" s="1416"/>
      <c r="BE117" s="1416"/>
      <c r="BF117" s="1416"/>
      <c r="BG117" s="1416"/>
      <c r="BH117" s="1416"/>
      <c r="BI117" s="1416"/>
      <c r="BJ117" s="1416"/>
      <c r="BK117" s="1416"/>
      <c r="BL117" s="1446">
        <f>SUMIF(dmtk,BD117,duckno)</f>
        <v>0</v>
      </c>
      <c r="BM117" s="1416"/>
      <c r="BN117" s="1416"/>
      <c r="BO117" s="1416"/>
      <c r="BP117" s="1416"/>
      <c r="BQ117" s="1416"/>
      <c r="BR117" s="1416"/>
      <c r="BS117" s="1416"/>
      <c r="BT117" s="1447">
        <f t="shared" si="1"/>
        <v>0</v>
      </c>
    </row>
    <row r="118" spans="2:72" s="1419" customFormat="1" ht="15" customHeight="1" x14ac:dyDescent="0.2">
      <c r="B118" s="1370"/>
      <c r="C118" s="1422">
        <v>3</v>
      </c>
      <c r="D118" s="2171" t="s">
        <v>1381</v>
      </c>
      <c r="E118" s="2172"/>
      <c r="F118" s="2172"/>
      <c r="G118" s="2172"/>
      <c r="H118" s="2172"/>
      <c r="I118" s="2172"/>
      <c r="J118" s="2172"/>
      <c r="K118" s="2172"/>
      <c r="L118" s="2172"/>
      <c r="M118" s="2172"/>
      <c r="N118" s="2173"/>
      <c r="O118" s="2174" t="s">
        <v>1382</v>
      </c>
      <c r="P118" s="2175"/>
      <c r="Q118" s="2176"/>
      <c r="R118" s="2177"/>
      <c r="S118" s="2230">
        <f t="shared" ref="S118:S120" si="42">BT118</f>
        <v>0</v>
      </c>
      <c r="T118" s="2231"/>
      <c r="U118" s="2231"/>
      <c r="V118" s="2231"/>
      <c r="W118" s="2232"/>
      <c r="X118" s="2230">
        <f t="shared" ref="X118:X120" si="43">BC118</f>
        <v>0</v>
      </c>
      <c r="Y118" s="2231"/>
      <c r="Z118" s="2231"/>
      <c r="AA118" s="2231"/>
      <c r="AB118" s="2232"/>
      <c r="AC118" s="1355"/>
      <c r="AD118" s="2183"/>
      <c r="AE118" s="2184"/>
      <c r="AF118" s="2184"/>
      <c r="AG118" s="2184"/>
      <c r="AH118" s="2185"/>
      <c r="AI118" s="1355"/>
      <c r="AL118" s="1420"/>
      <c r="AM118" s="1416" t="s">
        <v>1208</v>
      </c>
      <c r="AN118" s="1416"/>
      <c r="AO118" s="1416"/>
      <c r="AP118" s="1416"/>
      <c r="AQ118" s="1416"/>
      <c r="AR118" s="1416"/>
      <c r="AS118" s="1416"/>
      <c r="AT118" s="1416"/>
      <c r="AU118" s="1446">
        <f>SUMIF(dmtk,AM118,dudkno)</f>
        <v>0</v>
      </c>
      <c r="AV118" s="1416"/>
      <c r="AW118" s="1416"/>
      <c r="AX118" s="1416"/>
      <c r="AY118" s="1416"/>
      <c r="AZ118" s="1416"/>
      <c r="BA118" s="1416"/>
      <c r="BB118" s="1416"/>
      <c r="BC118" s="1447">
        <f t="shared" si="0"/>
        <v>0</v>
      </c>
      <c r="BD118" s="1416" t="s">
        <v>1208</v>
      </c>
      <c r="BE118" s="1416"/>
      <c r="BF118" s="1416"/>
      <c r="BG118" s="1416"/>
      <c r="BH118" s="1416"/>
      <c r="BI118" s="1416"/>
      <c r="BJ118" s="1416"/>
      <c r="BK118" s="1416"/>
      <c r="BL118" s="1446">
        <f>SUMIF(dmtk,BD118,duckno)</f>
        <v>0</v>
      </c>
      <c r="BM118" s="1416"/>
      <c r="BN118" s="1416"/>
      <c r="BO118" s="1416"/>
      <c r="BP118" s="1416"/>
      <c r="BQ118" s="1416"/>
      <c r="BR118" s="1416"/>
      <c r="BS118" s="1416"/>
      <c r="BT118" s="1447">
        <f t="shared" si="1"/>
        <v>0</v>
      </c>
    </row>
    <row r="119" spans="2:72" s="1419" customFormat="1" ht="15" customHeight="1" x14ac:dyDescent="0.2">
      <c r="B119" s="1370"/>
      <c r="C119" s="1422" t="s">
        <v>22</v>
      </c>
      <c r="D119" s="2171" t="s">
        <v>1383</v>
      </c>
      <c r="E119" s="2172"/>
      <c r="F119" s="2172"/>
      <c r="G119" s="2172"/>
      <c r="H119" s="2172"/>
      <c r="I119" s="2172"/>
      <c r="J119" s="2172"/>
      <c r="K119" s="2172"/>
      <c r="L119" s="2172"/>
      <c r="M119" s="2172"/>
      <c r="N119" s="2173"/>
      <c r="O119" s="2174" t="s">
        <v>1384</v>
      </c>
      <c r="P119" s="2175"/>
      <c r="Q119" s="2176"/>
      <c r="R119" s="2177"/>
      <c r="S119" s="2230">
        <f t="shared" si="42"/>
        <v>0</v>
      </c>
      <c r="T119" s="2231"/>
      <c r="U119" s="2231"/>
      <c r="V119" s="2231"/>
      <c r="W119" s="2232"/>
      <c r="X119" s="2230">
        <f t="shared" si="43"/>
        <v>0</v>
      </c>
      <c r="Y119" s="2231"/>
      <c r="Z119" s="2231"/>
      <c r="AA119" s="2231"/>
      <c r="AB119" s="2232"/>
      <c r="AC119" s="1355"/>
      <c r="AD119" s="2183"/>
      <c r="AE119" s="2184"/>
      <c r="AF119" s="2184"/>
      <c r="AG119" s="2184"/>
      <c r="AH119" s="2185"/>
      <c r="AI119" s="1355"/>
      <c r="AL119" s="1420"/>
      <c r="AM119" s="1416"/>
      <c r="AN119" s="1416"/>
      <c r="AO119" s="1416"/>
      <c r="AP119" s="1416"/>
      <c r="AQ119" s="1416"/>
      <c r="AR119" s="1416"/>
      <c r="AS119" s="1416"/>
      <c r="AT119" s="1416"/>
      <c r="AU119" s="1417">
        <v>0</v>
      </c>
      <c r="AV119" s="1416"/>
      <c r="AW119" s="1416"/>
      <c r="AX119" s="1416"/>
      <c r="AY119" s="1416"/>
      <c r="AZ119" s="1416"/>
      <c r="BA119" s="1416"/>
      <c r="BB119" s="1416"/>
      <c r="BC119" s="1447">
        <f t="shared" si="0"/>
        <v>0</v>
      </c>
      <c r="BD119" s="1416"/>
      <c r="BE119" s="1416"/>
      <c r="BF119" s="1416"/>
      <c r="BG119" s="1416"/>
      <c r="BH119" s="1416"/>
      <c r="BI119" s="1416"/>
      <c r="BJ119" s="1416"/>
      <c r="BK119" s="1416"/>
      <c r="BL119" s="1417">
        <v>0</v>
      </c>
      <c r="BM119" s="1416"/>
      <c r="BN119" s="1416"/>
      <c r="BO119" s="1416"/>
      <c r="BP119" s="1416"/>
      <c r="BQ119" s="1416"/>
      <c r="BR119" s="1416"/>
      <c r="BS119" s="1416"/>
      <c r="BT119" s="1447">
        <f t="shared" si="1"/>
        <v>0</v>
      </c>
    </row>
    <row r="120" spans="2:72" s="1419" customFormat="1" ht="15" customHeight="1" x14ac:dyDescent="0.2">
      <c r="B120" s="1370"/>
      <c r="C120" s="1422" t="s">
        <v>23</v>
      </c>
      <c r="D120" s="2171" t="s">
        <v>1385</v>
      </c>
      <c r="E120" s="2172"/>
      <c r="F120" s="2172"/>
      <c r="G120" s="2172"/>
      <c r="H120" s="2172"/>
      <c r="I120" s="2172"/>
      <c r="J120" s="2172"/>
      <c r="K120" s="2172"/>
      <c r="L120" s="2172"/>
      <c r="M120" s="2172"/>
      <c r="N120" s="2173"/>
      <c r="O120" s="2174" t="s">
        <v>1386</v>
      </c>
      <c r="P120" s="2175"/>
      <c r="Q120" s="2176"/>
      <c r="R120" s="2177"/>
      <c r="S120" s="2230">
        <f t="shared" si="42"/>
        <v>0</v>
      </c>
      <c r="T120" s="2231"/>
      <c r="U120" s="2231"/>
      <c r="V120" s="2231"/>
      <c r="W120" s="2232"/>
      <c r="X120" s="2230">
        <f t="shared" si="43"/>
        <v>0</v>
      </c>
      <c r="Y120" s="2231"/>
      <c r="Z120" s="2231"/>
      <c r="AA120" s="2231"/>
      <c r="AB120" s="2232"/>
      <c r="AC120" s="1355"/>
      <c r="AD120" s="2183"/>
      <c r="AE120" s="2184"/>
      <c r="AF120" s="2184"/>
      <c r="AG120" s="2184"/>
      <c r="AH120" s="2185"/>
      <c r="AI120" s="1355"/>
      <c r="AL120" s="1420"/>
      <c r="AM120" s="1416"/>
      <c r="AN120" s="1416"/>
      <c r="AO120" s="1416"/>
      <c r="AP120" s="1416"/>
      <c r="AQ120" s="1416"/>
      <c r="AR120" s="1416"/>
      <c r="AS120" s="1416"/>
      <c r="AT120" s="1416"/>
      <c r="AU120" s="1417">
        <v>0</v>
      </c>
      <c r="AV120" s="1416"/>
      <c r="AW120" s="1416"/>
      <c r="AX120" s="1416"/>
      <c r="AY120" s="1416"/>
      <c r="AZ120" s="1416"/>
      <c r="BA120" s="1416"/>
      <c r="BB120" s="1416"/>
      <c r="BC120" s="1447">
        <f t="shared" si="0"/>
        <v>0</v>
      </c>
      <c r="BD120" s="1416"/>
      <c r="BE120" s="1416"/>
      <c r="BF120" s="1416"/>
      <c r="BG120" s="1416"/>
      <c r="BH120" s="1416"/>
      <c r="BI120" s="1416"/>
      <c r="BJ120" s="1416"/>
      <c r="BK120" s="1416"/>
      <c r="BL120" s="1417">
        <v>0</v>
      </c>
      <c r="BM120" s="1416"/>
      <c r="BN120" s="1416"/>
      <c r="BO120" s="1416"/>
      <c r="BP120" s="1416"/>
      <c r="BQ120" s="1416"/>
      <c r="BR120" s="1416"/>
      <c r="BS120" s="1416"/>
      <c r="BT120" s="1447">
        <f t="shared" si="1"/>
        <v>0</v>
      </c>
    </row>
    <row r="121" spans="2:72" s="1419" customFormat="1" ht="15" customHeight="1" x14ac:dyDescent="0.2">
      <c r="B121" s="1370"/>
      <c r="C121" s="1422" t="s">
        <v>30</v>
      </c>
      <c r="D121" s="2154" t="s">
        <v>1387</v>
      </c>
      <c r="E121" s="2155"/>
      <c r="F121" s="2155"/>
      <c r="G121" s="2155"/>
      <c r="H121" s="2155"/>
      <c r="I121" s="2155"/>
      <c r="J121" s="2155"/>
      <c r="K121" s="2155"/>
      <c r="L121" s="2155"/>
      <c r="M121" s="2155"/>
      <c r="N121" s="2156"/>
      <c r="O121" s="2157" t="s">
        <v>1388</v>
      </c>
      <c r="P121" s="2158"/>
      <c r="Q121" s="2159"/>
      <c r="R121" s="2160"/>
      <c r="S121" s="2227">
        <f ca="1">S59+S85</f>
        <v>1294974430</v>
      </c>
      <c r="T121" s="2228"/>
      <c r="U121" s="2228"/>
      <c r="V121" s="2228"/>
      <c r="W121" s="2229"/>
      <c r="X121" s="2227">
        <f ca="1">X59+X85</f>
        <v>1294974430</v>
      </c>
      <c r="Y121" s="2228"/>
      <c r="Z121" s="2228"/>
      <c r="AA121" s="2228"/>
      <c r="AB121" s="2229"/>
      <c r="AC121" s="1355"/>
      <c r="AD121" s="2189"/>
      <c r="AE121" s="2190"/>
      <c r="AF121" s="2190"/>
      <c r="AG121" s="2191"/>
      <c r="AH121" s="2192"/>
      <c r="AI121" s="1355"/>
      <c r="AL121" s="1420"/>
      <c r="AM121" s="1416"/>
      <c r="AN121" s="1416"/>
      <c r="AO121" s="1416"/>
      <c r="AP121" s="1416"/>
      <c r="AQ121" s="1416"/>
      <c r="AR121" s="1416"/>
      <c r="AS121" s="1416"/>
      <c r="AT121" s="1416"/>
      <c r="AU121" s="1417">
        <v>0</v>
      </c>
      <c r="AV121" s="1416"/>
      <c r="AW121" s="1416"/>
      <c r="AX121" s="1416"/>
      <c r="AY121" s="1416"/>
      <c r="AZ121" s="1416"/>
      <c r="BA121" s="1416"/>
      <c r="BB121" s="1416"/>
      <c r="BC121" s="1447">
        <f t="shared" si="0"/>
        <v>0</v>
      </c>
      <c r="BD121" s="1416"/>
      <c r="BE121" s="1416"/>
      <c r="BF121" s="1416"/>
      <c r="BG121" s="1416"/>
      <c r="BH121" s="1416"/>
      <c r="BI121" s="1416"/>
      <c r="BJ121" s="1416"/>
      <c r="BK121" s="1416"/>
      <c r="BL121" s="1417">
        <v>0</v>
      </c>
      <c r="BM121" s="1416"/>
      <c r="BN121" s="1416"/>
      <c r="BO121" s="1416"/>
      <c r="BP121" s="1416"/>
      <c r="BQ121" s="1416"/>
      <c r="BR121" s="1416"/>
      <c r="BS121" s="1416"/>
      <c r="BT121" s="1447">
        <f t="shared" si="1"/>
        <v>0</v>
      </c>
    </row>
    <row r="122" spans="2:72" s="1419" customFormat="1" ht="15" customHeight="1" x14ac:dyDescent="0.2">
      <c r="B122" s="1370"/>
      <c r="C122" s="1422" t="s">
        <v>31</v>
      </c>
      <c r="D122" s="2154" t="s">
        <v>1389</v>
      </c>
      <c r="E122" s="2155"/>
      <c r="F122" s="2155"/>
      <c r="G122" s="2155"/>
      <c r="H122" s="2155"/>
      <c r="I122" s="2155"/>
      <c r="J122" s="2155"/>
      <c r="K122" s="2155"/>
      <c r="L122" s="2155"/>
      <c r="M122" s="2155"/>
      <c r="N122" s="2156"/>
      <c r="O122" s="2157" t="s">
        <v>1390</v>
      </c>
      <c r="P122" s="2158"/>
      <c r="Q122" s="2159"/>
      <c r="R122" s="2160"/>
      <c r="S122" s="2227">
        <f ca="1">S123+S138</f>
        <v>59599833</v>
      </c>
      <c r="T122" s="2228"/>
      <c r="U122" s="2228"/>
      <c r="V122" s="2228"/>
      <c r="W122" s="2229"/>
      <c r="X122" s="2227">
        <f ca="1">X123+X138</f>
        <v>59599833</v>
      </c>
      <c r="Y122" s="2228"/>
      <c r="Z122" s="2228"/>
      <c r="AA122" s="2228"/>
      <c r="AB122" s="2229"/>
      <c r="AC122" s="1355"/>
      <c r="AD122" s="2189"/>
      <c r="AE122" s="2190"/>
      <c r="AF122" s="2190"/>
      <c r="AG122" s="2191"/>
      <c r="AH122" s="2192"/>
      <c r="AI122" s="1355"/>
      <c r="AL122" s="1420"/>
      <c r="AM122" s="1416"/>
      <c r="AN122" s="1416"/>
      <c r="AO122" s="1416"/>
      <c r="AP122" s="1416"/>
      <c r="AQ122" s="1416"/>
      <c r="AR122" s="1416"/>
      <c r="AS122" s="1416"/>
      <c r="AT122" s="1416"/>
      <c r="AU122" s="1417">
        <v>0</v>
      </c>
      <c r="AV122" s="1416"/>
      <c r="AW122" s="1416"/>
      <c r="AX122" s="1416"/>
      <c r="AY122" s="1416"/>
      <c r="AZ122" s="1416"/>
      <c r="BA122" s="1416"/>
      <c r="BB122" s="1416"/>
      <c r="BC122" s="1447">
        <f t="shared" si="0"/>
        <v>0</v>
      </c>
      <c r="BD122" s="1416"/>
      <c r="BE122" s="1416"/>
      <c r="BF122" s="1416"/>
      <c r="BG122" s="1416"/>
      <c r="BH122" s="1416"/>
      <c r="BI122" s="1416"/>
      <c r="BJ122" s="1416"/>
      <c r="BK122" s="1416"/>
      <c r="BL122" s="1417">
        <v>0</v>
      </c>
      <c r="BM122" s="1416"/>
      <c r="BN122" s="1416"/>
      <c r="BO122" s="1416"/>
      <c r="BP122" s="1416"/>
      <c r="BQ122" s="1416"/>
      <c r="BR122" s="1416"/>
      <c r="BS122" s="1416"/>
      <c r="BT122" s="1447">
        <f t="shared" si="1"/>
        <v>0</v>
      </c>
    </row>
    <row r="123" spans="2:72" s="1419" customFormat="1" ht="15" customHeight="1" x14ac:dyDescent="0.2">
      <c r="B123" s="1370"/>
      <c r="C123" s="1422" t="s">
        <v>1391</v>
      </c>
      <c r="D123" s="2154" t="s">
        <v>1392</v>
      </c>
      <c r="E123" s="2155"/>
      <c r="F123" s="2155"/>
      <c r="G123" s="2155"/>
      <c r="H123" s="2155"/>
      <c r="I123" s="2155"/>
      <c r="J123" s="2155"/>
      <c r="K123" s="2155"/>
      <c r="L123" s="2155"/>
      <c r="M123" s="2155"/>
      <c r="N123" s="2156"/>
      <c r="O123" s="2157" t="s">
        <v>1393</v>
      </c>
      <c r="P123" s="2158"/>
      <c r="Q123" s="2159"/>
      <c r="R123" s="2160"/>
      <c r="S123" s="2227">
        <f ca="1">SUM(S124:W137)</f>
        <v>59599833</v>
      </c>
      <c r="T123" s="2228"/>
      <c r="U123" s="2228"/>
      <c r="V123" s="2228"/>
      <c r="W123" s="2229"/>
      <c r="X123" s="2227">
        <f ca="1">SUM(X124:AB137)</f>
        <v>59599833</v>
      </c>
      <c r="Y123" s="2228"/>
      <c r="Z123" s="2228"/>
      <c r="AA123" s="2228"/>
      <c r="AB123" s="2229"/>
      <c r="AC123" s="1355"/>
      <c r="AD123" s="2189"/>
      <c r="AE123" s="2190"/>
      <c r="AF123" s="2190"/>
      <c r="AG123" s="2191"/>
      <c r="AH123" s="2192"/>
      <c r="AI123" s="1355"/>
      <c r="AL123" s="1420"/>
      <c r="AM123" s="1416"/>
      <c r="AN123" s="1416"/>
      <c r="AO123" s="1416"/>
      <c r="AP123" s="1416"/>
      <c r="AQ123" s="1416"/>
      <c r="AR123" s="1416"/>
      <c r="AS123" s="1416"/>
      <c r="AT123" s="1416"/>
      <c r="AU123" s="1417">
        <v>0</v>
      </c>
      <c r="AV123" s="1416"/>
      <c r="AW123" s="1416"/>
      <c r="AX123" s="1416"/>
      <c r="AY123" s="1416"/>
      <c r="AZ123" s="1416"/>
      <c r="BA123" s="1416"/>
      <c r="BB123" s="1416"/>
      <c r="BC123" s="1447">
        <f t="shared" si="0"/>
        <v>0</v>
      </c>
      <c r="BD123" s="1416"/>
      <c r="BE123" s="1416"/>
      <c r="BF123" s="1416"/>
      <c r="BG123" s="1416"/>
      <c r="BH123" s="1416"/>
      <c r="BI123" s="1416"/>
      <c r="BJ123" s="1416"/>
      <c r="BK123" s="1416"/>
      <c r="BL123" s="1417">
        <v>0</v>
      </c>
      <c r="BM123" s="1416"/>
      <c r="BN123" s="1416"/>
      <c r="BO123" s="1416"/>
      <c r="BP123" s="1416"/>
      <c r="BQ123" s="1416"/>
      <c r="BR123" s="1416"/>
      <c r="BS123" s="1416"/>
      <c r="BT123" s="1447">
        <f t="shared" si="1"/>
        <v>0</v>
      </c>
    </row>
    <row r="124" spans="2:72" s="1419" customFormat="1" ht="15" customHeight="1" x14ac:dyDescent="0.2">
      <c r="B124" s="1370"/>
      <c r="C124" s="1422" t="s">
        <v>1053</v>
      </c>
      <c r="D124" s="2171" t="s">
        <v>1394</v>
      </c>
      <c r="E124" s="2172"/>
      <c r="F124" s="2172"/>
      <c r="G124" s="2172"/>
      <c r="H124" s="2172"/>
      <c r="I124" s="2172"/>
      <c r="J124" s="2172"/>
      <c r="K124" s="2172"/>
      <c r="L124" s="2172"/>
      <c r="M124" s="2172"/>
      <c r="N124" s="2173"/>
      <c r="O124" s="2174" t="s">
        <v>1395</v>
      </c>
      <c r="P124" s="2175"/>
      <c r="Q124" s="2176"/>
      <c r="R124" s="2177"/>
      <c r="S124" s="2230">
        <f ca="1">BT125</f>
        <v>0</v>
      </c>
      <c r="T124" s="2231"/>
      <c r="U124" s="2231"/>
      <c r="V124" s="2231"/>
      <c r="W124" s="2232"/>
      <c r="X124" s="2230">
        <f ca="1">BC125</f>
        <v>0</v>
      </c>
      <c r="Y124" s="2231"/>
      <c r="Z124" s="2231"/>
      <c r="AA124" s="2231"/>
      <c r="AB124" s="2232"/>
      <c r="AC124" s="1355"/>
      <c r="AD124" s="2183"/>
      <c r="AE124" s="2184"/>
      <c r="AF124" s="2184"/>
      <c r="AG124" s="2184"/>
      <c r="AH124" s="2185"/>
      <c r="AI124" s="1355"/>
      <c r="AL124" s="1420"/>
      <c r="AM124" s="1416"/>
      <c r="AN124" s="1416"/>
      <c r="AO124" s="1416"/>
      <c r="AP124" s="1416"/>
      <c r="AQ124" s="1416"/>
      <c r="AR124" s="1416"/>
      <c r="AS124" s="1416"/>
      <c r="AT124" s="1416"/>
      <c r="AU124" s="1417">
        <v>0</v>
      </c>
      <c r="AV124" s="1416"/>
      <c r="AW124" s="1416"/>
      <c r="AX124" s="1416"/>
      <c r="AY124" s="1416"/>
      <c r="AZ124" s="1416"/>
      <c r="BA124" s="1416"/>
      <c r="BB124" s="1416"/>
      <c r="BC124" s="1447">
        <f t="shared" si="0"/>
        <v>0</v>
      </c>
      <c r="BD124" s="1416"/>
      <c r="BE124" s="1416"/>
      <c r="BF124" s="1416"/>
      <c r="BG124" s="1416"/>
      <c r="BH124" s="1416"/>
      <c r="BI124" s="1416"/>
      <c r="BJ124" s="1416"/>
      <c r="BK124" s="1416"/>
      <c r="BL124" s="1417">
        <v>0</v>
      </c>
      <c r="BM124" s="1416"/>
      <c r="BN124" s="1416"/>
      <c r="BO124" s="1416"/>
      <c r="BP124" s="1416"/>
      <c r="BQ124" s="1416"/>
      <c r="BR124" s="1416"/>
      <c r="BS124" s="1416"/>
      <c r="BT124" s="1447">
        <f t="shared" si="1"/>
        <v>0</v>
      </c>
    </row>
    <row r="125" spans="2:72" s="1419" customFormat="1" ht="15" customHeight="1" x14ac:dyDescent="0.2">
      <c r="B125" s="1370"/>
      <c r="C125" s="1422" t="s">
        <v>32</v>
      </c>
      <c r="D125" s="2171" t="s">
        <v>1396</v>
      </c>
      <c r="E125" s="2172"/>
      <c r="F125" s="2172"/>
      <c r="G125" s="2172"/>
      <c r="H125" s="2172"/>
      <c r="I125" s="2172"/>
      <c r="J125" s="2172"/>
      <c r="K125" s="2172"/>
      <c r="L125" s="2172"/>
      <c r="M125" s="2172"/>
      <c r="N125" s="2173"/>
      <c r="O125" s="2174" t="s">
        <v>1397</v>
      </c>
      <c r="P125" s="2175"/>
      <c r="Q125" s="2176"/>
      <c r="R125" s="2177"/>
      <c r="S125" s="2230">
        <f t="shared" ref="S125:S137" si="44">BT126</f>
        <v>0</v>
      </c>
      <c r="T125" s="2231"/>
      <c r="U125" s="2231"/>
      <c r="V125" s="2231"/>
      <c r="W125" s="2232"/>
      <c r="X125" s="2230">
        <f t="shared" ref="X125:X137" si="45">BC126</f>
        <v>0</v>
      </c>
      <c r="Y125" s="2231"/>
      <c r="Z125" s="2231"/>
      <c r="AA125" s="2231"/>
      <c r="AB125" s="2232"/>
      <c r="AC125" s="1355"/>
      <c r="AD125" s="2183"/>
      <c r="AE125" s="2184"/>
      <c r="AF125" s="2184"/>
      <c r="AG125" s="2184"/>
      <c r="AH125" s="2185"/>
      <c r="AI125" s="1355"/>
      <c r="AL125" s="1420"/>
      <c r="AM125" s="1416" t="s">
        <v>237</v>
      </c>
      <c r="AN125" s="1416"/>
      <c r="AO125" s="1416"/>
      <c r="AP125" s="1416"/>
      <c r="AQ125" s="1416"/>
      <c r="AR125" s="1416"/>
      <c r="AS125" s="1416"/>
      <c r="AT125" s="1416"/>
      <c r="AU125" s="1446">
        <f t="shared" ref="AU125:AU156" ca="1" si="46">SUMIF(dmtk,AM125,dudkyco)</f>
        <v>0</v>
      </c>
      <c r="AV125" s="1416"/>
      <c r="AW125" s="1416"/>
      <c r="AX125" s="1416"/>
      <c r="AY125" s="1416"/>
      <c r="AZ125" s="1416"/>
      <c r="BA125" s="1416"/>
      <c r="BB125" s="1416"/>
      <c r="BC125" s="1447">
        <f t="shared" ca="1" si="0"/>
        <v>0</v>
      </c>
      <c r="BD125" s="1416" t="s">
        <v>237</v>
      </c>
      <c r="BE125" s="1416"/>
      <c r="BF125" s="1416"/>
      <c r="BG125" s="1416"/>
      <c r="BH125" s="1416"/>
      <c r="BI125" s="1416"/>
      <c r="BJ125" s="1416"/>
      <c r="BK125" s="1416"/>
      <c r="BL125" s="1446">
        <f t="shared" ref="BL125:BL156" ca="1" si="47">SUMIF(dmtk,BD125,duckco)</f>
        <v>0</v>
      </c>
      <c r="BM125" s="1416"/>
      <c r="BN125" s="1416"/>
      <c r="BO125" s="1416"/>
      <c r="BP125" s="1416"/>
      <c r="BQ125" s="1416"/>
      <c r="BR125" s="1416"/>
      <c r="BS125" s="1416"/>
      <c r="BT125" s="1447">
        <f t="shared" ca="1" si="1"/>
        <v>0</v>
      </c>
    </row>
    <row r="126" spans="2:72" s="1419" customFormat="1" ht="15" customHeight="1" x14ac:dyDescent="0.2">
      <c r="B126" s="1370"/>
      <c r="C126" s="1422">
        <v>11</v>
      </c>
      <c r="D126" s="2171" t="s">
        <v>1398</v>
      </c>
      <c r="E126" s="2172"/>
      <c r="F126" s="2172"/>
      <c r="G126" s="2172"/>
      <c r="H126" s="2172"/>
      <c r="I126" s="2172"/>
      <c r="J126" s="2172"/>
      <c r="K126" s="2172"/>
      <c r="L126" s="2172"/>
      <c r="M126" s="2172"/>
      <c r="N126" s="2173"/>
      <c r="O126" s="2174" t="s">
        <v>1399</v>
      </c>
      <c r="P126" s="2175"/>
      <c r="Q126" s="2176"/>
      <c r="R126" s="2177"/>
      <c r="S126" s="2230">
        <f t="shared" si="44"/>
        <v>0</v>
      </c>
      <c r="T126" s="2231"/>
      <c r="U126" s="2231"/>
      <c r="V126" s="2231"/>
      <c r="W126" s="2232"/>
      <c r="X126" s="2230">
        <f t="shared" si="45"/>
        <v>0</v>
      </c>
      <c r="Y126" s="2231"/>
      <c r="Z126" s="2231"/>
      <c r="AA126" s="2231"/>
      <c r="AB126" s="2232"/>
      <c r="AC126" s="1355"/>
      <c r="AD126" s="2183"/>
      <c r="AE126" s="2184"/>
      <c r="AF126" s="2184"/>
      <c r="AG126" s="2184"/>
      <c r="AH126" s="2185"/>
      <c r="AI126" s="1355"/>
      <c r="AL126" s="1420"/>
      <c r="AM126" s="1416" t="s">
        <v>158</v>
      </c>
      <c r="AN126" s="1416"/>
      <c r="AO126" s="1416"/>
      <c r="AP126" s="1416"/>
      <c r="AQ126" s="1416"/>
      <c r="AR126" s="1416"/>
      <c r="AS126" s="1416"/>
      <c r="AT126" s="1416"/>
      <c r="AU126" s="1446">
        <f t="shared" si="46"/>
        <v>0</v>
      </c>
      <c r="AV126" s="1416"/>
      <c r="AW126" s="1416"/>
      <c r="AX126" s="1416"/>
      <c r="AY126" s="1416"/>
      <c r="AZ126" s="1416"/>
      <c r="BA126" s="1416"/>
      <c r="BB126" s="1416"/>
      <c r="BC126" s="1447">
        <f t="shared" ref="BC126:BC173" si="48">SUM(AU126:BB126)</f>
        <v>0</v>
      </c>
      <c r="BD126" s="1416" t="s">
        <v>158</v>
      </c>
      <c r="BE126" s="1416"/>
      <c r="BF126" s="1416"/>
      <c r="BG126" s="1416"/>
      <c r="BH126" s="1416"/>
      <c r="BI126" s="1416"/>
      <c r="BJ126" s="1416"/>
      <c r="BK126" s="1416"/>
      <c r="BL126" s="1446">
        <f t="shared" si="47"/>
        <v>0</v>
      </c>
      <c r="BM126" s="1416"/>
      <c r="BN126" s="1416"/>
      <c r="BO126" s="1416"/>
      <c r="BP126" s="1416"/>
      <c r="BQ126" s="1416"/>
      <c r="BR126" s="1416"/>
      <c r="BS126" s="1416"/>
      <c r="BT126" s="1447">
        <f t="shared" ref="BT126:BT173" si="49">SUM(BL126:BS126)</f>
        <v>0</v>
      </c>
    </row>
    <row r="127" spans="2:72" s="1419" customFormat="1" ht="15" customHeight="1" x14ac:dyDescent="0.2">
      <c r="B127" s="1370"/>
      <c r="C127" s="1421" t="s">
        <v>27</v>
      </c>
      <c r="D127" s="2171" t="s">
        <v>1400</v>
      </c>
      <c r="E127" s="2172"/>
      <c r="F127" s="2172"/>
      <c r="G127" s="2172"/>
      <c r="H127" s="2172"/>
      <c r="I127" s="2172"/>
      <c r="J127" s="2172"/>
      <c r="K127" s="2172"/>
      <c r="L127" s="2172"/>
      <c r="M127" s="2172"/>
      <c r="N127" s="2173"/>
      <c r="O127" s="2174" t="s">
        <v>1401</v>
      </c>
      <c r="P127" s="2175"/>
      <c r="Q127" s="2176"/>
      <c r="R127" s="2177"/>
      <c r="S127" s="2230">
        <f t="shared" si="44"/>
        <v>59599833</v>
      </c>
      <c r="T127" s="2231"/>
      <c r="U127" s="2231"/>
      <c r="V127" s="2231"/>
      <c r="W127" s="2232"/>
      <c r="X127" s="2230">
        <f t="shared" si="45"/>
        <v>59599833</v>
      </c>
      <c r="Y127" s="2231"/>
      <c r="Z127" s="2231"/>
      <c r="AA127" s="2231"/>
      <c r="AB127" s="2232"/>
      <c r="AC127" s="1355"/>
      <c r="AD127" s="2195"/>
      <c r="AE127" s="2196"/>
      <c r="AF127" s="2196"/>
      <c r="AG127" s="2196"/>
      <c r="AH127" s="2197"/>
      <c r="AI127" s="1355"/>
      <c r="AL127" s="1420"/>
      <c r="AM127" s="1416" t="s">
        <v>239</v>
      </c>
      <c r="AN127" s="1416"/>
      <c r="AO127" s="1416"/>
      <c r="AP127" s="1416"/>
      <c r="AQ127" s="1416"/>
      <c r="AR127" s="1416"/>
      <c r="AS127" s="1416"/>
      <c r="AT127" s="1416"/>
      <c r="AU127" s="1446">
        <f t="shared" si="46"/>
        <v>0</v>
      </c>
      <c r="AV127" s="1416"/>
      <c r="AW127" s="1416"/>
      <c r="AX127" s="1416"/>
      <c r="AY127" s="1416"/>
      <c r="AZ127" s="1416"/>
      <c r="BA127" s="1416"/>
      <c r="BB127" s="1416"/>
      <c r="BC127" s="1447">
        <f t="shared" si="48"/>
        <v>0</v>
      </c>
      <c r="BD127" s="1416" t="s">
        <v>239</v>
      </c>
      <c r="BE127" s="1416"/>
      <c r="BF127" s="1416"/>
      <c r="BG127" s="1416"/>
      <c r="BH127" s="1416"/>
      <c r="BI127" s="1416"/>
      <c r="BJ127" s="1416"/>
      <c r="BK127" s="1416"/>
      <c r="BL127" s="1446">
        <f t="shared" si="47"/>
        <v>0</v>
      </c>
      <c r="BM127" s="1416"/>
      <c r="BN127" s="1416"/>
      <c r="BO127" s="1416"/>
      <c r="BP127" s="1416"/>
      <c r="BQ127" s="1416"/>
      <c r="BR127" s="1416"/>
      <c r="BS127" s="1416"/>
      <c r="BT127" s="1447">
        <f t="shared" si="49"/>
        <v>0</v>
      </c>
    </row>
    <row r="128" spans="2:72" s="1419" customFormat="1" ht="15" customHeight="1" x14ac:dyDescent="0.2">
      <c r="B128" s="1370"/>
      <c r="C128" s="1422" t="s">
        <v>19</v>
      </c>
      <c r="D128" s="2171" t="s">
        <v>1402</v>
      </c>
      <c r="E128" s="2172"/>
      <c r="F128" s="2172"/>
      <c r="G128" s="2172"/>
      <c r="H128" s="2172"/>
      <c r="I128" s="2172"/>
      <c r="J128" s="2172"/>
      <c r="K128" s="2172"/>
      <c r="L128" s="2172"/>
      <c r="M128" s="2172"/>
      <c r="N128" s="2173"/>
      <c r="O128" s="2174" t="s">
        <v>1403</v>
      </c>
      <c r="P128" s="2175"/>
      <c r="Q128" s="2176"/>
      <c r="R128" s="2177"/>
      <c r="S128" s="2230">
        <f t="shared" si="44"/>
        <v>0</v>
      </c>
      <c r="T128" s="2231"/>
      <c r="U128" s="2231"/>
      <c r="V128" s="2231"/>
      <c r="W128" s="2232"/>
      <c r="X128" s="2230">
        <f t="shared" si="45"/>
        <v>0</v>
      </c>
      <c r="Y128" s="2231"/>
      <c r="Z128" s="2231"/>
      <c r="AA128" s="2231"/>
      <c r="AB128" s="2232"/>
      <c r="AC128" s="1355"/>
      <c r="AD128" s="2183"/>
      <c r="AE128" s="2184"/>
      <c r="AF128" s="2184"/>
      <c r="AG128" s="2184"/>
      <c r="AH128" s="2185"/>
      <c r="AI128" s="1355"/>
      <c r="AL128" s="1420"/>
      <c r="AM128" s="1416" t="s">
        <v>267</v>
      </c>
      <c r="AN128" s="1416"/>
      <c r="AO128" s="1416"/>
      <c r="AP128" s="1416"/>
      <c r="AQ128" s="1416"/>
      <c r="AR128" s="1416"/>
      <c r="AS128" s="1416"/>
      <c r="AT128" s="1416"/>
      <c r="AU128" s="1446">
        <f t="shared" si="46"/>
        <v>59599833</v>
      </c>
      <c r="AV128" s="1416"/>
      <c r="AW128" s="1416"/>
      <c r="AX128" s="1416"/>
      <c r="AY128" s="1416"/>
      <c r="AZ128" s="1416"/>
      <c r="BA128" s="1416"/>
      <c r="BB128" s="1416"/>
      <c r="BC128" s="1447">
        <f t="shared" si="48"/>
        <v>59599833</v>
      </c>
      <c r="BD128" s="1416" t="s">
        <v>267</v>
      </c>
      <c r="BE128" s="1416"/>
      <c r="BF128" s="1416"/>
      <c r="BG128" s="1416"/>
      <c r="BH128" s="1416"/>
      <c r="BI128" s="1416"/>
      <c r="BJ128" s="1416"/>
      <c r="BK128" s="1416"/>
      <c r="BL128" s="1446">
        <f t="shared" si="47"/>
        <v>59599833</v>
      </c>
      <c r="BM128" s="1416"/>
      <c r="BN128" s="1416"/>
      <c r="BO128" s="1416"/>
      <c r="BP128" s="1416"/>
      <c r="BQ128" s="1416"/>
      <c r="BR128" s="1416"/>
      <c r="BS128" s="1416"/>
      <c r="BT128" s="1447">
        <f t="shared" si="49"/>
        <v>59599833</v>
      </c>
    </row>
    <row r="129" spans="2:72" s="1419" customFormat="1" ht="15" customHeight="1" x14ac:dyDescent="0.2">
      <c r="B129" s="1370"/>
      <c r="C129" s="1422" t="s">
        <v>20</v>
      </c>
      <c r="D129" s="2171" t="s">
        <v>1404</v>
      </c>
      <c r="E129" s="2172"/>
      <c r="F129" s="2172"/>
      <c r="G129" s="2172"/>
      <c r="H129" s="2172"/>
      <c r="I129" s="2172"/>
      <c r="J129" s="2172"/>
      <c r="K129" s="2172"/>
      <c r="L129" s="2172"/>
      <c r="M129" s="2172"/>
      <c r="N129" s="2173"/>
      <c r="O129" s="2174" t="s">
        <v>1405</v>
      </c>
      <c r="P129" s="2175"/>
      <c r="Q129" s="2176"/>
      <c r="R129" s="2177"/>
      <c r="S129" s="2230">
        <f t="shared" si="44"/>
        <v>0</v>
      </c>
      <c r="T129" s="2231"/>
      <c r="U129" s="2231"/>
      <c r="V129" s="2231"/>
      <c r="W129" s="2232"/>
      <c r="X129" s="2230">
        <f t="shared" si="45"/>
        <v>0</v>
      </c>
      <c r="Y129" s="2231"/>
      <c r="Z129" s="2231"/>
      <c r="AA129" s="2231"/>
      <c r="AB129" s="2232"/>
      <c r="AC129" s="1355"/>
      <c r="AD129" s="2183"/>
      <c r="AE129" s="2184"/>
      <c r="AF129" s="2184"/>
      <c r="AG129" s="2184"/>
      <c r="AH129" s="2185"/>
      <c r="AI129" s="1355"/>
      <c r="AL129" s="1420"/>
      <c r="AM129" s="1416" t="s">
        <v>269</v>
      </c>
      <c r="AN129" s="1416"/>
      <c r="AO129" s="1416"/>
      <c r="AP129" s="1416"/>
      <c r="AQ129" s="1416"/>
      <c r="AR129" s="1416"/>
      <c r="AS129" s="1416"/>
      <c r="AT129" s="1416"/>
      <c r="AU129" s="1446">
        <f t="shared" si="46"/>
        <v>0</v>
      </c>
      <c r="AV129" s="1416"/>
      <c r="AW129" s="1416"/>
      <c r="AX129" s="1416"/>
      <c r="AY129" s="1416"/>
      <c r="AZ129" s="1416"/>
      <c r="BA129" s="1416"/>
      <c r="BB129" s="1416"/>
      <c r="BC129" s="1447">
        <f t="shared" si="48"/>
        <v>0</v>
      </c>
      <c r="BD129" s="1416" t="s">
        <v>269</v>
      </c>
      <c r="BE129" s="1416"/>
      <c r="BF129" s="1416"/>
      <c r="BG129" s="1416"/>
      <c r="BH129" s="1416"/>
      <c r="BI129" s="1416"/>
      <c r="BJ129" s="1416"/>
      <c r="BK129" s="1416"/>
      <c r="BL129" s="1446">
        <f t="shared" si="47"/>
        <v>0</v>
      </c>
      <c r="BM129" s="1416"/>
      <c r="BN129" s="1416"/>
      <c r="BO129" s="1416"/>
      <c r="BP129" s="1416"/>
      <c r="BQ129" s="1416"/>
      <c r="BR129" s="1416"/>
      <c r="BS129" s="1416"/>
      <c r="BT129" s="1447">
        <f t="shared" si="49"/>
        <v>0</v>
      </c>
    </row>
    <row r="130" spans="2:72" s="1419" customFormat="1" ht="15" customHeight="1" x14ac:dyDescent="0.2">
      <c r="B130" s="1370"/>
      <c r="C130" s="1422" t="s">
        <v>21</v>
      </c>
      <c r="D130" s="2171" t="s">
        <v>1406</v>
      </c>
      <c r="E130" s="2172"/>
      <c r="F130" s="2172"/>
      <c r="G130" s="2172"/>
      <c r="H130" s="2172"/>
      <c r="I130" s="2172"/>
      <c r="J130" s="2172"/>
      <c r="K130" s="2172"/>
      <c r="L130" s="2172"/>
      <c r="M130" s="2172"/>
      <c r="N130" s="2173"/>
      <c r="O130" s="2174" t="s">
        <v>1407</v>
      </c>
      <c r="P130" s="2175"/>
      <c r="Q130" s="2176"/>
      <c r="R130" s="2177"/>
      <c r="S130" s="2230">
        <f t="shared" si="44"/>
        <v>0</v>
      </c>
      <c r="T130" s="2231"/>
      <c r="U130" s="2231"/>
      <c r="V130" s="2231"/>
      <c r="W130" s="2232"/>
      <c r="X130" s="2230">
        <f t="shared" si="45"/>
        <v>0</v>
      </c>
      <c r="Y130" s="2231"/>
      <c r="Z130" s="2231"/>
      <c r="AA130" s="2231"/>
      <c r="AB130" s="2232"/>
      <c r="AC130" s="1355"/>
      <c r="AD130" s="2183"/>
      <c r="AE130" s="2184"/>
      <c r="AF130" s="2184"/>
      <c r="AG130" s="2184"/>
      <c r="AH130" s="2185"/>
      <c r="AI130" s="1355"/>
      <c r="AL130" s="1420"/>
      <c r="AM130" s="1416" t="s">
        <v>1215</v>
      </c>
      <c r="AN130" s="1416" t="s">
        <v>1217</v>
      </c>
      <c r="AO130" s="1416" t="s">
        <v>275</v>
      </c>
      <c r="AP130" s="1416"/>
      <c r="AQ130" s="1416"/>
      <c r="AR130" s="1416"/>
      <c r="AS130" s="1416"/>
      <c r="AT130" s="1416"/>
      <c r="AU130" s="1446">
        <f t="shared" si="46"/>
        <v>0</v>
      </c>
      <c r="AV130" s="1446">
        <f>SUMIF(dmtk,AN130,dudkyco)</f>
        <v>0</v>
      </c>
      <c r="AW130" s="1446">
        <f>SUMIF(dmtk,AO130,dudkyco)</f>
        <v>0</v>
      </c>
      <c r="AX130" s="1416"/>
      <c r="AY130" s="1416"/>
      <c r="AZ130" s="1416"/>
      <c r="BA130" s="1416"/>
      <c r="BB130" s="1416"/>
      <c r="BC130" s="1447">
        <f t="shared" si="48"/>
        <v>0</v>
      </c>
      <c r="BD130" s="1416" t="s">
        <v>1215</v>
      </c>
      <c r="BE130" s="1416" t="s">
        <v>1217</v>
      </c>
      <c r="BF130" s="1416" t="s">
        <v>275</v>
      </c>
      <c r="BG130" s="1416"/>
      <c r="BH130" s="1416"/>
      <c r="BI130" s="1416"/>
      <c r="BJ130" s="1416"/>
      <c r="BK130" s="1416"/>
      <c r="BL130" s="1446">
        <f t="shared" si="47"/>
        <v>0</v>
      </c>
      <c r="BM130" s="1446">
        <f>SUMIF(dmtk,BE130,duckco)</f>
        <v>0</v>
      </c>
      <c r="BN130" s="1446">
        <f>SUMIF(dmtk,BF130,duckco)</f>
        <v>0</v>
      </c>
      <c r="BO130" s="1416"/>
      <c r="BP130" s="1416"/>
      <c r="BQ130" s="1416"/>
      <c r="BR130" s="1416"/>
      <c r="BS130" s="1416"/>
      <c r="BT130" s="1447">
        <f t="shared" si="49"/>
        <v>0</v>
      </c>
    </row>
    <row r="131" spans="2:72" s="1419" customFormat="1" ht="15" customHeight="1" x14ac:dyDescent="0.2">
      <c r="B131" s="1370"/>
      <c r="C131" s="1422" t="s">
        <v>22</v>
      </c>
      <c r="D131" s="2171" t="s">
        <v>1408</v>
      </c>
      <c r="E131" s="2172"/>
      <c r="F131" s="2172"/>
      <c r="G131" s="2172"/>
      <c r="H131" s="2172"/>
      <c r="I131" s="2172"/>
      <c r="J131" s="2172"/>
      <c r="K131" s="2172"/>
      <c r="L131" s="2172"/>
      <c r="M131" s="2172"/>
      <c r="N131" s="2173"/>
      <c r="O131" s="2174" t="s">
        <v>1409</v>
      </c>
      <c r="P131" s="2175"/>
      <c r="Q131" s="2176"/>
      <c r="R131" s="2177"/>
      <c r="S131" s="2230">
        <f t="shared" si="44"/>
        <v>0</v>
      </c>
      <c r="T131" s="2231"/>
      <c r="U131" s="2231"/>
      <c r="V131" s="2231"/>
      <c r="W131" s="2232"/>
      <c r="X131" s="2230">
        <f t="shared" si="45"/>
        <v>0</v>
      </c>
      <c r="Y131" s="2231"/>
      <c r="Z131" s="2231"/>
      <c r="AA131" s="2231"/>
      <c r="AB131" s="2232"/>
      <c r="AC131" s="1355"/>
      <c r="AD131" s="2183"/>
      <c r="AE131" s="2184"/>
      <c r="AF131" s="2184"/>
      <c r="AG131" s="2184"/>
      <c r="AH131" s="2185"/>
      <c r="AI131" s="1355"/>
      <c r="AL131" s="1420"/>
      <c r="AM131" s="1416" t="s">
        <v>1219</v>
      </c>
      <c r="AN131" s="1416"/>
      <c r="AO131" s="1416"/>
      <c r="AP131" s="1416"/>
      <c r="AQ131" s="1416"/>
      <c r="AR131" s="1416"/>
      <c r="AS131" s="1416"/>
      <c r="AT131" s="1416"/>
      <c r="AU131" s="1446">
        <f t="shared" si="46"/>
        <v>0</v>
      </c>
      <c r="AV131" s="1416"/>
      <c r="AW131" s="1416"/>
      <c r="AX131" s="1416"/>
      <c r="AY131" s="1416"/>
      <c r="AZ131" s="1416"/>
      <c r="BA131" s="1416"/>
      <c r="BB131" s="1416"/>
      <c r="BC131" s="1447">
        <f t="shared" si="48"/>
        <v>0</v>
      </c>
      <c r="BD131" s="1416" t="s">
        <v>1219</v>
      </c>
      <c r="BE131" s="1416"/>
      <c r="BF131" s="1416"/>
      <c r="BG131" s="1416"/>
      <c r="BH131" s="1416"/>
      <c r="BI131" s="1416"/>
      <c r="BJ131" s="1416"/>
      <c r="BK131" s="1416"/>
      <c r="BL131" s="1446">
        <f t="shared" si="47"/>
        <v>0</v>
      </c>
      <c r="BM131" s="1416"/>
      <c r="BN131" s="1416"/>
      <c r="BO131" s="1416"/>
      <c r="BP131" s="1416"/>
      <c r="BQ131" s="1416"/>
      <c r="BR131" s="1416"/>
      <c r="BS131" s="1416"/>
      <c r="BT131" s="1447">
        <f t="shared" si="49"/>
        <v>0</v>
      </c>
    </row>
    <row r="132" spans="2:72" s="1419" customFormat="1" ht="15" customHeight="1" x14ac:dyDescent="0.2">
      <c r="B132" s="1370"/>
      <c r="C132" s="1422" t="s">
        <v>23</v>
      </c>
      <c r="D132" s="2171" t="s">
        <v>1410</v>
      </c>
      <c r="E132" s="2172"/>
      <c r="F132" s="2172"/>
      <c r="G132" s="2172"/>
      <c r="H132" s="2172"/>
      <c r="I132" s="2172"/>
      <c r="J132" s="2172"/>
      <c r="K132" s="2172"/>
      <c r="L132" s="2172"/>
      <c r="M132" s="2172"/>
      <c r="N132" s="2173"/>
      <c r="O132" s="2174" t="s">
        <v>1411</v>
      </c>
      <c r="P132" s="2175"/>
      <c r="Q132" s="2176"/>
      <c r="R132" s="2177"/>
      <c r="S132" s="2230">
        <f t="shared" si="44"/>
        <v>0</v>
      </c>
      <c r="T132" s="2231"/>
      <c r="U132" s="2231"/>
      <c r="V132" s="2231"/>
      <c r="W132" s="2232"/>
      <c r="X132" s="2230">
        <f t="shared" si="45"/>
        <v>0</v>
      </c>
      <c r="Y132" s="2231"/>
      <c r="Z132" s="2231"/>
      <c r="AA132" s="2231"/>
      <c r="AB132" s="2232"/>
      <c r="AC132" s="1355"/>
      <c r="AD132" s="2183"/>
      <c r="AE132" s="2184"/>
      <c r="AF132" s="2184"/>
      <c r="AG132" s="2184"/>
      <c r="AH132" s="2185"/>
      <c r="AI132" s="1355"/>
      <c r="AL132" s="1420"/>
      <c r="AM132" s="1416" t="s">
        <v>291</v>
      </c>
      <c r="AN132" s="1416"/>
      <c r="AO132" s="1416"/>
      <c r="AP132" s="1416"/>
      <c r="AQ132" s="1416"/>
      <c r="AR132" s="1416"/>
      <c r="AS132" s="1416"/>
      <c r="AT132" s="1416"/>
      <c r="AU132" s="1446">
        <f t="shared" si="46"/>
        <v>0</v>
      </c>
      <c r="AV132" s="1416"/>
      <c r="AW132" s="1416"/>
      <c r="AX132" s="1416"/>
      <c r="AY132" s="1416"/>
      <c r="AZ132" s="1416"/>
      <c r="BA132" s="1416"/>
      <c r="BB132" s="1416"/>
      <c r="BC132" s="1447">
        <f t="shared" si="48"/>
        <v>0</v>
      </c>
      <c r="BD132" s="1416" t="s">
        <v>291</v>
      </c>
      <c r="BE132" s="1416"/>
      <c r="BF132" s="1416"/>
      <c r="BG132" s="1416"/>
      <c r="BH132" s="1416"/>
      <c r="BI132" s="1416"/>
      <c r="BJ132" s="1416"/>
      <c r="BK132" s="1416"/>
      <c r="BL132" s="1446">
        <f t="shared" si="47"/>
        <v>0</v>
      </c>
      <c r="BM132" s="1416"/>
      <c r="BN132" s="1416"/>
      <c r="BO132" s="1416"/>
      <c r="BP132" s="1416"/>
      <c r="BQ132" s="1416"/>
      <c r="BR132" s="1416"/>
      <c r="BS132" s="1416"/>
      <c r="BT132" s="1447">
        <f t="shared" si="49"/>
        <v>0</v>
      </c>
    </row>
    <row r="133" spans="2:72" s="1419" customFormat="1" ht="15" customHeight="1" x14ac:dyDescent="0.2">
      <c r="B133" s="1370"/>
      <c r="C133" s="1422" t="s">
        <v>30</v>
      </c>
      <c r="D133" s="2171" t="s">
        <v>1412</v>
      </c>
      <c r="E133" s="2172"/>
      <c r="F133" s="2172"/>
      <c r="G133" s="2172"/>
      <c r="H133" s="2172"/>
      <c r="I133" s="2172"/>
      <c r="J133" s="2172"/>
      <c r="K133" s="2172"/>
      <c r="L133" s="2172"/>
      <c r="M133" s="2172"/>
      <c r="N133" s="2173"/>
      <c r="O133" s="2174" t="s">
        <v>1413</v>
      </c>
      <c r="P133" s="2175"/>
      <c r="Q133" s="2176"/>
      <c r="R133" s="2177"/>
      <c r="S133" s="2230">
        <f t="shared" si="44"/>
        <v>0</v>
      </c>
      <c r="T133" s="2231"/>
      <c r="U133" s="2231"/>
      <c r="V133" s="2231"/>
      <c r="W133" s="2232"/>
      <c r="X133" s="2230">
        <f t="shared" si="45"/>
        <v>0</v>
      </c>
      <c r="Y133" s="2231"/>
      <c r="Z133" s="2231"/>
      <c r="AA133" s="2231"/>
      <c r="AB133" s="2232"/>
      <c r="AC133" s="1355"/>
      <c r="AD133" s="2183"/>
      <c r="AE133" s="2184"/>
      <c r="AF133" s="2184"/>
      <c r="AG133" s="2184"/>
      <c r="AH133" s="2185"/>
      <c r="AI133" s="1355"/>
      <c r="AL133" s="1420"/>
      <c r="AM133" s="1416" t="s">
        <v>171</v>
      </c>
      <c r="AN133" s="1416" t="s">
        <v>277</v>
      </c>
      <c r="AO133" s="1416" t="s">
        <v>1233</v>
      </c>
      <c r="AP133" s="1416" t="s">
        <v>291</v>
      </c>
      <c r="AQ133" s="1416"/>
      <c r="AR133" s="1416"/>
      <c r="AS133" s="1416"/>
      <c r="AT133" s="1416"/>
      <c r="AU133" s="1446">
        <f t="shared" si="46"/>
        <v>0</v>
      </c>
      <c r="AV133" s="1446">
        <f>SUMIF(dmtk,AN133,dudkyco)</f>
        <v>0</v>
      </c>
      <c r="AW133" s="1446">
        <f>SUMIF(dmtk,AO133,dudkyco)</f>
        <v>0</v>
      </c>
      <c r="AX133" s="1446">
        <f>SUMIF(dmtk,AP133,dudkyco)</f>
        <v>0</v>
      </c>
      <c r="AY133" s="1416"/>
      <c r="AZ133" s="1416"/>
      <c r="BA133" s="1416"/>
      <c r="BB133" s="1416"/>
      <c r="BC133" s="1447">
        <f t="shared" si="48"/>
        <v>0</v>
      </c>
      <c r="BD133" s="1416" t="s">
        <v>171</v>
      </c>
      <c r="BE133" s="1416" t="s">
        <v>277</v>
      </c>
      <c r="BF133" s="1416" t="s">
        <v>1233</v>
      </c>
      <c r="BG133" s="1416" t="s">
        <v>291</v>
      </c>
      <c r="BH133" s="1416"/>
      <c r="BI133" s="1416"/>
      <c r="BJ133" s="1416"/>
      <c r="BK133" s="1416"/>
      <c r="BL133" s="1446">
        <f t="shared" si="47"/>
        <v>0</v>
      </c>
      <c r="BM133" s="1446">
        <f>SUMIF(dmtk,BE133,duckco)</f>
        <v>0</v>
      </c>
      <c r="BN133" s="1446">
        <f>SUMIF(dmtk,BF133,duckco)</f>
        <v>0</v>
      </c>
      <c r="BO133" s="1446">
        <f>SUMIF(dmtk,BG133,duckco)</f>
        <v>0</v>
      </c>
      <c r="BP133" s="1416"/>
      <c r="BQ133" s="1416"/>
      <c r="BR133" s="1416"/>
      <c r="BS133" s="1416"/>
      <c r="BT133" s="1447">
        <f t="shared" si="49"/>
        <v>0</v>
      </c>
    </row>
    <row r="134" spans="2:72" s="1419" customFormat="1" ht="15" customHeight="1" x14ac:dyDescent="0.2">
      <c r="B134" s="1370"/>
      <c r="C134" s="1422" t="s">
        <v>31</v>
      </c>
      <c r="D134" s="2171" t="s">
        <v>1414</v>
      </c>
      <c r="E134" s="2172"/>
      <c r="F134" s="2172"/>
      <c r="G134" s="2172"/>
      <c r="H134" s="2172"/>
      <c r="I134" s="2172"/>
      <c r="J134" s="2172"/>
      <c r="K134" s="2172"/>
      <c r="L134" s="2172"/>
      <c r="M134" s="2172"/>
      <c r="N134" s="2173"/>
      <c r="O134" s="2174" t="s">
        <v>1415</v>
      </c>
      <c r="P134" s="2175"/>
      <c r="Q134" s="2176"/>
      <c r="R134" s="2177"/>
      <c r="S134" s="2230">
        <f t="shared" si="44"/>
        <v>0</v>
      </c>
      <c r="T134" s="2231"/>
      <c r="U134" s="2231"/>
      <c r="V134" s="2231"/>
      <c r="W134" s="2232"/>
      <c r="X134" s="2230">
        <f t="shared" si="45"/>
        <v>0</v>
      </c>
      <c r="Y134" s="2231"/>
      <c r="Z134" s="2231"/>
      <c r="AA134" s="2231"/>
      <c r="AB134" s="2232"/>
      <c r="AC134" s="1355"/>
      <c r="AD134" s="2183"/>
      <c r="AE134" s="2184"/>
      <c r="AF134" s="2184"/>
      <c r="AG134" s="2184"/>
      <c r="AH134" s="2185"/>
      <c r="AI134" s="1355"/>
      <c r="AL134" s="1420"/>
      <c r="AM134" s="1416" t="s">
        <v>294</v>
      </c>
      <c r="AN134" s="1416"/>
      <c r="AO134" s="1416"/>
      <c r="AP134" s="1416"/>
      <c r="AQ134" s="1416"/>
      <c r="AR134" s="1416"/>
      <c r="AS134" s="1416"/>
      <c r="AT134" s="1416"/>
      <c r="AU134" s="1446">
        <f t="shared" si="46"/>
        <v>0</v>
      </c>
      <c r="AV134" s="1416"/>
      <c r="AW134" s="1416"/>
      <c r="AX134" s="1416"/>
      <c r="AY134" s="1416"/>
      <c r="AZ134" s="1416"/>
      <c r="BA134" s="1416"/>
      <c r="BB134" s="1416"/>
      <c r="BC134" s="1447">
        <f t="shared" si="48"/>
        <v>0</v>
      </c>
      <c r="BD134" s="1416" t="s">
        <v>294</v>
      </c>
      <c r="BE134" s="1416"/>
      <c r="BF134" s="1416"/>
      <c r="BG134" s="1416"/>
      <c r="BH134" s="1416"/>
      <c r="BI134" s="1416"/>
      <c r="BJ134" s="1416"/>
      <c r="BK134" s="1416"/>
      <c r="BL134" s="1446">
        <f t="shared" si="47"/>
        <v>0</v>
      </c>
      <c r="BM134" s="1416"/>
      <c r="BN134" s="1416"/>
      <c r="BO134" s="1416"/>
      <c r="BP134" s="1416"/>
      <c r="BQ134" s="1416"/>
      <c r="BR134" s="1416"/>
      <c r="BS134" s="1416"/>
      <c r="BT134" s="1447">
        <f t="shared" si="49"/>
        <v>0</v>
      </c>
    </row>
    <row r="135" spans="2:72" s="1419" customFormat="1" ht="15" customHeight="1" x14ac:dyDescent="0.2">
      <c r="B135" s="1370"/>
      <c r="C135" s="1422">
        <v>8</v>
      </c>
      <c r="D135" s="2171" t="s">
        <v>1416</v>
      </c>
      <c r="E135" s="2172"/>
      <c r="F135" s="2172"/>
      <c r="G135" s="2172"/>
      <c r="H135" s="2172"/>
      <c r="I135" s="2172"/>
      <c r="J135" s="2172"/>
      <c r="K135" s="2172"/>
      <c r="L135" s="2172"/>
      <c r="M135" s="2172"/>
      <c r="N135" s="2173"/>
      <c r="O135" s="2174" t="s">
        <v>1417</v>
      </c>
      <c r="P135" s="2175"/>
      <c r="Q135" s="2176"/>
      <c r="R135" s="2177"/>
      <c r="S135" s="2230">
        <f t="shared" si="44"/>
        <v>0</v>
      </c>
      <c r="T135" s="2231"/>
      <c r="U135" s="2231"/>
      <c r="V135" s="2231"/>
      <c r="W135" s="2232"/>
      <c r="X135" s="2230">
        <f t="shared" si="45"/>
        <v>0</v>
      </c>
      <c r="Y135" s="2231"/>
      <c r="Z135" s="2231"/>
      <c r="AA135" s="2231"/>
      <c r="AB135" s="2232"/>
      <c r="AC135" s="1355"/>
      <c r="AD135" s="2183"/>
      <c r="AE135" s="2184"/>
      <c r="AF135" s="2184"/>
      <c r="AG135" s="2184"/>
      <c r="AH135" s="2185"/>
      <c r="AI135" s="1355"/>
      <c r="AL135" s="1420"/>
      <c r="AM135" s="1416" t="s">
        <v>300</v>
      </c>
      <c r="AN135" s="1416"/>
      <c r="AO135" s="1416"/>
      <c r="AP135" s="1416"/>
      <c r="AQ135" s="1416"/>
      <c r="AR135" s="1416"/>
      <c r="AS135" s="1416"/>
      <c r="AT135" s="1416"/>
      <c r="AU135" s="1446">
        <f t="shared" si="46"/>
        <v>0</v>
      </c>
      <c r="AV135" s="1416"/>
      <c r="AW135" s="1416"/>
      <c r="AX135" s="1416"/>
      <c r="AY135" s="1416"/>
      <c r="AZ135" s="1416"/>
      <c r="BA135" s="1416"/>
      <c r="BB135" s="1416"/>
      <c r="BC135" s="1447">
        <f t="shared" si="48"/>
        <v>0</v>
      </c>
      <c r="BD135" s="1416" t="s">
        <v>300</v>
      </c>
      <c r="BE135" s="1416"/>
      <c r="BF135" s="1416"/>
      <c r="BG135" s="1416"/>
      <c r="BH135" s="1416"/>
      <c r="BI135" s="1416"/>
      <c r="BJ135" s="1416"/>
      <c r="BK135" s="1416"/>
      <c r="BL135" s="1446">
        <f t="shared" si="47"/>
        <v>0</v>
      </c>
      <c r="BM135" s="1416"/>
      <c r="BN135" s="1416"/>
      <c r="BO135" s="1416"/>
      <c r="BP135" s="1416"/>
      <c r="BQ135" s="1416"/>
      <c r="BR135" s="1416"/>
      <c r="BS135" s="1416"/>
      <c r="BT135" s="1447">
        <f t="shared" si="49"/>
        <v>0</v>
      </c>
    </row>
    <row r="136" spans="2:72" s="1419" customFormat="1" ht="15" customHeight="1" x14ac:dyDescent="0.2">
      <c r="B136" s="1370"/>
      <c r="C136" s="1422">
        <v>9</v>
      </c>
      <c r="D136" s="2171" t="s">
        <v>1418</v>
      </c>
      <c r="E136" s="2172"/>
      <c r="F136" s="2172"/>
      <c r="G136" s="2172"/>
      <c r="H136" s="2172"/>
      <c r="I136" s="2172"/>
      <c r="J136" s="2172"/>
      <c r="K136" s="2172"/>
      <c r="L136" s="2172"/>
      <c r="M136" s="2172"/>
      <c r="N136" s="2173"/>
      <c r="O136" s="2174" t="s">
        <v>1419</v>
      </c>
      <c r="P136" s="2175"/>
      <c r="Q136" s="2176"/>
      <c r="R136" s="2177"/>
      <c r="S136" s="2230">
        <f t="shared" si="44"/>
        <v>0</v>
      </c>
      <c r="T136" s="2231"/>
      <c r="U136" s="2231"/>
      <c r="V136" s="2231"/>
      <c r="W136" s="2232"/>
      <c r="X136" s="2230">
        <f t="shared" si="45"/>
        <v>0</v>
      </c>
      <c r="Y136" s="2231"/>
      <c r="Z136" s="2231"/>
      <c r="AA136" s="2231"/>
      <c r="AB136" s="2232"/>
      <c r="AC136" s="1355"/>
      <c r="AD136" s="2183"/>
      <c r="AE136" s="2184"/>
      <c r="AF136" s="2184"/>
      <c r="AG136" s="2184"/>
      <c r="AH136" s="2185"/>
      <c r="AI136" s="1355"/>
      <c r="AL136" s="1420"/>
      <c r="AM136" s="1416" t="s">
        <v>308</v>
      </c>
      <c r="AN136" s="1416"/>
      <c r="AO136" s="1416"/>
      <c r="AP136" s="1416"/>
      <c r="AQ136" s="1416"/>
      <c r="AR136" s="1416"/>
      <c r="AS136" s="1416"/>
      <c r="AT136" s="1416"/>
      <c r="AU136" s="1446">
        <f t="shared" si="46"/>
        <v>0</v>
      </c>
      <c r="AV136" s="1416"/>
      <c r="AW136" s="1416"/>
      <c r="AX136" s="1416"/>
      <c r="AY136" s="1416"/>
      <c r="AZ136" s="1416"/>
      <c r="BA136" s="1416"/>
      <c r="BB136" s="1416"/>
      <c r="BC136" s="1447">
        <f t="shared" si="48"/>
        <v>0</v>
      </c>
      <c r="BD136" s="1416" t="s">
        <v>308</v>
      </c>
      <c r="BE136" s="1416"/>
      <c r="BF136" s="1416"/>
      <c r="BG136" s="1416"/>
      <c r="BH136" s="1416"/>
      <c r="BI136" s="1416"/>
      <c r="BJ136" s="1416"/>
      <c r="BK136" s="1416"/>
      <c r="BL136" s="1446">
        <f t="shared" si="47"/>
        <v>0</v>
      </c>
      <c r="BM136" s="1416"/>
      <c r="BN136" s="1416"/>
      <c r="BO136" s="1416"/>
      <c r="BP136" s="1416"/>
      <c r="BQ136" s="1416"/>
      <c r="BR136" s="1416"/>
      <c r="BS136" s="1416"/>
      <c r="BT136" s="1447">
        <f t="shared" si="49"/>
        <v>0</v>
      </c>
    </row>
    <row r="137" spans="2:72" s="1419" customFormat="1" ht="15" customHeight="1" x14ac:dyDescent="0.2">
      <c r="B137" s="1370"/>
      <c r="C137" s="1421" t="s">
        <v>28</v>
      </c>
      <c r="D137" s="2171" t="s">
        <v>1420</v>
      </c>
      <c r="E137" s="2172"/>
      <c r="F137" s="2172"/>
      <c r="G137" s="2172"/>
      <c r="H137" s="2172"/>
      <c r="I137" s="2172"/>
      <c r="J137" s="2172"/>
      <c r="K137" s="2172"/>
      <c r="L137" s="2172"/>
      <c r="M137" s="2172"/>
      <c r="N137" s="2173"/>
      <c r="O137" s="2174" t="s">
        <v>1421</v>
      </c>
      <c r="P137" s="2175"/>
      <c r="Q137" s="2176"/>
      <c r="R137" s="2177"/>
      <c r="S137" s="2230">
        <f t="shared" si="44"/>
        <v>0</v>
      </c>
      <c r="T137" s="2231"/>
      <c r="U137" s="2231"/>
      <c r="V137" s="2231"/>
      <c r="W137" s="2232"/>
      <c r="X137" s="2230">
        <f t="shared" si="45"/>
        <v>0</v>
      </c>
      <c r="Y137" s="2231"/>
      <c r="Z137" s="2231"/>
      <c r="AA137" s="2231"/>
      <c r="AB137" s="2232"/>
      <c r="AC137" s="1355"/>
      <c r="AD137" s="2195"/>
      <c r="AE137" s="2196"/>
      <c r="AF137" s="2196"/>
      <c r="AG137" s="2196"/>
      <c r="AH137" s="2197"/>
      <c r="AI137" s="1355"/>
      <c r="AL137" s="1420"/>
      <c r="AM137" s="1416" t="s">
        <v>1269</v>
      </c>
      <c r="AN137" s="1416"/>
      <c r="AO137" s="1416"/>
      <c r="AP137" s="1416"/>
      <c r="AQ137" s="1416"/>
      <c r="AR137" s="1416"/>
      <c r="AS137" s="1416"/>
      <c r="AT137" s="1416"/>
      <c r="AU137" s="1446">
        <f t="shared" si="46"/>
        <v>0</v>
      </c>
      <c r="AV137" s="1416"/>
      <c r="AW137" s="1416"/>
      <c r="AX137" s="1416"/>
      <c r="AY137" s="1416"/>
      <c r="AZ137" s="1416"/>
      <c r="BA137" s="1416"/>
      <c r="BB137" s="1416"/>
      <c r="BC137" s="1447">
        <f t="shared" si="48"/>
        <v>0</v>
      </c>
      <c r="BD137" s="1416" t="s">
        <v>1269</v>
      </c>
      <c r="BE137" s="1416"/>
      <c r="BF137" s="1416"/>
      <c r="BG137" s="1416"/>
      <c r="BH137" s="1416"/>
      <c r="BI137" s="1416"/>
      <c r="BJ137" s="1416"/>
      <c r="BK137" s="1416"/>
      <c r="BL137" s="1446">
        <f t="shared" si="47"/>
        <v>0</v>
      </c>
      <c r="BM137" s="1416"/>
      <c r="BN137" s="1416"/>
      <c r="BO137" s="1416"/>
      <c r="BP137" s="1416"/>
      <c r="BQ137" s="1416"/>
      <c r="BR137" s="1416"/>
      <c r="BS137" s="1416"/>
      <c r="BT137" s="1447">
        <f t="shared" si="49"/>
        <v>0</v>
      </c>
    </row>
    <row r="138" spans="2:72" s="1419" customFormat="1" ht="15" customHeight="1" x14ac:dyDescent="0.2">
      <c r="B138" s="1370"/>
      <c r="C138" s="1421" t="s">
        <v>26</v>
      </c>
      <c r="D138" s="2154" t="s">
        <v>1422</v>
      </c>
      <c r="E138" s="2155"/>
      <c r="F138" s="2155"/>
      <c r="G138" s="2155"/>
      <c r="H138" s="2155"/>
      <c r="I138" s="2155"/>
      <c r="J138" s="2155"/>
      <c r="K138" s="2155"/>
      <c r="L138" s="2155"/>
      <c r="M138" s="2155"/>
      <c r="N138" s="2156"/>
      <c r="O138" s="2157" t="s">
        <v>1423</v>
      </c>
      <c r="P138" s="2158"/>
      <c r="Q138" s="2159"/>
      <c r="R138" s="2160"/>
      <c r="S138" s="2227">
        <f>SUM(S139:W151)</f>
        <v>0</v>
      </c>
      <c r="T138" s="2228"/>
      <c r="U138" s="2228"/>
      <c r="V138" s="2228"/>
      <c r="W138" s="2229"/>
      <c r="X138" s="2227">
        <f>SUM(X139:AB151)</f>
        <v>0</v>
      </c>
      <c r="Y138" s="2228"/>
      <c r="Z138" s="2228"/>
      <c r="AA138" s="2228"/>
      <c r="AB138" s="2229"/>
      <c r="AC138" s="1355"/>
      <c r="AD138" s="2167"/>
      <c r="AE138" s="2168"/>
      <c r="AF138" s="2168"/>
      <c r="AG138" s="2169"/>
      <c r="AH138" s="2170"/>
      <c r="AI138" s="1355"/>
      <c r="AL138" s="1420"/>
      <c r="AM138" s="1416" t="s">
        <v>1113</v>
      </c>
      <c r="AN138" s="1416"/>
      <c r="AO138" s="1416"/>
      <c r="AP138" s="1416"/>
      <c r="AQ138" s="1416"/>
      <c r="AR138" s="1416"/>
      <c r="AS138" s="1416"/>
      <c r="AT138" s="1416"/>
      <c r="AU138" s="1446">
        <f t="shared" si="46"/>
        <v>0</v>
      </c>
      <c r="AV138" s="1416"/>
      <c r="AW138" s="1416"/>
      <c r="AX138" s="1416"/>
      <c r="AY138" s="1416"/>
      <c r="AZ138" s="1416"/>
      <c r="BA138" s="1416"/>
      <c r="BB138" s="1416"/>
      <c r="BC138" s="1447">
        <f t="shared" si="48"/>
        <v>0</v>
      </c>
      <c r="BD138" s="1416" t="s">
        <v>1113</v>
      </c>
      <c r="BE138" s="1416"/>
      <c r="BF138" s="1416"/>
      <c r="BG138" s="1416"/>
      <c r="BH138" s="1416"/>
      <c r="BI138" s="1416"/>
      <c r="BJ138" s="1416"/>
      <c r="BK138" s="1416"/>
      <c r="BL138" s="1446">
        <f t="shared" si="47"/>
        <v>0</v>
      </c>
      <c r="BM138" s="1416"/>
      <c r="BN138" s="1416"/>
      <c r="BO138" s="1416"/>
      <c r="BP138" s="1416"/>
      <c r="BQ138" s="1416"/>
      <c r="BR138" s="1416"/>
      <c r="BS138" s="1416"/>
      <c r="BT138" s="1447">
        <f t="shared" si="49"/>
        <v>0</v>
      </c>
    </row>
    <row r="139" spans="2:72" s="1419" customFormat="1" ht="15" customHeight="1" x14ac:dyDescent="0.2">
      <c r="B139" s="1370"/>
      <c r="C139" s="1422" t="s">
        <v>19</v>
      </c>
      <c r="D139" s="2171" t="s">
        <v>1424</v>
      </c>
      <c r="E139" s="2172"/>
      <c r="F139" s="2172"/>
      <c r="G139" s="2172"/>
      <c r="H139" s="2172"/>
      <c r="I139" s="2172"/>
      <c r="J139" s="2172"/>
      <c r="K139" s="2172"/>
      <c r="L139" s="2172"/>
      <c r="M139" s="2172"/>
      <c r="N139" s="2173"/>
      <c r="O139" s="2174" t="s">
        <v>237</v>
      </c>
      <c r="P139" s="2175"/>
      <c r="Q139" s="2176"/>
      <c r="R139" s="2177"/>
      <c r="S139" s="2230">
        <f t="shared" ref="S139" si="50">BT140</f>
        <v>0</v>
      </c>
      <c r="T139" s="2231"/>
      <c r="U139" s="2231"/>
      <c r="V139" s="2231"/>
      <c r="W139" s="2232"/>
      <c r="X139" s="2230">
        <f t="shared" ref="X139" si="51">BC140</f>
        <v>0</v>
      </c>
      <c r="Y139" s="2231"/>
      <c r="Z139" s="2231"/>
      <c r="AA139" s="2231"/>
      <c r="AB139" s="2232"/>
      <c r="AC139" s="1355"/>
      <c r="AD139" s="2183"/>
      <c r="AE139" s="2184"/>
      <c r="AF139" s="2184"/>
      <c r="AG139" s="2184"/>
      <c r="AH139" s="2185"/>
      <c r="AI139" s="1355"/>
      <c r="AL139" s="1420"/>
      <c r="AM139" s="1416"/>
      <c r="AN139" s="1416"/>
      <c r="AO139" s="1416"/>
      <c r="AP139" s="1416"/>
      <c r="AQ139" s="1416"/>
      <c r="AR139" s="1416"/>
      <c r="AS139" s="1416"/>
      <c r="AT139" s="1416"/>
      <c r="AU139" s="1446">
        <f t="shared" si="46"/>
        <v>0</v>
      </c>
      <c r="AV139" s="1416"/>
      <c r="AW139" s="1416"/>
      <c r="AX139" s="1416"/>
      <c r="AY139" s="1416"/>
      <c r="AZ139" s="1416"/>
      <c r="BA139" s="1416"/>
      <c r="BB139" s="1416"/>
      <c r="BC139" s="1447">
        <f t="shared" si="48"/>
        <v>0</v>
      </c>
      <c r="BD139" s="1416"/>
      <c r="BE139" s="1416"/>
      <c r="BF139" s="1416"/>
      <c r="BG139" s="1416"/>
      <c r="BH139" s="1416"/>
      <c r="BI139" s="1416"/>
      <c r="BJ139" s="1416"/>
      <c r="BK139" s="1416"/>
      <c r="BL139" s="1446">
        <f t="shared" si="47"/>
        <v>0</v>
      </c>
      <c r="BM139" s="1416"/>
      <c r="BN139" s="1416"/>
      <c r="BO139" s="1416"/>
      <c r="BP139" s="1416"/>
      <c r="BQ139" s="1416"/>
      <c r="BR139" s="1416"/>
      <c r="BS139" s="1416"/>
      <c r="BT139" s="1447">
        <f t="shared" si="49"/>
        <v>0</v>
      </c>
    </row>
    <row r="140" spans="2:72" s="1419" customFormat="1" ht="15" customHeight="1" x14ac:dyDescent="0.2">
      <c r="B140" s="1370"/>
      <c r="C140" s="1422" t="s">
        <v>20</v>
      </c>
      <c r="D140" s="2171" t="s">
        <v>1425</v>
      </c>
      <c r="E140" s="2172"/>
      <c r="F140" s="2172"/>
      <c r="G140" s="2172"/>
      <c r="H140" s="2172"/>
      <c r="I140" s="2172"/>
      <c r="J140" s="2172"/>
      <c r="K140" s="2172"/>
      <c r="L140" s="2172"/>
      <c r="M140" s="2172"/>
      <c r="N140" s="2173"/>
      <c r="O140" s="2174" t="s">
        <v>1426</v>
      </c>
      <c r="P140" s="2175"/>
      <c r="Q140" s="2176"/>
      <c r="R140" s="2177"/>
      <c r="S140" s="2230">
        <f t="shared" ref="S140:S151" si="52">BT141</f>
        <v>0</v>
      </c>
      <c r="T140" s="2231"/>
      <c r="U140" s="2231"/>
      <c r="V140" s="2231"/>
      <c r="W140" s="2232"/>
      <c r="X140" s="2230">
        <f t="shared" ref="X140:X151" si="53">BC141</f>
        <v>0</v>
      </c>
      <c r="Y140" s="2231"/>
      <c r="Z140" s="2231"/>
      <c r="AA140" s="2231"/>
      <c r="AB140" s="2232"/>
      <c r="AC140" s="1355"/>
      <c r="AD140" s="2183"/>
      <c r="AE140" s="2184"/>
      <c r="AF140" s="2184"/>
      <c r="AG140" s="2184"/>
      <c r="AH140" s="2185"/>
      <c r="AI140" s="1355"/>
      <c r="AL140" s="1420"/>
      <c r="AM140" s="1416"/>
      <c r="AN140" s="1416"/>
      <c r="AO140" s="1416"/>
      <c r="AP140" s="1416"/>
      <c r="AQ140" s="1416"/>
      <c r="AR140" s="1416"/>
      <c r="AS140" s="1416"/>
      <c r="AT140" s="1416"/>
      <c r="AU140" s="1446">
        <f t="shared" si="46"/>
        <v>0</v>
      </c>
      <c r="AV140" s="1416"/>
      <c r="AW140" s="1416"/>
      <c r="AX140" s="1416"/>
      <c r="AY140" s="1416"/>
      <c r="AZ140" s="1416"/>
      <c r="BA140" s="1416"/>
      <c r="BB140" s="1416"/>
      <c r="BC140" s="1447">
        <f t="shared" si="48"/>
        <v>0</v>
      </c>
      <c r="BD140" s="1416"/>
      <c r="BE140" s="1416"/>
      <c r="BF140" s="1416"/>
      <c r="BG140" s="1416"/>
      <c r="BH140" s="1416"/>
      <c r="BI140" s="1416"/>
      <c r="BJ140" s="1416"/>
      <c r="BK140" s="1416"/>
      <c r="BL140" s="1446">
        <f t="shared" si="47"/>
        <v>0</v>
      </c>
      <c r="BM140" s="1416"/>
      <c r="BN140" s="1416"/>
      <c r="BO140" s="1416"/>
      <c r="BP140" s="1416"/>
      <c r="BQ140" s="1416"/>
      <c r="BR140" s="1416"/>
      <c r="BS140" s="1416"/>
      <c r="BT140" s="1447">
        <f t="shared" si="49"/>
        <v>0</v>
      </c>
    </row>
    <row r="141" spans="2:72" s="1419" customFormat="1" ht="15" customHeight="1" x14ac:dyDescent="0.2">
      <c r="B141" s="1370"/>
      <c r="C141" s="1422" t="s">
        <v>21</v>
      </c>
      <c r="D141" s="2171" t="s">
        <v>1427</v>
      </c>
      <c r="E141" s="2172"/>
      <c r="F141" s="2172"/>
      <c r="G141" s="2172"/>
      <c r="H141" s="2172"/>
      <c r="I141" s="2172"/>
      <c r="J141" s="2172"/>
      <c r="K141" s="2172"/>
      <c r="L141" s="2172"/>
      <c r="M141" s="2172"/>
      <c r="N141" s="2173"/>
      <c r="O141" s="2174" t="s">
        <v>239</v>
      </c>
      <c r="P141" s="2175"/>
      <c r="Q141" s="2176"/>
      <c r="R141" s="2177"/>
      <c r="S141" s="2230">
        <f t="shared" si="52"/>
        <v>0</v>
      </c>
      <c r="T141" s="2231"/>
      <c r="U141" s="2231"/>
      <c r="V141" s="2231"/>
      <c r="W141" s="2232"/>
      <c r="X141" s="2230">
        <f t="shared" si="53"/>
        <v>0</v>
      </c>
      <c r="Y141" s="2231"/>
      <c r="Z141" s="2231"/>
      <c r="AA141" s="2231"/>
      <c r="AB141" s="2232"/>
      <c r="AC141" s="1355"/>
      <c r="AD141" s="2183"/>
      <c r="AE141" s="2184"/>
      <c r="AF141" s="2184"/>
      <c r="AG141" s="2184"/>
      <c r="AH141" s="2185"/>
      <c r="AI141" s="1355"/>
      <c r="AL141" s="1420"/>
      <c r="AM141" s="1416"/>
      <c r="AN141" s="1416"/>
      <c r="AO141" s="1416"/>
      <c r="AP141" s="1416"/>
      <c r="AQ141" s="1416"/>
      <c r="AR141" s="1416"/>
      <c r="AS141" s="1416"/>
      <c r="AT141" s="1416"/>
      <c r="AU141" s="1446">
        <f t="shared" si="46"/>
        <v>0</v>
      </c>
      <c r="AV141" s="1416"/>
      <c r="AW141" s="1416"/>
      <c r="AX141" s="1416"/>
      <c r="AY141" s="1416"/>
      <c r="AZ141" s="1416"/>
      <c r="BA141" s="1416"/>
      <c r="BB141" s="1416"/>
      <c r="BC141" s="1447">
        <f t="shared" si="48"/>
        <v>0</v>
      </c>
      <c r="BD141" s="1416"/>
      <c r="BE141" s="1416"/>
      <c r="BF141" s="1416"/>
      <c r="BG141" s="1416"/>
      <c r="BH141" s="1416"/>
      <c r="BI141" s="1416"/>
      <c r="BJ141" s="1416"/>
      <c r="BK141" s="1416"/>
      <c r="BL141" s="1446">
        <f t="shared" si="47"/>
        <v>0</v>
      </c>
      <c r="BM141" s="1416"/>
      <c r="BN141" s="1416"/>
      <c r="BO141" s="1416"/>
      <c r="BP141" s="1416"/>
      <c r="BQ141" s="1416"/>
      <c r="BR141" s="1416"/>
      <c r="BS141" s="1416"/>
      <c r="BT141" s="1447">
        <f t="shared" si="49"/>
        <v>0</v>
      </c>
    </row>
    <row r="142" spans="2:72" s="1419" customFormat="1" ht="15" customHeight="1" x14ac:dyDescent="0.2">
      <c r="B142" s="1370"/>
      <c r="C142" s="1422" t="s">
        <v>22</v>
      </c>
      <c r="D142" s="2171" t="s">
        <v>1428</v>
      </c>
      <c r="E142" s="2172"/>
      <c r="F142" s="2172"/>
      <c r="G142" s="2172"/>
      <c r="H142" s="2172"/>
      <c r="I142" s="2172"/>
      <c r="J142" s="2172"/>
      <c r="K142" s="2172"/>
      <c r="L142" s="2172"/>
      <c r="M142" s="2172"/>
      <c r="N142" s="2173"/>
      <c r="O142" s="2174" t="s">
        <v>267</v>
      </c>
      <c r="P142" s="2175"/>
      <c r="Q142" s="2176"/>
      <c r="R142" s="2177"/>
      <c r="S142" s="2230">
        <f t="shared" si="52"/>
        <v>0</v>
      </c>
      <c r="T142" s="2231"/>
      <c r="U142" s="2231"/>
      <c r="V142" s="2231"/>
      <c r="W142" s="2232"/>
      <c r="X142" s="2230">
        <f t="shared" si="53"/>
        <v>0</v>
      </c>
      <c r="Y142" s="2231"/>
      <c r="Z142" s="2231"/>
      <c r="AA142" s="2231"/>
      <c r="AB142" s="2232"/>
      <c r="AC142" s="1355"/>
      <c r="AD142" s="2183"/>
      <c r="AE142" s="2184"/>
      <c r="AF142" s="2184"/>
      <c r="AG142" s="2184"/>
      <c r="AH142" s="2185"/>
      <c r="AI142" s="1355"/>
      <c r="AL142" s="1420"/>
      <c r="AM142" s="1416"/>
      <c r="AN142" s="1416"/>
      <c r="AO142" s="1416"/>
      <c r="AP142" s="1416"/>
      <c r="AQ142" s="1416"/>
      <c r="AR142" s="1416"/>
      <c r="AS142" s="1416"/>
      <c r="AT142" s="1416"/>
      <c r="AU142" s="1446">
        <f t="shared" si="46"/>
        <v>0</v>
      </c>
      <c r="AV142" s="1416"/>
      <c r="AW142" s="1416"/>
      <c r="AX142" s="1416"/>
      <c r="AY142" s="1416"/>
      <c r="AZ142" s="1416"/>
      <c r="BA142" s="1416"/>
      <c r="BB142" s="1416"/>
      <c r="BC142" s="1447">
        <f t="shared" si="48"/>
        <v>0</v>
      </c>
      <c r="BD142" s="1416"/>
      <c r="BE142" s="1416"/>
      <c r="BF142" s="1416"/>
      <c r="BG142" s="1416"/>
      <c r="BH142" s="1416"/>
      <c r="BI142" s="1416"/>
      <c r="BJ142" s="1416"/>
      <c r="BK142" s="1416"/>
      <c r="BL142" s="1446">
        <f t="shared" si="47"/>
        <v>0</v>
      </c>
      <c r="BM142" s="1416"/>
      <c r="BN142" s="1416"/>
      <c r="BO142" s="1416"/>
      <c r="BP142" s="1416"/>
      <c r="BQ142" s="1416"/>
      <c r="BR142" s="1416"/>
      <c r="BS142" s="1416"/>
      <c r="BT142" s="1447">
        <f t="shared" si="49"/>
        <v>0</v>
      </c>
    </row>
    <row r="143" spans="2:72" s="1419" customFormat="1" ht="15" customHeight="1" x14ac:dyDescent="0.2">
      <c r="B143" s="1370"/>
      <c r="C143" s="1422" t="s">
        <v>23</v>
      </c>
      <c r="D143" s="2171" t="s">
        <v>1429</v>
      </c>
      <c r="E143" s="2172"/>
      <c r="F143" s="2172"/>
      <c r="G143" s="2172"/>
      <c r="H143" s="2172"/>
      <c r="I143" s="2172"/>
      <c r="J143" s="2172"/>
      <c r="K143" s="2172"/>
      <c r="L143" s="2172"/>
      <c r="M143" s="2172"/>
      <c r="N143" s="2173"/>
      <c r="O143" s="2174" t="s">
        <v>269</v>
      </c>
      <c r="P143" s="2175"/>
      <c r="Q143" s="2176"/>
      <c r="R143" s="2177"/>
      <c r="S143" s="2230">
        <f t="shared" si="52"/>
        <v>0</v>
      </c>
      <c r="T143" s="2231"/>
      <c r="U143" s="2231"/>
      <c r="V143" s="2231"/>
      <c r="W143" s="2232"/>
      <c r="X143" s="2230">
        <f t="shared" si="53"/>
        <v>0</v>
      </c>
      <c r="Y143" s="2231"/>
      <c r="Z143" s="2231"/>
      <c r="AA143" s="2231"/>
      <c r="AB143" s="2232"/>
      <c r="AC143" s="1355"/>
      <c r="AD143" s="2183"/>
      <c r="AE143" s="2184"/>
      <c r="AF143" s="2184"/>
      <c r="AG143" s="2184"/>
      <c r="AH143" s="2185"/>
      <c r="AI143" s="1355"/>
      <c r="AL143" s="1420"/>
      <c r="AM143" s="1416" t="s">
        <v>273</v>
      </c>
      <c r="AN143" s="1416"/>
      <c r="AO143" s="1416"/>
      <c r="AP143" s="1416"/>
      <c r="AQ143" s="1416"/>
      <c r="AR143" s="1416"/>
      <c r="AS143" s="1416"/>
      <c r="AT143" s="1416"/>
      <c r="AU143" s="1446">
        <f t="shared" si="46"/>
        <v>0</v>
      </c>
      <c r="AV143" s="1416"/>
      <c r="AW143" s="1416"/>
      <c r="AX143" s="1416"/>
      <c r="AY143" s="1416"/>
      <c r="AZ143" s="1416"/>
      <c r="BA143" s="1416"/>
      <c r="BB143" s="1416"/>
      <c r="BC143" s="1447">
        <f t="shared" si="48"/>
        <v>0</v>
      </c>
      <c r="BD143" s="1416" t="s">
        <v>273</v>
      </c>
      <c r="BE143" s="1416"/>
      <c r="BF143" s="1416"/>
      <c r="BG143" s="1416"/>
      <c r="BH143" s="1416"/>
      <c r="BI143" s="1416"/>
      <c r="BJ143" s="1416"/>
      <c r="BK143" s="1416"/>
      <c r="BL143" s="1446">
        <f t="shared" si="47"/>
        <v>0</v>
      </c>
      <c r="BM143" s="1416"/>
      <c r="BN143" s="1416"/>
      <c r="BO143" s="1416"/>
      <c r="BP143" s="1416"/>
      <c r="BQ143" s="1416"/>
      <c r="BR143" s="1416"/>
      <c r="BS143" s="1416"/>
      <c r="BT143" s="1447">
        <f t="shared" si="49"/>
        <v>0</v>
      </c>
    </row>
    <row r="144" spans="2:72" s="1419" customFormat="1" ht="15" customHeight="1" x14ac:dyDescent="0.2">
      <c r="B144" s="1370"/>
      <c r="C144" s="1422" t="s">
        <v>30</v>
      </c>
      <c r="D144" s="2171" t="s">
        <v>1430</v>
      </c>
      <c r="E144" s="2172"/>
      <c r="F144" s="2172"/>
      <c r="G144" s="2172"/>
      <c r="H144" s="2172"/>
      <c r="I144" s="2172"/>
      <c r="J144" s="2172"/>
      <c r="K144" s="2172"/>
      <c r="L144" s="2172"/>
      <c r="M144" s="2172"/>
      <c r="N144" s="2173"/>
      <c r="O144" s="2174" t="s">
        <v>271</v>
      </c>
      <c r="P144" s="2175"/>
      <c r="Q144" s="2176"/>
      <c r="R144" s="2177"/>
      <c r="S144" s="2230">
        <f t="shared" si="52"/>
        <v>0</v>
      </c>
      <c r="T144" s="2231"/>
      <c r="U144" s="2231"/>
      <c r="V144" s="2231"/>
      <c r="W144" s="2232"/>
      <c r="X144" s="2230">
        <f t="shared" si="53"/>
        <v>0</v>
      </c>
      <c r="Y144" s="2231"/>
      <c r="Z144" s="2231"/>
      <c r="AA144" s="2231"/>
      <c r="AB144" s="2232"/>
      <c r="AC144" s="1355"/>
      <c r="AD144" s="2183"/>
      <c r="AE144" s="2184"/>
      <c r="AF144" s="2184"/>
      <c r="AG144" s="2184"/>
      <c r="AH144" s="2185"/>
      <c r="AI144" s="1355"/>
      <c r="AL144" s="1420"/>
      <c r="AM144" s="1416"/>
      <c r="AN144" s="1416"/>
      <c r="AO144" s="1416"/>
      <c r="AP144" s="1416"/>
      <c r="AQ144" s="1416"/>
      <c r="AR144" s="1416"/>
      <c r="AS144" s="1416"/>
      <c r="AT144" s="1416"/>
      <c r="AU144" s="1446">
        <f t="shared" si="46"/>
        <v>0</v>
      </c>
      <c r="AV144" s="1416"/>
      <c r="AW144" s="1416"/>
      <c r="AX144" s="1416"/>
      <c r="AY144" s="1416"/>
      <c r="AZ144" s="1416"/>
      <c r="BA144" s="1416"/>
      <c r="BB144" s="1416"/>
      <c r="BC144" s="1447">
        <f t="shared" si="48"/>
        <v>0</v>
      </c>
      <c r="BD144" s="1416"/>
      <c r="BE144" s="1416"/>
      <c r="BF144" s="1416"/>
      <c r="BG144" s="1416"/>
      <c r="BH144" s="1416"/>
      <c r="BI144" s="1416"/>
      <c r="BJ144" s="1416"/>
      <c r="BK144" s="1416"/>
      <c r="BL144" s="1446">
        <f t="shared" si="47"/>
        <v>0</v>
      </c>
      <c r="BM144" s="1416"/>
      <c r="BN144" s="1416"/>
      <c r="BO144" s="1416"/>
      <c r="BP144" s="1416"/>
      <c r="BQ144" s="1416"/>
      <c r="BR144" s="1416"/>
      <c r="BS144" s="1416"/>
      <c r="BT144" s="1447">
        <f t="shared" si="49"/>
        <v>0</v>
      </c>
    </row>
    <row r="145" spans="2:72" s="1419" customFormat="1" ht="15" customHeight="1" x14ac:dyDescent="0.2">
      <c r="B145" s="1370"/>
      <c r="C145" s="1422" t="s">
        <v>31</v>
      </c>
      <c r="D145" s="2171" t="s">
        <v>1431</v>
      </c>
      <c r="E145" s="2172"/>
      <c r="F145" s="2172"/>
      <c r="G145" s="2172"/>
      <c r="H145" s="2172"/>
      <c r="I145" s="2172"/>
      <c r="J145" s="2172"/>
      <c r="K145" s="2172"/>
      <c r="L145" s="2172"/>
      <c r="M145" s="2172"/>
      <c r="N145" s="2173"/>
      <c r="O145" s="2174" t="s">
        <v>1219</v>
      </c>
      <c r="P145" s="2175"/>
      <c r="Q145" s="2176"/>
      <c r="R145" s="2177"/>
      <c r="S145" s="2230">
        <f t="shared" si="52"/>
        <v>0</v>
      </c>
      <c r="T145" s="2231"/>
      <c r="U145" s="2231"/>
      <c r="V145" s="2231"/>
      <c r="W145" s="2232"/>
      <c r="X145" s="2230">
        <f t="shared" si="53"/>
        <v>0</v>
      </c>
      <c r="Y145" s="2231"/>
      <c r="Z145" s="2231"/>
      <c r="AA145" s="2231"/>
      <c r="AB145" s="2232"/>
      <c r="AC145" s="1355"/>
      <c r="AD145" s="2183"/>
      <c r="AE145" s="2184"/>
      <c r="AF145" s="2184"/>
      <c r="AG145" s="2184"/>
      <c r="AH145" s="2185"/>
      <c r="AI145" s="1355"/>
      <c r="AL145" s="1420"/>
      <c r="AM145" s="1416"/>
      <c r="AN145" s="1416"/>
      <c r="AO145" s="1416"/>
      <c r="AP145" s="1416"/>
      <c r="AQ145" s="1416"/>
      <c r="AR145" s="1416"/>
      <c r="AS145" s="1416"/>
      <c r="AT145" s="1416"/>
      <c r="AU145" s="1446">
        <f t="shared" si="46"/>
        <v>0</v>
      </c>
      <c r="AV145" s="1416"/>
      <c r="AW145" s="1416"/>
      <c r="AX145" s="1416"/>
      <c r="AY145" s="1416"/>
      <c r="AZ145" s="1416"/>
      <c r="BA145" s="1416"/>
      <c r="BB145" s="1416"/>
      <c r="BC145" s="1447">
        <f t="shared" si="48"/>
        <v>0</v>
      </c>
      <c r="BD145" s="1416"/>
      <c r="BE145" s="1416"/>
      <c r="BF145" s="1416"/>
      <c r="BG145" s="1416"/>
      <c r="BH145" s="1416"/>
      <c r="BI145" s="1416"/>
      <c r="BJ145" s="1416"/>
      <c r="BK145" s="1416"/>
      <c r="BL145" s="1446">
        <f t="shared" si="47"/>
        <v>0</v>
      </c>
      <c r="BM145" s="1416"/>
      <c r="BN145" s="1416"/>
      <c r="BO145" s="1416"/>
      <c r="BP145" s="1416"/>
      <c r="BQ145" s="1416"/>
      <c r="BR145" s="1416"/>
      <c r="BS145" s="1416"/>
      <c r="BT145" s="1447">
        <f t="shared" si="49"/>
        <v>0</v>
      </c>
    </row>
    <row r="146" spans="2:72" s="1419" customFormat="1" ht="15" customHeight="1" x14ac:dyDescent="0.2">
      <c r="B146" s="1370"/>
      <c r="C146" s="1422" t="s">
        <v>1391</v>
      </c>
      <c r="D146" s="2171" t="s">
        <v>1432</v>
      </c>
      <c r="E146" s="2172"/>
      <c r="F146" s="2172"/>
      <c r="G146" s="2172"/>
      <c r="H146" s="2172"/>
      <c r="I146" s="2172"/>
      <c r="J146" s="2172"/>
      <c r="K146" s="2172"/>
      <c r="L146" s="2172"/>
      <c r="M146" s="2172"/>
      <c r="N146" s="2173"/>
      <c r="O146" s="2174" t="s">
        <v>277</v>
      </c>
      <c r="P146" s="2175"/>
      <c r="Q146" s="2176"/>
      <c r="R146" s="2177"/>
      <c r="S146" s="2230">
        <f t="shared" si="52"/>
        <v>0</v>
      </c>
      <c r="T146" s="2231"/>
      <c r="U146" s="2231"/>
      <c r="V146" s="2231"/>
      <c r="W146" s="2232"/>
      <c r="X146" s="2230">
        <f t="shared" si="53"/>
        <v>0</v>
      </c>
      <c r="Y146" s="2231"/>
      <c r="Z146" s="2231"/>
      <c r="AA146" s="2231"/>
      <c r="AB146" s="2232"/>
      <c r="AC146" s="1355"/>
      <c r="AD146" s="2183"/>
      <c r="AE146" s="2184"/>
      <c r="AF146" s="2184"/>
      <c r="AG146" s="2184"/>
      <c r="AH146" s="2185"/>
      <c r="AI146" s="1355"/>
      <c r="AL146" s="1420"/>
      <c r="AM146" s="1416"/>
      <c r="AN146" s="1416"/>
      <c r="AO146" s="1416"/>
      <c r="AP146" s="1416"/>
      <c r="AQ146" s="1416"/>
      <c r="AR146" s="1416"/>
      <c r="AS146" s="1416"/>
      <c r="AT146" s="1416"/>
      <c r="AU146" s="1446">
        <f t="shared" si="46"/>
        <v>0</v>
      </c>
      <c r="AV146" s="1416"/>
      <c r="AW146" s="1416"/>
      <c r="AX146" s="1416"/>
      <c r="AY146" s="1416"/>
      <c r="AZ146" s="1416"/>
      <c r="BA146" s="1416"/>
      <c r="BB146" s="1416"/>
      <c r="BC146" s="1447">
        <f t="shared" si="48"/>
        <v>0</v>
      </c>
      <c r="BD146" s="1416"/>
      <c r="BE146" s="1416"/>
      <c r="BF146" s="1416"/>
      <c r="BG146" s="1416"/>
      <c r="BH146" s="1416"/>
      <c r="BI146" s="1416"/>
      <c r="BJ146" s="1416"/>
      <c r="BK146" s="1416"/>
      <c r="BL146" s="1446">
        <f t="shared" si="47"/>
        <v>0</v>
      </c>
      <c r="BM146" s="1416"/>
      <c r="BN146" s="1416"/>
      <c r="BO146" s="1416"/>
      <c r="BP146" s="1416"/>
      <c r="BQ146" s="1416"/>
      <c r="BR146" s="1416"/>
      <c r="BS146" s="1416"/>
      <c r="BT146" s="1447">
        <f t="shared" si="49"/>
        <v>0</v>
      </c>
    </row>
    <row r="147" spans="2:72" s="1419" customFormat="1" ht="15" customHeight="1" x14ac:dyDescent="0.2">
      <c r="B147" s="1370"/>
      <c r="C147" s="1422" t="s">
        <v>1053</v>
      </c>
      <c r="D147" s="2171" t="s">
        <v>1433</v>
      </c>
      <c r="E147" s="2172"/>
      <c r="F147" s="2172"/>
      <c r="G147" s="2172"/>
      <c r="H147" s="2172"/>
      <c r="I147" s="2172"/>
      <c r="J147" s="2172"/>
      <c r="K147" s="2172"/>
      <c r="L147" s="2172"/>
      <c r="M147" s="2172"/>
      <c r="N147" s="2173"/>
      <c r="O147" s="2174" t="s">
        <v>1434</v>
      </c>
      <c r="P147" s="2175"/>
      <c r="Q147" s="2176"/>
      <c r="R147" s="2177"/>
      <c r="S147" s="2230">
        <f t="shared" si="52"/>
        <v>0</v>
      </c>
      <c r="T147" s="2231"/>
      <c r="U147" s="2231"/>
      <c r="V147" s="2231"/>
      <c r="W147" s="2232"/>
      <c r="X147" s="2230">
        <f t="shared" si="53"/>
        <v>0</v>
      </c>
      <c r="Y147" s="2231"/>
      <c r="Z147" s="2231"/>
      <c r="AA147" s="2231"/>
      <c r="AB147" s="2232"/>
      <c r="AC147" s="1355"/>
      <c r="AD147" s="2183"/>
      <c r="AE147" s="2184"/>
      <c r="AF147" s="2184"/>
      <c r="AG147" s="2184"/>
      <c r="AH147" s="2185"/>
      <c r="AI147" s="1355"/>
      <c r="AL147" s="1420"/>
      <c r="AM147" s="1416" t="s">
        <v>1225</v>
      </c>
      <c r="AN147" s="1416" t="s">
        <v>1227</v>
      </c>
      <c r="AO147" s="1416" t="s">
        <v>1229</v>
      </c>
      <c r="AP147" s="1416"/>
      <c r="AQ147" s="1416"/>
      <c r="AR147" s="1416"/>
      <c r="AS147" s="1416"/>
      <c r="AT147" s="1416"/>
      <c r="AU147" s="1446">
        <f t="shared" si="46"/>
        <v>0</v>
      </c>
      <c r="AV147" s="1446">
        <f>SUMIF(dmtk,AN147,dudkyco)</f>
        <v>0</v>
      </c>
      <c r="AW147" s="1446">
        <f>SUMIF(dmtk,AO147,dudkyco)</f>
        <v>0</v>
      </c>
      <c r="AX147" s="1416"/>
      <c r="AY147" s="1416"/>
      <c r="AZ147" s="1416"/>
      <c r="BA147" s="1416"/>
      <c r="BB147" s="1416"/>
      <c r="BC147" s="1447">
        <f t="shared" si="48"/>
        <v>0</v>
      </c>
      <c r="BD147" s="1416" t="s">
        <v>1225</v>
      </c>
      <c r="BE147" s="1416" t="s">
        <v>1227</v>
      </c>
      <c r="BF147" s="1416" t="s">
        <v>1229</v>
      </c>
      <c r="BG147" s="1416"/>
      <c r="BH147" s="1416"/>
      <c r="BI147" s="1416"/>
      <c r="BJ147" s="1416"/>
      <c r="BK147" s="1416"/>
      <c r="BL147" s="1446">
        <f t="shared" si="47"/>
        <v>0</v>
      </c>
      <c r="BM147" s="1446">
        <f>SUMIF(dmtk,BE147,duckco)</f>
        <v>0</v>
      </c>
      <c r="BN147" s="1446">
        <f>SUMIF(dmtk,BF147,duckco)</f>
        <v>0</v>
      </c>
      <c r="BO147" s="1416"/>
      <c r="BP147" s="1416"/>
      <c r="BQ147" s="1416"/>
      <c r="BR147" s="1416"/>
      <c r="BS147" s="1416"/>
      <c r="BT147" s="1447">
        <f t="shared" si="49"/>
        <v>0</v>
      </c>
    </row>
    <row r="148" spans="2:72" s="1419" customFormat="1" ht="15" customHeight="1" x14ac:dyDescent="0.2">
      <c r="B148" s="1370"/>
      <c r="C148" s="1422" t="s">
        <v>32</v>
      </c>
      <c r="D148" s="2171" t="s">
        <v>1435</v>
      </c>
      <c r="E148" s="2172"/>
      <c r="F148" s="2172"/>
      <c r="G148" s="2172"/>
      <c r="H148" s="2172"/>
      <c r="I148" s="2172"/>
      <c r="J148" s="2172"/>
      <c r="K148" s="2172"/>
      <c r="L148" s="2172"/>
      <c r="M148" s="2172"/>
      <c r="N148" s="2173"/>
      <c r="O148" s="2174" t="s">
        <v>1436</v>
      </c>
      <c r="P148" s="2175"/>
      <c r="Q148" s="2176"/>
      <c r="R148" s="2177"/>
      <c r="S148" s="2230">
        <f t="shared" si="52"/>
        <v>0</v>
      </c>
      <c r="T148" s="2231"/>
      <c r="U148" s="2231"/>
      <c r="V148" s="2231"/>
      <c r="W148" s="2232"/>
      <c r="X148" s="2230">
        <f t="shared" si="53"/>
        <v>0</v>
      </c>
      <c r="Y148" s="2231"/>
      <c r="Z148" s="2231"/>
      <c r="AA148" s="2231"/>
      <c r="AB148" s="2232"/>
      <c r="AC148" s="1355"/>
      <c r="AD148" s="2183"/>
      <c r="AE148" s="2184"/>
      <c r="AF148" s="2184"/>
      <c r="AG148" s="2184"/>
      <c r="AH148" s="2185"/>
      <c r="AI148" s="1355"/>
      <c r="AL148" s="1420"/>
      <c r="AM148" s="1416" t="s">
        <v>1231</v>
      </c>
      <c r="AN148" s="1416"/>
      <c r="AO148" s="1416"/>
      <c r="AP148" s="1416"/>
      <c r="AQ148" s="1416"/>
      <c r="AR148" s="1416"/>
      <c r="AS148" s="1416"/>
      <c r="AT148" s="1416"/>
      <c r="AU148" s="1446">
        <f t="shared" si="46"/>
        <v>0</v>
      </c>
      <c r="AV148" s="1416"/>
      <c r="AW148" s="1416"/>
      <c r="AX148" s="1416"/>
      <c r="AY148" s="1416"/>
      <c r="AZ148" s="1416"/>
      <c r="BA148" s="1416"/>
      <c r="BB148" s="1416"/>
      <c r="BC148" s="1447">
        <f t="shared" si="48"/>
        <v>0</v>
      </c>
      <c r="BD148" s="1416" t="s">
        <v>1231</v>
      </c>
      <c r="BE148" s="1416"/>
      <c r="BF148" s="1416"/>
      <c r="BG148" s="1416"/>
      <c r="BH148" s="1416"/>
      <c r="BI148" s="1416"/>
      <c r="BJ148" s="1416"/>
      <c r="BK148" s="1416"/>
      <c r="BL148" s="1446">
        <f t="shared" si="47"/>
        <v>0</v>
      </c>
      <c r="BM148" s="1416"/>
      <c r="BN148" s="1416"/>
      <c r="BO148" s="1416"/>
      <c r="BP148" s="1416"/>
      <c r="BQ148" s="1416"/>
      <c r="BR148" s="1416"/>
      <c r="BS148" s="1416"/>
      <c r="BT148" s="1447">
        <f t="shared" si="49"/>
        <v>0</v>
      </c>
    </row>
    <row r="149" spans="2:72" s="1419" customFormat="1" ht="15" customHeight="1" x14ac:dyDescent="0.2">
      <c r="B149" s="1370"/>
      <c r="C149" s="1422" t="s">
        <v>87</v>
      </c>
      <c r="D149" s="2171" t="s">
        <v>1437</v>
      </c>
      <c r="E149" s="2172"/>
      <c r="F149" s="2172"/>
      <c r="G149" s="2172"/>
      <c r="H149" s="2172"/>
      <c r="I149" s="2172"/>
      <c r="J149" s="2172"/>
      <c r="K149" s="2172"/>
      <c r="L149" s="2172"/>
      <c r="M149" s="2172"/>
      <c r="N149" s="2173"/>
      <c r="O149" s="2174" t="s">
        <v>294</v>
      </c>
      <c r="P149" s="2175"/>
      <c r="Q149" s="2176"/>
      <c r="R149" s="2177"/>
      <c r="S149" s="2230">
        <f t="shared" si="52"/>
        <v>0</v>
      </c>
      <c r="T149" s="2231"/>
      <c r="U149" s="2231"/>
      <c r="V149" s="2231"/>
      <c r="W149" s="2232"/>
      <c r="X149" s="2230">
        <f t="shared" si="53"/>
        <v>0</v>
      </c>
      <c r="Y149" s="2231"/>
      <c r="Z149" s="2231"/>
      <c r="AA149" s="2231"/>
      <c r="AB149" s="2232"/>
      <c r="AC149" s="1355"/>
      <c r="AD149" s="2183"/>
      <c r="AE149" s="2184"/>
      <c r="AF149" s="2184"/>
      <c r="AG149" s="2184"/>
      <c r="AH149" s="2185"/>
      <c r="AI149" s="1355"/>
      <c r="AL149" s="1420"/>
      <c r="AM149" s="1416"/>
      <c r="AN149" s="1416"/>
      <c r="AO149" s="1416"/>
      <c r="AP149" s="1416"/>
      <c r="AQ149" s="1416"/>
      <c r="AR149" s="1416"/>
      <c r="AS149" s="1416"/>
      <c r="AT149" s="1416"/>
      <c r="AU149" s="1446">
        <f t="shared" si="46"/>
        <v>0</v>
      </c>
      <c r="AV149" s="1416"/>
      <c r="AW149" s="1416"/>
      <c r="AX149" s="1416"/>
      <c r="AY149" s="1416"/>
      <c r="AZ149" s="1416"/>
      <c r="BA149" s="1416"/>
      <c r="BB149" s="1416"/>
      <c r="BC149" s="1447">
        <f t="shared" si="48"/>
        <v>0</v>
      </c>
      <c r="BD149" s="1416"/>
      <c r="BE149" s="1416"/>
      <c r="BF149" s="1416"/>
      <c r="BG149" s="1416"/>
      <c r="BH149" s="1416"/>
      <c r="BI149" s="1416"/>
      <c r="BJ149" s="1416"/>
      <c r="BK149" s="1416"/>
      <c r="BL149" s="1446">
        <f t="shared" si="47"/>
        <v>0</v>
      </c>
      <c r="BM149" s="1416"/>
      <c r="BN149" s="1416"/>
      <c r="BO149" s="1416"/>
      <c r="BP149" s="1416"/>
      <c r="BQ149" s="1416"/>
      <c r="BR149" s="1416"/>
      <c r="BS149" s="1416"/>
      <c r="BT149" s="1447">
        <f t="shared" si="49"/>
        <v>0</v>
      </c>
    </row>
    <row r="150" spans="2:72" s="1419" customFormat="1" ht="15" customHeight="1" x14ac:dyDescent="0.2">
      <c r="B150" s="1370"/>
      <c r="C150" s="1422">
        <v>12</v>
      </c>
      <c r="D150" s="2171" t="s">
        <v>1438</v>
      </c>
      <c r="E150" s="2172"/>
      <c r="F150" s="2172"/>
      <c r="G150" s="2172"/>
      <c r="H150" s="2172"/>
      <c r="I150" s="2172"/>
      <c r="J150" s="2172"/>
      <c r="K150" s="2172"/>
      <c r="L150" s="2172"/>
      <c r="M150" s="2172"/>
      <c r="N150" s="2173"/>
      <c r="O150" s="2174" t="s">
        <v>1439</v>
      </c>
      <c r="P150" s="2175"/>
      <c r="Q150" s="2176"/>
      <c r="R150" s="2177"/>
      <c r="S150" s="2230">
        <f t="shared" si="52"/>
        <v>0</v>
      </c>
      <c r="T150" s="2231"/>
      <c r="U150" s="2231"/>
      <c r="V150" s="2231"/>
      <c r="W150" s="2232"/>
      <c r="X150" s="2230">
        <f t="shared" si="53"/>
        <v>0</v>
      </c>
      <c r="Y150" s="2231"/>
      <c r="Z150" s="2231"/>
      <c r="AA150" s="2231"/>
      <c r="AB150" s="2232"/>
      <c r="AC150" s="1355"/>
      <c r="AD150" s="2183"/>
      <c r="AE150" s="2184"/>
      <c r="AF150" s="2184"/>
      <c r="AG150" s="2184"/>
      <c r="AH150" s="2185"/>
      <c r="AI150" s="1355"/>
      <c r="AL150" s="1420"/>
      <c r="AM150" s="1416" t="s">
        <v>1234</v>
      </c>
      <c r="AN150" s="1416"/>
      <c r="AO150" s="1416"/>
      <c r="AP150" s="1416"/>
      <c r="AQ150" s="1416"/>
      <c r="AR150" s="1416"/>
      <c r="AS150" s="1416"/>
      <c r="AT150" s="1416"/>
      <c r="AU150" s="1446">
        <f t="shared" si="46"/>
        <v>0</v>
      </c>
      <c r="AV150" s="1416"/>
      <c r="AW150" s="1416"/>
      <c r="AX150" s="1416"/>
      <c r="AY150" s="1416"/>
      <c r="AZ150" s="1416"/>
      <c r="BA150" s="1416"/>
      <c r="BB150" s="1416"/>
      <c r="BC150" s="1447">
        <f t="shared" si="48"/>
        <v>0</v>
      </c>
      <c r="BD150" s="1416" t="s">
        <v>1234</v>
      </c>
      <c r="BE150" s="1416"/>
      <c r="BF150" s="1416"/>
      <c r="BG150" s="1416"/>
      <c r="BH150" s="1416"/>
      <c r="BI150" s="1416"/>
      <c r="BJ150" s="1416"/>
      <c r="BK150" s="1416"/>
      <c r="BL150" s="1446">
        <f t="shared" si="47"/>
        <v>0</v>
      </c>
      <c r="BM150" s="1416"/>
      <c r="BN150" s="1416"/>
      <c r="BO150" s="1416"/>
      <c r="BP150" s="1416"/>
      <c r="BQ150" s="1416"/>
      <c r="BR150" s="1416"/>
      <c r="BS150" s="1416"/>
      <c r="BT150" s="1447">
        <f t="shared" si="49"/>
        <v>0</v>
      </c>
    </row>
    <row r="151" spans="2:72" s="1419" customFormat="1" ht="15" customHeight="1" x14ac:dyDescent="0.2">
      <c r="B151" s="1370"/>
      <c r="C151" s="1421" t="s">
        <v>27</v>
      </c>
      <c r="D151" s="2171" t="s">
        <v>1440</v>
      </c>
      <c r="E151" s="2172"/>
      <c r="F151" s="2172"/>
      <c r="G151" s="2172"/>
      <c r="H151" s="2172"/>
      <c r="I151" s="2172"/>
      <c r="J151" s="2172"/>
      <c r="K151" s="2172"/>
      <c r="L151" s="2172"/>
      <c r="M151" s="2172"/>
      <c r="N151" s="2173"/>
      <c r="O151" s="2174" t="s">
        <v>1221</v>
      </c>
      <c r="P151" s="2175"/>
      <c r="Q151" s="2176"/>
      <c r="R151" s="2177"/>
      <c r="S151" s="2230">
        <f t="shared" si="52"/>
        <v>0</v>
      </c>
      <c r="T151" s="2231"/>
      <c r="U151" s="2231"/>
      <c r="V151" s="2231"/>
      <c r="W151" s="2232"/>
      <c r="X151" s="2230">
        <f t="shared" si="53"/>
        <v>0</v>
      </c>
      <c r="Y151" s="2231"/>
      <c r="Z151" s="2231"/>
      <c r="AA151" s="2231"/>
      <c r="AB151" s="2232"/>
      <c r="AC151" s="1355"/>
      <c r="AD151" s="2195"/>
      <c r="AE151" s="2196"/>
      <c r="AF151" s="2196"/>
      <c r="AG151" s="2196"/>
      <c r="AH151" s="2197"/>
      <c r="AI151" s="1355"/>
      <c r="AL151" s="1420"/>
      <c r="AM151" s="1416"/>
      <c r="AN151" s="1416"/>
      <c r="AO151" s="1416"/>
      <c r="AP151" s="1416"/>
      <c r="AQ151" s="1416"/>
      <c r="AR151" s="1416"/>
      <c r="AS151" s="1416"/>
      <c r="AT151" s="1416"/>
      <c r="AU151" s="1446">
        <f t="shared" si="46"/>
        <v>0</v>
      </c>
      <c r="AV151" s="1416"/>
      <c r="AW151" s="1416"/>
      <c r="AX151" s="1416"/>
      <c r="AY151" s="1416"/>
      <c r="AZ151" s="1416"/>
      <c r="BA151" s="1416"/>
      <c r="BB151" s="1416"/>
      <c r="BC151" s="1447">
        <f t="shared" si="48"/>
        <v>0</v>
      </c>
      <c r="BD151" s="1416"/>
      <c r="BE151" s="1416"/>
      <c r="BF151" s="1416"/>
      <c r="BG151" s="1416"/>
      <c r="BH151" s="1416"/>
      <c r="BI151" s="1416"/>
      <c r="BJ151" s="1416"/>
      <c r="BK151" s="1416"/>
      <c r="BL151" s="1446">
        <f t="shared" si="47"/>
        <v>0</v>
      </c>
      <c r="BM151" s="1416"/>
      <c r="BN151" s="1416"/>
      <c r="BO151" s="1416"/>
      <c r="BP151" s="1416"/>
      <c r="BQ151" s="1416"/>
      <c r="BR151" s="1416"/>
      <c r="BS151" s="1416"/>
      <c r="BT151" s="1447">
        <f t="shared" si="49"/>
        <v>0</v>
      </c>
    </row>
    <row r="152" spans="2:72" s="1419" customFormat="1" ht="15" customHeight="1" x14ac:dyDescent="0.2">
      <c r="B152" s="1370"/>
      <c r="C152" s="1422">
        <v>1</v>
      </c>
      <c r="D152" s="2154" t="s">
        <v>1441</v>
      </c>
      <c r="E152" s="2155"/>
      <c r="F152" s="2155"/>
      <c r="G152" s="2155"/>
      <c r="H152" s="2155"/>
      <c r="I152" s="2155"/>
      <c r="J152" s="2155"/>
      <c r="K152" s="2155"/>
      <c r="L152" s="2155"/>
      <c r="M152" s="2155"/>
      <c r="N152" s="2156"/>
      <c r="O152" s="2157" t="s">
        <v>1442</v>
      </c>
      <c r="P152" s="2158"/>
      <c r="Q152" s="2159"/>
      <c r="R152" s="2160"/>
      <c r="S152" s="2227">
        <f>S153+S170</f>
        <v>1235374597</v>
      </c>
      <c r="T152" s="2228"/>
      <c r="U152" s="2228"/>
      <c r="V152" s="2228"/>
      <c r="W152" s="2229"/>
      <c r="X152" s="2227">
        <f>X153+X170</f>
        <v>1235374597</v>
      </c>
      <c r="Y152" s="2228"/>
      <c r="Z152" s="2228"/>
      <c r="AA152" s="2228"/>
      <c r="AB152" s="2229"/>
      <c r="AC152" s="1355"/>
      <c r="AD152" s="2167"/>
      <c r="AE152" s="2168"/>
      <c r="AF152" s="2168"/>
      <c r="AG152" s="2169"/>
      <c r="AH152" s="2170"/>
      <c r="AI152" s="1355"/>
      <c r="AL152" s="1420"/>
      <c r="AM152" s="1416" t="s">
        <v>318</v>
      </c>
      <c r="AN152" s="1416"/>
      <c r="AO152" s="1416"/>
      <c r="AP152" s="1416"/>
      <c r="AQ152" s="1416"/>
      <c r="AR152" s="1416"/>
      <c r="AS152" s="1416"/>
      <c r="AT152" s="1416"/>
      <c r="AU152" s="1446">
        <f t="shared" si="46"/>
        <v>0</v>
      </c>
      <c r="AV152" s="1416"/>
      <c r="AW152" s="1416"/>
      <c r="AX152" s="1416"/>
      <c r="AY152" s="1416"/>
      <c r="AZ152" s="1416"/>
      <c r="BA152" s="1416"/>
      <c r="BB152" s="1416"/>
      <c r="BC152" s="1447">
        <f t="shared" si="48"/>
        <v>0</v>
      </c>
      <c r="BD152" s="1416" t="s">
        <v>318</v>
      </c>
      <c r="BE152" s="1416"/>
      <c r="BF152" s="1416"/>
      <c r="BG152" s="1416"/>
      <c r="BH152" s="1416"/>
      <c r="BI152" s="1416"/>
      <c r="BJ152" s="1416"/>
      <c r="BK152" s="1416"/>
      <c r="BL152" s="1446">
        <f t="shared" si="47"/>
        <v>0</v>
      </c>
      <c r="BM152" s="1416"/>
      <c r="BN152" s="1416"/>
      <c r="BO152" s="1416"/>
      <c r="BP152" s="1416"/>
      <c r="BQ152" s="1416"/>
      <c r="BR152" s="1416"/>
      <c r="BS152" s="1416"/>
      <c r="BT152" s="1447">
        <f t="shared" si="49"/>
        <v>0</v>
      </c>
    </row>
    <row r="153" spans="2:72" s="1419" customFormat="1" ht="15" customHeight="1" x14ac:dyDescent="0.2">
      <c r="B153" s="1370"/>
      <c r="C153" s="1422">
        <v>2</v>
      </c>
      <c r="D153" s="2154" t="s">
        <v>1443</v>
      </c>
      <c r="E153" s="2155"/>
      <c r="F153" s="2155"/>
      <c r="G153" s="2155"/>
      <c r="H153" s="2155"/>
      <c r="I153" s="2155"/>
      <c r="J153" s="2155"/>
      <c r="K153" s="2155"/>
      <c r="L153" s="2155"/>
      <c r="M153" s="2155"/>
      <c r="N153" s="2156"/>
      <c r="O153" s="2157" t="s">
        <v>1444</v>
      </c>
      <c r="P153" s="2158"/>
      <c r="Q153" s="2159"/>
      <c r="R153" s="2160"/>
      <c r="S153" s="2227">
        <f>S154+SUM(S157:W165)+S166+S169</f>
        <v>1235374597</v>
      </c>
      <c r="T153" s="2228"/>
      <c r="U153" s="2228"/>
      <c r="V153" s="2228"/>
      <c r="W153" s="2229"/>
      <c r="X153" s="2227">
        <f>X154+SUM(X157:AB165)+X166+X169</f>
        <v>1235374597</v>
      </c>
      <c r="Y153" s="2228"/>
      <c r="Z153" s="2228"/>
      <c r="AA153" s="2228"/>
      <c r="AB153" s="2229"/>
      <c r="AC153" s="1355"/>
      <c r="AD153" s="2167"/>
      <c r="AE153" s="2168"/>
      <c r="AF153" s="2168"/>
      <c r="AG153" s="2169"/>
      <c r="AH153" s="2170"/>
      <c r="AI153" s="1355"/>
      <c r="AL153" s="1420"/>
      <c r="AM153" s="1416"/>
      <c r="AN153" s="1416"/>
      <c r="AO153" s="1416"/>
      <c r="AP153" s="1416"/>
      <c r="AQ153" s="1416"/>
      <c r="AR153" s="1416"/>
      <c r="AS153" s="1416"/>
      <c r="AT153" s="1416"/>
      <c r="AU153" s="1446">
        <f t="shared" si="46"/>
        <v>0</v>
      </c>
      <c r="AV153" s="1416"/>
      <c r="AW153" s="1416"/>
      <c r="AX153" s="1416"/>
      <c r="AY153" s="1416"/>
      <c r="AZ153" s="1416"/>
      <c r="BA153" s="1416"/>
      <c r="BB153" s="1416"/>
      <c r="BC153" s="1447">
        <f t="shared" si="48"/>
        <v>0</v>
      </c>
      <c r="BD153" s="1416"/>
      <c r="BE153" s="1416"/>
      <c r="BF153" s="1416"/>
      <c r="BG153" s="1416"/>
      <c r="BH153" s="1416"/>
      <c r="BI153" s="1416"/>
      <c r="BJ153" s="1416"/>
      <c r="BK153" s="1416"/>
      <c r="BL153" s="1446">
        <f t="shared" si="47"/>
        <v>0</v>
      </c>
      <c r="BM153" s="1416"/>
      <c r="BN153" s="1416"/>
      <c r="BO153" s="1416"/>
      <c r="BP153" s="1416"/>
      <c r="BQ153" s="1416"/>
      <c r="BR153" s="1416"/>
      <c r="BS153" s="1416"/>
      <c r="BT153" s="1447">
        <f t="shared" si="49"/>
        <v>0</v>
      </c>
    </row>
    <row r="154" spans="2:72" s="1419" customFormat="1" ht="15" customHeight="1" x14ac:dyDescent="0.2">
      <c r="B154" s="1370"/>
      <c r="C154" s="1421"/>
      <c r="D154" s="2154" t="s">
        <v>1445</v>
      </c>
      <c r="E154" s="2155"/>
      <c r="F154" s="2155"/>
      <c r="G154" s="2155"/>
      <c r="H154" s="2155"/>
      <c r="I154" s="2155"/>
      <c r="J154" s="2155"/>
      <c r="K154" s="2155"/>
      <c r="L154" s="2155"/>
      <c r="M154" s="2155"/>
      <c r="N154" s="2156"/>
      <c r="O154" s="2157" t="s">
        <v>324</v>
      </c>
      <c r="P154" s="2158"/>
      <c r="Q154" s="2159"/>
      <c r="R154" s="2160"/>
      <c r="S154" s="2227">
        <f>SUM(S155:W156)</f>
        <v>2000000000</v>
      </c>
      <c r="T154" s="2228"/>
      <c r="U154" s="2228"/>
      <c r="V154" s="2228"/>
      <c r="W154" s="2229"/>
      <c r="X154" s="2227">
        <f>SUM(X155:AB156)</f>
        <v>2000000000</v>
      </c>
      <c r="Y154" s="2228"/>
      <c r="Z154" s="2228"/>
      <c r="AA154" s="2228"/>
      <c r="AB154" s="2229"/>
      <c r="AC154" s="1355"/>
      <c r="AD154" s="2167"/>
      <c r="AE154" s="2168"/>
      <c r="AF154" s="2168"/>
      <c r="AG154" s="2169"/>
      <c r="AH154" s="2170"/>
      <c r="AI154" s="1355"/>
      <c r="AL154" s="1420"/>
      <c r="AM154" s="1416"/>
      <c r="AN154" s="1416"/>
      <c r="AO154" s="1416"/>
      <c r="AP154" s="1416"/>
      <c r="AQ154" s="1416"/>
      <c r="AR154" s="1416"/>
      <c r="AS154" s="1416"/>
      <c r="AT154" s="1416"/>
      <c r="AU154" s="1446">
        <f t="shared" si="46"/>
        <v>0</v>
      </c>
      <c r="AV154" s="1416"/>
      <c r="AW154" s="1416"/>
      <c r="AX154" s="1416"/>
      <c r="AY154" s="1416"/>
      <c r="AZ154" s="1416"/>
      <c r="BA154" s="1416"/>
      <c r="BB154" s="1416"/>
      <c r="BC154" s="1447">
        <f t="shared" si="48"/>
        <v>0</v>
      </c>
      <c r="BD154" s="1416"/>
      <c r="BE154" s="1416"/>
      <c r="BF154" s="1416"/>
      <c r="BG154" s="1416"/>
      <c r="BH154" s="1416"/>
      <c r="BI154" s="1416"/>
      <c r="BJ154" s="1416"/>
      <c r="BK154" s="1416"/>
      <c r="BL154" s="1446">
        <f t="shared" si="47"/>
        <v>0</v>
      </c>
      <c r="BM154" s="1416"/>
      <c r="BN154" s="1416"/>
      <c r="BO154" s="1416"/>
      <c r="BP154" s="1416"/>
      <c r="BQ154" s="1416"/>
      <c r="BR154" s="1416"/>
      <c r="BS154" s="1416"/>
      <c r="BT154" s="1447">
        <f t="shared" si="49"/>
        <v>0</v>
      </c>
    </row>
    <row r="155" spans="2:72" s="1419" customFormat="1" ht="15" customHeight="1" x14ac:dyDescent="0.2">
      <c r="B155" s="1370"/>
      <c r="C155" s="1421"/>
      <c r="D155" s="2171" t="s">
        <v>1446</v>
      </c>
      <c r="E155" s="2172"/>
      <c r="F155" s="2172"/>
      <c r="G155" s="2172"/>
      <c r="H155" s="2172"/>
      <c r="I155" s="2172"/>
      <c r="J155" s="2172"/>
      <c r="K155" s="2172"/>
      <c r="L155" s="2172"/>
      <c r="M155" s="2172"/>
      <c r="N155" s="2173"/>
      <c r="O155" s="2174" t="s">
        <v>1447</v>
      </c>
      <c r="P155" s="2175"/>
      <c r="Q155" s="2176"/>
      <c r="R155" s="2177"/>
      <c r="S155" s="2230">
        <f t="shared" ref="S155" si="54">BT156</f>
        <v>2000000000</v>
      </c>
      <c r="T155" s="2231"/>
      <c r="U155" s="2231"/>
      <c r="V155" s="2231"/>
      <c r="W155" s="2232"/>
      <c r="X155" s="2230">
        <f t="shared" ref="X155" si="55">BC156</f>
        <v>2000000000</v>
      </c>
      <c r="Y155" s="2231"/>
      <c r="Z155" s="2231"/>
      <c r="AA155" s="2231"/>
      <c r="AB155" s="2232"/>
      <c r="AC155" s="1355"/>
      <c r="AD155" s="2183"/>
      <c r="AE155" s="2184"/>
      <c r="AF155" s="2184"/>
      <c r="AG155" s="2184"/>
      <c r="AH155" s="2185"/>
      <c r="AI155" s="1355"/>
      <c r="AL155" s="1420"/>
      <c r="AM155" s="1416" t="s">
        <v>326</v>
      </c>
      <c r="AN155" s="1416"/>
      <c r="AO155" s="1416"/>
      <c r="AP155" s="1416"/>
      <c r="AQ155" s="1416"/>
      <c r="AR155" s="1416"/>
      <c r="AS155" s="1416"/>
      <c r="AT155" s="1416"/>
      <c r="AU155" s="1446">
        <f t="shared" si="46"/>
        <v>2000000000</v>
      </c>
      <c r="AV155" s="1416"/>
      <c r="AW155" s="1416"/>
      <c r="AX155" s="1416"/>
      <c r="AY155" s="1416"/>
      <c r="AZ155" s="1416"/>
      <c r="BA155" s="1416"/>
      <c r="BB155" s="1416"/>
      <c r="BC155" s="1447">
        <f t="shared" si="48"/>
        <v>2000000000</v>
      </c>
      <c r="BD155" s="1416" t="s">
        <v>326</v>
      </c>
      <c r="BE155" s="1416"/>
      <c r="BF155" s="1416"/>
      <c r="BG155" s="1416"/>
      <c r="BH155" s="1416"/>
      <c r="BI155" s="1416"/>
      <c r="BJ155" s="1416"/>
      <c r="BK155" s="1416"/>
      <c r="BL155" s="1446">
        <f t="shared" si="47"/>
        <v>2000000000</v>
      </c>
      <c r="BM155" s="1416"/>
      <c r="BN155" s="1416"/>
      <c r="BO155" s="1416"/>
      <c r="BP155" s="1416"/>
      <c r="BQ155" s="1416"/>
      <c r="BR155" s="1416"/>
      <c r="BS155" s="1416"/>
      <c r="BT155" s="1447">
        <f t="shared" si="49"/>
        <v>2000000000</v>
      </c>
    </row>
    <row r="156" spans="2:72" s="1419" customFormat="1" ht="15" customHeight="1" x14ac:dyDescent="0.2">
      <c r="B156" s="1370"/>
      <c r="C156" s="1422" t="s">
        <v>19</v>
      </c>
      <c r="D156" s="2171" t="s">
        <v>1448</v>
      </c>
      <c r="E156" s="2172"/>
      <c r="F156" s="2172"/>
      <c r="G156" s="2172"/>
      <c r="H156" s="2172"/>
      <c r="I156" s="2172"/>
      <c r="J156" s="2172"/>
      <c r="K156" s="2172"/>
      <c r="L156" s="2172"/>
      <c r="M156" s="2172"/>
      <c r="N156" s="2173"/>
      <c r="O156" s="2174" t="s">
        <v>1449</v>
      </c>
      <c r="P156" s="2175"/>
      <c r="Q156" s="2176"/>
      <c r="R156" s="2177"/>
      <c r="S156" s="2230">
        <f t="shared" ref="S156:S165" si="56">BT157</f>
        <v>0</v>
      </c>
      <c r="T156" s="2231"/>
      <c r="U156" s="2231"/>
      <c r="V156" s="2231"/>
      <c r="W156" s="2232"/>
      <c r="X156" s="2230">
        <f t="shared" ref="X156:X165" si="57">BC157</f>
        <v>0</v>
      </c>
      <c r="Y156" s="2231"/>
      <c r="Z156" s="2231"/>
      <c r="AA156" s="2231"/>
      <c r="AB156" s="2232"/>
      <c r="AC156" s="1355"/>
      <c r="AD156" s="2183"/>
      <c r="AE156" s="2184"/>
      <c r="AF156" s="2184"/>
      <c r="AG156" s="2184"/>
      <c r="AH156" s="2185"/>
      <c r="AI156" s="1355"/>
      <c r="AL156" s="1420"/>
      <c r="AM156" s="1416" t="s">
        <v>1238</v>
      </c>
      <c r="AN156" s="1416"/>
      <c r="AO156" s="1416"/>
      <c r="AP156" s="1416"/>
      <c r="AQ156" s="1416"/>
      <c r="AR156" s="1416"/>
      <c r="AS156" s="1416"/>
      <c r="AT156" s="1416"/>
      <c r="AU156" s="1446">
        <f t="shared" si="46"/>
        <v>2000000000</v>
      </c>
      <c r="AV156" s="1416"/>
      <c r="AW156" s="1416"/>
      <c r="AX156" s="1416"/>
      <c r="AY156" s="1416"/>
      <c r="AZ156" s="1416"/>
      <c r="BA156" s="1416"/>
      <c r="BB156" s="1416"/>
      <c r="BC156" s="1447">
        <f t="shared" si="48"/>
        <v>2000000000</v>
      </c>
      <c r="BD156" s="1416" t="s">
        <v>1238</v>
      </c>
      <c r="BE156" s="1416"/>
      <c r="BF156" s="1416"/>
      <c r="BG156" s="1416"/>
      <c r="BH156" s="1416"/>
      <c r="BI156" s="1416"/>
      <c r="BJ156" s="1416"/>
      <c r="BK156" s="1416"/>
      <c r="BL156" s="1446">
        <f t="shared" si="47"/>
        <v>2000000000</v>
      </c>
      <c r="BM156" s="1416"/>
      <c r="BN156" s="1416"/>
      <c r="BO156" s="1416"/>
      <c r="BP156" s="1416"/>
      <c r="BQ156" s="1416"/>
      <c r="BR156" s="1416"/>
      <c r="BS156" s="1416"/>
      <c r="BT156" s="1447">
        <f t="shared" si="49"/>
        <v>2000000000</v>
      </c>
    </row>
    <row r="157" spans="2:72" s="1419" customFormat="1" ht="15" customHeight="1" x14ac:dyDescent="0.2">
      <c r="B157" s="1370"/>
      <c r="C157" s="1422" t="s">
        <v>20</v>
      </c>
      <c r="D157" s="2171" t="s">
        <v>1450</v>
      </c>
      <c r="E157" s="2172"/>
      <c r="F157" s="2172"/>
      <c r="G157" s="2172"/>
      <c r="H157" s="2172"/>
      <c r="I157" s="2172"/>
      <c r="J157" s="2172"/>
      <c r="K157" s="2172"/>
      <c r="L157" s="2172"/>
      <c r="M157" s="2172"/>
      <c r="N157" s="2173"/>
      <c r="O157" s="2174" t="s">
        <v>1244</v>
      </c>
      <c r="P157" s="2175"/>
      <c r="Q157" s="2176"/>
      <c r="R157" s="2177"/>
      <c r="S157" s="2230">
        <f t="shared" si="56"/>
        <v>0</v>
      </c>
      <c r="T157" s="2231"/>
      <c r="U157" s="2231"/>
      <c r="V157" s="2231"/>
      <c r="W157" s="2232"/>
      <c r="X157" s="2230">
        <f t="shared" si="57"/>
        <v>0</v>
      </c>
      <c r="Y157" s="2231"/>
      <c r="Z157" s="2231"/>
      <c r="AA157" s="2231"/>
      <c r="AB157" s="2232"/>
      <c r="AC157" s="1355"/>
      <c r="AD157" s="2183"/>
      <c r="AE157" s="2184"/>
      <c r="AF157" s="2184"/>
      <c r="AG157" s="2184"/>
      <c r="AH157" s="2185"/>
      <c r="AI157" s="1355"/>
      <c r="AL157" s="1420"/>
      <c r="AM157" s="1416" t="s">
        <v>1240</v>
      </c>
      <c r="AN157" s="1416"/>
      <c r="AO157" s="1416"/>
      <c r="AP157" s="1416"/>
      <c r="AQ157" s="1416"/>
      <c r="AR157" s="1416"/>
      <c r="AS157" s="1416"/>
      <c r="AT157" s="1416"/>
      <c r="AU157" s="1446">
        <f t="shared" ref="AU157:AU173" si="58">SUMIF(dmtk,AM157,dudkyco)</f>
        <v>0</v>
      </c>
      <c r="AV157" s="1416"/>
      <c r="AW157" s="1416"/>
      <c r="AX157" s="1416"/>
      <c r="AY157" s="1416"/>
      <c r="AZ157" s="1416"/>
      <c r="BA157" s="1416"/>
      <c r="BB157" s="1416"/>
      <c r="BC157" s="1447">
        <f t="shared" si="48"/>
        <v>0</v>
      </c>
      <c r="BD157" s="1416" t="s">
        <v>1240</v>
      </c>
      <c r="BE157" s="1416"/>
      <c r="BF157" s="1416"/>
      <c r="BG157" s="1416"/>
      <c r="BH157" s="1416"/>
      <c r="BI157" s="1416"/>
      <c r="BJ157" s="1416"/>
      <c r="BK157" s="1416"/>
      <c r="BL157" s="1446">
        <f t="shared" ref="BL157:BL173" si="59">SUMIF(dmtk,BD157,duckco)</f>
        <v>0</v>
      </c>
      <c r="BM157" s="1416"/>
      <c r="BN157" s="1416"/>
      <c r="BO157" s="1416"/>
      <c r="BP157" s="1416"/>
      <c r="BQ157" s="1416"/>
      <c r="BR157" s="1416"/>
      <c r="BS157" s="1416"/>
      <c r="BT157" s="1447">
        <f t="shared" si="49"/>
        <v>0</v>
      </c>
    </row>
    <row r="158" spans="2:72" s="1419" customFormat="1" ht="15" customHeight="1" x14ac:dyDescent="0.2">
      <c r="B158" s="1370"/>
      <c r="C158" s="1422" t="s">
        <v>21</v>
      </c>
      <c r="D158" s="2171" t="s">
        <v>1451</v>
      </c>
      <c r="E158" s="2172"/>
      <c r="F158" s="2172"/>
      <c r="G158" s="2172"/>
      <c r="H158" s="2172"/>
      <c r="I158" s="2172"/>
      <c r="J158" s="2172"/>
      <c r="K158" s="2172"/>
      <c r="L158" s="2172"/>
      <c r="M158" s="2172"/>
      <c r="N158" s="2173"/>
      <c r="O158" s="2174" t="s">
        <v>332</v>
      </c>
      <c r="P158" s="2175"/>
      <c r="Q158" s="2176"/>
      <c r="R158" s="2177"/>
      <c r="S158" s="2230">
        <f t="shared" si="56"/>
        <v>0</v>
      </c>
      <c r="T158" s="2231"/>
      <c r="U158" s="2231"/>
      <c r="V158" s="2231"/>
      <c r="W158" s="2232"/>
      <c r="X158" s="2230">
        <f t="shared" si="57"/>
        <v>0</v>
      </c>
      <c r="Y158" s="2231"/>
      <c r="Z158" s="2231"/>
      <c r="AA158" s="2231"/>
      <c r="AB158" s="2232"/>
      <c r="AC158" s="1355"/>
      <c r="AD158" s="2183"/>
      <c r="AE158" s="2184"/>
      <c r="AF158" s="2184"/>
      <c r="AG158" s="2184"/>
      <c r="AH158" s="2185"/>
      <c r="AI158" s="1355"/>
      <c r="AL158" s="1420"/>
      <c r="AM158" s="1416" t="s">
        <v>328</v>
      </c>
      <c r="AN158" s="1416" t="s">
        <v>328</v>
      </c>
      <c r="AO158" s="1416"/>
      <c r="AP158" s="1416"/>
      <c r="AQ158" s="1416"/>
      <c r="AR158" s="1416"/>
      <c r="AS158" s="1416"/>
      <c r="AT158" s="1416"/>
      <c r="AU158" s="1446">
        <f t="shared" si="58"/>
        <v>0</v>
      </c>
      <c r="AV158" s="1446">
        <f>SUMIF(dmtk,AN158,dudkno)</f>
        <v>0</v>
      </c>
      <c r="AW158" s="1416"/>
      <c r="AX158" s="1416"/>
      <c r="AY158" s="1416"/>
      <c r="AZ158" s="1416"/>
      <c r="BA158" s="1416"/>
      <c r="BB158" s="1416"/>
      <c r="BC158" s="1447">
        <f t="shared" si="48"/>
        <v>0</v>
      </c>
      <c r="BD158" s="1416" t="s">
        <v>328</v>
      </c>
      <c r="BE158" s="1416" t="s">
        <v>328</v>
      </c>
      <c r="BF158" s="1416"/>
      <c r="BG158" s="1416"/>
      <c r="BH158" s="1416"/>
      <c r="BI158" s="1416"/>
      <c r="BJ158" s="1416"/>
      <c r="BK158" s="1416"/>
      <c r="BL158" s="1446">
        <f t="shared" si="59"/>
        <v>0</v>
      </c>
      <c r="BM158" s="1446">
        <f>SUMIF(dmtk,BE158,duckno)</f>
        <v>0</v>
      </c>
      <c r="BN158" s="1416"/>
      <c r="BO158" s="1416"/>
      <c r="BP158" s="1416"/>
      <c r="BQ158" s="1416"/>
      <c r="BR158" s="1416"/>
      <c r="BS158" s="1416"/>
      <c r="BT158" s="1447">
        <f t="shared" si="49"/>
        <v>0</v>
      </c>
    </row>
    <row r="159" spans="2:72" s="1419" customFormat="1" ht="15" customHeight="1" x14ac:dyDescent="0.2">
      <c r="B159" s="1370"/>
      <c r="C159" s="1422" t="s">
        <v>22</v>
      </c>
      <c r="D159" s="2171" t="s">
        <v>1452</v>
      </c>
      <c r="E159" s="2172"/>
      <c r="F159" s="2172"/>
      <c r="G159" s="2172"/>
      <c r="H159" s="2172"/>
      <c r="I159" s="2172"/>
      <c r="J159" s="2172"/>
      <c r="K159" s="2172"/>
      <c r="L159" s="2172"/>
      <c r="M159" s="2172"/>
      <c r="N159" s="2173"/>
      <c r="O159" s="2174" t="s">
        <v>1250</v>
      </c>
      <c r="P159" s="2175"/>
      <c r="Q159" s="2176"/>
      <c r="R159" s="2177"/>
      <c r="S159" s="2230">
        <f t="shared" si="56"/>
        <v>0</v>
      </c>
      <c r="T159" s="2231"/>
      <c r="U159" s="2231"/>
      <c r="V159" s="2231"/>
      <c r="W159" s="2232"/>
      <c r="X159" s="2230">
        <f t="shared" si="57"/>
        <v>0</v>
      </c>
      <c r="Y159" s="2231"/>
      <c r="Z159" s="2231"/>
      <c r="AA159" s="2231"/>
      <c r="AB159" s="2232"/>
      <c r="AC159" s="1355"/>
      <c r="AD159" s="2183"/>
      <c r="AE159" s="2184"/>
      <c r="AF159" s="2184"/>
      <c r="AG159" s="2184"/>
      <c r="AH159" s="2185"/>
      <c r="AI159" s="1355"/>
      <c r="AL159" s="1420"/>
      <c r="AM159" s="1416" t="s">
        <v>1242</v>
      </c>
      <c r="AN159" s="1416"/>
      <c r="AO159" s="1416"/>
      <c r="AP159" s="1416"/>
      <c r="AQ159" s="1416"/>
      <c r="AR159" s="1416"/>
      <c r="AS159" s="1416"/>
      <c r="AT159" s="1416"/>
      <c r="AU159" s="1446">
        <f t="shared" si="58"/>
        <v>0</v>
      </c>
      <c r="AV159" s="1416"/>
      <c r="AW159" s="1416"/>
      <c r="AX159" s="1416"/>
      <c r="AY159" s="1416"/>
      <c r="AZ159" s="1416"/>
      <c r="BA159" s="1416"/>
      <c r="BB159" s="1416"/>
      <c r="BC159" s="1447">
        <f t="shared" si="48"/>
        <v>0</v>
      </c>
      <c r="BD159" s="1416" t="s">
        <v>1242</v>
      </c>
      <c r="BE159" s="1416"/>
      <c r="BF159" s="1416"/>
      <c r="BG159" s="1416"/>
      <c r="BH159" s="1416"/>
      <c r="BI159" s="1416"/>
      <c r="BJ159" s="1416"/>
      <c r="BK159" s="1416"/>
      <c r="BL159" s="1446">
        <f t="shared" si="59"/>
        <v>0</v>
      </c>
      <c r="BM159" s="1416"/>
      <c r="BN159" s="1416"/>
      <c r="BO159" s="1416"/>
      <c r="BP159" s="1416"/>
      <c r="BQ159" s="1416"/>
      <c r="BR159" s="1416"/>
      <c r="BS159" s="1416"/>
      <c r="BT159" s="1447">
        <f t="shared" si="49"/>
        <v>0</v>
      </c>
    </row>
    <row r="160" spans="2:72" s="1419" customFormat="1" ht="15" customHeight="1" x14ac:dyDescent="0.2">
      <c r="B160" s="1370"/>
      <c r="C160" s="1422" t="s">
        <v>23</v>
      </c>
      <c r="D160" s="2171" t="s">
        <v>1453</v>
      </c>
      <c r="E160" s="2172"/>
      <c r="F160" s="2172"/>
      <c r="G160" s="2172"/>
      <c r="H160" s="2172"/>
      <c r="I160" s="2172"/>
      <c r="J160" s="2172"/>
      <c r="K160" s="2172"/>
      <c r="L160" s="2172"/>
      <c r="M160" s="2172"/>
      <c r="N160" s="2173"/>
      <c r="O160" s="2174" t="s">
        <v>1454</v>
      </c>
      <c r="P160" s="2175"/>
      <c r="Q160" s="2176"/>
      <c r="R160" s="2177"/>
      <c r="S160" s="2230">
        <f t="shared" si="56"/>
        <v>0</v>
      </c>
      <c r="T160" s="2231"/>
      <c r="U160" s="2231"/>
      <c r="V160" s="2231"/>
      <c r="W160" s="2232"/>
      <c r="X160" s="2230">
        <f t="shared" si="57"/>
        <v>0</v>
      </c>
      <c r="Y160" s="2231"/>
      <c r="Z160" s="2231"/>
      <c r="AA160" s="2231"/>
      <c r="AB160" s="2232"/>
      <c r="AC160" s="1355"/>
      <c r="AD160" s="2183"/>
      <c r="AE160" s="2184"/>
      <c r="AF160" s="2184"/>
      <c r="AG160" s="2184"/>
      <c r="AH160" s="2185"/>
      <c r="AI160" s="1355"/>
      <c r="AL160" s="1420"/>
      <c r="AM160" s="1416" t="s">
        <v>330</v>
      </c>
      <c r="AN160" s="1416"/>
      <c r="AO160" s="1416"/>
      <c r="AP160" s="1416"/>
      <c r="AQ160" s="1416"/>
      <c r="AR160" s="1416"/>
      <c r="AS160" s="1416"/>
      <c r="AT160" s="1416"/>
      <c r="AU160" s="1446">
        <f t="shared" si="58"/>
        <v>0</v>
      </c>
      <c r="AV160" s="1416"/>
      <c r="AW160" s="1416"/>
      <c r="AX160" s="1416"/>
      <c r="AY160" s="1416"/>
      <c r="AZ160" s="1416"/>
      <c r="BA160" s="1416"/>
      <c r="BB160" s="1416"/>
      <c r="BC160" s="1447">
        <f t="shared" si="48"/>
        <v>0</v>
      </c>
      <c r="BD160" s="1416" t="s">
        <v>330</v>
      </c>
      <c r="BE160" s="1416"/>
      <c r="BF160" s="1416"/>
      <c r="BG160" s="1416"/>
      <c r="BH160" s="1416"/>
      <c r="BI160" s="1416"/>
      <c r="BJ160" s="1416"/>
      <c r="BK160" s="1416"/>
      <c r="BL160" s="1446">
        <f t="shared" si="59"/>
        <v>0</v>
      </c>
      <c r="BM160" s="1416"/>
      <c r="BN160" s="1416"/>
      <c r="BO160" s="1416"/>
      <c r="BP160" s="1416"/>
      <c r="BQ160" s="1416"/>
      <c r="BR160" s="1416"/>
      <c r="BS160" s="1416"/>
      <c r="BT160" s="1447">
        <f t="shared" si="49"/>
        <v>0</v>
      </c>
    </row>
    <row r="161" spans="2:72" s="1419" customFormat="1" ht="15" customHeight="1" x14ac:dyDescent="0.2">
      <c r="B161" s="1370"/>
      <c r="C161" s="1422" t="s">
        <v>30</v>
      </c>
      <c r="D161" s="2171" t="s">
        <v>1455</v>
      </c>
      <c r="E161" s="2172"/>
      <c r="F161" s="2172"/>
      <c r="G161" s="2172"/>
      <c r="H161" s="2172"/>
      <c r="I161" s="2172"/>
      <c r="J161" s="2172"/>
      <c r="K161" s="2172"/>
      <c r="L161" s="2172"/>
      <c r="M161" s="2172"/>
      <c r="N161" s="2173"/>
      <c r="O161" s="2174" t="s">
        <v>1456</v>
      </c>
      <c r="P161" s="2175"/>
      <c r="Q161" s="2176"/>
      <c r="R161" s="2177"/>
      <c r="S161" s="2230">
        <f t="shared" si="56"/>
        <v>0</v>
      </c>
      <c r="T161" s="2231"/>
      <c r="U161" s="2231"/>
      <c r="V161" s="2231"/>
      <c r="W161" s="2232"/>
      <c r="X161" s="2230">
        <f t="shared" si="57"/>
        <v>0</v>
      </c>
      <c r="Y161" s="2231"/>
      <c r="Z161" s="2231"/>
      <c r="AA161" s="2231"/>
      <c r="AB161" s="2232"/>
      <c r="AC161" s="1355"/>
      <c r="AD161" s="2183"/>
      <c r="AE161" s="2184"/>
      <c r="AF161" s="2184"/>
      <c r="AG161" s="2184"/>
      <c r="AH161" s="2185"/>
      <c r="AI161" s="1355"/>
      <c r="AL161" s="1420"/>
      <c r="AM161" s="1416" t="s">
        <v>336</v>
      </c>
      <c r="AN161" s="1416"/>
      <c r="AO161" s="1416"/>
      <c r="AP161" s="1416"/>
      <c r="AQ161" s="1416"/>
      <c r="AR161" s="1416"/>
      <c r="AS161" s="1416"/>
      <c r="AT161" s="1416"/>
      <c r="AU161" s="1446">
        <f t="shared" si="58"/>
        <v>0</v>
      </c>
      <c r="AV161" s="1416"/>
      <c r="AW161" s="1416"/>
      <c r="AX161" s="1416"/>
      <c r="AY161" s="1416"/>
      <c r="AZ161" s="1416"/>
      <c r="BA161" s="1416"/>
      <c r="BB161" s="1416"/>
      <c r="BC161" s="1447">
        <f t="shared" si="48"/>
        <v>0</v>
      </c>
      <c r="BD161" s="1416" t="s">
        <v>336</v>
      </c>
      <c r="BE161" s="1416"/>
      <c r="BF161" s="1416"/>
      <c r="BG161" s="1416"/>
      <c r="BH161" s="1416"/>
      <c r="BI161" s="1416"/>
      <c r="BJ161" s="1416"/>
      <c r="BK161" s="1416"/>
      <c r="BL161" s="1446">
        <f t="shared" si="59"/>
        <v>0</v>
      </c>
      <c r="BM161" s="1416"/>
      <c r="BN161" s="1416"/>
      <c r="BO161" s="1416"/>
      <c r="BP161" s="1416"/>
      <c r="BQ161" s="1416"/>
      <c r="BR161" s="1416"/>
      <c r="BS161" s="1416"/>
      <c r="BT161" s="1447">
        <f t="shared" si="49"/>
        <v>0</v>
      </c>
    </row>
    <row r="162" spans="2:72" s="1419" customFormat="1" ht="15" customHeight="1" x14ac:dyDescent="0.2">
      <c r="B162" s="1370"/>
      <c r="C162" s="1429"/>
      <c r="D162" s="2171" t="s">
        <v>1457</v>
      </c>
      <c r="E162" s="2172"/>
      <c r="F162" s="2172"/>
      <c r="G162" s="2172"/>
      <c r="H162" s="2172"/>
      <c r="I162" s="2172"/>
      <c r="J162" s="2172"/>
      <c r="K162" s="2172"/>
      <c r="L162" s="2172"/>
      <c r="M162" s="2172"/>
      <c r="N162" s="2173"/>
      <c r="O162" s="2174" t="s">
        <v>1252</v>
      </c>
      <c r="P162" s="2175"/>
      <c r="Q162" s="2176"/>
      <c r="R162" s="2177"/>
      <c r="S162" s="2230">
        <f t="shared" si="56"/>
        <v>0</v>
      </c>
      <c r="T162" s="2231"/>
      <c r="U162" s="2231"/>
      <c r="V162" s="2231"/>
      <c r="W162" s="2232"/>
      <c r="X162" s="2230">
        <f t="shared" si="57"/>
        <v>0</v>
      </c>
      <c r="Y162" s="2231"/>
      <c r="Z162" s="2231"/>
      <c r="AA162" s="2231"/>
      <c r="AB162" s="2232"/>
      <c r="AC162" s="1355"/>
      <c r="AD162" s="2183"/>
      <c r="AE162" s="2184"/>
      <c r="AF162" s="2184"/>
      <c r="AG162" s="2184"/>
      <c r="AH162" s="2185"/>
      <c r="AI162" s="1355"/>
      <c r="AL162" s="1420"/>
      <c r="AM162" s="1416" t="s">
        <v>1244</v>
      </c>
      <c r="AN162" s="1416" t="s">
        <v>1244</v>
      </c>
      <c r="AO162" s="1416"/>
      <c r="AP162" s="1416"/>
      <c r="AQ162" s="1416"/>
      <c r="AR162" s="1416"/>
      <c r="AS162" s="1416"/>
      <c r="AT162" s="1416"/>
      <c r="AU162" s="1446">
        <f t="shared" si="58"/>
        <v>0</v>
      </c>
      <c r="AV162" s="1446">
        <f>SUMIF(dmtk,AN162,dudkno)</f>
        <v>0</v>
      </c>
      <c r="AW162" s="1416"/>
      <c r="AX162" s="1416"/>
      <c r="AY162" s="1416"/>
      <c r="AZ162" s="1416"/>
      <c r="BA162" s="1416"/>
      <c r="BB162" s="1416"/>
      <c r="BC162" s="1447">
        <f t="shared" si="48"/>
        <v>0</v>
      </c>
      <c r="BD162" s="1416" t="s">
        <v>1244</v>
      </c>
      <c r="BE162" s="1416" t="s">
        <v>1244</v>
      </c>
      <c r="BF162" s="1416"/>
      <c r="BG162" s="1416"/>
      <c r="BH162" s="1416"/>
      <c r="BI162" s="1416"/>
      <c r="BJ162" s="1416"/>
      <c r="BK162" s="1416"/>
      <c r="BL162" s="1446">
        <f t="shared" si="59"/>
        <v>0</v>
      </c>
      <c r="BM162" s="1446">
        <f>SUMIF(dmtk,BE162,duckno)</f>
        <v>0</v>
      </c>
      <c r="BN162" s="1416"/>
      <c r="BO162" s="1416"/>
      <c r="BP162" s="1416"/>
      <c r="BQ162" s="1416"/>
      <c r="BR162" s="1416"/>
      <c r="BS162" s="1416"/>
      <c r="BT162" s="1447">
        <f t="shared" si="49"/>
        <v>0</v>
      </c>
    </row>
    <row r="163" spans="2:72" s="1419" customFormat="1" ht="15" customHeight="1" x14ac:dyDescent="0.2">
      <c r="B163" s="1370"/>
      <c r="C163" s="1429"/>
      <c r="D163" s="2171" t="s">
        <v>1458</v>
      </c>
      <c r="E163" s="2172"/>
      <c r="F163" s="2172"/>
      <c r="G163" s="2172"/>
      <c r="H163" s="2172"/>
      <c r="I163" s="2172"/>
      <c r="J163" s="2172"/>
      <c r="K163" s="2172"/>
      <c r="L163" s="2172"/>
      <c r="M163" s="2172"/>
      <c r="N163" s="2173"/>
      <c r="O163" s="2174" t="s">
        <v>334</v>
      </c>
      <c r="P163" s="2175"/>
      <c r="Q163" s="2176"/>
      <c r="R163" s="2177"/>
      <c r="S163" s="2230">
        <f t="shared" si="56"/>
        <v>0</v>
      </c>
      <c r="T163" s="2231"/>
      <c r="U163" s="2231"/>
      <c r="V163" s="2231"/>
      <c r="W163" s="2232"/>
      <c r="X163" s="2230">
        <f t="shared" si="57"/>
        <v>0</v>
      </c>
      <c r="Y163" s="2231"/>
      <c r="Z163" s="2231"/>
      <c r="AA163" s="2231"/>
      <c r="AB163" s="2232"/>
      <c r="AC163" s="1355"/>
      <c r="AD163" s="2183"/>
      <c r="AE163" s="2184"/>
      <c r="AF163" s="2184"/>
      <c r="AG163" s="2184"/>
      <c r="AH163" s="2185"/>
      <c r="AI163" s="1355"/>
      <c r="AL163" s="1420"/>
      <c r="AM163" s="1416" t="s">
        <v>332</v>
      </c>
      <c r="AN163" s="1416" t="s">
        <v>332</v>
      </c>
      <c r="AO163" s="1416"/>
      <c r="AP163" s="1416"/>
      <c r="AQ163" s="1416"/>
      <c r="AR163" s="1416"/>
      <c r="AS163" s="1416"/>
      <c r="AT163" s="1416"/>
      <c r="AU163" s="1446">
        <f t="shared" si="58"/>
        <v>0</v>
      </c>
      <c r="AV163" s="1446">
        <f>SUMIF(dmtk,AN163,dudkno)</f>
        <v>0</v>
      </c>
      <c r="AW163" s="1416"/>
      <c r="AX163" s="1416"/>
      <c r="AY163" s="1416"/>
      <c r="AZ163" s="1416"/>
      <c r="BA163" s="1416"/>
      <c r="BB163" s="1416"/>
      <c r="BC163" s="1447">
        <f t="shared" si="48"/>
        <v>0</v>
      </c>
      <c r="BD163" s="1416" t="s">
        <v>332</v>
      </c>
      <c r="BE163" s="1416" t="s">
        <v>332</v>
      </c>
      <c r="BF163" s="1416"/>
      <c r="BG163" s="1416"/>
      <c r="BH163" s="1416"/>
      <c r="BI163" s="1416"/>
      <c r="BJ163" s="1416"/>
      <c r="BK163" s="1416"/>
      <c r="BL163" s="1446">
        <f t="shared" si="59"/>
        <v>0</v>
      </c>
      <c r="BM163" s="1446">
        <f>SUMIF(dmtk,BE163,duckno)</f>
        <v>0</v>
      </c>
      <c r="BN163" s="1416"/>
      <c r="BO163" s="1416"/>
      <c r="BP163" s="1416"/>
      <c r="BQ163" s="1416"/>
      <c r="BR163" s="1416"/>
      <c r="BS163" s="1416"/>
      <c r="BT163" s="1447">
        <f t="shared" si="49"/>
        <v>0</v>
      </c>
    </row>
    <row r="164" spans="2:72" s="1419" customFormat="1" ht="15" customHeight="1" x14ac:dyDescent="0.2">
      <c r="B164" s="1370"/>
      <c r="C164" s="1429"/>
      <c r="D164" s="2171" t="s">
        <v>1459</v>
      </c>
      <c r="E164" s="2172"/>
      <c r="F164" s="2172"/>
      <c r="G164" s="2172"/>
      <c r="H164" s="2172"/>
      <c r="I164" s="2172"/>
      <c r="J164" s="2172"/>
      <c r="K164" s="2172"/>
      <c r="L164" s="2172"/>
      <c r="M164" s="2172"/>
      <c r="N164" s="2173"/>
      <c r="O164" s="2174" t="s">
        <v>336</v>
      </c>
      <c r="P164" s="2175"/>
      <c r="Q164" s="2176"/>
      <c r="R164" s="2177"/>
      <c r="S164" s="2230">
        <f t="shared" si="56"/>
        <v>0</v>
      </c>
      <c r="T164" s="2231"/>
      <c r="U164" s="2231"/>
      <c r="V164" s="2231"/>
      <c r="W164" s="2232"/>
      <c r="X164" s="2230">
        <f t="shared" si="57"/>
        <v>0</v>
      </c>
      <c r="Y164" s="2231"/>
      <c r="Z164" s="2231"/>
      <c r="AA164" s="2231"/>
      <c r="AB164" s="2232"/>
      <c r="AC164" s="1355"/>
      <c r="AD164" s="2183"/>
      <c r="AE164" s="2184"/>
      <c r="AF164" s="2184"/>
      <c r="AG164" s="2184"/>
      <c r="AH164" s="2185"/>
      <c r="AI164" s="1355"/>
      <c r="AL164" s="1420"/>
      <c r="AM164" s="1416" t="s">
        <v>1250</v>
      </c>
      <c r="AN164" s="1416"/>
      <c r="AO164" s="1416"/>
      <c r="AP164" s="1416"/>
      <c r="AQ164" s="1416"/>
      <c r="AR164" s="1416"/>
      <c r="AS164" s="1416"/>
      <c r="AT164" s="1416"/>
      <c r="AU164" s="1446">
        <f t="shared" si="58"/>
        <v>0</v>
      </c>
      <c r="AV164" s="1416"/>
      <c r="AW164" s="1416"/>
      <c r="AX164" s="1416"/>
      <c r="AY164" s="1416"/>
      <c r="AZ164" s="1416"/>
      <c r="BA164" s="1416"/>
      <c r="BB164" s="1416"/>
      <c r="BC164" s="1447">
        <f t="shared" si="48"/>
        <v>0</v>
      </c>
      <c r="BD164" s="1416" t="s">
        <v>1250</v>
      </c>
      <c r="BE164" s="1416"/>
      <c r="BF164" s="1416"/>
      <c r="BG164" s="1416"/>
      <c r="BH164" s="1416"/>
      <c r="BI164" s="1416"/>
      <c r="BJ164" s="1416"/>
      <c r="BK164" s="1416"/>
      <c r="BL164" s="1446">
        <f t="shared" si="59"/>
        <v>0</v>
      </c>
      <c r="BM164" s="1416"/>
      <c r="BN164" s="1416"/>
      <c r="BO164" s="1416"/>
      <c r="BP164" s="1416"/>
      <c r="BQ164" s="1416"/>
      <c r="BR164" s="1416"/>
      <c r="BS164" s="1416"/>
      <c r="BT164" s="1447">
        <f t="shared" si="49"/>
        <v>0</v>
      </c>
    </row>
    <row r="165" spans="2:72" s="1419" customFormat="1" ht="15" customHeight="1" x14ac:dyDescent="0.2">
      <c r="B165" s="1370"/>
      <c r="C165" s="1429"/>
      <c r="D165" s="2171" t="s">
        <v>1460</v>
      </c>
      <c r="E165" s="2172"/>
      <c r="F165" s="2172"/>
      <c r="G165" s="2172"/>
      <c r="H165" s="2172"/>
      <c r="I165" s="2172"/>
      <c r="J165" s="2172"/>
      <c r="K165" s="2172"/>
      <c r="L165" s="2172"/>
      <c r="M165" s="2172"/>
      <c r="N165" s="2173"/>
      <c r="O165" s="2174" t="s">
        <v>1461</v>
      </c>
      <c r="P165" s="2175"/>
      <c r="Q165" s="2176"/>
      <c r="R165" s="2177"/>
      <c r="S165" s="2230">
        <f t="shared" si="56"/>
        <v>0</v>
      </c>
      <c r="T165" s="2231"/>
      <c r="U165" s="2231"/>
      <c r="V165" s="2231"/>
      <c r="W165" s="2232"/>
      <c r="X165" s="2230">
        <f t="shared" si="57"/>
        <v>0</v>
      </c>
      <c r="Y165" s="2231"/>
      <c r="Z165" s="2231"/>
      <c r="AA165" s="2231"/>
      <c r="AB165" s="2232"/>
      <c r="AC165" s="1355"/>
      <c r="AD165" s="2183"/>
      <c r="AE165" s="2184"/>
      <c r="AF165" s="2184"/>
      <c r="AG165" s="2184"/>
      <c r="AH165" s="2185"/>
      <c r="AI165" s="1355"/>
      <c r="AL165" s="1420"/>
      <c r="AM165" s="1416" t="s">
        <v>1252</v>
      </c>
      <c r="AN165" s="1416"/>
      <c r="AO165" s="1416"/>
      <c r="AP165" s="1416"/>
      <c r="AQ165" s="1416"/>
      <c r="AR165" s="1416"/>
      <c r="AS165" s="1416"/>
      <c r="AT165" s="1416"/>
      <c r="AU165" s="1446">
        <f t="shared" si="58"/>
        <v>0</v>
      </c>
      <c r="AV165" s="1416"/>
      <c r="AW165" s="1416"/>
      <c r="AX165" s="1416"/>
      <c r="AY165" s="1416"/>
      <c r="AZ165" s="1416"/>
      <c r="BA165" s="1416"/>
      <c r="BB165" s="1416"/>
      <c r="BC165" s="1447">
        <f t="shared" si="48"/>
        <v>0</v>
      </c>
      <c r="BD165" s="1416" t="s">
        <v>1252</v>
      </c>
      <c r="BE165" s="1416"/>
      <c r="BF165" s="1416"/>
      <c r="BG165" s="1416"/>
      <c r="BH165" s="1416"/>
      <c r="BI165" s="1416"/>
      <c r="BJ165" s="1416"/>
      <c r="BK165" s="1416"/>
      <c r="BL165" s="1446">
        <f t="shared" si="59"/>
        <v>0</v>
      </c>
      <c r="BM165" s="1416"/>
      <c r="BN165" s="1416"/>
      <c r="BO165" s="1416"/>
      <c r="BP165" s="1416"/>
      <c r="BQ165" s="1416"/>
      <c r="BR165" s="1416"/>
      <c r="BS165" s="1416"/>
      <c r="BT165" s="1447">
        <f t="shared" si="49"/>
        <v>0</v>
      </c>
    </row>
    <row r="166" spans="2:72" s="1419" customFormat="1" ht="15" customHeight="1" x14ac:dyDescent="0.2">
      <c r="B166" s="1370"/>
      <c r="C166" s="1429"/>
      <c r="D166" s="2154" t="s">
        <v>1462</v>
      </c>
      <c r="E166" s="2155"/>
      <c r="F166" s="2155"/>
      <c r="G166" s="2155"/>
      <c r="H166" s="2155"/>
      <c r="I166" s="2155"/>
      <c r="J166" s="2155"/>
      <c r="K166" s="2155"/>
      <c r="L166" s="2155"/>
      <c r="M166" s="2155"/>
      <c r="N166" s="2156"/>
      <c r="O166" s="2157" t="s">
        <v>338</v>
      </c>
      <c r="P166" s="2158"/>
      <c r="Q166" s="2159"/>
      <c r="R166" s="2160"/>
      <c r="S166" s="2227">
        <f>S167+S168</f>
        <v>-764625403</v>
      </c>
      <c r="T166" s="2228"/>
      <c r="U166" s="2228"/>
      <c r="V166" s="2228"/>
      <c r="W166" s="2229"/>
      <c r="X166" s="2227">
        <f>X167+X168</f>
        <v>-764625403</v>
      </c>
      <c r="Y166" s="2228"/>
      <c r="Z166" s="2228"/>
      <c r="AA166" s="2228"/>
      <c r="AB166" s="2229"/>
      <c r="AC166" s="1355"/>
      <c r="AD166" s="2189"/>
      <c r="AE166" s="2190"/>
      <c r="AF166" s="2190"/>
      <c r="AG166" s="2191"/>
      <c r="AH166" s="2192"/>
      <c r="AI166" s="1355"/>
      <c r="AL166" s="1420"/>
      <c r="AM166" s="1416" t="s">
        <v>334</v>
      </c>
      <c r="AN166" s="1416"/>
      <c r="AO166" s="1416"/>
      <c r="AP166" s="1416"/>
      <c r="AQ166" s="1416"/>
      <c r="AR166" s="1416"/>
      <c r="AS166" s="1416"/>
      <c r="AT166" s="1416"/>
      <c r="AU166" s="1446">
        <f t="shared" si="58"/>
        <v>0</v>
      </c>
      <c r="AV166" s="1416"/>
      <c r="AW166" s="1416"/>
      <c r="AX166" s="1416"/>
      <c r="AY166" s="1416"/>
      <c r="AZ166" s="1416"/>
      <c r="BA166" s="1416"/>
      <c r="BB166" s="1416"/>
      <c r="BC166" s="1447">
        <f t="shared" si="48"/>
        <v>0</v>
      </c>
      <c r="BD166" s="1416" t="s">
        <v>334</v>
      </c>
      <c r="BE166" s="1416"/>
      <c r="BF166" s="1416"/>
      <c r="BG166" s="1416"/>
      <c r="BH166" s="1416"/>
      <c r="BI166" s="1416"/>
      <c r="BJ166" s="1416"/>
      <c r="BK166" s="1416"/>
      <c r="BL166" s="1446">
        <f t="shared" si="59"/>
        <v>0</v>
      </c>
      <c r="BM166" s="1416"/>
      <c r="BN166" s="1416"/>
      <c r="BO166" s="1416"/>
      <c r="BP166" s="1416"/>
      <c r="BQ166" s="1416"/>
      <c r="BR166" s="1416"/>
      <c r="BS166" s="1416"/>
      <c r="BT166" s="1447">
        <f t="shared" si="49"/>
        <v>0</v>
      </c>
    </row>
    <row r="167" spans="2:72" s="1419" customFormat="1" ht="15" customHeight="1" x14ac:dyDescent="0.2">
      <c r="B167" s="1370"/>
      <c r="C167" s="1429"/>
      <c r="D167" s="2171" t="s">
        <v>1463</v>
      </c>
      <c r="E167" s="2172"/>
      <c r="F167" s="2172"/>
      <c r="G167" s="2172"/>
      <c r="H167" s="2172"/>
      <c r="I167" s="2172"/>
      <c r="J167" s="2172"/>
      <c r="K167" s="2172"/>
      <c r="L167" s="2172"/>
      <c r="M167" s="2172"/>
      <c r="N167" s="2173"/>
      <c r="O167" s="2174" t="s">
        <v>1464</v>
      </c>
      <c r="P167" s="2175"/>
      <c r="Q167" s="2176"/>
      <c r="R167" s="2177"/>
      <c r="S167" s="2230">
        <f t="shared" ref="S167" si="60">BT168</f>
        <v>-281602302</v>
      </c>
      <c r="T167" s="2231"/>
      <c r="U167" s="2231"/>
      <c r="V167" s="2231"/>
      <c r="W167" s="2232"/>
      <c r="X167" s="2230">
        <f t="shared" ref="X167" si="61">BC168</f>
        <v>-281602302</v>
      </c>
      <c r="Y167" s="2231"/>
      <c r="Z167" s="2231"/>
      <c r="AA167" s="2231"/>
      <c r="AB167" s="2232"/>
      <c r="AC167" s="1355"/>
      <c r="AD167" s="2183"/>
      <c r="AE167" s="2184"/>
      <c r="AF167" s="2184"/>
      <c r="AG167" s="2184"/>
      <c r="AH167" s="2185"/>
      <c r="AI167" s="1355"/>
      <c r="AL167" s="1420"/>
      <c r="AM167" s="1416"/>
      <c r="AN167" s="1416"/>
      <c r="AO167" s="1416"/>
      <c r="AP167" s="1416"/>
      <c r="AQ167" s="1416"/>
      <c r="AR167" s="1416"/>
      <c r="AS167" s="1416"/>
      <c r="AT167" s="1416"/>
      <c r="AU167" s="1446">
        <f t="shared" si="58"/>
        <v>0</v>
      </c>
      <c r="AV167" s="1416"/>
      <c r="AW167" s="1416"/>
      <c r="AX167" s="1416"/>
      <c r="AY167" s="1416"/>
      <c r="AZ167" s="1416"/>
      <c r="BA167" s="1416"/>
      <c r="BB167" s="1416"/>
      <c r="BC167" s="1447">
        <f t="shared" si="48"/>
        <v>0</v>
      </c>
      <c r="BD167" s="1416"/>
      <c r="BE167" s="1416"/>
      <c r="BF167" s="1416"/>
      <c r="BG167" s="1416"/>
      <c r="BH167" s="1416"/>
      <c r="BI167" s="1416"/>
      <c r="BJ167" s="1416"/>
      <c r="BK167" s="1416"/>
      <c r="BL167" s="1446">
        <f t="shared" si="59"/>
        <v>0</v>
      </c>
      <c r="BM167" s="1416"/>
      <c r="BN167" s="1416"/>
      <c r="BO167" s="1416"/>
      <c r="BP167" s="1416"/>
      <c r="BQ167" s="1416"/>
      <c r="BR167" s="1416"/>
      <c r="BS167" s="1416"/>
      <c r="BT167" s="1447">
        <f t="shared" si="49"/>
        <v>0</v>
      </c>
    </row>
    <row r="168" spans="2:72" s="1419" customFormat="1" ht="15" customHeight="1" x14ac:dyDescent="0.2">
      <c r="B168" s="1370"/>
      <c r="C168" s="1429"/>
      <c r="D168" s="2171" t="s">
        <v>1465</v>
      </c>
      <c r="E168" s="2172"/>
      <c r="F168" s="2172"/>
      <c r="G168" s="2172"/>
      <c r="H168" s="2172"/>
      <c r="I168" s="2172"/>
      <c r="J168" s="2172"/>
      <c r="K168" s="2172"/>
      <c r="L168" s="2172"/>
      <c r="M168" s="2172"/>
      <c r="N168" s="2173"/>
      <c r="O168" s="2174" t="s">
        <v>1466</v>
      </c>
      <c r="P168" s="2175"/>
      <c r="Q168" s="2176"/>
      <c r="R168" s="2177"/>
      <c r="S168" s="2230">
        <f t="shared" ref="S168:S169" si="62">BT169</f>
        <v>-483023101</v>
      </c>
      <c r="T168" s="2231"/>
      <c r="U168" s="2231"/>
      <c r="V168" s="2231"/>
      <c r="W168" s="2232"/>
      <c r="X168" s="2230">
        <f t="shared" ref="X168:X169" si="63">BC169</f>
        <v>-483023101</v>
      </c>
      <c r="Y168" s="2231"/>
      <c r="Z168" s="2231"/>
      <c r="AA168" s="2231"/>
      <c r="AB168" s="2232"/>
      <c r="AC168" s="1355"/>
      <c r="AD168" s="2183"/>
      <c r="AE168" s="2184"/>
      <c r="AF168" s="2184"/>
      <c r="AG168" s="2184"/>
      <c r="AH168" s="2185"/>
      <c r="AI168" s="1355"/>
      <c r="AL168" s="1420"/>
      <c r="AM168" s="1416" t="s">
        <v>340</v>
      </c>
      <c r="AN168" s="1416" t="s">
        <v>340</v>
      </c>
      <c r="AO168" s="1416"/>
      <c r="AP168" s="1416"/>
      <c r="AQ168" s="1416"/>
      <c r="AR168" s="1416"/>
      <c r="AS168" s="1416"/>
      <c r="AT168" s="1416"/>
      <c r="AU168" s="1446">
        <f t="shared" si="58"/>
        <v>0</v>
      </c>
      <c r="AV168" s="1446">
        <f>-SUMIF(dmtk,AN168,dudkno)</f>
        <v>-281602302</v>
      </c>
      <c r="AW168" s="1416"/>
      <c r="AX168" s="1416"/>
      <c r="AY168" s="1416"/>
      <c r="AZ168" s="1416"/>
      <c r="BA168" s="1416"/>
      <c r="BB168" s="1416"/>
      <c r="BC168" s="1447">
        <f t="shared" si="48"/>
        <v>-281602302</v>
      </c>
      <c r="BD168" s="1416" t="s">
        <v>340</v>
      </c>
      <c r="BE168" s="1416" t="s">
        <v>340</v>
      </c>
      <c r="BF168" s="1416"/>
      <c r="BG168" s="1416"/>
      <c r="BH168" s="1416"/>
      <c r="BI168" s="1416"/>
      <c r="BJ168" s="1416"/>
      <c r="BK168" s="1416"/>
      <c r="BL168" s="1446">
        <f t="shared" si="59"/>
        <v>0</v>
      </c>
      <c r="BM168" s="1446">
        <f>-SUMIF(dmtk,BE168,duckno)</f>
        <v>-281602302</v>
      </c>
      <c r="BN168" s="1416"/>
      <c r="BO168" s="1416"/>
      <c r="BP168" s="1416"/>
      <c r="BQ168" s="1416"/>
      <c r="BR168" s="1416"/>
      <c r="BS168" s="1416"/>
      <c r="BT168" s="1447">
        <f t="shared" si="49"/>
        <v>-281602302</v>
      </c>
    </row>
    <row r="169" spans="2:72" s="1419" customFormat="1" ht="15" customHeight="1" x14ac:dyDescent="0.2">
      <c r="B169" s="1370"/>
      <c r="C169" s="1429"/>
      <c r="D169" s="2171" t="s">
        <v>1467</v>
      </c>
      <c r="E169" s="2172"/>
      <c r="F169" s="2172"/>
      <c r="G169" s="2172"/>
      <c r="H169" s="2172"/>
      <c r="I169" s="2172"/>
      <c r="J169" s="2172"/>
      <c r="K169" s="2172"/>
      <c r="L169" s="2172"/>
      <c r="M169" s="2172"/>
      <c r="N169" s="2173"/>
      <c r="O169" s="2174" t="s">
        <v>1468</v>
      </c>
      <c r="P169" s="2175"/>
      <c r="Q169" s="2176"/>
      <c r="R169" s="2177"/>
      <c r="S169" s="2230">
        <f t="shared" si="62"/>
        <v>0</v>
      </c>
      <c r="T169" s="2231"/>
      <c r="U169" s="2231"/>
      <c r="V169" s="2231"/>
      <c r="W169" s="2232"/>
      <c r="X169" s="2230">
        <f t="shared" si="63"/>
        <v>0</v>
      </c>
      <c r="Y169" s="2231"/>
      <c r="Z169" s="2231"/>
      <c r="AA169" s="2231"/>
      <c r="AB169" s="2232"/>
      <c r="AC169" s="1355"/>
      <c r="AD169" s="2183"/>
      <c r="AE169" s="2184"/>
      <c r="AF169" s="2184"/>
      <c r="AG169" s="2184"/>
      <c r="AH169" s="2185"/>
      <c r="AI169" s="1355"/>
      <c r="AL169" s="1420"/>
      <c r="AM169" s="1416" t="s">
        <v>342</v>
      </c>
      <c r="AN169" s="1416" t="s">
        <v>342</v>
      </c>
      <c r="AO169" s="1416"/>
      <c r="AP169" s="1416"/>
      <c r="AQ169" s="1416"/>
      <c r="AR169" s="1416"/>
      <c r="AS169" s="1416"/>
      <c r="AT169" s="1416"/>
      <c r="AU169" s="1446">
        <f t="shared" si="58"/>
        <v>0</v>
      </c>
      <c r="AV169" s="1446">
        <f>-SUMIF(dmtk,AN169,dudkno)</f>
        <v>-483023101</v>
      </c>
      <c r="AW169" s="1416"/>
      <c r="AX169" s="1416"/>
      <c r="AY169" s="1416"/>
      <c r="AZ169" s="1416"/>
      <c r="BA169" s="1416"/>
      <c r="BB169" s="1416"/>
      <c r="BC169" s="1447">
        <f t="shared" si="48"/>
        <v>-483023101</v>
      </c>
      <c r="BD169" s="1416" t="s">
        <v>342</v>
      </c>
      <c r="BE169" s="1416" t="s">
        <v>342</v>
      </c>
      <c r="BF169" s="1416"/>
      <c r="BG169" s="1416"/>
      <c r="BH169" s="1416"/>
      <c r="BI169" s="1416"/>
      <c r="BJ169" s="1416"/>
      <c r="BK169" s="1416"/>
      <c r="BL169" s="1446">
        <f t="shared" si="59"/>
        <v>0</v>
      </c>
      <c r="BM169" s="1446">
        <f>-SUMIF(dmtk,BE169,duckno)</f>
        <v>-483023101</v>
      </c>
      <c r="BN169" s="1416"/>
      <c r="BO169" s="1416"/>
      <c r="BP169" s="1416"/>
      <c r="BQ169" s="1416"/>
      <c r="BR169" s="1416"/>
      <c r="BS169" s="1416"/>
      <c r="BT169" s="1447">
        <f t="shared" si="49"/>
        <v>-483023101</v>
      </c>
    </row>
    <row r="170" spans="2:72" s="1419" customFormat="1" ht="15" customHeight="1" x14ac:dyDescent="0.2">
      <c r="B170" s="1370"/>
      <c r="C170" s="1429"/>
      <c r="D170" s="2154" t="s">
        <v>1469</v>
      </c>
      <c r="E170" s="2155"/>
      <c r="F170" s="2155"/>
      <c r="G170" s="2155"/>
      <c r="H170" s="2155"/>
      <c r="I170" s="2155"/>
      <c r="J170" s="2155"/>
      <c r="K170" s="2155"/>
      <c r="L170" s="2155"/>
      <c r="M170" s="2155"/>
      <c r="N170" s="2156"/>
      <c r="O170" s="2157" t="s">
        <v>1470</v>
      </c>
      <c r="P170" s="2158"/>
      <c r="Q170" s="2159"/>
      <c r="R170" s="2160"/>
      <c r="S170" s="2227">
        <f>SUM(S171:W172)</f>
        <v>0</v>
      </c>
      <c r="T170" s="2228"/>
      <c r="U170" s="2228"/>
      <c r="V170" s="2228"/>
      <c r="W170" s="2229"/>
      <c r="X170" s="2227">
        <f>SUM(X171:AB172)</f>
        <v>0</v>
      </c>
      <c r="Y170" s="2228"/>
      <c r="Z170" s="2228"/>
      <c r="AA170" s="2228"/>
      <c r="AB170" s="2229"/>
      <c r="AC170" s="1355"/>
      <c r="AD170" s="2189"/>
      <c r="AE170" s="2190"/>
      <c r="AF170" s="2190"/>
      <c r="AG170" s="2191"/>
      <c r="AH170" s="2192"/>
      <c r="AI170" s="1355"/>
      <c r="AL170" s="1420"/>
      <c r="AM170" s="1416" t="s">
        <v>1254</v>
      </c>
      <c r="AN170" s="1416"/>
      <c r="AO170" s="1416"/>
      <c r="AP170" s="1416"/>
      <c r="AQ170" s="1416"/>
      <c r="AR170" s="1416"/>
      <c r="AS170" s="1416"/>
      <c r="AT170" s="1416"/>
      <c r="AU170" s="1446">
        <f t="shared" si="58"/>
        <v>0</v>
      </c>
      <c r="AV170" s="1416"/>
      <c r="AW170" s="1416"/>
      <c r="AX170" s="1416"/>
      <c r="AY170" s="1416"/>
      <c r="AZ170" s="1416"/>
      <c r="BA170" s="1416"/>
      <c r="BB170" s="1416"/>
      <c r="BC170" s="1447">
        <f t="shared" si="48"/>
        <v>0</v>
      </c>
      <c r="BD170" s="1416" t="s">
        <v>1254</v>
      </c>
      <c r="BE170" s="1416"/>
      <c r="BF170" s="1416"/>
      <c r="BG170" s="1416"/>
      <c r="BH170" s="1416"/>
      <c r="BI170" s="1416"/>
      <c r="BJ170" s="1416"/>
      <c r="BK170" s="1416"/>
      <c r="BL170" s="1446">
        <f t="shared" si="59"/>
        <v>0</v>
      </c>
      <c r="BM170" s="1416"/>
      <c r="BN170" s="1416"/>
      <c r="BO170" s="1416"/>
      <c r="BP170" s="1416"/>
      <c r="BQ170" s="1416"/>
      <c r="BR170" s="1416"/>
      <c r="BS170" s="1416"/>
      <c r="BT170" s="1447">
        <f t="shared" si="49"/>
        <v>0</v>
      </c>
    </row>
    <row r="171" spans="2:72" s="1419" customFormat="1" ht="15" customHeight="1" x14ac:dyDescent="0.2">
      <c r="B171" s="1370"/>
      <c r="C171" s="1429"/>
      <c r="D171" s="2171" t="s">
        <v>1471</v>
      </c>
      <c r="E171" s="2172"/>
      <c r="F171" s="2172"/>
      <c r="G171" s="2172"/>
      <c r="H171" s="2172"/>
      <c r="I171" s="2172"/>
      <c r="J171" s="2172"/>
      <c r="K171" s="2172"/>
      <c r="L171" s="2172"/>
      <c r="M171" s="2172"/>
      <c r="N171" s="2173"/>
      <c r="O171" s="2174" t="s">
        <v>1472</v>
      </c>
      <c r="P171" s="2175"/>
      <c r="Q171" s="2176"/>
      <c r="R171" s="2177"/>
      <c r="S171" s="2230">
        <f t="shared" ref="S171" si="64">BT172</f>
        <v>0</v>
      </c>
      <c r="T171" s="2231"/>
      <c r="U171" s="2231"/>
      <c r="V171" s="2231"/>
      <c r="W171" s="2232"/>
      <c r="X171" s="2230">
        <f t="shared" ref="X171" si="65">BC172</f>
        <v>0</v>
      </c>
      <c r="Y171" s="2231"/>
      <c r="Z171" s="2231"/>
      <c r="AA171" s="2231"/>
      <c r="AB171" s="2232"/>
      <c r="AC171" s="1355"/>
      <c r="AD171" s="2183"/>
      <c r="AE171" s="2184"/>
      <c r="AF171" s="2184"/>
      <c r="AG171" s="2184"/>
      <c r="AH171" s="2185"/>
      <c r="AI171" s="1355"/>
      <c r="AL171" s="1420"/>
      <c r="AM171" s="1416"/>
      <c r="AN171" s="1416"/>
      <c r="AO171" s="1416"/>
      <c r="AP171" s="1416"/>
      <c r="AQ171" s="1416"/>
      <c r="AR171" s="1416"/>
      <c r="AS171" s="1416"/>
      <c r="AT171" s="1416"/>
      <c r="AU171" s="1446">
        <f t="shared" si="58"/>
        <v>0</v>
      </c>
      <c r="AV171" s="1416"/>
      <c r="AW171" s="1416"/>
      <c r="AX171" s="1416"/>
      <c r="AY171" s="1416"/>
      <c r="AZ171" s="1416"/>
      <c r="BA171" s="1416"/>
      <c r="BB171" s="1416"/>
      <c r="BC171" s="1447">
        <f t="shared" si="48"/>
        <v>0</v>
      </c>
      <c r="BD171" s="1416"/>
      <c r="BE171" s="1416"/>
      <c r="BF171" s="1416"/>
      <c r="BG171" s="1416"/>
      <c r="BH171" s="1416"/>
      <c r="BI171" s="1416"/>
      <c r="BJ171" s="1416"/>
      <c r="BK171" s="1416"/>
      <c r="BL171" s="1446">
        <f t="shared" si="59"/>
        <v>0</v>
      </c>
      <c r="BM171" s="1416"/>
      <c r="BN171" s="1416"/>
      <c r="BO171" s="1416"/>
      <c r="BP171" s="1416"/>
      <c r="BQ171" s="1416"/>
      <c r="BR171" s="1416"/>
      <c r="BS171" s="1416"/>
      <c r="BT171" s="1447">
        <f t="shared" si="49"/>
        <v>0</v>
      </c>
    </row>
    <row r="172" spans="2:72" s="1419" customFormat="1" ht="15" customHeight="1" x14ac:dyDescent="0.2">
      <c r="B172" s="1370"/>
      <c r="C172" s="1429"/>
      <c r="D172" s="2171" t="s">
        <v>1473</v>
      </c>
      <c r="E172" s="2172"/>
      <c r="F172" s="2172"/>
      <c r="G172" s="2172"/>
      <c r="H172" s="2172"/>
      <c r="I172" s="2172"/>
      <c r="J172" s="2172"/>
      <c r="K172" s="2172"/>
      <c r="L172" s="2172"/>
      <c r="M172" s="2172"/>
      <c r="N172" s="2173"/>
      <c r="O172" s="2174" t="s">
        <v>1474</v>
      </c>
      <c r="P172" s="2175"/>
      <c r="Q172" s="2176"/>
      <c r="R172" s="2177"/>
      <c r="S172" s="2230">
        <f t="shared" ref="S172" si="66">BT173</f>
        <v>0</v>
      </c>
      <c r="T172" s="2231"/>
      <c r="U172" s="2231"/>
      <c r="V172" s="2231"/>
      <c r="W172" s="2232"/>
      <c r="X172" s="2230">
        <f t="shared" ref="X172" si="67">BC173</f>
        <v>0</v>
      </c>
      <c r="Y172" s="2231"/>
      <c r="Z172" s="2231"/>
      <c r="AA172" s="2231"/>
      <c r="AB172" s="2232"/>
      <c r="AC172" s="1355"/>
      <c r="AD172" s="2183"/>
      <c r="AE172" s="2184"/>
      <c r="AF172" s="2184"/>
      <c r="AG172" s="2184"/>
      <c r="AH172" s="2185"/>
      <c r="AI172" s="1355"/>
      <c r="AL172" s="1420"/>
      <c r="AM172" s="1416" t="s">
        <v>1256</v>
      </c>
      <c r="AN172" s="1416" t="s">
        <v>1107</v>
      </c>
      <c r="AO172" s="1416"/>
      <c r="AP172" s="1416"/>
      <c r="AQ172" s="1416"/>
      <c r="AR172" s="1416"/>
      <c r="AS172" s="1416"/>
      <c r="AT172" s="1416"/>
      <c r="AU172" s="1446">
        <f t="shared" si="58"/>
        <v>0</v>
      </c>
      <c r="AV172" s="1446">
        <f>SUMIF(dmtk,AN172,dudkno)</f>
        <v>0</v>
      </c>
      <c r="AW172" s="1416"/>
      <c r="AX172" s="1416"/>
      <c r="AY172" s="1416"/>
      <c r="AZ172" s="1416"/>
      <c r="BA172" s="1416"/>
      <c r="BB172" s="1416"/>
      <c r="BC172" s="1447">
        <f t="shared" si="48"/>
        <v>0</v>
      </c>
      <c r="BD172" s="1416" t="s">
        <v>1256</v>
      </c>
      <c r="BE172" s="1416" t="s">
        <v>1107</v>
      </c>
      <c r="BF172" s="1416"/>
      <c r="BG172" s="1416"/>
      <c r="BH172" s="1416"/>
      <c r="BI172" s="1416"/>
      <c r="BJ172" s="1416"/>
      <c r="BK172" s="1416"/>
      <c r="BL172" s="1446">
        <f t="shared" si="59"/>
        <v>0</v>
      </c>
      <c r="BM172" s="1446">
        <f>SUMIF(dmtk,BE172,duckno)</f>
        <v>0</v>
      </c>
      <c r="BN172" s="1416"/>
      <c r="BO172" s="1416"/>
      <c r="BP172" s="1416"/>
      <c r="BQ172" s="1416"/>
      <c r="BR172" s="1416"/>
      <c r="BS172" s="1416"/>
      <c r="BT172" s="1447">
        <f t="shared" si="49"/>
        <v>0</v>
      </c>
    </row>
    <row r="173" spans="2:72" s="1419" customFormat="1" ht="15" customHeight="1" x14ac:dyDescent="0.2">
      <c r="B173" s="1370"/>
      <c r="C173" s="1429"/>
      <c r="D173" s="2154" t="s">
        <v>1475</v>
      </c>
      <c r="E173" s="2155"/>
      <c r="F173" s="2155"/>
      <c r="G173" s="2155"/>
      <c r="H173" s="2155"/>
      <c r="I173" s="2155"/>
      <c r="J173" s="2155"/>
      <c r="K173" s="2155"/>
      <c r="L173" s="2155"/>
      <c r="M173" s="2155"/>
      <c r="N173" s="2156"/>
      <c r="O173" s="2157" t="s">
        <v>1476</v>
      </c>
      <c r="P173" s="2158"/>
      <c r="Q173" s="2159"/>
      <c r="R173" s="2160"/>
      <c r="S173" s="2227">
        <f ca="1">S152+S122</f>
        <v>1294974430</v>
      </c>
      <c r="T173" s="2228"/>
      <c r="U173" s="2228"/>
      <c r="V173" s="2228"/>
      <c r="W173" s="2229"/>
      <c r="X173" s="2227">
        <f ca="1">X152+X122</f>
        <v>1294974430</v>
      </c>
      <c r="Y173" s="2228"/>
      <c r="Z173" s="2228"/>
      <c r="AA173" s="2228"/>
      <c r="AB173" s="2229"/>
      <c r="AC173" s="1355"/>
      <c r="AD173" s="2167"/>
      <c r="AE173" s="2168"/>
      <c r="AF173" s="2168"/>
      <c r="AG173" s="2169"/>
      <c r="AH173" s="2170"/>
      <c r="AI173" s="1355"/>
      <c r="AL173" s="1420"/>
      <c r="AM173" s="1416" t="s">
        <v>1262</v>
      </c>
      <c r="AN173" s="1416"/>
      <c r="AO173" s="1416"/>
      <c r="AP173" s="1416"/>
      <c r="AQ173" s="1416"/>
      <c r="AR173" s="1416"/>
      <c r="AS173" s="1416"/>
      <c r="AT173" s="1416"/>
      <c r="AU173" s="1446">
        <f t="shared" si="58"/>
        <v>0</v>
      </c>
      <c r="AV173" s="1416"/>
      <c r="AW173" s="1416"/>
      <c r="AX173" s="1416"/>
      <c r="AY173" s="1416"/>
      <c r="AZ173" s="1416"/>
      <c r="BA173" s="1416"/>
      <c r="BB173" s="1416"/>
      <c r="BC173" s="1447">
        <f t="shared" si="48"/>
        <v>0</v>
      </c>
      <c r="BD173" s="1416" t="s">
        <v>1262</v>
      </c>
      <c r="BE173" s="1416"/>
      <c r="BF173" s="1416"/>
      <c r="BG173" s="1416"/>
      <c r="BH173" s="1416"/>
      <c r="BI173" s="1416"/>
      <c r="BJ173" s="1416"/>
      <c r="BK173" s="1416"/>
      <c r="BL173" s="1446">
        <f t="shared" si="59"/>
        <v>0</v>
      </c>
      <c r="BM173" s="1416"/>
      <c r="BN173" s="1416"/>
      <c r="BO173" s="1416"/>
      <c r="BP173" s="1416"/>
      <c r="BQ173" s="1416"/>
      <c r="BR173" s="1416"/>
      <c r="BS173" s="1416"/>
      <c r="BT173" s="1447">
        <f t="shared" si="49"/>
        <v>0</v>
      </c>
    </row>
    <row r="174" spans="2:72" s="1419" customFormat="1" ht="15" customHeight="1" x14ac:dyDescent="0.2">
      <c r="B174" s="1370"/>
      <c r="C174" s="1429"/>
      <c r="D174" s="1368"/>
      <c r="E174" s="1368"/>
      <c r="F174" s="1368"/>
      <c r="G174" s="1368"/>
      <c r="H174" s="1368"/>
      <c r="I174" s="1368"/>
      <c r="J174" s="1368"/>
      <c r="K174" s="1368"/>
      <c r="L174" s="1368"/>
      <c r="M174" s="1368"/>
      <c r="N174" s="1368"/>
      <c r="O174" s="1368"/>
      <c r="P174" s="1368"/>
      <c r="Q174" s="1368"/>
      <c r="R174" s="1368"/>
      <c r="S174" s="1368"/>
      <c r="T174" s="1368"/>
      <c r="U174" s="1368"/>
      <c r="V174" s="1368"/>
      <c r="W174" s="1368"/>
      <c r="X174" s="1368"/>
      <c r="Y174" s="1368"/>
      <c r="Z174" s="1368"/>
      <c r="AA174" s="1368"/>
      <c r="AB174" s="1368"/>
      <c r="AC174" s="1355"/>
      <c r="AD174" s="1370"/>
      <c r="AE174" s="1370"/>
      <c r="AF174" s="1370"/>
      <c r="AG174" s="1370"/>
      <c r="AH174" s="1370"/>
      <c r="AI174" s="1355"/>
      <c r="AL174" s="1420"/>
      <c r="AU174" s="1430"/>
    </row>
    <row r="175" spans="2:72" s="1419" customFormat="1" ht="15" hidden="1" customHeight="1" x14ac:dyDescent="0.2">
      <c r="B175" s="1370"/>
      <c r="C175" s="1429"/>
      <c r="D175" s="1368"/>
      <c r="E175" s="1368"/>
      <c r="F175" s="1368"/>
      <c r="G175" s="1368"/>
      <c r="H175" s="1368"/>
      <c r="I175" s="1368"/>
      <c r="J175" s="1368"/>
      <c r="K175" s="1368"/>
      <c r="L175" s="1368"/>
      <c r="M175" s="1368"/>
      <c r="N175" s="1368"/>
      <c r="O175" s="1368"/>
      <c r="P175" s="1368"/>
      <c r="Q175" s="1368"/>
      <c r="R175" s="1368"/>
      <c r="S175" s="1368"/>
      <c r="T175" s="1368"/>
      <c r="U175" s="1368"/>
      <c r="V175" s="1368"/>
      <c r="W175" s="1368"/>
      <c r="X175" s="1368"/>
      <c r="Y175" s="1368"/>
      <c r="Z175" s="1368"/>
      <c r="AA175" s="1368"/>
      <c r="AB175" s="1368"/>
      <c r="AC175" s="1355"/>
      <c r="AD175" s="1370"/>
      <c r="AE175" s="1370"/>
      <c r="AF175" s="1370"/>
      <c r="AG175" s="1370"/>
      <c r="AH175" s="1370"/>
      <c r="AI175" s="1355"/>
      <c r="AL175" s="1420"/>
      <c r="AU175" s="1430"/>
    </row>
    <row r="176" spans="2:72" s="1419" customFormat="1" ht="15" hidden="1" customHeight="1" x14ac:dyDescent="0.2">
      <c r="B176" s="1370"/>
      <c r="C176" s="1429"/>
      <c r="D176" s="1368"/>
      <c r="E176" s="1368"/>
      <c r="F176" s="1368"/>
      <c r="G176" s="1368"/>
      <c r="H176" s="1368"/>
      <c r="I176" s="1368"/>
      <c r="J176" s="1368"/>
      <c r="K176" s="1368"/>
      <c r="L176" s="1368"/>
      <c r="M176" s="1368"/>
      <c r="N176" s="1368"/>
      <c r="O176" s="1368"/>
      <c r="P176" s="1368"/>
      <c r="Q176" s="1368"/>
      <c r="R176" s="1368"/>
      <c r="S176" s="1368"/>
      <c r="T176" s="1368"/>
      <c r="U176" s="1368"/>
      <c r="V176" s="1368"/>
      <c r="W176" s="1368"/>
      <c r="X176" s="1368"/>
      <c r="Y176" s="1368"/>
      <c r="Z176" s="1368"/>
      <c r="AA176" s="1368"/>
      <c r="AB176" s="1368"/>
      <c r="AC176" s="1355"/>
      <c r="AD176" s="1370"/>
      <c r="AE176" s="1370"/>
      <c r="AF176" s="1370"/>
      <c r="AG176" s="1370"/>
      <c r="AH176" s="1370"/>
      <c r="AI176" s="1355"/>
      <c r="AL176" s="1420"/>
      <c r="AU176" s="1430"/>
    </row>
    <row r="177" spans="2:47" s="1419" customFormat="1" ht="24.75" hidden="1" customHeight="1" x14ac:dyDescent="0.2">
      <c r="B177" s="1370"/>
      <c r="C177" s="1429"/>
      <c r="D177" s="2221" t="s">
        <v>24</v>
      </c>
      <c r="E177" s="2223"/>
      <c r="F177" s="2223"/>
      <c r="G177" s="2223"/>
      <c r="H177" s="2223"/>
      <c r="I177" s="2223"/>
      <c r="J177" s="2223"/>
      <c r="K177" s="2223"/>
      <c r="L177" s="2223"/>
      <c r="M177" s="2223"/>
      <c r="N177" s="2222"/>
      <c r="O177" s="2218" t="s">
        <v>1288</v>
      </c>
      <c r="P177" s="2222"/>
      <c r="Q177" s="2218" t="s">
        <v>15</v>
      </c>
      <c r="R177" s="2220"/>
      <c r="S177" s="2221" t="s">
        <v>1289</v>
      </c>
      <c r="T177" s="2223"/>
      <c r="U177" s="2223"/>
      <c r="V177" s="2223"/>
      <c r="W177" s="2222"/>
      <c r="X177" s="2221" t="s">
        <v>1290</v>
      </c>
      <c r="Y177" s="2223"/>
      <c r="Z177" s="2223"/>
      <c r="AA177" s="2223"/>
      <c r="AB177" s="2222"/>
      <c r="AC177" s="1355"/>
      <c r="AD177" s="2224" t="s">
        <v>1290</v>
      </c>
      <c r="AE177" s="2225"/>
      <c r="AF177" s="2225"/>
      <c r="AG177" s="2225"/>
      <c r="AH177" s="2226"/>
      <c r="AI177" s="1355"/>
      <c r="AL177" s="1420"/>
      <c r="AU177" s="1430"/>
    </row>
    <row r="178" spans="2:47" s="1419" customFormat="1" ht="15" hidden="1" customHeight="1" x14ac:dyDescent="0.2">
      <c r="B178" s="1370"/>
      <c r="C178" s="1429"/>
      <c r="D178" s="2218" t="s">
        <v>19</v>
      </c>
      <c r="E178" s="2219"/>
      <c r="F178" s="2219"/>
      <c r="G178" s="2219"/>
      <c r="H178" s="2219"/>
      <c r="I178" s="2219"/>
      <c r="J178" s="2219"/>
      <c r="K178" s="2219"/>
      <c r="L178" s="2219"/>
      <c r="M178" s="2219"/>
      <c r="N178" s="2220"/>
      <c r="O178" s="2218" t="s">
        <v>20</v>
      </c>
      <c r="P178" s="2220"/>
      <c r="Q178" s="2221" t="s">
        <v>21</v>
      </c>
      <c r="R178" s="2222"/>
      <c r="S178" s="2221" t="s">
        <v>22</v>
      </c>
      <c r="T178" s="2223"/>
      <c r="U178" s="2223"/>
      <c r="V178" s="2223"/>
      <c r="W178" s="2222"/>
      <c r="X178" s="2221" t="s">
        <v>23</v>
      </c>
      <c r="Y178" s="2223"/>
      <c r="Z178" s="2223"/>
      <c r="AA178" s="2223"/>
      <c r="AB178" s="2222"/>
      <c r="AC178" s="1355"/>
      <c r="AD178" s="2224" t="s">
        <v>23</v>
      </c>
      <c r="AE178" s="2225"/>
      <c r="AF178" s="2225"/>
      <c r="AG178" s="2225"/>
      <c r="AH178" s="2226"/>
      <c r="AI178" s="1355"/>
      <c r="AL178" s="1420"/>
      <c r="AU178" s="1430"/>
    </row>
    <row r="179" spans="2:47" s="1419" customFormat="1" ht="25.5" hidden="1" customHeight="1" x14ac:dyDescent="0.2">
      <c r="B179" s="1370"/>
      <c r="C179" s="1429"/>
      <c r="D179" s="2159" t="s">
        <v>1477</v>
      </c>
      <c r="E179" s="2217"/>
      <c r="F179" s="2217"/>
      <c r="G179" s="2217"/>
      <c r="H179" s="2217"/>
      <c r="I179" s="2217"/>
      <c r="J179" s="2217"/>
      <c r="K179" s="2217"/>
      <c r="L179" s="2217"/>
      <c r="M179" s="2217"/>
      <c r="N179" s="2160"/>
      <c r="O179" s="2157" t="s">
        <v>1292</v>
      </c>
      <c r="P179" s="2158"/>
      <c r="Q179" s="2159"/>
      <c r="R179" s="2160"/>
      <c r="S179" s="2161">
        <v>0</v>
      </c>
      <c r="T179" s="2162"/>
      <c r="U179" s="2162"/>
      <c r="V179" s="2162"/>
      <c r="W179" s="2163"/>
      <c r="X179" s="2161">
        <v>0</v>
      </c>
      <c r="Y179" s="2164"/>
      <c r="Z179" s="2164"/>
      <c r="AA179" s="2165"/>
      <c r="AB179" s="2166"/>
      <c r="AC179" s="1355"/>
      <c r="AD179" s="2167"/>
      <c r="AE179" s="2168"/>
      <c r="AF179" s="2168"/>
      <c r="AG179" s="2169"/>
      <c r="AH179" s="2170"/>
      <c r="AI179" s="1355"/>
      <c r="AL179" s="1420"/>
      <c r="AU179" s="1430"/>
    </row>
    <row r="180" spans="2:47" s="1419" customFormat="1" ht="15" hidden="1" customHeight="1" x14ac:dyDescent="0.2">
      <c r="B180" s="1370"/>
      <c r="C180" s="1429"/>
      <c r="D180" s="2154" t="s">
        <v>1293</v>
      </c>
      <c r="E180" s="2155"/>
      <c r="F180" s="2155"/>
      <c r="G180" s="2155"/>
      <c r="H180" s="2155"/>
      <c r="I180" s="2155"/>
      <c r="J180" s="2155"/>
      <c r="K180" s="2155"/>
      <c r="L180" s="2155"/>
      <c r="M180" s="2155"/>
      <c r="N180" s="2156"/>
      <c r="O180" s="2157" t="s">
        <v>1294</v>
      </c>
      <c r="P180" s="2158"/>
      <c r="Q180" s="2159"/>
      <c r="R180" s="2160"/>
      <c r="S180" s="2161">
        <v>0</v>
      </c>
      <c r="T180" s="2162"/>
      <c r="U180" s="2162"/>
      <c r="V180" s="2162"/>
      <c r="W180" s="2163"/>
      <c r="X180" s="2161">
        <v>0</v>
      </c>
      <c r="Y180" s="2164"/>
      <c r="Z180" s="2164"/>
      <c r="AA180" s="2165"/>
      <c r="AB180" s="2166"/>
      <c r="AC180" s="1355"/>
      <c r="AD180" s="2167"/>
      <c r="AE180" s="2168"/>
      <c r="AF180" s="2168"/>
      <c r="AG180" s="2169"/>
      <c r="AH180" s="2170"/>
      <c r="AI180" s="1355"/>
      <c r="AL180" s="1420"/>
      <c r="AU180" s="1430"/>
    </row>
    <row r="181" spans="2:47" s="1419" customFormat="1" ht="15" hidden="1" customHeight="1" x14ac:dyDescent="0.2">
      <c r="B181" s="1370"/>
      <c r="C181" s="1429"/>
      <c r="D181" s="2171" t="s">
        <v>1295</v>
      </c>
      <c r="E181" s="2172"/>
      <c r="F181" s="2172"/>
      <c r="G181" s="2172"/>
      <c r="H181" s="2172"/>
      <c r="I181" s="2172"/>
      <c r="J181" s="2172"/>
      <c r="K181" s="2172"/>
      <c r="L181" s="2172"/>
      <c r="M181" s="2172"/>
      <c r="N181" s="2173"/>
      <c r="O181" s="2174" t="s">
        <v>138</v>
      </c>
      <c r="P181" s="2175"/>
      <c r="Q181" s="2176"/>
      <c r="R181" s="2177"/>
      <c r="S181" s="2178">
        <v>0</v>
      </c>
      <c r="T181" s="2179"/>
      <c r="U181" s="2179"/>
      <c r="V181" s="2179"/>
      <c r="W181" s="2180"/>
      <c r="X181" s="2178">
        <v>0</v>
      </c>
      <c r="Y181" s="2193"/>
      <c r="Z181" s="2193"/>
      <c r="AA181" s="2193"/>
      <c r="AB181" s="2194"/>
      <c r="AC181" s="1355"/>
      <c r="AD181" s="2195"/>
      <c r="AE181" s="2196"/>
      <c r="AF181" s="2196"/>
      <c r="AG181" s="2196"/>
      <c r="AH181" s="2197"/>
      <c r="AI181" s="1355"/>
      <c r="AL181" s="1420"/>
      <c r="AU181" s="1430"/>
    </row>
    <row r="182" spans="2:47" s="1419" customFormat="1" ht="15" hidden="1" customHeight="1" x14ac:dyDescent="0.2">
      <c r="B182" s="1370"/>
      <c r="C182" s="1429"/>
      <c r="D182" s="2171" t="s">
        <v>1296</v>
      </c>
      <c r="E182" s="2172"/>
      <c r="F182" s="2172"/>
      <c r="G182" s="2172"/>
      <c r="H182" s="2172"/>
      <c r="I182" s="2172"/>
      <c r="J182" s="2172"/>
      <c r="K182" s="2172"/>
      <c r="L182" s="2172"/>
      <c r="M182" s="2172"/>
      <c r="N182" s="2173"/>
      <c r="O182" s="2174" t="s">
        <v>144</v>
      </c>
      <c r="P182" s="2175"/>
      <c r="Q182" s="2176"/>
      <c r="R182" s="2177"/>
      <c r="S182" s="2178">
        <v>0</v>
      </c>
      <c r="T182" s="2179"/>
      <c r="U182" s="2179"/>
      <c r="V182" s="2179"/>
      <c r="W182" s="2180"/>
      <c r="X182" s="2178">
        <v>0</v>
      </c>
      <c r="Y182" s="2181"/>
      <c r="Z182" s="2181"/>
      <c r="AA182" s="2181"/>
      <c r="AB182" s="2182"/>
      <c r="AC182" s="1355"/>
      <c r="AD182" s="2183"/>
      <c r="AE182" s="2184"/>
      <c r="AF182" s="2184"/>
      <c r="AG182" s="2184"/>
      <c r="AH182" s="2185"/>
      <c r="AI182" s="1355"/>
      <c r="AL182" s="1420"/>
      <c r="AU182" s="1430"/>
    </row>
    <row r="183" spans="2:47" s="1419" customFormat="1" ht="15" hidden="1" customHeight="1" x14ac:dyDescent="0.2">
      <c r="B183" s="1370"/>
      <c r="C183" s="1429"/>
      <c r="D183" s="2154" t="s">
        <v>1478</v>
      </c>
      <c r="E183" s="2155"/>
      <c r="F183" s="2155"/>
      <c r="G183" s="2155"/>
      <c r="H183" s="2155"/>
      <c r="I183" s="2155"/>
      <c r="J183" s="2155"/>
      <c r="K183" s="2155"/>
      <c r="L183" s="2155"/>
      <c r="M183" s="2155"/>
      <c r="N183" s="2156"/>
      <c r="O183" s="2157" t="s">
        <v>1298</v>
      </c>
      <c r="P183" s="2158"/>
      <c r="Q183" s="2159"/>
      <c r="R183" s="2160"/>
      <c r="S183" s="2161">
        <v>0</v>
      </c>
      <c r="T183" s="2162"/>
      <c r="U183" s="2162"/>
      <c r="V183" s="2162"/>
      <c r="W183" s="2163"/>
      <c r="X183" s="2161">
        <v>0</v>
      </c>
      <c r="Y183" s="2164"/>
      <c r="Z183" s="2164"/>
      <c r="AA183" s="2165"/>
      <c r="AB183" s="2166"/>
      <c r="AC183" s="1355"/>
      <c r="AD183" s="2167"/>
      <c r="AE183" s="2168"/>
      <c r="AF183" s="2168"/>
      <c r="AG183" s="2169"/>
      <c r="AH183" s="2170"/>
      <c r="AI183" s="1355"/>
      <c r="AL183" s="1420"/>
      <c r="AU183" s="1430"/>
    </row>
    <row r="184" spans="2:47" s="1419" customFormat="1" ht="15" hidden="1" customHeight="1" x14ac:dyDescent="0.2">
      <c r="B184" s="1370"/>
      <c r="C184" s="1429"/>
      <c r="D184" s="2171" t="s">
        <v>1299</v>
      </c>
      <c r="E184" s="2172"/>
      <c r="F184" s="2172"/>
      <c r="G184" s="2172"/>
      <c r="H184" s="2172"/>
      <c r="I184" s="2172"/>
      <c r="J184" s="2172"/>
      <c r="K184" s="2172"/>
      <c r="L184" s="2172"/>
      <c r="M184" s="2172"/>
      <c r="N184" s="2173"/>
      <c r="O184" s="2174" t="s">
        <v>150</v>
      </c>
      <c r="P184" s="2175"/>
      <c r="Q184" s="2176"/>
      <c r="R184" s="2177"/>
      <c r="S184" s="2178">
        <v>0</v>
      </c>
      <c r="T184" s="2179"/>
      <c r="U184" s="2179"/>
      <c r="V184" s="2179"/>
      <c r="W184" s="2180"/>
      <c r="X184" s="2178">
        <v>0</v>
      </c>
      <c r="Y184" s="2193"/>
      <c r="Z184" s="2193"/>
      <c r="AA184" s="2193"/>
      <c r="AB184" s="2194"/>
      <c r="AC184" s="1355"/>
      <c r="AD184" s="2195"/>
      <c r="AE184" s="2196"/>
      <c r="AF184" s="2196"/>
      <c r="AG184" s="2196"/>
      <c r="AH184" s="2197"/>
      <c r="AI184" s="1355"/>
      <c r="AL184" s="1420"/>
      <c r="AU184" s="1430"/>
    </row>
    <row r="185" spans="2:47" s="1419" customFormat="1" ht="15" hidden="1" customHeight="1" x14ac:dyDescent="0.2">
      <c r="B185" s="1370"/>
      <c r="C185" s="1429"/>
      <c r="D185" s="2171" t="s">
        <v>1479</v>
      </c>
      <c r="E185" s="2172"/>
      <c r="F185" s="2172"/>
      <c r="G185" s="2172"/>
      <c r="H185" s="2172"/>
      <c r="I185" s="2172"/>
      <c r="J185" s="2172"/>
      <c r="K185" s="2172"/>
      <c r="L185" s="2172"/>
      <c r="M185" s="2172"/>
      <c r="N185" s="2173"/>
      <c r="O185" s="2174" t="s">
        <v>1301</v>
      </c>
      <c r="P185" s="2175"/>
      <c r="Q185" s="2176"/>
      <c r="R185" s="2177"/>
      <c r="S185" s="2178">
        <v>0</v>
      </c>
      <c r="T185" s="2179"/>
      <c r="U185" s="2179"/>
      <c r="V185" s="2179"/>
      <c r="W185" s="2180"/>
      <c r="X185" s="2178">
        <v>0</v>
      </c>
      <c r="Y185" s="2181"/>
      <c r="Z185" s="2181"/>
      <c r="AA185" s="2181"/>
      <c r="AB185" s="2182"/>
      <c r="AC185" s="1355"/>
      <c r="AD185" s="2183"/>
      <c r="AE185" s="2184"/>
      <c r="AF185" s="2184"/>
      <c r="AG185" s="2184"/>
      <c r="AH185" s="2185"/>
      <c r="AI185" s="1355"/>
      <c r="AL185" s="1420"/>
      <c r="AU185" s="1430"/>
    </row>
    <row r="186" spans="2:47" s="1419" customFormat="1" ht="15" hidden="1" customHeight="1" x14ac:dyDescent="0.2">
      <c r="B186" s="1370"/>
      <c r="C186" s="1429"/>
      <c r="D186" s="2171" t="s">
        <v>1480</v>
      </c>
      <c r="E186" s="2172"/>
      <c r="F186" s="2172"/>
      <c r="G186" s="2172"/>
      <c r="H186" s="2172"/>
      <c r="I186" s="2172"/>
      <c r="J186" s="2172"/>
      <c r="K186" s="2172"/>
      <c r="L186" s="2172"/>
      <c r="M186" s="2172"/>
      <c r="N186" s="2173"/>
      <c r="O186" s="2174" t="s">
        <v>1303</v>
      </c>
      <c r="P186" s="2175"/>
      <c r="Q186" s="2176"/>
      <c r="R186" s="2177"/>
      <c r="S186" s="2178">
        <v>0</v>
      </c>
      <c r="T186" s="2179"/>
      <c r="U186" s="2179"/>
      <c r="V186" s="2179"/>
      <c r="W186" s="2180"/>
      <c r="X186" s="2178">
        <v>0</v>
      </c>
      <c r="Y186" s="2181"/>
      <c r="Z186" s="2181"/>
      <c r="AA186" s="2181"/>
      <c r="AB186" s="2182"/>
      <c r="AC186" s="1355"/>
      <c r="AD186" s="2183"/>
      <c r="AE186" s="2184"/>
      <c r="AF186" s="2184"/>
      <c r="AG186" s="2184"/>
      <c r="AH186" s="2185"/>
      <c r="AI186" s="1355"/>
      <c r="AL186" s="1420"/>
      <c r="AU186" s="1430"/>
    </row>
    <row r="187" spans="2:47" s="1419" customFormat="1" ht="15" hidden="1" customHeight="1" x14ac:dyDescent="0.2">
      <c r="B187" s="1370"/>
      <c r="C187" s="1429"/>
      <c r="D187" s="2171" t="s">
        <v>1481</v>
      </c>
      <c r="E187" s="2172"/>
      <c r="F187" s="2172"/>
      <c r="G187" s="2172"/>
      <c r="H187" s="2172"/>
      <c r="I187" s="2172"/>
      <c r="J187" s="2172"/>
      <c r="K187" s="2172"/>
      <c r="L187" s="2172"/>
      <c r="M187" s="2172"/>
      <c r="N187" s="2173"/>
      <c r="O187" s="2174" t="s">
        <v>1482</v>
      </c>
      <c r="P187" s="2175"/>
      <c r="Q187" s="2176"/>
      <c r="R187" s="2177"/>
      <c r="S187" s="2178">
        <v>0</v>
      </c>
      <c r="T187" s="2179"/>
      <c r="U187" s="2179"/>
      <c r="V187" s="2179"/>
      <c r="W187" s="2180"/>
      <c r="X187" s="2178">
        <v>0</v>
      </c>
      <c r="Y187" s="2193"/>
      <c r="Z187" s="2193"/>
      <c r="AA187" s="2193"/>
      <c r="AB187" s="2194"/>
      <c r="AC187" s="1355"/>
      <c r="AD187" s="2195"/>
      <c r="AE187" s="2196"/>
      <c r="AF187" s="2196"/>
      <c r="AG187" s="2196"/>
      <c r="AH187" s="2197"/>
      <c r="AI187" s="1355"/>
      <c r="AL187" s="1420"/>
      <c r="AU187" s="1430"/>
    </row>
    <row r="188" spans="2:47" s="1419" customFormat="1" ht="15" hidden="1" customHeight="1" x14ac:dyDescent="0.2">
      <c r="B188" s="1370"/>
      <c r="C188" s="1429"/>
      <c r="D188" s="2171" t="s">
        <v>1483</v>
      </c>
      <c r="E188" s="2172"/>
      <c r="F188" s="2172"/>
      <c r="G188" s="2172"/>
      <c r="H188" s="2172"/>
      <c r="I188" s="2172"/>
      <c r="J188" s="2172"/>
      <c r="K188" s="2172"/>
      <c r="L188" s="2172"/>
      <c r="M188" s="2172"/>
      <c r="N188" s="2173"/>
      <c r="O188" s="2174" t="s">
        <v>1484</v>
      </c>
      <c r="P188" s="2175"/>
      <c r="Q188" s="2176"/>
      <c r="R188" s="2177"/>
      <c r="S188" s="2178">
        <v>0</v>
      </c>
      <c r="T188" s="2179"/>
      <c r="U188" s="2179"/>
      <c r="V188" s="2179"/>
      <c r="W188" s="2180"/>
      <c r="X188" s="2178">
        <v>0</v>
      </c>
      <c r="Y188" s="2181"/>
      <c r="Z188" s="2181"/>
      <c r="AA188" s="2181"/>
      <c r="AB188" s="2182"/>
      <c r="AC188" s="1355"/>
      <c r="AD188" s="2183"/>
      <c r="AE188" s="2184"/>
      <c r="AF188" s="2184"/>
      <c r="AG188" s="2184"/>
      <c r="AH188" s="2185"/>
      <c r="AI188" s="1355"/>
      <c r="AL188" s="1420"/>
      <c r="AU188" s="1430"/>
    </row>
    <row r="189" spans="2:47" s="1419" customFormat="1" ht="25.5" hidden="1" customHeight="1" x14ac:dyDescent="0.2">
      <c r="B189" s="1370"/>
      <c r="C189" s="1429"/>
      <c r="D189" s="2154" t="s">
        <v>1485</v>
      </c>
      <c r="E189" s="2155"/>
      <c r="F189" s="2155"/>
      <c r="G189" s="2155"/>
      <c r="H189" s="2155"/>
      <c r="I189" s="2155"/>
      <c r="J189" s="2155"/>
      <c r="K189" s="2155"/>
      <c r="L189" s="2155"/>
      <c r="M189" s="2155"/>
      <c r="N189" s="2156"/>
      <c r="O189" s="2157" t="s">
        <v>1305</v>
      </c>
      <c r="P189" s="2158"/>
      <c r="Q189" s="2159"/>
      <c r="R189" s="2160"/>
      <c r="S189" s="2161">
        <v>0</v>
      </c>
      <c r="T189" s="2162"/>
      <c r="U189" s="2162"/>
      <c r="V189" s="2162"/>
      <c r="W189" s="2163"/>
      <c r="X189" s="2161">
        <v>0</v>
      </c>
      <c r="Y189" s="2164"/>
      <c r="Z189" s="2164"/>
      <c r="AA189" s="2165"/>
      <c r="AB189" s="2166"/>
      <c r="AC189" s="1355"/>
      <c r="AD189" s="2167"/>
      <c r="AE189" s="2168"/>
      <c r="AF189" s="2168"/>
      <c r="AG189" s="2169"/>
      <c r="AH189" s="2170"/>
      <c r="AI189" s="1355"/>
      <c r="AL189" s="1420"/>
      <c r="AU189" s="1430"/>
    </row>
    <row r="190" spans="2:47" s="1419" customFormat="1" ht="15" hidden="1" customHeight="1" x14ac:dyDescent="0.2">
      <c r="B190" s="1370"/>
      <c r="C190" s="1429"/>
      <c r="D190" s="2171" t="s">
        <v>1486</v>
      </c>
      <c r="E190" s="2172"/>
      <c r="F190" s="2172"/>
      <c r="G190" s="2172"/>
      <c r="H190" s="2172"/>
      <c r="I190" s="2172"/>
      <c r="J190" s="2172"/>
      <c r="K190" s="2172"/>
      <c r="L190" s="2172"/>
      <c r="M190" s="2172"/>
      <c r="N190" s="2173"/>
      <c r="O190" s="2174" t="s">
        <v>158</v>
      </c>
      <c r="P190" s="2175"/>
      <c r="Q190" s="2176"/>
      <c r="R190" s="2177"/>
      <c r="S190" s="2178">
        <v>0</v>
      </c>
      <c r="T190" s="2179"/>
      <c r="U190" s="2179"/>
      <c r="V190" s="2179"/>
      <c r="W190" s="2180"/>
      <c r="X190" s="2178">
        <v>0</v>
      </c>
      <c r="Y190" s="2181"/>
      <c r="Z190" s="2181"/>
      <c r="AA190" s="2181"/>
      <c r="AB190" s="2182"/>
      <c r="AC190" s="1355"/>
      <c r="AD190" s="2183"/>
      <c r="AE190" s="2184"/>
      <c r="AF190" s="2184"/>
      <c r="AG190" s="2184"/>
      <c r="AH190" s="2185"/>
      <c r="AI190" s="1355"/>
      <c r="AL190" s="1420"/>
      <c r="AU190" s="1430"/>
    </row>
    <row r="191" spans="2:47" s="1419" customFormat="1" ht="15" hidden="1" customHeight="1" x14ac:dyDescent="0.2">
      <c r="B191" s="1370"/>
      <c r="C191" s="1429"/>
      <c r="D191" s="2171" t="s">
        <v>1487</v>
      </c>
      <c r="E191" s="2172"/>
      <c r="F191" s="2172"/>
      <c r="G191" s="2172"/>
      <c r="H191" s="2172"/>
      <c r="I191" s="2172"/>
      <c r="J191" s="2172"/>
      <c r="K191" s="2172"/>
      <c r="L191" s="2172"/>
      <c r="M191" s="2172"/>
      <c r="N191" s="2173"/>
      <c r="O191" s="2174" t="s">
        <v>1308</v>
      </c>
      <c r="P191" s="2175"/>
      <c r="Q191" s="2176"/>
      <c r="R191" s="2177"/>
      <c r="S191" s="2178">
        <v>0</v>
      </c>
      <c r="T191" s="2179"/>
      <c r="U191" s="2179"/>
      <c r="V191" s="2179"/>
      <c r="W191" s="2180"/>
      <c r="X191" s="2178">
        <v>0</v>
      </c>
      <c r="Y191" s="2181"/>
      <c r="Z191" s="2181"/>
      <c r="AA191" s="2181"/>
      <c r="AB191" s="2182"/>
      <c r="AC191" s="1355"/>
      <c r="AD191" s="2183"/>
      <c r="AE191" s="2184"/>
      <c r="AF191" s="2184"/>
      <c r="AG191" s="2184"/>
      <c r="AH191" s="2185"/>
      <c r="AI191" s="1355"/>
      <c r="AL191" s="1420"/>
      <c r="AU191" s="1430"/>
    </row>
    <row r="192" spans="2:47" s="1419" customFormat="1" ht="15" hidden="1" customHeight="1" x14ac:dyDescent="0.2">
      <c r="B192" s="1370"/>
      <c r="C192" s="1429"/>
      <c r="D192" s="2171" t="s">
        <v>1337</v>
      </c>
      <c r="E192" s="2172"/>
      <c r="F192" s="2172"/>
      <c r="G192" s="2172"/>
      <c r="H192" s="2172"/>
      <c r="I192" s="2172"/>
      <c r="J192" s="2172"/>
      <c r="K192" s="2172"/>
      <c r="L192" s="2172"/>
      <c r="M192" s="2172"/>
      <c r="N192" s="2173"/>
      <c r="O192" s="2174" t="s">
        <v>160</v>
      </c>
      <c r="P192" s="2175"/>
      <c r="Q192" s="2176"/>
      <c r="R192" s="2177"/>
      <c r="S192" s="2178">
        <v>0</v>
      </c>
      <c r="T192" s="2179"/>
      <c r="U192" s="2179"/>
      <c r="V192" s="2179"/>
      <c r="W192" s="2180"/>
      <c r="X192" s="2178">
        <v>0</v>
      </c>
      <c r="Y192" s="2181"/>
      <c r="Z192" s="2181"/>
      <c r="AA192" s="2181"/>
      <c r="AB192" s="2182"/>
      <c r="AC192" s="1355"/>
      <c r="AD192" s="2183"/>
      <c r="AE192" s="2184"/>
      <c r="AF192" s="2184"/>
      <c r="AG192" s="2184"/>
      <c r="AH192" s="2185"/>
      <c r="AI192" s="1355"/>
      <c r="AL192" s="1420"/>
      <c r="AU192" s="1430"/>
    </row>
    <row r="193" spans="2:47" s="1419" customFormat="1" ht="15" hidden="1" customHeight="1" x14ac:dyDescent="0.2">
      <c r="B193" s="1370"/>
      <c r="C193" s="1429"/>
      <c r="D193" s="2171" t="s">
        <v>1488</v>
      </c>
      <c r="E193" s="2172"/>
      <c r="F193" s="2172"/>
      <c r="G193" s="2172"/>
      <c r="H193" s="2172"/>
      <c r="I193" s="2172"/>
      <c r="J193" s="2172"/>
      <c r="K193" s="2172"/>
      <c r="L193" s="2172"/>
      <c r="M193" s="2172"/>
      <c r="N193" s="2173"/>
      <c r="O193" s="2174" t="s">
        <v>1311</v>
      </c>
      <c r="P193" s="2175"/>
      <c r="Q193" s="2176"/>
      <c r="R193" s="2177"/>
      <c r="S193" s="2178">
        <v>0</v>
      </c>
      <c r="T193" s="2179"/>
      <c r="U193" s="2179"/>
      <c r="V193" s="2179"/>
      <c r="W193" s="2180"/>
      <c r="X193" s="2178">
        <v>0</v>
      </c>
      <c r="Y193" s="2181"/>
      <c r="Z193" s="2181"/>
      <c r="AA193" s="2181"/>
      <c r="AB193" s="2182"/>
      <c r="AC193" s="1355"/>
      <c r="AD193" s="2183"/>
      <c r="AE193" s="2184"/>
      <c r="AF193" s="2184"/>
      <c r="AG193" s="2184"/>
      <c r="AH193" s="2185"/>
      <c r="AI193" s="1355"/>
      <c r="AL193" s="1420"/>
      <c r="AU193" s="1430"/>
    </row>
    <row r="194" spans="2:47" s="1419" customFormat="1" ht="15" hidden="1" customHeight="1" x14ac:dyDescent="0.2">
      <c r="B194" s="1370"/>
      <c r="C194" s="1429"/>
      <c r="D194" s="2171" t="s">
        <v>1489</v>
      </c>
      <c r="E194" s="2172"/>
      <c r="F194" s="2172"/>
      <c r="G194" s="2172"/>
      <c r="H194" s="2172"/>
      <c r="I194" s="2172"/>
      <c r="J194" s="2172"/>
      <c r="K194" s="2172"/>
      <c r="L194" s="2172"/>
      <c r="M194" s="2172"/>
      <c r="N194" s="2173"/>
      <c r="O194" s="2174" t="s">
        <v>1313</v>
      </c>
      <c r="P194" s="2175"/>
      <c r="Q194" s="2176"/>
      <c r="R194" s="2177"/>
      <c r="S194" s="2178">
        <v>0</v>
      </c>
      <c r="T194" s="2179"/>
      <c r="U194" s="2179"/>
      <c r="V194" s="2179"/>
      <c r="W194" s="2180"/>
      <c r="X194" s="2178">
        <v>0</v>
      </c>
      <c r="Y194" s="2193"/>
      <c r="Z194" s="2193"/>
      <c r="AA194" s="2193"/>
      <c r="AB194" s="2194"/>
      <c r="AC194" s="1355"/>
      <c r="AD194" s="2195"/>
      <c r="AE194" s="2196"/>
      <c r="AF194" s="2196"/>
      <c r="AG194" s="2196"/>
      <c r="AH194" s="2197"/>
      <c r="AI194" s="1355"/>
      <c r="AL194" s="1420"/>
      <c r="AU194" s="1430"/>
    </row>
    <row r="195" spans="2:47" s="1419" customFormat="1" ht="15" hidden="1" customHeight="1" x14ac:dyDescent="0.2">
      <c r="B195" s="1370"/>
      <c r="C195" s="1429"/>
      <c r="D195" s="2171" t="s">
        <v>1490</v>
      </c>
      <c r="E195" s="2172"/>
      <c r="F195" s="2172"/>
      <c r="G195" s="2172"/>
      <c r="H195" s="2172"/>
      <c r="I195" s="2172"/>
      <c r="J195" s="2172"/>
      <c r="K195" s="2172"/>
      <c r="L195" s="2172"/>
      <c r="M195" s="2172"/>
      <c r="N195" s="2173"/>
      <c r="O195" s="2174" t="s">
        <v>166</v>
      </c>
      <c r="P195" s="2175"/>
      <c r="Q195" s="2176"/>
      <c r="R195" s="2177"/>
      <c r="S195" s="2178">
        <v>0</v>
      </c>
      <c r="T195" s="2179"/>
      <c r="U195" s="2179"/>
      <c r="V195" s="2179"/>
      <c r="W195" s="2180"/>
      <c r="X195" s="2178">
        <v>0</v>
      </c>
      <c r="Y195" s="2181"/>
      <c r="Z195" s="2181"/>
      <c r="AA195" s="2181"/>
      <c r="AB195" s="2182"/>
      <c r="AC195" s="1355"/>
      <c r="AD195" s="2183"/>
      <c r="AE195" s="2184"/>
      <c r="AF195" s="2184"/>
      <c r="AG195" s="2184"/>
      <c r="AH195" s="2185"/>
      <c r="AI195" s="1355"/>
      <c r="AL195" s="1420"/>
      <c r="AU195" s="1430"/>
    </row>
    <row r="196" spans="2:47" s="1419" customFormat="1" ht="15" hidden="1" customHeight="1" x14ac:dyDescent="0.2">
      <c r="B196" s="1370"/>
      <c r="C196" s="1429"/>
      <c r="D196" s="2171" t="s">
        <v>1491</v>
      </c>
      <c r="E196" s="2172"/>
      <c r="F196" s="2172"/>
      <c r="G196" s="2172"/>
      <c r="H196" s="2172"/>
      <c r="I196" s="2172"/>
      <c r="J196" s="2172"/>
      <c r="K196" s="2172"/>
      <c r="L196" s="2172"/>
      <c r="M196" s="2172"/>
      <c r="N196" s="2173"/>
      <c r="O196" s="2174" t="s">
        <v>1316</v>
      </c>
      <c r="P196" s="2175"/>
      <c r="Q196" s="2176"/>
      <c r="R196" s="2177"/>
      <c r="S196" s="2178">
        <v>0</v>
      </c>
      <c r="T196" s="2179"/>
      <c r="U196" s="2179"/>
      <c r="V196" s="2179"/>
      <c r="W196" s="2180"/>
      <c r="X196" s="2178">
        <v>0</v>
      </c>
      <c r="Y196" s="2181"/>
      <c r="Z196" s="2181"/>
      <c r="AA196" s="2181"/>
      <c r="AB196" s="2182"/>
      <c r="AC196" s="1355"/>
      <c r="AD196" s="2183"/>
      <c r="AE196" s="2184"/>
      <c r="AF196" s="2184"/>
      <c r="AG196" s="2184"/>
      <c r="AH196" s="2185"/>
      <c r="AI196" s="1355"/>
      <c r="AL196" s="1420"/>
      <c r="AU196" s="1430"/>
    </row>
    <row r="197" spans="2:47" s="1419" customFormat="1" ht="15" hidden="1" customHeight="1" x14ac:dyDescent="0.2">
      <c r="B197" s="1370"/>
      <c r="C197" s="1429"/>
      <c r="D197" s="2171" t="s">
        <v>1317</v>
      </c>
      <c r="E197" s="2172"/>
      <c r="F197" s="2172"/>
      <c r="G197" s="2172"/>
      <c r="H197" s="2172"/>
      <c r="I197" s="2172"/>
      <c r="J197" s="2172"/>
      <c r="K197" s="2172"/>
      <c r="L197" s="2172"/>
      <c r="M197" s="2172"/>
      <c r="N197" s="2173"/>
      <c r="O197" s="2174" t="s">
        <v>171</v>
      </c>
      <c r="P197" s="2175"/>
      <c r="Q197" s="2176"/>
      <c r="R197" s="2177"/>
      <c r="S197" s="2178">
        <v>0</v>
      </c>
      <c r="T197" s="2179"/>
      <c r="U197" s="2179"/>
      <c r="V197" s="2179"/>
      <c r="W197" s="2180"/>
      <c r="X197" s="2178">
        <v>0</v>
      </c>
      <c r="Y197" s="2193"/>
      <c r="Z197" s="2193"/>
      <c r="AA197" s="2193"/>
      <c r="AB197" s="2194"/>
      <c r="AC197" s="1355"/>
      <c r="AD197" s="2195"/>
      <c r="AE197" s="2196"/>
      <c r="AF197" s="2196"/>
      <c r="AG197" s="2196"/>
      <c r="AH197" s="2197"/>
      <c r="AI197" s="1355"/>
      <c r="AL197" s="1420"/>
      <c r="AU197" s="1430"/>
    </row>
    <row r="198" spans="2:47" s="1419" customFormat="1" ht="15" hidden="1" customHeight="1" x14ac:dyDescent="0.2">
      <c r="B198" s="1370"/>
      <c r="C198" s="1429"/>
      <c r="D198" s="2198" t="s">
        <v>1492</v>
      </c>
      <c r="E198" s="2199"/>
      <c r="F198" s="2199"/>
      <c r="G198" s="2199"/>
      <c r="H198" s="2199"/>
      <c r="I198" s="2199"/>
      <c r="J198" s="2199"/>
      <c r="K198" s="2199"/>
      <c r="L198" s="2199"/>
      <c r="M198" s="2199"/>
      <c r="N198" s="2200"/>
      <c r="O198" s="2201" t="s">
        <v>1320</v>
      </c>
      <c r="P198" s="2202"/>
      <c r="Q198" s="2142"/>
      <c r="R198" s="2203"/>
      <c r="S198" s="2204">
        <v>0</v>
      </c>
      <c r="T198" s="2205"/>
      <c r="U198" s="2205"/>
      <c r="V198" s="2205"/>
      <c r="W198" s="2206"/>
      <c r="X198" s="2204">
        <v>0</v>
      </c>
      <c r="Y198" s="2207"/>
      <c r="Z198" s="2207"/>
      <c r="AA198" s="2207"/>
      <c r="AB198" s="2208"/>
      <c r="AC198" s="1355"/>
      <c r="AD198" s="2209"/>
      <c r="AE198" s="2210"/>
      <c r="AF198" s="2210"/>
      <c r="AG198" s="2210"/>
      <c r="AH198" s="2211"/>
      <c r="AI198" s="1355"/>
      <c r="AL198" s="1420"/>
      <c r="AU198" s="1430"/>
    </row>
    <row r="199" spans="2:47" s="1419" customFormat="1" ht="15" hidden="1" customHeight="1" x14ac:dyDescent="0.2">
      <c r="B199" s="1370"/>
      <c r="C199" s="1429"/>
      <c r="D199" s="2154" t="s">
        <v>1493</v>
      </c>
      <c r="E199" s="2155"/>
      <c r="F199" s="2155"/>
      <c r="G199" s="2155"/>
      <c r="H199" s="2155"/>
      <c r="I199" s="2155"/>
      <c r="J199" s="2155"/>
      <c r="K199" s="2155"/>
      <c r="L199" s="2155"/>
      <c r="M199" s="2155"/>
      <c r="N199" s="2156"/>
      <c r="O199" s="2157" t="s">
        <v>1325</v>
      </c>
      <c r="P199" s="2158"/>
      <c r="Q199" s="2159"/>
      <c r="R199" s="2160"/>
      <c r="S199" s="2161">
        <v>0</v>
      </c>
      <c r="T199" s="2162"/>
      <c r="U199" s="2162"/>
      <c r="V199" s="2162"/>
      <c r="W199" s="2163"/>
      <c r="X199" s="2161">
        <v>0</v>
      </c>
      <c r="Y199" s="2164"/>
      <c r="Z199" s="2164"/>
      <c r="AA199" s="2165"/>
      <c r="AB199" s="2166"/>
      <c r="AC199" s="1355"/>
      <c r="AD199" s="2167"/>
      <c r="AE199" s="2168"/>
      <c r="AF199" s="2168"/>
      <c r="AG199" s="2169"/>
      <c r="AH199" s="2170"/>
      <c r="AI199" s="1355"/>
      <c r="AL199" s="1420"/>
      <c r="AU199" s="1430"/>
    </row>
    <row r="200" spans="2:47" s="1419" customFormat="1" ht="15" hidden="1" customHeight="1" x14ac:dyDescent="0.2">
      <c r="B200" s="1370"/>
      <c r="C200" s="1429"/>
      <c r="D200" s="2171" t="s">
        <v>1494</v>
      </c>
      <c r="E200" s="2172"/>
      <c r="F200" s="2172"/>
      <c r="G200" s="2172"/>
      <c r="H200" s="2172"/>
      <c r="I200" s="2172"/>
      <c r="J200" s="2172"/>
      <c r="K200" s="2172"/>
      <c r="L200" s="2172"/>
      <c r="M200" s="2172"/>
      <c r="N200" s="2173"/>
      <c r="O200" s="2174" t="s">
        <v>179</v>
      </c>
      <c r="P200" s="2175"/>
      <c r="Q200" s="2176"/>
      <c r="R200" s="2177"/>
      <c r="S200" s="2178">
        <v>0</v>
      </c>
      <c r="T200" s="2179"/>
      <c r="U200" s="2179"/>
      <c r="V200" s="2179"/>
      <c r="W200" s="2180"/>
      <c r="X200" s="2178">
        <v>0</v>
      </c>
      <c r="Y200" s="2181"/>
      <c r="Z200" s="2181"/>
      <c r="AA200" s="2181"/>
      <c r="AB200" s="2182"/>
      <c r="AC200" s="1355"/>
      <c r="AD200" s="2183"/>
      <c r="AE200" s="2184"/>
      <c r="AF200" s="2184"/>
      <c r="AG200" s="2184"/>
      <c r="AH200" s="2185"/>
      <c r="AI200" s="1355"/>
      <c r="AL200" s="1420"/>
      <c r="AU200" s="1430"/>
    </row>
    <row r="201" spans="2:47" s="1419" customFormat="1" ht="15" hidden="1" customHeight="1" x14ac:dyDescent="0.2">
      <c r="B201" s="1370"/>
      <c r="C201" s="1429"/>
      <c r="D201" s="2171" t="s">
        <v>1495</v>
      </c>
      <c r="E201" s="2172"/>
      <c r="F201" s="2172"/>
      <c r="G201" s="2172"/>
      <c r="H201" s="2172"/>
      <c r="I201" s="2172"/>
      <c r="J201" s="2172"/>
      <c r="K201" s="2172"/>
      <c r="L201" s="2172"/>
      <c r="M201" s="2172"/>
      <c r="N201" s="2173"/>
      <c r="O201" s="2174" t="s">
        <v>181</v>
      </c>
      <c r="P201" s="2175"/>
      <c r="Q201" s="2176"/>
      <c r="R201" s="2177"/>
      <c r="S201" s="2178">
        <v>0</v>
      </c>
      <c r="T201" s="2179"/>
      <c r="U201" s="2179"/>
      <c r="V201" s="2179"/>
      <c r="W201" s="2180"/>
      <c r="X201" s="2178">
        <v>0</v>
      </c>
      <c r="Y201" s="2181"/>
      <c r="Z201" s="2181"/>
      <c r="AA201" s="2181"/>
      <c r="AB201" s="2182"/>
      <c r="AC201" s="1355"/>
      <c r="AD201" s="2183"/>
      <c r="AE201" s="2184"/>
      <c r="AF201" s="2184"/>
      <c r="AG201" s="2184"/>
      <c r="AH201" s="2185"/>
      <c r="AI201" s="1355"/>
      <c r="AL201" s="1420"/>
      <c r="AU201" s="1430"/>
    </row>
    <row r="202" spans="2:47" s="1419" customFormat="1" ht="15" hidden="1" customHeight="1" x14ac:dyDescent="0.2">
      <c r="B202" s="1370"/>
      <c r="C202" s="1429"/>
      <c r="D202" s="2171" t="s">
        <v>1496</v>
      </c>
      <c r="E202" s="2172"/>
      <c r="F202" s="2172"/>
      <c r="G202" s="2172"/>
      <c r="H202" s="2172"/>
      <c r="I202" s="2172"/>
      <c r="J202" s="2172"/>
      <c r="K202" s="2172"/>
      <c r="L202" s="2172"/>
      <c r="M202" s="2172"/>
      <c r="N202" s="2173"/>
      <c r="O202" s="2174" t="s">
        <v>183</v>
      </c>
      <c r="P202" s="2175"/>
      <c r="Q202" s="2176"/>
      <c r="R202" s="2177"/>
      <c r="S202" s="2178">
        <v>0</v>
      </c>
      <c r="T202" s="2179"/>
      <c r="U202" s="2179"/>
      <c r="V202" s="2179"/>
      <c r="W202" s="2180"/>
      <c r="X202" s="2178">
        <v>0</v>
      </c>
      <c r="Y202" s="2193"/>
      <c r="Z202" s="2193"/>
      <c r="AA202" s="2193"/>
      <c r="AB202" s="2194"/>
      <c r="AC202" s="1355"/>
      <c r="AD202" s="2195"/>
      <c r="AE202" s="2196"/>
      <c r="AF202" s="2196"/>
      <c r="AG202" s="2196"/>
      <c r="AH202" s="2197"/>
      <c r="AI202" s="1355"/>
      <c r="AL202" s="1420"/>
      <c r="AU202" s="1430"/>
    </row>
    <row r="203" spans="2:47" s="1419" customFormat="1" ht="15" hidden="1" customHeight="1" x14ac:dyDescent="0.2">
      <c r="B203" s="1370"/>
      <c r="C203" s="1429"/>
      <c r="D203" s="2198" t="s">
        <v>1497</v>
      </c>
      <c r="E203" s="2199"/>
      <c r="F203" s="2199"/>
      <c r="G203" s="2199"/>
      <c r="H203" s="2199"/>
      <c r="I203" s="2199"/>
      <c r="J203" s="2199"/>
      <c r="K203" s="2199"/>
      <c r="L203" s="2199"/>
      <c r="M203" s="2199"/>
      <c r="N203" s="2200"/>
      <c r="O203" s="2201" t="s">
        <v>1498</v>
      </c>
      <c r="P203" s="2202"/>
      <c r="Q203" s="2142"/>
      <c r="R203" s="2203"/>
      <c r="S203" s="2204">
        <v>0</v>
      </c>
      <c r="T203" s="2205"/>
      <c r="U203" s="2205"/>
      <c r="V203" s="2205"/>
      <c r="W203" s="2206"/>
      <c r="X203" s="2204">
        <v>0</v>
      </c>
      <c r="Y203" s="2212"/>
      <c r="Z203" s="2212"/>
      <c r="AA203" s="2212"/>
      <c r="AB203" s="2213"/>
      <c r="AC203" s="1355"/>
      <c r="AD203" s="2214"/>
      <c r="AE203" s="2215"/>
      <c r="AF203" s="2215"/>
      <c r="AG203" s="2215"/>
      <c r="AH203" s="2216"/>
      <c r="AI203" s="1355"/>
      <c r="AL203" s="1420"/>
      <c r="AU203" s="1430"/>
    </row>
    <row r="204" spans="2:47" s="1419" customFormat="1" ht="15" hidden="1" customHeight="1" x14ac:dyDescent="0.2">
      <c r="B204" s="1370"/>
      <c r="C204" s="1429"/>
      <c r="D204" s="2198" t="s">
        <v>1499</v>
      </c>
      <c r="E204" s="2199"/>
      <c r="F204" s="2199"/>
      <c r="G204" s="2199"/>
      <c r="H204" s="2199"/>
      <c r="I204" s="2199"/>
      <c r="J204" s="2199"/>
      <c r="K204" s="2199"/>
      <c r="L204" s="2199"/>
      <c r="M204" s="2199"/>
      <c r="N204" s="2200"/>
      <c r="O204" s="2201" t="s">
        <v>1500</v>
      </c>
      <c r="P204" s="2202"/>
      <c r="Q204" s="2142"/>
      <c r="R204" s="2203"/>
      <c r="S204" s="2204">
        <v>0</v>
      </c>
      <c r="T204" s="2205"/>
      <c r="U204" s="2205"/>
      <c r="V204" s="2205"/>
      <c r="W204" s="2206"/>
      <c r="X204" s="2204">
        <v>0</v>
      </c>
      <c r="Y204" s="2207"/>
      <c r="Z204" s="2207"/>
      <c r="AA204" s="2207"/>
      <c r="AB204" s="2208"/>
      <c r="AC204" s="1355"/>
      <c r="AD204" s="2209"/>
      <c r="AE204" s="2210"/>
      <c r="AF204" s="2210"/>
      <c r="AG204" s="2210"/>
      <c r="AH204" s="2211"/>
      <c r="AI204" s="1355"/>
      <c r="AL204" s="1420"/>
      <c r="AU204" s="1430"/>
    </row>
    <row r="205" spans="2:47" s="1419" customFormat="1" ht="15" hidden="1" customHeight="1" x14ac:dyDescent="0.2">
      <c r="B205" s="1370"/>
      <c r="C205" s="1429"/>
      <c r="D205" s="2154" t="s">
        <v>1501</v>
      </c>
      <c r="E205" s="2155"/>
      <c r="F205" s="2155"/>
      <c r="G205" s="2155"/>
      <c r="H205" s="2155"/>
      <c r="I205" s="2155"/>
      <c r="J205" s="2155"/>
      <c r="K205" s="2155"/>
      <c r="L205" s="2155"/>
      <c r="M205" s="2155"/>
      <c r="N205" s="2156"/>
      <c r="O205" s="2157" t="s">
        <v>1502</v>
      </c>
      <c r="P205" s="2158"/>
      <c r="Q205" s="2159"/>
      <c r="R205" s="2160"/>
      <c r="S205" s="2161">
        <v>0</v>
      </c>
      <c r="T205" s="2162"/>
      <c r="U205" s="2162"/>
      <c r="V205" s="2162"/>
      <c r="W205" s="2163"/>
      <c r="X205" s="2161">
        <v>0</v>
      </c>
      <c r="Y205" s="2164"/>
      <c r="Z205" s="2164"/>
      <c r="AA205" s="2165"/>
      <c r="AB205" s="2166"/>
      <c r="AC205" s="1355"/>
      <c r="AD205" s="2167"/>
      <c r="AE205" s="2168"/>
      <c r="AF205" s="2168"/>
      <c r="AG205" s="2169"/>
      <c r="AH205" s="2170"/>
      <c r="AI205" s="1355"/>
      <c r="AL205" s="1420"/>
      <c r="AU205" s="1430"/>
    </row>
    <row r="206" spans="2:47" s="1419" customFormat="1" ht="15" hidden="1" customHeight="1" x14ac:dyDescent="0.2">
      <c r="B206" s="1370"/>
      <c r="C206" s="1429"/>
      <c r="D206" s="2171" t="s">
        <v>1503</v>
      </c>
      <c r="E206" s="2172"/>
      <c r="F206" s="2172"/>
      <c r="G206" s="2172"/>
      <c r="H206" s="2172"/>
      <c r="I206" s="2172"/>
      <c r="J206" s="2172"/>
      <c r="K206" s="2172"/>
      <c r="L206" s="2172"/>
      <c r="M206" s="2172"/>
      <c r="N206" s="2173"/>
      <c r="O206" s="2174" t="s">
        <v>1504</v>
      </c>
      <c r="P206" s="2175"/>
      <c r="Q206" s="2176"/>
      <c r="R206" s="2177"/>
      <c r="S206" s="2178">
        <v>0</v>
      </c>
      <c r="T206" s="2179"/>
      <c r="U206" s="2179"/>
      <c r="V206" s="2179"/>
      <c r="W206" s="2180"/>
      <c r="X206" s="2178">
        <v>0</v>
      </c>
      <c r="Y206" s="2181"/>
      <c r="Z206" s="2181"/>
      <c r="AA206" s="2181"/>
      <c r="AB206" s="2182"/>
      <c r="AC206" s="1355"/>
      <c r="AD206" s="2183"/>
      <c r="AE206" s="2184"/>
      <c r="AF206" s="2184"/>
      <c r="AG206" s="2184"/>
      <c r="AH206" s="2185"/>
      <c r="AI206" s="1355"/>
      <c r="AL206" s="1420"/>
      <c r="AU206" s="1430"/>
    </row>
    <row r="207" spans="2:47" s="1419" customFormat="1" ht="15" hidden="1" customHeight="1" x14ac:dyDescent="0.2">
      <c r="B207" s="1370"/>
      <c r="C207" s="1429"/>
      <c r="D207" s="2171" t="s">
        <v>1327</v>
      </c>
      <c r="E207" s="2172"/>
      <c r="F207" s="2172"/>
      <c r="G207" s="2172"/>
      <c r="H207" s="2172"/>
      <c r="I207" s="2172"/>
      <c r="J207" s="2172"/>
      <c r="K207" s="2172"/>
      <c r="L207" s="2172"/>
      <c r="M207" s="2172"/>
      <c r="N207" s="2173"/>
      <c r="O207" s="2174" t="s">
        <v>1505</v>
      </c>
      <c r="P207" s="2175"/>
      <c r="Q207" s="2176"/>
      <c r="R207" s="2177"/>
      <c r="S207" s="2178">
        <v>0</v>
      </c>
      <c r="T207" s="2179"/>
      <c r="U207" s="2179"/>
      <c r="V207" s="2179"/>
      <c r="W207" s="2180"/>
      <c r="X207" s="2178">
        <v>0</v>
      </c>
      <c r="Y207" s="2181"/>
      <c r="Z207" s="2181"/>
      <c r="AA207" s="2181"/>
      <c r="AB207" s="2182"/>
      <c r="AC207" s="1355"/>
      <c r="AD207" s="2183"/>
      <c r="AE207" s="2184"/>
      <c r="AF207" s="2184"/>
      <c r="AG207" s="2184"/>
      <c r="AH207" s="2185"/>
      <c r="AI207" s="1355"/>
      <c r="AL207" s="1420"/>
      <c r="AU207" s="1430"/>
    </row>
    <row r="208" spans="2:47" s="1419" customFormat="1" ht="15" hidden="1" customHeight="1" x14ac:dyDescent="0.2">
      <c r="B208" s="1370"/>
      <c r="C208" s="1429"/>
      <c r="D208" s="2171" t="s">
        <v>1328</v>
      </c>
      <c r="E208" s="2172"/>
      <c r="F208" s="2172"/>
      <c r="G208" s="2172"/>
      <c r="H208" s="2172"/>
      <c r="I208" s="2172"/>
      <c r="J208" s="2172"/>
      <c r="K208" s="2172"/>
      <c r="L208" s="2172"/>
      <c r="M208" s="2172"/>
      <c r="N208" s="2173"/>
      <c r="O208" s="2174" t="s">
        <v>1506</v>
      </c>
      <c r="P208" s="2175"/>
      <c r="Q208" s="2176"/>
      <c r="R208" s="2177"/>
      <c r="S208" s="2178">
        <v>0</v>
      </c>
      <c r="T208" s="2179"/>
      <c r="U208" s="2179"/>
      <c r="V208" s="2179"/>
      <c r="W208" s="2180"/>
      <c r="X208" s="2178">
        <v>0</v>
      </c>
      <c r="Y208" s="2181"/>
      <c r="Z208" s="2181"/>
      <c r="AA208" s="2181"/>
      <c r="AB208" s="2182"/>
      <c r="AC208" s="1355"/>
      <c r="AD208" s="2183"/>
      <c r="AE208" s="2184"/>
      <c r="AF208" s="2184"/>
      <c r="AG208" s="2184"/>
      <c r="AH208" s="2185"/>
      <c r="AI208" s="1355"/>
      <c r="AL208" s="1420"/>
      <c r="AU208" s="1430"/>
    </row>
    <row r="209" spans="2:47" s="1419" customFormat="1" ht="15" hidden="1" customHeight="1" x14ac:dyDescent="0.2">
      <c r="B209" s="1370"/>
      <c r="C209" s="1429"/>
      <c r="D209" s="2171" t="s">
        <v>1329</v>
      </c>
      <c r="E209" s="2172"/>
      <c r="F209" s="2172"/>
      <c r="G209" s="2172"/>
      <c r="H209" s="2172"/>
      <c r="I209" s="2172"/>
      <c r="J209" s="2172"/>
      <c r="K209" s="2172"/>
      <c r="L209" s="2172"/>
      <c r="M209" s="2172"/>
      <c r="N209" s="2173"/>
      <c r="O209" s="2174" t="s">
        <v>1507</v>
      </c>
      <c r="P209" s="2175"/>
      <c r="Q209" s="2176"/>
      <c r="R209" s="2177"/>
      <c r="S209" s="2178">
        <v>0</v>
      </c>
      <c r="T209" s="2179"/>
      <c r="U209" s="2179"/>
      <c r="V209" s="2179"/>
      <c r="W209" s="2180"/>
      <c r="X209" s="2178">
        <v>0</v>
      </c>
      <c r="Y209" s="2193"/>
      <c r="Z209" s="2193"/>
      <c r="AA209" s="2193"/>
      <c r="AB209" s="2194"/>
      <c r="AC209" s="1355"/>
      <c r="AD209" s="2195"/>
      <c r="AE209" s="2196"/>
      <c r="AF209" s="2196"/>
      <c r="AG209" s="2196"/>
      <c r="AH209" s="2197"/>
      <c r="AI209" s="1355"/>
      <c r="AL209" s="1420"/>
      <c r="AU209" s="1430"/>
    </row>
    <row r="210" spans="2:47" s="1419" customFormat="1" ht="15" hidden="1" customHeight="1" x14ac:dyDescent="0.2">
      <c r="B210" s="1370"/>
      <c r="C210" s="1429"/>
      <c r="D210" s="2171" t="s">
        <v>1508</v>
      </c>
      <c r="E210" s="2172"/>
      <c r="F210" s="2172"/>
      <c r="G210" s="2172"/>
      <c r="H210" s="2172"/>
      <c r="I210" s="2172"/>
      <c r="J210" s="2172"/>
      <c r="K210" s="2172"/>
      <c r="L210" s="2172"/>
      <c r="M210" s="2172"/>
      <c r="N210" s="2173"/>
      <c r="O210" s="2174" t="s">
        <v>1509</v>
      </c>
      <c r="P210" s="2175"/>
      <c r="Q210" s="2176"/>
      <c r="R210" s="2177"/>
      <c r="S210" s="2178">
        <v>0</v>
      </c>
      <c r="T210" s="2179"/>
      <c r="U210" s="2179"/>
      <c r="V210" s="2179"/>
      <c r="W210" s="2180"/>
      <c r="X210" s="2178">
        <v>0</v>
      </c>
      <c r="Y210" s="2181"/>
      <c r="Z210" s="2181"/>
      <c r="AA210" s="2181"/>
      <c r="AB210" s="2182"/>
      <c r="AC210" s="1355"/>
      <c r="AD210" s="2183"/>
      <c r="AE210" s="2184"/>
      <c r="AF210" s="2184"/>
      <c r="AG210" s="2184"/>
      <c r="AH210" s="2185"/>
      <c r="AI210" s="1355"/>
      <c r="AL210" s="1420"/>
      <c r="AU210" s="1430"/>
    </row>
    <row r="211" spans="2:47" s="1419" customFormat="1" ht="15" hidden="1" customHeight="1" x14ac:dyDescent="0.2">
      <c r="B211" s="1370"/>
      <c r="C211" s="1429"/>
      <c r="D211" s="2171" t="s">
        <v>1510</v>
      </c>
      <c r="E211" s="2172"/>
      <c r="F211" s="2172"/>
      <c r="G211" s="2172"/>
      <c r="H211" s="2172"/>
      <c r="I211" s="2172"/>
      <c r="J211" s="2172"/>
      <c r="K211" s="2172"/>
      <c r="L211" s="2172"/>
      <c r="M211" s="2172"/>
      <c r="N211" s="2173"/>
      <c r="O211" s="2174" t="s">
        <v>1511</v>
      </c>
      <c r="P211" s="2175"/>
      <c r="Q211" s="2176"/>
      <c r="R211" s="2177"/>
      <c r="S211" s="2178">
        <v>0</v>
      </c>
      <c r="T211" s="2179"/>
      <c r="U211" s="2179"/>
      <c r="V211" s="2179"/>
      <c r="W211" s="2180"/>
      <c r="X211" s="2178">
        <v>0</v>
      </c>
      <c r="Y211" s="2181"/>
      <c r="Z211" s="2181"/>
      <c r="AA211" s="2181"/>
      <c r="AB211" s="2182"/>
      <c r="AC211" s="1355"/>
      <c r="AD211" s="2183"/>
      <c r="AE211" s="2184"/>
      <c r="AF211" s="2184"/>
      <c r="AG211" s="2184"/>
      <c r="AH211" s="2185"/>
      <c r="AI211" s="1355"/>
      <c r="AL211" s="1420"/>
      <c r="AU211" s="1430"/>
    </row>
    <row r="212" spans="2:47" s="1419" customFormat="1" ht="15" hidden="1" customHeight="1" x14ac:dyDescent="0.2">
      <c r="B212" s="1370"/>
      <c r="C212" s="1429"/>
      <c r="D212" s="2154" t="s">
        <v>1512</v>
      </c>
      <c r="E212" s="2155"/>
      <c r="F212" s="2155"/>
      <c r="G212" s="2155"/>
      <c r="H212" s="2155"/>
      <c r="I212" s="2155"/>
      <c r="J212" s="2155"/>
      <c r="K212" s="2155"/>
      <c r="L212" s="2155"/>
      <c r="M212" s="2155"/>
      <c r="N212" s="2156"/>
      <c r="O212" s="2157" t="s">
        <v>1390</v>
      </c>
      <c r="P212" s="2158"/>
      <c r="Q212" s="2159"/>
      <c r="R212" s="2160"/>
      <c r="S212" s="2161">
        <v>0</v>
      </c>
      <c r="T212" s="2162"/>
      <c r="U212" s="2162"/>
      <c r="V212" s="2162"/>
      <c r="W212" s="2163"/>
      <c r="X212" s="2161">
        <v>0</v>
      </c>
      <c r="Y212" s="2164"/>
      <c r="Z212" s="2164"/>
      <c r="AA212" s="2165"/>
      <c r="AB212" s="2166"/>
      <c r="AC212" s="1355"/>
      <c r="AD212" s="2167"/>
      <c r="AE212" s="2168"/>
      <c r="AF212" s="2168"/>
      <c r="AG212" s="2169"/>
      <c r="AH212" s="2170"/>
      <c r="AI212" s="1355"/>
      <c r="AL212" s="1420"/>
      <c r="AU212" s="1430"/>
    </row>
    <row r="213" spans="2:47" s="1419" customFormat="1" ht="15" hidden="1" customHeight="1" x14ac:dyDescent="0.2">
      <c r="B213" s="1370"/>
      <c r="C213" s="1429"/>
      <c r="D213" s="2171" t="s">
        <v>1513</v>
      </c>
      <c r="E213" s="2172"/>
      <c r="F213" s="2172"/>
      <c r="G213" s="2172"/>
      <c r="H213" s="2172"/>
      <c r="I213" s="2172"/>
      <c r="J213" s="2172"/>
      <c r="K213" s="2172"/>
      <c r="L213" s="2172"/>
      <c r="M213" s="2172"/>
      <c r="N213" s="2173"/>
      <c r="O213" s="2174" t="s">
        <v>1395</v>
      </c>
      <c r="P213" s="2175"/>
      <c r="Q213" s="2176"/>
      <c r="R213" s="2177"/>
      <c r="S213" s="2178">
        <v>0</v>
      </c>
      <c r="T213" s="2179"/>
      <c r="U213" s="2179"/>
      <c r="V213" s="2179"/>
      <c r="W213" s="2180"/>
      <c r="X213" s="2178">
        <v>0</v>
      </c>
      <c r="Y213" s="2181"/>
      <c r="Z213" s="2181"/>
      <c r="AA213" s="2181"/>
      <c r="AB213" s="2182"/>
      <c r="AC213" s="1355"/>
      <c r="AD213" s="2183"/>
      <c r="AE213" s="2184"/>
      <c r="AF213" s="2184"/>
      <c r="AG213" s="2184"/>
      <c r="AH213" s="2185"/>
      <c r="AI213" s="1355"/>
      <c r="AL213" s="1420"/>
      <c r="AU213" s="1430"/>
    </row>
    <row r="214" spans="2:47" s="1419" customFormat="1" ht="15" hidden="1" customHeight="1" x14ac:dyDescent="0.2">
      <c r="B214" s="1370"/>
      <c r="C214" s="1429"/>
      <c r="D214" s="2171" t="s">
        <v>1514</v>
      </c>
      <c r="E214" s="2172"/>
      <c r="F214" s="2172"/>
      <c r="G214" s="2172"/>
      <c r="H214" s="2172"/>
      <c r="I214" s="2172"/>
      <c r="J214" s="2172"/>
      <c r="K214" s="2172"/>
      <c r="L214" s="2172"/>
      <c r="M214" s="2172"/>
      <c r="N214" s="2173"/>
      <c r="O214" s="2174" t="s">
        <v>1397</v>
      </c>
      <c r="P214" s="2175"/>
      <c r="Q214" s="2176"/>
      <c r="R214" s="2177"/>
      <c r="S214" s="2178">
        <v>0</v>
      </c>
      <c r="T214" s="2179"/>
      <c r="U214" s="2179"/>
      <c r="V214" s="2179"/>
      <c r="W214" s="2180"/>
      <c r="X214" s="2178">
        <v>0</v>
      </c>
      <c r="Y214" s="2181"/>
      <c r="Z214" s="2181"/>
      <c r="AA214" s="2181"/>
      <c r="AB214" s="2182"/>
      <c r="AC214" s="1355"/>
      <c r="AD214" s="2183"/>
      <c r="AE214" s="2184"/>
      <c r="AF214" s="2184"/>
      <c r="AG214" s="2184"/>
      <c r="AH214" s="2185"/>
      <c r="AI214" s="1355"/>
      <c r="AL214" s="1420"/>
      <c r="AU214" s="1430"/>
    </row>
    <row r="215" spans="2:47" s="1419" customFormat="1" ht="15" hidden="1" customHeight="1" x14ac:dyDescent="0.2">
      <c r="B215" s="1370"/>
      <c r="C215" s="1429"/>
      <c r="D215" s="2171" t="s">
        <v>1398</v>
      </c>
      <c r="E215" s="2172"/>
      <c r="F215" s="2172"/>
      <c r="G215" s="2172"/>
      <c r="H215" s="2172"/>
      <c r="I215" s="2172"/>
      <c r="J215" s="2172"/>
      <c r="K215" s="2172"/>
      <c r="L215" s="2172"/>
      <c r="M215" s="2172"/>
      <c r="N215" s="2173"/>
      <c r="O215" s="2174" t="s">
        <v>1399</v>
      </c>
      <c r="P215" s="2175"/>
      <c r="Q215" s="2176"/>
      <c r="R215" s="2177"/>
      <c r="S215" s="2178">
        <v>0</v>
      </c>
      <c r="T215" s="2179"/>
      <c r="U215" s="2179"/>
      <c r="V215" s="2179"/>
      <c r="W215" s="2180"/>
      <c r="X215" s="2178">
        <v>0</v>
      </c>
      <c r="Y215" s="2181"/>
      <c r="Z215" s="2181"/>
      <c r="AA215" s="2181"/>
      <c r="AB215" s="2182"/>
      <c r="AC215" s="1355"/>
      <c r="AD215" s="2183"/>
      <c r="AE215" s="2184"/>
      <c r="AF215" s="2184"/>
      <c r="AG215" s="2184"/>
      <c r="AH215" s="2185"/>
      <c r="AI215" s="1355"/>
      <c r="AL215" s="1420"/>
      <c r="AU215" s="1430"/>
    </row>
    <row r="216" spans="2:47" s="1419" customFormat="1" ht="15" hidden="1" customHeight="1" x14ac:dyDescent="0.2">
      <c r="B216" s="1370"/>
      <c r="C216" s="1429"/>
      <c r="D216" s="2171" t="s">
        <v>1400</v>
      </c>
      <c r="E216" s="2172"/>
      <c r="F216" s="2172"/>
      <c r="G216" s="2172"/>
      <c r="H216" s="2172"/>
      <c r="I216" s="2172"/>
      <c r="J216" s="2172"/>
      <c r="K216" s="2172"/>
      <c r="L216" s="2172"/>
      <c r="M216" s="2172"/>
      <c r="N216" s="2173"/>
      <c r="O216" s="2174" t="s">
        <v>1401</v>
      </c>
      <c r="P216" s="2175"/>
      <c r="Q216" s="2176"/>
      <c r="R216" s="2177"/>
      <c r="S216" s="2178">
        <v>0</v>
      </c>
      <c r="T216" s="2179"/>
      <c r="U216" s="2179"/>
      <c r="V216" s="2179"/>
      <c r="W216" s="2180"/>
      <c r="X216" s="2178">
        <v>0</v>
      </c>
      <c r="Y216" s="2181"/>
      <c r="Z216" s="2181"/>
      <c r="AA216" s="2181"/>
      <c r="AB216" s="2182"/>
      <c r="AC216" s="1355"/>
      <c r="AD216" s="2183"/>
      <c r="AE216" s="2184"/>
      <c r="AF216" s="2184"/>
      <c r="AG216" s="2184"/>
      <c r="AH216" s="2185"/>
      <c r="AI216" s="1355"/>
      <c r="AL216" s="1420"/>
      <c r="AU216" s="1430"/>
    </row>
    <row r="217" spans="2:47" s="1419" customFormat="1" ht="15" hidden="1" customHeight="1" x14ac:dyDescent="0.2">
      <c r="B217" s="1370"/>
      <c r="C217" s="1429"/>
      <c r="D217" s="2171" t="s">
        <v>1515</v>
      </c>
      <c r="E217" s="2172"/>
      <c r="F217" s="2172"/>
      <c r="G217" s="2172"/>
      <c r="H217" s="2172"/>
      <c r="I217" s="2172"/>
      <c r="J217" s="2172"/>
      <c r="K217" s="2172"/>
      <c r="L217" s="2172"/>
      <c r="M217" s="2172"/>
      <c r="N217" s="2173"/>
      <c r="O217" s="2174" t="s">
        <v>1403</v>
      </c>
      <c r="P217" s="2175"/>
      <c r="Q217" s="2176"/>
      <c r="R217" s="2177"/>
      <c r="S217" s="2178">
        <v>0</v>
      </c>
      <c r="T217" s="2179"/>
      <c r="U217" s="2179"/>
      <c r="V217" s="2179"/>
      <c r="W217" s="2180"/>
      <c r="X217" s="2178">
        <v>0</v>
      </c>
      <c r="Y217" s="2181"/>
      <c r="Z217" s="2181"/>
      <c r="AA217" s="2181"/>
      <c r="AB217" s="2182"/>
      <c r="AC217" s="1355"/>
      <c r="AD217" s="2183"/>
      <c r="AE217" s="2184"/>
      <c r="AF217" s="2184"/>
      <c r="AG217" s="2184"/>
      <c r="AH217" s="2185"/>
      <c r="AI217" s="1355"/>
      <c r="AL217" s="1420"/>
      <c r="AU217" s="1430"/>
    </row>
    <row r="218" spans="2:47" s="1419" customFormat="1" ht="15" hidden="1" customHeight="1" x14ac:dyDescent="0.2">
      <c r="B218" s="1370"/>
      <c r="C218" s="1429"/>
      <c r="D218" s="2171" t="s">
        <v>1516</v>
      </c>
      <c r="E218" s="2172"/>
      <c r="F218" s="2172"/>
      <c r="G218" s="2172"/>
      <c r="H218" s="2172"/>
      <c r="I218" s="2172"/>
      <c r="J218" s="2172"/>
      <c r="K218" s="2172"/>
      <c r="L218" s="2172"/>
      <c r="M218" s="2172"/>
      <c r="N218" s="2173"/>
      <c r="O218" s="2174" t="s">
        <v>267</v>
      </c>
      <c r="P218" s="2175"/>
      <c r="Q218" s="2176"/>
      <c r="R218" s="2177"/>
      <c r="S218" s="2178">
        <v>0</v>
      </c>
      <c r="T218" s="2179"/>
      <c r="U218" s="2179"/>
      <c r="V218" s="2179"/>
      <c r="W218" s="2180"/>
      <c r="X218" s="2178">
        <v>0</v>
      </c>
      <c r="Y218" s="2181"/>
      <c r="Z218" s="2181"/>
      <c r="AA218" s="2181"/>
      <c r="AB218" s="2182"/>
      <c r="AC218" s="1355"/>
      <c r="AD218" s="2183"/>
      <c r="AE218" s="2184"/>
      <c r="AF218" s="2184"/>
      <c r="AG218" s="2184"/>
      <c r="AH218" s="2185"/>
      <c r="AI218" s="1355"/>
      <c r="AL218" s="1420"/>
      <c r="AU218" s="1430"/>
    </row>
    <row r="219" spans="2:47" s="1419" customFormat="1" ht="15" hidden="1" customHeight="1" x14ac:dyDescent="0.2">
      <c r="B219" s="1370"/>
      <c r="C219" s="1429"/>
      <c r="D219" s="2171" t="s">
        <v>1517</v>
      </c>
      <c r="E219" s="2172"/>
      <c r="F219" s="2172"/>
      <c r="G219" s="2172"/>
      <c r="H219" s="2172"/>
      <c r="I219" s="2172"/>
      <c r="J219" s="2172"/>
      <c r="K219" s="2172"/>
      <c r="L219" s="2172"/>
      <c r="M219" s="2172"/>
      <c r="N219" s="2173"/>
      <c r="O219" s="2174" t="s">
        <v>1405</v>
      </c>
      <c r="P219" s="2175"/>
      <c r="Q219" s="2176"/>
      <c r="R219" s="2177"/>
      <c r="S219" s="2178">
        <v>0</v>
      </c>
      <c r="T219" s="2179"/>
      <c r="U219" s="2179"/>
      <c r="V219" s="2179"/>
      <c r="W219" s="2180"/>
      <c r="X219" s="2178">
        <v>0</v>
      </c>
      <c r="Y219" s="2181"/>
      <c r="Z219" s="2181"/>
      <c r="AA219" s="2181"/>
      <c r="AB219" s="2182"/>
      <c r="AC219" s="1355"/>
      <c r="AD219" s="2183"/>
      <c r="AE219" s="2184"/>
      <c r="AF219" s="2184"/>
      <c r="AG219" s="2184"/>
      <c r="AH219" s="2185"/>
      <c r="AI219" s="1355"/>
      <c r="AL219" s="1420"/>
      <c r="AU219" s="1430"/>
    </row>
    <row r="220" spans="2:47" s="1419" customFormat="1" ht="15" hidden="1" customHeight="1" x14ac:dyDescent="0.2">
      <c r="B220" s="1370"/>
      <c r="C220" s="1429"/>
      <c r="D220" s="2171" t="s">
        <v>1518</v>
      </c>
      <c r="E220" s="2172"/>
      <c r="F220" s="2172"/>
      <c r="G220" s="2172"/>
      <c r="H220" s="2172"/>
      <c r="I220" s="2172"/>
      <c r="J220" s="2172"/>
      <c r="K220" s="2172"/>
      <c r="L220" s="2172"/>
      <c r="M220" s="2172"/>
      <c r="N220" s="2173"/>
      <c r="O220" s="2174" t="s">
        <v>1407</v>
      </c>
      <c r="P220" s="2175"/>
      <c r="Q220" s="2176"/>
      <c r="R220" s="2177"/>
      <c r="S220" s="2178">
        <v>0</v>
      </c>
      <c r="T220" s="2179"/>
      <c r="U220" s="2179"/>
      <c r="V220" s="2179"/>
      <c r="W220" s="2180"/>
      <c r="X220" s="2178">
        <v>0</v>
      </c>
      <c r="Y220" s="2193"/>
      <c r="Z220" s="2193"/>
      <c r="AA220" s="2193"/>
      <c r="AB220" s="2194"/>
      <c r="AC220" s="1355"/>
      <c r="AD220" s="2195"/>
      <c r="AE220" s="2196"/>
      <c r="AF220" s="2196"/>
      <c r="AG220" s="2196"/>
      <c r="AH220" s="2197"/>
      <c r="AI220" s="1355"/>
      <c r="AL220" s="1420"/>
      <c r="AU220" s="1430"/>
    </row>
    <row r="221" spans="2:47" s="1419" customFormat="1" ht="15" hidden="1" customHeight="1" x14ac:dyDescent="0.2">
      <c r="B221" s="1370"/>
      <c r="C221" s="1429"/>
      <c r="D221" s="2171" t="s">
        <v>1519</v>
      </c>
      <c r="E221" s="2172"/>
      <c r="F221" s="2172"/>
      <c r="G221" s="2172"/>
      <c r="H221" s="2172"/>
      <c r="I221" s="2172"/>
      <c r="J221" s="2172"/>
      <c r="K221" s="2172"/>
      <c r="L221" s="2172"/>
      <c r="M221" s="2172"/>
      <c r="N221" s="2173"/>
      <c r="O221" s="2174" t="s">
        <v>1409</v>
      </c>
      <c r="P221" s="2175"/>
      <c r="Q221" s="2176"/>
      <c r="R221" s="2177"/>
      <c r="S221" s="2178">
        <v>0</v>
      </c>
      <c r="T221" s="2179"/>
      <c r="U221" s="2179"/>
      <c r="V221" s="2179"/>
      <c r="W221" s="2180"/>
      <c r="X221" s="2178">
        <v>0</v>
      </c>
      <c r="Y221" s="2181"/>
      <c r="Z221" s="2181"/>
      <c r="AA221" s="2181"/>
      <c r="AB221" s="2182"/>
      <c r="AC221" s="1355"/>
      <c r="AD221" s="2183"/>
      <c r="AE221" s="2184"/>
      <c r="AF221" s="2184"/>
      <c r="AG221" s="2184"/>
      <c r="AH221" s="2185"/>
      <c r="AI221" s="1355"/>
      <c r="AL221" s="1420"/>
      <c r="AU221" s="1430"/>
    </row>
    <row r="222" spans="2:47" s="1419" customFormat="1" ht="15" hidden="1" customHeight="1" x14ac:dyDescent="0.2">
      <c r="B222" s="1370"/>
      <c r="C222" s="1429"/>
      <c r="D222" s="2171" t="s">
        <v>1520</v>
      </c>
      <c r="E222" s="2172"/>
      <c r="F222" s="2172"/>
      <c r="G222" s="2172"/>
      <c r="H222" s="2172"/>
      <c r="I222" s="2172"/>
      <c r="J222" s="2172"/>
      <c r="K222" s="2172"/>
      <c r="L222" s="2172"/>
      <c r="M222" s="2172"/>
      <c r="N222" s="2173"/>
      <c r="O222" s="2174" t="s">
        <v>1411</v>
      </c>
      <c r="P222" s="2175"/>
      <c r="Q222" s="2176"/>
      <c r="R222" s="2177"/>
      <c r="S222" s="2178">
        <v>0</v>
      </c>
      <c r="T222" s="2179"/>
      <c r="U222" s="2179"/>
      <c r="V222" s="2179"/>
      <c r="W222" s="2180"/>
      <c r="X222" s="2178">
        <v>0</v>
      </c>
      <c r="Y222" s="2181"/>
      <c r="Z222" s="2181"/>
      <c r="AA222" s="2181"/>
      <c r="AB222" s="2182"/>
      <c r="AC222" s="1355"/>
      <c r="AD222" s="2183"/>
      <c r="AE222" s="2184"/>
      <c r="AF222" s="2184"/>
      <c r="AG222" s="2184"/>
      <c r="AH222" s="2185"/>
      <c r="AI222" s="1355"/>
      <c r="AL222" s="1420"/>
      <c r="AU222" s="1430"/>
    </row>
    <row r="223" spans="2:47" s="1419" customFormat="1" ht="15" hidden="1" customHeight="1" x14ac:dyDescent="0.2">
      <c r="B223" s="1370"/>
      <c r="C223" s="1429"/>
      <c r="D223" s="2171" t="s">
        <v>554</v>
      </c>
      <c r="E223" s="2172"/>
      <c r="F223" s="2172"/>
      <c r="G223" s="2172"/>
      <c r="H223" s="2172"/>
      <c r="I223" s="2172"/>
      <c r="J223" s="2172"/>
      <c r="K223" s="2172"/>
      <c r="L223" s="2172"/>
      <c r="M223" s="2172"/>
      <c r="N223" s="2173"/>
      <c r="O223" s="2174" t="s">
        <v>1413</v>
      </c>
      <c r="P223" s="2175"/>
      <c r="Q223" s="2176"/>
      <c r="R223" s="2177"/>
      <c r="S223" s="2178">
        <v>0</v>
      </c>
      <c r="T223" s="2179"/>
      <c r="U223" s="2179"/>
      <c r="V223" s="2179"/>
      <c r="W223" s="2180"/>
      <c r="X223" s="2178">
        <v>0</v>
      </c>
      <c r="Y223" s="2193"/>
      <c r="Z223" s="2193"/>
      <c r="AA223" s="2193"/>
      <c r="AB223" s="2194"/>
      <c r="AC223" s="1355"/>
      <c r="AD223" s="2195"/>
      <c r="AE223" s="2196"/>
      <c r="AF223" s="2196"/>
      <c r="AG223" s="2196"/>
      <c r="AH223" s="2197"/>
      <c r="AI223" s="1355"/>
      <c r="AL223" s="1420"/>
      <c r="AU223" s="1430"/>
    </row>
    <row r="224" spans="2:47" s="1419" customFormat="1" ht="15" hidden="1" customHeight="1" x14ac:dyDescent="0.2">
      <c r="B224" s="1370"/>
      <c r="C224" s="1429"/>
      <c r="D224" s="2171" t="s">
        <v>1521</v>
      </c>
      <c r="E224" s="2172"/>
      <c r="F224" s="2172"/>
      <c r="G224" s="2172"/>
      <c r="H224" s="2172"/>
      <c r="I224" s="2172"/>
      <c r="J224" s="2172"/>
      <c r="K224" s="2172"/>
      <c r="L224" s="2172"/>
      <c r="M224" s="2172"/>
      <c r="N224" s="2173"/>
      <c r="O224" s="2174" t="s">
        <v>1434</v>
      </c>
      <c r="P224" s="2175"/>
      <c r="Q224" s="2176"/>
      <c r="R224" s="2177"/>
      <c r="S224" s="2178">
        <v>0</v>
      </c>
      <c r="T224" s="2179"/>
      <c r="U224" s="2179"/>
      <c r="V224" s="2179"/>
      <c r="W224" s="2180"/>
      <c r="X224" s="2178">
        <v>0</v>
      </c>
      <c r="Y224" s="2181"/>
      <c r="Z224" s="2181"/>
      <c r="AA224" s="2181"/>
      <c r="AB224" s="2182"/>
      <c r="AC224" s="1355"/>
      <c r="AD224" s="2183"/>
      <c r="AE224" s="2184"/>
      <c r="AF224" s="2184"/>
      <c r="AG224" s="2184"/>
      <c r="AH224" s="2185"/>
      <c r="AI224" s="1355"/>
      <c r="AL224" s="1420"/>
      <c r="AU224" s="1430"/>
    </row>
    <row r="225" spans="2:47" s="1419" customFormat="1" ht="15" hidden="1" customHeight="1" x14ac:dyDescent="0.2">
      <c r="B225" s="1370"/>
      <c r="C225" s="1429"/>
      <c r="D225" s="2171" t="s">
        <v>1522</v>
      </c>
      <c r="E225" s="2172"/>
      <c r="F225" s="2172"/>
      <c r="G225" s="2172"/>
      <c r="H225" s="2172"/>
      <c r="I225" s="2172"/>
      <c r="J225" s="2172"/>
      <c r="K225" s="2172"/>
      <c r="L225" s="2172"/>
      <c r="M225" s="2172"/>
      <c r="N225" s="2173"/>
      <c r="O225" s="2174" t="s">
        <v>1436</v>
      </c>
      <c r="P225" s="2175"/>
      <c r="Q225" s="2176"/>
      <c r="R225" s="2177"/>
      <c r="S225" s="2178">
        <v>0</v>
      </c>
      <c r="T225" s="2179"/>
      <c r="U225" s="2179"/>
      <c r="V225" s="2179"/>
      <c r="W225" s="2180"/>
      <c r="X225" s="2178">
        <v>0</v>
      </c>
      <c r="Y225" s="2181"/>
      <c r="Z225" s="2181"/>
      <c r="AA225" s="2181"/>
      <c r="AB225" s="2182"/>
      <c r="AC225" s="1355"/>
      <c r="AD225" s="2183"/>
      <c r="AE225" s="2184"/>
      <c r="AF225" s="2184"/>
      <c r="AG225" s="2184"/>
      <c r="AH225" s="2185"/>
      <c r="AI225" s="1355"/>
      <c r="AL225" s="1420"/>
      <c r="AU225" s="1430"/>
    </row>
    <row r="226" spans="2:47" s="1419" customFormat="1" ht="15" hidden="1" customHeight="1" x14ac:dyDescent="0.2">
      <c r="B226" s="1370"/>
      <c r="C226" s="1429"/>
      <c r="D226" s="2171" t="s">
        <v>1523</v>
      </c>
      <c r="E226" s="2172"/>
      <c r="F226" s="2172"/>
      <c r="G226" s="2172"/>
      <c r="H226" s="2172"/>
      <c r="I226" s="2172"/>
      <c r="J226" s="2172"/>
      <c r="K226" s="2172"/>
      <c r="L226" s="2172"/>
      <c r="M226" s="2172"/>
      <c r="N226" s="2173"/>
      <c r="O226" s="2174" t="s">
        <v>294</v>
      </c>
      <c r="P226" s="2175"/>
      <c r="Q226" s="2176"/>
      <c r="R226" s="2177"/>
      <c r="S226" s="2178">
        <v>0</v>
      </c>
      <c r="T226" s="2179"/>
      <c r="U226" s="2179"/>
      <c r="V226" s="2179"/>
      <c r="W226" s="2180"/>
      <c r="X226" s="2178">
        <v>0</v>
      </c>
      <c r="Y226" s="2181"/>
      <c r="Z226" s="2181"/>
      <c r="AA226" s="2181"/>
      <c r="AB226" s="2182"/>
      <c r="AC226" s="1355"/>
      <c r="AD226" s="2183"/>
      <c r="AE226" s="2184"/>
      <c r="AF226" s="2184"/>
      <c r="AG226" s="2184"/>
      <c r="AH226" s="2185"/>
      <c r="AI226" s="1355"/>
      <c r="AL226" s="1420"/>
      <c r="AU226" s="1430"/>
    </row>
    <row r="227" spans="2:47" s="1419" customFormat="1" ht="15" hidden="1" customHeight="1" x14ac:dyDescent="0.2">
      <c r="B227" s="1370"/>
      <c r="C227" s="1429"/>
      <c r="D227" s="2171" t="s">
        <v>1524</v>
      </c>
      <c r="E227" s="2172"/>
      <c r="F227" s="2172"/>
      <c r="G227" s="2172"/>
      <c r="H227" s="2172"/>
      <c r="I227" s="2172"/>
      <c r="J227" s="2172"/>
      <c r="K227" s="2172"/>
      <c r="L227" s="2172"/>
      <c r="M227" s="2172"/>
      <c r="N227" s="2173"/>
      <c r="O227" s="2174" t="s">
        <v>1415</v>
      </c>
      <c r="P227" s="2175"/>
      <c r="Q227" s="2176"/>
      <c r="R227" s="2177"/>
      <c r="S227" s="2178">
        <v>0</v>
      </c>
      <c r="T227" s="2179"/>
      <c r="U227" s="2179"/>
      <c r="V227" s="2179"/>
      <c r="W227" s="2180"/>
      <c r="X227" s="2178">
        <v>0</v>
      </c>
      <c r="Y227" s="2181"/>
      <c r="Z227" s="2181"/>
      <c r="AA227" s="2181"/>
      <c r="AB227" s="2182"/>
      <c r="AC227" s="1355"/>
      <c r="AD227" s="2183"/>
      <c r="AE227" s="2184"/>
      <c r="AF227" s="2184"/>
      <c r="AG227" s="2184"/>
      <c r="AH227" s="2185"/>
      <c r="AI227" s="1355"/>
      <c r="AL227" s="1420"/>
      <c r="AU227" s="1430"/>
    </row>
    <row r="228" spans="2:47" s="1419" customFormat="1" ht="15" hidden="1" customHeight="1" x14ac:dyDescent="0.2">
      <c r="B228" s="1370"/>
      <c r="C228" s="1429"/>
      <c r="D228" s="2171" t="s">
        <v>1525</v>
      </c>
      <c r="E228" s="2172"/>
      <c r="F228" s="2172"/>
      <c r="G228" s="2172"/>
      <c r="H228" s="2172"/>
      <c r="I228" s="2172"/>
      <c r="J228" s="2172"/>
      <c r="K228" s="2172"/>
      <c r="L228" s="2172"/>
      <c r="M228" s="2172"/>
      <c r="N228" s="2173"/>
      <c r="O228" s="2174" t="s">
        <v>1417</v>
      </c>
      <c r="P228" s="2175"/>
      <c r="Q228" s="2176"/>
      <c r="R228" s="2177"/>
      <c r="S228" s="2178">
        <v>0</v>
      </c>
      <c r="T228" s="2179"/>
      <c r="U228" s="2179"/>
      <c r="V228" s="2179"/>
      <c r="W228" s="2180"/>
      <c r="X228" s="2178">
        <v>0</v>
      </c>
      <c r="Y228" s="2193"/>
      <c r="Z228" s="2193"/>
      <c r="AA228" s="2193"/>
      <c r="AB228" s="2194"/>
      <c r="AC228" s="1355"/>
      <c r="AD228" s="2195"/>
      <c r="AE228" s="2196"/>
      <c r="AF228" s="2196"/>
      <c r="AG228" s="2196"/>
      <c r="AH228" s="2197"/>
      <c r="AI228" s="1355"/>
      <c r="AL228" s="1420"/>
      <c r="AU228" s="1430"/>
    </row>
    <row r="229" spans="2:47" s="1419" customFormat="1" ht="15" hidden="1" customHeight="1" x14ac:dyDescent="0.2">
      <c r="B229" s="1370"/>
      <c r="C229" s="1429"/>
      <c r="D229" s="2171" t="s">
        <v>1526</v>
      </c>
      <c r="E229" s="2172"/>
      <c r="F229" s="2172"/>
      <c r="G229" s="2172"/>
      <c r="H229" s="2172"/>
      <c r="I229" s="2172"/>
      <c r="J229" s="2172"/>
      <c r="K229" s="2172"/>
      <c r="L229" s="2172"/>
      <c r="M229" s="2172"/>
      <c r="N229" s="2173"/>
      <c r="O229" s="2174" t="s">
        <v>1221</v>
      </c>
      <c r="P229" s="2175"/>
      <c r="Q229" s="2176"/>
      <c r="R229" s="2177"/>
      <c r="S229" s="2178">
        <v>0</v>
      </c>
      <c r="T229" s="2179"/>
      <c r="U229" s="2179"/>
      <c r="V229" s="2179"/>
      <c r="W229" s="2180"/>
      <c r="X229" s="2178">
        <v>0</v>
      </c>
      <c r="Y229" s="2181"/>
      <c r="Z229" s="2181"/>
      <c r="AA229" s="2181"/>
      <c r="AB229" s="2182"/>
      <c r="AC229" s="1355"/>
      <c r="AD229" s="2183"/>
      <c r="AE229" s="2184"/>
      <c r="AF229" s="2184"/>
      <c r="AG229" s="2184"/>
      <c r="AH229" s="2185"/>
      <c r="AI229" s="1355"/>
      <c r="AL229" s="1420"/>
      <c r="AU229" s="1430"/>
    </row>
    <row r="230" spans="2:47" s="1419" customFormat="1" ht="15" hidden="1" customHeight="1" x14ac:dyDescent="0.2">
      <c r="B230" s="1370"/>
      <c r="C230" s="1429"/>
      <c r="D230" s="2171" t="s">
        <v>1527</v>
      </c>
      <c r="E230" s="2172"/>
      <c r="F230" s="2172"/>
      <c r="G230" s="2172"/>
      <c r="H230" s="2172"/>
      <c r="I230" s="2172"/>
      <c r="J230" s="2172"/>
      <c r="K230" s="2172"/>
      <c r="L230" s="2172"/>
      <c r="M230" s="2172"/>
      <c r="N230" s="2173"/>
      <c r="O230" s="2174" t="s">
        <v>1419</v>
      </c>
      <c r="P230" s="2175"/>
      <c r="Q230" s="2176"/>
      <c r="R230" s="2177"/>
      <c r="S230" s="2178">
        <v>0</v>
      </c>
      <c r="T230" s="2179"/>
      <c r="U230" s="2179"/>
      <c r="V230" s="2179"/>
      <c r="W230" s="2180"/>
      <c r="X230" s="2178">
        <v>0</v>
      </c>
      <c r="Y230" s="2181"/>
      <c r="Z230" s="2181"/>
      <c r="AA230" s="2181"/>
      <c r="AB230" s="2182"/>
      <c r="AC230" s="1355"/>
      <c r="AD230" s="2183"/>
      <c r="AE230" s="2184"/>
      <c r="AF230" s="2184"/>
      <c r="AG230" s="2184"/>
      <c r="AH230" s="2185"/>
      <c r="AI230" s="1355"/>
      <c r="AL230" s="1420"/>
      <c r="AU230" s="1430"/>
    </row>
    <row r="231" spans="2:47" s="1419" customFormat="1" ht="15" hidden="1" customHeight="1" x14ac:dyDescent="0.2">
      <c r="B231" s="1370"/>
      <c r="C231" s="1429"/>
      <c r="D231" s="2171" t="s">
        <v>1528</v>
      </c>
      <c r="E231" s="2172"/>
      <c r="F231" s="2172"/>
      <c r="G231" s="2172"/>
      <c r="H231" s="2172"/>
      <c r="I231" s="2172"/>
      <c r="J231" s="2172"/>
      <c r="K231" s="2172"/>
      <c r="L231" s="2172"/>
      <c r="M231" s="2172"/>
      <c r="N231" s="2173"/>
      <c r="O231" s="2174" t="s">
        <v>1421</v>
      </c>
      <c r="P231" s="2175"/>
      <c r="Q231" s="2176"/>
      <c r="R231" s="2177"/>
      <c r="S231" s="2178">
        <v>0</v>
      </c>
      <c r="T231" s="2179"/>
      <c r="U231" s="2179"/>
      <c r="V231" s="2179"/>
      <c r="W231" s="2180"/>
      <c r="X231" s="2178">
        <v>0</v>
      </c>
      <c r="Y231" s="2181"/>
      <c r="Z231" s="2181"/>
      <c r="AA231" s="2181"/>
      <c r="AB231" s="2182"/>
      <c r="AC231" s="1355"/>
      <c r="AD231" s="2183"/>
      <c r="AE231" s="2184"/>
      <c r="AF231" s="2184"/>
      <c r="AG231" s="2184"/>
      <c r="AH231" s="2185"/>
      <c r="AI231" s="1355"/>
      <c r="AL231" s="1420"/>
      <c r="AU231" s="1430"/>
    </row>
    <row r="232" spans="2:47" s="1419" customFormat="1" ht="15" hidden="1" customHeight="1" x14ac:dyDescent="0.2">
      <c r="B232" s="1370"/>
      <c r="C232" s="1429"/>
      <c r="D232" s="2154" t="s">
        <v>1529</v>
      </c>
      <c r="E232" s="2155"/>
      <c r="F232" s="2155"/>
      <c r="G232" s="2155"/>
      <c r="H232" s="2155"/>
      <c r="I232" s="2155"/>
      <c r="J232" s="2155"/>
      <c r="K232" s="2155"/>
      <c r="L232" s="2155"/>
      <c r="M232" s="2155"/>
      <c r="N232" s="2156"/>
      <c r="O232" s="2157" t="s">
        <v>1442</v>
      </c>
      <c r="P232" s="2158"/>
      <c r="Q232" s="2159"/>
      <c r="R232" s="2160"/>
      <c r="S232" s="2161">
        <v>0</v>
      </c>
      <c r="T232" s="2162"/>
      <c r="U232" s="2162"/>
      <c r="V232" s="2162"/>
      <c r="W232" s="2163"/>
      <c r="X232" s="2161">
        <v>0</v>
      </c>
      <c r="Y232" s="2164"/>
      <c r="Z232" s="2164"/>
      <c r="AA232" s="2165"/>
      <c r="AB232" s="2166"/>
      <c r="AC232" s="1355"/>
      <c r="AD232" s="2167"/>
      <c r="AE232" s="2168"/>
      <c r="AF232" s="2168"/>
      <c r="AG232" s="2169"/>
      <c r="AH232" s="2170"/>
      <c r="AI232" s="1355"/>
      <c r="AL232" s="1420"/>
      <c r="AU232" s="1430"/>
    </row>
    <row r="233" spans="2:47" s="1419" customFormat="1" ht="21.75" hidden="1" customHeight="1" x14ac:dyDescent="0.2">
      <c r="B233" s="1370"/>
      <c r="C233" s="1429"/>
      <c r="D233" s="2154" t="s">
        <v>1530</v>
      </c>
      <c r="E233" s="2155"/>
      <c r="F233" s="2155"/>
      <c r="G233" s="2155"/>
      <c r="H233" s="2155"/>
      <c r="I233" s="2155"/>
      <c r="J233" s="2155"/>
      <c r="K233" s="2155"/>
      <c r="L233" s="2155"/>
      <c r="M233" s="2155"/>
      <c r="N233" s="2156"/>
      <c r="O233" s="2157" t="s">
        <v>1444</v>
      </c>
      <c r="P233" s="2158"/>
      <c r="Q233" s="2159"/>
      <c r="R233" s="2160"/>
      <c r="S233" s="2161">
        <v>0</v>
      </c>
      <c r="T233" s="2162"/>
      <c r="U233" s="2162"/>
      <c r="V233" s="2162"/>
      <c r="W233" s="2163"/>
      <c r="X233" s="2161">
        <v>0</v>
      </c>
      <c r="Y233" s="2164"/>
      <c r="Z233" s="2164"/>
      <c r="AA233" s="2165"/>
      <c r="AB233" s="2166"/>
      <c r="AC233" s="1355"/>
      <c r="AD233" s="2167"/>
      <c r="AE233" s="2168"/>
      <c r="AF233" s="2168"/>
      <c r="AG233" s="2169"/>
      <c r="AH233" s="2170"/>
      <c r="AI233" s="1355"/>
      <c r="AL233" s="1420"/>
      <c r="AU233" s="1430"/>
    </row>
    <row r="234" spans="2:47" s="1419" customFormat="1" ht="15" hidden="1" customHeight="1" x14ac:dyDescent="0.2">
      <c r="B234" s="1370"/>
      <c r="C234" s="1429"/>
      <c r="D234" s="2154" t="s">
        <v>1445</v>
      </c>
      <c r="E234" s="2155"/>
      <c r="F234" s="2155"/>
      <c r="G234" s="2155"/>
      <c r="H234" s="2155"/>
      <c r="I234" s="2155"/>
      <c r="J234" s="2155"/>
      <c r="K234" s="2155"/>
      <c r="L234" s="2155"/>
      <c r="M234" s="2155"/>
      <c r="N234" s="2156"/>
      <c r="O234" s="2157" t="s">
        <v>324</v>
      </c>
      <c r="P234" s="2158"/>
      <c r="Q234" s="2159"/>
      <c r="R234" s="2160"/>
      <c r="S234" s="2161">
        <v>0</v>
      </c>
      <c r="T234" s="2162"/>
      <c r="U234" s="2162"/>
      <c r="V234" s="2162"/>
      <c r="W234" s="2163"/>
      <c r="X234" s="2161">
        <v>0</v>
      </c>
      <c r="Y234" s="2164"/>
      <c r="Z234" s="2164"/>
      <c r="AA234" s="2165"/>
      <c r="AB234" s="2166"/>
      <c r="AC234" s="1355"/>
      <c r="AD234" s="2167"/>
      <c r="AE234" s="2168"/>
      <c r="AF234" s="2168"/>
      <c r="AG234" s="2169"/>
      <c r="AH234" s="2170"/>
      <c r="AI234" s="1355"/>
      <c r="AL234" s="1420"/>
      <c r="AU234" s="1430"/>
    </row>
    <row r="235" spans="2:47" s="1419" customFormat="1" ht="15" hidden="1" customHeight="1" x14ac:dyDescent="0.2">
      <c r="B235" s="1370"/>
      <c r="C235" s="1429"/>
      <c r="D235" s="2171" t="s">
        <v>1531</v>
      </c>
      <c r="E235" s="2172"/>
      <c r="F235" s="2172"/>
      <c r="G235" s="2172"/>
      <c r="H235" s="2172"/>
      <c r="I235" s="2172"/>
      <c r="J235" s="2172"/>
      <c r="K235" s="2172"/>
      <c r="L235" s="2172"/>
      <c r="M235" s="2172"/>
      <c r="N235" s="2173"/>
      <c r="O235" s="2174" t="s">
        <v>1447</v>
      </c>
      <c r="P235" s="2175"/>
      <c r="Q235" s="2176"/>
      <c r="R235" s="2177"/>
      <c r="S235" s="2178">
        <v>0</v>
      </c>
      <c r="T235" s="2179"/>
      <c r="U235" s="2179"/>
      <c r="V235" s="2179"/>
      <c r="W235" s="2180"/>
      <c r="X235" s="2178">
        <v>0</v>
      </c>
      <c r="Y235" s="2193"/>
      <c r="Z235" s="2193"/>
      <c r="AA235" s="2193"/>
      <c r="AB235" s="2194"/>
      <c r="AC235" s="1355"/>
      <c r="AD235" s="2195"/>
      <c r="AE235" s="2196"/>
      <c r="AF235" s="2196"/>
      <c r="AG235" s="2196"/>
      <c r="AH235" s="2197"/>
      <c r="AI235" s="1355"/>
      <c r="AL235" s="1420"/>
      <c r="AU235" s="1430"/>
    </row>
    <row r="236" spans="2:47" s="1419" customFormat="1" ht="15" hidden="1" customHeight="1" x14ac:dyDescent="0.2">
      <c r="B236" s="1370"/>
      <c r="C236" s="1429"/>
      <c r="D236" s="2171" t="s">
        <v>1532</v>
      </c>
      <c r="E236" s="2172"/>
      <c r="F236" s="2172"/>
      <c r="G236" s="2172"/>
      <c r="H236" s="2172"/>
      <c r="I236" s="2172"/>
      <c r="J236" s="2172"/>
      <c r="K236" s="2172"/>
      <c r="L236" s="2172"/>
      <c r="M236" s="2172"/>
      <c r="N236" s="2173"/>
      <c r="O236" s="2174" t="s">
        <v>1449</v>
      </c>
      <c r="P236" s="2175"/>
      <c r="Q236" s="2176"/>
      <c r="R236" s="2177"/>
      <c r="S236" s="2178">
        <v>0</v>
      </c>
      <c r="T236" s="2179"/>
      <c r="U236" s="2179"/>
      <c r="V236" s="2179"/>
      <c r="W236" s="2180"/>
      <c r="X236" s="2178">
        <v>0</v>
      </c>
      <c r="Y236" s="2181"/>
      <c r="Z236" s="2181"/>
      <c r="AA236" s="2181"/>
      <c r="AB236" s="2182"/>
      <c r="AC236" s="1355"/>
      <c r="AD236" s="2183"/>
      <c r="AE236" s="2184"/>
      <c r="AF236" s="2184"/>
      <c r="AG236" s="2184"/>
      <c r="AH236" s="2185"/>
      <c r="AI236" s="1355"/>
      <c r="AL236" s="1420"/>
      <c r="AU236" s="1430"/>
    </row>
    <row r="237" spans="2:47" s="1419" customFormat="1" ht="15" hidden="1" customHeight="1" x14ac:dyDescent="0.2">
      <c r="B237" s="1370"/>
      <c r="C237" s="1429"/>
      <c r="D237" s="2171" t="s">
        <v>1450</v>
      </c>
      <c r="E237" s="2172"/>
      <c r="F237" s="2172"/>
      <c r="G237" s="2172"/>
      <c r="H237" s="2172"/>
      <c r="I237" s="2172"/>
      <c r="J237" s="2172"/>
      <c r="K237" s="2172"/>
      <c r="L237" s="2172"/>
      <c r="M237" s="2172"/>
      <c r="N237" s="2173"/>
      <c r="O237" s="2174" t="s">
        <v>1244</v>
      </c>
      <c r="P237" s="2175"/>
      <c r="Q237" s="2176"/>
      <c r="R237" s="2177"/>
      <c r="S237" s="2178">
        <v>0</v>
      </c>
      <c r="T237" s="2179"/>
      <c r="U237" s="2179"/>
      <c r="V237" s="2179"/>
      <c r="W237" s="2180"/>
      <c r="X237" s="2178">
        <v>0</v>
      </c>
      <c r="Y237" s="2181"/>
      <c r="Z237" s="2181"/>
      <c r="AA237" s="2181"/>
      <c r="AB237" s="2182"/>
      <c r="AC237" s="1355"/>
      <c r="AD237" s="2183"/>
      <c r="AE237" s="2184"/>
      <c r="AF237" s="2184"/>
      <c r="AG237" s="2184"/>
      <c r="AH237" s="2185"/>
      <c r="AI237" s="1355"/>
      <c r="AL237" s="1420"/>
      <c r="AU237" s="1430"/>
    </row>
    <row r="238" spans="2:47" s="1419" customFormat="1" ht="15" hidden="1" customHeight="1" x14ac:dyDescent="0.2">
      <c r="B238" s="1370"/>
      <c r="C238" s="1429"/>
      <c r="D238" s="2171" t="s">
        <v>1451</v>
      </c>
      <c r="E238" s="2172"/>
      <c r="F238" s="2172"/>
      <c r="G238" s="2172"/>
      <c r="H238" s="2172"/>
      <c r="I238" s="2172"/>
      <c r="J238" s="2172"/>
      <c r="K238" s="2172"/>
      <c r="L238" s="2172"/>
      <c r="M238" s="2172"/>
      <c r="N238" s="2173"/>
      <c r="O238" s="2174" t="s">
        <v>332</v>
      </c>
      <c r="P238" s="2175"/>
      <c r="Q238" s="2176"/>
      <c r="R238" s="2177"/>
      <c r="S238" s="2178">
        <v>0</v>
      </c>
      <c r="T238" s="2179"/>
      <c r="U238" s="2179"/>
      <c r="V238" s="2179"/>
      <c r="W238" s="2180"/>
      <c r="X238" s="2178">
        <v>0</v>
      </c>
      <c r="Y238" s="2181"/>
      <c r="Z238" s="2181"/>
      <c r="AA238" s="2181"/>
      <c r="AB238" s="2182"/>
      <c r="AC238" s="1355"/>
      <c r="AD238" s="2183"/>
      <c r="AE238" s="2184"/>
      <c r="AF238" s="2184"/>
      <c r="AG238" s="2184"/>
      <c r="AH238" s="2185"/>
      <c r="AI238" s="1355"/>
      <c r="AL238" s="1420"/>
      <c r="AU238" s="1430"/>
    </row>
    <row r="239" spans="2:47" s="1419" customFormat="1" ht="15" hidden="1" customHeight="1" x14ac:dyDescent="0.2">
      <c r="B239" s="1370"/>
      <c r="C239" s="1429"/>
      <c r="D239" s="2171" t="s">
        <v>1452</v>
      </c>
      <c r="E239" s="2172"/>
      <c r="F239" s="2172"/>
      <c r="G239" s="2172"/>
      <c r="H239" s="2172"/>
      <c r="I239" s="2172"/>
      <c r="J239" s="2172"/>
      <c r="K239" s="2172"/>
      <c r="L239" s="2172"/>
      <c r="M239" s="2172"/>
      <c r="N239" s="2173"/>
      <c r="O239" s="2174" t="s">
        <v>1250</v>
      </c>
      <c r="P239" s="2175"/>
      <c r="Q239" s="2176"/>
      <c r="R239" s="2177"/>
      <c r="S239" s="2178">
        <v>0</v>
      </c>
      <c r="T239" s="2179"/>
      <c r="U239" s="2179"/>
      <c r="V239" s="2179"/>
      <c r="W239" s="2180"/>
      <c r="X239" s="2178">
        <v>0</v>
      </c>
      <c r="Y239" s="2181"/>
      <c r="Z239" s="2181"/>
      <c r="AA239" s="2181"/>
      <c r="AB239" s="2182"/>
      <c r="AC239" s="1355"/>
      <c r="AD239" s="2183"/>
      <c r="AE239" s="2184"/>
      <c r="AF239" s="2184"/>
      <c r="AG239" s="2184"/>
      <c r="AH239" s="2185"/>
      <c r="AI239" s="1355"/>
      <c r="AL239" s="1420"/>
      <c r="AU239" s="1430"/>
    </row>
    <row r="240" spans="2:47" s="1419" customFormat="1" ht="15" hidden="1" customHeight="1" x14ac:dyDescent="0.2">
      <c r="B240" s="1370"/>
      <c r="C240" s="1429"/>
      <c r="D240" s="2171" t="s">
        <v>1453</v>
      </c>
      <c r="E240" s="2172"/>
      <c r="F240" s="2172"/>
      <c r="G240" s="2172"/>
      <c r="H240" s="2172"/>
      <c r="I240" s="2172"/>
      <c r="J240" s="2172"/>
      <c r="K240" s="2172"/>
      <c r="L240" s="2172"/>
      <c r="M240" s="2172"/>
      <c r="N240" s="2173"/>
      <c r="O240" s="2174" t="s">
        <v>1454</v>
      </c>
      <c r="P240" s="2175"/>
      <c r="Q240" s="2176"/>
      <c r="R240" s="2177"/>
      <c r="S240" s="2178">
        <v>0</v>
      </c>
      <c r="T240" s="2179"/>
      <c r="U240" s="2179"/>
      <c r="V240" s="2179"/>
      <c r="W240" s="2180"/>
      <c r="X240" s="2178">
        <v>0</v>
      </c>
      <c r="Y240" s="2181"/>
      <c r="Z240" s="2181"/>
      <c r="AA240" s="2181"/>
      <c r="AB240" s="2182"/>
      <c r="AC240" s="1355"/>
      <c r="AD240" s="2183"/>
      <c r="AE240" s="2184"/>
      <c r="AF240" s="2184"/>
      <c r="AG240" s="2184"/>
      <c r="AH240" s="2185"/>
      <c r="AI240" s="1355"/>
      <c r="AL240" s="1420"/>
      <c r="AU240" s="1430"/>
    </row>
    <row r="241" spans="2:47" s="1419" customFormat="1" ht="15" hidden="1" customHeight="1" x14ac:dyDescent="0.2">
      <c r="B241" s="1370"/>
      <c r="C241" s="1429"/>
      <c r="D241" s="2171" t="s">
        <v>1533</v>
      </c>
      <c r="E241" s="2172"/>
      <c r="F241" s="2172"/>
      <c r="G241" s="2172"/>
      <c r="H241" s="2172"/>
      <c r="I241" s="2172"/>
      <c r="J241" s="2172"/>
      <c r="K241" s="2172"/>
      <c r="L241" s="2172"/>
      <c r="M241" s="2172"/>
      <c r="N241" s="2173"/>
      <c r="O241" s="2174" t="s">
        <v>334</v>
      </c>
      <c r="P241" s="2175"/>
      <c r="Q241" s="2176"/>
      <c r="R241" s="2177"/>
      <c r="S241" s="2178">
        <v>0</v>
      </c>
      <c r="T241" s="2179"/>
      <c r="U241" s="2179"/>
      <c r="V241" s="2179"/>
      <c r="W241" s="2180"/>
      <c r="X241" s="2178">
        <v>0</v>
      </c>
      <c r="Y241" s="2181"/>
      <c r="Z241" s="2181"/>
      <c r="AA241" s="2181"/>
      <c r="AB241" s="2182"/>
      <c r="AC241" s="1355"/>
      <c r="AD241" s="2183"/>
      <c r="AE241" s="2184"/>
      <c r="AF241" s="2184"/>
      <c r="AG241" s="2184"/>
      <c r="AH241" s="2185"/>
      <c r="AI241" s="1355"/>
      <c r="AL241" s="1420"/>
      <c r="AU241" s="1430"/>
    </row>
    <row r="242" spans="2:47" s="1419" customFormat="1" ht="15" hidden="1" customHeight="1" x14ac:dyDescent="0.2">
      <c r="B242" s="1370"/>
      <c r="C242" s="1429"/>
      <c r="D242" s="2171" t="s">
        <v>1534</v>
      </c>
      <c r="E242" s="2172"/>
      <c r="F242" s="2172"/>
      <c r="G242" s="2172"/>
      <c r="H242" s="2172"/>
      <c r="I242" s="2172"/>
      <c r="J242" s="2172"/>
      <c r="K242" s="2172"/>
      <c r="L242" s="2172"/>
      <c r="M242" s="2172"/>
      <c r="N242" s="2173"/>
      <c r="O242" s="2174" t="s">
        <v>336</v>
      </c>
      <c r="P242" s="2175"/>
      <c r="Q242" s="2176"/>
      <c r="R242" s="2177"/>
      <c r="S242" s="2178">
        <v>0</v>
      </c>
      <c r="T242" s="2179"/>
      <c r="U242" s="2179"/>
      <c r="V242" s="2179"/>
      <c r="W242" s="2180"/>
      <c r="X242" s="2178">
        <v>0</v>
      </c>
      <c r="Y242" s="2181"/>
      <c r="Z242" s="2181"/>
      <c r="AA242" s="2181"/>
      <c r="AB242" s="2182"/>
      <c r="AC242" s="1355"/>
      <c r="AD242" s="2183"/>
      <c r="AE242" s="2184"/>
      <c r="AF242" s="2184"/>
      <c r="AG242" s="2184"/>
      <c r="AH242" s="2185"/>
      <c r="AI242" s="1355"/>
      <c r="AL242" s="1420"/>
      <c r="AU242" s="1430"/>
    </row>
    <row r="243" spans="2:47" s="1419" customFormat="1" ht="15" hidden="1" customHeight="1" x14ac:dyDescent="0.2">
      <c r="B243" s="1370"/>
      <c r="C243" s="1429"/>
      <c r="D243" s="2171" t="s">
        <v>1535</v>
      </c>
      <c r="E243" s="2172"/>
      <c r="F243" s="2172"/>
      <c r="G243" s="2172"/>
      <c r="H243" s="2172"/>
      <c r="I243" s="2172"/>
      <c r="J243" s="2172"/>
      <c r="K243" s="2172"/>
      <c r="L243" s="2172"/>
      <c r="M243" s="2172"/>
      <c r="N243" s="2173"/>
      <c r="O243" s="2174" t="s">
        <v>1461</v>
      </c>
      <c r="P243" s="2175"/>
      <c r="Q243" s="2176"/>
      <c r="R243" s="2177"/>
      <c r="S243" s="2178">
        <v>0</v>
      </c>
      <c r="T243" s="2179"/>
      <c r="U243" s="2179"/>
      <c r="V243" s="2179"/>
      <c r="W243" s="2180"/>
      <c r="X243" s="2178">
        <v>0</v>
      </c>
      <c r="Y243" s="2181"/>
      <c r="Z243" s="2181"/>
      <c r="AA243" s="2181"/>
      <c r="AB243" s="2182"/>
      <c r="AC243" s="1355"/>
      <c r="AD243" s="2183"/>
      <c r="AE243" s="2184"/>
      <c r="AF243" s="2184"/>
      <c r="AG243" s="2184"/>
      <c r="AH243" s="2185"/>
      <c r="AI243" s="1355"/>
      <c r="AL243" s="1420"/>
      <c r="AU243" s="1430"/>
    </row>
    <row r="244" spans="2:47" s="1419" customFormat="1" ht="15" hidden="1" customHeight="1" x14ac:dyDescent="0.2">
      <c r="B244" s="1370"/>
      <c r="C244" s="1429"/>
      <c r="D244" s="2154" t="s">
        <v>1536</v>
      </c>
      <c r="E244" s="2155"/>
      <c r="F244" s="2155"/>
      <c r="G244" s="2155"/>
      <c r="H244" s="2155"/>
      <c r="I244" s="2155"/>
      <c r="J244" s="2155"/>
      <c r="K244" s="2155"/>
      <c r="L244" s="2155"/>
      <c r="M244" s="2155"/>
      <c r="N244" s="2156"/>
      <c r="O244" s="2157" t="s">
        <v>338</v>
      </c>
      <c r="P244" s="2158"/>
      <c r="Q244" s="2159"/>
      <c r="R244" s="2160"/>
      <c r="S244" s="2161">
        <v>0</v>
      </c>
      <c r="T244" s="2162"/>
      <c r="U244" s="2162"/>
      <c r="V244" s="2162"/>
      <c r="W244" s="2163"/>
      <c r="X244" s="2161">
        <v>0</v>
      </c>
      <c r="Y244" s="2164"/>
      <c r="Z244" s="2164"/>
      <c r="AA244" s="2165"/>
      <c r="AB244" s="2166"/>
      <c r="AC244" s="1355"/>
      <c r="AD244" s="2167"/>
      <c r="AE244" s="2168"/>
      <c r="AF244" s="2168"/>
      <c r="AG244" s="2169"/>
      <c r="AH244" s="2170"/>
      <c r="AI244" s="1355"/>
      <c r="AL244" s="1420"/>
      <c r="AU244" s="1430"/>
    </row>
    <row r="245" spans="2:47" s="1419" customFormat="1" ht="15" hidden="1" customHeight="1" x14ac:dyDescent="0.2">
      <c r="B245" s="1370"/>
      <c r="C245" s="1429"/>
      <c r="D245" s="2171" t="s">
        <v>1537</v>
      </c>
      <c r="E245" s="2172"/>
      <c r="F245" s="2172"/>
      <c r="G245" s="2172"/>
      <c r="H245" s="2172"/>
      <c r="I245" s="2172"/>
      <c r="J245" s="2172"/>
      <c r="K245" s="2172"/>
      <c r="L245" s="2172"/>
      <c r="M245" s="2172"/>
      <c r="N245" s="2173"/>
      <c r="O245" s="2174" t="s">
        <v>1464</v>
      </c>
      <c r="P245" s="2175"/>
      <c r="Q245" s="2176"/>
      <c r="R245" s="2177"/>
      <c r="S245" s="2178">
        <v>0</v>
      </c>
      <c r="T245" s="2179"/>
      <c r="U245" s="2179"/>
      <c r="V245" s="2179"/>
      <c r="W245" s="2180"/>
      <c r="X245" s="2178">
        <v>0</v>
      </c>
      <c r="Y245" s="2181"/>
      <c r="Z245" s="2181"/>
      <c r="AA245" s="2181"/>
      <c r="AB245" s="2182"/>
      <c r="AC245" s="1355"/>
      <c r="AD245" s="2183"/>
      <c r="AE245" s="2184"/>
      <c r="AF245" s="2184"/>
      <c r="AG245" s="2184"/>
      <c r="AH245" s="2185"/>
      <c r="AI245" s="1355"/>
      <c r="AL245" s="1420"/>
      <c r="AU245" s="1430"/>
    </row>
    <row r="246" spans="2:47" s="1419" customFormat="1" ht="15" hidden="1" customHeight="1" x14ac:dyDescent="0.2">
      <c r="B246" s="1370"/>
      <c r="C246" s="1429"/>
      <c r="D246" s="2171" t="s">
        <v>1538</v>
      </c>
      <c r="E246" s="2172"/>
      <c r="F246" s="2172"/>
      <c r="G246" s="2172"/>
      <c r="H246" s="2172"/>
      <c r="I246" s="2172"/>
      <c r="J246" s="2172"/>
      <c r="K246" s="2172"/>
      <c r="L246" s="2172"/>
      <c r="M246" s="2172"/>
      <c r="N246" s="2173"/>
      <c r="O246" s="2174" t="s">
        <v>1466</v>
      </c>
      <c r="P246" s="2175"/>
      <c r="Q246" s="2176"/>
      <c r="R246" s="2177"/>
      <c r="S246" s="2178">
        <v>0</v>
      </c>
      <c r="T246" s="2179"/>
      <c r="U246" s="2179"/>
      <c r="V246" s="2179"/>
      <c r="W246" s="2180"/>
      <c r="X246" s="2178">
        <v>0</v>
      </c>
      <c r="Y246" s="2181"/>
      <c r="Z246" s="2181"/>
      <c r="AA246" s="2181"/>
      <c r="AB246" s="2182"/>
      <c r="AC246" s="1355"/>
      <c r="AD246" s="2183"/>
      <c r="AE246" s="2184"/>
      <c r="AF246" s="2184"/>
      <c r="AG246" s="2184"/>
      <c r="AH246" s="2185"/>
      <c r="AI246" s="1355"/>
      <c r="AL246" s="1420"/>
      <c r="AU246" s="1430"/>
    </row>
    <row r="247" spans="2:47" s="1419" customFormat="1" ht="15" hidden="1" customHeight="1" x14ac:dyDescent="0.2">
      <c r="B247" s="1370"/>
      <c r="C247" s="1429"/>
      <c r="D247" s="2171" t="s">
        <v>1539</v>
      </c>
      <c r="E247" s="2172"/>
      <c r="F247" s="2172"/>
      <c r="G247" s="2172"/>
      <c r="H247" s="2172"/>
      <c r="I247" s="2172"/>
      <c r="J247" s="2172"/>
      <c r="K247" s="2172"/>
      <c r="L247" s="2172"/>
      <c r="M247" s="2172"/>
      <c r="N247" s="2173"/>
      <c r="O247" s="2174" t="s">
        <v>1468</v>
      </c>
      <c r="P247" s="2175"/>
      <c r="Q247" s="2176"/>
      <c r="R247" s="2177"/>
      <c r="S247" s="2178">
        <v>0</v>
      </c>
      <c r="T247" s="2179"/>
      <c r="U247" s="2179"/>
      <c r="V247" s="2179"/>
      <c r="W247" s="2180"/>
      <c r="X247" s="2178">
        <v>0</v>
      </c>
      <c r="Y247" s="2193"/>
      <c r="Z247" s="2193"/>
      <c r="AA247" s="2193"/>
      <c r="AB247" s="2194"/>
      <c r="AC247" s="1355"/>
      <c r="AD247" s="2195"/>
      <c r="AE247" s="2196"/>
      <c r="AF247" s="2196"/>
      <c r="AG247" s="2196"/>
      <c r="AH247" s="2197"/>
      <c r="AI247" s="1355"/>
      <c r="AL247" s="1420"/>
      <c r="AU247" s="1430"/>
    </row>
    <row r="248" spans="2:47" s="1419" customFormat="1" ht="15" hidden="1" customHeight="1" x14ac:dyDescent="0.2">
      <c r="B248" s="1370"/>
      <c r="C248" s="1429"/>
      <c r="D248" s="2154" t="s">
        <v>1469</v>
      </c>
      <c r="E248" s="2155"/>
      <c r="F248" s="2155"/>
      <c r="G248" s="2155"/>
      <c r="H248" s="2155"/>
      <c r="I248" s="2155"/>
      <c r="J248" s="2155"/>
      <c r="K248" s="2155"/>
      <c r="L248" s="2155"/>
      <c r="M248" s="2155"/>
      <c r="N248" s="2156"/>
      <c r="O248" s="2157" t="s">
        <v>1470</v>
      </c>
      <c r="P248" s="2158"/>
      <c r="Q248" s="2159"/>
      <c r="R248" s="2160"/>
      <c r="S248" s="2161">
        <v>0</v>
      </c>
      <c r="T248" s="2162"/>
      <c r="U248" s="2162"/>
      <c r="V248" s="2162"/>
      <c r="W248" s="2163"/>
      <c r="X248" s="2161">
        <v>0</v>
      </c>
      <c r="Y248" s="2186"/>
      <c r="Z248" s="2186"/>
      <c r="AA248" s="2187"/>
      <c r="AB248" s="2188"/>
      <c r="AC248" s="1355"/>
      <c r="AD248" s="2189"/>
      <c r="AE248" s="2190"/>
      <c r="AF248" s="2190"/>
      <c r="AG248" s="2191"/>
      <c r="AH248" s="2192"/>
      <c r="AI248" s="1355"/>
      <c r="AL248" s="1420"/>
      <c r="AU248" s="1430"/>
    </row>
    <row r="249" spans="2:47" s="1419" customFormat="1" ht="15" hidden="1" customHeight="1" x14ac:dyDescent="0.2">
      <c r="B249" s="1370"/>
      <c r="C249" s="1429"/>
      <c r="D249" s="2171" t="s">
        <v>1471</v>
      </c>
      <c r="E249" s="2172"/>
      <c r="F249" s="2172"/>
      <c r="G249" s="2172"/>
      <c r="H249" s="2172"/>
      <c r="I249" s="2172"/>
      <c r="J249" s="2172"/>
      <c r="K249" s="2172"/>
      <c r="L249" s="2172"/>
      <c r="M249" s="2172"/>
      <c r="N249" s="2173"/>
      <c r="O249" s="2174" t="s">
        <v>1472</v>
      </c>
      <c r="P249" s="2175"/>
      <c r="Q249" s="2176"/>
      <c r="R249" s="2177"/>
      <c r="S249" s="2178">
        <v>0</v>
      </c>
      <c r="T249" s="2179"/>
      <c r="U249" s="2179"/>
      <c r="V249" s="2179"/>
      <c r="W249" s="2180"/>
      <c r="X249" s="2178">
        <v>0</v>
      </c>
      <c r="Y249" s="2181"/>
      <c r="Z249" s="2181"/>
      <c r="AA249" s="2181"/>
      <c r="AB249" s="2182"/>
      <c r="AC249" s="1355"/>
      <c r="AD249" s="2183"/>
      <c r="AE249" s="2184"/>
      <c r="AF249" s="2184"/>
      <c r="AG249" s="2184"/>
      <c r="AH249" s="2185"/>
      <c r="AI249" s="1355"/>
      <c r="AL249" s="1420"/>
      <c r="AU249" s="1430"/>
    </row>
    <row r="250" spans="2:47" s="1419" customFormat="1" ht="15" hidden="1" customHeight="1" x14ac:dyDescent="0.2">
      <c r="B250" s="1370"/>
      <c r="C250" s="1429"/>
      <c r="D250" s="2171" t="s">
        <v>1473</v>
      </c>
      <c r="E250" s="2172"/>
      <c r="F250" s="2172"/>
      <c r="G250" s="2172"/>
      <c r="H250" s="2172"/>
      <c r="I250" s="2172"/>
      <c r="J250" s="2172"/>
      <c r="K250" s="2172"/>
      <c r="L250" s="2172"/>
      <c r="M250" s="2172"/>
      <c r="N250" s="2173"/>
      <c r="O250" s="2174" t="s">
        <v>1474</v>
      </c>
      <c r="P250" s="2175"/>
      <c r="Q250" s="2176"/>
      <c r="R250" s="2177"/>
      <c r="S250" s="2178">
        <v>0</v>
      </c>
      <c r="T250" s="2179"/>
      <c r="U250" s="2179"/>
      <c r="V250" s="2179"/>
      <c r="W250" s="2180"/>
      <c r="X250" s="2178">
        <v>0</v>
      </c>
      <c r="Y250" s="2181"/>
      <c r="Z250" s="2181"/>
      <c r="AA250" s="2181"/>
      <c r="AB250" s="2182"/>
      <c r="AC250" s="1355"/>
      <c r="AD250" s="2183"/>
      <c r="AE250" s="2184"/>
      <c r="AF250" s="2184"/>
      <c r="AG250" s="2184"/>
      <c r="AH250" s="2185"/>
      <c r="AI250" s="1355"/>
      <c r="AL250" s="1420"/>
      <c r="AU250" s="1430"/>
    </row>
    <row r="251" spans="2:47" s="1419" customFormat="1" ht="15" hidden="1" customHeight="1" x14ac:dyDescent="0.2">
      <c r="B251" s="1370"/>
      <c r="C251" s="1429"/>
      <c r="D251" s="2154" t="s">
        <v>1475</v>
      </c>
      <c r="E251" s="2155"/>
      <c r="F251" s="2155"/>
      <c r="G251" s="2155"/>
      <c r="H251" s="2155"/>
      <c r="I251" s="2155"/>
      <c r="J251" s="2155"/>
      <c r="K251" s="2155"/>
      <c r="L251" s="2155"/>
      <c r="M251" s="2155"/>
      <c r="N251" s="2156"/>
      <c r="O251" s="2157" t="s">
        <v>1476</v>
      </c>
      <c r="P251" s="2158"/>
      <c r="Q251" s="2159"/>
      <c r="R251" s="2160"/>
      <c r="S251" s="2161">
        <v>0</v>
      </c>
      <c r="T251" s="2162"/>
      <c r="U251" s="2162"/>
      <c r="V251" s="2162"/>
      <c r="W251" s="2163"/>
      <c r="X251" s="2161">
        <v>0</v>
      </c>
      <c r="Y251" s="2164"/>
      <c r="Z251" s="2164"/>
      <c r="AA251" s="2165"/>
      <c r="AB251" s="2166"/>
      <c r="AC251" s="1355"/>
      <c r="AD251" s="2167"/>
      <c r="AE251" s="2168"/>
      <c r="AF251" s="2168"/>
      <c r="AG251" s="2169"/>
      <c r="AH251" s="2170"/>
      <c r="AI251" s="1355"/>
      <c r="AL251" s="1420"/>
      <c r="AU251" s="1430"/>
    </row>
    <row r="252" spans="2:47" s="1419" customFormat="1" ht="15" hidden="1" customHeight="1" x14ac:dyDescent="0.2">
      <c r="B252" s="1370"/>
      <c r="C252" s="1429"/>
      <c r="D252" s="1431"/>
      <c r="E252" s="1431"/>
      <c r="F252" s="1431"/>
      <c r="G252" s="1431"/>
      <c r="H252" s="1431"/>
      <c r="I252" s="1431"/>
      <c r="J252" s="1431"/>
      <c r="K252" s="1431"/>
      <c r="L252" s="1431"/>
      <c r="M252" s="1431"/>
      <c r="N252" s="1431"/>
      <c r="O252" s="1431"/>
      <c r="P252" s="1431"/>
      <c r="Q252" s="1431"/>
      <c r="R252" s="1431"/>
      <c r="S252" s="1431"/>
      <c r="T252" s="1431"/>
      <c r="U252" s="1431"/>
      <c r="V252" s="1431"/>
      <c r="W252" s="1431"/>
      <c r="X252" s="1431"/>
      <c r="Y252" s="1431"/>
      <c r="Z252" s="1431"/>
      <c r="AA252" s="1431"/>
      <c r="AB252" s="1431"/>
      <c r="AC252" s="1355"/>
      <c r="AD252" s="1408"/>
      <c r="AE252" s="1408"/>
      <c r="AF252" s="1408"/>
      <c r="AG252" s="1408"/>
      <c r="AH252" s="1408"/>
      <c r="AI252" s="1355"/>
      <c r="AL252" s="1420"/>
      <c r="AU252" s="1430"/>
    </row>
    <row r="253" spans="2:47" s="1372" customFormat="1" ht="14.25" hidden="1" customHeight="1" x14ac:dyDescent="0.2">
      <c r="B253" s="1370"/>
      <c r="C253" s="1432"/>
      <c r="D253" s="2151"/>
      <c r="E253" s="2151"/>
      <c r="F253" s="2151"/>
      <c r="G253" s="2151"/>
      <c r="H253" s="2151"/>
      <c r="I253" s="2151"/>
      <c r="J253" s="2151"/>
      <c r="K253" s="1431"/>
      <c r="L253" s="1431"/>
      <c r="M253" s="2151"/>
      <c r="N253" s="2151"/>
      <c r="O253" s="2151"/>
      <c r="P253" s="2151"/>
      <c r="Q253" s="2151"/>
      <c r="R253" s="2151"/>
      <c r="S253" s="2151"/>
      <c r="T253" s="2151"/>
      <c r="U253" s="1431"/>
      <c r="V253" s="1433"/>
      <c r="W253" s="2141"/>
      <c r="X253" s="2141"/>
      <c r="Y253" s="2141"/>
      <c r="Z253" s="2141"/>
      <c r="AA253" s="2152"/>
      <c r="AB253" s="2152"/>
      <c r="AC253" s="1355"/>
      <c r="AI253" s="1355"/>
      <c r="AL253" s="1373"/>
      <c r="AU253" s="1374"/>
    </row>
    <row r="254" spans="2:47" s="1372" customFormat="1" ht="15" customHeight="1" x14ac:dyDescent="0.2">
      <c r="B254" s="1370"/>
      <c r="C254" s="1432"/>
      <c r="D254" s="2141" t="s">
        <v>123</v>
      </c>
      <c r="E254" s="2141"/>
      <c r="F254" s="2141"/>
      <c r="G254" s="2142" t="s">
        <v>7</v>
      </c>
      <c r="H254" s="2143"/>
      <c r="I254" s="2143"/>
      <c r="J254" s="2143"/>
      <c r="K254" s="2143"/>
      <c r="L254" s="2144"/>
      <c r="M254" s="1434"/>
      <c r="N254" s="1434"/>
      <c r="O254" s="1434"/>
      <c r="P254" s="1434"/>
      <c r="Q254" s="1434"/>
      <c r="R254" s="1434"/>
      <c r="S254" s="1434"/>
      <c r="T254" s="1434"/>
      <c r="U254" s="2149" t="s">
        <v>34</v>
      </c>
      <c r="V254" s="2149"/>
      <c r="W254" s="2153" t="s">
        <v>2058</v>
      </c>
      <c r="X254" s="2143"/>
      <c r="Y254" s="2143"/>
      <c r="Z254" s="2143"/>
      <c r="AA254" s="2143"/>
      <c r="AB254" s="2144"/>
      <c r="AC254" s="1355"/>
      <c r="AI254" s="1355"/>
      <c r="AL254" s="1373"/>
      <c r="AU254" s="1374"/>
    </row>
    <row r="255" spans="2:47" s="1372" customFormat="1" ht="3" customHeight="1" x14ac:dyDescent="0.2">
      <c r="B255" s="1370"/>
      <c r="C255" s="1435"/>
      <c r="D255" s="1434"/>
      <c r="E255" s="1434"/>
      <c r="F255" s="1434"/>
      <c r="G255" s="1434"/>
      <c r="H255" s="1434"/>
      <c r="I255" s="1434"/>
      <c r="J255" s="1434"/>
      <c r="K255" s="1434"/>
      <c r="L255" s="1434"/>
      <c r="M255" s="1434"/>
      <c r="N255" s="1436"/>
      <c r="O255" s="2148"/>
      <c r="P255" s="2148"/>
      <c r="Q255" s="2148"/>
      <c r="R255" s="2148"/>
      <c r="S255" s="1434"/>
      <c r="T255" s="1434"/>
      <c r="U255" s="1434"/>
      <c r="V255" s="1434"/>
      <c r="W255" s="1409"/>
      <c r="X255" s="1437"/>
      <c r="Y255" s="1437"/>
      <c r="Z255" s="1437"/>
      <c r="AA255" s="1437"/>
      <c r="AB255" s="1437"/>
      <c r="AC255" s="1355"/>
      <c r="AD255" s="1438"/>
      <c r="AE255" s="1438"/>
      <c r="AF255" s="1438"/>
      <c r="AG255" s="1438"/>
      <c r="AH255" s="1438"/>
      <c r="AI255" s="1355"/>
      <c r="AL255" s="1373"/>
      <c r="AU255" s="1374"/>
    </row>
    <row r="256" spans="2:47" s="1372" customFormat="1" ht="15" customHeight="1" x14ac:dyDescent="0.2">
      <c r="B256" s="1370"/>
      <c r="C256" s="1435"/>
      <c r="D256" s="2141" t="s">
        <v>124</v>
      </c>
      <c r="E256" s="2141"/>
      <c r="F256" s="2141"/>
      <c r="G256" s="2142"/>
      <c r="H256" s="2143"/>
      <c r="I256" s="2143"/>
      <c r="J256" s="2143"/>
      <c r="K256" s="2143"/>
      <c r="L256" s="2144"/>
      <c r="M256" s="1434"/>
      <c r="N256" s="1434"/>
      <c r="O256" s="1434"/>
      <c r="P256" s="1434"/>
      <c r="Q256" s="1434"/>
      <c r="R256" s="1434"/>
      <c r="S256" s="1434"/>
      <c r="T256" s="1434"/>
      <c r="U256" s="2149" t="s">
        <v>46</v>
      </c>
      <c r="V256" s="2149"/>
      <c r="W256" s="2150" t="s">
        <v>1541</v>
      </c>
      <c r="X256" s="2143"/>
      <c r="Y256" s="2143"/>
      <c r="Z256" s="2143"/>
      <c r="AA256" s="2143"/>
      <c r="AB256" s="2144"/>
      <c r="AC256" s="1355"/>
      <c r="AI256" s="1355"/>
      <c r="AL256" s="1373"/>
      <c r="AU256" s="1374"/>
    </row>
    <row r="257" spans="2:47" s="1372" customFormat="1" ht="3" customHeight="1" x14ac:dyDescent="0.2">
      <c r="B257" s="1370"/>
      <c r="C257" s="1435"/>
      <c r="D257" s="1439"/>
      <c r="E257" s="1439"/>
      <c r="F257" s="1439"/>
      <c r="G257" s="1439"/>
      <c r="H257" s="1439"/>
      <c r="I257" s="1439"/>
      <c r="J257" s="1439"/>
      <c r="K257" s="1439"/>
      <c r="L257" s="1439"/>
      <c r="M257" s="1439"/>
      <c r="N257" s="1439"/>
      <c r="O257" s="1439"/>
      <c r="P257" s="1439"/>
      <c r="Q257" s="1439"/>
      <c r="R257" s="1439"/>
      <c r="S257" s="1439"/>
      <c r="T257" s="1439"/>
      <c r="U257" s="1439"/>
      <c r="V257" s="1439"/>
      <c r="W257" s="1439"/>
      <c r="X257" s="1439"/>
      <c r="Y257" s="1439"/>
      <c r="Z257" s="1439"/>
      <c r="AA257" s="1439"/>
      <c r="AB257" s="1439"/>
      <c r="AC257" s="1355"/>
      <c r="AD257" s="1408"/>
      <c r="AE257" s="1408"/>
      <c r="AF257" s="1408"/>
      <c r="AG257" s="1408"/>
      <c r="AH257" s="1408"/>
      <c r="AI257" s="1355"/>
      <c r="AL257" s="1373"/>
      <c r="AU257" s="1374"/>
    </row>
    <row r="258" spans="2:47" s="1372" customFormat="1" ht="15" customHeight="1" x14ac:dyDescent="0.2">
      <c r="B258" s="1370"/>
      <c r="C258" s="1435"/>
      <c r="D258" s="2141" t="s">
        <v>1542</v>
      </c>
      <c r="E258" s="2141"/>
      <c r="F258" s="2141"/>
      <c r="G258" s="2141"/>
      <c r="H258" s="2141"/>
      <c r="I258" s="1439"/>
      <c r="J258" s="2142" t="s">
        <v>7</v>
      </c>
      <c r="K258" s="2143"/>
      <c r="L258" s="2143"/>
      <c r="M258" s="2143"/>
      <c r="N258" s="2143"/>
      <c r="O258" s="2144"/>
      <c r="P258" s="1439"/>
      <c r="Q258" s="1439"/>
      <c r="R258" s="1439"/>
      <c r="S258" s="1439"/>
      <c r="T258" s="1439"/>
      <c r="U258" s="1439"/>
      <c r="V258" s="1439"/>
      <c r="W258" s="1439"/>
      <c r="X258" s="1439"/>
      <c r="Y258" s="1439"/>
      <c r="Z258" s="1439"/>
      <c r="AA258" s="1439"/>
      <c r="AB258" s="1439"/>
      <c r="AC258" s="1355"/>
      <c r="AD258" s="1408"/>
      <c r="AE258" s="1408"/>
      <c r="AF258" s="1408"/>
      <c r="AG258" s="1408"/>
      <c r="AH258" s="1408"/>
      <c r="AI258" s="1355"/>
      <c r="AL258" s="1373"/>
      <c r="AU258" s="1374"/>
    </row>
    <row r="259" spans="2:47" s="1372" customFormat="1" ht="3" customHeight="1" x14ac:dyDescent="0.2">
      <c r="B259" s="1370"/>
      <c r="C259" s="1435"/>
      <c r="D259" s="1439"/>
      <c r="E259" s="1439"/>
      <c r="F259" s="1439"/>
      <c r="G259" s="1439"/>
      <c r="H259" s="1439"/>
      <c r="I259" s="1439"/>
      <c r="J259" s="1439"/>
      <c r="K259" s="1439"/>
      <c r="L259" s="1439"/>
      <c r="M259" s="1439"/>
      <c r="N259" s="1439"/>
      <c r="O259" s="1439"/>
      <c r="P259" s="1439"/>
      <c r="Q259" s="1439"/>
      <c r="R259" s="1439"/>
      <c r="S259" s="1439"/>
      <c r="T259" s="1439"/>
      <c r="U259" s="1439"/>
      <c r="V259" s="1439"/>
      <c r="W259" s="1439"/>
      <c r="X259" s="1439"/>
      <c r="Y259" s="1439"/>
      <c r="Z259" s="1439"/>
      <c r="AA259" s="1439"/>
      <c r="AB259" s="1439"/>
      <c r="AC259" s="1355"/>
      <c r="AD259" s="1408"/>
      <c r="AE259" s="1408"/>
      <c r="AF259" s="1408"/>
      <c r="AG259" s="1408"/>
      <c r="AH259" s="1408"/>
      <c r="AI259" s="1355"/>
      <c r="AL259" s="1373"/>
      <c r="AU259" s="1374"/>
    </row>
    <row r="260" spans="2:47" s="1372" customFormat="1" ht="15" customHeight="1" x14ac:dyDescent="0.2">
      <c r="B260" s="1370"/>
      <c r="C260" s="1435"/>
      <c r="D260" s="2141" t="s">
        <v>37</v>
      </c>
      <c r="E260" s="2141"/>
      <c r="F260" s="2141"/>
      <c r="G260" s="2141"/>
      <c r="H260" s="2141"/>
      <c r="I260" s="2141"/>
      <c r="J260" s="2142" t="s">
        <v>7</v>
      </c>
      <c r="K260" s="2143"/>
      <c r="L260" s="2143"/>
      <c r="M260" s="2143"/>
      <c r="N260" s="2143"/>
      <c r="O260" s="2143"/>
      <c r="P260" s="2143"/>
      <c r="Q260" s="2143"/>
      <c r="R260" s="2143"/>
      <c r="S260" s="2143"/>
      <c r="T260" s="2143"/>
      <c r="U260" s="2143"/>
      <c r="V260" s="2143"/>
      <c r="W260" s="2143"/>
      <c r="X260" s="2143"/>
      <c r="Y260" s="2143"/>
      <c r="Z260" s="2143"/>
      <c r="AA260" s="2143"/>
      <c r="AB260" s="2144"/>
      <c r="AC260" s="1355"/>
      <c r="AI260" s="1355"/>
      <c r="AJ260" s="1419"/>
      <c r="AL260" s="1373" t="s">
        <v>7</v>
      </c>
      <c r="AU260" s="1374"/>
    </row>
    <row r="261" spans="2:47" s="1372" customFormat="1" ht="16.5" customHeight="1" x14ac:dyDescent="0.2">
      <c r="B261" s="1370"/>
      <c r="C261" s="1370"/>
      <c r="D261" s="1370"/>
      <c r="E261" s="1370"/>
      <c r="F261" s="1370"/>
      <c r="G261" s="1370"/>
      <c r="H261" s="1370"/>
      <c r="I261" s="1370"/>
      <c r="J261" s="1370"/>
      <c r="K261" s="1370"/>
      <c r="L261" s="1370"/>
      <c r="M261" s="1370"/>
      <c r="N261" s="1370"/>
      <c r="O261" s="1370"/>
      <c r="P261" s="1370"/>
      <c r="Q261" s="1370"/>
      <c r="R261" s="1370"/>
      <c r="S261" s="1370"/>
      <c r="T261" s="1370"/>
      <c r="U261" s="1370"/>
      <c r="V261" s="1370"/>
      <c r="W261" s="1370"/>
      <c r="X261" s="1370"/>
      <c r="Y261" s="1370"/>
      <c r="Z261" s="1370"/>
      <c r="AA261" s="1370"/>
      <c r="AB261" s="1370"/>
      <c r="AC261" s="1370"/>
      <c r="AD261" s="1370"/>
      <c r="AE261" s="1370"/>
      <c r="AF261" s="1370"/>
      <c r="AG261" s="1370"/>
      <c r="AH261" s="1370"/>
      <c r="AI261" s="1370"/>
      <c r="AL261" s="1373"/>
      <c r="AU261" s="1374"/>
    </row>
    <row r="262" spans="2:47" s="1442" customFormat="1" ht="0.75" customHeight="1" x14ac:dyDescent="0.2">
      <c r="B262" s="1357"/>
      <c r="C262" s="1440"/>
      <c r="D262" s="1357"/>
      <c r="E262" s="1357"/>
      <c r="F262" s="1357"/>
      <c r="G262" s="1357"/>
      <c r="H262" s="1357"/>
      <c r="I262" s="1357"/>
      <c r="J262" s="1357"/>
      <c r="K262" s="1357"/>
      <c r="L262" s="1357"/>
      <c r="M262" s="1357"/>
      <c r="N262" s="1441"/>
      <c r="O262" s="1357"/>
      <c r="P262" s="1357"/>
      <c r="Q262" s="1441" t="s">
        <v>40</v>
      </c>
      <c r="R262" s="1357"/>
      <c r="S262" s="1357"/>
      <c r="T262" s="1357"/>
      <c r="U262" s="1357"/>
      <c r="V262" s="1357"/>
      <c r="W262" s="1441"/>
      <c r="X262" s="1357"/>
      <c r="Y262" s="1357"/>
      <c r="Z262" s="1357"/>
      <c r="AA262" s="1357"/>
      <c r="AB262" s="1357"/>
      <c r="AC262" s="1357"/>
      <c r="AD262" s="1357"/>
      <c r="AE262" s="1357"/>
      <c r="AF262" s="1357"/>
      <c r="AG262" s="1357"/>
      <c r="AH262" s="1357"/>
      <c r="AI262" s="1357"/>
      <c r="AJ262" s="1357"/>
      <c r="AK262" s="1357"/>
      <c r="AL262" s="1357"/>
      <c r="AU262" s="1443"/>
    </row>
  </sheetData>
  <sheetProtection algorithmName="SHA-512" hashValue="GnW71NdPy7nMZBtuLjo+L4VeyVYFx7P0FpkXnGQ56N2s5P4DifZ6PUZrWLnYMsYYtqzzw3U1iNkdP+TInB3O4g==" saltValue="krXluOUDKMYYn+e9ImVY2Q==" spinCount="100000" sheet="1" objects="1" scenarios="1"/>
  <mergeCells count="1220">
    <mergeCell ref="H4:X4"/>
    <mergeCell ref="D5:G5"/>
    <mergeCell ref="H5:X5"/>
    <mergeCell ref="H6:X6"/>
    <mergeCell ref="H7:X7"/>
    <mergeCell ref="H8:X8"/>
    <mergeCell ref="N16:Q16"/>
    <mergeCell ref="C17:E17"/>
    <mergeCell ref="F17:H17"/>
    <mergeCell ref="K17:M17"/>
    <mergeCell ref="N17:Q17"/>
    <mergeCell ref="S17:V17"/>
    <mergeCell ref="C12:G12"/>
    <mergeCell ref="H12:AB12"/>
    <mergeCell ref="C13:F13"/>
    <mergeCell ref="H13:AB13"/>
    <mergeCell ref="C15:E15"/>
    <mergeCell ref="F15:H15"/>
    <mergeCell ref="J15:M15"/>
    <mergeCell ref="N15:Q15"/>
    <mergeCell ref="S15:V15"/>
    <mergeCell ref="W15:AB15"/>
    <mergeCell ref="D9:G9"/>
    <mergeCell ref="H9:AB9"/>
    <mergeCell ref="D10:F10"/>
    <mergeCell ref="H10:AB10"/>
    <mergeCell ref="C11:G11"/>
    <mergeCell ref="H11:AB11"/>
    <mergeCell ref="U43:W43"/>
    <mergeCell ref="F54:M54"/>
    <mergeCell ref="P54:T54"/>
    <mergeCell ref="U54:AB54"/>
    <mergeCell ref="F55:M55"/>
    <mergeCell ref="D57:N57"/>
    <mergeCell ref="O57:P57"/>
    <mergeCell ref="Q57:R57"/>
    <mergeCell ref="S57:W57"/>
    <mergeCell ref="X57:AB57"/>
    <mergeCell ref="D41:F41"/>
    <mergeCell ref="G41:K41"/>
    <mergeCell ref="M41:O41"/>
    <mergeCell ref="P41:R41"/>
    <mergeCell ref="D43:F43"/>
    <mergeCell ref="G43:K43"/>
    <mergeCell ref="W17:AB17"/>
    <mergeCell ref="C19:E19"/>
    <mergeCell ref="K19:M19"/>
    <mergeCell ref="N19:AB19"/>
    <mergeCell ref="C21:E21"/>
    <mergeCell ref="F21:H21"/>
    <mergeCell ref="I21:K21"/>
    <mergeCell ref="L21:M21"/>
    <mergeCell ref="D60:N60"/>
    <mergeCell ref="O60:P60"/>
    <mergeCell ref="Q60:R60"/>
    <mergeCell ref="S60:W60"/>
    <mergeCell ref="X60:AB60"/>
    <mergeCell ref="AD60:AH60"/>
    <mergeCell ref="D59:N59"/>
    <mergeCell ref="O59:P59"/>
    <mergeCell ref="Q59:R59"/>
    <mergeCell ref="S59:W59"/>
    <mergeCell ref="X59:AB59"/>
    <mergeCell ref="AD59:AH59"/>
    <mergeCell ref="AD57:AH57"/>
    <mergeCell ref="D58:N58"/>
    <mergeCell ref="O58:P58"/>
    <mergeCell ref="Q58:R58"/>
    <mergeCell ref="S58:W58"/>
    <mergeCell ref="X58:AB58"/>
    <mergeCell ref="AD58:AH58"/>
    <mergeCell ref="D63:N63"/>
    <mergeCell ref="O63:P63"/>
    <mergeCell ref="Q63:R63"/>
    <mergeCell ref="S63:W63"/>
    <mergeCell ref="X63:AB63"/>
    <mergeCell ref="AD63:AH63"/>
    <mergeCell ref="D62:N62"/>
    <mergeCell ref="O62:P62"/>
    <mergeCell ref="Q62:R62"/>
    <mergeCell ref="S62:W62"/>
    <mergeCell ref="X62:AB62"/>
    <mergeCell ref="AD62:AH62"/>
    <mergeCell ref="D61:N61"/>
    <mergeCell ref="O61:P61"/>
    <mergeCell ref="Q61:R61"/>
    <mergeCell ref="S61:W61"/>
    <mergeCell ref="X61:AB61"/>
    <mergeCell ref="AD61:AH61"/>
    <mergeCell ref="D66:N66"/>
    <mergeCell ref="O66:P66"/>
    <mergeCell ref="Q66:R66"/>
    <mergeCell ref="S66:W66"/>
    <mergeCell ref="X66:AB66"/>
    <mergeCell ref="AD66:AH66"/>
    <mergeCell ref="D65:N65"/>
    <mergeCell ref="O65:P65"/>
    <mergeCell ref="Q65:R65"/>
    <mergeCell ref="S65:W65"/>
    <mergeCell ref="X65:AB65"/>
    <mergeCell ref="AD65:AH65"/>
    <mergeCell ref="D64:N64"/>
    <mergeCell ref="O64:P64"/>
    <mergeCell ref="Q64:R64"/>
    <mergeCell ref="S64:W64"/>
    <mergeCell ref="X64:AB64"/>
    <mergeCell ref="AD64:AH64"/>
    <mergeCell ref="D69:N69"/>
    <mergeCell ref="O69:P69"/>
    <mergeCell ref="Q69:R69"/>
    <mergeCell ref="S69:W69"/>
    <mergeCell ref="X69:AB69"/>
    <mergeCell ref="AD69:AH69"/>
    <mergeCell ref="D68:N68"/>
    <mergeCell ref="O68:P68"/>
    <mergeCell ref="Q68:R68"/>
    <mergeCell ref="S68:W68"/>
    <mergeCell ref="X68:AB68"/>
    <mergeCell ref="AD68:AH68"/>
    <mergeCell ref="D67:N67"/>
    <mergeCell ref="O67:P67"/>
    <mergeCell ref="Q67:R67"/>
    <mergeCell ref="S67:W67"/>
    <mergeCell ref="X67:AB67"/>
    <mergeCell ref="AD67:AH67"/>
    <mergeCell ref="D72:N72"/>
    <mergeCell ref="O72:P72"/>
    <mergeCell ref="Q72:R72"/>
    <mergeCell ref="S72:W72"/>
    <mergeCell ref="X72:AB72"/>
    <mergeCell ref="AD72:AH72"/>
    <mergeCell ref="D71:N71"/>
    <mergeCell ref="O71:P71"/>
    <mergeCell ref="Q71:R71"/>
    <mergeCell ref="S71:W71"/>
    <mergeCell ref="X71:AB71"/>
    <mergeCell ref="AD71:AH71"/>
    <mergeCell ref="D70:N70"/>
    <mergeCell ref="O70:P70"/>
    <mergeCell ref="Q70:R70"/>
    <mergeCell ref="S70:W70"/>
    <mergeCell ref="X70:AB70"/>
    <mergeCell ref="AD70:AH70"/>
    <mergeCell ref="D75:N75"/>
    <mergeCell ref="O75:P75"/>
    <mergeCell ref="Q75:R75"/>
    <mergeCell ref="S75:W75"/>
    <mergeCell ref="X75:AB75"/>
    <mergeCell ref="AD75:AH75"/>
    <mergeCell ref="D74:N74"/>
    <mergeCell ref="O74:P74"/>
    <mergeCell ref="Q74:R74"/>
    <mergeCell ref="S74:W74"/>
    <mergeCell ref="X74:AB74"/>
    <mergeCell ref="AD74:AH74"/>
    <mergeCell ref="D73:N73"/>
    <mergeCell ref="O73:P73"/>
    <mergeCell ref="Q73:R73"/>
    <mergeCell ref="S73:W73"/>
    <mergeCell ref="X73:AB73"/>
    <mergeCell ref="AD73:AH73"/>
    <mergeCell ref="D78:N78"/>
    <mergeCell ref="O78:P78"/>
    <mergeCell ref="Q78:R78"/>
    <mergeCell ref="S78:W78"/>
    <mergeCell ref="X78:AB78"/>
    <mergeCell ref="AD78:AH78"/>
    <mergeCell ref="D77:N77"/>
    <mergeCell ref="O77:P77"/>
    <mergeCell ref="Q77:R77"/>
    <mergeCell ref="S77:W77"/>
    <mergeCell ref="X77:AB77"/>
    <mergeCell ref="AD77:AH77"/>
    <mergeCell ref="D76:N76"/>
    <mergeCell ref="O76:P76"/>
    <mergeCell ref="Q76:R76"/>
    <mergeCell ref="S76:W76"/>
    <mergeCell ref="X76:AB76"/>
    <mergeCell ref="AD76:AH76"/>
    <mergeCell ref="D81:N81"/>
    <mergeCell ref="O81:P81"/>
    <mergeCell ref="Q81:R81"/>
    <mergeCell ref="S81:W81"/>
    <mergeCell ref="X81:AB81"/>
    <mergeCell ref="AD81:AH81"/>
    <mergeCell ref="D80:N80"/>
    <mergeCell ref="O80:P80"/>
    <mergeCell ref="Q80:R80"/>
    <mergeCell ref="S80:W80"/>
    <mergeCell ref="X80:AB80"/>
    <mergeCell ref="AD80:AH80"/>
    <mergeCell ref="D79:N79"/>
    <mergeCell ref="O79:P79"/>
    <mergeCell ref="Q79:R79"/>
    <mergeCell ref="S79:W79"/>
    <mergeCell ref="X79:AB79"/>
    <mergeCell ref="AD79:AH79"/>
    <mergeCell ref="D84:N84"/>
    <mergeCell ref="O84:P84"/>
    <mergeCell ref="Q84:R84"/>
    <mergeCell ref="S84:W84"/>
    <mergeCell ref="X84:AB84"/>
    <mergeCell ref="AD84:AH84"/>
    <mergeCell ref="D83:N83"/>
    <mergeCell ref="O83:P83"/>
    <mergeCell ref="Q83:R83"/>
    <mergeCell ref="S83:W83"/>
    <mergeCell ref="X83:AB83"/>
    <mergeCell ref="AD83:AH83"/>
    <mergeCell ref="D82:N82"/>
    <mergeCell ref="O82:P82"/>
    <mergeCell ref="Q82:R82"/>
    <mergeCell ref="S82:W82"/>
    <mergeCell ref="X82:AB82"/>
    <mergeCell ref="AD82:AH82"/>
    <mergeCell ref="D87:N87"/>
    <mergeCell ref="O87:P87"/>
    <mergeCell ref="Q87:R87"/>
    <mergeCell ref="S87:W87"/>
    <mergeCell ref="X87:AB87"/>
    <mergeCell ref="AD87:AH87"/>
    <mergeCell ref="D86:N86"/>
    <mergeCell ref="O86:P86"/>
    <mergeCell ref="Q86:R86"/>
    <mergeCell ref="S86:W86"/>
    <mergeCell ref="X86:AB86"/>
    <mergeCell ref="AD86:AH86"/>
    <mergeCell ref="D85:N85"/>
    <mergeCell ref="O85:P85"/>
    <mergeCell ref="Q85:R85"/>
    <mergeCell ref="S85:W85"/>
    <mergeCell ref="X85:AB85"/>
    <mergeCell ref="AD85:AH85"/>
    <mergeCell ref="D90:N90"/>
    <mergeCell ref="O90:P90"/>
    <mergeCell ref="Q90:R90"/>
    <mergeCell ref="S90:W90"/>
    <mergeCell ref="X90:AB90"/>
    <mergeCell ref="AD90:AH90"/>
    <mergeCell ref="D89:N89"/>
    <mergeCell ref="O89:P89"/>
    <mergeCell ref="Q89:R89"/>
    <mergeCell ref="S89:W89"/>
    <mergeCell ref="X89:AB89"/>
    <mergeCell ref="AD89:AH89"/>
    <mergeCell ref="D88:N88"/>
    <mergeCell ref="O88:P88"/>
    <mergeCell ref="Q88:R88"/>
    <mergeCell ref="S88:W88"/>
    <mergeCell ref="X88:AB88"/>
    <mergeCell ref="AD88:AH88"/>
    <mergeCell ref="D93:N93"/>
    <mergeCell ref="O93:P93"/>
    <mergeCell ref="Q93:R93"/>
    <mergeCell ref="S93:W93"/>
    <mergeCell ref="X93:AB93"/>
    <mergeCell ref="AD93:AH93"/>
    <mergeCell ref="D92:N92"/>
    <mergeCell ref="O92:P92"/>
    <mergeCell ref="Q92:R92"/>
    <mergeCell ref="S92:W92"/>
    <mergeCell ref="X92:AB92"/>
    <mergeCell ref="AD92:AH92"/>
    <mergeCell ref="D91:N91"/>
    <mergeCell ref="O91:P91"/>
    <mergeCell ref="Q91:R91"/>
    <mergeCell ref="S91:W91"/>
    <mergeCell ref="X91:AB91"/>
    <mergeCell ref="AD91:AH91"/>
    <mergeCell ref="D96:N96"/>
    <mergeCell ref="O96:P96"/>
    <mergeCell ref="Q96:R96"/>
    <mergeCell ref="S96:W96"/>
    <mergeCell ref="X96:AB96"/>
    <mergeCell ref="AD96:AH96"/>
    <mergeCell ref="D95:N95"/>
    <mergeCell ref="O95:P95"/>
    <mergeCell ref="Q95:R95"/>
    <mergeCell ref="S95:W95"/>
    <mergeCell ref="X95:AB95"/>
    <mergeCell ref="AD95:AH95"/>
    <mergeCell ref="D94:N94"/>
    <mergeCell ref="O94:P94"/>
    <mergeCell ref="Q94:R94"/>
    <mergeCell ref="S94:W94"/>
    <mergeCell ref="X94:AB94"/>
    <mergeCell ref="AD94:AH94"/>
    <mergeCell ref="D99:N99"/>
    <mergeCell ref="O99:P99"/>
    <mergeCell ref="Q99:R99"/>
    <mergeCell ref="S99:W99"/>
    <mergeCell ref="X99:AB99"/>
    <mergeCell ref="AD99:AH99"/>
    <mergeCell ref="D98:N98"/>
    <mergeCell ref="O98:P98"/>
    <mergeCell ref="Q98:R98"/>
    <mergeCell ref="S98:W98"/>
    <mergeCell ref="X98:AB98"/>
    <mergeCell ref="AD98:AH98"/>
    <mergeCell ref="D97:N97"/>
    <mergeCell ref="O97:P97"/>
    <mergeCell ref="Q97:R97"/>
    <mergeCell ref="S97:W97"/>
    <mergeCell ref="X97:AB97"/>
    <mergeCell ref="AD97:AH97"/>
    <mergeCell ref="D102:N102"/>
    <mergeCell ref="O102:P102"/>
    <mergeCell ref="Q102:R102"/>
    <mergeCell ref="S102:W102"/>
    <mergeCell ref="X102:AB102"/>
    <mergeCell ref="AD102:AH102"/>
    <mergeCell ref="D101:N101"/>
    <mergeCell ref="O101:P101"/>
    <mergeCell ref="Q101:R101"/>
    <mergeCell ref="S101:W101"/>
    <mergeCell ref="X101:AB101"/>
    <mergeCell ref="AD101:AH101"/>
    <mergeCell ref="D100:N100"/>
    <mergeCell ref="O100:P100"/>
    <mergeCell ref="Q100:R100"/>
    <mergeCell ref="S100:W100"/>
    <mergeCell ref="X100:AB100"/>
    <mergeCell ref="AD100:AH100"/>
    <mergeCell ref="D105:N105"/>
    <mergeCell ref="O105:P105"/>
    <mergeCell ref="Q105:R105"/>
    <mergeCell ref="S105:W105"/>
    <mergeCell ref="X105:AB105"/>
    <mergeCell ref="AD105:AH105"/>
    <mergeCell ref="D104:N104"/>
    <mergeCell ref="O104:P104"/>
    <mergeCell ref="Q104:R104"/>
    <mergeCell ref="S104:W104"/>
    <mergeCell ref="X104:AB104"/>
    <mergeCell ref="AD104:AH104"/>
    <mergeCell ref="D103:N103"/>
    <mergeCell ref="O103:P103"/>
    <mergeCell ref="Q103:R103"/>
    <mergeCell ref="S103:W103"/>
    <mergeCell ref="X103:AB103"/>
    <mergeCell ref="AD103:AH103"/>
    <mergeCell ref="D108:N108"/>
    <mergeCell ref="O108:P108"/>
    <mergeCell ref="Q108:R108"/>
    <mergeCell ref="S108:W108"/>
    <mergeCell ref="X108:AB108"/>
    <mergeCell ref="AD108:AH108"/>
    <mergeCell ref="D107:N107"/>
    <mergeCell ref="O107:P107"/>
    <mergeCell ref="Q107:R107"/>
    <mergeCell ref="S107:W107"/>
    <mergeCell ref="X107:AB107"/>
    <mergeCell ref="AD107:AH107"/>
    <mergeCell ref="D106:N106"/>
    <mergeCell ref="O106:P106"/>
    <mergeCell ref="Q106:R106"/>
    <mergeCell ref="S106:W106"/>
    <mergeCell ref="X106:AB106"/>
    <mergeCell ref="AD106:AH106"/>
    <mergeCell ref="D111:N111"/>
    <mergeCell ref="O111:P111"/>
    <mergeCell ref="Q111:R111"/>
    <mergeCell ref="S111:W111"/>
    <mergeCell ref="X111:AB111"/>
    <mergeCell ref="AD111:AH111"/>
    <mergeCell ref="D110:N110"/>
    <mergeCell ref="O110:P110"/>
    <mergeCell ref="Q110:R110"/>
    <mergeCell ref="S110:W110"/>
    <mergeCell ref="X110:AB110"/>
    <mergeCell ref="AD110:AH110"/>
    <mergeCell ref="D109:N109"/>
    <mergeCell ref="O109:P109"/>
    <mergeCell ref="Q109:R109"/>
    <mergeCell ref="S109:W109"/>
    <mergeCell ref="X109:AB109"/>
    <mergeCell ref="AD109:AH109"/>
    <mergeCell ref="D114:N114"/>
    <mergeCell ref="O114:P114"/>
    <mergeCell ref="Q114:R114"/>
    <mergeCell ref="S114:W114"/>
    <mergeCell ref="X114:AB114"/>
    <mergeCell ref="AD114:AH114"/>
    <mergeCell ref="D113:N113"/>
    <mergeCell ref="O113:P113"/>
    <mergeCell ref="Q113:R113"/>
    <mergeCell ref="S113:W113"/>
    <mergeCell ref="X113:AB113"/>
    <mergeCell ref="AD113:AH113"/>
    <mergeCell ref="D112:N112"/>
    <mergeCell ref="O112:P112"/>
    <mergeCell ref="Q112:R112"/>
    <mergeCell ref="S112:W112"/>
    <mergeCell ref="X112:AB112"/>
    <mergeCell ref="AD112:AH112"/>
    <mergeCell ref="D117:N117"/>
    <mergeCell ref="O117:P117"/>
    <mergeCell ref="Q117:R117"/>
    <mergeCell ref="S117:W117"/>
    <mergeCell ref="X117:AB117"/>
    <mergeCell ref="AD117:AH117"/>
    <mergeCell ref="D116:N116"/>
    <mergeCell ref="O116:P116"/>
    <mergeCell ref="Q116:R116"/>
    <mergeCell ref="S116:W116"/>
    <mergeCell ref="X116:AB116"/>
    <mergeCell ref="AD116:AH116"/>
    <mergeCell ref="D115:N115"/>
    <mergeCell ref="O115:P115"/>
    <mergeCell ref="Q115:R115"/>
    <mergeCell ref="S115:W115"/>
    <mergeCell ref="X115:AB115"/>
    <mergeCell ref="AD115:AH115"/>
    <mergeCell ref="D120:N120"/>
    <mergeCell ref="O120:P120"/>
    <mergeCell ref="Q120:R120"/>
    <mergeCell ref="S120:W120"/>
    <mergeCell ref="X120:AB120"/>
    <mergeCell ref="AD120:AH120"/>
    <mergeCell ref="D119:N119"/>
    <mergeCell ref="O119:P119"/>
    <mergeCell ref="Q119:R119"/>
    <mergeCell ref="S119:W119"/>
    <mergeCell ref="X119:AB119"/>
    <mergeCell ref="AD119:AH119"/>
    <mergeCell ref="D118:N118"/>
    <mergeCell ref="O118:P118"/>
    <mergeCell ref="Q118:R118"/>
    <mergeCell ref="S118:W118"/>
    <mergeCell ref="X118:AB118"/>
    <mergeCell ref="AD118:AH118"/>
    <mergeCell ref="D123:N123"/>
    <mergeCell ref="O123:P123"/>
    <mergeCell ref="Q123:R123"/>
    <mergeCell ref="S123:W123"/>
    <mergeCell ref="X123:AB123"/>
    <mergeCell ref="AD123:AH123"/>
    <mergeCell ref="D122:N122"/>
    <mergeCell ref="O122:P122"/>
    <mergeCell ref="Q122:R122"/>
    <mergeCell ref="S122:W122"/>
    <mergeCell ref="X122:AB122"/>
    <mergeCell ref="AD122:AH122"/>
    <mergeCell ref="D121:N121"/>
    <mergeCell ref="O121:P121"/>
    <mergeCell ref="Q121:R121"/>
    <mergeCell ref="S121:W121"/>
    <mergeCell ref="X121:AB121"/>
    <mergeCell ref="AD121:AH121"/>
    <mergeCell ref="D126:N126"/>
    <mergeCell ref="O126:P126"/>
    <mergeCell ref="Q126:R126"/>
    <mergeCell ref="S126:W126"/>
    <mergeCell ref="X126:AB126"/>
    <mergeCell ref="AD126:AH126"/>
    <mergeCell ref="D125:N125"/>
    <mergeCell ref="O125:P125"/>
    <mergeCell ref="Q125:R125"/>
    <mergeCell ref="S125:W125"/>
    <mergeCell ref="X125:AB125"/>
    <mergeCell ref="AD125:AH125"/>
    <mergeCell ref="D124:N124"/>
    <mergeCell ref="O124:P124"/>
    <mergeCell ref="Q124:R124"/>
    <mergeCell ref="S124:W124"/>
    <mergeCell ref="X124:AB124"/>
    <mergeCell ref="AD124:AH124"/>
    <mergeCell ref="D129:N129"/>
    <mergeCell ref="O129:P129"/>
    <mergeCell ref="Q129:R129"/>
    <mergeCell ref="S129:W129"/>
    <mergeCell ref="X129:AB129"/>
    <mergeCell ref="AD129:AH129"/>
    <mergeCell ref="D128:N128"/>
    <mergeCell ref="O128:P128"/>
    <mergeCell ref="Q128:R128"/>
    <mergeCell ref="S128:W128"/>
    <mergeCell ref="X128:AB128"/>
    <mergeCell ref="AD128:AH128"/>
    <mergeCell ref="D127:N127"/>
    <mergeCell ref="O127:P127"/>
    <mergeCell ref="Q127:R127"/>
    <mergeCell ref="S127:W127"/>
    <mergeCell ref="X127:AB127"/>
    <mergeCell ref="AD127:AH127"/>
    <mergeCell ref="D132:N132"/>
    <mergeCell ref="O132:P132"/>
    <mergeCell ref="Q132:R132"/>
    <mergeCell ref="S132:W132"/>
    <mergeCell ref="X132:AB132"/>
    <mergeCell ref="AD132:AH132"/>
    <mergeCell ref="D131:N131"/>
    <mergeCell ref="O131:P131"/>
    <mergeCell ref="Q131:R131"/>
    <mergeCell ref="S131:W131"/>
    <mergeCell ref="X131:AB131"/>
    <mergeCell ref="AD131:AH131"/>
    <mergeCell ref="D130:N130"/>
    <mergeCell ref="O130:P130"/>
    <mergeCell ref="Q130:R130"/>
    <mergeCell ref="S130:W130"/>
    <mergeCell ref="X130:AB130"/>
    <mergeCell ref="AD130:AH130"/>
    <mergeCell ref="D135:N135"/>
    <mergeCell ref="O135:P135"/>
    <mergeCell ref="Q135:R135"/>
    <mergeCell ref="S135:W135"/>
    <mergeCell ref="X135:AB135"/>
    <mergeCell ref="AD135:AH135"/>
    <mergeCell ref="D134:N134"/>
    <mergeCell ref="O134:P134"/>
    <mergeCell ref="Q134:R134"/>
    <mergeCell ref="S134:W134"/>
    <mergeCell ref="X134:AB134"/>
    <mergeCell ref="AD134:AH134"/>
    <mergeCell ref="D133:N133"/>
    <mergeCell ref="O133:P133"/>
    <mergeCell ref="Q133:R133"/>
    <mergeCell ref="S133:W133"/>
    <mergeCell ref="X133:AB133"/>
    <mergeCell ref="AD133:AH133"/>
    <mergeCell ref="D138:N138"/>
    <mergeCell ref="O138:P138"/>
    <mergeCell ref="Q138:R138"/>
    <mergeCell ref="S138:W138"/>
    <mergeCell ref="X138:AB138"/>
    <mergeCell ref="AD138:AH138"/>
    <mergeCell ref="D137:N137"/>
    <mergeCell ref="O137:P137"/>
    <mergeCell ref="Q137:R137"/>
    <mergeCell ref="S137:W137"/>
    <mergeCell ref="X137:AB137"/>
    <mergeCell ref="AD137:AH137"/>
    <mergeCell ref="D136:N136"/>
    <mergeCell ref="O136:P136"/>
    <mergeCell ref="Q136:R136"/>
    <mergeCell ref="S136:W136"/>
    <mergeCell ref="X136:AB136"/>
    <mergeCell ref="AD136:AH136"/>
    <mergeCell ref="D141:N141"/>
    <mergeCell ref="O141:P141"/>
    <mergeCell ref="Q141:R141"/>
    <mergeCell ref="S141:W141"/>
    <mergeCell ref="X141:AB141"/>
    <mergeCell ref="AD141:AH141"/>
    <mergeCell ref="D140:N140"/>
    <mergeCell ref="O140:P140"/>
    <mergeCell ref="Q140:R140"/>
    <mergeCell ref="S140:W140"/>
    <mergeCell ref="X140:AB140"/>
    <mergeCell ref="AD140:AH140"/>
    <mergeCell ref="D139:N139"/>
    <mergeCell ref="O139:P139"/>
    <mergeCell ref="Q139:R139"/>
    <mergeCell ref="S139:W139"/>
    <mergeCell ref="X139:AB139"/>
    <mergeCell ref="AD139:AH139"/>
    <mergeCell ref="D144:N144"/>
    <mergeCell ref="O144:P144"/>
    <mergeCell ref="Q144:R144"/>
    <mergeCell ref="S144:W144"/>
    <mergeCell ref="X144:AB144"/>
    <mergeCell ref="AD144:AH144"/>
    <mergeCell ref="D143:N143"/>
    <mergeCell ref="O143:P143"/>
    <mergeCell ref="Q143:R143"/>
    <mergeCell ref="S143:W143"/>
    <mergeCell ref="X143:AB143"/>
    <mergeCell ref="AD143:AH143"/>
    <mergeCell ref="D142:N142"/>
    <mergeCell ref="O142:P142"/>
    <mergeCell ref="Q142:R142"/>
    <mergeCell ref="S142:W142"/>
    <mergeCell ref="X142:AB142"/>
    <mergeCell ref="AD142:AH142"/>
    <mergeCell ref="D147:N147"/>
    <mergeCell ref="O147:P147"/>
    <mergeCell ref="Q147:R147"/>
    <mergeCell ref="S147:W147"/>
    <mergeCell ref="X147:AB147"/>
    <mergeCell ref="AD147:AH147"/>
    <mergeCell ref="D146:N146"/>
    <mergeCell ref="O146:P146"/>
    <mergeCell ref="Q146:R146"/>
    <mergeCell ref="S146:W146"/>
    <mergeCell ref="X146:AB146"/>
    <mergeCell ref="AD146:AH146"/>
    <mergeCell ref="D145:N145"/>
    <mergeCell ref="O145:P145"/>
    <mergeCell ref="Q145:R145"/>
    <mergeCell ref="S145:W145"/>
    <mergeCell ref="X145:AB145"/>
    <mergeCell ref="AD145:AH145"/>
    <mergeCell ref="D150:N150"/>
    <mergeCell ref="O150:P150"/>
    <mergeCell ref="Q150:R150"/>
    <mergeCell ref="S150:W150"/>
    <mergeCell ref="X150:AB150"/>
    <mergeCell ref="AD150:AH150"/>
    <mergeCell ref="D149:N149"/>
    <mergeCell ref="O149:P149"/>
    <mergeCell ref="Q149:R149"/>
    <mergeCell ref="S149:W149"/>
    <mergeCell ref="X149:AB149"/>
    <mergeCell ref="AD149:AH149"/>
    <mergeCell ref="D148:N148"/>
    <mergeCell ref="O148:P148"/>
    <mergeCell ref="Q148:R148"/>
    <mergeCell ref="S148:W148"/>
    <mergeCell ref="X148:AB148"/>
    <mergeCell ref="AD148:AH148"/>
    <mergeCell ref="D153:N153"/>
    <mergeCell ref="O153:P153"/>
    <mergeCell ref="Q153:R153"/>
    <mergeCell ref="S153:W153"/>
    <mergeCell ref="X153:AB153"/>
    <mergeCell ref="AD153:AH153"/>
    <mergeCell ref="D152:N152"/>
    <mergeCell ref="O152:P152"/>
    <mergeCell ref="Q152:R152"/>
    <mergeCell ref="S152:W152"/>
    <mergeCell ref="X152:AB152"/>
    <mergeCell ref="AD152:AH152"/>
    <mergeCell ref="D151:N151"/>
    <mergeCell ref="O151:P151"/>
    <mergeCell ref="Q151:R151"/>
    <mergeCell ref="S151:W151"/>
    <mergeCell ref="X151:AB151"/>
    <mergeCell ref="AD151:AH151"/>
    <mergeCell ref="D156:N156"/>
    <mergeCell ref="O156:P156"/>
    <mergeCell ref="Q156:R156"/>
    <mergeCell ref="S156:W156"/>
    <mergeCell ref="X156:AB156"/>
    <mergeCell ref="AD156:AH156"/>
    <mergeCell ref="D155:N155"/>
    <mergeCell ref="O155:P155"/>
    <mergeCell ref="Q155:R155"/>
    <mergeCell ref="S155:W155"/>
    <mergeCell ref="X155:AB155"/>
    <mergeCell ref="AD155:AH155"/>
    <mergeCell ref="D154:N154"/>
    <mergeCell ref="O154:P154"/>
    <mergeCell ref="Q154:R154"/>
    <mergeCell ref="S154:W154"/>
    <mergeCell ref="X154:AB154"/>
    <mergeCell ref="AD154:AH154"/>
    <mergeCell ref="D159:N159"/>
    <mergeCell ref="O159:P159"/>
    <mergeCell ref="Q159:R159"/>
    <mergeCell ref="S159:W159"/>
    <mergeCell ref="X159:AB159"/>
    <mergeCell ref="AD159:AH159"/>
    <mergeCell ref="D158:N158"/>
    <mergeCell ref="O158:P158"/>
    <mergeCell ref="Q158:R158"/>
    <mergeCell ref="S158:W158"/>
    <mergeCell ref="X158:AB158"/>
    <mergeCell ref="AD158:AH158"/>
    <mergeCell ref="D157:N157"/>
    <mergeCell ref="O157:P157"/>
    <mergeCell ref="Q157:R157"/>
    <mergeCell ref="S157:W157"/>
    <mergeCell ref="X157:AB157"/>
    <mergeCell ref="AD157:AH157"/>
    <mergeCell ref="D162:N162"/>
    <mergeCell ref="O162:P162"/>
    <mergeCell ref="Q162:R162"/>
    <mergeCell ref="S162:W162"/>
    <mergeCell ref="X162:AB162"/>
    <mergeCell ref="AD162:AH162"/>
    <mergeCell ref="D161:N161"/>
    <mergeCell ref="O161:P161"/>
    <mergeCell ref="Q161:R161"/>
    <mergeCell ref="S161:W161"/>
    <mergeCell ref="X161:AB161"/>
    <mergeCell ref="AD161:AH161"/>
    <mergeCell ref="D160:N160"/>
    <mergeCell ref="O160:P160"/>
    <mergeCell ref="Q160:R160"/>
    <mergeCell ref="S160:W160"/>
    <mergeCell ref="X160:AB160"/>
    <mergeCell ref="AD160:AH160"/>
    <mergeCell ref="D165:N165"/>
    <mergeCell ref="O165:P165"/>
    <mergeCell ref="Q165:R165"/>
    <mergeCell ref="S165:W165"/>
    <mergeCell ref="X165:AB165"/>
    <mergeCell ref="AD165:AH165"/>
    <mergeCell ref="D164:N164"/>
    <mergeCell ref="O164:P164"/>
    <mergeCell ref="Q164:R164"/>
    <mergeCell ref="S164:W164"/>
    <mergeCell ref="X164:AB164"/>
    <mergeCell ref="AD164:AH164"/>
    <mergeCell ref="D163:N163"/>
    <mergeCell ref="O163:P163"/>
    <mergeCell ref="Q163:R163"/>
    <mergeCell ref="S163:W163"/>
    <mergeCell ref="X163:AB163"/>
    <mergeCell ref="AD163:AH163"/>
    <mergeCell ref="D168:N168"/>
    <mergeCell ref="O168:P168"/>
    <mergeCell ref="Q168:R168"/>
    <mergeCell ref="S168:W168"/>
    <mergeCell ref="X168:AB168"/>
    <mergeCell ref="AD168:AH168"/>
    <mergeCell ref="D167:N167"/>
    <mergeCell ref="O167:P167"/>
    <mergeCell ref="Q167:R167"/>
    <mergeCell ref="S167:W167"/>
    <mergeCell ref="X167:AB167"/>
    <mergeCell ref="AD167:AH167"/>
    <mergeCell ref="D166:N166"/>
    <mergeCell ref="O166:P166"/>
    <mergeCell ref="Q166:R166"/>
    <mergeCell ref="S166:W166"/>
    <mergeCell ref="X166:AB166"/>
    <mergeCell ref="AD166:AH166"/>
    <mergeCell ref="D171:N171"/>
    <mergeCell ref="O171:P171"/>
    <mergeCell ref="Q171:R171"/>
    <mergeCell ref="S171:W171"/>
    <mergeCell ref="X171:AB171"/>
    <mergeCell ref="AD171:AH171"/>
    <mergeCell ref="D170:N170"/>
    <mergeCell ref="O170:P170"/>
    <mergeCell ref="Q170:R170"/>
    <mergeCell ref="S170:W170"/>
    <mergeCell ref="X170:AB170"/>
    <mergeCell ref="AD170:AH170"/>
    <mergeCell ref="D169:N169"/>
    <mergeCell ref="O169:P169"/>
    <mergeCell ref="Q169:R169"/>
    <mergeCell ref="S169:W169"/>
    <mergeCell ref="X169:AB169"/>
    <mergeCell ref="AD169:AH169"/>
    <mergeCell ref="D177:N177"/>
    <mergeCell ref="O177:P177"/>
    <mergeCell ref="Q177:R177"/>
    <mergeCell ref="S177:W177"/>
    <mergeCell ref="X177:AB177"/>
    <mergeCell ref="AD177:AH177"/>
    <mergeCell ref="D173:N173"/>
    <mergeCell ref="O173:P173"/>
    <mergeCell ref="Q173:R173"/>
    <mergeCell ref="S173:W173"/>
    <mergeCell ref="X173:AB173"/>
    <mergeCell ref="AD173:AH173"/>
    <mergeCell ref="D172:N172"/>
    <mergeCell ref="O172:P172"/>
    <mergeCell ref="Q172:R172"/>
    <mergeCell ref="S172:W172"/>
    <mergeCell ref="X172:AB172"/>
    <mergeCell ref="AD172:AH172"/>
    <mergeCell ref="D180:N180"/>
    <mergeCell ref="O180:P180"/>
    <mergeCell ref="Q180:R180"/>
    <mergeCell ref="S180:W180"/>
    <mergeCell ref="X180:AB180"/>
    <mergeCell ref="AD180:AH180"/>
    <mergeCell ref="D179:N179"/>
    <mergeCell ref="O179:P179"/>
    <mergeCell ref="Q179:R179"/>
    <mergeCell ref="S179:W179"/>
    <mergeCell ref="X179:AB179"/>
    <mergeCell ref="AD179:AH179"/>
    <mergeCell ref="D178:N178"/>
    <mergeCell ref="O178:P178"/>
    <mergeCell ref="Q178:R178"/>
    <mergeCell ref="S178:W178"/>
    <mergeCell ref="X178:AB178"/>
    <mergeCell ref="AD178:AH178"/>
    <mergeCell ref="D183:N183"/>
    <mergeCell ref="O183:P183"/>
    <mergeCell ref="Q183:R183"/>
    <mergeCell ref="S183:W183"/>
    <mergeCell ref="X183:AB183"/>
    <mergeCell ref="AD183:AH183"/>
    <mergeCell ref="D182:N182"/>
    <mergeCell ref="O182:P182"/>
    <mergeCell ref="Q182:R182"/>
    <mergeCell ref="S182:W182"/>
    <mergeCell ref="X182:AB182"/>
    <mergeCell ref="AD182:AH182"/>
    <mergeCell ref="D181:N181"/>
    <mergeCell ref="O181:P181"/>
    <mergeCell ref="Q181:R181"/>
    <mergeCell ref="S181:W181"/>
    <mergeCell ref="X181:AB181"/>
    <mergeCell ref="AD181:AH181"/>
    <mergeCell ref="D186:N186"/>
    <mergeCell ref="O186:P186"/>
    <mergeCell ref="Q186:R186"/>
    <mergeCell ref="S186:W186"/>
    <mergeCell ref="X186:AB186"/>
    <mergeCell ref="AD186:AH186"/>
    <mergeCell ref="D185:N185"/>
    <mergeCell ref="O185:P185"/>
    <mergeCell ref="Q185:R185"/>
    <mergeCell ref="S185:W185"/>
    <mergeCell ref="X185:AB185"/>
    <mergeCell ref="AD185:AH185"/>
    <mergeCell ref="D184:N184"/>
    <mergeCell ref="O184:P184"/>
    <mergeCell ref="Q184:R184"/>
    <mergeCell ref="S184:W184"/>
    <mergeCell ref="X184:AB184"/>
    <mergeCell ref="AD184:AH184"/>
    <mergeCell ref="D189:N189"/>
    <mergeCell ref="O189:P189"/>
    <mergeCell ref="Q189:R189"/>
    <mergeCell ref="S189:W189"/>
    <mergeCell ref="X189:AB189"/>
    <mergeCell ref="AD189:AH189"/>
    <mergeCell ref="D188:N188"/>
    <mergeCell ref="O188:P188"/>
    <mergeCell ref="Q188:R188"/>
    <mergeCell ref="S188:W188"/>
    <mergeCell ref="X188:AB188"/>
    <mergeCell ref="AD188:AH188"/>
    <mergeCell ref="D187:N187"/>
    <mergeCell ref="O187:P187"/>
    <mergeCell ref="Q187:R187"/>
    <mergeCell ref="S187:W187"/>
    <mergeCell ref="X187:AB187"/>
    <mergeCell ref="AD187:AH187"/>
    <mergeCell ref="D192:N192"/>
    <mergeCell ref="O192:P192"/>
    <mergeCell ref="Q192:R192"/>
    <mergeCell ref="S192:W192"/>
    <mergeCell ref="X192:AB192"/>
    <mergeCell ref="AD192:AH192"/>
    <mergeCell ref="D191:N191"/>
    <mergeCell ref="O191:P191"/>
    <mergeCell ref="Q191:R191"/>
    <mergeCell ref="S191:W191"/>
    <mergeCell ref="X191:AB191"/>
    <mergeCell ref="AD191:AH191"/>
    <mergeCell ref="D190:N190"/>
    <mergeCell ref="O190:P190"/>
    <mergeCell ref="Q190:R190"/>
    <mergeCell ref="S190:W190"/>
    <mergeCell ref="X190:AB190"/>
    <mergeCell ref="AD190:AH190"/>
    <mergeCell ref="D195:N195"/>
    <mergeCell ref="O195:P195"/>
    <mergeCell ref="Q195:R195"/>
    <mergeCell ref="S195:W195"/>
    <mergeCell ref="X195:AB195"/>
    <mergeCell ref="AD195:AH195"/>
    <mergeCell ref="D194:N194"/>
    <mergeCell ref="O194:P194"/>
    <mergeCell ref="Q194:R194"/>
    <mergeCell ref="S194:W194"/>
    <mergeCell ref="X194:AB194"/>
    <mergeCell ref="AD194:AH194"/>
    <mergeCell ref="D193:N193"/>
    <mergeCell ref="O193:P193"/>
    <mergeCell ref="Q193:R193"/>
    <mergeCell ref="S193:W193"/>
    <mergeCell ref="X193:AB193"/>
    <mergeCell ref="AD193:AH193"/>
    <mergeCell ref="D198:N198"/>
    <mergeCell ref="O198:P198"/>
    <mergeCell ref="Q198:R198"/>
    <mergeCell ref="S198:W198"/>
    <mergeCell ref="X198:AB198"/>
    <mergeCell ref="AD198:AH198"/>
    <mergeCell ref="D197:N197"/>
    <mergeCell ref="O197:P197"/>
    <mergeCell ref="Q197:R197"/>
    <mergeCell ref="S197:W197"/>
    <mergeCell ref="X197:AB197"/>
    <mergeCell ref="AD197:AH197"/>
    <mergeCell ref="D196:N196"/>
    <mergeCell ref="O196:P196"/>
    <mergeCell ref="Q196:R196"/>
    <mergeCell ref="S196:W196"/>
    <mergeCell ref="X196:AB196"/>
    <mergeCell ref="AD196:AH196"/>
    <mergeCell ref="D201:N201"/>
    <mergeCell ref="O201:P201"/>
    <mergeCell ref="Q201:R201"/>
    <mergeCell ref="S201:W201"/>
    <mergeCell ref="X201:AB201"/>
    <mergeCell ref="AD201:AH201"/>
    <mergeCell ref="D200:N200"/>
    <mergeCell ref="O200:P200"/>
    <mergeCell ref="Q200:R200"/>
    <mergeCell ref="S200:W200"/>
    <mergeCell ref="X200:AB200"/>
    <mergeCell ref="AD200:AH200"/>
    <mergeCell ref="D199:N199"/>
    <mergeCell ref="O199:P199"/>
    <mergeCell ref="Q199:R199"/>
    <mergeCell ref="S199:W199"/>
    <mergeCell ref="X199:AB199"/>
    <mergeCell ref="AD199:AH199"/>
    <mergeCell ref="D204:N204"/>
    <mergeCell ref="O204:P204"/>
    <mergeCell ref="Q204:R204"/>
    <mergeCell ref="S204:W204"/>
    <mergeCell ref="X204:AB204"/>
    <mergeCell ref="AD204:AH204"/>
    <mergeCell ref="D203:N203"/>
    <mergeCell ref="O203:P203"/>
    <mergeCell ref="Q203:R203"/>
    <mergeCell ref="S203:W203"/>
    <mergeCell ref="X203:AB203"/>
    <mergeCell ref="AD203:AH203"/>
    <mergeCell ref="D202:N202"/>
    <mergeCell ref="O202:P202"/>
    <mergeCell ref="Q202:R202"/>
    <mergeCell ref="S202:W202"/>
    <mergeCell ref="X202:AB202"/>
    <mergeCell ref="AD202:AH202"/>
    <mergeCell ref="D207:N207"/>
    <mergeCell ref="O207:P207"/>
    <mergeCell ref="Q207:R207"/>
    <mergeCell ref="S207:W207"/>
    <mergeCell ref="X207:AB207"/>
    <mergeCell ref="AD207:AH207"/>
    <mergeCell ref="D206:N206"/>
    <mergeCell ref="O206:P206"/>
    <mergeCell ref="Q206:R206"/>
    <mergeCell ref="S206:W206"/>
    <mergeCell ref="X206:AB206"/>
    <mergeCell ref="AD206:AH206"/>
    <mergeCell ref="D205:N205"/>
    <mergeCell ref="O205:P205"/>
    <mergeCell ref="Q205:R205"/>
    <mergeCell ref="S205:W205"/>
    <mergeCell ref="X205:AB205"/>
    <mergeCell ref="AD205:AH205"/>
    <mergeCell ref="D210:N210"/>
    <mergeCell ref="O210:P210"/>
    <mergeCell ref="Q210:R210"/>
    <mergeCell ref="S210:W210"/>
    <mergeCell ref="X210:AB210"/>
    <mergeCell ref="AD210:AH210"/>
    <mergeCell ref="D209:N209"/>
    <mergeCell ref="O209:P209"/>
    <mergeCell ref="Q209:R209"/>
    <mergeCell ref="S209:W209"/>
    <mergeCell ref="X209:AB209"/>
    <mergeCell ref="AD209:AH209"/>
    <mergeCell ref="D208:N208"/>
    <mergeCell ref="O208:P208"/>
    <mergeCell ref="Q208:R208"/>
    <mergeCell ref="S208:W208"/>
    <mergeCell ref="X208:AB208"/>
    <mergeCell ref="AD208:AH208"/>
    <mergeCell ref="D213:N213"/>
    <mergeCell ref="O213:P213"/>
    <mergeCell ref="Q213:R213"/>
    <mergeCell ref="S213:W213"/>
    <mergeCell ref="X213:AB213"/>
    <mergeCell ref="AD213:AH213"/>
    <mergeCell ref="D212:N212"/>
    <mergeCell ref="O212:P212"/>
    <mergeCell ref="Q212:R212"/>
    <mergeCell ref="S212:W212"/>
    <mergeCell ref="X212:AB212"/>
    <mergeCell ref="AD212:AH212"/>
    <mergeCell ref="D211:N211"/>
    <mergeCell ref="O211:P211"/>
    <mergeCell ref="Q211:R211"/>
    <mergeCell ref="S211:W211"/>
    <mergeCell ref="X211:AB211"/>
    <mergeCell ref="AD211:AH211"/>
    <mergeCell ref="D216:N216"/>
    <mergeCell ref="O216:P216"/>
    <mergeCell ref="Q216:R216"/>
    <mergeCell ref="S216:W216"/>
    <mergeCell ref="X216:AB216"/>
    <mergeCell ref="AD216:AH216"/>
    <mergeCell ref="D215:N215"/>
    <mergeCell ref="O215:P215"/>
    <mergeCell ref="Q215:R215"/>
    <mergeCell ref="S215:W215"/>
    <mergeCell ref="X215:AB215"/>
    <mergeCell ref="AD215:AH215"/>
    <mergeCell ref="D214:N214"/>
    <mergeCell ref="O214:P214"/>
    <mergeCell ref="Q214:R214"/>
    <mergeCell ref="S214:W214"/>
    <mergeCell ref="X214:AB214"/>
    <mergeCell ref="AD214:AH214"/>
    <mergeCell ref="D219:N219"/>
    <mergeCell ref="O219:P219"/>
    <mergeCell ref="Q219:R219"/>
    <mergeCell ref="S219:W219"/>
    <mergeCell ref="X219:AB219"/>
    <mergeCell ref="AD219:AH219"/>
    <mergeCell ref="D218:N218"/>
    <mergeCell ref="O218:P218"/>
    <mergeCell ref="Q218:R218"/>
    <mergeCell ref="S218:W218"/>
    <mergeCell ref="X218:AB218"/>
    <mergeCell ref="AD218:AH218"/>
    <mergeCell ref="D217:N217"/>
    <mergeCell ref="O217:P217"/>
    <mergeCell ref="Q217:R217"/>
    <mergeCell ref="S217:W217"/>
    <mergeCell ref="X217:AB217"/>
    <mergeCell ref="AD217:AH217"/>
    <mergeCell ref="D222:N222"/>
    <mergeCell ref="O222:P222"/>
    <mergeCell ref="Q222:R222"/>
    <mergeCell ref="S222:W222"/>
    <mergeCell ref="X222:AB222"/>
    <mergeCell ref="AD222:AH222"/>
    <mergeCell ref="D221:N221"/>
    <mergeCell ref="O221:P221"/>
    <mergeCell ref="Q221:R221"/>
    <mergeCell ref="S221:W221"/>
    <mergeCell ref="X221:AB221"/>
    <mergeCell ref="AD221:AH221"/>
    <mergeCell ref="D220:N220"/>
    <mergeCell ref="O220:P220"/>
    <mergeCell ref="Q220:R220"/>
    <mergeCell ref="S220:W220"/>
    <mergeCell ref="X220:AB220"/>
    <mergeCell ref="AD220:AH220"/>
    <mergeCell ref="D225:N225"/>
    <mergeCell ref="O225:P225"/>
    <mergeCell ref="Q225:R225"/>
    <mergeCell ref="S225:W225"/>
    <mergeCell ref="X225:AB225"/>
    <mergeCell ref="AD225:AH225"/>
    <mergeCell ref="D224:N224"/>
    <mergeCell ref="O224:P224"/>
    <mergeCell ref="Q224:R224"/>
    <mergeCell ref="S224:W224"/>
    <mergeCell ref="X224:AB224"/>
    <mergeCell ref="AD224:AH224"/>
    <mergeCell ref="D223:N223"/>
    <mergeCell ref="O223:P223"/>
    <mergeCell ref="Q223:R223"/>
    <mergeCell ref="S223:W223"/>
    <mergeCell ref="X223:AB223"/>
    <mergeCell ref="AD223:AH223"/>
    <mergeCell ref="D228:N228"/>
    <mergeCell ref="O228:P228"/>
    <mergeCell ref="Q228:R228"/>
    <mergeCell ref="S228:W228"/>
    <mergeCell ref="X228:AB228"/>
    <mergeCell ref="AD228:AH228"/>
    <mergeCell ref="D227:N227"/>
    <mergeCell ref="O227:P227"/>
    <mergeCell ref="Q227:R227"/>
    <mergeCell ref="S227:W227"/>
    <mergeCell ref="X227:AB227"/>
    <mergeCell ref="AD227:AH227"/>
    <mergeCell ref="D226:N226"/>
    <mergeCell ref="O226:P226"/>
    <mergeCell ref="Q226:R226"/>
    <mergeCell ref="S226:W226"/>
    <mergeCell ref="X226:AB226"/>
    <mergeCell ref="AD226:AH226"/>
    <mergeCell ref="D231:N231"/>
    <mergeCell ref="O231:P231"/>
    <mergeCell ref="Q231:R231"/>
    <mergeCell ref="S231:W231"/>
    <mergeCell ref="X231:AB231"/>
    <mergeCell ref="AD231:AH231"/>
    <mergeCell ref="D230:N230"/>
    <mergeCell ref="O230:P230"/>
    <mergeCell ref="Q230:R230"/>
    <mergeCell ref="S230:W230"/>
    <mergeCell ref="X230:AB230"/>
    <mergeCell ref="AD230:AH230"/>
    <mergeCell ref="D229:N229"/>
    <mergeCell ref="O229:P229"/>
    <mergeCell ref="Q229:R229"/>
    <mergeCell ref="S229:W229"/>
    <mergeCell ref="X229:AB229"/>
    <mergeCell ref="AD229:AH229"/>
    <mergeCell ref="D234:N234"/>
    <mergeCell ref="O234:P234"/>
    <mergeCell ref="Q234:R234"/>
    <mergeCell ref="S234:W234"/>
    <mergeCell ref="X234:AB234"/>
    <mergeCell ref="AD234:AH234"/>
    <mergeCell ref="D233:N233"/>
    <mergeCell ref="O233:P233"/>
    <mergeCell ref="Q233:R233"/>
    <mergeCell ref="S233:W233"/>
    <mergeCell ref="X233:AB233"/>
    <mergeCell ref="AD233:AH233"/>
    <mergeCell ref="D232:N232"/>
    <mergeCell ref="O232:P232"/>
    <mergeCell ref="Q232:R232"/>
    <mergeCell ref="S232:W232"/>
    <mergeCell ref="X232:AB232"/>
    <mergeCell ref="AD232:AH232"/>
    <mergeCell ref="D237:N237"/>
    <mergeCell ref="O237:P237"/>
    <mergeCell ref="Q237:R237"/>
    <mergeCell ref="S237:W237"/>
    <mergeCell ref="X237:AB237"/>
    <mergeCell ref="AD237:AH237"/>
    <mergeCell ref="D236:N236"/>
    <mergeCell ref="O236:P236"/>
    <mergeCell ref="Q236:R236"/>
    <mergeCell ref="S236:W236"/>
    <mergeCell ref="X236:AB236"/>
    <mergeCell ref="AD236:AH236"/>
    <mergeCell ref="D235:N235"/>
    <mergeCell ref="O235:P235"/>
    <mergeCell ref="Q235:R235"/>
    <mergeCell ref="S235:W235"/>
    <mergeCell ref="X235:AB235"/>
    <mergeCell ref="AD235:AH235"/>
    <mergeCell ref="D240:N240"/>
    <mergeCell ref="O240:P240"/>
    <mergeCell ref="Q240:R240"/>
    <mergeCell ref="S240:W240"/>
    <mergeCell ref="X240:AB240"/>
    <mergeCell ref="AD240:AH240"/>
    <mergeCell ref="D239:N239"/>
    <mergeCell ref="O239:P239"/>
    <mergeCell ref="Q239:R239"/>
    <mergeCell ref="S239:W239"/>
    <mergeCell ref="X239:AB239"/>
    <mergeCell ref="AD239:AH239"/>
    <mergeCell ref="D238:N238"/>
    <mergeCell ref="O238:P238"/>
    <mergeCell ref="Q238:R238"/>
    <mergeCell ref="S238:W238"/>
    <mergeCell ref="X238:AB238"/>
    <mergeCell ref="AD238:AH238"/>
    <mergeCell ref="D243:N243"/>
    <mergeCell ref="O243:P243"/>
    <mergeCell ref="Q243:R243"/>
    <mergeCell ref="S243:W243"/>
    <mergeCell ref="X243:AB243"/>
    <mergeCell ref="AD243:AH243"/>
    <mergeCell ref="D242:N242"/>
    <mergeCell ref="O242:P242"/>
    <mergeCell ref="Q242:R242"/>
    <mergeCell ref="S242:W242"/>
    <mergeCell ref="X242:AB242"/>
    <mergeCell ref="AD242:AH242"/>
    <mergeCell ref="D241:N241"/>
    <mergeCell ref="O241:P241"/>
    <mergeCell ref="Q241:R241"/>
    <mergeCell ref="S241:W241"/>
    <mergeCell ref="X241:AB241"/>
    <mergeCell ref="AD241:AH241"/>
    <mergeCell ref="D246:N246"/>
    <mergeCell ref="O246:P246"/>
    <mergeCell ref="Q246:R246"/>
    <mergeCell ref="S246:W246"/>
    <mergeCell ref="X246:AB246"/>
    <mergeCell ref="AD246:AH246"/>
    <mergeCell ref="D245:N245"/>
    <mergeCell ref="O245:P245"/>
    <mergeCell ref="Q245:R245"/>
    <mergeCell ref="S245:W245"/>
    <mergeCell ref="X245:AB245"/>
    <mergeCell ref="AD245:AH245"/>
    <mergeCell ref="D244:N244"/>
    <mergeCell ref="O244:P244"/>
    <mergeCell ref="Q244:R244"/>
    <mergeCell ref="S244:W244"/>
    <mergeCell ref="X244:AB244"/>
    <mergeCell ref="AD244:AH244"/>
    <mergeCell ref="AD250:AH250"/>
    <mergeCell ref="D249:N249"/>
    <mergeCell ref="O249:P249"/>
    <mergeCell ref="Q249:R249"/>
    <mergeCell ref="S249:W249"/>
    <mergeCell ref="X249:AB249"/>
    <mergeCell ref="AD249:AH249"/>
    <mergeCell ref="D248:N248"/>
    <mergeCell ref="O248:P248"/>
    <mergeCell ref="Q248:R248"/>
    <mergeCell ref="S248:W248"/>
    <mergeCell ref="X248:AB248"/>
    <mergeCell ref="AD248:AH248"/>
    <mergeCell ref="D247:N247"/>
    <mergeCell ref="O247:P247"/>
    <mergeCell ref="Q247:R247"/>
    <mergeCell ref="S247:W247"/>
    <mergeCell ref="X247:AB247"/>
    <mergeCell ref="AD247:AH247"/>
    <mergeCell ref="D260:I260"/>
    <mergeCell ref="J260:AB260"/>
    <mergeCell ref="AM57:BC57"/>
    <mergeCell ref="BD57:BT57"/>
    <mergeCell ref="H1:X1"/>
    <mergeCell ref="H2:X2"/>
    <mergeCell ref="H3:X3"/>
    <mergeCell ref="O255:R255"/>
    <mergeCell ref="D256:F256"/>
    <mergeCell ref="G256:L256"/>
    <mergeCell ref="U256:V256"/>
    <mergeCell ref="W256:AB256"/>
    <mergeCell ref="D258:H258"/>
    <mergeCell ref="J258:O258"/>
    <mergeCell ref="D253:J253"/>
    <mergeCell ref="M253:T253"/>
    <mergeCell ref="W253:AB253"/>
    <mergeCell ref="D254:F254"/>
    <mergeCell ref="G254:L254"/>
    <mergeCell ref="U254:V254"/>
    <mergeCell ref="W254:AB254"/>
    <mergeCell ref="D251:N251"/>
    <mergeCell ref="O251:P251"/>
    <mergeCell ref="Q251:R251"/>
    <mergeCell ref="S251:W251"/>
    <mergeCell ref="X251:AB251"/>
    <mergeCell ref="AD251:AH251"/>
    <mergeCell ref="D250:N250"/>
    <mergeCell ref="O250:P250"/>
    <mergeCell ref="Q250:R250"/>
    <mergeCell ref="S250:W250"/>
    <mergeCell ref="X250:AB250"/>
  </mergeCells>
  <dataValidations count="1">
    <dataValidation type="list" allowBlank="1" showInputMessage="1" showErrorMessage="1" sqref="U54 IZ54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U65590 IZ65590 SV65590 ACR65590 AMN65590 AWJ65590 BGF65590 BQB65590 BZX65590 CJT65590 CTP65590 DDL65590 DNH65590 DXD65590 EGZ65590 EQV65590 FAR65590 FKN65590 FUJ65590 GEF65590 GOB65590 GXX65590 HHT65590 HRP65590 IBL65590 ILH65590 IVD65590 JEZ65590 JOV65590 JYR65590 KIN65590 KSJ65590 LCF65590 LMB65590 LVX65590 MFT65590 MPP65590 MZL65590 NJH65590 NTD65590 OCZ65590 OMV65590 OWR65590 PGN65590 PQJ65590 QAF65590 QKB65590 QTX65590 RDT65590 RNP65590 RXL65590 SHH65590 SRD65590 TAZ65590 TKV65590 TUR65590 UEN65590 UOJ65590 UYF65590 VIB65590 VRX65590 WBT65590 WLP65590 WVL65590 U131126 IZ131126 SV131126 ACR131126 AMN131126 AWJ131126 BGF131126 BQB131126 BZX131126 CJT131126 CTP131126 DDL131126 DNH131126 DXD131126 EGZ131126 EQV131126 FAR131126 FKN131126 FUJ131126 GEF131126 GOB131126 GXX131126 HHT131126 HRP131126 IBL131126 ILH131126 IVD131126 JEZ131126 JOV131126 JYR131126 KIN131126 KSJ131126 LCF131126 LMB131126 LVX131126 MFT131126 MPP131126 MZL131126 NJH131126 NTD131126 OCZ131126 OMV131126 OWR131126 PGN131126 PQJ131126 QAF131126 QKB131126 QTX131126 RDT131126 RNP131126 RXL131126 SHH131126 SRD131126 TAZ131126 TKV131126 TUR131126 UEN131126 UOJ131126 UYF131126 VIB131126 VRX131126 WBT131126 WLP131126 WVL131126 U196662 IZ196662 SV196662 ACR196662 AMN196662 AWJ196662 BGF196662 BQB196662 BZX196662 CJT196662 CTP196662 DDL196662 DNH196662 DXD196662 EGZ196662 EQV196662 FAR196662 FKN196662 FUJ196662 GEF196662 GOB196662 GXX196662 HHT196662 HRP196662 IBL196662 ILH196662 IVD196662 JEZ196662 JOV196662 JYR196662 KIN196662 KSJ196662 LCF196662 LMB196662 LVX196662 MFT196662 MPP196662 MZL196662 NJH196662 NTD196662 OCZ196662 OMV196662 OWR196662 PGN196662 PQJ196662 QAF196662 QKB196662 QTX196662 RDT196662 RNP196662 RXL196662 SHH196662 SRD196662 TAZ196662 TKV196662 TUR196662 UEN196662 UOJ196662 UYF196662 VIB196662 VRX196662 WBT196662 WLP196662 WVL196662 U262198 IZ262198 SV262198 ACR262198 AMN262198 AWJ262198 BGF262198 BQB262198 BZX262198 CJT262198 CTP262198 DDL262198 DNH262198 DXD262198 EGZ262198 EQV262198 FAR262198 FKN262198 FUJ262198 GEF262198 GOB262198 GXX262198 HHT262198 HRP262198 IBL262198 ILH262198 IVD262198 JEZ262198 JOV262198 JYR262198 KIN262198 KSJ262198 LCF262198 LMB262198 LVX262198 MFT262198 MPP262198 MZL262198 NJH262198 NTD262198 OCZ262198 OMV262198 OWR262198 PGN262198 PQJ262198 QAF262198 QKB262198 QTX262198 RDT262198 RNP262198 RXL262198 SHH262198 SRD262198 TAZ262198 TKV262198 TUR262198 UEN262198 UOJ262198 UYF262198 VIB262198 VRX262198 WBT262198 WLP262198 WVL262198 U327734 IZ327734 SV327734 ACR327734 AMN327734 AWJ327734 BGF327734 BQB327734 BZX327734 CJT327734 CTP327734 DDL327734 DNH327734 DXD327734 EGZ327734 EQV327734 FAR327734 FKN327734 FUJ327734 GEF327734 GOB327734 GXX327734 HHT327734 HRP327734 IBL327734 ILH327734 IVD327734 JEZ327734 JOV327734 JYR327734 KIN327734 KSJ327734 LCF327734 LMB327734 LVX327734 MFT327734 MPP327734 MZL327734 NJH327734 NTD327734 OCZ327734 OMV327734 OWR327734 PGN327734 PQJ327734 QAF327734 QKB327734 QTX327734 RDT327734 RNP327734 RXL327734 SHH327734 SRD327734 TAZ327734 TKV327734 TUR327734 UEN327734 UOJ327734 UYF327734 VIB327734 VRX327734 WBT327734 WLP327734 WVL327734 U393270 IZ393270 SV393270 ACR393270 AMN393270 AWJ393270 BGF393270 BQB393270 BZX393270 CJT393270 CTP393270 DDL393270 DNH393270 DXD393270 EGZ393270 EQV393270 FAR393270 FKN393270 FUJ393270 GEF393270 GOB393270 GXX393270 HHT393270 HRP393270 IBL393270 ILH393270 IVD393270 JEZ393270 JOV393270 JYR393270 KIN393270 KSJ393270 LCF393270 LMB393270 LVX393270 MFT393270 MPP393270 MZL393270 NJH393270 NTD393270 OCZ393270 OMV393270 OWR393270 PGN393270 PQJ393270 QAF393270 QKB393270 QTX393270 RDT393270 RNP393270 RXL393270 SHH393270 SRD393270 TAZ393270 TKV393270 TUR393270 UEN393270 UOJ393270 UYF393270 VIB393270 VRX393270 WBT393270 WLP393270 WVL393270 U458806 IZ458806 SV458806 ACR458806 AMN458806 AWJ458806 BGF458806 BQB458806 BZX458806 CJT458806 CTP458806 DDL458806 DNH458806 DXD458806 EGZ458806 EQV458806 FAR458806 FKN458806 FUJ458806 GEF458806 GOB458806 GXX458806 HHT458806 HRP458806 IBL458806 ILH458806 IVD458806 JEZ458806 JOV458806 JYR458806 KIN458806 KSJ458806 LCF458806 LMB458806 LVX458806 MFT458806 MPP458806 MZL458806 NJH458806 NTD458806 OCZ458806 OMV458806 OWR458806 PGN458806 PQJ458806 QAF458806 QKB458806 QTX458806 RDT458806 RNP458806 RXL458806 SHH458806 SRD458806 TAZ458806 TKV458806 TUR458806 UEN458806 UOJ458806 UYF458806 VIB458806 VRX458806 WBT458806 WLP458806 WVL458806 U524342 IZ524342 SV524342 ACR524342 AMN524342 AWJ524342 BGF524342 BQB524342 BZX524342 CJT524342 CTP524342 DDL524342 DNH524342 DXD524342 EGZ524342 EQV524342 FAR524342 FKN524342 FUJ524342 GEF524342 GOB524342 GXX524342 HHT524342 HRP524342 IBL524342 ILH524342 IVD524342 JEZ524342 JOV524342 JYR524342 KIN524342 KSJ524342 LCF524342 LMB524342 LVX524342 MFT524342 MPP524342 MZL524342 NJH524342 NTD524342 OCZ524342 OMV524342 OWR524342 PGN524342 PQJ524342 QAF524342 QKB524342 QTX524342 RDT524342 RNP524342 RXL524342 SHH524342 SRD524342 TAZ524342 TKV524342 TUR524342 UEN524342 UOJ524342 UYF524342 VIB524342 VRX524342 WBT524342 WLP524342 WVL524342 U589878 IZ589878 SV589878 ACR589878 AMN589878 AWJ589878 BGF589878 BQB589878 BZX589878 CJT589878 CTP589878 DDL589878 DNH589878 DXD589878 EGZ589878 EQV589878 FAR589878 FKN589878 FUJ589878 GEF589878 GOB589878 GXX589878 HHT589878 HRP589878 IBL589878 ILH589878 IVD589878 JEZ589878 JOV589878 JYR589878 KIN589878 KSJ589878 LCF589878 LMB589878 LVX589878 MFT589878 MPP589878 MZL589878 NJH589878 NTD589878 OCZ589878 OMV589878 OWR589878 PGN589878 PQJ589878 QAF589878 QKB589878 QTX589878 RDT589878 RNP589878 RXL589878 SHH589878 SRD589878 TAZ589878 TKV589878 TUR589878 UEN589878 UOJ589878 UYF589878 VIB589878 VRX589878 WBT589878 WLP589878 WVL589878 U655414 IZ655414 SV655414 ACR655414 AMN655414 AWJ655414 BGF655414 BQB655414 BZX655414 CJT655414 CTP655414 DDL655414 DNH655414 DXD655414 EGZ655414 EQV655414 FAR655414 FKN655414 FUJ655414 GEF655414 GOB655414 GXX655414 HHT655414 HRP655414 IBL655414 ILH655414 IVD655414 JEZ655414 JOV655414 JYR655414 KIN655414 KSJ655414 LCF655414 LMB655414 LVX655414 MFT655414 MPP655414 MZL655414 NJH655414 NTD655414 OCZ655414 OMV655414 OWR655414 PGN655414 PQJ655414 QAF655414 QKB655414 QTX655414 RDT655414 RNP655414 RXL655414 SHH655414 SRD655414 TAZ655414 TKV655414 TUR655414 UEN655414 UOJ655414 UYF655414 VIB655414 VRX655414 WBT655414 WLP655414 WVL655414 U720950 IZ720950 SV720950 ACR720950 AMN720950 AWJ720950 BGF720950 BQB720950 BZX720950 CJT720950 CTP720950 DDL720950 DNH720950 DXD720950 EGZ720950 EQV720950 FAR720950 FKN720950 FUJ720950 GEF720950 GOB720950 GXX720950 HHT720950 HRP720950 IBL720950 ILH720950 IVD720950 JEZ720950 JOV720950 JYR720950 KIN720950 KSJ720950 LCF720950 LMB720950 LVX720950 MFT720950 MPP720950 MZL720950 NJH720950 NTD720950 OCZ720950 OMV720950 OWR720950 PGN720950 PQJ720950 QAF720950 QKB720950 QTX720950 RDT720950 RNP720950 RXL720950 SHH720950 SRD720950 TAZ720950 TKV720950 TUR720950 UEN720950 UOJ720950 UYF720950 VIB720950 VRX720950 WBT720950 WLP720950 WVL720950 U786486 IZ786486 SV786486 ACR786486 AMN786486 AWJ786486 BGF786486 BQB786486 BZX786486 CJT786486 CTP786486 DDL786486 DNH786486 DXD786486 EGZ786486 EQV786486 FAR786486 FKN786486 FUJ786486 GEF786486 GOB786486 GXX786486 HHT786486 HRP786486 IBL786486 ILH786486 IVD786486 JEZ786486 JOV786486 JYR786486 KIN786486 KSJ786486 LCF786486 LMB786486 LVX786486 MFT786486 MPP786486 MZL786486 NJH786486 NTD786486 OCZ786486 OMV786486 OWR786486 PGN786486 PQJ786486 QAF786486 QKB786486 QTX786486 RDT786486 RNP786486 RXL786486 SHH786486 SRD786486 TAZ786486 TKV786486 TUR786486 UEN786486 UOJ786486 UYF786486 VIB786486 VRX786486 WBT786486 WLP786486 WVL786486 U852022 IZ852022 SV852022 ACR852022 AMN852022 AWJ852022 BGF852022 BQB852022 BZX852022 CJT852022 CTP852022 DDL852022 DNH852022 DXD852022 EGZ852022 EQV852022 FAR852022 FKN852022 FUJ852022 GEF852022 GOB852022 GXX852022 HHT852022 HRP852022 IBL852022 ILH852022 IVD852022 JEZ852022 JOV852022 JYR852022 KIN852022 KSJ852022 LCF852022 LMB852022 LVX852022 MFT852022 MPP852022 MZL852022 NJH852022 NTD852022 OCZ852022 OMV852022 OWR852022 PGN852022 PQJ852022 QAF852022 QKB852022 QTX852022 RDT852022 RNP852022 RXL852022 SHH852022 SRD852022 TAZ852022 TKV852022 TUR852022 UEN852022 UOJ852022 UYF852022 VIB852022 VRX852022 WBT852022 WLP852022 WVL852022 U917558 IZ917558 SV917558 ACR917558 AMN917558 AWJ917558 BGF917558 BQB917558 BZX917558 CJT917558 CTP917558 DDL917558 DNH917558 DXD917558 EGZ917558 EQV917558 FAR917558 FKN917558 FUJ917558 GEF917558 GOB917558 GXX917558 HHT917558 HRP917558 IBL917558 ILH917558 IVD917558 JEZ917558 JOV917558 JYR917558 KIN917558 KSJ917558 LCF917558 LMB917558 LVX917558 MFT917558 MPP917558 MZL917558 NJH917558 NTD917558 OCZ917558 OMV917558 OWR917558 PGN917558 PQJ917558 QAF917558 QKB917558 QTX917558 RDT917558 RNP917558 RXL917558 SHH917558 SRD917558 TAZ917558 TKV917558 TUR917558 UEN917558 UOJ917558 UYF917558 VIB917558 VRX917558 WBT917558 WLP917558 WVL917558 U983094 IZ983094 SV983094 ACR983094 AMN983094 AWJ983094 BGF983094 BQB983094 BZX983094 CJT983094 CTP983094 DDL983094 DNH983094 DXD983094 EGZ983094 EQV983094 FAR983094 FKN983094 FUJ983094 GEF983094 GOB983094 GXX983094 HHT983094 HRP983094 IBL983094 ILH983094 IVD983094 JEZ983094 JOV983094 JYR983094 KIN983094 KSJ983094 LCF983094 LMB983094 LVX983094 MFT983094 MPP983094 MZL983094 NJH983094 NTD983094 OCZ983094 OMV983094 OWR983094 PGN983094 PQJ983094 QAF983094 QKB983094 QTX983094 RDT983094 RNP983094 RXL983094 SHH983094 SRD983094 TAZ983094 TKV983094 TUR983094 UEN983094 UOJ983094 UYF983094 VIB983094 VRX983094 WBT983094 WLP983094 WVL983094">
      <formula1>"Ý kiến trái ngược,Ý kiến từ chối đưa ra ý kiến,Ý kiến ngoại trừ,Ý kiến chấp nhận toàn phần"</formula1>
    </dataValidation>
  </dataValidations>
  <pageMargins left="0.75" right="0.75" top="1" bottom="1" header="0.5" footer="0.5"/>
  <pageSetup orientation="portrait" useFirstPageNumber="1" verticalDpi="0"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H1:BW821"/>
  <sheetViews>
    <sheetView showGridLines="0" showRowColHeaders="0" zoomScaleNormal="100" workbookViewId="0"/>
  </sheetViews>
  <sheetFormatPr defaultColWidth="9.140625" defaultRowHeight="12.75" x14ac:dyDescent="0.2"/>
  <cols>
    <col min="1" max="3" width="7.42578125" style="1324" customWidth="1"/>
    <col min="4" max="7" width="4.5703125" style="1324" customWidth="1"/>
    <col min="8" max="8" width="13.140625" style="1324" customWidth="1"/>
    <col min="9" max="9" width="3.5703125" style="1324" customWidth="1"/>
    <col min="10" max="10" width="0.5703125" style="1324" customWidth="1"/>
    <col min="11" max="11" width="1" style="1324" customWidth="1"/>
    <col min="12" max="12" width="1.5703125" style="1324" customWidth="1"/>
    <col min="13" max="13" width="0.42578125" style="1324" customWidth="1"/>
    <col min="14" max="14" width="5.7109375" style="1324" customWidth="1"/>
    <col min="15" max="15" width="2" style="1324" customWidth="1"/>
    <col min="16" max="16" width="0.85546875" style="1324" customWidth="1"/>
    <col min="17" max="17" width="1.5703125" style="1324" customWidth="1"/>
    <col min="18" max="20" width="0.5703125" style="1324" customWidth="1"/>
    <col min="21" max="21" width="1" style="1324" customWidth="1"/>
    <col min="22" max="22" width="1.5703125" style="1324" customWidth="1"/>
    <col min="23" max="23" width="0.5703125" style="1324" customWidth="1"/>
    <col min="24" max="24" width="2" style="1324" customWidth="1"/>
    <col min="25" max="25" width="3.5703125" style="1324" customWidth="1"/>
    <col min="26" max="26" width="1" style="1324" customWidth="1"/>
    <col min="27" max="27" width="1.5703125" style="1324" customWidth="1"/>
    <col min="28" max="28" width="0.5703125" style="1324" customWidth="1"/>
    <col min="29" max="29" width="0.85546875" style="1324" customWidth="1"/>
    <col min="30" max="30" width="0.5703125" style="1324" customWidth="1"/>
    <col min="31" max="31" width="1" style="1324" customWidth="1"/>
    <col min="32" max="32" width="2" style="1324" customWidth="1"/>
    <col min="33" max="33" width="1.5703125" style="1324" customWidth="1"/>
    <col min="34" max="34" width="2" style="1324" customWidth="1"/>
    <col min="35" max="35" width="0.5703125" style="1324" customWidth="1"/>
    <col min="36" max="36" width="3" style="1324" customWidth="1"/>
    <col min="37" max="37" width="1" style="1324" customWidth="1"/>
    <col min="38" max="38" width="0.5703125" style="1324" customWidth="1"/>
    <col min="39" max="40" width="1.5703125" style="1324" customWidth="1"/>
    <col min="41" max="41" width="0.85546875" style="1324" customWidth="1"/>
    <col min="42" max="42" width="0.5703125" style="1324" customWidth="1"/>
    <col min="43" max="45" width="1" style="1324" customWidth="1"/>
    <col min="46" max="46" width="3.5703125" style="1324" customWidth="1"/>
    <col min="47" max="47" width="0.85546875" style="1324" customWidth="1"/>
    <col min="48" max="48" width="0.5703125" style="1324" customWidth="1"/>
    <col min="49" max="49" width="1.5703125" style="1324" customWidth="1"/>
    <col min="50" max="50" width="0.5703125" style="1324" customWidth="1"/>
    <col min="51" max="51" width="1.5703125" style="1324" customWidth="1"/>
    <col min="52" max="52" width="1" style="1324" customWidth="1"/>
    <col min="53" max="53" width="0.5703125" style="1324" customWidth="1"/>
    <col min="54" max="54" width="1.5703125" style="1324" customWidth="1"/>
    <col min="55" max="55" width="0.42578125" style="1324" customWidth="1"/>
    <col min="56" max="57" width="1" style="1324" customWidth="1"/>
    <col min="58" max="58" width="0.5703125" style="1324" customWidth="1"/>
    <col min="59" max="59" width="2" style="1324" customWidth="1"/>
    <col min="60" max="60" width="0.5703125" style="1324" customWidth="1"/>
    <col min="61" max="61" width="1.5703125" style="1324" customWidth="1"/>
    <col min="62" max="62" width="0.5703125" style="1324" customWidth="1"/>
    <col min="63" max="63" width="1.42578125" style="1324" customWidth="1"/>
    <col min="64" max="64" width="8.5703125" style="1324" customWidth="1"/>
    <col min="65" max="65" width="13.5703125" style="1324" customWidth="1"/>
    <col min="66" max="66" width="14" style="1324" bestFit="1" customWidth="1"/>
    <col min="67" max="258" width="9.140625" style="1324"/>
    <col min="259" max="259" width="13.140625" style="1324" customWidth="1"/>
    <col min="260" max="260" width="3.5703125" style="1324" customWidth="1"/>
    <col min="261" max="261" width="0.5703125" style="1324" customWidth="1"/>
    <col min="262" max="262" width="1" style="1324" customWidth="1"/>
    <col min="263" max="263" width="1.5703125" style="1324" customWidth="1"/>
    <col min="264" max="264" width="0.42578125" style="1324" customWidth="1"/>
    <col min="265" max="265" width="5.7109375" style="1324" customWidth="1"/>
    <col min="266" max="266" width="2" style="1324" customWidth="1"/>
    <col min="267" max="267" width="0.85546875" style="1324" customWidth="1"/>
    <col min="268" max="268" width="1.5703125" style="1324" customWidth="1"/>
    <col min="269" max="271" width="0.5703125" style="1324" customWidth="1"/>
    <col min="272" max="272" width="1" style="1324" customWidth="1"/>
    <col min="273" max="273" width="1.5703125" style="1324" customWidth="1"/>
    <col min="274" max="274" width="0.5703125" style="1324" customWidth="1"/>
    <col min="275" max="275" width="2" style="1324" customWidth="1"/>
    <col min="276" max="276" width="3.5703125" style="1324" customWidth="1"/>
    <col min="277" max="277" width="1" style="1324" customWidth="1"/>
    <col min="278" max="278" width="1.5703125" style="1324" customWidth="1"/>
    <col min="279" max="279" width="0.5703125" style="1324" customWidth="1"/>
    <col min="280" max="280" width="0.85546875" style="1324" customWidth="1"/>
    <col min="281" max="281" width="0.5703125" style="1324" customWidth="1"/>
    <col min="282" max="282" width="1" style="1324" customWidth="1"/>
    <col min="283" max="283" width="2" style="1324" customWidth="1"/>
    <col min="284" max="284" width="1.5703125" style="1324" customWidth="1"/>
    <col min="285" max="285" width="2" style="1324" customWidth="1"/>
    <col min="286" max="286" width="0.5703125" style="1324" customWidth="1"/>
    <col min="287" max="287" width="3" style="1324" customWidth="1"/>
    <col min="288" max="288" width="1" style="1324" customWidth="1"/>
    <col min="289" max="289" width="0.5703125" style="1324" customWidth="1"/>
    <col min="290" max="291" width="1.5703125" style="1324" customWidth="1"/>
    <col min="292" max="292" width="0.85546875" style="1324" customWidth="1"/>
    <col min="293" max="293" width="0.5703125" style="1324" customWidth="1"/>
    <col min="294" max="296" width="1" style="1324" customWidth="1"/>
    <col min="297" max="297" width="3.5703125" style="1324" customWidth="1"/>
    <col min="298" max="298" width="0.85546875" style="1324" customWidth="1"/>
    <col min="299" max="299" width="0.5703125" style="1324" customWidth="1"/>
    <col min="300" max="300" width="1.5703125" style="1324" customWidth="1"/>
    <col min="301" max="301" width="0.5703125" style="1324" customWidth="1"/>
    <col min="302" max="302" width="1.5703125" style="1324" customWidth="1"/>
    <col min="303" max="303" width="1" style="1324" customWidth="1"/>
    <col min="304" max="304" width="0.5703125" style="1324" customWidth="1"/>
    <col min="305" max="305" width="1.5703125" style="1324" customWidth="1"/>
    <col min="306" max="306" width="0.42578125" style="1324" customWidth="1"/>
    <col min="307" max="308" width="1" style="1324" customWidth="1"/>
    <col min="309" max="309" width="0.5703125" style="1324" customWidth="1"/>
    <col min="310" max="310" width="2" style="1324" customWidth="1"/>
    <col min="311" max="311" width="0.5703125" style="1324" customWidth="1"/>
    <col min="312" max="312" width="1.5703125" style="1324" customWidth="1"/>
    <col min="313" max="313" width="0.5703125" style="1324" customWidth="1"/>
    <col min="314" max="314" width="1.42578125" style="1324" customWidth="1"/>
    <col min="315" max="315" width="8.5703125" style="1324" customWidth="1"/>
    <col min="316" max="316" width="13.5703125" style="1324" customWidth="1"/>
    <col min="317" max="317" width="19.5703125" style="1324" customWidth="1"/>
    <col min="318" max="321" width="9.140625" style="1324"/>
    <col min="322" max="322" width="14" style="1324" bestFit="1" customWidth="1"/>
    <col min="323" max="514" width="9.140625" style="1324"/>
    <col min="515" max="515" width="13.140625" style="1324" customWidth="1"/>
    <col min="516" max="516" width="3.5703125" style="1324" customWidth="1"/>
    <col min="517" max="517" width="0.5703125" style="1324" customWidth="1"/>
    <col min="518" max="518" width="1" style="1324" customWidth="1"/>
    <col min="519" max="519" width="1.5703125" style="1324" customWidth="1"/>
    <col min="520" max="520" width="0.42578125" style="1324" customWidth="1"/>
    <col min="521" max="521" width="5.7109375" style="1324" customWidth="1"/>
    <col min="522" max="522" width="2" style="1324" customWidth="1"/>
    <col min="523" max="523" width="0.85546875" style="1324" customWidth="1"/>
    <col min="524" max="524" width="1.5703125" style="1324" customWidth="1"/>
    <col min="525" max="527" width="0.5703125" style="1324" customWidth="1"/>
    <col min="528" max="528" width="1" style="1324" customWidth="1"/>
    <col min="529" max="529" width="1.5703125" style="1324" customWidth="1"/>
    <col min="530" max="530" width="0.5703125" style="1324" customWidth="1"/>
    <col min="531" max="531" width="2" style="1324" customWidth="1"/>
    <col min="532" max="532" width="3.5703125" style="1324" customWidth="1"/>
    <col min="533" max="533" width="1" style="1324" customWidth="1"/>
    <col min="534" max="534" width="1.5703125" style="1324" customWidth="1"/>
    <col min="535" max="535" width="0.5703125" style="1324" customWidth="1"/>
    <col min="536" max="536" width="0.85546875" style="1324" customWidth="1"/>
    <col min="537" max="537" width="0.5703125" style="1324" customWidth="1"/>
    <col min="538" max="538" width="1" style="1324" customWidth="1"/>
    <col min="539" max="539" width="2" style="1324" customWidth="1"/>
    <col min="540" max="540" width="1.5703125" style="1324" customWidth="1"/>
    <col min="541" max="541" width="2" style="1324" customWidth="1"/>
    <col min="542" max="542" width="0.5703125" style="1324" customWidth="1"/>
    <col min="543" max="543" width="3" style="1324" customWidth="1"/>
    <col min="544" max="544" width="1" style="1324" customWidth="1"/>
    <col min="545" max="545" width="0.5703125" style="1324" customWidth="1"/>
    <col min="546" max="547" width="1.5703125" style="1324" customWidth="1"/>
    <col min="548" max="548" width="0.85546875" style="1324" customWidth="1"/>
    <col min="549" max="549" width="0.5703125" style="1324" customWidth="1"/>
    <col min="550" max="552" width="1" style="1324" customWidth="1"/>
    <col min="553" max="553" width="3.5703125" style="1324" customWidth="1"/>
    <col min="554" max="554" width="0.85546875" style="1324" customWidth="1"/>
    <col min="555" max="555" width="0.5703125" style="1324" customWidth="1"/>
    <col min="556" max="556" width="1.5703125" style="1324" customWidth="1"/>
    <col min="557" max="557" width="0.5703125" style="1324" customWidth="1"/>
    <col min="558" max="558" width="1.5703125" style="1324" customWidth="1"/>
    <col min="559" max="559" width="1" style="1324" customWidth="1"/>
    <col min="560" max="560" width="0.5703125" style="1324" customWidth="1"/>
    <col min="561" max="561" width="1.5703125" style="1324" customWidth="1"/>
    <col min="562" max="562" width="0.42578125" style="1324" customWidth="1"/>
    <col min="563" max="564" width="1" style="1324" customWidth="1"/>
    <col min="565" max="565" width="0.5703125" style="1324" customWidth="1"/>
    <col min="566" max="566" width="2" style="1324" customWidth="1"/>
    <col min="567" max="567" width="0.5703125" style="1324" customWidth="1"/>
    <col min="568" max="568" width="1.5703125" style="1324" customWidth="1"/>
    <col min="569" max="569" width="0.5703125" style="1324" customWidth="1"/>
    <col min="570" max="570" width="1.42578125" style="1324" customWidth="1"/>
    <col min="571" max="571" width="8.5703125" style="1324" customWidth="1"/>
    <col min="572" max="572" width="13.5703125" style="1324" customWidth="1"/>
    <col min="573" max="573" width="19.5703125" style="1324" customWidth="1"/>
    <col min="574" max="577" width="9.140625" style="1324"/>
    <col min="578" max="578" width="14" style="1324" bestFit="1" customWidth="1"/>
    <col min="579" max="770" width="9.140625" style="1324"/>
    <col min="771" max="771" width="13.140625" style="1324" customWidth="1"/>
    <col min="772" max="772" width="3.5703125" style="1324" customWidth="1"/>
    <col min="773" max="773" width="0.5703125" style="1324" customWidth="1"/>
    <col min="774" max="774" width="1" style="1324" customWidth="1"/>
    <col min="775" max="775" width="1.5703125" style="1324" customWidth="1"/>
    <col min="776" max="776" width="0.42578125" style="1324" customWidth="1"/>
    <col min="777" max="777" width="5.7109375" style="1324" customWidth="1"/>
    <col min="778" max="778" width="2" style="1324" customWidth="1"/>
    <col min="779" max="779" width="0.85546875" style="1324" customWidth="1"/>
    <col min="780" max="780" width="1.5703125" style="1324" customWidth="1"/>
    <col min="781" max="783" width="0.5703125" style="1324" customWidth="1"/>
    <col min="784" max="784" width="1" style="1324" customWidth="1"/>
    <col min="785" max="785" width="1.5703125" style="1324" customWidth="1"/>
    <col min="786" max="786" width="0.5703125" style="1324" customWidth="1"/>
    <col min="787" max="787" width="2" style="1324" customWidth="1"/>
    <col min="788" max="788" width="3.5703125" style="1324" customWidth="1"/>
    <col min="789" max="789" width="1" style="1324" customWidth="1"/>
    <col min="790" max="790" width="1.5703125" style="1324" customWidth="1"/>
    <col min="791" max="791" width="0.5703125" style="1324" customWidth="1"/>
    <col min="792" max="792" width="0.85546875" style="1324" customWidth="1"/>
    <col min="793" max="793" width="0.5703125" style="1324" customWidth="1"/>
    <col min="794" max="794" width="1" style="1324" customWidth="1"/>
    <col min="795" max="795" width="2" style="1324" customWidth="1"/>
    <col min="796" max="796" width="1.5703125" style="1324" customWidth="1"/>
    <col min="797" max="797" width="2" style="1324" customWidth="1"/>
    <col min="798" max="798" width="0.5703125" style="1324" customWidth="1"/>
    <col min="799" max="799" width="3" style="1324" customWidth="1"/>
    <col min="800" max="800" width="1" style="1324" customWidth="1"/>
    <col min="801" max="801" width="0.5703125" style="1324" customWidth="1"/>
    <col min="802" max="803" width="1.5703125" style="1324" customWidth="1"/>
    <col min="804" max="804" width="0.85546875" style="1324" customWidth="1"/>
    <col min="805" max="805" width="0.5703125" style="1324" customWidth="1"/>
    <col min="806" max="808" width="1" style="1324" customWidth="1"/>
    <col min="809" max="809" width="3.5703125" style="1324" customWidth="1"/>
    <col min="810" max="810" width="0.85546875" style="1324" customWidth="1"/>
    <col min="811" max="811" width="0.5703125" style="1324" customWidth="1"/>
    <col min="812" max="812" width="1.5703125" style="1324" customWidth="1"/>
    <col min="813" max="813" width="0.5703125" style="1324" customWidth="1"/>
    <col min="814" max="814" width="1.5703125" style="1324" customWidth="1"/>
    <col min="815" max="815" width="1" style="1324" customWidth="1"/>
    <col min="816" max="816" width="0.5703125" style="1324" customWidth="1"/>
    <col min="817" max="817" width="1.5703125" style="1324" customWidth="1"/>
    <col min="818" max="818" width="0.42578125" style="1324" customWidth="1"/>
    <col min="819" max="820" width="1" style="1324" customWidth="1"/>
    <col min="821" max="821" width="0.5703125" style="1324" customWidth="1"/>
    <col min="822" max="822" width="2" style="1324" customWidth="1"/>
    <col min="823" max="823" width="0.5703125" style="1324" customWidth="1"/>
    <col min="824" max="824" width="1.5703125" style="1324" customWidth="1"/>
    <col min="825" max="825" width="0.5703125" style="1324" customWidth="1"/>
    <col min="826" max="826" width="1.42578125" style="1324" customWidth="1"/>
    <col min="827" max="827" width="8.5703125" style="1324" customWidth="1"/>
    <col min="828" max="828" width="13.5703125" style="1324" customWidth="1"/>
    <col min="829" max="829" width="19.5703125" style="1324" customWidth="1"/>
    <col min="830" max="833" width="9.140625" style="1324"/>
    <col min="834" max="834" width="14" style="1324" bestFit="1" customWidth="1"/>
    <col min="835" max="1026" width="9.140625" style="1324"/>
    <col min="1027" max="1027" width="13.140625" style="1324" customWidth="1"/>
    <col min="1028" max="1028" width="3.5703125" style="1324" customWidth="1"/>
    <col min="1029" max="1029" width="0.5703125" style="1324" customWidth="1"/>
    <col min="1030" max="1030" width="1" style="1324" customWidth="1"/>
    <col min="1031" max="1031" width="1.5703125" style="1324" customWidth="1"/>
    <col min="1032" max="1032" width="0.42578125" style="1324" customWidth="1"/>
    <col min="1033" max="1033" width="5.7109375" style="1324" customWidth="1"/>
    <col min="1034" max="1034" width="2" style="1324" customWidth="1"/>
    <col min="1035" max="1035" width="0.85546875" style="1324" customWidth="1"/>
    <col min="1036" max="1036" width="1.5703125" style="1324" customWidth="1"/>
    <col min="1037" max="1039" width="0.5703125" style="1324" customWidth="1"/>
    <col min="1040" max="1040" width="1" style="1324" customWidth="1"/>
    <col min="1041" max="1041" width="1.5703125" style="1324" customWidth="1"/>
    <col min="1042" max="1042" width="0.5703125" style="1324" customWidth="1"/>
    <col min="1043" max="1043" width="2" style="1324" customWidth="1"/>
    <col min="1044" max="1044" width="3.5703125" style="1324" customWidth="1"/>
    <col min="1045" max="1045" width="1" style="1324" customWidth="1"/>
    <col min="1046" max="1046" width="1.5703125" style="1324" customWidth="1"/>
    <col min="1047" max="1047" width="0.5703125" style="1324" customWidth="1"/>
    <col min="1048" max="1048" width="0.85546875" style="1324" customWidth="1"/>
    <col min="1049" max="1049" width="0.5703125" style="1324" customWidth="1"/>
    <col min="1050" max="1050" width="1" style="1324" customWidth="1"/>
    <col min="1051" max="1051" width="2" style="1324" customWidth="1"/>
    <col min="1052" max="1052" width="1.5703125" style="1324" customWidth="1"/>
    <col min="1053" max="1053" width="2" style="1324" customWidth="1"/>
    <col min="1054" max="1054" width="0.5703125" style="1324" customWidth="1"/>
    <col min="1055" max="1055" width="3" style="1324" customWidth="1"/>
    <col min="1056" max="1056" width="1" style="1324" customWidth="1"/>
    <col min="1057" max="1057" width="0.5703125" style="1324" customWidth="1"/>
    <col min="1058" max="1059" width="1.5703125" style="1324" customWidth="1"/>
    <col min="1060" max="1060" width="0.85546875" style="1324" customWidth="1"/>
    <col min="1061" max="1061" width="0.5703125" style="1324" customWidth="1"/>
    <col min="1062" max="1064" width="1" style="1324" customWidth="1"/>
    <col min="1065" max="1065" width="3.5703125" style="1324" customWidth="1"/>
    <col min="1066" max="1066" width="0.85546875" style="1324" customWidth="1"/>
    <col min="1067" max="1067" width="0.5703125" style="1324" customWidth="1"/>
    <col min="1068" max="1068" width="1.5703125" style="1324" customWidth="1"/>
    <col min="1069" max="1069" width="0.5703125" style="1324" customWidth="1"/>
    <col min="1070" max="1070" width="1.5703125" style="1324" customWidth="1"/>
    <col min="1071" max="1071" width="1" style="1324" customWidth="1"/>
    <col min="1072" max="1072" width="0.5703125" style="1324" customWidth="1"/>
    <col min="1073" max="1073" width="1.5703125" style="1324" customWidth="1"/>
    <col min="1074" max="1074" width="0.42578125" style="1324" customWidth="1"/>
    <col min="1075" max="1076" width="1" style="1324" customWidth="1"/>
    <col min="1077" max="1077" width="0.5703125" style="1324" customWidth="1"/>
    <col min="1078" max="1078" width="2" style="1324" customWidth="1"/>
    <col min="1079" max="1079" width="0.5703125" style="1324" customWidth="1"/>
    <col min="1080" max="1080" width="1.5703125" style="1324" customWidth="1"/>
    <col min="1081" max="1081" width="0.5703125" style="1324" customWidth="1"/>
    <col min="1082" max="1082" width="1.42578125" style="1324" customWidth="1"/>
    <col min="1083" max="1083" width="8.5703125" style="1324" customWidth="1"/>
    <col min="1084" max="1084" width="13.5703125" style="1324" customWidth="1"/>
    <col min="1085" max="1085" width="19.5703125" style="1324" customWidth="1"/>
    <col min="1086" max="1089" width="9.140625" style="1324"/>
    <col min="1090" max="1090" width="14" style="1324" bestFit="1" customWidth="1"/>
    <col min="1091" max="1282" width="9.140625" style="1324"/>
    <col min="1283" max="1283" width="13.140625" style="1324" customWidth="1"/>
    <col min="1284" max="1284" width="3.5703125" style="1324" customWidth="1"/>
    <col min="1285" max="1285" width="0.5703125" style="1324" customWidth="1"/>
    <col min="1286" max="1286" width="1" style="1324" customWidth="1"/>
    <col min="1287" max="1287" width="1.5703125" style="1324" customWidth="1"/>
    <col min="1288" max="1288" width="0.42578125" style="1324" customWidth="1"/>
    <col min="1289" max="1289" width="5.7109375" style="1324" customWidth="1"/>
    <col min="1290" max="1290" width="2" style="1324" customWidth="1"/>
    <col min="1291" max="1291" width="0.85546875" style="1324" customWidth="1"/>
    <col min="1292" max="1292" width="1.5703125" style="1324" customWidth="1"/>
    <col min="1293" max="1295" width="0.5703125" style="1324" customWidth="1"/>
    <col min="1296" max="1296" width="1" style="1324" customWidth="1"/>
    <col min="1297" max="1297" width="1.5703125" style="1324" customWidth="1"/>
    <col min="1298" max="1298" width="0.5703125" style="1324" customWidth="1"/>
    <col min="1299" max="1299" width="2" style="1324" customWidth="1"/>
    <col min="1300" max="1300" width="3.5703125" style="1324" customWidth="1"/>
    <col min="1301" max="1301" width="1" style="1324" customWidth="1"/>
    <col min="1302" max="1302" width="1.5703125" style="1324" customWidth="1"/>
    <col min="1303" max="1303" width="0.5703125" style="1324" customWidth="1"/>
    <col min="1304" max="1304" width="0.85546875" style="1324" customWidth="1"/>
    <col min="1305" max="1305" width="0.5703125" style="1324" customWidth="1"/>
    <col min="1306" max="1306" width="1" style="1324" customWidth="1"/>
    <col min="1307" max="1307" width="2" style="1324" customWidth="1"/>
    <col min="1308" max="1308" width="1.5703125" style="1324" customWidth="1"/>
    <col min="1309" max="1309" width="2" style="1324" customWidth="1"/>
    <col min="1310" max="1310" width="0.5703125" style="1324" customWidth="1"/>
    <col min="1311" max="1311" width="3" style="1324" customWidth="1"/>
    <col min="1312" max="1312" width="1" style="1324" customWidth="1"/>
    <col min="1313" max="1313" width="0.5703125" style="1324" customWidth="1"/>
    <col min="1314" max="1315" width="1.5703125" style="1324" customWidth="1"/>
    <col min="1316" max="1316" width="0.85546875" style="1324" customWidth="1"/>
    <col min="1317" max="1317" width="0.5703125" style="1324" customWidth="1"/>
    <col min="1318" max="1320" width="1" style="1324" customWidth="1"/>
    <col min="1321" max="1321" width="3.5703125" style="1324" customWidth="1"/>
    <col min="1322" max="1322" width="0.85546875" style="1324" customWidth="1"/>
    <col min="1323" max="1323" width="0.5703125" style="1324" customWidth="1"/>
    <col min="1324" max="1324" width="1.5703125" style="1324" customWidth="1"/>
    <col min="1325" max="1325" width="0.5703125" style="1324" customWidth="1"/>
    <col min="1326" max="1326" width="1.5703125" style="1324" customWidth="1"/>
    <col min="1327" max="1327" width="1" style="1324" customWidth="1"/>
    <col min="1328" max="1328" width="0.5703125" style="1324" customWidth="1"/>
    <col min="1329" max="1329" width="1.5703125" style="1324" customWidth="1"/>
    <col min="1330" max="1330" width="0.42578125" style="1324" customWidth="1"/>
    <col min="1331" max="1332" width="1" style="1324" customWidth="1"/>
    <col min="1333" max="1333" width="0.5703125" style="1324" customWidth="1"/>
    <col min="1334" max="1334" width="2" style="1324" customWidth="1"/>
    <col min="1335" max="1335" width="0.5703125" style="1324" customWidth="1"/>
    <col min="1336" max="1336" width="1.5703125" style="1324" customWidth="1"/>
    <col min="1337" max="1337" width="0.5703125" style="1324" customWidth="1"/>
    <col min="1338" max="1338" width="1.42578125" style="1324" customWidth="1"/>
    <col min="1339" max="1339" width="8.5703125" style="1324" customWidth="1"/>
    <col min="1340" max="1340" width="13.5703125" style="1324" customWidth="1"/>
    <col min="1341" max="1341" width="19.5703125" style="1324" customWidth="1"/>
    <col min="1342" max="1345" width="9.140625" style="1324"/>
    <col min="1346" max="1346" width="14" style="1324" bestFit="1" customWidth="1"/>
    <col min="1347" max="1538" width="9.140625" style="1324"/>
    <col min="1539" max="1539" width="13.140625" style="1324" customWidth="1"/>
    <col min="1540" max="1540" width="3.5703125" style="1324" customWidth="1"/>
    <col min="1541" max="1541" width="0.5703125" style="1324" customWidth="1"/>
    <col min="1542" max="1542" width="1" style="1324" customWidth="1"/>
    <col min="1543" max="1543" width="1.5703125" style="1324" customWidth="1"/>
    <col min="1544" max="1544" width="0.42578125" style="1324" customWidth="1"/>
    <col min="1545" max="1545" width="5.7109375" style="1324" customWidth="1"/>
    <col min="1546" max="1546" width="2" style="1324" customWidth="1"/>
    <col min="1547" max="1547" width="0.85546875" style="1324" customWidth="1"/>
    <col min="1548" max="1548" width="1.5703125" style="1324" customWidth="1"/>
    <col min="1549" max="1551" width="0.5703125" style="1324" customWidth="1"/>
    <col min="1552" max="1552" width="1" style="1324" customWidth="1"/>
    <col min="1553" max="1553" width="1.5703125" style="1324" customWidth="1"/>
    <col min="1554" max="1554" width="0.5703125" style="1324" customWidth="1"/>
    <col min="1555" max="1555" width="2" style="1324" customWidth="1"/>
    <col min="1556" max="1556" width="3.5703125" style="1324" customWidth="1"/>
    <col min="1557" max="1557" width="1" style="1324" customWidth="1"/>
    <col min="1558" max="1558" width="1.5703125" style="1324" customWidth="1"/>
    <col min="1559" max="1559" width="0.5703125" style="1324" customWidth="1"/>
    <col min="1560" max="1560" width="0.85546875" style="1324" customWidth="1"/>
    <col min="1561" max="1561" width="0.5703125" style="1324" customWidth="1"/>
    <col min="1562" max="1562" width="1" style="1324" customWidth="1"/>
    <col min="1563" max="1563" width="2" style="1324" customWidth="1"/>
    <col min="1564" max="1564" width="1.5703125" style="1324" customWidth="1"/>
    <col min="1565" max="1565" width="2" style="1324" customWidth="1"/>
    <col min="1566" max="1566" width="0.5703125" style="1324" customWidth="1"/>
    <col min="1567" max="1567" width="3" style="1324" customWidth="1"/>
    <col min="1568" max="1568" width="1" style="1324" customWidth="1"/>
    <col min="1569" max="1569" width="0.5703125" style="1324" customWidth="1"/>
    <col min="1570" max="1571" width="1.5703125" style="1324" customWidth="1"/>
    <col min="1572" max="1572" width="0.85546875" style="1324" customWidth="1"/>
    <col min="1573" max="1573" width="0.5703125" style="1324" customWidth="1"/>
    <col min="1574" max="1576" width="1" style="1324" customWidth="1"/>
    <col min="1577" max="1577" width="3.5703125" style="1324" customWidth="1"/>
    <col min="1578" max="1578" width="0.85546875" style="1324" customWidth="1"/>
    <col min="1579" max="1579" width="0.5703125" style="1324" customWidth="1"/>
    <col min="1580" max="1580" width="1.5703125" style="1324" customWidth="1"/>
    <col min="1581" max="1581" width="0.5703125" style="1324" customWidth="1"/>
    <col min="1582" max="1582" width="1.5703125" style="1324" customWidth="1"/>
    <col min="1583" max="1583" width="1" style="1324" customWidth="1"/>
    <col min="1584" max="1584" width="0.5703125" style="1324" customWidth="1"/>
    <col min="1585" max="1585" width="1.5703125" style="1324" customWidth="1"/>
    <col min="1586" max="1586" width="0.42578125" style="1324" customWidth="1"/>
    <col min="1587" max="1588" width="1" style="1324" customWidth="1"/>
    <col min="1589" max="1589" width="0.5703125" style="1324" customWidth="1"/>
    <col min="1590" max="1590" width="2" style="1324" customWidth="1"/>
    <col min="1591" max="1591" width="0.5703125" style="1324" customWidth="1"/>
    <col min="1592" max="1592" width="1.5703125" style="1324" customWidth="1"/>
    <col min="1593" max="1593" width="0.5703125" style="1324" customWidth="1"/>
    <col min="1594" max="1594" width="1.42578125" style="1324" customWidth="1"/>
    <col min="1595" max="1595" width="8.5703125" style="1324" customWidth="1"/>
    <col min="1596" max="1596" width="13.5703125" style="1324" customWidth="1"/>
    <col min="1597" max="1597" width="19.5703125" style="1324" customWidth="1"/>
    <col min="1598" max="1601" width="9.140625" style="1324"/>
    <col min="1602" max="1602" width="14" style="1324" bestFit="1" customWidth="1"/>
    <col min="1603" max="1794" width="9.140625" style="1324"/>
    <col min="1795" max="1795" width="13.140625" style="1324" customWidth="1"/>
    <col min="1796" max="1796" width="3.5703125" style="1324" customWidth="1"/>
    <col min="1797" max="1797" width="0.5703125" style="1324" customWidth="1"/>
    <col min="1798" max="1798" width="1" style="1324" customWidth="1"/>
    <col min="1799" max="1799" width="1.5703125" style="1324" customWidth="1"/>
    <col min="1800" max="1800" width="0.42578125" style="1324" customWidth="1"/>
    <col min="1801" max="1801" width="5.7109375" style="1324" customWidth="1"/>
    <col min="1802" max="1802" width="2" style="1324" customWidth="1"/>
    <col min="1803" max="1803" width="0.85546875" style="1324" customWidth="1"/>
    <col min="1804" max="1804" width="1.5703125" style="1324" customWidth="1"/>
    <col min="1805" max="1807" width="0.5703125" style="1324" customWidth="1"/>
    <col min="1808" max="1808" width="1" style="1324" customWidth="1"/>
    <col min="1809" max="1809" width="1.5703125" style="1324" customWidth="1"/>
    <col min="1810" max="1810" width="0.5703125" style="1324" customWidth="1"/>
    <col min="1811" max="1811" width="2" style="1324" customWidth="1"/>
    <col min="1812" max="1812" width="3.5703125" style="1324" customWidth="1"/>
    <col min="1813" max="1813" width="1" style="1324" customWidth="1"/>
    <col min="1814" max="1814" width="1.5703125" style="1324" customWidth="1"/>
    <col min="1815" max="1815" width="0.5703125" style="1324" customWidth="1"/>
    <col min="1816" max="1816" width="0.85546875" style="1324" customWidth="1"/>
    <col min="1817" max="1817" width="0.5703125" style="1324" customWidth="1"/>
    <col min="1818" max="1818" width="1" style="1324" customWidth="1"/>
    <col min="1819" max="1819" width="2" style="1324" customWidth="1"/>
    <col min="1820" max="1820" width="1.5703125" style="1324" customWidth="1"/>
    <col min="1821" max="1821" width="2" style="1324" customWidth="1"/>
    <col min="1822" max="1822" width="0.5703125" style="1324" customWidth="1"/>
    <col min="1823" max="1823" width="3" style="1324" customWidth="1"/>
    <col min="1824" max="1824" width="1" style="1324" customWidth="1"/>
    <col min="1825" max="1825" width="0.5703125" style="1324" customWidth="1"/>
    <col min="1826" max="1827" width="1.5703125" style="1324" customWidth="1"/>
    <col min="1828" max="1828" width="0.85546875" style="1324" customWidth="1"/>
    <col min="1829" max="1829" width="0.5703125" style="1324" customWidth="1"/>
    <col min="1830" max="1832" width="1" style="1324" customWidth="1"/>
    <col min="1833" max="1833" width="3.5703125" style="1324" customWidth="1"/>
    <col min="1834" max="1834" width="0.85546875" style="1324" customWidth="1"/>
    <col min="1835" max="1835" width="0.5703125" style="1324" customWidth="1"/>
    <col min="1836" max="1836" width="1.5703125" style="1324" customWidth="1"/>
    <col min="1837" max="1837" width="0.5703125" style="1324" customWidth="1"/>
    <col min="1838" max="1838" width="1.5703125" style="1324" customWidth="1"/>
    <col min="1839" max="1839" width="1" style="1324" customWidth="1"/>
    <col min="1840" max="1840" width="0.5703125" style="1324" customWidth="1"/>
    <col min="1841" max="1841" width="1.5703125" style="1324" customWidth="1"/>
    <col min="1842" max="1842" width="0.42578125" style="1324" customWidth="1"/>
    <col min="1843" max="1844" width="1" style="1324" customWidth="1"/>
    <col min="1845" max="1845" width="0.5703125" style="1324" customWidth="1"/>
    <col min="1846" max="1846" width="2" style="1324" customWidth="1"/>
    <col min="1847" max="1847" width="0.5703125" style="1324" customWidth="1"/>
    <col min="1848" max="1848" width="1.5703125" style="1324" customWidth="1"/>
    <col min="1849" max="1849" width="0.5703125" style="1324" customWidth="1"/>
    <col min="1850" max="1850" width="1.42578125" style="1324" customWidth="1"/>
    <col min="1851" max="1851" width="8.5703125" style="1324" customWidth="1"/>
    <col min="1852" max="1852" width="13.5703125" style="1324" customWidth="1"/>
    <col min="1853" max="1853" width="19.5703125" style="1324" customWidth="1"/>
    <col min="1854" max="1857" width="9.140625" style="1324"/>
    <col min="1858" max="1858" width="14" style="1324" bestFit="1" customWidth="1"/>
    <col min="1859" max="2050" width="9.140625" style="1324"/>
    <col min="2051" max="2051" width="13.140625" style="1324" customWidth="1"/>
    <col min="2052" max="2052" width="3.5703125" style="1324" customWidth="1"/>
    <col min="2053" max="2053" width="0.5703125" style="1324" customWidth="1"/>
    <col min="2054" max="2054" width="1" style="1324" customWidth="1"/>
    <col min="2055" max="2055" width="1.5703125" style="1324" customWidth="1"/>
    <col min="2056" max="2056" width="0.42578125" style="1324" customWidth="1"/>
    <col min="2057" max="2057" width="5.7109375" style="1324" customWidth="1"/>
    <col min="2058" max="2058" width="2" style="1324" customWidth="1"/>
    <col min="2059" max="2059" width="0.85546875" style="1324" customWidth="1"/>
    <col min="2060" max="2060" width="1.5703125" style="1324" customWidth="1"/>
    <col min="2061" max="2063" width="0.5703125" style="1324" customWidth="1"/>
    <col min="2064" max="2064" width="1" style="1324" customWidth="1"/>
    <col min="2065" max="2065" width="1.5703125" style="1324" customWidth="1"/>
    <col min="2066" max="2066" width="0.5703125" style="1324" customWidth="1"/>
    <col min="2067" max="2067" width="2" style="1324" customWidth="1"/>
    <col min="2068" max="2068" width="3.5703125" style="1324" customWidth="1"/>
    <col min="2069" max="2069" width="1" style="1324" customWidth="1"/>
    <col min="2070" max="2070" width="1.5703125" style="1324" customWidth="1"/>
    <col min="2071" max="2071" width="0.5703125" style="1324" customWidth="1"/>
    <col min="2072" max="2072" width="0.85546875" style="1324" customWidth="1"/>
    <col min="2073" max="2073" width="0.5703125" style="1324" customWidth="1"/>
    <col min="2074" max="2074" width="1" style="1324" customWidth="1"/>
    <col min="2075" max="2075" width="2" style="1324" customWidth="1"/>
    <col min="2076" max="2076" width="1.5703125" style="1324" customWidth="1"/>
    <col min="2077" max="2077" width="2" style="1324" customWidth="1"/>
    <col min="2078" max="2078" width="0.5703125" style="1324" customWidth="1"/>
    <col min="2079" max="2079" width="3" style="1324" customWidth="1"/>
    <col min="2080" max="2080" width="1" style="1324" customWidth="1"/>
    <col min="2081" max="2081" width="0.5703125" style="1324" customWidth="1"/>
    <col min="2082" max="2083" width="1.5703125" style="1324" customWidth="1"/>
    <col min="2084" max="2084" width="0.85546875" style="1324" customWidth="1"/>
    <col min="2085" max="2085" width="0.5703125" style="1324" customWidth="1"/>
    <col min="2086" max="2088" width="1" style="1324" customWidth="1"/>
    <col min="2089" max="2089" width="3.5703125" style="1324" customWidth="1"/>
    <col min="2090" max="2090" width="0.85546875" style="1324" customWidth="1"/>
    <col min="2091" max="2091" width="0.5703125" style="1324" customWidth="1"/>
    <col min="2092" max="2092" width="1.5703125" style="1324" customWidth="1"/>
    <col min="2093" max="2093" width="0.5703125" style="1324" customWidth="1"/>
    <col min="2094" max="2094" width="1.5703125" style="1324" customWidth="1"/>
    <col min="2095" max="2095" width="1" style="1324" customWidth="1"/>
    <col min="2096" max="2096" width="0.5703125" style="1324" customWidth="1"/>
    <col min="2097" max="2097" width="1.5703125" style="1324" customWidth="1"/>
    <col min="2098" max="2098" width="0.42578125" style="1324" customWidth="1"/>
    <col min="2099" max="2100" width="1" style="1324" customWidth="1"/>
    <col min="2101" max="2101" width="0.5703125" style="1324" customWidth="1"/>
    <col min="2102" max="2102" width="2" style="1324" customWidth="1"/>
    <col min="2103" max="2103" width="0.5703125" style="1324" customWidth="1"/>
    <col min="2104" max="2104" width="1.5703125" style="1324" customWidth="1"/>
    <col min="2105" max="2105" width="0.5703125" style="1324" customWidth="1"/>
    <col min="2106" max="2106" width="1.42578125" style="1324" customWidth="1"/>
    <col min="2107" max="2107" width="8.5703125" style="1324" customWidth="1"/>
    <col min="2108" max="2108" width="13.5703125" style="1324" customWidth="1"/>
    <col min="2109" max="2109" width="19.5703125" style="1324" customWidth="1"/>
    <col min="2110" max="2113" width="9.140625" style="1324"/>
    <col min="2114" max="2114" width="14" style="1324" bestFit="1" customWidth="1"/>
    <col min="2115" max="2306" width="9.140625" style="1324"/>
    <col min="2307" max="2307" width="13.140625" style="1324" customWidth="1"/>
    <col min="2308" max="2308" width="3.5703125" style="1324" customWidth="1"/>
    <col min="2309" max="2309" width="0.5703125" style="1324" customWidth="1"/>
    <col min="2310" max="2310" width="1" style="1324" customWidth="1"/>
    <col min="2311" max="2311" width="1.5703125" style="1324" customWidth="1"/>
    <col min="2312" max="2312" width="0.42578125" style="1324" customWidth="1"/>
    <col min="2313" max="2313" width="5.7109375" style="1324" customWidth="1"/>
    <col min="2314" max="2314" width="2" style="1324" customWidth="1"/>
    <col min="2315" max="2315" width="0.85546875" style="1324" customWidth="1"/>
    <col min="2316" max="2316" width="1.5703125" style="1324" customWidth="1"/>
    <col min="2317" max="2319" width="0.5703125" style="1324" customWidth="1"/>
    <col min="2320" max="2320" width="1" style="1324" customWidth="1"/>
    <col min="2321" max="2321" width="1.5703125" style="1324" customWidth="1"/>
    <col min="2322" max="2322" width="0.5703125" style="1324" customWidth="1"/>
    <col min="2323" max="2323" width="2" style="1324" customWidth="1"/>
    <col min="2324" max="2324" width="3.5703125" style="1324" customWidth="1"/>
    <col min="2325" max="2325" width="1" style="1324" customWidth="1"/>
    <col min="2326" max="2326" width="1.5703125" style="1324" customWidth="1"/>
    <col min="2327" max="2327" width="0.5703125" style="1324" customWidth="1"/>
    <col min="2328" max="2328" width="0.85546875" style="1324" customWidth="1"/>
    <col min="2329" max="2329" width="0.5703125" style="1324" customWidth="1"/>
    <col min="2330" max="2330" width="1" style="1324" customWidth="1"/>
    <col min="2331" max="2331" width="2" style="1324" customWidth="1"/>
    <col min="2332" max="2332" width="1.5703125" style="1324" customWidth="1"/>
    <col min="2333" max="2333" width="2" style="1324" customWidth="1"/>
    <col min="2334" max="2334" width="0.5703125" style="1324" customWidth="1"/>
    <col min="2335" max="2335" width="3" style="1324" customWidth="1"/>
    <col min="2336" max="2336" width="1" style="1324" customWidth="1"/>
    <col min="2337" max="2337" width="0.5703125" style="1324" customWidth="1"/>
    <col min="2338" max="2339" width="1.5703125" style="1324" customWidth="1"/>
    <col min="2340" max="2340" width="0.85546875" style="1324" customWidth="1"/>
    <col min="2341" max="2341" width="0.5703125" style="1324" customWidth="1"/>
    <col min="2342" max="2344" width="1" style="1324" customWidth="1"/>
    <col min="2345" max="2345" width="3.5703125" style="1324" customWidth="1"/>
    <col min="2346" max="2346" width="0.85546875" style="1324" customWidth="1"/>
    <col min="2347" max="2347" width="0.5703125" style="1324" customWidth="1"/>
    <col min="2348" max="2348" width="1.5703125" style="1324" customWidth="1"/>
    <col min="2349" max="2349" width="0.5703125" style="1324" customWidth="1"/>
    <col min="2350" max="2350" width="1.5703125" style="1324" customWidth="1"/>
    <col min="2351" max="2351" width="1" style="1324" customWidth="1"/>
    <col min="2352" max="2352" width="0.5703125" style="1324" customWidth="1"/>
    <col min="2353" max="2353" width="1.5703125" style="1324" customWidth="1"/>
    <col min="2354" max="2354" width="0.42578125" style="1324" customWidth="1"/>
    <col min="2355" max="2356" width="1" style="1324" customWidth="1"/>
    <col min="2357" max="2357" width="0.5703125" style="1324" customWidth="1"/>
    <col min="2358" max="2358" width="2" style="1324" customWidth="1"/>
    <col min="2359" max="2359" width="0.5703125" style="1324" customWidth="1"/>
    <col min="2360" max="2360" width="1.5703125" style="1324" customWidth="1"/>
    <col min="2361" max="2361" width="0.5703125" style="1324" customWidth="1"/>
    <col min="2362" max="2362" width="1.42578125" style="1324" customWidth="1"/>
    <col min="2363" max="2363" width="8.5703125" style="1324" customWidth="1"/>
    <col min="2364" max="2364" width="13.5703125" style="1324" customWidth="1"/>
    <col min="2365" max="2365" width="19.5703125" style="1324" customWidth="1"/>
    <col min="2366" max="2369" width="9.140625" style="1324"/>
    <col min="2370" max="2370" width="14" style="1324" bestFit="1" customWidth="1"/>
    <col min="2371" max="2562" width="9.140625" style="1324"/>
    <col min="2563" max="2563" width="13.140625" style="1324" customWidth="1"/>
    <col min="2564" max="2564" width="3.5703125" style="1324" customWidth="1"/>
    <col min="2565" max="2565" width="0.5703125" style="1324" customWidth="1"/>
    <col min="2566" max="2566" width="1" style="1324" customWidth="1"/>
    <col min="2567" max="2567" width="1.5703125" style="1324" customWidth="1"/>
    <col min="2568" max="2568" width="0.42578125" style="1324" customWidth="1"/>
    <col min="2569" max="2569" width="5.7109375" style="1324" customWidth="1"/>
    <col min="2570" max="2570" width="2" style="1324" customWidth="1"/>
    <col min="2571" max="2571" width="0.85546875" style="1324" customWidth="1"/>
    <col min="2572" max="2572" width="1.5703125" style="1324" customWidth="1"/>
    <col min="2573" max="2575" width="0.5703125" style="1324" customWidth="1"/>
    <col min="2576" max="2576" width="1" style="1324" customWidth="1"/>
    <col min="2577" max="2577" width="1.5703125" style="1324" customWidth="1"/>
    <col min="2578" max="2578" width="0.5703125" style="1324" customWidth="1"/>
    <col min="2579" max="2579" width="2" style="1324" customWidth="1"/>
    <col min="2580" max="2580" width="3.5703125" style="1324" customWidth="1"/>
    <col min="2581" max="2581" width="1" style="1324" customWidth="1"/>
    <col min="2582" max="2582" width="1.5703125" style="1324" customWidth="1"/>
    <col min="2583" max="2583" width="0.5703125" style="1324" customWidth="1"/>
    <col min="2584" max="2584" width="0.85546875" style="1324" customWidth="1"/>
    <col min="2585" max="2585" width="0.5703125" style="1324" customWidth="1"/>
    <col min="2586" max="2586" width="1" style="1324" customWidth="1"/>
    <col min="2587" max="2587" width="2" style="1324" customWidth="1"/>
    <col min="2588" max="2588" width="1.5703125" style="1324" customWidth="1"/>
    <col min="2589" max="2589" width="2" style="1324" customWidth="1"/>
    <col min="2590" max="2590" width="0.5703125" style="1324" customWidth="1"/>
    <col min="2591" max="2591" width="3" style="1324" customWidth="1"/>
    <col min="2592" max="2592" width="1" style="1324" customWidth="1"/>
    <col min="2593" max="2593" width="0.5703125" style="1324" customWidth="1"/>
    <col min="2594" max="2595" width="1.5703125" style="1324" customWidth="1"/>
    <col min="2596" max="2596" width="0.85546875" style="1324" customWidth="1"/>
    <col min="2597" max="2597" width="0.5703125" style="1324" customWidth="1"/>
    <col min="2598" max="2600" width="1" style="1324" customWidth="1"/>
    <col min="2601" max="2601" width="3.5703125" style="1324" customWidth="1"/>
    <col min="2602" max="2602" width="0.85546875" style="1324" customWidth="1"/>
    <col min="2603" max="2603" width="0.5703125" style="1324" customWidth="1"/>
    <col min="2604" max="2604" width="1.5703125" style="1324" customWidth="1"/>
    <col min="2605" max="2605" width="0.5703125" style="1324" customWidth="1"/>
    <col min="2606" max="2606" width="1.5703125" style="1324" customWidth="1"/>
    <col min="2607" max="2607" width="1" style="1324" customWidth="1"/>
    <col min="2608" max="2608" width="0.5703125" style="1324" customWidth="1"/>
    <col min="2609" max="2609" width="1.5703125" style="1324" customWidth="1"/>
    <col min="2610" max="2610" width="0.42578125" style="1324" customWidth="1"/>
    <col min="2611" max="2612" width="1" style="1324" customWidth="1"/>
    <col min="2613" max="2613" width="0.5703125" style="1324" customWidth="1"/>
    <col min="2614" max="2614" width="2" style="1324" customWidth="1"/>
    <col min="2615" max="2615" width="0.5703125" style="1324" customWidth="1"/>
    <col min="2616" max="2616" width="1.5703125" style="1324" customWidth="1"/>
    <col min="2617" max="2617" width="0.5703125" style="1324" customWidth="1"/>
    <col min="2618" max="2618" width="1.42578125" style="1324" customWidth="1"/>
    <col min="2619" max="2619" width="8.5703125" style="1324" customWidth="1"/>
    <col min="2620" max="2620" width="13.5703125" style="1324" customWidth="1"/>
    <col min="2621" max="2621" width="19.5703125" style="1324" customWidth="1"/>
    <col min="2622" max="2625" width="9.140625" style="1324"/>
    <col min="2626" max="2626" width="14" style="1324" bestFit="1" customWidth="1"/>
    <col min="2627" max="2818" width="9.140625" style="1324"/>
    <col min="2819" max="2819" width="13.140625" style="1324" customWidth="1"/>
    <col min="2820" max="2820" width="3.5703125" style="1324" customWidth="1"/>
    <col min="2821" max="2821" width="0.5703125" style="1324" customWidth="1"/>
    <col min="2822" max="2822" width="1" style="1324" customWidth="1"/>
    <col min="2823" max="2823" width="1.5703125" style="1324" customWidth="1"/>
    <col min="2824" max="2824" width="0.42578125" style="1324" customWidth="1"/>
    <col min="2825" max="2825" width="5.7109375" style="1324" customWidth="1"/>
    <col min="2826" max="2826" width="2" style="1324" customWidth="1"/>
    <col min="2827" max="2827" width="0.85546875" style="1324" customWidth="1"/>
    <col min="2828" max="2828" width="1.5703125" style="1324" customWidth="1"/>
    <col min="2829" max="2831" width="0.5703125" style="1324" customWidth="1"/>
    <col min="2832" max="2832" width="1" style="1324" customWidth="1"/>
    <col min="2833" max="2833" width="1.5703125" style="1324" customWidth="1"/>
    <col min="2834" max="2834" width="0.5703125" style="1324" customWidth="1"/>
    <col min="2835" max="2835" width="2" style="1324" customWidth="1"/>
    <col min="2836" max="2836" width="3.5703125" style="1324" customWidth="1"/>
    <col min="2837" max="2837" width="1" style="1324" customWidth="1"/>
    <col min="2838" max="2838" width="1.5703125" style="1324" customWidth="1"/>
    <col min="2839" max="2839" width="0.5703125" style="1324" customWidth="1"/>
    <col min="2840" max="2840" width="0.85546875" style="1324" customWidth="1"/>
    <col min="2841" max="2841" width="0.5703125" style="1324" customWidth="1"/>
    <col min="2842" max="2842" width="1" style="1324" customWidth="1"/>
    <col min="2843" max="2843" width="2" style="1324" customWidth="1"/>
    <col min="2844" max="2844" width="1.5703125" style="1324" customWidth="1"/>
    <col min="2845" max="2845" width="2" style="1324" customWidth="1"/>
    <col min="2846" max="2846" width="0.5703125" style="1324" customWidth="1"/>
    <col min="2847" max="2847" width="3" style="1324" customWidth="1"/>
    <col min="2848" max="2848" width="1" style="1324" customWidth="1"/>
    <col min="2849" max="2849" width="0.5703125" style="1324" customWidth="1"/>
    <col min="2850" max="2851" width="1.5703125" style="1324" customWidth="1"/>
    <col min="2852" max="2852" width="0.85546875" style="1324" customWidth="1"/>
    <col min="2853" max="2853" width="0.5703125" style="1324" customWidth="1"/>
    <col min="2854" max="2856" width="1" style="1324" customWidth="1"/>
    <col min="2857" max="2857" width="3.5703125" style="1324" customWidth="1"/>
    <col min="2858" max="2858" width="0.85546875" style="1324" customWidth="1"/>
    <col min="2859" max="2859" width="0.5703125" style="1324" customWidth="1"/>
    <col min="2860" max="2860" width="1.5703125" style="1324" customWidth="1"/>
    <col min="2861" max="2861" width="0.5703125" style="1324" customWidth="1"/>
    <col min="2862" max="2862" width="1.5703125" style="1324" customWidth="1"/>
    <col min="2863" max="2863" width="1" style="1324" customWidth="1"/>
    <col min="2864" max="2864" width="0.5703125" style="1324" customWidth="1"/>
    <col min="2865" max="2865" width="1.5703125" style="1324" customWidth="1"/>
    <col min="2866" max="2866" width="0.42578125" style="1324" customWidth="1"/>
    <col min="2867" max="2868" width="1" style="1324" customWidth="1"/>
    <col min="2869" max="2869" width="0.5703125" style="1324" customWidth="1"/>
    <col min="2870" max="2870" width="2" style="1324" customWidth="1"/>
    <col min="2871" max="2871" width="0.5703125" style="1324" customWidth="1"/>
    <col min="2872" max="2872" width="1.5703125" style="1324" customWidth="1"/>
    <col min="2873" max="2873" width="0.5703125" style="1324" customWidth="1"/>
    <col min="2874" max="2874" width="1.42578125" style="1324" customWidth="1"/>
    <col min="2875" max="2875" width="8.5703125" style="1324" customWidth="1"/>
    <col min="2876" max="2876" width="13.5703125" style="1324" customWidth="1"/>
    <col min="2877" max="2877" width="19.5703125" style="1324" customWidth="1"/>
    <col min="2878" max="2881" width="9.140625" style="1324"/>
    <col min="2882" max="2882" width="14" style="1324" bestFit="1" customWidth="1"/>
    <col min="2883" max="3074" width="9.140625" style="1324"/>
    <col min="3075" max="3075" width="13.140625" style="1324" customWidth="1"/>
    <col min="3076" max="3076" width="3.5703125" style="1324" customWidth="1"/>
    <col min="3077" max="3077" width="0.5703125" style="1324" customWidth="1"/>
    <col min="3078" max="3078" width="1" style="1324" customWidth="1"/>
    <col min="3079" max="3079" width="1.5703125" style="1324" customWidth="1"/>
    <col min="3080" max="3080" width="0.42578125" style="1324" customWidth="1"/>
    <col min="3081" max="3081" width="5.7109375" style="1324" customWidth="1"/>
    <col min="3082" max="3082" width="2" style="1324" customWidth="1"/>
    <col min="3083" max="3083" width="0.85546875" style="1324" customWidth="1"/>
    <col min="3084" max="3084" width="1.5703125" style="1324" customWidth="1"/>
    <col min="3085" max="3087" width="0.5703125" style="1324" customWidth="1"/>
    <col min="3088" max="3088" width="1" style="1324" customWidth="1"/>
    <col min="3089" max="3089" width="1.5703125" style="1324" customWidth="1"/>
    <col min="3090" max="3090" width="0.5703125" style="1324" customWidth="1"/>
    <col min="3091" max="3091" width="2" style="1324" customWidth="1"/>
    <col min="3092" max="3092" width="3.5703125" style="1324" customWidth="1"/>
    <col min="3093" max="3093" width="1" style="1324" customWidth="1"/>
    <col min="3094" max="3094" width="1.5703125" style="1324" customWidth="1"/>
    <col min="3095" max="3095" width="0.5703125" style="1324" customWidth="1"/>
    <col min="3096" max="3096" width="0.85546875" style="1324" customWidth="1"/>
    <col min="3097" max="3097" width="0.5703125" style="1324" customWidth="1"/>
    <col min="3098" max="3098" width="1" style="1324" customWidth="1"/>
    <col min="3099" max="3099" width="2" style="1324" customWidth="1"/>
    <col min="3100" max="3100" width="1.5703125" style="1324" customWidth="1"/>
    <col min="3101" max="3101" width="2" style="1324" customWidth="1"/>
    <col min="3102" max="3102" width="0.5703125" style="1324" customWidth="1"/>
    <col min="3103" max="3103" width="3" style="1324" customWidth="1"/>
    <col min="3104" max="3104" width="1" style="1324" customWidth="1"/>
    <col min="3105" max="3105" width="0.5703125" style="1324" customWidth="1"/>
    <col min="3106" max="3107" width="1.5703125" style="1324" customWidth="1"/>
    <col min="3108" max="3108" width="0.85546875" style="1324" customWidth="1"/>
    <col min="3109" max="3109" width="0.5703125" style="1324" customWidth="1"/>
    <col min="3110" max="3112" width="1" style="1324" customWidth="1"/>
    <col min="3113" max="3113" width="3.5703125" style="1324" customWidth="1"/>
    <col min="3114" max="3114" width="0.85546875" style="1324" customWidth="1"/>
    <col min="3115" max="3115" width="0.5703125" style="1324" customWidth="1"/>
    <col min="3116" max="3116" width="1.5703125" style="1324" customWidth="1"/>
    <col min="3117" max="3117" width="0.5703125" style="1324" customWidth="1"/>
    <col min="3118" max="3118" width="1.5703125" style="1324" customWidth="1"/>
    <col min="3119" max="3119" width="1" style="1324" customWidth="1"/>
    <col min="3120" max="3120" width="0.5703125" style="1324" customWidth="1"/>
    <col min="3121" max="3121" width="1.5703125" style="1324" customWidth="1"/>
    <col min="3122" max="3122" width="0.42578125" style="1324" customWidth="1"/>
    <col min="3123" max="3124" width="1" style="1324" customWidth="1"/>
    <col min="3125" max="3125" width="0.5703125" style="1324" customWidth="1"/>
    <col min="3126" max="3126" width="2" style="1324" customWidth="1"/>
    <col min="3127" max="3127" width="0.5703125" style="1324" customWidth="1"/>
    <col min="3128" max="3128" width="1.5703125" style="1324" customWidth="1"/>
    <col min="3129" max="3129" width="0.5703125" style="1324" customWidth="1"/>
    <col min="3130" max="3130" width="1.42578125" style="1324" customWidth="1"/>
    <col min="3131" max="3131" width="8.5703125" style="1324" customWidth="1"/>
    <col min="3132" max="3132" width="13.5703125" style="1324" customWidth="1"/>
    <col min="3133" max="3133" width="19.5703125" style="1324" customWidth="1"/>
    <col min="3134" max="3137" width="9.140625" style="1324"/>
    <col min="3138" max="3138" width="14" style="1324" bestFit="1" customWidth="1"/>
    <col min="3139" max="3330" width="9.140625" style="1324"/>
    <col min="3331" max="3331" width="13.140625" style="1324" customWidth="1"/>
    <col min="3332" max="3332" width="3.5703125" style="1324" customWidth="1"/>
    <col min="3333" max="3333" width="0.5703125" style="1324" customWidth="1"/>
    <col min="3334" max="3334" width="1" style="1324" customWidth="1"/>
    <col min="3335" max="3335" width="1.5703125" style="1324" customWidth="1"/>
    <col min="3336" max="3336" width="0.42578125" style="1324" customWidth="1"/>
    <col min="3337" max="3337" width="5.7109375" style="1324" customWidth="1"/>
    <col min="3338" max="3338" width="2" style="1324" customWidth="1"/>
    <col min="3339" max="3339" width="0.85546875" style="1324" customWidth="1"/>
    <col min="3340" max="3340" width="1.5703125" style="1324" customWidth="1"/>
    <col min="3341" max="3343" width="0.5703125" style="1324" customWidth="1"/>
    <col min="3344" max="3344" width="1" style="1324" customWidth="1"/>
    <col min="3345" max="3345" width="1.5703125" style="1324" customWidth="1"/>
    <col min="3346" max="3346" width="0.5703125" style="1324" customWidth="1"/>
    <col min="3347" max="3347" width="2" style="1324" customWidth="1"/>
    <col min="3348" max="3348" width="3.5703125" style="1324" customWidth="1"/>
    <col min="3349" max="3349" width="1" style="1324" customWidth="1"/>
    <col min="3350" max="3350" width="1.5703125" style="1324" customWidth="1"/>
    <col min="3351" max="3351" width="0.5703125" style="1324" customWidth="1"/>
    <col min="3352" max="3352" width="0.85546875" style="1324" customWidth="1"/>
    <col min="3353" max="3353" width="0.5703125" style="1324" customWidth="1"/>
    <col min="3354" max="3354" width="1" style="1324" customWidth="1"/>
    <col min="3355" max="3355" width="2" style="1324" customWidth="1"/>
    <col min="3356" max="3356" width="1.5703125" style="1324" customWidth="1"/>
    <col min="3357" max="3357" width="2" style="1324" customWidth="1"/>
    <col min="3358" max="3358" width="0.5703125" style="1324" customWidth="1"/>
    <col min="3359" max="3359" width="3" style="1324" customWidth="1"/>
    <col min="3360" max="3360" width="1" style="1324" customWidth="1"/>
    <col min="3361" max="3361" width="0.5703125" style="1324" customWidth="1"/>
    <col min="3362" max="3363" width="1.5703125" style="1324" customWidth="1"/>
    <col min="3364" max="3364" width="0.85546875" style="1324" customWidth="1"/>
    <col min="3365" max="3365" width="0.5703125" style="1324" customWidth="1"/>
    <col min="3366" max="3368" width="1" style="1324" customWidth="1"/>
    <col min="3369" max="3369" width="3.5703125" style="1324" customWidth="1"/>
    <col min="3370" max="3370" width="0.85546875" style="1324" customWidth="1"/>
    <col min="3371" max="3371" width="0.5703125" style="1324" customWidth="1"/>
    <col min="3372" max="3372" width="1.5703125" style="1324" customWidth="1"/>
    <col min="3373" max="3373" width="0.5703125" style="1324" customWidth="1"/>
    <col min="3374" max="3374" width="1.5703125" style="1324" customWidth="1"/>
    <col min="3375" max="3375" width="1" style="1324" customWidth="1"/>
    <col min="3376" max="3376" width="0.5703125" style="1324" customWidth="1"/>
    <col min="3377" max="3377" width="1.5703125" style="1324" customWidth="1"/>
    <col min="3378" max="3378" width="0.42578125" style="1324" customWidth="1"/>
    <col min="3379" max="3380" width="1" style="1324" customWidth="1"/>
    <col min="3381" max="3381" width="0.5703125" style="1324" customWidth="1"/>
    <col min="3382" max="3382" width="2" style="1324" customWidth="1"/>
    <col min="3383" max="3383" width="0.5703125" style="1324" customWidth="1"/>
    <col min="3384" max="3384" width="1.5703125" style="1324" customWidth="1"/>
    <col min="3385" max="3385" width="0.5703125" style="1324" customWidth="1"/>
    <col min="3386" max="3386" width="1.42578125" style="1324" customWidth="1"/>
    <col min="3387" max="3387" width="8.5703125" style="1324" customWidth="1"/>
    <col min="3388" max="3388" width="13.5703125" style="1324" customWidth="1"/>
    <col min="3389" max="3389" width="19.5703125" style="1324" customWidth="1"/>
    <col min="3390" max="3393" width="9.140625" style="1324"/>
    <col min="3394" max="3394" width="14" style="1324" bestFit="1" customWidth="1"/>
    <col min="3395" max="3586" width="9.140625" style="1324"/>
    <col min="3587" max="3587" width="13.140625" style="1324" customWidth="1"/>
    <col min="3588" max="3588" width="3.5703125" style="1324" customWidth="1"/>
    <col min="3589" max="3589" width="0.5703125" style="1324" customWidth="1"/>
    <col min="3590" max="3590" width="1" style="1324" customWidth="1"/>
    <col min="3591" max="3591" width="1.5703125" style="1324" customWidth="1"/>
    <col min="3592" max="3592" width="0.42578125" style="1324" customWidth="1"/>
    <col min="3593" max="3593" width="5.7109375" style="1324" customWidth="1"/>
    <col min="3594" max="3594" width="2" style="1324" customWidth="1"/>
    <col min="3595" max="3595" width="0.85546875" style="1324" customWidth="1"/>
    <col min="3596" max="3596" width="1.5703125" style="1324" customWidth="1"/>
    <col min="3597" max="3599" width="0.5703125" style="1324" customWidth="1"/>
    <col min="3600" max="3600" width="1" style="1324" customWidth="1"/>
    <col min="3601" max="3601" width="1.5703125" style="1324" customWidth="1"/>
    <col min="3602" max="3602" width="0.5703125" style="1324" customWidth="1"/>
    <col min="3603" max="3603" width="2" style="1324" customWidth="1"/>
    <col min="3604" max="3604" width="3.5703125" style="1324" customWidth="1"/>
    <col min="3605" max="3605" width="1" style="1324" customWidth="1"/>
    <col min="3606" max="3606" width="1.5703125" style="1324" customWidth="1"/>
    <col min="3607" max="3607" width="0.5703125" style="1324" customWidth="1"/>
    <col min="3608" max="3608" width="0.85546875" style="1324" customWidth="1"/>
    <col min="3609" max="3609" width="0.5703125" style="1324" customWidth="1"/>
    <col min="3610" max="3610" width="1" style="1324" customWidth="1"/>
    <col min="3611" max="3611" width="2" style="1324" customWidth="1"/>
    <col min="3612" max="3612" width="1.5703125" style="1324" customWidth="1"/>
    <col min="3613" max="3613" width="2" style="1324" customWidth="1"/>
    <col min="3614" max="3614" width="0.5703125" style="1324" customWidth="1"/>
    <col min="3615" max="3615" width="3" style="1324" customWidth="1"/>
    <col min="3616" max="3616" width="1" style="1324" customWidth="1"/>
    <col min="3617" max="3617" width="0.5703125" style="1324" customWidth="1"/>
    <col min="3618" max="3619" width="1.5703125" style="1324" customWidth="1"/>
    <col min="3620" max="3620" width="0.85546875" style="1324" customWidth="1"/>
    <col min="3621" max="3621" width="0.5703125" style="1324" customWidth="1"/>
    <col min="3622" max="3624" width="1" style="1324" customWidth="1"/>
    <col min="3625" max="3625" width="3.5703125" style="1324" customWidth="1"/>
    <col min="3626" max="3626" width="0.85546875" style="1324" customWidth="1"/>
    <col min="3627" max="3627" width="0.5703125" style="1324" customWidth="1"/>
    <col min="3628" max="3628" width="1.5703125" style="1324" customWidth="1"/>
    <col min="3629" max="3629" width="0.5703125" style="1324" customWidth="1"/>
    <col min="3630" max="3630" width="1.5703125" style="1324" customWidth="1"/>
    <col min="3631" max="3631" width="1" style="1324" customWidth="1"/>
    <col min="3632" max="3632" width="0.5703125" style="1324" customWidth="1"/>
    <col min="3633" max="3633" width="1.5703125" style="1324" customWidth="1"/>
    <col min="3634" max="3634" width="0.42578125" style="1324" customWidth="1"/>
    <col min="3635" max="3636" width="1" style="1324" customWidth="1"/>
    <col min="3637" max="3637" width="0.5703125" style="1324" customWidth="1"/>
    <col min="3638" max="3638" width="2" style="1324" customWidth="1"/>
    <col min="3639" max="3639" width="0.5703125" style="1324" customWidth="1"/>
    <col min="3640" max="3640" width="1.5703125" style="1324" customWidth="1"/>
    <col min="3641" max="3641" width="0.5703125" style="1324" customWidth="1"/>
    <col min="3642" max="3642" width="1.42578125" style="1324" customWidth="1"/>
    <col min="3643" max="3643" width="8.5703125" style="1324" customWidth="1"/>
    <col min="3644" max="3644" width="13.5703125" style="1324" customWidth="1"/>
    <col min="3645" max="3645" width="19.5703125" style="1324" customWidth="1"/>
    <col min="3646" max="3649" width="9.140625" style="1324"/>
    <col min="3650" max="3650" width="14" style="1324" bestFit="1" customWidth="1"/>
    <col min="3651" max="3842" width="9.140625" style="1324"/>
    <col min="3843" max="3843" width="13.140625" style="1324" customWidth="1"/>
    <col min="3844" max="3844" width="3.5703125" style="1324" customWidth="1"/>
    <col min="3845" max="3845" width="0.5703125" style="1324" customWidth="1"/>
    <col min="3846" max="3846" width="1" style="1324" customWidth="1"/>
    <col min="3847" max="3847" width="1.5703125" style="1324" customWidth="1"/>
    <col min="3848" max="3848" width="0.42578125" style="1324" customWidth="1"/>
    <col min="3849" max="3849" width="5.7109375" style="1324" customWidth="1"/>
    <col min="3850" max="3850" width="2" style="1324" customWidth="1"/>
    <col min="3851" max="3851" width="0.85546875" style="1324" customWidth="1"/>
    <col min="3852" max="3852" width="1.5703125" style="1324" customWidth="1"/>
    <col min="3853" max="3855" width="0.5703125" style="1324" customWidth="1"/>
    <col min="3856" max="3856" width="1" style="1324" customWidth="1"/>
    <col min="3857" max="3857" width="1.5703125" style="1324" customWidth="1"/>
    <col min="3858" max="3858" width="0.5703125" style="1324" customWidth="1"/>
    <col min="3859" max="3859" width="2" style="1324" customWidth="1"/>
    <col min="3860" max="3860" width="3.5703125" style="1324" customWidth="1"/>
    <col min="3861" max="3861" width="1" style="1324" customWidth="1"/>
    <col min="3862" max="3862" width="1.5703125" style="1324" customWidth="1"/>
    <col min="3863" max="3863" width="0.5703125" style="1324" customWidth="1"/>
    <col min="3864" max="3864" width="0.85546875" style="1324" customWidth="1"/>
    <col min="3865" max="3865" width="0.5703125" style="1324" customWidth="1"/>
    <col min="3866" max="3866" width="1" style="1324" customWidth="1"/>
    <col min="3867" max="3867" width="2" style="1324" customWidth="1"/>
    <col min="3868" max="3868" width="1.5703125" style="1324" customWidth="1"/>
    <col min="3869" max="3869" width="2" style="1324" customWidth="1"/>
    <col min="3870" max="3870" width="0.5703125" style="1324" customWidth="1"/>
    <col min="3871" max="3871" width="3" style="1324" customWidth="1"/>
    <col min="3872" max="3872" width="1" style="1324" customWidth="1"/>
    <col min="3873" max="3873" width="0.5703125" style="1324" customWidth="1"/>
    <col min="3874" max="3875" width="1.5703125" style="1324" customWidth="1"/>
    <col min="3876" max="3876" width="0.85546875" style="1324" customWidth="1"/>
    <col min="3877" max="3877" width="0.5703125" style="1324" customWidth="1"/>
    <col min="3878" max="3880" width="1" style="1324" customWidth="1"/>
    <col min="3881" max="3881" width="3.5703125" style="1324" customWidth="1"/>
    <col min="3882" max="3882" width="0.85546875" style="1324" customWidth="1"/>
    <col min="3883" max="3883" width="0.5703125" style="1324" customWidth="1"/>
    <col min="3884" max="3884" width="1.5703125" style="1324" customWidth="1"/>
    <col min="3885" max="3885" width="0.5703125" style="1324" customWidth="1"/>
    <col min="3886" max="3886" width="1.5703125" style="1324" customWidth="1"/>
    <col min="3887" max="3887" width="1" style="1324" customWidth="1"/>
    <col min="3888" max="3888" width="0.5703125" style="1324" customWidth="1"/>
    <col min="3889" max="3889" width="1.5703125" style="1324" customWidth="1"/>
    <col min="3890" max="3890" width="0.42578125" style="1324" customWidth="1"/>
    <col min="3891" max="3892" width="1" style="1324" customWidth="1"/>
    <col min="3893" max="3893" width="0.5703125" style="1324" customWidth="1"/>
    <col min="3894" max="3894" width="2" style="1324" customWidth="1"/>
    <col min="3895" max="3895" width="0.5703125" style="1324" customWidth="1"/>
    <col min="3896" max="3896" width="1.5703125" style="1324" customWidth="1"/>
    <col min="3897" max="3897" width="0.5703125" style="1324" customWidth="1"/>
    <col min="3898" max="3898" width="1.42578125" style="1324" customWidth="1"/>
    <col min="3899" max="3899" width="8.5703125" style="1324" customWidth="1"/>
    <col min="3900" max="3900" width="13.5703125" style="1324" customWidth="1"/>
    <col min="3901" max="3901" width="19.5703125" style="1324" customWidth="1"/>
    <col min="3902" max="3905" width="9.140625" style="1324"/>
    <col min="3906" max="3906" width="14" style="1324" bestFit="1" customWidth="1"/>
    <col min="3907" max="4098" width="9.140625" style="1324"/>
    <col min="4099" max="4099" width="13.140625" style="1324" customWidth="1"/>
    <col min="4100" max="4100" width="3.5703125" style="1324" customWidth="1"/>
    <col min="4101" max="4101" width="0.5703125" style="1324" customWidth="1"/>
    <col min="4102" max="4102" width="1" style="1324" customWidth="1"/>
    <col min="4103" max="4103" width="1.5703125" style="1324" customWidth="1"/>
    <col min="4104" max="4104" width="0.42578125" style="1324" customWidth="1"/>
    <col min="4105" max="4105" width="5.7109375" style="1324" customWidth="1"/>
    <col min="4106" max="4106" width="2" style="1324" customWidth="1"/>
    <col min="4107" max="4107" width="0.85546875" style="1324" customWidth="1"/>
    <col min="4108" max="4108" width="1.5703125" style="1324" customWidth="1"/>
    <col min="4109" max="4111" width="0.5703125" style="1324" customWidth="1"/>
    <col min="4112" max="4112" width="1" style="1324" customWidth="1"/>
    <col min="4113" max="4113" width="1.5703125" style="1324" customWidth="1"/>
    <col min="4114" max="4114" width="0.5703125" style="1324" customWidth="1"/>
    <col min="4115" max="4115" width="2" style="1324" customWidth="1"/>
    <col min="4116" max="4116" width="3.5703125" style="1324" customWidth="1"/>
    <col min="4117" max="4117" width="1" style="1324" customWidth="1"/>
    <col min="4118" max="4118" width="1.5703125" style="1324" customWidth="1"/>
    <col min="4119" max="4119" width="0.5703125" style="1324" customWidth="1"/>
    <col min="4120" max="4120" width="0.85546875" style="1324" customWidth="1"/>
    <col min="4121" max="4121" width="0.5703125" style="1324" customWidth="1"/>
    <col min="4122" max="4122" width="1" style="1324" customWidth="1"/>
    <col min="4123" max="4123" width="2" style="1324" customWidth="1"/>
    <col min="4124" max="4124" width="1.5703125" style="1324" customWidth="1"/>
    <col min="4125" max="4125" width="2" style="1324" customWidth="1"/>
    <col min="4126" max="4126" width="0.5703125" style="1324" customWidth="1"/>
    <col min="4127" max="4127" width="3" style="1324" customWidth="1"/>
    <col min="4128" max="4128" width="1" style="1324" customWidth="1"/>
    <col min="4129" max="4129" width="0.5703125" style="1324" customWidth="1"/>
    <col min="4130" max="4131" width="1.5703125" style="1324" customWidth="1"/>
    <col min="4132" max="4132" width="0.85546875" style="1324" customWidth="1"/>
    <col min="4133" max="4133" width="0.5703125" style="1324" customWidth="1"/>
    <col min="4134" max="4136" width="1" style="1324" customWidth="1"/>
    <col min="4137" max="4137" width="3.5703125" style="1324" customWidth="1"/>
    <col min="4138" max="4138" width="0.85546875" style="1324" customWidth="1"/>
    <col min="4139" max="4139" width="0.5703125" style="1324" customWidth="1"/>
    <col min="4140" max="4140" width="1.5703125" style="1324" customWidth="1"/>
    <col min="4141" max="4141" width="0.5703125" style="1324" customWidth="1"/>
    <col min="4142" max="4142" width="1.5703125" style="1324" customWidth="1"/>
    <col min="4143" max="4143" width="1" style="1324" customWidth="1"/>
    <col min="4144" max="4144" width="0.5703125" style="1324" customWidth="1"/>
    <col min="4145" max="4145" width="1.5703125" style="1324" customWidth="1"/>
    <col min="4146" max="4146" width="0.42578125" style="1324" customWidth="1"/>
    <col min="4147" max="4148" width="1" style="1324" customWidth="1"/>
    <col min="4149" max="4149" width="0.5703125" style="1324" customWidth="1"/>
    <col min="4150" max="4150" width="2" style="1324" customWidth="1"/>
    <col min="4151" max="4151" width="0.5703125" style="1324" customWidth="1"/>
    <col min="4152" max="4152" width="1.5703125" style="1324" customWidth="1"/>
    <col min="4153" max="4153" width="0.5703125" style="1324" customWidth="1"/>
    <col min="4154" max="4154" width="1.42578125" style="1324" customWidth="1"/>
    <col min="4155" max="4155" width="8.5703125" style="1324" customWidth="1"/>
    <col min="4156" max="4156" width="13.5703125" style="1324" customWidth="1"/>
    <col min="4157" max="4157" width="19.5703125" style="1324" customWidth="1"/>
    <col min="4158" max="4161" width="9.140625" style="1324"/>
    <col min="4162" max="4162" width="14" style="1324" bestFit="1" customWidth="1"/>
    <col min="4163" max="4354" width="9.140625" style="1324"/>
    <col min="4355" max="4355" width="13.140625" style="1324" customWidth="1"/>
    <col min="4356" max="4356" width="3.5703125" style="1324" customWidth="1"/>
    <col min="4357" max="4357" width="0.5703125" style="1324" customWidth="1"/>
    <col min="4358" max="4358" width="1" style="1324" customWidth="1"/>
    <col min="4359" max="4359" width="1.5703125" style="1324" customWidth="1"/>
    <col min="4360" max="4360" width="0.42578125" style="1324" customWidth="1"/>
    <col min="4361" max="4361" width="5.7109375" style="1324" customWidth="1"/>
    <col min="4362" max="4362" width="2" style="1324" customWidth="1"/>
    <col min="4363" max="4363" width="0.85546875" style="1324" customWidth="1"/>
    <col min="4364" max="4364" width="1.5703125" style="1324" customWidth="1"/>
    <col min="4365" max="4367" width="0.5703125" style="1324" customWidth="1"/>
    <col min="4368" max="4368" width="1" style="1324" customWidth="1"/>
    <col min="4369" max="4369" width="1.5703125" style="1324" customWidth="1"/>
    <col min="4370" max="4370" width="0.5703125" style="1324" customWidth="1"/>
    <col min="4371" max="4371" width="2" style="1324" customWidth="1"/>
    <col min="4372" max="4372" width="3.5703125" style="1324" customWidth="1"/>
    <col min="4373" max="4373" width="1" style="1324" customWidth="1"/>
    <col min="4374" max="4374" width="1.5703125" style="1324" customWidth="1"/>
    <col min="4375" max="4375" width="0.5703125" style="1324" customWidth="1"/>
    <col min="4376" max="4376" width="0.85546875" style="1324" customWidth="1"/>
    <col min="4377" max="4377" width="0.5703125" style="1324" customWidth="1"/>
    <col min="4378" max="4378" width="1" style="1324" customWidth="1"/>
    <col min="4379" max="4379" width="2" style="1324" customWidth="1"/>
    <col min="4380" max="4380" width="1.5703125" style="1324" customWidth="1"/>
    <col min="4381" max="4381" width="2" style="1324" customWidth="1"/>
    <col min="4382" max="4382" width="0.5703125" style="1324" customWidth="1"/>
    <col min="4383" max="4383" width="3" style="1324" customWidth="1"/>
    <col min="4384" max="4384" width="1" style="1324" customWidth="1"/>
    <col min="4385" max="4385" width="0.5703125" style="1324" customWidth="1"/>
    <col min="4386" max="4387" width="1.5703125" style="1324" customWidth="1"/>
    <col min="4388" max="4388" width="0.85546875" style="1324" customWidth="1"/>
    <col min="4389" max="4389" width="0.5703125" style="1324" customWidth="1"/>
    <col min="4390" max="4392" width="1" style="1324" customWidth="1"/>
    <col min="4393" max="4393" width="3.5703125" style="1324" customWidth="1"/>
    <col min="4394" max="4394" width="0.85546875" style="1324" customWidth="1"/>
    <col min="4395" max="4395" width="0.5703125" style="1324" customWidth="1"/>
    <col min="4396" max="4396" width="1.5703125" style="1324" customWidth="1"/>
    <col min="4397" max="4397" width="0.5703125" style="1324" customWidth="1"/>
    <col min="4398" max="4398" width="1.5703125" style="1324" customWidth="1"/>
    <col min="4399" max="4399" width="1" style="1324" customWidth="1"/>
    <col min="4400" max="4400" width="0.5703125" style="1324" customWidth="1"/>
    <col min="4401" max="4401" width="1.5703125" style="1324" customWidth="1"/>
    <col min="4402" max="4402" width="0.42578125" style="1324" customWidth="1"/>
    <col min="4403" max="4404" width="1" style="1324" customWidth="1"/>
    <col min="4405" max="4405" width="0.5703125" style="1324" customWidth="1"/>
    <col min="4406" max="4406" width="2" style="1324" customWidth="1"/>
    <col min="4407" max="4407" width="0.5703125" style="1324" customWidth="1"/>
    <col min="4408" max="4408" width="1.5703125" style="1324" customWidth="1"/>
    <col min="4409" max="4409" width="0.5703125" style="1324" customWidth="1"/>
    <col min="4410" max="4410" width="1.42578125" style="1324" customWidth="1"/>
    <col min="4411" max="4411" width="8.5703125" style="1324" customWidth="1"/>
    <col min="4412" max="4412" width="13.5703125" style="1324" customWidth="1"/>
    <col min="4413" max="4413" width="19.5703125" style="1324" customWidth="1"/>
    <col min="4414" max="4417" width="9.140625" style="1324"/>
    <col min="4418" max="4418" width="14" style="1324" bestFit="1" customWidth="1"/>
    <col min="4419" max="4610" width="9.140625" style="1324"/>
    <col min="4611" max="4611" width="13.140625" style="1324" customWidth="1"/>
    <col min="4612" max="4612" width="3.5703125" style="1324" customWidth="1"/>
    <col min="4613" max="4613" width="0.5703125" style="1324" customWidth="1"/>
    <col min="4614" max="4614" width="1" style="1324" customWidth="1"/>
    <col min="4615" max="4615" width="1.5703125" style="1324" customWidth="1"/>
    <col min="4616" max="4616" width="0.42578125" style="1324" customWidth="1"/>
    <col min="4617" max="4617" width="5.7109375" style="1324" customWidth="1"/>
    <col min="4618" max="4618" width="2" style="1324" customWidth="1"/>
    <col min="4619" max="4619" width="0.85546875" style="1324" customWidth="1"/>
    <col min="4620" max="4620" width="1.5703125" style="1324" customWidth="1"/>
    <col min="4621" max="4623" width="0.5703125" style="1324" customWidth="1"/>
    <col min="4624" max="4624" width="1" style="1324" customWidth="1"/>
    <col min="4625" max="4625" width="1.5703125" style="1324" customWidth="1"/>
    <col min="4626" max="4626" width="0.5703125" style="1324" customWidth="1"/>
    <col min="4627" max="4627" width="2" style="1324" customWidth="1"/>
    <col min="4628" max="4628" width="3.5703125" style="1324" customWidth="1"/>
    <col min="4629" max="4629" width="1" style="1324" customWidth="1"/>
    <col min="4630" max="4630" width="1.5703125" style="1324" customWidth="1"/>
    <col min="4631" max="4631" width="0.5703125" style="1324" customWidth="1"/>
    <col min="4632" max="4632" width="0.85546875" style="1324" customWidth="1"/>
    <col min="4633" max="4633" width="0.5703125" style="1324" customWidth="1"/>
    <col min="4634" max="4634" width="1" style="1324" customWidth="1"/>
    <col min="4635" max="4635" width="2" style="1324" customWidth="1"/>
    <col min="4636" max="4636" width="1.5703125" style="1324" customWidth="1"/>
    <col min="4637" max="4637" width="2" style="1324" customWidth="1"/>
    <col min="4638" max="4638" width="0.5703125" style="1324" customWidth="1"/>
    <col min="4639" max="4639" width="3" style="1324" customWidth="1"/>
    <col min="4640" max="4640" width="1" style="1324" customWidth="1"/>
    <col min="4641" max="4641" width="0.5703125" style="1324" customWidth="1"/>
    <col min="4642" max="4643" width="1.5703125" style="1324" customWidth="1"/>
    <col min="4644" max="4644" width="0.85546875" style="1324" customWidth="1"/>
    <col min="4645" max="4645" width="0.5703125" style="1324" customWidth="1"/>
    <col min="4646" max="4648" width="1" style="1324" customWidth="1"/>
    <col min="4649" max="4649" width="3.5703125" style="1324" customWidth="1"/>
    <col min="4650" max="4650" width="0.85546875" style="1324" customWidth="1"/>
    <col min="4651" max="4651" width="0.5703125" style="1324" customWidth="1"/>
    <col min="4652" max="4652" width="1.5703125" style="1324" customWidth="1"/>
    <col min="4653" max="4653" width="0.5703125" style="1324" customWidth="1"/>
    <col min="4654" max="4654" width="1.5703125" style="1324" customWidth="1"/>
    <col min="4655" max="4655" width="1" style="1324" customWidth="1"/>
    <col min="4656" max="4656" width="0.5703125" style="1324" customWidth="1"/>
    <col min="4657" max="4657" width="1.5703125" style="1324" customWidth="1"/>
    <col min="4658" max="4658" width="0.42578125" style="1324" customWidth="1"/>
    <col min="4659" max="4660" width="1" style="1324" customWidth="1"/>
    <col min="4661" max="4661" width="0.5703125" style="1324" customWidth="1"/>
    <col min="4662" max="4662" width="2" style="1324" customWidth="1"/>
    <col min="4663" max="4663" width="0.5703125" style="1324" customWidth="1"/>
    <col min="4664" max="4664" width="1.5703125" style="1324" customWidth="1"/>
    <col min="4665" max="4665" width="0.5703125" style="1324" customWidth="1"/>
    <col min="4666" max="4666" width="1.42578125" style="1324" customWidth="1"/>
    <col min="4667" max="4667" width="8.5703125" style="1324" customWidth="1"/>
    <col min="4668" max="4668" width="13.5703125" style="1324" customWidth="1"/>
    <col min="4669" max="4669" width="19.5703125" style="1324" customWidth="1"/>
    <col min="4670" max="4673" width="9.140625" style="1324"/>
    <col min="4674" max="4674" width="14" style="1324" bestFit="1" customWidth="1"/>
    <col min="4675" max="4866" width="9.140625" style="1324"/>
    <col min="4867" max="4867" width="13.140625" style="1324" customWidth="1"/>
    <col min="4868" max="4868" width="3.5703125" style="1324" customWidth="1"/>
    <col min="4869" max="4869" width="0.5703125" style="1324" customWidth="1"/>
    <col min="4870" max="4870" width="1" style="1324" customWidth="1"/>
    <col min="4871" max="4871" width="1.5703125" style="1324" customWidth="1"/>
    <col min="4872" max="4872" width="0.42578125" style="1324" customWidth="1"/>
    <col min="4873" max="4873" width="5.7109375" style="1324" customWidth="1"/>
    <col min="4874" max="4874" width="2" style="1324" customWidth="1"/>
    <col min="4875" max="4875" width="0.85546875" style="1324" customWidth="1"/>
    <col min="4876" max="4876" width="1.5703125" style="1324" customWidth="1"/>
    <col min="4877" max="4879" width="0.5703125" style="1324" customWidth="1"/>
    <col min="4880" max="4880" width="1" style="1324" customWidth="1"/>
    <col min="4881" max="4881" width="1.5703125" style="1324" customWidth="1"/>
    <col min="4882" max="4882" width="0.5703125" style="1324" customWidth="1"/>
    <col min="4883" max="4883" width="2" style="1324" customWidth="1"/>
    <col min="4884" max="4884" width="3.5703125" style="1324" customWidth="1"/>
    <col min="4885" max="4885" width="1" style="1324" customWidth="1"/>
    <col min="4886" max="4886" width="1.5703125" style="1324" customWidth="1"/>
    <col min="4887" max="4887" width="0.5703125" style="1324" customWidth="1"/>
    <col min="4888" max="4888" width="0.85546875" style="1324" customWidth="1"/>
    <col min="4889" max="4889" width="0.5703125" style="1324" customWidth="1"/>
    <col min="4890" max="4890" width="1" style="1324" customWidth="1"/>
    <col min="4891" max="4891" width="2" style="1324" customWidth="1"/>
    <col min="4892" max="4892" width="1.5703125" style="1324" customWidth="1"/>
    <col min="4893" max="4893" width="2" style="1324" customWidth="1"/>
    <col min="4894" max="4894" width="0.5703125" style="1324" customWidth="1"/>
    <col min="4895" max="4895" width="3" style="1324" customWidth="1"/>
    <col min="4896" max="4896" width="1" style="1324" customWidth="1"/>
    <col min="4897" max="4897" width="0.5703125" style="1324" customWidth="1"/>
    <col min="4898" max="4899" width="1.5703125" style="1324" customWidth="1"/>
    <col min="4900" max="4900" width="0.85546875" style="1324" customWidth="1"/>
    <col min="4901" max="4901" width="0.5703125" style="1324" customWidth="1"/>
    <col min="4902" max="4904" width="1" style="1324" customWidth="1"/>
    <col min="4905" max="4905" width="3.5703125" style="1324" customWidth="1"/>
    <col min="4906" max="4906" width="0.85546875" style="1324" customWidth="1"/>
    <col min="4907" max="4907" width="0.5703125" style="1324" customWidth="1"/>
    <col min="4908" max="4908" width="1.5703125" style="1324" customWidth="1"/>
    <col min="4909" max="4909" width="0.5703125" style="1324" customWidth="1"/>
    <col min="4910" max="4910" width="1.5703125" style="1324" customWidth="1"/>
    <col min="4911" max="4911" width="1" style="1324" customWidth="1"/>
    <col min="4912" max="4912" width="0.5703125" style="1324" customWidth="1"/>
    <col min="4913" max="4913" width="1.5703125" style="1324" customWidth="1"/>
    <col min="4914" max="4914" width="0.42578125" style="1324" customWidth="1"/>
    <col min="4915" max="4916" width="1" style="1324" customWidth="1"/>
    <col min="4917" max="4917" width="0.5703125" style="1324" customWidth="1"/>
    <col min="4918" max="4918" width="2" style="1324" customWidth="1"/>
    <col min="4919" max="4919" width="0.5703125" style="1324" customWidth="1"/>
    <col min="4920" max="4920" width="1.5703125" style="1324" customWidth="1"/>
    <col min="4921" max="4921" width="0.5703125" style="1324" customWidth="1"/>
    <col min="4922" max="4922" width="1.42578125" style="1324" customWidth="1"/>
    <col min="4923" max="4923" width="8.5703125" style="1324" customWidth="1"/>
    <col min="4924" max="4924" width="13.5703125" style="1324" customWidth="1"/>
    <col min="4925" max="4925" width="19.5703125" style="1324" customWidth="1"/>
    <col min="4926" max="4929" width="9.140625" style="1324"/>
    <col min="4930" max="4930" width="14" style="1324" bestFit="1" customWidth="1"/>
    <col min="4931" max="5122" width="9.140625" style="1324"/>
    <col min="5123" max="5123" width="13.140625" style="1324" customWidth="1"/>
    <col min="5124" max="5124" width="3.5703125" style="1324" customWidth="1"/>
    <col min="5125" max="5125" width="0.5703125" style="1324" customWidth="1"/>
    <col min="5126" max="5126" width="1" style="1324" customWidth="1"/>
    <col min="5127" max="5127" width="1.5703125" style="1324" customWidth="1"/>
    <col min="5128" max="5128" width="0.42578125" style="1324" customWidth="1"/>
    <col min="5129" max="5129" width="5.7109375" style="1324" customWidth="1"/>
    <col min="5130" max="5130" width="2" style="1324" customWidth="1"/>
    <col min="5131" max="5131" width="0.85546875" style="1324" customWidth="1"/>
    <col min="5132" max="5132" width="1.5703125" style="1324" customWidth="1"/>
    <col min="5133" max="5135" width="0.5703125" style="1324" customWidth="1"/>
    <col min="5136" max="5136" width="1" style="1324" customWidth="1"/>
    <col min="5137" max="5137" width="1.5703125" style="1324" customWidth="1"/>
    <col min="5138" max="5138" width="0.5703125" style="1324" customWidth="1"/>
    <col min="5139" max="5139" width="2" style="1324" customWidth="1"/>
    <col min="5140" max="5140" width="3.5703125" style="1324" customWidth="1"/>
    <col min="5141" max="5141" width="1" style="1324" customWidth="1"/>
    <col min="5142" max="5142" width="1.5703125" style="1324" customWidth="1"/>
    <col min="5143" max="5143" width="0.5703125" style="1324" customWidth="1"/>
    <col min="5144" max="5144" width="0.85546875" style="1324" customWidth="1"/>
    <col min="5145" max="5145" width="0.5703125" style="1324" customWidth="1"/>
    <col min="5146" max="5146" width="1" style="1324" customWidth="1"/>
    <col min="5147" max="5147" width="2" style="1324" customWidth="1"/>
    <col min="5148" max="5148" width="1.5703125" style="1324" customWidth="1"/>
    <col min="5149" max="5149" width="2" style="1324" customWidth="1"/>
    <col min="5150" max="5150" width="0.5703125" style="1324" customWidth="1"/>
    <col min="5151" max="5151" width="3" style="1324" customWidth="1"/>
    <col min="5152" max="5152" width="1" style="1324" customWidth="1"/>
    <col min="5153" max="5153" width="0.5703125" style="1324" customWidth="1"/>
    <col min="5154" max="5155" width="1.5703125" style="1324" customWidth="1"/>
    <col min="5156" max="5156" width="0.85546875" style="1324" customWidth="1"/>
    <col min="5157" max="5157" width="0.5703125" style="1324" customWidth="1"/>
    <col min="5158" max="5160" width="1" style="1324" customWidth="1"/>
    <col min="5161" max="5161" width="3.5703125" style="1324" customWidth="1"/>
    <col min="5162" max="5162" width="0.85546875" style="1324" customWidth="1"/>
    <col min="5163" max="5163" width="0.5703125" style="1324" customWidth="1"/>
    <col min="5164" max="5164" width="1.5703125" style="1324" customWidth="1"/>
    <col min="5165" max="5165" width="0.5703125" style="1324" customWidth="1"/>
    <col min="5166" max="5166" width="1.5703125" style="1324" customWidth="1"/>
    <col min="5167" max="5167" width="1" style="1324" customWidth="1"/>
    <col min="5168" max="5168" width="0.5703125" style="1324" customWidth="1"/>
    <col min="5169" max="5169" width="1.5703125" style="1324" customWidth="1"/>
    <col min="5170" max="5170" width="0.42578125" style="1324" customWidth="1"/>
    <col min="5171" max="5172" width="1" style="1324" customWidth="1"/>
    <col min="5173" max="5173" width="0.5703125" style="1324" customWidth="1"/>
    <col min="5174" max="5174" width="2" style="1324" customWidth="1"/>
    <col min="5175" max="5175" width="0.5703125" style="1324" customWidth="1"/>
    <col min="5176" max="5176" width="1.5703125" style="1324" customWidth="1"/>
    <col min="5177" max="5177" width="0.5703125" style="1324" customWidth="1"/>
    <col min="5178" max="5178" width="1.42578125" style="1324" customWidth="1"/>
    <col min="5179" max="5179" width="8.5703125" style="1324" customWidth="1"/>
    <col min="5180" max="5180" width="13.5703125" style="1324" customWidth="1"/>
    <col min="5181" max="5181" width="19.5703125" style="1324" customWidth="1"/>
    <col min="5182" max="5185" width="9.140625" style="1324"/>
    <col min="5186" max="5186" width="14" style="1324" bestFit="1" customWidth="1"/>
    <col min="5187" max="5378" width="9.140625" style="1324"/>
    <col min="5379" max="5379" width="13.140625" style="1324" customWidth="1"/>
    <col min="5380" max="5380" width="3.5703125" style="1324" customWidth="1"/>
    <col min="5381" max="5381" width="0.5703125" style="1324" customWidth="1"/>
    <col min="5382" max="5382" width="1" style="1324" customWidth="1"/>
    <col min="5383" max="5383" width="1.5703125" style="1324" customWidth="1"/>
    <col min="5384" max="5384" width="0.42578125" style="1324" customWidth="1"/>
    <col min="5385" max="5385" width="5.7109375" style="1324" customWidth="1"/>
    <col min="5386" max="5386" width="2" style="1324" customWidth="1"/>
    <col min="5387" max="5387" width="0.85546875" style="1324" customWidth="1"/>
    <col min="5388" max="5388" width="1.5703125" style="1324" customWidth="1"/>
    <col min="5389" max="5391" width="0.5703125" style="1324" customWidth="1"/>
    <col min="5392" max="5392" width="1" style="1324" customWidth="1"/>
    <col min="5393" max="5393" width="1.5703125" style="1324" customWidth="1"/>
    <col min="5394" max="5394" width="0.5703125" style="1324" customWidth="1"/>
    <col min="5395" max="5395" width="2" style="1324" customWidth="1"/>
    <col min="5396" max="5396" width="3.5703125" style="1324" customWidth="1"/>
    <col min="5397" max="5397" width="1" style="1324" customWidth="1"/>
    <col min="5398" max="5398" width="1.5703125" style="1324" customWidth="1"/>
    <col min="5399" max="5399" width="0.5703125" style="1324" customWidth="1"/>
    <col min="5400" max="5400" width="0.85546875" style="1324" customWidth="1"/>
    <col min="5401" max="5401" width="0.5703125" style="1324" customWidth="1"/>
    <col min="5402" max="5402" width="1" style="1324" customWidth="1"/>
    <col min="5403" max="5403" width="2" style="1324" customWidth="1"/>
    <col min="5404" max="5404" width="1.5703125" style="1324" customWidth="1"/>
    <col min="5405" max="5405" width="2" style="1324" customWidth="1"/>
    <col min="5406" max="5406" width="0.5703125" style="1324" customWidth="1"/>
    <col min="5407" max="5407" width="3" style="1324" customWidth="1"/>
    <col min="5408" max="5408" width="1" style="1324" customWidth="1"/>
    <col min="5409" max="5409" width="0.5703125" style="1324" customWidth="1"/>
    <col min="5410" max="5411" width="1.5703125" style="1324" customWidth="1"/>
    <col min="5412" max="5412" width="0.85546875" style="1324" customWidth="1"/>
    <col min="5413" max="5413" width="0.5703125" style="1324" customWidth="1"/>
    <col min="5414" max="5416" width="1" style="1324" customWidth="1"/>
    <col min="5417" max="5417" width="3.5703125" style="1324" customWidth="1"/>
    <col min="5418" max="5418" width="0.85546875" style="1324" customWidth="1"/>
    <col min="5419" max="5419" width="0.5703125" style="1324" customWidth="1"/>
    <col min="5420" max="5420" width="1.5703125" style="1324" customWidth="1"/>
    <col min="5421" max="5421" width="0.5703125" style="1324" customWidth="1"/>
    <col min="5422" max="5422" width="1.5703125" style="1324" customWidth="1"/>
    <col min="5423" max="5423" width="1" style="1324" customWidth="1"/>
    <col min="5424" max="5424" width="0.5703125" style="1324" customWidth="1"/>
    <col min="5425" max="5425" width="1.5703125" style="1324" customWidth="1"/>
    <col min="5426" max="5426" width="0.42578125" style="1324" customWidth="1"/>
    <col min="5427" max="5428" width="1" style="1324" customWidth="1"/>
    <col min="5429" max="5429" width="0.5703125" style="1324" customWidth="1"/>
    <col min="5430" max="5430" width="2" style="1324" customWidth="1"/>
    <col min="5431" max="5431" width="0.5703125" style="1324" customWidth="1"/>
    <col min="5432" max="5432" width="1.5703125" style="1324" customWidth="1"/>
    <col min="5433" max="5433" width="0.5703125" style="1324" customWidth="1"/>
    <col min="5434" max="5434" width="1.42578125" style="1324" customWidth="1"/>
    <col min="5435" max="5435" width="8.5703125" style="1324" customWidth="1"/>
    <col min="5436" max="5436" width="13.5703125" style="1324" customWidth="1"/>
    <col min="5437" max="5437" width="19.5703125" style="1324" customWidth="1"/>
    <col min="5438" max="5441" width="9.140625" style="1324"/>
    <col min="5442" max="5442" width="14" style="1324" bestFit="1" customWidth="1"/>
    <col min="5443" max="5634" width="9.140625" style="1324"/>
    <col min="5635" max="5635" width="13.140625" style="1324" customWidth="1"/>
    <col min="5636" max="5636" width="3.5703125" style="1324" customWidth="1"/>
    <col min="5637" max="5637" width="0.5703125" style="1324" customWidth="1"/>
    <col min="5638" max="5638" width="1" style="1324" customWidth="1"/>
    <col min="5639" max="5639" width="1.5703125" style="1324" customWidth="1"/>
    <col min="5640" max="5640" width="0.42578125" style="1324" customWidth="1"/>
    <col min="5641" max="5641" width="5.7109375" style="1324" customWidth="1"/>
    <col min="5642" max="5642" width="2" style="1324" customWidth="1"/>
    <col min="5643" max="5643" width="0.85546875" style="1324" customWidth="1"/>
    <col min="5644" max="5644" width="1.5703125" style="1324" customWidth="1"/>
    <col min="5645" max="5647" width="0.5703125" style="1324" customWidth="1"/>
    <col min="5648" max="5648" width="1" style="1324" customWidth="1"/>
    <col min="5649" max="5649" width="1.5703125" style="1324" customWidth="1"/>
    <col min="5650" max="5650" width="0.5703125" style="1324" customWidth="1"/>
    <col min="5651" max="5651" width="2" style="1324" customWidth="1"/>
    <col min="5652" max="5652" width="3.5703125" style="1324" customWidth="1"/>
    <col min="5653" max="5653" width="1" style="1324" customWidth="1"/>
    <col min="5654" max="5654" width="1.5703125" style="1324" customWidth="1"/>
    <col min="5655" max="5655" width="0.5703125" style="1324" customWidth="1"/>
    <col min="5656" max="5656" width="0.85546875" style="1324" customWidth="1"/>
    <col min="5657" max="5657" width="0.5703125" style="1324" customWidth="1"/>
    <col min="5658" max="5658" width="1" style="1324" customWidth="1"/>
    <col min="5659" max="5659" width="2" style="1324" customWidth="1"/>
    <col min="5660" max="5660" width="1.5703125" style="1324" customWidth="1"/>
    <col min="5661" max="5661" width="2" style="1324" customWidth="1"/>
    <col min="5662" max="5662" width="0.5703125" style="1324" customWidth="1"/>
    <col min="5663" max="5663" width="3" style="1324" customWidth="1"/>
    <col min="5664" max="5664" width="1" style="1324" customWidth="1"/>
    <col min="5665" max="5665" width="0.5703125" style="1324" customWidth="1"/>
    <col min="5666" max="5667" width="1.5703125" style="1324" customWidth="1"/>
    <col min="5668" max="5668" width="0.85546875" style="1324" customWidth="1"/>
    <col min="5669" max="5669" width="0.5703125" style="1324" customWidth="1"/>
    <col min="5670" max="5672" width="1" style="1324" customWidth="1"/>
    <col min="5673" max="5673" width="3.5703125" style="1324" customWidth="1"/>
    <col min="5674" max="5674" width="0.85546875" style="1324" customWidth="1"/>
    <col min="5675" max="5675" width="0.5703125" style="1324" customWidth="1"/>
    <col min="5676" max="5676" width="1.5703125" style="1324" customWidth="1"/>
    <col min="5677" max="5677" width="0.5703125" style="1324" customWidth="1"/>
    <col min="5678" max="5678" width="1.5703125" style="1324" customWidth="1"/>
    <col min="5679" max="5679" width="1" style="1324" customWidth="1"/>
    <col min="5680" max="5680" width="0.5703125" style="1324" customWidth="1"/>
    <col min="5681" max="5681" width="1.5703125" style="1324" customWidth="1"/>
    <col min="5682" max="5682" width="0.42578125" style="1324" customWidth="1"/>
    <col min="5683" max="5684" width="1" style="1324" customWidth="1"/>
    <col min="5685" max="5685" width="0.5703125" style="1324" customWidth="1"/>
    <col min="5686" max="5686" width="2" style="1324" customWidth="1"/>
    <col min="5687" max="5687" width="0.5703125" style="1324" customWidth="1"/>
    <col min="5688" max="5688" width="1.5703125" style="1324" customWidth="1"/>
    <col min="5689" max="5689" width="0.5703125" style="1324" customWidth="1"/>
    <col min="5690" max="5690" width="1.42578125" style="1324" customWidth="1"/>
    <col min="5691" max="5691" width="8.5703125" style="1324" customWidth="1"/>
    <col min="5692" max="5692" width="13.5703125" style="1324" customWidth="1"/>
    <col min="5693" max="5693" width="19.5703125" style="1324" customWidth="1"/>
    <col min="5694" max="5697" width="9.140625" style="1324"/>
    <col min="5698" max="5698" width="14" style="1324" bestFit="1" customWidth="1"/>
    <col min="5699" max="5890" width="9.140625" style="1324"/>
    <col min="5891" max="5891" width="13.140625" style="1324" customWidth="1"/>
    <col min="5892" max="5892" width="3.5703125" style="1324" customWidth="1"/>
    <col min="5893" max="5893" width="0.5703125" style="1324" customWidth="1"/>
    <col min="5894" max="5894" width="1" style="1324" customWidth="1"/>
    <col min="5895" max="5895" width="1.5703125" style="1324" customWidth="1"/>
    <col min="5896" max="5896" width="0.42578125" style="1324" customWidth="1"/>
    <col min="5897" max="5897" width="5.7109375" style="1324" customWidth="1"/>
    <col min="5898" max="5898" width="2" style="1324" customWidth="1"/>
    <col min="5899" max="5899" width="0.85546875" style="1324" customWidth="1"/>
    <col min="5900" max="5900" width="1.5703125" style="1324" customWidth="1"/>
    <col min="5901" max="5903" width="0.5703125" style="1324" customWidth="1"/>
    <col min="5904" max="5904" width="1" style="1324" customWidth="1"/>
    <col min="5905" max="5905" width="1.5703125" style="1324" customWidth="1"/>
    <col min="5906" max="5906" width="0.5703125" style="1324" customWidth="1"/>
    <col min="5907" max="5907" width="2" style="1324" customWidth="1"/>
    <col min="5908" max="5908" width="3.5703125" style="1324" customWidth="1"/>
    <col min="5909" max="5909" width="1" style="1324" customWidth="1"/>
    <col min="5910" max="5910" width="1.5703125" style="1324" customWidth="1"/>
    <col min="5911" max="5911" width="0.5703125" style="1324" customWidth="1"/>
    <col min="5912" max="5912" width="0.85546875" style="1324" customWidth="1"/>
    <col min="5913" max="5913" width="0.5703125" style="1324" customWidth="1"/>
    <col min="5914" max="5914" width="1" style="1324" customWidth="1"/>
    <col min="5915" max="5915" width="2" style="1324" customWidth="1"/>
    <col min="5916" max="5916" width="1.5703125" style="1324" customWidth="1"/>
    <col min="5917" max="5917" width="2" style="1324" customWidth="1"/>
    <col min="5918" max="5918" width="0.5703125" style="1324" customWidth="1"/>
    <col min="5919" max="5919" width="3" style="1324" customWidth="1"/>
    <col min="5920" max="5920" width="1" style="1324" customWidth="1"/>
    <col min="5921" max="5921" width="0.5703125" style="1324" customWidth="1"/>
    <col min="5922" max="5923" width="1.5703125" style="1324" customWidth="1"/>
    <col min="5924" max="5924" width="0.85546875" style="1324" customWidth="1"/>
    <col min="5925" max="5925" width="0.5703125" style="1324" customWidth="1"/>
    <col min="5926" max="5928" width="1" style="1324" customWidth="1"/>
    <col min="5929" max="5929" width="3.5703125" style="1324" customWidth="1"/>
    <col min="5930" max="5930" width="0.85546875" style="1324" customWidth="1"/>
    <col min="5931" max="5931" width="0.5703125" style="1324" customWidth="1"/>
    <col min="5932" max="5932" width="1.5703125" style="1324" customWidth="1"/>
    <col min="5933" max="5933" width="0.5703125" style="1324" customWidth="1"/>
    <col min="5934" max="5934" width="1.5703125" style="1324" customWidth="1"/>
    <col min="5935" max="5935" width="1" style="1324" customWidth="1"/>
    <col min="5936" max="5936" width="0.5703125" style="1324" customWidth="1"/>
    <col min="5937" max="5937" width="1.5703125" style="1324" customWidth="1"/>
    <col min="5938" max="5938" width="0.42578125" style="1324" customWidth="1"/>
    <col min="5939" max="5940" width="1" style="1324" customWidth="1"/>
    <col min="5941" max="5941" width="0.5703125" style="1324" customWidth="1"/>
    <col min="5942" max="5942" width="2" style="1324" customWidth="1"/>
    <col min="5943" max="5943" width="0.5703125" style="1324" customWidth="1"/>
    <col min="5944" max="5944" width="1.5703125" style="1324" customWidth="1"/>
    <col min="5945" max="5945" width="0.5703125" style="1324" customWidth="1"/>
    <col min="5946" max="5946" width="1.42578125" style="1324" customWidth="1"/>
    <col min="5947" max="5947" width="8.5703125" style="1324" customWidth="1"/>
    <col min="5948" max="5948" width="13.5703125" style="1324" customWidth="1"/>
    <col min="5949" max="5949" width="19.5703125" style="1324" customWidth="1"/>
    <col min="5950" max="5953" width="9.140625" style="1324"/>
    <col min="5954" max="5954" width="14" style="1324" bestFit="1" customWidth="1"/>
    <col min="5955" max="6146" width="9.140625" style="1324"/>
    <col min="6147" max="6147" width="13.140625" style="1324" customWidth="1"/>
    <col min="6148" max="6148" width="3.5703125" style="1324" customWidth="1"/>
    <col min="6149" max="6149" width="0.5703125" style="1324" customWidth="1"/>
    <col min="6150" max="6150" width="1" style="1324" customWidth="1"/>
    <col min="6151" max="6151" width="1.5703125" style="1324" customWidth="1"/>
    <col min="6152" max="6152" width="0.42578125" style="1324" customWidth="1"/>
    <col min="6153" max="6153" width="5.7109375" style="1324" customWidth="1"/>
    <col min="6154" max="6154" width="2" style="1324" customWidth="1"/>
    <col min="6155" max="6155" width="0.85546875" style="1324" customWidth="1"/>
    <col min="6156" max="6156" width="1.5703125" style="1324" customWidth="1"/>
    <col min="6157" max="6159" width="0.5703125" style="1324" customWidth="1"/>
    <col min="6160" max="6160" width="1" style="1324" customWidth="1"/>
    <col min="6161" max="6161" width="1.5703125" style="1324" customWidth="1"/>
    <col min="6162" max="6162" width="0.5703125" style="1324" customWidth="1"/>
    <col min="6163" max="6163" width="2" style="1324" customWidth="1"/>
    <col min="6164" max="6164" width="3.5703125" style="1324" customWidth="1"/>
    <col min="6165" max="6165" width="1" style="1324" customWidth="1"/>
    <col min="6166" max="6166" width="1.5703125" style="1324" customWidth="1"/>
    <col min="6167" max="6167" width="0.5703125" style="1324" customWidth="1"/>
    <col min="6168" max="6168" width="0.85546875" style="1324" customWidth="1"/>
    <col min="6169" max="6169" width="0.5703125" style="1324" customWidth="1"/>
    <col min="6170" max="6170" width="1" style="1324" customWidth="1"/>
    <col min="6171" max="6171" width="2" style="1324" customWidth="1"/>
    <col min="6172" max="6172" width="1.5703125" style="1324" customWidth="1"/>
    <col min="6173" max="6173" width="2" style="1324" customWidth="1"/>
    <col min="6174" max="6174" width="0.5703125" style="1324" customWidth="1"/>
    <col min="6175" max="6175" width="3" style="1324" customWidth="1"/>
    <col min="6176" max="6176" width="1" style="1324" customWidth="1"/>
    <col min="6177" max="6177" width="0.5703125" style="1324" customWidth="1"/>
    <col min="6178" max="6179" width="1.5703125" style="1324" customWidth="1"/>
    <col min="6180" max="6180" width="0.85546875" style="1324" customWidth="1"/>
    <col min="6181" max="6181" width="0.5703125" style="1324" customWidth="1"/>
    <col min="6182" max="6184" width="1" style="1324" customWidth="1"/>
    <col min="6185" max="6185" width="3.5703125" style="1324" customWidth="1"/>
    <col min="6186" max="6186" width="0.85546875" style="1324" customWidth="1"/>
    <col min="6187" max="6187" width="0.5703125" style="1324" customWidth="1"/>
    <col min="6188" max="6188" width="1.5703125" style="1324" customWidth="1"/>
    <col min="6189" max="6189" width="0.5703125" style="1324" customWidth="1"/>
    <col min="6190" max="6190" width="1.5703125" style="1324" customWidth="1"/>
    <col min="6191" max="6191" width="1" style="1324" customWidth="1"/>
    <col min="6192" max="6192" width="0.5703125" style="1324" customWidth="1"/>
    <col min="6193" max="6193" width="1.5703125" style="1324" customWidth="1"/>
    <col min="6194" max="6194" width="0.42578125" style="1324" customWidth="1"/>
    <col min="6195" max="6196" width="1" style="1324" customWidth="1"/>
    <col min="6197" max="6197" width="0.5703125" style="1324" customWidth="1"/>
    <col min="6198" max="6198" width="2" style="1324" customWidth="1"/>
    <col min="6199" max="6199" width="0.5703125" style="1324" customWidth="1"/>
    <col min="6200" max="6200" width="1.5703125" style="1324" customWidth="1"/>
    <col min="6201" max="6201" width="0.5703125" style="1324" customWidth="1"/>
    <col min="6202" max="6202" width="1.42578125" style="1324" customWidth="1"/>
    <col min="6203" max="6203" width="8.5703125" style="1324" customWidth="1"/>
    <col min="6204" max="6204" width="13.5703125" style="1324" customWidth="1"/>
    <col min="6205" max="6205" width="19.5703125" style="1324" customWidth="1"/>
    <col min="6206" max="6209" width="9.140625" style="1324"/>
    <col min="6210" max="6210" width="14" style="1324" bestFit="1" customWidth="1"/>
    <col min="6211" max="6402" width="9.140625" style="1324"/>
    <col min="6403" max="6403" width="13.140625" style="1324" customWidth="1"/>
    <col min="6404" max="6404" width="3.5703125" style="1324" customWidth="1"/>
    <col min="6405" max="6405" width="0.5703125" style="1324" customWidth="1"/>
    <col min="6406" max="6406" width="1" style="1324" customWidth="1"/>
    <col min="6407" max="6407" width="1.5703125" style="1324" customWidth="1"/>
    <col min="6408" max="6408" width="0.42578125" style="1324" customWidth="1"/>
    <col min="6409" max="6409" width="5.7109375" style="1324" customWidth="1"/>
    <col min="6410" max="6410" width="2" style="1324" customWidth="1"/>
    <col min="6411" max="6411" width="0.85546875" style="1324" customWidth="1"/>
    <col min="6412" max="6412" width="1.5703125" style="1324" customWidth="1"/>
    <col min="6413" max="6415" width="0.5703125" style="1324" customWidth="1"/>
    <col min="6416" max="6416" width="1" style="1324" customWidth="1"/>
    <col min="6417" max="6417" width="1.5703125" style="1324" customWidth="1"/>
    <col min="6418" max="6418" width="0.5703125" style="1324" customWidth="1"/>
    <col min="6419" max="6419" width="2" style="1324" customWidth="1"/>
    <col min="6420" max="6420" width="3.5703125" style="1324" customWidth="1"/>
    <col min="6421" max="6421" width="1" style="1324" customWidth="1"/>
    <col min="6422" max="6422" width="1.5703125" style="1324" customWidth="1"/>
    <col min="6423" max="6423" width="0.5703125" style="1324" customWidth="1"/>
    <col min="6424" max="6424" width="0.85546875" style="1324" customWidth="1"/>
    <col min="6425" max="6425" width="0.5703125" style="1324" customWidth="1"/>
    <col min="6426" max="6426" width="1" style="1324" customWidth="1"/>
    <col min="6427" max="6427" width="2" style="1324" customWidth="1"/>
    <col min="6428" max="6428" width="1.5703125" style="1324" customWidth="1"/>
    <col min="6429" max="6429" width="2" style="1324" customWidth="1"/>
    <col min="6430" max="6430" width="0.5703125" style="1324" customWidth="1"/>
    <col min="6431" max="6431" width="3" style="1324" customWidth="1"/>
    <col min="6432" max="6432" width="1" style="1324" customWidth="1"/>
    <col min="6433" max="6433" width="0.5703125" style="1324" customWidth="1"/>
    <col min="6434" max="6435" width="1.5703125" style="1324" customWidth="1"/>
    <col min="6436" max="6436" width="0.85546875" style="1324" customWidth="1"/>
    <col min="6437" max="6437" width="0.5703125" style="1324" customWidth="1"/>
    <col min="6438" max="6440" width="1" style="1324" customWidth="1"/>
    <col min="6441" max="6441" width="3.5703125" style="1324" customWidth="1"/>
    <col min="6442" max="6442" width="0.85546875" style="1324" customWidth="1"/>
    <col min="6443" max="6443" width="0.5703125" style="1324" customWidth="1"/>
    <col min="6444" max="6444" width="1.5703125" style="1324" customWidth="1"/>
    <col min="6445" max="6445" width="0.5703125" style="1324" customWidth="1"/>
    <col min="6446" max="6446" width="1.5703125" style="1324" customWidth="1"/>
    <col min="6447" max="6447" width="1" style="1324" customWidth="1"/>
    <col min="6448" max="6448" width="0.5703125" style="1324" customWidth="1"/>
    <col min="6449" max="6449" width="1.5703125" style="1324" customWidth="1"/>
    <col min="6450" max="6450" width="0.42578125" style="1324" customWidth="1"/>
    <col min="6451" max="6452" width="1" style="1324" customWidth="1"/>
    <col min="6453" max="6453" width="0.5703125" style="1324" customWidth="1"/>
    <col min="6454" max="6454" width="2" style="1324" customWidth="1"/>
    <col min="6455" max="6455" width="0.5703125" style="1324" customWidth="1"/>
    <col min="6456" max="6456" width="1.5703125" style="1324" customWidth="1"/>
    <col min="6457" max="6457" width="0.5703125" style="1324" customWidth="1"/>
    <col min="6458" max="6458" width="1.42578125" style="1324" customWidth="1"/>
    <col min="6459" max="6459" width="8.5703125" style="1324" customWidth="1"/>
    <col min="6460" max="6460" width="13.5703125" style="1324" customWidth="1"/>
    <col min="6461" max="6461" width="19.5703125" style="1324" customWidth="1"/>
    <col min="6462" max="6465" width="9.140625" style="1324"/>
    <col min="6466" max="6466" width="14" style="1324" bestFit="1" customWidth="1"/>
    <col min="6467" max="6658" width="9.140625" style="1324"/>
    <col min="6659" max="6659" width="13.140625" style="1324" customWidth="1"/>
    <col min="6660" max="6660" width="3.5703125" style="1324" customWidth="1"/>
    <col min="6661" max="6661" width="0.5703125" style="1324" customWidth="1"/>
    <col min="6662" max="6662" width="1" style="1324" customWidth="1"/>
    <col min="6663" max="6663" width="1.5703125" style="1324" customWidth="1"/>
    <col min="6664" max="6664" width="0.42578125" style="1324" customWidth="1"/>
    <col min="6665" max="6665" width="5.7109375" style="1324" customWidth="1"/>
    <col min="6666" max="6666" width="2" style="1324" customWidth="1"/>
    <col min="6667" max="6667" width="0.85546875" style="1324" customWidth="1"/>
    <col min="6668" max="6668" width="1.5703125" style="1324" customWidth="1"/>
    <col min="6669" max="6671" width="0.5703125" style="1324" customWidth="1"/>
    <col min="6672" max="6672" width="1" style="1324" customWidth="1"/>
    <col min="6673" max="6673" width="1.5703125" style="1324" customWidth="1"/>
    <col min="6674" max="6674" width="0.5703125" style="1324" customWidth="1"/>
    <col min="6675" max="6675" width="2" style="1324" customWidth="1"/>
    <col min="6676" max="6676" width="3.5703125" style="1324" customWidth="1"/>
    <col min="6677" max="6677" width="1" style="1324" customWidth="1"/>
    <col min="6678" max="6678" width="1.5703125" style="1324" customWidth="1"/>
    <col min="6679" max="6679" width="0.5703125" style="1324" customWidth="1"/>
    <col min="6680" max="6680" width="0.85546875" style="1324" customWidth="1"/>
    <col min="6681" max="6681" width="0.5703125" style="1324" customWidth="1"/>
    <col min="6682" max="6682" width="1" style="1324" customWidth="1"/>
    <col min="6683" max="6683" width="2" style="1324" customWidth="1"/>
    <col min="6684" max="6684" width="1.5703125" style="1324" customWidth="1"/>
    <col min="6685" max="6685" width="2" style="1324" customWidth="1"/>
    <col min="6686" max="6686" width="0.5703125" style="1324" customWidth="1"/>
    <col min="6687" max="6687" width="3" style="1324" customWidth="1"/>
    <col min="6688" max="6688" width="1" style="1324" customWidth="1"/>
    <col min="6689" max="6689" width="0.5703125" style="1324" customWidth="1"/>
    <col min="6690" max="6691" width="1.5703125" style="1324" customWidth="1"/>
    <col min="6692" max="6692" width="0.85546875" style="1324" customWidth="1"/>
    <col min="6693" max="6693" width="0.5703125" style="1324" customWidth="1"/>
    <col min="6694" max="6696" width="1" style="1324" customWidth="1"/>
    <col min="6697" max="6697" width="3.5703125" style="1324" customWidth="1"/>
    <col min="6698" max="6698" width="0.85546875" style="1324" customWidth="1"/>
    <col min="6699" max="6699" width="0.5703125" style="1324" customWidth="1"/>
    <col min="6700" max="6700" width="1.5703125" style="1324" customWidth="1"/>
    <col min="6701" max="6701" width="0.5703125" style="1324" customWidth="1"/>
    <col min="6702" max="6702" width="1.5703125" style="1324" customWidth="1"/>
    <col min="6703" max="6703" width="1" style="1324" customWidth="1"/>
    <col min="6704" max="6704" width="0.5703125" style="1324" customWidth="1"/>
    <col min="6705" max="6705" width="1.5703125" style="1324" customWidth="1"/>
    <col min="6706" max="6706" width="0.42578125" style="1324" customWidth="1"/>
    <col min="6707" max="6708" width="1" style="1324" customWidth="1"/>
    <col min="6709" max="6709" width="0.5703125" style="1324" customWidth="1"/>
    <col min="6710" max="6710" width="2" style="1324" customWidth="1"/>
    <col min="6711" max="6711" width="0.5703125" style="1324" customWidth="1"/>
    <col min="6712" max="6712" width="1.5703125" style="1324" customWidth="1"/>
    <col min="6713" max="6713" width="0.5703125" style="1324" customWidth="1"/>
    <col min="6714" max="6714" width="1.42578125" style="1324" customWidth="1"/>
    <col min="6715" max="6715" width="8.5703125" style="1324" customWidth="1"/>
    <col min="6716" max="6716" width="13.5703125" style="1324" customWidth="1"/>
    <col min="6717" max="6717" width="19.5703125" style="1324" customWidth="1"/>
    <col min="6718" max="6721" width="9.140625" style="1324"/>
    <col min="6722" max="6722" width="14" style="1324" bestFit="1" customWidth="1"/>
    <col min="6723" max="6914" width="9.140625" style="1324"/>
    <col min="6915" max="6915" width="13.140625" style="1324" customWidth="1"/>
    <col min="6916" max="6916" width="3.5703125" style="1324" customWidth="1"/>
    <col min="6917" max="6917" width="0.5703125" style="1324" customWidth="1"/>
    <col min="6918" max="6918" width="1" style="1324" customWidth="1"/>
    <col min="6919" max="6919" width="1.5703125" style="1324" customWidth="1"/>
    <col min="6920" max="6920" width="0.42578125" style="1324" customWidth="1"/>
    <col min="6921" max="6921" width="5.7109375" style="1324" customWidth="1"/>
    <col min="6922" max="6922" width="2" style="1324" customWidth="1"/>
    <col min="6923" max="6923" width="0.85546875" style="1324" customWidth="1"/>
    <col min="6924" max="6924" width="1.5703125" style="1324" customWidth="1"/>
    <col min="6925" max="6927" width="0.5703125" style="1324" customWidth="1"/>
    <col min="6928" max="6928" width="1" style="1324" customWidth="1"/>
    <col min="6929" max="6929" width="1.5703125" style="1324" customWidth="1"/>
    <col min="6930" max="6930" width="0.5703125" style="1324" customWidth="1"/>
    <col min="6931" max="6931" width="2" style="1324" customWidth="1"/>
    <col min="6932" max="6932" width="3.5703125" style="1324" customWidth="1"/>
    <col min="6933" max="6933" width="1" style="1324" customWidth="1"/>
    <col min="6934" max="6934" width="1.5703125" style="1324" customWidth="1"/>
    <col min="6935" max="6935" width="0.5703125" style="1324" customWidth="1"/>
    <col min="6936" max="6936" width="0.85546875" style="1324" customWidth="1"/>
    <col min="6937" max="6937" width="0.5703125" style="1324" customWidth="1"/>
    <col min="6938" max="6938" width="1" style="1324" customWidth="1"/>
    <col min="6939" max="6939" width="2" style="1324" customWidth="1"/>
    <col min="6940" max="6940" width="1.5703125" style="1324" customWidth="1"/>
    <col min="6941" max="6941" width="2" style="1324" customWidth="1"/>
    <col min="6942" max="6942" width="0.5703125" style="1324" customWidth="1"/>
    <col min="6943" max="6943" width="3" style="1324" customWidth="1"/>
    <col min="6944" max="6944" width="1" style="1324" customWidth="1"/>
    <col min="6945" max="6945" width="0.5703125" style="1324" customWidth="1"/>
    <col min="6946" max="6947" width="1.5703125" style="1324" customWidth="1"/>
    <col min="6948" max="6948" width="0.85546875" style="1324" customWidth="1"/>
    <col min="6949" max="6949" width="0.5703125" style="1324" customWidth="1"/>
    <col min="6950" max="6952" width="1" style="1324" customWidth="1"/>
    <col min="6953" max="6953" width="3.5703125" style="1324" customWidth="1"/>
    <col min="6954" max="6954" width="0.85546875" style="1324" customWidth="1"/>
    <col min="6955" max="6955" width="0.5703125" style="1324" customWidth="1"/>
    <col min="6956" max="6956" width="1.5703125" style="1324" customWidth="1"/>
    <col min="6957" max="6957" width="0.5703125" style="1324" customWidth="1"/>
    <col min="6958" max="6958" width="1.5703125" style="1324" customWidth="1"/>
    <col min="6959" max="6959" width="1" style="1324" customWidth="1"/>
    <col min="6960" max="6960" width="0.5703125" style="1324" customWidth="1"/>
    <col min="6961" max="6961" width="1.5703125" style="1324" customWidth="1"/>
    <col min="6962" max="6962" width="0.42578125" style="1324" customWidth="1"/>
    <col min="6963" max="6964" width="1" style="1324" customWidth="1"/>
    <col min="6965" max="6965" width="0.5703125" style="1324" customWidth="1"/>
    <col min="6966" max="6966" width="2" style="1324" customWidth="1"/>
    <col min="6967" max="6967" width="0.5703125" style="1324" customWidth="1"/>
    <col min="6968" max="6968" width="1.5703125" style="1324" customWidth="1"/>
    <col min="6969" max="6969" width="0.5703125" style="1324" customWidth="1"/>
    <col min="6970" max="6970" width="1.42578125" style="1324" customWidth="1"/>
    <col min="6971" max="6971" width="8.5703125" style="1324" customWidth="1"/>
    <col min="6972" max="6972" width="13.5703125" style="1324" customWidth="1"/>
    <col min="6973" max="6973" width="19.5703125" style="1324" customWidth="1"/>
    <col min="6974" max="6977" width="9.140625" style="1324"/>
    <col min="6978" max="6978" width="14" style="1324" bestFit="1" customWidth="1"/>
    <col min="6979" max="7170" width="9.140625" style="1324"/>
    <col min="7171" max="7171" width="13.140625" style="1324" customWidth="1"/>
    <col min="7172" max="7172" width="3.5703125" style="1324" customWidth="1"/>
    <col min="7173" max="7173" width="0.5703125" style="1324" customWidth="1"/>
    <col min="7174" max="7174" width="1" style="1324" customWidth="1"/>
    <col min="7175" max="7175" width="1.5703125" style="1324" customWidth="1"/>
    <col min="7176" max="7176" width="0.42578125" style="1324" customWidth="1"/>
    <col min="7177" max="7177" width="5.7109375" style="1324" customWidth="1"/>
    <col min="7178" max="7178" width="2" style="1324" customWidth="1"/>
    <col min="7179" max="7179" width="0.85546875" style="1324" customWidth="1"/>
    <col min="7180" max="7180" width="1.5703125" style="1324" customWidth="1"/>
    <col min="7181" max="7183" width="0.5703125" style="1324" customWidth="1"/>
    <col min="7184" max="7184" width="1" style="1324" customWidth="1"/>
    <col min="7185" max="7185" width="1.5703125" style="1324" customWidth="1"/>
    <col min="7186" max="7186" width="0.5703125" style="1324" customWidth="1"/>
    <col min="7187" max="7187" width="2" style="1324" customWidth="1"/>
    <col min="7188" max="7188" width="3.5703125" style="1324" customWidth="1"/>
    <col min="7189" max="7189" width="1" style="1324" customWidth="1"/>
    <col min="7190" max="7190" width="1.5703125" style="1324" customWidth="1"/>
    <col min="7191" max="7191" width="0.5703125" style="1324" customWidth="1"/>
    <col min="7192" max="7192" width="0.85546875" style="1324" customWidth="1"/>
    <col min="7193" max="7193" width="0.5703125" style="1324" customWidth="1"/>
    <col min="7194" max="7194" width="1" style="1324" customWidth="1"/>
    <col min="7195" max="7195" width="2" style="1324" customWidth="1"/>
    <col min="7196" max="7196" width="1.5703125" style="1324" customWidth="1"/>
    <col min="7197" max="7197" width="2" style="1324" customWidth="1"/>
    <col min="7198" max="7198" width="0.5703125" style="1324" customWidth="1"/>
    <col min="7199" max="7199" width="3" style="1324" customWidth="1"/>
    <col min="7200" max="7200" width="1" style="1324" customWidth="1"/>
    <col min="7201" max="7201" width="0.5703125" style="1324" customWidth="1"/>
    <col min="7202" max="7203" width="1.5703125" style="1324" customWidth="1"/>
    <col min="7204" max="7204" width="0.85546875" style="1324" customWidth="1"/>
    <col min="7205" max="7205" width="0.5703125" style="1324" customWidth="1"/>
    <col min="7206" max="7208" width="1" style="1324" customWidth="1"/>
    <col min="7209" max="7209" width="3.5703125" style="1324" customWidth="1"/>
    <col min="7210" max="7210" width="0.85546875" style="1324" customWidth="1"/>
    <col min="7211" max="7211" width="0.5703125" style="1324" customWidth="1"/>
    <col min="7212" max="7212" width="1.5703125" style="1324" customWidth="1"/>
    <col min="7213" max="7213" width="0.5703125" style="1324" customWidth="1"/>
    <col min="7214" max="7214" width="1.5703125" style="1324" customWidth="1"/>
    <col min="7215" max="7215" width="1" style="1324" customWidth="1"/>
    <col min="7216" max="7216" width="0.5703125" style="1324" customWidth="1"/>
    <col min="7217" max="7217" width="1.5703125" style="1324" customWidth="1"/>
    <col min="7218" max="7218" width="0.42578125" style="1324" customWidth="1"/>
    <col min="7219" max="7220" width="1" style="1324" customWidth="1"/>
    <col min="7221" max="7221" width="0.5703125" style="1324" customWidth="1"/>
    <col min="7222" max="7222" width="2" style="1324" customWidth="1"/>
    <col min="7223" max="7223" width="0.5703125" style="1324" customWidth="1"/>
    <col min="7224" max="7224" width="1.5703125" style="1324" customWidth="1"/>
    <col min="7225" max="7225" width="0.5703125" style="1324" customWidth="1"/>
    <col min="7226" max="7226" width="1.42578125" style="1324" customWidth="1"/>
    <col min="7227" max="7227" width="8.5703125" style="1324" customWidth="1"/>
    <col min="7228" max="7228" width="13.5703125" style="1324" customWidth="1"/>
    <col min="7229" max="7229" width="19.5703125" style="1324" customWidth="1"/>
    <col min="7230" max="7233" width="9.140625" style="1324"/>
    <col min="7234" max="7234" width="14" style="1324" bestFit="1" customWidth="1"/>
    <col min="7235" max="7426" width="9.140625" style="1324"/>
    <col min="7427" max="7427" width="13.140625" style="1324" customWidth="1"/>
    <col min="7428" max="7428" width="3.5703125" style="1324" customWidth="1"/>
    <col min="7429" max="7429" width="0.5703125" style="1324" customWidth="1"/>
    <col min="7430" max="7430" width="1" style="1324" customWidth="1"/>
    <col min="7431" max="7431" width="1.5703125" style="1324" customWidth="1"/>
    <col min="7432" max="7432" width="0.42578125" style="1324" customWidth="1"/>
    <col min="7433" max="7433" width="5.7109375" style="1324" customWidth="1"/>
    <col min="7434" max="7434" width="2" style="1324" customWidth="1"/>
    <col min="7435" max="7435" width="0.85546875" style="1324" customWidth="1"/>
    <col min="7436" max="7436" width="1.5703125" style="1324" customWidth="1"/>
    <col min="7437" max="7439" width="0.5703125" style="1324" customWidth="1"/>
    <col min="7440" max="7440" width="1" style="1324" customWidth="1"/>
    <col min="7441" max="7441" width="1.5703125" style="1324" customWidth="1"/>
    <col min="7442" max="7442" width="0.5703125" style="1324" customWidth="1"/>
    <col min="7443" max="7443" width="2" style="1324" customWidth="1"/>
    <col min="7444" max="7444" width="3.5703125" style="1324" customWidth="1"/>
    <col min="7445" max="7445" width="1" style="1324" customWidth="1"/>
    <col min="7446" max="7446" width="1.5703125" style="1324" customWidth="1"/>
    <col min="7447" max="7447" width="0.5703125" style="1324" customWidth="1"/>
    <col min="7448" max="7448" width="0.85546875" style="1324" customWidth="1"/>
    <col min="7449" max="7449" width="0.5703125" style="1324" customWidth="1"/>
    <col min="7450" max="7450" width="1" style="1324" customWidth="1"/>
    <col min="7451" max="7451" width="2" style="1324" customWidth="1"/>
    <col min="7452" max="7452" width="1.5703125" style="1324" customWidth="1"/>
    <col min="7453" max="7453" width="2" style="1324" customWidth="1"/>
    <col min="7454" max="7454" width="0.5703125" style="1324" customWidth="1"/>
    <col min="7455" max="7455" width="3" style="1324" customWidth="1"/>
    <col min="7456" max="7456" width="1" style="1324" customWidth="1"/>
    <col min="7457" max="7457" width="0.5703125" style="1324" customWidth="1"/>
    <col min="7458" max="7459" width="1.5703125" style="1324" customWidth="1"/>
    <col min="7460" max="7460" width="0.85546875" style="1324" customWidth="1"/>
    <col min="7461" max="7461" width="0.5703125" style="1324" customWidth="1"/>
    <col min="7462" max="7464" width="1" style="1324" customWidth="1"/>
    <col min="7465" max="7465" width="3.5703125" style="1324" customWidth="1"/>
    <col min="7466" max="7466" width="0.85546875" style="1324" customWidth="1"/>
    <col min="7467" max="7467" width="0.5703125" style="1324" customWidth="1"/>
    <col min="7468" max="7468" width="1.5703125" style="1324" customWidth="1"/>
    <col min="7469" max="7469" width="0.5703125" style="1324" customWidth="1"/>
    <col min="7470" max="7470" width="1.5703125" style="1324" customWidth="1"/>
    <col min="7471" max="7471" width="1" style="1324" customWidth="1"/>
    <col min="7472" max="7472" width="0.5703125" style="1324" customWidth="1"/>
    <col min="7473" max="7473" width="1.5703125" style="1324" customWidth="1"/>
    <col min="7474" max="7474" width="0.42578125" style="1324" customWidth="1"/>
    <col min="7475" max="7476" width="1" style="1324" customWidth="1"/>
    <col min="7477" max="7477" width="0.5703125" style="1324" customWidth="1"/>
    <col min="7478" max="7478" width="2" style="1324" customWidth="1"/>
    <col min="7479" max="7479" width="0.5703125" style="1324" customWidth="1"/>
    <col min="7480" max="7480" width="1.5703125" style="1324" customWidth="1"/>
    <col min="7481" max="7481" width="0.5703125" style="1324" customWidth="1"/>
    <col min="7482" max="7482" width="1.42578125" style="1324" customWidth="1"/>
    <col min="7483" max="7483" width="8.5703125" style="1324" customWidth="1"/>
    <col min="7484" max="7484" width="13.5703125" style="1324" customWidth="1"/>
    <col min="7485" max="7485" width="19.5703125" style="1324" customWidth="1"/>
    <col min="7486" max="7489" width="9.140625" style="1324"/>
    <col min="7490" max="7490" width="14" style="1324" bestFit="1" customWidth="1"/>
    <col min="7491" max="7682" width="9.140625" style="1324"/>
    <col min="7683" max="7683" width="13.140625" style="1324" customWidth="1"/>
    <col min="7684" max="7684" width="3.5703125" style="1324" customWidth="1"/>
    <col min="7685" max="7685" width="0.5703125" style="1324" customWidth="1"/>
    <col min="7686" max="7686" width="1" style="1324" customWidth="1"/>
    <col min="7687" max="7687" width="1.5703125" style="1324" customWidth="1"/>
    <col min="7688" max="7688" width="0.42578125" style="1324" customWidth="1"/>
    <col min="7689" max="7689" width="5.7109375" style="1324" customWidth="1"/>
    <col min="7690" max="7690" width="2" style="1324" customWidth="1"/>
    <col min="7691" max="7691" width="0.85546875" style="1324" customWidth="1"/>
    <col min="7692" max="7692" width="1.5703125" style="1324" customWidth="1"/>
    <col min="7693" max="7695" width="0.5703125" style="1324" customWidth="1"/>
    <col min="7696" max="7696" width="1" style="1324" customWidth="1"/>
    <col min="7697" max="7697" width="1.5703125" style="1324" customWidth="1"/>
    <col min="7698" max="7698" width="0.5703125" style="1324" customWidth="1"/>
    <col min="7699" max="7699" width="2" style="1324" customWidth="1"/>
    <col min="7700" max="7700" width="3.5703125" style="1324" customWidth="1"/>
    <col min="7701" max="7701" width="1" style="1324" customWidth="1"/>
    <col min="7702" max="7702" width="1.5703125" style="1324" customWidth="1"/>
    <col min="7703" max="7703" width="0.5703125" style="1324" customWidth="1"/>
    <col min="7704" max="7704" width="0.85546875" style="1324" customWidth="1"/>
    <col min="7705" max="7705" width="0.5703125" style="1324" customWidth="1"/>
    <col min="7706" max="7706" width="1" style="1324" customWidth="1"/>
    <col min="7707" max="7707" width="2" style="1324" customWidth="1"/>
    <col min="7708" max="7708" width="1.5703125" style="1324" customWidth="1"/>
    <col min="7709" max="7709" width="2" style="1324" customWidth="1"/>
    <col min="7710" max="7710" width="0.5703125" style="1324" customWidth="1"/>
    <col min="7711" max="7711" width="3" style="1324" customWidth="1"/>
    <col min="7712" max="7712" width="1" style="1324" customWidth="1"/>
    <col min="7713" max="7713" width="0.5703125" style="1324" customWidth="1"/>
    <col min="7714" max="7715" width="1.5703125" style="1324" customWidth="1"/>
    <col min="7716" max="7716" width="0.85546875" style="1324" customWidth="1"/>
    <col min="7717" max="7717" width="0.5703125" style="1324" customWidth="1"/>
    <col min="7718" max="7720" width="1" style="1324" customWidth="1"/>
    <col min="7721" max="7721" width="3.5703125" style="1324" customWidth="1"/>
    <col min="7722" max="7722" width="0.85546875" style="1324" customWidth="1"/>
    <col min="7723" max="7723" width="0.5703125" style="1324" customWidth="1"/>
    <col min="7724" max="7724" width="1.5703125" style="1324" customWidth="1"/>
    <col min="7725" max="7725" width="0.5703125" style="1324" customWidth="1"/>
    <col min="7726" max="7726" width="1.5703125" style="1324" customWidth="1"/>
    <col min="7727" max="7727" width="1" style="1324" customWidth="1"/>
    <col min="7728" max="7728" width="0.5703125" style="1324" customWidth="1"/>
    <col min="7729" max="7729" width="1.5703125" style="1324" customWidth="1"/>
    <col min="7730" max="7730" width="0.42578125" style="1324" customWidth="1"/>
    <col min="7731" max="7732" width="1" style="1324" customWidth="1"/>
    <col min="7733" max="7733" width="0.5703125" style="1324" customWidth="1"/>
    <col min="7734" max="7734" width="2" style="1324" customWidth="1"/>
    <col min="7735" max="7735" width="0.5703125" style="1324" customWidth="1"/>
    <col min="7736" max="7736" width="1.5703125" style="1324" customWidth="1"/>
    <col min="7737" max="7737" width="0.5703125" style="1324" customWidth="1"/>
    <col min="7738" max="7738" width="1.42578125" style="1324" customWidth="1"/>
    <col min="7739" max="7739" width="8.5703125" style="1324" customWidth="1"/>
    <col min="7740" max="7740" width="13.5703125" style="1324" customWidth="1"/>
    <col min="7741" max="7741" width="19.5703125" style="1324" customWidth="1"/>
    <col min="7742" max="7745" width="9.140625" style="1324"/>
    <col min="7746" max="7746" width="14" style="1324" bestFit="1" customWidth="1"/>
    <col min="7747" max="7938" width="9.140625" style="1324"/>
    <col min="7939" max="7939" width="13.140625" style="1324" customWidth="1"/>
    <col min="7940" max="7940" width="3.5703125" style="1324" customWidth="1"/>
    <col min="7941" max="7941" width="0.5703125" style="1324" customWidth="1"/>
    <col min="7942" max="7942" width="1" style="1324" customWidth="1"/>
    <col min="7943" max="7943" width="1.5703125" style="1324" customWidth="1"/>
    <col min="7944" max="7944" width="0.42578125" style="1324" customWidth="1"/>
    <col min="7945" max="7945" width="5.7109375" style="1324" customWidth="1"/>
    <col min="7946" max="7946" width="2" style="1324" customWidth="1"/>
    <col min="7947" max="7947" width="0.85546875" style="1324" customWidth="1"/>
    <col min="7948" max="7948" width="1.5703125" style="1324" customWidth="1"/>
    <col min="7949" max="7951" width="0.5703125" style="1324" customWidth="1"/>
    <col min="7952" max="7952" width="1" style="1324" customWidth="1"/>
    <col min="7953" max="7953" width="1.5703125" style="1324" customWidth="1"/>
    <col min="7954" max="7954" width="0.5703125" style="1324" customWidth="1"/>
    <col min="7955" max="7955" width="2" style="1324" customWidth="1"/>
    <col min="7956" max="7956" width="3.5703125" style="1324" customWidth="1"/>
    <col min="7957" max="7957" width="1" style="1324" customWidth="1"/>
    <col min="7958" max="7958" width="1.5703125" style="1324" customWidth="1"/>
    <col min="7959" max="7959" width="0.5703125" style="1324" customWidth="1"/>
    <col min="7960" max="7960" width="0.85546875" style="1324" customWidth="1"/>
    <col min="7961" max="7961" width="0.5703125" style="1324" customWidth="1"/>
    <col min="7962" max="7962" width="1" style="1324" customWidth="1"/>
    <col min="7963" max="7963" width="2" style="1324" customWidth="1"/>
    <col min="7964" max="7964" width="1.5703125" style="1324" customWidth="1"/>
    <col min="7965" max="7965" width="2" style="1324" customWidth="1"/>
    <col min="7966" max="7966" width="0.5703125" style="1324" customWidth="1"/>
    <col min="7967" max="7967" width="3" style="1324" customWidth="1"/>
    <col min="7968" max="7968" width="1" style="1324" customWidth="1"/>
    <col min="7969" max="7969" width="0.5703125" style="1324" customWidth="1"/>
    <col min="7970" max="7971" width="1.5703125" style="1324" customWidth="1"/>
    <col min="7972" max="7972" width="0.85546875" style="1324" customWidth="1"/>
    <col min="7973" max="7973" width="0.5703125" style="1324" customWidth="1"/>
    <col min="7974" max="7976" width="1" style="1324" customWidth="1"/>
    <col min="7977" max="7977" width="3.5703125" style="1324" customWidth="1"/>
    <col min="7978" max="7978" width="0.85546875" style="1324" customWidth="1"/>
    <col min="7979" max="7979" width="0.5703125" style="1324" customWidth="1"/>
    <col min="7980" max="7980" width="1.5703125" style="1324" customWidth="1"/>
    <col min="7981" max="7981" width="0.5703125" style="1324" customWidth="1"/>
    <col min="7982" max="7982" width="1.5703125" style="1324" customWidth="1"/>
    <col min="7983" max="7983" width="1" style="1324" customWidth="1"/>
    <col min="7984" max="7984" width="0.5703125" style="1324" customWidth="1"/>
    <col min="7985" max="7985" width="1.5703125" style="1324" customWidth="1"/>
    <col min="7986" max="7986" width="0.42578125" style="1324" customWidth="1"/>
    <col min="7987" max="7988" width="1" style="1324" customWidth="1"/>
    <col min="7989" max="7989" width="0.5703125" style="1324" customWidth="1"/>
    <col min="7990" max="7990" width="2" style="1324" customWidth="1"/>
    <col min="7991" max="7991" width="0.5703125" style="1324" customWidth="1"/>
    <col min="7992" max="7992" width="1.5703125" style="1324" customWidth="1"/>
    <col min="7993" max="7993" width="0.5703125" style="1324" customWidth="1"/>
    <col min="7994" max="7994" width="1.42578125" style="1324" customWidth="1"/>
    <col min="7995" max="7995" width="8.5703125" style="1324" customWidth="1"/>
    <col min="7996" max="7996" width="13.5703125" style="1324" customWidth="1"/>
    <col min="7997" max="7997" width="19.5703125" style="1324" customWidth="1"/>
    <col min="7998" max="8001" width="9.140625" style="1324"/>
    <col min="8002" max="8002" width="14" style="1324" bestFit="1" customWidth="1"/>
    <col min="8003" max="8194" width="9.140625" style="1324"/>
    <col min="8195" max="8195" width="13.140625" style="1324" customWidth="1"/>
    <col min="8196" max="8196" width="3.5703125" style="1324" customWidth="1"/>
    <col min="8197" max="8197" width="0.5703125" style="1324" customWidth="1"/>
    <col min="8198" max="8198" width="1" style="1324" customWidth="1"/>
    <col min="8199" max="8199" width="1.5703125" style="1324" customWidth="1"/>
    <col min="8200" max="8200" width="0.42578125" style="1324" customWidth="1"/>
    <col min="8201" max="8201" width="5.7109375" style="1324" customWidth="1"/>
    <col min="8202" max="8202" width="2" style="1324" customWidth="1"/>
    <col min="8203" max="8203" width="0.85546875" style="1324" customWidth="1"/>
    <col min="8204" max="8204" width="1.5703125" style="1324" customWidth="1"/>
    <col min="8205" max="8207" width="0.5703125" style="1324" customWidth="1"/>
    <col min="8208" max="8208" width="1" style="1324" customWidth="1"/>
    <col min="8209" max="8209" width="1.5703125" style="1324" customWidth="1"/>
    <col min="8210" max="8210" width="0.5703125" style="1324" customWidth="1"/>
    <col min="8211" max="8211" width="2" style="1324" customWidth="1"/>
    <col min="8212" max="8212" width="3.5703125" style="1324" customWidth="1"/>
    <col min="8213" max="8213" width="1" style="1324" customWidth="1"/>
    <col min="8214" max="8214" width="1.5703125" style="1324" customWidth="1"/>
    <col min="8215" max="8215" width="0.5703125" style="1324" customWidth="1"/>
    <col min="8216" max="8216" width="0.85546875" style="1324" customWidth="1"/>
    <col min="8217" max="8217" width="0.5703125" style="1324" customWidth="1"/>
    <col min="8218" max="8218" width="1" style="1324" customWidth="1"/>
    <col min="8219" max="8219" width="2" style="1324" customWidth="1"/>
    <col min="8220" max="8220" width="1.5703125" style="1324" customWidth="1"/>
    <col min="8221" max="8221" width="2" style="1324" customWidth="1"/>
    <col min="8222" max="8222" width="0.5703125" style="1324" customWidth="1"/>
    <col min="8223" max="8223" width="3" style="1324" customWidth="1"/>
    <col min="8224" max="8224" width="1" style="1324" customWidth="1"/>
    <col min="8225" max="8225" width="0.5703125" style="1324" customWidth="1"/>
    <col min="8226" max="8227" width="1.5703125" style="1324" customWidth="1"/>
    <col min="8228" max="8228" width="0.85546875" style="1324" customWidth="1"/>
    <col min="8229" max="8229" width="0.5703125" style="1324" customWidth="1"/>
    <col min="8230" max="8232" width="1" style="1324" customWidth="1"/>
    <col min="8233" max="8233" width="3.5703125" style="1324" customWidth="1"/>
    <col min="8234" max="8234" width="0.85546875" style="1324" customWidth="1"/>
    <col min="8235" max="8235" width="0.5703125" style="1324" customWidth="1"/>
    <col min="8236" max="8236" width="1.5703125" style="1324" customWidth="1"/>
    <col min="8237" max="8237" width="0.5703125" style="1324" customWidth="1"/>
    <col min="8238" max="8238" width="1.5703125" style="1324" customWidth="1"/>
    <col min="8239" max="8239" width="1" style="1324" customWidth="1"/>
    <col min="8240" max="8240" width="0.5703125" style="1324" customWidth="1"/>
    <col min="8241" max="8241" width="1.5703125" style="1324" customWidth="1"/>
    <col min="8242" max="8242" width="0.42578125" style="1324" customWidth="1"/>
    <col min="8243" max="8244" width="1" style="1324" customWidth="1"/>
    <col min="8245" max="8245" width="0.5703125" style="1324" customWidth="1"/>
    <col min="8246" max="8246" width="2" style="1324" customWidth="1"/>
    <col min="8247" max="8247" width="0.5703125" style="1324" customWidth="1"/>
    <col min="8248" max="8248" width="1.5703125" style="1324" customWidth="1"/>
    <col min="8249" max="8249" width="0.5703125" style="1324" customWidth="1"/>
    <col min="8250" max="8250" width="1.42578125" style="1324" customWidth="1"/>
    <col min="8251" max="8251" width="8.5703125" style="1324" customWidth="1"/>
    <col min="8252" max="8252" width="13.5703125" style="1324" customWidth="1"/>
    <col min="8253" max="8253" width="19.5703125" style="1324" customWidth="1"/>
    <col min="8254" max="8257" width="9.140625" style="1324"/>
    <col min="8258" max="8258" width="14" style="1324" bestFit="1" customWidth="1"/>
    <col min="8259" max="8450" width="9.140625" style="1324"/>
    <col min="8451" max="8451" width="13.140625" style="1324" customWidth="1"/>
    <col min="8452" max="8452" width="3.5703125" style="1324" customWidth="1"/>
    <col min="8453" max="8453" width="0.5703125" style="1324" customWidth="1"/>
    <col min="8454" max="8454" width="1" style="1324" customWidth="1"/>
    <col min="8455" max="8455" width="1.5703125" style="1324" customWidth="1"/>
    <col min="8456" max="8456" width="0.42578125" style="1324" customWidth="1"/>
    <col min="8457" max="8457" width="5.7109375" style="1324" customWidth="1"/>
    <col min="8458" max="8458" width="2" style="1324" customWidth="1"/>
    <col min="8459" max="8459" width="0.85546875" style="1324" customWidth="1"/>
    <col min="8460" max="8460" width="1.5703125" style="1324" customWidth="1"/>
    <col min="8461" max="8463" width="0.5703125" style="1324" customWidth="1"/>
    <col min="8464" max="8464" width="1" style="1324" customWidth="1"/>
    <col min="8465" max="8465" width="1.5703125" style="1324" customWidth="1"/>
    <col min="8466" max="8466" width="0.5703125" style="1324" customWidth="1"/>
    <col min="8467" max="8467" width="2" style="1324" customWidth="1"/>
    <col min="8468" max="8468" width="3.5703125" style="1324" customWidth="1"/>
    <col min="8469" max="8469" width="1" style="1324" customWidth="1"/>
    <col min="8470" max="8470" width="1.5703125" style="1324" customWidth="1"/>
    <col min="8471" max="8471" width="0.5703125" style="1324" customWidth="1"/>
    <col min="8472" max="8472" width="0.85546875" style="1324" customWidth="1"/>
    <col min="8473" max="8473" width="0.5703125" style="1324" customWidth="1"/>
    <col min="8474" max="8474" width="1" style="1324" customWidth="1"/>
    <col min="8475" max="8475" width="2" style="1324" customWidth="1"/>
    <col min="8476" max="8476" width="1.5703125" style="1324" customWidth="1"/>
    <col min="8477" max="8477" width="2" style="1324" customWidth="1"/>
    <col min="8478" max="8478" width="0.5703125" style="1324" customWidth="1"/>
    <col min="8479" max="8479" width="3" style="1324" customWidth="1"/>
    <col min="8480" max="8480" width="1" style="1324" customWidth="1"/>
    <col min="8481" max="8481" width="0.5703125" style="1324" customWidth="1"/>
    <col min="8482" max="8483" width="1.5703125" style="1324" customWidth="1"/>
    <col min="8484" max="8484" width="0.85546875" style="1324" customWidth="1"/>
    <col min="8485" max="8485" width="0.5703125" style="1324" customWidth="1"/>
    <col min="8486" max="8488" width="1" style="1324" customWidth="1"/>
    <col min="8489" max="8489" width="3.5703125" style="1324" customWidth="1"/>
    <col min="8490" max="8490" width="0.85546875" style="1324" customWidth="1"/>
    <col min="8491" max="8491" width="0.5703125" style="1324" customWidth="1"/>
    <col min="8492" max="8492" width="1.5703125" style="1324" customWidth="1"/>
    <col min="8493" max="8493" width="0.5703125" style="1324" customWidth="1"/>
    <col min="8494" max="8494" width="1.5703125" style="1324" customWidth="1"/>
    <col min="8495" max="8495" width="1" style="1324" customWidth="1"/>
    <col min="8496" max="8496" width="0.5703125" style="1324" customWidth="1"/>
    <col min="8497" max="8497" width="1.5703125" style="1324" customWidth="1"/>
    <col min="8498" max="8498" width="0.42578125" style="1324" customWidth="1"/>
    <col min="8499" max="8500" width="1" style="1324" customWidth="1"/>
    <col min="8501" max="8501" width="0.5703125" style="1324" customWidth="1"/>
    <col min="8502" max="8502" width="2" style="1324" customWidth="1"/>
    <col min="8503" max="8503" width="0.5703125" style="1324" customWidth="1"/>
    <col min="8504" max="8504" width="1.5703125" style="1324" customWidth="1"/>
    <col min="8505" max="8505" width="0.5703125" style="1324" customWidth="1"/>
    <col min="8506" max="8506" width="1.42578125" style="1324" customWidth="1"/>
    <col min="8507" max="8507" width="8.5703125" style="1324" customWidth="1"/>
    <col min="8508" max="8508" width="13.5703125" style="1324" customWidth="1"/>
    <col min="8509" max="8509" width="19.5703125" style="1324" customWidth="1"/>
    <col min="8510" max="8513" width="9.140625" style="1324"/>
    <col min="8514" max="8514" width="14" style="1324" bestFit="1" customWidth="1"/>
    <col min="8515" max="8706" width="9.140625" style="1324"/>
    <col min="8707" max="8707" width="13.140625" style="1324" customWidth="1"/>
    <col min="8708" max="8708" width="3.5703125" style="1324" customWidth="1"/>
    <col min="8709" max="8709" width="0.5703125" style="1324" customWidth="1"/>
    <col min="8710" max="8710" width="1" style="1324" customWidth="1"/>
    <col min="8711" max="8711" width="1.5703125" style="1324" customWidth="1"/>
    <col min="8712" max="8712" width="0.42578125" style="1324" customWidth="1"/>
    <col min="8713" max="8713" width="5.7109375" style="1324" customWidth="1"/>
    <col min="8714" max="8714" width="2" style="1324" customWidth="1"/>
    <col min="8715" max="8715" width="0.85546875" style="1324" customWidth="1"/>
    <col min="8716" max="8716" width="1.5703125" style="1324" customWidth="1"/>
    <col min="8717" max="8719" width="0.5703125" style="1324" customWidth="1"/>
    <col min="8720" max="8720" width="1" style="1324" customWidth="1"/>
    <col min="8721" max="8721" width="1.5703125" style="1324" customWidth="1"/>
    <col min="8722" max="8722" width="0.5703125" style="1324" customWidth="1"/>
    <col min="8723" max="8723" width="2" style="1324" customWidth="1"/>
    <col min="8724" max="8724" width="3.5703125" style="1324" customWidth="1"/>
    <col min="8725" max="8725" width="1" style="1324" customWidth="1"/>
    <col min="8726" max="8726" width="1.5703125" style="1324" customWidth="1"/>
    <col min="8727" max="8727" width="0.5703125" style="1324" customWidth="1"/>
    <col min="8728" max="8728" width="0.85546875" style="1324" customWidth="1"/>
    <col min="8729" max="8729" width="0.5703125" style="1324" customWidth="1"/>
    <col min="8730" max="8730" width="1" style="1324" customWidth="1"/>
    <col min="8731" max="8731" width="2" style="1324" customWidth="1"/>
    <col min="8732" max="8732" width="1.5703125" style="1324" customWidth="1"/>
    <col min="8733" max="8733" width="2" style="1324" customWidth="1"/>
    <col min="8734" max="8734" width="0.5703125" style="1324" customWidth="1"/>
    <col min="8735" max="8735" width="3" style="1324" customWidth="1"/>
    <col min="8736" max="8736" width="1" style="1324" customWidth="1"/>
    <col min="8737" max="8737" width="0.5703125" style="1324" customWidth="1"/>
    <col min="8738" max="8739" width="1.5703125" style="1324" customWidth="1"/>
    <col min="8740" max="8740" width="0.85546875" style="1324" customWidth="1"/>
    <col min="8741" max="8741" width="0.5703125" style="1324" customWidth="1"/>
    <col min="8742" max="8744" width="1" style="1324" customWidth="1"/>
    <col min="8745" max="8745" width="3.5703125" style="1324" customWidth="1"/>
    <col min="8746" max="8746" width="0.85546875" style="1324" customWidth="1"/>
    <col min="8747" max="8747" width="0.5703125" style="1324" customWidth="1"/>
    <col min="8748" max="8748" width="1.5703125" style="1324" customWidth="1"/>
    <col min="8749" max="8749" width="0.5703125" style="1324" customWidth="1"/>
    <col min="8750" max="8750" width="1.5703125" style="1324" customWidth="1"/>
    <col min="8751" max="8751" width="1" style="1324" customWidth="1"/>
    <col min="8752" max="8752" width="0.5703125" style="1324" customWidth="1"/>
    <col min="8753" max="8753" width="1.5703125" style="1324" customWidth="1"/>
    <col min="8754" max="8754" width="0.42578125" style="1324" customWidth="1"/>
    <col min="8755" max="8756" width="1" style="1324" customWidth="1"/>
    <col min="8757" max="8757" width="0.5703125" style="1324" customWidth="1"/>
    <col min="8758" max="8758" width="2" style="1324" customWidth="1"/>
    <col min="8759" max="8759" width="0.5703125" style="1324" customWidth="1"/>
    <col min="8760" max="8760" width="1.5703125" style="1324" customWidth="1"/>
    <col min="8761" max="8761" width="0.5703125" style="1324" customWidth="1"/>
    <col min="8762" max="8762" width="1.42578125" style="1324" customWidth="1"/>
    <col min="8763" max="8763" width="8.5703125" style="1324" customWidth="1"/>
    <col min="8764" max="8764" width="13.5703125" style="1324" customWidth="1"/>
    <col min="8765" max="8765" width="19.5703125" style="1324" customWidth="1"/>
    <col min="8766" max="8769" width="9.140625" style="1324"/>
    <col min="8770" max="8770" width="14" style="1324" bestFit="1" customWidth="1"/>
    <col min="8771" max="8962" width="9.140625" style="1324"/>
    <col min="8963" max="8963" width="13.140625" style="1324" customWidth="1"/>
    <col min="8964" max="8964" width="3.5703125" style="1324" customWidth="1"/>
    <col min="8965" max="8965" width="0.5703125" style="1324" customWidth="1"/>
    <col min="8966" max="8966" width="1" style="1324" customWidth="1"/>
    <col min="8967" max="8967" width="1.5703125" style="1324" customWidth="1"/>
    <col min="8968" max="8968" width="0.42578125" style="1324" customWidth="1"/>
    <col min="8969" max="8969" width="5.7109375" style="1324" customWidth="1"/>
    <col min="8970" max="8970" width="2" style="1324" customWidth="1"/>
    <col min="8971" max="8971" width="0.85546875" style="1324" customWidth="1"/>
    <col min="8972" max="8972" width="1.5703125" style="1324" customWidth="1"/>
    <col min="8973" max="8975" width="0.5703125" style="1324" customWidth="1"/>
    <col min="8976" max="8976" width="1" style="1324" customWidth="1"/>
    <col min="8977" max="8977" width="1.5703125" style="1324" customWidth="1"/>
    <col min="8978" max="8978" width="0.5703125" style="1324" customWidth="1"/>
    <col min="8979" max="8979" width="2" style="1324" customWidth="1"/>
    <col min="8980" max="8980" width="3.5703125" style="1324" customWidth="1"/>
    <col min="8981" max="8981" width="1" style="1324" customWidth="1"/>
    <col min="8982" max="8982" width="1.5703125" style="1324" customWidth="1"/>
    <col min="8983" max="8983" width="0.5703125" style="1324" customWidth="1"/>
    <col min="8984" max="8984" width="0.85546875" style="1324" customWidth="1"/>
    <col min="8985" max="8985" width="0.5703125" style="1324" customWidth="1"/>
    <col min="8986" max="8986" width="1" style="1324" customWidth="1"/>
    <col min="8987" max="8987" width="2" style="1324" customWidth="1"/>
    <col min="8988" max="8988" width="1.5703125" style="1324" customWidth="1"/>
    <col min="8989" max="8989" width="2" style="1324" customWidth="1"/>
    <col min="8990" max="8990" width="0.5703125" style="1324" customWidth="1"/>
    <col min="8991" max="8991" width="3" style="1324" customWidth="1"/>
    <col min="8992" max="8992" width="1" style="1324" customWidth="1"/>
    <col min="8993" max="8993" width="0.5703125" style="1324" customWidth="1"/>
    <col min="8994" max="8995" width="1.5703125" style="1324" customWidth="1"/>
    <col min="8996" max="8996" width="0.85546875" style="1324" customWidth="1"/>
    <col min="8997" max="8997" width="0.5703125" style="1324" customWidth="1"/>
    <col min="8998" max="9000" width="1" style="1324" customWidth="1"/>
    <col min="9001" max="9001" width="3.5703125" style="1324" customWidth="1"/>
    <col min="9002" max="9002" width="0.85546875" style="1324" customWidth="1"/>
    <col min="9003" max="9003" width="0.5703125" style="1324" customWidth="1"/>
    <col min="9004" max="9004" width="1.5703125" style="1324" customWidth="1"/>
    <col min="9005" max="9005" width="0.5703125" style="1324" customWidth="1"/>
    <col min="9006" max="9006" width="1.5703125" style="1324" customWidth="1"/>
    <col min="9007" max="9007" width="1" style="1324" customWidth="1"/>
    <col min="9008" max="9008" width="0.5703125" style="1324" customWidth="1"/>
    <col min="9009" max="9009" width="1.5703125" style="1324" customWidth="1"/>
    <col min="9010" max="9010" width="0.42578125" style="1324" customWidth="1"/>
    <col min="9011" max="9012" width="1" style="1324" customWidth="1"/>
    <col min="9013" max="9013" width="0.5703125" style="1324" customWidth="1"/>
    <col min="9014" max="9014" width="2" style="1324" customWidth="1"/>
    <col min="9015" max="9015" width="0.5703125" style="1324" customWidth="1"/>
    <col min="9016" max="9016" width="1.5703125" style="1324" customWidth="1"/>
    <col min="9017" max="9017" width="0.5703125" style="1324" customWidth="1"/>
    <col min="9018" max="9018" width="1.42578125" style="1324" customWidth="1"/>
    <col min="9019" max="9019" width="8.5703125" style="1324" customWidth="1"/>
    <col min="9020" max="9020" width="13.5703125" style="1324" customWidth="1"/>
    <col min="9021" max="9021" width="19.5703125" style="1324" customWidth="1"/>
    <col min="9022" max="9025" width="9.140625" style="1324"/>
    <col min="9026" max="9026" width="14" style="1324" bestFit="1" customWidth="1"/>
    <col min="9027" max="9218" width="9.140625" style="1324"/>
    <col min="9219" max="9219" width="13.140625" style="1324" customWidth="1"/>
    <col min="9220" max="9220" width="3.5703125" style="1324" customWidth="1"/>
    <col min="9221" max="9221" width="0.5703125" style="1324" customWidth="1"/>
    <col min="9222" max="9222" width="1" style="1324" customWidth="1"/>
    <col min="9223" max="9223" width="1.5703125" style="1324" customWidth="1"/>
    <col min="9224" max="9224" width="0.42578125" style="1324" customWidth="1"/>
    <col min="9225" max="9225" width="5.7109375" style="1324" customWidth="1"/>
    <col min="9226" max="9226" width="2" style="1324" customWidth="1"/>
    <col min="9227" max="9227" width="0.85546875" style="1324" customWidth="1"/>
    <col min="9228" max="9228" width="1.5703125" style="1324" customWidth="1"/>
    <col min="9229" max="9231" width="0.5703125" style="1324" customWidth="1"/>
    <col min="9232" max="9232" width="1" style="1324" customWidth="1"/>
    <col min="9233" max="9233" width="1.5703125" style="1324" customWidth="1"/>
    <col min="9234" max="9234" width="0.5703125" style="1324" customWidth="1"/>
    <col min="9235" max="9235" width="2" style="1324" customWidth="1"/>
    <col min="9236" max="9236" width="3.5703125" style="1324" customWidth="1"/>
    <col min="9237" max="9237" width="1" style="1324" customWidth="1"/>
    <col min="9238" max="9238" width="1.5703125" style="1324" customWidth="1"/>
    <col min="9239" max="9239" width="0.5703125" style="1324" customWidth="1"/>
    <col min="9240" max="9240" width="0.85546875" style="1324" customWidth="1"/>
    <col min="9241" max="9241" width="0.5703125" style="1324" customWidth="1"/>
    <col min="9242" max="9242" width="1" style="1324" customWidth="1"/>
    <col min="9243" max="9243" width="2" style="1324" customWidth="1"/>
    <col min="9244" max="9244" width="1.5703125" style="1324" customWidth="1"/>
    <col min="9245" max="9245" width="2" style="1324" customWidth="1"/>
    <col min="9246" max="9246" width="0.5703125" style="1324" customWidth="1"/>
    <col min="9247" max="9247" width="3" style="1324" customWidth="1"/>
    <col min="9248" max="9248" width="1" style="1324" customWidth="1"/>
    <col min="9249" max="9249" width="0.5703125" style="1324" customWidth="1"/>
    <col min="9250" max="9251" width="1.5703125" style="1324" customWidth="1"/>
    <col min="9252" max="9252" width="0.85546875" style="1324" customWidth="1"/>
    <col min="9253" max="9253" width="0.5703125" style="1324" customWidth="1"/>
    <col min="9254" max="9256" width="1" style="1324" customWidth="1"/>
    <col min="9257" max="9257" width="3.5703125" style="1324" customWidth="1"/>
    <col min="9258" max="9258" width="0.85546875" style="1324" customWidth="1"/>
    <col min="9259" max="9259" width="0.5703125" style="1324" customWidth="1"/>
    <col min="9260" max="9260" width="1.5703125" style="1324" customWidth="1"/>
    <col min="9261" max="9261" width="0.5703125" style="1324" customWidth="1"/>
    <col min="9262" max="9262" width="1.5703125" style="1324" customWidth="1"/>
    <col min="9263" max="9263" width="1" style="1324" customWidth="1"/>
    <col min="9264" max="9264" width="0.5703125" style="1324" customWidth="1"/>
    <col min="9265" max="9265" width="1.5703125" style="1324" customWidth="1"/>
    <col min="9266" max="9266" width="0.42578125" style="1324" customWidth="1"/>
    <col min="9267" max="9268" width="1" style="1324" customWidth="1"/>
    <col min="9269" max="9269" width="0.5703125" style="1324" customWidth="1"/>
    <col min="9270" max="9270" width="2" style="1324" customWidth="1"/>
    <col min="9271" max="9271" width="0.5703125" style="1324" customWidth="1"/>
    <col min="9272" max="9272" width="1.5703125" style="1324" customWidth="1"/>
    <col min="9273" max="9273" width="0.5703125" style="1324" customWidth="1"/>
    <col min="9274" max="9274" width="1.42578125" style="1324" customWidth="1"/>
    <col min="9275" max="9275" width="8.5703125" style="1324" customWidth="1"/>
    <col min="9276" max="9276" width="13.5703125" style="1324" customWidth="1"/>
    <col min="9277" max="9277" width="19.5703125" style="1324" customWidth="1"/>
    <col min="9278" max="9281" width="9.140625" style="1324"/>
    <col min="9282" max="9282" width="14" style="1324" bestFit="1" customWidth="1"/>
    <col min="9283" max="9474" width="9.140625" style="1324"/>
    <col min="9475" max="9475" width="13.140625" style="1324" customWidth="1"/>
    <col min="9476" max="9476" width="3.5703125" style="1324" customWidth="1"/>
    <col min="9477" max="9477" width="0.5703125" style="1324" customWidth="1"/>
    <col min="9478" max="9478" width="1" style="1324" customWidth="1"/>
    <col min="9479" max="9479" width="1.5703125" style="1324" customWidth="1"/>
    <col min="9480" max="9480" width="0.42578125" style="1324" customWidth="1"/>
    <col min="9481" max="9481" width="5.7109375" style="1324" customWidth="1"/>
    <col min="9482" max="9482" width="2" style="1324" customWidth="1"/>
    <col min="9483" max="9483" width="0.85546875" style="1324" customWidth="1"/>
    <col min="9484" max="9484" width="1.5703125" style="1324" customWidth="1"/>
    <col min="9485" max="9487" width="0.5703125" style="1324" customWidth="1"/>
    <col min="9488" max="9488" width="1" style="1324" customWidth="1"/>
    <col min="9489" max="9489" width="1.5703125" style="1324" customWidth="1"/>
    <col min="9490" max="9490" width="0.5703125" style="1324" customWidth="1"/>
    <col min="9491" max="9491" width="2" style="1324" customWidth="1"/>
    <col min="9492" max="9492" width="3.5703125" style="1324" customWidth="1"/>
    <col min="9493" max="9493" width="1" style="1324" customWidth="1"/>
    <col min="9494" max="9494" width="1.5703125" style="1324" customWidth="1"/>
    <col min="9495" max="9495" width="0.5703125" style="1324" customWidth="1"/>
    <col min="9496" max="9496" width="0.85546875" style="1324" customWidth="1"/>
    <col min="9497" max="9497" width="0.5703125" style="1324" customWidth="1"/>
    <col min="9498" max="9498" width="1" style="1324" customWidth="1"/>
    <col min="9499" max="9499" width="2" style="1324" customWidth="1"/>
    <col min="9500" max="9500" width="1.5703125" style="1324" customWidth="1"/>
    <col min="9501" max="9501" width="2" style="1324" customWidth="1"/>
    <col min="9502" max="9502" width="0.5703125" style="1324" customWidth="1"/>
    <col min="9503" max="9503" width="3" style="1324" customWidth="1"/>
    <col min="9504" max="9504" width="1" style="1324" customWidth="1"/>
    <col min="9505" max="9505" width="0.5703125" style="1324" customWidth="1"/>
    <col min="9506" max="9507" width="1.5703125" style="1324" customWidth="1"/>
    <col min="9508" max="9508" width="0.85546875" style="1324" customWidth="1"/>
    <col min="9509" max="9509" width="0.5703125" style="1324" customWidth="1"/>
    <col min="9510" max="9512" width="1" style="1324" customWidth="1"/>
    <col min="9513" max="9513" width="3.5703125" style="1324" customWidth="1"/>
    <col min="9514" max="9514" width="0.85546875" style="1324" customWidth="1"/>
    <col min="9515" max="9515" width="0.5703125" style="1324" customWidth="1"/>
    <col min="9516" max="9516" width="1.5703125" style="1324" customWidth="1"/>
    <col min="9517" max="9517" width="0.5703125" style="1324" customWidth="1"/>
    <col min="9518" max="9518" width="1.5703125" style="1324" customWidth="1"/>
    <col min="9519" max="9519" width="1" style="1324" customWidth="1"/>
    <col min="9520" max="9520" width="0.5703125" style="1324" customWidth="1"/>
    <col min="9521" max="9521" width="1.5703125" style="1324" customWidth="1"/>
    <col min="9522" max="9522" width="0.42578125" style="1324" customWidth="1"/>
    <col min="9523" max="9524" width="1" style="1324" customWidth="1"/>
    <col min="9525" max="9525" width="0.5703125" style="1324" customWidth="1"/>
    <col min="9526" max="9526" width="2" style="1324" customWidth="1"/>
    <col min="9527" max="9527" width="0.5703125" style="1324" customWidth="1"/>
    <col min="9528" max="9528" width="1.5703125" style="1324" customWidth="1"/>
    <col min="9529" max="9529" width="0.5703125" style="1324" customWidth="1"/>
    <col min="9530" max="9530" width="1.42578125" style="1324" customWidth="1"/>
    <col min="9531" max="9531" width="8.5703125" style="1324" customWidth="1"/>
    <col min="9532" max="9532" width="13.5703125" style="1324" customWidth="1"/>
    <col min="9533" max="9533" width="19.5703125" style="1324" customWidth="1"/>
    <col min="9534" max="9537" width="9.140625" style="1324"/>
    <col min="9538" max="9538" width="14" style="1324" bestFit="1" customWidth="1"/>
    <col min="9539" max="9730" width="9.140625" style="1324"/>
    <col min="9731" max="9731" width="13.140625" style="1324" customWidth="1"/>
    <col min="9732" max="9732" width="3.5703125" style="1324" customWidth="1"/>
    <col min="9733" max="9733" width="0.5703125" style="1324" customWidth="1"/>
    <col min="9734" max="9734" width="1" style="1324" customWidth="1"/>
    <col min="9735" max="9735" width="1.5703125" style="1324" customWidth="1"/>
    <col min="9736" max="9736" width="0.42578125" style="1324" customWidth="1"/>
    <col min="9737" max="9737" width="5.7109375" style="1324" customWidth="1"/>
    <col min="9738" max="9738" width="2" style="1324" customWidth="1"/>
    <col min="9739" max="9739" width="0.85546875" style="1324" customWidth="1"/>
    <col min="9740" max="9740" width="1.5703125" style="1324" customWidth="1"/>
    <col min="9741" max="9743" width="0.5703125" style="1324" customWidth="1"/>
    <col min="9744" max="9744" width="1" style="1324" customWidth="1"/>
    <col min="9745" max="9745" width="1.5703125" style="1324" customWidth="1"/>
    <col min="9746" max="9746" width="0.5703125" style="1324" customWidth="1"/>
    <col min="9747" max="9747" width="2" style="1324" customWidth="1"/>
    <col min="9748" max="9748" width="3.5703125" style="1324" customWidth="1"/>
    <col min="9749" max="9749" width="1" style="1324" customWidth="1"/>
    <col min="9750" max="9750" width="1.5703125" style="1324" customWidth="1"/>
    <col min="9751" max="9751" width="0.5703125" style="1324" customWidth="1"/>
    <col min="9752" max="9752" width="0.85546875" style="1324" customWidth="1"/>
    <col min="9753" max="9753" width="0.5703125" style="1324" customWidth="1"/>
    <col min="9754" max="9754" width="1" style="1324" customWidth="1"/>
    <col min="9755" max="9755" width="2" style="1324" customWidth="1"/>
    <col min="9756" max="9756" width="1.5703125" style="1324" customWidth="1"/>
    <col min="9757" max="9757" width="2" style="1324" customWidth="1"/>
    <col min="9758" max="9758" width="0.5703125" style="1324" customWidth="1"/>
    <col min="9759" max="9759" width="3" style="1324" customWidth="1"/>
    <col min="9760" max="9760" width="1" style="1324" customWidth="1"/>
    <col min="9761" max="9761" width="0.5703125" style="1324" customWidth="1"/>
    <col min="9762" max="9763" width="1.5703125" style="1324" customWidth="1"/>
    <col min="9764" max="9764" width="0.85546875" style="1324" customWidth="1"/>
    <col min="9765" max="9765" width="0.5703125" style="1324" customWidth="1"/>
    <col min="9766" max="9768" width="1" style="1324" customWidth="1"/>
    <col min="9769" max="9769" width="3.5703125" style="1324" customWidth="1"/>
    <col min="9770" max="9770" width="0.85546875" style="1324" customWidth="1"/>
    <col min="9771" max="9771" width="0.5703125" style="1324" customWidth="1"/>
    <col min="9772" max="9772" width="1.5703125" style="1324" customWidth="1"/>
    <col min="9773" max="9773" width="0.5703125" style="1324" customWidth="1"/>
    <col min="9774" max="9774" width="1.5703125" style="1324" customWidth="1"/>
    <col min="9775" max="9775" width="1" style="1324" customWidth="1"/>
    <col min="9776" max="9776" width="0.5703125" style="1324" customWidth="1"/>
    <col min="9777" max="9777" width="1.5703125" style="1324" customWidth="1"/>
    <col min="9778" max="9778" width="0.42578125" style="1324" customWidth="1"/>
    <col min="9779" max="9780" width="1" style="1324" customWidth="1"/>
    <col min="9781" max="9781" width="0.5703125" style="1324" customWidth="1"/>
    <col min="9782" max="9782" width="2" style="1324" customWidth="1"/>
    <col min="9783" max="9783" width="0.5703125" style="1324" customWidth="1"/>
    <col min="9784" max="9784" width="1.5703125" style="1324" customWidth="1"/>
    <col min="9785" max="9785" width="0.5703125" style="1324" customWidth="1"/>
    <col min="9786" max="9786" width="1.42578125" style="1324" customWidth="1"/>
    <col min="9787" max="9787" width="8.5703125" style="1324" customWidth="1"/>
    <col min="9788" max="9788" width="13.5703125" style="1324" customWidth="1"/>
    <col min="9789" max="9789" width="19.5703125" style="1324" customWidth="1"/>
    <col min="9790" max="9793" width="9.140625" style="1324"/>
    <col min="9794" max="9794" width="14" style="1324" bestFit="1" customWidth="1"/>
    <col min="9795" max="9986" width="9.140625" style="1324"/>
    <col min="9987" max="9987" width="13.140625" style="1324" customWidth="1"/>
    <col min="9988" max="9988" width="3.5703125" style="1324" customWidth="1"/>
    <col min="9989" max="9989" width="0.5703125" style="1324" customWidth="1"/>
    <col min="9990" max="9990" width="1" style="1324" customWidth="1"/>
    <col min="9991" max="9991" width="1.5703125" style="1324" customWidth="1"/>
    <col min="9992" max="9992" width="0.42578125" style="1324" customWidth="1"/>
    <col min="9993" max="9993" width="5.7109375" style="1324" customWidth="1"/>
    <col min="9994" max="9994" width="2" style="1324" customWidth="1"/>
    <col min="9995" max="9995" width="0.85546875" style="1324" customWidth="1"/>
    <col min="9996" max="9996" width="1.5703125" style="1324" customWidth="1"/>
    <col min="9997" max="9999" width="0.5703125" style="1324" customWidth="1"/>
    <col min="10000" max="10000" width="1" style="1324" customWidth="1"/>
    <col min="10001" max="10001" width="1.5703125" style="1324" customWidth="1"/>
    <col min="10002" max="10002" width="0.5703125" style="1324" customWidth="1"/>
    <col min="10003" max="10003" width="2" style="1324" customWidth="1"/>
    <col min="10004" max="10004" width="3.5703125" style="1324" customWidth="1"/>
    <col min="10005" max="10005" width="1" style="1324" customWidth="1"/>
    <col min="10006" max="10006" width="1.5703125" style="1324" customWidth="1"/>
    <col min="10007" max="10007" width="0.5703125" style="1324" customWidth="1"/>
    <col min="10008" max="10008" width="0.85546875" style="1324" customWidth="1"/>
    <col min="10009" max="10009" width="0.5703125" style="1324" customWidth="1"/>
    <col min="10010" max="10010" width="1" style="1324" customWidth="1"/>
    <col min="10011" max="10011" width="2" style="1324" customWidth="1"/>
    <col min="10012" max="10012" width="1.5703125" style="1324" customWidth="1"/>
    <col min="10013" max="10013" width="2" style="1324" customWidth="1"/>
    <col min="10014" max="10014" width="0.5703125" style="1324" customWidth="1"/>
    <col min="10015" max="10015" width="3" style="1324" customWidth="1"/>
    <col min="10016" max="10016" width="1" style="1324" customWidth="1"/>
    <col min="10017" max="10017" width="0.5703125" style="1324" customWidth="1"/>
    <col min="10018" max="10019" width="1.5703125" style="1324" customWidth="1"/>
    <col min="10020" max="10020" width="0.85546875" style="1324" customWidth="1"/>
    <col min="10021" max="10021" width="0.5703125" style="1324" customWidth="1"/>
    <col min="10022" max="10024" width="1" style="1324" customWidth="1"/>
    <col min="10025" max="10025" width="3.5703125" style="1324" customWidth="1"/>
    <col min="10026" max="10026" width="0.85546875" style="1324" customWidth="1"/>
    <col min="10027" max="10027" width="0.5703125" style="1324" customWidth="1"/>
    <col min="10028" max="10028" width="1.5703125" style="1324" customWidth="1"/>
    <col min="10029" max="10029" width="0.5703125" style="1324" customWidth="1"/>
    <col min="10030" max="10030" width="1.5703125" style="1324" customWidth="1"/>
    <col min="10031" max="10031" width="1" style="1324" customWidth="1"/>
    <col min="10032" max="10032" width="0.5703125" style="1324" customWidth="1"/>
    <col min="10033" max="10033" width="1.5703125" style="1324" customWidth="1"/>
    <col min="10034" max="10034" width="0.42578125" style="1324" customWidth="1"/>
    <col min="10035" max="10036" width="1" style="1324" customWidth="1"/>
    <col min="10037" max="10037" width="0.5703125" style="1324" customWidth="1"/>
    <col min="10038" max="10038" width="2" style="1324" customWidth="1"/>
    <col min="10039" max="10039" width="0.5703125" style="1324" customWidth="1"/>
    <col min="10040" max="10040" width="1.5703125" style="1324" customWidth="1"/>
    <col min="10041" max="10041" width="0.5703125" style="1324" customWidth="1"/>
    <col min="10042" max="10042" width="1.42578125" style="1324" customWidth="1"/>
    <col min="10043" max="10043" width="8.5703125" style="1324" customWidth="1"/>
    <col min="10044" max="10044" width="13.5703125" style="1324" customWidth="1"/>
    <col min="10045" max="10045" width="19.5703125" style="1324" customWidth="1"/>
    <col min="10046" max="10049" width="9.140625" style="1324"/>
    <col min="10050" max="10050" width="14" style="1324" bestFit="1" customWidth="1"/>
    <col min="10051" max="10242" width="9.140625" style="1324"/>
    <col min="10243" max="10243" width="13.140625" style="1324" customWidth="1"/>
    <col min="10244" max="10244" width="3.5703125" style="1324" customWidth="1"/>
    <col min="10245" max="10245" width="0.5703125" style="1324" customWidth="1"/>
    <col min="10246" max="10246" width="1" style="1324" customWidth="1"/>
    <col min="10247" max="10247" width="1.5703125" style="1324" customWidth="1"/>
    <col min="10248" max="10248" width="0.42578125" style="1324" customWidth="1"/>
    <col min="10249" max="10249" width="5.7109375" style="1324" customWidth="1"/>
    <col min="10250" max="10250" width="2" style="1324" customWidth="1"/>
    <col min="10251" max="10251" width="0.85546875" style="1324" customWidth="1"/>
    <col min="10252" max="10252" width="1.5703125" style="1324" customWidth="1"/>
    <col min="10253" max="10255" width="0.5703125" style="1324" customWidth="1"/>
    <col min="10256" max="10256" width="1" style="1324" customWidth="1"/>
    <col min="10257" max="10257" width="1.5703125" style="1324" customWidth="1"/>
    <col min="10258" max="10258" width="0.5703125" style="1324" customWidth="1"/>
    <col min="10259" max="10259" width="2" style="1324" customWidth="1"/>
    <col min="10260" max="10260" width="3.5703125" style="1324" customWidth="1"/>
    <col min="10261" max="10261" width="1" style="1324" customWidth="1"/>
    <col min="10262" max="10262" width="1.5703125" style="1324" customWidth="1"/>
    <col min="10263" max="10263" width="0.5703125" style="1324" customWidth="1"/>
    <col min="10264" max="10264" width="0.85546875" style="1324" customWidth="1"/>
    <col min="10265" max="10265" width="0.5703125" style="1324" customWidth="1"/>
    <col min="10266" max="10266" width="1" style="1324" customWidth="1"/>
    <col min="10267" max="10267" width="2" style="1324" customWidth="1"/>
    <col min="10268" max="10268" width="1.5703125" style="1324" customWidth="1"/>
    <col min="10269" max="10269" width="2" style="1324" customWidth="1"/>
    <col min="10270" max="10270" width="0.5703125" style="1324" customWidth="1"/>
    <col min="10271" max="10271" width="3" style="1324" customWidth="1"/>
    <col min="10272" max="10272" width="1" style="1324" customWidth="1"/>
    <col min="10273" max="10273" width="0.5703125" style="1324" customWidth="1"/>
    <col min="10274" max="10275" width="1.5703125" style="1324" customWidth="1"/>
    <col min="10276" max="10276" width="0.85546875" style="1324" customWidth="1"/>
    <col min="10277" max="10277" width="0.5703125" style="1324" customWidth="1"/>
    <col min="10278" max="10280" width="1" style="1324" customWidth="1"/>
    <col min="10281" max="10281" width="3.5703125" style="1324" customWidth="1"/>
    <col min="10282" max="10282" width="0.85546875" style="1324" customWidth="1"/>
    <col min="10283" max="10283" width="0.5703125" style="1324" customWidth="1"/>
    <col min="10284" max="10284" width="1.5703125" style="1324" customWidth="1"/>
    <col min="10285" max="10285" width="0.5703125" style="1324" customWidth="1"/>
    <col min="10286" max="10286" width="1.5703125" style="1324" customWidth="1"/>
    <col min="10287" max="10287" width="1" style="1324" customWidth="1"/>
    <col min="10288" max="10288" width="0.5703125" style="1324" customWidth="1"/>
    <col min="10289" max="10289" width="1.5703125" style="1324" customWidth="1"/>
    <col min="10290" max="10290" width="0.42578125" style="1324" customWidth="1"/>
    <col min="10291" max="10292" width="1" style="1324" customWidth="1"/>
    <col min="10293" max="10293" width="0.5703125" style="1324" customWidth="1"/>
    <col min="10294" max="10294" width="2" style="1324" customWidth="1"/>
    <col min="10295" max="10295" width="0.5703125" style="1324" customWidth="1"/>
    <col min="10296" max="10296" width="1.5703125" style="1324" customWidth="1"/>
    <col min="10297" max="10297" width="0.5703125" style="1324" customWidth="1"/>
    <col min="10298" max="10298" width="1.42578125" style="1324" customWidth="1"/>
    <col min="10299" max="10299" width="8.5703125" style="1324" customWidth="1"/>
    <col min="10300" max="10300" width="13.5703125" style="1324" customWidth="1"/>
    <col min="10301" max="10301" width="19.5703125" style="1324" customWidth="1"/>
    <col min="10302" max="10305" width="9.140625" style="1324"/>
    <col min="10306" max="10306" width="14" style="1324" bestFit="1" customWidth="1"/>
    <col min="10307" max="10498" width="9.140625" style="1324"/>
    <col min="10499" max="10499" width="13.140625" style="1324" customWidth="1"/>
    <col min="10500" max="10500" width="3.5703125" style="1324" customWidth="1"/>
    <col min="10501" max="10501" width="0.5703125" style="1324" customWidth="1"/>
    <col min="10502" max="10502" width="1" style="1324" customWidth="1"/>
    <col min="10503" max="10503" width="1.5703125" style="1324" customWidth="1"/>
    <col min="10504" max="10504" width="0.42578125" style="1324" customWidth="1"/>
    <col min="10505" max="10505" width="5.7109375" style="1324" customWidth="1"/>
    <col min="10506" max="10506" width="2" style="1324" customWidth="1"/>
    <col min="10507" max="10507" width="0.85546875" style="1324" customWidth="1"/>
    <col min="10508" max="10508" width="1.5703125" style="1324" customWidth="1"/>
    <col min="10509" max="10511" width="0.5703125" style="1324" customWidth="1"/>
    <col min="10512" max="10512" width="1" style="1324" customWidth="1"/>
    <col min="10513" max="10513" width="1.5703125" style="1324" customWidth="1"/>
    <col min="10514" max="10514" width="0.5703125" style="1324" customWidth="1"/>
    <col min="10515" max="10515" width="2" style="1324" customWidth="1"/>
    <col min="10516" max="10516" width="3.5703125" style="1324" customWidth="1"/>
    <col min="10517" max="10517" width="1" style="1324" customWidth="1"/>
    <col min="10518" max="10518" width="1.5703125" style="1324" customWidth="1"/>
    <col min="10519" max="10519" width="0.5703125" style="1324" customWidth="1"/>
    <col min="10520" max="10520" width="0.85546875" style="1324" customWidth="1"/>
    <col min="10521" max="10521" width="0.5703125" style="1324" customWidth="1"/>
    <col min="10522" max="10522" width="1" style="1324" customWidth="1"/>
    <col min="10523" max="10523" width="2" style="1324" customWidth="1"/>
    <col min="10524" max="10524" width="1.5703125" style="1324" customWidth="1"/>
    <col min="10525" max="10525" width="2" style="1324" customWidth="1"/>
    <col min="10526" max="10526" width="0.5703125" style="1324" customWidth="1"/>
    <col min="10527" max="10527" width="3" style="1324" customWidth="1"/>
    <col min="10528" max="10528" width="1" style="1324" customWidth="1"/>
    <col min="10529" max="10529" width="0.5703125" style="1324" customWidth="1"/>
    <col min="10530" max="10531" width="1.5703125" style="1324" customWidth="1"/>
    <col min="10532" max="10532" width="0.85546875" style="1324" customWidth="1"/>
    <col min="10533" max="10533" width="0.5703125" style="1324" customWidth="1"/>
    <col min="10534" max="10536" width="1" style="1324" customWidth="1"/>
    <col min="10537" max="10537" width="3.5703125" style="1324" customWidth="1"/>
    <col min="10538" max="10538" width="0.85546875" style="1324" customWidth="1"/>
    <col min="10539" max="10539" width="0.5703125" style="1324" customWidth="1"/>
    <col min="10540" max="10540" width="1.5703125" style="1324" customWidth="1"/>
    <col min="10541" max="10541" width="0.5703125" style="1324" customWidth="1"/>
    <col min="10542" max="10542" width="1.5703125" style="1324" customWidth="1"/>
    <col min="10543" max="10543" width="1" style="1324" customWidth="1"/>
    <col min="10544" max="10544" width="0.5703125" style="1324" customWidth="1"/>
    <col min="10545" max="10545" width="1.5703125" style="1324" customWidth="1"/>
    <col min="10546" max="10546" width="0.42578125" style="1324" customWidth="1"/>
    <col min="10547" max="10548" width="1" style="1324" customWidth="1"/>
    <col min="10549" max="10549" width="0.5703125" style="1324" customWidth="1"/>
    <col min="10550" max="10550" width="2" style="1324" customWidth="1"/>
    <col min="10551" max="10551" width="0.5703125" style="1324" customWidth="1"/>
    <col min="10552" max="10552" width="1.5703125" style="1324" customWidth="1"/>
    <col min="10553" max="10553" width="0.5703125" style="1324" customWidth="1"/>
    <col min="10554" max="10554" width="1.42578125" style="1324" customWidth="1"/>
    <col min="10555" max="10555" width="8.5703125" style="1324" customWidth="1"/>
    <col min="10556" max="10556" width="13.5703125" style="1324" customWidth="1"/>
    <col min="10557" max="10557" width="19.5703125" style="1324" customWidth="1"/>
    <col min="10558" max="10561" width="9.140625" style="1324"/>
    <col min="10562" max="10562" width="14" style="1324" bestFit="1" customWidth="1"/>
    <col min="10563" max="10754" width="9.140625" style="1324"/>
    <col min="10755" max="10755" width="13.140625" style="1324" customWidth="1"/>
    <col min="10756" max="10756" width="3.5703125" style="1324" customWidth="1"/>
    <col min="10757" max="10757" width="0.5703125" style="1324" customWidth="1"/>
    <col min="10758" max="10758" width="1" style="1324" customWidth="1"/>
    <col min="10759" max="10759" width="1.5703125" style="1324" customWidth="1"/>
    <col min="10760" max="10760" width="0.42578125" style="1324" customWidth="1"/>
    <col min="10761" max="10761" width="5.7109375" style="1324" customWidth="1"/>
    <col min="10762" max="10762" width="2" style="1324" customWidth="1"/>
    <col min="10763" max="10763" width="0.85546875" style="1324" customWidth="1"/>
    <col min="10764" max="10764" width="1.5703125" style="1324" customWidth="1"/>
    <col min="10765" max="10767" width="0.5703125" style="1324" customWidth="1"/>
    <col min="10768" max="10768" width="1" style="1324" customWidth="1"/>
    <col min="10769" max="10769" width="1.5703125" style="1324" customWidth="1"/>
    <col min="10770" max="10770" width="0.5703125" style="1324" customWidth="1"/>
    <col min="10771" max="10771" width="2" style="1324" customWidth="1"/>
    <col min="10772" max="10772" width="3.5703125" style="1324" customWidth="1"/>
    <col min="10773" max="10773" width="1" style="1324" customWidth="1"/>
    <col min="10774" max="10774" width="1.5703125" style="1324" customWidth="1"/>
    <col min="10775" max="10775" width="0.5703125" style="1324" customWidth="1"/>
    <col min="10776" max="10776" width="0.85546875" style="1324" customWidth="1"/>
    <col min="10777" max="10777" width="0.5703125" style="1324" customWidth="1"/>
    <col min="10778" max="10778" width="1" style="1324" customWidth="1"/>
    <col min="10779" max="10779" width="2" style="1324" customWidth="1"/>
    <col min="10780" max="10780" width="1.5703125" style="1324" customWidth="1"/>
    <col min="10781" max="10781" width="2" style="1324" customWidth="1"/>
    <col min="10782" max="10782" width="0.5703125" style="1324" customWidth="1"/>
    <col min="10783" max="10783" width="3" style="1324" customWidth="1"/>
    <col min="10784" max="10784" width="1" style="1324" customWidth="1"/>
    <col min="10785" max="10785" width="0.5703125" style="1324" customWidth="1"/>
    <col min="10786" max="10787" width="1.5703125" style="1324" customWidth="1"/>
    <col min="10788" max="10788" width="0.85546875" style="1324" customWidth="1"/>
    <col min="10789" max="10789" width="0.5703125" style="1324" customWidth="1"/>
    <col min="10790" max="10792" width="1" style="1324" customWidth="1"/>
    <col min="10793" max="10793" width="3.5703125" style="1324" customWidth="1"/>
    <col min="10794" max="10794" width="0.85546875" style="1324" customWidth="1"/>
    <col min="10795" max="10795" width="0.5703125" style="1324" customWidth="1"/>
    <col min="10796" max="10796" width="1.5703125" style="1324" customWidth="1"/>
    <col min="10797" max="10797" width="0.5703125" style="1324" customWidth="1"/>
    <col min="10798" max="10798" width="1.5703125" style="1324" customWidth="1"/>
    <col min="10799" max="10799" width="1" style="1324" customWidth="1"/>
    <col min="10800" max="10800" width="0.5703125" style="1324" customWidth="1"/>
    <col min="10801" max="10801" width="1.5703125" style="1324" customWidth="1"/>
    <col min="10802" max="10802" width="0.42578125" style="1324" customWidth="1"/>
    <col min="10803" max="10804" width="1" style="1324" customWidth="1"/>
    <col min="10805" max="10805" width="0.5703125" style="1324" customWidth="1"/>
    <col min="10806" max="10806" width="2" style="1324" customWidth="1"/>
    <col min="10807" max="10807" width="0.5703125" style="1324" customWidth="1"/>
    <col min="10808" max="10808" width="1.5703125" style="1324" customWidth="1"/>
    <col min="10809" max="10809" width="0.5703125" style="1324" customWidth="1"/>
    <col min="10810" max="10810" width="1.42578125" style="1324" customWidth="1"/>
    <col min="10811" max="10811" width="8.5703125" style="1324" customWidth="1"/>
    <col min="10812" max="10812" width="13.5703125" style="1324" customWidth="1"/>
    <col min="10813" max="10813" width="19.5703125" style="1324" customWidth="1"/>
    <col min="10814" max="10817" width="9.140625" style="1324"/>
    <col min="10818" max="10818" width="14" style="1324" bestFit="1" customWidth="1"/>
    <col min="10819" max="11010" width="9.140625" style="1324"/>
    <col min="11011" max="11011" width="13.140625" style="1324" customWidth="1"/>
    <col min="11012" max="11012" width="3.5703125" style="1324" customWidth="1"/>
    <col min="11013" max="11013" width="0.5703125" style="1324" customWidth="1"/>
    <col min="11014" max="11014" width="1" style="1324" customWidth="1"/>
    <col min="11015" max="11015" width="1.5703125" style="1324" customWidth="1"/>
    <col min="11016" max="11016" width="0.42578125" style="1324" customWidth="1"/>
    <col min="11017" max="11017" width="5.7109375" style="1324" customWidth="1"/>
    <col min="11018" max="11018" width="2" style="1324" customWidth="1"/>
    <col min="11019" max="11019" width="0.85546875" style="1324" customWidth="1"/>
    <col min="11020" max="11020" width="1.5703125" style="1324" customWidth="1"/>
    <col min="11021" max="11023" width="0.5703125" style="1324" customWidth="1"/>
    <col min="11024" max="11024" width="1" style="1324" customWidth="1"/>
    <col min="11025" max="11025" width="1.5703125" style="1324" customWidth="1"/>
    <col min="11026" max="11026" width="0.5703125" style="1324" customWidth="1"/>
    <col min="11027" max="11027" width="2" style="1324" customWidth="1"/>
    <col min="11028" max="11028" width="3.5703125" style="1324" customWidth="1"/>
    <col min="11029" max="11029" width="1" style="1324" customWidth="1"/>
    <col min="11030" max="11030" width="1.5703125" style="1324" customWidth="1"/>
    <col min="11031" max="11031" width="0.5703125" style="1324" customWidth="1"/>
    <col min="11032" max="11032" width="0.85546875" style="1324" customWidth="1"/>
    <col min="11033" max="11033" width="0.5703125" style="1324" customWidth="1"/>
    <col min="11034" max="11034" width="1" style="1324" customWidth="1"/>
    <col min="11035" max="11035" width="2" style="1324" customWidth="1"/>
    <col min="11036" max="11036" width="1.5703125" style="1324" customWidth="1"/>
    <col min="11037" max="11037" width="2" style="1324" customWidth="1"/>
    <col min="11038" max="11038" width="0.5703125" style="1324" customWidth="1"/>
    <col min="11039" max="11039" width="3" style="1324" customWidth="1"/>
    <col min="11040" max="11040" width="1" style="1324" customWidth="1"/>
    <col min="11041" max="11041" width="0.5703125" style="1324" customWidth="1"/>
    <col min="11042" max="11043" width="1.5703125" style="1324" customWidth="1"/>
    <col min="11044" max="11044" width="0.85546875" style="1324" customWidth="1"/>
    <col min="11045" max="11045" width="0.5703125" style="1324" customWidth="1"/>
    <col min="11046" max="11048" width="1" style="1324" customWidth="1"/>
    <col min="11049" max="11049" width="3.5703125" style="1324" customWidth="1"/>
    <col min="11050" max="11050" width="0.85546875" style="1324" customWidth="1"/>
    <col min="11051" max="11051" width="0.5703125" style="1324" customWidth="1"/>
    <col min="11052" max="11052" width="1.5703125" style="1324" customWidth="1"/>
    <col min="11053" max="11053" width="0.5703125" style="1324" customWidth="1"/>
    <col min="11054" max="11054" width="1.5703125" style="1324" customWidth="1"/>
    <col min="11055" max="11055" width="1" style="1324" customWidth="1"/>
    <col min="11056" max="11056" width="0.5703125" style="1324" customWidth="1"/>
    <col min="11057" max="11057" width="1.5703125" style="1324" customWidth="1"/>
    <col min="11058" max="11058" width="0.42578125" style="1324" customWidth="1"/>
    <col min="11059" max="11060" width="1" style="1324" customWidth="1"/>
    <col min="11061" max="11061" width="0.5703125" style="1324" customWidth="1"/>
    <col min="11062" max="11062" width="2" style="1324" customWidth="1"/>
    <col min="11063" max="11063" width="0.5703125" style="1324" customWidth="1"/>
    <col min="11064" max="11064" width="1.5703125" style="1324" customWidth="1"/>
    <col min="11065" max="11065" width="0.5703125" style="1324" customWidth="1"/>
    <col min="11066" max="11066" width="1.42578125" style="1324" customWidth="1"/>
    <col min="11067" max="11067" width="8.5703125" style="1324" customWidth="1"/>
    <col min="11068" max="11068" width="13.5703125" style="1324" customWidth="1"/>
    <col min="11069" max="11069" width="19.5703125" style="1324" customWidth="1"/>
    <col min="11070" max="11073" width="9.140625" style="1324"/>
    <col min="11074" max="11074" width="14" style="1324" bestFit="1" customWidth="1"/>
    <col min="11075" max="11266" width="9.140625" style="1324"/>
    <col min="11267" max="11267" width="13.140625" style="1324" customWidth="1"/>
    <col min="11268" max="11268" width="3.5703125" style="1324" customWidth="1"/>
    <col min="11269" max="11269" width="0.5703125" style="1324" customWidth="1"/>
    <col min="11270" max="11270" width="1" style="1324" customWidth="1"/>
    <col min="11271" max="11271" width="1.5703125" style="1324" customWidth="1"/>
    <col min="11272" max="11272" width="0.42578125" style="1324" customWidth="1"/>
    <col min="11273" max="11273" width="5.7109375" style="1324" customWidth="1"/>
    <col min="11274" max="11274" width="2" style="1324" customWidth="1"/>
    <col min="11275" max="11275" width="0.85546875" style="1324" customWidth="1"/>
    <col min="11276" max="11276" width="1.5703125" style="1324" customWidth="1"/>
    <col min="11277" max="11279" width="0.5703125" style="1324" customWidth="1"/>
    <col min="11280" max="11280" width="1" style="1324" customWidth="1"/>
    <col min="11281" max="11281" width="1.5703125" style="1324" customWidth="1"/>
    <col min="11282" max="11282" width="0.5703125" style="1324" customWidth="1"/>
    <col min="11283" max="11283" width="2" style="1324" customWidth="1"/>
    <col min="11284" max="11284" width="3.5703125" style="1324" customWidth="1"/>
    <col min="11285" max="11285" width="1" style="1324" customWidth="1"/>
    <col min="11286" max="11286" width="1.5703125" style="1324" customWidth="1"/>
    <col min="11287" max="11287" width="0.5703125" style="1324" customWidth="1"/>
    <col min="11288" max="11288" width="0.85546875" style="1324" customWidth="1"/>
    <col min="11289" max="11289" width="0.5703125" style="1324" customWidth="1"/>
    <col min="11290" max="11290" width="1" style="1324" customWidth="1"/>
    <col min="11291" max="11291" width="2" style="1324" customWidth="1"/>
    <col min="11292" max="11292" width="1.5703125" style="1324" customWidth="1"/>
    <col min="11293" max="11293" width="2" style="1324" customWidth="1"/>
    <col min="11294" max="11294" width="0.5703125" style="1324" customWidth="1"/>
    <col min="11295" max="11295" width="3" style="1324" customWidth="1"/>
    <col min="11296" max="11296" width="1" style="1324" customWidth="1"/>
    <col min="11297" max="11297" width="0.5703125" style="1324" customWidth="1"/>
    <col min="11298" max="11299" width="1.5703125" style="1324" customWidth="1"/>
    <col min="11300" max="11300" width="0.85546875" style="1324" customWidth="1"/>
    <col min="11301" max="11301" width="0.5703125" style="1324" customWidth="1"/>
    <col min="11302" max="11304" width="1" style="1324" customWidth="1"/>
    <col min="11305" max="11305" width="3.5703125" style="1324" customWidth="1"/>
    <col min="11306" max="11306" width="0.85546875" style="1324" customWidth="1"/>
    <col min="11307" max="11307" width="0.5703125" style="1324" customWidth="1"/>
    <col min="11308" max="11308" width="1.5703125" style="1324" customWidth="1"/>
    <col min="11309" max="11309" width="0.5703125" style="1324" customWidth="1"/>
    <col min="11310" max="11310" width="1.5703125" style="1324" customWidth="1"/>
    <col min="11311" max="11311" width="1" style="1324" customWidth="1"/>
    <col min="11312" max="11312" width="0.5703125" style="1324" customWidth="1"/>
    <col min="11313" max="11313" width="1.5703125" style="1324" customWidth="1"/>
    <col min="11314" max="11314" width="0.42578125" style="1324" customWidth="1"/>
    <col min="11315" max="11316" width="1" style="1324" customWidth="1"/>
    <col min="11317" max="11317" width="0.5703125" style="1324" customWidth="1"/>
    <col min="11318" max="11318" width="2" style="1324" customWidth="1"/>
    <col min="11319" max="11319" width="0.5703125" style="1324" customWidth="1"/>
    <col min="11320" max="11320" width="1.5703125" style="1324" customWidth="1"/>
    <col min="11321" max="11321" width="0.5703125" style="1324" customWidth="1"/>
    <col min="11322" max="11322" width="1.42578125" style="1324" customWidth="1"/>
    <col min="11323" max="11323" width="8.5703125" style="1324" customWidth="1"/>
    <col min="11324" max="11324" width="13.5703125" style="1324" customWidth="1"/>
    <col min="11325" max="11325" width="19.5703125" style="1324" customWidth="1"/>
    <col min="11326" max="11329" width="9.140625" style="1324"/>
    <col min="11330" max="11330" width="14" style="1324" bestFit="1" customWidth="1"/>
    <col min="11331" max="11522" width="9.140625" style="1324"/>
    <col min="11523" max="11523" width="13.140625" style="1324" customWidth="1"/>
    <col min="11524" max="11524" width="3.5703125" style="1324" customWidth="1"/>
    <col min="11525" max="11525" width="0.5703125" style="1324" customWidth="1"/>
    <col min="11526" max="11526" width="1" style="1324" customWidth="1"/>
    <col min="11527" max="11527" width="1.5703125" style="1324" customWidth="1"/>
    <col min="11528" max="11528" width="0.42578125" style="1324" customWidth="1"/>
    <col min="11529" max="11529" width="5.7109375" style="1324" customWidth="1"/>
    <col min="11530" max="11530" width="2" style="1324" customWidth="1"/>
    <col min="11531" max="11531" width="0.85546875" style="1324" customWidth="1"/>
    <col min="11532" max="11532" width="1.5703125" style="1324" customWidth="1"/>
    <col min="11533" max="11535" width="0.5703125" style="1324" customWidth="1"/>
    <col min="11536" max="11536" width="1" style="1324" customWidth="1"/>
    <col min="11537" max="11537" width="1.5703125" style="1324" customWidth="1"/>
    <col min="11538" max="11538" width="0.5703125" style="1324" customWidth="1"/>
    <col min="11539" max="11539" width="2" style="1324" customWidth="1"/>
    <col min="11540" max="11540" width="3.5703125" style="1324" customWidth="1"/>
    <col min="11541" max="11541" width="1" style="1324" customWidth="1"/>
    <col min="11542" max="11542" width="1.5703125" style="1324" customWidth="1"/>
    <col min="11543" max="11543" width="0.5703125" style="1324" customWidth="1"/>
    <col min="11544" max="11544" width="0.85546875" style="1324" customWidth="1"/>
    <col min="11545" max="11545" width="0.5703125" style="1324" customWidth="1"/>
    <col min="11546" max="11546" width="1" style="1324" customWidth="1"/>
    <col min="11547" max="11547" width="2" style="1324" customWidth="1"/>
    <col min="11548" max="11548" width="1.5703125" style="1324" customWidth="1"/>
    <col min="11549" max="11549" width="2" style="1324" customWidth="1"/>
    <col min="11550" max="11550" width="0.5703125" style="1324" customWidth="1"/>
    <col min="11551" max="11551" width="3" style="1324" customWidth="1"/>
    <col min="11552" max="11552" width="1" style="1324" customWidth="1"/>
    <col min="11553" max="11553" width="0.5703125" style="1324" customWidth="1"/>
    <col min="11554" max="11555" width="1.5703125" style="1324" customWidth="1"/>
    <col min="11556" max="11556" width="0.85546875" style="1324" customWidth="1"/>
    <col min="11557" max="11557" width="0.5703125" style="1324" customWidth="1"/>
    <col min="11558" max="11560" width="1" style="1324" customWidth="1"/>
    <col min="11561" max="11561" width="3.5703125" style="1324" customWidth="1"/>
    <col min="11562" max="11562" width="0.85546875" style="1324" customWidth="1"/>
    <col min="11563" max="11563" width="0.5703125" style="1324" customWidth="1"/>
    <col min="11564" max="11564" width="1.5703125" style="1324" customWidth="1"/>
    <col min="11565" max="11565" width="0.5703125" style="1324" customWidth="1"/>
    <col min="11566" max="11566" width="1.5703125" style="1324" customWidth="1"/>
    <col min="11567" max="11567" width="1" style="1324" customWidth="1"/>
    <col min="11568" max="11568" width="0.5703125" style="1324" customWidth="1"/>
    <col min="11569" max="11569" width="1.5703125" style="1324" customWidth="1"/>
    <col min="11570" max="11570" width="0.42578125" style="1324" customWidth="1"/>
    <col min="11571" max="11572" width="1" style="1324" customWidth="1"/>
    <col min="11573" max="11573" width="0.5703125" style="1324" customWidth="1"/>
    <col min="11574" max="11574" width="2" style="1324" customWidth="1"/>
    <col min="11575" max="11575" width="0.5703125" style="1324" customWidth="1"/>
    <col min="11576" max="11576" width="1.5703125" style="1324" customWidth="1"/>
    <col min="11577" max="11577" width="0.5703125" style="1324" customWidth="1"/>
    <col min="11578" max="11578" width="1.42578125" style="1324" customWidth="1"/>
    <col min="11579" max="11579" width="8.5703125" style="1324" customWidth="1"/>
    <col min="11580" max="11580" width="13.5703125" style="1324" customWidth="1"/>
    <col min="11581" max="11581" width="19.5703125" style="1324" customWidth="1"/>
    <col min="11582" max="11585" width="9.140625" style="1324"/>
    <col min="11586" max="11586" width="14" style="1324" bestFit="1" customWidth="1"/>
    <col min="11587" max="11778" width="9.140625" style="1324"/>
    <col min="11779" max="11779" width="13.140625" style="1324" customWidth="1"/>
    <col min="11780" max="11780" width="3.5703125" style="1324" customWidth="1"/>
    <col min="11781" max="11781" width="0.5703125" style="1324" customWidth="1"/>
    <col min="11782" max="11782" width="1" style="1324" customWidth="1"/>
    <col min="11783" max="11783" width="1.5703125" style="1324" customWidth="1"/>
    <col min="11784" max="11784" width="0.42578125" style="1324" customWidth="1"/>
    <col min="11785" max="11785" width="5.7109375" style="1324" customWidth="1"/>
    <col min="11786" max="11786" width="2" style="1324" customWidth="1"/>
    <col min="11787" max="11787" width="0.85546875" style="1324" customWidth="1"/>
    <col min="11788" max="11788" width="1.5703125" style="1324" customWidth="1"/>
    <col min="11789" max="11791" width="0.5703125" style="1324" customWidth="1"/>
    <col min="11792" max="11792" width="1" style="1324" customWidth="1"/>
    <col min="11793" max="11793" width="1.5703125" style="1324" customWidth="1"/>
    <col min="11794" max="11794" width="0.5703125" style="1324" customWidth="1"/>
    <col min="11795" max="11795" width="2" style="1324" customWidth="1"/>
    <col min="11796" max="11796" width="3.5703125" style="1324" customWidth="1"/>
    <col min="11797" max="11797" width="1" style="1324" customWidth="1"/>
    <col min="11798" max="11798" width="1.5703125" style="1324" customWidth="1"/>
    <col min="11799" max="11799" width="0.5703125" style="1324" customWidth="1"/>
    <col min="11800" max="11800" width="0.85546875" style="1324" customWidth="1"/>
    <col min="11801" max="11801" width="0.5703125" style="1324" customWidth="1"/>
    <col min="11802" max="11802" width="1" style="1324" customWidth="1"/>
    <col min="11803" max="11803" width="2" style="1324" customWidth="1"/>
    <col min="11804" max="11804" width="1.5703125" style="1324" customWidth="1"/>
    <col min="11805" max="11805" width="2" style="1324" customWidth="1"/>
    <col min="11806" max="11806" width="0.5703125" style="1324" customWidth="1"/>
    <col min="11807" max="11807" width="3" style="1324" customWidth="1"/>
    <col min="11808" max="11808" width="1" style="1324" customWidth="1"/>
    <col min="11809" max="11809" width="0.5703125" style="1324" customWidth="1"/>
    <col min="11810" max="11811" width="1.5703125" style="1324" customWidth="1"/>
    <col min="11812" max="11812" width="0.85546875" style="1324" customWidth="1"/>
    <col min="11813" max="11813" width="0.5703125" style="1324" customWidth="1"/>
    <col min="11814" max="11816" width="1" style="1324" customWidth="1"/>
    <col min="11817" max="11817" width="3.5703125" style="1324" customWidth="1"/>
    <col min="11818" max="11818" width="0.85546875" style="1324" customWidth="1"/>
    <col min="11819" max="11819" width="0.5703125" style="1324" customWidth="1"/>
    <col min="11820" max="11820" width="1.5703125" style="1324" customWidth="1"/>
    <col min="11821" max="11821" width="0.5703125" style="1324" customWidth="1"/>
    <col min="11822" max="11822" width="1.5703125" style="1324" customWidth="1"/>
    <col min="11823" max="11823" width="1" style="1324" customWidth="1"/>
    <col min="11824" max="11824" width="0.5703125" style="1324" customWidth="1"/>
    <col min="11825" max="11825" width="1.5703125" style="1324" customWidth="1"/>
    <col min="11826" max="11826" width="0.42578125" style="1324" customWidth="1"/>
    <col min="11827" max="11828" width="1" style="1324" customWidth="1"/>
    <col min="11829" max="11829" width="0.5703125" style="1324" customWidth="1"/>
    <col min="11830" max="11830" width="2" style="1324" customWidth="1"/>
    <col min="11831" max="11831" width="0.5703125" style="1324" customWidth="1"/>
    <col min="11832" max="11832" width="1.5703125" style="1324" customWidth="1"/>
    <col min="11833" max="11833" width="0.5703125" style="1324" customWidth="1"/>
    <col min="11834" max="11834" width="1.42578125" style="1324" customWidth="1"/>
    <col min="11835" max="11835" width="8.5703125" style="1324" customWidth="1"/>
    <col min="11836" max="11836" width="13.5703125" style="1324" customWidth="1"/>
    <col min="11837" max="11837" width="19.5703125" style="1324" customWidth="1"/>
    <col min="11838" max="11841" width="9.140625" style="1324"/>
    <col min="11842" max="11842" width="14" style="1324" bestFit="1" customWidth="1"/>
    <col min="11843" max="12034" width="9.140625" style="1324"/>
    <col min="12035" max="12035" width="13.140625" style="1324" customWidth="1"/>
    <col min="12036" max="12036" width="3.5703125" style="1324" customWidth="1"/>
    <col min="12037" max="12037" width="0.5703125" style="1324" customWidth="1"/>
    <col min="12038" max="12038" width="1" style="1324" customWidth="1"/>
    <col min="12039" max="12039" width="1.5703125" style="1324" customWidth="1"/>
    <col min="12040" max="12040" width="0.42578125" style="1324" customWidth="1"/>
    <col min="12041" max="12041" width="5.7109375" style="1324" customWidth="1"/>
    <col min="12042" max="12042" width="2" style="1324" customWidth="1"/>
    <col min="12043" max="12043" width="0.85546875" style="1324" customWidth="1"/>
    <col min="12044" max="12044" width="1.5703125" style="1324" customWidth="1"/>
    <col min="12045" max="12047" width="0.5703125" style="1324" customWidth="1"/>
    <col min="12048" max="12048" width="1" style="1324" customWidth="1"/>
    <col min="12049" max="12049" width="1.5703125" style="1324" customWidth="1"/>
    <col min="12050" max="12050" width="0.5703125" style="1324" customWidth="1"/>
    <col min="12051" max="12051" width="2" style="1324" customWidth="1"/>
    <col min="12052" max="12052" width="3.5703125" style="1324" customWidth="1"/>
    <col min="12053" max="12053" width="1" style="1324" customWidth="1"/>
    <col min="12054" max="12054" width="1.5703125" style="1324" customWidth="1"/>
    <col min="12055" max="12055" width="0.5703125" style="1324" customWidth="1"/>
    <col min="12056" max="12056" width="0.85546875" style="1324" customWidth="1"/>
    <col min="12057" max="12057" width="0.5703125" style="1324" customWidth="1"/>
    <col min="12058" max="12058" width="1" style="1324" customWidth="1"/>
    <col min="12059" max="12059" width="2" style="1324" customWidth="1"/>
    <col min="12060" max="12060" width="1.5703125" style="1324" customWidth="1"/>
    <col min="12061" max="12061" width="2" style="1324" customWidth="1"/>
    <col min="12062" max="12062" width="0.5703125" style="1324" customWidth="1"/>
    <col min="12063" max="12063" width="3" style="1324" customWidth="1"/>
    <col min="12064" max="12064" width="1" style="1324" customWidth="1"/>
    <col min="12065" max="12065" width="0.5703125" style="1324" customWidth="1"/>
    <col min="12066" max="12067" width="1.5703125" style="1324" customWidth="1"/>
    <col min="12068" max="12068" width="0.85546875" style="1324" customWidth="1"/>
    <col min="12069" max="12069" width="0.5703125" style="1324" customWidth="1"/>
    <col min="12070" max="12072" width="1" style="1324" customWidth="1"/>
    <col min="12073" max="12073" width="3.5703125" style="1324" customWidth="1"/>
    <col min="12074" max="12074" width="0.85546875" style="1324" customWidth="1"/>
    <col min="12075" max="12075" width="0.5703125" style="1324" customWidth="1"/>
    <col min="12076" max="12076" width="1.5703125" style="1324" customWidth="1"/>
    <col min="12077" max="12077" width="0.5703125" style="1324" customWidth="1"/>
    <col min="12078" max="12078" width="1.5703125" style="1324" customWidth="1"/>
    <col min="12079" max="12079" width="1" style="1324" customWidth="1"/>
    <col min="12080" max="12080" width="0.5703125" style="1324" customWidth="1"/>
    <col min="12081" max="12081" width="1.5703125" style="1324" customWidth="1"/>
    <col min="12082" max="12082" width="0.42578125" style="1324" customWidth="1"/>
    <col min="12083" max="12084" width="1" style="1324" customWidth="1"/>
    <col min="12085" max="12085" width="0.5703125" style="1324" customWidth="1"/>
    <col min="12086" max="12086" width="2" style="1324" customWidth="1"/>
    <col min="12087" max="12087" width="0.5703125" style="1324" customWidth="1"/>
    <col min="12088" max="12088" width="1.5703125" style="1324" customWidth="1"/>
    <col min="12089" max="12089" width="0.5703125" style="1324" customWidth="1"/>
    <col min="12090" max="12090" width="1.42578125" style="1324" customWidth="1"/>
    <col min="12091" max="12091" width="8.5703125" style="1324" customWidth="1"/>
    <col min="12092" max="12092" width="13.5703125" style="1324" customWidth="1"/>
    <col min="12093" max="12093" width="19.5703125" style="1324" customWidth="1"/>
    <col min="12094" max="12097" width="9.140625" style="1324"/>
    <col min="12098" max="12098" width="14" style="1324" bestFit="1" customWidth="1"/>
    <col min="12099" max="12290" width="9.140625" style="1324"/>
    <col min="12291" max="12291" width="13.140625" style="1324" customWidth="1"/>
    <col min="12292" max="12292" width="3.5703125" style="1324" customWidth="1"/>
    <col min="12293" max="12293" width="0.5703125" style="1324" customWidth="1"/>
    <col min="12294" max="12294" width="1" style="1324" customWidth="1"/>
    <col min="12295" max="12295" width="1.5703125" style="1324" customWidth="1"/>
    <col min="12296" max="12296" width="0.42578125" style="1324" customWidth="1"/>
    <col min="12297" max="12297" width="5.7109375" style="1324" customWidth="1"/>
    <col min="12298" max="12298" width="2" style="1324" customWidth="1"/>
    <col min="12299" max="12299" width="0.85546875" style="1324" customWidth="1"/>
    <col min="12300" max="12300" width="1.5703125" style="1324" customWidth="1"/>
    <col min="12301" max="12303" width="0.5703125" style="1324" customWidth="1"/>
    <col min="12304" max="12304" width="1" style="1324" customWidth="1"/>
    <col min="12305" max="12305" width="1.5703125" style="1324" customWidth="1"/>
    <col min="12306" max="12306" width="0.5703125" style="1324" customWidth="1"/>
    <col min="12307" max="12307" width="2" style="1324" customWidth="1"/>
    <col min="12308" max="12308" width="3.5703125" style="1324" customWidth="1"/>
    <col min="12309" max="12309" width="1" style="1324" customWidth="1"/>
    <col min="12310" max="12310" width="1.5703125" style="1324" customWidth="1"/>
    <col min="12311" max="12311" width="0.5703125" style="1324" customWidth="1"/>
    <col min="12312" max="12312" width="0.85546875" style="1324" customWidth="1"/>
    <col min="12313" max="12313" width="0.5703125" style="1324" customWidth="1"/>
    <col min="12314" max="12314" width="1" style="1324" customWidth="1"/>
    <col min="12315" max="12315" width="2" style="1324" customWidth="1"/>
    <col min="12316" max="12316" width="1.5703125" style="1324" customWidth="1"/>
    <col min="12317" max="12317" width="2" style="1324" customWidth="1"/>
    <col min="12318" max="12318" width="0.5703125" style="1324" customWidth="1"/>
    <col min="12319" max="12319" width="3" style="1324" customWidth="1"/>
    <col min="12320" max="12320" width="1" style="1324" customWidth="1"/>
    <col min="12321" max="12321" width="0.5703125" style="1324" customWidth="1"/>
    <col min="12322" max="12323" width="1.5703125" style="1324" customWidth="1"/>
    <col min="12324" max="12324" width="0.85546875" style="1324" customWidth="1"/>
    <col min="12325" max="12325" width="0.5703125" style="1324" customWidth="1"/>
    <col min="12326" max="12328" width="1" style="1324" customWidth="1"/>
    <col min="12329" max="12329" width="3.5703125" style="1324" customWidth="1"/>
    <col min="12330" max="12330" width="0.85546875" style="1324" customWidth="1"/>
    <col min="12331" max="12331" width="0.5703125" style="1324" customWidth="1"/>
    <col min="12332" max="12332" width="1.5703125" style="1324" customWidth="1"/>
    <col min="12333" max="12333" width="0.5703125" style="1324" customWidth="1"/>
    <col min="12334" max="12334" width="1.5703125" style="1324" customWidth="1"/>
    <col min="12335" max="12335" width="1" style="1324" customWidth="1"/>
    <col min="12336" max="12336" width="0.5703125" style="1324" customWidth="1"/>
    <col min="12337" max="12337" width="1.5703125" style="1324" customWidth="1"/>
    <col min="12338" max="12338" width="0.42578125" style="1324" customWidth="1"/>
    <col min="12339" max="12340" width="1" style="1324" customWidth="1"/>
    <col min="12341" max="12341" width="0.5703125" style="1324" customWidth="1"/>
    <col min="12342" max="12342" width="2" style="1324" customWidth="1"/>
    <col min="12343" max="12343" width="0.5703125" style="1324" customWidth="1"/>
    <col min="12344" max="12344" width="1.5703125" style="1324" customWidth="1"/>
    <col min="12345" max="12345" width="0.5703125" style="1324" customWidth="1"/>
    <col min="12346" max="12346" width="1.42578125" style="1324" customWidth="1"/>
    <col min="12347" max="12347" width="8.5703125" style="1324" customWidth="1"/>
    <col min="12348" max="12348" width="13.5703125" style="1324" customWidth="1"/>
    <col min="12349" max="12349" width="19.5703125" style="1324" customWidth="1"/>
    <col min="12350" max="12353" width="9.140625" style="1324"/>
    <col min="12354" max="12354" width="14" style="1324" bestFit="1" customWidth="1"/>
    <col min="12355" max="12546" width="9.140625" style="1324"/>
    <col min="12547" max="12547" width="13.140625" style="1324" customWidth="1"/>
    <col min="12548" max="12548" width="3.5703125" style="1324" customWidth="1"/>
    <col min="12549" max="12549" width="0.5703125" style="1324" customWidth="1"/>
    <col min="12550" max="12550" width="1" style="1324" customWidth="1"/>
    <col min="12551" max="12551" width="1.5703125" style="1324" customWidth="1"/>
    <col min="12552" max="12552" width="0.42578125" style="1324" customWidth="1"/>
    <col min="12553" max="12553" width="5.7109375" style="1324" customWidth="1"/>
    <col min="12554" max="12554" width="2" style="1324" customWidth="1"/>
    <col min="12555" max="12555" width="0.85546875" style="1324" customWidth="1"/>
    <col min="12556" max="12556" width="1.5703125" style="1324" customWidth="1"/>
    <col min="12557" max="12559" width="0.5703125" style="1324" customWidth="1"/>
    <col min="12560" max="12560" width="1" style="1324" customWidth="1"/>
    <col min="12561" max="12561" width="1.5703125" style="1324" customWidth="1"/>
    <col min="12562" max="12562" width="0.5703125" style="1324" customWidth="1"/>
    <col min="12563" max="12563" width="2" style="1324" customWidth="1"/>
    <col min="12564" max="12564" width="3.5703125" style="1324" customWidth="1"/>
    <col min="12565" max="12565" width="1" style="1324" customWidth="1"/>
    <col min="12566" max="12566" width="1.5703125" style="1324" customWidth="1"/>
    <col min="12567" max="12567" width="0.5703125" style="1324" customWidth="1"/>
    <col min="12568" max="12568" width="0.85546875" style="1324" customWidth="1"/>
    <col min="12569" max="12569" width="0.5703125" style="1324" customWidth="1"/>
    <col min="12570" max="12570" width="1" style="1324" customWidth="1"/>
    <col min="12571" max="12571" width="2" style="1324" customWidth="1"/>
    <col min="12572" max="12572" width="1.5703125" style="1324" customWidth="1"/>
    <col min="12573" max="12573" width="2" style="1324" customWidth="1"/>
    <col min="12574" max="12574" width="0.5703125" style="1324" customWidth="1"/>
    <col min="12575" max="12575" width="3" style="1324" customWidth="1"/>
    <col min="12576" max="12576" width="1" style="1324" customWidth="1"/>
    <col min="12577" max="12577" width="0.5703125" style="1324" customWidth="1"/>
    <col min="12578" max="12579" width="1.5703125" style="1324" customWidth="1"/>
    <col min="12580" max="12580" width="0.85546875" style="1324" customWidth="1"/>
    <col min="12581" max="12581" width="0.5703125" style="1324" customWidth="1"/>
    <col min="12582" max="12584" width="1" style="1324" customWidth="1"/>
    <col min="12585" max="12585" width="3.5703125" style="1324" customWidth="1"/>
    <col min="12586" max="12586" width="0.85546875" style="1324" customWidth="1"/>
    <col min="12587" max="12587" width="0.5703125" style="1324" customWidth="1"/>
    <col min="12588" max="12588" width="1.5703125" style="1324" customWidth="1"/>
    <col min="12589" max="12589" width="0.5703125" style="1324" customWidth="1"/>
    <col min="12590" max="12590" width="1.5703125" style="1324" customWidth="1"/>
    <col min="12591" max="12591" width="1" style="1324" customWidth="1"/>
    <col min="12592" max="12592" width="0.5703125" style="1324" customWidth="1"/>
    <col min="12593" max="12593" width="1.5703125" style="1324" customWidth="1"/>
    <col min="12594" max="12594" width="0.42578125" style="1324" customWidth="1"/>
    <col min="12595" max="12596" width="1" style="1324" customWidth="1"/>
    <col min="12597" max="12597" width="0.5703125" style="1324" customWidth="1"/>
    <col min="12598" max="12598" width="2" style="1324" customWidth="1"/>
    <col min="12599" max="12599" width="0.5703125" style="1324" customWidth="1"/>
    <col min="12600" max="12600" width="1.5703125" style="1324" customWidth="1"/>
    <col min="12601" max="12601" width="0.5703125" style="1324" customWidth="1"/>
    <col min="12602" max="12602" width="1.42578125" style="1324" customWidth="1"/>
    <col min="12603" max="12603" width="8.5703125" style="1324" customWidth="1"/>
    <col min="12604" max="12604" width="13.5703125" style="1324" customWidth="1"/>
    <col min="12605" max="12605" width="19.5703125" style="1324" customWidth="1"/>
    <col min="12606" max="12609" width="9.140625" style="1324"/>
    <col min="12610" max="12610" width="14" style="1324" bestFit="1" customWidth="1"/>
    <col min="12611" max="12802" width="9.140625" style="1324"/>
    <col min="12803" max="12803" width="13.140625" style="1324" customWidth="1"/>
    <col min="12804" max="12804" width="3.5703125" style="1324" customWidth="1"/>
    <col min="12805" max="12805" width="0.5703125" style="1324" customWidth="1"/>
    <col min="12806" max="12806" width="1" style="1324" customWidth="1"/>
    <col min="12807" max="12807" width="1.5703125" style="1324" customWidth="1"/>
    <col min="12808" max="12808" width="0.42578125" style="1324" customWidth="1"/>
    <col min="12809" max="12809" width="5.7109375" style="1324" customWidth="1"/>
    <col min="12810" max="12810" width="2" style="1324" customWidth="1"/>
    <col min="12811" max="12811" width="0.85546875" style="1324" customWidth="1"/>
    <col min="12812" max="12812" width="1.5703125" style="1324" customWidth="1"/>
    <col min="12813" max="12815" width="0.5703125" style="1324" customWidth="1"/>
    <col min="12816" max="12816" width="1" style="1324" customWidth="1"/>
    <col min="12817" max="12817" width="1.5703125" style="1324" customWidth="1"/>
    <col min="12818" max="12818" width="0.5703125" style="1324" customWidth="1"/>
    <col min="12819" max="12819" width="2" style="1324" customWidth="1"/>
    <col min="12820" max="12820" width="3.5703125" style="1324" customWidth="1"/>
    <col min="12821" max="12821" width="1" style="1324" customWidth="1"/>
    <col min="12822" max="12822" width="1.5703125" style="1324" customWidth="1"/>
    <col min="12823" max="12823" width="0.5703125" style="1324" customWidth="1"/>
    <col min="12824" max="12824" width="0.85546875" style="1324" customWidth="1"/>
    <col min="12825" max="12825" width="0.5703125" style="1324" customWidth="1"/>
    <col min="12826" max="12826" width="1" style="1324" customWidth="1"/>
    <col min="12827" max="12827" width="2" style="1324" customWidth="1"/>
    <col min="12828" max="12828" width="1.5703125" style="1324" customWidth="1"/>
    <col min="12829" max="12829" width="2" style="1324" customWidth="1"/>
    <col min="12830" max="12830" width="0.5703125" style="1324" customWidth="1"/>
    <col min="12831" max="12831" width="3" style="1324" customWidth="1"/>
    <col min="12832" max="12832" width="1" style="1324" customWidth="1"/>
    <col min="12833" max="12833" width="0.5703125" style="1324" customWidth="1"/>
    <col min="12834" max="12835" width="1.5703125" style="1324" customWidth="1"/>
    <col min="12836" max="12836" width="0.85546875" style="1324" customWidth="1"/>
    <col min="12837" max="12837" width="0.5703125" style="1324" customWidth="1"/>
    <col min="12838" max="12840" width="1" style="1324" customWidth="1"/>
    <col min="12841" max="12841" width="3.5703125" style="1324" customWidth="1"/>
    <col min="12842" max="12842" width="0.85546875" style="1324" customWidth="1"/>
    <col min="12843" max="12843" width="0.5703125" style="1324" customWidth="1"/>
    <col min="12844" max="12844" width="1.5703125" style="1324" customWidth="1"/>
    <col min="12845" max="12845" width="0.5703125" style="1324" customWidth="1"/>
    <col min="12846" max="12846" width="1.5703125" style="1324" customWidth="1"/>
    <col min="12847" max="12847" width="1" style="1324" customWidth="1"/>
    <col min="12848" max="12848" width="0.5703125" style="1324" customWidth="1"/>
    <col min="12849" max="12849" width="1.5703125" style="1324" customWidth="1"/>
    <col min="12850" max="12850" width="0.42578125" style="1324" customWidth="1"/>
    <col min="12851" max="12852" width="1" style="1324" customWidth="1"/>
    <col min="12853" max="12853" width="0.5703125" style="1324" customWidth="1"/>
    <col min="12854" max="12854" width="2" style="1324" customWidth="1"/>
    <col min="12855" max="12855" width="0.5703125" style="1324" customWidth="1"/>
    <col min="12856" max="12856" width="1.5703125" style="1324" customWidth="1"/>
    <col min="12857" max="12857" width="0.5703125" style="1324" customWidth="1"/>
    <col min="12858" max="12858" width="1.42578125" style="1324" customWidth="1"/>
    <col min="12859" max="12859" width="8.5703125" style="1324" customWidth="1"/>
    <col min="12860" max="12860" width="13.5703125" style="1324" customWidth="1"/>
    <col min="12861" max="12861" width="19.5703125" style="1324" customWidth="1"/>
    <col min="12862" max="12865" width="9.140625" style="1324"/>
    <col min="12866" max="12866" width="14" style="1324" bestFit="1" customWidth="1"/>
    <col min="12867" max="13058" width="9.140625" style="1324"/>
    <col min="13059" max="13059" width="13.140625" style="1324" customWidth="1"/>
    <col min="13060" max="13060" width="3.5703125" style="1324" customWidth="1"/>
    <col min="13061" max="13061" width="0.5703125" style="1324" customWidth="1"/>
    <col min="13062" max="13062" width="1" style="1324" customWidth="1"/>
    <col min="13063" max="13063" width="1.5703125" style="1324" customWidth="1"/>
    <col min="13064" max="13064" width="0.42578125" style="1324" customWidth="1"/>
    <col min="13065" max="13065" width="5.7109375" style="1324" customWidth="1"/>
    <col min="13066" max="13066" width="2" style="1324" customWidth="1"/>
    <col min="13067" max="13067" width="0.85546875" style="1324" customWidth="1"/>
    <col min="13068" max="13068" width="1.5703125" style="1324" customWidth="1"/>
    <col min="13069" max="13071" width="0.5703125" style="1324" customWidth="1"/>
    <col min="13072" max="13072" width="1" style="1324" customWidth="1"/>
    <col min="13073" max="13073" width="1.5703125" style="1324" customWidth="1"/>
    <col min="13074" max="13074" width="0.5703125" style="1324" customWidth="1"/>
    <col min="13075" max="13075" width="2" style="1324" customWidth="1"/>
    <col min="13076" max="13076" width="3.5703125" style="1324" customWidth="1"/>
    <col min="13077" max="13077" width="1" style="1324" customWidth="1"/>
    <col min="13078" max="13078" width="1.5703125" style="1324" customWidth="1"/>
    <col min="13079" max="13079" width="0.5703125" style="1324" customWidth="1"/>
    <col min="13080" max="13080" width="0.85546875" style="1324" customWidth="1"/>
    <col min="13081" max="13081" width="0.5703125" style="1324" customWidth="1"/>
    <col min="13082" max="13082" width="1" style="1324" customWidth="1"/>
    <col min="13083" max="13083" width="2" style="1324" customWidth="1"/>
    <col min="13084" max="13084" width="1.5703125" style="1324" customWidth="1"/>
    <col min="13085" max="13085" width="2" style="1324" customWidth="1"/>
    <col min="13086" max="13086" width="0.5703125" style="1324" customWidth="1"/>
    <col min="13087" max="13087" width="3" style="1324" customWidth="1"/>
    <col min="13088" max="13088" width="1" style="1324" customWidth="1"/>
    <col min="13089" max="13089" width="0.5703125" style="1324" customWidth="1"/>
    <col min="13090" max="13091" width="1.5703125" style="1324" customWidth="1"/>
    <col min="13092" max="13092" width="0.85546875" style="1324" customWidth="1"/>
    <col min="13093" max="13093" width="0.5703125" style="1324" customWidth="1"/>
    <col min="13094" max="13096" width="1" style="1324" customWidth="1"/>
    <col min="13097" max="13097" width="3.5703125" style="1324" customWidth="1"/>
    <col min="13098" max="13098" width="0.85546875" style="1324" customWidth="1"/>
    <col min="13099" max="13099" width="0.5703125" style="1324" customWidth="1"/>
    <col min="13100" max="13100" width="1.5703125" style="1324" customWidth="1"/>
    <col min="13101" max="13101" width="0.5703125" style="1324" customWidth="1"/>
    <col min="13102" max="13102" width="1.5703125" style="1324" customWidth="1"/>
    <col min="13103" max="13103" width="1" style="1324" customWidth="1"/>
    <col min="13104" max="13104" width="0.5703125" style="1324" customWidth="1"/>
    <col min="13105" max="13105" width="1.5703125" style="1324" customWidth="1"/>
    <col min="13106" max="13106" width="0.42578125" style="1324" customWidth="1"/>
    <col min="13107" max="13108" width="1" style="1324" customWidth="1"/>
    <col min="13109" max="13109" width="0.5703125" style="1324" customWidth="1"/>
    <col min="13110" max="13110" width="2" style="1324" customWidth="1"/>
    <col min="13111" max="13111" width="0.5703125" style="1324" customWidth="1"/>
    <col min="13112" max="13112" width="1.5703125" style="1324" customWidth="1"/>
    <col min="13113" max="13113" width="0.5703125" style="1324" customWidth="1"/>
    <col min="13114" max="13114" width="1.42578125" style="1324" customWidth="1"/>
    <col min="13115" max="13115" width="8.5703125" style="1324" customWidth="1"/>
    <col min="13116" max="13116" width="13.5703125" style="1324" customWidth="1"/>
    <col min="13117" max="13117" width="19.5703125" style="1324" customWidth="1"/>
    <col min="13118" max="13121" width="9.140625" style="1324"/>
    <col min="13122" max="13122" width="14" style="1324" bestFit="1" customWidth="1"/>
    <col min="13123" max="13314" width="9.140625" style="1324"/>
    <col min="13315" max="13315" width="13.140625" style="1324" customWidth="1"/>
    <col min="13316" max="13316" width="3.5703125" style="1324" customWidth="1"/>
    <col min="13317" max="13317" width="0.5703125" style="1324" customWidth="1"/>
    <col min="13318" max="13318" width="1" style="1324" customWidth="1"/>
    <col min="13319" max="13319" width="1.5703125" style="1324" customWidth="1"/>
    <col min="13320" max="13320" width="0.42578125" style="1324" customWidth="1"/>
    <col min="13321" max="13321" width="5.7109375" style="1324" customWidth="1"/>
    <col min="13322" max="13322" width="2" style="1324" customWidth="1"/>
    <col min="13323" max="13323" width="0.85546875" style="1324" customWidth="1"/>
    <col min="13324" max="13324" width="1.5703125" style="1324" customWidth="1"/>
    <col min="13325" max="13327" width="0.5703125" style="1324" customWidth="1"/>
    <col min="13328" max="13328" width="1" style="1324" customWidth="1"/>
    <col min="13329" max="13329" width="1.5703125" style="1324" customWidth="1"/>
    <col min="13330" max="13330" width="0.5703125" style="1324" customWidth="1"/>
    <col min="13331" max="13331" width="2" style="1324" customWidth="1"/>
    <col min="13332" max="13332" width="3.5703125" style="1324" customWidth="1"/>
    <col min="13333" max="13333" width="1" style="1324" customWidth="1"/>
    <col min="13334" max="13334" width="1.5703125" style="1324" customWidth="1"/>
    <col min="13335" max="13335" width="0.5703125" style="1324" customWidth="1"/>
    <col min="13336" max="13336" width="0.85546875" style="1324" customWidth="1"/>
    <col min="13337" max="13337" width="0.5703125" style="1324" customWidth="1"/>
    <col min="13338" max="13338" width="1" style="1324" customWidth="1"/>
    <col min="13339" max="13339" width="2" style="1324" customWidth="1"/>
    <col min="13340" max="13340" width="1.5703125" style="1324" customWidth="1"/>
    <col min="13341" max="13341" width="2" style="1324" customWidth="1"/>
    <col min="13342" max="13342" width="0.5703125" style="1324" customWidth="1"/>
    <col min="13343" max="13343" width="3" style="1324" customWidth="1"/>
    <col min="13344" max="13344" width="1" style="1324" customWidth="1"/>
    <col min="13345" max="13345" width="0.5703125" style="1324" customWidth="1"/>
    <col min="13346" max="13347" width="1.5703125" style="1324" customWidth="1"/>
    <col min="13348" max="13348" width="0.85546875" style="1324" customWidth="1"/>
    <col min="13349" max="13349" width="0.5703125" style="1324" customWidth="1"/>
    <col min="13350" max="13352" width="1" style="1324" customWidth="1"/>
    <col min="13353" max="13353" width="3.5703125" style="1324" customWidth="1"/>
    <col min="13354" max="13354" width="0.85546875" style="1324" customWidth="1"/>
    <col min="13355" max="13355" width="0.5703125" style="1324" customWidth="1"/>
    <col min="13356" max="13356" width="1.5703125" style="1324" customWidth="1"/>
    <col min="13357" max="13357" width="0.5703125" style="1324" customWidth="1"/>
    <col min="13358" max="13358" width="1.5703125" style="1324" customWidth="1"/>
    <col min="13359" max="13359" width="1" style="1324" customWidth="1"/>
    <col min="13360" max="13360" width="0.5703125" style="1324" customWidth="1"/>
    <col min="13361" max="13361" width="1.5703125" style="1324" customWidth="1"/>
    <col min="13362" max="13362" width="0.42578125" style="1324" customWidth="1"/>
    <col min="13363" max="13364" width="1" style="1324" customWidth="1"/>
    <col min="13365" max="13365" width="0.5703125" style="1324" customWidth="1"/>
    <col min="13366" max="13366" width="2" style="1324" customWidth="1"/>
    <col min="13367" max="13367" width="0.5703125" style="1324" customWidth="1"/>
    <col min="13368" max="13368" width="1.5703125" style="1324" customWidth="1"/>
    <col min="13369" max="13369" width="0.5703125" style="1324" customWidth="1"/>
    <col min="13370" max="13370" width="1.42578125" style="1324" customWidth="1"/>
    <col min="13371" max="13371" width="8.5703125" style="1324" customWidth="1"/>
    <col min="13372" max="13372" width="13.5703125" style="1324" customWidth="1"/>
    <col min="13373" max="13373" width="19.5703125" style="1324" customWidth="1"/>
    <col min="13374" max="13377" width="9.140625" style="1324"/>
    <col min="13378" max="13378" width="14" style="1324" bestFit="1" customWidth="1"/>
    <col min="13379" max="13570" width="9.140625" style="1324"/>
    <col min="13571" max="13571" width="13.140625" style="1324" customWidth="1"/>
    <col min="13572" max="13572" width="3.5703125" style="1324" customWidth="1"/>
    <col min="13573" max="13573" width="0.5703125" style="1324" customWidth="1"/>
    <col min="13574" max="13574" width="1" style="1324" customWidth="1"/>
    <col min="13575" max="13575" width="1.5703125" style="1324" customWidth="1"/>
    <col min="13576" max="13576" width="0.42578125" style="1324" customWidth="1"/>
    <col min="13577" max="13577" width="5.7109375" style="1324" customWidth="1"/>
    <col min="13578" max="13578" width="2" style="1324" customWidth="1"/>
    <col min="13579" max="13579" width="0.85546875" style="1324" customWidth="1"/>
    <col min="13580" max="13580" width="1.5703125" style="1324" customWidth="1"/>
    <col min="13581" max="13583" width="0.5703125" style="1324" customWidth="1"/>
    <col min="13584" max="13584" width="1" style="1324" customWidth="1"/>
    <col min="13585" max="13585" width="1.5703125" style="1324" customWidth="1"/>
    <col min="13586" max="13586" width="0.5703125" style="1324" customWidth="1"/>
    <col min="13587" max="13587" width="2" style="1324" customWidth="1"/>
    <col min="13588" max="13588" width="3.5703125" style="1324" customWidth="1"/>
    <col min="13589" max="13589" width="1" style="1324" customWidth="1"/>
    <col min="13590" max="13590" width="1.5703125" style="1324" customWidth="1"/>
    <col min="13591" max="13591" width="0.5703125" style="1324" customWidth="1"/>
    <col min="13592" max="13592" width="0.85546875" style="1324" customWidth="1"/>
    <col min="13593" max="13593" width="0.5703125" style="1324" customWidth="1"/>
    <col min="13594" max="13594" width="1" style="1324" customWidth="1"/>
    <col min="13595" max="13595" width="2" style="1324" customWidth="1"/>
    <col min="13596" max="13596" width="1.5703125" style="1324" customWidth="1"/>
    <col min="13597" max="13597" width="2" style="1324" customWidth="1"/>
    <col min="13598" max="13598" width="0.5703125" style="1324" customWidth="1"/>
    <col min="13599" max="13599" width="3" style="1324" customWidth="1"/>
    <col min="13600" max="13600" width="1" style="1324" customWidth="1"/>
    <col min="13601" max="13601" width="0.5703125" style="1324" customWidth="1"/>
    <col min="13602" max="13603" width="1.5703125" style="1324" customWidth="1"/>
    <col min="13604" max="13604" width="0.85546875" style="1324" customWidth="1"/>
    <col min="13605" max="13605" width="0.5703125" style="1324" customWidth="1"/>
    <col min="13606" max="13608" width="1" style="1324" customWidth="1"/>
    <col min="13609" max="13609" width="3.5703125" style="1324" customWidth="1"/>
    <col min="13610" max="13610" width="0.85546875" style="1324" customWidth="1"/>
    <col min="13611" max="13611" width="0.5703125" style="1324" customWidth="1"/>
    <col min="13612" max="13612" width="1.5703125" style="1324" customWidth="1"/>
    <col min="13613" max="13613" width="0.5703125" style="1324" customWidth="1"/>
    <col min="13614" max="13614" width="1.5703125" style="1324" customWidth="1"/>
    <col min="13615" max="13615" width="1" style="1324" customWidth="1"/>
    <col min="13616" max="13616" width="0.5703125" style="1324" customWidth="1"/>
    <col min="13617" max="13617" width="1.5703125" style="1324" customWidth="1"/>
    <col min="13618" max="13618" width="0.42578125" style="1324" customWidth="1"/>
    <col min="13619" max="13620" width="1" style="1324" customWidth="1"/>
    <col min="13621" max="13621" width="0.5703125" style="1324" customWidth="1"/>
    <col min="13622" max="13622" width="2" style="1324" customWidth="1"/>
    <col min="13623" max="13623" width="0.5703125" style="1324" customWidth="1"/>
    <col min="13624" max="13624" width="1.5703125" style="1324" customWidth="1"/>
    <col min="13625" max="13625" width="0.5703125" style="1324" customWidth="1"/>
    <col min="13626" max="13626" width="1.42578125" style="1324" customWidth="1"/>
    <col min="13627" max="13627" width="8.5703125" style="1324" customWidth="1"/>
    <col min="13628" max="13628" width="13.5703125" style="1324" customWidth="1"/>
    <col min="13629" max="13629" width="19.5703125" style="1324" customWidth="1"/>
    <col min="13630" max="13633" width="9.140625" style="1324"/>
    <col min="13634" max="13634" width="14" style="1324" bestFit="1" customWidth="1"/>
    <col min="13635" max="13826" width="9.140625" style="1324"/>
    <col min="13827" max="13827" width="13.140625" style="1324" customWidth="1"/>
    <col min="13828" max="13828" width="3.5703125" style="1324" customWidth="1"/>
    <col min="13829" max="13829" width="0.5703125" style="1324" customWidth="1"/>
    <col min="13830" max="13830" width="1" style="1324" customWidth="1"/>
    <col min="13831" max="13831" width="1.5703125" style="1324" customWidth="1"/>
    <col min="13832" max="13832" width="0.42578125" style="1324" customWidth="1"/>
    <col min="13833" max="13833" width="5.7109375" style="1324" customWidth="1"/>
    <col min="13834" max="13834" width="2" style="1324" customWidth="1"/>
    <col min="13835" max="13835" width="0.85546875" style="1324" customWidth="1"/>
    <col min="13836" max="13836" width="1.5703125" style="1324" customWidth="1"/>
    <col min="13837" max="13839" width="0.5703125" style="1324" customWidth="1"/>
    <col min="13840" max="13840" width="1" style="1324" customWidth="1"/>
    <col min="13841" max="13841" width="1.5703125" style="1324" customWidth="1"/>
    <col min="13842" max="13842" width="0.5703125" style="1324" customWidth="1"/>
    <col min="13843" max="13843" width="2" style="1324" customWidth="1"/>
    <col min="13844" max="13844" width="3.5703125" style="1324" customWidth="1"/>
    <col min="13845" max="13845" width="1" style="1324" customWidth="1"/>
    <col min="13846" max="13846" width="1.5703125" style="1324" customWidth="1"/>
    <col min="13847" max="13847" width="0.5703125" style="1324" customWidth="1"/>
    <col min="13848" max="13848" width="0.85546875" style="1324" customWidth="1"/>
    <col min="13849" max="13849" width="0.5703125" style="1324" customWidth="1"/>
    <col min="13850" max="13850" width="1" style="1324" customWidth="1"/>
    <col min="13851" max="13851" width="2" style="1324" customWidth="1"/>
    <col min="13852" max="13852" width="1.5703125" style="1324" customWidth="1"/>
    <col min="13853" max="13853" width="2" style="1324" customWidth="1"/>
    <col min="13854" max="13854" width="0.5703125" style="1324" customWidth="1"/>
    <col min="13855" max="13855" width="3" style="1324" customWidth="1"/>
    <col min="13856" max="13856" width="1" style="1324" customWidth="1"/>
    <col min="13857" max="13857" width="0.5703125" style="1324" customWidth="1"/>
    <col min="13858" max="13859" width="1.5703125" style="1324" customWidth="1"/>
    <col min="13860" max="13860" width="0.85546875" style="1324" customWidth="1"/>
    <col min="13861" max="13861" width="0.5703125" style="1324" customWidth="1"/>
    <col min="13862" max="13864" width="1" style="1324" customWidth="1"/>
    <col min="13865" max="13865" width="3.5703125" style="1324" customWidth="1"/>
    <col min="13866" max="13866" width="0.85546875" style="1324" customWidth="1"/>
    <col min="13867" max="13867" width="0.5703125" style="1324" customWidth="1"/>
    <col min="13868" max="13868" width="1.5703125" style="1324" customWidth="1"/>
    <col min="13869" max="13869" width="0.5703125" style="1324" customWidth="1"/>
    <col min="13870" max="13870" width="1.5703125" style="1324" customWidth="1"/>
    <col min="13871" max="13871" width="1" style="1324" customWidth="1"/>
    <col min="13872" max="13872" width="0.5703125" style="1324" customWidth="1"/>
    <col min="13873" max="13873" width="1.5703125" style="1324" customWidth="1"/>
    <col min="13874" max="13874" width="0.42578125" style="1324" customWidth="1"/>
    <col min="13875" max="13876" width="1" style="1324" customWidth="1"/>
    <col min="13877" max="13877" width="0.5703125" style="1324" customWidth="1"/>
    <col min="13878" max="13878" width="2" style="1324" customWidth="1"/>
    <col min="13879" max="13879" width="0.5703125" style="1324" customWidth="1"/>
    <col min="13880" max="13880" width="1.5703125" style="1324" customWidth="1"/>
    <col min="13881" max="13881" width="0.5703125" style="1324" customWidth="1"/>
    <col min="13882" max="13882" width="1.42578125" style="1324" customWidth="1"/>
    <col min="13883" max="13883" width="8.5703125" style="1324" customWidth="1"/>
    <col min="13884" max="13884" width="13.5703125" style="1324" customWidth="1"/>
    <col min="13885" max="13885" width="19.5703125" style="1324" customWidth="1"/>
    <col min="13886" max="13889" width="9.140625" style="1324"/>
    <col min="13890" max="13890" width="14" style="1324" bestFit="1" customWidth="1"/>
    <col min="13891" max="14082" width="9.140625" style="1324"/>
    <col min="14083" max="14083" width="13.140625" style="1324" customWidth="1"/>
    <col min="14084" max="14084" width="3.5703125" style="1324" customWidth="1"/>
    <col min="14085" max="14085" width="0.5703125" style="1324" customWidth="1"/>
    <col min="14086" max="14086" width="1" style="1324" customWidth="1"/>
    <col min="14087" max="14087" width="1.5703125" style="1324" customWidth="1"/>
    <col min="14088" max="14088" width="0.42578125" style="1324" customWidth="1"/>
    <col min="14089" max="14089" width="5.7109375" style="1324" customWidth="1"/>
    <col min="14090" max="14090" width="2" style="1324" customWidth="1"/>
    <col min="14091" max="14091" width="0.85546875" style="1324" customWidth="1"/>
    <col min="14092" max="14092" width="1.5703125" style="1324" customWidth="1"/>
    <col min="14093" max="14095" width="0.5703125" style="1324" customWidth="1"/>
    <col min="14096" max="14096" width="1" style="1324" customWidth="1"/>
    <col min="14097" max="14097" width="1.5703125" style="1324" customWidth="1"/>
    <col min="14098" max="14098" width="0.5703125" style="1324" customWidth="1"/>
    <col min="14099" max="14099" width="2" style="1324" customWidth="1"/>
    <col min="14100" max="14100" width="3.5703125" style="1324" customWidth="1"/>
    <col min="14101" max="14101" width="1" style="1324" customWidth="1"/>
    <col min="14102" max="14102" width="1.5703125" style="1324" customWidth="1"/>
    <col min="14103" max="14103" width="0.5703125" style="1324" customWidth="1"/>
    <col min="14104" max="14104" width="0.85546875" style="1324" customWidth="1"/>
    <col min="14105" max="14105" width="0.5703125" style="1324" customWidth="1"/>
    <col min="14106" max="14106" width="1" style="1324" customWidth="1"/>
    <col min="14107" max="14107" width="2" style="1324" customWidth="1"/>
    <col min="14108" max="14108" width="1.5703125" style="1324" customWidth="1"/>
    <col min="14109" max="14109" width="2" style="1324" customWidth="1"/>
    <col min="14110" max="14110" width="0.5703125" style="1324" customWidth="1"/>
    <col min="14111" max="14111" width="3" style="1324" customWidth="1"/>
    <col min="14112" max="14112" width="1" style="1324" customWidth="1"/>
    <col min="14113" max="14113" width="0.5703125" style="1324" customWidth="1"/>
    <col min="14114" max="14115" width="1.5703125" style="1324" customWidth="1"/>
    <col min="14116" max="14116" width="0.85546875" style="1324" customWidth="1"/>
    <col min="14117" max="14117" width="0.5703125" style="1324" customWidth="1"/>
    <col min="14118" max="14120" width="1" style="1324" customWidth="1"/>
    <col min="14121" max="14121" width="3.5703125" style="1324" customWidth="1"/>
    <col min="14122" max="14122" width="0.85546875" style="1324" customWidth="1"/>
    <col min="14123" max="14123" width="0.5703125" style="1324" customWidth="1"/>
    <col min="14124" max="14124" width="1.5703125" style="1324" customWidth="1"/>
    <col min="14125" max="14125" width="0.5703125" style="1324" customWidth="1"/>
    <col min="14126" max="14126" width="1.5703125" style="1324" customWidth="1"/>
    <col min="14127" max="14127" width="1" style="1324" customWidth="1"/>
    <col min="14128" max="14128" width="0.5703125" style="1324" customWidth="1"/>
    <col min="14129" max="14129" width="1.5703125" style="1324" customWidth="1"/>
    <col min="14130" max="14130" width="0.42578125" style="1324" customWidth="1"/>
    <col min="14131" max="14132" width="1" style="1324" customWidth="1"/>
    <col min="14133" max="14133" width="0.5703125" style="1324" customWidth="1"/>
    <col min="14134" max="14134" width="2" style="1324" customWidth="1"/>
    <col min="14135" max="14135" width="0.5703125" style="1324" customWidth="1"/>
    <col min="14136" max="14136" width="1.5703125" style="1324" customWidth="1"/>
    <col min="14137" max="14137" width="0.5703125" style="1324" customWidth="1"/>
    <col min="14138" max="14138" width="1.42578125" style="1324" customWidth="1"/>
    <col min="14139" max="14139" width="8.5703125" style="1324" customWidth="1"/>
    <col min="14140" max="14140" width="13.5703125" style="1324" customWidth="1"/>
    <col min="14141" max="14141" width="19.5703125" style="1324" customWidth="1"/>
    <col min="14142" max="14145" width="9.140625" style="1324"/>
    <col min="14146" max="14146" width="14" style="1324" bestFit="1" customWidth="1"/>
    <col min="14147" max="14338" width="9.140625" style="1324"/>
    <col min="14339" max="14339" width="13.140625" style="1324" customWidth="1"/>
    <col min="14340" max="14340" width="3.5703125" style="1324" customWidth="1"/>
    <col min="14341" max="14341" width="0.5703125" style="1324" customWidth="1"/>
    <col min="14342" max="14342" width="1" style="1324" customWidth="1"/>
    <col min="14343" max="14343" width="1.5703125" style="1324" customWidth="1"/>
    <col min="14344" max="14344" width="0.42578125" style="1324" customWidth="1"/>
    <col min="14345" max="14345" width="5.7109375" style="1324" customWidth="1"/>
    <col min="14346" max="14346" width="2" style="1324" customWidth="1"/>
    <col min="14347" max="14347" width="0.85546875" style="1324" customWidth="1"/>
    <col min="14348" max="14348" width="1.5703125" style="1324" customWidth="1"/>
    <col min="14349" max="14351" width="0.5703125" style="1324" customWidth="1"/>
    <col min="14352" max="14352" width="1" style="1324" customWidth="1"/>
    <col min="14353" max="14353" width="1.5703125" style="1324" customWidth="1"/>
    <col min="14354" max="14354" width="0.5703125" style="1324" customWidth="1"/>
    <col min="14355" max="14355" width="2" style="1324" customWidth="1"/>
    <col min="14356" max="14356" width="3.5703125" style="1324" customWidth="1"/>
    <col min="14357" max="14357" width="1" style="1324" customWidth="1"/>
    <col min="14358" max="14358" width="1.5703125" style="1324" customWidth="1"/>
    <col min="14359" max="14359" width="0.5703125" style="1324" customWidth="1"/>
    <col min="14360" max="14360" width="0.85546875" style="1324" customWidth="1"/>
    <col min="14361" max="14361" width="0.5703125" style="1324" customWidth="1"/>
    <col min="14362" max="14362" width="1" style="1324" customWidth="1"/>
    <col min="14363" max="14363" width="2" style="1324" customWidth="1"/>
    <col min="14364" max="14364" width="1.5703125" style="1324" customWidth="1"/>
    <col min="14365" max="14365" width="2" style="1324" customWidth="1"/>
    <col min="14366" max="14366" width="0.5703125" style="1324" customWidth="1"/>
    <col min="14367" max="14367" width="3" style="1324" customWidth="1"/>
    <col min="14368" max="14368" width="1" style="1324" customWidth="1"/>
    <col min="14369" max="14369" width="0.5703125" style="1324" customWidth="1"/>
    <col min="14370" max="14371" width="1.5703125" style="1324" customWidth="1"/>
    <col min="14372" max="14372" width="0.85546875" style="1324" customWidth="1"/>
    <col min="14373" max="14373" width="0.5703125" style="1324" customWidth="1"/>
    <col min="14374" max="14376" width="1" style="1324" customWidth="1"/>
    <col min="14377" max="14377" width="3.5703125" style="1324" customWidth="1"/>
    <col min="14378" max="14378" width="0.85546875" style="1324" customWidth="1"/>
    <col min="14379" max="14379" width="0.5703125" style="1324" customWidth="1"/>
    <col min="14380" max="14380" width="1.5703125" style="1324" customWidth="1"/>
    <col min="14381" max="14381" width="0.5703125" style="1324" customWidth="1"/>
    <col min="14382" max="14382" width="1.5703125" style="1324" customWidth="1"/>
    <col min="14383" max="14383" width="1" style="1324" customWidth="1"/>
    <col min="14384" max="14384" width="0.5703125" style="1324" customWidth="1"/>
    <col min="14385" max="14385" width="1.5703125" style="1324" customWidth="1"/>
    <col min="14386" max="14386" width="0.42578125" style="1324" customWidth="1"/>
    <col min="14387" max="14388" width="1" style="1324" customWidth="1"/>
    <col min="14389" max="14389" width="0.5703125" style="1324" customWidth="1"/>
    <col min="14390" max="14390" width="2" style="1324" customWidth="1"/>
    <col min="14391" max="14391" width="0.5703125" style="1324" customWidth="1"/>
    <col min="14392" max="14392" width="1.5703125" style="1324" customWidth="1"/>
    <col min="14393" max="14393" width="0.5703125" style="1324" customWidth="1"/>
    <col min="14394" max="14394" width="1.42578125" style="1324" customWidth="1"/>
    <col min="14395" max="14395" width="8.5703125" style="1324" customWidth="1"/>
    <col min="14396" max="14396" width="13.5703125" style="1324" customWidth="1"/>
    <col min="14397" max="14397" width="19.5703125" style="1324" customWidth="1"/>
    <col min="14398" max="14401" width="9.140625" style="1324"/>
    <col min="14402" max="14402" width="14" style="1324" bestFit="1" customWidth="1"/>
    <col min="14403" max="14594" width="9.140625" style="1324"/>
    <col min="14595" max="14595" width="13.140625" style="1324" customWidth="1"/>
    <col min="14596" max="14596" width="3.5703125" style="1324" customWidth="1"/>
    <col min="14597" max="14597" width="0.5703125" style="1324" customWidth="1"/>
    <col min="14598" max="14598" width="1" style="1324" customWidth="1"/>
    <col min="14599" max="14599" width="1.5703125" style="1324" customWidth="1"/>
    <col min="14600" max="14600" width="0.42578125" style="1324" customWidth="1"/>
    <col min="14601" max="14601" width="5.7109375" style="1324" customWidth="1"/>
    <col min="14602" max="14602" width="2" style="1324" customWidth="1"/>
    <col min="14603" max="14603" width="0.85546875" style="1324" customWidth="1"/>
    <col min="14604" max="14604" width="1.5703125" style="1324" customWidth="1"/>
    <col min="14605" max="14607" width="0.5703125" style="1324" customWidth="1"/>
    <col min="14608" max="14608" width="1" style="1324" customWidth="1"/>
    <col min="14609" max="14609" width="1.5703125" style="1324" customWidth="1"/>
    <col min="14610" max="14610" width="0.5703125" style="1324" customWidth="1"/>
    <col min="14611" max="14611" width="2" style="1324" customWidth="1"/>
    <col min="14612" max="14612" width="3.5703125" style="1324" customWidth="1"/>
    <col min="14613" max="14613" width="1" style="1324" customWidth="1"/>
    <col min="14614" max="14614" width="1.5703125" style="1324" customWidth="1"/>
    <col min="14615" max="14615" width="0.5703125" style="1324" customWidth="1"/>
    <col min="14616" max="14616" width="0.85546875" style="1324" customWidth="1"/>
    <col min="14617" max="14617" width="0.5703125" style="1324" customWidth="1"/>
    <col min="14618" max="14618" width="1" style="1324" customWidth="1"/>
    <col min="14619" max="14619" width="2" style="1324" customWidth="1"/>
    <col min="14620" max="14620" width="1.5703125" style="1324" customWidth="1"/>
    <col min="14621" max="14621" width="2" style="1324" customWidth="1"/>
    <col min="14622" max="14622" width="0.5703125" style="1324" customWidth="1"/>
    <col min="14623" max="14623" width="3" style="1324" customWidth="1"/>
    <col min="14624" max="14624" width="1" style="1324" customWidth="1"/>
    <col min="14625" max="14625" width="0.5703125" style="1324" customWidth="1"/>
    <col min="14626" max="14627" width="1.5703125" style="1324" customWidth="1"/>
    <col min="14628" max="14628" width="0.85546875" style="1324" customWidth="1"/>
    <col min="14629" max="14629" width="0.5703125" style="1324" customWidth="1"/>
    <col min="14630" max="14632" width="1" style="1324" customWidth="1"/>
    <col min="14633" max="14633" width="3.5703125" style="1324" customWidth="1"/>
    <col min="14634" max="14634" width="0.85546875" style="1324" customWidth="1"/>
    <col min="14635" max="14635" width="0.5703125" style="1324" customWidth="1"/>
    <col min="14636" max="14636" width="1.5703125" style="1324" customWidth="1"/>
    <col min="14637" max="14637" width="0.5703125" style="1324" customWidth="1"/>
    <col min="14638" max="14638" width="1.5703125" style="1324" customWidth="1"/>
    <col min="14639" max="14639" width="1" style="1324" customWidth="1"/>
    <col min="14640" max="14640" width="0.5703125" style="1324" customWidth="1"/>
    <col min="14641" max="14641" width="1.5703125" style="1324" customWidth="1"/>
    <col min="14642" max="14642" width="0.42578125" style="1324" customWidth="1"/>
    <col min="14643" max="14644" width="1" style="1324" customWidth="1"/>
    <col min="14645" max="14645" width="0.5703125" style="1324" customWidth="1"/>
    <col min="14646" max="14646" width="2" style="1324" customWidth="1"/>
    <col min="14647" max="14647" width="0.5703125" style="1324" customWidth="1"/>
    <col min="14648" max="14648" width="1.5703125" style="1324" customWidth="1"/>
    <col min="14649" max="14649" width="0.5703125" style="1324" customWidth="1"/>
    <col min="14650" max="14650" width="1.42578125" style="1324" customWidth="1"/>
    <col min="14651" max="14651" width="8.5703125" style="1324" customWidth="1"/>
    <col min="14652" max="14652" width="13.5703125" style="1324" customWidth="1"/>
    <col min="14653" max="14653" width="19.5703125" style="1324" customWidth="1"/>
    <col min="14654" max="14657" width="9.140625" style="1324"/>
    <col min="14658" max="14658" width="14" style="1324" bestFit="1" customWidth="1"/>
    <col min="14659" max="14850" width="9.140625" style="1324"/>
    <col min="14851" max="14851" width="13.140625" style="1324" customWidth="1"/>
    <col min="14852" max="14852" width="3.5703125" style="1324" customWidth="1"/>
    <col min="14853" max="14853" width="0.5703125" style="1324" customWidth="1"/>
    <col min="14854" max="14854" width="1" style="1324" customWidth="1"/>
    <col min="14855" max="14855" width="1.5703125" style="1324" customWidth="1"/>
    <col min="14856" max="14856" width="0.42578125" style="1324" customWidth="1"/>
    <col min="14857" max="14857" width="5.7109375" style="1324" customWidth="1"/>
    <col min="14858" max="14858" width="2" style="1324" customWidth="1"/>
    <col min="14859" max="14859" width="0.85546875" style="1324" customWidth="1"/>
    <col min="14860" max="14860" width="1.5703125" style="1324" customWidth="1"/>
    <col min="14861" max="14863" width="0.5703125" style="1324" customWidth="1"/>
    <col min="14864" max="14864" width="1" style="1324" customWidth="1"/>
    <col min="14865" max="14865" width="1.5703125" style="1324" customWidth="1"/>
    <col min="14866" max="14866" width="0.5703125" style="1324" customWidth="1"/>
    <col min="14867" max="14867" width="2" style="1324" customWidth="1"/>
    <col min="14868" max="14868" width="3.5703125" style="1324" customWidth="1"/>
    <col min="14869" max="14869" width="1" style="1324" customWidth="1"/>
    <col min="14870" max="14870" width="1.5703125" style="1324" customWidth="1"/>
    <col min="14871" max="14871" width="0.5703125" style="1324" customWidth="1"/>
    <col min="14872" max="14872" width="0.85546875" style="1324" customWidth="1"/>
    <col min="14873" max="14873" width="0.5703125" style="1324" customWidth="1"/>
    <col min="14874" max="14874" width="1" style="1324" customWidth="1"/>
    <col min="14875" max="14875" width="2" style="1324" customWidth="1"/>
    <col min="14876" max="14876" width="1.5703125" style="1324" customWidth="1"/>
    <col min="14877" max="14877" width="2" style="1324" customWidth="1"/>
    <col min="14878" max="14878" width="0.5703125" style="1324" customWidth="1"/>
    <col min="14879" max="14879" width="3" style="1324" customWidth="1"/>
    <col min="14880" max="14880" width="1" style="1324" customWidth="1"/>
    <col min="14881" max="14881" width="0.5703125" style="1324" customWidth="1"/>
    <col min="14882" max="14883" width="1.5703125" style="1324" customWidth="1"/>
    <col min="14884" max="14884" width="0.85546875" style="1324" customWidth="1"/>
    <col min="14885" max="14885" width="0.5703125" style="1324" customWidth="1"/>
    <col min="14886" max="14888" width="1" style="1324" customWidth="1"/>
    <col min="14889" max="14889" width="3.5703125" style="1324" customWidth="1"/>
    <col min="14890" max="14890" width="0.85546875" style="1324" customWidth="1"/>
    <col min="14891" max="14891" width="0.5703125" style="1324" customWidth="1"/>
    <col min="14892" max="14892" width="1.5703125" style="1324" customWidth="1"/>
    <col min="14893" max="14893" width="0.5703125" style="1324" customWidth="1"/>
    <col min="14894" max="14894" width="1.5703125" style="1324" customWidth="1"/>
    <col min="14895" max="14895" width="1" style="1324" customWidth="1"/>
    <col min="14896" max="14896" width="0.5703125" style="1324" customWidth="1"/>
    <col min="14897" max="14897" width="1.5703125" style="1324" customWidth="1"/>
    <col min="14898" max="14898" width="0.42578125" style="1324" customWidth="1"/>
    <col min="14899" max="14900" width="1" style="1324" customWidth="1"/>
    <col min="14901" max="14901" width="0.5703125" style="1324" customWidth="1"/>
    <col min="14902" max="14902" width="2" style="1324" customWidth="1"/>
    <col min="14903" max="14903" width="0.5703125" style="1324" customWidth="1"/>
    <col min="14904" max="14904" width="1.5703125" style="1324" customWidth="1"/>
    <col min="14905" max="14905" width="0.5703125" style="1324" customWidth="1"/>
    <col min="14906" max="14906" width="1.42578125" style="1324" customWidth="1"/>
    <col min="14907" max="14907" width="8.5703125" style="1324" customWidth="1"/>
    <col min="14908" max="14908" width="13.5703125" style="1324" customWidth="1"/>
    <col min="14909" max="14909" width="19.5703125" style="1324" customWidth="1"/>
    <col min="14910" max="14913" width="9.140625" style="1324"/>
    <col min="14914" max="14914" width="14" style="1324" bestFit="1" customWidth="1"/>
    <col min="14915" max="15106" width="9.140625" style="1324"/>
    <col min="15107" max="15107" width="13.140625" style="1324" customWidth="1"/>
    <col min="15108" max="15108" width="3.5703125" style="1324" customWidth="1"/>
    <col min="15109" max="15109" width="0.5703125" style="1324" customWidth="1"/>
    <col min="15110" max="15110" width="1" style="1324" customWidth="1"/>
    <col min="15111" max="15111" width="1.5703125" style="1324" customWidth="1"/>
    <col min="15112" max="15112" width="0.42578125" style="1324" customWidth="1"/>
    <col min="15113" max="15113" width="5.7109375" style="1324" customWidth="1"/>
    <col min="15114" max="15114" width="2" style="1324" customWidth="1"/>
    <col min="15115" max="15115" width="0.85546875" style="1324" customWidth="1"/>
    <col min="15116" max="15116" width="1.5703125" style="1324" customWidth="1"/>
    <col min="15117" max="15119" width="0.5703125" style="1324" customWidth="1"/>
    <col min="15120" max="15120" width="1" style="1324" customWidth="1"/>
    <col min="15121" max="15121" width="1.5703125" style="1324" customWidth="1"/>
    <col min="15122" max="15122" width="0.5703125" style="1324" customWidth="1"/>
    <col min="15123" max="15123" width="2" style="1324" customWidth="1"/>
    <col min="15124" max="15124" width="3.5703125" style="1324" customWidth="1"/>
    <col min="15125" max="15125" width="1" style="1324" customWidth="1"/>
    <col min="15126" max="15126" width="1.5703125" style="1324" customWidth="1"/>
    <col min="15127" max="15127" width="0.5703125" style="1324" customWidth="1"/>
    <col min="15128" max="15128" width="0.85546875" style="1324" customWidth="1"/>
    <col min="15129" max="15129" width="0.5703125" style="1324" customWidth="1"/>
    <col min="15130" max="15130" width="1" style="1324" customWidth="1"/>
    <col min="15131" max="15131" width="2" style="1324" customWidth="1"/>
    <col min="15132" max="15132" width="1.5703125" style="1324" customWidth="1"/>
    <col min="15133" max="15133" width="2" style="1324" customWidth="1"/>
    <col min="15134" max="15134" width="0.5703125" style="1324" customWidth="1"/>
    <col min="15135" max="15135" width="3" style="1324" customWidth="1"/>
    <col min="15136" max="15136" width="1" style="1324" customWidth="1"/>
    <col min="15137" max="15137" width="0.5703125" style="1324" customWidth="1"/>
    <col min="15138" max="15139" width="1.5703125" style="1324" customWidth="1"/>
    <col min="15140" max="15140" width="0.85546875" style="1324" customWidth="1"/>
    <col min="15141" max="15141" width="0.5703125" style="1324" customWidth="1"/>
    <col min="15142" max="15144" width="1" style="1324" customWidth="1"/>
    <col min="15145" max="15145" width="3.5703125" style="1324" customWidth="1"/>
    <col min="15146" max="15146" width="0.85546875" style="1324" customWidth="1"/>
    <col min="15147" max="15147" width="0.5703125" style="1324" customWidth="1"/>
    <col min="15148" max="15148" width="1.5703125" style="1324" customWidth="1"/>
    <col min="15149" max="15149" width="0.5703125" style="1324" customWidth="1"/>
    <col min="15150" max="15150" width="1.5703125" style="1324" customWidth="1"/>
    <col min="15151" max="15151" width="1" style="1324" customWidth="1"/>
    <col min="15152" max="15152" width="0.5703125" style="1324" customWidth="1"/>
    <col min="15153" max="15153" width="1.5703125" style="1324" customWidth="1"/>
    <col min="15154" max="15154" width="0.42578125" style="1324" customWidth="1"/>
    <col min="15155" max="15156" width="1" style="1324" customWidth="1"/>
    <col min="15157" max="15157" width="0.5703125" style="1324" customWidth="1"/>
    <col min="15158" max="15158" width="2" style="1324" customWidth="1"/>
    <col min="15159" max="15159" width="0.5703125" style="1324" customWidth="1"/>
    <col min="15160" max="15160" width="1.5703125" style="1324" customWidth="1"/>
    <col min="15161" max="15161" width="0.5703125" style="1324" customWidth="1"/>
    <col min="15162" max="15162" width="1.42578125" style="1324" customWidth="1"/>
    <col min="15163" max="15163" width="8.5703125" style="1324" customWidth="1"/>
    <col min="15164" max="15164" width="13.5703125" style="1324" customWidth="1"/>
    <col min="15165" max="15165" width="19.5703125" style="1324" customWidth="1"/>
    <col min="15166" max="15169" width="9.140625" style="1324"/>
    <col min="15170" max="15170" width="14" style="1324" bestFit="1" customWidth="1"/>
    <col min="15171" max="15362" width="9.140625" style="1324"/>
    <col min="15363" max="15363" width="13.140625" style="1324" customWidth="1"/>
    <col min="15364" max="15364" width="3.5703125" style="1324" customWidth="1"/>
    <col min="15365" max="15365" width="0.5703125" style="1324" customWidth="1"/>
    <col min="15366" max="15366" width="1" style="1324" customWidth="1"/>
    <col min="15367" max="15367" width="1.5703125" style="1324" customWidth="1"/>
    <col min="15368" max="15368" width="0.42578125" style="1324" customWidth="1"/>
    <col min="15369" max="15369" width="5.7109375" style="1324" customWidth="1"/>
    <col min="15370" max="15370" width="2" style="1324" customWidth="1"/>
    <col min="15371" max="15371" width="0.85546875" style="1324" customWidth="1"/>
    <col min="15372" max="15372" width="1.5703125" style="1324" customWidth="1"/>
    <col min="15373" max="15375" width="0.5703125" style="1324" customWidth="1"/>
    <col min="15376" max="15376" width="1" style="1324" customWidth="1"/>
    <col min="15377" max="15377" width="1.5703125" style="1324" customWidth="1"/>
    <col min="15378" max="15378" width="0.5703125" style="1324" customWidth="1"/>
    <col min="15379" max="15379" width="2" style="1324" customWidth="1"/>
    <col min="15380" max="15380" width="3.5703125" style="1324" customWidth="1"/>
    <col min="15381" max="15381" width="1" style="1324" customWidth="1"/>
    <col min="15382" max="15382" width="1.5703125" style="1324" customWidth="1"/>
    <col min="15383" max="15383" width="0.5703125" style="1324" customWidth="1"/>
    <col min="15384" max="15384" width="0.85546875" style="1324" customWidth="1"/>
    <col min="15385" max="15385" width="0.5703125" style="1324" customWidth="1"/>
    <col min="15386" max="15386" width="1" style="1324" customWidth="1"/>
    <col min="15387" max="15387" width="2" style="1324" customWidth="1"/>
    <col min="15388" max="15388" width="1.5703125" style="1324" customWidth="1"/>
    <col min="15389" max="15389" width="2" style="1324" customWidth="1"/>
    <col min="15390" max="15390" width="0.5703125" style="1324" customWidth="1"/>
    <col min="15391" max="15391" width="3" style="1324" customWidth="1"/>
    <col min="15392" max="15392" width="1" style="1324" customWidth="1"/>
    <col min="15393" max="15393" width="0.5703125" style="1324" customWidth="1"/>
    <col min="15394" max="15395" width="1.5703125" style="1324" customWidth="1"/>
    <col min="15396" max="15396" width="0.85546875" style="1324" customWidth="1"/>
    <col min="15397" max="15397" width="0.5703125" style="1324" customWidth="1"/>
    <col min="15398" max="15400" width="1" style="1324" customWidth="1"/>
    <col min="15401" max="15401" width="3.5703125" style="1324" customWidth="1"/>
    <col min="15402" max="15402" width="0.85546875" style="1324" customWidth="1"/>
    <col min="15403" max="15403" width="0.5703125" style="1324" customWidth="1"/>
    <col min="15404" max="15404" width="1.5703125" style="1324" customWidth="1"/>
    <col min="15405" max="15405" width="0.5703125" style="1324" customWidth="1"/>
    <col min="15406" max="15406" width="1.5703125" style="1324" customWidth="1"/>
    <col min="15407" max="15407" width="1" style="1324" customWidth="1"/>
    <col min="15408" max="15408" width="0.5703125" style="1324" customWidth="1"/>
    <col min="15409" max="15409" width="1.5703125" style="1324" customWidth="1"/>
    <col min="15410" max="15410" width="0.42578125" style="1324" customWidth="1"/>
    <col min="15411" max="15412" width="1" style="1324" customWidth="1"/>
    <col min="15413" max="15413" width="0.5703125" style="1324" customWidth="1"/>
    <col min="15414" max="15414" width="2" style="1324" customWidth="1"/>
    <col min="15415" max="15415" width="0.5703125" style="1324" customWidth="1"/>
    <col min="15416" max="15416" width="1.5703125" style="1324" customWidth="1"/>
    <col min="15417" max="15417" width="0.5703125" style="1324" customWidth="1"/>
    <col min="15418" max="15418" width="1.42578125" style="1324" customWidth="1"/>
    <col min="15419" max="15419" width="8.5703125" style="1324" customWidth="1"/>
    <col min="15420" max="15420" width="13.5703125" style="1324" customWidth="1"/>
    <col min="15421" max="15421" width="19.5703125" style="1324" customWidth="1"/>
    <col min="15422" max="15425" width="9.140625" style="1324"/>
    <col min="15426" max="15426" width="14" style="1324" bestFit="1" customWidth="1"/>
    <col min="15427" max="15618" width="9.140625" style="1324"/>
    <col min="15619" max="15619" width="13.140625" style="1324" customWidth="1"/>
    <col min="15620" max="15620" width="3.5703125" style="1324" customWidth="1"/>
    <col min="15621" max="15621" width="0.5703125" style="1324" customWidth="1"/>
    <col min="15622" max="15622" width="1" style="1324" customWidth="1"/>
    <col min="15623" max="15623" width="1.5703125" style="1324" customWidth="1"/>
    <col min="15624" max="15624" width="0.42578125" style="1324" customWidth="1"/>
    <col min="15625" max="15625" width="5.7109375" style="1324" customWidth="1"/>
    <col min="15626" max="15626" width="2" style="1324" customWidth="1"/>
    <col min="15627" max="15627" width="0.85546875" style="1324" customWidth="1"/>
    <col min="15628" max="15628" width="1.5703125" style="1324" customWidth="1"/>
    <col min="15629" max="15631" width="0.5703125" style="1324" customWidth="1"/>
    <col min="15632" max="15632" width="1" style="1324" customWidth="1"/>
    <col min="15633" max="15633" width="1.5703125" style="1324" customWidth="1"/>
    <col min="15634" max="15634" width="0.5703125" style="1324" customWidth="1"/>
    <col min="15635" max="15635" width="2" style="1324" customWidth="1"/>
    <col min="15636" max="15636" width="3.5703125" style="1324" customWidth="1"/>
    <col min="15637" max="15637" width="1" style="1324" customWidth="1"/>
    <col min="15638" max="15638" width="1.5703125" style="1324" customWidth="1"/>
    <col min="15639" max="15639" width="0.5703125" style="1324" customWidth="1"/>
    <col min="15640" max="15640" width="0.85546875" style="1324" customWidth="1"/>
    <col min="15641" max="15641" width="0.5703125" style="1324" customWidth="1"/>
    <col min="15642" max="15642" width="1" style="1324" customWidth="1"/>
    <col min="15643" max="15643" width="2" style="1324" customWidth="1"/>
    <col min="15644" max="15644" width="1.5703125" style="1324" customWidth="1"/>
    <col min="15645" max="15645" width="2" style="1324" customWidth="1"/>
    <col min="15646" max="15646" width="0.5703125" style="1324" customWidth="1"/>
    <col min="15647" max="15647" width="3" style="1324" customWidth="1"/>
    <col min="15648" max="15648" width="1" style="1324" customWidth="1"/>
    <col min="15649" max="15649" width="0.5703125" style="1324" customWidth="1"/>
    <col min="15650" max="15651" width="1.5703125" style="1324" customWidth="1"/>
    <col min="15652" max="15652" width="0.85546875" style="1324" customWidth="1"/>
    <col min="15653" max="15653" width="0.5703125" style="1324" customWidth="1"/>
    <col min="15654" max="15656" width="1" style="1324" customWidth="1"/>
    <col min="15657" max="15657" width="3.5703125" style="1324" customWidth="1"/>
    <col min="15658" max="15658" width="0.85546875" style="1324" customWidth="1"/>
    <col min="15659" max="15659" width="0.5703125" style="1324" customWidth="1"/>
    <col min="15660" max="15660" width="1.5703125" style="1324" customWidth="1"/>
    <col min="15661" max="15661" width="0.5703125" style="1324" customWidth="1"/>
    <col min="15662" max="15662" width="1.5703125" style="1324" customWidth="1"/>
    <col min="15663" max="15663" width="1" style="1324" customWidth="1"/>
    <col min="15664" max="15664" width="0.5703125" style="1324" customWidth="1"/>
    <col min="15665" max="15665" width="1.5703125" style="1324" customWidth="1"/>
    <col min="15666" max="15666" width="0.42578125" style="1324" customWidth="1"/>
    <col min="15667" max="15668" width="1" style="1324" customWidth="1"/>
    <col min="15669" max="15669" width="0.5703125" style="1324" customWidth="1"/>
    <col min="15670" max="15670" width="2" style="1324" customWidth="1"/>
    <col min="15671" max="15671" width="0.5703125" style="1324" customWidth="1"/>
    <col min="15672" max="15672" width="1.5703125" style="1324" customWidth="1"/>
    <col min="15673" max="15673" width="0.5703125" style="1324" customWidth="1"/>
    <col min="15674" max="15674" width="1.42578125" style="1324" customWidth="1"/>
    <col min="15675" max="15675" width="8.5703125" style="1324" customWidth="1"/>
    <col min="15676" max="15676" width="13.5703125" style="1324" customWidth="1"/>
    <col min="15677" max="15677" width="19.5703125" style="1324" customWidth="1"/>
    <col min="15678" max="15681" width="9.140625" style="1324"/>
    <col min="15682" max="15682" width="14" style="1324" bestFit="1" customWidth="1"/>
    <col min="15683" max="15874" width="9.140625" style="1324"/>
    <col min="15875" max="15875" width="13.140625" style="1324" customWidth="1"/>
    <col min="15876" max="15876" width="3.5703125" style="1324" customWidth="1"/>
    <col min="15877" max="15877" width="0.5703125" style="1324" customWidth="1"/>
    <col min="15878" max="15878" width="1" style="1324" customWidth="1"/>
    <col min="15879" max="15879" width="1.5703125" style="1324" customWidth="1"/>
    <col min="15880" max="15880" width="0.42578125" style="1324" customWidth="1"/>
    <col min="15881" max="15881" width="5.7109375" style="1324" customWidth="1"/>
    <col min="15882" max="15882" width="2" style="1324" customWidth="1"/>
    <col min="15883" max="15883" width="0.85546875" style="1324" customWidth="1"/>
    <col min="15884" max="15884" width="1.5703125" style="1324" customWidth="1"/>
    <col min="15885" max="15887" width="0.5703125" style="1324" customWidth="1"/>
    <col min="15888" max="15888" width="1" style="1324" customWidth="1"/>
    <col min="15889" max="15889" width="1.5703125" style="1324" customWidth="1"/>
    <col min="15890" max="15890" width="0.5703125" style="1324" customWidth="1"/>
    <col min="15891" max="15891" width="2" style="1324" customWidth="1"/>
    <col min="15892" max="15892" width="3.5703125" style="1324" customWidth="1"/>
    <col min="15893" max="15893" width="1" style="1324" customWidth="1"/>
    <col min="15894" max="15894" width="1.5703125" style="1324" customWidth="1"/>
    <col min="15895" max="15895" width="0.5703125" style="1324" customWidth="1"/>
    <col min="15896" max="15896" width="0.85546875" style="1324" customWidth="1"/>
    <col min="15897" max="15897" width="0.5703125" style="1324" customWidth="1"/>
    <col min="15898" max="15898" width="1" style="1324" customWidth="1"/>
    <col min="15899" max="15899" width="2" style="1324" customWidth="1"/>
    <col min="15900" max="15900" width="1.5703125" style="1324" customWidth="1"/>
    <col min="15901" max="15901" width="2" style="1324" customWidth="1"/>
    <col min="15902" max="15902" width="0.5703125" style="1324" customWidth="1"/>
    <col min="15903" max="15903" width="3" style="1324" customWidth="1"/>
    <col min="15904" max="15904" width="1" style="1324" customWidth="1"/>
    <col min="15905" max="15905" width="0.5703125" style="1324" customWidth="1"/>
    <col min="15906" max="15907" width="1.5703125" style="1324" customWidth="1"/>
    <col min="15908" max="15908" width="0.85546875" style="1324" customWidth="1"/>
    <col min="15909" max="15909" width="0.5703125" style="1324" customWidth="1"/>
    <col min="15910" max="15912" width="1" style="1324" customWidth="1"/>
    <col min="15913" max="15913" width="3.5703125" style="1324" customWidth="1"/>
    <col min="15914" max="15914" width="0.85546875" style="1324" customWidth="1"/>
    <col min="15915" max="15915" width="0.5703125" style="1324" customWidth="1"/>
    <col min="15916" max="15916" width="1.5703125" style="1324" customWidth="1"/>
    <col min="15917" max="15917" width="0.5703125" style="1324" customWidth="1"/>
    <col min="15918" max="15918" width="1.5703125" style="1324" customWidth="1"/>
    <col min="15919" max="15919" width="1" style="1324" customWidth="1"/>
    <col min="15920" max="15920" width="0.5703125" style="1324" customWidth="1"/>
    <col min="15921" max="15921" width="1.5703125" style="1324" customWidth="1"/>
    <col min="15922" max="15922" width="0.42578125" style="1324" customWidth="1"/>
    <col min="15923" max="15924" width="1" style="1324" customWidth="1"/>
    <col min="15925" max="15925" width="0.5703125" style="1324" customWidth="1"/>
    <col min="15926" max="15926" width="2" style="1324" customWidth="1"/>
    <col min="15927" max="15927" width="0.5703125" style="1324" customWidth="1"/>
    <col min="15928" max="15928" width="1.5703125" style="1324" customWidth="1"/>
    <col min="15929" max="15929" width="0.5703125" style="1324" customWidth="1"/>
    <col min="15930" max="15930" width="1.42578125" style="1324" customWidth="1"/>
    <col min="15931" max="15931" width="8.5703125" style="1324" customWidth="1"/>
    <col min="15932" max="15932" width="13.5703125" style="1324" customWidth="1"/>
    <col min="15933" max="15933" width="19.5703125" style="1324" customWidth="1"/>
    <col min="15934" max="15937" width="9.140625" style="1324"/>
    <col min="15938" max="15938" width="14" style="1324" bestFit="1" customWidth="1"/>
    <col min="15939" max="16130" width="9.140625" style="1324"/>
    <col min="16131" max="16131" width="13.140625" style="1324" customWidth="1"/>
    <col min="16132" max="16132" width="3.5703125" style="1324" customWidth="1"/>
    <col min="16133" max="16133" width="0.5703125" style="1324" customWidth="1"/>
    <col min="16134" max="16134" width="1" style="1324" customWidth="1"/>
    <col min="16135" max="16135" width="1.5703125" style="1324" customWidth="1"/>
    <col min="16136" max="16136" width="0.42578125" style="1324" customWidth="1"/>
    <col min="16137" max="16137" width="5.7109375" style="1324" customWidth="1"/>
    <col min="16138" max="16138" width="2" style="1324" customWidth="1"/>
    <col min="16139" max="16139" width="0.85546875" style="1324" customWidth="1"/>
    <col min="16140" max="16140" width="1.5703125" style="1324" customWidth="1"/>
    <col min="16141" max="16143" width="0.5703125" style="1324" customWidth="1"/>
    <col min="16144" max="16144" width="1" style="1324" customWidth="1"/>
    <col min="16145" max="16145" width="1.5703125" style="1324" customWidth="1"/>
    <col min="16146" max="16146" width="0.5703125" style="1324" customWidth="1"/>
    <col min="16147" max="16147" width="2" style="1324" customWidth="1"/>
    <col min="16148" max="16148" width="3.5703125" style="1324" customWidth="1"/>
    <col min="16149" max="16149" width="1" style="1324" customWidth="1"/>
    <col min="16150" max="16150" width="1.5703125" style="1324" customWidth="1"/>
    <col min="16151" max="16151" width="0.5703125" style="1324" customWidth="1"/>
    <col min="16152" max="16152" width="0.85546875" style="1324" customWidth="1"/>
    <col min="16153" max="16153" width="0.5703125" style="1324" customWidth="1"/>
    <col min="16154" max="16154" width="1" style="1324" customWidth="1"/>
    <col min="16155" max="16155" width="2" style="1324" customWidth="1"/>
    <col min="16156" max="16156" width="1.5703125" style="1324" customWidth="1"/>
    <col min="16157" max="16157" width="2" style="1324" customWidth="1"/>
    <col min="16158" max="16158" width="0.5703125" style="1324" customWidth="1"/>
    <col min="16159" max="16159" width="3" style="1324" customWidth="1"/>
    <col min="16160" max="16160" width="1" style="1324" customWidth="1"/>
    <col min="16161" max="16161" width="0.5703125" style="1324" customWidth="1"/>
    <col min="16162" max="16163" width="1.5703125" style="1324" customWidth="1"/>
    <col min="16164" max="16164" width="0.85546875" style="1324" customWidth="1"/>
    <col min="16165" max="16165" width="0.5703125" style="1324" customWidth="1"/>
    <col min="16166" max="16168" width="1" style="1324" customWidth="1"/>
    <col min="16169" max="16169" width="3.5703125" style="1324" customWidth="1"/>
    <col min="16170" max="16170" width="0.85546875" style="1324" customWidth="1"/>
    <col min="16171" max="16171" width="0.5703125" style="1324" customWidth="1"/>
    <col min="16172" max="16172" width="1.5703125" style="1324" customWidth="1"/>
    <col min="16173" max="16173" width="0.5703125" style="1324" customWidth="1"/>
    <col min="16174" max="16174" width="1.5703125" style="1324" customWidth="1"/>
    <col min="16175" max="16175" width="1" style="1324" customWidth="1"/>
    <col min="16176" max="16176" width="0.5703125" style="1324" customWidth="1"/>
    <col min="16177" max="16177" width="1.5703125" style="1324" customWidth="1"/>
    <col min="16178" max="16178" width="0.42578125" style="1324" customWidth="1"/>
    <col min="16179" max="16180" width="1" style="1324" customWidth="1"/>
    <col min="16181" max="16181" width="0.5703125" style="1324" customWidth="1"/>
    <col min="16182" max="16182" width="2" style="1324" customWidth="1"/>
    <col min="16183" max="16183" width="0.5703125" style="1324" customWidth="1"/>
    <col min="16184" max="16184" width="1.5703125" style="1324" customWidth="1"/>
    <col min="16185" max="16185" width="0.5703125" style="1324" customWidth="1"/>
    <col min="16186" max="16186" width="1.42578125" style="1324" customWidth="1"/>
    <col min="16187" max="16187" width="8.5703125" style="1324" customWidth="1"/>
    <col min="16188" max="16188" width="13.5703125" style="1324" customWidth="1"/>
    <col min="16189" max="16189" width="19.5703125" style="1324" customWidth="1"/>
    <col min="16190" max="16193" width="9.140625" style="1324"/>
    <col min="16194" max="16194" width="14" style="1324" bestFit="1" customWidth="1"/>
    <col min="16195" max="16384" width="9.140625" style="1324"/>
  </cols>
  <sheetData>
    <row r="1" spans="8:64" ht="14.65" customHeight="1" x14ac:dyDescent="0.2">
      <c r="H1" s="2276" t="s">
        <v>7</v>
      </c>
      <c r="I1" s="2276"/>
      <c r="J1" s="2276"/>
      <c r="K1" s="2276"/>
      <c r="L1" s="2276"/>
      <c r="M1" s="2276"/>
      <c r="N1" s="2276"/>
      <c r="O1" s="2276"/>
      <c r="P1" s="2276"/>
      <c r="Q1" s="2276"/>
      <c r="R1" s="2276"/>
      <c r="S1" s="2276"/>
      <c r="T1" s="2276"/>
      <c r="U1" s="2276"/>
      <c r="V1" s="2276"/>
      <c r="W1" s="2276"/>
      <c r="X1" s="2276"/>
      <c r="Y1" s="2276"/>
      <c r="Z1" s="2276"/>
      <c r="AA1" s="2276"/>
      <c r="AB1" s="2276"/>
      <c r="AC1" s="2276"/>
      <c r="AD1" s="2276"/>
      <c r="AE1" s="2276"/>
      <c r="AF1" s="2276"/>
      <c r="AG1" s="2276"/>
      <c r="AH1" s="2276"/>
      <c r="AI1" s="2276"/>
      <c r="AJ1" s="2276"/>
      <c r="AK1" s="2276"/>
      <c r="AL1" s="2276"/>
      <c r="AM1" s="2276"/>
      <c r="AN1" s="2276"/>
      <c r="AO1" s="2276"/>
      <c r="AP1" s="2276"/>
      <c r="AQ1" s="2276"/>
      <c r="AR1" s="2276"/>
      <c r="AS1" s="2276"/>
      <c r="AT1" s="2276"/>
      <c r="AU1" s="2276"/>
      <c r="AV1" s="2276"/>
      <c r="AW1" s="2276"/>
      <c r="AX1" s="2276"/>
      <c r="AY1" s="2276"/>
      <c r="AZ1" s="2276"/>
    </row>
    <row r="2" spans="8:64" ht="18.75" customHeight="1" x14ac:dyDescent="0.2">
      <c r="H2" s="1338"/>
      <c r="I2" s="1338"/>
      <c r="J2" s="1338"/>
      <c r="K2" s="1338"/>
      <c r="L2" s="1338"/>
      <c r="M2" s="1338"/>
      <c r="N2" s="1338"/>
      <c r="O2" s="1338"/>
      <c r="P2" s="1338"/>
      <c r="Q2" s="1338"/>
      <c r="R2" s="1338"/>
      <c r="S2" s="1338"/>
      <c r="T2" s="1338"/>
      <c r="U2" s="1338"/>
      <c r="V2" s="1338"/>
      <c r="W2" s="1338"/>
      <c r="X2" s="1338"/>
      <c r="Y2" s="1338"/>
      <c r="Z2" s="1338"/>
      <c r="AA2" s="1338"/>
      <c r="AB2" s="1338"/>
      <c r="AC2" s="1338"/>
      <c r="AD2" s="1338"/>
      <c r="AE2" s="1338"/>
      <c r="AF2" s="1338"/>
      <c r="AG2" s="1338"/>
      <c r="AH2" s="1338"/>
      <c r="AI2" s="1338"/>
      <c r="AJ2" s="1338"/>
      <c r="AK2" s="1338"/>
      <c r="AL2" s="1338"/>
      <c r="AM2" s="1338"/>
      <c r="AN2" s="1338"/>
      <c r="AO2" s="1338"/>
      <c r="AP2" s="1338"/>
      <c r="AQ2" s="1338"/>
      <c r="AR2" s="1338"/>
      <c r="AS2" s="1338"/>
      <c r="AT2" s="1338"/>
      <c r="AU2" s="1338"/>
      <c r="AV2" s="1338"/>
      <c r="AW2" s="1338"/>
      <c r="AX2" s="1338"/>
      <c r="AY2" s="1338"/>
      <c r="AZ2" s="1338"/>
      <c r="BA2" s="1339"/>
      <c r="BB2" s="1339"/>
      <c r="BC2" s="1339"/>
      <c r="BD2" s="1339"/>
      <c r="BE2" s="1339"/>
      <c r="BF2" s="1339"/>
      <c r="BG2" s="1339"/>
      <c r="BH2" s="1339"/>
      <c r="BI2" s="1339"/>
      <c r="BJ2" s="1339"/>
      <c r="BK2" s="1339"/>
      <c r="BL2" s="1339"/>
    </row>
    <row r="3" spans="8:64" ht="14.65" customHeight="1" x14ac:dyDescent="0.2">
      <c r="H3" s="1338"/>
      <c r="I3" s="1338"/>
      <c r="J3" s="1338"/>
      <c r="K3" s="1338"/>
      <c r="L3" s="1338"/>
      <c r="M3" s="1338"/>
      <c r="N3" s="1338"/>
      <c r="O3" s="1338"/>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8"/>
      <c r="AO3" s="1338"/>
      <c r="AP3" s="1338"/>
      <c r="AQ3" s="1338"/>
      <c r="AR3" s="1338"/>
      <c r="AS3" s="1338"/>
      <c r="AT3" s="1338"/>
      <c r="AU3" s="1338"/>
      <c r="AV3" s="1338"/>
      <c r="AW3" s="1338"/>
      <c r="AX3" s="1338"/>
      <c r="AY3" s="1338"/>
      <c r="AZ3" s="1338"/>
      <c r="BA3" s="1339"/>
      <c r="BB3" s="1339"/>
      <c r="BC3" s="1339"/>
      <c r="BD3" s="1339"/>
      <c r="BE3" s="1339"/>
      <c r="BF3" s="1339"/>
      <c r="BG3" s="1339"/>
      <c r="BH3" s="1339"/>
      <c r="BI3" s="1339"/>
      <c r="BJ3" s="1339"/>
      <c r="BK3" s="1339"/>
      <c r="BL3" s="1339"/>
    </row>
    <row r="4" spans="8:64" ht="13.9" customHeight="1" x14ac:dyDescent="0.2">
      <c r="H4" s="2276" t="str">
        <f>TTDN!D9</f>
        <v>CÔNG TY CỔ PHẦN QUỐC TẾ SUGI</v>
      </c>
      <c r="I4" s="2276"/>
      <c r="J4" s="2276"/>
      <c r="K4" s="2276"/>
      <c r="L4" s="2276"/>
      <c r="M4" s="2276"/>
      <c r="N4" s="2276"/>
      <c r="O4" s="2276"/>
      <c r="P4" s="2276"/>
      <c r="Q4" s="2276"/>
      <c r="R4" s="2276"/>
      <c r="S4" s="2276"/>
      <c r="T4" s="2276"/>
      <c r="U4" s="2276"/>
      <c r="V4" s="2276"/>
      <c r="W4" s="2276"/>
      <c r="X4" s="2276"/>
      <c r="Y4" s="2276"/>
      <c r="Z4" s="2276"/>
      <c r="AA4" s="2276"/>
      <c r="AB4" s="2276"/>
      <c r="AC4" s="2276"/>
      <c r="AD4" s="2276"/>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row>
    <row r="5" spans="8:64" ht="14.65" customHeight="1" x14ac:dyDescent="0.2">
      <c r="H5" s="2276" t="str">
        <f>TTDN!D11</f>
        <v>Số 51-53 đường Trường Chinh, phường Tứ Minh, TP Hải Dương</v>
      </c>
      <c r="I5" s="2276"/>
      <c r="J5" s="2276"/>
      <c r="K5" s="2276"/>
      <c r="L5" s="2276"/>
      <c r="M5" s="2276"/>
      <c r="N5" s="2276"/>
      <c r="O5" s="2276"/>
      <c r="P5" s="2276"/>
      <c r="Q5" s="2276"/>
      <c r="R5" s="2276"/>
      <c r="S5" s="2276"/>
      <c r="T5" s="2276"/>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row>
    <row r="6" spans="8:64" ht="20.100000000000001" customHeight="1" x14ac:dyDescent="0.2">
      <c r="AN6" s="2277" t="s">
        <v>1607</v>
      </c>
      <c r="AO6" s="2277"/>
      <c r="AP6" s="2277"/>
      <c r="AQ6" s="2277"/>
      <c r="AR6" s="2277"/>
      <c r="AS6" s="2277"/>
      <c r="AT6" s="2277"/>
      <c r="AU6" s="2277"/>
      <c r="AV6" s="2277"/>
      <c r="AW6" s="2277"/>
      <c r="AX6" s="2277"/>
      <c r="AY6" s="2277"/>
      <c r="AZ6" s="2277"/>
      <c r="BA6" s="2277"/>
      <c r="BB6" s="2277"/>
      <c r="BC6" s="2277"/>
      <c r="BD6" s="2277"/>
      <c r="BE6" s="2277"/>
      <c r="BF6" s="2277"/>
      <c r="BG6" s="2277"/>
      <c r="BH6" s="2277"/>
      <c r="BI6" s="2277"/>
      <c r="BJ6" s="2277"/>
      <c r="BK6" s="2277"/>
      <c r="BL6" s="2277"/>
    </row>
    <row r="7" spans="8:64" ht="50.1" customHeight="1" x14ac:dyDescent="0.2">
      <c r="AN7" s="2278" t="s">
        <v>1608</v>
      </c>
      <c r="AO7" s="2278"/>
      <c r="AP7" s="2278"/>
      <c r="AQ7" s="2278"/>
      <c r="AR7" s="2278"/>
      <c r="AS7" s="2278"/>
      <c r="AT7" s="2278"/>
      <c r="AU7" s="2278"/>
      <c r="AV7" s="2278"/>
      <c r="AW7" s="2278"/>
      <c r="AX7" s="2278"/>
      <c r="AY7" s="2278"/>
      <c r="AZ7" s="2278"/>
      <c r="BA7" s="2278"/>
      <c r="BB7" s="2278"/>
      <c r="BC7" s="2278"/>
      <c r="BD7" s="2278"/>
      <c r="BE7" s="2278"/>
      <c r="BF7" s="2278"/>
      <c r="BG7" s="2278"/>
      <c r="BH7" s="2278"/>
      <c r="BI7" s="2278"/>
      <c r="BJ7" s="2278"/>
      <c r="BK7" s="2278"/>
      <c r="BL7" s="2278"/>
    </row>
    <row r="8" spans="8:64" ht="17.649999999999999" customHeight="1" x14ac:dyDescent="0.2"/>
    <row r="9" spans="8:64" ht="22.9" customHeight="1" x14ac:dyDescent="0.2">
      <c r="H9" s="2279" t="s">
        <v>587</v>
      </c>
      <c r="I9" s="2279"/>
      <c r="J9" s="2279"/>
      <c r="K9" s="2279"/>
      <c r="L9" s="2279"/>
      <c r="M9" s="2279"/>
      <c r="N9" s="2279"/>
      <c r="O9" s="2279"/>
      <c r="P9" s="2279"/>
      <c r="Q9" s="2279"/>
      <c r="R9" s="2279"/>
      <c r="S9" s="2279"/>
      <c r="T9" s="2279"/>
      <c r="U9" s="2279"/>
      <c r="V9" s="2279"/>
      <c r="W9" s="2279"/>
      <c r="X9" s="2279"/>
      <c r="Y9" s="2279"/>
      <c r="Z9" s="2279"/>
      <c r="AA9" s="2279"/>
      <c r="AB9" s="2279"/>
      <c r="AC9" s="2279"/>
      <c r="AD9" s="2279"/>
      <c r="AE9" s="2279"/>
      <c r="AF9" s="2279"/>
      <c r="AG9" s="2279"/>
      <c r="AH9" s="2279"/>
      <c r="AI9" s="2279"/>
      <c r="AJ9" s="2279"/>
      <c r="AK9" s="2279"/>
      <c r="AL9" s="2279"/>
      <c r="AM9" s="2279"/>
      <c r="AN9" s="2279"/>
      <c r="AO9" s="2279"/>
      <c r="AP9" s="2279"/>
      <c r="AQ9" s="2279"/>
      <c r="AR9" s="2279"/>
      <c r="AS9" s="2279"/>
      <c r="AT9" s="2279"/>
      <c r="AU9" s="2279"/>
      <c r="AV9" s="2279"/>
      <c r="AW9" s="2279"/>
      <c r="AX9" s="2279"/>
      <c r="AY9" s="2279"/>
      <c r="AZ9" s="2279"/>
      <c r="BA9" s="2279"/>
      <c r="BB9" s="2279"/>
      <c r="BC9" s="2279"/>
      <c r="BD9" s="2279"/>
      <c r="BE9" s="2279"/>
      <c r="BF9" s="2279"/>
      <c r="BG9" s="2279"/>
      <c r="BH9" s="2279"/>
      <c r="BI9" s="2279"/>
      <c r="BJ9" s="2279"/>
      <c r="BK9" s="2279"/>
      <c r="BL9" s="2279"/>
    </row>
    <row r="10" spans="8:64" ht="2.85" customHeight="1" x14ac:dyDescent="0.2"/>
    <row r="11" spans="8:64" ht="23.45" customHeight="1" x14ac:dyDescent="0.2">
      <c r="H11" s="2274" t="s">
        <v>979</v>
      </c>
      <c r="I11" s="2274"/>
      <c r="J11" s="2274"/>
      <c r="K11" s="2274"/>
      <c r="L11" s="2274"/>
      <c r="M11" s="2274"/>
      <c r="N11" s="2274"/>
      <c r="O11" s="2274"/>
      <c r="P11" s="2274"/>
      <c r="Q11" s="2274"/>
      <c r="R11" s="2274"/>
      <c r="S11" s="2274"/>
      <c r="T11" s="2274"/>
      <c r="U11" s="2274"/>
      <c r="V11" s="2274"/>
      <c r="W11" s="2274"/>
      <c r="X11" s="2274"/>
      <c r="Y11" s="2274"/>
      <c r="Z11" s="2274"/>
      <c r="AA11" s="2274"/>
      <c r="AB11" s="2274"/>
      <c r="AC11" s="2274"/>
      <c r="AD11" s="2274"/>
      <c r="AE11" s="2274"/>
      <c r="AF11" s="2274"/>
      <c r="AG11" s="2274"/>
      <c r="AH11" s="2274"/>
      <c r="AI11" s="2274"/>
      <c r="AJ11" s="2274"/>
      <c r="AK11" s="2274"/>
      <c r="AL11" s="2274"/>
      <c r="AM11" s="2274"/>
      <c r="AN11" s="2274"/>
      <c r="AO11" s="2274"/>
      <c r="AP11" s="2274"/>
      <c r="AQ11" s="2274"/>
      <c r="AR11" s="2274"/>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row>
    <row r="12" spans="8:64" ht="16.899999999999999" customHeight="1" x14ac:dyDescent="0.2">
      <c r="H12" s="2275" t="s">
        <v>1609</v>
      </c>
      <c r="I12" s="2275"/>
      <c r="J12" s="2275"/>
      <c r="K12" s="2275"/>
      <c r="L12" s="2275"/>
      <c r="M12" s="2275"/>
      <c r="N12" s="2275"/>
      <c r="O12" s="2275"/>
      <c r="P12" s="2275"/>
      <c r="Q12" s="2275"/>
      <c r="R12" s="2275"/>
      <c r="S12" s="2275"/>
      <c r="T12" s="2275"/>
      <c r="U12" s="2275"/>
      <c r="V12" s="2275"/>
      <c r="W12" s="2275"/>
      <c r="X12" s="2275"/>
      <c r="Y12" s="2275"/>
      <c r="Z12" s="2275"/>
      <c r="AA12" s="2275"/>
      <c r="AB12" s="2275"/>
      <c r="AC12" s="2275"/>
      <c r="AD12" s="2275"/>
      <c r="AE12" s="2275"/>
      <c r="AF12" s="2275"/>
      <c r="AG12" s="2275"/>
      <c r="AH12" s="2275"/>
      <c r="AI12" s="2275"/>
      <c r="AJ12" s="2275"/>
      <c r="AK12" s="2275"/>
      <c r="AL12" s="2275"/>
      <c r="AM12" s="2275"/>
      <c r="AN12" s="2275"/>
      <c r="AO12" s="2275"/>
      <c r="AP12" s="2275"/>
      <c r="AQ12" s="2275"/>
      <c r="AR12" s="2275"/>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row>
    <row r="13" spans="8:64" ht="17.649999999999999" customHeight="1" x14ac:dyDescent="0.2">
      <c r="H13" s="2273" t="s">
        <v>586</v>
      </c>
      <c r="I13" s="2273"/>
      <c r="J13" s="2273"/>
      <c r="K13" s="2273"/>
      <c r="L13" s="2273"/>
      <c r="M13" s="2273"/>
      <c r="N13" s="2273"/>
      <c r="O13" s="2273"/>
      <c r="P13" s="2273"/>
      <c r="Q13" s="2273"/>
      <c r="R13" s="2273"/>
      <c r="S13" s="2273"/>
      <c r="T13" s="2273"/>
      <c r="U13" s="2273"/>
      <c r="V13" s="2273"/>
      <c r="W13" s="2273"/>
      <c r="X13" s="2273"/>
      <c r="Y13" s="2273"/>
      <c r="Z13" s="2273"/>
      <c r="AA13" s="2273"/>
      <c r="AB13" s="2273"/>
      <c r="AC13" s="2273"/>
      <c r="AD13" s="2273"/>
      <c r="AE13" s="2273"/>
      <c r="AF13" s="2273"/>
      <c r="AG13" s="2273"/>
      <c r="AH13" s="2273"/>
      <c r="AI13" s="2273"/>
      <c r="AJ13" s="2273"/>
      <c r="AK13" s="2273"/>
      <c r="AL13" s="2273"/>
      <c r="AM13" s="2273"/>
      <c r="AN13" s="2273"/>
      <c r="AO13" s="2273"/>
      <c r="AP13" s="2273"/>
      <c r="AQ13" s="2273"/>
      <c r="AR13" s="2273"/>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row>
    <row r="14" spans="8:64" ht="16.899999999999999" customHeight="1" x14ac:dyDescent="0.2">
      <c r="H14" s="2273" t="s">
        <v>1610</v>
      </c>
      <c r="I14" s="2273"/>
      <c r="J14" s="2273"/>
      <c r="K14" s="2273"/>
      <c r="L14" s="2273"/>
      <c r="M14" s="2273"/>
      <c r="N14" s="2273"/>
      <c r="O14" s="2273"/>
      <c r="P14" s="2273"/>
      <c r="Q14" s="2273"/>
      <c r="R14" s="2273"/>
      <c r="S14" s="2273"/>
      <c r="T14" s="2273"/>
      <c r="U14" s="2273"/>
      <c r="V14" s="2273"/>
      <c r="W14" s="2273"/>
      <c r="X14" s="2273"/>
      <c r="Y14" s="2273"/>
      <c r="Z14" s="2273"/>
      <c r="AA14" s="2273"/>
      <c r="AB14" s="2273"/>
      <c r="AC14" s="2273"/>
      <c r="AD14" s="2273"/>
      <c r="AE14" s="2273"/>
      <c r="AF14" s="2273"/>
      <c r="AG14" s="2273"/>
      <c r="AH14" s="2273"/>
      <c r="AI14" s="2273"/>
      <c r="AJ14" s="2273"/>
      <c r="AK14" s="2273"/>
      <c r="AL14" s="2273"/>
      <c r="AM14" s="2273"/>
      <c r="AN14" s="2273"/>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row>
    <row r="15" spans="8:64" ht="17.649999999999999" customHeight="1" x14ac:dyDescent="0.2">
      <c r="H15" s="2273" t="s">
        <v>585</v>
      </c>
      <c r="I15" s="2273"/>
      <c r="J15" s="2273"/>
      <c r="K15" s="2273"/>
      <c r="L15" s="2273"/>
      <c r="M15" s="2273"/>
      <c r="N15" s="2273"/>
      <c r="O15" s="2273"/>
      <c r="P15" s="2273"/>
      <c r="Q15" s="2273"/>
      <c r="R15" s="2273"/>
      <c r="S15" s="2273"/>
      <c r="T15" s="2273"/>
      <c r="U15" s="2273"/>
      <c r="V15" s="2273"/>
      <c r="W15" s="2273"/>
      <c r="X15" s="2273"/>
      <c r="Y15" s="2273"/>
      <c r="Z15" s="2273"/>
      <c r="AA15" s="2273"/>
      <c r="AB15" s="2273"/>
      <c r="AC15" s="2273"/>
      <c r="AD15" s="2273"/>
      <c r="AE15" s="2273"/>
      <c r="AF15" s="2273"/>
      <c r="AG15" s="2273"/>
      <c r="AH15" s="2273"/>
      <c r="AI15" s="2273"/>
      <c r="AJ15" s="2273"/>
      <c r="AK15" s="2273"/>
      <c r="AL15" s="2273"/>
      <c r="AM15" s="2273"/>
      <c r="AN15" s="2273"/>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row>
    <row r="16" spans="8:64" ht="17.649999999999999" customHeight="1" x14ac:dyDescent="0.2">
      <c r="H16" s="2273" t="s">
        <v>1611</v>
      </c>
      <c r="I16" s="2273"/>
      <c r="J16" s="2273"/>
      <c r="K16" s="2273"/>
      <c r="L16" s="2273"/>
      <c r="M16" s="2273"/>
      <c r="N16" s="2273"/>
      <c r="O16" s="2273"/>
      <c r="P16" s="2273"/>
      <c r="Q16" s="2273"/>
      <c r="R16" s="2273"/>
      <c r="S16" s="2273"/>
      <c r="T16" s="2273"/>
      <c r="U16" s="2273"/>
      <c r="V16" s="2273"/>
      <c r="W16" s="2273"/>
      <c r="X16" s="2273"/>
      <c r="Y16" s="2273"/>
      <c r="Z16" s="2273"/>
      <c r="AA16" s="2273"/>
      <c r="AB16" s="2273"/>
      <c r="AC16" s="2273"/>
      <c r="AD16" s="2273"/>
      <c r="AE16" s="2273"/>
      <c r="AF16" s="2273"/>
      <c r="AG16" s="2273"/>
      <c r="AH16" s="2273"/>
      <c r="AI16" s="2273"/>
      <c r="AJ16" s="2273"/>
      <c r="AK16" s="2273"/>
      <c r="AL16" s="2273"/>
      <c r="AM16" s="2273"/>
      <c r="AN16" s="2273"/>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row>
    <row r="17" spans="8:64" ht="16.899999999999999" customHeight="1" x14ac:dyDescent="0.2">
      <c r="H17" s="2273" t="s">
        <v>1612</v>
      </c>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3"/>
      <c r="AZ17" s="2273"/>
      <c r="BA17" s="2273"/>
      <c r="BB17" s="2273"/>
      <c r="BC17" s="2273"/>
      <c r="BD17" s="2273"/>
      <c r="BE17" s="2273"/>
      <c r="BF17" s="2273"/>
      <c r="BG17" s="2273"/>
      <c r="BH17" s="2273"/>
      <c r="BI17" s="2273"/>
      <c r="BJ17" s="2273"/>
      <c r="BK17" s="2273"/>
      <c r="BL17" s="2273"/>
    </row>
    <row r="18" spans="8:64" ht="17.649999999999999" customHeight="1" x14ac:dyDescent="0.2">
      <c r="H18" s="2273" t="s">
        <v>1613</v>
      </c>
      <c r="I18" s="2273"/>
      <c r="J18" s="2273"/>
      <c r="K18" s="2273"/>
      <c r="L18" s="2273"/>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c r="AS18" s="2273"/>
      <c r="AT18" s="2273"/>
      <c r="AU18" s="2273"/>
      <c r="AV18" s="2273"/>
      <c r="AW18" s="2273"/>
      <c r="AX18" s="2273"/>
      <c r="AY18" s="2273"/>
      <c r="AZ18" s="2273"/>
      <c r="BA18" s="2273"/>
      <c r="BB18" s="2273"/>
      <c r="BC18" s="2273"/>
      <c r="BD18" s="2273"/>
      <c r="BE18" s="2273"/>
      <c r="BF18" s="2273"/>
      <c r="BG18" s="2273"/>
      <c r="BH18" s="2273"/>
      <c r="BI18" s="2273"/>
      <c r="BJ18" s="2273"/>
      <c r="BK18" s="2273"/>
      <c r="BL18" s="2273"/>
    </row>
    <row r="19" spans="8:64" ht="17.649999999999999" customHeight="1" x14ac:dyDescent="0.2">
      <c r="H19" s="2273" t="s">
        <v>1614</v>
      </c>
      <c r="I19" s="2273"/>
      <c r="J19" s="2273"/>
      <c r="K19" s="2273"/>
      <c r="L19" s="2273"/>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row>
    <row r="20" spans="8:64" ht="16.899999999999999" customHeight="1" x14ac:dyDescent="0.2">
      <c r="H20" s="2273" t="s">
        <v>1615</v>
      </c>
      <c r="I20" s="2273"/>
      <c r="J20" s="2273"/>
      <c r="K20" s="2273"/>
      <c r="L20" s="2273"/>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c r="AS20" s="2273"/>
      <c r="AT20" s="2273"/>
      <c r="AU20" s="2273"/>
      <c r="AV20" s="2273"/>
      <c r="AW20" s="2273"/>
      <c r="AX20" s="2273"/>
      <c r="AY20" s="2273"/>
      <c r="AZ20" s="2273"/>
      <c r="BA20" s="2273"/>
      <c r="BB20" s="2273"/>
      <c r="BC20" s="2273"/>
      <c r="BD20" s="2273"/>
      <c r="BE20" s="2273"/>
      <c r="BF20" s="2273"/>
      <c r="BG20" s="2273"/>
      <c r="BH20" s="2273"/>
      <c r="BI20" s="2273"/>
      <c r="BJ20" s="2273"/>
      <c r="BK20" s="2273"/>
      <c r="BL20" s="2273"/>
    </row>
    <row r="21" spans="8:64" ht="17.649999999999999" customHeight="1" x14ac:dyDescent="0.2">
      <c r="H21" s="2273" t="s">
        <v>1616</v>
      </c>
      <c r="I21" s="2273"/>
      <c r="J21" s="2273"/>
      <c r="K21" s="2273"/>
      <c r="L21" s="22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c r="AS21" s="2273"/>
      <c r="AT21" s="2273"/>
      <c r="AU21" s="2273"/>
      <c r="AV21" s="2273"/>
      <c r="AW21" s="2273"/>
      <c r="AX21" s="2273"/>
      <c r="AY21" s="2273"/>
      <c r="AZ21" s="2273"/>
      <c r="BA21" s="2273"/>
      <c r="BB21" s="2273"/>
      <c r="BC21" s="2273"/>
      <c r="BD21" s="2273"/>
      <c r="BE21" s="2273"/>
      <c r="BF21" s="2273"/>
      <c r="BG21" s="2273"/>
      <c r="BH21" s="2273"/>
      <c r="BI21" s="2273"/>
      <c r="BJ21" s="2273"/>
      <c r="BK21" s="2273"/>
      <c r="BL21" s="2273"/>
    </row>
    <row r="22" spans="8:64" ht="43.35" customHeight="1" x14ac:dyDescent="0.2">
      <c r="H22" s="2273" t="s">
        <v>1617</v>
      </c>
      <c r="I22" s="2273"/>
      <c r="J22" s="2273"/>
      <c r="K22" s="2273"/>
      <c r="L22" s="2273"/>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c r="AS22" s="2273"/>
      <c r="AT22" s="2273"/>
      <c r="AU22" s="2273"/>
      <c r="AV22" s="2273"/>
      <c r="AW22" s="2273"/>
      <c r="AX22" s="2273"/>
      <c r="AY22" s="2273"/>
      <c r="AZ22" s="2273"/>
      <c r="BA22" s="2273"/>
      <c r="BB22" s="2273"/>
      <c r="BC22" s="2273"/>
      <c r="BD22" s="2273"/>
      <c r="BE22" s="2273"/>
      <c r="BF22" s="2273"/>
      <c r="BG22" s="2273"/>
      <c r="BH22" s="2273"/>
      <c r="BI22" s="2273"/>
      <c r="BJ22" s="2273"/>
      <c r="BK22" s="2273"/>
      <c r="BL22" s="2273"/>
    </row>
    <row r="23" spans="8:64" ht="16.899999999999999" customHeight="1" x14ac:dyDescent="0.2">
      <c r="H23" s="2275" t="s">
        <v>1618</v>
      </c>
      <c r="I23" s="2275"/>
      <c r="J23" s="2275"/>
      <c r="K23" s="2275"/>
      <c r="L23" s="2275"/>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c r="AS23" s="2275"/>
      <c r="AT23" s="2275"/>
      <c r="AU23" s="2275"/>
      <c r="AV23" s="2275"/>
      <c r="AW23" s="2275"/>
      <c r="AX23" s="2275"/>
      <c r="AY23" s="2275"/>
      <c r="AZ23" s="2275"/>
      <c r="BA23" s="2275"/>
      <c r="BB23" s="2275"/>
      <c r="BC23" s="2275"/>
      <c r="BD23" s="2275"/>
      <c r="BE23" s="2275"/>
      <c r="BF23" s="2275"/>
      <c r="BG23" s="2275"/>
      <c r="BH23" s="2275"/>
      <c r="BI23" s="2275"/>
      <c r="BJ23" s="2275"/>
      <c r="BK23" s="2275"/>
      <c r="BL23" s="2275"/>
    </row>
    <row r="24" spans="8:64" ht="17.649999999999999" customHeight="1" x14ac:dyDescent="0.2">
      <c r="H24" s="2273" t="s">
        <v>1619</v>
      </c>
      <c r="I24" s="2273"/>
      <c r="J24" s="2273"/>
      <c r="K24" s="2273"/>
      <c r="L24" s="2273"/>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c r="AS24" s="2273"/>
      <c r="AT24" s="2273"/>
      <c r="AU24" s="2273"/>
      <c r="AV24" s="2273"/>
      <c r="AW24" s="2273"/>
      <c r="AX24" s="2273"/>
      <c r="AY24" s="2273"/>
      <c r="AZ24" s="2273"/>
      <c r="BA24" s="2273"/>
      <c r="BB24" s="2273"/>
      <c r="BC24" s="2273"/>
      <c r="BD24" s="2273"/>
      <c r="BE24" s="2273"/>
      <c r="BF24" s="2273"/>
      <c r="BG24" s="2273"/>
      <c r="BH24" s="2273"/>
      <c r="BI24" s="2273"/>
      <c r="BJ24" s="2273"/>
      <c r="BK24" s="2273"/>
      <c r="BL24" s="2273"/>
    </row>
    <row r="25" spans="8:64" ht="40.5" customHeight="1" x14ac:dyDescent="0.2">
      <c r="H25" s="2273" t="s">
        <v>1620</v>
      </c>
      <c r="I25" s="2273"/>
      <c r="J25" s="2273"/>
      <c r="K25" s="2273"/>
      <c r="L25" s="2273"/>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c r="AS25" s="2273"/>
      <c r="AT25" s="2273"/>
      <c r="AU25" s="2273"/>
      <c r="AV25" s="2273"/>
      <c r="AW25" s="2273"/>
      <c r="AX25" s="2273"/>
      <c r="AY25" s="2273"/>
      <c r="AZ25" s="2273"/>
      <c r="BA25" s="2273"/>
      <c r="BB25" s="2273"/>
      <c r="BC25" s="2273"/>
      <c r="BD25" s="2273"/>
      <c r="BE25" s="2273"/>
      <c r="BF25" s="2273"/>
      <c r="BG25" s="2273"/>
      <c r="BH25" s="2273"/>
      <c r="BI25" s="2273"/>
      <c r="BJ25" s="2273"/>
      <c r="BK25" s="2273"/>
      <c r="BL25" s="2273"/>
    </row>
    <row r="26" spans="8:64" ht="17.649999999999999" customHeight="1" x14ac:dyDescent="0.2">
      <c r="H26" s="2275" t="s">
        <v>1621</v>
      </c>
      <c r="I26" s="2275"/>
      <c r="J26" s="2275"/>
      <c r="K26" s="2275"/>
      <c r="L26" s="2275"/>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c r="AS26" s="2275"/>
      <c r="AT26" s="2275"/>
      <c r="AU26" s="2275"/>
      <c r="AV26" s="2275"/>
      <c r="AW26" s="2275"/>
      <c r="AX26" s="2275"/>
      <c r="AY26" s="2275"/>
      <c r="AZ26" s="2275"/>
      <c r="BA26" s="2275"/>
      <c r="BB26" s="2275"/>
      <c r="BC26" s="2275"/>
      <c r="BD26" s="2275"/>
      <c r="BE26" s="2275"/>
      <c r="BF26" s="2275"/>
      <c r="BG26" s="2275"/>
      <c r="BH26" s="2275"/>
      <c r="BI26" s="2275"/>
      <c r="BJ26" s="2275"/>
      <c r="BK26" s="2275"/>
      <c r="BL26" s="2275"/>
    </row>
    <row r="27" spans="8:64" ht="30.2" customHeight="1" x14ac:dyDescent="0.2">
      <c r="H27" s="2273" t="s">
        <v>1622</v>
      </c>
      <c r="I27" s="2273"/>
      <c r="J27" s="2273"/>
      <c r="K27" s="2273"/>
      <c r="L27" s="2273"/>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73"/>
      <c r="AT27" s="2273"/>
      <c r="AU27" s="2273"/>
      <c r="AV27" s="2273"/>
      <c r="AW27" s="2273"/>
      <c r="AX27" s="2273"/>
      <c r="AY27" s="2273"/>
      <c r="AZ27" s="2273"/>
      <c r="BA27" s="2273"/>
      <c r="BB27" s="2273"/>
      <c r="BC27" s="2273"/>
      <c r="BD27" s="2273"/>
      <c r="BE27" s="2273"/>
      <c r="BF27" s="2273"/>
      <c r="BG27" s="2273"/>
      <c r="BH27" s="2273"/>
      <c r="BI27" s="2273"/>
      <c r="BJ27" s="2273"/>
      <c r="BK27" s="2273"/>
      <c r="BL27" s="2273"/>
    </row>
    <row r="28" spans="8:64" ht="69.75" customHeight="1" x14ac:dyDescent="0.2">
      <c r="H28" s="2273" t="s">
        <v>1623</v>
      </c>
      <c r="I28" s="2273"/>
      <c r="J28" s="2273"/>
      <c r="K28" s="2273"/>
      <c r="L28" s="2273"/>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73"/>
      <c r="AT28" s="2273"/>
      <c r="AU28" s="2273"/>
      <c r="AV28" s="2273"/>
      <c r="AW28" s="2273"/>
      <c r="AX28" s="2273"/>
      <c r="AY28" s="2273"/>
      <c r="AZ28" s="2273"/>
      <c r="BA28" s="2273"/>
      <c r="BB28" s="2273"/>
      <c r="BC28" s="2273"/>
      <c r="BD28" s="2273"/>
      <c r="BE28" s="2273"/>
      <c r="BF28" s="2273"/>
      <c r="BG28" s="2273"/>
      <c r="BH28" s="2273"/>
      <c r="BI28" s="2273"/>
      <c r="BJ28" s="2273"/>
      <c r="BK28" s="2273"/>
      <c r="BL28" s="2273"/>
    </row>
    <row r="29" spans="8:64" ht="17.649999999999999" customHeight="1" x14ac:dyDescent="0.2">
      <c r="H29" s="2275" t="s">
        <v>1624</v>
      </c>
      <c r="I29" s="2275"/>
      <c r="J29" s="2275"/>
      <c r="K29" s="2275"/>
      <c r="L29" s="2275"/>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c r="AS29" s="2275"/>
      <c r="AT29" s="2275"/>
      <c r="AU29" s="2275"/>
      <c r="AV29" s="2275"/>
      <c r="AW29" s="2275"/>
      <c r="AX29" s="2275"/>
      <c r="AY29" s="2275"/>
      <c r="AZ29" s="2275"/>
      <c r="BA29" s="2275"/>
      <c r="BB29" s="2275"/>
      <c r="BC29" s="2275"/>
      <c r="BD29" s="2275"/>
      <c r="BE29" s="2275"/>
      <c r="BF29" s="2275"/>
      <c r="BG29" s="2275"/>
      <c r="BH29" s="2275"/>
      <c r="BI29" s="2275"/>
      <c r="BJ29" s="2275"/>
      <c r="BK29" s="2275"/>
      <c r="BL29" s="2275"/>
    </row>
    <row r="30" spans="8:64" ht="43.35" customHeight="1" x14ac:dyDescent="0.2">
      <c r="H30" s="2273" t="s">
        <v>1625</v>
      </c>
      <c r="I30" s="2273"/>
      <c r="J30" s="2273"/>
      <c r="K30" s="2273"/>
      <c r="L30" s="22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73"/>
      <c r="AT30" s="2273"/>
      <c r="AU30" s="2273"/>
      <c r="AV30" s="2273"/>
      <c r="AW30" s="2273"/>
      <c r="AX30" s="2273"/>
      <c r="AY30" s="2273"/>
      <c r="AZ30" s="2273"/>
      <c r="BA30" s="2273"/>
      <c r="BB30" s="2273"/>
      <c r="BC30" s="2273"/>
      <c r="BD30" s="2273"/>
      <c r="BE30" s="2273"/>
      <c r="BF30" s="2273"/>
      <c r="BG30" s="2273"/>
      <c r="BH30" s="2273"/>
      <c r="BI30" s="2273"/>
      <c r="BJ30" s="2273"/>
      <c r="BK30" s="2273"/>
      <c r="BL30" s="2273"/>
    </row>
    <row r="31" spans="8:64" ht="17.649999999999999" customHeight="1" x14ac:dyDescent="0.2">
      <c r="H31" s="2273" t="s">
        <v>1626</v>
      </c>
      <c r="I31" s="2273"/>
      <c r="J31" s="2273"/>
      <c r="K31" s="2273"/>
      <c r="L31" s="22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73"/>
      <c r="AT31" s="2273"/>
      <c r="AU31" s="2273"/>
      <c r="AV31" s="2273"/>
      <c r="AW31" s="2273"/>
      <c r="AX31" s="2273"/>
      <c r="AY31" s="2273"/>
      <c r="AZ31" s="2273"/>
      <c r="BA31" s="2273"/>
      <c r="BB31" s="2273"/>
      <c r="BC31" s="2273"/>
      <c r="BD31" s="2273"/>
      <c r="BE31" s="2273"/>
      <c r="BF31" s="2273"/>
      <c r="BG31" s="2273"/>
      <c r="BH31" s="2273"/>
      <c r="BI31" s="2273"/>
      <c r="BJ31" s="2273"/>
      <c r="BK31" s="2273"/>
      <c r="BL31" s="2273"/>
    </row>
    <row r="32" spans="8:64" ht="16.899999999999999" customHeight="1" x14ac:dyDescent="0.2">
      <c r="H32" s="2273" t="s">
        <v>1627</v>
      </c>
      <c r="I32" s="2273"/>
      <c r="J32" s="2273"/>
      <c r="K32" s="2273"/>
      <c r="L32" s="2273"/>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2273"/>
      <c r="BB32" s="2273"/>
      <c r="BC32" s="2273"/>
      <c r="BD32" s="2273"/>
      <c r="BE32" s="2273"/>
      <c r="BF32" s="2273"/>
      <c r="BG32" s="2273"/>
      <c r="BH32" s="2273"/>
      <c r="BI32" s="2273"/>
      <c r="BJ32" s="2273"/>
      <c r="BK32" s="2273"/>
      <c r="BL32" s="2273"/>
    </row>
    <row r="33" spans="8:64" ht="17.649999999999999" customHeight="1" x14ac:dyDescent="0.2">
      <c r="H33" s="2273" t="s">
        <v>1628</v>
      </c>
      <c r="I33" s="2273"/>
      <c r="J33" s="2273"/>
      <c r="K33" s="2273"/>
      <c r="L33" s="2273"/>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73"/>
      <c r="AT33" s="2273"/>
      <c r="AU33" s="2273"/>
      <c r="AV33" s="2273"/>
      <c r="AW33" s="2273"/>
      <c r="AX33" s="2273"/>
      <c r="AY33" s="2273"/>
      <c r="AZ33" s="2273"/>
      <c r="BA33" s="2273"/>
      <c r="BB33" s="2273"/>
      <c r="BC33" s="2273"/>
      <c r="BD33" s="2273"/>
      <c r="BE33" s="2273"/>
      <c r="BF33" s="2273"/>
      <c r="BG33" s="2273"/>
      <c r="BH33" s="2273"/>
      <c r="BI33" s="2273"/>
      <c r="BJ33" s="2273"/>
      <c r="BK33" s="2273"/>
      <c r="BL33" s="2273"/>
    </row>
    <row r="34" spans="8:64" ht="16.899999999999999" customHeight="1" x14ac:dyDescent="0.2">
      <c r="H34" s="2273" t="s">
        <v>1629</v>
      </c>
      <c r="I34" s="2273"/>
      <c r="J34" s="2273"/>
      <c r="K34" s="2273"/>
      <c r="L34" s="2273"/>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73"/>
      <c r="AT34" s="2273"/>
      <c r="AU34" s="2273"/>
      <c r="AV34" s="2273"/>
      <c r="AW34" s="2273"/>
      <c r="AX34" s="2273"/>
      <c r="AY34" s="2273"/>
      <c r="AZ34" s="2273"/>
      <c r="BA34" s="2273"/>
      <c r="BB34" s="2273"/>
      <c r="BC34" s="2273"/>
      <c r="BD34" s="2273"/>
      <c r="BE34" s="2273"/>
      <c r="BF34" s="2273"/>
      <c r="BG34" s="2273"/>
      <c r="BH34" s="2273"/>
      <c r="BI34" s="2273"/>
      <c r="BJ34" s="2273"/>
      <c r="BK34" s="2273"/>
      <c r="BL34" s="2273"/>
    </row>
    <row r="35" spans="8:64" ht="17.649999999999999" customHeight="1" x14ac:dyDescent="0.2">
      <c r="H35" s="2273" t="s">
        <v>1630</v>
      </c>
      <c r="I35" s="2273"/>
      <c r="J35" s="2273"/>
      <c r="K35" s="2273"/>
      <c r="L35" s="2273"/>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73"/>
      <c r="AT35" s="2273"/>
      <c r="AU35" s="2273"/>
      <c r="AV35" s="2273"/>
      <c r="AW35" s="2273"/>
      <c r="AX35" s="2273"/>
      <c r="AY35" s="2273"/>
      <c r="AZ35" s="2273"/>
      <c r="BA35" s="2273"/>
      <c r="BB35" s="2273"/>
      <c r="BC35" s="2273"/>
      <c r="BD35" s="2273"/>
      <c r="BE35" s="2273"/>
      <c r="BF35" s="2273"/>
      <c r="BG35" s="2273"/>
      <c r="BH35" s="2273"/>
      <c r="BI35" s="2273"/>
      <c r="BJ35" s="2273"/>
      <c r="BK35" s="2273"/>
      <c r="BL35" s="2273"/>
    </row>
    <row r="36" spans="8:64" ht="17.649999999999999" customHeight="1" x14ac:dyDescent="0.2">
      <c r="H36" s="2273" t="s">
        <v>1631</v>
      </c>
      <c r="I36" s="2273"/>
      <c r="J36" s="2273"/>
      <c r="K36" s="2273"/>
      <c r="L36" s="2273"/>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2273"/>
      <c r="BB36" s="2273"/>
      <c r="BC36" s="2273"/>
      <c r="BD36" s="2273"/>
      <c r="BE36" s="2273"/>
      <c r="BF36" s="2273"/>
      <c r="BG36" s="2273"/>
      <c r="BH36" s="2273"/>
      <c r="BI36" s="2273"/>
      <c r="BJ36" s="2273"/>
      <c r="BK36" s="2273"/>
      <c r="BL36" s="2273"/>
    </row>
    <row r="37" spans="8:64" ht="16.899999999999999" customHeight="1" x14ac:dyDescent="0.2">
      <c r="H37" s="2273" t="s">
        <v>1632</v>
      </c>
      <c r="I37" s="2273"/>
      <c r="J37" s="2273"/>
      <c r="K37" s="2273"/>
      <c r="L37" s="2273"/>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c r="AS37" s="2273"/>
      <c r="AT37" s="2273"/>
      <c r="AU37" s="2273"/>
      <c r="AV37" s="2273"/>
      <c r="AW37" s="2273"/>
      <c r="AX37" s="2273"/>
      <c r="AY37" s="2273"/>
      <c r="AZ37" s="2273"/>
      <c r="BA37" s="2273"/>
      <c r="BB37" s="2273"/>
      <c r="BC37" s="2273"/>
      <c r="BD37" s="2273"/>
      <c r="BE37" s="2273"/>
      <c r="BF37" s="2273"/>
      <c r="BG37" s="2273"/>
      <c r="BH37" s="2273"/>
      <c r="BI37" s="2273"/>
      <c r="BJ37" s="2273"/>
      <c r="BK37" s="2273"/>
      <c r="BL37" s="2273"/>
    </row>
    <row r="38" spans="8:64" ht="17.649999999999999" customHeight="1" x14ac:dyDescent="0.2">
      <c r="H38" s="2273" t="s">
        <v>1633</v>
      </c>
      <c r="I38" s="2273"/>
      <c r="J38" s="2273"/>
      <c r="K38" s="2273"/>
      <c r="L38" s="2273"/>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c r="AS38" s="2273"/>
      <c r="AT38" s="2273"/>
      <c r="AU38" s="2273"/>
      <c r="AV38" s="2273"/>
      <c r="AW38" s="2273"/>
      <c r="AX38" s="2273"/>
      <c r="AY38" s="2273"/>
      <c r="AZ38" s="2273"/>
      <c r="BA38" s="2273"/>
      <c r="BB38" s="2273"/>
      <c r="BC38" s="2273"/>
      <c r="BD38" s="2273"/>
      <c r="BE38" s="2273"/>
      <c r="BF38" s="2273"/>
      <c r="BG38" s="2273"/>
      <c r="BH38" s="2273"/>
      <c r="BI38" s="2273"/>
      <c r="BJ38" s="2273"/>
      <c r="BK38" s="2273"/>
      <c r="BL38" s="2273"/>
    </row>
    <row r="39" spans="8:64" ht="17.649999999999999" customHeight="1" x14ac:dyDescent="0.2">
      <c r="H39" s="2273" t="s">
        <v>1634</v>
      </c>
      <c r="I39" s="2273"/>
      <c r="J39" s="2273"/>
      <c r="K39" s="2273"/>
      <c r="L39" s="2273"/>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B39" s="2273"/>
      <c r="BC39" s="2273"/>
      <c r="BD39" s="2273"/>
      <c r="BE39" s="2273"/>
      <c r="BF39" s="2273"/>
      <c r="BG39" s="2273"/>
      <c r="BH39" s="2273"/>
      <c r="BI39" s="2273"/>
      <c r="BJ39" s="2273"/>
      <c r="BK39" s="2273"/>
      <c r="BL39" s="2273"/>
    </row>
    <row r="40" spans="8:64" ht="16.899999999999999" customHeight="1" x14ac:dyDescent="0.2">
      <c r="H40" s="2273" t="s">
        <v>1635</v>
      </c>
      <c r="I40" s="2273"/>
      <c r="J40" s="2273"/>
      <c r="K40" s="2273"/>
      <c r="L40" s="2273"/>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c r="AS40" s="2273"/>
      <c r="AT40" s="2273"/>
      <c r="AU40" s="2273"/>
      <c r="AV40" s="2273"/>
      <c r="AW40" s="2273"/>
      <c r="AX40" s="2273"/>
      <c r="AY40" s="2273"/>
      <c r="AZ40" s="2273"/>
      <c r="BA40" s="2273"/>
      <c r="BB40" s="2273"/>
      <c r="BC40" s="2273"/>
      <c r="BD40" s="2273"/>
      <c r="BE40" s="2273"/>
      <c r="BF40" s="2273"/>
      <c r="BG40" s="2273"/>
      <c r="BH40" s="2273"/>
      <c r="BI40" s="2273"/>
      <c r="BJ40" s="2273"/>
      <c r="BK40" s="2273"/>
      <c r="BL40" s="2273"/>
    </row>
    <row r="41" spans="8:64" ht="17.649999999999999" customHeight="1" x14ac:dyDescent="0.2">
      <c r="H41" s="2273" t="s">
        <v>1636</v>
      </c>
      <c r="I41" s="2273"/>
      <c r="J41" s="2273"/>
      <c r="K41" s="2273"/>
      <c r="L41" s="2273"/>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c r="AS41" s="2273"/>
      <c r="AT41" s="2273"/>
      <c r="AU41" s="2273"/>
      <c r="AV41" s="2273"/>
      <c r="AW41" s="2273"/>
      <c r="AX41" s="2273"/>
      <c r="AY41" s="2273"/>
      <c r="AZ41" s="2273"/>
      <c r="BA41" s="2273"/>
      <c r="BB41" s="2273"/>
      <c r="BC41" s="2273"/>
      <c r="BD41" s="2273"/>
      <c r="BE41" s="2273"/>
      <c r="BF41" s="2273"/>
      <c r="BG41" s="2273"/>
      <c r="BH41" s="2273"/>
      <c r="BI41" s="2273"/>
      <c r="BJ41" s="2273"/>
      <c r="BK41" s="2273"/>
      <c r="BL41" s="2273"/>
    </row>
    <row r="42" spans="8:64" ht="16.899999999999999" customHeight="1" x14ac:dyDescent="0.2">
      <c r="H42" s="2273" t="s">
        <v>1637</v>
      </c>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c r="AS42" s="2273"/>
      <c r="AT42" s="2273"/>
      <c r="AU42" s="2273"/>
      <c r="AV42" s="2273"/>
      <c r="AW42" s="2273"/>
      <c r="AX42" s="2273"/>
      <c r="AY42" s="2273"/>
      <c r="AZ42" s="2273"/>
      <c r="BA42" s="2273"/>
      <c r="BB42" s="2273"/>
      <c r="BC42" s="2273"/>
      <c r="BD42" s="2273"/>
      <c r="BE42" s="2273"/>
      <c r="BF42" s="2273"/>
      <c r="BG42" s="2273"/>
      <c r="BH42" s="2273"/>
      <c r="BI42" s="2273"/>
      <c r="BJ42" s="2273"/>
      <c r="BK42" s="2273"/>
      <c r="BL42" s="2273"/>
    </row>
    <row r="43" spans="8:64" ht="16.899999999999999" customHeight="1" x14ac:dyDescent="0.2">
      <c r="H43" s="2273" t="s">
        <v>584</v>
      </c>
      <c r="I43" s="2273"/>
      <c r="J43" s="2273"/>
      <c r="K43" s="2273"/>
      <c r="L43" s="2273"/>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c r="AS43" s="2273"/>
      <c r="AT43" s="2273"/>
      <c r="AU43" s="2273"/>
      <c r="AV43" s="2273"/>
      <c r="AW43" s="2273"/>
      <c r="AX43" s="2273"/>
      <c r="AY43" s="2273"/>
      <c r="AZ43" s="2273"/>
      <c r="BA43" s="2273"/>
      <c r="BB43" s="2273"/>
      <c r="BC43" s="2273"/>
      <c r="BD43" s="2273"/>
      <c r="BE43" s="2273"/>
      <c r="BF43" s="2273"/>
      <c r="BG43" s="2273"/>
      <c r="BH43" s="2273"/>
      <c r="BI43" s="2273"/>
      <c r="BJ43" s="2273"/>
      <c r="BK43" s="2273"/>
      <c r="BL43" s="2273"/>
    </row>
    <row r="44" spans="8:64" ht="17.649999999999999" customHeight="1" x14ac:dyDescent="0.2">
      <c r="H44" s="2273" t="s">
        <v>1638</v>
      </c>
      <c r="I44" s="2273"/>
      <c r="J44" s="2273"/>
      <c r="K44" s="2273"/>
      <c r="L44" s="22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c r="AS44" s="2273"/>
      <c r="AT44" s="2273"/>
      <c r="AU44" s="2273"/>
      <c r="AV44" s="2273"/>
      <c r="AW44" s="2273"/>
      <c r="AX44" s="2273"/>
      <c r="AY44" s="2273"/>
      <c r="AZ44" s="2273"/>
      <c r="BA44" s="2273"/>
      <c r="BB44" s="2273"/>
      <c r="BC44" s="2273"/>
      <c r="BD44" s="2273"/>
      <c r="BE44" s="2273"/>
      <c r="BF44" s="2273"/>
      <c r="BG44" s="2273"/>
      <c r="BH44" s="2273"/>
      <c r="BI44" s="2273"/>
      <c r="BJ44" s="2273"/>
      <c r="BK44" s="2273"/>
      <c r="BL44" s="2273"/>
    </row>
    <row r="45" spans="8:64" ht="17.649999999999999" customHeight="1" x14ac:dyDescent="0.2">
      <c r="H45" s="2273" t="s">
        <v>1639</v>
      </c>
      <c r="I45" s="2273"/>
      <c r="J45" s="2273"/>
      <c r="K45" s="2273"/>
      <c r="L45" s="2273"/>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c r="AS45" s="2273"/>
      <c r="AT45" s="2273"/>
      <c r="AU45" s="2273"/>
      <c r="AV45" s="2273"/>
      <c r="AW45" s="2273"/>
      <c r="AX45" s="2273"/>
      <c r="AY45" s="2273"/>
      <c r="AZ45" s="2273"/>
      <c r="BA45" s="2273"/>
      <c r="BB45" s="2273"/>
      <c r="BC45" s="2273"/>
      <c r="BD45" s="2273"/>
      <c r="BE45" s="2273"/>
      <c r="BF45" s="2273"/>
      <c r="BG45" s="2273"/>
      <c r="BH45" s="2273"/>
      <c r="BI45" s="2273"/>
      <c r="BJ45" s="2273"/>
      <c r="BK45" s="2273"/>
      <c r="BL45" s="2273"/>
    </row>
    <row r="46" spans="8:64" ht="16.899999999999999" customHeight="1" x14ac:dyDescent="0.2">
      <c r="H46" s="2273" t="s">
        <v>1640</v>
      </c>
      <c r="I46" s="2273"/>
      <c r="J46" s="2273"/>
      <c r="K46" s="2273"/>
      <c r="L46" s="2273"/>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3"/>
      <c r="BC46" s="2273"/>
      <c r="BD46" s="2273"/>
      <c r="BE46" s="2273"/>
      <c r="BF46" s="2273"/>
      <c r="BG46" s="2273"/>
      <c r="BH46" s="2273"/>
      <c r="BI46" s="2273"/>
      <c r="BJ46" s="2273"/>
      <c r="BK46" s="2273"/>
      <c r="BL46" s="2273"/>
    </row>
    <row r="47" spans="8:64" ht="17.649999999999999" customHeight="1" x14ac:dyDescent="0.2">
      <c r="H47" s="2273" t="s">
        <v>1641</v>
      </c>
      <c r="I47" s="2273"/>
      <c r="J47" s="2273"/>
      <c r="K47" s="2273"/>
      <c r="L47" s="2273"/>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3"/>
      <c r="BC47" s="2273"/>
      <c r="BD47" s="2273"/>
      <c r="BE47" s="2273"/>
      <c r="BF47" s="2273"/>
      <c r="BG47" s="2273"/>
      <c r="BH47" s="2273"/>
      <c r="BI47" s="2273"/>
      <c r="BJ47" s="2273"/>
      <c r="BK47" s="2273"/>
      <c r="BL47" s="2273"/>
    </row>
    <row r="48" spans="8:64" ht="17.649999999999999" customHeight="1" x14ac:dyDescent="0.2">
      <c r="H48" s="2273" t="s">
        <v>1642</v>
      </c>
      <c r="I48" s="2273"/>
      <c r="J48" s="2273"/>
      <c r="K48" s="2273"/>
      <c r="L48" s="2273"/>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3"/>
      <c r="BC48" s="2273"/>
      <c r="BD48" s="2273"/>
      <c r="BE48" s="2273"/>
      <c r="BF48" s="2273"/>
      <c r="BG48" s="2273"/>
      <c r="BH48" s="2273"/>
      <c r="BI48" s="2273"/>
      <c r="BJ48" s="2273"/>
      <c r="BK48" s="2273"/>
      <c r="BL48" s="2273"/>
    </row>
    <row r="49" spans="8:64" ht="16.899999999999999" customHeight="1" x14ac:dyDescent="0.2">
      <c r="H49" s="2273" t="s">
        <v>1643</v>
      </c>
      <c r="I49" s="2273"/>
      <c r="J49" s="2273"/>
      <c r="K49" s="2273"/>
      <c r="L49" s="2273"/>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3"/>
      <c r="BC49" s="2273"/>
      <c r="BD49" s="2273"/>
      <c r="BE49" s="2273"/>
      <c r="BF49" s="2273"/>
      <c r="BG49" s="2273"/>
      <c r="BH49" s="2273"/>
      <c r="BI49" s="2273"/>
      <c r="BJ49" s="2273"/>
      <c r="BK49" s="2273"/>
      <c r="BL49" s="2273"/>
    </row>
    <row r="50" spans="8:64" ht="17.649999999999999" customHeight="1" x14ac:dyDescent="0.2">
      <c r="H50" s="2273" t="s">
        <v>1644</v>
      </c>
      <c r="I50" s="2273"/>
      <c r="J50" s="2273"/>
      <c r="K50" s="2273"/>
      <c r="L50" s="2273"/>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3"/>
      <c r="BC50" s="2273"/>
      <c r="BD50" s="2273"/>
      <c r="BE50" s="2273"/>
      <c r="BF50" s="2273"/>
      <c r="BG50" s="2273"/>
      <c r="BH50" s="2273"/>
      <c r="BI50" s="2273"/>
      <c r="BJ50" s="2273"/>
      <c r="BK50" s="2273"/>
      <c r="BL50" s="2273"/>
    </row>
    <row r="51" spans="8:64" ht="16.899999999999999" customHeight="1" x14ac:dyDescent="0.2">
      <c r="H51" s="2273" t="s">
        <v>1645</v>
      </c>
      <c r="I51" s="2273"/>
      <c r="J51" s="2273"/>
      <c r="K51" s="2273"/>
      <c r="L51" s="2273"/>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c r="AS51" s="2273"/>
      <c r="AT51" s="2273"/>
      <c r="AU51" s="2273"/>
      <c r="AV51" s="2273"/>
      <c r="AW51" s="2273"/>
      <c r="AX51" s="2273"/>
      <c r="AY51" s="2273"/>
      <c r="AZ51" s="2273"/>
      <c r="BA51" s="2273"/>
      <c r="BB51" s="2273"/>
      <c r="BC51" s="2273"/>
      <c r="BD51" s="2273"/>
      <c r="BE51" s="2273"/>
      <c r="BF51" s="2273"/>
      <c r="BG51" s="2273"/>
      <c r="BH51" s="2273"/>
      <c r="BI51" s="2273"/>
      <c r="BJ51" s="2273"/>
      <c r="BK51" s="2273"/>
      <c r="BL51" s="2273"/>
    </row>
    <row r="52" spans="8:64" ht="17.649999999999999" customHeight="1" x14ac:dyDescent="0.2">
      <c r="H52" s="2273" t="s">
        <v>1646</v>
      </c>
      <c r="I52" s="2273"/>
      <c r="J52" s="2273"/>
      <c r="K52" s="2273"/>
      <c r="L52" s="2273"/>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c r="AS52" s="2273"/>
      <c r="AT52" s="2273"/>
      <c r="AU52" s="2273"/>
      <c r="AV52" s="2273"/>
      <c r="AW52" s="2273"/>
      <c r="AX52" s="2273"/>
      <c r="AY52" s="2273"/>
      <c r="AZ52" s="2273"/>
      <c r="BA52" s="2273"/>
      <c r="BB52" s="2273"/>
      <c r="BC52" s="2273"/>
      <c r="BD52" s="2273"/>
      <c r="BE52" s="2273"/>
      <c r="BF52" s="2273"/>
      <c r="BG52" s="2273"/>
      <c r="BH52" s="2273"/>
      <c r="BI52" s="2273"/>
      <c r="BJ52" s="2273"/>
      <c r="BK52" s="2273"/>
      <c r="BL52" s="2273"/>
    </row>
    <row r="53" spans="8:64" ht="17.649999999999999" customHeight="1" x14ac:dyDescent="0.2">
      <c r="H53" s="2273" t="s">
        <v>1647</v>
      </c>
      <c r="I53" s="2273"/>
      <c r="J53" s="2273"/>
      <c r="K53" s="2273"/>
      <c r="L53" s="2273"/>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c r="AS53" s="2273"/>
      <c r="AT53" s="2273"/>
      <c r="AU53" s="2273"/>
      <c r="AV53" s="2273"/>
      <c r="AW53" s="2273"/>
      <c r="AX53" s="2273"/>
      <c r="AY53" s="2273"/>
      <c r="AZ53" s="2273"/>
      <c r="BA53" s="2273"/>
      <c r="BB53" s="2273"/>
      <c r="BC53" s="2273"/>
      <c r="BD53" s="2273"/>
      <c r="BE53" s="2273"/>
      <c r="BF53" s="2273"/>
      <c r="BG53" s="2273"/>
      <c r="BH53" s="2273"/>
      <c r="BI53" s="2273"/>
      <c r="BJ53" s="2273"/>
      <c r="BK53" s="2273"/>
      <c r="BL53" s="2273"/>
    </row>
    <row r="54" spans="8:64" ht="16.899999999999999" customHeight="1" x14ac:dyDescent="0.2">
      <c r="H54" s="2273" t="s">
        <v>1648</v>
      </c>
      <c r="I54" s="2273"/>
      <c r="J54" s="2273"/>
      <c r="K54" s="2273"/>
      <c r="L54" s="2273"/>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c r="AS54" s="2273"/>
      <c r="AT54" s="2273"/>
      <c r="AU54" s="2273"/>
      <c r="AV54" s="2273"/>
      <c r="AW54" s="2273"/>
      <c r="AX54" s="2273"/>
      <c r="AY54" s="2273"/>
      <c r="AZ54" s="2273"/>
      <c r="BA54" s="2273"/>
      <c r="BB54" s="2273"/>
      <c r="BC54" s="2273"/>
      <c r="BD54" s="2273"/>
      <c r="BE54" s="2273"/>
      <c r="BF54" s="2273"/>
      <c r="BG54" s="2273"/>
      <c r="BH54" s="2273"/>
      <c r="BI54" s="2273"/>
      <c r="BJ54" s="2273"/>
      <c r="BK54" s="2273"/>
      <c r="BL54" s="2273"/>
    </row>
    <row r="55" spans="8:64" ht="17.649999999999999" customHeight="1" x14ac:dyDescent="0.2">
      <c r="H55" s="2273" t="s">
        <v>1649</v>
      </c>
      <c r="I55" s="2273"/>
      <c r="J55" s="2273"/>
      <c r="K55" s="2273"/>
      <c r="L55" s="2273"/>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c r="AS55" s="2273"/>
      <c r="AT55" s="2273"/>
      <c r="AU55" s="2273"/>
      <c r="AV55" s="2273"/>
      <c r="AW55" s="2273"/>
      <c r="AX55" s="2273"/>
      <c r="AY55" s="2273"/>
      <c r="AZ55" s="2273"/>
      <c r="BA55" s="2273"/>
      <c r="BB55" s="2273"/>
      <c r="BC55" s="2273"/>
      <c r="BD55" s="2273"/>
      <c r="BE55" s="2273"/>
      <c r="BF55" s="2273"/>
      <c r="BG55" s="2273"/>
      <c r="BH55" s="2273"/>
      <c r="BI55" s="2273"/>
      <c r="BJ55" s="2273"/>
      <c r="BK55" s="2273"/>
      <c r="BL55" s="2273"/>
    </row>
    <row r="56" spans="8:64" ht="17.649999999999999" customHeight="1" x14ac:dyDescent="0.2">
      <c r="H56" s="2273" t="s">
        <v>1650</v>
      </c>
      <c r="I56" s="2273"/>
      <c r="J56" s="2273"/>
      <c r="K56" s="2273"/>
      <c r="L56" s="2273"/>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c r="AS56" s="2273"/>
      <c r="AT56" s="2273"/>
      <c r="AU56" s="2273"/>
      <c r="AV56" s="2273"/>
      <c r="AW56" s="2273"/>
      <c r="AX56" s="2273"/>
      <c r="AY56" s="2273"/>
      <c r="AZ56" s="2273"/>
      <c r="BA56" s="2273"/>
      <c r="BB56" s="2273"/>
      <c r="BC56" s="2273"/>
      <c r="BD56" s="2273"/>
      <c r="BE56" s="2273"/>
      <c r="BF56" s="2273"/>
      <c r="BG56" s="2273"/>
      <c r="BH56" s="2273"/>
      <c r="BI56" s="2273"/>
      <c r="BJ56" s="2273"/>
      <c r="BK56" s="2273"/>
      <c r="BL56" s="2273"/>
    </row>
    <row r="57" spans="8:64" ht="16.899999999999999" customHeight="1" x14ac:dyDescent="0.2">
      <c r="H57" s="2273" t="s">
        <v>1651</v>
      </c>
      <c r="I57" s="2273"/>
      <c r="J57" s="2273"/>
      <c r="K57" s="2273"/>
      <c r="L57" s="2273"/>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c r="AS57" s="2273"/>
      <c r="AT57" s="2273"/>
      <c r="AU57" s="2273"/>
      <c r="AV57" s="2273"/>
      <c r="AW57" s="2273"/>
      <c r="AX57" s="2273"/>
      <c r="AY57" s="2273"/>
      <c r="AZ57" s="2273"/>
      <c r="BA57" s="2273"/>
      <c r="BB57" s="2273"/>
      <c r="BC57" s="2273"/>
      <c r="BD57" s="2273"/>
      <c r="BE57" s="2273"/>
      <c r="BF57" s="2273"/>
      <c r="BG57" s="2273"/>
      <c r="BH57" s="2273"/>
      <c r="BI57" s="2273"/>
      <c r="BJ57" s="2273"/>
      <c r="BK57" s="2273"/>
      <c r="BL57" s="2273"/>
    </row>
    <row r="58" spans="8:64" ht="17.649999999999999" customHeight="1" x14ac:dyDescent="0.2">
      <c r="H58" s="2273" t="s">
        <v>1652</v>
      </c>
      <c r="I58" s="2273"/>
      <c r="J58" s="2273"/>
      <c r="K58" s="2273"/>
      <c r="L58" s="2273"/>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c r="AS58" s="2273"/>
      <c r="AT58" s="2273"/>
      <c r="AU58" s="2273"/>
      <c r="AV58" s="2273"/>
      <c r="AW58" s="2273"/>
      <c r="AX58" s="2273"/>
      <c r="AY58" s="2273"/>
      <c r="AZ58" s="2273"/>
      <c r="BA58" s="2273"/>
      <c r="BB58" s="2273"/>
      <c r="BC58" s="2273"/>
      <c r="BD58" s="2273"/>
      <c r="BE58" s="2273"/>
      <c r="BF58" s="2273"/>
      <c r="BG58" s="2273"/>
      <c r="BH58" s="2273"/>
      <c r="BI58" s="2273"/>
      <c r="BJ58" s="2273"/>
      <c r="BK58" s="2273"/>
      <c r="BL58" s="2273"/>
    </row>
    <row r="59" spans="8:64" ht="29.45" customHeight="1" x14ac:dyDescent="0.2">
      <c r="H59" s="2273" t="s">
        <v>1653</v>
      </c>
      <c r="I59" s="2273"/>
      <c r="J59" s="2273"/>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3"/>
      <c r="AX59" s="2273"/>
      <c r="AY59" s="2273"/>
      <c r="AZ59" s="2273"/>
      <c r="BA59" s="2273"/>
      <c r="BB59" s="2273"/>
      <c r="BC59" s="2273"/>
      <c r="BD59" s="2273"/>
      <c r="BE59" s="2273"/>
      <c r="BF59" s="2273"/>
      <c r="BG59" s="2273"/>
      <c r="BH59" s="2273"/>
      <c r="BI59" s="2273"/>
      <c r="BJ59" s="2273"/>
      <c r="BK59" s="2273"/>
      <c r="BL59" s="2273"/>
    </row>
    <row r="60" spans="8:64" ht="17.649999999999999" customHeight="1" x14ac:dyDescent="0.2">
      <c r="H60" s="2273" t="s">
        <v>1654</v>
      </c>
      <c r="I60" s="2273"/>
      <c r="J60" s="2273"/>
      <c r="K60" s="2273"/>
      <c r="L60" s="22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c r="AS60" s="2273"/>
      <c r="AT60" s="2273"/>
      <c r="AU60" s="2273"/>
      <c r="AV60" s="2273"/>
      <c r="AW60" s="2273"/>
      <c r="AX60" s="2273"/>
      <c r="AY60" s="2273"/>
      <c r="AZ60" s="2273"/>
      <c r="BA60" s="2273"/>
      <c r="BB60" s="2273"/>
      <c r="BC60" s="2273"/>
      <c r="BD60" s="2273"/>
      <c r="BE60" s="2273"/>
      <c r="BF60" s="2273"/>
      <c r="BG60" s="2273"/>
      <c r="BH60" s="2273"/>
      <c r="BI60" s="2273"/>
      <c r="BJ60" s="2273"/>
      <c r="BK60" s="2273"/>
      <c r="BL60" s="2273"/>
    </row>
    <row r="61" spans="8:64" ht="17.649999999999999" customHeight="1" x14ac:dyDescent="0.2">
      <c r="H61" s="2273" t="s">
        <v>1655</v>
      </c>
      <c r="I61" s="2273"/>
      <c r="J61" s="2273"/>
      <c r="K61" s="2273"/>
      <c r="L61" s="22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c r="AS61" s="2273"/>
      <c r="AT61" s="2273"/>
      <c r="AU61" s="2273"/>
      <c r="AV61" s="2273"/>
      <c r="AW61" s="2273"/>
      <c r="AX61" s="2273"/>
      <c r="AY61" s="2273"/>
      <c r="AZ61" s="2273"/>
      <c r="BA61" s="2273"/>
      <c r="BB61" s="2273"/>
      <c r="BC61" s="2273"/>
      <c r="BD61" s="2273"/>
      <c r="BE61" s="2273"/>
      <c r="BF61" s="2273"/>
      <c r="BG61" s="2273"/>
      <c r="BH61" s="2273"/>
      <c r="BI61" s="2273"/>
      <c r="BJ61" s="2273"/>
      <c r="BK61" s="2273"/>
      <c r="BL61" s="2273"/>
    </row>
    <row r="62" spans="8:64" ht="16.899999999999999" customHeight="1" x14ac:dyDescent="0.2">
      <c r="H62" s="2273" t="s">
        <v>1656</v>
      </c>
      <c r="I62" s="2273"/>
      <c r="J62" s="2273"/>
      <c r="K62" s="2273"/>
      <c r="L62" s="2273"/>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c r="AS62" s="2273"/>
      <c r="AT62" s="2273"/>
      <c r="AU62" s="2273"/>
      <c r="AV62" s="2273"/>
      <c r="AW62" s="2273"/>
      <c r="AX62" s="2273"/>
      <c r="AY62" s="2273"/>
      <c r="AZ62" s="2273"/>
      <c r="BA62" s="2273"/>
      <c r="BB62" s="2273"/>
      <c r="BC62" s="2273"/>
      <c r="BD62" s="2273"/>
      <c r="BE62" s="2273"/>
      <c r="BF62" s="2273"/>
      <c r="BG62" s="2273"/>
      <c r="BH62" s="2273"/>
      <c r="BI62" s="2273"/>
      <c r="BJ62" s="2273"/>
      <c r="BK62" s="2273"/>
      <c r="BL62" s="2273"/>
    </row>
    <row r="63" spans="8:64" ht="17.649999999999999" customHeight="1" x14ac:dyDescent="0.2">
      <c r="H63" s="2273" t="s">
        <v>1657</v>
      </c>
      <c r="I63" s="2273"/>
      <c r="J63" s="2273"/>
      <c r="K63" s="2273"/>
      <c r="L63" s="2273"/>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c r="AS63" s="2273"/>
      <c r="AT63" s="2273"/>
      <c r="AU63" s="2273"/>
      <c r="AV63" s="2273"/>
      <c r="AW63" s="2273"/>
      <c r="AX63" s="2273"/>
      <c r="AY63" s="2273"/>
      <c r="AZ63" s="2273"/>
      <c r="BA63" s="2273"/>
      <c r="BB63" s="2273"/>
      <c r="BC63" s="2273"/>
      <c r="BD63" s="2273"/>
      <c r="BE63" s="2273"/>
      <c r="BF63" s="2273"/>
      <c r="BG63" s="2273"/>
      <c r="BH63" s="2273"/>
      <c r="BI63" s="2273"/>
      <c r="BJ63" s="2273"/>
      <c r="BK63" s="2273"/>
      <c r="BL63" s="2273"/>
    </row>
    <row r="64" spans="8:64" ht="16.899999999999999" customHeight="1" x14ac:dyDescent="0.2">
      <c r="H64" s="2273" t="s">
        <v>1658</v>
      </c>
      <c r="I64" s="2273"/>
      <c r="J64" s="2273"/>
      <c r="K64" s="2273"/>
      <c r="L64" s="22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c r="AS64" s="2273"/>
      <c r="AT64" s="2273"/>
      <c r="AU64" s="2273"/>
      <c r="AV64" s="2273"/>
      <c r="AW64" s="2273"/>
      <c r="AX64" s="2273"/>
      <c r="AY64" s="2273"/>
      <c r="AZ64" s="2273"/>
      <c r="BA64" s="2273"/>
      <c r="BB64" s="2273"/>
      <c r="BC64" s="2273"/>
      <c r="BD64" s="2273"/>
      <c r="BE64" s="2273"/>
      <c r="BF64" s="2273"/>
      <c r="BG64" s="2273"/>
      <c r="BH64" s="2273"/>
      <c r="BI64" s="2273"/>
      <c r="BJ64" s="2273"/>
      <c r="BK64" s="2273"/>
      <c r="BL64" s="2273"/>
    </row>
    <row r="65" spans="8:64" ht="17.649999999999999" customHeight="1" x14ac:dyDescent="0.2">
      <c r="H65" s="2273" t="s">
        <v>1659</v>
      </c>
      <c r="I65" s="2273"/>
      <c r="J65" s="2273"/>
      <c r="K65" s="2273"/>
      <c r="L65" s="2273"/>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c r="AS65" s="2273"/>
      <c r="AT65" s="2273"/>
      <c r="AU65" s="2273"/>
      <c r="AV65" s="2273"/>
      <c r="AW65" s="2273"/>
      <c r="AX65" s="2273"/>
      <c r="AY65" s="2273"/>
      <c r="AZ65" s="2273"/>
      <c r="BA65" s="2273"/>
      <c r="BB65" s="2273"/>
      <c r="BC65" s="2273"/>
      <c r="BD65" s="2273"/>
      <c r="BE65" s="2273"/>
      <c r="BF65" s="2273"/>
      <c r="BG65" s="2273"/>
      <c r="BH65" s="2273"/>
      <c r="BI65" s="2273"/>
      <c r="BJ65" s="2273"/>
      <c r="BK65" s="2273"/>
      <c r="BL65" s="2273"/>
    </row>
    <row r="66" spans="8:64" ht="17.649999999999999" customHeight="1" x14ac:dyDescent="0.2">
      <c r="H66" s="2273" t="s">
        <v>1660</v>
      </c>
      <c r="I66" s="2273"/>
      <c r="J66" s="2273"/>
      <c r="K66" s="2273"/>
      <c r="L66" s="2273"/>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c r="AS66" s="2273"/>
      <c r="AT66" s="2273"/>
      <c r="AU66" s="2273"/>
      <c r="AV66" s="2273"/>
      <c r="AW66" s="2273"/>
      <c r="AX66" s="2273"/>
      <c r="AY66" s="2273"/>
      <c r="AZ66" s="2273"/>
      <c r="BA66" s="2273"/>
      <c r="BB66" s="2273"/>
      <c r="BC66" s="2273"/>
      <c r="BD66" s="2273"/>
      <c r="BE66" s="2273"/>
      <c r="BF66" s="2273"/>
      <c r="BG66" s="2273"/>
      <c r="BH66" s="2273"/>
      <c r="BI66" s="2273"/>
      <c r="BJ66" s="2273"/>
      <c r="BK66" s="2273"/>
      <c r="BL66" s="2273"/>
    </row>
    <row r="67" spans="8:64" ht="16.899999999999999" customHeight="1" x14ac:dyDescent="0.2">
      <c r="H67" s="2273" t="s">
        <v>1661</v>
      </c>
      <c r="I67" s="2273"/>
      <c r="J67" s="2273"/>
      <c r="K67" s="2273"/>
      <c r="L67" s="2273"/>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c r="AS67" s="2273"/>
      <c r="AT67" s="2273"/>
      <c r="AU67" s="2273"/>
      <c r="AV67" s="2273"/>
      <c r="AW67" s="2273"/>
      <c r="AX67" s="2273"/>
      <c r="AY67" s="2273"/>
      <c r="AZ67" s="2273"/>
      <c r="BA67" s="2273"/>
      <c r="BB67" s="2273"/>
      <c r="BC67" s="2273"/>
      <c r="BD67" s="2273"/>
      <c r="BE67" s="2273"/>
      <c r="BF67" s="2273"/>
      <c r="BG67" s="2273"/>
      <c r="BH67" s="2273"/>
      <c r="BI67" s="2273"/>
      <c r="BJ67" s="2273"/>
      <c r="BK67" s="2273"/>
      <c r="BL67" s="2273"/>
    </row>
    <row r="68" spans="8:64" ht="17.649999999999999" customHeight="1" x14ac:dyDescent="0.2">
      <c r="H68" s="2273" t="s">
        <v>1662</v>
      </c>
      <c r="I68" s="2273"/>
      <c r="J68" s="2273"/>
      <c r="K68" s="2273"/>
      <c r="L68" s="2273"/>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c r="AS68" s="2273"/>
      <c r="AT68" s="2273"/>
      <c r="AU68" s="2273"/>
      <c r="AV68" s="2273"/>
      <c r="AW68" s="2273"/>
      <c r="AX68" s="2273"/>
      <c r="AY68" s="2273"/>
      <c r="AZ68" s="2273"/>
      <c r="BA68" s="2273"/>
      <c r="BB68" s="2273"/>
      <c r="BC68" s="2273"/>
      <c r="BD68" s="2273"/>
      <c r="BE68" s="2273"/>
      <c r="BF68" s="2273"/>
      <c r="BG68" s="2273"/>
      <c r="BH68" s="2273"/>
      <c r="BI68" s="2273"/>
      <c r="BJ68" s="2273"/>
      <c r="BK68" s="2273"/>
      <c r="BL68" s="2273"/>
    </row>
    <row r="69" spans="8:64" ht="17.649999999999999" customHeight="1" x14ac:dyDescent="0.2">
      <c r="H69" s="2273" t="s">
        <v>1663</v>
      </c>
      <c r="I69" s="2273"/>
      <c r="J69" s="2273"/>
      <c r="K69" s="2273"/>
      <c r="L69" s="2273"/>
      <c r="M69" s="2273"/>
      <c r="N69" s="2273"/>
      <c r="O69" s="2273"/>
      <c r="P69" s="2273"/>
      <c r="Q69" s="2273"/>
      <c r="R69" s="2273"/>
      <c r="S69" s="2273"/>
      <c r="T69" s="2273"/>
      <c r="U69" s="2273"/>
      <c r="V69" s="2273"/>
      <c r="W69" s="2273"/>
      <c r="X69" s="2273"/>
      <c r="Y69" s="2273"/>
      <c r="Z69" s="2273"/>
      <c r="AA69" s="2273"/>
      <c r="AB69" s="2273"/>
      <c r="AC69" s="2273"/>
      <c r="AD69" s="2273"/>
      <c r="AE69" s="2273"/>
      <c r="AF69" s="2273"/>
      <c r="AG69" s="2273"/>
      <c r="AH69" s="2273"/>
      <c r="AI69" s="2273"/>
      <c r="AJ69" s="2273"/>
      <c r="AK69" s="2273"/>
      <c r="AL69" s="2273"/>
      <c r="AM69" s="2273"/>
      <c r="AN69" s="2273"/>
      <c r="AO69" s="2273"/>
      <c r="AP69" s="2273"/>
      <c r="AQ69" s="2273"/>
      <c r="AR69" s="2273"/>
      <c r="AS69" s="2273"/>
      <c r="AT69" s="2273"/>
      <c r="AU69" s="2273"/>
      <c r="AV69" s="2273"/>
      <c r="AW69" s="2273"/>
      <c r="AX69" s="2273"/>
      <c r="AY69" s="2273"/>
      <c r="AZ69" s="2273"/>
      <c r="BA69" s="2273"/>
      <c r="BB69" s="2273"/>
      <c r="BC69" s="2273"/>
      <c r="BD69" s="2273"/>
      <c r="BE69" s="2273"/>
      <c r="BF69" s="2273"/>
      <c r="BG69" s="2273"/>
      <c r="BH69" s="2273"/>
      <c r="BI69" s="2273"/>
      <c r="BJ69" s="2273"/>
      <c r="BK69" s="2273"/>
      <c r="BL69" s="2273"/>
    </row>
    <row r="70" spans="8:64" ht="16.899999999999999" customHeight="1" x14ac:dyDescent="0.2">
      <c r="H70" s="2273" t="s">
        <v>1664</v>
      </c>
      <c r="I70" s="2273"/>
      <c r="J70" s="2273"/>
      <c r="K70" s="2273"/>
      <c r="L70" s="2273"/>
      <c r="M70" s="2273"/>
      <c r="N70" s="2273"/>
      <c r="O70" s="2273"/>
      <c r="P70" s="2273"/>
      <c r="Q70" s="2273"/>
      <c r="R70" s="2273"/>
      <c r="S70" s="2273"/>
      <c r="T70" s="2273"/>
      <c r="U70" s="2273"/>
      <c r="V70" s="2273"/>
      <c r="W70" s="2273"/>
      <c r="X70" s="2273"/>
      <c r="Y70" s="2273"/>
      <c r="Z70" s="2273"/>
      <c r="AA70" s="2273"/>
      <c r="AB70" s="2273"/>
      <c r="AC70" s="2273"/>
      <c r="AD70" s="2273"/>
      <c r="AE70" s="2273"/>
      <c r="AF70" s="2273"/>
      <c r="AG70" s="2273"/>
      <c r="AH70" s="2273"/>
      <c r="AI70" s="2273"/>
      <c r="AJ70" s="2273"/>
      <c r="AK70" s="2273"/>
      <c r="AL70" s="2273"/>
      <c r="AM70" s="2273"/>
      <c r="AN70" s="2273"/>
      <c r="AO70" s="2273"/>
      <c r="AP70" s="2273"/>
      <c r="AQ70" s="2273"/>
      <c r="AR70" s="2273"/>
      <c r="AS70" s="2273"/>
      <c r="AT70" s="2273"/>
      <c r="AU70" s="2273"/>
      <c r="AV70" s="2273"/>
      <c r="AW70" s="2273"/>
      <c r="AX70" s="2273"/>
      <c r="AY70" s="2273"/>
      <c r="AZ70" s="2273"/>
      <c r="BA70" s="2273"/>
      <c r="BB70" s="2273"/>
      <c r="BC70" s="2273"/>
      <c r="BD70" s="2273"/>
      <c r="BE70" s="2273"/>
      <c r="BF70" s="2273"/>
      <c r="BG70" s="2273"/>
      <c r="BH70" s="2273"/>
      <c r="BI70" s="2273"/>
      <c r="BJ70" s="2273"/>
      <c r="BK70" s="2273"/>
      <c r="BL70" s="2273"/>
    </row>
    <row r="71" spans="8:64" ht="17.649999999999999" customHeight="1" x14ac:dyDescent="0.2">
      <c r="H71" s="2273" t="s">
        <v>1665</v>
      </c>
      <c r="I71" s="2273"/>
      <c r="J71" s="2273"/>
      <c r="K71" s="2273"/>
      <c r="L71" s="2273"/>
      <c r="M71" s="2273"/>
      <c r="N71" s="2273"/>
      <c r="O71" s="2273"/>
      <c r="P71" s="2273"/>
      <c r="Q71" s="2273"/>
      <c r="R71" s="2273"/>
      <c r="S71" s="2273"/>
      <c r="T71" s="2273"/>
      <c r="U71" s="2273"/>
      <c r="V71" s="2273"/>
      <c r="W71" s="2273"/>
      <c r="X71" s="2273"/>
      <c r="Y71" s="2273"/>
      <c r="Z71" s="2273"/>
      <c r="AA71" s="2273"/>
      <c r="AB71" s="2273"/>
      <c r="AC71" s="2273"/>
      <c r="AD71" s="2273"/>
      <c r="AE71" s="2273"/>
      <c r="AF71" s="2273"/>
      <c r="AG71" s="2273"/>
      <c r="AH71" s="2273"/>
      <c r="AI71" s="2273"/>
      <c r="AJ71" s="2273"/>
      <c r="AK71" s="2273"/>
      <c r="AL71" s="2273"/>
      <c r="AM71" s="2273"/>
      <c r="AN71" s="2273"/>
      <c r="AO71" s="2273"/>
      <c r="AP71" s="2273"/>
      <c r="AQ71" s="2273"/>
      <c r="AR71" s="2273"/>
      <c r="AS71" s="2273"/>
      <c r="AT71" s="2273"/>
      <c r="AU71" s="2273"/>
      <c r="AV71" s="2273"/>
      <c r="AW71" s="2273"/>
      <c r="AX71" s="2273"/>
      <c r="AY71" s="2273"/>
      <c r="AZ71" s="2273"/>
      <c r="BA71" s="2273"/>
      <c r="BB71" s="2273"/>
      <c r="BC71" s="2273"/>
      <c r="BD71" s="2273"/>
      <c r="BE71" s="2273"/>
      <c r="BF71" s="2273"/>
      <c r="BG71" s="2273"/>
      <c r="BH71" s="2273"/>
      <c r="BI71" s="2273"/>
      <c r="BJ71" s="2273"/>
      <c r="BK71" s="2273"/>
      <c r="BL71" s="2273"/>
    </row>
    <row r="72" spans="8:64" ht="16.899999999999999" customHeight="1" x14ac:dyDescent="0.2">
      <c r="H72" s="2273" t="s">
        <v>1666</v>
      </c>
      <c r="I72" s="2273"/>
      <c r="J72" s="2273"/>
      <c r="K72" s="2273"/>
      <c r="L72" s="2273"/>
      <c r="M72" s="2273"/>
      <c r="N72" s="2273"/>
      <c r="O72" s="2273"/>
      <c r="P72" s="2273"/>
      <c r="Q72" s="2273"/>
      <c r="R72" s="2273"/>
      <c r="S72" s="2273"/>
      <c r="T72" s="2273"/>
      <c r="U72" s="2273"/>
      <c r="V72" s="2273"/>
      <c r="W72" s="2273"/>
      <c r="X72" s="2273"/>
      <c r="Y72" s="2273"/>
      <c r="Z72" s="2273"/>
      <c r="AA72" s="2273"/>
      <c r="AB72" s="2273"/>
      <c r="AC72" s="2273"/>
      <c r="AD72" s="2273"/>
      <c r="AE72" s="2273"/>
      <c r="AF72" s="2273"/>
      <c r="AG72" s="2273"/>
      <c r="AH72" s="2273"/>
      <c r="AI72" s="2273"/>
      <c r="AJ72" s="2273"/>
      <c r="AK72" s="2273"/>
      <c r="AL72" s="2273"/>
      <c r="AM72" s="2273"/>
      <c r="AN72" s="2273"/>
      <c r="AO72" s="2273"/>
      <c r="AP72" s="2273"/>
      <c r="AQ72" s="2273"/>
      <c r="AR72" s="2273"/>
      <c r="AS72" s="2273"/>
      <c r="AT72" s="2273"/>
      <c r="AU72" s="2273"/>
      <c r="AV72" s="2273"/>
      <c r="AW72" s="2273"/>
      <c r="AX72" s="2273"/>
      <c r="AY72" s="2273"/>
      <c r="AZ72" s="2273"/>
      <c r="BA72" s="2273"/>
      <c r="BB72" s="2273"/>
      <c r="BC72" s="2273"/>
      <c r="BD72" s="2273"/>
      <c r="BE72" s="2273"/>
      <c r="BF72" s="2273"/>
      <c r="BG72" s="2273"/>
      <c r="BH72" s="2273"/>
      <c r="BI72" s="2273"/>
      <c r="BJ72" s="2273"/>
      <c r="BK72" s="2273"/>
      <c r="BL72" s="2273"/>
    </row>
    <row r="73" spans="8:64" ht="30.2" customHeight="1" x14ac:dyDescent="0.2">
      <c r="H73" s="2273" t="s">
        <v>1667</v>
      </c>
      <c r="I73" s="2273"/>
      <c r="J73" s="2273"/>
      <c r="K73" s="2273"/>
      <c r="L73" s="2273"/>
      <c r="M73" s="2273"/>
      <c r="N73" s="2273"/>
      <c r="O73" s="2273"/>
      <c r="P73" s="2273"/>
      <c r="Q73" s="2273"/>
      <c r="R73" s="2273"/>
      <c r="S73" s="2273"/>
      <c r="T73" s="2273"/>
      <c r="U73" s="2273"/>
      <c r="V73" s="2273"/>
      <c r="W73" s="2273"/>
      <c r="X73" s="2273"/>
      <c r="Y73" s="2273"/>
      <c r="Z73" s="2273"/>
      <c r="AA73" s="2273"/>
      <c r="AB73" s="2273"/>
      <c r="AC73" s="2273"/>
      <c r="AD73" s="2273"/>
      <c r="AE73" s="2273"/>
      <c r="AF73" s="2273"/>
      <c r="AG73" s="2273"/>
      <c r="AH73" s="2273"/>
      <c r="AI73" s="2273"/>
      <c r="AJ73" s="2273"/>
      <c r="AK73" s="2273"/>
      <c r="AL73" s="2273"/>
      <c r="AM73" s="2273"/>
      <c r="AN73" s="2273"/>
      <c r="AO73" s="2273"/>
      <c r="AP73" s="2273"/>
      <c r="AQ73" s="2273"/>
      <c r="AR73" s="2273"/>
      <c r="AS73" s="2273"/>
      <c r="AT73" s="2273"/>
      <c r="AU73" s="2273"/>
      <c r="AV73" s="2273"/>
      <c r="AW73" s="2273"/>
      <c r="AX73" s="2273"/>
      <c r="AY73" s="2273"/>
      <c r="AZ73" s="2273"/>
      <c r="BA73" s="2273"/>
      <c r="BB73" s="2273"/>
      <c r="BC73" s="2273"/>
      <c r="BD73" s="2273"/>
      <c r="BE73" s="2273"/>
      <c r="BF73" s="2273"/>
      <c r="BG73" s="2273"/>
      <c r="BH73" s="2273"/>
      <c r="BI73" s="2273"/>
      <c r="BJ73" s="2273"/>
      <c r="BK73" s="2273"/>
      <c r="BL73" s="2273"/>
    </row>
    <row r="74" spans="8:64" ht="17.649999999999999" customHeight="1" x14ac:dyDescent="0.2">
      <c r="H74" s="2273" t="s">
        <v>1668</v>
      </c>
      <c r="I74" s="2273"/>
      <c r="J74" s="2273"/>
      <c r="K74" s="2273"/>
      <c r="L74" s="2273"/>
      <c r="M74" s="2273"/>
      <c r="N74" s="2273"/>
      <c r="O74" s="2273"/>
      <c r="P74" s="2273"/>
      <c r="Q74" s="2273"/>
      <c r="R74" s="2273"/>
      <c r="S74" s="2273"/>
      <c r="T74" s="2273"/>
      <c r="U74" s="2273"/>
      <c r="V74" s="2273"/>
      <c r="W74" s="2273"/>
      <c r="X74" s="2273"/>
      <c r="Y74" s="2273"/>
      <c r="Z74" s="2273"/>
      <c r="AA74" s="2273"/>
      <c r="AB74" s="2273"/>
      <c r="AC74" s="2273"/>
      <c r="AD74" s="2273"/>
      <c r="AE74" s="2273"/>
      <c r="AF74" s="2273"/>
      <c r="AG74" s="2273"/>
      <c r="AH74" s="2273"/>
      <c r="AI74" s="2273"/>
      <c r="AJ74" s="2273"/>
      <c r="AK74" s="2273"/>
      <c r="AL74" s="2273"/>
      <c r="AM74" s="2273"/>
      <c r="AN74" s="2273"/>
      <c r="AO74" s="2273"/>
      <c r="AP74" s="2273"/>
      <c r="AQ74" s="2273"/>
      <c r="AR74" s="2273"/>
      <c r="AS74" s="2273"/>
      <c r="AT74" s="2273"/>
      <c r="AU74" s="2273"/>
      <c r="AV74" s="2273"/>
      <c r="AW74" s="2273"/>
      <c r="AX74" s="2273"/>
      <c r="AY74" s="2273"/>
      <c r="AZ74" s="2273"/>
      <c r="BA74" s="2273"/>
      <c r="BB74" s="2273"/>
      <c r="BC74" s="2273"/>
      <c r="BD74" s="2273"/>
      <c r="BE74" s="2273"/>
      <c r="BF74" s="2273"/>
      <c r="BG74" s="2273"/>
      <c r="BH74" s="2273"/>
      <c r="BI74" s="2273"/>
      <c r="BJ74" s="2273"/>
      <c r="BK74" s="2273"/>
      <c r="BL74" s="2273"/>
    </row>
    <row r="75" spans="8:64" ht="29.45" customHeight="1" x14ac:dyDescent="0.2">
      <c r="H75" s="2275" t="s">
        <v>1669</v>
      </c>
      <c r="I75" s="2275"/>
      <c r="J75" s="2275"/>
      <c r="K75" s="2275"/>
      <c r="L75" s="2275"/>
      <c r="M75" s="2275"/>
      <c r="N75" s="2275"/>
      <c r="O75" s="2275"/>
      <c r="P75" s="2275"/>
      <c r="Q75" s="2275"/>
      <c r="R75" s="2275"/>
      <c r="S75" s="2275"/>
      <c r="T75" s="2275"/>
      <c r="U75" s="2275"/>
      <c r="V75" s="2275"/>
      <c r="W75" s="2275"/>
      <c r="X75" s="2275"/>
      <c r="Y75" s="2275"/>
      <c r="Z75" s="2275"/>
      <c r="AA75" s="2275"/>
      <c r="AB75" s="2275"/>
      <c r="AC75" s="2275"/>
      <c r="AD75" s="2275"/>
      <c r="AE75" s="2275"/>
      <c r="AF75" s="2275"/>
      <c r="AG75" s="2275"/>
      <c r="AH75" s="2275"/>
      <c r="AI75" s="2275"/>
      <c r="AJ75" s="2275"/>
      <c r="AK75" s="2275"/>
      <c r="AL75" s="2275"/>
      <c r="AM75" s="2275"/>
      <c r="AN75" s="2275"/>
      <c r="AO75" s="2275"/>
      <c r="AP75" s="2275"/>
      <c r="AQ75" s="2275"/>
      <c r="AR75" s="2275"/>
      <c r="AS75" s="2275"/>
      <c r="AT75" s="2275"/>
      <c r="AU75" s="2275"/>
      <c r="AV75" s="2275"/>
      <c r="AW75" s="2275"/>
      <c r="AX75" s="2275"/>
      <c r="AY75" s="2275"/>
      <c r="AZ75" s="2275"/>
      <c r="BA75" s="2275"/>
      <c r="BB75" s="2275"/>
      <c r="BC75" s="2275"/>
      <c r="BD75" s="2275"/>
      <c r="BE75" s="2275"/>
      <c r="BF75" s="2275"/>
      <c r="BG75" s="2275"/>
      <c r="BH75" s="2275"/>
      <c r="BI75" s="2275"/>
      <c r="BJ75" s="2275"/>
      <c r="BK75" s="2275"/>
      <c r="BL75" s="2275"/>
    </row>
    <row r="76" spans="8:64" ht="17.649999999999999" customHeight="1" x14ac:dyDescent="0.2">
      <c r="H76" s="2273" t="s">
        <v>1670</v>
      </c>
      <c r="I76" s="2273"/>
      <c r="J76" s="2273"/>
      <c r="K76" s="2273"/>
      <c r="L76" s="2273"/>
      <c r="M76" s="2273"/>
      <c r="N76" s="2273"/>
      <c r="O76" s="2273"/>
      <c r="P76" s="2273"/>
      <c r="Q76" s="2273"/>
      <c r="R76" s="2273"/>
      <c r="S76" s="2273"/>
      <c r="T76" s="2273"/>
      <c r="U76" s="2273"/>
      <c r="V76" s="2273"/>
      <c r="W76" s="2273"/>
      <c r="X76" s="2273"/>
      <c r="Y76" s="2273"/>
      <c r="Z76" s="2273"/>
      <c r="AA76" s="2273"/>
      <c r="AB76" s="2273"/>
      <c r="AC76" s="2273"/>
      <c r="AD76" s="2273"/>
      <c r="AE76" s="2273"/>
      <c r="AF76" s="2273"/>
      <c r="AG76" s="2273"/>
      <c r="AH76" s="2273"/>
      <c r="AI76" s="2273"/>
      <c r="AJ76" s="2273"/>
      <c r="AK76" s="2273"/>
      <c r="AL76" s="2273"/>
      <c r="AM76" s="2273"/>
      <c r="AN76" s="2273"/>
      <c r="AO76" s="2273"/>
      <c r="AP76" s="2273"/>
      <c r="AQ76" s="2273"/>
      <c r="AR76" s="2273"/>
      <c r="AS76" s="2273"/>
      <c r="AT76" s="2273"/>
      <c r="AU76" s="2273"/>
      <c r="AV76" s="2273"/>
      <c r="AW76" s="2273"/>
      <c r="AX76" s="2273"/>
      <c r="AY76" s="2273"/>
      <c r="AZ76" s="2273"/>
      <c r="BA76" s="2273"/>
      <c r="BB76" s="2273"/>
      <c r="BC76" s="2273"/>
      <c r="BD76" s="2273"/>
      <c r="BE76" s="2273"/>
      <c r="BF76" s="2273"/>
      <c r="BG76" s="2273"/>
      <c r="BH76" s="2273"/>
      <c r="BI76" s="2273"/>
      <c r="BJ76" s="2273"/>
      <c r="BK76" s="2273"/>
      <c r="BL76" s="2273"/>
    </row>
    <row r="77" spans="8:64" ht="29.45" customHeight="1" x14ac:dyDescent="0.2">
      <c r="H77" s="2273" t="s">
        <v>1671</v>
      </c>
      <c r="I77" s="2273"/>
      <c r="J77" s="2273"/>
      <c r="K77" s="2273"/>
      <c r="L77" s="2273"/>
      <c r="M77" s="2273"/>
      <c r="N77" s="2273"/>
      <c r="O77" s="2273"/>
      <c r="P77" s="2273"/>
      <c r="Q77" s="2273"/>
      <c r="R77" s="2273"/>
      <c r="S77" s="2273"/>
      <c r="T77" s="2273"/>
      <c r="U77" s="2273"/>
      <c r="V77" s="2273"/>
      <c r="W77" s="2273"/>
      <c r="X77" s="2273"/>
      <c r="Y77" s="2273"/>
      <c r="Z77" s="2273"/>
      <c r="AA77" s="2273"/>
      <c r="AB77" s="2273"/>
      <c r="AC77" s="2273"/>
      <c r="AD77" s="2273"/>
      <c r="AE77" s="2273"/>
      <c r="AF77" s="2273"/>
      <c r="AG77" s="2273"/>
      <c r="AH77" s="2273"/>
      <c r="AI77" s="2273"/>
      <c r="AJ77" s="2273"/>
      <c r="AK77" s="2273"/>
      <c r="AL77" s="2273"/>
      <c r="AM77" s="2273"/>
      <c r="AN77" s="2273"/>
      <c r="AO77" s="2273"/>
      <c r="AP77" s="2273"/>
      <c r="AQ77" s="2273"/>
      <c r="AR77" s="2273"/>
      <c r="AS77" s="2273"/>
      <c r="AT77" s="2273"/>
      <c r="AU77" s="2273"/>
      <c r="AV77" s="2273"/>
      <c r="AW77" s="2273"/>
      <c r="AX77" s="2273"/>
      <c r="AY77" s="2273"/>
      <c r="AZ77" s="2273"/>
      <c r="BA77" s="2273"/>
      <c r="BB77" s="2273"/>
      <c r="BC77" s="2273"/>
      <c r="BD77" s="2273"/>
      <c r="BE77" s="2273"/>
      <c r="BF77" s="2273"/>
      <c r="BG77" s="2273"/>
      <c r="BH77" s="2273"/>
      <c r="BI77" s="2273"/>
      <c r="BJ77" s="2273"/>
      <c r="BK77" s="2273"/>
      <c r="BL77" s="2273"/>
    </row>
    <row r="78" spans="8:64" ht="17.649999999999999" customHeight="1" x14ac:dyDescent="0.2">
      <c r="H78" s="2273" t="s">
        <v>1672</v>
      </c>
      <c r="I78" s="2273"/>
      <c r="J78" s="2273"/>
      <c r="K78" s="2273"/>
      <c r="L78" s="2273"/>
      <c r="M78" s="2273"/>
      <c r="N78" s="2273"/>
      <c r="O78" s="2273"/>
      <c r="P78" s="2273"/>
      <c r="Q78" s="2273"/>
      <c r="R78" s="2273"/>
      <c r="S78" s="2273"/>
      <c r="T78" s="2273"/>
      <c r="U78" s="2273"/>
      <c r="V78" s="2273"/>
      <c r="W78" s="2273"/>
      <c r="X78" s="2273"/>
      <c r="Y78" s="2273"/>
      <c r="Z78" s="2273"/>
      <c r="AA78" s="2273"/>
      <c r="AB78" s="2273"/>
      <c r="AC78" s="2273"/>
      <c r="AD78" s="2273"/>
      <c r="AE78" s="2273"/>
      <c r="AF78" s="2273"/>
      <c r="AG78" s="2273"/>
      <c r="AH78" s="2273"/>
      <c r="AI78" s="2273"/>
      <c r="AJ78" s="2273"/>
      <c r="AK78" s="2273"/>
      <c r="AL78" s="2273"/>
      <c r="AM78" s="2273"/>
      <c r="AN78" s="2273"/>
      <c r="AO78" s="2273"/>
      <c r="AP78" s="2273"/>
      <c r="AQ78" s="2273"/>
      <c r="AR78" s="2273"/>
      <c r="AS78" s="2273"/>
      <c r="AT78" s="2273"/>
      <c r="AU78" s="2273"/>
      <c r="AV78" s="2273"/>
      <c r="AW78" s="2273"/>
      <c r="AX78" s="2273"/>
      <c r="AY78" s="2273"/>
      <c r="AZ78" s="2273"/>
      <c r="BA78" s="2273"/>
      <c r="BB78" s="2273"/>
      <c r="BC78" s="2273"/>
      <c r="BD78" s="2273"/>
      <c r="BE78" s="2273"/>
      <c r="BF78" s="2273"/>
      <c r="BG78" s="2273"/>
      <c r="BH78" s="2273"/>
      <c r="BI78" s="2273"/>
      <c r="BJ78" s="2273"/>
      <c r="BK78" s="2273"/>
      <c r="BL78" s="2273"/>
    </row>
    <row r="79" spans="8:64" ht="17.649999999999999" customHeight="1" x14ac:dyDescent="0.2">
      <c r="H79" s="2273" t="s">
        <v>1673</v>
      </c>
      <c r="I79" s="2273"/>
      <c r="J79" s="2273"/>
      <c r="K79" s="2273"/>
      <c r="L79" s="2273"/>
      <c r="M79" s="2273"/>
      <c r="N79" s="2273"/>
      <c r="O79" s="2273"/>
      <c r="P79" s="2273"/>
      <c r="Q79" s="2273"/>
      <c r="R79" s="2273"/>
      <c r="S79" s="2273"/>
      <c r="T79" s="2273"/>
      <c r="U79" s="2273"/>
      <c r="V79" s="2273"/>
      <c r="W79" s="2273"/>
      <c r="X79" s="2273"/>
      <c r="Y79" s="2273"/>
      <c r="Z79" s="2273"/>
      <c r="AA79" s="2273"/>
      <c r="AB79" s="2273"/>
      <c r="AC79" s="2273"/>
      <c r="AD79" s="2273"/>
      <c r="AE79" s="2273"/>
      <c r="AF79" s="2273"/>
      <c r="AG79" s="2273"/>
      <c r="AH79" s="2273"/>
      <c r="AI79" s="2273"/>
      <c r="AJ79" s="2273"/>
      <c r="AK79" s="2273"/>
      <c r="AL79" s="2273"/>
      <c r="AM79" s="2273"/>
      <c r="AN79" s="2273"/>
      <c r="AO79" s="2273"/>
      <c r="AP79" s="2273"/>
      <c r="AQ79" s="2273"/>
      <c r="AR79" s="2273"/>
      <c r="AS79" s="2273"/>
      <c r="AT79" s="2273"/>
      <c r="AU79" s="2273"/>
      <c r="AV79" s="2273"/>
      <c r="AW79" s="2273"/>
      <c r="AX79" s="2273"/>
      <c r="AY79" s="2273"/>
      <c r="AZ79" s="2273"/>
      <c r="BA79" s="2273"/>
      <c r="BB79" s="2273"/>
      <c r="BC79" s="2273"/>
      <c r="BD79" s="2273"/>
      <c r="BE79" s="2273"/>
      <c r="BF79" s="2273"/>
      <c r="BG79" s="2273"/>
      <c r="BH79" s="2273"/>
      <c r="BI79" s="2273"/>
      <c r="BJ79" s="2273"/>
      <c r="BK79" s="2273"/>
      <c r="BL79" s="2273"/>
    </row>
    <row r="80" spans="8:64" ht="29.45" customHeight="1" x14ac:dyDescent="0.2">
      <c r="H80" s="2273" t="s">
        <v>1674</v>
      </c>
      <c r="I80" s="2273"/>
      <c r="J80" s="2273"/>
      <c r="K80" s="2273"/>
      <c r="L80" s="2273"/>
      <c r="M80" s="2273"/>
      <c r="N80" s="2273"/>
      <c r="O80" s="2273"/>
      <c r="P80" s="2273"/>
      <c r="Q80" s="2273"/>
      <c r="R80" s="2273"/>
      <c r="S80" s="2273"/>
      <c r="T80" s="2273"/>
      <c r="U80" s="2273"/>
      <c r="V80" s="2273"/>
      <c r="W80" s="2273"/>
      <c r="X80" s="2273"/>
      <c r="Y80" s="2273"/>
      <c r="Z80" s="2273"/>
      <c r="AA80" s="2273"/>
      <c r="AB80" s="2273"/>
      <c r="AC80" s="2273"/>
      <c r="AD80" s="2273"/>
      <c r="AE80" s="2273"/>
      <c r="AF80" s="2273"/>
      <c r="AG80" s="2273"/>
      <c r="AH80" s="2273"/>
      <c r="AI80" s="2273"/>
      <c r="AJ80" s="2273"/>
      <c r="AK80" s="2273"/>
      <c r="AL80" s="2273"/>
      <c r="AM80" s="2273"/>
      <c r="AN80" s="2273"/>
      <c r="AO80" s="2273"/>
      <c r="AP80" s="2273"/>
      <c r="AQ80" s="2273"/>
      <c r="AR80" s="2273"/>
      <c r="AS80" s="2273"/>
      <c r="AT80" s="2273"/>
      <c r="AU80" s="2273"/>
      <c r="AV80" s="2273"/>
      <c r="AW80" s="2273"/>
      <c r="AX80" s="2273"/>
      <c r="AY80" s="2273"/>
      <c r="AZ80" s="2273"/>
      <c r="BA80" s="2273"/>
      <c r="BB80" s="2273"/>
      <c r="BC80" s="2273"/>
      <c r="BD80" s="2273"/>
      <c r="BE80" s="2273"/>
      <c r="BF80" s="2273"/>
      <c r="BG80" s="2273"/>
      <c r="BH80" s="2273"/>
      <c r="BI80" s="2273"/>
      <c r="BJ80" s="2273"/>
      <c r="BK80" s="2273"/>
      <c r="BL80" s="2273"/>
    </row>
    <row r="81" spans="8:64" ht="17.649999999999999" customHeight="1" x14ac:dyDescent="0.2">
      <c r="H81" s="2275" t="s">
        <v>1675</v>
      </c>
      <c r="I81" s="2275"/>
      <c r="J81" s="2275"/>
      <c r="K81" s="2275"/>
      <c r="L81" s="2275"/>
      <c r="M81" s="2275"/>
      <c r="N81" s="2275"/>
      <c r="O81" s="2275"/>
      <c r="P81" s="2275"/>
      <c r="Q81" s="2275"/>
      <c r="R81" s="2275"/>
      <c r="S81" s="2275"/>
      <c r="T81" s="2275"/>
      <c r="U81" s="2275"/>
      <c r="V81" s="2275"/>
      <c r="W81" s="2275"/>
      <c r="X81" s="2275"/>
      <c r="Y81" s="2275"/>
      <c r="Z81" s="2275"/>
      <c r="AA81" s="2275"/>
      <c r="AB81" s="2275"/>
      <c r="AC81" s="2275"/>
      <c r="AD81" s="2275"/>
      <c r="AE81" s="2275"/>
      <c r="AF81" s="2275"/>
      <c r="AG81" s="2275"/>
      <c r="AH81" s="2275"/>
      <c r="AI81" s="2275"/>
      <c r="AJ81" s="2275"/>
      <c r="AK81" s="2275"/>
      <c r="AL81" s="2275"/>
      <c r="AM81" s="2275"/>
      <c r="AN81" s="2275"/>
      <c r="AO81" s="2275"/>
      <c r="AP81" s="2275"/>
      <c r="AQ81" s="2275"/>
      <c r="AR81" s="2275"/>
      <c r="AS81" s="2275"/>
      <c r="AT81" s="2275"/>
      <c r="AU81" s="2275"/>
      <c r="AV81" s="2275"/>
      <c r="AW81" s="2275"/>
      <c r="AX81" s="2275"/>
      <c r="AY81" s="2275"/>
      <c r="AZ81" s="2275"/>
      <c r="BA81" s="2275"/>
      <c r="BB81" s="2275"/>
      <c r="BC81" s="2275"/>
      <c r="BD81" s="2275"/>
      <c r="BE81" s="2275"/>
      <c r="BF81" s="2275"/>
      <c r="BG81" s="2275"/>
      <c r="BH81" s="2275"/>
      <c r="BI81" s="2275"/>
      <c r="BJ81" s="2275"/>
      <c r="BK81" s="2275"/>
      <c r="BL81" s="2275"/>
    </row>
    <row r="82" spans="8:64" ht="16.899999999999999" customHeight="1" x14ac:dyDescent="0.2">
      <c r="H82" s="2275" t="s">
        <v>1676</v>
      </c>
      <c r="I82" s="2275"/>
      <c r="J82" s="2275"/>
      <c r="K82" s="2275"/>
      <c r="L82" s="2275"/>
      <c r="M82" s="2275"/>
      <c r="N82" s="2275"/>
      <c r="O82" s="2275"/>
      <c r="P82" s="2275"/>
      <c r="Q82" s="2275"/>
      <c r="R82" s="2275"/>
      <c r="S82" s="2275"/>
      <c r="T82" s="2275"/>
      <c r="U82" s="2275"/>
      <c r="V82" s="2275"/>
      <c r="W82" s="2275"/>
      <c r="X82" s="2275"/>
      <c r="Y82" s="2275"/>
      <c r="Z82" s="2275"/>
      <c r="AA82" s="2275"/>
      <c r="AB82" s="2275"/>
      <c r="AC82" s="2275"/>
      <c r="AD82" s="2275"/>
      <c r="AE82" s="2275"/>
      <c r="AF82" s="2275"/>
      <c r="AG82" s="2275"/>
      <c r="AH82" s="2275"/>
      <c r="AI82" s="2275"/>
      <c r="AJ82" s="2275"/>
      <c r="AK82" s="2275"/>
      <c r="AL82" s="2275"/>
      <c r="AM82" s="2275"/>
      <c r="AN82" s="2275"/>
      <c r="AO82" s="2275"/>
      <c r="AP82" s="2275"/>
      <c r="AQ82" s="2275"/>
      <c r="AR82" s="2275"/>
      <c r="AS82" s="2275"/>
      <c r="AT82" s="2275"/>
      <c r="AU82" s="2275"/>
      <c r="AV82" s="2275"/>
      <c r="AW82" s="2275"/>
      <c r="AX82" s="2275"/>
      <c r="AY82" s="2275"/>
      <c r="AZ82" s="2275"/>
      <c r="BA82" s="2275"/>
      <c r="BB82" s="2285" t="s">
        <v>1677</v>
      </c>
      <c r="BC82" s="2285"/>
      <c r="BD82" s="2285"/>
      <c r="BE82" s="2285"/>
      <c r="BF82" s="2285"/>
      <c r="BG82" s="2285"/>
      <c r="BH82" s="2285"/>
      <c r="BI82" s="2285"/>
      <c r="BJ82" s="2285"/>
      <c r="BK82" s="2285"/>
      <c r="BL82" s="2285"/>
    </row>
    <row r="83" spans="8:64" ht="2.85" customHeight="1" x14ac:dyDescent="0.2">
      <c r="H83" s="1325"/>
      <c r="I83" s="1325"/>
      <c r="J83" s="1325"/>
      <c r="K83" s="1325"/>
      <c r="L83" s="1325"/>
      <c r="M83" s="1325"/>
      <c r="N83" s="1325"/>
      <c r="O83" s="1325"/>
      <c r="P83" s="1325"/>
      <c r="Q83" s="1325"/>
      <c r="R83" s="1325"/>
      <c r="S83" s="1325"/>
      <c r="T83" s="1325"/>
      <c r="U83" s="1325"/>
      <c r="V83" s="1325"/>
      <c r="W83" s="1325"/>
      <c r="X83" s="1325"/>
      <c r="Y83" s="1325"/>
      <c r="Z83" s="1325"/>
      <c r="AA83" s="1325"/>
      <c r="AB83" s="1325"/>
      <c r="AC83" s="1325"/>
      <c r="AD83" s="1325"/>
      <c r="AE83" s="1325"/>
      <c r="AF83" s="1325"/>
      <c r="AG83" s="1325"/>
      <c r="AH83" s="1325"/>
      <c r="AI83" s="1325"/>
      <c r="AJ83" s="1325"/>
      <c r="AK83" s="1325"/>
      <c r="AL83" s="1325"/>
      <c r="AM83" s="1325"/>
      <c r="AN83" s="1325"/>
      <c r="AO83" s="1325"/>
      <c r="AP83" s="1325"/>
      <c r="AQ83" s="1325"/>
      <c r="AR83" s="1325"/>
      <c r="AS83" s="1325"/>
      <c r="AT83" s="1325"/>
      <c r="AU83" s="1325"/>
      <c r="AV83" s="1325"/>
      <c r="AW83" s="1325"/>
      <c r="AX83" s="1325"/>
      <c r="AY83" s="1325"/>
      <c r="AZ83" s="1325"/>
      <c r="BA83" s="1325"/>
      <c r="BB83" s="1325"/>
      <c r="BC83" s="1325"/>
      <c r="BD83" s="1325"/>
      <c r="BE83" s="1325"/>
      <c r="BF83" s="1325"/>
      <c r="BG83" s="1325"/>
      <c r="BH83" s="1325"/>
      <c r="BI83" s="1325"/>
      <c r="BJ83" s="1325"/>
      <c r="BK83" s="1325"/>
      <c r="BL83" s="1325"/>
    </row>
    <row r="84" spans="8:64" ht="17.649999999999999" customHeight="1" x14ac:dyDescent="0.2">
      <c r="H84" s="2284" t="s">
        <v>48</v>
      </c>
      <c r="I84" s="2284"/>
      <c r="J84" s="2284"/>
      <c r="K84" s="2284"/>
      <c r="L84" s="2284"/>
      <c r="M84" s="2284"/>
      <c r="N84" s="2284"/>
      <c r="O84" s="2284"/>
      <c r="P84" s="2284"/>
      <c r="Q84" s="2284"/>
      <c r="R84" s="2284"/>
      <c r="S84" s="2284"/>
      <c r="T84" s="2284"/>
      <c r="U84" s="2284"/>
      <c r="V84" s="2284"/>
      <c r="W84" s="2284"/>
      <c r="X84" s="2284"/>
      <c r="Y84" s="2284"/>
      <c r="Z84" s="2284"/>
      <c r="AA84" s="2284"/>
      <c r="AB84" s="2284"/>
      <c r="AC84" s="2284"/>
      <c r="AD84" s="2284"/>
      <c r="AE84" s="2284"/>
      <c r="AF84" s="2284"/>
      <c r="AG84" s="2284"/>
      <c r="AH84" s="2284"/>
      <c r="AI84" s="2284"/>
      <c r="AJ84" s="2284"/>
      <c r="AK84" s="2284"/>
      <c r="AL84" s="2284"/>
      <c r="AM84" s="2284"/>
      <c r="AN84" s="2284" t="s">
        <v>548</v>
      </c>
      <c r="AO84" s="2284"/>
      <c r="AP84" s="2284"/>
      <c r="AQ84" s="2284"/>
      <c r="AR84" s="2284"/>
      <c r="AS84" s="2284"/>
      <c r="AT84" s="2284"/>
      <c r="AU84" s="2284"/>
      <c r="AV84" s="2284"/>
      <c r="AW84" s="2284"/>
      <c r="AX84" s="2284"/>
      <c r="AY84" s="2284"/>
      <c r="AZ84" s="2284"/>
      <c r="BA84" s="2284"/>
      <c r="BB84" s="2284"/>
      <c r="BC84" s="2284" t="s">
        <v>547</v>
      </c>
      <c r="BD84" s="2284"/>
      <c r="BE84" s="2284"/>
      <c r="BF84" s="2284"/>
      <c r="BG84" s="2284"/>
      <c r="BH84" s="2284"/>
      <c r="BI84" s="2284"/>
      <c r="BJ84" s="2284"/>
      <c r="BK84" s="2284"/>
      <c r="BL84" s="2284"/>
    </row>
    <row r="85" spans="8:64" ht="17.649999999999999" customHeight="1" x14ac:dyDescent="0.2">
      <c r="H85" s="2280" t="s">
        <v>583</v>
      </c>
      <c r="I85" s="2280"/>
      <c r="J85" s="2280"/>
      <c r="K85" s="2280"/>
      <c r="L85" s="2280"/>
      <c r="M85" s="2280"/>
      <c r="N85" s="2280"/>
      <c r="O85" s="2280"/>
      <c r="P85" s="2280"/>
      <c r="Q85" s="2280"/>
      <c r="R85" s="2280"/>
      <c r="S85" s="2280"/>
      <c r="T85" s="2280"/>
      <c r="U85" s="2280"/>
      <c r="V85" s="2280"/>
      <c r="W85" s="2280"/>
      <c r="X85" s="2280"/>
      <c r="Y85" s="2280"/>
      <c r="Z85" s="2280"/>
      <c r="AA85" s="2280"/>
      <c r="AB85" s="2280"/>
      <c r="AC85" s="2280"/>
      <c r="AD85" s="2280"/>
      <c r="AE85" s="2280"/>
      <c r="AF85" s="2280"/>
      <c r="AG85" s="2280"/>
      <c r="AH85" s="2280"/>
      <c r="AI85" s="2280"/>
      <c r="AJ85" s="2280"/>
      <c r="AK85" s="2280"/>
      <c r="AL85" s="2280"/>
      <c r="AM85" s="2280"/>
      <c r="AN85" s="2281">
        <f>BCĐTK!AH43</f>
        <v>879268837</v>
      </c>
      <c r="AO85" s="2281"/>
      <c r="AP85" s="2281"/>
      <c r="AQ85" s="2281"/>
      <c r="AR85" s="2281"/>
      <c r="AS85" s="2281"/>
      <c r="AT85" s="2281"/>
      <c r="AU85" s="2281"/>
      <c r="AV85" s="2281"/>
      <c r="AW85" s="2281"/>
      <c r="AX85" s="2281"/>
      <c r="AY85" s="2281"/>
      <c r="AZ85" s="2281"/>
      <c r="BA85" s="2281"/>
      <c r="BB85" s="2281"/>
      <c r="BC85" s="2281">
        <f>BCĐTK!R43</f>
        <v>879268837</v>
      </c>
      <c r="BD85" s="2281"/>
      <c r="BE85" s="2281"/>
      <c r="BF85" s="2281"/>
      <c r="BG85" s="2281"/>
      <c r="BH85" s="2281"/>
      <c r="BI85" s="2281"/>
      <c r="BJ85" s="2281"/>
      <c r="BK85" s="2281"/>
      <c r="BL85" s="2281"/>
    </row>
    <row r="86" spans="8:64" ht="16.899999999999999" customHeight="1" x14ac:dyDescent="0.2">
      <c r="H86" s="2280" t="s">
        <v>1678</v>
      </c>
      <c r="I86" s="2280"/>
      <c r="J86" s="2280"/>
      <c r="K86" s="2280"/>
      <c r="L86" s="2280"/>
      <c r="M86" s="2280"/>
      <c r="N86" s="2280"/>
      <c r="O86" s="2280"/>
      <c r="P86" s="2280"/>
      <c r="Q86" s="2280"/>
      <c r="R86" s="2280"/>
      <c r="S86" s="2280"/>
      <c r="T86" s="2280"/>
      <c r="U86" s="2280"/>
      <c r="V86" s="2280"/>
      <c r="W86" s="2280"/>
      <c r="X86" s="2280"/>
      <c r="Y86" s="2280"/>
      <c r="Z86" s="2280"/>
      <c r="AA86" s="2280"/>
      <c r="AB86" s="2280"/>
      <c r="AC86" s="2280"/>
      <c r="AD86" s="2280"/>
      <c r="AE86" s="2280"/>
      <c r="AF86" s="2280"/>
      <c r="AG86" s="2280"/>
      <c r="AH86" s="2280"/>
      <c r="AI86" s="2280"/>
      <c r="AJ86" s="2280"/>
      <c r="AK86" s="2280"/>
      <c r="AL86" s="2280"/>
      <c r="AM86" s="2280"/>
      <c r="AN86" s="2281">
        <f>BCĐTK!AH47</f>
        <v>172646</v>
      </c>
      <c r="AO86" s="2281"/>
      <c r="AP86" s="2281"/>
      <c r="AQ86" s="2281"/>
      <c r="AR86" s="2281"/>
      <c r="AS86" s="2281"/>
      <c r="AT86" s="2281"/>
      <c r="AU86" s="2281"/>
      <c r="AV86" s="2281"/>
      <c r="AW86" s="2281"/>
      <c r="AX86" s="2281"/>
      <c r="AY86" s="2281"/>
      <c r="AZ86" s="2281"/>
      <c r="BA86" s="2281"/>
      <c r="BB86" s="2281"/>
      <c r="BC86" s="2281">
        <f>BCĐTK!R47</f>
        <v>172646</v>
      </c>
      <c r="BD86" s="2281"/>
      <c r="BE86" s="2281"/>
      <c r="BF86" s="2281"/>
      <c r="BG86" s="2281"/>
      <c r="BH86" s="2281"/>
      <c r="BI86" s="2281"/>
      <c r="BJ86" s="2281"/>
      <c r="BK86" s="2281"/>
      <c r="BL86" s="2281"/>
    </row>
    <row r="87" spans="8:64" ht="17.649999999999999" customHeight="1" x14ac:dyDescent="0.2">
      <c r="H87" s="2282" t="s">
        <v>1679</v>
      </c>
      <c r="I87" s="2282"/>
      <c r="J87" s="2282"/>
      <c r="K87" s="2282"/>
      <c r="L87" s="2282"/>
      <c r="M87" s="2282"/>
      <c r="N87" s="2282"/>
      <c r="O87" s="2282"/>
      <c r="P87" s="2282"/>
      <c r="Q87" s="2282"/>
      <c r="R87" s="2282"/>
      <c r="S87" s="2282"/>
      <c r="T87" s="2282"/>
      <c r="U87" s="2282"/>
      <c r="V87" s="2282"/>
      <c r="W87" s="2282"/>
      <c r="X87" s="2282"/>
      <c r="Y87" s="2282"/>
      <c r="Z87" s="2282"/>
      <c r="AA87" s="2282"/>
      <c r="AB87" s="2282"/>
      <c r="AC87" s="2282"/>
      <c r="AD87" s="2282"/>
      <c r="AE87" s="2282"/>
      <c r="AF87" s="2282"/>
      <c r="AG87" s="2282"/>
      <c r="AH87" s="2282"/>
      <c r="AI87" s="2282"/>
      <c r="AJ87" s="2282"/>
      <c r="AK87" s="2282"/>
      <c r="AL87" s="2282"/>
      <c r="AM87" s="2282"/>
      <c r="AN87" s="2283">
        <f>BCĐTK!AH56</f>
        <v>0</v>
      </c>
      <c r="AO87" s="2283"/>
      <c r="AP87" s="2283"/>
      <c r="AQ87" s="2283"/>
      <c r="AR87" s="2283"/>
      <c r="AS87" s="2283"/>
      <c r="AT87" s="2283"/>
      <c r="AU87" s="2283"/>
      <c r="AV87" s="2283"/>
      <c r="AW87" s="2283"/>
      <c r="AX87" s="2283"/>
      <c r="AY87" s="2283"/>
      <c r="AZ87" s="2283"/>
      <c r="BA87" s="2283"/>
      <c r="BB87" s="2283"/>
      <c r="BC87" s="2283">
        <f>BCĐTK!R56</f>
        <v>0</v>
      </c>
      <c r="BD87" s="2283"/>
      <c r="BE87" s="2283"/>
      <c r="BF87" s="2283"/>
      <c r="BG87" s="2283"/>
      <c r="BH87" s="2283"/>
      <c r="BI87" s="2283"/>
      <c r="BJ87" s="2283"/>
      <c r="BK87" s="2283"/>
      <c r="BL87" s="2283"/>
    </row>
    <row r="88" spans="8:64" ht="16.899999999999999" customHeight="1" x14ac:dyDescent="0.2">
      <c r="H88" s="2286" t="s">
        <v>513</v>
      </c>
      <c r="I88" s="2286"/>
      <c r="J88" s="2286"/>
      <c r="K88" s="2286"/>
      <c r="L88" s="2286"/>
      <c r="M88" s="2286"/>
      <c r="N88" s="2286"/>
      <c r="O88" s="2286"/>
      <c r="P88" s="2286"/>
      <c r="Q88" s="2286"/>
      <c r="R88" s="2286"/>
      <c r="S88" s="2286"/>
      <c r="T88" s="2286"/>
      <c r="U88" s="2286"/>
      <c r="V88" s="2286"/>
      <c r="W88" s="2286"/>
      <c r="X88" s="2286"/>
      <c r="Y88" s="2286"/>
      <c r="Z88" s="2286"/>
      <c r="AA88" s="2286"/>
      <c r="AB88" s="2286"/>
      <c r="AC88" s="2286"/>
      <c r="AD88" s="2286"/>
      <c r="AE88" s="2286"/>
      <c r="AF88" s="2286"/>
      <c r="AG88" s="2286"/>
      <c r="AH88" s="2286"/>
      <c r="AI88" s="2286"/>
      <c r="AJ88" s="2286"/>
      <c r="AK88" s="2286"/>
      <c r="AL88" s="2286"/>
      <c r="AM88" s="2286"/>
      <c r="AN88" s="2287">
        <f>SUM(AN85:BB87)</f>
        <v>879441483</v>
      </c>
      <c r="AO88" s="2287"/>
      <c r="AP88" s="2287"/>
      <c r="AQ88" s="2287"/>
      <c r="AR88" s="2287"/>
      <c r="AS88" s="2287"/>
      <c r="AT88" s="2287"/>
      <c r="AU88" s="2287"/>
      <c r="AV88" s="2287"/>
      <c r="AW88" s="2287"/>
      <c r="AX88" s="2287"/>
      <c r="AY88" s="2287"/>
      <c r="AZ88" s="2287"/>
      <c r="BA88" s="2287"/>
      <c r="BB88" s="2287"/>
      <c r="BC88" s="2287">
        <f>SUM(BC85:BL87)</f>
        <v>879441483</v>
      </c>
      <c r="BD88" s="2287"/>
      <c r="BE88" s="2287"/>
      <c r="BF88" s="2287"/>
      <c r="BG88" s="2287"/>
      <c r="BH88" s="2287"/>
      <c r="BI88" s="2287"/>
      <c r="BJ88" s="2287"/>
      <c r="BK88" s="2287"/>
      <c r="BL88" s="2287"/>
    </row>
    <row r="89" spans="8:64" ht="8.85" customHeight="1" x14ac:dyDescent="0.2">
      <c r="H89" s="1326"/>
      <c r="I89" s="1326"/>
      <c r="J89" s="1326"/>
      <c r="K89" s="1326"/>
      <c r="L89" s="1326"/>
      <c r="M89" s="1326"/>
      <c r="N89" s="1326"/>
      <c r="O89" s="1326"/>
      <c r="P89" s="1326"/>
      <c r="Q89" s="1326"/>
      <c r="R89" s="1326"/>
      <c r="S89" s="1326"/>
      <c r="T89" s="1326"/>
      <c r="U89" s="1326"/>
      <c r="V89" s="1326"/>
      <c r="W89" s="1326"/>
      <c r="X89" s="1326"/>
      <c r="Y89" s="1326"/>
      <c r="Z89" s="1326"/>
      <c r="AA89" s="1326"/>
      <c r="AB89" s="1326"/>
      <c r="AC89" s="1326"/>
      <c r="AD89" s="1326"/>
      <c r="AE89" s="1326"/>
      <c r="AF89" s="1326"/>
      <c r="AG89" s="1326"/>
      <c r="AH89" s="1326"/>
      <c r="AI89" s="1326"/>
      <c r="AJ89" s="1326"/>
      <c r="AK89" s="1326"/>
      <c r="AL89" s="1326"/>
      <c r="AM89" s="1326"/>
      <c r="AN89" s="1326"/>
      <c r="AO89" s="1326"/>
      <c r="AP89" s="1326"/>
      <c r="AQ89" s="1326"/>
      <c r="AR89" s="1326"/>
      <c r="AS89" s="1326"/>
      <c r="AT89" s="1326"/>
      <c r="AU89" s="1326"/>
      <c r="AV89" s="1326"/>
      <c r="AW89" s="1326"/>
      <c r="AX89" s="1326"/>
      <c r="AY89" s="1326"/>
      <c r="AZ89" s="1326"/>
      <c r="BA89" s="1326"/>
      <c r="BB89" s="1326"/>
      <c r="BC89" s="1326"/>
      <c r="BD89" s="1326"/>
      <c r="BE89" s="1326"/>
      <c r="BF89" s="1326"/>
      <c r="BG89" s="1326"/>
      <c r="BH89" s="1326"/>
      <c r="BI89" s="1326"/>
      <c r="BJ89" s="1326"/>
      <c r="BK89" s="1326"/>
      <c r="BL89" s="1326"/>
    </row>
    <row r="90" spans="8:64" ht="17.649999999999999" customHeight="1" x14ac:dyDescent="0.2">
      <c r="H90" s="2288" t="s">
        <v>1680</v>
      </c>
      <c r="I90" s="2288"/>
      <c r="J90" s="2288"/>
      <c r="K90" s="2288"/>
      <c r="L90" s="2288"/>
      <c r="M90" s="2288"/>
      <c r="N90" s="2288"/>
      <c r="O90" s="2288"/>
      <c r="P90" s="2288"/>
      <c r="Q90" s="2288"/>
      <c r="R90" s="2288"/>
      <c r="S90" s="2288"/>
      <c r="T90" s="2288"/>
      <c r="U90" s="2288"/>
      <c r="V90" s="2288"/>
      <c r="W90" s="2288"/>
      <c r="X90" s="2288"/>
      <c r="Y90" s="2288"/>
      <c r="Z90" s="2288"/>
      <c r="AA90" s="2288"/>
      <c r="AB90" s="2288"/>
      <c r="AC90" s="2288"/>
      <c r="AD90" s="2288"/>
      <c r="AE90" s="2288"/>
      <c r="AF90" s="2288"/>
      <c r="AG90" s="2288"/>
      <c r="AH90" s="2288"/>
      <c r="AI90" s="2288"/>
      <c r="AJ90" s="2288"/>
      <c r="AK90" s="2288"/>
      <c r="AL90" s="2288"/>
      <c r="AM90" s="2288"/>
      <c r="AN90" s="2288"/>
      <c r="AO90" s="2288"/>
      <c r="AP90" s="2288"/>
      <c r="AQ90" s="2288"/>
      <c r="AR90" s="2288"/>
      <c r="AS90" s="2288"/>
      <c r="AT90" s="2288"/>
      <c r="AU90" s="2288"/>
      <c r="AV90" s="2288"/>
      <c r="AW90" s="2288"/>
      <c r="AX90" s="2288"/>
      <c r="AY90" s="2288"/>
      <c r="AZ90" s="2288"/>
      <c r="BA90" s="2288"/>
      <c r="BB90" s="2288"/>
      <c r="BC90" s="2288"/>
      <c r="BD90" s="2288"/>
      <c r="BE90" s="2288"/>
      <c r="BF90" s="2288"/>
      <c r="BG90" s="2288"/>
      <c r="BH90" s="2288"/>
      <c r="BI90" s="2288"/>
      <c r="BJ90" s="2288"/>
      <c r="BK90" s="2288"/>
      <c r="BL90" s="2288"/>
    </row>
    <row r="91" spans="8:64" ht="16.899999999999999" customHeight="1" x14ac:dyDescent="0.2">
      <c r="H91" s="2288" t="s">
        <v>582</v>
      </c>
      <c r="I91" s="2288"/>
      <c r="J91" s="2288"/>
      <c r="K91" s="2288"/>
      <c r="L91" s="2288"/>
      <c r="M91" s="2288"/>
      <c r="N91" s="2288"/>
      <c r="O91" s="2288"/>
      <c r="P91" s="2288"/>
      <c r="Q91" s="2288"/>
      <c r="R91" s="2288"/>
      <c r="S91" s="2288"/>
      <c r="T91" s="2288"/>
      <c r="U91" s="2288"/>
      <c r="V91" s="2288"/>
      <c r="W91" s="2288"/>
      <c r="X91" s="2288"/>
      <c r="Y91" s="2288"/>
      <c r="Z91" s="2288"/>
      <c r="AA91" s="2288"/>
      <c r="AB91" s="2288"/>
      <c r="AC91" s="2288"/>
      <c r="AD91" s="2288"/>
      <c r="AE91" s="2288"/>
      <c r="AF91" s="2288"/>
      <c r="AG91" s="2288"/>
      <c r="AH91" s="2288"/>
      <c r="AI91" s="2288"/>
      <c r="AJ91" s="2288"/>
      <c r="AK91" s="2288"/>
      <c r="AL91" s="2288"/>
      <c r="AM91" s="2288"/>
      <c r="AN91" s="2288"/>
      <c r="AO91" s="2288"/>
      <c r="AP91" s="2288"/>
      <c r="AQ91" s="2288"/>
      <c r="AR91" s="2288"/>
      <c r="AS91" s="2288"/>
      <c r="AT91" s="2288"/>
      <c r="AU91" s="2288"/>
      <c r="AV91" s="2288"/>
      <c r="AW91" s="2288"/>
      <c r="AX91" s="2288"/>
      <c r="AY91" s="2288"/>
      <c r="AZ91" s="2288"/>
      <c r="BA91" s="2288"/>
      <c r="BB91" s="2288"/>
      <c r="BC91" s="2288"/>
      <c r="BD91" s="2288"/>
      <c r="BE91" s="2288"/>
      <c r="BF91" s="2288"/>
      <c r="BG91" s="2288"/>
      <c r="BH91" s="2288"/>
      <c r="BI91" s="2288"/>
      <c r="BJ91" s="2288"/>
      <c r="BK91" s="2288"/>
      <c r="BL91" s="2288"/>
    </row>
    <row r="92" spans="8:64" ht="2.85" customHeight="1" x14ac:dyDescent="0.2">
      <c r="H92" s="1325"/>
      <c r="I92" s="1325"/>
      <c r="J92" s="1325"/>
      <c r="K92" s="1325"/>
      <c r="L92" s="1325"/>
      <c r="M92" s="1325"/>
      <c r="N92" s="1325"/>
      <c r="O92" s="1325"/>
      <c r="P92" s="1325"/>
      <c r="Q92" s="1325"/>
      <c r="R92" s="1325"/>
      <c r="S92" s="1325"/>
      <c r="T92" s="1325"/>
      <c r="U92" s="1325"/>
      <c r="V92" s="1325"/>
      <c r="W92" s="1325"/>
      <c r="X92" s="1325"/>
      <c r="Y92" s="1325"/>
      <c r="Z92" s="1325"/>
      <c r="AA92" s="1325"/>
      <c r="AB92" s="1325"/>
      <c r="AC92" s="1325"/>
      <c r="AD92" s="1325"/>
      <c r="AE92" s="1325"/>
      <c r="AF92" s="1325"/>
      <c r="AG92" s="1325"/>
      <c r="AH92" s="1325"/>
      <c r="AI92" s="1325"/>
      <c r="AJ92" s="1325"/>
      <c r="AK92" s="1325"/>
      <c r="AL92" s="1325"/>
      <c r="AM92" s="1325"/>
      <c r="AN92" s="1325"/>
      <c r="AO92" s="1325"/>
      <c r="AP92" s="1325"/>
      <c r="AQ92" s="1325"/>
      <c r="AR92" s="1325"/>
      <c r="AS92" s="1325"/>
      <c r="AT92" s="1325"/>
      <c r="AU92" s="1325"/>
      <c r="AV92" s="1325"/>
      <c r="AW92" s="1325"/>
      <c r="AX92" s="1325"/>
      <c r="AY92" s="1325"/>
      <c r="AZ92" s="1325"/>
      <c r="BA92" s="1325"/>
      <c r="BB92" s="1325"/>
      <c r="BC92" s="1325"/>
      <c r="BD92" s="1325"/>
      <c r="BE92" s="1325"/>
      <c r="BF92" s="1325"/>
      <c r="BG92" s="1325"/>
      <c r="BH92" s="1325"/>
      <c r="BI92" s="1325"/>
      <c r="BJ92" s="1325"/>
      <c r="BK92" s="1325"/>
      <c r="BL92" s="1325"/>
    </row>
    <row r="93" spans="8:64" ht="17.649999999999999" customHeight="1" x14ac:dyDescent="0.2">
      <c r="H93" s="2284" t="s">
        <v>48</v>
      </c>
      <c r="I93" s="2284"/>
      <c r="J93" s="2284"/>
      <c r="K93" s="2284"/>
      <c r="L93" s="2284"/>
      <c r="M93" s="2289" t="s">
        <v>548</v>
      </c>
      <c r="N93" s="2289"/>
      <c r="O93" s="2289"/>
      <c r="P93" s="2289"/>
      <c r="Q93" s="2289"/>
      <c r="R93" s="2289"/>
      <c r="S93" s="2289"/>
      <c r="T93" s="2289"/>
      <c r="U93" s="2289"/>
      <c r="V93" s="2289"/>
      <c r="W93" s="2289"/>
      <c r="X93" s="2289"/>
      <c r="Y93" s="2289"/>
      <c r="Z93" s="2289"/>
      <c r="AA93" s="2289"/>
      <c r="AB93" s="2289"/>
      <c r="AC93" s="2289"/>
      <c r="AD93" s="2289"/>
      <c r="AE93" s="2289"/>
      <c r="AF93" s="2289"/>
      <c r="AG93" s="2289"/>
      <c r="AH93" s="2289"/>
      <c r="AI93" s="2289"/>
      <c r="AJ93" s="2289"/>
      <c r="AK93" s="2289"/>
      <c r="AL93" s="2289"/>
      <c r="AM93" s="2289" t="s">
        <v>547</v>
      </c>
      <c r="AN93" s="2289"/>
      <c r="AO93" s="2289"/>
      <c r="AP93" s="2289"/>
      <c r="AQ93" s="2289"/>
      <c r="AR93" s="2289"/>
      <c r="AS93" s="2289"/>
      <c r="AT93" s="2289"/>
      <c r="AU93" s="2289"/>
      <c r="AV93" s="2289"/>
      <c r="AW93" s="2289"/>
      <c r="AX93" s="2289"/>
      <c r="AY93" s="2289"/>
      <c r="AZ93" s="2289"/>
      <c r="BA93" s="2289"/>
      <c r="BB93" s="2289"/>
      <c r="BC93" s="2289"/>
      <c r="BD93" s="2289"/>
      <c r="BE93" s="2289"/>
      <c r="BF93" s="2289"/>
      <c r="BG93" s="2289"/>
      <c r="BH93" s="2289"/>
      <c r="BI93" s="2289"/>
      <c r="BJ93" s="2289"/>
      <c r="BK93" s="2289"/>
      <c r="BL93" s="2289"/>
    </row>
    <row r="94" spans="8:64" ht="17.649999999999999" customHeight="1" x14ac:dyDescent="0.2">
      <c r="H94" s="2284"/>
      <c r="I94" s="2284"/>
      <c r="J94" s="2284"/>
      <c r="K94" s="2284"/>
      <c r="L94" s="2284"/>
      <c r="M94" s="2284" t="s">
        <v>1681</v>
      </c>
      <c r="N94" s="2284"/>
      <c r="O94" s="2284"/>
      <c r="P94" s="2284"/>
      <c r="Q94" s="2284"/>
      <c r="R94" s="2284"/>
      <c r="S94" s="2284"/>
      <c r="T94" s="2284"/>
      <c r="U94" s="2284" t="s">
        <v>1682</v>
      </c>
      <c r="V94" s="2284"/>
      <c r="W94" s="2284"/>
      <c r="X94" s="2284"/>
      <c r="Y94" s="2284"/>
      <c r="Z94" s="2284"/>
      <c r="AA94" s="2284"/>
      <c r="AB94" s="2284"/>
      <c r="AC94" s="2284"/>
      <c r="AD94" s="2284" t="s">
        <v>1683</v>
      </c>
      <c r="AE94" s="2284"/>
      <c r="AF94" s="2284"/>
      <c r="AG94" s="2284"/>
      <c r="AH94" s="2284"/>
      <c r="AI94" s="2284"/>
      <c r="AJ94" s="2284"/>
      <c r="AK94" s="2284"/>
      <c r="AL94" s="2284"/>
      <c r="AM94" s="2284" t="s">
        <v>1681</v>
      </c>
      <c r="AN94" s="2284"/>
      <c r="AO94" s="2284"/>
      <c r="AP94" s="2284"/>
      <c r="AQ94" s="2284"/>
      <c r="AR94" s="2284"/>
      <c r="AS94" s="2284"/>
      <c r="AT94" s="2284"/>
      <c r="AU94" s="2284"/>
      <c r="AV94" s="2284" t="s">
        <v>1682</v>
      </c>
      <c r="AW94" s="2284"/>
      <c r="AX94" s="2284"/>
      <c r="AY94" s="2284"/>
      <c r="AZ94" s="2284"/>
      <c r="BA94" s="2284"/>
      <c r="BB94" s="2284"/>
      <c r="BC94" s="2284"/>
      <c r="BD94" s="2284"/>
      <c r="BE94" s="2284"/>
      <c r="BF94" s="2284"/>
      <c r="BG94" s="2284"/>
      <c r="BH94" s="2284"/>
      <c r="BI94" s="2284" t="s">
        <v>1683</v>
      </c>
      <c r="BJ94" s="2284"/>
      <c r="BK94" s="2284"/>
      <c r="BL94" s="2284"/>
    </row>
    <row r="95" spans="8:64" ht="47.1" customHeight="1" x14ac:dyDescent="0.2">
      <c r="H95" s="2280" t="s">
        <v>1684</v>
      </c>
      <c r="I95" s="2280"/>
      <c r="J95" s="2280"/>
      <c r="K95" s="2280"/>
      <c r="L95" s="2280"/>
      <c r="M95" s="2281">
        <v>0</v>
      </c>
      <c r="N95" s="2281"/>
      <c r="O95" s="2281"/>
      <c r="P95" s="2281"/>
      <c r="Q95" s="2281"/>
      <c r="R95" s="2281"/>
      <c r="S95" s="2281"/>
      <c r="T95" s="2281"/>
      <c r="U95" s="2281">
        <v>0</v>
      </c>
      <c r="V95" s="2281"/>
      <c r="W95" s="2281"/>
      <c r="X95" s="2281"/>
      <c r="Y95" s="2281"/>
      <c r="Z95" s="2281"/>
      <c r="AA95" s="2281"/>
      <c r="AB95" s="2281"/>
      <c r="AC95" s="2281"/>
      <c r="AD95" s="2281">
        <v>0</v>
      </c>
      <c r="AE95" s="2281"/>
      <c r="AF95" s="2281"/>
      <c r="AG95" s="2281"/>
      <c r="AH95" s="2281"/>
      <c r="AI95" s="2281"/>
      <c r="AJ95" s="2281"/>
      <c r="AK95" s="2281"/>
      <c r="AL95" s="2281"/>
      <c r="AM95" s="2281">
        <v>0</v>
      </c>
      <c r="AN95" s="2281"/>
      <c r="AO95" s="2281"/>
      <c r="AP95" s="2281"/>
      <c r="AQ95" s="2281"/>
      <c r="AR95" s="2281"/>
      <c r="AS95" s="2281"/>
      <c r="AT95" s="2281"/>
      <c r="AU95" s="2281"/>
      <c r="AV95" s="2281">
        <v>0</v>
      </c>
      <c r="AW95" s="2281"/>
      <c r="AX95" s="2281"/>
      <c r="AY95" s="2281"/>
      <c r="AZ95" s="2281"/>
      <c r="BA95" s="2281"/>
      <c r="BB95" s="2281"/>
      <c r="BC95" s="2281"/>
      <c r="BD95" s="2281"/>
      <c r="BE95" s="2281"/>
      <c r="BF95" s="2281"/>
      <c r="BG95" s="2281"/>
      <c r="BH95" s="2281"/>
      <c r="BI95" s="2281">
        <v>0</v>
      </c>
      <c r="BJ95" s="2281"/>
      <c r="BK95" s="2281"/>
      <c r="BL95" s="2281"/>
    </row>
    <row r="96" spans="8:64" ht="59.65" customHeight="1" x14ac:dyDescent="0.2">
      <c r="H96" s="2280" t="s">
        <v>1685</v>
      </c>
      <c r="I96" s="2280"/>
      <c r="J96" s="2280"/>
      <c r="K96" s="2280"/>
      <c r="L96" s="2280"/>
      <c r="M96" s="2281">
        <v>0</v>
      </c>
      <c r="N96" s="2281"/>
      <c r="O96" s="2281"/>
      <c r="P96" s="2281"/>
      <c r="Q96" s="2281"/>
      <c r="R96" s="2281"/>
      <c r="S96" s="2281"/>
      <c r="T96" s="2281"/>
      <c r="U96" s="2281">
        <v>0</v>
      </c>
      <c r="V96" s="2281"/>
      <c r="W96" s="2281"/>
      <c r="X96" s="2281"/>
      <c r="Y96" s="2281"/>
      <c r="Z96" s="2281"/>
      <c r="AA96" s="2281"/>
      <c r="AB96" s="2281"/>
      <c r="AC96" s="2281"/>
      <c r="AD96" s="2281">
        <v>0</v>
      </c>
      <c r="AE96" s="2281"/>
      <c r="AF96" s="2281"/>
      <c r="AG96" s="2281"/>
      <c r="AH96" s="2281"/>
      <c r="AI96" s="2281"/>
      <c r="AJ96" s="2281"/>
      <c r="AK96" s="2281"/>
      <c r="AL96" s="2281"/>
      <c r="AM96" s="2281">
        <v>0</v>
      </c>
      <c r="AN96" s="2281"/>
      <c r="AO96" s="2281"/>
      <c r="AP96" s="2281"/>
      <c r="AQ96" s="2281"/>
      <c r="AR96" s="2281"/>
      <c r="AS96" s="2281"/>
      <c r="AT96" s="2281"/>
      <c r="AU96" s="2281"/>
      <c r="AV96" s="2281">
        <v>0</v>
      </c>
      <c r="AW96" s="2281"/>
      <c r="AX96" s="2281"/>
      <c r="AY96" s="2281"/>
      <c r="AZ96" s="2281"/>
      <c r="BA96" s="2281"/>
      <c r="BB96" s="2281"/>
      <c r="BC96" s="2281"/>
      <c r="BD96" s="2281"/>
      <c r="BE96" s="2281"/>
      <c r="BF96" s="2281"/>
      <c r="BG96" s="2281"/>
      <c r="BH96" s="2281"/>
      <c r="BI96" s="2281">
        <v>0</v>
      </c>
      <c r="BJ96" s="2281"/>
      <c r="BK96" s="2281"/>
      <c r="BL96" s="2281"/>
    </row>
    <row r="97" spans="8:64" ht="16.899999999999999" customHeight="1" x14ac:dyDescent="0.2">
      <c r="H97" s="2282" t="s">
        <v>1686</v>
      </c>
      <c r="I97" s="2282"/>
      <c r="J97" s="2282"/>
      <c r="K97" s="2282"/>
      <c r="L97" s="2282"/>
      <c r="M97" s="2283">
        <v>0</v>
      </c>
      <c r="N97" s="2283"/>
      <c r="O97" s="2283"/>
      <c r="P97" s="2283"/>
      <c r="Q97" s="2283"/>
      <c r="R97" s="2283"/>
      <c r="S97" s="2283"/>
      <c r="T97" s="2283"/>
      <c r="U97" s="2283">
        <v>0</v>
      </c>
      <c r="V97" s="2283"/>
      <c r="W97" s="2283"/>
      <c r="X97" s="2283"/>
      <c r="Y97" s="2283"/>
      <c r="Z97" s="2283"/>
      <c r="AA97" s="2283"/>
      <c r="AB97" s="2283"/>
      <c r="AC97" s="2283"/>
      <c r="AD97" s="2283">
        <v>0</v>
      </c>
      <c r="AE97" s="2283"/>
      <c r="AF97" s="2283"/>
      <c r="AG97" s="2283"/>
      <c r="AH97" s="2283"/>
      <c r="AI97" s="2283"/>
      <c r="AJ97" s="2283"/>
      <c r="AK97" s="2283"/>
      <c r="AL97" s="2283"/>
      <c r="AM97" s="2283">
        <v>0</v>
      </c>
      <c r="AN97" s="2283"/>
      <c r="AO97" s="2283"/>
      <c r="AP97" s="2283"/>
      <c r="AQ97" s="2283"/>
      <c r="AR97" s="2283"/>
      <c r="AS97" s="2283"/>
      <c r="AT97" s="2283"/>
      <c r="AU97" s="2283"/>
      <c r="AV97" s="2283">
        <v>0</v>
      </c>
      <c r="AW97" s="2283"/>
      <c r="AX97" s="2283"/>
      <c r="AY97" s="2283"/>
      <c r="AZ97" s="2283"/>
      <c r="BA97" s="2283"/>
      <c r="BB97" s="2283"/>
      <c r="BC97" s="2283"/>
      <c r="BD97" s="2283"/>
      <c r="BE97" s="2283"/>
      <c r="BF97" s="2283"/>
      <c r="BG97" s="2283"/>
      <c r="BH97" s="2283"/>
      <c r="BI97" s="2283">
        <v>0</v>
      </c>
      <c r="BJ97" s="2283"/>
      <c r="BK97" s="2283"/>
      <c r="BL97" s="2283"/>
    </row>
    <row r="98" spans="8:64" ht="5.85" customHeight="1" x14ac:dyDescent="0.2">
      <c r="H98" s="1326"/>
      <c r="I98" s="1326"/>
      <c r="J98" s="1326"/>
      <c r="K98" s="1326"/>
      <c r="L98" s="1326"/>
      <c r="M98" s="1326"/>
      <c r="N98" s="1326"/>
      <c r="O98" s="1326"/>
      <c r="P98" s="1326"/>
      <c r="Q98" s="1326"/>
      <c r="R98" s="1326"/>
      <c r="S98" s="1326"/>
      <c r="T98" s="1326"/>
      <c r="U98" s="1326"/>
      <c r="V98" s="1326"/>
      <c r="W98" s="1326"/>
      <c r="X98" s="1326"/>
      <c r="Y98" s="1326"/>
      <c r="Z98" s="1326"/>
      <c r="AA98" s="1326"/>
      <c r="AB98" s="1326"/>
      <c r="AC98" s="1326"/>
      <c r="AD98" s="1326"/>
      <c r="AE98" s="1326"/>
      <c r="AF98" s="1326"/>
      <c r="AG98" s="1326"/>
      <c r="AH98" s="1326"/>
      <c r="AI98" s="1326"/>
      <c r="AJ98" s="1326"/>
      <c r="AK98" s="1326"/>
      <c r="AL98" s="1326"/>
      <c r="AM98" s="1326"/>
      <c r="AN98" s="1326"/>
      <c r="AO98" s="1326"/>
      <c r="AP98" s="1326"/>
      <c r="AQ98" s="1326"/>
      <c r="AR98" s="1326"/>
      <c r="AS98" s="1326"/>
      <c r="AT98" s="1326"/>
      <c r="AU98" s="1326"/>
      <c r="AV98" s="1326"/>
      <c r="AW98" s="1326"/>
      <c r="AX98" s="1326"/>
      <c r="AY98" s="1326"/>
      <c r="AZ98" s="1326"/>
      <c r="BA98" s="1326"/>
      <c r="BB98" s="1326"/>
      <c r="BC98" s="1326"/>
      <c r="BD98" s="1326"/>
      <c r="BE98" s="1326"/>
      <c r="BF98" s="1326"/>
      <c r="BG98" s="1326"/>
      <c r="BH98" s="1326"/>
      <c r="BI98" s="1326"/>
      <c r="BJ98" s="1326"/>
      <c r="BK98" s="1326"/>
      <c r="BL98" s="1326"/>
    </row>
    <row r="99" spans="8:64" ht="17.649999999999999" customHeight="1" x14ac:dyDescent="0.2">
      <c r="H99" s="2273" t="s">
        <v>1687</v>
      </c>
      <c r="I99" s="2273"/>
      <c r="J99" s="2273"/>
      <c r="K99" s="2273"/>
      <c r="L99" s="2273"/>
      <c r="M99" s="2273"/>
      <c r="N99" s="2273"/>
      <c r="O99" s="2273"/>
      <c r="P99" s="2273"/>
      <c r="Q99" s="2273"/>
      <c r="R99" s="2273"/>
      <c r="S99" s="2273"/>
      <c r="T99" s="2273"/>
      <c r="U99" s="2273"/>
      <c r="V99" s="2273"/>
      <c r="W99" s="2273"/>
      <c r="X99" s="2273"/>
      <c r="Y99" s="2273"/>
      <c r="Z99" s="2273"/>
      <c r="AA99" s="2273"/>
      <c r="AB99" s="2273"/>
      <c r="AC99" s="2273"/>
      <c r="AD99" s="2273"/>
      <c r="AE99" s="2273"/>
      <c r="AF99" s="2273"/>
      <c r="AG99" s="2273"/>
      <c r="AH99" s="2273"/>
      <c r="AI99" s="2273"/>
      <c r="AJ99" s="2273"/>
      <c r="AK99" s="2273"/>
      <c r="AL99" s="2273"/>
      <c r="AM99" s="2273"/>
      <c r="AN99" s="2273"/>
      <c r="AO99" s="2273"/>
      <c r="AP99" s="2273"/>
      <c r="AQ99" s="2273"/>
      <c r="AR99" s="2273"/>
      <c r="AS99" s="2273"/>
      <c r="AT99" s="2273"/>
      <c r="AU99" s="2273"/>
      <c r="AV99" s="2273"/>
      <c r="AW99" s="2273"/>
      <c r="AX99" s="2273"/>
      <c r="AY99" s="2273"/>
      <c r="AZ99" s="2273"/>
      <c r="BA99" s="2273"/>
      <c r="BB99" s="2273"/>
      <c r="BC99" s="2273"/>
      <c r="BD99" s="2273"/>
      <c r="BE99" s="2273"/>
      <c r="BF99" s="2273"/>
      <c r="BG99" s="2273"/>
      <c r="BH99" s="2273"/>
      <c r="BI99" s="2273"/>
      <c r="BJ99" s="2273"/>
      <c r="BK99" s="2273"/>
      <c r="BL99" s="2273"/>
    </row>
    <row r="100" spans="8:64" ht="16.899999999999999" customHeight="1" x14ac:dyDescent="0.2">
      <c r="H100" s="2273" t="s">
        <v>1688</v>
      </c>
      <c r="I100" s="2273"/>
      <c r="J100" s="2273"/>
      <c r="K100" s="2273"/>
      <c r="L100" s="2273"/>
      <c r="M100" s="2273"/>
      <c r="N100" s="2273"/>
      <c r="O100" s="2273"/>
      <c r="P100" s="2273"/>
      <c r="Q100" s="2273"/>
      <c r="R100" s="2273"/>
      <c r="S100" s="2273"/>
      <c r="T100" s="2273"/>
      <c r="U100" s="2273"/>
      <c r="V100" s="2273"/>
      <c r="W100" s="2273"/>
      <c r="X100" s="2273"/>
      <c r="Y100" s="2273"/>
      <c r="Z100" s="2273"/>
      <c r="AA100" s="2273"/>
      <c r="AB100" s="2273"/>
      <c r="AC100" s="2273"/>
      <c r="AD100" s="2273"/>
      <c r="AE100" s="2273"/>
      <c r="AF100" s="2273"/>
      <c r="AG100" s="2273"/>
      <c r="AH100" s="2273"/>
      <c r="AI100" s="2273"/>
      <c r="AJ100" s="2273"/>
      <c r="AK100" s="2273"/>
      <c r="AL100" s="2273"/>
      <c r="AM100" s="2273"/>
      <c r="AN100" s="2273"/>
      <c r="AO100" s="2273"/>
      <c r="AP100" s="2273"/>
      <c r="AQ100" s="2273"/>
      <c r="AR100" s="2273"/>
      <c r="AS100" s="2273"/>
      <c r="AT100" s="2273"/>
      <c r="AU100" s="2273"/>
      <c r="AV100" s="2273"/>
      <c r="AW100" s="2273"/>
      <c r="AX100" s="2273"/>
      <c r="AY100" s="2273"/>
      <c r="AZ100" s="2273"/>
      <c r="BA100" s="2273"/>
      <c r="BB100" s="2273"/>
      <c r="BC100" s="2273"/>
      <c r="BD100" s="2273"/>
      <c r="BE100" s="2273"/>
      <c r="BF100" s="2273"/>
      <c r="BG100" s="2273"/>
      <c r="BH100" s="2273"/>
      <c r="BI100" s="2273"/>
      <c r="BJ100" s="2273"/>
      <c r="BK100" s="2273"/>
      <c r="BL100" s="2273"/>
    </row>
    <row r="101" spans="8:64" ht="17.649999999999999" customHeight="1" x14ac:dyDescent="0.2">
      <c r="H101" s="2273" t="s">
        <v>1689</v>
      </c>
      <c r="I101" s="2273"/>
      <c r="J101" s="2273"/>
      <c r="K101" s="2273"/>
      <c r="L101" s="2273"/>
      <c r="M101" s="2273"/>
      <c r="N101" s="2273"/>
      <c r="O101" s="2273"/>
      <c r="P101" s="2273"/>
      <c r="Q101" s="2273"/>
      <c r="R101" s="2273"/>
      <c r="S101" s="2273"/>
      <c r="T101" s="2273"/>
      <c r="U101" s="2273"/>
      <c r="V101" s="2273"/>
      <c r="W101" s="2273"/>
      <c r="X101" s="2273"/>
      <c r="Y101" s="2273"/>
      <c r="Z101" s="2273"/>
      <c r="AA101" s="2273"/>
      <c r="AB101" s="2273"/>
      <c r="AC101" s="2273"/>
      <c r="AD101" s="2273"/>
      <c r="AE101" s="2273"/>
      <c r="AF101" s="2273"/>
      <c r="AG101" s="2273"/>
      <c r="AH101" s="2273"/>
      <c r="AI101" s="2273"/>
      <c r="AJ101" s="2273"/>
      <c r="AK101" s="2273"/>
      <c r="AL101" s="2273"/>
      <c r="AM101" s="2273"/>
      <c r="AN101" s="2273"/>
      <c r="AO101" s="2273"/>
      <c r="AP101" s="2273"/>
      <c r="AQ101" s="2273"/>
      <c r="AR101" s="2273"/>
      <c r="AS101" s="2273"/>
      <c r="AT101" s="2273"/>
      <c r="AU101" s="2273"/>
      <c r="AV101" s="2273"/>
      <c r="AW101" s="2273"/>
      <c r="AX101" s="2273"/>
      <c r="AY101" s="2273"/>
      <c r="AZ101" s="2273"/>
      <c r="BA101" s="2273"/>
      <c r="BB101" s="2273"/>
      <c r="BC101" s="2273"/>
      <c r="BD101" s="2273"/>
      <c r="BE101" s="2273"/>
      <c r="BF101" s="2273"/>
      <c r="BG101" s="2273"/>
      <c r="BH101" s="2273"/>
      <c r="BI101" s="2273"/>
      <c r="BJ101" s="2273"/>
      <c r="BK101" s="2273"/>
      <c r="BL101" s="2273"/>
    </row>
    <row r="102" spans="8:64" ht="8.85" customHeight="1" x14ac:dyDescent="0.2"/>
    <row r="103" spans="8:64" ht="17.649999999999999" customHeight="1" x14ac:dyDescent="0.2">
      <c r="H103" s="2288" t="s">
        <v>581</v>
      </c>
      <c r="I103" s="2288"/>
      <c r="J103" s="2288"/>
      <c r="K103" s="2288"/>
      <c r="L103" s="2288"/>
      <c r="M103" s="2288"/>
      <c r="N103" s="2288"/>
      <c r="O103" s="2288"/>
      <c r="P103" s="2288"/>
      <c r="Q103" s="2288"/>
      <c r="R103" s="2288"/>
      <c r="S103" s="2288"/>
      <c r="T103" s="2288"/>
      <c r="U103" s="2288"/>
      <c r="V103" s="2288"/>
      <c r="W103" s="2288"/>
      <c r="X103" s="2288"/>
      <c r="Y103" s="2288"/>
      <c r="Z103" s="2288"/>
      <c r="AA103" s="2288"/>
      <c r="AB103" s="2288"/>
      <c r="AC103" s="2288"/>
      <c r="AD103" s="2288"/>
      <c r="AE103" s="2288"/>
      <c r="AF103" s="2288"/>
      <c r="AG103" s="2288"/>
      <c r="AH103" s="2288"/>
      <c r="AI103" s="2288"/>
      <c r="AJ103" s="2288"/>
      <c r="AK103" s="2288"/>
      <c r="AL103" s="2288"/>
      <c r="AM103" s="2288"/>
      <c r="AN103" s="2288"/>
      <c r="AO103" s="2288"/>
      <c r="AP103" s="2288"/>
      <c r="AQ103" s="2288"/>
      <c r="AR103" s="2288"/>
      <c r="AS103" s="2288"/>
      <c r="AT103" s="2288"/>
      <c r="AU103" s="2288"/>
      <c r="AV103" s="2288"/>
      <c r="AW103" s="2288"/>
      <c r="AX103" s="2288"/>
      <c r="AY103" s="2288"/>
      <c r="AZ103" s="2288"/>
      <c r="BA103" s="2288"/>
      <c r="BB103" s="2288"/>
      <c r="BC103" s="2288"/>
      <c r="BD103" s="2288"/>
      <c r="BE103" s="2288"/>
      <c r="BF103" s="2288"/>
      <c r="BG103" s="2288"/>
      <c r="BH103" s="2288"/>
      <c r="BI103" s="2288"/>
      <c r="BJ103" s="2288"/>
      <c r="BK103" s="2288"/>
      <c r="BL103" s="2288"/>
    </row>
    <row r="104" spans="8:64" ht="2.25" customHeight="1" x14ac:dyDescent="0.2">
      <c r="H104" s="1325"/>
      <c r="I104" s="1325"/>
      <c r="J104" s="1325"/>
      <c r="K104" s="1325"/>
      <c r="L104" s="1325"/>
      <c r="M104" s="1325"/>
      <c r="N104" s="1325"/>
      <c r="O104" s="1325"/>
      <c r="P104" s="1325"/>
      <c r="Q104" s="1325"/>
      <c r="R104" s="1325"/>
      <c r="S104" s="1325"/>
      <c r="T104" s="1325"/>
      <c r="U104" s="1325"/>
      <c r="V104" s="1325"/>
      <c r="W104" s="1325"/>
      <c r="X104" s="1325"/>
      <c r="Y104" s="1325"/>
      <c r="Z104" s="1325"/>
      <c r="AA104" s="1325"/>
      <c r="AB104" s="1325"/>
      <c r="AC104" s="1325"/>
      <c r="AD104" s="1325"/>
      <c r="AE104" s="1325"/>
      <c r="AF104" s="1325"/>
      <c r="AG104" s="1325"/>
      <c r="AH104" s="1325"/>
      <c r="AI104" s="1325"/>
      <c r="AJ104" s="1325"/>
      <c r="AK104" s="1325"/>
      <c r="AL104" s="1325"/>
      <c r="AM104" s="1325"/>
      <c r="AN104" s="1325"/>
      <c r="AO104" s="1325"/>
      <c r="AP104" s="1325"/>
      <c r="AQ104" s="1325"/>
      <c r="AR104" s="1325"/>
      <c r="AS104" s="1325"/>
      <c r="AT104" s="1325"/>
      <c r="AU104" s="1325"/>
      <c r="AV104" s="1325"/>
      <c r="AW104" s="1325"/>
      <c r="AX104" s="1325"/>
      <c r="AY104" s="1325"/>
      <c r="AZ104" s="1325"/>
      <c r="BA104" s="1325"/>
      <c r="BB104" s="1325"/>
      <c r="BC104" s="1325"/>
      <c r="BD104" s="1325"/>
      <c r="BE104" s="1325"/>
      <c r="BF104" s="1325"/>
      <c r="BG104" s="1325"/>
      <c r="BH104" s="1325"/>
      <c r="BI104" s="1325"/>
      <c r="BJ104" s="1325"/>
      <c r="BK104" s="1325"/>
      <c r="BL104" s="1325"/>
    </row>
    <row r="105" spans="8:64" ht="17.649999999999999" customHeight="1" x14ac:dyDescent="0.2">
      <c r="H105" s="2284" t="s">
        <v>48</v>
      </c>
      <c r="I105" s="2284"/>
      <c r="J105" s="2284"/>
      <c r="K105" s="2284"/>
      <c r="L105" s="2284"/>
      <c r="M105" s="2284"/>
      <c r="N105" s="2284"/>
      <c r="O105" s="2284"/>
      <c r="P105" s="2284"/>
      <c r="Q105" s="2284"/>
      <c r="R105" s="2284"/>
      <c r="S105" s="2284"/>
      <c r="T105" s="2284"/>
      <c r="U105" s="2284"/>
      <c r="V105" s="2284"/>
      <c r="W105" s="2284"/>
      <c r="X105" s="2289" t="s">
        <v>548</v>
      </c>
      <c r="Y105" s="2289"/>
      <c r="Z105" s="2289"/>
      <c r="AA105" s="2289"/>
      <c r="AB105" s="2289"/>
      <c r="AC105" s="2289"/>
      <c r="AD105" s="2289"/>
      <c r="AE105" s="2289"/>
      <c r="AF105" s="2289"/>
      <c r="AG105" s="2289"/>
      <c r="AH105" s="2289"/>
      <c r="AI105" s="2289"/>
      <c r="AJ105" s="2289"/>
      <c r="AK105" s="2289"/>
      <c r="AL105" s="2289"/>
      <c r="AM105" s="2289"/>
      <c r="AN105" s="2289"/>
      <c r="AO105" s="2289"/>
      <c r="AP105" s="2289"/>
      <c r="AQ105" s="2289"/>
      <c r="AR105" s="2289"/>
      <c r="AS105" s="2289"/>
      <c r="AT105" s="2289" t="s">
        <v>547</v>
      </c>
      <c r="AU105" s="2289"/>
      <c r="AV105" s="2289"/>
      <c r="AW105" s="2289"/>
      <c r="AX105" s="2289"/>
      <c r="AY105" s="2289"/>
      <c r="AZ105" s="2289"/>
      <c r="BA105" s="2289"/>
      <c r="BB105" s="2289"/>
      <c r="BC105" s="2289"/>
      <c r="BD105" s="2289"/>
      <c r="BE105" s="2289"/>
      <c r="BF105" s="2289"/>
      <c r="BG105" s="2289"/>
      <c r="BH105" s="2289"/>
      <c r="BI105" s="2289"/>
      <c r="BJ105" s="2289"/>
      <c r="BK105" s="2289"/>
      <c r="BL105" s="2289"/>
    </row>
    <row r="106" spans="8:64" ht="17.649999999999999" customHeight="1" x14ac:dyDescent="0.2">
      <c r="H106" s="2284"/>
      <c r="I106" s="2284"/>
      <c r="J106" s="2284"/>
      <c r="K106" s="2284"/>
      <c r="L106" s="2284"/>
      <c r="M106" s="2284"/>
      <c r="N106" s="2284"/>
      <c r="O106" s="2284"/>
      <c r="P106" s="2284"/>
      <c r="Q106" s="2284"/>
      <c r="R106" s="2284"/>
      <c r="S106" s="2284"/>
      <c r="T106" s="2284"/>
      <c r="U106" s="2284"/>
      <c r="V106" s="2284"/>
      <c r="W106" s="2284"/>
      <c r="X106" s="2284" t="s">
        <v>1681</v>
      </c>
      <c r="Y106" s="2284"/>
      <c r="Z106" s="2284"/>
      <c r="AA106" s="2284"/>
      <c r="AB106" s="2284"/>
      <c r="AC106" s="2284"/>
      <c r="AD106" s="2284"/>
      <c r="AE106" s="2284"/>
      <c r="AF106" s="2284"/>
      <c r="AG106" s="2284"/>
      <c r="AH106" s="2284" t="s">
        <v>1690</v>
      </c>
      <c r="AI106" s="2284"/>
      <c r="AJ106" s="2284"/>
      <c r="AK106" s="2284"/>
      <c r="AL106" s="2284"/>
      <c r="AM106" s="2284"/>
      <c r="AN106" s="2284"/>
      <c r="AO106" s="2284"/>
      <c r="AP106" s="2284"/>
      <c r="AQ106" s="2284"/>
      <c r="AR106" s="2284"/>
      <c r="AS106" s="2284"/>
      <c r="AT106" s="2284" t="s">
        <v>1681</v>
      </c>
      <c r="AU106" s="2284"/>
      <c r="AV106" s="2284"/>
      <c r="AW106" s="2284"/>
      <c r="AX106" s="2284"/>
      <c r="AY106" s="2284"/>
      <c r="AZ106" s="2284"/>
      <c r="BA106" s="2284"/>
      <c r="BB106" s="2284"/>
      <c r="BC106" s="2284"/>
      <c r="BD106" s="2284"/>
      <c r="BE106" s="2284"/>
      <c r="BF106" s="2284"/>
      <c r="BG106" s="2284" t="s">
        <v>1690</v>
      </c>
      <c r="BH106" s="2284"/>
      <c r="BI106" s="2284"/>
      <c r="BJ106" s="2284"/>
      <c r="BK106" s="2284"/>
      <c r="BL106" s="2284"/>
    </row>
    <row r="107" spans="8:64" ht="16.899999999999999" customHeight="1" x14ac:dyDescent="0.2">
      <c r="H107" s="2280" t="s">
        <v>1691</v>
      </c>
      <c r="I107" s="2280"/>
      <c r="J107" s="2280"/>
      <c r="K107" s="2280"/>
      <c r="L107" s="2280"/>
      <c r="M107" s="2280"/>
      <c r="N107" s="2280"/>
      <c r="O107" s="2280"/>
      <c r="P107" s="2280"/>
      <c r="Q107" s="2280"/>
      <c r="R107" s="2280"/>
      <c r="S107" s="2280"/>
      <c r="T107" s="2280"/>
      <c r="U107" s="2280"/>
      <c r="V107" s="2280"/>
      <c r="W107" s="2280"/>
      <c r="X107" s="2281">
        <v>0</v>
      </c>
      <c r="Y107" s="2281"/>
      <c r="Z107" s="2281"/>
      <c r="AA107" s="2281"/>
      <c r="AB107" s="2281"/>
      <c r="AC107" s="2281"/>
      <c r="AD107" s="2281"/>
      <c r="AE107" s="2281"/>
      <c r="AF107" s="2281"/>
      <c r="AG107" s="2281"/>
      <c r="AH107" s="2281">
        <v>0</v>
      </c>
      <c r="AI107" s="2281"/>
      <c r="AJ107" s="2281"/>
      <c r="AK107" s="2281"/>
      <c r="AL107" s="2281"/>
      <c r="AM107" s="2281"/>
      <c r="AN107" s="2281"/>
      <c r="AO107" s="2281"/>
      <c r="AP107" s="2281"/>
      <c r="AQ107" s="2281"/>
      <c r="AR107" s="2281"/>
      <c r="AS107" s="2281"/>
      <c r="AT107" s="2281">
        <v>0</v>
      </c>
      <c r="AU107" s="2281"/>
      <c r="AV107" s="2281"/>
      <c r="AW107" s="2281"/>
      <c r="AX107" s="2281"/>
      <c r="AY107" s="2281"/>
      <c r="AZ107" s="2281"/>
      <c r="BA107" s="2281"/>
      <c r="BB107" s="2281"/>
      <c r="BC107" s="2281"/>
      <c r="BD107" s="2281"/>
      <c r="BE107" s="2281"/>
      <c r="BF107" s="2281"/>
      <c r="BG107" s="2281">
        <v>0</v>
      </c>
      <c r="BH107" s="2281"/>
      <c r="BI107" s="2281"/>
      <c r="BJ107" s="2281"/>
      <c r="BK107" s="2281"/>
      <c r="BL107" s="2281"/>
    </row>
    <row r="108" spans="8:64" ht="17.649999999999999" customHeight="1" x14ac:dyDescent="0.2">
      <c r="H108" s="2280" t="s">
        <v>580</v>
      </c>
      <c r="I108" s="2280"/>
      <c r="J108" s="2280"/>
      <c r="K108" s="2280"/>
      <c r="L108" s="2280"/>
      <c r="M108" s="2280"/>
      <c r="N108" s="2280"/>
      <c r="O108" s="2280"/>
      <c r="P108" s="2280"/>
      <c r="Q108" s="2280"/>
      <c r="R108" s="2280"/>
      <c r="S108" s="2280"/>
      <c r="T108" s="2280"/>
      <c r="U108" s="2280"/>
      <c r="V108" s="2280"/>
      <c r="W108" s="2280"/>
      <c r="X108" s="2281">
        <v>0</v>
      </c>
      <c r="Y108" s="2281"/>
      <c r="Z108" s="2281"/>
      <c r="AA108" s="2281"/>
      <c r="AB108" s="2281"/>
      <c r="AC108" s="2281"/>
      <c r="AD108" s="2281"/>
      <c r="AE108" s="2281"/>
      <c r="AF108" s="2281"/>
      <c r="AG108" s="2281"/>
      <c r="AH108" s="2281">
        <v>0</v>
      </c>
      <c r="AI108" s="2281"/>
      <c r="AJ108" s="2281"/>
      <c r="AK108" s="2281"/>
      <c r="AL108" s="2281"/>
      <c r="AM108" s="2281"/>
      <c r="AN108" s="2281"/>
      <c r="AO108" s="2281"/>
      <c r="AP108" s="2281"/>
      <c r="AQ108" s="2281"/>
      <c r="AR108" s="2281"/>
      <c r="AS108" s="2281"/>
      <c r="AT108" s="2281">
        <v>0</v>
      </c>
      <c r="AU108" s="2281"/>
      <c r="AV108" s="2281"/>
      <c r="AW108" s="2281"/>
      <c r="AX108" s="2281"/>
      <c r="AY108" s="2281"/>
      <c r="AZ108" s="2281"/>
      <c r="BA108" s="2281"/>
      <c r="BB108" s="2281"/>
      <c r="BC108" s="2281"/>
      <c r="BD108" s="2281"/>
      <c r="BE108" s="2281"/>
      <c r="BF108" s="2281"/>
      <c r="BG108" s="2281">
        <v>0</v>
      </c>
      <c r="BH108" s="2281"/>
      <c r="BI108" s="2281"/>
      <c r="BJ108" s="2281"/>
      <c r="BK108" s="2281"/>
      <c r="BL108" s="2281"/>
    </row>
    <row r="109" spans="8:64" ht="17.649999999999999" customHeight="1" x14ac:dyDescent="0.2">
      <c r="H109" s="2280" t="s">
        <v>1692</v>
      </c>
      <c r="I109" s="2280"/>
      <c r="J109" s="2280"/>
      <c r="K109" s="2280"/>
      <c r="L109" s="2280"/>
      <c r="M109" s="2280"/>
      <c r="N109" s="2280"/>
      <c r="O109" s="2280"/>
      <c r="P109" s="2280"/>
      <c r="Q109" s="2280"/>
      <c r="R109" s="2280"/>
      <c r="S109" s="2280"/>
      <c r="T109" s="2280"/>
      <c r="U109" s="2280"/>
      <c r="V109" s="2280"/>
      <c r="W109" s="2280"/>
      <c r="X109" s="2281">
        <v>0</v>
      </c>
      <c r="Y109" s="2281"/>
      <c r="Z109" s="2281"/>
      <c r="AA109" s="2281"/>
      <c r="AB109" s="2281"/>
      <c r="AC109" s="2281"/>
      <c r="AD109" s="2281"/>
      <c r="AE109" s="2281"/>
      <c r="AF109" s="2281"/>
      <c r="AG109" s="2281"/>
      <c r="AH109" s="2281">
        <v>0</v>
      </c>
      <c r="AI109" s="2281"/>
      <c r="AJ109" s="2281"/>
      <c r="AK109" s="2281"/>
      <c r="AL109" s="2281"/>
      <c r="AM109" s="2281"/>
      <c r="AN109" s="2281"/>
      <c r="AO109" s="2281"/>
      <c r="AP109" s="2281"/>
      <c r="AQ109" s="2281"/>
      <c r="AR109" s="2281"/>
      <c r="AS109" s="2281"/>
      <c r="AT109" s="2281">
        <v>0</v>
      </c>
      <c r="AU109" s="2281"/>
      <c r="AV109" s="2281"/>
      <c r="AW109" s="2281"/>
      <c r="AX109" s="2281"/>
      <c r="AY109" s="2281"/>
      <c r="AZ109" s="2281"/>
      <c r="BA109" s="2281"/>
      <c r="BB109" s="2281"/>
      <c r="BC109" s="2281"/>
      <c r="BD109" s="2281"/>
      <c r="BE109" s="2281"/>
      <c r="BF109" s="2281"/>
      <c r="BG109" s="2281">
        <v>0</v>
      </c>
      <c r="BH109" s="2281"/>
      <c r="BI109" s="2281"/>
      <c r="BJ109" s="2281"/>
      <c r="BK109" s="2281"/>
      <c r="BL109" s="2281"/>
    </row>
    <row r="110" spans="8:64" ht="16.899999999999999" customHeight="1" x14ac:dyDescent="0.2">
      <c r="H110" s="2280" t="s">
        <v>1686</v>
      </c>
      <c r="I110" s="2280"/>
      <c r="J110" s="2280"/>
      <c r="K110" s="2280"/>
      <c r="L110" s="2280"/>
      <c r="M110" s="2280"/>
      <c r="N110" s="2280"/>
      <c r="O110" s="2280"/>
      <c r="P110" s="2280"/>
      <c r="Q110" s="2280"/>
      <c r="R110" s="2280"/>
      <c r="S110" s="2280"/>
      <c r="T110" s="2280"/>
      <c r="U110" s="2280"/>
      <c r="V110" s="2280"/>
      <c r="W110" s="2280"/>
      <c r="X110" s="2281"/>
      <c r="Y110" s="2281"/>
      <c r="Z110" s="2281"/>
      <c r="AA110" s="2281"/>
      <c r="AB110" s="2281"/>
      <c r="AC110" s="2281"/>
      <c r="AD110" s="2281"/>
      <c r="AE110" s="2281"/>
      <c r="AF110" s="2281"/>
      <c r="AG110" s="2281"/>
      <c r="AH110" s="2283"/>
      <c r="AI110" s="2283"/>
      <c r="AJ110" s="2283"/>
      <c r="AK110" s="2283"/>
      <c r="AL110" s="2283"/>
      <c r="AM110" s="2283"/>
      <c r="AN110" s="2283"/>
      <c r="AO110" s="2283"/>
      <c r="AP110" s="2283"/>
      <c r="AQ110" s="2283"/>
      <c r="AR110" s="2283"/>
      <c r="AS110" s="2283"/>
      <c r="AT110" s="2281">
        <v>0</v>
      </c>
      <c r="AU110" s="2281"/>
      <c r="AV110" s="2281"/>
      <c r="AW110" s="2281"/>
      <c r="AX110" s="2281"/>
      <c r="AY110" s="2281"/>
      <c r="AZ110" s="2281"/>
      <c r="BA110" s="2281"/>
      <c r="BB110" s="2281"/>
      <c r="BC110" s="2281"/>
      <c r="BD110" s="2281"/>
      <c r="BE110" s="2281"/>
      <c r="BF110" s="2281"/>
      <c r="BG110" s="2283"/>
      <c r="BH110" s="2283"/>
      <c r="BI110" s="2283"/>
      <c r="BJ110" s="2283"/>
      <c r="BK110" s="2283"/>
      <c r="BL110" s="2283"/>
    </row>
    <row r="111" spans="8:64" ht="17.649999999999999" customHeight="1" x14ac:dyDescent="0.2">
      <c r="H111" s="2280" t="s">
        <v>1693</v>
      </c>
      <c r="I111" s="2280"/>
      <c r="J111" s="2280"/>
      <c r="K111" s="2280"/>
      <c r="L111" s="2280"/>
      <c r="M111" s="2280"/>
      <c r="N111" s="2280"/>
      <c r="O111" s="2280"/>
      <c r="P111" s="2280"/>
      <c r="Q111" s="2280"/>
      <c r="R111" s="2280"/>
      <c r="S111" s="2280"/>
      <c r="T111" s="2280"/>
      <c r="U111" s="2280"/>
      <c r="V111" s="2280"/>
      <c r="W111" s="2280"/>
      <c r="X111" s="2281">
        <v>0</v>
      </c>
      <c r="Y111" s="2281"/>
      <c r="Z111" s="2281"/>
      <c r="AA111" s="2281"/>
      <c r="AB111" s="2281"/>
      <c r="AC111" s="2281"/>
      <c r="AD111" s="2281"/>
      <c r="AE111" s="2281"/>
      <c r="AF111" s="2281"/>
      <c r="AG111" s="2281"/>
      <c r="AH111" s="2281">
        <v>0</v>
      </c>
      <c r="AI111" s="2281"/>
      <c r="AJ111" s="2281"/>
      <c r="AK111" s="2281"/>
      <c r="AL111" s="2281"/>
      <c r="AM111" s="2281"/>
      <c r="AN111" s="2281"/>
      <c r="AO111" s="2281"/>
      <c r="AP111" s="2281"/>
      <c r="AQ111" s="2281"/>
      <c r="AR111" s="2281"/>
      <c r="AS111" s="2281"/>
      <c r="AT111" s="2281">
        <v>0</v>
      </c>
      <c r="AU111" s="2281"/>
      <c r="AV111" s="2281"/>
      <c r="AW111" s="2281"/>
      <c r="AX111" s="2281"/>
      <c r="AY111" s="2281"/>
      <c r="AZ111" s="2281"/>
      <c r="BA111" s="2281"/>
      <c r="BB111" s="2281"/>
      <c r="BC111" s="2281"/>
      <c r="BD111" s="2281"/>
      <c r="BE111" s="2281"/>
      <c r="BF111" s="2281"/>
      <c r="BG111" s="2281">
        <v>0</v>
      </c>
      <c r="BH111" s="2281"/>
      <c r="BI111" s="2281"/>
      <c r="BJ111" s="2281"/>
      <c r="BK111" s="2281"/>
      <c r="BL111" s="2281"/>
    </row>
    <row r="112" spans="8:64" ht="16.899999999999999" customHeight="1" x14ac:dyDescent="0.2">
      <c r="H112" s="2280" t="s">
        <v>580</v>
      </c>
      <c r="I112" s="2280"/>
      <c r="J112" s="2280"/>
      <c r="K112" s="2280"/>
      <c r="L112" s="2280"/>
      <c r="M112" s="2280"/>
      <c r="N112" s="2280"/>
      <c r="O112" s="2280"/>
      <c r="P112" s="2280"/>
      <c r="Q112" s="2280"/>
      <c r="R112" s="2280"/>
      <c r="S112" s="2280"/>
      <c r="T112" s="2280"/>
      <c r="U112" s="2280"/>
      <c r="V112" s="2280"/>
      <c r="W112" s="2280"/>
      <c r="X112" s="2281">
        <v>0</v>
      </c>
      <c r="Y112" s="2281"/>
      <c r="Z112" s="2281"/>
      <c r="AA112" s="2281"/>
      <c r="AB112" s="2281"/>
      <c r="AC112" s="2281"/>
      <c r="AD112" s="2281"/>
      <c r="AE112" s="2281"/>
      <c r="AF112" s="2281"/>
      <c r="AG112" s="2281"/>
      <c r="AH112" s="2281">
        <v>0</v>
      </c>
      <c r="AI112" s="2281"/>
      <c r="AJ112" s="2281"/>
      <c r="AK112" s="2281"/>
      <c r="AL112" s="2281"/>
      <c r="AM112" s="2281"/>
      <c r="AN112" s="2281"/>
      <c r="AO112" s="2281"/>
      <c r="AP112" s="2281"/>
      <c r="AQ112" s="2281"/>
      <c r="AR112" s="2281"/>
      <c r="AS112" s="2281"/>
      <c r="AT112" s="2281">
        <v>0</v>
      </c>
      <c r="AU112" s="2281"/>
      <c r="AV112" s="2281"/>
      <c r="AW112" s="2281"/>
      <c r="AX112" s="2281"/>
      <c r="AY112" s="2281"/>
      <c r="AZ112" s="2281"/>
      <c r="BA112" s="2281"/>
      <c r="BB112" s="2281"/>
      <c r="BC112" s="2281"/>
      <c r="BD112" s="2281"/>
      <c r="BE112" s="2281"/>
      <c r="BF112" s="2281"/>
      <c r="BG112" s="2281">
        <v>0</v>
      </c>
      <c r="BH112" s="2281"/>
      <c r="BI112" s="2281"/>
      <c r="BJ112" s="2281"/>
      <c r="BK112" s="2281"/>
      <c r="BL112" s="2281"/>
    </row>
    <row r="113" spans="8:64" ht="17.649999999999999" customHeight="1" x14ac:dyDescent="0.2">
      <c r="H113" s="2280" t="s">
        <v>1692</v>
      </c>
      <c r="I113" s="2280"/>
      <c r="J113" s="2280"/>
      <c r="K113" s="2280"/>
      <c r="L113" s="2280"/>
      <c r="M113" s="2280"/>
      <c r="N113" s="2280"/>
      <c r="O113" s="2280"/>
      <c r="P113" s="2280"/>
      <c r="Q113" s="2280"/>
      <c r="R113" s="2280"/>
      <c r="S113" s="2280"/>
      <c r="T113" s="2280"/>
      <c r="U113" s="2280"/>
      <c r="V113" s="2280"/>
      <c r="W113" s="2280"/>
      <c r="X113" s="2281">
        <v>0</v>
      </c>
      <c r="Y113" s="2281"/>
      <c r="Z113" s="2281"/>
      <c r="AA113" s="2281"/>
      <c r="AB113" s="2281"/>
      <c r="AC113" s="2281"/>
      <c r="AD113" s="2281"/>
      <c r="AE113" s="2281"/>
      <c r="AF113" s="2281"/>
      <c r="AG113" s="2281"/>
      <c r="AH113" s="2281">
        <v>0</v>
      </c>
      <c r="AI113" s="2281"/>
      <c r="AJ113" s="2281"/>
      <c r="AK113" s="2281"/>
      <c r="AL113" s="2281"/>
      <c r="AM113" s="2281"/>
      <c r="AN113" s="2281"/>
      <c r="AO113" s="2281"/>
      <c r="AP113" s="2281"/>
      <c r="AQ113" s="2281"/>
      <c r="AR113" s="2281"/>
      <c r="AS113" s="2281"/>
      <c r="AT113" s="2281">
        <v>0</v>
      </c>
      <c r="AU113" s="2281"/>
      <c r="AV113" s="2281"/>
      <c r="AW113" s="2281"/>
      <c r="AX113" s="2281"/>
      <c r="AY113" s="2281"/>
      <c r="AZ113" s="2281"/>
      <c r="BA113" s="2281"/>
      <c r="BB113" s="2281"/>
      <c r="BC113" s="2281"/>
      <c r="BD113" s="2281"/>
      <c r="BE113" s="2281"/>
      <c r="BF113" s="2281"/>
      <c r="BG113" s="2281">
        <v>0</v>
      </c>
      <c r="BH113" s="2281"/>
      <c r="BI113" s="2281"/>
      <c r="BJ113" s="2281"/>
      <c r="BK113" s="2281"/>
      <c r="BL113" s="2281"/>
    </row>
    <row r="114" spans="8:64" ht="17.649999999999999" customHeight="1" x14ac:dyDescent="0.2">
      <c r="H114" s="2282" t="s">
        <v>1686</v>
      </c>
      <c r="I114" s="2282"/>
      <c r="J114" s="2282"/>
      <c r="K114" s="2282"/>
      <c r="L114" s="2282"/>
      <c r="M114" s="2282"/>
      <c r="N114" s="2282"/>
      <c r="O114" s="2282"/>
      <c r="P114" s="2282"/>
      <c r="Q114" s="2282"/>
      <c r="R114" s="2282"/>
      <c r="S114" s="2282"/>
      <c r="T114" s="2282"/>
      <c r="U114" s="2282"/>
      <c r="V114" s="2282"/>
      <c r="W114" s="2282"/>
      <c r="X114" s="2283">
        <v>0</v>
      </c>
      <c r="Y114" s="2283"/>
      <c r="Z114" s="2283"/>
      <c r="AA114" s="2283"/>
      <c r="AB114" s="2283"/>
      <c r="AC114" s="2283"/>
      <c r="AD114" s="2283"/>
      <c r="AE114" s="2283"/>
      <c r="AF114" s="2283"/>
      <c r="AG114" s="2283"/>
      <c r="AH114" s="2283"/>
      <c r="AI114" s="2283"/>
      <c r="AJ114" s="2283"/>
      <c r="AK114" s="2283"/>
      <c r="AL114" s="2283"/>
      <c r="AM114" s="2283"/>
      <c r="AN114" s="2283"/>
      <c r="AO114" s="2283"/>
      <c r="AP114" s="2283"/>
      <c r="AQ114" s="2283"/>
      <c r="AR114" s="2283"/>
      <c r="AS114" s="2283"/>
      <c r="AT114" s="2283">
        <v>0</v>
      </c>
      <c r="AU114" s="2283"/>
      <c r="AV114" s="2283"/>
      <c r="AW114" s="2283"/>
      <c r="AX114" s="2283"/>
      <c r="AY114" s="2283"/>
      <c r="AZ114" s="2283"/>
      <c r="BA114" s="2283"/>
      <c r="BB114" s="2283"/>
      <c r="BC114" s="2283"/>
      <c r="BD114" s="2283"/>
      <c r="BE114" s="2283"/>
      <c r="BF114" s="2283"/>
      <c r="BG114" s="2283"/>
      <c r="BH114" s="2283"/>
      <c r="BI114" s="2283"/>
      <c r="BJ114" s="2283"/>
      <c r="BK114" s="2283"/>
      <c r="BL114" s="2283"/>
    </row>
    <row r="115" spans="8:64" ht="8.1" customHeight="1" x14ac:dyDescent="0.2">
      <c r="H115" s="1326"/>
      <c r="I115" s="1326"/>
      <c r="J115" s="1326"/>
      <c r="K115" s="1326"/>
      <c r="L115" s="1326"/>
      <c r="M115" s="1326"/>
      <c r="N115" s="1326"/>
      <c r="O115" s="1326"/>
      <c r="P115" s="1326"/>
      <c r="Q115" s="1326"/>
      <c r="R115" s="1326"/>
      <c r="S115" s="1326"/>
      <c r="T115" s="1326"/>
      <c r="U115" s="1326"/>
      <c r="V115" s="1326"/>
      <c r="W115" s="1326"/>
      <c r="X115" s="1326"/>
      <c r="Y115" s="1326"/>
      <c r="Z115" s="1326"/>
      <c r="AA115" s="1326"/>
      <c r="AB115" s="1326"/>
      <c r="AC115" s="1326"/>
      <c r="AD115" s="1326"/>
      <c r="AE115" s="1326"/>
      <c r="AF115" s="1326"/>
      <c r="AG115" s="1326"/>
      <c r="AH115" s="1326"/>
      <c r="AI115" s="1326"/>
      <c r="AJ115" s="1326"/>
      <c r="AK115" s="1326"/>
      <c r="AL115" s="1326"/>
      <c r="AM115" s="1326"/>
      <c r="AN115" s="1326"/>
      <c r="AO115" s="1326"/>
      <c r="AP115" s="1326"/>
      <c r="AQ115" s="1326"/>
      <c r="AR115" s="1326"/>
      <c r="AS115" s="1326"/>
      <c r="AT115" s="1326"/>
      <c r="AU115" s="1326"/>
      <c r="AV115" s="1326"/>
      <c r="AW115" s="1326"/>
      <c r="AX115" s="1326"/>
      <c r="AY115" s="1326"/>
      <c r="AZ115" s="1326"/>
      <c r="BA115" s="1326"/>
      <c r="BB115" s="1326"/>
      <c r="BC115" s="1326"/>
      <c r="BD115" s="1326"/>
      <c r="BE115" s="1326"/>
      <c r="BF115" s="1326"/>
      <c r="BG115" s="1326"/>
      <c r="BH115" s="1326"/>
      <c r="BI115" s="1326"/>
      <c r="BJ115" s="1326"/>
      <c r="BK115" s="1326"/>
      <c r="BL115" s="1326"/>
    </row>
    <row r="116" spans="8:64" ht="17.649999999999999" customHeight="1" x14ac:dyDescent="0.2">
      <c r="H116" s="2290" t="s">
        <v>1694</v>
      </c>
      <c r="I116" s="2290"/>
      <c r="J116" s="2290"/>
      <c r="K116" s="2290"/>
      <c r="L116" s="2290"/>
      <c r="M116" s="2290"/>
      <c r="N116" s="2290"/>
      <c r="O116" s="2290"/>
      <c r="P116" s="2290"/>
      <c r="Q116" s="2290"/>
      <c r="R116" s="2290"/>
      <c r="S116" s="2290"/>
      <c r="T116" s="2290"/>
      <c r="U116" s="2290"/>
      <c r="V116" s="2290"/>
      <c r="W116" s="2290"/>
      <c r="X116" s="2290"/>
      <c r="Y116" s="2290"/>
      <c r="Z116" s="2290"/>
      <c r="AA116" s="2290"/>
      <c r="AB116" s="2290"/>
      <c r="AC116" s="2290"/>
      <c r="AD116" s="2290"/>
      <c r="AE116" s="2290"/>
      <c r="AF116" s="2290"/>
      <c r="AG116" s="2290"/>
      <c r="AH116" s="2290"/>
      <c r="AI116" s="2290"/>
      <c r="AJ116" s="2290"/>
      <c r="AK116" s="2290"/>
      <c r="AL116" s="2290"/>
      <c r="AM116" s="2290"/>
      <c r="AN116" s="2290"/>
      <c r="AO116" s="2290"/>
      <c r="AP116" s="2290"/>
      <c r="AQ116" s="2290"/>
      <c r="AR116" s="2290"/>
      <c r="AS116" s="2290"/>
      <c r="AT116" s="2290"/>
      <c r="AU116" s="2290"/>
      <c r="AV116" s="2290"/>
      <c r="AW116" s="2290"/>
      <c r="AX116" s="2290"/>
      <c r="AY116" s="2290"/>
      <c r="AZ116" s="2290"/>
      <c r="BA116" s="2290"/>
      <c r="BB116" s="2290"/>
      <c r="BC116" s="2290"/>
      <c r="BD116" s="2290"/>
      <c r="BE116" s="2290"/>
      <c r="BF116" s="2290"/>
      <c r="BG116" s="2290"/>
      <c r="BH116" s="2290"/>
      <c r="BI116" s="2290"/>
      <c r="BJ116" s="2290"/>
      <c r="BK116" s="2290"/>
      <c r="BL116" s="2290"/>
    </row>
    <row r="117" spans="8:64" ht="17.649999999999999" customHeight="1" x14ac:dyDescent="0.2">
      <c r="H117" s="2284" t="s">
        <v>48</v>
      </c>
      <c r="I117" s="2284"/>
      <c r="J117" s="2284"/>
      <c r="K117" s="2284"/>
      <c r="L117" s="2284"/>
      <c r="M117" s="2289" t="s">
        <v>548</v>
      </c>
      <c r="N117" s="2289"/>
      <c r="O117" s="2289"/>
      <c r="P117" s="2289"/>
      <c r="Q117" s="2289"/>
      <c r="R117" s="2289"/>
      <c r="S117" s="2289"/>
      <c r="T117" s="2289"/>
      <c r="U117" s="2289"/>
      <c r="V117" s="2289"/>
      <c r="W117" s="2289"/>
      <c r="X117" s="2289"/>
      <c r="Y117" s="2289"/>
      <c r="Z117" s="2289"/>
      <c r="AA117" s="2289"/>
      <c r="AB117" s="2289"/>
      <c r="AC117" s="2289"/>
      <c r="AD117" s="2289"/>
      <c r="AE117" s="2289"/>
      <c r="AF117" s="2289"/>
      <c r="AG117" s="2289"/>
      <c r="AH117" s="2289"/>
      <c r="AI117" s="2289"/>
      <c r="AJ117" s="2289"/>
      <c r="AK117" s="2289"/>
      <c r="AL117" s="2289"/>
      <c r="AM117" s="2289" t="s">
        <v>547</v>
      </c>
      <c r="AN117" s="2289"/>
      <c r="AO117" s="2289"/>
      <c r="AP117" s="2289"/>
      <c r="AQ117" s="2289"/>
      <c r="AR117" s="2289"/>
      <c r="AS117" s="2289"/>
      <c r="AT117" s="2289"/>
      <c r="AU117" s="2289"/>
      <c r="AV117" s="2289"/>
      <c r="AW117" s="2289"/>
      <c r="AX117" s="2289"/>
      <c r="AY117" s="2289"/>
      <c r="AZ117" s="2289"/>
      <c r="BA117" s="2289"/>
      <c r="BB117" s="2289"/>
      <c r="BC117" s="2289"/>
      <c r="BD117" s="2289"/>
      <c r="BE117" s="2289"/>
      <c r="BF117" s="2289"/>
      <c r="BG117" s="2289"/>
      <c r="BH117" s="2289"/>
      <c r="BI117" s="2289"/>
      <c r="BJ117" s="2289"/>
      <c r="BK117" s="2289"/>
      <c r="BL117" s="2289"/>
    </row>
    <row r="118" spans="8:64" ht="29.25" customHeight="1" x14ac:dyDescent="0.2">
      <c r="H118" s="2284"/>
      <c r="I118" s="2284"/>
      <c r="J118" s="2284"/>
      <c r="K118" s="2284"/>
      <c r="L118" s="2284"/>
      <c r="M118" s="2284" t="s">
        <v>1681</v>
      </c>
      <c r="N118" s="2284"/>
      <c r="O118" s="2284"/>
      <c r="P118" s="2284"/>
      <c r="Q118" s="2284"/>
      <c r="R118" s="2284"/>
      <c r="S118" s="2284"/>
      <c r="T118" s="2284"/>
      <c r="U118" s="2284" t="s">
        <v>1683</v>
      </c>
      <c r="V118" s="2284"/>
      <c r="W118" s="2284"/>
      <c r="X118" s="2284"/>
      <c r="Y118" s="2284"/>
      <c r="Z118" s="2284"/>
      <c r="AA118" s="2284"/>
      <c r="AB118" s="2284"/>
      <c r="AC118" s="2284"/>
      <c r="AD118" s="2284" t="s">
        <v>1682</v>
      </c>
      <c r="AE118" s="2284"/>
      <c r="AF118" s="2284"/>
      <c r="AG118" s="2284"/>
      <c r="AH118" s="2284"/>
      <c r="AI118" s="2284"/>
      <c r="AJ118" s="2284"/>
      <c r="AK118" s="2284"/>
      <c r="AL118" s="2284"/>
      <c r="AM118" s="2284" t="s">
        <v>1681</v>
      </c>
      <c r="AN118" s="2284"/>
      <c r="AO118" s="2284"/>
      <c r="AP118" s="2284"/>
      <c r="AQ118" s="2284"/>
      <c r="AR118" s="2284"/>
      <c r="AS118" s="2284"/>
      <c r="AT118" s="2284"/>
      <c r="AU118" s="2284"/>
      <c r="AV118" s="2284" t="s">
        <v>1683</v>
      </c>
      <c r="AW118" s="2284"/>
      <c r="AX118" s="2284"/>
      <c r="AY118" s="2284"/>
      <c r="AZ118" s="2284"/>
      <c r="BA118" s="2284"/>
      <c r="BB118" s="2284"/>
      <c r="BC118" s="2284"/>
      <c r="BD118" s="2284"/>
      <c r="BE118" s="2284"/>
      <c r="BF118" s="2284"/>
      <c r="BG118" s="2284"/>
      <c r="BH118" s="2284"/>
      <c r="BI118" s="2284" t="s">
        <v>1682</v>
      </c>
      <c r="BJ118" s="2284"/>
      <c r="BK118" s="2284"/>
      <c r="BL118" s="2284"/>
    </row>
    <row r="119" spans="8:64" ht="17.649999999999999" customHeight="1" x14ac:dyDescent="0.2">
      <c r="H119" s="2280" t="s">
        <v>1695</v>
      </c>
      <c r="I119" s="2280"/>
      <c r="J119" s="2280"/>
      <c r="K119" s="2280"/>
      <c r="L119" s="2280"/>
      <c r="M119" s="2281">
        <v>0</v>
      </c>
      <c r="N119" s="2281"/>
      <c r="O119" s="2281"/>
      <c r="P119" s="2281"/>
      <c r="Q119" s="2281"/>
      <c r="R119" s="2281"/>
      <c r="S119" s="2281"/>
      <c r="T119" s="2281"/>
      <c r="U119" s="2281">
        <v>0</v>
      </c>
      <c r="V119" s="2281"/>
      <c r="W119" s="2281"/>
      <c r="X119" s="2281"/>
      <c r="Y119" s="2281"/>
      <c r="Z119" s="2281"/>
      <c r="AA119" s="2281"/>
      <c r="AB119" s="2281"/>
      <c r="AC119" s="2281"/>
      <c r="AD119" s="2281">
        <v>0</v>
      </c>
      <c r="AE119" s="2281"/>
      <c r="AF119" s="2281"/>
      <c r="AG119" s="2281"/>
      <c r="AH119" s="2281"/>
      <c r="AI119" s="2281"/>
      <c r="AJ119" s="2281"/>
      <c r="AK119" s="2281"/>
      <c r="AL119" s="2281"/>
      <c r="AM119" s="2281">
        <v>0</v>
      </c>
      <c r="AN119" s="2281"/>
      <c r="AO119" s="2281"/>
      <c r="AP119" s="2281"/>
      <c r="AQ119" s="2281"/>
      <c r="AR119" s="2281"/>
      <c r="AS119" s="2281"/>
      <c r="AT119" s="2281"/>
      <c r="AU119" s="2281"/>
      <c r="AV119" s="2281">
        <v>0</v>
      </c>
      <c r="AW119" s="2281"/>
      <c r="AX119" s="2281"/>
      <c r="AY119" s="2281"/>
      <c r="AZ119" s="2281"/>
      <c r="BA119" s="2281"/>
      <c r="BB119" s="2281"/>
      <c r="BC119" s="2281"/>
      <c r="BD119" s="2281"/>
      <c r="BE119" s="2281"/>
      <c r="BF119" s="2281"/>
      <c r="BG119" s="2281"/>
      <c r="BH119" s="2281"/>
      <c r="BI119" s="2281">
        <v>0</v>
      </c>
      <c r="BJ119" s="2281"/>
      <c r="BK119" s="2281"/>
      <c r="BL119" s="2281"/>
    </row>
    <row r="120" spans="8:64" ht="24.95" customHeight="1" x14ac:dyDescent="0.2">
      <c r="H120" s="2280" t="s">
        <v>1696</v>
      </c>
      <c r="I120" s="2280"/>
      <c r="J120" s="2280"/>
      <c r="K120" s="2280"/>
      <c r="L120" s="2280"/>
      <c r="M120" s="2281">
        <v>0</v>
      </c>
      <c r="N120" s="2281"/>
      <c r="O120" s="2281"/>
      <c r="P120" s="2281"/>
      <c r="Q120" s="2281"/>
      <c r="R120" s="2281"/>
      <c r="S120" s="2281"/>
      <c r="T120" s="2281"/>
      <c r="U120" s="2281">
        <v>0</v>
      </c>
      <c r="V120" s="2281"/>
      <c r="W120" s="2281"/>
      <c r="X120" s="2281"/>
      <c r="Y120" s="2281"/>
      <c r="Z120" s="2281"/>
      <c r="AA120" s="2281"/>
      <c r="AB120" s="2281"/>
      <c r="AC120" s="2281"/>
      <c r="AD120" s="2281">
        <v>0</v>
      </c>
      <c r="AE120" s="2281"/>
      <c r="AF120" s="2281"/>
      <c r="AG120" s="2281"/>
      <c r="AH120" s="2281"/>
      <c r="AI120" s="2281"/>
      <c r="AJ120" s="2281"/>
      <c r="AK120" s="2281"/>
      <c r="AL120" s="2281"/>
      <c r="AM120" s="2281">
        <v>0</v>
      </c>
      <c r="AN120" s="2281"/>
      <c r="AO120" s="2281"/>
      <c r="AP120" s="2281"/>
      <c r="AQ120" s="2281"/>
      <c r="AR120" s="2281"/>
      <c r="AS120" s="2281"/>
      <c r="AT120" s="2281"/>
      <c r="AU120" s="2281"/>
      <c r="AV120" s="2281">
        <v>0</v>
      </c>
      <c r="AW120" s="2281"/>
      <c r="AX120" s="2281"/>
      <c r="AY120" s="2281"/>
      <c r="AZ120" s="2281"/>
      <c r="BA120" s="2281"/>
      <c r="BB120" s="2281"/>
      <c r="BC120" s="2281"/>
      <c r="BD120" s="2281"/>
      <c r="BE120" s="2281"/>
      <c r="BF120" s="2281"/>
      <c r="BG120" s="2281"/>
      <c r="BH120" s="2281"/>
      <c r="BI120" s="2281">
        <v>0</v>
      </c>
      <c r="BJ120" s="2281"/>
      <c r="BK120" s="2281"/>
      <c r="BL120" s="2281"/>
    </row>
    <row r="121" spans="8:64" ht="30.75" customHeight="1" x14ac:dyDescent="0.2">
      <c r="H121" s="2282" t="s">
        <v>1697</v>
      </c>
      <c r="I121" s="2282"/>
      <c r="J121" s="2282"/>
      <c r="K121" s="2282"/>
      <c r="L121" s="2282"/>
      <c r="M121" s="2283">
        <v>0</v>
      </c>
      <c r="N121" s="2283"/>
      <c r="O121" s="2283"/>
      <c r="P121" s="2283"/>
      <c r="Q121" s="2283"/>
      <c r="R121" s="2283"/>
      <c r="S121" s="2283"/>
      <c r="T121" s="2283"/>
      <c r="U121" s="2283">
        <v>0</v>
      </c>
      <c r="V121" s="2283"/>
      <c r="W121" s="2283"/>
      <c r="X121" s="2283"/>
      <c r="Y121" s="2283"/>
      <c r="Z121" s="2283"/>
      <c r="AA121" s="2283"/>
      <c r="AB121" s="2283"/>
      <c r="AC121" s="2283"/>
      <c r="AD121" s="2283">
        <v>0</v>
      </c>
      <c r="AE121" s="2283"/>
      <c r="AF121" s="2283"/>
      <c r="AG121" s="2283"/>
      <c r="AH121" s="2283"/>
      <c r="AI121" s="2283"/>
      <c r="AJ121" s="2283"/>
      <c r="AK121" s="2283"/>
      <c r="AL121" s="2283"/>
      <c r="AM121" s="2283">
        <v>0</v>
      </c>
      <c r="AN121" s="2283"/>
      <c r="AO121" s="2283"/>
      <c r="AP121" s="2283"/>
      <c r="AQ121" s="2283"/>
      <c r="AR121" s="2283"/>
      <c r="AS121" s="2283"/>
      <c r="AT121" s="2283"/>
      <c r="AU121" s="2283"/>
      <c r="AV121" s="2283">
        <v>0</v>
      </c>
      <c r="AW121" s="2283"/>
      <c r="AX121" s="2283"/>
      <c r="AY121" s="2283"/>
      <c r="AZ121" s="2283"/>
      <c r="BA121" s="2283"/>
      <c r="BB121" s="2283"/>
      <c r="BC121" s="2283"/>
      <c r="BD121" s="2283"/>
      <c r="BE121" s="2283"/>
      <c r="BF121" s="2283"/>
      <c r="BG121" s="2283"/>
      <c r="BH121" s="2283"/>
      <c r="BI121" s="2283">
        <v>0</v>
      </c>
      <c r="BJ121" s="2283"/>
      <c r="BK121" s="2283"/>
      <c r="BL121" s="2283"/>
    </row>
    <row r="122" spans="8:64" ht="5.85" customHeight="1" x14ac:dyDescent="0.2">
      <c r="H122" s="1326"/>
      <c r="I122" s="1326"/>
      <c r="J122" s="1326"/>
      <c r="K122" s="1326"/>
      <c r="L122" s="1326"/>
      <c r="M122" s="1326"/>
      <c r="N122" s="1326"/>
      <c r="O122" s="1326"/>
      <c r="P122" s="1326"/>
      <c r="Q122" s="1326"/>
      <c r="R122" s="1326"/>
      <c r="S122" s="1326"/>
      <c r="T122" s="1326"/>
      <c r="U122" s="1326"/>
      <c r="V122" s="1326"/>
      <c r="W122" s="1326"/>
      <c r="X122" s="1326"/>
      <c r="Y122" s="1326"/>
      <c r="Z122" s="1326"/>
      <c r="AA122" s="1326"/>
      <c r="AB122" s="1326"/>
      <c r="AC122" s="1326"/>
      <c r="AD122" s="1326"/>
      <c r="AE122" s="1326"/>
      <c r="AF122" s="1326"/>
      <c r="AG122" s="1326"/>
      <c r="AH122" s="1326"/>
      <c r="AI122" s="1326"/>
      <c r="AJ122" s="1326"/>
      <c r="AK122" s="1326"/>
      <c r="AL122" s="1326"/>
      <c r="AM122" s="1326"/>
      <c r="AN122" s="1326"/>
      <c r="AO122" s="1326"/>
      <c r="AP122" s="1326"/>
      <c r="AQ122" s="1326"/>
      <c r="AR122" s="1326"/>
      <c r="AS122" s="1326"/>
      <c r="AT122" s="1326"/>
      <c r="AU122" s="1326"/>
      <c r="AV122" s="1326"/>
      <c r="AW122" s="1326"/>
      <c r="AX122" s="1326"/>
      <c r="AY122" s="1326"/>
      <c r="AZ122" s="1326"/>
      <c r="BA122" s="1326"/>
      <c r="BB122" s="1326"/>
      <c r="BC122" s="1326"/>
      <c r="BD122" s="1326"/>
      <c r="BE122" s="1326"/>
      <c r="BF122" s="1326"/>
      <c r="BG122" s="1326"/>
      <c r="BH122" s="1326"/>
      <c r="BI122" s="1326"/>
      <c r="BJ122" s="1326"/>
      <c r="BK122" s="1326"/>
      <c r="BL122" s="1326"/>
    </row>
    <row r="123" spans="8:64" ht="16.899999999999999" customHeight="1" x14ac:dyDescent="0.2">
      <c r="H123" s="2273" t="s">
        <v>1698</v>
      </c>
      <c r="I123" s="2273"/>
      <c r="J123" s="2273"/>
      <c r="K123" s="2273"/>
      <c r="L123" s="2273"/>
      <c r="M123" s="2273"/>
      <c r="N123" s="2273"/>
      <c r="O123" s="2273"/>
      <c r="P123" s="2273"/>
      <c r="Q123" s="2273"/>
      <c r="R123" s="2273"/>
      <c r="S123" s="2273"/>
      <c r="T123" s="2273"/>
      <c r="U123" s="2273"/>
      <c r="V123" s="2273"/>
      <c r="W123" s="2273"/>
      <c r="X123" s="2273"/>
      <c r="Y123" s="2273"/>
      <c r="Z123" s="2273"/>
      <c r="AA123" s="2273"/>
      <c r="AB123" s="2273"/>
      <c r="AC123" s="2273"/>
      <c r="AD123" s="2273"/>
      <c r="AE123" s="2273"/>
      <c r="AF123" s="2273"/>
      <c r="AG123" s="2273"/>
      <c r="AH123" s="2273"/>
      <c r="AI123" s="2273"/>
      <c r="AJ123" s="2273"/>
      <c r="AK123" s="2273"/>
      <c r="AL123" s="2273"/>
      <c r="AM123" s="2273"/>
      <c r="AN123" s="2273"/>
      <c r="AO123" s="2273"/>
      <c r="AP123" s="2273"/>
      <c r="AQ123" s="2273"/>
      <c r="AR123" s="2273"/>
      <c r="AS123" s="2273"/>
      <c r="AT123" s="2273"/>
      <c r="AU123" s="2273"/>
      <c r="AV123" s="2273"/>
      <c r="AW123" s="2273"/>
      <c r="AX123" s="2273"/>
      <c r="AY123" s="2273"/>
      <c r="AZ123" s="2273"/>
      <c r="BA123" s="2273"/>
      <c r="BB123" s="2273"/>
      <c r="BC123" s="2273"/>
      <c r="BD123" s="2273"/>
      <c r="BE123" s="2273"/>
      <c r="BF123" s="2273"/>
      <c r="BG123" s="2273"/>
      <c r="BH123" s="2273"/>
      <c r="BI123" s="2273"/>
      <c r="BJ123" s="2273"/>
      <c r="BK123" s="2273"/>
      <c r="BL123" s="2273"/>
    </row>
    <row r="124" spans="8:64" ht="17.649999999999999" customHeight="1" x14ac:dyDescent="0.2">
      <c r="H124" s="2273" t="s">
        <v>1699</v>
      </c>
      <c r="I124" s="2273"/>
      <c r="J124" s="2273"/>
      <c r="K124" s="2273"/>
      <c r="L124" s="2273"/>
      <c r="M124" s="2273"/>
      <c r="N124" s="2273"/>
      <c r="O124" s="2273"/>
      <c r="P124" s="2273"/>
      <c r="Q124" s="2273"/>
      <c r="R124" s="2273"/>
      <c r="S124" s="2273"/>
      <c r="T124" s="2273"/>
      <c r="U124" s="2273"/>
      <c r="V124" s="2273"/>
      <c r="W124" s="2273"/>
      <c r="X124" s="2273"/>
      <c r="Y124" s="2273"/>
      <c r="Z124" s="2273"/>
      <c r="AA124" s="2273"/>
      <c r="AB124" s="2273"/>
      <c r="AC124" s="2273"/>
      <c r="AD124" s="2273"/>
      <c r="AE124" s="2273"/>
      <c r="AF124" s="2273"/>
      <c r="AG124" s="2273"/>
      <c r="AH124" s="2273"/>
      <c r="AI124" s="2273"/>
      <c r="AJ124" s="2273"/>
      <c r="AK124" s="2273"/>
      <c r="AL124" s="2273"/>
      <c r="AM124" s="2273"/>
      <c r="AN124" s="2273"/>
      <c r="AO124" s="2273"/>
      <c r="AP124" s="2273"/>
      <c r="AQ124" s="2273"/>
      <c r="AR124" s="2273"/>
      <c r="AS124" s="2273"/>
      <c r="AT124" s="2273"/>
      <c r="AU124" s="2273"/>
      <c r="AV124" s="2273"/>
      <c r="AW124" s="2273"/>
      <c r="AX124" s="2273"/>
      <c r="AY124" s="2273"/>
      <c r="AZ124" s="2273"/>
      <c r="BA124" s="2273"/>
      <c r="BB124" s="2273"/>
      <c r="BC124" s="2273"/>
      <c r="BD124" s="2273"/>
      <c r="BE124" s="2273"/>
      <c r="BF124" s="2273"/>
      <c r="BG124" s="2273"/>
      <c r="BH124" s="2273"/>
      <c r="BI124" s="2273"/>
      <c r="BJ124" s="2273"/>
      <c r="BK124" s="2273"/>
      <c r="BL124" s="2273"/>
    </row>
    <row r="125" spans="8:64" ht="17.649999999999999" customHeight="1" x14ac:dyDescent="0.2">
      <c r="H125" s="2273" t="s">
        <v>1700</v>
      </c>
      <c r="I125" s="2273"/>
      <c r="J125" s="2273"/>
      <c r="K125" s="2273"/>
      <c r="L125" s="2273"/>
      <c r="M125" s="2273"/>
      <c r="N125" s="2273"/>
      <c r="O125" s="2273"/>
      <c r="P125" s="2273"/>
      <c r="Q125" s="2273"/>
      <c r="R125" s="2273"/>
      <c r="S125" s="2273"/>
      <c r="T125" s="2273"/>
      <c r="U125" s="2273"/>
      <c r="V125" s="2273"/>
      <c r="W125" s="2273"/>
      <c r="X125" s="2273"/>
      <c r="Y125" s="2273"/>
      <c r="Z125" s="2273"/>
      <c r="AA125" s="2273"/>
      <c r="AB125" s="2273"/>
      <c r="AC125" s="2273"/>
      <c r="AD125" s="2273"/>
      <c r="AE125" s="2273"/>
      <c r="AF125" s="2273"/>
      <c r="AG125" s="2273"/>
      <c r="AH125" s="2273"/>
      <c r="AI125" s="2273"/>
      <c r="AJ125" s="2273"/>
      <c r="AK125" s="2273"/>
      <c r="AL125" s="2273"/>
      <c r="AM125" s="2273"/>
      <c r="AN125" s="2273"/>
      <c r="AO125" s="2273"/>
      <c r="AP125" s="2273"/>
      <c r="AQ125" s="2273"/>
      <c r="AR125" s="2273"/>
      <c r="AS125" s="2273"/>
      <c r="AT125" s="2273"/>
      <c r="AU125" s="2273"/>
      <c r="AV125" s="2273"/>
      <c r="AW125" s="2273"/>
      <c r="AX125" s="2273"/>
      <c r="AY125" s="2273"/>
      <c r="AZ125" s="2273"/>
      <c r="BA125" s="2273"/>
      <c r="BB125" s="2273"/>
      <c r="BC125" s="2273"/>
      <c r="BD125" s="2273"/>
      <c r="BE125" s="2273"/>
      <c r="BF125" s="2273"/>
      <c r="BG125" s="2273"/>
      <c r="BH125" s="2273"/>
      <c r="BI125" s="2273"/>
      <c r="BJ125" s="2273"/>
      <c r="BK125" s="2273"/>
      <c r="BL125" s="2273"/>
    </row>
    <row r="126" spans="8:64" ht="16.899999999999999" customHeight="1" x14ac:dyDescent="0.2">
      <c r="H126" s="2288" t="s">
        <v>1701</v>
      </c>
      <c r="I126" s="2288"/>
      <c r="J126" s="2288"/>
      <c r="K126" s="2288"/>
      <c r="L126" s="2288"/>
      <c r="M126" s="2288"/>
      <c r="N126" s="2288"/>
      <c r="O126" s="2288"/>
      <c r="P126" s="2288"/>
      <c r="Q126" s="2288"/>
      <c r="R126" s="2288"/>
      <c r="S126" s="2288"/>
      <c r="T126" s="2288"/>
      <c r="U126" s="2288"/>
      <c r="V126" s="2288"/>
      <c r="W126" s="2288"/>
      <c r="X126" s="2288"/>
      <c r="Y126" s="2288"/>
      <c r="Z126" s="2288"/>
      <c r="AA126" s="2288"/>
      <c r="AB126" s="2288"/>
      <c r="AC126" s="2288"/>
      <c r="AD126" s="2288"/>
      <c r="AE126" s="2288"/>
      <c r="AF126" s="2288"/>
      <c r="AG126" s="2288"/>
      <c r="AH126" s="2288"/>
      <c r="AI126" s="2288"/>
      <c r="AJ126" s="2288"/>
      <c r="AK126" s="2288"/>
      <c r="AL126" s="2288"/>
      <c r="AM126" s="2288"/>
      <c r="AN126" s="2288"/>
      <c r="AO126" s="2288"/>
      <c r="AP126" s="2288"/>
      <c r="AQ126" s="2288"/>
      <c r="AR126" s="2288"/>
      <c r="AS126" s="2288"/>
      <c r="AT126" s="2288"/>
      <c r="AU126" s="2288"/>
      <c r="AV126" s="2288"/>
      <c r="AW126" s="2288"/>
      <c r="AX126" s="2288"/>
      <c r="AY126" s="2288"/>
      <c r="AZ126" s="2288"/>
      <c r="BA126" s="2288"/>
      <c r="BB126" s="2288"/>
      <c r="BC126" s="2288"/>
      <c r="BD126" s="2288"/>
      <c r="BE126" s="2288"/>
      <c r="BF126" s="2288"/>
      <c r="BG126" s="2288"/>
      <c r="BH126" s="2288"/>
      <c r="BI126" s="2288"/>
      <c r="BJ126" s="2288"/>
      <c r="BK126" s="2288"/>
      <c r="BL126" s="2288"/>
    </row>
    <row r="127" spans="8:64" ht="2.85" customHeight="1" x14ac:dyDescent="0.2">
      <c r="H127" s="1325"/>
      <c r="I127" s="1325"/>
      <c r="J127" s="1325"/>
      <c r="K127" s="1325"/>
      <c r="L127" s="1325"/>
      <c r="M127" s="1325"/>
      <c r="N127" s="1325"/>
      <c r="O127" s="1325"/>
      <c r="P127" s="1325"/>
      <c r="Q127" s="1325"/>
      <c r="R127" s="1325"/>
      <c r="S127" s="1325"/>
      <c r="T127" s="1325"/>
      <c r="U127" s="1325"/>
      <c r="V127" s="1325"/>
      <c r="W127" s="1325"/>
      <c r="X127" s="1325"/>
      <c r="Y127" s="1325"/>
      <c r="Z127" s="1325"/>
      <c r="AA127" s="1325"/>
      <c r="AB127" s="1325"/>
      <c r="AC127" s="1325"/>
      <c r="AD127" s="1325"/>
      <c r="AE127" s="1325"/>
      <c r="AF127" s="1325"/>
      <c r="AG127" s="1325"/>
      <c r="AH127" s="1325"/>
      <c r="AI127" s="1325"/>
      <c r="AJ127" s="1325"/>
      <c r="AK127" s="1325"/>
      <c r="AL127" s="1325"/>
      <c r="AM127" s="1325"/>
      <c r="AN127" s="1325"/>
      <c r="AO127" s="1325"/>
      <c r="AP127" s="1325"/>
      <c r="AQ127" s="1325"/>
      <c r="AR127" s="1325"/>
      <c r="AS127" s="1325"/>
      <c r="AT127" s="1325"/>
      <c r="AU127" s="1325"/>
      <c r="AV127" s="1325"/>
      <c r="AW127" s="1325"/>
      <c r="AX127" s="1325"/>
      <c r="AY127" s="1325"/>
      <c r="AZ127" s="1325"/>
      <c r="BA127" s="1325"/>
      <c r="BB127" s="1325"/>
      <c r="BC127" s="1325"/>
      <c r="BD127" s="1325"/>
      <c r="BE127" s="1325"/>
      <c r="BF127" s="1325"/>
      <c r="BG127" s="1325"/>
      <c r="BH127" s="1325"/>
      <c r="BI127" s="1325"/>
      <c r="BJ127" s="1325"/>
      <c r="BK127" s="1325"/>
      <c r="BL127" s="1325"/>
    </row>
    <row r="128" spans="8:64" ht="17.649999999999999" customHeight="1" x14ac:dyDescent="0.2">
      <c r="H128" s="2284" t="s">
        <v>48</v>
      </c>
      <c r="I128" s="2284"/>
      <c r="J128" s="2284"/>
      <c r="K128" s="2284"/>
      <c r="L128" s="2284"/>
      <c r="M128" s="2284"/>
      <c r="N128" s="2284"/>
      <c r="O128" s="2284"/>
      <c r="P128" s="2284"/>
      <c r="Q128" s="2284"/>
      <c r="R128" s="2284"/>
      <c r="S128" s="2284"/>
      <c r="T128" s="2284"/>
      <c r="U128" s="2284"/>
      <c r="V128" s="2284"/>
      <c r="W128" s="2284"/>
      <c r="X128" s="2284"/>
      <c r="Y128" s="2284"/>
      <c r="Z128" s="2284"/>
      <c r="AA128" s="2284"/>
      <c r="AB128" s="2284"/>
      <c r="AC128" s="2284"/>
      <c r="AD128" s="2284"/>
      <c r="AE128" s="2284"/>
      <c r="AF128" s="2284"/>
      <c r="AG128" s="2284"/>
      <c r="AH128" s="2284"/>
      <c r="AI128" s="2284"/>
      <c r="AJ128" s="2284"/>
      <c r="AK128" s="2284"/>
      <c r="AL128" s="2284"/>
      <c r="AM128" s="2284"/>
      <c r="AN128" s="2284" t="s">
        <v>548</v>
      </c>
      <c r="AO128" s="2284"/>
      <c r="AP128" s="2284"/>
      <c r="AQ128" s="2284"/>
      <c r="AR128" s="2284"/>
      <c r="AS128" s="2284"/>
      <c r="AT128" s="2284"/>
      <c r="AU128" s="2284"/>
      <c r="AV128" s="2284"/>
      <c r="AW128" s="2284"/>
      <c r="AX128" s="2284"/>
      <c r="AY128" s="2284"/>
      <c r="AZ128" s="2284"/>
      <c r="BA128" s="2284"/>
      <c r="BB128" s="2284"/>
      <c r="BC128" s="2284" t="s">
        <v>547</v>
      </c>
      <c r="BD128" s="2284"/>
      <c r="BE128" s="2284"/>
      <c r="BF128" s="2284"/>
      <c r="BG128" s="2284"/>
      <c r="BH128" s="2284"/>
      <c r="BI128" s="2284"/>
      <c r="BJ128" s="2284"/>
      <c r="BK128" s="2284"/>
      <c r="BL128" s="2284"/>
    </row>
    <row r="129" spans="8:64" ht="16.899999999999999" customHeight="1" x14ac:dyDescent="0.2">
      <c r="H129" s="2280" t="s">
        <v>1702</v>
      </c>
      <c r="I129" s="2280"/>
      <c r="J129" s="2280"/>
      <c r="K129" s="2280"/>
      <c r="L129" s="2280"/>
      <c r="M129" s="2280"/>
      <c r="N129" s="2280"/>
      <c r="O129" s="2280"/>
      <c r="P129" s="2280"/>
      <c r="Q129" s="2280"/>
      <c r="R129" s="2280"/>
      <c r="S129" s="2280"/>
      <c r="T129" s="2280"/>
      <c r="U129" s="2280"/>
      <c r="V129" s="2280"/>
      <c r="W129" s="2280"/>
      <c r="X129" s="2280"/>
      <c r="Y129" s="2280"/>
      <c r="Z129" s="2280"/>
      <c r="AA129" s="2280"/>
      <c r="AB129" s="2280"/>
      <c r="AC129" s="2280"/>
      <c r="AD129" s="2280"/>
      <c r="AE129" s="2280"/>
      <c r="AF129" s="2280"/>
      <c r="AG129" s="2280"/>
      <c r="AH129" s="2280"/>
      <c r="AI129" s="2280"/>
      <c r="AJ129" s="2280"/>
      <c r="AK129" s="2280"/>
      <c r="AL129" s="2280"/>
      <c r="AM129" s="2280"/>
      <c r="AN129" s="2281">
        <f>BCĐTK!AH68</f>
        <v>0</v>
      </c>
      <c r="AO129" s="2281"/>
      <c r="AP129" s="2281"/>
      <c r="AQ129" s="2281"/>
      <c r="AR129" s="2281"/>
      <c r="AS129" s="2281"/>
      <c r="AT129" s="2281"/>
      <c r="AU129" s="2281"/>
      <c r="AV129" s="2281"/>
      <c r="AW129" s="2281"/>
      <c r="AX129" s="2281"/>
      <c r="AY129" s="2281"/>
      <c r="AZ129" s="2281"/>
      <c r="BA129" s="2281"/>
      <c r="BB129" s="2281"/>
      <c r="BC129" s="2281">
        <f>BCĐTK!R68</f>
        <v>0</v>
      </c>
      <c r="BD129" s="2281"/>
      <c r="BE129" s="2281"/>
      <c r="BF129" s="2281"/>
      <c r="BG129" s="2281"/>
      <c r="BH129" s="2281"/>
      <c r="BI129" s="2281"/>
      <c r="BJ129" s="2281"/>
      <c r="BK129" s="2281"/>
      <c r="BL129" s="2281"/>
    </row>
    <row r="130" spans="8:64" ht="25.7" customHeight="1" x14ac:dyDescent="0.2">
      <c r="H130" s="2280" t="s">
        <v>1703</v>
      </c>
      <c r="I130" s="2280"/>
      <c r="J130" s="2280"/>
      <c r="K130" s="2280"/>
      <c r="L130" s="2280"/>
      <c r="M130" s="2280"/>
      <c r="N130" s="2280"/>
      <c r="O130" s="2280"/>
      <c r="P130" s="2280"/>
      <c r="Q130" s="2280"/>
      <c r="R130" s="2280"/>
      <c r="S130" s="2280"/>
      <c r="T130" s="2280"/>
      <c r="U130" s="2280"/>
      <c r="V130" s="2280"/>
      <c r="W130" s="2280"/>
      <c r="X130" s="2280"/>
      <c r="Y130" s="2280"/>
      <c r="Z130" s="2280"/>
      <c r="AA130" s="2280"/>
      <c r="AB130" s="2280"/>
      <c r="AC130" s="2280"/>
      <c r="AD130" s="2280"/>
      <c r="AE130" s="2280"/>
      <c r="AF130" s="2280"/>
      <c r="AG130" s="2280"/>
      <c r="AH130" s="2280"/>
      <c r="AI130" s="2280"/>
      <c r="AJ130" s="2280"/>
      <c r="AK130" s="2280"/>
      <c r="AL130" s="2280"/>
      <c r="AM130" s="2280"/>
      <c r="AN130" s="2281">
        <v>0</v>
      </c>
      <c r="AO130" s="2281"/>
      <c r="AP130" s="2281"/>
      <c r="AQ130" s="2281"/>
      <c r="AR130" s="2281"/>
      <c r="AS130" s="2281"/>
      <c r="AT130" s="2281"/>
      <c r="AU130" s="2281"/>
      <c r="AV130" s="2281"/>
      <c r="AW130" s="2281"/>
      <c r="AX130" s="2281"/>
      <c r="AY130" s="2281"/>
      <c r="AZ130" s="2281"/>
      <c r="BA130" s="2281"/>
      <c r="BB130" s="2281"/>
      <c r="BC130" s="2281">
        <v>0</v>
      </c>
      <c r="BD130" s="2281"/>
      <c r="BE130" s="2281"/>
      <c r="BF130" s="2281"/>
      <c r="BG130" s="2281"/>
      <c r="BH130" s="2281"/>
      <c r="BI130" s="2281"/>
      <c r="BJ130" s="2281"/>
      <c r="BK130" s="2281"/>
      <c r="BL130" s="2281"/>
    </row>
    <row r="131" spans="8:64" ht="16.899999999999999" customHeight="1" x14ac:dyDescent="0.2">
      <c r="H131" s="2280" t="s">
        <v>1704</v>
      </c>
      <c r="I131" s="2280"/>
      <c r="J131" s="2280"/>
      <c r="K131" s="2280"/>
      <c r="L131" s="2280"/>
      <c r="M131" s="2280"/>
      <c r="N131" s="2280"/>
      <c r="O131" s="2280"/>
      <c r="P131" s="2280"/>
      <c r="Q131" s="2280"/>
      <c r="R131" s="2280"/>
      <c r="S131" s="2280"/>
      <c r="T131" s="2280"/>
      <c r="U131" s="2280"/>
      <c r="V131" s="2280"/>
      <c r="W131" s="2280"/>
      <c r="X131" s="2280"/>
      <c r="Y131" s="2280"/>
      <c r="Z131" s="2280"/>
      <c r="AA131" s="2280"/>
      <c r="AB131" s="2280"/>
      <c r="AC131" s="2280"/>
      <c r="AD131" s="2280"/>
      <c r="AE131" s="2280"/>
      <c r="AF131" s="2280"/>
      <c r="AG131" s="2280"/>
      <c r="AH131" s="2280"/>
      <c r="AI131" s="2280"/>
      <c r="AJ131" s="2280"/>
      <c r="AK131" s="2280"/>
      <c r="AL131" s="2280"/>
      <c r="AM131" s="2280"/>
      <c r="AN131" s="2281">
        <v>0</v>
      </c>
      <c r="AO131" s="2281"/>
      <c r="AP131" s="2281"/>
      <c r="AQ131" s="2281"/>
      <c r="AR131" s="2281"/>
      <c r="AS131" s="2281"/>
      <c r="AT131" s="2281"/>
      <c r="AU131" s="2281"/>
      <c r="AV131" s="2281"/>
      <c r="AW131" s="2281"/>
      <c r="AX131" s="2281"/>
      <c r="AY131" s="2281"/>
      <c r="AZ131" s="2281"/>
      <c r="BA131" s="2281"/>
      <c r="BB131" s="2281"/>
      <c r="BC131" s="2281">
        <v>0</v>
      </c>
      <c r="BD131" s="2281"/>
      <c r="BE131" s="2281"/>
      <c r="BF131" s="2281"/>
      <c r="BG131" s="2281"/>
      <c r="BH131" s="2281"/>
      <c r="BI131" s="2281"/>
      <c r="BJ131" s="2281"/>
      <c r="BK131" s="2281"/>
      <c r="BL131" s="2281"/>
    </row>
    <row r="132" spans="8:64" ht="17.649999999999999" customHeight="1" x14ac:dyDescent="0.2">
      <c r="H132" s="2280" t="s">
        <v>1705</v>
      </c>
      <c r="I132" s="2280"/>
      <c r="J132" s="2280"/>
      <c r="K132" s="2280"/>
      <c r="L132" s="2280"/>
      <c r="M132" s="2280"/>
      <c r="N132" s="2280"/>
      <c r="O132" s="2280"/>
      <c r="P132" s="2280"/>
      <c r="Q132" s="2280"/>
      <c r="R132" s="2280"/>
      <c r="S132" s="2280"/>
      <c r="T132" s="2280"/>
      <c r="U132" s="2280"/>
      <c r="V132" s="2280"/>
      <c r="W132" s="2280"/>
      <c r="X132" s="2280"/>
      <c r="Y132" s="2280"/>
      <c r="Z132" s="2280"/>
      <c r="AA132" s="2280"/>
      <c r="AB132" s="2280"/>
      <c r="AC132" s="2280"/>
      <c r="AD132" s="2280"/>
      <c r="AE132" s="2280"/>
      <c r="AF132" s="2280"/>
      <c r="AG132" s="2280"/>
      <c r="AH132" s="2280"/>
      <c r="AI132" s="2280"/>
      <c r="AJ132" s="2280"/>
      <c r="AK132" s="2280"/>
      <c r="AL132" s="2280"/>
      <c r="AM132" s="2280"/>
      <c r="AN132" s="2281"/>
      <c r="AO132" s="2281"/>
      <c r="AP132" s="2281"/>
      <c r="AQ132" s="2281"/>
      <c r="AR132" s="2281"/>
      <c r="AS132" s="2281"/>
      <c r="AT132" s="2281"/>
      <c r="AU132" s="2281"/>
      <c r="AV132" s="2281"/>
      <c r="AW132" s="2281"/>
      <c r="AX132" s="2281"/>
      <c r="AY132" s="2281"/>
      <c r="AZ132" s="2281"/>
      <c r="BA132" s="2281"/>
      <c r="BB132" s="2281"/>
      <c r="BC132" s="2281"/>
      <c r="BD132" s="2281"/>
      <c r="BE132" s="2281"/>
      <c r="BF132" s="2281"/>
      <c r="BG132" s="2281"/>
      <c r="BH132" s="2281"/>
      <c r="BI132" s="2281"/>
      <c r="BJ132" s="2281"/>
      <c r="BK132" s="2281"/>
      <c r="BL132" s="2281"/>
    </row>
    <row r="133" spans="8:64" ht="17.649999999999999" customHeight="1" x14ac:dyDescent="0.2">
      <c r="H133" s="2282" t="s">
        <v>1706</v>
      </c>
      <c r="I133" s="2282"/>
      <c r="J133" s="2282"/>
      <c r="K133" s="2282"/>
      <c r="L133" s="2282"/>
      <c r="M133" s="2282"/>
      <c r="N133" s="2282"/>
      <c r="O133" s="2282"/>
      <c r="P133" s="2282"/>
      <c r="Q133" s="2282"/>
      <c r="R133" s="2282"/>
      <c r="S133" s="2282"/>
      <c r="T133" s="2282"/>
      <c r="U133" s="2282"/>
      <c r="V133" s="2282"/>
      <c r="W133" s="2282"/>
      <c r="X133" s="2282"/>
      <c r="Y133" s="2282"/>
      <c r="Z133" s="2282"/>
      <c r="AA133" s="2282"/>
      <c r="AB133" s="2282"/>
      <c r="AC133" s="2282"/>
      <c r="AD133" s="2282"/>
      <c r="AE133" s="2282"/>
      <c r="AF133" s="2282"/>
      <c r="AG133" s="2282"/>
      <c r="AH133" s="2282"/>
      <c r="AI133" s="2282"/>
      <c r="AJ133" s="2282"/>
      <c r="AK133" s="2282"/>
      <c r="AL133" s="2282"/>
      <c r="AM133" s="2282"/>
      <c r="AN133" s="2283">
        <v>0</v>
      </c>
      <c r="AO133" s="2283"/>
      <c r="AP133" s="2283"/>
      <c r="AQ133" s="2283"/>
      <c r="AR133" s="2283"/>
      <c r="AS133" s="2283"/>
      <c r="AT133" s="2283"/>
      <c r="AU133" s="2283"/>
      <c r="AV133" s="2283"/>
      <c r="AW133" s="2283"/>
      <c r="AX133" s="2283"/>
      <c r="AY133" s="2283"/>
      <c r="AZ133" s="2283"/>
      <c r="BA133" s="2283"/>
      <c r="BB133" s="2283"/>
      <c r="BC133" s="2283">
        <v>0</v>
      </c>
      <c r="BD133" s="2283"/>
      <c r="BE133" s="2283"/>
      <c r="BF133" s="2283"/>
      <c r="BG133" s="2283"/>
      <c r="BH133" s="2283"/>
      <c r="BI133" s="2283"/>
      <c r="BJ133" s="2283"/>
      <c r="BK133" s="2283"/>
      <c r="BL133" s="2283"/>
    </row>
    <row r="134" spans="8:64" ht="8.1" customHeight="1" x14ac:dyDescent="0.2">
      <c r="H134" s="1326"/>
      <c r="I134" s="1326"/>
      <c r="J134" s="1326"/>
      <c r="K134" s="1326"/>
      <c r="L134" s="1326"/>
      <c r="M134" s="1326"/>
      <c r="N134" s="1326"/>
      <c r="O134" s="1326"/>
      <c r="P134" s="1326"/>
      <c r="Q134" s="1326"/>
      <c r="R134" s="1326"/>
      <c r="S134" s="1326"/>
      <c r="T134" s="1326"/>
      <c r="U134" s="1326"/>
      <c r="V134" s="1326"/>
      <c r="W134" s="1326"/>
      <c r="X134" s="1326"/>
      <c r="Y134" s="1326"/>
      <c r="Z134" s="1326"/>
      <c r="AA134" s="1326"/>
      <c r="AB134" s="1326"/>
      <c r="AC134" s="1326"/>
      <c r="AD134" s="1326"/>
      <c r="AE134" s="1326"/>
      <c r="AF134" s="1326"/>
      <c r="AG134" s="1326"/>
      <c r="AH134" s="1326"/>
      <c r="AI134" s="1326"/>
      <c r="AJ134" s="1326"/>
      <c r="AK134" s="1326"/>
      <c r="AL134" s="1326"/>
      <c r="AM134" s="1326"/>
      <c r="AN134" s="1326"/>
      <c r="AO134" s="1326"/>
      <c r="AP134" s="1326"/>
      <c r="AQ134" s="1326"/>
      <c r="AR134" s="1326"/>
      <c r="AS134" s="1326"/>
      <c r="AT134" s="1326"/>
      <c r="AU134" s="1326"/>
      <c r="AV134" s="1326"/>
      <c r="AW134" s="1326"/>
      <c r="AX134" s="1326"/>
      <c r="AY134" s="1326"/>
      <c r="AZ134" s="1326"/>
      <c r="BA134" s="1326"/>
      <c r="BB134" s="1326"/>
      <c r="BC134" s="1326"/>
      <c r="BD134" s="1326"/>
      <c r="BE134" s="1326"/>
      <c r="BF134" s="1326"/>
      <c r="BG134" s="1326"/>
      <c r="BH134" s="1326"/>
      <c r="BI134" s="1326"/>
      <c r="BJ134" s="1326"/>
      <c r="BK134" s="1326"/>
      <c r="BL134" s="1326"/>
    </row>
    <row r="135" spans="8:64" ht="17.649999999999999" customHeight="1" x14ac:dyDescent="0.2">
      <c r="H135" s="2288" t="s">
        <v>1707</v>
      </c>
      <c r="I135" s="2288"/>
      <c r="J135" s="2288"/>
      <c r="K135" s="2288"/>
      <c r="L135" s="2288"/>
      <c r="M135" s="2288"/>
      <c r="N135" s="2288"/>
      <c r="O135" s="2288"/>
      <c r="P135" s="2288"/>
      <c r="Q135" s="2288"/>
      <c r="R135" s="2288"/>
      <c r="S135" s="2288"/>
      <c r="T135" s="2288"/>
      <c r="U135" s="2288"/>
      <c r="V135" s="2288"/>
      <c r="W135" s="2288"/>
      <c r="X135" s="2288"/>
      <c r="Y135" s="2288"/>
      <c r="Z135" s="2288"/>
      <c r="AA135" s="2288"/>
      <c r="AB135" s="2288"/>
      <c r="AC135" s="2288"/>
      <c r="AD135" s="2288"/>
      <c r="AE135" s="2288"/>
      <c r="AF135" s="2288"/>
      <c r="AG135" s="2288"/>
      <c r="AH135" s="2288"/>
      <c r="AI135" s="2288"/>
      <c r="AJ135" s="2288"/>
      <c r="AK135" s="2288"/>
      <c r="AL135" s="2288"/>
      <c r="AM135" s="2288"/>
      <c r="AN135" s="2288"/>
      <c r="AO135" s="2288"/>
      <c r="AP135" s="2288"/>
      <c r="AQ135" s="2288"/>
      <c r="AR135" s="2288"/>
      <c r="AS135" s="2288"/>
      <c r="AT135" s="2288"/>
      <c r="AU135" s="2288"/>
      <c r="AV135" s="2288"/>
      <c r="AW135" s="2288"/>
      <c r="AX135" s="2288"/>
      <c r="AY135" s="2288"/>
      <c r="AZ135" s="2288"/>
      <c r="BA135" s="2288"/>
      <c r="BB135" s="2288"/>
      <c r="BC135" s="2288"/>
      <c r="BD135" s="2288"/>
      <c r="BE135" s="2288"/>
      <c r="BF135" s="2288"/>
      <c r="BG135" s="2288"/>
      <c r="BH135" s="2288"/>
      <c r="BI135" s="2288"/>
      <c r="BJ135" s="2288"/>
      <c r="BK135" s="2288"/>
      <c r="BL135" s="2288"/>
    </row>
    <row r="136" spans="8:64" ht="2.85" customHeight="1" x14ac:dyDescent="0.2">
      <c r="H136" s="1325"/>
      <c r="I136" s="1325"/>
      <c r="J136" s="1325"/>
      <c r="K136" s="1325"/>
      <c r="L136" s="1325"/>
      <c r="M136" s="1325"/>
      <c r="N136" s="1325"/>
      <c r="O136" s="1325"/>
      <c r="P136" s="1325"/>
      <c r="Q136" s="1325"/>
      <c r="R136" s="1325"/>
      <c r="S136" s="1325"/>
      <c r="T136" s="1325"/>
      <c r="U136" s="1325"/>
      <c r="V136" s="1325"/>
      <c r="W136" s="1325"/>
      <c r="X136" s="1325"/>
      <c r="Y136" s="1325"/>
      <c r="Z136" s="1325"/>
      <c r="AA136" s="1325"/>
      <c r="AB136" s="1325"/>
      <c r="AC136" s="1325"/>
      <c r="AD136" s="1325"/>
      <c r="AE136" s="1325"/>
      <c r="AF136" s="1325"/>
      <c r="AG136" s="1325"/>
      <c r="AH136" s="1325"/>
      <c r="AI136" s="1325"/>
      <c r="AJ136" s="1325"/>
      <c r="AK136" s="1325"/>
      <c r="AL136" s="1325"/>
      <c r="AM136" s="1325"/>
      <c r="AN136" s="1325"/>
      <c r="AO136" s="1325"/>
      <c r="AP136" s="1325"/>
      <c r="AQ136" s="1325"/>
      <c r="AR136" s="1325"/>
      <c r="AS136" s="1325"/>
      <c r="AT136" s="1325"/>
      <c r="AU136" s="1325"/>
      <c r="AV136" s="1325"/>
      <c r="AW136" s="1325"/>
      <c r="AX136" s="1325"/>
      <c r="AY136" s="1325"/>
      <c r="AZ136" s="1325"/>
      <c r="BA136" s="1325"/>
      <c r="BB136" s="1325"/>
      <c r="BC136" s="1325"/>
      <c r="BD136" s="1325"/>
      <c r="BE136" s="1325"/>
      <c r="BF136" s="1325"/>
      <c r="BG136" s="1325"/>
      <c r="BH136" s="1325"/>
      <c r="BI136" s="1325"/>
      <c r="BJ136" s="1325"/>
      <c r="BK136" s="1325"/>
      <c r="BL136" s="1325"/>
    </row>
    <row r="137" spans="8:64" ht="17.649999999999999" customHeight="1" x14ac:dyDescent="0.2">
      <c r="H137" s="2284" t="s">
        <v>48</v>
      </c>
      <c r="I137" s="2284"/>
      <c r="J137" s="2284"/>
      <c r="K137" s="2284"/>
      <c r="L137" s="2284"/>
      <c r="M137" s="2284"/>
      <c r="N137" s="2284"/>
      <c r="O137" s="2284"/>
      <c r="P137" s="2284"/>
      <c r="Q137" s="2284"/>
      <c r="R137" s="2284"/>
      <c r="S137" s="2284"/>
      <c r="T137" s="2284"/>
      <c r="U137" s="2284"/>
      <c r="V137" s="2289" t="s">
        <v>548</v>
      </c>
      <c r="W137" s="2289"/>
      <c r="X137" s="2289"/>
      <c r="Y137" s="2289"/>
      <c r="Z137" s="2289"/>
      <c r="AA137" s="2289"/>
      <c r="AB137" s="2289"/>
      <c r="AC137" s="2289"/>
      <c r="AD137" s="2289"/>
      <c r="AE137" s="2289"/>
      <c r="AF137" s="2289"/>
      <c r="AG137" s="2289"/>
      <c r="AH137" s="2289"/>
      <c r="AI137" s="2289"/>
      <c r="AJ137" s="2289"/>
      <c r="AK137" s="2289"/>
      <c r="AL137" s="2289"/>
      <c r="AM137" s="2289"/>
      <c r="AN137" s="2289"/>
      <c r="AO137" s="2289"/>
      <c r="AP137" s="2289"/>
      <c r="AQ137" s="2289"/>
      <c r="AR137" s="2289"/>
      <c r="AS137" s="2289" t="s">
        <v>547</v>
      </c>
      <c r="AT137" s="2289"/>
      <c r="AU137" s="2289"/>
      <c r="AV137" s="2289"/>
      <c r="AW137" s="2289"/>
      <c r="AX137" s="2289"/>
      <c r="AY137" s="2289"/>
      <c r="AZ137" s="2289"/>
      <c r="BA137" s="2289"/>
      <c r="BB137" s="2289"/>
      <c r="BC137" s="2289"/>
      <c r="BD137" s="2289"/>
      <c r="BE137" s="2289"/>
      <c r="BF137" s="2289"/>
      <c r="BG137" s="2289"/>
      <c r="BH137" s="2289"/>
      <c r="BI137" s="2289"/>
      <c r="BJ137" s="2289"/>
      <c r="BK137" s="2289"/>
      <c r="BL137" s="2289"/>
    </row>
    <row r="138" spans="8:64" ht="16.899999999999999" customHeight="1" x14ac:dyDescent="0.2">
      <c r="H138" s="2284"/>
      <c r="I138" s="2284"/>
      <c r="J138" s="2284"/>
      <c r="K138" s="2284"/>
      <c r="L138" s="2284"/>
      <c r="M138" s="2284"/>
      <c r="N138" s="2284"/>
      <c r="O138" s="2284"/>
      <c r="P138" s="2284"/>
      <c r="Q138" s="2284"/>
      <c r="R138" s="2284"/>
      <c r="S138" s="2284"/>
      <c r="T138" s="2284"/>
      <c r="U138" s="2284"/>
      <c r="V138" s="2284" t="s">
        <v>984</v>
      </c>
      <c r="W138" s="2284"/>
      <c r="X138" s="2284"/>
      <c r="Y138" s="2284"/>
      <c r="Z138" s="2284"/>
      <c r="AA138" s="2284"/>
      <c r="AB138" s="2284"/>
      <c r="AC138" s="2284"/>
      <c r="AD138" s="2284"/>
      <c r="AE138" s="2284"/>
      <c r="AF138" s="2284"/>
      <c r="AG138" s="2284" t="s">
        <v>1683</v>
      </c>
      <c r="AH138" s="2284"/>
      <c r="AI138" s="2284"/>
      <c r="AJ138" s="2284"/>
      <c r="AK138" s="2284"/>
      <c r="AL138" s="2284"/>
      <c r="AM138" s="2284"/>
      <c r="AN138" s="2284"/>
      <c r="AO138" s="2284"/>
      <c r="AP138" s="2284"/>
      <c r="AQ138" s="2284"/>
      <c r="AR138" s="2284"/>
      <c r="AS138" s="2284" t="s">
        <v>984</v>
      </c>
      <c r="AT138" s="2284"/>
      <c r="AU138" s="2284"/>
      <c r="AV138" s="2284"/>
      <c r="AW138" s="2284"/>
      <c r="AX138" s="2284"/>
      <c r="AY138" s="2284"/>
      <c r="AZ138" s="2284"/>
      <c r="BA138" s="2284"/>
      <c r="BB138" s="2284"/>
      <c r="BC138" s="2284"/>
      <c r="BD138" s="2284"/>
      <c r="BE138" s="2284"/>
      <c r="BF138" s="2284" t="s">
        <v>1683</v>
      </c>
      <c r="BG138" s="2284"/>
      <c r="BH138" s="2284"/>
      <c r="BI138" s="2284"/>
      <c r="BJ138" s="2284"/>
      <c r="BK138" s="2284"/>
      <c r="BL138" s="2284"/>
    </row>
    <row r="139" spans="8:64" ht="17.649999999999999" customHeight="1" x14ac:dyDescent="0.2">
      <c r="H139" s="2280" t="s">
        <v>1708</v>
      </c>
      <c r="I139" s="2280"/>
      <c r="J139" s="2280"/>
      <c r="K139" s="2280"/>
      <c r="L139" s="2280"/>
      <c r="M139" s="2280"/>
      <c r="N139" s="2280"/>
      <c r="O139" s="2280"/>
      <c r="P139" s="2280"/>
      <c r="Q139" s="2280"/>
      <c r="R139" s="2280"/>
      <c r="S139" s="2280"/>
      <c r="T139" s="2280"/>
      <c r="U139" s="2280"/>
      <c r="V139" s="2281">
        <v>0</v>
      </c>
      <c r="W139" s="2281"/>
      <c r="X139" s="2281"/>
      <c r="Y139" s="2281"/>
      <c r="Z139" s="2281"/>
      <c r="AA139" s="2281"/>
      <c r="AB139" s="2281"/>
      <c r="AC139" s="2281"/>
      <c r="AD139" s="2281"/>
      <c r="AE139" s="2281"/>
      <c r="AF139" s="2281"/>
      <c r="AG139" s="2281">
        <v>0</v>
      </c>
      <c r="AH139" s="2281"/>
      <c r="AI139" s="2281"/>
      <c r="AJ139" s="2281"/>
      <c r="AK139" s="2281"/>
      <c r="AL139" s="2281"/>
      <c r="AM139" s="2281"/>
      <c r="AN139" s="2281"/>
      <c r="AO139" s="2281"/>
      <c r="AP139" s="2281"/>
      <c r="AQ139" s="2281"/>
      <c r="AR139" s="2281"/>
      <c r="AS139" s="2281">
        <v>0</v>
      </c>
      <c r="AT139" s="2281"/>
      <c r="AU139" s="2281"/>
      <c r="AV139" s="2281"/>
      <c r="AW139" s="2281"/>
      <c r="AX139" s="2281"/>
      <c r="AY139" s="2281"/>
      <c r="AZ139" s="2281"/>
      <c r="BA139" s="2281"/>
      <c r="BB139" s="2281"/>
      <c r="BC139" s="2281"/>
      <c r="BD139" s="2281"/>
      <c r="BE139" s="2281"/>
      <c r="BF139" s="2281">
        <v>0</v>
      </c>
      <c r="BG139" s="2281"/>
      <c r="BH139" s="2281"/>
      <c r="BI139" s="2281"/>
      <c r="BJ139" s="2281"/>
      <c r="BK139" s="2281"/>
      <c r="BL139" s="2281"/>
    </row>
    <row r="140" spans="8:64" ht="16.899999999999999" customHeight="1" x14ac:dyDescent="0.2">
      <c r="H140" s="2280" t="s">
        <v>1709</v>
      </c>
      <c r="I140" s="2280"/>
      <c r="J140" s="2280"/>
      <c r="K140" s="2280"/>
      <c r="L140" s="2280"/>
      <c r="M140" s="2280"/>
      <c r="N140" s="2280"/>
      <c r="O140" s="2280"/>
      <c r="P140" s="2280"/>
      <c r="Q140" s="2280"/>
      <c r="R140" s="2280"/>
      <c r="S140" s="2280"/>
      <c r="T140" s="2280"/>
      <c r="U140" s="2280"/>
      <c r="V140" s="2281">
        <v>0</v>
      </c>
      <c r="W140" s="2281"/>
      <c r="X140" s="2281"/>
      <c r="Y140" s="2281"/>
      <c r="Z140" s="2281"/>
      <c r="AA140" s="2281"/>
      <c r="AB140" s="2281"/>
      <c r="AC140" s="2281"/>
      <c r="AD140" s="2281"/>
      <c r="AE140" s="2281"/>
      <c r="AF140" s="2281"/>
      <c r="AG140" s="2281">
        <v>0</v>
      </c>
      <c r="AH140" s="2281"/>
      <c r="AI140" s="2281"/>
      <c r="AJ140" s="2281"/>
      <c r="AK140" s="2281"/>
      <c r="AL140" s="2281"/>
      <c r="AM140" s="2281"/>
      <c r="AN140" s="2281"/>
      <c r="AO140" s="2281"/>
      <c r="AP140" s="2281"/>
      <c r="AQ140" s="2281"/>
      <c r="AR140" s="2281"/>
      <c r="AS140" s="2281">
        <v>0</v>
      </c>
      <c r="AT140" s="2281"/>
      <c r="AU140" s="2281"/>
      <c r="AV140" s="2281"/>
      <c r="AW140" s="2281"/>
      <c r="AX140" s="2281"/>
      <c r="AY140" s="2281"/>
      <c r="AZ140" s="2281"/>
      <c r="BA140" s="2281"/>
      <c r="BB140" s="2281"/>
      <c r="BC140" s="2281"/>
      <c r="BD140" s="2281"/>
      <c r="BE140" s="2281"/>
      <c r="BF140" s="2281">
        <v>0</v>
      </c>
      <c r="BG140" s="2281"/>
      <c r="BH140" s="2281"/>
      <c r="BI140" s="2281"/>
      <c r="BJ140" s="2281"/>
      <c r="BK140" s="2281"/>
      <c r="BL140" s="2281"/>
    </row>
    <row r="141" spans="8:64" ht="27.75" customHeight="1" x14ac:dyDescent="0.2">
      <c r="H141" s="2280" t="s">
        <v>1710</v>
      </c>
      <c r="I141" s="2280"/>
      <c r="J141" s="2280"/>
      <c r="K141" s="2280"/>
      <c r="L141" s="2280"/>
      <c r="M141" s="2280"/>
      <c r="N141" s="2280"/>
      <c r="O141" s="2280"/>
      <c r="P141" s="2280"/>
      <c r="Q141" s="2280"/>
      <c r="R141" s="2280"/>
      <c r="S141" s="2280"/>
      <c r="T141" s="2280"/>
      <c r="U141" s="2280"/>
      <c r="V141" s="2281">
        <v>0</v>
      </c>
      <c r="W141" s="2281"/>
      <c r="X141" s="2281"/>
      <c r="Y141" s="2281"/>
      <c r="Z141" s="2281"/>
      <c r="AA141" s="2281"/>
      <c r="AB141" s="2281"/>
      <c r="AC141" s="2281"/>
      <c r="AD141" s="2281"/>
      <c r="AE141" s="2281"/>
      <c r="AF141" s="2281"/>
      <c r="AG141" s="2281">
        <v>0</v>
      </c>
      <c r="AH141" s="2281"/>
      <c r="AI141" s="2281"/>
      <c r="AJ141" s="2281"/>
      <c r="AK141" s="2281"/>
      <c r="AL141" s="2281"/>
      <c r="AM141" s="2281"/>
      <c r="AN141" s="2281"/>
      <c r="AO141" s="2281"/>
      <c r="AP141" s="2281"/>
      <c r="AQ141" s="2281"/>
      <c r="AR141" s="2281"/>
      <c r="AS141" s="2281">
        <v>0</v>
      </c>
      <c r="AT141" s="2281"/>
      <c r="AU141" s="2281"/>
      <c r="AV141" s="2281"/>
      <c r="AW141" s="2281"/>
      <c r="AX141" s="2281"/>
      <c r="AY141" s="2281"/>
      <c r="AZ141" s="2281"/>
      <c r="BA141" s="2281"/>
      <c r="BB141" s="2281"/>
      <c r="BC141" s="2281"/>
      <c r="BD141" s="2281"/>
      <c r="BE141" s="2281"/>
      <c r="BF141" s="2281">
        <v>0</v>
      </c>
      <c r="BG141" s="2281"/>
      <c r="BH141" s="2281"/>
      <c r="BI141" s="2281"/>
      <c r="BJ141" s="2281"/>
      <c r="BK141" s="2281"/>
      <c r="BL141" s="2281"/>
    </row>
    <row r="142" spans="8:64" ht="17.649999999999999" customHeight="1" x14ac:dyDescent="0.2">
      <c r="H142" s="2280" t="s">
        <v>1711</v>
      </c>
      <c r="I142" s="2280"/>
      <c r="J142" s="2280"/>
      <c r="K142" s="2280"/>
      <c r="L142" s="2280"/>
      <c r="M142" s="2280"/>
      <c r="N142" s="2280"/>
      <c r="O142" s="2280"/>
      <c r="P142" s="2280"/>
      <c r="Q142" s="2280"/>
      <c r="R142" s="2280"/>
      <c r="S142" s="2280"/>
      <c r="T142" s="2280"/>
      <c r="U142" s="2280"/>
      <c r="V142" s="2281">
        <v>0</v>
      </c>
      <c r="W142" s="2281"/>
      <c r="X142" s="2281"/>
      <c r="Y142" s="2281"/>
      <c r="Z142" s="2281"/>
      <c r="AA142" s="2281"/>
      <c r="AB142" s="2281"/>
      <c r="AC142" s="2281"/>
      <c r="AD142" s="2281"/>
      <c r="AE142" s="2281"/>
      <c r="AF142" s="2281"/>
      <c r="AG142" s="2281">
        <v>0</v>
      </c>
      <c r="AH142" s="2281"/>
      <c r="AI142" s="2281"/>
      <c r="AJ142" s="2281"/>
      <c r="AK142" s="2281"/>
      <c r="AL142" s="2281"/>
      <c r="AM142" s="2281"/>
      <c r="AN142" s="2281"/>
      <c r="AO142" s="2281"/>
      <c r="AP142" s="2281"/>
      <c r="AQ142" s="2281"/>
      <c r="AR142" s="2281"/>
      <c r="AS142" s="2281">
        <v>0</v>
      </c>
      <c r="AT142" s="2281"/>
      <c r="AU142" s="2281"/>
      <c r="AV142" s="2281"/>
      <c r="AW142" s="2281"/>
      <c r="AX142" s="2281"/>
      <c r="AY142" s="2281"/>
      <c r="AZ142" s="2281"/>
      <c r="BA142" s="2281"/>
      <c r="BB142" s="2281"/>
      <c r="BC142" s="2281"/>
      <c r="BD142" s="2281"/>
      <c r="BE142" s="2281"/>
      <c r="BF142" s="2281">
        <v>0</v>
      </c>
      <c r="BG142" s="2281"/>
      <c r="BH142" s="2281"/>
      <c r="BI142" s="2281"/>
      <c r="BJ142" s="2281"/>
      <c r="BK142" s="2281"/>
      <c r="BL142" s="2281"/>
    </row>
    <row r="143" spans="8:64" ht="16.899999999999999" customHeight="1" x14ac:dyDescent="0.2">
      <c r="H143" s="2280" t="s">
        <v>1712</v>
      </c>
      <c r="I143" s="2280"/>
      <c r="J143" s="2280"/>
      <c r="K143" s="2280"/>
      <c r="L143" s="2280"/>
      <c r="M143" s="2280"/>
      <c r="N143" s="2280"/>
      <c r="O143" s="2280"/>
      <c r="P143" s="2280"/>
      <c r="Q143" s="2280"/>
      <c r="R143" s="2280"/>
      <c r="S143" s="2280"/>
      <c r="T143" s="2280"/>
      <c r="U143" s="2280"/>
      <c r="V143" s="2281">
        <v>0</v>
      </c>
      <c r="W143" s="2281"/>
      <c r="X143" s="2281"/>
      <c r="Y143" s="2281"/>
      <c r="Z143" s="2281"/>
      <c r="AA143" s="2281"/>
      <c r="AB143" s="2281"/>
      <c r="AC143" s="2281"/>
      <c r="AD143" s="2281"/>
      <c r="AE143" s="2281"/>
      <c r="AF143" s="2281"/>
      <c r="AG143" s="2281">
        <v>0</v>
      </c>
      <c r="AH143" s="2281"/>
      <c r="AI143" s="2281"/>
      <c r="AJ143" s="2281"/>
      <c r="AK143" s="2281"/>
      <c r="AL143" s="2281"/>
      <c r="AM143" s="2281"/>
      <c r="AN143" s="2281"/>
      <c r="AO143" s="2281"/>
      <c r="AP143" s="2281"/>
      <c r="AQ143" s="2281"/>
      <c r="AR143" s="2281"/>
      <c r="AS143" s="2281">
        <v>0</v>
      </c>
      <c r="AT143" s="2281"/>
      <c r="AU143" s="2281"/>
      <c r="AV143" s="2281"/>
      <c r="AW143" s="2281"/>
      <c r="AX143" s="2281"/>
      <c r="AY143" s="2281"/>
      <c r="AZ143" s="2281"/>
      <c r="BA143" s="2281"/>
      <c r="BB143" s="2281"/>
      <c r="BC143" s="2281"/>
      <c r="BD143" s="2281"/>
      <c r="BE143" s="2281"/>
      <c r="BF143" s="2281">
        <v>0</v>
      </c>
      <c r="BG143" s="2281"/>
      <c r="BH143" s="2281"/>
      <c r="BI143" s="2281"/>
      <c r="BJ143" s="2281"/>
      <c r="BK143" s="2281"/>
      <c r="BL143" s="2281"/>
    </row>
    <row r="144" spans="8:64" ht="17.649999999999999" customHeight="1" x14ac:dyDescent="0.2">
      <c r="H144" s="2280" t="s">
        <v>1713</v>
      </c>
      <c r="I144" s="2280"/>
      <c r="J144" s="2280"/>
      <c r="K144" s="2280"/>
      <c r="L144" s="2280"/>
      <c r="M144" s="2280"/>
      <c r="N144" s="2280"/>
      <c r="O144" s="2280"/>
      <c r="P144" s="2280"/>
      <c r="Q144" s="2280"/>
      <c r="R144" s="2280"/>
      <c r="S144" s="2280"/>
      <c r="T144" s="2280"/>
      <c r="U144" s="2280"/>
      <c r="V144" s="2281">
        <v>0</v>
      </c>
      <c r="W144" s="2281"/>
      <c r="X144" s="2281"/>
      <c r="Y144" s="2281"/>
      <c r="Z144" s="2281"/>
      <c r="AA144" s="2281"/>
      <c r="AB144" s="2281"/>
      <c r="AC144" s="2281"/>
      <c r="AD144" s="2281"/>
      <c r="AE144" s="2281"/>
      <c r="AF144" s="2281"/>
      <c r="AG144" s="2281">
        <v>0</v>
      </c>
      <c r="AH144" s="2281"/>
      <c r="AI144" s="2281"/>
      <c r="AJ144" s="2281"/>
      <c r="AK144" s="2281"/>
      <c r="AL144" s="2281"/>
      <c r="AM144" s="2281"/>
      <c r="AN144" s="2281"/>
      <c r="AO144" s="2281"/>
      <c r="AP144" s="2281"/>
      <c r="AQ144" s="2281"/>
      <c r="AR144" s="2281"/>
      <c r="AS144" s="2281">
        <v>0</v>
      </c>
      <c r="AT144" s="2281"/>
      <c r="AU144" s="2281"/>
      <c r="AV144" s="2281"/>
      <c r="AW144" s="2281"/>
      <c r="AX144" s="2281"/>
      <c r="AY144" s="2281"/>
      <c r="AZ144" s="2281"/>
      <c r="BA144" s="2281"/>
      <c r="BB144" s="2281"/>
      <c r="BC144" s="2281"/>
      <c r="BD144" s="2281"/>
      <c r="BE144" s="2281"/>
      <c r="BF144" s="2281">
        <v>0</v>
      </c>
      <c r="BG144" s="2281"/>
      <c r="BH144" s="2281"/>
      <c r="BI144" s="2281"/>
      <c r="BJ144" s="2281"/>
      <c r="BK144" s="2281"/>
      <c r="BL144" s="2281"/>
    </row>
    <row r="145" spans="8:64" ht="17.649999999999999" customHeight="1" x14ac:dyDescent="0.2">
      <c r="H145" s="2280" t="s">
        <v>1714</v>
      </c>
      <c r="I145" s="2280"/>
      <c r="J145" s="2280"/>
      <c r="K145" s="2280"/>
      <c r="L145" s="2280"/>
      <c r="M145" s="2280"/>
      <c r="N145" s="2280"/>
      <c r="O145" s="2280"/>
      <c r="P145" s="2280"/>
      <c r="Q145" s="2280"/>
      <c r="R145" s="2280"/>
      <c r="S145" s="2280"/>
      <c r="T145" s="2280"/>
      <c r="U145" s="2280"/>
      <c r="V145" s="2281">
        <v>0</v>
      </c>
      <c r="W145" s="2281"/>
      <c r="X145" s="2281"/>
      <c r="Y145" s="2281"/>
      <c r="Z145" s="2281"/>
      <c r="AA145" s="2281"/>
      <c r="AB145" s="2281"/>
      <c r="AC145" s="2281"/>
      <c r="AD145" s="2281"/>
      <c r="AE145" s="2281"/>
      <c r="AF145" s="2281"/>
      <c r="AG145" s="2281">
        <v>0</v>
      </c>
      <c r="AH145" s="2281"/>
      <c r="AI145" s="2281"/>
      <c r="AJ145" s="2281"/>
      <c r="AK145" s="2281"/>
      <c r="AL145" s="2281"/>
      <c r="AM145" s="2281"/>
      <c r="AN145" s="2281"/>
      <c r="AO145" s="2281"/>
      <c r="AP145" s="2281"/>
      <c r="AQ145" s="2281"/>
      <c r="AR145" s="2281"/>
      <c r="AS145" s="2281">
        <v>0</v>
      </c>
      <c r="AT145" s="2281"/>
      <c r="AU145" s="2281"/>
      <c r="AV145" s="2281"/>
      <c r="AW145" s="2281"/>
      <c r="AX145" s="2281"/>
      <c r="AY145" s="2281"/>
      <c r="AZ145" s="2281"/>
      <c r="BA145" s="2281"/>
      <c r="BB145" s="2281"/>
      <c r="BC145" s="2281"/>
      <c r="BD145" s="2281"/>
      <c r="BE145" s="2281"/>
      <c r="BF145" s="2281">
        <v>0</v>
      </c>
      <c r="BG145" s="2281"/>
      <c r="BH145" s="2281"/>
      <c r="BI145" s="2281"/>
      <c r="BJ145" s="2281"/>
      <c r="BK145" s="2281"/>
      <c r="BL145" s="2281"/>
    </row>
    <row r="146" spans="8:64" ht="16.899999999999999" customHeight="1" x14ac:dyDescent="0.2">
      <c r="H146" s="2280" t="s">
        <v>1715</v>
      </c>
      <c r="I146" s="2280"/>
      <c r="J146" s="2280"/>
      <c r="K146" s="2280"/>
      <c r="L146" s="2280"/>
      <c r="M146" s="2280"/>
      <c r="N146" s="2280"/>
      <c r="O146" s="2280"/>
      <c r="P146" s="2280"/>
      <c r="Q146" s="2280"/>
      <c r="R146" s="2280"/>
      <c r="S146" s="2280"/>
      <c r="T146" s="2280"/>
      <c r="U146" s="2280"/>
      <c r="V146" s="2281"/>
      <c r="W146" s="2281"/>
      <c r="X146" s="2281"/>
      <c r="Y146" s="2281"/>
      <c r="Z146" s="2281"/>
      <c r="AA146" s="2281"/>
      <c r="AB146" s="2281"/>
      <c r="AC146" s="2281"/>
      <c r="AD146" s="2281"/>
      <c r="AE146" s="2281"/>
      <c r="AF146" s="2281"/>
      <c r="AG146" s="2281">
        <v>0</v>
      </c>
      <c r="AH146" s="2281"/>
      <c r="AI146" s="2281"/>
      <c r="AJ146" s="2281"/>
      <c r="AK146" s="2281"/>
      <c r="AL146" s="2281"/>
      <c r="AM146" s="2281"/>
      <c r="AN146" s="2281"/>
      <c r="AO146" s="2281"/>
      <c r="AP146" s="2281"/>
      <c r="AQ146" s="2281"/>
      <c r="AR146" s="2281"/>
      <c r="AS146" s="2281"/>
      <c r="AT146" s="2281"/>
      <c r="AU146" s="2281"/>
      <c r="AV146" s="2281"/>
      <c r="AW146" s="2281"/>
      <c r="AX146" s="2281"/>
      <c r="AY146" s="2281"/>
      <c r="AZ146" s="2281"/>
      <c r="BA146" s="2281"/>
      <c r="BB146" s="2281"/>
      <c r="BC146" s="2281"/>
      <c r="BD146" s="2281"/>
      <c r="BE146" s="2281"/>
      <c r="BF146" s="2281"/>
      <c r="BG146" s="2281"/>
      <c r="BH146" s="2281"/>
      <c r="BI146" s="2281"/>
      <c r="BJ146" s="2281"/>
      <c r="BK146" s="2281"/>
      <c r="BL146" s="2281"/>
    </row>
    <row r="147" spans="8:64" ht="17.649999999999999" customHeight="1" x14ac:dyDescent="0.2">
      <c r="H147" s="2280" t="s">
        <v>1716</v>
      </c>
      <c r="I147" s="2280"/>
      <c r="J147" s="2280"/>
      <c r="K147" s="2280"/>
      <c r="L147" s="2280"/>
      <c r="M147" s="2280"/>
      <c r="N147" s="2280"/>
      <c r="O147" s="2280"/>
      <c r="P147" s="2280"/>
      <c r="Q147" s="2280"/>
      <c r="R147" s="2280"/>
      <c r="S147" s="2280"/>
      <c r="T147" s="2280"/>
      <c r="U147" s="2280"/>
      <c r="V147" s="2281">
        <v>0</v>
      </c>
      <c r="W147" s="2281"/>
      <c r="X147" s="2281"/>
      <c r="Y147" s="2281"/>
      <c r="Z147" s="2281"/>
      <c r="AA147" s="2281"/>
      <c r="AB147" s="2281"/>
      <c r="AC147" s="2281"/>
      <c r="AD147" s="2281"/>
      <c r="AE147" s="2281"/>
      <c r="AF147" s="2281"/>
      <c r="AG147" s="2281">
        <v>0</v>
      </c>
      <c r="AH147" s="2281"/>
      <c r="AI147" s="2281"/>
      <c r="AJ147" s="2281"/>
      <c r="AK147" s="2281"/>
      <c r="AL147" s="2281"/>
      <c r="AM147" s="2281"/>
      <c r="AN147" s="2281"/>
      <c r="AO147" s="2281"/>
      <c r="AP147" s="2281"/>
      <c r="AQ147" s="2281"/>
      <c r="AR147" s="2281"/>
      <c r="AS147" s="2281">
        <v>0</v>
      </c>
      <c r="AT147" s="2281"/>
      <c r="AU147" s="2281"/>
      <c r="AV147" s="2281"/>
      <c r="AW147" s="2281"/>
      <c r="AX147" s="2281"/>
      <c r="AY147" s="2281"/>
      <c r="AZ147" s="2281"/>
      <c r="BA147" s="2281"/>
      <c r="BB147" s="2281"/>
      <c r="BC147" s="2281"/>
      <c r="BD147" s="2281"/>
      <c r="BE147" s="2281"/>
      <c r="BF147" s="2281">
        <v>0</v>
      </c>
      <c r="BG147" s="2281"/>
      <c r="BH147" s="2281"/>
      <c r="BI147" s="2281"/>
      <c r="BJ147" s="2281"/>
      <c r="BK147" s="2281"/>
      <c r="BL147" s="2281"/>
    </row>
    <row r="148" spans="8:64" ht="16.899999999999999" customHeight="1" x14ac:dyDescent="0.2">
      <c r="H148" s="2280" t="s">
        <v>1709</v>
      </c>
      <c r="I148" s="2280"/>
      <c r="J148" s="2280"/>
      <c r="K148" s="2280"/>
      <c r="L148" s="2280"/>
      <c r="M148" s="2280"/>
      <c r="N148" s="2280"/>
      <c r="O148" s="2280"/>
      <c r="P148" s="2280"/>
      <c r="Q148" s="2280"/>
      <c r="R148" s="2280"/>
      <c r="S148" s="2280"/>
      <c r="T148" s="2280"/>
      <c r="U148" s="2280"/>
      <c r="V148" s="2281">
        <v>0</v>
      </c>
      <c r="W148" s="2281"/>
      <c r="X148" s="2281"/>
      <c r="Y148" s="2281"/>
      <c r="Z148" s="2281"/>
      <c r="AA148" s="2281"/>
      <c r="AB148" s="2281"/>
      <c r="AC148" s="2281"/>
      <c r="AD148" s="2281"/>
      <c r="AE148" s="2281"/>
      <c r="AF148" s="2281"/>
      <c r="AG148" s="2281">
        <v>0</v>
      </c>
      <c r="AH148" s="2281"/>
      <c r="AI148" s="2281"/>
      <c r="AJ148" s="2281"/>
      <c r="AK148" s="2281"/>
      <c r="AL148" s="2281"/>
      <c r="AM148" s="2281"/>
      <c r="AN148" s="2281"/>
      <c r="AO148" s="2281"/>
      <c r="AP148" s="2281"/>
      <c r="AQ148" s="2281"/>
      <c r="AR148" s="2281"/>
      <c r="AS148" s="2281">
        <v>0</v>
      </c>
      <c r="AT148" s="2281"/>
      <c r="AU148" s="2281"/>
      <c r="AV148" s="2281"/>
      <c r="AW148" s="2281"/>
      <c r="AX148" s="2281"/>
      <c r="AY148" s="2281"/>
      <c r="AZ148" s="2281"/>
      <c r="BA148" s="2281"/>
      <c r="BB148" s="2281"/>
      <c r="BC148" s="2281"/>
      <c r="BD148" s="2281"/>
      <c r="BE148" s="2281"/>
      <c r="BF148" s="2281">
        <v>0</v>
      </c>
      <c r="BG148" s="2281"/>
      <c r="BH148" s="2281"/>
      <c r="BI148" s="2281"/>
      <c r="BJ148" s="2281"/>
      <c r="BK148" s="2281"/>
      <c r="BL148" s="2281"/>
    </row>
    <row r="149" spans="8:64" ht="24" customHeight="1" x14ac:dyDescent="0.2">
      <c r="H149" s="2280" t="s">
        <v>1710</v>
      </c>
      <c r="I149" s="2280"/>
      <c r="J149" s="2280"/>
      <c r="K149" s="2280"/>
      <c r="L149" s="2280"/>
      <c r="M149" s="2280"/>
      <c r="N149" s="2280"/>
      <c r="O149" s="2280"/>
      <c r="P149" s="2280"/>
      <c r="Q149" s="2280"/>
      <c r="R149" s="2280"/>
      <c r="S149" s="2280"/>
      <c r="T149" s="2280"/>
      <c r="U149" s="2280"/>
      <c r="V149" s="2281">
        <v>0</v>
      </c>
      <c r="W149" s="2281"/>
      <c r="X149" s="2281"/>
      <c r="Y149" s="2281"/>
      <c r="Z149" s="2281"/>
      <c r="AA149" s="2281"/>
      <c r="AB149" s="2281"/>
      <c r="AC149" s="2281"/>
      <c r="AD149" s="2281"/>
      <c r="AE149" s="2281"/>
      <c r="AF149" s="2281"/>
      <c r="AG149" s="2281">
        <v>0</v>
      </c>
      <c r="AH149" s="2281"/>
      <c r="AI149" s="2281"/>
      <c r="AJ149" s="2281"/>
      <c r="AK149" s="2281"/>
      <c r="AL149" s="2281"/>
      <c r="AM149" s="2281"/>
      <c r="AN149" s="2281"/>
      <c r="AO149" s="2281"/>
      <c r="AP149" s="2281"/>
      <c r="AQ149" s="2281"/>
      <c r="AR149" s="2281"/>
      <c r="AS149" s="2281">
        <v>0</v>
      </c>
      <c r="AT149" s="2281"/>
      <c r="AU149" s="2281"/>
      <c r="AV149" s="2281"/>
      <c r="AW149" s="2281"/>
      <c r="AX149" s="2281"/>
      <c r="AY149" s="2281"/>
      <c r="AZ149" s="2281"/>
      <c r="BA149" s="2281"/>
      <c r="BB149" s="2281"/>
      <c r="BC149" s="2281"/>
      <c r="BD149" s="2281"/>
      <c r="BE149" s="2281"/>
      <c r="BF149" s="2281">
        <v>0</v>
      </c>
      <c r="BG149" s="2281"/>
      <c r="BH149" s="2281"/>
      <c r="BI149" s="2281"/>
      <c r="BJ149" s="2281"/>
      <c r="BK149" s="2281"/>
      <c r="BL149" s="2281"/>
    </row>
    <row r="150" spans="8:64" ht="17.649999999999999" customHeight="1" x14ac:dyDescent="0.2">
      <c r="H150" s="2280" t="s">
        <v>1711</v>
      </c>
      <c r="I150" s="2280"/>
      <c r="J150" s="2280"/>
      <c r="K150" s="2280"/>
      <c r="L150" s="2280"/>
      <c r="M150" s="2280"/>
      <c r="N150" s="2280"/>
      <c r="O150" s="2280"/>
      <c r="P150" s="2280"/>
      <c r="Q150" s="2280"/>
      <c r="R150" s="2280"/>
      <c r="S150" s="2280"/>
      <c r="T150" s="2280"/>
      <c r="U150" s="2280"/>
      <c r="V150" s="2281">
        <v>0</v>
      </c>
      <c r="W150" s="2281"/>
      <c r="X150" s="2281"/>
      <c r="Y150" s="2281"/>
      <c r="Z150" s="2281"/>
      <c r="AA150" s="2281"/>
      <c r="AB150" s="2281"/>
      <c r="AC150" s="2281"/>
      <c r="AD150" s="2281"/>
      <c r="AE150" s="2281"/>
      <c r="AF150" s="2281"/>
      <c r="AG150" s="2281">
        <v>0</v>
      </c>
      <c r="AH150" s="2281"/>
      <c r="AI150" s="2281"/>
      <c r="AJ150" s="2281"/>
      <c r="AK150" s="2281"/>
      <c r="AL150" s="2281"/>
      <c r="AM150" s="2281"/>
      <c r="AN150" s="2281"/>
      <c r="AO150" s="2281"/>
      <c r="AP150" s="2281"/>
      <c r="AQ150" s="2281"/>
      <c r="AR150" s="2281"/>
      <c r="AS150" s="2281">
        <v>0</v>
      </c>
      <c r="AT150" s="2281"/>
      <c r="AU150" s="2281"/>
      <c r="AV150" s="2281"/>
      <c r="AW150" s="2281"/>
      <c r="AX150" s="2281"/>
      <c r="AY150" s="2281"/>
      <c r="AZ150" s="2281"/>
      <c r="BA150" s="2281"/>
      <c r="BB150" s="2281"/>
      <c r="BC150" s="2281"/>
      <c r="BD150" s="2281"/>
      <c r="BE150" s="2281"/>
      <c r="BF150" s="2281">
        <v>0</v>
      </c>
      <c r="BG150" s="2281"/>
      <c r="BH150" s="2281"/>
      <c r="BI150" s="2281"/>
      <c r="BJ150" s="2281"/>
      <c r="BK150" s="2281"/>
      <c r="BL150" s="2281"/>
    </row>
    <row r="151" spans="8:64" ht="16.899999999999999" customHeight="1" x14ac:dyDescent="0.2">
      <c r="H151" s="2280" t="s">
        <v>1712</v>
      </c>
      <c r="I151" s="2280"/>
      <c r="J151" s="2280"/>
      <c r="K151" s="2280"/>
      <c r="L151" s="2280"/>
      <c r="M151" s="2280"/>
      <c r="N151" s="2280"/>
      <c r="O151" s="2280"/>
      <c r="P151" s="2280"/>
      <c r="Q151" s="2280"/>
      <c r="R151" s="2280"/>
      <c r="S151" s="2280"/>
      <c r="T151" s="2280"/>
      <c r="U151" s="2280"/>
      <c r="V151" s="2281">
        <v>0</v>
      </c>
      <c r="W151" s="2281"/>
      <c r="X151" s="2281"/>
      <c r="Y151" s="2281"/>
      <c r="Z151" s="2281"/>
      <c r="AA151" s="2281"/>
      <c r="AB151" s="2281"/>
      <c r="AC151" s="2281"/>
      <c r="AD151" s="2281"/>
      <c r="AE151" s="2281"/>
      <c r="AF151" s="2281"/>
      <c r="AG151" s="2281">
        <v>0</v>
      </c>
      <c r="AH151" s="2281"/>
      <c r="AI151" s="2281"/>
      <c r="AJ151" s="2281"/>
      <c r="AK151" s="2281"/>
      <c r="AL151" s="2281"/>
      <c r="AM151" s="2281"/>
      <c r="AN151" s="2281"/>
      <c r="AO151" s="2281"/>
      <c r="AP151" s="2281"/>
      <c r="AQ151" s="2281"/>
      <c r="AR151" s="2281"/>
      <c r="AS151" s="2281">
        <v>0</v>
      </c>
      <c r="AT151" s="2281"/>
      <c r="AU151" s="2281"/>
      <c r="AV151" s="2281"/>
      <c r="AW151" s="2281"/>
      <c r="AX151" s="2281"/>
      <c r="AY151" s="2281"/>
      <c r="AZ151" s="2281"/>
      <c r="BA151" s="2281"/>
      <c r="BB151" s="2281"/>
      <c r="BC151" s="2281"/>
      <c r="BD151" s="2281"/>
      <c r="BE151" s="2281"/>
      <c r="BF151" s="2281">
        <v>0</v>
      </c>
      <c r="BG151" s="2281"/>
      <c r="BH151" s="2281"/>
      <c r="BI151" s="2281"/>
      <c r="BJ151" s="2281"/>
      <c r="BK151" s="2281"/>
      <c r="BL151" s="2281"/>
    </row>
    <row r="152" spans="8:64" ht="17.649999999999999" customHeight="1" x14ac:dyDescent="0.2">
      <c r="H152" s="2280" t="s">
        <v>1713</v>
      </c>
      <c r="I152" s="2280"/>
      <c r="J152" s="2280"/>
      <c r="K152" s="2280"/>
      <c r="L152" s="2280"/>
      <c r="M152" s="2280"/>
      <c r="N152" s="2280"/>
      <c r="O152" s="2280"/>
      <c r="P152" s="2280"/>
      <c r="Q152" s="2280"/>
      <c r="R152" s="2280"/>
      <c r="S152" s="2280"/>
      <c r="T152" s="2280"/>
      <c r="U152" s="2280"/>
      <c r="V152" s="2281">
        <v>0</v>
      </c>
      <c r="W152" s="2281"/>
      <c r="X152" s="2281"/>
      <c r="Y152" s="2281"/>
      <c r="Z152" s="2281"/>
      <c r="AA152" s="2281"/>
      <c r="AB152" s="2281"/>
      <c r="AC152" s="2281"/>
      <c r="AD152" s="2281"/>
      <c r="AE152" s="2281"/>
      <c r="AF152" s="2281"/>
      <c r="AG152" s="2281">
        <v>0</v>
      </c>
      <c r="AH152" s="2281"/>
      <c r="AI152" s="2281"/>
      <c r="AJ152" s="2281"/>
      <c r="AK152" s="2281"/>
      <c r="AL152" s="2281"/>
      <c r="AM152" s="2281"/>
      <c r="AN152" s="2281"/>
      <c r="AO152" s="2281"/>
      <c r="AP152" s="2281"/>
      <c r="AQ152" s="2281"/>
      <c r="AR152" s="2281"/>
      <c r="AS152" s="2281">
        <v>0</v>
      </c>
      <c r="AT152" s="2281"/>
      <c r="AU152" s="2281"/>
      <c r="AV152" s="2281"/>
      <c r="AW152" s="2281"/>
      <c r="AX152" s="2281"/>
      <c r="AY152" s="2281"/>
      <c r="AZ152" s="2281"/>
      <c r="BA152" s="2281"/>
      <c r="BB152" s="2281"/>
      <c r="BC152" s="2281"/>
      <c r="BD152" s="2281"/>
      <c r="BE152" s="2281"/>
      <c r="BF152" s="2281">
        <v>0</v>
      </c>
      <c r="BG152" s="2281"/>
      <c r="BH152" s="2281"/>
      <c r="BI152" s="2281"/>
      <c r="BJ152" s="2281"/>
      <c r="BK152" s="2281"/>
      <c r="BL152" s="2281"/>
    </row>
    <row r="153" spans="8:64" ht="17.649999999999999" customHeight="1" x14ac:dyDescent="0.2">
      <c r="H153" s="2280" t="s">
        <v>1714</v>
      </c>
      <c r="I153" s="2280"/>
      <c r="J153" s="2280"/>
      <c r="K153" s="2280"/>
      <c r="L153" s="2280"/>
      <c r="M153" s="2280"/>
      <c r="N153" s="2280"/>
      <c r="O153" s="2280"/>
      <c r="P153" s="2280"/>
      <c r="Q153" s="2280"/>
      <c r="R153" s="2280"/>
      <c r="S153" s="2280"/>
      <c r="T153" s="2280"/>
      <c r="U153" s="2280"/>
      <c r="V153" s="2281">
        <v>0</v>
      </c>
      <c r="W153" s="2281"/>
      <c r="X153" s="2281"/>
      <c r="Y153" s="2281"/>
      <c r="Z153" s="2281"/>
      <c r="AA153" s="2281"/>
      <c r="AB153" s="2281"/>
      <c r="AC153" s="2281"/>
      <c r="AD153" s="2281"/>
      <c r="AE153" s="2281"/>
      <c r="AF153" s="2281"/>
      <c r="AG153" s="2281">
        <v>0</v>
      </c>
      <c r="AH153" s="2281"/>
      <c r="AI153" s="2281"/>
      <c r="AJ153" s="2281"/>
      <c r="AK153" s="2281"/>
      <c r="AL153" s="2281"/>
      <c r="AM153" s="2281"/>
      <c r="AN153" s="2281"/>
      <c r="AO153" s="2281"/>
      <c r="AP153" s="2281"/>
      <c r="AQ153" s="2281"/>
      <c r="AR153" s="2281"/>
      <c r="AS153" s="2281">
        <v>0</v>
      </c>
      <c r="AT153" s="2281"/>
      <c r="AU153" s="2281"/>
      <c r="AV153" s="2281"/>
      <c r="AW153" s="2281"/>
      <c r="AX153" s="2281"/>
      <c r="AY153" s="2281"/>
      <c r="AZ153" s="2281"/>
      <c r="BA153" s="2281"/>
      <c r="BB153" s="2281"/>
      <c r="BC153" s="2281"/>
      <c r="BD153" s="2281"/>
      <c r="BE153" s="2281"/>
      <c r="BF153" s="2281">
        <v>0</v>
      </c>
      <c r="BG153" s="2281"/>
      <c r="BH153" s="2281"/>
      <c r="BI153" s="2281"/>
      <c r="BJ153" s="2281"/>
      <c r="BK153" s="2281"/>
      <c r="BL153" s="2281"/>
    </row>
    <row r="154" spans="8:64" ht="16.899999999999999" customHeight="1" x14ac:dyDescent="0.2">
      <c r="H154" s="2282" t="s">
        <v>1715</v>
      </c>
      <c r="I154" s="2282"/>
      <c r="J154" s="2282"/>
      <c r="K154" s="2282"/>
      <c r="L154" s="2282"/>
      <c r="M154" s="2282"/>
      <c r="N154" s="2282"/>
      <c r="O154" s="2282"/>
      <c r="P154" s="2282"/>
      <c r="Q154" s="2282"/>
      <c r="R154" s="2282"/>
      <c r="S154" s="2282"/>
      <c r="T154" s="2282"/>
      <c r="U154" s="2282"/>
      <c r="V154" s="2283"/>
      <c r="W154" s="2283"/>
      <c r="X154" s="2283"/>
      <c r="Y154" s="2283"/>
      <c r="Z154" s="2283"/>
      <c r="AA154" s="2283"/>
      <c r="AB154" s="2283"/>
      <c r="AC154" s="2283"/>
      <c r="AD154" s="2283"/>
      <c r="AE154" s="2283"/>
      <c r="AF154" s="2283"/>
      <c r="AG154" s="2283">
        <v>0</v>
      </c>
      <c r="AH154" s="2283"/>
      <c r="AI154" s="2283"/>
      <c r="AJ154" s="2283"/>
      <c r="AK154" s="2283"/>
      <c r="AL154" s="2283"/>
      <c r="AM154" s="2283"/>
      <c r="AN154" s="2283"/>
      <c r="AO154" s="2283"/>
      <c r="AP154" s="2283"/>
      <c r="AQ154" s="2283"/>
      <c r="AR154" s="2283"/>
      <c r="AS154" s="2283">
        <v>0</v>
      </c>
      <c r="AT154" s="2283"/>
      <c r="AU154" s="2283"/>
      <c r="AV154" s="2283"/>
      <c r="AW154" s="2283"/>
      <c r="AX154" s="2283"/>
      <c r="AY154" s="2283"/>
      <c r="AZ154" s="2283"/>
      <c r="BA154" s="2283"/>
      <c r="BB154" s="2283"/>
      <c r="BC154" s="2283"/>
      <c r="BD154" s="2283"/>
      <c r="BE154" s="2283"/>
      <c r="BF154" s="2283"/>
      <c r="BG154" s="2283"/>
      <c r="BH154" s="2283"/>
      <c r="BI154" s="2283"/>
      <c r="BJ154" s="2283"/>
      <c r="BK154" s="2283"/>
      <c r="BL154" s="2283"/>
    </row>
    <row r="155" spans="8:64" ht="17.649999999999999" customHeight="1" x14ac:dyDescent="0.2">
      <c r="H155" s="2289" t="s">
        <v>513</v>
      </c>
      <c r="I155" s="2289"/>
      <c r="J155" s="2289"/>
      <c r="K155" s="2289"/>
      <c r="L155" s="2289"/>
      <c r="M155" s="2289"/>
      <c r="N155" s="2289"/>
      <c r="O155" s="2289"/>
      <c r="P155" s="2289"/>
      <c r="Q155" s="2289"/>
      <c r="R155" s="2289"/>
      <c r="S155" s="2289"/>
      <c r="T155" s="2289"/>
      <c r="U155" s="2289"/>
      <c r="V155" s="2287">
        <f>SUM(V139:AF154)</f>
        <v>0</v>
      </c>
      <c r="W155" s="2287"/>
      <c r="X155" s="2287"/>
      <c r="Y155" s="2287"/>
      <c r="Z155" s="2287"/>
      <c r="AA155" s="2287"/>
      <c r="AB155" s="2287"/>
      <c r="AC155" s="2287"/>
      <c r="AD155" s="2287"/>
      <c r="AE155" s="2287"/>
      <c r="AF155" s="2287"/>
      <c r="AG155" s="2287">
        <v>0</v>
      </c>
      <c r="AH155" s="2287"/>
      <c r="AI155" s="2287"/>
      <c r="AJ155" s="2287"/>
      <c r="AK155" s="2287"/>
      <c r="AL155" s="2287"/>
      <c r="AM155" s="2287"/>
      <c r="AN155" s="2287"/>
      <c r="AO155" s="2287"/>
      <c r="AP155" s="2287"/>
      <c r="AQ155" s="2287"/>
      <c r="AR155" s="2287"/>
      <c r="AS155" s="2287">
        <v>0</v>
      </c>
      <c r="AT155" s="2287"/>
      <c r="AU155" s="2287"/>
      <c r="AV155" s="2287"/>
      <c r="AW155" s="2287"/>
      <c r="AX155" s="2287"/>
      <c r="AY155" s="2287"/>
      <c r="AZ155" s="2287"/>
      <c r="BA155" s="2287"/>
      <c r="BB155" s="2287"/>
      <c r="BC155" s="2287"/>
      <c r="BD155" s="2287"/>
      <c r="BE155" s="2287"/>
      <c r="BF155" s="2287">
        <f>SUM(BF139:BL154)</f>
        <v>0</v>
      </c>
      <c r="BG155" s="2287"/>
      <c r="BH155" s="2287"/>
      <c r="BI155" s="2287"/>
      <c r="BJ155" s="2287"/>
      <c r="BK155" s="2287"/>
      <c r="BL155" s="2287"/>
    </row>
    <row r="156" spans="8:64" ht="8.85" customHeight="1" x14ac:dyDescent="0.2">
      <c r="H156" s="1326"/>
      <c r="I156" s="1326"/>
      <c r="J156" s="1326"/>
      <c r="K156" s="1326"/>
      <c r="L156" s="1326"/>
      <c r="M156" s="1326"/>
      <c r="N156" s="1326"/>
      <c r="O156" s="1326"/>
      <c r="P156" s="1326"/>
      <c r="Q156" s="1326"/>
      <c r="R156" s="1326"/>
      <c r="S156" s="1326"/>
      <c r="T156" s="1326"/>
      <c r="U156" s="1326"/>
      <c r="V156" s="1326"/>
      <c r="W156" s="1326"/>
      <c r="X156" s="1326"/>
      <c r="Y156" s="1326"/>
      <c r="Z156" s="1326"/>
      <c r="AA156" s="1326"/>
      <c r="AB156" s="1326"/>
      <c r="AC156" s="1326"/>
      <c r="AD156" s="1326"/>
      <c r="AE156" s="1326"/>
      <c r="AF156" s="1326"/>
      <c r="AG156" s="1326"/>
      <c r="AH156" s="1326"/>
      <c r="AI156" s="1326"/>
      <c r="AJ156" s="1326"/>
      <c r="AK156" s="1326"/>
      <c r="AL156" s="1326"/>
      <c r="AM156" s="1326"/>
      <c r="AN156" s="1326"/>
      <c r="AO156" s="1326"/>
      <c r="AP156" s="1326"/>
      <c r="AQ156" s="1326"/>
      <c r="AR156" s="1326"/>
      <c r="AS156" s="1326"/>
      <c r="AT156" s="1326"/>
      <c r="AU156" s="1326"/>
      <c r="AV156" s="1326"/>
      <c r="AW156" s="1326"/>
      <c r="AX156" s="1326"/>
      <c r="AY156" s="1326"/>
      <c r="AZ156" s="1326"/>
      <c r="BA156" s="1326"/>
      <c r="BB156" s="1326"/>
      <c r="BC156" s="1326"/>
      <c r="BD156" s="1326"/>
      <c r="BE156" s="1326"/>
      <c r="BF156" s="1326"/>
      <c r="BG156" s="1326"/>
      <c r="BH156" s="1326"/>
      <c r="BI156" s="1326"/>
      <c r="BJ156" s="1326"/>
      <c r="BK156" s="1326"/>
      <c r="BL156" s="1326"/>
    </row>
    <row r="157" spans="8:64" ht="16.899999999999999" customHeight="1" x14ac:dyDescent="0.2">
      <c r="H157" s="2288" t="s">
        <v>1717</v>
      </c>
      <c r="I157" s="2288"/>
      <c r="J157" s="2288"/>
      <c r="K157" s="2288"/>
      <c r="L157" s="2288"/>
      <c r="M157" s="2288"/>
      <c r="N157" s="2288"/>
      <c r="O157" s="2288"/>
      <c r="P157" s="2288"/>
      <c r="Q157" s="2288"/>
      <c r="R157" s="2288"/>
      <c r="S157" s="2288"/>
      <c r="T157" s="2288"/>
      <c r="U157" s="2288"/>
      <c r="V157" s="2288"/>
      <c r="W157" s="2288"/>
      <c r="X157" s="2288"/>
      <c r="Y157" s="2288"/>
      <c r="Z157" s="2288"/>
      <c r="AA157" s="2288"/>
      <c r="AB157" s="2288"/>
      <c r="AC157" s="2288"/>
      <c r="AD157" s="2288"/>
      <c r="AE157" s="2288"/>
      <c r="AF157" s="2288"/>
      <c r="AG157" s="2288"/>
      <c r="AH157" s="2288"/>
      <c r="AI157" s="2288"/>
      <c r="AJ157" s="2288"/>
      <c r="AK157" s="2288"/>
      <c r="AL157" s="2288"/>
      <c r="AM157" s="2288"/>
      <c r="AN157" s="2288"/>
      <c r="AO157" s="2288"/>
      <c r="AP157" s="2288"/>
      <c r="AQ157" s="2288"/>
      <c r="AR157" s="2288"/>
      <c r="AS157" s="2288"/>
      <c r="AT157" s="2288"/>
      <c r="AU157" s="2288"/>
      <c r="AV157" s="2288"/>
      <c r="AW157" s="2288"/>
      <c r="AX157" s="2288"/>
      <c r="AY157" s="2288"/>
      <c r="AZ157" s="2288"/>
      <c r="BA157" s="2288"/>
      <c r="BB157" s="2288"/>
      <c r="BC157" s="2288"/>
      <c r="BD157" s="2288"/>
      <c r="BE157" s="2288"/>
      <c r="BF157" s="2288"/>
      <c r="BG157" s="2288"/>
      <c r="BH157" s="2288"/>
      <c r="BI157" s="2288"/>
      <c r="BJ157" s="2288"/>
      <c r="BK157" s="2288"/>
      <c r="BL157" s="2288"/>
    </row>
    <row r="158" spans="8:64" ht="2.85" customHeight="1" x14ac:dyDescent="0.2">
      <c r="H158" s="1325"/>
      <c r="I158" s="1325"/>
      <c r="J158" s="1325"/>
      <c r="K158" s="1325"/>
      <c r="L158" s="1325"/>
      <c r="M158" s="1325"/>
      <c r="N158" s="1325"/>
      <c r="O158" s="1325"/>
      <c r="P158" s="1325"/>
      <c r="Q158" s="1325"/>
      <c r="R158" s="1325"/>
      <c r="S158" s="1325"/>
      <c r="T158" s="1325"/>
      <c r="U158" s="1325"/>
      <c r="V158" s="1325"/>
      <c r="W158" s="1325"/>
      <c r="X158" s="1325"/>
      <c r="Y158" s="1325"/>
      <c r="Z158" s="1325"/>
      <c r="AA158" s="1325"/>
      <c r="AB158" s="1325"/>
      <c r="AC158" s="1325"/>
      <c r="AD158" s="1325"/>
      <c r="AE158" s="1325"/>
      <c r="AF158" s="1325"/>
      <c r="AG158" s="1325"/>
      <c r="AH158" s="1325"/>
      <c r="AI158" s="1325"/>
      <c r="AJ158" s="1325"/>
      <c r="AK158" s="1325"/>
      <c r="AL158" s="1325"/>
      <c r="AM158" s="1325"/>
      <c r="AN158" s="1325"/>
      <c r="AO158" s="1325"/>
      <c r="AP158" s="1325"/>
      <c r="AQ158" s="1325"/>
      <c r="AR158" s="1325"/>
      <c r="AS158" s="1325"/>
      <c r="AT158" s="1325"/>
      <c r="AU158" s="1325"/>
      <c r="AV158" s="1325"/>
      <c r="AW158" s="1325"/>
      <c r="AX158" s="1325"/>
      <c r="AY158" s="1325"/>
      <c r="AZ158" s="1325"/>
      <c r="BA158" s="1325"/>
      <c r="BB158" s="1325"/>
      <c r="BC158" s="1325"/>
      <c r="BD158" s="1325"/>
      <c r="BE158" s="1325"/>
      <c r="BF158" s="1325"/>
      <c r="BG158" s="1325"/>
      <c r="BH158" s="1325"/>
      <c r="BI158" s="1325"/>
      <c r="BJ158" s="1325"/>
      <c r="BK158" s="1325"/>
      <c r="BL158" s="1325"/>
    </row>
    <row r="159" spans="8:64" ht="17.649999999999999" customHeight="1" x14ac:dyDescent="0.2">
      <c r="H159" s="2284" t="s">
        <v>48</v>
      </c>
      <c r="I159" s="2284"/>
      <c r="J159" s="2284"/>
      <c r="K159" s="2284"/>
      <c r="L159" s="2284"/>
      <c r="M159" s="2284"/>
      <c r="N159" s="2284"/>
      <c r="O159" s="2284"/>
      <c r="P159" s="2284"/>
      <c r="Q159" s="2284"/>
      <c r="R159" s="2284"/>
      <c r="S159" s="2284"/>
      <c r="T159" s="2284"/>
      <c r="U159" s="2284"/>
      <c r="V159" s="2289" t="s">
        <v>548</v>
      </c>
      <c r="W159" s="2289"/>
      <c r="X159" s="2289"/>
      <c r="Y159" s="2289"/>
      <c r="Z159" s="2289"/>
      <c r="AA159" s="2289"/>
      <c r="AB159" s="2289"/>
      <c r="AC159" s="2289"/>
      <c r="AD159" s="2289"/>
      <c r="AE159" s="2289"/>
      <c r="AF159" s="2289"/>
      <c r="AG159" s="2289"/>
      <c r="AH159" s="2289"/>
      <c r="AI159" s="2289"/>
      <c r="AJ159" s="2289"/>
      <c r="AK159" s="2289"/>
      <c r="AL159" s="2289"/>
      <c r="AM159" s="2289"/>
      <c r="AN159" s="2289"/>
      <c r="AO159" s="2289"/>
      <c r="AP159" s="2289"/>
      <c r="AQ159" s="2289"/>
      <c r="AR159" s="2289"/>
      <c r="AS159" s="2289" t="s">
        <v>547</v>
      </c>
      <c r="AT159" s="2289"/>
      <c r="AU159" s="2289"/>
      <c r="AV159" s="2289"/>
      <c r="AW159" s="2289"/>
      <c r="AX159" s="2289"/>
      <c r="AY159" s="2289"/>
      <c r="AZ159" s="2289"/>
      <c r="BA159" s="2289"/>
      <c r="BB159" s="2289"/>
      <c r="BC159" s="2289"/>
      <c r="BD159" s="2289"/>
      <c r="BE159" s="2289"/>
      <c r="BF159" s="2289"/>
      <c r="BG159" s="2289"/>
      <c r="BH159" s="2289"/>
      <c r="BI159" s="2289"/>
      <c r="BJ159" s="2289"/>
      <c r="BK159" s="2289"/>
      <c r="BL159" s="2289"/>
    </row>
    <row r="160" spans="8:64" ht="16.899999999999999" customHeight="1" x14ac:dyDescent="0.2">
      <c r="H160" s="2284"/>
      <c r="I160" s="2284"/>
      <c r="J160" s="2284"/>
      <c r="K160" s="2284"/>
      <c r="L160" s="2284"/>
      <c r="M160" s="2284"/>
      <c r="N160" s="2284"/>
      <c r="O160" s="2284"/>
      <c r="P160" s="2284"/>
      <c r="Q160" s="2284"/>
      <c r="R160" s="2284"/>
      <c r="S160" s="2284"/>
      <c r="T160" s="2284"/>
      <c r="U160" s="2284"/>
      <c r="V160" s="2284" t="s">
        <v>533</v>
      </c>
      <c r="W160" s="2284"/>
      <c r="X160" s="2284"/>
      <c r="Y160" s="2284"/>
      <c r="Z160" s="2284"/>
      <c r="AA160" s="2284"/>
      <c r="AB160" s="2284"/>
      <c r="AC160" s="2284"/>
      <c r="AD160" s="2284"/>
      <c r="AE160" s="2284"/>
      <c r="AF160" s="2284"/>
      <c r="AG160" s="2284" t="s">
        <v>984</v>
      </c>
      <c r="AH160" s="2284"/>
      <c r="AI160" s="2284"/>
      <c r="AJ160" s="2284"/>
      <c r="AK160" s="2284"/>
      <c r="AL160" s="2284"/>
      <c r="AM160" s="2284"/>
      <c r="AN160" s="2284"/>
      <c r="AO160" s="2284"/>
      <c r="AP160" s="2284"/>
      <c r="AQ160" s="2284"/>
      <c r="AR160" s="2284"/>
      <c r="AS160" s="2284" t="s">
        <v>533</v>
      </c>
      <c r="AT160" s="2284"/>
      <c r="AU160" s="2284"/>
      <c r="AV160" s="2284"/>
      <c r="AW160" s="2284"/>
      <c r="AX160" s="2284"/>
      <c r="AY160" s="2284"/>
      <c r="AZ160" s="2284"/>
      <c r="BA160" s="2284"/>
      <c r="BB160" s="2284"/>
      <c r="BC160" s="2284"/>
      <c r="BD160" s="2284"/>
      <c r="BE160" s="2284"/>
      <c r="BF160" s="2284" t="s">
        <v>984</v>
      </c>
      <c r="BG160" s="2284"/>
      <c r="BH160" s="2284"/>
      <c r="BI160" s="2284"/>
      <c r="BJ160" s="2284"/>
      <c r="BK160" s="2284"/>
      <c r="BL160" s="2284"/>
    </row>
    <row r="161" spans="8:64" ht="17.649999999999999" customHeight="1" x14ac:dyDescent="0.2">
      <c r="H161" s="2280" t="s">
        <v>1718</v>
      </c>
      <c r="I161" s="2280"/>
      <c r="J161" s="2280"/>
      <c r="K161" s="2280"/>
      <c r="L161" s="2280"/>
      <c r="M161" s="2280"/>
      <c r="N161" s="2280"/>
      <c r="O161" s="2280"/>
      <c r="P161" s="2280"/>
      <c r="Q161" s="2280"/>
      <c r="R161" s="2280"/>
      <c r="S161" s="2280"/>
      <c r="T161" s="2280"/>
      <c r="U161" s="2280"/>
      <c r="V161" s="2281">
        <v>0</v>
      </c>
      <c r="W161" s="2281"/>
      <c r="X161" s="2281"/>
      <c r="Y161" s="2281"/>
      <c r="Z161" s="2281"/>
      <c r="AA161" s="2281"/>
      <c r="AB161" s="2281"/>
      <c r="AC161" s="2281"/>
      <c r="AD161" s="2281"/>
      <c r="AE161" s="2281"/>
      <c r="AF161" s="2281"/>
      <c r="AG161" s="2281">
        <v>0</v>
      </c>
      <c r="AH161" s="2281"/>
      <c r="AI161" s="2281"/>
      <c r="AJ161" s="2281"/>
      <c r="AK161" s="2281"/>
      <c r="AL161" s="2281"/>
      <c r="AM161" s="2281"/>
      <c r="AN161" s="2281"/>
      <c r="AO161" s="2281"/>
      <c r="AP161" s="2281"/>
      <c r="AQ161" s="2281"/>
      <c r="AR161" s="2281"/>
      <c r="AS161" s="2281">
        <v>0</v>
      </c>
      <c r="AT161" s="2281"/>
      <c r="AU161" s="2281"/>
      <c r="AV161" s="2281"/>
      <c r="AW161" s="2281"/>
      <c r="AX161" s="2281"/>
      <c r="AY161" s="2281"/>
      <c r="AZ161" s="2281"/>
      <c r="BA161" s="2281"/>
      <c r="BB161" s="2281"/>
      <c r="BC161" s="2281"/>
      <c r="BD161" s="2281"/>
      <c r="BE161" s="2281"/>
      <c r="BF161" s="2281">
        <v>0</v>
      </c>
      <c r="BG161" s="2281"/>
      <c r="BH161" s="2281"/>
      <c r="BI161" s="2281"/>
      <c r="BJ161" s="2281"/>
      <c r="BK161" s="2281"/>
      <c r="BL161" s="2281"/>
    </row>
    <row r="162" spans="8:64" ht="17.649999999999999" customHeight="1" x14ac:dyDescent="0.2">
      <c r="H162" s="2280" t="s">
        <v>1719</v>
      </c>
      <c r="I162" s="2280"/>
      <c r="J162" s="2280"/>
      <c r="K162" s="2280"/>
      <c r="L162" s="2280"/>
      <c r="M162" s="2280"/>
      <c r="N162" s="2280"/>
      <c r="O162" s="2280"/>
      <c r="P162" s="2280"/>
      <c r="Q162" s="2280"/>
      <c r="R162" s="2280"/>
      <c r="S162" s="2280"/>
      <c r="T162" s="2280"/>
      <c r="U162" s="2280"/>
      <c r="V162" s="2281">
        <v>0</v>
      </c>
      <c r="W162" s="2281"/>
      <c r="X162" s="2281"/>
      <c r="Y162" s="2281"/>
      <c r="Z162" s="2281"/>
      <c r="AA162" s="2281"/>
      <c r="AB162" s="2281"/>
      <c r="AC162" s="2281"/>
      <c r="AD162" s="2281"/>
      <c r="AE162" s="2281"/>
      <c r="AF162" s="2281"/>
      <c r="AG162" s="2281">
        <v>0</v>
      </c>
      <c r="AH162" s="2281"/>
      <c r="AI162" s="2281"/>
      <c r="AJ162" s="2281"/>
      <c r="AK162" s="2281"/>
      <c r="AL162" s="2281"/>
      <c r="AM162" s="2281"/>
      <c r="AN162" s="2281"/>
      <c r="AO162" s="2281"/>
      <c r="AP162" s="2281"/>
      <c r="AQ162" s="2281"/>
      <c r="AR162" s="2281"/>
      <c r="AS162" s="2281">
        <v>0</v>
      </c>
      <c r="AT162" s="2281"/>
      <c r="AU162" s="2281"/>
      <c r="AV162" s="2281"/>
      <c r="AW162" s="2281"/>
      <c r="AX162" s="2281"/>
      <c r="AY162" s="2281"/>
      <c r="AZ162" s="2281"/>
      <c r="BA162" s="2281"/>
      <c r="BB162" s="2281"/>
      <c r="BC162" s="2281"/>
      <c r="BD162" s="2281"/>
      <c r="BE162" s="2281"/>
      <c r="BF162" s="2281">
        <v>0</v>
      </c>
      <c r="BG162" s="2281"/>
      <c r="BH162" s="2281"/>
      <c r="BI162" s="2281"/>
      <c r="BJ162" s="2281"/>
      <c r="BK162" s="2281"/>
      <c r="BL162" s="2281"/>
    </row>
    <row r="163" spans="8:64" ht="16.899999999999999" customHeight="1" x14ac:dyDescent="0.2">
      <c r="H163" s="2280" t="s">
        <v>1720</v>
      </c>
      <c r="I163" s="2280"/>
      <c r="J163" s="2280"/>
      <c r="K163" s="2280"/>
      <c r="L163" s="2280"/>
      <c r="M163" s="2280"/>
      <c r="N163" s="2280"/>
      <c r="O163" s="2280"/>
      <c r="P163" s="2280"/>
      <c r="Q163" s="2280"/>
      <c r="R163" s="2280"/>
      <c r="S163" s="2280"/>
      <c r="T163" s="2280"/>
      <c r="U163" s="2280"/>
      <c r="V163" s="2281">
        <v>0</v>
      </c>
      <c r="W163" s="2281"/>
      <c r="X163" s="2281"/>
      <c r="Y163" s="2281"/>
      <c r="Z163" s="2281"/>
      <c r="AA163" s="2281"/>
      <c r="AB163" s="2281"/>
      <c r="AC163" s="2281"/>
      <c r="AD163" s="2281"/>
      <c r="AE163" s="2281"/>
      <c r="AF163" s="2281"/>
      <c r="AG163" s="2281">
        <v>0</v>
      </c>
      <c r="AH163" s="2281"/>
      <c r="AI163" s="2281"/>
      <c r="AJ163" s="2281"/>
      <c r="AK163" s="2281"/>
      <c r="AL163" s="2281"/>
      <c r="AM163" s="2281"/>
      <c r="AN163" s="2281"/>
      <c r="AO163" s="2281"/>
      <c r="AP163" s="2281"/>
      <c r="AQ163" s="2281"/>
      <c r="AR163" s="2281"/>
      <c r="AS163" s="2281">
        <v>0</v>
      </c>
      <c r="AT163" s="2281"/>
      <c r="AU163" s="2281"/>
      <c r="AV163" s="2281"/>
      <c r="AW163" s="2281"/>
      <c r="AX163" s="2281"/>
      <c r="AY163" s="2281"/>
      <c r="AZ163" s="2281"/>
      <c r="BA163" s="2281"/>
      <c r="BB163" s="2281"/>
      <c r="BC163" s="2281"/>
      <c r="BD163" s="2281"/>
      <c r="BE163" s="2281"/>
      <c r="BF163" s="2281">
        <v>0</v>
      </c>
      <c r="BG163" s="2281"/>
      <c r="BH163" s="2281"/>
      <c r="BI163" s="2281"/>
      <c r="BJ163" s="2281"/>
      <c r="BK163" s="2281"/>
      <c r="BL163" s="2281"/>
    </row>
    <row r="164" spans="8:64" ht="17.649999999999999" customHeight="1" x14ac:dyDescent="0.2">
      <c r="H164" s="2282" t="s">
        <v>1721</v>
      </c>
      <c r="I164" s="2282"/>
      <c r="J164" s="2282"/>
      <c r="K164" s="2282"/>
      <c r="L164" s="2282"/>
      <c r="M164" s="2282"/>
      <c r="N164" s="2282"/>
      <c r="O164" s="2282"/>
      <c r="P164" s="2282"/>
      <c r="Q164" s="2282"/>
      <c r="R164" s="2282"/>
      <c r="S164" s="2282"/>
      <c r="T164" s="2282"/>
      <c r="U164" s="2282"/>
      <c r="V164" s="2283">
        <v>0</v>
      </c>
      <c r="W164" s="2283"/>
      <c r="X164" s="2283"/>
      <c r="Y164" s="2283"/>
      <c r="Z164" s="2283"/>
      <c r="AA164" s="2283"/>
      <c r="AB164" s="2283"/>
      <c r="AC164" s="2283"/>
      <c r="AD164" s="2283"/>
      <c r="AE164" s="2283"/>
      <c r="AF164" s="2283"/>
      <c r="AG164" s="2283">
        <v>0</v>
      </c>
      <c r="AH164" s="2283"/>
      <c r="AI164" s="2283"/>
      <c r="AJ164" s="2283"/>
      <c r="AK164" s="2283"/>
      <c r="AL164" s="2283"/>
      <c r="AM164" s="2283"/>
      <c r="AN164" s="2283"/>
      <c r="AO164" s="2283"/>
      <c r="AP164" s="2283"/>
      <c r="AQ164" s="2283"/>
      <c r="AR164" s="2283"/>
      <c r="AS164" s="2283">
        <v>0</v>
      </c>
      <c r="AT164" s="2283"/>
      <c r="AU164" s="2283"/>
      <c r="AV164" s="2283"/>
      <c r="AW164" s="2283"/>
      <c r="AX164" s="2283"/>
      <c r="AY164" s="2283"/>
      <c r="AZ164" s="2283"/>
      <c r="BA164" s="2283"/>
      <c r="BB164" s="2283"/>
      <c r="BC164" s="2283"/>
      <c r="BD164" s="2283"/>
      <c r="BE164" s="2283"/>
      <c r="BF164" s="2283">
        <v>0</v>
      </c>
      <c r="BG164" s="2283"/>
      <c r="BH164" s="2283"/>
      <c r="BI164" s="2283"/>
      <c r="BJ164" s="2283"/>
      <c r="BK164" s="2283"/>
      <c r="BL164" s="2283"/>
    </row>
    <row r="165" spans="8:64" ht="8.85" customHeight="1" x14ac:dyDescent="0.2">
      <c r="H165" s="1326"/>
      <c r="I165" s="1326"/>
      <c r="J165" s="1326"/>
      <c r="K165" s="1326"/>
      <c r="L165" s="1326"/>
      <c r="M165" s="1326"/>
      <c r="N165" s="1326"/>
      <c r="O165" s="1326"/>
      <c r="P165" s="1326"/>
      <c r="Q165" s="1326"/>
      <c r="R165" s="1326"/>
      <c r="S165" s="1326"/>
      <c r="T165" s="1326"/>
      <c r="U165" s="1326"/>
      <c r="V165" s="1326"/>
      <c r="W165" s="1326"/>
      <c r="X165" s="1326"/>
      <c r="Y165" s="1326"/>
      <c r="Z165" s="1326"/>
      <c r="AA165" s="1326"/>
      <c r="AB165" s="1326"/>
      <c r="AC165" s="1326"/>
      <c r="AD165" s="1326"/>
      <c r="AE165" s="1326"/>
      <c r="AF165" s="1326"/>
      <c r="AG165" s="1326"/>
      <c r="AH165" s="1326"/>
      <c r="AI165" s="1326"/>
      <c r="AJ165" s="1326"/>
      <c r="AK165" s="1326"/>
      <c r="AL165" s="1326"/>
      <c r="AM165" s="1326"/>
      <c r="AN165" s="1326"/>
      <c r="AO165" s="1326"/>
      <c r="AP165" s="1326"/>
      <c r="AQ165" s="1326"/>
      <c r="AR165" s="1326"/>
      <c r="AS165" s="1326"/>
      <c r="AT165" s="1326"/>
      <c r="AU165" s="1326"/>
      <c r="AV165" s="1326"/>
      <c r="AW165" s="1326"/>
      <c r="AX165" s="1326"/>
      <c r="AY165" s="1326"/>
      <c r="AZ165" s="1326"/>
      <c r="BA165" s="1326"/>
      <c r="BB165" s="1326"/>
      <c r="BC165" s="1326"/>
      <c r="BD165" s="1326"/>
      <c r="BE165" s="1326"/>
      <c r="BF165" s="1326"/>
      <c r="BG165" s="1326"/>
      <c r="BH165" s="1326"/>
      <c r="BI165" s="1326"/>
      <c r="BJ165" s="1326"/>
      <c r="BK165" s="1326"/>
      <c r="BL165" s="1326"/>
    </row>
    <row r="166" spans="8:64" ht="16.899999999999999" customHeight="1" x14ac:dyDescent="0.2">
      <c r="H166" s="2288" t="s">
        <v>1722</v>
      </c>
      <c r="I166" s="2288"/>
      <c r="J166" s="2288"/>
      <c r="K166" s="2288"/>
      <c r="L166" s="2288"/>
      <c r="M166" s="2288"/>
      <c r="N166" s="2288"/>
      <c r="O166" s="2288"/>
      <c r="P166" s="2288"/>
      <c r="Q166" s="2288"/>
      <c r="R166" s="2288"/>
      <c r="S166" s="2288"/>
      <c r="T166" s="2288"/>
      <c r="U166" s="2288"/>
      <c r="V166" s="2288"/>
      <c r="W166" s="2288"/>
      <c r="X166" s="2288"/>
      <c r="Y166" s="2288"/>
      <c r="Z166" s="2288"/>
      <c r="AA166" s="2288"/>
      <c r="AB166" s="2288"/>
      <c r="AC166" s="2288"/>
      <c r="AD166" s="2288"/>
      <c r="AE166" s="2288"/>
      <c r="AF166" s="2288"/>
      <c r="AG166" s="2288"/>
      <c r="AH166" s="2288"/>
      <c r="AI166" s="2288"/>
      <c r="AJ166" s="2288"/>
      <c r="AK166" s="2288"/>
      <c r="AL166" s="2288"/>
      <c r="AM166" s="2288"/>
      <c r="AN166" s="2288"/>
      <c r="AO166" s="2288"/>
      <c r="AP166" s="2288"/>
      <c r="AQ166" s="2288"/>
      <c r="AR166" s="2288"/>
      <c r="AS166" s="2288"/>
      <c r="AT166" s="2288"/>
      <c r="AU166" s="2288"/>
      <c r="AV166" s="2288"/>
      <c r="AW166" s="2288"/>
      <c r="AX166" s="2288"/>
      <c r="AY166" s="2288"/>
      <c r="AZ166" s="2288"/>
      <c r="BA166" s="2288"/>
      <c r="BB166" s="2288"/>
      <c r="BC166" s="2288"/>
      <c r="BD166" s="2288"/>
      <c r="BE166" s="2288"/>
      <c r="BF166" s="2288"/>
      <c r="BG166" s="2288"/>
      <c r="BH166" s="2288"/>
      <c r="BI166" s="2288"/>
      <c r="BJ166" s="2288"/>
      <c r="BK166" s="2288"/>
      <c r="BL166" s="2288"/>
    </row>
    <row r="167" spans="8:64" ht="8.85" customHeight="1" x14ac:dyDescent="0.2">
      <c r="H167" s="1325"/>
      <c r="I167" s="1325"/>
      <c r="J167" s="1325"/>
      <c r="K167" s="1325"/>
      <c r="L167" s="1325"/>
      <c r="M167" s="1325"/>
      <c r="N167" s="1325"/>
      <c r="O167" s="1325"/>
      <c r="P167" s="1325"/>
      <c r="Q167" s="1325"/>
      <c r="R167" s="1325"/>
      <c r="S167" s="1325"/>
      <c r="T167" s="1325"/>
      <c r="U167" s="1325"/>
      <c r="V167" s="1325"/>
      <c r="W167" s="1325"/>
      <c r="X167" s="1325"/>
      <c r="Y167" s="1325"/>
      <c r="Z167" s="1325"/>
      <c r="AA167" s="1325"/>
      <c r="AB167" s="1325"/>
      <c r="AC167" s="1325"/>
      <c r="AD167" s="1325"/>
      <c r="AE167" s="1325"/>
      <c r="AF167" s="1325"/>
      <c r="AG167" s="1325"/>
      <c r="AH167" s="1325"/>
      <c r="AI167" s="1325"/>
      <c r="AJ167" s="1325"/>
      <c r="AK167" s="1325"/>
      <c r="AL167" s="1325"/>
      <c r="AM167" s="1325"/>
      <c r="AN167" s="1325"/>
      <c r="AO167" s="1325"/>
      <c r="AP167" s="1325"/>
      <c r="AQ167" s="1325"/>
      <c r="AR167" s="1325"/>
      <c r="AS167" s="1325"/>
      <c r="AT167" s="1325"/>
      <c r="AU167" s="1325"/>
      <c r="AV167" s="1325"/>
      <c r="AW167" s="1325"/>
      <c r="AX167" s="1325"/>
      <c r="AY167" s="1325"/>
      <c r="AZ167" s="1325"/>
      <c r="BA167" s="1325"/>
      <c r="BB167" s="1325"/>
      <c r="BC167" s="1325"/>
      <c r="BD167" s="1325"/>
      <c r="BE167" s="1325"/>
      <c r="BF167" s="1325"/>
      <c r="BG167" s="1325"/>
      <c r="BH167" s="1325"/>
      <c r="BI167" s="1325"/>
      <c r="BJ167" s="1325"/>
      <c r="BK167" s="1325"/>
      <c r="BL167" s="1325"/>
    </row>
    <row r="168" spans="8:64" ht="16.899999999999999" customHeight="1" x14ac:dyDescent="0.2">
      <c r="H168" s="2284" t="s">
        <v>48</v>
      </c>
      <c r="I168" s="2284"/>
      <c r="J168" s="2284"/>
      <c r="K168" s="2284"/>
      <c r="L168" s="2284"/>
      <c r="M168" s="2289" t="s">
        <v>548</v>
      </c>
      <c r="N168" s="2289"/>
      <c r="O168" s="2289"/>
      <c r="P168" s="2289"/>
      <c r="Q168" s="2289"/>
      <c r="R168" s="2289"/>
      <c r="S168" s="2289"/>
      <c r="T168" s="2289"/>
      <c r="U168" s="2289"/>
      <c r="V168" s="2289"/>
      <c r="W168" s="2289"/>
      <c r="X168" s="2289"/>
      <c r="Y168" s="2289"/>
      <c r="Z168" s="2289"/>
      <c r="AA168" s="2289"/>
      <c r="AB168" s="2289"/>
      <c r="AC168" s="2289"/>
      <c r="AD168" s="2289"/>
      <c r="AE168" s="2289"/>
      <c r="AF168" s="2289"/>
      <c r="AG168" s="2289"/>
      <c r="AH168" s="2289"/>
      <c r="AI168" s="2289"/>
      <c r="AJ168" s="2289"/>
      <c r="AK168" s="2289"/>
      <c r="AL168" s="2289"/>
      <c r="AM168" s="2289" t="s">
        <v>547</v>
      </c>
      <c r="AN168" s="2289"/>
      <c r="AO168" s="2289"/>
      <c r="AP168" s="2289"/>
      <c r="AQ168" s="2289"/>
      <c r="AR168" s="2289"/>
      <c r="AS168" s="2289"/>
      <c r="AT168" s="2289"/>
      <c r="AU168" s="2289"/>
      <c r="AV168" s="2289"/>
      <c r="AW168" s="2289"/>
      <c r="AX168" s="2289"/>
      <c r="AY168" s="2289"/>
      <c r="AZ168" s="2289"/>
      <c r="BA168" s="2289"/>
      <c r="BB168" s="2289"/>
      <c r="BC168" s="2289"/>
      <c r="BD168" s="2289"/>
      <c r="BE168" s="2289"/>
      <c r="BF168" s="2289"/>
      <c r="BG168" s="2289"/>
      <c r="BH168" s="2289"/>
      <c r="BI168" s="2289"/>
      <c r="BJ168" s="2289"/>
      <c r="BK168" s="2289"/>
      <c r="BL168" s="2289"/>
    </row>
    <row r="169" spans="8:64" ht="32.450000000000003" customHeight="1" x14ac:dyDescent="0.2">
      <c r="H169" s="2284"/>
      <c r="I169" s="2284"/>
      <c r="J169" s="2284"/>
      <c r="K169" s="2284"/>
      <c r="L169" s="2284"/>
      <c r="M169" s="2284" t="s">
        <v>1681</v>
      </c>
      <c r="N169" s="2284"/>
      <c r="O169" s="2284"/>
      <c r="P169" s="2284"/>
      <c r="Q169" s="2284"/>
      <c r="R169" s="2284"/>
      <c r="S169" s="2284"/>
      <c r="T169" s="2284"/>
      <c r="U169" s="2284" t="s">
        <v>1723</v>
      </c>
      <c r="V169" s="2284"/>
      <c r="W169" s="2284"/>
      <c r="X169" s="2284"/>
      <c r="Y169" s="2284"/>
      <c r="Z169" s="2284"/>
      <c r="AA169" s="2284"/>
      <c r="AB169" s="2284"/>
      <c r="AC169" s="2284"/>
      <c r="AD169" s="2284" t="s">
        <v>1724</v>
      </c>
      <c r="AE169" s="2284"/>
      <c r="AF169" s="2284"/>
      <c r="AG169" s="2284"/>
      <c r="AH169" s="2284"/>
      <c r="AI169" s="2284"/>
      <c r="AJ169" s="2284"/>
      <c r="AK169" s="2284"/>
      <c r="AL169" s="2284"/>
      <c r="AM169" s="2284" t="s">
        <v>1681</v>
      </c>
      <c r="AN169" s="2284"/>
      <c r="AO169" s="2284"/>
      <c r="AP169" s="2284"/>
      <c r="AQ169" s="2284"/>
      <c r="AR169" s="2284"/>
      <c r="AS169" s="2284"/>
      <c r="AT169" s="2284"/>
      <c r="AU169" s="2284"/>
      <c r="AV169" s="2284" t="s">
        <v>1723</v>
      </c>
      <c r="AW169" s="2284"/>
      <c r="AX169" s="2284"/>
      <c r="AY169" s="2284"/>
      <c r="AZ169" s="2284"/>
      <c r="BA169" s="2284"/>
      <c r="BB169" s="2284"/>
      <c r="BC169" s="2284"/>
      <c r="BD169" s="2284"/>
      <c r="BE169" s="2284"/>
      <c r="BF169" s="2284"/>
      <c r="BG169" s="2284"/>
      <c r="BH169" s="2284"/>
      <c r="BI169" s="2284" t="s">
        <v>1724</v>
      </c>
      <c r="BJ169" s="2284"/>
      <c r="BK169" s="2284"/>
      <c r="BL169" s="2284"/>
    </row>
    <row r="170" spans="8:64" ht="73.5" customHeight="1" x14ac:dyDescent="0.2">
      <c r="H170" s="2280" t="s">
        <v>1725</v>
      </c>
      <c r="I170" s="2280"/>
      <c r="J170" s="2280"/>
      <c r="K170" s="2280"/>
      <c r="L170" s="2280"/>
      <c r="M170" s="2281">
        <v>0</v>
      </c>
      <c r="N170" s="2281"/>
      <c r="O170" s="2281"/>
      <c r="P170" s="2281"/>
      <c r="Q170" s="2281"/>
      <c r="R170" s="2281"/>
      <c r="S170" s="2281"/>
      <c r="T170" s="2281"/>
      <c r="U170" s="2281">
        <v>0</v>
      </c>
      <c r="V170" s="2281"/>
      <c r="W170" s="2281"/>
      <c r="X170" s="2281"/>
      <c r="Y170" s="2281"/>
      <c r="Z170" s="2281"/>
      <c r="AA170" s="2281"/>
      <c r="AB170" s="2281"/>
      <c r="AC170" s="2281"/>
      <c r="AD170" s="2280"/>
      <c r="AE170" s="2280"/>
      <c r="AF170" s="2280"/>
      <c r="AG170" s="2280"/>
      <c r="AH170" s="2280"/>
      <c r="AI170" s="2280"/>
      <c r="AJ170" s="2280"/>
      <c r="AK170" s="2280"/>
      <c r="AL170" s="2280"/>
      <c r="AM170" s="2281">
        <v>0</v>
      </c>
      <c r="AN170" s="2281"/>
      <c r="AO170" s="2281"/>
      <c r="AP170" s="2281"/>
      <c r="AQ170" s="2281"/>
      <c r="AR170" s="2281"/>
      <c r="AS170" s="2281"/>
      <c r="AT170" s="2281"/>
      <c r="AU170" s="2281"/>
      <c r="AV170" s="2281">
        <v>0</v>
      </c>
      <c r="AW170" s="2281"/>
      <c r="AX170" s="2281"/>
      <c r="AY170" s="2281"/>
      <c r="AZ170" s="2281"/>
      <c r="BA170" s="2281"/>
      <c r="BB170" s="2281"/>
      <c r="BC170" s="2281"/>
      <c r="BD170" s="2281"/>
      <c r="BE170" s="2281"/>
      <c r="BF170" s="2281"/>
      <c r="BG170" s="2281"/>
      <c r="BH170" s="2281"/>
      <c r="BI170" s="2280"/>
      <c r="BJ170" s="2280"/>
      <c r="BK170" s="2280"/>
      <c r="BL170" s="2280"/>
    </row>
    <row r="171" spans="8:64" ht="37.5" customHeight="1" x14ac:dyDescent="0.2">
      <c r="H171" s="2280"/>
      <c r="I171" s="2280"/>
      <c r="J171" s="2280"/>
      <c r="K171" s="2280"/>
      <c r="L171" s="2280"/>
      <c r="M171" s="2281"/>
      <c r="N171" s="2281"/>
      <c r="O171" s="2281"/>
      <c r="P171" s="2281"/>
      <c r="Q171" s="2281"/>
      <c r="R171" s="2281"/>
      <c r="S171" s="2281"/>
      <c r="T171" s="2281"/>
      <c r="U171" s="2281"/>
      <c r="V171" s="2281"/>
      <c r="W171" s="2281"/>
      <c r="X171" s="2281"/>
      <c r="Y171" s="2281"/>
      <c r="Z171" s="2281"/>
      <c r="AA171" s="2281"/>
      <c r="AB171" s="2281"/>
      <c r="AC171" s="2281"/>
      <c r="AD171" s="2280"/>
      <c r="AE171" s="2280"/>
      <c r="AF171" s="2280"/>
      <c r="AG171" s="2280"/>
      <c r="AH171" s="2280"/>
      <c r="AI171" s="2280"/>
      <c r="AJ171" s="2280"/>
      <c r="AK171" s="2280"/>
      <c r="AL171" s="2280"/>
      <c r="AM171" s="2281"/>
      <c r="AN171" s="2281"/>
      <c r="AO171" s="2281"/>
      <c r="AP171" s="2281"/>
      <c r="AQ171" s="2281"/>
      <c r="AR171" s="2281"/>
      <c r="AS171" s="2281"/>
      <c r="AT171" s="2281"/>
      <c r="AU171" s="2281"/>
      <c r="AV171" s="2281"/>
      <c r="AW171" s="2281"/>
      <c r="AX171" s="2281"/>
      <c r="AY171" s="2281"/>
      <c r="AZ171" s="2281"/>
      <c r="BA171" s="2281"/>
      <c r="BB171" s="2281"/>
      <c r="BC171" s="2281"/>
      <c r="BD171" s="2281"/>
      <c r="BE171" s="2281"/>
      <c r="BF171" s="2281"/>
      <c r="BG171" s="2281"/>
      <c r="BH171" s="2281"/>
      <c r="BI171" s="2280"/>
      <c r="BJ171" s="2280"/>
      <c r="BK171" s="2280"/>
      <c r="BL171" s="2280"/>
    </row>
    <row r="172" spans="8:64" ht="37.5" customHeight="1" x14ac:dyDescent="0.2">
      <c r="H172" s="2280"/>
      <c r="I172" s="2280"/>
      <c r="J172" s="2280"/>
      <c r="K172" s="2280"/>
      <c r="L172" s="2280"/>
      <c r="M172" s="2281"/>
      <c r="N172" s="2281"/>
      <c r="O172" s="2281"/>
      <c r="P172" s="2281"/>
      <c r="Q172" s="2281"/>
      <c r="R172" s="2281"/>
      <c r="S172" s="2281"/>
      <c r="T172" s="2281"/>
      <c r="U172" s="2281"/>
      <c r="V172" s="2281"/>
      <c r="W172" s="2281"/>
      <c r="X172" s="2281"/>
      <c r="Y172" s="2281"/>
      <c r="Z172" s="2281"/>
      <c r="AA172" s="2281"/>
      <c r="AB172" s="2281"/>
      <c r="AC172" s="2281"/>
      <c r="AD172" s="2280"/>
      <c r="AE172" s="2280"/>
      <c r="AF172" s="2280"/>
      <c r="AG172" s="2280"/>
      <c r="AH172" s="2280"/>
      <c r="AI172" s="2280"/>
      <c r="AJ172" s="2280"/>
      <c r="AK172" s="2280"/>
      <c r="AL172" s="2280"/>
      <c r="AM172" s="2281"/>
      <c r="AN172" s="2281"/>
      <c r="AO172" s="2281"/>
      <c r="AP172" s="2281"/>
      <c r="AQ172" s="2281"/>
      <c r="AR172" s="2281"/>
      <c r="AS172" s="2281"/>
      <c r="AT172" s="2281"/>
      <c r="AU172" s="2281"/>
      <c r="AV172" s="2281"/>
      <c r="AW172" s="2281"/>
      <c r="AX172" s="2281"/>
      <c r="AY172" s="2281"/>
      <c r="AZ172" s="2281"/>
      <c r="BA172" s="2281"/>
      <c r="BB172" s="2281"/>
      <c r="BC172" s="2281"/>
      <c r="BD172" s="2281"/>
      <c r="BE172" s="2281"/>
      <c r="BF172" s="2281"/>
      <c r="BG172" s="2281"/>
      <c r="BH172" s="2281"/>
      <c r="BI172" s="2280"/>
      <c r="BJ172" s="2280"/>
      <c r="BK172" s="2280"/>
      <c r="BL172" s="2280"/>
    </row>
    <row r="173" spans="8:64" ht="70.7" customHeight="1" x14ac:dyDescent="0.2">
      <c r="H173" s="2280" t="s">
        <v>1726</v>
      </c>
      <c r="I173" s="2280"/>
      <c r="J173" s="2280"/>
      <c r="K173" s="2280"/>
      <c r="L173" s="2280"/>
      <c r="M173" s="2281">
        <v>0</v>
      </c>
      <c r="N173" s="2281"/>
      <c r="O173" s="2281"/>
      <c r="P173" s="2281"/>
      <c r="Q173" s="2281"/>
      <c r="R173" s="2281"/>
      <c r="S173" s="2281"/>
      <c r="T173" s="2281"/>
      <c r="U173" s="2281">
        <v>0</v>
      </c>
      <c r="V173" s="2281"/>
      <c r="W173" s="2281"/>
      <c r="X173" s="2281"/>
      <c r="Y173" s="2281"/>
      <c r="Z173" s="2281"/>
      <c r="AA173" s="2281"/>
      <c r="AB173" s="2281"/>
      <c r="AC173" s="2281"/>
      <c r="AD173" s="2280"/>
      <c r="AE173" s="2280"/>
      <c r="AF173" s="2280"/>
      <c r="AG173" s="2280"/>
      <c r="AH173" s="2280"/>
      <c r="AI173" s="2280"/>
      <c r="AJ173" s="2280"/>
      <c r="AK173" s="2280"/>
      <c r="AL173" s="2280"/>
      <c r="AM173" s="2281">
        <v>0</v>
      </c>
      <c r="AN173" s="2281"/>
      <c r="AO173" s="2281"/>
      <c r="AP173" s="2281"/>
      <c r="AQ173" s="2281"/>
      <c r="AR173" s="2281"/>
      <c r="AS173" s="2281"/>
      <c r="AT173" s="2281"/>
      <c r="AU173" s="2281"/>
      <c r="AV173" s="2281">
        <v>0</v>
      </c>
      <c r="AW173" s="2281"/>
      <c r="AX173" s="2281"/>
      <c r="AY173" s="2281"/>
      <c r="AZ173" s="2281"/>
      <c r="BA173" s="2281"/>
      <c r="BB173" s="2281"/>
      <c r="BC173" s="2281"/>
      <c r="BD173" s="2281"/>
      <c r="BE173" s="2281"/>
      <c r="BF173" s="2281"/>
      <c r="BG173" s="2281"/>
      <c r="BH173" s="2281"/>
      <c r="BI173" s="2280"/>
      <c r="BJ173" s="2280"/>
      <c r="BK173" s="2280"/>
      <c r="BL173" s="2280"/>
    </row>
    <row r="174" spans="8:64" ht="24.95" customHeight="1" x14ac:dyDescent="0.2">
      <c r="H174" s="2282" t="s">
        <v>1727</v>
      </c>
      <c r="I174" s="2282"/>
      <c r="J174" s="2282"/>
      <c r="K174" s="2282"/>
      <c r="L174" s="2282"/>
      <c r="M174" s="2283">
        <v>0</v>
      </c>
      <c r="N174" s="2283"/>
      <c r="O174" s="2283"/>
      <c r="P174" s="2283"/>
      <c r="Q174" s="2283"/>
      <c r="R174" s="2283"/>
      <c r="S174" s="2283"/>
      <c r="T174" s="2283"/>
      <c r="U174" s="2283">
        <v>0</v>
      </c>
      <c r="V174" s="2283"/>
      <c r="W174" s="2283"/>
      <c r="X174" s="2283"/>
      <c r="Y174" s="2283"/>
      <c r="Z174" s="2283"/>
      <c r="AA174" s="2283"/>
      <c r="AB174" s="2283"/>
      <c r="AC174" s="2283"/>
      <c r="AD174" s="2282"/>
      <c r="AE174" s="2282"/>
      <c r="AF174" s="2282"/>
      <c r="AG174" s="2282"/>
      <c r="AH174" s="2282"/>
      <c r="AI174" s="2282"/>
      <c r="AJ174" s="2282"/>
      <c r="AK174" s="2282"/>
      <c r="AL174" s="2282"/>
      <c r="AM174" s="2283">
        <v>0</v>
      </c>
      <c r="AN174" s="2283"/>
      <c r="AO174" s="2283"/>
      <c r="AP174" s="2283"/>
      <c r="AQ174" s="2283"/>
      <c r="AR174" s="2283"/>
      <c r="AS174" s="2283"/>
      <c r="AT174" s="2283"/>
      <c r="AU174" s="2283"/>
      <c r="AV174" s="2283">
        <v>0</v>
      </c>
      <c r="AW174" s="2283"/>
      <c r="AX174" s="2283"/>
      <c r="AY174" s="2283"/>
      <c r="AZ174" s="2283"/>
      <c r="BA174" s="2283"/>
      <c r="BB174" s="2283"/>
      <c r="BC174" s="2283"/>
      <c r="BD174" s="2283"/>
      <c r="BE174" s="2283"/>
      <c r="BF174" s="2283"/>
      <c r="BG174" s="2283"/>
      <c r="BH174" s="2283"/>
      <c r="BI174" s="2282"/>
      <c r="BJ174" s="2282"/>
      <c r="BK174" s="2282"/>
      <c r="BL174" s="2282"/>
    </row>
    <row r="175" spans="8:64" ht="17.649999999999999" customHeight="1" x14ac:dyDescent="0.2">
      <c r="H175" s="2289" t="s">
        <v>513</v>
      </c>
      <c r="I175" s="2289"/>
      <c r="J175" s="2289"/>
      <c r="K175" s="2289"/>
      <c r="L175" s="2289"/>
      <c r="M175" s="2287">
        <v>0</v>
      </c>
      <c r="N175" s="2287"/>
      <c r="O175" s="2287"/>
      <c r="P175" s="2287"/>
      <c r="Q175" s="2287"/>
      <c r="R175" s="2287"/>
      <c r="S175" s="2287"/>
      <c r="T175" s="2287"/>
      <c r="U175" s="2287">
        <v>0</v>
      </c>
      <c r="V175" s="2287"/>
      <c r="W175" s="2287"/>
      <c r="X175" s="2287"/>
      <c r="Y175" s="2287"/>
      <c r="Z175" s="2287"/>
      <c r="AA175" s="2287"/>
      <c r="AB175" s="2287"/>
      <c r="AC175" s="2287"/>
      <c r="AD175" s="2287"/>
      <c r="AE175" s="2287"/>
      <c r="AF175" s="2287"/>
      <c r="AG175" s="2287"/>
      <c r="AH175" s="2287"/>
      <c r="AI175" s="2287"/>
      <c r="AJ175" s="2287"/>
      <c r="AK175" s="2287"/>
      <c r="AL175" s="2287"/>
      <c r="AM175" s="2287">
        <v>0</v>
      </c>
      <c r="AN175" s="2287"/>
      <c r="AO175" s="2287"/>
      <c r="AP175" s="2287"/>
      <c r="AQ175" s="2287"/>
      <c r="AR175" s="2287"/>
      <c r="AS175" s="2287"/>
      <c r="AT175" s="2287"/>
      <c r="AU175" s="2287"/>
      <c r="AV175" s="2287">
        <v>0</v>
      </c>
      <c r="AW175" s="2287"/>
      <c r="AX175" s="2287"/>
      <c r="AY175" s="2287"/>
      <c r="AZ175" s="2287"/>
      <c r="BA175" s="2287"/>
      <c r="BB175" s="2287"/>
      <c r="BC175" s="2287"/>
      <c r="BD175" s="2287"/>
      <c r="BE175" s="2287"/>
      <c r="BF175" s="2287"/>
      <c r="BG175" s="2287"/>
      <c r="BH175" s="2287"/>
      <c r="BI175" s="2287"/>
      <c r="BJ175" s="2287"/>
      <c r="BK175" s="2287"/>
      <c r="BL175" s="2287"/>
    </row>
    <row r="176" spans="8:64" ht="8.85" customHeight="1" x14ac:dyDescent="0.2">
      <c r="H176" s="1326"/>
      <c r="I176" s="1326"/>
      <c r="J176" s="1326"/>
      <c r="K176" s="1326"/>
      <c r="L176" s="1326"/>
      <c r="M176" s="1326"/>
      <c r="N176" s="1326"/>
      <c r="O176" s="1326"/>
      <c r="P176" s="1326"/>
      <c r="Q176" s="1326"/>
      <c r="R176" s="1326"/>
      <c r="S176" s="1326"/>
      <c r="T176" s="1326"/>
      <c r="U176" s="1326"/>
      <c r="V176" s="1326"/>
      <c r="W176" s="1326"/>
      <c r="X176" s="1326"/>
      <c r="Y176" s="1326"/>
      <c r="Z176" s="1326"/>
      <c r="AA176" s="1326"/>
      <c r="AB176" s="1326"/>
      <c r="AC176" s="1326"/>
      <c r="AD176" s="1326"/>
      <c r="AE176" s="1326"/>
      <c r="AF176" s="1326"/>
      <c r="AG176" s="1326"/>
      <c r="AH176" s="1326"/>
      <c r="AI176" s="1326"/>
      <c r="AJ176" s="1326"/>
      <c r="AK176" s="1326"/>
      <c r="AL176" s="1326"/>
      <c r="AM176" s="1326"/>
      <c r="AN176" s="1326"/>
      <c r="AO176" s="1326"/>
      <c r="AP176" s="1326"/>
      <c r="AQ176" s="1326"/>
      <c r="AR176" s="1326"/>
      <c r="AS176" s="1326"/>
      <c r="AT176" s="1326"/>
      <c r="AU176" s="1326"/>
      <c r="AV176" s="1326"/>
      <c r="AW176" s="1326"/>
      <c r="AX176" s="1326"/>
      <c r="AY176" s="1326"/>
      <c r="AZ176" s="1326"/>
      <c r="BA176" s="1326"/>
      <c r="BB176" s="1326"/>
      <c r="BC176" s="1326"/>
      <c r="BD176" s="1326"/>
      <c r="BE176" s="1326"/>
      <c r="BF176" s="1326"/>
      <c r="BG176" s="1326"/>
      <c r="BH176" s="1326"/>
      <c r="BI176" s="1326"/>
      <c r="BJ176" s="1326"/>
      <c r="BK176" s="1326"/>
      <c r="BL176" s="1326"/>
    </row>
    <row r="177" spans="8:64" ht="16.899999999999999" customHeight="1" x14ac:dyDescent="0.2">
      <c r="H177" s="2288" t="s">
        <v>1728</v>
      </c>
      <c r="I177" s="2288"/>
      <c r="J177" s="2288"/>
      <c r="K177" s="2288"/>
      <c r="L177" s="2288"/>
      <c r="M177" s="2288"/>
      <c r="N177" s="2288"/>
      <c r="O177" s="2288"/>
      <c r="P177" s="2288"/>
      <c r="Q177" s="2288"/>
      <c r="R177" s="2288"/>
      <c r="S177" s="2288"/>
      <c r="T177" s="2288"/>
      <c r="U177" s="2288"/>
      <c r="V177" s="2288"/>
      <c r="W177" s="2288"/>
      <c r="X177" s="2288"/>
      <c r="Y177" s="2288"/>
      <c r="Z177" s="2288"/>
      <c r="AA177" s="2288"/>
      <c r="AB177" s="2288"/>
      <c r="AC177" s="2288"/>
      <c r="AD177" s="2288"/>
      <c r="AE177" s="2288"/>
      <c r="AF177" s="2288"/>
      <c r="AG177" s="2288"/>
      <c r="AH177" s="2288"/>
      <c r="AI177" s="2288"/>
      <c r="AJ177" s="2288"/>
      <c r="AK177" s="2288"/>
      <c r="AL177" s="2288"/>
      <c r="AM177" s="2288"/>
      <c r="AN177" s="2288"/>
      <c r="AO177" s="2288"/>
      <c r="AP177" s="2288"/>
      <c r="AQ177" s="2288"/>
      <c r="AR177" s="2288"/>
      <c r="AS177" s="2288"/>
      <c r="AT177" s="2288"/>
      <c r="AU177" s="2288"/>
      <c r="AV177" s="2288"/>
      <c r="AW177" s="2288"/>
      <c r="AX177" s="2288"/>
      <c r="AY177" s="2288"/>
      <c r="AZ177" s="2288"/>
      <c r="BA177" s="2288"/>
      <c r="BB177" s="2288"/>
      <c r="BC177" s="2288"/>
      <c r="BD177" s="2288"/>
      <c r="BE177" s="2288"/>
      <c r="BF177" s="2288"/>
      <c r="BG177" s="2288"/>
      <c r="BH177" s="2288"/>
      <c r="BI177" s="2288"/>
      <c r="BJ177" s="2288"/>
      <c r="BK177" s="2288"/>
      <c r="BL177" s="2288"/>
    </row>
    <row r="178" spans="8:64" ht="2.85" customHeight="1" x14ac:dyDescent="0.2">
      <c r="H178" s="1325"/>
      <c r="I178" s="1325"/>
      <c r="J178" s="1325"/>
      <c r="K178" s="1325"/>
      <c r="L178" s="1325"/>
      <c r="M178" s="1325"/>
      <c r="N178" s="1325"/>
      <c r="O178" s="1325"/>
      <c r="P178" s="1325"/>
      <c r="Q178" s="1325"/>
      <c r="R178" s="1325"/>
      <c r="S178" s="1325"/>
      <c r="T178" s="1325"/>
      <c r="U178" s="1325"/>
      <c r="V178" s="1325"/>
      <c r="W178" s="1325"/>
      <c r="X178" s="1325"/>
      <c r="Y178" s="1325"/>
      <c r="Z178" s="1325"/>
      <c r="AA178" s="1325"/>
      <c r="AB178" s="1325"/>
      <c r="AC178" s="1325"/>
      <c r="AD178" s="1325"/>
      <c r="AE178" s="1325"/>
      <c r="AF178" s="1325"/>
      <c r="AG178" s="1325"/>
      <c r="AH178" s="1325"/>
      <c r="AI178" s="1325"/>
      <c r="AJ178" s="1325"/>
      <c r="AK178" s="1325"/>
      <c r="AL178" s="1325"/>
      <c r="AM178" s="1325"/>
      <c r="AN178" s="1325"/>
      <c r="AO178" s="1325"/>
      <c r="AP178" s="1325"/>
      <c r="AQ178" s="1325"/>
      <c r="AR178" s="1325"/>
      <c r="AS178" s="1325"/>
      <c r="AT178" s="1325"/>
      <c r="AU178" s="1325"/>
      <c r="AV178" s="1325"/>
      <c r="AW178" s="1325"/>
      <c r="AX178" s="1325"/>
      <c r="AY178" s="1325"/>
      <c r="AZ178" s="1325"/>
      <c r="BA178" s="1325"/>
      <c r="BB178" s="1325"/>
      <c r="BC178" s="1325"/>
      <c r="BD178" s="1325"/>
      <c r="BE178" s="1325"/>
      <c r="BF178" s="1325"/>
      <c r="BG178" s="1325"/>
      <c r="BH178" s="1325"/>
      <c r="BI178" s="1325"/>
      <c r="BJ178" s="1325"/>
      <c r="BK178" s="1325"/>
      <c r="BL178" s="1325"/>
    </row>
    <row r="179" spans="8:64" ht="17.649999999999999" customHeight="1" x14ac:dyDescent="0.2">
      <c r="H179" s="2284" t="s">
        <v>48</v>
      </c>
      <c r="I179" s="2284"/>
      <c r="J179" s="2284"/>
      <c r="K179" s="2284"/>
      <c r="L179" s="2284"/>
      <c r="M179" s="2284"/>
      <c r="N179" s="2284"/>
      <c r="O179" s="2284"/>
      <c r="P179" s="2284"/>
      <c r="Q179" s="2284"/>
      <c r="R179" s="2284"/>
      <c r="S179" s="2284"/>
      <c r="T179" s="2284"/>
      <c r="U179" s="2284"/>
      <c r="V179" s="2289" t="s">
        <v>548</v>
      </c>
      <c r="W179" s="2289"/>
      <c r="X179" s="2289"/>
      <c r="Y179" s="2289"/>
      <c r="Z179" s="2289"/>
      <c r="AA179" s="2289"/>
      <c r="AB179" s="2289"/>
      <c r="AC179" s="2289"/>
      <c r="AD179" s="2289"/>
      <c r="AE179" s="2289"/>
      <c r="AF179" s="2289"/>
      <c r="AG179" s="2289"/>
      <c r="AH179" s="2289"/>
      <c r="AI179" s="2289"/>
      <c r="AJ179" s="2289"/>
      <c r="AK179" s="2289"/>
      <c r="AL179" s="2289"/>
      <c r="AM179" s="2289"/>
      <c r="AN179" s="2289"/>
      <c r="AO179" s="2289"/>
      <c r="AP179" s="2289"/>
      <c r="AQ179" s="2289"/>
      <c r="AR179" s="2289"/>
      <c r="AS179" s="2289" t="s">
        <v>547</v>
      </c>
      <c r="AT179" s="2289"/>
      <c r="AU179" s="2289"/>
      <c r="AV179" s="2289"/>
      <c r="AW179" s="2289"/>
      <c r="AX179" s="2289"/>
      <c r="AY179" s="2289"/>
      <c r="AZ179" s="2289"/>
      <c r="BA179" s="2289"/>
      <c r="BB179" s="2289"/>
      <c r="BC179" s="2289"/>
      <c r="BD179" s="2289"/>
      <c r="BE179" s="2289"/>
      <c r="BF179" s="2289"/>
      <c r="BG179" s="2289"/>
      <c r="BH179" s="2289"/>
      <c r="BI179" s="2289"/>
      <c r="BJ179" s="2289"/>
      <c r="BK179" s="2289"/>
      <c r="BL179" s="2289"/>
    </row>
    <row r="180" spans="8:64" ht="16.899999999999999" customHeight="1" x14ac:dyDescent="0.2">
      <c r="H180" s="2284"/>
      <c r="I180" s="2284"/>
      <c r="J180" s="2284"/>
      <c r="K180" s="2284"/>
      <c r="L180" s="2284"/>
      <c r="M180" s="2284"/>
      <c r="N180" s="2284"/>
      <c r="O180" s="2284"/>
      <c r="P180" s="2284"/>
      <c r="Q180" s="2284"/>
      <c r="R180" s="2284"/>
      <c r="S180" s="2284"/>
      <c r="T180" s="2284"/>
      <c r="U180" s="2284"/>
      <c r="V180" s="2284" t="s">
        <v>1681</v>
      </c>
      <c r="W180" s="2284"/>
      <c r="X180" s="2284"/>
      <c r="Y180" s="2284"/>
      <c r="Z180" s="2284"/>
      <c r="AA180" s="2284"/>
      <c r="AB180" s="2284"/>
      <c r="AC180" s="2284"/>
      <c r="AD180" s="2284"/>
      <c r="AE180" s="2284"/>
      <c r="AF180" s="2284"/>
      <c r="AG180" s="2284" t="s">
        <v>1683</v>
      </c>
      <c r="AH180" s="2284"/>
      <c r="AI180" s="2284"/>
      <c r="AJ180" s="2284"/>
      <c r="AK180" s="2284"/>
      <c r="AL180" s="2284"/>
      <c r="AM180" s="2284"/>
      <c r="AN180" s="2284"/>
      <c r="AO180" s="2284"/>
      <c r="AP180" s="2284"/>
      <c r="AQ180" s="2284"/>
      <c r="AR180" s="2284"/>
      <c r="AS180" s="2284" t="s">
        <v>1681</v>
      </c>
      <c r="AT180" s="2284"/>
      <c r="AU180" s="2284"/>
      <c r="AV180" s="2284"/>
      <c r="AW180" s="2284"/>
      <c r="AX180" s="2284"/>
      <c r="AY180" s="2284"/>
      <c r="AZ180" s="2284"/>
      <c r="BA180" s="2284"/>
      <c r="BB180" s="2284"/>
      <c r="BC180" s="2284"/>
      <c r="BD180" s="2284"/>
      <c r="BE180" s="2284"/>
      <c r="BF180" s="2284" t="s">
        <v>1683</v>
      </c>
      <c r="BG180" s="2284"/>
      <c r="BH180" s="2284"/>
      <c r="BI180" s="2284"/>
      <c r="BJ180" s="2284"/>
      <c r="BK180" s="2284"/>
      <c r="BL180" s="2284"/>
    </row>
    <row r="181" spans="8:64" ht="17.649999999999999" customHeight="1" x14ac:dyDescent="0.2">
      <c r="H181" s="2280" t="s">
        <v>579</v>
      </c>
      <c r="I181" s="2280"/>
      <c r="J181" s="2280"/>
      <c r="K181" s="2280"/>
      <c r="L181" s="2280"/>
      <c r="M181" s="2280"/>
      <c r="N181" s="2280"/>
      <c r="O181" s="2280"/>
      <c r="P181" s="2280"/>
      <c r="Q181" s="2280"/>
      <c r="R181" s="2280"/>
      <c r="S181" s="2280"/>
      <c r="T181" s="2280"/>
      <c r="U181" s="2280"/>
      <c r="V181" s="2281">
        <v>0</v>
      </c>
      <c r="W181" s="2281"/>
      <c r="X181" s="2281"/>
      <c r="Y181" s="2281"/>
      <c r="Z181" s="2281"/>
      <c r="AA181" s="2281"/>
      <c r="AB181" s="2281"/>
      <c r="AC181" s="2281"/>
      <c r="AD181" s="2281"/>
      <c r="AE181" s="2281"/>
      <c r="AF181" s="2281"/>
      <c r="AG181" s="2281">
        <v>0</v>
      </c>
      <c r="AH181" s="2281"/>
      <c r="AI181" s="2281"/>
      <c r="AJ181" s="2281"/>
      <c r="AK181" s="2281"/>
      <c r="AL181" s="2281"/>
      <c r="AM181" s="2281"/>
      <c r="AN181" s="2281"/>
      <c r="AO181" s="2281"/>
      <c r="AP181" s="2281"/>
      <c r="AQ181" s="2281"/>
      <c r="AR181" s="2281"/>
      <c r="AS181" s="2281">
        <v>0</v>
      </c>
      <c r="AT181" s="2281"/>
      <c r="AU181" s="2281"/>
      <c r="AV181" s="2281"/>
      <c r="AW181" s="2281"/>
      <c r="AX181" s="2281"/>
      <c r="AY181" s="2281"/>
      <c r="AZ181" s="2281"/>
      <c r="BA181" s="2281"/>
      <c r="BB181" s="2281"/>
      <c r="BC181" s="2281"/>
      <c r="BD181" s="2281"/>
      <c r="BE181" s="2281"/>
      <c r="BF181" s="2281">
        <v>0</v>
      </c>
      <c r="BG181" s="2281"/>
      <c r="BH181" s="2281"/>
      <c r="BI181" s="2281"/>
      <c r="BJ181" s="2281"/>
      <c r="BK181" s="2281"/>
      <c r="BL181" s="2281"/>
    </row>
    <row r="182" spans="8:64" ht="17.649999999999999" customHeight="1" x14ac:dyDescent="0.2">
      <c r="H182" s="2280" t="s">
        <v>578</v>
      </c>
      <c r="I182" s="2280"/>
      <c r="J182" s="2280"/>
      <c r="K182" s="2280"/>
      <c r="L182" s="2280"/>
      <c r="M182" s="2280"/>
      <c r="N182" s="2280"/>
      <c r="O182" s="2280"/>
      <c r="P182" s="2280"/>
      <c r="Q182" s="2280"/>
      <c r="R182" s="2280"/>
      <c r="S182" s="2280"/>
      <c r="T182" s="2280"/>
      <c r="U182" s="2280"/>
      <c r="V182" s="2281"/>
      <c r="W182" s="2281"/>
      <c r="X182" s="2281"/>
      <c r="Y182" s="2281"/>
      <c r="Z182" s="2281"/>
      <c r="AA182" s="2281"/>
      <c r="AB182" s="2281"/>
      <c r="AC182" s="2281"/>
      <c r="AD182" s="2281"/>
      <c r="AE182" s="2281"/>
      <c r="AF182" s="2281"/>
      <c r="AG182" s="2281"/>
      <c r="AH182" s="2281"/>
      <c r="AI182" s="2281"/>
      <c r="AJ182" s="2281"/>
      <c r="AK182" s="2281"/>
      <c r="AL182" s="2281"/>
      <c r="AM182" s="2281"/>
      <c r="AN182" s="2281"/>
      <c r="AO182" s="2281"/>
      <c r="AP182" s="2281"/>
      <c r="AQ182" s="2281"/>
      <c r="AR182" s="2281"/>
      <c r="AS182" s="2281"/>
      <c r="AT182" s="2281"/>
      <c r="AU182" s="2281"/>
      <c r="AV182" s="2281"/>
      <c r="AW182" s="2281"/>
      <c r="AX182" s="2281"/>
      <c r="AY182" s="2281"/>
      <c r="AZ182" s="2281"/>
      <c r="BA182" s="2281"/>
      <c r="BB182" s="2281"/>
      <c r="BC182" s="2281"/>
      <c r="BD182" s="2281"/>
      <c r="BE182" s="2281"/>
      <c r="BF182" s="2281">
        <v>0</v>
      </c>
      <c r="BG182" s="2281"/>
      <c r="BH182" s="2281"/>
      <c r="BI182" s="2281"/>
      <c r="BJ182" s="2281"/>
      <c r="BK182" s="2281"/>
      <c r="BL182" s="2281"/>
    </row>
    <row r="183" spans="8:64" ht="16.899999999999999" customHeight="1" x14ac:dyDescent="0.2">
      <c r="H183" s="2280" t="s">
        <v>577</v>
      </c>
      <c r="I183" s="2280"/>
      <c r="J183" s="2280"/>
      <c r="K183" s="2280"/>
      <c r="L183" s="2280"/>
      <c r="M183" s="2280"/>
      <c r="N183" s="2280"/>
      <c r="O183" s="2280"/>
      <c r="P183" s="2280"/>
      <c r="Q183" s="2280"/>
      <c r="R183" s="2280"/>
      <c r="S183" s="2280"/>
      <c r="T183" s="2280"/>
      <c r="U183" s="2280"/>
      <c r="V183" s="2281"/>
      <c r="W183" s="2281"/>
      <c r="X183" s="2281"/>
      <c r="Y183" s="2281"/>
      <c r="Z183" s="2281"/>
      <c r="AA183" s="2281"/>
      <c r="AB183" s="2281"/>
      <c r="AC183" s="2281"/>
      <c r="AD183" s="2281"/>
      <c r="AE183" s="2281"/>
      <c r="AF183" s="2281"/>
      <c r="AG183" s="2281"/>
      <c r="AH183" s="2281"/>
      <c r="AI183" s="2281"/>
      <c r="AJ183" s="2281"/>
      <c r="AK183" s="2281"/>
      <c r="AL183" s="2281"/>
      <c r="AM183" s="2281"/>
      <c r="AN183" s="2281"/>
      <c r="AO183" s="2281"/>
      <c r="AP183" s="2281"/>
      <c r="AQ183" s="2281"/>
      <c r="AR183" s="2281"/>
      <c r="AS183" s="2281"/>
      <c r="AT183" s="2281"/>
      <c r="AU183" s="2281"/>
      <c r="AV183" s="2281"/>
      <c r="AW183" s="2281"/>
      <c r="AX183" s="2281"/>
      <c r="AY183" s="2281"/>
      <c r="AZ183" s="2281"/>
      <c r="BA183" s="2281"/>
      <c r="BB183" s="2281"/>
      <c r="BC183" s="2281"/>
      <c r="BD183" s="2281"/>
      <c r="BE183" s="2281"/>
      <c r="BF183" s="2281">
        <v>0</v>
      </c>
      <c r="BG183" s="2281"/>
      <c r="BH183" s="2281"/>
      <c r="BI183" s="2281"/>
      <c r="BJ183" s="2281"/>
      <c r="BK183" s="2281"/>
      <c r="BL183" s="2281"/>
    </row>
    <row r="184" spans="8:64" ht="17.649999999999999" customHeight="1" x14ac:dyDescent="0.2">
      <c r="H184" s="2280" t="s">
        <v>576</v>
      </c>
      <c r="I184" s="2280"/>
      <c r="J184" s="2280"/>
      <c r="K184" s="2280"/>
      <c r="L184" s="2280"/>
      <c r="M184" s="2280"/>
      <c r="N184" s="2280"/>
      <c r="O184" s="2280"/>
      <c r="P184" s="2280"/>
      <c r="Q184" s="2280"/>
      <c r="R184" s="2280"/>
      <c r="S184" s="2280"/>
      <c r="T184" s="2280"/>
      <c r="U184" s="2280"/>
      <c r="V184" s="2281">
        <v>0</v>
      </c>
      <c r="W184" s="2281"/>
      <c r="X184" s="2281"/>
      <c r="Y184" s="2281"/>
      <c r="Z184" s="2281"/>
      <c r="AA184" s="2281"/>
      <c r="AB184" s="2281"/>
      <c r="AC184" s="2281"/>
      <c r="AD184" s="2281"/>
      <c r="AE184" s="2281"/>
      <c r="AF184" s="2281"/>
      <c r="AG184" s="2281">
        <v>0</v>
      </c>
      <c r="AH184" s="2281"/>
      <c r="AI184" s="2281"/>
      <c r="AJ184" s="2281"/>
      <c r="AK184" s="2281"/>
      <c r="AL184" s="2281"/>
      <c r="AM184" s="2281"/>
      <c r="AN184" s="2281"/>
      <c r="AO184" s="2281"/>
      <c r="AP184" s="2281"/>
      <c r="AQ184" s="2281"/>
      <c r="AR184" s="2281"/>
      <c r="AS184" s="2281">
        <v>0</v>
      </c>
      <c r="AT184" s="2281"/>
      <c r="AU184" s="2281"/>
      <c r="AV184" s="2281"/>
      <c r="AW184" s="2281"/>
      <c r="AX184" s="2281"/>
      <c r="AY184" s="2281"/>
      <c r="AZ184" s="2281"/>
      <c r="BA184" s="2281"/>
      <c r="BB184" s="2281"/>
      <c r="BC184" s="2281"/>
      <c r="BD184" s="2281"/>
      <c r="BE184" s="2281"/>
      <c r="BF184" s="2281">
        <v>0</v>
      </c>
      <c r="BG184" s="2281"/>
      <c r="BH184" s="2281"/>
      <c r="BI184" s="2281"/>
      <c r="BJ184" s="2281"/>
      <c r="BK184" s="2281"/>
      <c r="BL184" s="2281"/>
    </row>
    <row r="185" spans="8:64" ht="17.649999999999999" customHeight="1" x14ac:dyDescent="0.2">
      <c r="H185" s="2280" t="s">
        <v>575</v>
      </c>
      <c r="I185" s="2280"/>
      <c r="J185" s="2280"/>
      <c r="K185" s="2280"/>
      <c r="L185" s="2280"/>
      <c r="M185" s="2280"/>
      <c r="N185" s="2280"/>
      <c r="O185" s="2280"/>
      <c r="P185" s="2280"/>
      <c r="Q185" s="2280"/>
      <c r="R185" s="2280"/>
      <c r="S185" s="2280"/>
      <c r="T185" s="2280"/>
      <c r="U185" s="2280"/>
      <c r="V185" s="2281">
        <v>0</v>
      </c>
      <c r="W185" s="2281"/>
      <c r="X185" s="2281"/>
      <c r="Y185" s="2281"/>
      <c r="Z185" s="2281"/>
      <c r="AA185" s="2281"/>
      <c r="AB185" s="2281"/>
      <c r="AC185" s="2281"/>
      <c r="AD185" s="2281"/>
      <c r="AE185" s="2281"/>
      <c r="AF185" s="2281"/>
      <c r="AG185" s="2281">
        <v>0</v>
      </c>
      <c r="AH185" s="2281"/>
      <c r="AI185" s="2281"/>
      <c r="AJ185" s="2281"/>
      <c r="AK185" s="2281"/>
      <c r="AL185" s="2281"/>
      <c r="AM185" s="2281"/>
      <c r="AN185" s="2281"/>
      <c r="AO185" s="2281"/>
      <c r="AP185" s="2281"/>
      <c r="AQ185" s="2281"/>
      <c r="AR185" s="2281"/>
      <c r="AS185" s="2281">
        <v>0</v>
      </c>
      <c r="AT185" s="2281"/>
      <c r="AU185" s="2281"/>
      <c r="AV185" s="2281"/>
      <c r="AW185" s="2281"/>
      <c r="AX185" s="2281"/>
      <c r="AY185" s="2281"/>
      <c r="AZ185" s="2281"/>
      <c r="BA185" s="2281"/>
      <c r="BB185" s="2281"/>
      <c r="BC185" s="2281"/>
      <c r="BD185" s="2281"/>
      <c r="BE185" s="2281"/>
      <c r="BF185" s="2281">
        <v>0</v>
      </c>
      <c r="BG185" s="2281"/>
      <c r="BH185" s="2281"/>
      <c r="BI185" s="2281"/>
      <c r="BJ185" s="2281"/>
      <c r="BK185" s="2281"/>
      <c r="BL185" s="2281"/>
    </row>
    <row r="186" spans="8:64" ht="16.899999999999999" customHeight="1" x14ac:dyDescent="0.2">
      <c r="H186" s="2280" t="s">
        <v>574</v>
      </c>
      <c r="I186" s="2280"/>
      <c r="J186" s="2280"/>
      <c r="K186" s="2280"/>
      <c r="L186" s="2280"/>
      <c r="M186" s="2280"/>
      <c r="N186" s="2280"/>
      <c r="O186" s="2280"/>
      <c r="P186" s="2280"/>
      <c r="Q186" s="2280"/>
      <c r="R186" s="2280"/>
      <c r="S186" s="2280"/>
      <c r="T186" s="2280"/>
      <c r="U186" s="2280"/>
      <c r="V186" s="2281"/>
      <c r="W186" s="2281"/>
      <c r="X186" s="2281"/>
      <c r="Y186" s="2281"/>
      <c r="Z186" s="2281"/>
      <c r="AA186" s="2281"/>
      <c r="AB186" s="2281"/>
      <c r="AC186" s="2281"/>
      <c r="AD186" s="2281"/>
      <c r="AE186" s="2281"/>
      <c r="AF186" s="2281"/>
      <c r="AG186" s="2281">
        <v>0</v>
      </c>
      <c r="AH186" s="2281"/>
      <c r="AI186" s="2281"/>
      <c r="AJ186" s="2281"/>
      <c r="AK186" s="2281"/>
      <c r="AL186" s="2281"/>
      <c r="AM186" s="2281"/>
      <c r="AN186" s="2281"/>
      <c r="AO186" s="2281"/>
      <c r="AP186" s="2281"/>
      <c r="AQ186" s="2281"/>
      <c r="AR186" s="2281"/>
      <c r="AS186" s="2281"/>
      <c r="AT186" s="2281"/>
      <c r="AU186" s="2281"/>
      <c r="AV186" s="2281"/>
      <c r="AW186" s="2281"/>
      <c r="AX186" s="2281"/>
      <c r="AY186" s="2281"/>
      <c r="AZ186" s="2281"/>
      <c r="BA186" s="2281"/>
      <c r="BB186" s="2281"/>
      <c r="BC186" s="2281"/>
      <c r="BD186" s="2281"/>
      <c r="BE186" s="2281"/>
      <c r="BF186" s="2281">
        <v>0</v>
      </c>
      <c r="BG186" s="2281"/>
      <c r="BH186" s="2281"/>
      <c r="BI186" s="2281"/>
      <c r="BJ186" s="2281"/>
      <c r="BK186" s="2281"/>
      <c r="BL186" s="2281"/>
    </row>
    <row r="187" spans="8:64" ht="17.649999999999999" customHeight="1" x14ac:dyDescent="0.2">
      <c r="H187" s="2280" t="s">
        <v>1729</v>
      </c>
      <c r="I187" s="2280"/>
      <c r="J187" s="2280"/>
      <c r="K187" s="2280"/>
      <c r="L187" s="2280"/>
      <c r="M187" s="2280"/>
      <c r="N187" s="2280"/>
      <c r="O187" s="2280"/>
      <c r="P187" s="2280"/>
      <c r="Q187" s="2280"/>
      <c r="R187" s="2280"/>
      <c r="S187" s="2280"/>
      <c r="T187" s="2280"/>
      <c r="U187" s="2280"/>
      <c r="V187" s="2281">
        <v>0</v>
      </c>
      <c r="W187" s="2281"/>
      <c r="X187" s="2281"/>
      <c r="Y187" s="2281"/>
      <c r="Z187" s="2281"/>
      <c r="AA187" s="2281"/>
      <c r="AB187" s="2281"/>
      <c r="AC187" s="2281"/>
      <c r="AD187" s="2281"/>
      <c r="AE187" s="2281"/>
      <c r="AF187" s="2281"/>
      <c r="AG187" s="2281">
        <v>0</v>
      </c>
      <c r="AH187" s="2281"/>
      <c r="AI187" s="2281"/>
      <c r="AJ187" s="2281"/>
      <c r="AK187" s="2281"/>
      <c r="AL187" s="2281"/>
      <c r="AM187" s="2281"/>
      <c r="AN187" s="2281"/>
      <c r="AO187" s="2281"/>
      <c r="AP187" s="2281"/>
      <c r="AQ187" s="2281"/>
      <c r="AR187" s="2281"/>
      <c r="AS187" s="2281">
        <v>0</v>
      </c>
      <c r="AT187" s="2281"/>
      <c r="AU187" s="2281"/>
      <c r="AV187" s="2281"/>
      <c r="AW187" s="2281"/>
      <c r="AX187" s="2281"/>
      <c r="AY187" s="2281"/>
      <c r="AZ187" s="2281"/>
      <c r="BA187" s="2281"/>
      <c r="BB187" s="2281"/>
      <c r="BC187" s="2281"/>
      <c r="BD187" s="2281"/>
      <c r="BE187" s="2281"/>
      <c r="BF187" s="2281">
        <v>0</v>
      </c>
      <c r="BG187" s="2281"/>
      <c r="BH187" s="2281"/>
      <c r="BI187" s="2281"/>
      <c r="BJ187" s="2281"/>
      <c r="BK187" s="2281"/>
      <c r="BL187" s="2281"/>
    </row>
    <row r="188" spans="8:64" ht="16.899999999999999" customHeight="1" x14ac:dyDescent="0.2">
      <c r="H188" s="2280" t="s">
        <v>1730</v>
      </c>
      <c r="I188" s="2280"/>
      <c r="J188" s="2280"/>
      <c r="K188" s="2280"/>
      <c r="L188" s="2280"/>
      <c r="M188" s="2280"/>
      <c r="N188" s="2280"/>
      <c r="O188" s="2280"/>
      <c r="P188" s="2280"/>
      <c r="Q188" s="2280"/>
      <c r="R188" s="2280"/>
      <c r="S188" s="2280"/>
      <c r="T188" s="2280"/>
      <c r="U188" s="2280"/>
      <c r="V188" s="2281">
        <v>0</v>
      </c>
      <c r="W188" s="2281"/>
      <c r="X188" s="2281"/>
      <c r="Y188" s="2281"/>
      <c r="Z188" s="2281"/>
      <c r="AA188" s="2281"/>
      <c r="AB188" s="2281"/>
      <c r="AC188" s="2281"/>
      <c r="AD188" s="2281"/>
      <c r="AE188" s="2281"/>
      <c r="AF188" s="2281"/>
      <c r="AG188" s="2281">
        <v>0</v>
      </c>
      <c r="AH188" s="2281"/>
      <c r="AI188" s="2281"/>
      <c r="AJ188" s="2281"/>
      <c r="AK188" s="2281"/>
      <c r="AL188" s="2281"/>
      <c r="AM188" s="2281"/>
      <c r="AN188" s="2281"/>
      <c r="AO188" s="2281"/>
      <c r="AP188" s="2281"/>
      <c r="AQ188" s="2281"/>
      <c r="AR188" s="2281"/>
      <c r="AS188" s="2281">
        <v>0</v>
      </c>
      <c r="AT188" s="2281"/>
      <c r="AU188" s="2281"/>
      <c r="AV188" s="2281"/>
      <c r="AW188" s="2281"/>
      <c r="AX188" s="2281"/>
      <c r="AY188" s="2281"/>
      <c r="AZ188" s="2281"/>
      <c r="BA188" s="2281"/>
      <c r="BB188" s="2281"/>
      <c r="BC188" s="2281"/>
      <c r="BD188" s="2281"/>
      <c r="BE188" s="2281"/>
      <c r="BF188" s="2281">
        <v>0</v>
      </c>
      <c r="BG188" s="2281"/>
      <c r="BH188" s="2281"/>
      <c r="BI188" s="2281"/>
      <c r="BJ188" s="2281"/>
      <c r="BK188" s="2281"/>
      <c r="BL188" s="2281"/>
    </row>
    <row r="189" spans="8:64" ht="17.649999999999999" customHeight="1" x14ac:dyDescent="0.2">
      <c r="H189" s="2282" t="s">
        <v>1731</v>
      </c>
      <c r="I189" s="2282"/>
      <c r="J189" s="2282"/>
      <c r="K189" s="2282"/>
      <c r="L189" s="2282"/>
      <c r="M189" s="2282"/>
      <c r="N189" s="2282"/>
      <c r="O189" s="2282"/>
      <c r="P189" s="2282"/>
      <c r="Q189" s="2282"/>
      <c r="R189" s="2282"/>
      <c r="S189" s="2282"/>
      <c r="T189" s="2282"/>
      <c r="U189" s="2282"/>
      <c r="V189" s="2283">
        <v>0</v>
      </c>
      <c r="W189" s="2283"/>
      <c r="X189" s="2283"/>
      <c r="Y189" s="2283"/>
      <c r="Z189" s="2283"/>
      <c r="AA189" s="2283"/>
      <c r="AB189" s="2283"/>
      <c r="AC189" s="2283"/>
      <c r="AD189" s="2283"/>
      <c r="AE189" s="2283"/>
      <c r="AF189" s="2283"/>
      <c r="AG189" s="2283">
        <v>0</v>
      </c>
      <c r="AH189" s="2283"/>
      <c r="AI189" s="2283"/>
      <c r="AJ189" s="2283"/>
      <c r="AK189" s="2283"/>
      <c r="AL189" s="2283"/>
      <c r="AM189" s="2283"/>
      <c r="AN189" s="2283"/>
      <c r="AO189" s="2283"/>
      <c r="AP189" s="2283"/>
      <c r="AQ189" s="2283"/>
      <c r="AR189" s="2283"/>
      <c r="AS189" s="2283">
        <v>0</v>
      </c>
      <c r="AT189" s="2283"/>
      <c r="AU189" s="2283"/>
      <c r="AV189" s="2283"/>
      <c r="AW189" s="2283"/>
      <c r="AX189" s="2283"/>
      <c r="AY189" s="2283"/>
      <c r="AZ189" s="2283"/>
      <c r="BA189" s="2283"/>
      <c r="BB189" s="2283"/>
      <c r="BC189" s="2283"/>
      <c r="BD189" s="2283"/>
      <c r="BE189" s="2283"/>
      <c r="BF189" s="2283">
        <v>0</v>
      </c>
      <c r="BG189" s="2283"/>
      <c r="BH189" s="2283"/>
      <c r="BI189" s="2283"/>
      <c r="BJ189" s="2283"/>
      <c r="BK189" s="2283"/>
      <c r="BL189" s="2283"/>
    </row>
    <row r="190" spans="8:64" ht="17.649999999999999" customHeight="1" x14ac:dyDescent="0.2">
      <c r="H190" s="2289" t="s">
        <v>513</v>
      </c>
      <c r="I190" s="2289"/>
      <c r="J190" s="2289"/>
      <c r="K190" s="2289"/>
      <c r="L190" s="2289"/>
      <c r="M190" s="2289"/>
      <c r="N190" s="2289"/>
      <c r="O190" s="2289"/>
      <c r="P190" s="2289"/>
      <c r="Q190" s="2289"/>
      <c r="R190" s="2289"/>
      <c r="S190" s="2289"/>
      <c r="T190" s="2289"/>
      <c r="U190" s="2289"/>
      <c r="V190" s="2287">
        <f>SUM(V181:AF189)</f>
        <v>0</v>
      </c>
      <c r="W190" s="2287"/>
      <c r="X190" s="2287"/>
      <c r="Y190" s="2287"/>
      <c r="Z190" s="2287"/>
      <c r="AA190" s="2287"/>
      <c r="AB190" s="2287"/>
      <c r="AC190" s="2287"/>
      <c r="AD190" s="2287"/>
      <c r="AE190" s="2287"/>
      <c r="AF190" s="2287"/>
      <c r="AG190" s="2287">
        <f>SUM(AG181:AR189)</f>
        <v>0</v>
      </c>
      <c r="AH190" s="2287"/>
      <c r="AI190" s="2287"/>
      <c r="AJ190" s="2287"/>
      <c r="AK190" s="2287"/>
      <c r="AL190" s="2287"/>
      <c r="AM190" s="2287"/>
      <c r="AN190" s="2287"/>
      <c r="AO190" s="2287"/>
      <c r="AP190" s="2287"/>
      <c r="AQ190" s="2287"/>
      <c r="AR190" s="2287"/>
      <c r="AS190" s="2287">
        <f>SUM(AS181:BE189)</f>
        <v>0</v>
      </c>
      <c r="AT190" s="2287"/>
      <c r="AU190" s="2287"/>
      <c r="AV190" s="2287"/>
      <c r="AW190" s="2287"/>
      <c r="AX190" s="2287"/>
      <c r="AY190" s="2287"/>
      <c r="AZ190" s="2287"/>
      <c r="BA190" s="2287"/>
      <c r="BB190" s="2287"/>
      <c r="BC190" s="2287"/>
      <c r="BD190" s="2287"/>
      <c r="BE190" s="2287"/>
      <c r="BF190" s="2287">
        <v>0</v>
      </c>
      <c r="BG190" s="2287"/>
      <c r="BH190" s="2287"/>
      <c r="BI190" s="2287"/>
      <c r="BJ190" s="2287"/>
      <c r="BK190" s="2287"/>
      <c r="BL190" s="2287"/>
    </row>
    <row r="191" spans="8:64" ht="5.0999999999999996" customHeight="1" x14ac:dyDescent="0.2">
      <c r="H191" s="1326"/>
      <c r="I191" s="1326"/>
      <c r="J191" s="1326"/>
      <c r="K191" s="1326"/>
      <c r="L191" s="1326"/>
      <c r="M191" s="1326"/>
      <c r="N191" s="1326"/>
      <c r="O191" s="1326"/>
      <c r="P191" s="1326"/>
      <c r="Q191" s="1326"/>
      <c r="R191" s="1326"/>
      <c r="S191" s="1326"/>
      <c r="T191" s="1326"/>
      <c r="U191" s="1326"/>
      <c r="V191" s="1326"/>
      <c r="W191" s="1326"/>
      <c r="X191" s="1326"/>
      <c r="Y191" s="1326"/>
      <c r="Z191" s="1326"/>
      <c r="AA191" s="1326"/>
      <c r="AB191" s="1326"/>
      <c r="AC191" s="1326"/>
      <c r="AD191" s="1326"/>
      <c r="AE191" s="1326"/>
      <c r="AF191" s="1326"/>
      <c r="AG191" s="1326"/>
      <c r="AH191" s="1326"/>
      <c r="AI191" s="1326"/>
      <c r="AJ191" s="1326"/>
      <c r="AK191" s="1326"/>
      <c r="AL191" s="1326"/>
      <c r="AM191" s="1326"/>
      <c r="AN191" s="1326"/>
      <c r="AO191" s="1326"/>
      <c r="AP191" s="1326"/>
      <c r="AQ191" s="1326"/>
      <c r="AR191" s="1326"/>
      <c r="AS191" s="1326"/>
      <c r="AT191" s="1326"/>
      <c r="AU191" s="1326"/>
      <c r="AV191" s="1326"/>
      <c r="AW191" s="1326"/>
      <c r="AX191" s="1326"/>
      <c r="AY191" s="1326"/>
      <c r="AZ191" s="1326"/>
      <c r="BA191" s="1326"/>
      <c r="BB191" s="1326"/>
      <c r="BC191" s="1326"/>
      <c r="BD191" s="1326"/>
      <c r="BE191" s="1326"/>
      <c r="BF191" s="1326"/>
      <c r="BG191" s="1326"/>
      <c r="BH191" s="1326"/>
      <c r="BI191" s="1326"/>
      <c r="BJ191" s="1326"/>
      <c r="BK191" s="1326"/>
      <c r="BL191" s="1326"/>
    </row>
    <row r="192" spans="8:64" ht="30.2" customHeight="1" x14ac:dyDescent="0.2">
      <c r="H192" s="2273" t="s">
        <v>1732</v>
      </c>
      <c r="I192" s="2273"/>
      <c r="J192" s="2273"/>
      <c r="K192" s="2273"/>
      <c r="L192" s="2273"/>
      <c r="M192" s="2273"/>
      <c r="N192" s="2273"/>
      <c r="O192" s="2273"/>
      <c r="P192" s="2273"/>
      <c r="Q192" s="2273"/>
      <c r="R192" s="2273"/>
      <c r="S192" s="2273"/>
      <c r="T192" s="2273"/>
      <c r="U192" s="2273"/>
      <c r="V192" s="2273"/>
      <c r="W192" s="2273"/>
      <c r="X192" s="2273"/>
      <c r="Y192" s="2273"/>
      <c r="Z192" s="2273"/>
      <c r="AA192" s="2273"/>
      <c r="AB192" s="2273"/>
      <c r="AC192" s="2273"/>
      <c r="AD192" s="2273"/>
      <c r="AE192" s="2273"/>
      <c r="AF192" s="2273"/>
      <c r="AG192" s="2273"/>
      <c r="AH192" s="2273"/>
      <c r="AI192" s="2273"/>
      <c r="AJ192" s="2273"/>
      <c r="AK192" s="2273"/>
      <c r="AL192" s="2273"/>
      <c r="AM192" s="2273"/>
      <c r="AN192" s="2273"/>
      <c r="AO192" s="2273"/>
      <c r="AP192" s="2273"/>
      <c r="AQ192" s="2273"/>
      <c r="AR192" s="2273"/>
      <c r="AS192" s="2273"/>
      <c r="AT192" s="2273"/>
      <c r="AU192" s="2273"/>
      <c r="AV192" s="2273"/>
      <c r="AW192" s="2273"/>
      <c r="AX192" s="2273"/>
      <c r="AY192" s="2273"/>
      <c r="AZ192" s="2273"/>
      <c r="BA192" s="2273"/>
      <c r="BB192" s="2273"/>
      <c r="BC192" s="2273"/>
      <c r="BD192" s="2273"/>
      <c r="BE192" s="2273"/>
      <c r="BF192" s="2273"/>
      <c r="BG192" s="2273"/>
      <c r="BH192" s="2273"/>
      <c r="BI192" s="2273"/>
      <c r="BJ192" s="2273"/>
      <c r="BK192" s="2273"/>
      <c r="BL192" s="2273"/>
    </row>
    <row r="193" spans="8:64" ht="17.649999999999999" customHeight="1" x14ac:dyDescent="0.2">
      <c r="H193" s="2273" t="s">
        <v>1733</v>
      </c>
      <c r="I193" s="2273"/>
      <c r="J193" s="2273"/>
      <c r="K193" s="2273"/>
      <c r="L193" s="2273"/>
      <c r="M193" s="2273"/>
      <c r="N193" s="2273"/>
      <c r="O193" s="2273"/>
      <c r="P193" s="2273"/>
      <c r="Q193" s="2273"/>
      <c r="R193" s="2273"/>
      <c r="S193" s="2273"/>
      <c r="T193" s="2273"/>
      <c r="U193" s="2273"/>
      <c r="V193" s="2273"/>
      <c r="W193" s="2273"/>
      <c r="X193" s="2273"/>
      <c r="Y193" s="2273"/>
      <c r="Z193" s="2273"/>
      <c r="AA193" s="2273"/>
      <c r="AB193" s="2273"/>
      <c r="AC193" s="2273"/>
      <c r="AD193" s="2273"/>
      <c r="AE193" s="2273"/>
      <c r="AF193" s="2273"/>
      <c r="AG193" s="2273"/>
      <c r="AH193" s="2273"/>
      <c r="AI193" s="2273"/>
      <c r="AJ193" s="2273"/>
      <c r="AK193" s="2273"/>
      <c r="AL193" s="2273"/>
      <c r="AM193" s="2273"/>
      <c r="AN193" s="2273"/>
      <c r="AO193" s="2273"/>
      <c r="AP193" s="2273"/>
      <c r="AQ193" s="2273"/>
      <c r="AR193" s="2273"/>
      <c r="AS193" s="2273"/>
      <c r="AT193" s="2273"/>
      <c r="AU193" s="2273"/>
      <c r="AV193" s="2273"/>
      <c r="AW193" s="2273"/>
      <c r="AX193" s="2273"/>
      <c r="AY193" s="2273"/>
      <c r="AZ193" s="2273"/>
      <c r="BA193" s="2273"/>
      <c r="BB193" s="2273"/>
      <c r="BC193" s="2273"/>
      <c r="BD193" s="2273"/>
      <c r="BE193" s="2273"/>
      <c r="BF193" s="2273"/>
      <c r="BG193" s="2273"/>
      <c r="BH193" s="2273"/>
      <c r="BI193" s="2273"/>
      <c r="BJ193" s="2273"/>
      <c r="BK193" s="2273"/>
      <c r="BL193" s="2273"/>
    </row>
    <row r="194" spans="8:64" ht="16.899999999999999" customHeight="1" x14ac:dyDescent="0.2">
      <c r="H194" s="2273" t="s">
        <v>573</v>
      </c>
      <c r="I194" s="2273"/>
      <c r="J194" s="2273"/>
      <c r="K194" s="2273"/>
      <c r="L194" s="2273"/>
      <c r="M194" s="2273"/>
      <c r="N194" s="2273"/>
      <c r="O194" s="2273"/>
      <c r="P194" s="2273"/>
      <c r="Q194" s="2273"/>
      <c r="R194" s="2273"/>
      <c r="S194" s="2273"/>
      <c r="T194" s="2273"/>
      <c r="U194" s="2273"/>
      <c r="V194" s="2273"/>
      <c r="W194" s="2273"/>
      <c r="X194" s="2273"/>
      <c r="Y194" s="2273"/>
      <c r="Z194" s="2273"/>
      <c r="AA194" s="2273"/>
      <c r="AB194" s="2273"/>
      <c r="AC194" s="2273"/>
      <c r="AD194" s="2273"/>
      <c r="AE194" s="2273"/>
      <c r="AF194" s="2273"/>
      <c r="AG194" s="2273"/>
      <c r="AH194" s="2273"/>
      <c r="AI194" s="2273"/>
      <c r="AJ194" s="2273"/>
      <c r="AK194" s="2273"/>
      <c r="AL194" s="2273"/>
      <c r="AM194" s="2273"/>
      <c r="AN194" s="2273"/>
      <c r="AO194" s="2273"/>
      <c r="AP194" s="2273"/>
      <c r="AQ194" s="2273"/>
      <c r="AR194" s="2273"/>
      <c r="AS194" s="2273"/>
      <c r="AT194" s="2273"/>
      <c r="AU194" s="2273"/>
      <c r="AV194" s="2273"/>
      <c r="AW194" s="2273"/>
      <c r="AX194" s="2273"/>
      <c r="AY194" s="2273"/>
      <c r="AZ194" s="2273"/>
      <c r="BA194" s="2273"/>
      <c r="BB194" s="2273"/>
      <c r="BC194" s="2273"/>
      <c r="BD194" s="2273"/>
      <c r="BE194" s="2273"/>
      <c r="BF194" s="2273"/>
      <c r="BG194" s="2273"/>
      <c r="BH194" s="2273"/>
      <c r="BI194" s="2273"/>
      <c r="BJ194" s="2273"/>
      <c r="BK194" s="2273"/>
      <c r="BL194" s="2273"/>
    </row>
    <row r="195" spans="8:64" ht="8.85" customHeight="1" x14ac:dyDescent="0.2"/>
    <row r="196" spans="8:64" ht="17.649999999999999" customHeight="1" x14ac:dyDescent="0.2">
      <c r="H196" s="2288" t="s">
        <v>1734</v>
      </c>
      <c r="I196" s="2288"/>
      <c r="J196" s="2288"/>
      <c r="K196" s="2288"/>
      <c r="L196" s="2288"/>
      <c r="M196" s="2288"/>
      <c r="N196" s="2288"/>
      <c r="O196" s="2288"/>
      <c r="P196" s="2288"/>
      <c r="Q196" s="2288"/>
      <c r="R196" s="2288"/>
      <c r="S196" s="2288"/>
      <c r="T196" s="2288"/>
      <c r="U196" s="2288"/>
      <c r="V196" s="2288"/>
      <c r="W196" s="2288"/>
      <c r="X196" s="2288"/>
      <c r="Y196" s="2288"/>
      <c r="Z196" s="2288"/>
      <c r="AA196" s="2288"/>
      <c r="AB196" s="2288"/>
      <c r="AC196" s="2288"/>
      <c r="AD196" s="2288"/>
      <c r="AE196" s="2288"/>
      <c r="AF196" s="2288"/>
      <c r="AG196" s="2288"/>
      <c r="AH196" s="2288"/>
      <c r="AI196" s="2288"/>
      <c r="AJ196" s="2288"/>
      <c r="AK196" s="2288"/>
      <c r="AL196" s="2288"/>
      <c r="AM196" s="2288"/>
      <c r="AN196" s="2288"/>
      <c r="AO196" s="2288"/>
      <c r="AP196" s="2288"/>
      <c r="AQ196" s="2288"/>
      <c r="AR196" s="2288"/>
      <c r="AS196" s="2288"/>
      <c r="AT196" s="2288"/>
      <c r="AU196" s="2288"/>
      <c r="AV196" s="2288"/>
      <c r="AW196" s="2288"/>
      <c r="AX196" s="2288"/>
      <c r="AY196" s="2288"/>
      <c r="AZ196" s="2288"/>
      <c r="BA196" s="2288"/>
      <c r="BB196" s="2288"/>
      <c r="BC196" s="2288"/>
      <c r="BD196" s="2288"/>
      <c r="BE196" s="2288"/>
      <c r="BF196" s="2288"/>
      <c r="BG196" s="2288"/>
      <c r="BH196" s="2288"/>
      <c r="BI196" s="2288"/>
      <c r="BJ196" s="2288"/>
      <c r="BK196" s="2288"/>
      <c r="BL196" s="2288"/>
    </row>
    <row r="197" spans="8:64" ht="2.85" customHeight="1" x14ac:dyDescent="0.2">
      <c r="H197" s="1325"/>
      <c r="I197" s="1325"/>
      <c r="J197" s="1325"/>
      <c r="K197" s="1325"/>
      <c r="L197" s="1325"/>
      <c r="M197" s="1325"/>
      <c r="N197" s="1325"/>
      <c r="O197" s="1325"/>
      <c r="P197" s="1325"/>
      <c r="Q197" s="1325"/>
      <c r="R197" s="1325"/>
      <c r="S197" s="1325"/>
      <c r="T197" s="1325"/>
      <c r="U197" s="1325"/>
      <c r="V197" s="1325"/>
      <c r="W197" s="1325"/>
      <c r="X197" s="1325"/>
      <c r="Y197" s="1325"/>
      <c r="Z197" s="1325"/>
      <c r="AA197" s="1325"/>
      <c r="AB197" s="1325"/>
      <c r="AC197" s="1325"/>
      <c r="AD197" s="1325"/>
      <c r="AE197" s="1325"/>
      <c r="AF197" s="1325"/>
      <c r="AG197" s="1325"/>
      <c r="AH197" s="1325"/>
      <c r="AI197" s="1325"/>
      <c r="AJ197" s="1325"/>
      <c r="AK197" s="1325"/>
      <c r="AL197" s="1325"/>
      <c r="AM197" s="1325"/>
      <c r="AN197" s="1325"/>
      <c r="AO197" s="1325"/>
      <c r="AP197" s="1325"/>
      <c r="AQ197" s="1325"/>
      <c r="AR197" s="1325"/>
      <c r="AS197" s="1325"/>
      <c r="AT197" s="1325"/>
      <c r="AU197" s="1325"/>
      <c r="AV197" s="1325"/>
      <c r="AW197" s="1325"/>
      <c r="AX197" s="1325"/>
      <c r="AY197" s="1325"/>
      <c r="AZ197" s="1325"/>
      <c r="BA197" s="1325"/>
      <c r="BB197" s="1325"/>
      <c r="BC197" s="1325"/>
      <c r="BD197" s="1325"/>
      <c r="BE197" s="1325"/>
      <c r="BF197" s="1325"/>
      <c r="BG197" s="1325"/>
      <c r="BH197" s="1325"/>
      <c r="BI197" s="1325"/>
      <c r="BJ197" s="1325"/>
      <c r="BK197" s="1325"/>
      <c r="BL197" s="1325"/>
    </row>
    <row r="198" spans="8:64" ht="16.899999999999999" customHeight="1" x14ac:dyDescent="0.2">
      <c r="H198" s="2284" t="s">
        <v>48</v>
      </c>
      <c r="I198" s="2284"/>
      <c r="J198" s="2284"/>
      <c r="K198" s="2284"/>
      <c r="L198" s="2284"/>
      <c r="M198" s="2284"/>
      <c r="N198" s="2284"/>
      <c r="O198" s="2284"/>
      <c r="P198" s="2284"/>
      <c r="Q198" s="2284"/>
      <c r="R198" s="2284"/>
      <c r="S198" s="2284"/>
      <c r="T198" s="2284"/>
      <c r="U198" s="2284"/>
      <c r="V198" s="2289" t="s">
        <v>548</v>
      </c>
      <c r="W198" s="2289"/>
      <c r="X198" s="2289"/>
      <c r="Y198" s="2289"/>
      <c r="Z198" s="2289"/>
      <c r="AA198" s="2289"/>
      <c r="AB198" s="2289"/>
      <c r="AC198" s="2289"/>
      <c r="AD198" s="2289"/>
      <c r="AE198" s="2289"/>
      <c r="AF198" s="2289"/>
      <c r="AG198" s="2289"/>
      <c r="AH198" s="2289"/>
      <c r="AI198" s="2289"/>
      <c r="AJ198" s="2289"/>
      <c r="AK198" s="2289"/>
      <c r="AL198" s="2289"/>
      <c r="AM198" s="2289"/>
      <c r="AN198" s="2289"/>
      <c r="AO198" s="2289"/>
      <c r="AP198" s="2289"/>
      <c r="AQ198" s="2289"/>
      <c r="AR198" s="2289"/>
      <c r="AS198" s="2289" t="s">
        <v>547</v>
      </c>
      <c r="AT198" s="2289"/>
      <c r="AU198" s="2289"/>
      <c r="AV198" s="2289"/>
      <c r="AW198" s="2289"/>
      <c r="AX198" s="2289"/>
      <c r="AY198" s="2289"/>
      <c r="AZ198" s="2289"/>
      <c r="BA198" s="2289"/>
      <c r="BB198" s="2289"/>
      <c r="BC198" s="2289"/>
      <c r="BD198" s="2289"/>
      <c r="BE198" s="2289"/>
      <c r="BF198" s="2289"/>
      <c r="BG198" s="2289"/>
      <c r="BH198" s="2289"/>
      <c r="BI198" s="2289"/>
      <c r="BJ198" s="2289"/>
      <c r="BK198" s="2289"/>
      <c r="BL198" s="2289"/>
    </row>
    <row r="199" spans="8:64" ht="32.450000000000003" customHeight="1" x14ac:dyDescent="0.2">
      <c r="H199" s="2284"/>
      <c r="I199" s="2284"/>
      <c r="J199" s="2284"/>
      <c r="K199" s="2284"/>
      <c r="L199" s="2284"/>
      <c r="M199" s="2284"/>
      <c r="N199" s="2284"/>
      <c r="O199" s="2284"/>
      <c r="P199" s="2284"/>
      <c r="Q199" s="2284"/>
      <c r="R199" s="2284"/>
      <c r="S199" s="2284"/>
      <c r="T199" s="2284"/>
      <c r="U199" s="2284"/>
      <c r="V199" s="2284" t="s">
        <v>1681</v>
      </c>
      <c r="W199" s="2284"/>
      <c r="X199" s="2284"/>
      <c r="Y199" s="2284"/>
      <c r="Z199" s="2284"/>
      <c r="AA199" s="2284"/>
      <c r="AB199" s="2284"/>
      <c r="AC199" s="2284"/>
      <c r="AD199" s="2284"/>
      <c r="AE199" s="2284"/>
      <c r="AF199" s="2284"/>
      <c r="AG199" s="2284" t="s">
        <v>1723</v>
      </c>
      <c r="AH199" s="2284"/>
      <c r="AI199" s="2284"/>
      <c r="AJ199" s="2284"/>
      <c r="AK199" s="2284"/>
      <c r="AL199" s="2284"/>
      <c r="AM199" s="2284"/>
      <c r="AN199" s="2284"/>
      <c r="AO199" s="2284"/>
      <c r="AP199" s="2284"/>
      <c r="AQ199" s="2284"/>
      <c r="AR199" s="2284"/>
      <c r="AS199" s="2284" t="s">
        <v>1681</v>
      </c>
      <c r="AT199" s="2284"/>
      <c r="AU199" s="2284"/>
      <c r="AV199" s="2284"/>
      <c r="AW199" s="2284"/>
      <c r="AX199" s="2284"/>
      <c r="AY199" s="2284"/>
      <c r="AZ199" s="2284"/>
      <c r="BA199" s="2284"/>
      <c r="BB199" s="2284"/>
      <c r="BC199" s="2284"/>
      <c r="BD199" s="2284"/>
      <c r="BE199" s="2284"/>
      <c r="BF199" s="2284" t="s">
        <v>1723</v>
      </c>
      <c r="BG199" s="2284"/>
      <c r="BH199" s="2284"/>
      <c r="BI199" s="2284"/>
      <c r="BJ199" s="2284"/>
      <c r="BK199" s="2284"/>
      <c r="BL199" s="2284"/>
    </row>
    <row r="200" spans="8:64" ht="47.1" customHeight="1" x14ac:dyDescent="0.2">
      <c r="H200" s="2280" t="s">
        <v>1735</v>
      </c>
      <c r="I200" s="2280"/>
      <c r="J200" s="2280"/>
      <c r="K200" s="2280"/>
      <c r="L200" s="2280"/>
      <c r="M200" s="2280"/>
      <c r="N200" s="2280"/>
      <c r="O200" s="2280"/>
      <c r="P200" s="2280"/>
      <c r="Q200" s="2280"/>
      <c r="R200" s="2280"/>
      <c r="S200" s="2280"/>
      <c r="T200" s="2280"/>
      <c r="U200" s="2280"/>
      <c r="V200" s="2281">
        <v>0</v>
      </c>
      <c r="W200" s="2281"/>
      <c r="X200" s="2281"/>
      <c r="Y200" s="2281"/>
      <c r="Z200" s="2281"/>
      <c r="AA200" s="2281"/>
      <c r="AB200" s="2281"/>
      <c r="AC200" s="2281"/>
      <c r="AD200" s="2281"/>
      <c r="AE200" s="2281"/>
      <c r="AF200" s="2281"/>
      <c r="AG200" s="2281">
        <v>0</v>
      </c>
      <c r="AH200" s="2281"/>
      <c r="AI200" s="2281"/>
      <c r="AJ200" s="2281"/>
      <c r="AK200" s="2281"/>
      <c r="AL200" s="2281"/>
      <c r="AM200" s="2281"/>
      <c r="AN200" s="2281"/>
      <c r="AO200" s="2281"/>
      <c r="AP200" s="2281"/>
      <c r="AQ200" s="2281"/>
      <c r="AR200" s="2281"/>
      <c r="AS200" s="2281">
        <v>0</v>
      </c>
      <c r="AT200" s="2281"/>
      <c r="AU200" s="2281"/>
      <c r="AV200" s="2281"/>
      <c r="AW200" s="2281"/>
      <c r="AX200" s="2281"/>
      <c r="AY200" s="2281"/>
      <c r="AZ200" s="2281"/>
      <c r="BA200" s="2281"/>
      <c r="BB200" s="2281"/>
      <c r="BC200" s="2281"/>
      <c r="BD200" s="2281"/>
      <c r="BE200" s="2281"/>
      <c r="BF200" s="2281">
        <v>0</v>
      </c>
      <c r="BG200" s="2281"/>
      <c r="BH200" s="2281"/>
      <c r="BI200" s="2281"/>
      <c r="BJ200" s="2281"/>
      <c r="BK200" s="2281"/>
      <c r="BL200" s="2281"/>
    </row>
    <row r="201" spans="8:64" ht="17.649999999999999" customHeight="1" x14ac:dyDescent="0.2">
      <c r="H201" s="2289" t="s">
        <v>513</v>
      </c>
      <c r="I201" s="2289"/>
      <c r="J201" s="2289"/>
      <c r="K201" s="2289"/>
      <c r="L201" s="2289"/>
      <c r="M201" s="2289"/>
      <c r="N201" s="2289"/>
      <c r="O201" s="2289"/>
      <c r="P201" s="2289"/>
      <c r="Q201" s="2289"/>
      <c r="R201" s="2289"/>
      <c r="S201" s="2289"/>
      <c r="T201" s="2289"/>
      <c r="U201" s="2289"/>
      <c r="V201" s="2287">
        <v>0</v>
      </c>
      <c r="W201" s="2287"/>
      <c r="X201" s="2287"/>
      <c r="Y201" s="2287"/>
      <c r="Z201" s="2287"/>
      <c r="AA201" s="2287"/>
      <c r="AB201" s="2287"/>
      <c r="AC201" s="2287"/>
      <c r="AD201" s="2287"/>
      <c r="AE201" s="2287"/>
      <c r="AF201" s="2287"/>
      <c r="AG201" s="2287">
        <v>0</v>
      </c>
      <c r="AH201" s="2287"/>
      <c r="AI201" s="2287"/>
      <c r="AJ201" s="2287"/>
      <c r="AK201" s="2287"/>
      <c r="AL201" s="2287"/>
      <c r="AM201" s="2287"/>
      <c r="AN201" s="2287"/>
      <c r="AO201" s="2287"/>
      <c r="AP201" s="2287"/>
      <c r="AQ201" s="2287"/>
      <c r="AR201" s="2287"/>
      <c r="AS201" s="2287">
        <v>0</v>
      </c>
      <c r="AT201" s="2287"/>
      <c r="AU201" s="2287"/>
      <c r="AV201" s="2287"/>
      <c r="AW201" s="2287"/>
      <c r="AX201" s="2287"/>
      <c r="AY201" s="2287"/>
      <c r="AZ201" s="2287"/>
      <c r="BA201" s="2287"/>
      <c r="BB201" s="2287"/>
      <c r="BC201" s="2287"/>
      <c r="BD201" s="2287"/>
      <c r="BE201" s="2287"/>
      <c r="BF201" s="2287">
        <v>0</v>
      </c>
      <c r="BG201" s="2287"/>
      <c r="BH201" s="2287"/>
      <c r="BI201" s="2287"/>
      <c r="BJ201" s="2287"/>
      <c r="BK201" s="2287"/>
      <c r="BL201" s="2287"/>
    </row>
    <row r="202" spans="8:64" ht="17.649999999999999" customHeight="1" x14ac:dyDescent="0.2">
      <c r="H202" s="2284" t="s">
        <v>48</v>
      </c>
      <c r="I202" s="2284"/>
      <c r="J202" s="2284"/>
      <c r="K202" s="2284"/>
      <c r="L202" s="2284"/>
      <c r="M202" s="2284"/>
      <c r="N202" s="2284"/>
      <c r="O202" s="2284"/>
      <c r="P202" s="2284"/>
      <c r="Q202" s="2284"/>
      <c r="R202" s="2284"/>
      <c r="S202" s="2284"/>
      <c r="T202" s="2284"/>
      <c r="U202" s="2284"/>
      <c r="V202" s="2284" t="s">
        <v>548</v>
      </c>
      <c r="W202" s="2284"/>
      <c r="X202" s="2284"/>
      <c r="Y202" s="2284"/>
      <c r="Z202" s="2284"/>
      <c r="AA202" s="2284"/>
      <c r="AB202" s="2284"/>
      <c r="AC202" s="2284"/>
      <c r="AD202" s="2284"/>
      <c r="AE202" s="2284"/>
      <c r="AF202" s="2284"/>
      <c r="AG202" s="2284"/>
      <c r="AH202" s="2284"/>
      <c r="AI202" s="2284"/>
      <c r="AJ202" s="2284"/>
      <c r="AK202" s="2284"/>
      <c r="AL202" s="2284"/>
      <c r="AM202" s="2284"/>
      <c r="AN202" s="2284"/>
      <c r="AO202" s="2284"/>
      <c r="AP202" s="2284"/>
      <c r="AQ202" s="2284"/>
      <c r="AR202" s="2284"/>
      <c r="AS202" s="2284" t="s">
        <v>547</v>
      </c>
      <c r="AT202" s="2284"/>
      <c r="AU202" s="2284"/>
      <c r="AV202" s="2284"/>
      <c r="AW202" s="2284"/>
      <c r="AX202" s="2284"/>
      <c r="AY202" s="2284"/>
      <c r="AZ202" s="2284"/>
      <c r="BA202" s="2284"/>
      <c r="BB202" s="2284"/>
      <c r="BC202" s="2284"/>
      <c r="BD202" s="2284"/>
      <c r="BE202" s="2284"/>
      <c r="BF202" s="2284"/>
      <c r="BG202" s="2284"/>
      <c r="BH202" s="2284"/>
      <c r="BI202" s="2284"/>
      <c r="BJ202" s="2284"/>
      <c r="BK202" s="2284"/>
      <c r="BL202" s="2284"/>
    </row>
    <row r="203" spans="8:64" ht="36" customHeight="1" x14ac:dyDescent="0.2">
      <c r="H203" s="2280" t="s">
        <v>1736</v>
      </c>
      <c r="I203" s="2280"/>
      <c r="J203" s="2280"/>
      <c r="K203" s="2280"/>
      <c r="L203" s="2280"/>
      <c r="M203" s="2280"/>
      <c r="N203" s="2280"/>
      <c r="O203" s="2280"/>
      <c r="P203" s="2280"/>
      <c r="Q203" s="2280"/>
      <c r="R203" s="2280"/>
      <c r="S203" s="2280"/>
      <c r="T203" s="2280"/>
      <c r="U203" s="2280"/>
      <c r="V203" s="2281">
        <v>0</v>
      </c>
      <c r="W203" s="2281"/>
      <c r="X203" s="2281"/>
      <c r="Y203" s="2281"/>
      <c r="Z203" s="2281"/>
      <c r="AA203" s="2281"/>
      <c r="AB203" s="2281"/>
      <c r="AC203" s="2281"/>
      <c r="AD203" s="2281"/>
      <c r="AE203" s="2281"/>
      <c r="AF203" s="2281"/>
      <c r="AG203" s="2281"/>
      <c r="AH203" s="2281"/>
      <c r="AI203" s="2281"/>
      <c r="AJ203" s="2281"/>
      <c r="AK203" s="2281"/>
      <c r="AL203" s="2281"/>
      <c r="AM203" s="2281"/>
      <c r="AN203" s="2281"/>
      <c r="AO203" s="2281"/>
      <c r="AP203" s="2281"/>
      <c r="AQ203" s="2281"/>
      <c r="AR203" s="2281"/>
      <c r="AS203" s="2281">
        <v>0</v>
      </c>
      <c r="AT203" s="2281"/>
      <c r="AU203" s="2281"/>
      <c r="AV203" s="2281"/>
      <c r="AW203" s="2281"/>
      <c r="AX203" s="2281"/>
      <c r="AY203" s="2281"/>
      <c r="AZ203" s="2281"/>
      <c r="BA203" s="2281"/>
      <c r="BB203" s="2281"/>
      <c r="BC203" s="2281"/>
      <c r="BD203" s="2281"/>
      <c r="BE203" s="2281"/>
      <c r="BF203" s="2281"/>
      <c r="BG203" s="2281"/>
      <c r="BH203" s="2281"/>
      <c r="BI203" s="2281"/>
      <c r="BJ203" s="2281"/>
      <c r="BK203" s="2281"/>
      <c r="BL203" s="2281"/>
    </row>
    <row r="204" spans="8:64" ht="17.649999999999999" customHeight="1" x14ac:dyDescent="0.2">
      <c r="H204" s="2280" t="s">
        <v>1737</v>
      </c>
      <c r="I204" s="2280"/>
      <c r="J204" s="2280"/>
      <c r="K204" s="2280"/>
      <c r="L204" s="2280"/>
      <c r="M204" s="2280"/>
      <c r="N204" s="2280"/>
      <c r="O204" s="2280"/>
      <c r="P204" s="2280"/>
      <c r="Q204" s="2280"/>
      <c r="R204" s="2280"/>
      <c r="S204" s="2280"/>
      <c r="T204" s="2280"/>
      <c r="U204" s="2280"/>
      <c r="V204" s="2281">
        <v>0</v>
      </c>
      <c r="W204" s="2281"/>
      <c r="X204" s="2281"/>
      <c r="Y204" s="2281"/>
      <c r="Z204" s="2281"/>
      <c r="AA204" s="2281"/>
      <c r="AB204" s="2281"/>
      <c r="AC204" s="2281"/>
      <c r="AD204" s="2281"/>
      <c r="AE204" s="2281"/>
      <c r="AF204" s="2281"/>
      <c r="AG204" s="2281"/>
      <c r="AH204" s="2281"/>
      <c r="AI204" s="2281"/>
      <c r="AJ204" s="2281"/>
      <c r="AK204" s="2281"/>
      <c r="AL204" s="2281"/>
      <c r="AM204" s="2281"/>
      <c r="AN204" s="2281"/>
      <c r="AO204" s="2281"/>
      <c r="AP204" s="2281"/>
      <c r="AQ204" s="2281"/>
      <c r="AR204" s="2281"/>
      <c r="AS204" s="2281">
        <v>0</v>
      </c>
      <c r="AT204" s="2281"/>
      <c r="AU204" s="2281"/>
      <c r="AV204" s="2281"/>
      <c r="AW204" s="2281"/>
      <c r="AX204" s="2281"/>
      <c r="AY204" s="2281"/>
      <c r="AZ204" s="2281"/>
      <c r="BA204" s="2281"/>
      <c r="BB204" s="2281"/>
      <c r="BC204" s="2281"/>
      <c r="BD204" s="2281"/>
      <c r="BE204" s="2281"/>
      <c r="BF204" s="2281"/>
      <c r="BG204" s="2281"/>
      <c r="BH204" s="2281"/>
      <c r="BI204" s="2281"/>
      <c r="BJ204" s="2281"/>
      <c r="BK204" s="2281"/>
      <c r="BL204" s="2281"/>
    </row>
    <row r="205" spans="8:64" ht="17.649999999999999" customHeight="1" x14ac:dyDescent="0.2">
      <c r="H205" s="2280" t="s">
        <v>1738</v>
      </c>
      <c r="I205" s="2280"/>
      <c r="J205" s="2280"/>
      <c r="K205" s="2280"/>
      <c r="L205" s="2280"/>
      <c r="M205" s="2280"/>
      <c r="N205" s="2280"/>
      <c r="O205" s="2280"/>
      <c r="P205" s="2280"/>
      <c r="Q205" s="2280"/>
      <c r="R205" s="2280"/>
      <c r="S205" s="2280"/>
      <c r="T205" s="2280"/>
      <c r="U205" s="2280"/>
      <c r="V205" s="2281"/>
      <c r="W205" s="2281"/>
      <c r="X205" s="2281"/>
      <c r="Y205" s="2281"/>
      <c r="Z205" s="2281"/>
      <c r="AA205" s="2281"/>
      <c r="AB205" s="2281"/>
      <c r="AC205" s="2281"/>
      <c r="AD205" s="2281"/>
      <c r="AE205" s="2281"/>
      <c r="AF205" s="2281"/>
      <c r="AG205" s="2281"/>
      <c r="AH205" s="2281"/>
      <c r="AI205" s="2281"/>
      <c r="AJ205" s="2281"/>
      <c r="AK205" s="2281"/>
      <c r="AL205" s="2281"/>
      <c r="AM205" s="2281"/>
      <c r="AN205" s="2281"/>
      <c r="AO205" s="2281"/>
      <c r="AP205" s="2281"/>
      <c r="AQ205" s="2281"/>
      <c r="AR205" s="2281"/>
      <c r="AS205" s="2281"/>
      <c r="AT205" s="2281"/>
      <c r="AU205" s="2281"/>
      <c r="AV205" s="2281"/>
      <c r="AW205" s="2281"/>
      <c r="AX205" s="2281"/>
      <c r="AY205" s="2281"/>
      <c r="AZ205" s="2281"/>
      <c r="BA205" s="2281"/>
      <c r="BB205" s="2281"/>
      <c r="BC205" s="2281"/>
      <c r="BD205" s="2281"/>
      <c r="BE205" s="2281"/>
      <c r="BF205" s="2281"/>
      <c r="BG205" s="2281"/>
      <c r="BH205" s="2281"/>
      <c r="BI205" s="2281"/>
      <c r="BJ205" s="2281"/>
      <c r="BK205" s="2281"/>
      <c r="BL205" s="2281"/>
    </row>
    <row r="206" spans="8:64" ht="16.899999999999999" customHeight="1" x14ac:dyDescent="0.2">
      <c r="H206" s="2282" t="s">
        <v>1739</v>
      </c>
      <c r="I206" s="2282"/>
      <c r="J206" s="2282"/>
      <c r="K206" s="2282"/>
      <c r="L206" s="2282"/>
      <c r="M206" s="2282"/>
      <c r="N206" s="2282"/>
      <c r="O206" s="2282"/>
      <c r="P206" s="2282"/>
      <c r="Q206" s="2282"/>
      <c r="R206" s="2282"/>
      <c r="S206" s="2282"/>
      <c r="T206" s="2282"/>
      <c r="U206" s="2282"/>
      <c r="V206" s="2283">
        <v>0</v>
      </c>
      <c r="W206" s="2283"/>
      <c r="X206" s="2283"/>
      <c r="Y206" s="2283"/>
      <c r="Z206" s="2283"/>
      <c r="AA206" s="2283"/>
      <c r="AB206" s="2283"/>
      <c r="AC206" s="2283"/>
      <c r="AD206" s="2283"/>
      <c r="AE206" s="2283"/>
      <c r="AF206" s="2283"/>
      <c r="AG206" s="2283"/>
      <c r="AH206" s="2283"/>
      <c r="AI206" s="2283"/>
      <c r="AJ206" s="2283"/>
      <c r="AK206" s="2283"/>
      <c r="AL206" s="2283"/>
      <c r="AM206" s="2283"/>
      <c r="AN206" s="2283"/>
      <c r="AO206" s="2283"/>
      <c r="AP206" s="2283"/>
      <c r="AQ206" s="2283"/>
      <c r="AR206" s="2283"/>
      <c r="AS206" s="2283">
        <v>0</v>
      </c>
      <c r="AT206" s="2283"/>
      <c r="AU206" s="2283"/>
      <c r="AV206" s="2283"/>
      <c r="AW206" s="2283"/>
      <c r="AX206" s="2283"/>
      <c r="AY206" s="2283"/>
      <c r="AZ206" s="2283"/>
      <c r="BA206" s="2283"/>
      <c r="BB206" s="2283"/>
      <c r="BC206" s="2283"/>
      <c r="BD206" s="2283"/>
      <c r="BE206" s="2283"/>
      <c r="BF206" s="2283"/>
      <c r="BG206" s="2283"/>
      <c r="BH206" s="2283"/>
      <c r="BI206" s="2283"/>
      <c r="BJ206" s="2283"/>
      <c r="BK206" s="2283"/>
      <c r="BL206" s="2283"/>
    </row>
    <row r="207" spans="8:64" ht="17.649999999999999" customHeight="1" x14ac:dyDescent="0.2">
      <c r="H207" s="2289" t="s">
        <v>513</v>
      </c>
      <c r="I207" s="2289"/>
      <c r="J207" s="2289"/>
      <c r="K207" s="2289"/>
      <c r="L207" s="2289"/>
      <c r="M207" s="2289"/>
      <c r="N207" s="2289"/>
      <c r="O207" s="2289"/>
      <c r="P207" s="2289"/>
      <c r="Q207" s="2289"/>
      <c r="R207" s="2289"/>
      <c r="S207" s="2289"/>
      <c r="T207" s="2289"/>
      <c r="U207" s="2289"/>
      <c r="V207" s="2287">
        <f>SUM(V204:AR206)</f>
        <v>0</v>
      </c>
      <c r="W207" s="2287"/>
      <c r="X207" s="2287"/>
      <c r="Y207" s="2287"/>
      <c r="Z207" s="2287"/>
      <c r="AA207" s="2287"/>
      <c r="AB207" s="2287"/>
      <c r="AC207" s="2287"/>
      <c r="AD207" s="2287"/>
      <c r="AE207" s="2287"/>
      <c r="AF207" s="2287"/>
      <c r="AG207" s="2287"/>
      <c r="AH207" s="2287"/>
      <c r="AI207" s="2287"/>
      <c r="AJ207" s="2287"/>
      <c r="AK207" s="2287"/>
      <c r="AL207" s="2287"/>
      <c r="AM207" s="2287"/>
      <c r="AN207" s="2287"/>
      <c r="AO207" s="2287"/>
      <c r="AP207" s="2287"/>
      <c r="AQ207" s="2287"/>
      <c r="AR207" s="2287"/>
      <c r="AS207" s="2287">
        <f>SUM(AS204:BL206)</f>
        <v>0</v>
      </c>
      <c r="AT207" s="2287"/>
      <c r="AU207" s="2287"/>
      <c r="AV207" s="2287"/>
      <c r="AW207" s="2287"/>
      <c r="AX207" s="2287"/>
      <c r="AY207" s="2287"/>
      <c r="AZ207" s="2287"/>
      <c r="BA207" s="2287"/>
      <c r="BB207" s="2287"/>
      <c r="BC207" s="2287"/>
      <c r="BD207" s="2287"/>
      <c r="BE207" s="2287"/>
      <c r="BF207" s="2287"/>
      <c r="BG207" s="2287"/>
      <c r="BH207" s="2287"/>
      <c r="BI207" s="2287"/>
      <c r="BJ207" s="2287"/>
      <c r="BK207" s="2287"/>
      <c r="BL207" s="2287"/>
    </row>
    <row r="208" spans="8:64" ht="8.85" customHeight="1" x14ac:dyDescent="0.2">
      <c r="H208" s="1326"/>
      <c r="I208" s="1326"/>
      <c r="J208" s="1326"/>
      <c r="K208" s="1326"/>
      <c r="L208" s="1326"/>
      <c r="M208" s="1326"/>
      <c r="N208" s="1326"/>
      <c r="O208" s="1326"/>
      <c r="P208" s="1326"/>
      <c r="Q208" s="1326"/>
      <c r="R208" s="1326"/>
      <c r="S208" s="1326"/>
      <c r="T208" s="1326"/>
      <c r="U208" s="1326"/>
      <c r="V208" s="1326"/>
      <c r="W208" s="1326"/>
      <c r="X208" s="1326"/>
      <c r="Y208" s="1326"/>
      <c r="Z208" s="1326"/>
      <c r="AA208" s="1326"/>
      <c r="AB208" s="1326"/>
      <c r="AC208" s="1326"/>
      <c r="AD208" s="1326"/>
      <c r="AE208" s="1326"/>
      <c r="AF208" s="1326"/>
      <c r="AG208" s="1326"/>
      <c r="AH208" s="1326"/>
      <c r="AI208" s="1326"/>
      <c r="AJ208" s="1326"/>
      <c r="AK208" s="1326"/>
      <c r="AL208" s="1326"/>
      <c r="AM208" s="1326"/>
      <c r="AN208" s="1326"/>
      <c r="AO208" s="1326"/>
      <c r="AP208" s="1326"/>
      <c r="AQ208" s="1326"/>
      <c r="AR208" s="1326"/>
      <c r="AS208" s="1326"/>
      <c r="AT208" s="1326"/>
      <c r="AU208" s="1326"/>
      <c r="AV208" s="1326"/>
      <c r="AW208" s="1326"/>
      <c r="AX208" s="1326"/>
      <c r="AY208" s="1326"/>
      <c r="AZ208" s="1326"/>
      <c r="BA208" s="1326"/>
      <c r="BB208" s="1326"/>
      <c r="BC208" s="1326"/>
      <c r="BD208" s="1326"/>
      <c r="BE208" s="1326"/>
      <c r="BF208" s="1326"/>
      <c r="BG208" s="1326"/>
      <c r="BH208" s="1326"/>
      <c r="BI208" s="1326"/>
      <c r="BJ208" s="1326"/>
      <c r="BK208" s="1326"/>
      <c r="BL208" s="1326"/>
    </row>
    <row r="209" spans="8:64" ht="16.899999999999999" customHeight="1" x14ac:dyDescent="0.2">
      <c r="H209" s="2288" t="s">
        <v>1740</v>
      </c>
      <c r="I209" s="2288"/>
      <c r="J209" s="2288"/>
      <c r="K209" s="2288"/>
      <c r="L209" s="2288"/>
      <c r="M209" s="2288"/>
      <c r="N209" s="2288"/>
      <c r="O209" s="2288"/>
      <c r="P209" s="2288"/>
      <c r="Q209" s="2288"/>
      <c r="R209" s="2288"/>
      <c r="S209" s="2288"/>
      <c r="T209" s="2288"/>
      <c r="U209" s="2288"/>
      <c r="V209" s="2288"/>
      <c r="W209" s="2288"/>
      <c r="X209" s="2288"/>
      <c r="Y209" s="2288"/>
      <c r="Z209" s="2288"/>
      <c r="AA209" s="2288"/>
      <c r="AB209" s="2288"/>
      <c r="AC209" s="2288"/>
      <c r="AD209" s="2288"/>
      <c r="AE209" s="2288"/>
      <c r="AF209" s="2288"/>
      <c r="AG209" s="2288"/>
      <c r="AH209" s="2288"/>
      <c r="AI209" s="2288"/>
      <c r="AJ209" s="2288"/>
      <c r="AK209" s="2288"/>
      <c r="AL209" s="2288"/>
      <c r="AM209" s="2288"/>
      <c r="AN209" s="2288"/>
      <c r="AO209" s="2288"/>
      <c r="AP209" s="2288"/>
      <c r="AQ209" s="2288"/>
      <c r="AR209" s="2288"/>
      <c r="AS209" s="2288"/>
      <c r="AT209" s="2288"/>
      <c r="AU209" s="2288"/>
      <c r="AV209" s="2288"/>
      <c r="AW209" s="2288"/>
      <c r="AX209" s="2288"/>
      <c r="AY209" s="2288"/>
      <c r="AZ209" s="2288"/>
      <c r="BA209" s="2288"/>
      <c r="BB209" s="2288"/>
      <c r="BC209" s="2288"/>
      <c r="BD209" s="2288"/>
      <c r="BE209" s="2288"/>
      <c r="BF209" s="2288"/>
      <c r="BG209" s="2288"/>
      <c r="BH209" s="2288"/>
      <c r="BI209" s="2288"/>
      <c r="BJ209" s="2288"/>
      <c r="BK209" s="2288"/>
      <c r="BL209" s="2288"/>
    </row>
    <row r="210" spans="8:64" ht="2.85" customHeight="1" x14ac:dyDescent="0.2">
      <c r="H210" s="1325"/>
      <c r="I210" s="1325"/>
      <c r="J210" s="1325"/>
      <c r="K210" s="1325"/>
      <c r="L210" s="1325"/>
      <c r="M210" s="1325"/>
      <c r="N210" s="1325"/>
      <c r="O210" s="1325"/>
      <c r="P210" s="1325"/>
      <c r="Q210" s="1325"/>
      <c r="R210" s="1325"/>
      <c r="S210" s="1325"/>
      <c r="T210" s="1325"/>
      <c r="U210" s="1325"/>
      <c r="V210" s="1325"/>
      <c r="W210" s="1325"/>
      <c r="X210" s="1325"/>
      <c r="Y210" s="1325"/>
      <c r="Z210" s="1325"/>
      <c r="AA210" s="1325"/>
      <c r="AB210" s="1325"/>
      <c r="AC210" s="1325"/>
      <c r="AD210" s="1325"/>
      <c r="AE210" s="1325"/>
      <c r="AF210" s="1325"/>
      <c r="AG210" s="1325"/>
      <c r="AH210" s="1325"/>
      <c r="AI210" s="1325"/>
      <c r="AJ210" s="1325"/>
      <c r="AK210" s="1325"/>
      <c r="AL210" s="1325"/>
      <c r="AM210" s="1325"/>
      <c r="AN210" s="1325"/>
      <c r="AO210" s="1325"/>
      <c r="AP210" s="1325"/>
      <c r="AQ210" s="1325"/>
      <c r="AR210" s="1325"/>
      <c r="AS210" s="1325"/>
      <c r="AT210" s="1325"/>
      <c r="AU210" s="1325"/>
      <c r="AV210" s="1325"/>
      <c r="AW210" s="1325"/>
      <c r="AX210" s="1325"/>
      <c r="AY210" s="1325"/>
      <c r="AZ210" s="1325"/>
      <c r="BA210" s="1325"/>
      <c r="BB210" s="1325"/>
      <c r="BC210" s="1325"/>
      <c r="BD210" s="1325"/>
      <c r="BE210" s="1325"/>
      <c r="BF210" s="1325"/>
      <c r="BG210" s="1325"/>
      <c r="BH210" s="1325"/>
      <c r="BI210" s="1325"/>
      <c r="BJ210" s="1325"/>
      <c r="BK210" s="1325"/>
      <c r="BL210" s="1325"/>
    </row>
    <row r="211" spans="8:64" ht="63.95" customHeight="1" x14ac:dyDescent="0.2">
      <c r="H211" s="2284" t="s">
        <v>569</v>
      </c>
      <c r="I211" s="2284"/>
      <c r="J211" s="2284"/>
      <c r="K211" s="2284"/>
      <c r="L211" s="2284"/>
      <c r="M211" s="2284"/>
      <c r="N211" s="2284" t="s">
        <v>630</v>
      </c>
      <c r="O211" s="2284"/>
      <c r="P211" s="2284"/>
      <c r="Q211" s="2284"/>
      <c r="R211" s="2284"/>
      <c r="S211" s="2284" t="s">
        <v>1115</v>
      </c>
      <c r="T211" s="2284"/>
      <c r="U211" s="2284"/>
      <c r="V211" s="2284"/>
      <c r="W211" s="2284"/>
      <c r="X211" s="2284"/>
      <c r="Y211" s="2284"/>
      <c r="Z211" s="2284"/>
      <c r="AA211" s="2284" t="s">
        <v>1116</v>
      </c>
      <c r="AB211" s="2284"/>
      <c r="AC211" s="2284"/>
      <c r="AD211" s="2284"/>
      <c r="AE211" s="2284"/>
      <c r="AF211" s="2284"/>
      <c r="AG211" s="2284"/>
      <c r="AH211" s="2284"/>
      <c r="AI211" s="2284"/>
      <c r="AJ211" s="2284" t="s">
        <v>1118</v>
      </c>
      <c r="AK211" s="2284"/>
      <c r="AL211" s="2284"/>
      <c r="AM211" s="2284"/>
      <c r="AN211" s="2284"/>
      <c r="AO211" s="2284"/>
      <c r="AP211" s="2284"/>
      <c r="AQ211" s="2284"/>
      <c r="AR211" s="2284" t="s">
        <v>1741</v>
      </c>
      <c r="AS211" s="2284"/>
      <c r="AT211" s="2284"/>
      <c r="AU211" s="2284"/>
      <c r="AV211" s="2284"/>
      <c r="AW211" s="2284"/>
      <c r="AX211" s="2284"/>
      <c r="AY211" s="2284"/>
      <c r="AZ211" s="2284" t="s">
        <v>1742</v>
      </c>
      <c r="BA211" s="2284"/>
      <c r="BB211" s="2284"/>
      <c r="BC211" s="2284"/>
      <c r="BD211" s="2284"/>
      <c r="BE211" s="2284"/>
      <c r="BF211" s="2284"/>
      <c r="BG211" s="2284"/>
      <c r="BH211" s="2284"/>
      <c r="BI211" s="2284"/>
      <c r="BJ211" s="2284" t="s">
        <v>382</v>
      </c>
      <c r="BK211" s="2284"/>
      <c r="BL211" s="2284"/>
    </row>
    <row r="212" spans="8:64" ht="16.899999999999999" customHeight="1" x14ac:dyDescent="0.2">
      <c r="H212" s="2294" t="s">
        <v>572</v>
      </c>
      <c r="I212" s="2294"/>
      <c r="J212" s="2294"/>
      <c r="K212" s="2294"/>
      <c r="L212" s="2294"/>
      <c r="M212" s="2294"/>
      <c r="N212" s="2295">
        <v>0</v>
      </c>
      <c r="O212" s="2295"/>
      <c r="P212" s="2295"/>
      <c r="Q212" s="2295"/>
      <c r="R212" s="2295"/>
      <c r="S212" s="2295">
        <v>0</v>
      </c>
      <c r="T212" s="2295"/>
      <c r="U212" s="2295"/>
      <c r="V212" s="2295"/>
      <c r="W212" s="2295"/>
      <c r="X212" s="2295"/>
      <c r="Y212" s="2295"/>
      <c r="Z212" s="2295"/>
      <c r="AA212" s="2295">
        <v>0</v>
      </c>
      <c r="AB212" s="2295"/>
      <c r="AC212" s="2295"/>
      <c r="AD212" s="2295"/>
      <c r="AE212" s="2295"/>
      <c r="AF212" s="2295"/>
      <c r="AG212" s="2295"/>
      <c r="AH212" s="2295"/>
      <c r="AI212" s="2295"/>
      <c r="AJ212" s="2295">
        <v>0</v>
      </c>
      <c r="AK212" s="2295"/>
      <c r="AL212" s="2295"/>
      <c r="AM212" s="2295"/>
      <c r="AN212" s="2295"/>
      <c r="AO212" s="2295"/>
      <c r="AP212" s="2295"/>
      <c r="AQ212" s="2295"/>
      <c r="AR212" s="2295">
        <v>0</v>
      </c>
      <c r="AS212" s="2295"/>
      <c r="AT212" s="2295"/>
      <c r="AU212" s="2295"/>
      <c r="AV212" s="2295"/>
      <c r="AW212" s="2295"/>
      <c r="AX212" s="2295"/>
      <c r="AY212" s="2295"/>
      <c r="AZ212" s="2295">
        <v>0</v>
      </c>
      <c r="BA212" s="2295"/>
      <c r="BB212" s="2295"/>
      <c r="BC212" s="2295"/>
      <c r="BD212" s="2295"/>
      <c r="BE212" s="2295"/>
      <c r="BF212" s="2295"/>
      <c r="BG212" s="2295"/>
      <c r="BH212" s="2295"/>
      <c r="BI212" s="2295"/>
      <c r="BJ212" s="2295">
        <v>0</v>
      </c>
      <c r="BK212" s="2295"/>
      <c r="BL212" s="2295"/>
    </row>
    <row r="213" spans="8:64" ht="17.649999999999999" customHeight="1" x14ac:dyDescent="0.2">
      <c r="H213" s="2280" t="s">
        <v>541</v>
      </c>
      <c r="I213" s="2280"/>
      <c r="J213" s="2280"/>
      <c r="K213" s="2280"/>
      <c r="L213" s="2280"/>
      <c r="M213" s="2280"/>
      <c r="N213" s="2291"/>
      <c r="O213" s="2292"/>
      <c r="P213" s="2292"/>
      <c r="Q213" s="2292"/>
      <c r="R213" s="2293"/>
      <c r="S213" s="2281">
        <v>0</v>
      </c>
      <c r="T213" s="2281"/>
      <c r="U213" s="2281"/>
      <c r="V213" s="2281"/>
      <c r="W213" s="2281"/>
      <c r="X213" s="2281"/>
      <c r="Y213" s="2281"/>
      <c r="Z213" s="2281"/>
      <c r="AA213" s="2281">
        <v>0</v>
      </c>
      <c r="AB213" s="2281"/>
      <c r="AC213" s="2281"/>
      <c r="AD213" s="2281"/>
      <c r="AE213" s="2281"/>
      <c r="AF213" s="2281"/>
      <c r="AG213" s="2281"/>
      <c r="AH213" s="2281"/>
      <c r="AI213" s="2281"/>
      <c r="AJ213" s="2281">
        <v>0</v>
      </c>
      <c r="AK213" s="2281"/>
      <c r="AL213" s="2281"/>
      <c r="AM213" s="2281"/>
      <c r="AN213" s="2281"/>
      <c r="AO213" s="2281"/>
      <c r="AP213" s="2281"/>
      <c r="AQ213" s="2281"/>
      <c r="AR213" s="2281">
        <v>0</v>
      </c>
      <c r="AS213" s="2281"/>
      <c r="AT213" s="2281"/>
      <c r="AU213" s="2281"/>
      <c r="AV213" s="2281"/>
      <c r="AW213" s="2281"/>
      <c r="AX213" s="2281"/>
      <c r="AY213" s="2281"/>
      <c r="AZ213" s="2281">
        <v>0</v>
      </c>
      <c r="BA213" s="2281"/>
      <c r="BB213" s="2281"/>
      <c r="BC213" s="2281"/>
      <c r="BD213" s="2281"/>
      <c r="BE213" s="2281"/>
      <c r="BF213" s="2281"/>
      <c r="BG213" s="2281"/>
      <c r="BH213" s="2281"/>
      <c r="BI213" s="2281"/>
      <c r="BJ213" s="2281">
        <v>0</v>
      </c>
      <c r="BK213" s="2281"/>
      <c r="BL213" s="2281"/>
    </row>
    <row r="214" spans="8:64" ht="17.649999999999999" customHeight="1" x14ac:dyDescent="0.2">
      <c r="H214" s="2280" t="s">
        <v>1743</v>
      </c>
      <c r="I214" s="2280"/>
      <c r="J214" s="2280"/>
      <c r="K214" s="2280"/>
      <c r="L214" s="2280"/>
      <c r="M214" s="2280"/>
      <c r="N214" s="2281">
        <v>0</v>
      </c>
      <c r="O214" s="2281"/>
      <c r="P214" s="2281"/>
      <c r="Q214" s="2281"/>
      <c r="R214" s="2281"/>
      <c r="S214" s="2281">
        <v>0</v>
      </c>
      <c r="T214" s="2281"/>
      <c r="U214" s="2281"/>
      <c r="V214" s="2281"/>
      <c r="W214" s="2281"/>
      <c r="X214" s="2281"/>
      <c r="Y214" s="2281"/>
      <c r="Z214" s="2281"/>
      <c r="AA214" s="2281">
        <v>0</v>
      </c>
      <c r="AB214" s="2281"/>
      <c r="AC214" s="2281"/>
      <c r="AD214" s="2281"/>
      <c r="AE214" s="2281"/>
      <c r="AF214" s="2281"/>
      <c r="AG214" s="2281"/>
      <c r="AH214" s="2281"/>
      <c r="AI214" s="2281"/>
      <c r="AJ214" s="2281">
        <v>0</v>
      </c>
      <c r="AK214" s="2281"/>
      <c r="AL214" s="2281"/>
      <c r="AM214" s="2281"/>
      <c r="AN214" s="2281"/>
      <c r="AO214" s="2281"/>
      <c r="AP214" s="2281"/>
      <c r="AQ214" s="2281"/>
      <c r="AR214" s="2281">
        <v>0</v>
      </c>
      <c r="AS214" s="2281"/>
      <c r="AT214" s="2281"/>
      <c r="AU214" s="2281"/>
      <c r="AV214" s="2281"/>
      <c r="AW214" s="2281"/>
      <c r="AX214" s="2281"/>
      <c r="AY214" s="2281"/>
      <c r="AZ214" s="2281">
        <v>0</v>
      </c>
      <c r="BA214" s="2281"/>
      <c r="BB214" s="2281"/>
      <c r="BC214" s="2281"/>
      <c r="BD214" s="2281"/>
      <c r="BE214" s="2281"/>
      <c r="BF214" s="2281"/>
      <c r="BG214" s="2281"/>
      <c r="BH214" s="2281"/>
      <c r="BI214" s="2281"/>
      <c r="BJ214" s="2281">
        <v>0</v>
      </c>
      <c r="BK214" s="2281"/>
      <c r="BL214" s="2281"/>
    </row>
    <row r="215" spans="8:64" ht="16.899999999999999" customHeight="1" x14ac:dyDescent="0.2">
      <c r="H215" s="2280" t="s">
        <v>1744</v>
      </c>
      <c r="I215" s="2280"/>
      <c r="J215" s="2280"/>
      <c r="K215" s="2280"/>
      <c r="L215" s="2280"/>
      <c r="M215" s="2280"/>
      <c r="N215" s="2281">
        <v>0</v>
      </c>
      <c r="O215" s="2281"/>
      <c r="P215" s="2281"/>
      <c r="Q215" s="2281"/>
      <c r="R215" s="2281"/>
      <c r="S215" s="2281">
        <v>0</v>
      </c>
      <c r="T215" s="2281"/>
      <c r="U215" s="2281"/>
      <c r="V215" s="2281"/>
      <c r="W215" s="2281"/>
      <c r="X215" s="2281"/>
      <c r="Y215" s="2281"/>
      <c r="Z215" s="2281"/>
      <c r="AA215" s="2281">
        <v>0</v>
      </c>
      <c r="AB215" s="2281"/>
      <c r="AC215" s="2281"/>
      <c r="AD215" s="2281"/>
      <c r="AE215" s="2281"/>
      <c r="AF215" s="2281"/>
      <c r="AG215" s="2281"/>
      <c r="AH215" s="2281"/>
      <c r="AI215" s="2281"/>
      <c r="AJ215" s="2281">
        <v>0</v>
      </c>
      <c r="AK215" s="2281"/>
      <c r="AL215" s="2281"/>
      <c r="AM215" s="2281"/>
      <c r="AN215" s="2281"/>
      <c r="AO215" s="2281"/>
      <c r="AP215" s="2281"/>
      <c r="AQ215" s="2281"/>
      <c r="AR215" s="2281">
        <v>0</v>
      </c>
      <c r="AS215" s="2281"/>
      <c r="AT215" s="2281"/>
      <c r="AU215" s="2281"/>
      <c r="AV215" s="2281"/>
      <c r="AW215" s="2281"/>
      <c r="AX215" s="2281"/>
      <c r="AY215" s="2281"/>
      <c r="AZ215" s="2281">
        <v>0</v>
      </c>
      <c r="BA215" s="2281"/>
      <c r="BB215" s="2281"/>
      <c r="BC215" s="2281"/>
      <c r="BD215" s="2281"/>
      <c r="BE215" s="2281"/>
      <c r="BF215" s="2281"/>
      <c r="BG215" s="2281"/>
      <c r="BH215" s="2281"/>
      <c r="BI215" s="2281"/>
      <c r="BJ215" s="2281">
        <v>0</v>
      </c>
      <c r="BK215" s="2281"/>
      <c r="BL215" s="2281"/>
    </row>
    <row r="216" spans="8:64" ht="17.649999999999999" customHeight="1" x14ac:dyDescent="0.2">
      <c r="H216" s="2280" t="s">
        <v>1745</v>
      </c>
      <c r="I216" s="2280"/>
      <c r="J216" s="2280"/>
      <c r="K216" s="2280"/>
      <c r="L216" s="2280"/>
      <c r="M216" s="2280"/>
      <c r="N216" s="2281">
        <v>0</v>
      </c>
      <c r="O216" s="2281"/>
      <c r="P216" s="2281"/>
      <c r="Q216" s="2281"/>
      <c r="R216" s="2281"/>
      <c r="S216" s="2281">
        <v>0</v>
      </c>
      <c r="T216" s="2281"/>
      <c r="U216" s="2281"/>
      <c r="V216" s="2281"/>
      <c r="W216" s="2281"/>
      <c r="X216" s="2281"/>
      <c r="Y216" s="2281"/>
      <c r="Z216" s="2281"/>
      <c r="AA216" s="2281">
        <v>0</v>
      </c>
      <c r="AB216" s="2281"/>
      <c r="AC216" s="2281"/>
      <c r="AD216" s="2281"/>
      <c r="AE216" s="2281"/>
      <c r="AF216" s="2281"/>
      <c r="AG216" s="2281"/>
      <c r="AH216" s="2281"/>
      <c r="AI216" s="2281"/>
      <c r="AJ216" s="2281">
        <v>0</v>
      </c>
      <c r="AK216" s="2281"/>
      <c r="AL216" s="2281"/>
      <c r="AM216" s="2281"/>
      <c r="AN216" s="2281"/>
      <c r="AO216" s="2281"/>
      <c r="AP216" s="2281"/>
      <c r="AQ216" s="2281"/>
      <c r="AR216" s="2281">
        <v>0</v>
      </c>
      <c r="AS216" s="2281"/>
      <c r="AT216" s="2281"/>
      <c r="AU216" s="2281"/>
      <c r="AV216" s="2281"/>
      <c r="AW216" s="2281"/>
      <c r="AX216" s="2281"/>
      <c r="AY216" s="2281"/>
      <c r="AZ216" s="2281">
        <v>0</v>
      </c>
      <c r="BA216" s="2281"/>
      <c r="BB216" s="2281"/>
      <c r="BC216" s="2281"/>
      <c r="BD216" s="2281"/>
      <c r="BE216" s="2281"/>
      <c r="BF216" s="2281"/>
      <c r="BG216" s="2281"/>
      <c r="BH216" s="2281"/>
      <c r="BI216" s="2281"/>
      <c r="BJ216" s="2281">
        <v>0</v>
      </c>
      <c r="BK216" s="2281"/>
      <c r="BL216" s="2281"/>
    </row>
    <row r="217" spans="8:64" ht="24.95" customHeight="1" x14ac:dyDescent="0.2">
      <c r="H217" s="2280" t="s">
        <v>1746</v>
      </c>
      <c r="I217" s="2280"/>
      <c r="J217" s="2280"/>
      <c r="K217" s="2280"/>
      <c r="L217" s="2280"/>
      <c r="M217" s="2280"/>
      <c r="N217" s="2281">
        <v>0</v>
      </c>
      <c r="O217" s="2281"/>
      <c r="P217" s="2281"/>
      <c r="Q217" s="2281"/>
      <c r="R217" s="2281"/>
      <c r="S217" s="2281">
        <v>0</v>
      </c>
      <c r="T217" s="2281"/>
      <c r="U217" s="2281"/>
      <c r="V217" s="2281"/>
      <c r="W217" s="2281"/>
      <c r="X217" s="2281"/>
      <c r="Y217" s="2281"/>
      <c r="Z217" s="2281"/>
      <c r="AA217" s="2281">
        <v>0</v>
      </c>
      <c r="AB217" s="2281"/>
      <c r="AC217" s="2281"/>
      <c r="AD217" s="2281"/>
      <c r="AE217" s="2281"/>
      <c r="AF217" s="2281"/>
      <c r="AG217" s="2281"/>
      <c r="AH217" s="2281"/>
      <c r="AI217" s="2281"/>
      <c r="AJ217" s="2281">
        <v>0</v>
      </c>
      <c r="AK217" s="2281"/>
      <c r="AL217" s="2281"/>
      <c r="AM217" s="2281"/>
      <c r="AN217" s="2281"/>
      <c r="AO217" s="2281"/>
      <c r="AP217" s="2281"/>
      <c r="AQ217" s="2281"/>
      <c r="AR217" s="2281">
        <v>0</v>
      </c>
      <c r="AS217" s="2281"/>
      <c r="AT217" s="2281"/>
      <c r="AU217" s="2281"/>
      <c r="AV217" s="2281"/>
      <c r="AW217" s="2281"/>
      <c r="AX217" s="2281"/>
      <c r="AY217" s="2281"/>
      <c r="AZ217" s="2281">
        <v>0</v>
      </c>
      <c r="BA217" s="2281"/>
      <c r="BB217" s="2281"/>
      <c r="BC217" s="2281"/>
      <c r="BD217" s="2281"/>
      <c r="BE217" s="2281"/>
      <c r="BF217" s="2281"/>
      <c r="BG217" s="2281"/>
      <c r="BH217" s="2281"/>
      <c r="BI217" s="2281"/>
      <c r="BJ217" s="2281">
        <v>0</v>
      </c>
      <c r="BK217" s="2281"/>
      <c r="BL217" s="2281"/>
    </row>
    <row r="218" spans="8:64" ht="17.649999999999999" customHeight="1" x14ac:dyDescent="0.2">
      <c r="H218" s="2280" t="s">
        <v>1747</v>
      </c>
      <c r="I218" s="2280"/>
      <c r="J218" s="2280"/>
      <c r="K218" s="2280"/>
      <c r="L218" s="2280"/>
      <c r="M218" s="2280"/>
      <c r="N218" s="2281">
        <v>0</v>
      </c>
      <c r="O218" s="2281"/>
      <c r="P218" s="2281"/>
      <c r="Q218" s="2281"/>
      <c r="R218" s="2281"/>
      <c r="S218" s="2281">
        <v>0</v>
      </c>
      <c r="T218" s="2281"/>
      <c r="U218" s="2281"/>
      <c r="V218" s="2281"/>
      <c r="W218" s="2281"/>
      <c r="X218" s="2281"/>
      <c r="Y218" s="2281"/>
      <c r="Z218" s="2281"/>
      <c r="AA218" s="2281">
        <v>0</v>
      </c>
      <c r="AB218" s="2281"/>
      <c r="AC218" s="2281"/>
      <c r="AD218" s="2281"/>
      <c r="AE218" s="2281"/>
      <c r="AF218" s="2281"/>
      <c r="AG218" s="2281"/>
      <c r="AH218" s="2281"/>
      <c r="AI218" s="2281"/>
      <c r="AJ218" s="2281">
        <v>0</v>
      </c>
      <c r="AK218" s="2281"/>
      <c r="AL218" s="2281"/>
      <c r="AM218" s="2281"/>
      <c r="AN218" s="2281"/>
      <c r="AO218" s="2281"/>
      <c r="AP218" s="2281"/>
      <c r="AQ218" s="2281"/>
      <c r="AR218" s="2281">
        <v>0</v>
      </c>
      <c r="AS218" s="2281"/>
      <c r="AT218" s="2281"/>
      <c r="AU218" s="2281"/>
      <c r="AV218" s="2281"/>
      <c r="AW218" s="2281"/>
      <c r="AX218" s="2281"/>
      <c r="AY218" s="2281"/>
      <c r="AZ218" s="2281">
        <v>0</v>
      </c>
      <c r="BA218" s="2281"/>
      <c r="BB218" s="2281"/>
      <c r="BC218" s="2281"/>
      <c r="BD218" s="2281"/>
      <c r="BE218" s="2281"/>
      <c r="BF218" s="2281"/>
      <c r="BG218" s="2281"/>
      <c r="BH218" s="2281"/>
      <c r="BI218" s="2281"/>
      <c r="BJ218" s="2281">
        <v>0</v>
      </c>
      <c r="BK218" s="2281"/>
      <c r="BL218" s="2281"/>
    </row>
    <row r="219" spans="8:64" ht="16.899999999999999" customHeight="1" x14ac:dyDescent="0.2">
      <c r="H219" s="2280" t="s">
        <v>1748</v>
      </c>
      <c r="I219" s="2280"/>
      <c r="J219" s="2280"/>
      <c r="K219" s="2280"/>
      <c r="L219" s="2280"/>
      <c r="M219" s="2280"/>
      <c r="N219" s="2281">
        <v>0</v>
      </c>
      <c r="O219" s="2281"/>
      <c r="P219" s="2281"/>
      <c r="Q219" s="2281"/>
      <c r="R219" s="2281"/>
      <c r="S219" s="2281">
        <v>0</v>
      </c>
      <c r="T219" s="2281"/>
      <c r="U219" s="2281"/>
      <c r="V219" s="2281"/>
      <c r="W219" s="2281"/>
      <c r="X219" s="2281"/>
      <c r="Y219" s="2281"/>
      <c r="Z219" s="2281"/>
      <c r="AA219" s="2281">
        <v>0</v>
      </c>
      <c r="AB219" s="2281"/>
      <c r="AC219" s="2281"/>
      <c r="AD219" s="2281"/>
      <c r="AE219" s="2281"/>
      <c r="AF219" s="2281"/>
      <c r="AG219" s="2281"/>
      <c r="AH219" s="2281"/>
      <c r="AI219" s="2281"/>
      <c r="AJ219" s="2281">
        <v>0</v>
      </c>
      <c r="AK219" s="2281"/>
      <c r="AL219" s="2281"/>
      <c r="AM219" s="2281"/>
      <c r="AN219" s="2281"/>
      <c r="AO219" s="2281"/>
      <c r="AP219" s="2281"/>
      <c r="AQ219" s="2281"/>
      <c r="AR219" s="2281">
        <v>0</v>
      </c>
      <c r="AS219" s="2281"/>
      <c r="AT219" s="2281"/>
      <c r="AU219" s="2281"/>
      <c r="AV219" s="2281"/>
      <c r="AW219" s="2281"/>
      <c r="AX219" s="2281"/>
      <c r="AY219" s="2281"/>
      <c r="AZ219" s="2281">
        <v>0</v>
      </c>
      <c r="BA219" s="2281"/>
      <c r="BB219" s="2281"/>
      <c r="BC219" s="2281"/>
      <c r="BD219" s="2281"/>
      <c r="BE219" s="2281"/>
      <c r="BF219" s="2281"/>
      <c r="BG219" s="2281"/>
      <c r="BH219" s="2281"/>
      <c r="BI219" s="2281"/>
      <c r="BJ219" s="2281">
        <v>0</v>
      </c>
      <c r="BK219" s="2281"/>
      <c r="BL219" s="2281"/>
    </row>
    <row r="220" spans="8:64" ht="17.649999999999999" customHeight="1" x14ac:dyDescent="0.2">
      <c r="H220" s="2280" t="s">
        <v>540</v>
      </c>
      <c r="I220" s="2280"/>
      <c r="J220" s="2280"/>
      <c r="K220" s="2280"/>
      <c r="L220" s="2280"/>
      <c r="M220" s="2280"/>
      <c r="N220" s="2291"/>
      <c r="O220" s="2292"/>
      <c r="P220" s="2292"/>
      <c r="Q220" s="2292"/>
      <c r="R220" s="2293"/>
      <c r="S220" s="2281">
        <v>0</v>
      </c>
      <c r="T220" s="2281"/>
      <c r="U220" s="2281"/>
      <c r="V220" s="2281"/>
      <c r="W220" s="2281"/>
      <c r="X220" s="2281"/>
      <c r="Y220" s="2281"/>
      <c r="Z220" s="2281"/>
      <c r="AA220" s="2281">
        <v>0</v>
      </c>
      <c r="AB220" s="2281"/>
      <c r="AC220" s="2281"/>
      <c r="AD220" s="2281"/>
      <c r="AE220" s="2281"/>
      <c r="AF220" s="2281"/>
      <c r="AG220" s="2281"/>
      <c r="AH220" s="2281"/>
      <c r="AI220" s="2281"/>
      <c r="AJ220" s="2281">
        <v>0</v>
      </c>
      <c r="AK220" s="2281"/>
      <c r="AL220" s="2281"/>
      <c r="AM220" s="2281"/>
      <c r="AN220" s="2281"/>
      <c r="AO220" s="2281"/>
      <c r="AP220" s="2281"/>
      <c r="AQ220" s="2281"/>
      <c r="AR220" s="2281">
        <v>0</v>
      </c>
      <c r="AS220" s="2281"/>
      <c r="AT220" s="2281"/>
      <c r="AU220" s="2281"/>
      <c r="AV220" s="2281"/>
      <c r="AW220" s="2281"/>
      <c r="AX220" s="2281"/>
      <c r="AY220" s="2281"/>
      <c r="AZ220" s="2281">
        <v>0</v>
      </c>
      <c r="BA220" s="2281"/>
      <c r="BB220" s="2281"/>
      <c r="BC220" s="2281"/>
      <c r="BD220" s="2281"/>
      <c r="BE220" s="2281"/>
      <c r="BF220" s="2281"/>
      <c r="BG220" s="2281"/>
      <c r="BH220" s="2281"/>
      <c r="BI220" s="2281"/>
      <c r="BJ220" s="2281">
        <v>0</v>
      </c>
      <c r="BK220" s="2281"/>
      <c r="BL220" s="2281"/>
    </row>
    <row r="221" spans="8:64" ht="17.649999999999999" customHeight="1" x14ac:dyDescent="0.2">
      <c r="H221" s="2294" t="s">
        <v>571</v>
      </c>
      <c r="I221" s="2294"/>
      <c r="J221" s="2294"/>
      <c r="K221" s="2294"/>
      <c r="L221" s="2294"/>
      <c r="M221" s="2294"/>
      <c r="N221" s="2295">
        <v>0</v>
      </c>
      <c r="O221" s="2295"/>
      <c r="P221" s="2295"/>
      <c r="Q221" s="2295"/>
      <c r="R221" s="2295"/>
      <c r="S221" s="2295">
        <v>0</v>
      </c>
      <c r="T221" s="2295"/>
      <c r="U221" s="2295"/>
      <c r="V221" s="2295"/>
      <c r="W221" s="2295"/>
      <c r="X221" s="2295"/>
      <c r="Y221" s="2295"/>
      <c r="Z221" s="2295"/>
      <c r="AA221" s="2295">
        <v>0</v>
      </c>
      <c r="AB221" s="2295"/>
      <c r="AC221" s="2295"/>
      <c r="AD221" s="2295"/>
      <c r="AE221" s="2295"/>
      <c r="AF221" s="2295"/>
      <c r="AG221" s="2295"/>
      <c r="AH221" s="2295"/>
      <c r="AI221" s="2295"/>
      <c r="AJ221" s="2295">
        <v>0</v>
      </c>
      <c r="AK221" s="2295"/>
      <c r="AL221" s="2295"/>
      <c r="AM221" s="2295"/>
      <c r="AN221" s="2295"/>
      <c r="AO221" s="2295"/>
      <c r="AP221" s="2295"/>
      <c r="AQ221" s="2295"/>
      <c r="AR221" s="2295">
        <v>0</v>
      </c>
      <c r="AS221" s="2295"/>
      <c r="AT221" s="2295"/>
      <c r="AU221" s="2295"/>
      <c r="AV221" s="2295"/>
      <c r="AW221" s="2295"/>
      <c r="AX221" s="2295"/>
      <c r="AY221" s="2295"/>
      <c r="AZ221" s="2295">
        <v>0</v>
      </c>
      <c r="BA221" s="2295"/>
      <c r="BB221" s="2295"/>
      <c r="BC221" s="2295"/>
      <c r="BD221" s="2295"/>
      <c r="BE221" s="2295"/>
      <c r="BF221" s="2295"/>
      <c r="BG221" s="2295"/>
      <c r="BH221" s="2295"/>
      <c r="BI221" s="2295"/>
      <c r="BJ221" s="2295">
        <v>0</v>
      </c>
      <c r="BK221" s="2295"/>
      <c r="BL221" s="2295"/>
    </row>
    <row r="222" spans="8:64" ht="16.899999999999999" customHeight="1" x14ac:dyDescent="0.2">
      <c r="H222" s="2280" t="s">
        <v>541</v>
      </c>
      <c r="I222" s="2280"/>
      <c r="J222" s="2280"/>
      <c r="K222" s="2280"/>
      <c r="L222" s="2280"/>
      <c r="M222" s="2280"/>
      <c r="N222" s="2291"/>
      <c r="O222" s="2292"/>
      <c r="P222" s="2292"/>
      <c r="Q222" s="2292"/>
      <c r="R222" s="2293"/>
      <c r="S222" s="2281">
        <v>0</v>
      </c>
      <c r="T222" s="2281"/>
      <c r="U222" s="2281"/>
      <c r="V222" s="2281"/>
      <c r="W222" s="2281"/>
      <c r="X222" s="2281"/>
      <c r="Y222" s="2281"/>
      <c r="Z222" s="2281"/>
      <c r="AA222" s="2281">
        <v>0</v>
      </c>
      <c r="AB222" s="2281"/>
      <c r="AC222" s="2281"/>
      <c r="AD222" s="2281"/>
      <c r="AE222" s="2281"/>
      <c r="AF222" s="2281"/>
      <c r="AG222" s="2281"/>
      <c r="AH222" s="2281"/>
      <c r="AI222" s="2281"/>
      <c r="AJ222" s="2281">
        <v>0</v>
      </c>
      <c r="AK222" s="2281"/>
      <c r="AL222" s="2281"/>
      <c r="AM222" s="2281"/>
      <c r="AN222" s="2281"/>
      <c r="AO222" s="2281"/>
      <c r="AP222" s="2281"/>
      <c r="AQ222" s="2281"/>
      <c r="AR222" s="2281">
        <v>0</v>
      </c>
      <c r="AS222" s="2281"/>
      <c r="AT222" s="2281"/>
      <c r="AU222" s="2281"/>
      <c r="AV222" s="2281"/>
      <c r="AW222" s="2281"/>
      <c r="AX222" s="2281"/>
      <c r="AY222" s="2281"/>
      <c r="AZ222" s="2281">
        <v>0</v>
      </c>
      <c r="BA222" s="2281"/>
      <c r="BB222" s="2281"/>
      <c r="BC222" s="2281"/>
      <c r="BD222" s="2281"/>
      <c r="BE222" s="2281"/>
      <c r="BF222" s="2281"/>
      <c r="BG222" s="2281"/>
      <c r="BH222" s="2281"/>
      <c r="BI222" s="2281"/>
      <c r="BJ222" s="2281">
        <v>0</v>
      </c>
      <c r="BK222" s="2281"/>
      <c r="BL222" s="2281"/>
    </row>
    <row r="223" spans="8:64" ht="17.649999999999999" customHeight="1" x14ac:dyDescent="0.2">
      <c r="H223" s="2280" t="s">
        <v>1749</v>
      </c>
      <c r="I223" s="2280"/>
      <c r="J223" s="2280"/>
      <c r="K223" s="2280"/>
      <c r="L223" s="2280"/>
      <c r="M223" s="2280"/>
      <c r="N223" s="2291"/>
      <c r="O223" s="2292"/>
      <c r="P223" s="2292"/>
      <c r="Q223" s="2292"/>
      <c r="R223" s="2293"/>
      <c r="S223" s="2281">
        <v>0</v>
      </c>
      <c r="T223" s="2281"/>
      <c r="U223" s="2281"/>
      <c r="V223" s="2281"/>
      <c r="W223" s="2281"/>
      <c r="X223" s="2281"/>
      <c r="Y223" s="2281"/>
      <c r="Z223" s="2281"/>
      <c r="AA223" s="2281">
        <v>0</v>
      </c>
      <c r="AB223" s="2281"/>
      <c r="AC223" s="2281"/>
      <c r="AD223" s="2281"/>
      <c r="AE223" s="2281"/>
      <c r="AF223" s="2281"/>
      <c r="AG223" s="2281"/>
      <c r="AH223" s="2281"/>
      <c r="AI223" s="2281"/>
      <c r="AJ223" s="2281">
        <v>0</v>
      </c>
      <c r="AK223" s="2281"/>
      <c r="AL223" s="2281"/>
      <c r="AM223" s="2281"/>
      <c r="AN223" s="2281"/>
      <c r="AO223" s="2281"/>
      <c r="AP223" s="2281"/>
      <c r="AQ223" s="2281"/>
      <c r="AR223" s="2281">
        <v>0</v>
      </c>
      <c r="AS223" s="2281"/>
      <c r="AT223" s="2281"/>
      <c r="AU223" s="2281"/>
      <c r="AV223" s="2281"/>
      <c r="AW223" s="2281"/>
      <c r="AX223" s="2281"/>
      <c r="AY223" s="2281"/>
      <c r="AZ223" s="2281">
        <v>0</v>
      </c>
      <c r="BA223" s="2281"/>
      <c r="BB223" s="2281"/>
      <c r="BC223" s="2281"/>
      <c r="BD223" s="2281"/>
      <c r="BE223" s="2281"/>
      <c r="BF223" s="2281"/>
      <c r="BG223" s="2281"/>
      <c r="BH223" s="2281"/>
      <c r="BI223" s="2281"/>
      <c r="BJ223" s="2281">
        <v>0</v>
      </c>
      <c r="BK223" s="2281"/>
      <c r="BL223" s="2281"/>
    </row>
    <row r="224" spans="8:64" ht="17.649999999999999" customHeight="1" x14ac:dyDescent="0.2">
      <c r="H224" s="2280" t="s">
        <v>1745</v>
      </c>
      <c r="I224" s="2280"/>
      <c r="J224" s="2280"/>
      <c r="K224" s="2280"/>
      <c r="L224" s="2280"/>
      <c r="M224" s="2280"/>
      <c r="N224" s="2281">
        <v>0</v>
      </c>
      <c r="O224" s="2281"/>
      <c r="P224" s="2281"/>
      <c r="Q224" s="2281"/>
      <c r="R224" s="2281"/>
      <c r="S224" s="2281">
        <v>0</v>
      </c>
      <c r="T224" s="2281"/>
      <c r="U224" s="2281"/>
      <c r="V224" s="2281"/>
      <c r="W224" s="2281"/>
      <c r="X224" s="2281"/>
      <c r="Y224" s="2281"/>
      <c r="Z224" s="2281"/>
      <c r="AA224" s="2281">
        <v>0</v>
      </c>
      <c r="AB224" s="2281"/>
      <c r="AC224" s="2281"/>
      <c r="AD224" s="2281"/>
      <c r="AE224" s="2281"/>
      <c r="AF224" s="2281"/>
      <c r="AG224" s="2281"/>
      <c r="AH224" s="2281"/>
      <c r="AI224" s="2281"/>
      <c r="AJ224" s="2281">
        <v>0</v>
      </c>
      <c r="AK224" s="2281"/>
      <c r="AL224" s="2281"/>
      <c r="AM224" s="2281"/>
      <c r="AN224" s="2281"/>
      <c r="AO224" s="2281"/>
      <c r="AP224" s="2281"/>
      <c r="AQ224" s="2281"/>
      <c r="AR224" s="2281">
        <v>0</v>
      </c>
      <c r="AS224" s="2281"/>
      <c r="AT224" s="2281"/>
      <c r="AU224" s="2281"/>
      <c r="AV224" s="2281"/>
      <c r="AW224" s="2281"/>
      <c r="AX224" s="2281"/>
      <c r="AY224" s="2281"/>
      <c r="AZ224" s="2281">
        <v>0</v>
      </c>
      <c r="BA224" s="2281"/>
      <c r="BB224" s="2281"/>
      <c r="BC224" s="2281"/>
      <c r="BD224" s="2281"/>
      <c r="BE224" s="2281"/>
      <c r="BF224" s="2281"/>
      <c r="BG224" s="2281"/>
      <c r="BH224" s="2281"/>
      <c r="BI224" s="2281"/>
      <c r="BJ224" s="2281">
        <v>0</v>
      </c>
      <c r="BK224" s="2281"/>
      <c r="BL224" s="2281"/>
    </row>
    <row r="225" spans="8:64" ht="24.95" customHeight="1" x14ac:dyDescent="0.2">
      <c r="H225" s="2280" t="s">
        <v>1746</v>
      </c>
      <c r="I225" s="2280"/>
      <c r="J225" s="2280"/>
      <c r="K225" s="2280"/>
      <c r="L225" s="2280"/>
      <c r="M225" s="2280"/>
      <c r="N225" s="2281">
        <v>0</v>
      </c>
      <c r="O225" s="2281"/>
      <c r="P225" s="2281"/>
      <c r="Q225" s="2281"/>
      <c r="R225" s="2281"/>
      <c r="S225" s="2281">
        <v>0</v>
      </c>
      <c r="T225" s="2281"/>
      <c r="U225" s="2281"/>
      <c r="V225" s="2281"/>
      <c r="W225" s="2281"/>
      <c r="X225" s="2281"/>
      <c r="Y225" s="2281"/>
      <c r="Z225" s="2281"/>
      <c r="AA225" s="2281">
        <v>0</v>
      </c>
      <c r="AB225" s="2281"/>
      <c r="AC225" s="2281"/>
      <c r="AD225" s="2281"/>
      <c r="AE225" s="2281"/>
      <c r="AF225" s="2281"/>
      <c r="AG225" s="2281"/>
      <c r="AH225" s="2281"/>
      <c r="AI225" s="2281"/>
      <c r="AJ225" s="2281">
        <v>0</v>
      </c>
      <c r="AK225" s="2281"/>
      <c r="AL225" s="2281"/>
      <c r="AM225" s="2281"/>
      <c r="AN225" s="2281"/>
      <c r="AO225" s="2281"/>
      <c r="AP225" s="2281"/>
      <c r="AQ225" s="2281"/>
      <c r="AR225" s="2281">
        <v>0</v>
      </c>
      <c r="AS225" s="2281"/>
      <c r="AT225" s="2281"/>
      <c r="AU225" s="2281"/>
      <c r="AV225" s="2281"/>
      <c r="AW225" s="2281"/>
      <c r="AX225" s="2281"/>
      <c r="AY225" s="2281"/>
      <c r="AZ225" s="2281">
        <v>0</v>
      </c>
      <c r="BA225" s="2281"/>
      <c r="BB225" s="2281"/>
      <c r="BC225" s="2281"/>
      <c r="BD225" s="2281"/>
      <c r="BE225" s="2281"/>
      <c r="BF225" s="2281"/>
      <c r="BG225" s="2281"/>
      <c r="BH225" s="2281"/>
      <c r="BI225" s="2281"/>
      <c r="BJ225" s="2281">
        <v>0</v>
      </c>
      <c r="BK225" s="2281"/>
      <c r="BL225" s="2281"/>
    </row>
    <row r="226" spans="8:64" ht="16.899999999999999" customHeight="1" x14ac:dyDescent="0.2">
      <c r="H226" s="2280" t="s">
        <v>1747</v>
      </c>
      <c r="I226" s="2280"/>
      <c r="J226" s="2280"/>
      <c r="K226" s="2280"/>
      <c r="L226" s="2280"/>
      <c r="M226" s="2280"/>
      <c r="N226" s="2281">
        <v>0</v>
      </c>
      <c r="O226" s="2281"/>
      <c r="P226" s="2281"/>
      <c r="Q226" s="2281"/>
      <c r="R226" s="2281"/>
      <c r="S226" s="2281">
        <v>0</v>
      </c>
      <c r="T226" s="2281"/>
      <c r="U226" s="2281"/>
      <c r="V226" s="2281"/>
      <c r="W226" s="2281"/>
      <c r="X226" s="2281"/>
      <c r="Y226" s="2281"/>
      <c r="Z226" s="2281"/>
      <c r="AA226" s="2281">
        <v>0</v>
      </c>
      <c r="AB226" s="2281"/>
      <c r="AC226" s="2281"/>
      <c r="AD226" s="2281"/>
      <c r="AE226" s="2281"/>
      <c r="AF226" s="2281"/>
      <c r="AG226" s="2281"/>
      <c r="AH226" s="2281"/>
      <c r="AI226" s="2281"/>
      <c r="AJ226" s="2281">
        <v>0</v>
      </c>
      <c r="AK226" s="2281"/>
      <c r="AL226" s="2281"/>
      <c r="AM226" s="2281"/>
      <c r="AN226" s="2281"/>
      <c r="AO226" s="2281"/>
      <c r="AP226" s="2281"/>
      <c r="AQ226" s="2281"/>
      <c r="AR226" s="2281">
        <v>0</v>
      </c>
      <c r="AS226" s="2281"/>
      <c r="AT226" s="2281"/>
      <c r="AU226" s="2281"/>
      <c r="AV226" s="2281"/>
      <c r="AW226" s="2281"/>
      <c r="AX226" s="2281"/>
      <c r="AY226" s="2281"/>
      <c r="AZ226" s="2281">
        <v>0</v>
      </c>
      <c r="BA226" s="2281"/>
      <c r="BB226" s="2281"/>
      <c r="BC226" s="2281"/>
      <c r="BD226" s="2281"/>
      <c r="BE226" s="2281"/>
      <c r="BF226" s="2281"/>
      <c r="BG226" s="2281"/>
      <c r="BH226" s="2281"/>
      <c r="BI226" s="2281"/>
      <c r="BJ226" s="2281">
        <v>0</v>
      </c>
      <c r="BK226" s="2281"/>
      <c r="BL226" s="2281"/>
    </row>
    <row r="227" spans="8:64" ht="17.649999999999999" customHeight="1" x14ac:dyDescent="0.2">
      <c r="H227" s="2280" t="s">
        <v>1748</v>
      </c>
      <c r="I227" s="2280"/>
      <c r="J227" s="2280"/>
      <c r="K227" s="2280"/>
      <c r="L227" s="2280"/>
      <c r="M227" s="2280"/>
      <c r="N227" s="2281">
        <v>0</v>
      </c>
      <c r="O227" s="2281"/>
      <c r="P227" s="2281"/>
      <c r="Q227" s="2281"/>
      <c r="R227" s="2281"/>
      <c r="S227" s="2281">
        <v>0</v>
      </c>
      <c r="T227" s="2281"/>
      <c r="U227" s="2281"/>
      <c r="V227" s="2281"/>
      <c r="W227" s="2281"/>
      <c r="X227" s="2281"/>
      <c r="Y227" s="2281"/>
      <c r="Z227" s="2281"/>
      <c r="AA227" s="2281">
        <v>0</v>
      </c>
      <c r="AB227" s="2281"/>
      <c r="AC227" s="2281"/>
      <c r="AD227" s="2281"/>
      <c r="AE227" s="2281"/>
      <c r="AF227" s="2281"/>
      <c r="AG227" s="2281"/>
      <c r="AH227" s="2281"/>
      <c r="AI227" s="2281"/>
      <c r="AJ227" s="2281">
        <v>0</v>
      </c>
      <c r="AK227" s="2281"/>
      <c r="AL227" s="2281"/>
      <c r="AM227" s="2281"/>
      <c r="AN227" s="2281"/>
      <c r="AO227" s="2281"/>
      <c r="AP227" s="2281"/>
      <c r="AQ227" s="2281"/>
      <c r="AR227" s="2281">
        <v>0</v>
      </c>
      <c r="AS227" s="2281"/>
      <c r="AT227" s="2281"/>
      <c r="AU227" s="2281"/>
      <c r="AV227" s="2281"/>
      <c r="AW227" s="2281"/>
      <c r="AX227" s="2281"/>
      <c r="AY227" s="2281"/>
      <c r="AZ227" s="2281">
        <v>0</v>
      </c>
      <c r="BA227" s="2281"/>
      <c r="BB227" s="2281"/>
      <c r="BC227" s="2281"/>
      <c r="BD227" s="2281"/>
      <c r="BE227" s="2281"/>
      <c r="BF227" s="2281"/>
      <c r="BG227" s="2281"/>
      <c r="BH227" s="2281"/>
      <c r="BI227" s="2281"/>
      <c r="BJ227" s="2281">
        <v>0</v>
      </c>
      <c r="BK227" s="2281"/>
      <c r="BL227" s="2281"/>
    </row>
    <row r="228" spans="8:64" ht="17.649999999999999" customHeight="1" x14ac:dyDescent="0.2">
      <c r="H228" s="2280" t="s">
        <v>540</v>
      </c>
      <c r="I228" s="2280"/>
      <c r="J228" s="2280"/>
      <c r="K228" s="2280"/>
      <c r="L228" s="2280"/>
      <c r="M228" s="2280"/>
      <c r="N228" s="2291"/>
      <c r="O228" s="2292"/>
      <c r="P228" s="2292"/>
      <c r="Q228" s="2292"/>
      <c r="R228" s="2293"/>
      <c r="S228" s="2281">
        <v>0</v>
      </c>
      <c r="T228" s="2281"/>
      <c r="U228" s="2281"/>
      <c r="V228" s="2281"/>
      <c r="W228" s="2281"/>
      <c r="X228" s="2281"/>
      <c r="Y228" s="2281"/>
      <c r="Z228" s="2281"/>
      <c r="AA228" s="2281">
        <v>0</v>
      </c>
      <c r="AB228" s="2281"/>
      <c r="AC228" s="2281"/>
      <c r="AD228" s="2281"/>
      <c r="AE228" s="2281"/>
      <c r="AF228" s="2281"/>
      <c r="AG228" s="2281"/>
      <c r="AH228" s="2281"/>
      <c r="AI228" s="2281"/>
      <c r="AJ228" s="2281">
        <v>0</v>
      </c>
      <c r="AK228" s="2281"/>
      <c r="AL228" s="2281"/>
      <c r="AM228" s="2281"/>
      <c r="AN228" s="2281"/>
      <c r="AO228" s="2281"/>
      <c r="AP228" s="2281"/>
      <c r="AQ228" s="2281"/>
      <c r="AR228" s="2281">
        <v>0</v>
      </c>
      <c r="AS228" s="2281"/>
      <c r="AT228" s="2281"/>
      <c r="AU228" s="2281"/>
      <c r="AV228" s="2281"/>
      <c r="AW228" s="2281"/>
      <c r="AX228" s="2281"/>
      <c r="AY228" s="2281"/>
      <c r="AZ228" s="2281">
        <v>0</v>
      </c>
      <c r="BA228" s="2281"/>
      <c r="BB228" s="2281"/>
      <c r="BC228" s="2281"/>
      <c r="BD228" s="2281"/>
      <c r="BE228" s="2281"/>
      <c r="BF228" s="2281"/>
      <c r="BG228" s="2281"/>
      <c r="BH228" s="2281"/>
      <c r="BI228" s="2281"/>
      <c r="BJ228" s="2281">
        <v>0</v>
      </c>
      <c r="BK228" s="2281"/>
      <c r="BL228" s="2281"/>
    </row>
    <row r="229" spans="8:64" ht="16.899999999999999" customHeight="1" x14ac:dyDescent="0.2">
      <c r="H229" s="2294" t="s">
        <v>570</v>
      </c>
      <c r="I229" s="2294"/>
      <c r="J229" s="2294"/>
      <c r="K229" s="2294"/>
      <c r="L229" s="2294"/>
      <c r="M229" s="2294"/>
      <c r="N229" s="2295">
        <v>0</v>
      </c>
      <c r="O229" s="2295"/>
      <c r="P229" s="2295"/>
      <c r="Q229" s="2295"/>
      <c r="R229" s="2295"/>
      <c r="S229" s="2295">
        <v>0</v>
      </c>
      <c r="T229" s="2295"/>
      <c r="U229" s="2295"/>
      <c r="V229" s="2295"/>
      <c r="W229" s="2295"/>
      <c r="X229" s="2295"/>
      <c r="Y229" s="2295"/>
      <c r="Z229" s="2295"/>
      <c r="AA229" s="2295">
        <v>0</v>
      </c>
      <c r="AB229" s="2295"/>
      <c r="AC229" s="2295"/>
      <c r="AD229" s="2295"/>
      <c r="AE229" s="2295"/>
      <c r="AF229" s="2295"/>
      <c r="AG229" s="2295"/>
      <c r="AH229" s="2295"/>
      <c r="AI229" s="2295"/>
      <c r="AJ229" s="2295">
        <v>0</v>
      </c>
      <c r="AK229" s="2295"/>
      <c r="AL229" s="2295"/>
      <c r="AM229" s="2295"/>
      <c r="AN229" s="2295"/>
      <c r="AO229" s="2295"/>
      <c r="AP229" s="2295"/>
      <c r="AQ229" s="2295"/>
      <c r="AR229" s="2295">
        <v>0</v>
      </c>
      <c r="AS229" s="2295"/>
      <c r="AT229" s="2295"/>
      <c r="AU229" s="2295"/>
      <c r="AV229" s="2295"/>
      <c r="AW229" s="2295"/>
      <c r="AX229" s="2295"/>
      <c r="AY229" s="2295"/>
      <c r="AZ229" s="2295">
        <v>0</v>
      </c>
      <c r="BA229" s="2295"/>
      <c r="BB229" s="2295"/>
      <c r="BC229" s="2295"/>
      <c r="BD229" s="2295"/>
      <c r="BE229" s="2295"/>
      <c r="BF229" s="2295"/>
      <c r="BG229" s="2295"/>
      <c r="BH229" s="2295"/>
      <c r="BI229" s="2295"/>
      <c r="BJ229" s="2295">
        <v>0</v>
      </c>
      <c r="BK229" s="2295"/>
      <c r="BL229" s="2295"/>
    </row>
    <row r="230" spans="8:64" ht="17.649999999999999" customHeight="1" x14ac:dyDescent="0.2">
      <c r="H230" s="2280" t="s">
        <v>1750</v>
      </c>
      <c r="I230" s="2280"/>
      <c r="J230" s="2280"/>
      <c r="K230" s="2280"/>
      <c r="L230" s="2280"/>
      <c r="M230" s="2280"/>
      <c r="N230" s="2281">
        <v>0</v>
      </c>
      <c r="O230" s="2281"/>
      <c r="P230" s="2281"/>
      <c r="Q230" s="2281"/>
      <c r="R230" s="2281"/>
      <c r="S230" s="2281">
        <v>0</v>
      </c>
      <c r="T230" s="2281"/>
      <c r="U230" s="2281"/>
      <c r="V230" s="2281"/>
      <c r="W230" s="2281"/>
      <c r="X230" s="2281"/>
      <c r="Y230" s="2281"/>
      <c r="Z230" s="2281"/>
      <c r="AA230" s="2281">
        <v>0</v>
      </c>
      <c r="AB230" s="2281"/>
      <c r="AC230" s="2281"/>
      <c r="AD230" s="2281"/>
      <c r="AE230" s="2281"/>
      <c r="AF230" s="2281"/>
      <c r="AG230" s="2281"/>
      <c r="AH230" s="2281"/>
      <c r="AI230" s="2281"/>
      <c r="AJ230" s="2281">
        <v>0</v>
      </c>
      <c r="AK230" s="2281"/>
      <c r="AL230" s="2281"/>
      <c r="AM230" s="2281"/>
      <c r="AN230" s="2281"/>
      <c r="AO230" s="2281"/>
      <c r="AP230" s="2281"/>
      <c r="AQ230" s="2281"/>
      <c r="AR230" s="2281">
        <v>0</v>
      </c>
      <c r="AS230" s="2281"/>
      <c r="AT230" s="2281"/>
      <c r="AU230" s="2281"/>
      <c r="AV230" s="2281"/>
      <c r="AW230" s="2281"/>
      <c r="AX230" s="2281"/>
      <c r="AY230" s="2281"/>
      <c r="AZ230" s="2281">
        <v>0</v>
      </c>
      <c r="BA230" s="2281"/>
      <c r="BB230" s="2281"/>
      <c r="BC230" s="2281"/>
      <c r="BD230" s="2281"/>
      <c r="BE230" s="2281"/>
      <c r="BF230" s="2281"/>
      <c r="BG230" s="2281"/>
      <c r="BH230" s="2281"/>
      <c r="BI230" s="2281"/>
      <c r="BJ230" s="2281">
        <v>0</v>
      </c>
      <c r="BK230" s="2281"/>
      <c r="BL230" s="2281"/>
    </row>
    <row r="231" spans="8:64" ht="17.649999999999999" customHeight="1" x14ac:dyDescent="0.2">
      <c r="H231" s="2282" t="s">
        <v>1751</v>
      </c>
      <c r="I231" s="2282"/>
      <c r="J231" s="2282"/>
      <c r="K231" s="2282"/>
      <c r="L231" s="2282"/>
      <c r="M231" s="2282"/>
      <c r="N231" s="2283">
        <v>0</v>
      </c>
      <c r="O231" s="2283"/>
      <c r="P231" s="2283"/>
      <c r="Q231" s="2283"/>
      <c r="R231" s="2283"/>
      <c r="S231" s="2283">
        <v>0</v>
      </c>
      <c r="T231" s="2283"/>
      <c r="U231" s="2283"/>
      <c r="V231" s="2283"/>
      <c r="W231" s="2283"/>
      <c r="X231" s="2283"/>
      <c r="Y231" s="2283"/>
      <c r="Z231" s="2283"/>
      <c r="AA231" s="2283">
        <v>0</v>
      </c>
      <c r="AB231" s="2283"/>
      <c r="AC231" s="2283"/>
      <c r="AD231" s="2283"/>
      <c r="AE231" s="2283"/>
      <c r="AF231" s="2283"/>
      <c r="AG231" s="2283"/>
      <c r="AH231" s="2283"/>
      <c r="AI231" s="2283"/>
      <c r="AJ231" s="2283">
        <v>0</v>
      </c>
      <c r="AK231" s="2283"/>
      <c r="AL231" s="2283"/>
      <c r="AM231" s="2283"/>
      <c r="AN231" s="2283"/>
      <c r="AO231" s="2283"/>
      <c r="AP231" s="2283"/>
      <c r="AQ231" s="2283"/>
      <c r="AR231" s="2283">
        <v>0</v>
      </c>
      <c r="AS231" s="2283"/>
      <c r="AT231" s="2283"/>
      <c r="AU231" s="2283"/>
      <c r="AV231" s="2283"/>
      <c r="AW231" s="2283"/>
      <c r="AX231" s="2283"/>
      <c r="AY231" s="2283"/>
      <c r="AZ231" s="2283">
        <v>0</v>
      </c>
      <c r="BA231" s="2283"/>
      <c r="BB231" s="2283"/>
      <c r="BC231" s="2283"/>
      <c r="BD231" s="2283"/>
      <c r="BE231" s="2283"/>
      <c r="BF231" s="2283"/>
      <c r="BG231" s="2283"/>
      <c r="BH231" s="2283"/>
      <c r="BI231" s="2283"/>
      <c r="BJ231" s="2283">
        <v>0</v>
      </c>
      <c r="BK231" s="2283"/>
      <c r="BL231" s="2283"/>
    </row>
    <row r="232" spans="8:64" ht="5.0999999999999996" customHeight="1" x14ac:dyDescent="0.2">
      <c r="H232" s="1326"/>
      <c r="I232" s="1326"/>
      <c r="J232" s="1326"/>
      <c r="K232" s="1326"/>
      <c r="L232" s="1326"/>
      <c r="M232" s="1326"/>
      <c r="N232" s="1326"/>
      <c r="O232" s="1326"/>
      <c r="P232" s="1326"/>
      <c r="Q232" s="1326"/>
      <c r="R232" s="1326"/>
      <c r="S232" s="1326"/>
      <c r="T232" s="1326"/>
      <c r="U232" s="1326"/>
      <c r="V232" s="1326"/>
      <c r="W232" s="1326"/>
      <c r="X232" s="1326"/>
      <c r="Y232" s="1326"/>
      <c r="Z232" s="1326"/>
      <c r="AA232" s="1326"/>
      <c r="AB232" s="1326"/>
      <c r="AC232" s="1326"/>
      <c r="AD232" s="1326"/>
      <c r="AE232" s="1326"/>
      <c r="AF232" s="1326"/>
      <c r="AG232" s="1326"/>
      <c r="AH232" s="1326"/>
      <c r="AI232" s="1326"/>
      <c r="AJ232" s="1326"/>
      <c r="AK232" s="1326"/>
      <c r="AL232" s="1326"/>
      <c r="AM232" s="1326"/>
      <c r="AN232" s="1326"/>
      <c r="AO232" s="1326"/>
      <c r="AP232" s="1326"/>
      <c r="AQ232" s="1326"/>
      <c r="AR232" s="1326"/>
      <c r="AS232" s="1326"/>
      <c r="AT232" s="1326"/>
      <c r="AU232" s="1326"/>
      <c r="AV232" s="1326"/>
      <c r="AW232" s="1326"/>
      <c r="AX232" s="1326"/>
      <c r="AY232" s="1326"/>
      <c r="AZ232" s="1326"/>
      <c r="BA232" s="1326"/>
      <c r="BB232" s="1326"/>
      <c r="BC232" s="1326"/>
      <c r="BD232" s="1326"/>
      <c r="BE232" s="1326"/>
      <c r="BF232" s="1326"/>
      <c r="BG232" s="1326"/>
      <c r="BH232" s="1326"/>
      <c r="BI232" s="1326"/>
      <c r="BJ232" s="1326"/>
      <c r="BK232" s="1326"/>
      <c r="BL232" s="1326"/>
    </row>
    <row r="233" spans="8:64" ht="17.649999999999999" customHeight="1" x14ac:dyDescent="0.2">
      <c r="H233" s="2273" t="s">
        <v>1752</v>
      </c>
      <c r="I233" s="2273"/>
      <c r="J233" s="2273"/>
      <c r="K233" s="2273"/>
      <c r="L233" s="2273"/>
      <c r="M233" s="2273"/>
      <c r="N233" s="2273"/>
      <c r="O233" s="2273"/>
      <c r="P233" s="2273"/>
      <c r="Q233" s="2273"/>
      <c r="R233" s="2273"/>
      <c r="S233" s="2273"/>
      <c r="T233" s="2273"/>
      <c r="U233" s="2273"/>
      <c r="V233" s="2273"/>
      <c r="W233" s="2273"/>
      <c r="X233" s="2273"/>
      <c r="Y233" s="2273"/>
      <c r="Z233" s="2273"/>
      <c r="AA233" s="2273"/>
      <c r="AB233" s="2273"/>
      <c r="AC233" s="2273"/>
      <c r="AD233" s="2273"/>
      <c r="AE233" s="2273"/>
      <c r="AF233" s="2273"/>
      <c r="AG233" s="2273"/>
      <c r="AH233" s="2273"/>
      <c r="AI233" s="2273"/>
      <c r="AJ233" s="2273"/>
      <c r="AK233" s="2273"/>
      <c r="AL233" s="2273"/>
      <c r="AM233" s="2273"/>
      <c r="AN233" s="2273"/>
      <c r="AO233" s="2273"/>
      <c r="AP233" s="2273"/>
      <c r="AQ233" s="2273"/>
      <c r="AR233" s="2273"/>
      <c r="AS233" s="2273"/>
      <c r="AT233" s="2273"/>
      <c r="AU233" s="2273"/>
      <c r="AV233" s="2273"/>
      <c r="AW233" s="2273"/>
      <c r="AX233" s="2273"/>
      <c r="AY233" s="2273"/>
      <c r="AZ233" s="2273"/>
      <c r="BA233" s="2273"/>
      <c r="BB233" s="2273"/>
      <c r="BC233" s="2273"/>
      <c r="BD233" s="2273"/>
      <c r="BE233" s="2273"/>
      <c r="BF233" s="2273"/>
      <c r="BG233" s="2273"/>
      <c r="BH233" s="2273"/>
      <c r="BI233" s="2273"/>
      <c r="BJ233" s="2273"/>
      <c r="BK233" s="2273"/>
      <c r="BL233" s="2273"/>
    </row>
    <row r="234" spans="8:64" ht="17.649999999999999" customHeight="1" x14ac:dyDescent="0.2">
      <c r="H234" s="2273" t="s">
        <v>1753</v>
      </c>
      <c r="I234" s="2273"/>
      <c r="J234" s="2273"/>
      <c r="K234" s="2273"/>
      <c r="L234" s="2273"/>
      <c r="M234" s="2273"/>
      <c r="N234" s="2273"/>
      <c r="O234" s="2273"/>
      <c r="P234" s="2273"/>
      <c r="Q234" s="2273"/>
      <c r="R234" s="2273"/>
      <c r="S234" s="2273"/>
      <c r="T234" s="2273"/>
      <c r="U234" s="2273"/>
      <c r="V234" s="2273"/>
      <c r="W234" s="2273"/>
      <c r="X234" s="2273"/>
      <c r="Y234" s="2273"/>
      <c r="Z234" s="2273"/>
      <c r="AA234" s="2273"/>
      <c r="AB234" s="2273"/>
      <c r="AC234" s="2273"/>
      <c r="AD234" s="2273"/>
      <c r="AE234" s="2273"/>
      <c r="AF234" s="2273"/>
      <c r="AG234" s="2273"/>
      <c r="AH234" s="2273"/>
      <c r="AI234" s="2273"/>
      <c r="AJ234" s="2273"/>
      <c r="AK234" s="2273"/>
      <c r="AL234" s="2273"/>
      <c r="AM234" s="2273"/>
      <c r="AN234" s="2273"/>
      <c r="AO234" s="2273"/>
      <c r="AP234" s="2273"/>
      <c r="AQ234" s="2273"/>
      <c r="AR234" s="2273"/>
      <c r="AS234" s="2273"/>
      <c r="AT234" s="2273"/>
      <c r="AU234" s="2273"/>
      <c r="AV234" s="2273"/>
      <c r="AW234" s="2273"/>
      <c r="AX234" s="2273"/>
      <c r="AY234" s="2273"/>
      <c r="AZ234" s="2273"/>
      <c r="BA234" s="2273"/>
      <c r="BB234" s="2273"/>
      <c r="BC234" s="2273"/>
      <c r="BD234" s="2273"/>
      <c r="BE234" s="2273"/>
      <c r="BF234" s="2273"/>
      <c r="BG234" s="2273"/>
      <c r="BH234" s="2273"/>
      <c r="BI234" s="2273"/>
      <c r="BJ234" s="2273"/>
      <c r="BK234" s="2273"/>
      <c r="BL234" s="2273"/>
    </row>
    <row r="235" spans="8:64" ht="16.899999999999999" customHeight="1" x14ac:dyDescent="0.2">
      <c r="H235" s="2273" t="s">
        <v>1754</v>
      </c>
      <c r="I235" s="2273"/>
      <c r="J235" s="2273"/>
      <c r="K235" s="2273"/>
      <c r="L235" s="2273"/>
      <c r="M235" s="2273"/>
      <c r="N235" s="2273"/>
      <c r="O235" s="2273"/>
      <c r="P235" s="2273"/>
      <c r="Q235" s="2273"/>
      <c r="R235" s="2273"/>
      <c r="S235" s="2273"/>
      <c r="T235" s="2273"/>
      <c r="U235" s="2273"/>
      <c r="V235" s="2273"/>
      <c r="W235" s="2273"/>
      <c r="X235" s="2273"/>
      <c r="Y235" s="2273"/>
      <c r="Z235" s="2273"/>
      <c r="AA235" s="2273"/>
      <c r="AB235" s="2273"/>
      <c r="AC235" s="2273"/>
      <c r="AD235" s="2273"/>
      <c r="AE235" s="2273"/>
      <c r="AF235" s="2273"/>
      <c r="AG235" s="2273"/>
      <c r="AH235" s="2273"/>
      <c r="AI235" s="2273"/>
      <c r="AJ235" s="2273"/>
      <c r="AK235" s="2273"/>
      <c r="AL235" s="2273"/>
      <c r="AM235" s="2273"/>
      <c r="AN235" s="2273"/>
      <c r="AO235" s="2273"/>
      <c r="AP235" s="2273"/>
      <c r="AQ235" s="2273"/>
      <c r="AR235" s="2273"/>
      <c r="AS235" s="2273"/>
      <c r="AT235" s="2273"/>
      <c r="AU235" s="2273"/>
      <c r="AV235" s="2273"/>
      <c r="AW235" s="2273"/>
      <c r="AX235" s="2273"/>
      <c r="AY235" s="2273"/>
      <c r="AZ235" s="2273"/>
      <c r="BA235" s="2273"/>
      <c r="BB235" s="2273"/>
      <c r="BC235" s="2273"/>
      <c r="BD235" s="2273"/>
      <c r="BE235" s="2273"/>
      <c r="BF235" s="2273"/>
      <c r="BG235" s="2273"/>
      <c r="BH235" s="2273"/>
      <c r="BI235" s="2273"/>
      <c r="BJ235" s="2273"/>
      <c r="BK235" s="2273"/>
      <c r="BL235" s="2273"/>
    </row>
    <row r="236" spans="8:64" ht="17.649999999999999" customHeight="1" x14ac:dyDescent="0.2">
      <c r="H236" s="2273" t="s">
        <v>1755</v>
      </c>
      <c r="I236" s="2273"/>
      <c r="J236" s="2273"/>
      <c r="K236" s="2273"/>
      <c r="L236" s="2273"/>
      <c r="M236" s="2273"/>
      <c r="N236" s="2273"/>
      <c r="O236" s="2273"/>
      <c r="P236" s="2273"/>
      <c r="Q236" s="2273"/>
      <c r="R236" s="2273"/>
      <c r="S236" s="2273"/>
      <c r="T236" s="2273"/>
      <c r="U236" s="2273"/>
      <c r="V236" s="2273"/>
      <c r="W236" s="2273"/>
      <c r="X236" s="2273"/>
      <c r="Y236" s="2273"/>
      <c r="Z236" s="2273"/>
      <c r="AA236" s="2273"/>
      <c r="AB236" s="2273"/>
      <c r="AC236" s="2273"/>
      <c r="AD236" s="2273"/>
      <c r="AE236" s="2273"/>
      <c r="AF236" s="2273"/>
      <c r="AG236" s="2273"/>
      <c r="AH236" s="2273"/>
      <c r="AI236" s="2273"/>
      <c r="AJ236" s="2273"/>
      <c r="AK236" s="2273"/>
      <c r="AL236" s="2273"/>
      <c r="AM236" s="2273"/>
      <c r="AN236" s="2273"/>
      <c r="AO236" s="2273"/>
      <c r="AP236" s="2273"/>
      <c r="AQ236" s="2273"/>
      <c r="AR236" s="2273"/>
      <c r="AS236" s="2273"/>
      <c r="AT236" s="2273"/>
      <c r="AU236" s="2273"/>
      <c r="AV236" s="2273"/>
      <c r="AW236" s="2273"/>
      <c r="AX236" s="2273"/>
      <c r="AY236" s="2273"/>
      <c r="AZ236" s="2273"/>
      <c r="BA236" s="2273"/>
      <c r="BB236" s="2273"/>
      <c r="BC236" s="2273"/>
      <c r="BD236" s="2273"/>
      <c r="BE236" s="2273"/>
      <c r="BF236" s="2273"/>
      <c r="BG236" s="2273"/>
      <c r="BH236" s="2273"/>
      <c r="BI236" s="2273"/>
      <c r="BJ236" s="2273"/>
      <c r="BK236" s="2273"/>
      <c r="BL236" s="2273"/>
    </row>
    <row r="237" spans="8:64" ht="17.649999999999999" customHeight="1" x14ac:dyDescent="0.2">
      <c r="H237" s="2273" t="s">
        <v>1756</v>
      </c>
      <c r="I237" s="2273"/>
      <c r="J237" s="2273"/>
      <c r="K237" s="2273"/>
      <c r="L237" s="2273"/>
      <c r="M237" s="2273"/>
      <c r="N237" s="2273"/>
      <c r="O237" s="2273"/>
      <c r="P237" s="2273"/>
      <c r="Q237" s="2273"/>
      <c r="R237" s="2273"/>
      <c r="S237" s="2273"/>
      <c r="T237" s="2273"/>
      <c r="U237" s="2273"/>
      <c r="V237" s="2273"/>
      <c r="W237" s="2273"/>
      <c r="X237" s="2273"/>
      <c r="Y237" s="2273"/>
      <c r="Z237" s="2273"/>
      <c r="AA237" s="2273"/>
      <c r="AB237" s="2273"/>
      <c r="AC237" s="2273"/>
      <c r="AD237" s="2273"/>
      <c r="AE237" s="2273"/>
      <c r="AF237" s="2273"/>
      <c r="AG237" s="2273"/>
      <c r="AH237" s="2273"/>
      <c r="AI237" s="2273"/>
      <c r="AJ237" s="2273"/>
      <c r="AK237" s="2273"/>
      <c r="AL237" s="2273"/>
      <c r="AM237" s="2273"/>
      <c r="AN237" s="2273"/>
      <c r="AO237" s="2273"/>
      <c r="AP237" s="2273"/>
      <c r="AQ237" s="2273"/>
      <c r="AR237" s="2273"/>
      <c r="AS237" s="2273"/>
      <c r="AT237" s="2273"/>
      <c r="AU237" s="2273"/>
      <c r="AV237" s="2273"/>
      <c r="AW237" s="2273"/>
      <c r="AX237" s="2273"/>
      <c r="AY237" s="2273"/>
      <c r="AZ237" s="2273"/>
      <c r="BA237" s="2273"/>
      <c r="BB237" s="2273"/>
      <c r="BC237" s="2273"/>
      <c r="BD237" s="2273"/>
      <c r="BE237" s="2273"/>
      <c r="BF237" s="2273"/>
      <c r="BG237" s="2273"/>
      <c r="BH237" s="2273"/>
      <c r="BI237" s="2273"/>
      <c r="BJ237" s="2273"/>
      <c r="BK237" s="2273"/>
      <c r="BL237" s="2273"/>
    </row>
    <row r="238" spans="8:64" ht="8.1" customHeight="1" x14ac:dyDescent="0.2"/>
    <row r="239" spans="8:64" ht="17.649999999999999" customHeight="1" x14ac:dyDescent="0.2">
      <c r="H239" s="2288" t="s">
        <v>1757</v>
      </c>
      <c r="I239" s="2288"/>
      <c r="J239" s="2288"/>
      <c r="K239" s="2288"/>
      <c r="L239" s="2288"/>
      <c r="M239" s="2288"/>
      <c r="N239" s="2288"/>
      <c r="O239" s="2288"/>
      <c r="P239" s="2288"/>
      <c r="Q239" s="2288"/>
      <c r="R239" s="2288"/>
      <c r="S239" s="2288"/>
      <c r="T239" s="2288"/>
      <c r="U239" s="2288"/>
      <c r="V239" s="2288"/>
      <c r="W239" s="2288"/>
      <c r="X239" s="2288"/>
      <c r="Y239" s="2288"/>
      <c r="Z239" s="2288"/>
      <c r="AA239" s="2288"/>
      <c r="AB239" s="2288"/>
      <c r="AC239" s="2288"/>
      <c r="AD239" s="2288"/>
      <c r="AE239" s="2288"/>
      <c r="AF239" s="2288"/>
      <c r="AG239" s="2288"/>
      <c r="AH239" s="2288"/>
      <c r="AI239" s="2288"/>
      <c r="AJ239" s="2288"/>
      <c r="AK239" s="2288"/>
      <c r="AL239" s="2288"/>
      <c r="AM239" s="2288"/>
      <c r="AN239" s="2288"/>
      <c r="AO239" s="2288"/>
      <c r="AP239" s="2288"/>
      <c r="AQ239" s="2288"/>
      <c r="AR239" s="2288"/>
      <c r="AS239" s="2288"/>
      <c r="AT239" s="2288"/>
      <c r="AU239" s="2288"/>
      <c r="AV239" s="2288"/>
      <c r="AW239" s="2288"/>
      <c r="AX239" s="2288"/>
      <c r="AY239" s="2288"/>
      <c r="AZ239" s="2288"/>
      <c r="BA239" s="2288"/>
      <c r="BB239" s="2288"/>
      <c r="BC239" s="2288"/>
      <c r="BD239" s="2288"/>
      <c r="BE239" s="2288"/>
      <c r="BF239" s="2288"/>
      <c r="BG239" s="2288"/>
      <c r="BH239" s="2288"/>
      <c r="BI239" s="2288"/>
      <c r="BJ239" s="2288"/>
      <c r="BK239" s="2288"/>
      <c r="BL239" s="2288"/>
    </row>
    <row r="240" spans="8:64" ht="8.85" customHeight="1" x14ac:dyDescent="0.2"/>
    <row r="241" spans="8:64" ht="2.85" customHeight="1" x14ac:dyDescent="0.2">
      <c r="H241" s="1325"/>
      <c r="I241" s="1325"/>
      <c r="J241" s="1325"/>
      <c r="K241" s="1325"/>
      <c r="L241" s="1325"/>
      <c r="M241" s="1325"/>
      <c r="N241" s="1325"/>
      <c r="O241" s="1325"/>
      <c r="P241" s="1325"/>
      <c r="Q241" s="1325"/>
      <c r="R241" s="1325"/>
      <c r="S241" s="1325"/>
      <c r="T241" s="1325"/>
      <c r="U241" s="1325"/>
      <c r="V241" s="1325"/>
      <c r="W241" s="1325"/>
      <c r="X241" s="1325"/>
      <c r="Y241" s="1325"/>
      <c r="Z241" s="1325"/>
      <c r="AA241" s="1325"/>
      <c r="AB241" s="1325"/>
      <c r="AC241" s="1325"/>
      <c r="AD241" s="1325"/>
      <c r="AE241" s="1325"/>
      <c r="AF241" s="1325"/>
      <c r="AG241" s="1325"/>
      <c r="AH241" s="1325"/>
      <c r="AI241" s="1325"/>
      <c r="AJ241" s="1325"/>
      <c r="AK241" s="1325"/>
      <c r="AL241" s="1325"/>
      <c r="AM241" s="1325"/>
      <c r="AN241" s="1325"/>
      <c r="AO241" s="1325"/>
      <c r="AP241" s="1325"/>
      <c r="AQ241" s="1325"/>
      <c r="AR241" s="1325"/>
      <c r="AS241" s="1325"/>
      <c r="AT241" s="1325"/>
      <c r="AU241" s="1325"/>
      <c r="AV241" s="1325"/>
      <c r="AW241" s="1325"/>
      <c r="AX241" s="1325"/>
      <c r="AY241" s="1325"/>
      <c r="AZ241" s="1325"/>
      <c r="BA241" s="1325"/>
      <c r="BB241" s="1325"/>
      <c r="BC241" s="1325"/>
      <c r="BD241" s="1325"/>
      <c r="BE241" s="1325"/>
      <c r="BF241" s="1325"/>
      <c r="BG241" s="1325"/>
      <c r="BH241" s="1325"/>
      <c r="BI241" s="1325"/>
      <c r="BJ241" s="1325"/>
      <c r="BK241" s="1325"/>
      <c r="BL241" s="1325"/>
    </row>
    <row r="242" spans="8:64" ht="69.2" customHeight="1" x14ac:dyDescent="0.2">
      <c r="H242" s="2284" t="s">
        <v>569</v>
      </c>
      <c r="I242" s="2284"/>
      <c r="J242" s="2284"/>
      <c r="K242" s="2284"/>
      <c r="L242" s="2284" t="s">
        <v>633</v>
      </c>
      <c r="M242" s="2284"/>
      <c r="N242" s="2284"/>
      <c r="O242" s="2284"/>
      <c r="P242" s="2284" t="s">
        <v>634</v>
      </c>
      <c r="Q242" s="2284"/>
      <c r="R242" s="2284"/>
      <c r="S242" s="2284"/>
      <c r="T242" s="2284"/>
      <c r="U242" s="2284"/>
      <c r="V242" s="2284"/>
      <c r="W242" s="2284"/>
      <c r="X242" s="2284"/>
      <c r="Y242" s="2284" t="s">
        <v>635</v>
      </c>
      <c r="Z242" s="2284"/>
      <c r="AA242" s="2284"/>
      <c r="AB242" s="2284"/>
      <c r="AC242" s="2284"/>
      <c r="AD242" s="2284"/>
      <c r="AE242" s="2284"/>
      <c r="AF242" s="2284" t="s">
        <v>1758</v>
      </c>
      <c r="AG242" s="2284"/>
      <c r="AH242" s="2284"/>
      <c r="AI242" s="2284"/>
      <c r="AJ242" s="2284"/>
      <c r="AK242" s="2284" t="s">
        <v>1759</v>
      </c>
      <c r="AL242" s="2284"/>
      <c r="AM242" s="2284"/>
      <c r="AN242" s="2284"/>
      <c r="AO242" s="2284"/>
      <c r="AP242" s="2284"/>
      <c r="AQ242" s="2284"/>
      <c r="AR242" s="2284"/>
      <c r="AS242" s="2284"/>
      <c r="AT242" s="2284" t="s">
        <v>1136</v>
      </c>
      <c r="AU242" s="2284"/>
      <c r="AV242" s="2284"/>
      <c r="AW242" s="2284"/>
      <c r="AX242" s="2284"/>
      <c r="AY242" s="2284"/>
      <c r="AZ242" s="2284"/>
      <c r="BA242" s="2284" t="s">
        <v>636</v>
      </c>
      <c r="BB242" s="2284"/>
      <c r="BC242" s="2284"/>
      <c r="BD242" s="2284"/>
      <c r="BE242" s="2284"/>
      <c r="BF242" s="2284"/>
      <c r="BG242" s="2284"/>
      <c r="BH242" s="2284"/>
      <c r="BI242" s="2284"/>
      <c r="BJ242" s="2284"/>
      <c r="BK242" s="2284" t="s">
        <v>382</v>
      </c>
      <c r="BL242" s="2284"/>
    </row>
    <row r="243" spans="8:64" ht="17.649999999999999" customHeight="1" x14ac:dyDescent="0.2">
      <c r="H243" s="2294" t="s">
        <v>572</v>
      </c>
      <c r="I243" s="2294"/>
      <c r="J243" s="2294"/>
      <c r="K243" s="2294"/>
      <c r="L243" s="2295">
        <v>0</v>
      </c>
      <c r="M243" s="2295"/>
      <c r="N243" s="2295"/>
      <c r="O243" s="2295"/>
      <c r="P243" s="2295">
        <v>0</v>
      </c>
      <c r="Q243" s="2295"/>
      <c r="R243" s="2295"/>
      <c r="S243" s="2295"/>
      <c r="T243" s="2295"/>
      <c r="U243" s="2295"/>
      <c r="V243" s="2295"/>
      <c r="W243" s="2295"/>
      <c r="X243" s="2295"/>
      <c r="Y243" s="2295">
        <v>0</v>
      </c>
      <c r="Z243" s="2295"/>
      <c r="AA243" s="2295"/>
      <c r="AB243" s="2295"/>
      <c r="AC243" s="2295"/>
      <c r="AD243" s="2295"/>
      <c r="AE243" s="2295"/>
      <c r="AF243" s="2295">
        <v>0</v>
      </c>
      <c r="AG243" s="2295"/>
      <c r="AH243" s="2295"/>
      <c r="AI243" s="2295"/>
      <c r="AJ243" s="2295"/>
      <c r="AK243" s="2295">
        <v>0</v>
      </c>
      <c r="AL243" s="2295"/>
      <c r="AM243" s="2295"/>
      <c r="AN243" s="2295"/>
      <c r="AO243" s="2295"/>
      <c r="AP243" s="2295"/>
      <c r="AQ243" s="2295"/>
      <c r="AR243" s="2295"/>
      <c r="AS243" s="2295"/>
      <c r="AT243" s="2295">
        <v>0</v>
      </c>
      <c r="AU243" s="2295"/>
      <c r="AV243" s="2295"/>
      <c r="AW243" s="2295"/>
      <c r="AX243" s="2295"/>
      <c r="AY243" s="2295"/>
      <c r="AZ243" s="2295"/>
      <c r="BA243" s="2295">
        <v>0</v>
      </c>
      <c r="BB243" s="2295"/>
      <c r="BC243" s="2295"/>
      <c r="BD243" s="2295"/>
      <c r="BE243" s="2295"/>
      <c r="BF243" s="2295"/>
      <c r="BG243" s="2295"/>
      <c r="BH243" s="2295"/>
      <c r="BI243" s="2295"/>
      <c r="BJ243" s="2295"/>
      <c r="BK243" s="2295">
        <v>0</v>
      </c>
      <c r="BL243" s="2295"/>
    </row>
    <row r="244" spans="8:64" ht="17.649999999999999" customHeight="1" x14ac:dyDescent="0.2">
      <c r="H244" s="2280" t="s">
        <v>541</v>
      </c>
      <c r="I244" s="2280"/>
      <c r="J244" s="2280"/>
      <c r="K244" s="2280"/>
      <c r="L244" s="2281">
        <v>0</v>
      </c>
      <c r="M244" s="2281"/>
      <c r="N244" s="2281"/>
      <c r="O244" s="2281"/>
      <c r="P244" s="2281">
        <v>0</v>
      </c>
      <c r="Q244" s="2281"/>
      <c r="R244" s="2281"/>
      <c r="S244" s="2281"/>
      <c r="T244" s="2281"/>
      <c r="U244" s="2281"/>
      <c r="V244" s="2281"/>
      <c r="W244" s="2281"/>
      <c r="X244" s="2281"/>
      <c r="Y244" s="2281">
        <v>0</v>
      </c>
      <c r="Z244" s="2281"/>
      <c r="AA244" s="2281"/>
      <c r="AB244" s="2281"/>
      <c r="AC244" s="2281"/>
      <c r="AD244" s="2281"/>
      <c r="AE244" s="2281"/>
      <c r="AF244" s="2281">
        <v>0</v>
      </c>
      <c r="AG244" s="2281"/>
      <c r="AH244" s="2281"/>
      <c r="AI244" s="2281"/>
      <c r="AJ244" s="2281"/>
      <c r="AK244" s="2281">
        <v>0</v>
      </c>
      <c r="AL244" s="2281"/>
      <c r="AM244" s="2281"/>
      <c r="AN244" s="2281"/>
      <c r="AO244" s="2281"/>
      <c r="AP244" s="2281"/>
      <c r="AQ244" s="2281"/>
      <c r="AR244" s="2281"/>
      <c r="AS244" s="2281"/>
      <c r="AT244" s="2281">
        <v>0</v>
      </c>
      <c r="AU244" s="2281"/>
      <c r="AV244" s="2281"/>
      <c r="AW244" s="2281"/>
      <c r="AX244" s="2281"/>
      <c r="AY244" s="2281"/>
      <c r="AZ244" s="2281"/>
      <c r="BA244" s="2281">
        <v>0</v>
      </c>
      <c r="BB244" s="2281"/>
      <c r="BC244" s="2281"/>
      <c r="BD244" s="2281"/>
      <c r="BE244" s="2281"/>
      <c r="BF244" s="2281"/>
      <c r="BG244" s="2281"/>
      <c r="BH244" s="2281"/>
      <c r="BI244" s="2281"/>
      <c r="BJ244" s="2281"/>
      <c r="BK244" s="2281">
        <v>0</v>
      </c>
      <c r="BL244" s="2281"/>
    </row>
    <row r="245" spans="8:64" ht="16.899999999999999" customHeight="1" x14ac:dyDescent="0.2">
      <c r="H245" s="2280" t="s">
        <v>1743</v>
      </c>
      <c r="I245" s="2280"/>
      <c r="J245" s="2280"/>
      <c r="K245" s="2280"/>
      <c r="L245" s="2281">
        <v>0</v>
      </c>
      <c r="M245" s="2281"/>
      <c r="N245" s="2281"/>
      <c r="O245" s="2281"/>
      <c r="P245" s="2281">
        <v>0</v>
      </c>
      <c r="Q245" s="2281"/>
      <c r="R245" s="2281"/>
      <c r="S245" s="2281"/>
      <c r="T245" s="2281"/>
      <c r="U245" s="2281"/>
      <c r="V245" s="2281"/>
      <c r="W245" s="2281"/>
      <c r="X245" s="2281"/>
      <c r="Y245" s="2281">
        <v>0</v>
      </c>
      <c r="Z245" s="2281"/>
      <c r="AA245" s="2281"/>
      <c r="AB245" s="2281"/>
      <c r="AC245" s="2281"/>
      <c r="AD245" s="2281"/>
      <c r="AE245" s="2281"/>
      <c r="AF245" s="2281">
        <v>0</v>
      </c>
      <c r="AG245" s="2281"/>
      <c r="AH245" s="2281"/>
      <c r="AI245" s="2281"/>
      <c r="AJ245" s="2281"/>
      <c r="AK245" s="2281">
        <v>0</v>
      </c>
      <c r="AL245" s="2281"/>
      <c r="AM245" s="2281"/>
      <c r="AN245" s="2281"/>
      <c r="AO245" s="2281"/>
      <c r="AP245" s="2281"/>
      <c r="AQ245" s="2281"/>
      <c r="AR245" s="2281"/>
      <c r="AS245" s="2281"/>
      <c r="AT245" s="2281">
        <v>0</v>
      </c>
      <c r="AU245" s="2281"/>
      <c r="AV245" s="2281"/>
      <c r="AW245" s="2281"/>
      <c r="AX245" s="2281"/>
      <c r="AY245" s="2281"/>
      <c r="AZ245" s="2281"/>
      <c r="BA245" s="2281">
        <v>0</v>
      </c>
      <c r="BB245" s="2281"/>
      <c r="BC245" s="2281"/>
      <c r="BD245" s="2281"/>
      <c r="BE245" s="2281"/>
      <c r="BF245" s="2281"/>
      <c r="BG245" s="2281"/>
      <c r="BH245" s="2281"/>
      <c r="BI245" s="2281"/>
      <c r="BJ245" s="2281"/>
      <c r="BK245" s="2281">
        <v>0</v>
      </c>
      <c r="BL245" s="2281"/>
    </row>
    <row r="246" spans="8:64" ht="24.95" customHeight="1" x14ac:dyDescent="0.2">
      <c r="H246" s="2280" t="s">
        <v>1760</v>
      </c>
      <c r="I246" s="2280"/>
      <c r="J246" s="2280"/>
      <c r="K246" s="2280"/>
      <c r="L246" s="2281">
        <v>0</v>
      </c>
      <c r="M246" s="2281"/>
      <c r="N246" s="2281"/>
      <c r="O246" s="2281"/>
      <c r="P246" s="2281">
        <v>0</v>
      </c>
      <c r="Q246" s="2281"/>
      <c r="R246" s="2281"/>
      <c r="S246" s="2281"/>
      <c r="T246" s="2281"/>
      <c r="U246" s="2281"/>
      <c r="V246" s="2281"/>
      <c r="W246" s="2281"/>
      <c r="X246" s="2281"/>
      <c r="Y246" s="2281">
        <v>0</v>
      </c>
      <c r="Z246" s="2281"/>
      <c r="AA246" s="2281"/>
      <c r="AB246" s="2281"/>
      <c r="AC246" s="2281"/>
      <c r="AD246" s="2281"/>
      <c r="AE246" s="2281"/>
      <c r="AF246" s="2281">
        <v>0</v>
      </c>
      <c r="AG246" s="2281"/>
      <c r="AH246" s="2281"/>
      <c r="AI246" s="2281"/>
      <c r="AJ246" s="2281"/>
      <c r="AK246" s="2281">
        <v>0</v>
      </c>
      <c r="AL246" s="2281"/>
      <c r="AM246" s="2281"/>
      <c r="AN246" s="2281"/>
      <c r="AO246" s="2281"/>
      <c r="AP246" s="2281"/>
      <c r="AQ246" s="2281"/>
      <c r="AR246" s="2281"/>
      <c r="AS246" s="2281"/>
      <c r="AT246" s="2281">
        <v>0</v>
      </c>
      <c r="AU246" s="2281"/>
      <c r="AV246" s="2281"/>
      <c r="AW246" s="2281"/>
      <c r="AX246" s="2281"/>
      <c r="AY246" s="2281"/>
      <c r="AZ246" s="2281"/>
      <c r="BA246" s="2281">
        <v>0</v>
      </c>
      <c r="BB246" s="2281"/>
      <c r="BC246" s="2281"/>
      <c r="BD246" s="2281"/>
      <c r="BE246" s="2281"/>
      <c r="BF246" s="2281"/>
      <c r="BG246" s="2281"/>
      <c r="BH246" s="2281"/>
      <c r="BI246" s="2281"/>
      <c r="BJ246" s="2281"/>
      <c r="BK246" s="2281">
        <v>0</v>
      </c>
      <c r="BL246" s="2281"/>
    </row>
    <row r="247" spans="8:64" ht="25.7" customHeight="1" x14ac:dyDescent="0.2">
      <c r="H247" s="2280" t="s">
        <v>1761</v>
      </c>
      <c r="I247" s="2280"/>
      <c r="J247" s="2280"/>
      <c r="K247" s="2280"/>
      <c r="L247" s="2281">
        <v>0</v>
      </c>
      <c r="M247" s="2281"/>
      <c r="N247" s="2281"/>
      <c r="O247" s="2281"/>
      <c r="P247" s="2281">
        <v>0</v>
      </c>
      <c r="Q247" s="2281"/>
      <c r="R247" s="2281"/>
      <c r="S247" s="2281"/>
      <c r="T247" s="2281"/>
      <c r="U247" s="2281"/>
      <c r="V247" s="2281"/>
      <c r="W247" s="2281"/>
      <c r="X247" s="2281"/>
      <c r="Y247" s="2281">
        <v>0</v>
      </c>
      <c r="Z247" s="2281"/>
      <c r="AA247" s="2281"/>
      <c r="AB247" s="2281"/>
      <c r="AC247" s="2281"/>
      <c r="AD247" s="2281"/>
      <c r="AE247" s="2281"/>
      <c r="AF247" s="2281">
        <v>0</v>
      </c>
      <c r="AG247" s="2281"/>
      <c r="AH247" s="2281"/>
      <c r="AI247" s="2281"/>
      <c r="AJ247" s="2281"/>
      <c r="AK247" s="2281">
        <v>0</v>
      </c>
      <c r="AL247" s="2281"/>
      <c r="AM247" s="2281"/>
      <c r="AN247" s="2281"/>
      <c r="AO247" s="2281"/>
      <c r="AP247" s="2281"/>
      <c r="AQ247" s="2281"/>
      <c r="AR247" s="2281"/>
      <c r="AS247" s="2281"/>
      <c r="AT247" s="2281">
        <v>0</v>
      </c>
      <c r="AU247" s="2281"/>
      <c r="AV247" s="2281"/>
      <c r="AW247" s="2281"/>
      <c r="AX247" s="2281"/>
      <c r="AY247" s="2281"/>
      <c r="AZ247" s="2281"/>
      <c r="BA247" s="2281">
        <v>0</v>
      </c>
      <c r="BB247" s="2281"/>
      <c r="BC247" s="2281"/>
      <c r="BD247" s="2281"/>
      <c r="BE247" s="2281"/>
      <c r="BF247" s="2281"/>
      <c r="BG247" s="2281"/>
      <c r="BH247" s="2281"/>
      <c r="BI247" s="2281"/>
      <c r="BJ247" s="2281"/>
      <c r="BK247" s="2281">
        <v>0</v>
      </c>
      <c r="BL247" s="2281"/>
    </row>
    <row r="248" spans="8:64" ht="16.899999999999999" customHeight="1" x14ac:dyDescent="0.2">
      <c r="H248" s="2280" t="s">
        <v>1745</v>
      </c>
      <c r="I248" s="2280"/>
      <c r="J248" s="2280"/>
      <c r="K248" s="2280"/>
      <c r="L248" s="2281">
        <v>0</v>
      </c>
      <c r="M248" s="2281"/>
      <c r="N248" s="2281"/>
      <c r="O248" s="2281"/>
      <c r="P248" s="2281">
        <v>0</v>
      </c>
      <c r="Q248" s="2281"/>
      <c r="R248" s="2281"/>
      <c r="S248" s="2281"/>
      <c r="T248" s="2281"/>
      <c r="U248" s="2281"/>
      <c r="V248" s="2281"/>
      <c r="W248" s="2281"/>
      <c r="X248" s="2281"/>
      <c r="Y248" s="2281">
        <v>0</v>
      </c>
      <c r="Z248" s="2281"/>
      <c r="AA248" s="2281"/>
      <c r="AB248" s="2281"/>
      <c r="AC248" s="2281"/>
      <c r="AD248" s="2281"/>
      <c r="AE248" s="2281"/>
      <c r="AF248" s="2281">
        <v>0</v>
      </c>
      <c r="AG248" s="2281"/>
      <c r="AH248" s="2281"/>
      <c r="AI248" s="2281"/>
      <c r="AJ248" s="2281"/>
      <c r="AK248" s="2281">
        <v>0</v>
      </c>
      <c r="AL248" s="2281"/>
      <c r="AM248" s="2281"/>
      <c r="AN248" s="2281"/>
      <c r="AO248" s="2281"/>
      <c r="AP248" s="2281"/>
      <c r="AQ248" s="2281"/>
      <c r="AR248" s="2281"/>
      <c r="AS248" s="2281"/>
      <c r="AT248" s="2281">
        <v>0</v>
      </c>
      <c r="AU248" s="2281"/>
      <c r="AV248" s="2281"/>
      <c r="AW248" s="2281"/>
      <c r="AX248" s="2281"/>
      <c r="AY248" s="2281"/>
      <c r="AZ248" s="2281"/>
      <c r="BA248" s="2281">
        <v>0</v>
      </c>
      <c r="BB248" s="2281"/>
      <c r="BC248" s="2281"/>
      <c r="BD248" s="2281"/>
      <c r="BE248" s="2281"/>
      <c r="BF248" s="2281"/>
      <c r="BG248" s="2281"/>
      <c r="BH248" s="2281"/>
      <c r="BI248" s="2281"/>
      <c r="BJ248" s="2281"/>
      <c r="BK248" s="2281">
        <v>0</v>
      </c>
      <c r="BL248" s="2281"/>
    </row>
    <row r="249" spans="8:64" ht="17.649999999999999" customHeight="1" x14ac:dyDescent="0.2">
      <c r="H249" s="2280" t="s">
        <v>1747</v>
      </c>
      <c r="I249" s="2280"/>
      <c r="J249" s="2280"/>
      <c r="K249" s="2280"/>
      <c r="L249" s="2281">
        <v>0</v>
      </c>
      <c r="M249" s="2281"/>
      <c r="N249" s="2281"/>
      <c r="O249" s="2281"/>
      <c r="P249" s="2281">
        <v>0</v>
      </c>
      <c r="Q249" s="2281"/>
      <c r="R249" s="2281"/>
      <c r="S249" s="2281"/>
      <c r="T249" s="2281"/>
      <c r="U249" s="2281"/>
      <c r="V249" s="2281"/>
      <c r="W249" s="2281"/>
      <c r="X249" s="2281"/>
      <c r="Y249" s="2281">
        <v>0</v>
      </c>
      <c r="Z249" s="2281"/>
      <c r="AA249" s="2281"/>
      <c r="AB249" s="2281"/>
      <c r="AC249" s="2281"/>
      <c r="AD249" s="2281"/>
      <c r="AE249" s="2281"/>
      <c r="AF249" s="2281">
        <v>0</v>
      </c>
      <c r="AG249" s="2281"/>
      <c r="AH249" s="2281"/>
      <c r="AI249" s="2281"/>
      <c r="AJ249" s="2281"/>
      <c r="AK249" s="2281">
        <v>0</v>
      </c>
      <c r="AL249" s="2281"/>
      <c r="AM249" s="2281"/>
      <c r="AN249" s="2281"/>
      <c r="AO249" s="2281"/>
      <c r="AP249" s="2281"/>
      <c r="AQ249" s="2281"/>
      <c r="AR249" s="2281"/>
      <c r="AS249" s="2281"/>
      <c r="AT249" s="2281">
        <v>0</v>
      </c>
      <c r="AU249" s="2281"/>
      <c r="AV249" s="2281"/>
      <c r="AW249" s="2281"/>
      <c r="AX249" s="2281"/>
      <c r="AY249" s="2281"/>
      <c r="AZ249" s="2281"/>
      <c r="BA249" s="2281">
        <v>0</v>
      </c>
      <c r="BB249" s="2281"/>
      <c r="BC249" s="2281"/>
      <c r="BD249" s="2281"/>
      <c r="BE249" s="2281"/>
      <c r="BF249" s="2281"/>
      <c r="BG249" s="2281"/>
      <c r="BH249" s="2281"/>
      <c r="BI249" s="2281"/>
      <c r="BJ249" s="2281"/>
      <c r="BK249" s="2281">
        <v>0</v>
      </c>
      <c r="BL249" s="2281"/>
    </row>
    <row r="250" spans="8:64" ht="17.649999999999999" customHeight="1" x14ac:dyDescent="0.2">
      <c r="H250" s="2280" t="s">
        <v>1748</v>
      </c>
      <c r="I250" s="2280"/>
      <c r="J250" s="2280"/>
      <c r="K250" s="2280"/>
      <c r="L250" s="2281">
        <v>0</v>
      </c>
      <c r="M250" s="2281"/>
      <c r="N250" s="2281"/>
      <c r="O250" s="2281"/>
      <c r="P250" s="2281">
        <v>0</v>
      </c>
      <c r="Q250" s="2281"/>
      <c r="R250" s="2281"/>
      <c r="S250" s="2281"/>
      <c r="T250" s="2281"/>
      <c r="U250" s="2281"/>
      <c r="V250" s="2281"/>
      <c r="W250" s="2281"/>
      <c r="X250" s="2281"/>
      <c r="Y250" s="2281">
        <v>0</v>
      </c>
      <c r="Z250" s="2281"/>
      <c r="AA250" s="2281"/>
      <c r="AB250" s="2281"/>
      <c r="AC250" s="2281"/>
      <c r="AD250" s="2281"/>
      <c r="AE250" s="2281"/>
      <c r="AF250" s="2281">
        <v>0</v>
      </c>
      <c r="AG250" s="2281"/>
      <c r="AH250" s="2281"/>
      <c r="AI250" s="2281"/>
      <c r="AJ250" s="2281"/>
      <c r="AK250" s="2281">
        <v>0</v>
      </c>
      <c r="AL250" s="2281"/>
      <c r="AM250" s="2281"/>
      <c r="AN250" s="2281"/>
      <c r="AO250" s="2281"/>
      <c r="AP250" s="2281"/>
      <c r="AQ250" s="2281"/>
      <c r="AR250" s="2281"/>
      <c r="AS250" s="2281"/>
      <c r="AT250" s="2281">
        <v>0</v>
      </c>
      <c r="AU250" s="2281"/>
      <c r="AV250" s="2281"/>
      <c r="AW250" s="2281"/>
      <c r="AX250" s="2281"/>
      <c r="AY250" s="2281"/>
      <c r="AZ250" s="2281"/>
      <c r="BA250" s="2281">
        <v>0</v>
      </c>
      <c r="BB250" s="2281"/>
      <c r="BC250" s="2281"/>
      <c r="BD250" s="2281"/>
      <c r="BE250" s="2281"/>
      <c r="BF250" s="2281"/>
      <c r="BG250" s="2281"/>
      <c r="BH250" s="2281"/>
      <c r="BI250" s="2281"/>
      <c r="BJ250" s="2281"/>
      <c r="BK250" s="2281">
        <v>0</v>
      </c>
      <c r="BL250" s="2281"/>
    </row>
    <row r="251" spans="8:64" ht="16.899999999999999" customHeight="1" x14ac:dyDescent="0.2">
      <c r="H251" s="2280" t="s">
        <v>540</v>
      </c>
      <c r="I251" s="2280"/>
      <c r="J251" s="2280"/>
      <c r="K251" s="2280"/>
      <c r="L251" s="2281">
        <v>0</v>
      </c>
      <c r="M251" s="2281"/>
      <c r="N251" s="2281"/>
      <c r="O251" s="2281"/>
      <c r="P251" s="2281">
        <v>0</v>
      </c>
      <c r="Q251" s="2281"/>
      <c r="R251" s="2281"/>
      <c r="S251" s="2281"/>
      <c r="T251" s="2281"/>
      <c r="U251" s="2281"/>
      <c r="V251" s="2281"/>
      <c r="W251" s="2281"/>
      <c r="X251" s="2281"/>
      <c r="Y251" s="2281">
        <v>0</v>
      </c>
      <c r="Z251" s="2281"/>
      <c r="AA251" s="2281"/>
      <c r="AB251" s="2281"/>
      <c r="AC251" s="2281"/>
      <c r="AD251" s="2281"/>
      <c r="AE251" s="2281"/>
      <c r="AF251" s="2281">
        <v>0</v>
      </c>
      <c r="AG251" s="2281"/>
      <c r="AH251" s="2281"/>
      <c r="AI251" s="2281"/>
      <c r="AJ251" s="2281"/>
      <c r="AK251" s="2281">
        <v>0</v>
      </c>
      <c r="AL251" s="2281"/>
      <c r="AM251" s="2281"/>
      <c r="AN251" s="2281"/>
      <c r="AO251" s="2281"/>
      <c r="AP251" s="2281"/>
      <c r="AQ251" s="2281"/>
      <c r="AR251" s="2281"/>
      <c r="AS251" s="2281"/>
      <c r="AT251" s="2281">
        <v>0</v>
      </c>
      <c r="AU251" s="2281"/>
      <c r="AV251" s="2281"/>
      <c r="AW251" s="2281"/>
      <c r="AX251" s="2281"/>
      <c r="AY251" s="2281"/>
      <c r="AZ251" s="2281"/>
      <c r="BA251" s="2281">
        <v>0</v>
      </c>
      <c r="BB251" s="2281"/>
      <c r="BC251" s="2281"/>
      <c r="BD251" s="2281"/>
      <c r="BE251" s="2281"/>
      <c r="BF251" s="2281"/>
      <c r="BG251" s="2281"/>
      <c r="BH251" s="2281"/>
      <c r="BI251" s="2281"/>
      <c r="BJ251" s="2281"/>
      <c r="BK251" s="2281">
        <v>0</v>
      </c>
      <c r="BL251" s="2281"/>
    </row>
    <row r="252" spans="8:64" ht="17.649999999999999" customHeight="1" x14ac:dyDescent="0.2">
      <c r="H252" s="2294" t="s">
        <v>571</v>
      </c>
      <c r="I252" s="2294"/>
      <c r="J252" s="2294"/>
      <c r="K252" s="2294"/>
      <c r="L252" s="2295">
        <v>0</v>
      </c>
      <c r="M252" s="2295"/>
      <c r="N252" s="2295"/>
      <c r="O252" s="2295"/>
      <c r="P252" s="2295">
        <v>0</v>
      </c>
      <c r="Q252" s="2295"/>
      <c r="R252" s="2295"/>
      <c r="S252" s="2295"/>
      <c r="T252" s="2295"/>
      <c r="U252" s="2295"/>
      <c r="V252" s="2295"/>
      <c r="W252" s="2295"/>
      <c r="X252" s="2295"/>
      <c r="Y252" s="2295">
        <v>0</v>
      </c>
      <c r="Z252" s="2295"/>
      <c r="AA252" s="2295"/>
      <c r="AB252" s="2295"/>
      <c r="AC252" s="2295"/>
      <c r="AD252" s="2295"/>
      <c r="AE252" s="2295"/>
      <c r="AF252" s="2295">
        <v>0</v>
      </c>
      <c r="AG252" s="2295"/>
      <c r="AH252" s="2295"/>
      <c r="AI252" s="2295"/>
      <c r="AJ252" s="2295"/>
      <c r="AK252" s="2295">
        <v>0</v>
      </c>
      <c r="AL252" s="2295"/>
      <c r="AM252" s="2295"/>
      <c r="AN252" s="2295"/>
      <c r="AO252" s="2295"/>
      <c r="AP252" s="2295"/>
      <c r="AQ252" s="2295"/>
      <c r="AR252" s="2295"/>
      <c r="AS252" s="2295"/>
      <c r="AT252" s="2295">
        <v>0</v>
      </c>
      <c r="AU252" s="2295"/>
      <c r="AV252" s="2295"/>
      <c r="AW252" s="2295"/>
      <c r="AX252" s="2295"/>
      <c r="AY252" s="2295"/>
      <c r="AZ252" s="2295"/>
      <c r="BA252" s="2295">
        <v>0</v>
      </c>
      <c r="BB252" s="2295"/>
      <c r="BC252" s="2295"/>
      <c r="BD252" s="2295"/>
      <c r="BE252" s="2295"/>
      <c r="BF252" s="2295"/>
      <c r="BG252" s="2295"/>
      <c r="BH252" s="2295"/>
      <c r="BI252" s="2295"/>
      <c r="BJ252" s="2295"/>
      <c r="BK252" s="2295">
        <v>0</v>
      </c>
      <c r="BL252" s="2295"/>
    </row>
    <row r="253" spans="8:64" ht="16.899999999999999" customHeight="1" x14ac:dyDescent="0.2">
      <c r="H253" s="2280" t="s">
        <v>541</v>
      </c>
      <c r="I253" s="2280"/>
      <c r="J253" s="2280"/>
      <c r="K253" s="2280"/>
      <c r="L253" s="2281">
        <v>0</v>
      </c>
      <c r="M253" s="2281"/>
      <c r="N253" s="2281"/>
      <c r="O253" s="2281"/>
      <c r="P253" s="2281">
        <v>0</v>
      </c>
      <c r="Q253" s="2281"/>
      <c r="R253" s="2281"/>
      <c r="S253" s="2281"/>
      <c r="T253" s="2281"/>
      <c r="U253" s="2281"/>
      <c r="V253" s="2281"/>
      <c r="W253" s="2281"/>
      <c r="X253" s="2281"/>
      <c r="Y253" s="2281">
        <v>0</v>
      </c>
      <c r="Z253" s="2281"/>
      <c r="AA253" s="2281"/>
      <c r="AB253" s="2281"/>
      <c r="AC253" s="2281"/>
      <c r="AD253" s="2281"/>
      <c r="AE253" s="2281"/>
      <c r="AF253" s="2281">
        <v>0</v>
      </c>
      <c r="AG253" s="2281"/>
      <c r="AH253" s="2281"/>
      <c r="AI253" s="2281"/>
      <c r="AJ253" s="2281"/>
      <c r="AK253" s="2281">
        <v>0</v>
      </c>
      <c r="AL253" s="2281"/>
      <c r="AM253" s="2281"/>
      <c r="AN253" s="2281"/>
      <c r="AO253" s="2281"/>
      <c r="AP253" s="2281"/>
      <c r="AQ253" s="2281"/>
      <c r="AR253" s="2281"/>
      <c r="AS253" s="2281"/>
      <c r="AT253" s="2281">
        <v>0</v>
      </c>
      <c r="AU253" s="2281"/>
      <c r="AV253" s="2281"/>
      <c r="AW253" s="2281"/>
      <c r="AX253" s="2281"/>
      <c r="AY253" s="2281"/>
      <c r="AZ253" s="2281"/>
      <c r="BA253" s="2281">
        <v>0</v>
      </c>
      <c r="BB253" s="2281"/>
      <c r="BC253" s="2281"/>
      <c r="BD253" s="2281"/>
      <c r="BE253" s="2281"/>
      <c r="BF253" s="2281"/>
      <c r="BG253" s="2281"/>
      <c r="BH253" s="2281"/>
      <c r="BI253" s="2281"/>
      <c r="BJ253" s="2281"/>
      <c r="BK253" s="2281">
        <v>0</v>
      </c>
      <c r="BL253" s="2281"/>
    </row>
    <row r="254" spans="8:64" ht="17.649999999999999" customHeight="1" x14ac:dyDescent="0.2">
      <c r="H254" s="2280" t="s">
        <v>1749</v>
      </c>
      <c r="I254" s="2280"/>
      <c r="J254" s="2280"/>
      <c r="K254" s="2280"/>
      <c r="L254" s="2281">
        <v>0</v>
      </c>
      <c r="M254" s="2281"/>
      <c r="N254" s="2281"/>
      <c r="O254" s="2281"/>
      <c r="P254" s="2281">
        <v>0</v>
      </c>
      <c r="Q254" s="2281"/>
      <c r="R254" s="2281"/>
      <c r="S254" s="2281"/>
      <c r="T254" s="2281"/>
      <c r="U254" s="2281"/>
      <c r="V254" s="2281"/>
      <c r="W254" s="2281"/>
      <c r="X254" s="2281"/>
      <c r="Y254" s="2281">
        <v>0</v>
      </c>
      <c r="Z254" s="2281"/>
      <c r="AA254" s="2281"/>
      <c r="AB254" s="2281"/>
      <c r="AC254" s="2281"/>
      <c r="AD254" s="2281"/>
      <c r="AE254" s="2281"/>
      <c r="AF254" s="2281">
        <v>0</v>
      </c>
      <c r="AG254" s="2281"/>
      <c r="AH254" s="2281"/>
      <c r="AI254" s="2281"/>
      <c r="AJ254" s="2281"/>
      <c r="AK254" s="2281">
        <v>0</v>
      </c>
      <c r="AL254" s="2281"/>
      <c r="AM254" s="2281"/>
      <c r="AN254" s="2281"/>
      <c r="AO254" s="2281"/>
      <c r="AP254" s="2281"/>
      <c r="AQ254" s="2281"/>
      <c r="AR254" s="2281"/>
      <c r="AS254" s="2281"/>
      <c r="AT254" s="2281">
        <v>0</v>
      </c>
      <c r="AU254" s="2281"/>
      <c r="AV254" s="2281"/>
      <c r="AW254" s="2281"/>
      <c r="AX254" s="2281"/>
      <c r="AY254" s="2281"/>
      <c r="AZ254" s="2281"/>
      <c r="BA254" s="2281">
        <v>0</v>
      </c>
      <c r="BB254" s="2281"/>
      <c r="BC254" s="2281"/>
      <c r="BD254" s="2281"/>
      <c r="BE254" s="2281"/>
      <c r="BF254" s="2281"/>
      <c r="BG254" s="2281"/>
      <c r="BH254" s="2281"/>
      <c r="BI254" s="2281"/>
      <c r="BJ254" s="2281"/>
      <c r="BK254" s="2281">
        <v>0</v>
      </c>
      <c r="BL254" s="2281"/>
    </row>
    <row r="255" spans="8:64" ht="17.649999999999999" customHeight="1" x14ac:dyDescent="0.2">
      <c r="H255" s="2280" t="s">
        <v>1745</v>
      </c>
      <c r="I255" s="2280"/>
      <c r="J255" s="2280"/>
      <c r="K255" s="2280"/>
      <c r="L255" s="2281">
        <v>0</v>
      </c>
      <c r="M255" s="2281"/>
      <c r="N255" s="2281"/>
      <c r="O255" s="2281"/>
      <c r="P255" s="2281">
        <v>0</v>
      </c>
      <c r="Q255" s="2281"/>
      <c r="R255" s="2281"/>
      <c r="S255" s="2281"/>
      <c r="T255" s="2281"/>
      <c r="U255" s="2281"/>
      <c r="V255" s="2281"/>
      <c r="W255" s="2281"/>
      <c r="X255" s="2281"/>
      <c r="Y255" s="2281">
        <v>0</v>
      </c>
      <c r="Z255" s="2281"/>
      <c r="AA255" s="2281"/>
      <c r="AB255" s="2281"/>
      <c r="AC255" s="2281"/>
      <c r="AD255" s="2281"/>
      <c r="AE255" s="2281"/>
      <c r="AF255" s="2281">
        <v>0</v>
      </c>
      <c r="AG255" s="2281"/>
      <c r="AH255" s="2281"/>
      <c r="AI255" s="2281"/>
      <c r="AJ255" s="2281"/>
      <c r="AK255" s="2281">
        <v>0</v>
      </c>
      <c r="AL255" s="2281"/>
      <c r="AM255" s="2281"/>
      <c r="AN255" s="2281"/>
      <c r="AO255" s="2281"/>
      <c r="AP255" s="2281"/>
      <c r="AQ255" s="2281"/>
      <c r="AR255" s="2281"/>
      <c r="AS255" s="2281"/>
      <c r="AT255" s="2281">
        <v>0</v>
      </c>
      <c r="AU255" s="2281"/>
      <c r="AV255" s="2281"/>
      <c r="AW255" s="2281"/>
      <c r="AX255" s="2281"/>
      <c r="AY255" s="2281"/>
      <c r="AZ255" s="2281"/>
      <c r="BA255" s="2281">
        <v>0</v>
      </c>
      <c r="BB255" s="2281"/>
      <c r="BC255" s="2281"/>
      <c r="BD255" s="2281"/>
      <c r="BE255" s="2281"/>
      <c r="BF255" s="2281"/>
      <c r="BG255" s="2281"/>
      <c r="BH255" s="2281"/>
      <c r="BI255" s="2281"/>
      <c r="BJ255" s="2281"/>
      <c r="BK255" s="2281">
        <v>0</v>
      </c>
      <c r="BL255" s="2281"/>
    </row>
    <row r="256" spans="8:64" ht="16.899999999999999" customHeight="1" x14ac:dyDescent="0.2">
      <c r="H256" s="2280" t="s">
        <v>1762</v>
      </c>
      <c r="I256" s="2280"/>
      <c r="J256" s="2280"/>
      <c r="K256" s="2280"/>
      <c r="L256" s="2281">
        <v>0</v>
      </c>
      <c r="M256" s="2281"/>
      <c r="N256" s="2281"/>
      <c r="O256" s="2281"/>
      <c r="P256" s="2281">
        <v>0</v>
      </c>
      <c r="Q256" s="2281"/>
      <c r="R256" s="2281"/>
      <c r="S256" s="2281"/>
      <c r="T256" s="2281"/>
      <c r="U256" s="2281"/>
      <c r="V256" s="2281"/>
      <c r="W256" s="2281"/>
      <c r="X256" s="2281"/>
      <c r="Y256" s="2281">
        <v>0</v>
      </c>
      <c r="Z256" s="2281"/>
      <c r="AA256" s="2281"/>
      <c r="AB256" s="2281"/>
      <c r="AC256" s="2281"/>
      <c r="AD256" s="2281"/>
      <c r="AE256" s="2281"/>
      <c r="AF256" s="2281">
        <v>0</v>
      </c>
      <c r="AG256" s="2281"/>
      <c r="AH256" s="2281"/>
      <c r="AI256" s="2281"/>
      <c r="AJ256" s="2281"/>
      <c r="AK256" s="2281">
        <v>0</v>
      </c>
      <c r="AL256" s="2281"/>
      <c r="AM256" s="2281"/>
      <c r="AN256" s="2281"/>
      <c r="AO256" s="2281"/>
      <c r="AP256" s="2281"/>
      <c r="AQ256" s="2281"/>
      <c r="AR256" s="2281"/>
      <c r="AS256" s="2281"/>
      <c r="AT256" s="2281">
        <v>0</v>
      </c>
      <c r="AU256" s="2281"/>
      <c r="AV256" s="2281"/>
      <c r="AW256" s="2281"/>
      <c r="AX256" s="2281"/>
      <c r="AY256" s="2281"/>
      <c r="AZ256" s="2281"/>
      <c r="BA256" s="2281">
        <v>0</v>
      </c>
      <c r="BB256" s="2281"/>
      <c r="BC256" s="2281"/>
      <c r="BD256" s="2281"/>
      <c r="BE256" s="2281"/>
      <c r="BF256" s="2281"/>
      <c r="BG256" s="2281"/>
      <c r="BH256" s="2281"/>
      <c r="BI256" s="2281"/>
      <c r="BJ256" s="2281"/>
      <c r="BK256" s="2281">
        <v>0</v>
      </c>
      <c r="BL256" s="2281"/>
    </row>
    <row r="257" spans="8:64" ht="17.649999999999999" customHeight="1" x14ac:dyDescent="0.2">
      <c r="H257" s="2280" t="s">
        <v>1748</v>
      </c>
      <c r="I257" s="2280"/>
      <c r="J257" s="2280"/>
      <c r="K257" s="2280"/>
      <c r="L257" s="2281">
        <v>0</v>
      </c>
      <c r="M257" s="2281"/>
      <c r="N257" s="2281"/>
      <c r="O257" s="2281"/>
      <c r="P257" s="2281">
        <v>0</v>
      </c>
      <c r="Q257" s="2281"/>
      <c r="R257" s="2281"/>
      <c r="S257" s="2281"/>
      <c r="T257" s="2281"/>
      <c r="U257" s="2281"/>
      <c r="V257" s="2281"/>
      <c r="W257" s="2281"/>
      <c r="X257" s="2281"/>
      <c r="Y257" s="2281">
        <v>0</v>
      </c>
      <c r="Z257" s="2281"/>
      <c r="AA257" s="2281"/>
      <c r="AB257" s="2281"/>
      <c r="AC257" s="2281"/>
      <c r="AD257" s="2281"/>
      <c r="AE257" s="2281"/>
      <c r="AF257" s="2281">
        <v>0</v>
      </c>
      <c r="AG257" s="2281"/>
      <c r="AH257" s="2281"/>
      <c r="AI257" s="2281"/>
      <c r="AJ257" s="2281"/>
      <c r="AK257" s="2281">
        <v>0</v>
      </c>
      <c r="AL257" s="2281"/>
      <c r="AM257" s="2281"/>
      <c r="AN257" s="2281"/>
      <c r="AO257" s="2281"/>
      <c r="AP257" s="2281"/>
      <c r="AQ257" s="2281"/>
      <c r="AR257" s="2281"/>
      <c r="AS257" s="2281"/>
      <c r="AT257" s="2281">
        <v>0</v>
      </c>
      <c r="AU257" s="2281"/>
      <c r="AV257" s="2281"/>
      <c r="AW257" s="2281"/>
      <c r="AX257" s="2281"/>
      <c r="AY257" s="2281"/>
      <c r="AZ257" s="2281"/>
      <c r="BA257" s="2281">
        <v>0</v>
      </c>
      <c r="BB257" s="2281"/>
      <c r="BC257" s="2281"/>
      <c r="BD257" s="2281"/>
      <c r="BE257" s="2281"/>
      <c r="BF257" s="2281"/>
      <c r="BG257" s="2281"/>
      <c r="BH257" s="2281"/>
      <c r="BI257" s="2281"/>
      <c r="BJ257" s="2281"/>
      <c r="BK257" s="2281">
        <v>0</v>
      </c>
      <c r="BL257" s="2281"/>
    </row>
    <row r="258" spans="8:64" ht="17.649999999999999" customHeight="1" x14ac:dyDescent="0.2">
      <c r="H258" s="2280" t="s">
        <v>540</v>
      </c>
      <c r="I258" s="2280"/>
      <c r="J258" s="2280"/>
      <c r="K258" s="2280"/>
      <c r="L258" s="2281">
        <v>0</v>
      </c>
      <c r="M258" s="2281"/>
      <c r="N258" s="2281"/>
      <c r="O258" s="2281"/>
      <c r="P258" s="2281">
        <v>0</v>
      </c>
      <c r="Q258" s="2281"/>
      <c r="R258" s="2281"/>
      <c r="S258" s="2281"/>
      <c r="T258" s="2281"/>
      <c r="U258" s="2281"/>
      <c r="V258" s="2281"/>
      <c r="W258" s="2281"/>
      <c r="X258" s="2281"/>
      <c r="Y258" s="2281">
        <v>0</v>
      </c>
      <c r="Z258" s="2281"/>
      <c r="AA258" s="2281"/>
      <c r="AB258" s="2281"/>
      <c r="AC258" s="2281"/>
      <c r="AD258" s="2281"/>
      <c r="AE258" s="2281"/>
      <c r="AF258" s="2281">
        <v>0</v>
      </c>
      <c r="AG258" s="2281"/>
      <c r="AH258" s="2281"/>
      <c r="AI258" s="2281"/>
      <c r="AJ258" s="2281"/>
      <c r="AK258" s="2281">
        <v>0</v>
      </c>
      <c r="AL258" s="2281"/>
      <c r="AM258" s="2281"/>
      <c r="AN258" s="2281"/>
      <c r="AO258" s="2281"/>
      <c r="AP258" s="2281"/>
      <c r="AQ258" s="2281"/>
      <c r="AR258" s="2281"/>
      <c r="AS258" s="2281"/>
      <c r="AT258" s="2281">
        <v>0</v>
      </c>
      <c r="AU258" s="2281"/>
      <c r="AV258" s="2281"/>
      <c r="AW258" s="2281"/>
      <c r="AX258" s="2281"/>
      <c r="AY258" s="2281"/>
      <c r="AZ258" s="2281"/>
      <c r="BA258" s="2281">
        <v>0</v>
      </c>
      <c r="BB258" s="2281"/>
      <c r="BC258" s="2281"/>
      <c r="BD258" s="2281"/>
      <c r="BE258" s="2281"/>
      <c r="BF258" s="2281"/>
      <c r="BG258" s="2281"/>
      <c r="BH258" s="2281"/>
      <c r="BI258" s="2281"/>
      <c r="BJ258" s="2281"/>
      <c r="BK258" s="2281">
        <v>0</v>
      </c>
      <c r="BL258" s="2281"/>
    </row>
    <row r="259" spans="8:64" ht="16.899999999999999" customHeight="1" x14ac:dyDescent="0.2">
      <c r="H259" s="2294" t="s">
        <v>570</v>
      </c>
      <c r="I259" s="2294"/>
      <c r="J259" s="2294"/>
      <c r="K259" s="2294"/>
      <c r="L259" s="2295">
        <v>0</v>
      </c>
      <c r="M259" s="2295"/>
      <c r="N259" s="2295"/>
      <c r="O259" s="2295"/>
      <c r="P259" s="2295">
        <v>0</v>
      </c>
      <c r="Q259" s="2295"/>
      <c r="R259" s="2295"/>
      <c r="S259" s="2295"/>
      <c r="T259" s="2295"/>
      <c r="U259" s="2295"/>
      <c r="V259" s="2295"/>
      <c r="W259" s="2295"/>
      <c r="X259" s="2295"/>
      <c r="Y259" s="2295">
        <v>0</v>
      </c>
      <c r="Z259" s="2295"/>
      <c r="AA259" s="2295"/>
      <c r="AB259" s="2295"/>
      <c r="AC259" s="2295"/>
      <c r="AD259" s="2295"/>
      <c r="AE259" s="2295"/>
      <c r="AF259" s="2295">
        <v>0</v>
      </c>
      <c r="AG259" s="2295"/>
      <c r="AH259" s="2295"/>
      <c r="AI259" s="2295"/>
      <c r="AJ259" s="2295"/>
      <c r="AK259" s="2295">
        <v>0</v>
      </c>
      <c r="AL259" s="2295"/>
      <c r="AM259" s="2295"/>
      <c r="AN259" s="2295"/>
      <c r="AO259" s="2295"/>
      <c r="AP259" s="2295"/>
      <c r="AQ259" s="2295"/>
      <c r="AR259" s="2295"/>
      <c r="AS259" s="2295"/>
      <c r="AT259" s="2295">
        <v>0</v>
      </c>
      <c r="AU259" s="2295"/>
      <c r="AV259" s="2295"/>
      <c r="AW259" s="2295"/>
      <c r="AX259" s="2295"/>
      <c r="AY259" s="2295"/>
      <c r="AZ259" s="2295"/>
      <c r="BA259" s="2295">
        <v>0</v>
      </c>
      <c r="BB259" s="2295"/>
      <c r="BC259" s="2295"/>
      <c r="BD259" s="2295"/>
      <c r="BE259" s="2295"/>
      <c r="BF259" s="2295"/>
      <c r="BG259" s="2295"/>
      <c r="BH259" s="2295"/>
      <c r="BI259" s="2295"/>
      <c r="BJ259" s="2295"/>
      <c r="BK259" s="2295">
        <v>0</v>
      </c>
      <c r="BL259" s="2295"/>
    </row>
    <row r="260" spans="8:64" ht="17.649999999999999" customHeight="1" x14ac:dyDescent="0.2">
      <c r="H260" s="2280" t="s">
        <v>1750</v>
      </c>
      <c r="I260" s="2280"/>
      <c r="J260" s="2280"/>
      <c r="K260" s="2280"/>
      <c r="L260" s="2281">
        <v>0</v>
      </c>
      <c r="M260" s="2281"/>
      <c r="N260" s="2281"/>
      <c r="O260" s="2281"/>
      <c r="P260" s="2281">
        <v>0</v>
      </c>
      <c r="Q260" s="2281"/>
      <c r="R260" s="2281"/>
      <c r="S260" s="2281"/>
      <c r="T260" s="2281"/>
      <c r="U260" s="2281"/>
      <c r="V260" s="2281"/>
      <c r="W260" s="2281"/>
      <c r="X260" s="2281"/>
      <c r="Y260" s="2281">
        <v>0</v>
      </c>
      <c r="Z260" s="2281"/>
      <c r="AA260" s="2281"/>
      <c r="AB260" s="2281"/>
      <c r="AC260" s="2281"/>
      <c r="AD260" s="2281"/>
      <c r="AE260" s="2281"/>
      <c r="AF260" s="2281">
        <v>0</v>
      </c>
      <c r="AG260" s="2281"/>
      <c r="AH260" s="2281"/>
      <c r="AI260" s="2281"/>
      <c r="AJ260" s="2281"/>
      <c r="AK260" s="2281">
        <v>0</v>
      </c>
      <c r="AL260" s="2281"/>
      <c r="AM260" s="2281"/>
      <c r="AN260" s="2281"/>
      <c r="AO260" s="2281"/>
      <c r="AP260" s="2281"/>
      <c r="AQ260" s="2281"/>
      <c r="AR260" s="2281"/>
      <c r="AS260" s="2281"/>
      <c r="AT260" s="2281">
        <v>0</v>
      </c>
      <c r="AU260" s="2281"/>
      <c r="AV260" s="2281"/>
      <c r="AW260" s="2281"/>
      <c r="AX260" s="2281"/>
      <c r="AY260" s="2281"/>
      <c r="AZ260" s="2281"/>
      <c r="BA260" s="2281">
        <v>0</v>
      </c>
      <c r="BB260" s="2281"/>
      <c r="BC260" s="2281"/>
      <c r="BD260" s="2281"/>
      <c r="BE260" s="2281"/>
      <c r="BF260" s="2281"/>
      <c r="BG260" s="2281"/>
      <c r="BH260" s="2281"/>
      <c r="BI260" s="2281"/>
      <c r="BJ260" s="2281"/>
      <c r="BK260" s="2281">
        <v>0</v>
      </c>
      <c r="BL260" s="2281"/>
    </row>
    <row r="261" spans="8:64" ht="16.899999999999999" customHeight="1" x14ac:dyDescent="0.2">
      <c r="H261" s="2282" t="s">
        <v>1751</v>
      </c>
      <c r="I261" s="2282"/>
      <c r="J261" s="2282"/>
      <c r="K261" s="2282"/>
      <c r="L261" s="2283">
        <v>0</v>
      </c>
      <c r="M261" s="2283"/>
      <c r="N261" s="2283"/>
      <c r="O261" s="2283"/>
      <c r="P261" s="2283">
        <v>0</v>
      </c>
      <c r="Q261" s="2283"/>
      <c r="R261" s="2283"/>
      <c r="S261" s="2283"/>
      <c r="T261" s="2283"/>
      <c r="U261" s="2283"/>
      <c r="V261" s="2283"/>
      <c r="W261" s="2283"/>
      <c r="X261" s="2283"/>
      <c r="Y261" s="2283">
        <v>0</v>
      </c>
      <c r="Z261" s="2283"/>
      <c r="AA261" s="2283"/>
      <c r="AB261" s="2283"/>
      <c r="AC261" s="2283"/>
      <c r="AD261" s="2283"/>
      <c r="AE261" s="2283"/>
      <c r="AF261" s="2283">
        <v>0</v>
      </c>
      <c r="AG261" s="2283"/>
      <c r="AH261" s="2283"/>
      <c r="AI261" s="2283"/>
      <c r="AJ261" s="2283"/>
      <c r="AK261" s="2283">
        <v>0</v>
      </c>
      <c r="AL261" s="2283"/>
      <c r="AM261" s="2283"/>
      <c r="AN261" s="2283"/>
      <c r="AO261" s="2283"/>
      <c r="AP261" s="2283"/>
      <c r="AQ261" s="2283"/>
      <c r="AR261" s="2283"/>
      <c r="AS261" s="2283"/>
      <c r="AT261" s="2283">
        <v>0</v>
      </c>
      <c r="AU261" s="2283"/>
      <c r="AV261" s="2283"/>
      <c r="AW261" s="2283"/>
      <c r="AX261" s="2283"/>
      <c r="AY261" s="2283"/>
      <c r="AZ261" s="2283"/>
      <c r="BA261" s="2283">
        <v>0</v>
      </c>
      <c r="BB261" s="2283"/>
      <c r="BC261" s="2283"/>
      <c r="BD261" s="2283"/>
      <c r="BE261" s="2283"/>
      <c r="BF261" s="2283"/>
      <c r="BG261" s="2283"/>
      <c r="BH261" s="2283"/>
      <c r="BI261" s="2283"/>
      <c r="BJ261" s="2283"/>
      <c r="BK261" s="2283">
        <v>0</v>
      </c>
      <c r="BL261" s="2283"/>
    </row>
    <row r="262" spans="8:64" ht="5.85" customHeight="1" x14ac:dyDescent="0.2">
      <c r="H262" s="1326"/>
      <c r="I262" s="1326"/>
      <c r="J262" s="1326"/>
      <c r="K262" s="1326"/>
      <c r="L262" s="1326"/>
      <c r="M262" s="1326"/>
      <c r="N262" s="1326"/>
      <c r="O262" s="1326"/>
      <c r="P262" s="1326"/>
      <c r="Q262" s="1326"/>
      <c r="R262" s="1326"/>
      <c r="S262" s="1326"/>
      <c r="T262" s="1326"/>
      <c r="U262" s="1326"/>
      <c r="V262" s="1326"/>
      <c r="W262" s="1326"/>
      <c r="X262" s="1326"/>
      <c r="Y262" s="1326"/>
      <c r="Z262" s="1326"/>
      <c r="AA262" s="1326"/>
      <c r="AB262" s="1326"/>
      <c r="AC262" s="1326"/>
      <c r="AD262" s="1326"/>
      <c r="AE262" s="1326"/>
      <c r="AF262" s="1326"/>
      <c r="AG262" s="1326"/>
      <c r="AH262" s="1326"/>
      <c r="AI262" s="1326"/>
      <c r="AJ262" s="1326"/>
      <c r="AK262" s="1326"/>
      <c r="AL262" s="1326"/>
      <c r="AM262" s="1326"/>
      <c r="AN262" s="1326"/>
      <c r="AO262" s="1326"/>
      <c r="AP262" s="1326"/>
      <c r="AQ262" s="1326"/>
      <c r="AR262" s="1326"/>
      <c r="AS262" s="1326"/>
      <c r="AT262" s="1326"/>
      <c r="AU262" s="1326"/>
      <c r="AV262" s="1326"/>
      <c r="AW262" s="1326"/>
      <c r="AX262" s="1326"/>
      <c r="AY262" s="1326"/>
      <c r="AZ262" s="1326"/>
      <c r="BA262" s="1326"/>
      <c r="BB262" s="1326"/>
      <c r="BC262" s="1326"/>
      <c r="BD262" s="1326"/>
      <c r="BE262" s="1326"/>
      <c r="BF262" s="1326"/>
      <c r="BG262" s="1326"/>
      <c r="BH262" s="1326"/>
      <c r="BI262" s="1326"/>
      <c r="BJ262" s="1326"/>
      <c r="BK262" s="1326"/>
      <c r="BL262" s="1326"/>
    </row>
    <row r="263" spans="8:64" ht="17.649999999999999" customHeight="1" x14ac:dyDescent="0.2">
      <c r="H263" s="2273" t="s">
        <v>1763</v>
      </c>
      <c r="I263" s="2273"/>
      <c r="J263" s="2273"/>
      <c r="K263" s="2273"/>
      <c r="L263" s="2273"/>
      <c r="M263" s="2273"/>
      <c r="N263" s="2273"/>
      <c r="O263" s="2273"/>
      <c r="P263" s="2273"/>
      <c r="Q263" s="2273"/>
      <c r="R263" s="2273"/>
      <c r="S263" s="2273"/>
      <c r="T263" s="2273"/>
      <c r="U263" s="2273"/>
      <c r="V263" s="2273"/>
      <c r="W263" s="2273"/>
      <c r="X263" s="2273"/>
      <c r="Y263" s="2273"/>
      <c r="Z263" s="2273"/>
      <c r="AA263" s="2273"/>
      <c r="AB263" s="2273"/>
      <c r="AC263" s="2273"/>
      <c r="AD263" s="2273"/>
      <c r="AE263" s="2273"/>
      <c r="AF263" s="2273"/>
      <c r="AG263" s="2273"/>
      <c r="AH263" s="2273"/>
      <c r="AI263" s="2273"/>
      <c r="AJ263" s="2273"/>
      <c r="AK263" s="2273"/>
      <c r="AL263" s="2273"/>
      <c r="AM263" s="2273"/>
      <c r="AN263" s="2273"/>
      <c r="AO263" s="2273"/>
      <c r="AP263" s="2273"/>
      <c r="AQ263" s="2273"/>
      <c r="AR263" s="2273"/>
      <c r="AS263" s="2273"/>
      <c r="AT263" s="2273"/>
      <c r="AU263" s="2273"/>
      <c r="AV263" s="2273"/>
      <c r="AW263" s="2273"/>
      <c r="AX263" s="2273"/>
      <c r="AY263" s="2273"/>
      <c r="AZ263" s="2273"/>
      <c r="BA263" s="2273"/>
      <c r="BB263" s="2273"/>
      <c r="BC263" s="2273"/>
      <c r="BD263" s="2273"/>
      <c r="BE263" s="2273"/>
      <c r="BF263" s="2273"/>
      <c r="BG263" s="2273"/>
      <c r="BH263" s="2273"/>
      <c r="BI263" s="2273"/>
      <c r="BJ263" s="2273"/>
      <c r="BK263" s="2273"/>
      <c r="BL263" s="2273"/>
    </row>
    <row r="264" spans="8:64" ht="17.649999999999999" customHeight="1" x14ac:dyDescent="0.2">
      <c r="H264" s="2273" t="s">
        <v>1764</v>
      </c>
      <c r="I264" s="2273"/>
      <c r="J264" s="2273"/>
      <c r="K264" s="2273"/>
      <c r="L264" s="2273"/>
      <c r="M264" s="2273"/>
      <c r="N264" s="2273"/>
      <c r="O264" s="2273"/>
      <c r="P264" s="2273"/>
      <c r="Q264" s="2273"/>
      <c r="R264" s="2273"/>
      <c r="S264" s="2273"/>
      <c r="T264" s="2273"/>
      <c r="U264" s="2273"/>
      <c r="V264" s="2273"/>
      <c r="W264" s="2273"/>
      <c r="X264" s="2273"/>
      <c r="Y264" s="2273"/>
      <c r="Z264" s="2273"/>
      <c r="AA264" s="2273"/>
      <c r="AB264" s="2273"/>
      <c r="AC264" s="2273"/>
      <c r="AD264" s="2273"/>
      <c r="AE264" s="2273"/>
      <c r="AF264" s="2273"/>
      <c r="AG264" s="2273"/>
      <c r="AH264" s="2273"/>
      <c r="AI264" s="2273"/>
      <c r="AJ264" s="2273"/>
      <c r="AK264" s="2273"/>
      <c r="AL264" s="2273"/>
      <c r="AM264" s="2273"/>
      <c r="AN264" s="2273"/>
      <c r="AO264" s="2273"/>
      <c r="AP264" s="2273"/>
      <c r="AQ264" s="2273"/>
      <c r="AR264" s="2273"/>
      <c r="AS264" s="2273"/>
      <c r="AT264" s="2273"/>
      <c r="AU264" s="2273"/>
      <c r="AV264" s="2273"/>
      <c r="AW264" s="2273"/>
      <c r="AX264" s="2273"/>
      <c r="AY264" s="2273"/>
      <c r="AZ264" s="2273"/>
      <c r="BA264" s="2273"/>
      <c r="BB264" s="2273"/>
      <c r="BC264" s="2273"/>
      <c r="BD264" s="2273"/>
      <c r="BE264" s="2273"/>
      <c r="BF264" s="2273"/>
      <c r="BG264" s="2273"/>
      <c r="BH264" s="2273"/>
      <c r="BI264" s="2273"/>
      <c r="BJ264" s="2273"/>
      <c r="BK264" s="2273"/>
      <c r="BL264" s="2273"/>
    </row>
    <row r="265" spans="8:64" ht="16.899999999999999" customHeight="1" x14ac:dyDescent="0.2">
      <c r="H265" s="2273" t="s">
        <v>1765</v>
      </c>
      <c r="I265" s="2273"/>
      <c r="J265" s="2273"/>
      <c r="K265" s="2273"/>
      <c r="L265" s="2273"/>
      <c r="M265" s="2273"/>
      <c r="N265" s="2273"/>
      <c r="O265" s="2273"/>
      <c r="P265" s="2273"/>
      <c r="Q265" s="2273"/>
      <c r="R265" s="2273"/>
      <c r="S265" s="2273"/>
      <c r="T265" s="2273"/>
      <c r="U265" s="2273"/>
      <c r="V265" s="2273"/>
      <c r="W265" s="2273"/>
      <c r="X265" s="2273"/>
      <c r="Y265" s="2273"/>
      <c r="Z265" s="2273"/>
      <c r="AA265" s="2273"/>
      <c r="AB265" s="2273"/>
      <c r="AC265" s="2273"/>
      <c r="AD265" s="2273"/>
      <c r="AE265" s="2273"/>
      <c r="AF265" s="2273"/>
      <c r="AG265" s="2273"/>
      <c r="AH265" s="2273"/>
      <c r="AI265" s="2273"/>
      <c r="AJ265" s="2273"/>
      <c r="AK265" s="2273"/>
      <c r="AL265" s="2273"/>
      <c r="AM265" s="2273"/>
      <c r="AN265" s="2273"/>
      <c r="AO265" s="2273"/>
      <c r="AP265" s="2273"/>
      <c r="AQ265" s="2273"/>
      <c r="AR265" s="2273"/>
      <c r="AS265" s="2273"/>
      <c r="AT265" s="2273"/>
      <c r="AU265" s="2273"/>
      <c r="AV265" s="2273"/>
      <c r="AW265" s="2273"/>
      <c r="AX265" s="2273"/>
      <c r="AY265" s="2273"/>
      <c r="AZ265" s="2273"/>
      <c r="BA265" s="2273"/>
      <c r="BB265" s="2273"/>
      <c r="BC265" s="2273"/>
      <c r="BD265" s="2273"/>
      <c r="BE265" s="2273"/>
      <c r="BF265" s="2273"/>
      <c r="BG265" s="2273"/>
      <c r="BH265" s="2273"/>
      <c r="BI265" s="2273"/>
      <c r="BJ265" s="2273"/>
      <c r="BK265" s="2273"/>
      <c r="BL265" s="2273"/>
    </row>
    <row r="266" spans="8:64" ht="8.85" customHeight="1" x14ac:dyDescent="0.2"/>
    <row r="267" spans="8:64" ht="17.649999999999999" customHeight="1" x14ac:dyDescent="0.2">
      <c r="H267" s="2296" t="s">
        <v>1766</v>
      </c>
      <c r="I267" s="2296"/>
      <c r="J267" s="2296"/>
      <c r="K267" s="2296"/>
      <c r="L267" s="2296"/>
      <c r="M267" s="2296"/>
      <c r="N267" s="2296"/>
      <c r="O267" s="2296"/>
      <c r="P267" s="2296"/>
      <c r="Q267" s="2296"/>
      <c r="R267" s="2296"/>
      <c r="S267" s="2296"/>
      <c r="T267" s="2296"/>
      <c r="U267" s="2296"/>
      <c r="V267" s="2296"/>
      <c r="W267" s="2296"/>
      <c r="X267" s="2296"/>
      <c r="Y267" s="2296"/>
      <c r="Z267" s="2296"/>
      <c r="AA267" s="2296"/>
      <c r="AB267" s="2296"/>
      <c r="AC267" s="2296"/>
      <c r="AD267" s="2296"/>
      <c r="AE267" s="2296"/>
      <c r="AF267" s="2296"/>
      <c r="AG267" s="2296"/>
      <c r="AH267" s="2296"/>
      <c r="AI267" s="2296"/>
      <c r="AJ267" s="2296"/>
      <c r="AK267" s="2296"/>
      <c r="AL267" s="2296"/>
      <c r="AM267" s="2296"/>
      <c r="AN267" s="2296"/>
      <c r="AO267" s="2296"/>
      <c r="AP267" s="2296"/>
      <c r="AQ267" s="2296"/>
      <c r="AR267" s="2296"/>
      <c r="AS267" s="2296"/>
      <c r="AT267" s="2296"/>
      <c r="AU267" s="2296"/>
      <c r="AV267" s="2296"/>
      <c r="AW267" s="2296"/>
      <c r="AX267" s="2296"/>
      <c r="AY267" s="2296"/>
      <c r="AZ267" s="2296"/>
      <c r="BA267" s="2296"/>
      <c r="BB267" s="2296"/>
      <c r="BC267" s="2296"/>
      <c r="BD267" s="2296"/>
      <c r="BE267" s="2296"/>
      <c r="BF267" s="2296"/>
      <c r="BG267" s="2296"/>
      <c r="BH267" s="2296"/>
      <c r="BI267" s="2296"/>
      <c r="BJ267" s="2296"/>
      <c r="BK267" s="2296"/>
      <c r="BL267" s="2296"/>
    </row>
    <row r="268" spans="8:64" ht="2.85" customHeight="1" x14ac:dyDescent="0.2">
      <c r="H268" s="1325"/>
      <c r="I268" s="1325"/>
      <c r="J268" s="1325"/>
      <c r="K268" s="1325"/>
      <c r="L268" s="1325"/>
      <c r="M268" s="1325"/>
      <c r="N268" s="1325"/>
      <c r="O268" s="1325"/>
      <c r="P268" s="1325"/>
      <c r="Q268" s="1325"/>
      <c r="R268" s="1325"/>
      <c r="S268" s="1325"/>
      <c r="T268" s="1325"/>
      <c r="U268" s="1325"/>
      <c r="V268" s="1325"/>
      <c r="W268" s="1325"/>
      <c r="X268" s="1325"/>
      <c r="Y268" s="1325"/>
      <c r="Z268" s="1325"/>
      <c r="AA268" s="1325"/>
      <c r="AB268" s="1325"/>
      <c r="AC268" s="1325"/>
      <c r="AD268" s="1325"/>
      <c r="AE268" s="1325"/>
      <c r="AF268" s="1325"/>
      <c r="AG268" s="1325"/>
      <c r="AH268" s="1325"/>
      <c r="AI268" s="1325"/>
      <c r="AJ268" s="1325"/>
      <c r="AK268" s="1325"/>
      <c r="AL268" s="1325"/>
      <c r="AM268" s="1325"/>
      <c r="AN268" s="1325"/>
      <c r="AO268" s="1325"/>
      <c r="AP268" s="1325"/>
      <c r="AQ268" s="1325"/>
      <c r="AR268" s="1325"/>
      <c r="AS268" s="1325"/>
      <c r="AT268" s="1325"/>
      <c r="AU268" s="1325"/>
      <c r="AV268" s="1325"/>
      <c r="AW268" s="1325"/>
      <c r="AX268" s="1325"/>
      <c r="AY268" s="1325"/>
      <c r="AZ268" s="1325"/>
      <c r="BA268" s="1325"/>
      <c r="BB268" s="1325"/>
      <c r="BC268" s="1325"/>
      <c r="BD268" s="1325"/>
      <c r="BE268" s="1325"/>
      <c r="BF268" s="1325"/>
      <c r="BG268" s="1325"/>
      <c r="BH268" s="1325"/>
      <c r="BI268" s="1325"/>
      <c r="BJ268" s="1325"/>
      <c r="BK268" s="1325"/>
      <c r="BL268" s="1325"/>
    </row>
    <row r="269" spans="8:64" ht="43.35" customHeight="1" x14ac:dyDescent="0.2">
      <c r="H269" s="2284" t="s">
        <v>569</v>
      </c>
      <c r="I269" s="2284"/>
      <c r="J269" s="2284"/>
      <c r="K269" s="2284"/>
      <c r="L269" s="2284"/>
      <c r="M269" s="2284"/>
      <c r="N269" s="2284" t="s">
        <v>630</v>
      </c>
      <c r="O269" s="2284"/>
      <c r="P269" s="2284"/>
      <c r="Q269" s="2284"/>
      <c r="R269" s="2284"/>
      <c r="S269" s="2284" t="s">
        <v>1115</v>
      </c>
      <c r="T269" s="2284"/>
      <c r="U269" s="2284"/>
      <c r="V269" s="2284"/>
      <c r="W269" s="2284"/>
      <c r="X269" s="2284"/>
      <c r="Y269" s="2284"/>
      <c r="Z269" s="2284"/>
      <c r="AA269" s="2297" t="s">
        <v>1767</v>
      </c>
      <c r="AB269" s="2297"/>
      <c r="AC269" s="2297"/>
      <c r="AD269" s="2297"/>
      <c r="AE269" s="2297"/>
      <c r="AF269" s="2297"/>
      <c r="AG269" s="2297"/>
      <c r="AH269" s="2297"/>
      <c r="AI269" s="2297"/>
      <c r="AJ269" s="2284" t="s">
        <v>1118</v>
      </c>
      <c r="AK269" s="2284"/>
      <c r="AL269" s="2284"/>
      <c r="AM269" s="2284"/>
      <c r="AN269" s="2284"/>
      <c r="AO269" s="2284"/>
      <c r="AP269" s="2284"/>
      <c r="AQ269" s="2284"/>
      <c r="AR269" s="2284" t="s">
        <v>1742</v>
      </c>
      <c r="AS269" s="2284"/>
      <c r="AT269" s="2284"/>
      <c r="AU269" s="2284"/>
      <c r="AV269" s="2284"/>
      <c r="AW269" s="2284"/>
      <c r="AX269" s="2284"/>
      <c r="AY269" s="2284"/>
      <c r="AZ269" s="2284" t="s">
        <v>1127</v>
      </c>
      <c r="BA269" s="2284"/>
      <c r="BB269" s="2284"/>
      <c r="BC269" s="2284"/>
      <c r="BD269" s="2284"/>
      <c r="BE269" s="2284"/>
      <c r="BF269" s="2284"/>
      <c r="BG269" s="2284"/>
      <c r="BH269" s="2284"/>
      <c r="BI269" s="2284"/>
      <c r="BJ269" s="2284" t="s">
        <v>382</v>
      </c>
      <c r="BK269" s="2284"/>
      <c r="BL269" s="2284"/>
    </row>
    <row r="270" spans="8:64" ht="16.899999999999999" customHeight="1" x14ac:dyDescent="0.2">
      <c r="H270" s="2294" t="s">
        <v>572</v>
      </c>
      <c r="I270" s="2294"/>
      <c r="J270" s="2294"/>
      <c r="K270" s="2294"/>
      <c r="L270" s="2294"/>
      <c r="M270" s="2294"/>
      <c r="N270" s="2295">
        <v>0</v>
      </c>
      <c r="O270" s="2295"/>
      <c r="P270" s="2295"/>
      <c r="Q270" s="2295"/>
      <c r="R270" s="2295"/>
      <c r="S270" s="2295">
        <v>0</v>
      </c>
      <c r="T270" s="2295"/>
      <c r="U270" s="2295"/>
      <c r="V270" s="2295"/>
      <c r="W270" s="2295"/>
      <c r="X270" s="2295"/>
      <c r="Y270" s="2295"/>
      <c r="Z270" s="2295"/>
      <c r="AA270" s="2295">
        <v>0</v>
      </c>
      <c r="AB270" s="2295"/>
      <c r="AC270" s="2295"/>
      <c r="AD270" s="2295"/>
      <c r="AE270" s="2295"/>
      <c r="AF270" s="2295"/>
      <c r="AG270" s="2295"/>
      <c r="AH270" s="2295"/>
      <c r="AI270" s="2295"/>
      <c r="AJ270" s="2295">
        <v>0</v>
      </c>
      <c r="AK270" s="2295"/>
      <c r="AL270" s="2295"/>
      <c r="AM270" s="2295"/>
      <c r="AN270" s="2295"/>
      <c r="AO270" s="2295"/>
      <c r="AP270" s="2295"/>
      <c r="AQ270" s="2295"/>
      <c r="AR270" s="2295">
        <v>0</v>
      </c>
      <c r="AS270" s="2295"/>
      <c r="AT270" s="2295"/>
      <c r="AU270" s="2295"/>
      <c r="AV270" s="2295"/>
      <c r="AW270" s="2295"/>
      <c r="AX270" s="2295"/>
      <c r="AY270" s="2295"/>
      <c r="AZ270" s="2295">
        <v>0</v>
      </c>
      <c r="BA270" s="2295"/>
      <c r="BB270" s="2295"/>
      <c r="BC270" s="2295"/>
      <c r="BD270" s="2295"/>
      <c r="BE270" s="2295"/>
      <c r="BF270" s="2295"/>
      <c r="BG270" s="2295"/>
      <c r="BH270" s="2295"/>
      <c r="BI270" s="2295"/>
      <c r="BJ270" s="2295">
        <v>0</v>
      </c>
      <c r="BK270" s="2295"/>
      <c r="BL270" s="2295"/>
    </row>
    <row r="271" spans="8:64" ht="17.649999999999999" customHeight="1" x14ac:dyDescent="0.2">
      <c r="H271" s="2280" t="s">
        <v>541</v>
      </c>
      <c r="I271" s="2280"/>
      <c r="J271" s="2280"/>
      <c r="K271" s="2280"/>
      <c r="L271" s="2280"/>
      <c r="M271" s="2280"/>
      <c r="N271" s="2281">
        <v>0</v>
      </c>
      <c r="O271" s="2281"/>
      <c r="P271" s="2281"/>
      <c r="Q271" s="2281"/>
      <c r="R271" s="2281"/>
      <c r="S271" s="2281">
        <v>0</v>
      </c>
      <c r="T271" s="2281"/>
      <c r="U271" s="2281"/>
      <c r="V271" s="2281"/>
      <c r="W271" s="2281"/>
      <c r="X271" s="2281"/>
      <c r="Y271" s="2281"/>
      <c r="Z271" s="2281"/>
      <c r="AA271" s="2281">
        <v>0</v>
      </c>
      <c r="AB271" s="2281"/>
      <c r="AC271" s="2281"/>
      <c r="AD271" s="2281"/>
      <c r="AE271" s="2281"/>
      <c r="AF271" s="2281"/>
      <c r="AG271" s="2281"/>
      <c r="AH271" s="2281"/>
      <c r="AI271" s="2281"/>
      <c r="AJ271" s="2281">
        <v>0</v>
      </c>
      <c r="AK271" s="2281"/>
      <c r="AL271" s="2281"/>
      <c r="AM271" s="2281"/>
      <c r="AN271" s="2281"/>
      <c r="AO271" s="2281"/>
      <c r="AP271" s="2281"/>
      <c r="AQ271" s="2281"/>
      <c r="AR271" s="2281">
        <v>0</v>
      </c>
      <c r="AS271" s="2281"/>
      <c r="AT271" s="2281"/>
      <c r="AU271" s="2281"/>
      <c r="AV271" s="2281"/>
      <c r="AW271" s="2281"/>
      <c r="AX271" s="2281"/>
      <c r="AY271" s="2281"/>
      <c r="AZ271" s="2281">
        <v>0</v>
      </c>
      <c r="BA271" s="2281"/>
      <c r="BB271" s="2281"/>
      <c r="BC271" s="2281"/>
      <c r="BD271" s="2281"/>
      <c r="BE271" s="2281"/>
      <c r="BF271" s="2281"/>
      <c r="BG271" s="2281"/>
      <c r="BH271" s="2281"/>
      <c r="BI271" s="2281"/>
      <c r="BJ271" s="2281">
        <v>0</v>
      </c>
      <c r="BK271" s="2281"/>
      <c r="BL271" s="2281"/>
    </row>
    <row r="272" spans="8:64" ht="16.899999999999999" customHeight="1" x14ac:dyDescent="0.2">
      <c r="H272" s="2280" t="s">
        <v>1768</v>
      </c>
      <c r="I272" s="2280"/>
      <c r="J272" s="2280"/>
      <c r="K272" s="2280"/>
      <c r="L272" s="2280"/>
      <c r="M272" s="2280"/>
      <c r="N272" s="2281">
        <v>0</v>
      </c>
      <c r="O272" s="2281"/>
      <c r="P272" s="2281"/>
      <c r="Q272" s="2281"/>
      <c r="R272" s="2281"/>
      <c r="S272" s="2281">
        <v>0</v>
      </c>
      <c r="T272" s="2281"/>
      <c r="U272" s="2281"/>
      <c r="V272" s="2281"/>
      <c r="W272" s="2281"/>
      <c r="X272" s="2281"/>
      <c r="Y272" s="2281"/>
      <c r="Z272" s="2281"/>
      <c r="AA272" s="2281">
        <v>0</v>
      </c>
      <c r="AB272" s="2281"/>
      <c r="AC272" s="2281"/>
      <c r="AD272" s="2281"/>
      <c r="AE272" s="2281"/>
      <c r="AF272" s="2281"/>
      <c r="AG272" s="2281"/>
      <c r="AH272" s="2281"/>
      <c r="AI272" s="2281"/>
      <c r="AJ272" s="2281">
        <v>0</v>
      </c>
      <c r="AK272" s="2281"/>
      <c r="AL272" s="2281"/>
      <c r="AM272" s="2281"/>
      <c r="AN272" s="2281"/>
      <c r="AO272" s="2281"/>
      <c r="AP272" s="2281"/>
      <c r="AQ272" s="2281"/>
      <c r="AR272" s="2281">
        <v>0</v>
      </c>
      <c r="AS272" s="2281"/>
      <c r="AT272" s="2281"/>
      <c r="AU272" s="2281"/>
      <c r="AV272" s="2281"/>
      <c r="AW272" s="2281"/>
      <c r="AX272" s="2281"/>
      <c r="AY272" s="2281"/>
      <c r="AZ272" s="2281">
        <v>0</v>
      </c>
      <c r="BA272" s="2281"/>
      <c r="BB272" s="2281"/>
      <c r="BC272" s="2281"/>
      <c r="BD272" s="2281"/>
      <c r="BE272" s="2281"/>
      <c r="BF272" s="2281"/>
      <c r="BG272" s="2281"/>
      <c r="BH272" s="2281"/>
      <c r="BI272" s="2281"/>
      <c r="BJ272" s="2281">
        <v>0</v>
      </c>
      <c r="BK272" s="2281"/>
      <c r="BL272" s="2281"/>
    </row>
    <row r="273" spans="8:64" ht="25.7" customHeight="1" x14ac:dyDescent="0.2">
      <c r="H273" s="2280" t="s">
        <v>1769</v>
      </c>
      <c r="I273" s="2280"/>
      <c r="J273" s="2280"/>
      <c r="K273" s="2280"/>
      <c r="L273" s="2280"/>
      <c r="M273" s="2280"/>
      <c r="N273" s="2281">
        <v>0</v>
      </c>
      <c r="O273" s="2281"/>
      <c r="P273" s="2281"/>
      <c r="Q273" s="2281"/>
      <c r="R273" s="2281"/>
      <c r="S273" s="2281">
        <v>0</v>
      </c>
      <c r="T273" s="2281"/>
      <c r="U273" s="2281"/>
      <c r="V273" s="2281"/>
      <c r="W273" s="2281"/>
      <c r="X273" s="2281"/>
      <c r="Y273" s="2281"/>
      <c r="Z273" s="2281"/>
      <c r="AA273" s="2281">
        <v>0</v>
      </c>
      <c r="AB273" s="2281"/>
      <c r="AC273" s="2281"/>
      <c r="AD273" s="2281"/>
      <c r="AE273" s="2281"/>
      <c r="AF273" s="2281"/>
      <c r="AG273" s="2281"/>
      <c r="AH273" s="2281"/>
      <c r="AI273" s="2281"/>
      <c r="AJ273" s="2281">
        <v>0</v>
      </c>
      <c r="AK273" s="2281"/>
      <c r="AL273" s="2281"/>
      <c r="AM273" s="2281"/>
      <c r="AN273" s="2281"/>
      <c r="AO273" s="2281"/>
      <c r="AP273" s="2281"/>
      <c r="AQ273" s="2281"/>
      <c r="AR273" s="2281">
        <v>0</v>
      </c>
      <c r="AS273" s="2281"/>
      <c r="AT273" s="2281"/>
      <c r="AU273" s="2281"/>
      <c r="AV273" s="2281"/>
      <c r="AW273" s="2281"/>
      <c r="AX273" s="2281"/>
      <c r="AY273" s="2281"/>
      <c r="AZ273" s="2281">
        <v>0</v>
      </c>
      <c r="BA273" s="2281"/>
      <c r="BB273" s="2281"/>
      <c r="BC273" s="2281"/>
      <c r="BD273" s="2281"/>
      <c r="BE273" s="2281"/>
      <c r="BF273" s="2281"/>
      <c r="BG273" s="2281"/>
      <c r="BH273" s="2281"/>
      <c r="BI273" s="2281"/>
      <c r="BJ273" s="2281">
        <v>0</v>
      </c>
      <c r="BK273" s="2281"/>
      <c r="BL273" s="2281"/>
    </row>
    <row r="274" spans="8:64" ht="16.899999999999999" customHeight="1" x14ac:dyDescent="0.2">
      <c r="H274" s="2280" t="s">
        <v>1745</v>
      </c>
      <c r="I274" s="2280"/>
      <c r="J274" s="2280"/>
      <c r="K274" s="2280"/>
      <c r="L274" s="2280"/>
      <c r="M274" s="2280"/>
      <c r="N274" s="2281">
        <v>0</v>
      </c>
      <c r="O274" s="2281"/>
      <c r="P274" s="2281"/>
      <c r="Q274" s="2281"/>
      <c r="R274" s="2281"/>
      <c r="S274" s="2281">
        <v>0</v>
      </c>
      <c r="T274" s="2281"/>
      <c r="U274" s="2281"/>
      <c r="V274" s="2281"/>
      <c r="W274" s="2281"/>
      <c r="X274" s="2281"/>
      <c r="Y274" s="2281"/>
      <c r="Z274" s="2281"/>
      <c r="AA274" s="2281">
        <v>0</v>
      </c>
      <c r="AB274" s="2281"/>
      <c r="AC274" s="2281"/>
      <c r="AD274" s="2281"/>
      <c r="AE274" s="2281"/>
      <c r="AF274" s="2281"/>
      <c r="AG274" s="2281"/>
      <c r="AH274" s="2281"/>
      <c r="AI274" s="2281"/>
      <c r="AJ274" s="2281">
        <v>0</v>
      </c>
      <c r="AK274" s="2281"/>
      <c r="AL274" s="2281"/>
      <c r="AM274" s="2281"/>
      <c r="AN274" s="2281"/>
      <c r="AO274" s="2281"/>
      <c r="AP274" s="2281"/>
      <c r="AQ274" s="2281"/>
      <c r="AR274" s="2281">
        <v>0</v>
      </c>
      <c r="AS274" s="2281"/>
      <c r="AT274" s="2281"/>
      <c r="AU274" s="2281"/>
      <c r="AV274" s="2281"/>
      <c r="AW274" s="2281"/>
      <c r="AX274" s="2281"/>
      <c r="AY274" s="2281"/>
      <c r="AZ274" s="2281">
        <v>0</v>
      </c>
      <c r="BA274" s="2281"/>
      <c r="BB274" s="2281"/>
      <c r="BC274" s="2281"/>
      <c r="BD274" s="2281"/>
      <c r="BE274" s="2281"/>
      <c r="BF274" s="2281"/>
      <c r="BG274" s="2281"/>
      <c r="BH274" s="2281"/>
      <c r="BI274" s="2281"/>
      <c r="BJ274" s="2281">
        <v>0</v>
      </c>
      <c r="BK274" s="2281"/>
      <c r="BL274" s="2281"/>
    </row>
    <row r="275" spans="8:64" ht="25.7" customHeight="1" x14ac:dyDescent="0.2">
      <c r="H275" s="2280" t="s">
        <v>1770</v>
      </c>
      <c r="I275" s="2280"/>
      <c r="J275" s="2280"/>
      <c r="K275" s="2280"/>
      <c r="L275" s="2280"/>
      <c r="M275" s="2280"/>
      <c r="N275" s="2281">
        <v>0</v>
      </c>
      <c r="O275" s="2281"/>
      <c r="P275" s="2281"/>
      <c r="Q275" s="2281"/>
      <c r="R275" s="2281"/>
      <c r="S275" s="2281">
        <v>0</v>
      </c>
      <c r="T275" s="2281"/>
      <c r="U275" s="2281"/>
      <c r="V275" s="2281"/>
      <c r="W275" s="2281"/>
      <c r="X275" s="2281"/>
      <c r="Y275" s="2281"/>
      <c r="Z275" s="2281"/>
      <c r="AA275" s="2281">
        <v>0</v>
      </c>
      <c r="AB275" s="2281"/>
      <c r="AC275" s="2281"/>
      <c r="AD275" s="2281"/>
      <c r="AE275" s="2281"/>
      <c r="AF275" s="2281"/>
      <c r="AG275" s="2281"/>
      <c r="AH275" s="2281"/>
      <c r="AI275" s="2281"/>
      <c r="AJ275" s="2281">
        <v>0</v>
      </c>
      <c r="AK275" s="2281"/>
      <c r="AL275" s="2281"/>
      <c r="AM275" s="2281"/>
      <c r="AN275" s="2281"/>
      <c r="AO275" s="2281"/>
      <c r="AP275" s="2281"/>
      <c r="AQ275" s="2281"/>
      <c r="AR275" s="2281">
        <v>0</v>
      </c>
      <c r="AS275" s="2281"/>
      <c r="AT275" s="2281"/>
      <c r="AU275" s="2281"/>
      <c r="AV275" s="2281"/>
      <c r="AW275" s="2281"/>
      <c r="AX275" s="2281"/>
      <c r="AY275" s="2281"/>
      <c r="AZ275" s="2281">
        <v>0</v>
      </c>
      <c r="BA275" s="2281"/>
      <c r="BB275" s="2281"/>
      <c r="BC275" s="2281"/>
      <c r="BD275" s="2281"/>
      <c r="BE275" s="2281"/>
      <c r="BF275" s="2281"/>
      <c r="BG275" s="2281"/>
      <c r="BH275" s="2281"/>
      <c r="BI275" s="2281"/>
      <c r="BJ275" s="2281">
        <v>0</v>
      </c>
      <c r="BK275" s="2281"/>
      <c r="BL275" s="2281"/>
    </row>
    <row r="276" spans="8:64" ht="16.899999999999999" customHeight="1" x14ac:dyDescent="0.2">
      <c r="H276" s="2280" t="s">
        <v>1748</v>
      </c>
      <c r="I276" s="2280"/>
      <c r="J276" s="2280"/>
      <c r="K276" s="2280"/>
      <c r="L276" s="2280"/>
      <c r="M276" s="2280"/>
      <c r="N276" s="2281">
        <v>0</v>
      </c>
      <c r="O276" s="2281"/>
      <c r="P276" s="2281"/>
      <c r="Q276" s="2281"/>
      <c r="R276" s="2281"/>
      <c r="S276" s="2281">
        <v>0</v>
      </c>
      <c r="T276" s="2281"/>
      <c r="U276" s="2281"/>
      <c r="V276" s="2281"/>
      <c r="W276" s="2281"/>
      <c r="X276" s="2281"/>
      <c r="Y276" s="2281"/>
      <c r="Z276" s="2281"/>
      <c r="AA276" s="2281">
        <v>0</v>
      </c>
      <c r="AB276" s="2281"/>
      <c r="AC276" s="2281"/>
      <c r="AD276" s="2281"/>
      <c r="AE276" s="2281"/>
      <c r="AF276" s="2281"/>
      <c r="AG276" s="2281"/>
      <c r="AH276" s="2281"/>
      <c r="AI276" s="2281"/>
      <c r="AJ276" s="2281">
        <v>0</v>
      </c>
      <c r="AK276" s="2281"/>
      <c r="AL276" s="2281"/>
      <c r="AM276" s="2281"/>
      <c r="AN276" s="2281"/>
      <c r="AO276" s="2281"/>
      <c r="AP276" s="2281"/>
      <c r="AQ276" s="2281"/>
      <c r="AR276" s="2281">
        <v>0</v>
      </c>
      <c r="AS276" s="2281"/>
      <c r="AT276" s="2281"/>
      <c r="AU276" s="2281"/>
      <c r="AV276" s="2281"/>
      <c r="AW276" s="2281"/>
      <c r="AX276" s="2281"/>
      <c r="AY276" s="2281"/>
      <c r="AZ276" s="2281">
        <v>0</v>
      </c>
      <c r="BA276" s="2281"/>
      <c r="BB276" s="2281"/>
      <c r="BC276" s="2281"/>
      <c r="BD276" s="2281"/>
      <c r="BE276" s="2281"/>
      <c r="BF276" s="2281"/>
      <c r="BG276" s="2281"/>
      <c r="BH276" s="2281"/>
      <c r="BI276" s="2281"/>
      <c r="BJ276" s="2281">
        <v>0</v>
      </c>
      <c r="BK276" s="2281"/>
      <c r="BL276" s="2281"/>
    </row>
    <row r="277" spans="8:64" ht="17.649999999999999" customHeight="1" x14ac:dyDescent="0.2">
      <c r="H277" s="2280" t="s">
        <v>540</v>
      </c>
      <c r="I277" s="2280"/>
      <c r="J277" s="2280"/>
      <c r="K277" s="2280"/>
      <c r="L277" s="2280"/>
      <c r="M277" s="2280"/>
      <c r="N277" s="2281">
        <v>0</v>
      </c>
      <c r="O277" s="2281"/>
      <c r="P277" s="2281"/>
      <c r="Q277" s="2281"/>
      <c r="R277" s="2281"/>
      <c r="S277" s="2281">
        <v>0</v>
      </c>
      <c r="T277" s="2281"/>
      <c r="U277" s="2281"/>
      <c r="V277" s="2281"/>
      <c r="W277" s="2281"/>
      <c r="X277" s="2281"/>
      <c r="Y277" s="2281"/>
      <c r="Z277" s="2281"/>
      <c r="AA277" s="2281">
        <v>0</v>
      </c>
      <c r="AB277" s="2281"/>
      <c r="AC277" s="2281"/>
      <c r="AD277" s="2281"/>
      <c r="AE277" s="2281"/>
      <c r="AF277" s="2281"/>
      <c r="AG277" s="2281"/>
      <c r="AH277" s="2281"/>
      <c r="AI277" s="2281"/>
      <c r="AJ277" s="2281">
        <v>0</v>
      </c>
      <c r="AK277" s="2281"/>
      <c r="AL277" s="2281"/>
      <c r="AM277" s="2281"/>
      <c r="AN277" s="2281"/>
      <c r="AO277" s="2281"/>
      <c r="AP277" s="2281"/>
      <c r="AQ277" s="2281"/>
      <c r="AR277" s="2281">
        <v>0</v>
      </c>
      <c r="AS277" s="2281"/>
      <c r="AT277" s="2281"/>
      <c r="AU277" s="2281"/>
      <c r="AV277" s="2281"/>
      <c r="AW277" s="2281"/>
      <c r="AX277" s="2281"/>
      <c r="AY277" s="2281"/>
      <c r="AZ277" s="2281">
        <v>0</v>
      </c>
      <c r="BA277" s="2281"/>
      <c r="BB277" s="2281"/>
      <c r="BC277" s="2281"/>
      <c r="BD277" s="2281"/>
      <c r="BE277" s="2281"/>
      <c r="BF277" s="2281"/>
      <c r="BG277" s="2281"/>
      <c r="BH277" s="2281"/>
      <c r="BI277" s="2281"/>
      <c r="BJ277" s="2281">
        <v>0</v>
      </c>
      <c r="BK277" s="2281"/>
      <c r="BL277" s="2281"/>
    </row>
    <row r="278" spans="8:64" ht="17.649999999999999" customHeight="1" x14ac:dyDescent="0.2">
      <c r="H278" s="2294" t="s">
        <v>571</v>
      </c>
      <c r="I278" s="2294"/>
      <c r="J278" s="2294"/>
      <c r="K278" s="2294"/>
      <c r="L278" s="2294"/>
      <c r="M278" s="2294"/>
      <c r="N278" s="2295">
        <v>0</v>
      </c>
      <c r="O278" s="2295"/>
      <c r="P278" s="2295"/>
      <c r="Q278" s="2295"/>
      <c r="R278" s="2295"/>
      <c r="S278" s="2295">
        <v>0</v>
      </c>
      <c r="T278" s="2295"/>
      <c r="U278" s="2295"/>
      <c r="V278" s="2295"/>
      <c r="W278" s="2295"/>
      <c r="X278" s="2295"/>
      <c r="Y278" s="2295"/>
      <c r="Z278" s="2295"/>
      <c r="AA278" s="2295">
        <v>0</v>
      </c>
      <c r="AB278" s="2295"/>
      <c r="AC278" s="2295"/>
      <c r="AD278" s="2295"/>
      <c r="AE278" s="2295"/>
      <c r="AF278" s="2295"/>
      <c r="AG278" s="2295"/>
      <c r="AH278" s="2295"/>
      <c r="AI278" s="2295"/>
      <c r="AJ278" s="2295">
        <v>0</v>
      </c>
      <c r="AK278" s="2295"/>
      <c r="AL278" s="2295"/>
      <c r="AM278" s="2295"/>
      <c r="AN278" s="2295"/>
      <c r="AO278" s="2295"/>
      <c r="AP278" s="2295"/>
      <c r="AQ278" s="2295"/>
      <c r="AR278" s="2295">
        <v>0</v>
      </c>
      <c r="AS278" s="2295"/>
      <c r="AT278" s="2295"/>
      <c r="AU278" s="2295"/>
      <c r="AV278" s="2295"/>
      <c r="AW278" s="2295"/>
      <c r="AX278" s="2295"/>
      <c r="AY278" s="2295"/>
      <c r="AZ278" s="2295">
        <v>0</v>
      </c>
      <c r="BA278" s="2295"/>
      <c r="BB278" s="2295"/>
      <c r="BC278" s="2295"/>
      <c r="BD278" s="2295"/>
      <c r="BE278" s="2295"/>
      <c r="BF278" s="2295"/>
      <c r="BG278" s="2295"/>
      <c r="BH278" s="2295"/>
      <c r="BI278" s="2295"/>
      <c r="BJ278" s="2295">
        <v>0</v>
      </c>
      <c r="BK278" s="2295"/>
      <c r="BL278" s="2295"/>
    </row>
    <row r="279" spans="8:64" ht="16.899999999999999" customHeight="1" x14ac:dyDescent="0.2">
      <c r="H279" s="2280" t="s">
        <v>541</v>
      </c>
      <c r="I279" s="2280"/>
      <c r="J279" s="2280"/>
      <c r="K279" s="2280"/>
      <c r="L279" s="2280"/>
      <c r="M279" s="2280"/>
      <c r="N279" s="2281">
        <v>0</v>
      </c>
      <c r="O279" s="2281"/>
      <c r="P279" s="2281"/>
      <c r="Q279" s="2281"/>
      <c r="R279" s="2281"/>
      <c r="S279" s="2281">
        <v>0</v>
      </c>
      <c r="T279" s="2281"/>
      <c r="U279" s="2281"/>
      <c r="V279" s="2281"/>
      <c r="W279" s="2281"/>
      <c r="X279" s="2281"/>
      <c r="Y279" s="2281"/>
      <c r="Z279" s="2281"/>
      <c r="AA279" s="2281">
        <v>0</v>
      </c>
      <c r="AB279" s="2281"/>
      <c r="AC279" s="2281"/>
      <c r="AD279" s="2281"/>
      <c r="AE279" s="2281"/>
      <c r="AF279" s="2281"/>
      <c r="AG279" s="2281"/>
      <c r="AH279" s="2281"/>
      <c r="AI279" s="2281"/>
      <c r="AJ279" s="2281">
        <v>0</v>
      </c>
      <c r="AK279" s="2281"/>
      <c r="AL279" s="2281"/>
      <c r="AM279" s="2281"/>
      <c r="AN279" s="2281"/>
      <c r="AO279" s="2281"/>
      <c r="AP279" s="2281"/>
      <c r="AQ279" s="2281"/>
      <c r="AR279" s="2281">
        <v>0</v>
      </c>
      <c r="AS279" s="2281"/>
      <c r="AT279" s="2281"/>
      <c r="AU279" s="2281"/>
      <c r="AV279" s="2281"/>
      <c r="AW279" s="2281"/>
      <c r="AX279" s="2281"/>
      <c r="AY279" s="2281"/>
      <c r="AZ279" s="2281">
        <v>0</v>
      </c>
      <c r="BA279" s="2281"/>
      <c r="BB279" s="2281"/>
      <c r="BC279" s="2281"/>
      <c r="BD279" s="2281"/>
      <c r="BE279" s="2281"/>
      <c r="BF279" s="2281"/>
      <c r="BG279" s="2281"/>
      <c r="BH279" s="2281"/>
      <c r="BI279" s="2281"/>
      <c r="BJ279" s="2281">
        <v>0</v>
      </c>
      <c r="BK279" s="2281"/>
      <c r="BL279" s="2281"/>
    </row>
    <row r="280" spans="8:64" ht="17.649999999999999" customHeight="1" x14ac:dyDescent="0.2">
      <c r="H280" s="2280" t="s">
        <v>1749</v>
      </c>
      <c r="I280" s="2280"/>
      <c r="J280" s="2280"/>
      <c r="K280" s="2280"/>
      <c r="L280" s="2280"/>
      <c r="M280" s="2280"/>
      <c r="N280" s="2281">
        <v>0</v>
      </c>
      <c r="O280" s="2281"/>
      <c r="P280" s="2281"/>
      <c r="Q280" s="2281"/>
      <c r="R280" s="2281"/>
      <c r="S280" s="2281">
        <v>0</v>
      </c>
      <c r="T280" s="2281"/>
      <c r="U280" s="2281"/>
      <c r="V280" s="2281"/>
      <c r="W280" s="2281"/>
      <c r="X280" s="2281"/>
      <c r="Y280" s="2281"/>
      <c r="Z280" s="2281"/>
      <c r="AA280" s="2281">
        <v>0</v>
      </c>
      <c r="AB280" s="2281"/>
      <c r="AC280" s="2281"/>
      <c r="AD280" s="2281"/>
      <c r="AE280" s="2281"/>
      <c r="AF280" s="2281"/>
      <c r="AG280" s="2281"/>
      <c r="AH280" s="2281"/>
      <c r="AI280" s="2281"/>
      <c r="AJ280" s="2281">
        <v>0</v>
      </c>
      <c r="AK280" s="2281"/>
      <c r="AL280" s="2281"/>
      <c r="AM280" s="2281"/>
      <c r="AN280" s="2281"/>
      <c r="AO280" s="2281"/>
      <c r="AP280" s="2281"/>
      <c r="AQ280" s="2281"/>
      <c r="AR280" s="2281">
        <v>0</v>
      </c>
      <c r="AS280" s="2281"/>
      <c r="AT280" s="2281"/>
      <c r="AU280" s="2281"/>
      <c r="AV280" s="2281"/>
      <c r="AW280" s="2281"/>
      <c r="AX280" s="2281"/>
      <c r="AY280" s="2281"/>
      <c r="AZ280" s="2281">
        <v>0</v>
      </c>
      <c r="BA280" s="2281"/>
      <c r="BB280" s="2281"/>
      <c r="BC280" s="2281"/>
      <c r="BD280" s="2281"/>
      <c r="BE280" s="2281"/>
      <c r="BF280" s="2281"/>
      <c r="BG280" s="2281"/>
      <c r="BH280" s="2281"/>
      <c r="BI280" s="2281"/>
      <c r="BJ280" s="2281">
        <v>0</v>
      </c>
      <c r="BK280" s="2281"/>
      <c r="BL280" s="2281"/>
    </row>
    <row r="281" spans="8:64" ht="24.95" customHeight="1" x14ac:dyDescent="0.2">
      <c r="H281" s="2280" t="s">
        <v>1769</v>
      </c>
      <c r="I281" s="2280"/>
      <c r="J281" s="2280"/>
      <c r="K281" s="2280"/>
      <c r="L281" s="2280"/>
      <c r="M281" s="2280"/>
      <c r="N281" s="2281">
        <v>0</v>
      </c>
      <c r="O281" s="2281"/>
      <c r="P281" s="2281"/>
      <c r="Q281" s="2281"/>
      <c r="R281" s="2281"/>
      <c r="S281" s="2281">
        <v>0</v>
      </c>
      <c r="T281" s="2281"/>
      <c r="U281" s="2281"/>
      <c r="V281" s="2281"/>
      <c r="W281" s="2281"/>
      <c r="X281" s="2281"/>
      <c r="Y281" s="2281"/>
      <c r="Z281" s="2281"/>
      <c r="AA281" s="2281">
        <v>0</v>
      </c>
      <c r="AB281" s="2281"/>
      <c r="AC281" s="2281"/>
      <c r="AD281" s="2281"/>
      <c r="AE281" s="2281"/>
      <c r="AF281" s="2281"/>
      <c r="AG281" s="2281"/>
      <c r="AH281" s="2281"/>
      <c r="AI281" s="2281"/>
      <c r="AJ281" s="2281">
        <v>0</v>
      </c>
      <c r="AK281" s="2281"/>
      <c r="AL281" s="2281"/>
      <c r="AM281" s="2281"/>
      <c r="AN281" s="2281"/>
      <c r="AO281" s="2281"/>
      <c r="AP281" s="2281"/>
      <c r="AQ281" s="2281"/>
      <c r="AR281" s="2281">
        <v>0</v>
      </c>
      <c r="AS281" s="2281"/>
      <c r="AT281" s="2281"/>
      <c r="AU281" s="2281"/>
      <c r="AV281" s="2281"/>
      <c r="AW281" s="2281"/>
      <c r="AX281" s="2281"/>
      <c r="AY281" s="2281"/>
      <c r="AZ281" s="2281">
        <v>0</v>
      </c>
      <c r="BA281" s="2281"/>
      <c r="BB281" s="2281"/>
      <c r="BC281" s="2281"/>
      <c r="BD281" s="2281"/>
      <c r="BE281" s="2281"/>
      <c r="BF281" s="2281"/>
      <c r="BG281" s="2281"/>
      <c r="BH281" s="2281"/>
      <c r="BI281" s="2281"/>
      <c r="BJ281" s="2281">
        <v>0</v>
      </c>
      <c r="BK281" s="2281"/>
      <c r="BL281" s="2281"/>
    </row>
    <row r="282" spans="8:64" ht="17.649999999999999" customHeight="1" x14ac:dyDescent="0.2">
      <c r="H282" s="2280" t="s">
        <v>1745</v>
      </c>
      <c r="I282" s="2280"/>
      <c r="J282" s="2280"/>
      <c r="K282" s="2280"/>
      <c r="L282" s="2280"/>
      <c r="M282" s="2280"/>
      <c r="N282" s="2281">
        <v>0</v>
      </c>
      <c r="O282" s="2281"/>
      <c r="P282" s="2281"/>
      <c r="Q282" s="2281"/>
      <c r="R282" s="2281"/>
      <c r="S282" s="2281">
        <v>0</v>
      </c>
      <c r="T282" s="2281"/>
      <c r="U282" s="2281"/>
      <c r="V282" s="2281"/>
      <c r="W282" s="2281"/>
      <c r="X282" s="2281"/>
      <c r="Y282" s="2281"/>
      <c r="Z282" s="2281"/>
      <c r="AA282" s="2281">
        <v>0</v>
      </c>
      <c r="AB282" s="2281"/>
      <c r="AC282" s="2281"/>
      <c r="AD282" s="2281"/>
      <c r="AE282" s="2281"/>
      <c r="AF282" s="2281"/>
      <c r="AG282" s="2281"/>
      <c r="AH282" s="2281"/>
      <c r="AI282" s="2281"/>
      <c r="AJ282" s="2281">
        <v>0</v>
      </c>
      <c r="AK282" s="2281"/>
      <c r="AL282" s="2281"/>
      <c r="AM282" s="2281"/>
      <c r="AN282" s="2281"/>
      <c r="AO282" s="2281"/>
      <c r="AP282" s="2281"/>
      <c r="AQ282" s="2281"/>
      <c r="AR282" s="2281">
        <v>0</v>
      </c>
      <c r="AS282" s="2281"/>
      <c r="AT282" s="2281"/>
      <c r="AU282" s="2281"/>
      <c r="AV282" s="2281"/>
      <c r="AW282" s="2281"/>
      <c r="AX282" s="2281"/>
      <c r="AY282" s="2281"/>
      <c r="AZ282" s="2281">
        <v>0</v>
      </c>
      <c r="BA282" s="2281"/>
      <c r="BB282" s="2281"/>
      <c r="BC282" s="2281"/>
      <c r="BD282" s="2281"/>
      <c r="BE282" s="2281"/>
      <c r="BF282" s="2281"/>
      <c r="BG282" s="2281"/>
      <c r="BH282" s="2281"/>
      <c r="BI282" s="2281"/>
      <c r="BJ282" s="2281">
        <v>0</v>
      </c>
      <c r="BK282" s="2281"/>
      <c r="BL282" s="2281"/>
    </row>
    <row r="283" spans="8:64" ht="24.95" customHeight="1" x14ac:dyDescent="0.2">
      <c r="H283" s="2280" t="s">
        <v>1770</v>
      </c>
      <c r="I283" s="2280"/>
      <c r="J283" s="2280"/>
      <c r="K283" s="2280"/>
      <c r="L283" s="2280"/>
      <c r="M283" s="2280"/>
      <c r="N283" s="2281">
        <v>0</v>
      </c>
      <c r="O283" s="2281"/>
      <c r="P283" s="2281"/>
      <c r="Q283" s="2281"/>
      <c r="R283" s="2281"/>
      <c r="S283" s="2281">
        <v>0</v>
      </c>
      <c r="T283" s="2281"/>
      <c r="U283" s="2281"/>
      <c r="V283" s="2281"/>
      <c r="W283" s="2281"/>
      <c r="X283" s="2281"/>
      <c r="Y283" s="2281"/>
      <c r="Z283" s="2281"/>
      <c r="AA283" s="2281">
        <v>0</v>
      </c>
      <c r="AB283" s="2281"/>
      <c r="AC283" s="2281"/>
      <c r="AD283" s="2281"/>
      <c r="AE283" s="2281"/>
      <c r="AF283" s="2281"/>
      <c r="AG283" s="2281"/>
      <c r="AH283" s="2281"/>
      <c r="AI283" s="2281"/>
      <c r="AJ283" s="2281">
        <v>0</v>
      </c>
      <c r="AK283" s="2281"/>
      <c r="AL283" s="2281"/>
      <c r="AM283" s="2281"/>
      <c r="AN283" s="2281"/>
      <c r="AO283" s="2281"/>
      <c r="AP283" s="2281"/>
      <c r="AQ283" s="2281"/>
      <c r="AR283" s="2281">
        <v>0</v>
      </c>
      <c r="AS283" s="2281"/>
      <c r="AT283" s="2281"/>
      <c r="AU283" s="2281"/>
      <c r="AV283" s="2281"/>
      <c r="AW283" s="2281"/>
      <c r="AX283" s="2281"/>
      <c r="AY283" s="2281"/>
      <c r="AZ283" s="2281">
        <v>0</v>
      </c>
      <c r="BA283" s="2281"/>
      <c r="BB283" s="2281"/>
      <c r="BC283" s="2281"/>
      <c r="BD283" s="2281"/>
      <c r="BE283" s="2281"/>
      <c r="BF283" s="2281"/>
      <c r="BG283" s="2281"/>
      <c r="BH283" s="2281"/>
      <c r="BI283" s="2281"/>
      <c r="BJ283" s="2281">
        <v>0</v>
      </c>
      <c r="BK283" s="2281"/>
      <c r="BL283" s="2281"/>
    </row>
    <row r="284" spans="8:64" ht="17.649999999999999" customHeight="1" x14ac:dyDescent="0.2">
      <c r="H284" s="2280" t="s">
        <v>1748</v>
      </c>
      <c r="I284" s="2280"/>
      <c r="J284" s="2280"/>
      <c r="K284" s="2280"/>
      <c r="L284" s="2280"/>
      <c r="M284" s="2280"/>
      <c r="N284" s="2281">
        <v>0</v>
      </c>
      <c r="O284" s="2281"/>
      <c r="P284" s="2281"/>
      <c r="Q284" s="2281"/>
      <c r="R284" s="2281"/>
      <c r="S284" s="2281">
        <v>0</v>
      </c>
      <c r="T284" s="2281"/>
      <c r="U284" s="2281"/>
      <c r="V284" s="2281"/>
      <c r="W284" s="2281"/>
      <c r="X284" s="2281"/>
      <c r="Y284" s="2281"/>
      <c r="Z284" s="2281"/>
      <c r="AA284" s="2281">
        <v>0</v>
      </c>
      <c r="AB284" s="2281"/>
      <c r="AC284" s="2281"/>
      <c r="AD284" s="2281"/>
      <c r="AE284" s="2281"/>
      <c r="AF284" s="2281"/>
      <c r="AG284" s="2281"/>
      <c r="AH284" s="2281"/>
      <c r="AI284" s="2281"/>
      <c r="AJ284" s="2281">
        <v>0</v>
      </c>
      <c r="AK284" s="2281"/>
      <c r="AL284" s="2281"/>
      <c r="AM284" s="2281"/>
      <c r="AN284" s="2281"/>
      <c r="AO284" s="2281"/>
      <c r="AP284" s="2281"/>
      <c r="AQ284" s="2281"/>
      <c r="AR284" s="2281">
        <v>0</v>
      </c>
      <c r="AS284" s="2281"/>
      <c r="AT284" s="2281"/>
      <c r="AU284" s="2281"/>
      <c r="AV284" s="2281"/>
      <c r="AW284" s="2281"/>
      <c r="AX284" s="2281"/>
      <c r="AY284" s="2281"/>
      <c r="AZ284" s="2281">
        <v>0</v>
      </c>
      <c r="BA284" s="2281"/>
      <c r="BB284" s="2281"/>
      <c r="BC284" s="2281"/>
      <c r="BD284" s="2281"/>
      <c r="BE284" s="2281"/>
      <c r="BF284" s="2281"/>
      <c r="BG284" s="2281"/>
      <c r="BH284" s="2281"/>
      <c r="BI284" s="2281"/>
      <c r="BJ284" s="2281">
        <v>0</v>
      </c>
      <c r="BK284" s="2281"/>
      <c r="BL284" s="2281"/>
    </row>
    <row r="285" spans="8:64" ht="16.899999999999999" customHeight="1" x14ac:dyDescent="0.2">
      <c r="H285" s="2280" t="s">
        <v>540</v>
      </c>
      <c r="I285" s="2280"/>
      <c r="J285" s="2280"/>
      <c r="K285" s="2280"/>
      <c r="L285" s="2280"/>
      <c r="M285" s="2280"/>
      <c r="N285" s="2281">
        <v>0</v>
      </c>
      <c r="O285" s="2281"/>
      <c r="P285" s="2281"/>
      <c r="Q285" s="2281"/>
      <c r="R285" s="2281"/>
      <c r="S285" s="2281">
        <v>0</v>
      </c>
      <c r="T285" s="2281"/>
      <c r="U285" s="2281"/>
      <c r="V285" s="2281"/>
      <c r="W285" s="2281"/>
      <c r="X285" s="2281"/>
      <c r="Y285" s="2281"/>
      <c r="Z285" s="2281"/>
      <c r="AA285" s="2281">
        <v>0</v>
      </c>
      <c r="AB285" s="2281"/>
      <c r="AC285" s="2281"/>
      <c r="AD285" s="2281"/>
      <c r="AE285" s="2281"/>
      <c r="AF285" s="2281"/>
      <c r="AG285" s="2281"/>
      <c r="AH285" s="2281"/>
      <c r="AI285" s="2281"/>
      <c r="AJ285" s="2281">
        <v>0</v>
      </c>
      <c r="AK285" s="2281"/>
      <c r="AL285" s="2281"/>
      <c r="AM285" s="2281"/>
      <c r="AN285" s="2281"/>
      <c r="AO285" s="2281"/>
      <c r="AP285" s="2281"/>
      <c r="AQ285" s="2281"/>
      <c r="AR285" s="2281">
        <v>0</v>
      </c>
      <c r="AS285" s="2281"/>
      <c r="AT285" s="2281"/>
      <c r="AU285" s="2281"/>
      <c r="AV285" s="2281"/>
      <c r="AW285" s="2281"/>
      <c r="AX285" s="2281"/>
      <c r="AY285" s="2281"/>
      <c r="AZ285" s="2281">
        <v>0</v>
      </c>
      <c r="BA285" s="2281"/>
      <c r="BB285" s="2281"/>
      <c r="BC285" s="2281"/>
      <c r="BD285" s="2281"/>
      <c r="BE285" s="2281"/>
      <c r="BF285" s="2281"/>
      <c r="BG285" s="2281"/>
      <c r="BH285" s="2281"/>
      <c r="BI285" s="2281"/>
      <c r="BJ285" s="2281">
        <v>0</v>
      </c>
      <c r="BK285" s="2281"/>
      <c r="BL285" s="2281"/>
    </row>
    <row r="286" spans="8:64" ht="17.649999999999999" customHeight="1" x14ac:dyDescent="0.2">
      <c r="H286" s="2294" t="s">
        <v>570</v>
      </c>
      <c r="I286" s="2294"/>
      <c r="J286" s="2294"/>
      <c r="K286" s="2294"/>
      <c r="L286" s="2294"/>
      <c r="M286" s="2294"/>
      <c r="N286" s="2295">
        <v>0</v>
      </c>
      <c r="O286" s="2295"/>
      <c r="P286" s="2295"/>
      <c r="Q286" s="2295"/>
      <c r="R286" s="2295"/>
      <c r="S286" s="2295">
        <v>0</v>
      </c>
      <c r="T286" s="2295"/>
      <c r="U286" s="2295"/>
      <c r="V286" s="2295"/>
      <c r="W286" s="2295"/>
      <c r="X286" s="2295"/>
      <c r="Y286" s="2295"/>
      <c r="Z286" s="2295"/>
      <c r="AA286" s="2295">
        <v>0</v>
      </c>
      <c r="AB286" s="2295"/>
      <c r="AC286" s="2295"/>
      <c r="AD286" s="2295"/>
      <c r="AE286" s="2295"/>
      <c r="AF286" s="2295"/>
      <c r="AG286" s="2295"/>
      <c r="AH286" s="2295"/>
      <c r="AI286" s="2295"/>
      <c r="AJ286" s="2295">
        <v>0</v>
      </c>
      <c r="AK286" s="2295"/>
      <c r="AL286" s="2295"/>
      <c r="AM286" s="2295"/>
      <c r="AN286" s="2295"/>
      <c r="AO286" s="2295"/>
      <c r="AP286" s="2295"/>
      <c r="AQ286" s="2295"/>
      <c r="AR286" s="2295">
        <v>0</v>
      </c>
      <c r="AS286" s="2295"/>
      <c r="AT286" s="2295"/>
      <c r="AU286" s="2295"/>
      <c r="AV286" s="2295"/>
      <c r="AW286" s="2295"/>
      <c r="AX286" s="2295"/>
      <c r="AY286" s="2295"/>
      <c r="AZ286" s="2295">
        <v>0</v>
      </c>
      <c r="BA286" s="2295"/>
      <c r="BB286" s="2295"/>
      <c r="BC286" s="2295"/>
      <c r="BD286" s="2295"/>
      <c r="BE286" s="2295"/>
      <c r="BF286" s="2295"/>
      <c r="BG286" s="2295"/>
      <c r="BH286" s="2295"/>
      <c r="BI286" s="2295"/>
      <c r="BJ286" s="2295">
        <v>0</v>
      </c>
      <c r="BK286" s="2295"/>
      <c r="BL286" s="2295"/>
    </row>
    <row r="287" spans="8:64" ht="17.649999999999999" customHeight="1" x14ac:dyDescent="0.2">
      <c r="H287" s="2280" t="s">
        <v>1750</v>
      </c>
      <c r="I287" s="2280"/>
      <c r="J287" s="2280"/>
      <c r="K287" s="2280"/>
      <c r="L287" s="2280"/>
      <c r="M287" s="2280"/>
      <c r="N287" s="2281">
        <v>0</v>
      </c>
      <c r="O287" s="2281"/>
      <c r="P287" s="2281"/>
      <c r="Q287" s="2281"/>
      <c r="R287" s="2281"/>
      <c r="S287" s="2281">
        <v>0</v>
      </c>
      <c r="T287" s="2281"/>
      <c r="U287" s="2281"/>
      <c r="V287" s="2281"/>
      <c r="W287" s="2281"/>
      <c r="X287" s="2281"/>
      <c r="Y287" s="2281"/>
      <c r="Z287" s="2281"/>
      <c r="AA287" s="2281">
        <v>0</v>
      </c>
      <c r="AB287" s="2281"/>
      <c r="AC287" s="2281"/>
      <c r="AD287" s="2281"/>
      <c r="AE287" s="2281"/>
      <c r="AF287" s="2281"/>
      <c r="AG287" s="2281"/>
      <c r="AH287" s="2281"/>
      <c r="AI287" s="2281"/>
      <c r="AJ287" s="2281">
        <v>0</v>
      </c>
      <c r="AK287" s="2281"/>
      <c r="AL287" s="2281"/>
      <c r="AM287" s="2281"/>
      <c r="AN287" s="2281"/>
      <c r="AO287" s="2281"/>
      <c r="AP287" s="2281"/>
      <c r="AQ287" s="2281"/>
      <c r="AR287" s="2281">
        <v>0</v>
      </c>
      <c r="AS287" s="2281"/>
      <c r="AT287" s="2281"/>
      <c r="AU287" s="2281"/>
      <c r="AV287" s="2281"/>
      <c r="AW287" s="2281"/>
      <c r="AX287" s="2281"/>
      <c r="AY287" s="2281"/>
      <c r="AZ287" s="2281">
        <v>0</v>
      </c>
      <c r="BA287" s="2281"/>
      <c r="BB287" s="2281"/>
      <c r="BC287" s="2281"/>
      <c r="BD287" s="2281"/>
      <c r="BE287" s="2281"/>
      <c r="BF287" s="2281"/>
      <c r="BG287" s="2281"/>
      <c r="BH287" s="2281"/>
      <c r="BI287" s="2281"/>
      <c r="BJ287" s="2281">
        <v>0</v>
      </c>
      <c r="BK287" s="2281"/>
      <c r="BL287" s="2281"/>
    </row>
    <row r="288" spans="8:64" ht="16.899999999999999" customHeight="1" x14ac:dyDescent="0.2">
      <c r="H288" s="2282" t="s">
        <v>1751</v>
      </c>
      <c r="I288" s="2282"/>
      <c r="J288" s="2282"/>
      <c r="K288" s="2282"/>
      <c r="L288" s="2282"/>
      <c r="M288" s="2282"/>
      <c r="N288" s="2283">
        <v>0</v>
      </c>
      <c r="O288" s="2283"/>
      <c r="P288" s="2283"/>
      <c r="Q288" s="2283"/>
      <c r="R288" s="2283"/>
      <c r="S288" s="2283">
        <v>0</v>
      </c>
      <c r="T288" s="2283"/>
      <c r="U288" s="2283"/>
      <c r="V288" s="2283"/>
      <c r="W288" s="2283"/>
      <c r="X288" s="2283"/>
      <c r="Y288" s="2283"/>
      <c r="Z288" s="2283"/>
      <c r="AA288" s="2283">
        <v>0</v>
      </c>
      <c r="AB288" s="2283"/>
      <c r="AC288" s="2283"/>
      <c r="AD288" s="2283"/>
      <c r="AE288" s="2283"/>
      <c r="AF288" s="2283"/>
      <c r="AG288" s="2283"/>
      <c r="AH288" s="2283"/>
      <c r="AI288" s="2283"/>
      <c r="AJ288" s="2283">
        <v>0</v>
      </c>
      <c r="AK288" s="2283"/>
      <c r="AL288" s="2283"/>
      <c r="AM288" s="2283"/>
      <c r="AN288" s="2283"/>
      <c r="AO288" s="2283"/>
      <c r="AP288" s="2283"/>
      <c r="AQ288" s="2283"/>
      <c r="AR288" s="2283">
        <v>0</v>
      </c>
      <c r="AS288" s="2283"/>
      <c r="AT288" s="2283"/>
      <c r="AU288" s="2283"/>
      <c r="AV288" s="2283"/>
      <c r="AW288" s="2283"/>
      <c r="AX288" s="2283"/>
      <c r="AY288" s="2283"/>
      <c r="AZ288" s="2283">
        <v>0</v>
      </c>
      <c r="BA288" s="2283"/>
      <c r="BB288" s="2283"/>
      <c r="BC288" s="2283"/>
      <c r="BD288" s="2283"/>
      <c r="BE288" s="2283"/>
      <c r="BF288" s="2283"/>
      <c r="BG288" s="2283"/>
      <c r="BH288" s="2283"/>
      <c r="BI288" s="2283"/>
      <c r="BJ288" s="2283">
        <v>0</v>
      </c>
      <c r="BK288" s="2283"/>
      <c r="BL288" s="2283"/>
    </row>
    <row r="289" spans="8:64" ht="5.85" customHeight="1" x14ac:dyDescent="0.2">
      <c r="H289" s="1326"/>
      <c r="I289" s="1326"/>
      <c r="J289" s="1326"/>
      <c r="K289" s="1326"/>
      <c r="L289" s="1326"/>
      <c r="M289" s="1326"/>
      <c r="N289" s="1326"/>
      <c r="O289" s="1326"/>
      <c r="P289" s="1326"/>
      <c r="Q289" s="1326"/>
      <c r="R289" s="1326"/>
      <c r="S289" s="1326"/>
      <c r="T289" s="1326"/>
      <c r="U289" s="1326"/>
      <c r="V289" s="1326"/>
      <c r="W289" s="1326"/>
      <c r="X289" s="1326"/>
      <c r="Y289" s="1326"/>
      <c r="Z289" s="1326"/>
      <c r="AA289" s="1326"/>
      <c r="AB289" s="1326"/>
      <c r="AC289" s="1326"/>
      <c r="AD289" s="1326"/>
      <c r="AE289" s="1326"/>
      <c r="AF289" s="1326"/>
      <c r="AG289" s="1326"/>
      <c r="AH289" s="1326"/>
      <c r="AI289" s="1326"/>
      <c r="AJ289" s="1326"/>
      <c r="AK289" s="1326"/>
      <c r="AL289" s="1326"/>
      <c r="AM289" s="1326"/>
      <c r="AN289" s="1326"/>
      <c r="AO289" s="1326"/>
      <c r="AP289" s="1326"/>
      <c r="AQ289" s="1326"/>
      <c r="AR289" s="1326"/>
      <c r="AS289" s="1326"/>
      <c r="AT289" s="1326"/>
      <c r="AU289" s="1326"/>
      <c r="AV289" s="1326"/>
      <c r="AW289" s="1326"/>
      <c r="AX289" s="1326"/>
      <c r="AY289" s="1326"/>
      <c r="AZ289" s="1326"/>
      <c r="BA289" s="1326"/>
      <c r="BB289" s="1326"/>
      <c r="BC289" s="1326"/>
      <c r="BD289" s="1326"/>
      <c r="BE289" s="1326"/>
      <c r="BF289" s="1326"/>
      <c r="BG289" s="1326"/>
      <c r="BH289" s="1326"/>
      <c r="BI289" s="1326"/>
      <c r="BJ289" s="1326"/>
      <c r="BK289" s="1326"/>
      <c r="BL289" s="1326"/>
    </row>
    <row r="290" spans="8:64" ht="17.649999999999999" customHeight="1" x14ac:dyDescent="0.2">
      <c r="H290" s="2273" t="s">
        <v>1771</v>
      </c>
      <c r="I290" s="2273"/>
      <c r="J290" s="2273"/>
      <c r="K290" s="2273"/>
      <c r="L290" s="2273"/>
      <c r="M290" s="2273"/>
      <c r="N290" s="2273"/>
      <c r="O290" s="2273"/>
      <c r="P290" s="2273"/>
      <c r="Q290" s="2273"/>
      <c r="R290" s="2273"/>
      <c r="S290" s="2273"/>
      <c r="T290" s="2273"/>
      <c r="U290" s="2273"/>
      <c r="V290" s="2273"/>
      <c r="W290" s="2273"/>
      <c r="X290" s="2273"/>
      <c r="Y290" s="2273"/>
      <c r="Z290" s="2273"/>
      <c r="AA290" s="2273"/>
      <c r="AB290" s="2273"/>
      <c r="AC290" s="2273"/>
      <c r="AD290" s="2273"/>
      <c r="AE290" s="2273"/>
      <c r="AF290" s="2273"/>
      <c r="AG290" s="2273"/>
      <c r="AH290" s="2273"/>
      <c r="AI290" s="2273"/>
      <c r="AJ290" s="2273"/>
      <c r="AK290" s="2273"/>
      <c r="AL290" s="2273"/>
      <c r="AM290" s="2273"/>
      <c r="AN290" s="2273"/>
      <c r="AO290" s="2273"/>
      <c r="AP290" s="2273"/>
      <c r="AQ290" s="2273"/>
      <c r="AR290" s="2273"/>
      <c r="AS290" s="2273"/>
      <c r="AT290" s="2273"/>
      <c r="AU290" s="2273"/>
      <c r="AV290" s="2273"/>
      <c r="AW290" s="2273"/>
      <c r="AX290" s="2273"/>
      <c r="AY290" s="2273"/>
      <c r="AZ290" s="2273"/>
      <c r="BA290" s="2273"/>
      <c r="BB290" s="2273"/>
      <c r="BC290" s="2273"/>
      <c r="BD290" s="2273"/>
      <c r="BE290" s="2273"/>
      <c r="BF290" s="2273"/>
      <c r="BG290" s="2273"/>
      <c r="BH290" s="2273"/>
      <c r="BI290" s="2273"/>
      <c r="BJ290" s="2273"/>
      <c r="BK290" s="2273"/>
      <c r="BL290" s="2273"/>
    </row>
    <row r="291" spans="8:64" ht="16.899999999999999" customHeight="1" x14ac:dyDescent="0.2">
      <c r="H291" s="2273" t="s">
        <v>1772</v>
      </c>
      <c r="I291" s="2273"/>
      <c r="J291" s="2273"/>
      <c r="K291" s="2273"/>
      <c r="L291" s="2273"/>
      <c r="M291" s="2273"/>
      <c r="N291" s="2273"/>
      <c r="O291" s="2273"/>
      <c r="P291" s="2273"/>
      <c r="Q291" s="2273"/>
      <c r="R291" s="2273"/>
      <c r="S291" s="2273"/>
      <c r="T291" s="2273"/>
      <c r="U291" s="2273"/>
      <c r="V291" s="2273"/>
      <c r="W291" s="2273"/>
      <c r="X291" s="2273"/>
      <c r="Y291" s="2273"/>
      <c r="Z291" s="2273"/>
      <c r="AA291" s="2273"/>
      <c r="AB291" s="2273"/>
      <c r="AC291" s="2273"/>
      <c r="AD291" s="2273"/>
      <c r="AE291" s="2273"/>
      <c r="AF291" s="2273"/>
      <c r="AG291" s="2273"/>
      <c r="AH291" s="2273"/>
      <c r="AI291" s="2273"/>
      <c r="AJ291" s="2273"/>
      <c r="AK291" s="2273"/>
      <c r="AL291" s="2273"/>
      <c r="AM291" s="2273"/>
      <c r="AN291" s="2273"/>
      <c r="AO291" s="2273"/>
      <c r="AP291" s="2273"/>
      <c r="AQ291" s="2273"/>
      <c r="AR291" s="2273"/>
      <c r="AS291" s="2273"/>
      <c r="AT291" s="2273"/>
      <c r="AU291" s="2273"/>
      <c r="AV291" s="2273"/>
      <c r="AW291" s="2273"/>
      <c r="AX291" s="2273"/>
      <c r="AY291" s="2273"/>
      <c r="AZ291" s="2273"/>
      <c r="BA291" s="2273"/>
      <c r="BB291" s="2273"/>
      <c r="BC291" s="2273"/>
      <c r="BD291" s="2273"/>
      <c r="BE291" s="2273"/>
      <c r="BF291" s="2273"/>
      <c r="BG291" s="2273"/>
      <c r="BH291" s="2273"/>
      <c r="BI291" s="2273"/>
      <c r="BJ291" s="2273"/>
      <c r="BK291" s="2273"/>
      <c r="BL291" s="2273"/>
    </row>
    <row r="292" spans="8:64" ht="17.649999999999999" customHeight="1" x14ac:dyDescent="0.2">
      <c r="H292" s="2273" t="s">
        <v>1773</v>
      </c>
      <c r="I292" s="2273"/>
      <c r="J292" s="2273"/>
      <c r="K292" s="2273"/>
      <c r="L292" s="2273"/>
      <c r="M292" s="2273"/>
      <c r="N292" s="2273"/>
      <c r="O292" s="2273"/>
      <c r="P292" s="2273"/>
      <c r="Q292" s="2273"/>
      <c r="R292" s="2273"/>
      <c r="S292" s="2273"/>
      <c r="T292" s="2273"/>
      <c r="U292" s="2273"/>
      <c r="V292" s="2273"/>
      <c r="W292" s="2273"/>
      <c r="X292" s="2273"/>
      <c r="Y292" s="2273"/>
      <c r="Z292" s="2273"/>
      <c r="AA292" s="2273"/>
      <c r="AB292" s="2273"/>
      <c r="AC292" s="2273"/>
      <c r="AD292" s="2273"/>
      <c r="AE292" s="2273"/>
      <c r="AF292" s="2273"/>
      <c r="AG292" s="2273"/>
      <c r="AH292" s="2273"/>
      <c r="AI292" s="2273"/>
      <c r="AJ292" s="2273"/>
      <c r="AK292" s="2273"/>
      <c r="AL292" s="2273"/>
      <c r="AM292" s="2273"/>
      <c r="AN292" s="2273"/>
      <c r="AO292" s="2273"/>
      <c r="AP292" s="2273"/>
      <c r="AQ292" s="2273"/>
      <c r="AR292" s="2273"/>
      <c r="AS292" s="2273"/>
      <c r="AT292" s="2273"/>
      <c r="AU292" s="2273"/>
      <c r="AV292" s="2273"/>
      <c r="AW292" s="2273"/>
      <c r="AX292" s="2273"/>
      <c r="AY292" s="2273"/>
      <c r="AZ292" s="2273"/>
      <c r="BA292" s="2273"/>
      <c r="BB292" s="2273"/>
      <c r="BC292" s="2273"/>
      <c r="BD292" s="2273"/>
      <c r="BE292" s="2273"/>
      <c r="BF292" s="2273"/>
      <c r="BG292" s="2273"/>
      <c r="BH292" s="2273"/>
      <c r="BI292" s="2273"/>
      <c r="BJ292" s="2273"/>
      <c r="BK292" s="2273"/>
      <c r="BL292" s="2273"/>
    </row>
    <row r="293" spans="8:64" ht="8.85" customHeight="1" x14ac:dyDescent="0.2"/>
    <row r="294" spans="8:64" ht="16.899999999999999" customHeight="1" x14ac:dyDescent="0.2">
      <c r="H294" s="2288" t="s">
        <v>1774</v>
      </c>
      <c r="I294" s="2288"/>
      <c r="J294" s="2288"/>
      <c r="K294" s="2288"/>
      <c r="L294" s="2288"/>
      <c r="M294" s="2288"/>
      <c r="N294" s="2288"/>
      <c r="O294" s="2288"/>
      <c r="P294" s="2288"/>
      <c r="Q294" s="2288"/>
      <c r="R294" s="2288"/>
      <c r="S294" s="2288"/>
      <c r="T294" s="2288"/>
      <c r="U294" s="2288"/>
      <c r="V294" s="2288"/>
      <c r="W294" s="2288"/>
      <c r="X294" s="2288"/>
      <c r="Y294" s="2288"/>
      <c r="Z294" s="2288"/>
      <c r="AA294" s="2288"/>
      <c r="AB294" s="2288"/>
      <c r="AC294" s="2288"/>
      <c r="AD294" s="2288"/>
      <c r="AE294" s="2288"/>
      <c r="AF294" s="2288"/>
      <c r="AG294" s="2288"/>
      <c r="AH294" s="2288"/>
      <c r="AI294" s="2288"/>
      <c r="AJ294" s="2288"/>
      <c r="AK294" s="2288"/>
      <c r="AL294" s="2288"/>
      <c r="AM294" s="2288"/>
      <c r="AN294" s="2288"/>
      <c r="AO294" s="2288"/>
      <c r="AP294" s="2288"/>
      <c r="AQ294" s="2288"/>
      <c r="AR294" s="2288"/>
      <c r="AS294" s="2288"/>
      <c r="AT294" s="2288"/>
      <c r="AU294" s="2288"/>
      <c r="AV294" s="2288"/>
      <c r="AW294" s="2288"/>
      <c r="AX294" s="2288"/>
      <c r="AY294" s="2288"/>
      <c r="AZ294" s="2288"/>
      <c r="BA294" s="2288"/>
      <c r="BB294" s="2288"/>
      <c r="BC294" s="2288"/>
      <c r="BD294" s="2288"/>
      <c r="BE294" s="2288"/>
      <c r="BF294" s="2288"/>
      <c r="BG294" s="2288"/>
      <c r="BH294" s="2288"/>
      <c r="BI294" s="2288"/>
      <c r="BJ294" s="2288"/>
      <c r="BK294" s="2288"/>
      <c r="BL294" s="2288"/>
    </row>
    <row r="295" spans="8:64" ht="2.85" customHeight="1" x14ac:dyDescent="0.2">
      <c r="H295" s="1325"/>
      <c r="I295" s="1325"/>
      <c r="J295" s="1325"/>
      <c r="K295" s="1325"/>
      <c r="L295" s="1325"/>
      <c r="M295" s="1325"/>
      <c r="N295" s="1325"/>
      <c r="O295" s="1325"/>
      <c r="P295" s="1325"/>
      <c r="Q295" s="1325"/>
      <c r="R295" s="1325"/>
      <c r="S295" s="1325"/>
      <c r="T295" s="1325"/>
      <c r="U295" s="1325"/>
      <c r="V295" s="1325"/>
      <c r="W295" s="1325"/>
      <c r="X295" s="1325"/>
      <c r="Y295" s="1325"/>
      <c r="Z295" s="1325"/>
      <c r="AA295" s="1325"/>
      <c r="AB295" s="1325"/>
      <c r="AC295" s="1325"/>
      <c r="AD295" s="1325"/>
      <c r="AE295" s="1325"/>
      <c r="AF295" s="1325"/>
      <c r="AG295" s="1325"/>
      <c r="AH295" s="1325"/>
      <c r="AI295" s="1325"/>
      <c r="AJ295" s="1325"/>
      <c r="AK295" s="1325"/>
      <c r="AL295" s="1325"/>
      <c r="AM295" s="1325"/>
      <c r="AN295" s="1325"/>
      <c r="AO295" s="1325"/>
      <c r="AP295" s="1325"/>
      <c r="AQ295" s="1325"/>
      <c r="AR295" s="1325"/>
      <c r="AS295" s="1325"/>
      <c r="AT295" s="1325"/>
      <c r="AU295" s="1325"/>
      <c r="AV295" s="1325"/>
      <c r="AW295" s="1325"/>
      <c r="AX295" s="1325"/>
      <c r="AY295" s="1325"/>
      <c r="AZ295" s="1325"/>
      <c r="BA295" s="1325"/>
      <c r="BB295" s="1325"/>
      <c r="BC295" s="1325"/>
      <c r="BD295" s="1325"/>
      <c r="BE295" s="1325"/>
      <c r="BF295" s="1325"/>
      <c r="BG295" s="1325"/>
      <c r="BH295" s="1325"/>
      <c r="BI295" s="1325"/>
      <c r="BJ295" s="1325"/>
      <c r="BK295" s="1325"/>
      <c r="BL295" s="1325"/>
    </row>
    <row r="296" spans="8:64" ht="28.5" customHeight="1" x14ac:dyDescent="0.2">
      <c r="H296" s="2284" t="s">
        <v>569</v>
      </c>
      <c r="I296" s="2284"/>
      <c r="J296" s="2284"/>
      <c r="K296" s="2284"/>
      <c r="L296" s="2284"/>
      <c r="M296" s="2284"/>
      <c r="N296" s="2284"/>
      <c r="O296" s="2284"/>
      <c r="P296" s="2284"/>
      <c r="Q296" s="2284"/>
      <c r="R296" s="2284"/>
      <c r="S296" s="2284"/>
      <c r="T296" s="2284"/>
      <c r="U296" s="2284"/>
      <c r="V296" s="2284" t="s">
        <v>17</v>
      </c>
      <c r="W296" s="2284"/>
      <c r="X296" s="2284"/>
      <c r="Y296" s="2284"/>
      <c r="Z296" s="2284"/>
      <c r="AA296" s="2284"/>
      <c r="AB296" s="2284"/>
      <c r="AC296" s="2284"/>
      <c r="AD296" s="2284"/>
      <c r="AE296" s="2284"/>
      <c r="AF296" s="2284"/>
      <c r="AG296" s="2284" t="s">
        <v>567</v>
      </c>
      <c r="AH296" s="2284"/>
      <c r="AI296" s="2284"/>
      <c r="AJ296" s="2284"/>
      <c r="AK296" s="2284"/>
      <c r="AL296" s="2284"/>
      <c r="AM296" s="2284"/>
      <c r="AN296" s="2284"/>
      <c r="AO296" s="2284"/>
      <c r="AP296" s="2284"/>
      <c r="AQ296" s="2284"/>
      <c r="AR296" s="2284"/>
      <c r="AS296" s="2284" t="s">
        <v>568</v>
      </c>
      <c r="AT296" s="2284"/>
      <c r="AU296" s="2284"/>
      <c r="AV296" s="2284"/>
      <c r="AW296" s="2284"/>
      <c r="AX296" s="2284"/>
      <c r="AY296" s="2284"/>
      <c r="AZ296" s="2284"/>
      <c r="BA296" s="2284"/>
      <c r="BB296" s="2284"/>
      <c r="BC296" s="2284"/>
      <c r="BD296" s="2284"/>
      <c r="BE296" s="2284"/>
      <c r="BF296" s="2284" t="s">
        <v>16</v>
      </c>
      <c r="BG296" s="2284"/>
      <c r="BH296" s="2284"/>
      <c r="BI296" s="2284"/>
      <c r="BJ296" s="2284"/>
      <c r="BK296" s="2284"/>
      <c r="BL296" s="2284"/>
    </row>
    <row r="297" spans="8:64" ht="17.649999999999999" customHeight="1" x14ac:dyDescent="0.2">
      <c r="H297" s="2294" t="s">
        <v>566</v>
      </c>
      <c r="I297" s="2294"/>
      <c r="J297" s="2294"/>
      <c r="K297" s="2294"/>
      <c r="L297" s="2294"/>
      <c r="M297" s="2294"/>
      <c r="N297" s="2294"/>
      <c r="O297" s="2294"/>
      <c r="P297" s="2294"/>
      <c r="Q297" s="2294"/>
      <c r="R297" s="2294"/>
      <c r="S297" s="2294"/>
      <c r="T297" s="2294"/>
      <c r="U297" s="2294"/>
      <c r="V297" s="2295">
        <v>0</v>
      </c>
      <c r="W297" s="2295"/>
      <c r="X297" s="2295"/>
      <c r="Y297" s="2295"/>
      <c r="Z297" s="2295"/>
      <c r="AA297" s="2295"/>
      <c r="AB297" s="2295"/>
      <c r="AC297" s="2295"/>
      <c r="AD297" s="2295"/>
      <c r="AE297" s="2295"/>
      <c r="AF297" s="2295"/>
      <c r="AG297" s="2295">
        <v>0</v>
      </c>
      <c r="AH297" s="2295"/>
      <c r="AI297" s="2295"/>
      <c r="AJ297" s="2295"/>
      <c r="AK297" s="2295"/>
      <c r="AL297" s="2295"/>
      <c r="AM297" s="2295"/>
      <c r="AN297" s="2295"/>
      <c r="AO297" s="2295"/>
      <c r="AP297" s="2295"/>
      <c r="AQ297" s="2295"/>
      <c r="AR297" s="2295"/>
      <c r="AS297" s="2295">
        <v>0</v>
      </c>
      <c r="AT297" s="2295"/>
      <c r="AU297" s="2295"/>
      <c r="AV297" s="2295"/>
      <c r="AW297" s="2295"/>
      <c r="AX297" s="2295"/>
      <c r="AY297" s="2295"/>
      <c r="AZ297" s="2295"/>
      <c r="BA297" s="2295"/>
      <c r="BB297" s="2295"/>
      <c r="BC297" s="2295"/>
      <c r="BD297" s="2295"/>
      <c r="BE297" s="2295"/>
      <c r="BF297" s="2295">
        <v>0</v>
      </c>
      <c r="BG297" s="2295"/>
      <c r="BH297" s="2295"/>
      <c r="BI297" s="2295"/>
      <c r="BJ297" s="2295"/>
      <c r="BK297" s="2295"/>
      <c r="BL297" s="2295"/>
    </row>
    <row r="298" spans="8:64" ht="16.899999999999999" customHeight="1" x14ac:dyDescent="0.2">
      <c r="H298" s="2294" t="s">
        <v>572</v>
      </c>
      <c r="I298" s="2294"/>
      <c r="J298" s="2294"/>
      <c r="K298" s="2294"/>
      <c r="L298" s="2294"/>
      <c r="M298" s="2294"/>
      <c r="N298" s="2294"/>
      <c r="O298" s="2294"/>
      <c r="P298" s="2294"/>
      <c r="Q298" s="2294"/>
      <c r="R298" s="2294"/>
      <c r="S298" s="2294"/>
      <c r="T298" s="2294"/>
      <c r="U298" s="2294"/>
      <c r="V298" s="2295">
        <v>0</v>
      </c>
      <c r="W298" s="2295"/>
      <c r="X298" s="2295"/>
      <c r="Y298" s="2295"/>
      <c r="Z298" s="2295"/>
      <c r="AA298" s="2295"/>
      <c r="AB298" s="2295"/>
      <c r="AC298" s="2295"/>
      <c r="AD298" s="2295"/>
      <c r="AE298" s="2295"/>
      <c r="AF298" s="2295"/>
      <c r="AG298" s="2295">
        <v>0</v>
      </c>
      <c r="AH298" s="2295"/>
      <c r="AI298" s="2295"/>
      <c r="AJ298" s="2295"/>
      <c r="AK298" s="2295"/>
      <c r="AL298" s="2295"/>
      <c r="AM298" s="2295"/>
      <c r="AN298" s="2295"/>
      <c r="AO298" s="2295"/>
      <c r="AP298" s="2295"/>
      <c r="AQ298" s="2295"/>
      <c r="AR298" s="2295"/>
      <c r="AS298" s="2295">
        <v>0</v>
      </c>
      <c r="AT298" s="2295"/>
      <c r="AU298" s="2295"/>
      <c r="AV298" s="2295"/>
      <c r="AW298" s="2295"/>
      <c r="AX298" s="2295"/>
      <c r="AY298" s="2295"/>
      <c r="AZ298" s="2295"/>
      <c r="BA298" s="2295"/>
      <c r="BB298" s="2295"/>
      <c r="BC298" s="2295"/>
      <c r="BD298" s="2295"/>
      <c r="BE298" s="2295"/>
      <c r="BF298" s="2295">
        <v>0</v>
      </c>
      <c r="BG298" s="2295"/>
      <c r="BH298" s="2295"/>
      <c r="BI298" s="2295"/>
      <c r="BJ298" s="2295"/>
      <c r="BK298" s="2295"/>
      <c r="BL298" s="2295"/>
    </row>
    <row r="299" spans="8:64" ht="17.649999999999999" customHeight="1" x14ac:dyDescent="0.2">
      <c r="H299" s="2280" t="s">
        <v>1775</v>
      </c>
      <c r="I299" s="2280"/>
      <c r="J299" s="2280"/>
      <c r="K299" s="2280"/>
      <c r="L299" s="2280"/>
      <c r="M299" s="2280"/>
      <c r="N299" s="2280"/>
      <c r="O299" s="2280"/>
      <c r="P299" s="2280"/>
      <c r="Q299" s="2280"/>
      <c r="R299" s="2280"/>
      <c r="S299" s="2280"/>
      <c r="T299" s="2280"/>
      <c r="U299" s="2280"/>
      <c r="V299" s="2281">
        <v>0</v>
      </c>
      <c r="W299" s="2281"/>
      <c r="X299" s="2281"/>
      <c r="Y299" s="2281"/>
      <c r="Z299" s="2281"/>
      <c r="AA299" s="2281"/>
      <c r="AB299" s="2281"/>
      <c r="AC299" s="2281"/>
      <c r="AD299" s="2281"/>
      <c r="AE299" s="2281"/>
      <c r="AF299" s="2281"/>
      <c r="AG299" s="2281">
        <v>0</v>
      </c>
      <c r="AH299" s="2281"/>
      <c r="AI299" s="2281"/>
      <c r="AJ299" s="2281"/>
      <c r="AK299" s="2281"/>
      <c r="AL299" s="2281"/>
      <c r="AM299" s="2281"/>
      <c r="AN299" s="2281"/>
      <c r="AO299" s="2281"/>
      <c r="AP299" s="2281"/>
      <c r="AQ299" s="2281"/>
      <c r="AR299" s="2281"/>
      <c r="AS299" s="2281">
        <v>0</v>
      </c>
      <c r="AT299" s="2281"/>
      <c r="AU299" s="2281"/>
      <c r="AV299" s="2281"/>
      <c r="AW299" s="2281"/>
      <c r="AX299" s="2281"/>
      <c r="AY299" s="2281"/>
      <c r="AZ299" s="2281"/>
      <c r="BA299" s="2281"/>
      <c r="BB299" s="2281"/>
      <c r="BC299" s="2281"/>
      <c r="BD299" s="2281"/>
      <c r="BE299" s="2281"/>
      <c r="BF299" s="2281">
        <v>0</v>
      </c>
      <c r="BG299" s="2281"/>
      <c r="BH299" s="2281"/>
      <c r="BI299" s="2281"/>
      <c r="BJ299" s="2281"/>
      <c r="BK299" s="2281"/>
      <c r="BL299" s="2281"/>
    </row>
    <row r="300" spans="8:64" ht="16.899999999999999" customHeight="1" x14ac:dyDescent="0.2">
      <c r="H300" s="2280" t="s">
        <v>1776</v>
      </c>
      <c r="I300" s="2280"/>
      <c r="J300" s="2280"/>
      <c r="K300" s="2280"/>
      <c r="L300" s="2280"/>
      <c r="M300" s="2280"/>
      <c r="N300" s="2280"/>
      <c r="O300" s="2280"/>
      <c r="P300" s="2280"/>
      <c r="Q300" s="2280"/>
      <c r="R300" s="2280"/>
      <c r="S300" s="2280"/>
      <c r="T300" s="2280"/>
      <c r="U300" s="2280"/>
      <c r="V300" s="2281">
        <v>0</v>
      </c>
      <c r="W300" s="2281"/>
      <c r="X300" s="2281"/>
      <c r="Y300" s="2281"/>
      <c r="Z300" s="2281"/>
      <c r="AA300" s="2281"/>
      <c r="AB300" s="2281"/>
      <c r="AC300" s="2281"/>
      <c r="AD300" s="2281"/>
      <c r="AE300" s="2281"/>
      <c r="AF300" s="2281"/>
      <c r="AG300" s="2281">
        <v>0</v>
      </c>
      <c r="AH300" s="2281"/>
      <c r="AI300" s="2281"/>
      <c r="AJ300" s="2281"/>
      <c r="AK300" s="2281"/>
      <c r="AL300" s="2281"/>
      <c r="AM300" s="2281"/>
      <c r="AN300" s="2281"/>
      <c r="AO300" s="2281"/>
      <c r="AP300" s="2281"/>
      <c r="AQ300" s="2281"/>
      <c r="AR300" s="2281"/>
      <c r="AS300" s="2281">
        <v>0</v>
      </c>
      <c r="AT300" s="2281"/>
      <c r="AU300" s="2281"/>
      <c r="AV300" s="2281"/>
      <c r="AW300" s="2281"/>
      <c r="AX300" s="2281"/>
      <c r="AY300" s="2281"/>
      <c r="AZ300" s="2281"/>
      <c r="BA300" s="2281"/>
      <c r="BB300" s="2281"/>
      <c r="BC300" s="2281"/>
      <c r="BD300" s="2281"/>
      <c r="BE300" s="2281"/>
      <c r="BF300" s="2281">
        <v>0</v>
      </c>
      <c r="BG300" s="2281"/>
      <c r="BH300" s="2281"/>
      <c r="BI300" s="2281"/>
      <c r="BJ300" s="2281"/>
      <c r="BK300" s="2281"/>
      <c r="BL300" s="2281"/>
    </row>
    <row r="301" spans="8:64" ht="17.649999999999999" customHeight="1" x14ac:dyDescent="0.2">
      <c r="H301" s="2280" t="s">
        <v>1777</v>
      </c>
      <c r="I301" s="2280"/>
      <c r="J301" s="2280"/>
      <c r="K301" s="2280"/>
      <c r="L301" s="2280"/>
      <c r="M301" s="2280"/>
      <c r="N301" s="2280"/>
      <c r="O301" s="2280"/>
      <c r="P301" s="2280"/>
      <c r="Q301" s="2280"/>
      <c r="R301" s="2280"/>
      <c r="S301" s="2280"/>
      <c r="T301" s="2280"/>
      <c r="U301" s="2280"/>
      <c r="V301" s="2281">
        <v>0</v>
      </c>
      <c r="W301" s="2281"/>
      <c r="X301" s="2281"/>
      <c r="Y301" s="2281"/>
      <c r="Z301" s="2281"/>
      <c r="AA301" s="2281"/>
      <c r="AB301" s="2281"/>
      <c r="AC301" s="2281"/>
      <c r="AD301" s="2281"/>
      <c r="AE301" s="2281"/>
      <c r="AF301" s="2281"/>
      <c r="AG301" s="2281">
        <v>0</v>
      </c>
      <c r="AH301" s="2281"/>
      <c r="AI301" s="2281"/>
      <c r="AJ301" s="2281"/>
      <c r="AK301" s="2281"/>
      <c r="AL301" s="2281"/>
      <c r="AM301" s="2281"/>
      <c r="AN301" s="2281"/>
      <c r="AO301" s="2281"/>
      <c r="AP301" s="2281"/>
      <c r="AQ301" s="2281"/>
      <c r="AR301" s="2281"/>
      <c r="AS301" s="2281">
        <v>0</v>
      </c>
      <c r="AT301" s="2281"/>
      <c r="AU301" s="2281"/>
      <c r="AV301" s="2281"/>
      <c r="AW301" s="2281"/>
      <c r="AX301" s="2281"/>
      <c r="AY301" s="2281"/>
      <c r="AZ301" s="2281"/>
      <c r="BA301" s="2281"/>
      <c r="BB301" s="2281"/>
      <c r="BC301" s="2281"/>
      <c r="BD301" s="2281"/>
      <c r="BE301" s="2281"/>
      <c r="BF301" s="2281">
        <v>0</v>
      </c>
      <c r="BG301" s="2281"/>
      <c r="BH301" s="2281"/>
      <c r="BI301" s="2281"/>
      <c r="BJ301" s="2281"/>
      <c r="BK301" s="2281"/>
      <c r="BL301" s="2281"/>
    </row>
    <row r="302" spans="8:64" ht="17.649999999999999" customHeight="1" x14ac:dyDescent="0.2">
      <c r="H302" s="2280" t="s">
        <v>1778</v>
      </c>
      <c r="I302" s="2280"/>
      <c r="J302" s="2280"/>
      <c r="K302" s="2280"/>
      <c r="L302" s="2280"/>
      <c r="M302" s="2280"/>
      <c r="N302" s="2280"/>
      <c r="O302" s="2280"/>
      <c r="P302" s="2280"/>
      <c r="Q302" s="2280"/>
      <c r="R302" s="2280"/>
      <c r="S302" s="2280"/>
      <c r="T302" s="2280"/>
      <c r="U302" s="2280"/>
      <c r="V302" s="2281">
        <v>0</v>
      </c>
      <c r="W302" s="2281"/>
      <c r="X302" s="2281"/>
      <c r="Y302" s="2281"/>
      <c r="Z302" s="2281"/>
      <c r="AA302" s="2281"/>
      <c r="AB302" s="2281"/>
      <c r="AC302" s="2281"/>
      <c r="AD302" s="2281"/>
      <c r="AE302" s="2281"/>
      <c r="AF302" s="2281"/>
      <c r="AG302" s="2281">
        <v>0</v>
      </c>
      <c r="AH302" s="2281"/>
      <c r="AI302" s="2281"/>
      <c r="AJ302" s="2281"/>
      <c r="AK302" s="2281"/>
      <c r="AL302" s="2281"/>
      <c r="AM302" s="2281"/>
      <c r="AN302" s="2281"/>
      <c r="AO302" s="2281"/>
      <c r="AP302" s="2281"/>
      <c r="AQ302" s="2281"/>
      <c r="AR302" s="2281"/>
      <c r="AS302" s="2281">
        <v>0</v>
      </c>
      <c r="AT302" s="2281"/>
      <c r="AU302" s="2281"/>
      <c r="AV302" s="2281"/>
      <c r="AW302" s="2281"/>
      <c r="AX302" s="2281"/>
      <c r="AY302" s="2281"/>
      <c r="AZ302" s="2281"/>
      <c r="BA302" s="2281"/>
      <c r="BB302" s="2281"/>
      <c r="BC302" s="2281"/>
      <c r="BD302" s="2281"/>
      <c r="BE302" s="2281"/>
      <c r="BF302" s="2281">
        <v>0</v>
      </c>
      <c r="BG302" s="2281"/>
      <c r="BH302" s="2281"/>
      <c r="BI302" s="2281"/>
      <c r="BJ302" s="2281"/>
      <c r="BK302" s="2281"/>
      <c r="BL302" s="2281"/>
    </row>
    <row r="303" spans="8:64" ht="16.899999999999999" customHeight="1" x14ac:dyDescent="0.2">
      <c r="H303" s="2294" t="s">
        <v>571</v>
      </c>
      <c r="I303" s="2294"/>
      <c r="J303" s="2294"/>
      <c r="K303" s="2294"/>
      <c r="L303" s="2294"/>
      <c r="M303" s="2294"/>
      <c r="N303" s="2294"/>
      <c r="O303" s="2294"/>
      <c r="P303" s="2294"/>
      <c r="Q303" s="2294"/>
      <c r="R303" s="2294"/>
      <c r="S303" s="2294"/>
      <c r="T303" s="2294"/>
      <c r="U303" s="2294"/>
      <c r="V303" s="2295">
        <v>0</v>
      </c>
      <c r="W303" s="2295"/>
      <c r="X303" s="2295"/>
      <c r="Y303" s="2295"/>
      <c r="Z303" s="2295"/>
      <c r="AA303" s="2295"/>
      <c r="AB303" s="2295"/>
      <c r="AC303" s="2295"/>
      <c r="AD303" s="2295"/>
      <c r="AE303" s="2295"/>
      <c r="AF303" s="2295"/>
      <c r="AG303" s="2295">
        <v>0</v>
      </c>
      <c r="AH303" s="2295"/>
      <c r="AI303" s="2295"/>
      <c r="AJ303" s="2295"/>
      <c r="AK303" s="2295"/>
      <c r="AL303" s="2295"/>
      <c r="AM303" s="2295"/>
      <c r="AN303" s="2295"/>
      <c r="AO303" s="2295"/>
      <c r="AP303" s="2295"/>
      <c r="AQ303" s="2295"/>
      <c r="AR303" s="2295"/>
      <c r="AS303" s="2295">
        <v>0</v>
      </c>
      <c r="AT303" s="2295"/>
      <c r="AU303" s="2295"/>
      <c r="AV303" s="2295"/>
      <c r="AW303" s="2295"/>
      <c r="AX303" s="2295"/>
      <c r="AY303" s="2295"/>
      <c r="AZ303" s="2295"/>
      <c r="BA303" s="2295"/>
      <c r="BB303" s="2295"/>
      <c r="BC303" s="2295"/>
      <c r="BD303" s="2295"/>
      <c r="BE303" s="2295"/>
      <c r="BF303" s="2295">
        <v>0</v>
      </c>
      <c r="BG303" s="2295"/>
      <c r="BH303" s="2295"/>
      <c r="BI303" s="2295"/>
      <c r="BJ303" s="2295"/>
      <c r="BK303" s="2295"/>
      <c r="BL303" s="2295"/>
    </row>
    <row r="304" spans="8:64" ht="17.649999999999999" customHeight="1" x14ac:dyDescent="0.2">
      <c r="H304" s="2280" t="s">
        <v>1775</v>
      </c>
      <c r="I304" s="2280"/>
      <c r="J304" s="2280"/>
      <c r="K304" s="2280"/>
      <c r="L304" s="2280"/>
      <c r="M304" s="2280"/>
      <c r="N304" s="2280"/>
      <c r="O304" s="2280"/>
      <c r="P304" s="2280"/>
      <c r="Q304" s="2280"/>
      <c r="R304" s="2280"/>
      <c r="S304" s="2280"/>
      <c r="T304" s="2280"/>
      <c r="U304" s="2280"/>
      <c r="V304" s="2281">
        <v>0</v>
      </c>
      <c r="W304" s="2281"/>
      <c r="X304" s="2281"/>
      <c r="Y304" s="2281"/>
      <c r="Z304" s="2281"/>
      <c r="AA304" s="2281"/>
      <c r="AB304" s="2281"/>
      <c r="AC304" s="2281"/>
      <c r="AD304" s="2281"/>
      <c r="AE304" s="2281"/>
      <c r="AF304" s="2281"/>
      <c r="AG304" s="2281">
        <v>0</v>
      </c>
      <c r="AH304" s="2281"/>
      <c r="AI304" s="2281"/>
      <c r="AJ304" s="2281"/>
      <c r="AK304" s="2281"/>
      <c r="AL304" s="2281"/>
      <c r="AM304" s="2281"/>
      <c r="AN304" s="2281"/>
      <c r="AO304" s="2281"/>
      <c r="AP304" s="2281"/>
      <c r="AQ304" s="2281"/>
      <c r="AR304" s="2281"/>
      <c r="AS304" s="2281">
        <v>0</v>
      </c>
      <c r="AT304" s="2281"/>
      <c r="AU304" s="2281"/>
      <c r="AV304" s="2281"/>
      <c r="AW304" s="2281"/>
      <c r="AX304" s="2281"/>
      <c r="AY304" s="2281"/>
      <c r="AZ304" s="2281"/>
      <c r="BA304" s="2281"/>
      <c r="BB304" s="2281"/>
      <c r="BC304" s="2281"/>
      <c r="BD304" s="2281"/>
      <c r="BE304" s="2281"/>
      <c r="BF304" s="2281">
        <v>0</v>
      </c>
      <c r="BG304" s="2281"/>
      <c r="BH304" s="2281"/>
      <c r="BI304" s="2281"/>
      <c r="BJ304" s="2281"/>
      <c r="BK304" s="2281"/>
      <c r="BL304" s="2281"/>
    </row>
    <row r="305" spans="8:64" ht="17.649999999999999" customHeight="1" x14ac:dyDescent="0.2">
      <c r="H305" s="2280" t="s">
        <v>1776</v>
      </c>
      <c r="I305" s="2280"/>
      <c r="J305" s="2280"/>
      <c r="K305" s="2280"/>
      <c r="L305" s="2280"/>
      <c r="M305" s="2280"/>
      <c r="N305" s="2280"/>
      <c r="O305" s="2280"/>
      <c r="P305" s="2280"/>
      <c r="Q305" s="2280"/>
      <c r="R305" s="2280"/>
      <c r="S305" s="2280"/>
      <c r="T305" s="2280"/>
      <c r="U305" s="2280"/>
      <c r="V305" s="2281">
        <v>0</v>
      </c>
      <c r="W305" s="2281"/>
      <c r="X305" s="2281"/>
      <c r="Y305" s="2281"/>
      <c r="Z305" s="2281"/>
      <c r="AA305" s="2281"/>
      <c r="AB305" s="2281"/>
      <c r="AC305" s="2281"/>
      <c r="AD305" s="2281"/>
      <c r="AE305" s="2281"/>
      <c r="AF305" s="2281"/>
      <c r="AG305" s="2281">
        <v>0</v>
      </c>
      <c r="AH305" s="2281"/>
      <c r="AI305" s="2281"/>
      <c r="AJ305" s="2281"/>
      <c r="AK305" s="2281"/>
      <c r="AL305" s="2281"/>
      <c r="AM305" s="2281"/>
      <c r="AN305" s="2281"/>
      <c r="AO305" s="2281"/>
      <c r="AP305" s="2281"/>
      <c r="AQ305" s="2281"/>
      <c r="AR305" s="2281"/>
      <c r="AS305" s="2281">
        <v>0</v>
      </c>
      <c r="AT305" s="2281"/>
      <c r="AU305" s="2281"/>
      <c r="AV305" s="2281"/>
      <c r="AW305" s="2281"/>
      <c r="AX305" s="2281"/>
      <c r="AY305" s="2281"/>
      <c r="AZ305" s="2281"/>
      <c r="BA305" s="2281"/>
      <c r="BB305" s="2281"/>
      <c r="BC305" s="2281"/>
      <c r="BD305" s="2281"/>
      <c r="BE305" s="2281"/>
      <c r="BF305" s="2281">
        <v>0</v>
      </c>
      <c r="BG305" s="2281"/>
      <c r="BH305" s="2281"/>
      <c r="BI305" s="2281"/>
      <c r="BJ305" s="2281"/>
      <c r="BK305" s="2281"/>
      <c r="BL305" s="2281"/>
    </row>
    <row r="306" spans="8:64" ht="16.899999999999999" customHeight="1" x14ac:dyDescent="0.2">
      <c r="H306" s="2280" t="s">
        <v>1777</v>
      </c>
      <c r="I306" s="2280"/>
      <c r="J306" s="2280"/>
      <c r="K306" s="2280"/>
      <c r="L306" s="2280"/>
      <c r="M306" s="2280"/>
      <c r="N306" s="2280"/>
      <c r="O306" s="2280"/>
      <c r="P306" s="2280"/>
      <c r="Q306" s="2280"/>
      <c r="R306" s="2280"/>
      <c r="S306" s="2280"/>
      <c r="T306" s="2280"/>
      <c r="U306" s="2280"/>
      <c r="V306" s="2281">
        <v>0</v>
      </c>
      <c r="W306" s="2281"/>
      <c r="X306" s="2281"/>
      <c r="Y306" s="2281"/>
      <c r="Z306" s="2281"/>
      <c r="AA306" s="2281"/>
      <c r="AB306" s="2281"/>
      <c r="AC306" s="2281"/>
      <c r="AD306" s="2281"/>
      <c r="AE306" s="2281"/>
      <c r="AF306" s="2281"/>
      <c r="AG306" s="2281">
        <v>0</v>
      </c>
      <c r="AH306" s="2281"/>
      <c r="AI306" s="2281"/>
      <c r="AJ306" s="2281"/>
      <c r="AK306" s="2281"/>
      <c r="AL306" s="2281"/>
      <c r="AM306" s="2281"/>
      <c r="AN306" s="2281"/>
      <c r="AO306" s="2281"/>
      <c r="AP306" s="2281"/>
      <c r="AQ306" s="2281"/>
      <c r="AR306" s="2281"/>
      <c r="AS306" s="2281">
        <v>0</v>
      </c>
      <c r="AT306" s="2281"/>
      <c r="AU306" s="2281"/>
      <c r="AV306" s="2281"/>
      <c r="AW306" s="2281"/>
      <c r="AX306" s="2281"/>
      <c r="AY306" s="2281"/>
      <c r="AZ306" s="2281"/>
      <c r="BA306" s="2281"/>
      <c r="BB306" s="2281"/>
      <c r="BC306" s="2281"/>
      <c r="BD306" s="2281"/>
      <c r="BE306" s="2281"/>
      <c r="BF306" s="2281">
        <v>0</v>
      </c>
      <c r="BG306" s="2281"/>
      <c r="BH306" s="2281"/>
      <c r="BI306" s="2281"/>
      <c r="BJ306" s="2281"/>
      <c r="BK306" s="2281"/>
      <c r="BL306" s="2281"/>
    </row>
    <row r="307" spans="8:64" ht="17.649999999999999" customHeight="1" x14ac:dyDescent="0.2">
      <c r="H307" s="2280" t="s">
        <v>1778</v>
      </c>
      <c r="I307" s="2280"/>
      <c r="J307" s="2280"/>
      <c r="K307" s="2280"/>
      <c r="L307" s="2280"/>
      <c r="M307" s="2280"/>
      <c r="N307" s="2280"/>
      <c r="O307" s="2280"/>
      <c r="P307" s="2280"/>
      <c r="Q307" s="2280"/>
      <c r="R307" s="2280"/>
      <c r="S307" s="2280"/>
      <c r="T307" s="2280"/>
      <c r="U307" s="2280"/>
      <c r="V307" s="2281">
        <v>0</v>
      </c>
      <c r="W307" s="2281"/>
      <c r="X307" s="2281"/>
      <c r="Y307" s="2281"/>
      <c r="Z307" s="2281"/>
      <c r="AA307" s="2281"/>
      <c r="AB307" s="2281"/>
      <c r="AC307" s="2281"/>
      <c r="AD307" s="2281"/>
      <c r="AE307" s="2281"/>
      <c r="AF307" s="2281"/>
      <c r="AG307" s="2281">
        <v>0</v>
      </c>
      <c r="AH307" s="2281"/>
      <c r="AI307" s="2281"/>
      <c r="AJ307" s="2281"/>
      <c r="AK307" s="2281"/>
      <c r="AL307" s="2281"/>
      <c r="AM307" s="2281"/>
      <c r="AN307" s="2281"/>
      <c r="AO307" s="2281"/>
      <c r="AP307" s="2281"/>
      <c r="AQ307" s="2281"/>
      <c r="AR307" s="2281"/>
      <c r="AS307" s="2281">
        <v>0</v>
      </c>
      <c r="AT307" s="2281"/>
      <c r="AU307" s="2281"/>
      <c r="AV307" s="2281"/>
      <c r="AW307" s="2281"/>
      <c r="AX307" s="2281"/>
      <c r="AY307" s="2281"/>
      <c r="AZ307" s="2281"/>
      <c r="BA307" s="2281"/>
      <c r="BB307" s="2281"/>
      <c r="BC307" s="2281"/>
      <c r="BD307" s="2281"/>
      <c r="BE307" s="2281"/>
      <c r="BF307" s="2281">
        <v>0</v>
      </c>
      <c r="BG307" s="2281"/>
      <c r="BH307" s="2281"/>
      <c r="BI307" s="2281"/>
      <c r="BJ307" s="2281"/>
      <c r="BK307" s="2281"/>
      <c r="BL307" s="2281"/>
    </row>
    <row r="308" spans="8:64" ht="16.899999999999999" customHeight="1" x14ac:dyDescent="0.2">
      <c r="H308" s="2294" t="s">
        <v>570</v>
      </c>
      <c r="I308" s="2294"/>
      <c r="J308" s="2294"/>
      <c r="K308" s="2294"/>
      <c r="L308" s="2294"/>
      <c r="M308" s="2294"/>
      <c r="N308" s="2294"/>
      <c r="O308" s="2294"/>
      <c r="P308" s="2294"/>
      <c r="Q308" s="2294"/>
      <c r="R308" s="2294"/>
      <c r="S308" s="2294"/>
      <c r="T308" s="2294"/>
      <c r="U308" s="2294"/>
      <c r="V308" s="2295">
        <v>0</v>
      </c>
      <c r="W308" s="2295"/>
      <c r="X308" s="2295"/>
      <c r="Y308" s="2295"/>
      <c r="Z308" s="2295"/>
      <c r="AA308" s="2295"/>
      <c r="AB308" s="2295"/>
      <c r="AC308" s="2295"/>
      <c r="AD308" s="2295"/>
      <c r="AE308" s="2295"/>
      <c r="AF308" s="2295"/>
      <c r="AG308" s="2295">
        <v>0</v>
      </c>
      <c r="AH308" s="2295"/>
      <c r="AI308" s="2295"/>
      <c r="AJ308" s="2295"/>
      <c r="AK308" s="2295"/>
      <c r="AL308" s="2295"/>
      <c r="AM308" s="2295"/>
      <c r="AN308" s="2295"/>
      <c r="AO308" s="2295"/>
      <c r="AP308" s="2295"/>
      <c r="AQ308" s="2295"/>
      <c r="AR308" s="2295"/>
      <c r="AS308" s="2295">
        <v>0</v>
      </c>
      <c r="AT308" s="2295"/>
      <c r="AU308" s="2295"/>
      <c r="AV308" s="2295"/>
      <c r="AW308" s="2295"/>
      <c r="AX308" s="2295"/>
      <c r="AY308" s="2295"/>
      <c r="AZ308" s="2295"/>
      <c r="BA308" s="2295"/>
      <c r="BB308" s="2295"/>
      <c r="BC308" s="2295"/>
      <c r="BD308" s="2295"/>
      <c r="BE308" s="2295"/>
      <c r="BF308" s="2295">
        <v>0</v>
      </c>
      <c r="BG308" s="2295"/>
      <c r="BH308" s="2295"/>
      <c r="BI308" s="2295"/>
      <c r="BJ308" s="2295"/>
      <c r="BK308" s="2295"/>
      <c r="BL308" s="2295"/>
    </row>
    <row r="309" spans="8:64" ht="17.649999999999999" customHeight="1" x14ac:dyDescent="0.2">
      <c r="H309" s="2280" t="s">
        <v>1775</v>
      </c>
      <c r="I309" s="2280"/>
      <c r="J309" s="2280"/>
      <c r="K309" s="2280"/>
      <c r="L309" s="2280"/>
      <c r="M309" s="2280"/>
      <c r="N309" s="2280"/>
      <c r="O309" s="2280"/>
      <c r="P309" s="2280"/>
      <c r="Q309" s="2280"/>
      <c r="R309" s="2280"/>
      <c r="S309" s="2280"/>
      <c r="T309" s="2280"/>
      <c r="U309" s="2280"/>
      <c r="V309" s="2281">
        <v>0</v>
      </c>
      <c r="W309" s="2281"/>
      <c r="X309" s="2281"/>
      <c r="Y309" s="2281"/>
      <c r="Z309" s="2281"/>
      <c r="AA309" s="2281"/>
      <c r="AB309" s="2281"/>
      <c r="AC309" s="2281"/>
      <c r="AD309" s="2281"/>
      <c r="AE309" s="2281"/>
      <c r="AF309" s="2281"/>
      <c r="AG309" s="2281">
        <v>0</v>
      </c>
      <c r="AH309" s="2281"/>
      <c r="AI309" s="2281"/>
      <c r="AJ309" s="2281"/>
      <c r="AK309" s="2281"/>
      <c r="AL309" s="2281"/>
      <c r="AM309" s="2281"/>
      <c r="AN309" s="2281"/>
      <c r="AO309" s="2281"/>
      <c r="AP309" s="2281"/>
      <c r="AQ309" s="2281"/>
      <c r="AR309" s="2281"/>
      <c r="AS309" s="2281">
        <v>0</v>
      </c>
      <c r="AT309" s="2281"/>
      <c r="AU309" s="2281"/>
      <c r="AV309" s="2281"/>
      <c r="AW309" s="2281"/>
      <c r="AX309" s="2281"/>
      <c r="AY309" s="2281"/>
      <c r="AZ309" s="2281"/>
      <c r="BA309" s="2281"/>
      <c r="BB309" s="2281"/>
      <c r="BC309" s="2281"/>
      <c r="BD309" s="2281"/>
      <c r="BE309" s="2281"/>
      <c r="BF309" s="2281">
        <v>0</v>
      </c>
      <c r="BG309" s="2281"/>
      <c r="BH309" s="2281"/>
      <c r="BI309" s="2281"/>
      <c r="BJ309" s="2281"/>
      <c r="BK309" s="2281"/>
      <c r="BL309" s="2281"/>
    </row>
    <row r="310" spans="8:64" ht="17.649999999999999" customHeight="1" x14ac:dyDescent="0.2">
      <c r="H310" s="2280" t="s">
        <v>1776</v>
      </c>
      <c r="I310" s="2280"/>
      <c r="J310" s="2280"/>
      <c r="K310" s="2280"/>
      <c r="L310" s="2280"/>
      <c r="M310" s="2280"/>
      <c r="N310" s="2280"/>
      <c r="O310" s="2280"/>
      <c r="P310" s="2280"/>
      <c r="Q310" s="2280"/>
      <c r="R310" s="2280"/>
      <c r="S310" s="2280"/>
      <c r="T310" s="2280"/>
      <c r="U310" s="2280"/>
      <c r="V310" s="2281">
        <v>0</v>
      </c>
      <c r="W310" s="2281"/>
      <c r="X310" s="2281"/>
      <c r="Y310" s="2281"/>
      <c r="Z310" s="2281"/>
      <c r="AA310" s="2281"/>
      <c r="AB310" s="2281"/>
      <c r="AC310" s="2281"/>
      <c r="AD310" s="2281"/>
      <c r="AE310" s="2281"/>
      <c r="AF310" s="2281"/>
      <c r="AG310" s="2281">
        <v>0</v>
      </c>
      <c r="AH310" s="2281"/>
      <c r="AI310" s="2281"/>
      <c r="AJ310" s="2281"/>
      <c r="AK310" s="2281"/>
      <c r="AL310" s="2281"/>
      <c r="AM310" s="2281"/>
      <c r="AN310" s="2281"/>
      <c r="AO310" s="2281"/>
      <c r="AP310" s="2281"/>
      <c r="AQ310" s="2281"/>
      <c r="AR310" s="2281"/>
      <c r="AS310" s="2281">
        <v>0</v>
      </c>
      <c r="AT310" s="2281"/>
      <c r="AU310" s="2281"/>
      <c r="AV310" s="2281"/>
      <c r="AW310" s="2281"/>
      <c r="AX310" s="2281"/>
      <c r="AY310" s="2281"/>
      <c r="AZ310" s="2281"/>
      <c r="BA310" s="2281"/>
      <c r="BB310" s="2281"/>
      <c r="BC310" s="2281"/>
      <c r="BD310" s="2281"/>
      <c r="BE310" s="2281"/>
      <c r="BF310" s="2281">
        <v>0</v>
      </c>
      <c r="BG310" s="2281"/>
      <c r="BH310" s="2281"/>
      <c r="BI310" s="2281"/>
      <c r="BJ310" s="2281"/>
      <c r="BK310" s="2281"/>
      <c r="BL310" s="2281"/>
    </row>
    <row r="311" spans="8:64" ht="16.899999999999999" customHeight="1" x14ac:dyDescent="0.2">
      <c r="H311" s="2280" t="s">
        <v>1777</v>
      </c>
      <c r="I311" s="2280"/>
      <c r="J311" s="2280"/>
      <c r="K311" s="2280"/>
      <c r="L311" s="2280"/>
      <c r="M311" s="2280"/>
      <c r="N311" s="2280"/>
      <c r="O311" s="2280"/>
      <c r="P311" s="2280"/>
      <c r="Q311" s="2280"/>
      <c r="R311" s="2280"/>
      <c r="S311" s="2280"/>
      <c r="T311" s="2280"/>
      <c r="U311" s="2280"/>
      <c r="V311" s="2281">
        <v>0</v>
      </c>
      <c r="W311" s="2281"/>
      <c r="X311" s="2281"/>
      <c r="Y311" s="2281"/>
      <c r="Z311" s="2281"/>
      <c r="AA311" s="2281"/>
      <c r="AB311" s="2281"/>
      <c r="AC311" s="2281"/>
      <c r="AD311" s="2281"/>
      <c r="AE311" s="2281"/>
      <c r="AF311" s="2281"/>
      <c r="AG311" s="2281">
        <v>0</v>
      </c>
      <c r="AH311" s="2281"/>
      <c r="AI311" s="2281"/>
      <c r="AJ311" s="2281"/>
      <c r="AK311" s="2281"/>
      <c r="AL311" s="2281"/>
      <c r="AM311" s="2281"/>
      <c r="AN311" s="2281"/>
      <c r="AO311" s="2281"/>
      <c r="AP311" s="2281"/>
      <c r="AQ311" s="2281"/>
      <c r="AR311" s="2281"/>
      <c r="AS311" s="2281">
        <v>0</v>
      </c>
      <c r="AT311" s="2281"/>
      <c r="AU311" s="2281"/>
      <c r="AV311" s="2281"/>
      <c r="AW311" s="2281"/>
      <c r="AX311" s="2281"/>
      <c r="AY311" s="2281"/>
      <c r="AZ311" s="2281"/>
      <c r="BA311" s="2281"/>
      <c r="BB311" s="2281"/>
      <c r="BC311" s="2281"/>
      <c r="BD311" s="2281"/>
      <c r="BE311" s="2281"/>
      <c r="BF311" s="2281">
        <v>0</v>
      </c>
      <c r="BG311" s="2281"/>
      <c r="BH311" s="2281"/>
      <c r="BI311" s="2281"/>
      <c r="BJ311" s="2281"/>
      <c r="BK311" s="2281"/>
      <c r="BL311" s="2281"/>
    </row>
    <row r="312" spans="8:64" ht="17.649999999999999" customHeight="1" x14ac:dyDescent="0.2">
      <c r="H312" s="2280" t="s">
        <v>1778</v>
      </c>
      <c r="I312" s="2280"/>
      <c r="J312" s="2280"/>
      <c r="K312" s="2280"/>
      <c r="L312" s="2280"/>
      <c r="M312" s="2280"/>
      <c r="N312" s="2280"/>
      <c r="O312" s="2280"/>
      <c r="P312" s="2280"/>
      <c r="Q312" s="2280"/>
      <c r="R312" s="2280"/>
      <c r="S312" s="2280"/>
      <c r="T312" s="2280"/>
      <c r="U312" s="2280"/>
      <c r="V312" s="2281">
        <v>0</v>
      </c>
      <c r="W312" s="2281"/>
      <c r="X312" s="2281"/>
      <c r="Y312" s="2281"/>
      <c r="Z312" s="2281"/>
      <c r="AA312" s="2281"/>
      <c r="AB312" s="2281"/>
      <c r="AC312" s="2281"/>
      <c r="AD312" s="2281"/>
      <c r="AE312" s="2281"/>
      <c r="AF312" s="2281"/>
      <c r="AG312" s="2281">
        <v>0</v>
      </c>
      <c r="AH312" s="2281"/>
      <c r="AI312" s="2281"/>
      <c r="AJ312" s="2281"/>
      <c r="AK312" s="2281"/>
      <c r="AL312" s="2281"/>
      <c r="AM312" s="2281"/>
      <c r="AN312" s="2281"/>
      <c r="AO312" s="2281"/>
      <c r="AP312" s="2281"/>
      <c r="AQ312" s="2281"/>
      <c r="AR312" s="2281"/>
      <c r="AS312" s="2281">
        <v>0</v>
      </c>
      <c r="AT312" s="2281"/>
      <c r="AU312" s="2281"/>
      <c r="AV312" s="2281"/>
      <c r="AW312" s="2281"/>
      <c r="AX312" s="2281"/>
      <c r="AY312" s="2281"/>
      <c r="AZ312" s="2281"/>
      <c r="BA312" s="2281"/>
      <c r="BB312" s="2281"/>
      <c r="BC312" s="2281"/>
      <c r="BD312" s="2281"/>
      <c r="BE312" s="2281"/>
      <c r="BF312" s="2281">
        <v>0</v>
      </c>
      <c r="BG312" s="2281"/>
      <c r="BH312" s="2281"/>
      <c r="BI312" s="2281"/>
      <c r="BJ312" s="2281"/>
      <c r="BK312" s="2281"/>
      <c r="BL312" s="2281"/>
    </row>
    <row r="313" spans="8:64" ht="24.95" customHeight="1" x14ac:dyDescent="0.2">
      <c r="H313" s="2294" t="s">
        <v>565</v>
      </c>
      <c r="I313" s="2294"/>
      <c r="J313" s="2294"/>
      <c r="K313" s="2294"/>
      <c r="L313" s="2294"/>
      <c r="M313" s="2294"/>
      <c r="N313" s="2294"/>
      <c r="O313" s="2294"/>
      <c r="P313" s="2294"/>
      <c r="Q313" s="2294"/>
      <c r="R313" s="2294"/>
      <c r="S313" s="2294"/>
      <c r="T313" s="2294"/>
      <c r="U313" s="2294"/>
      <c r="V313" s="2295">
        <v>0</v>
      </c>
      <c r="W313" s="2295"/>
      <c r="X313" s="2295"/>
      <c r="Y313" s="2295"/>
      <c r="Z313" s="2295"/>
      <c r="AA313" s="2295"/>
      <c r="AB313" s="2295"/>
      <c r="AC313" s="2295"/>
      <c r="AD313" s="2295"/>
      <c r="AE313" s="2295"/>
      <c r="AF313" s="2295"/>
      <c r="AG313" s="2295">
        <v>0</v>
      </c>
      <c r="AH313" s="2295"/>
      <c r="AI313" s="2295"/>
      <c r="AJ313" s="2295"/>
      <c r="AK313" s="2295"/>
      <c r="AL313" s="2295"/>
      <c r="AM313" s="2295"/>
      <c r="AN313" s="2295"/>
      <c r="AO313" s="2295"/>
      <c r="AP313" s="2295"/>
      <c r="AQ313" s="2295"/>
      <c r="AR313" s="2295"/>
      <c r="AS313" s="2295">
        <v>0</v>
      </c>
      <c r="AT313" s="2295"/>
      <c r="AU313" s="2295"/>
      <c r="AV313" s="2295"/>
      <c r="AW313" s="2295"/>
      <c r="AX313" s="2295"/>
      <c r="AY313" s="2295"/>
      <c r="AZ313" s="2295"/>
      <c r="BA313" s="2295"/>
      <c r="BB313" s="2295"/>
      <c r="BC313" s="2295"/>
      <c r="BD313" s="2295"/>
      <c r="BE313" s="2295"/>
      <c r="BF313" s="2295">
        <v>0</v>
      </c>
      <c r="BG313" s="2295"/>
      <c r="BH313" s="2295"/>
      <c r="BI313" s="2295"/>
      <c r="BJ313" s="2295"/>
      <c r="BK313" s="2295"/>
      <c r="BL313" s="2295"/>
    </row>
    <row r="314" spans="8:64" ht="17.649999999999999" customHeight="1" x14ac:dyDescent="0.2">
      <c r="H314" s="2294" t="s">
        <v>572</v>
      </c>
      <c r="I314" s="2294"/>
      <c r="J314" s="2294"/>
      <c r="K314" s="2294"/>
      <c r="L314" s="2294"/>
      <c r="M314" s="2294"/>
      <c r="N314" s="2294"/>
      <c r="O314" s="2294"/>
      <c r="P314" s="2294"/>
      <c r="Q314" s="2294"/>
      <c r="R314" s="2294"/>
      <c r="S314" s="2294"/>
      <c r="T314" s="2294"/>
      <c r="U314" s="2294"/>
      <c r="V314" s="2295">
        <v>0</v>
      </c>
      <c r="W314" s="2295"/>
      <c r="X314" s="2295"/>
      <c r="Y314" s="2295"/>
      <c r="Z314" s="2295"/>
      <c r="AA314" s="2295"/>
      <c r="AB314" s="2295"/>
      <c r="AC314" s="2295"/>
      <c r="AD314" s="2295"/>
      <c r="AE314" s="2295"/>
      <c r="AF314" s="2295"/>
      <c r="AG314" s="2295">
        <v>0</v>
      </c>
      <c r="AH314" s="2295"/>
      <c r="AI314" s="2295"/>
      <c r="AJ314" s="2295"/>
      <c r="AK314" s="2295"/>
      <c r="AL314" s="2295"/>
      <c r="AM314" s="2295"/>
      <c r="AN314" s="2295"/>
      <c r="AO314" s="2295"/>
      <c r="AP314" s="2295"/>
      <c r="AQ314" s="2295"/>
      <c r="AR314" s="2295"/>
      <c r="AS314" s="2295">
        <v>0</v>
      </c>
      <c r="AT314" s="2295"/>
      <c r="AU314" s="2295"/>
      <c r="AV314" s="2295"/>
      <c r="AW314" s="2295"/>
      <c r="AX314" s="2295"/>
      <c r="AY314" s="2295"/>
      <c r="AZ314" s="2295"/>
      <c r="BA314" s="2295"/>
      <c r="BB314" s="2295"/>
      <c r="BC314" s="2295"/>
      <c r="BD314" s="2295"/>
      <c r="BE314" s="2295"/>
      <c r="BF314" s="2295">
        <v>0</v>
      </c>
      <c r="BG314" s="2295"/>
      <c r="BH314" s="2295"/>
      <c r="BI314" s="2295"/>
      <c r="BJ314" s="2295"/>
      <c r="BK314" s="2295"/>
      <c r="BL314" s="2295"/>
    </row>
    <row r="315" spans="8:64" ht="16.899999999999999" customHeight="1" x14ac:dyDescent="0.2">
      <c r="H315" s="2280" t="s">
        <v>1775</v>
      </c>
      <c r="I315" s="2280"/>
      <c r="J315" s="2280"/>
      <c r="K315" s="2280"/>
      <c r="L315" s="2280"/>
      <c r="M315" s="2280"/>
      <c r="N315" s="2280"/>
      <c r="O315" s="2280"/>
      <c r="P315" s="2280"/>
      <c r="Q315" s="2280"/>
      <c r="R315" s="2280"/>
      <c r="S315" s="2280"/>
      <c r="T315" s="2280"/>
      <c r="U315" s="2280"/>
      <c r="V315" s="2281">
        <v>0</v>
      </c>
      <c r="W315" s="2281"/>
      <c r="X315" s="2281"/>
      <c r="Y315" s="2281"/>
      <c r="Z315" s="2281"/>
      <c r="AA315" s="2281"/>
      <c r="AB315" s="2281"/>
      <c r="AC315" s="2281"/>
      <c r="AD315" s="2281"/>
      <c r="AE315" s="2281"/>
      <c r="AF315" s="2281"/>
      <c r="AG315" s="2281">
        <v>0</v>
      </c>
      <c r="AH315" s="2281"/>
      <c r="AI315" s="2281"/>
      <c r="AJ315" s="2281"/>
      <c r="AK315" s="2281"/>
      <c r="AL315" s="2281"/>
      <c r="AM315" s="2281"/>
      <c r="AN315" s="2281"/>
      <c r="AO315" s="2281"/>
      <c r="AP315" s="2281"/>
      <c r="AQ315" s="2281"/>
      <c r="AR315" s="2281"/>
      <c r="AS315" s="2281">
        <v>0</v>
      </c>
      <c r="AT315" s="2281"/>
      <c r="AU315" s="2281"/>
      <c r="AV315" s="2281"/>
      <c r="AW315" s="2281"/>
      <c r="AX315" s="2281"/>
      <c r="AY315" s="2281"/>
      <c r="AZ315" s="2281"/>
      <c r="BA315" s="2281"/>
      <c r="BB315" s="2281"/>
      <c r="BC315" s="2281"/>
      <c r="BD315" s="2281"/>
      <c r="BE315" s="2281"/>
      <c r="BF315" s="2281">
        <v>0</v>
      </c>
      <c r="BG315" s="2281"/>
      <c r="BH315" s="2281"/>
      <c r="BI315" s="2281"/>
      <c r="BJ315" s="2281"/>
      <c r="BK315" s="2281"/>
      <c r="BL315" s="2281"/>
    </row>
    <row r="316" spans="8:64" ht="17.649999999999999" customHeight="1" x14ac:dyDescent="0.2">
      <c r="H316" s="2280" t="s">
        <v>1776</v>
      </c>
      <c r="I316" s="2280"/>
      <c r="J316" s="2280"/>
      <c r="K316" s="2280"/>
      <c r="L316" s="2280"/>
      <c r="M316" s="2280"/>
      <c r="N316" s="2280"/>
      <c r="O316" s="2280"/>
      <c r="P316" s="2280"/>
      <c r="Q316" s="2280"/>
      <c r="R316" s="2280"/>
      <c r="S316" s="2280"/>
      <c r="T316" s="2280"/>
      <c r="U316" s="2280"/>
      <c r="V316" s="2281">
        <v>0</v>
      </c>
      <c r="W316" s="2281"/>
      <c r="X316" s="2281"/>
      <c r="Y316" s="2281"/>
      <c r="Z316" s="2281"/>
      <c r="AA316" s="2281"/>
      <c r="AB316" s="2281"/>
      <c r="AC316" s="2281"/>
      <c r="AD316" s="2281"/>
      <c r="AE316" s="2281"/>
      <c r="AF316" s="2281"/>
      <c r="AG316" s="2281">
        <v>0</v>
      </c>
      <c r="AH316" s="2281"/>
      <c r="AI316" s="2281"/>
      <c r="AJ316" s="2281"/>
      <c r="AK316" s="2281"/>
      <c r="AL316" s="2281"/>
      <c r="AM316" s="2281"/>
      <c r="AN316" s="2281"/>
      <c r="AO316" s="2281"/>
      <c r="AP316" s="2281"/>
      <c r="AQ316" s="2281"/>
      <c r="AR316" s="2281"/>
      <c r="AS316" s="2281">
        <v>0</v>
      </c>
      <c r="AT316" s="2281"/>
      <c r="AU316" s="2281"/>
      <c r="AV316" s="2281"/>
      <c r="AW316" s="2281"/>
      <c r="AX316" s="2281"/>
      <c r="AY316" s="2281"/>
      <c r="AZ316" s="2281"/>
      <c r="BA316" s="2281"/>
      <c r="BB316" s="2281"/>
      <c r="BC316" s="2281"/>
      <c r="BD316" s="2281"/>
      <c r="BE316" s="2281"/>
      <c r="BF316" s="2281">
        <v>0</v>
      </c>
      <c r="BG316" s="2281"/>
      <c r="BH316" s="2281"/>
      <c r="BI316" s="2281"/>
      <c r="BJ316" s="2281"/>
      <c r="BK316" s="2281"/>
      <c r="BL316" s="2281"/>
    </row>
    <row r="317" spans="8:64" ht="17.649999999999999" customHeight="1" x14ac:dyDescent="0.2">
      <c r="H317" s="2280" t="s">
        <v>1777</v>
      </c>
      <c r="I317" s="2280"/>
      <c r="J317" s="2280"/>
      <c r="K317" s="2280"/>
      <c r="L317" s="2280"/>
      <c r="M317" s="2280"/>
      <c r="N317" s="2280"/>
      <c r="O317" s="2280"/>
      <c r="P317" s="2280"/>
      <c r="Q317" s="2280"/>
      <c r="R317" s="2280"/>
      <c r="S317" s="2280"/>
      <c r="T317" s="2280"/>
      <c r="U317" s="2280"/>
      <c r="V317" s="2281">
        <v>0</v>
      </c>
      <c r="W317" s="2281"/>
      <c r="X317" s="2281"/>
      <c r="Y317" s="2281"/>
      <c r="Z317" s="2281"/>
      <c r="AA317" s="2281"/>
      <c r="AB317" s="2281"/>
      <c r="AC317" s="2281"/>
      <c r="AD317" s="2281"/>
      <c r="AE317" s="2281"/>
      <c r="AF317" s="2281"/>
      <c r="AG317" s="2281">
        <v>0</v>
      </c>
      <c r="AH317" s="2281"/>
      <c r="AI317" s="2281"/>
      <c r="AJ317" s="2281"/>
      <c r="AK317" s="2281"/>
      <c r="AL317" s="2281"/>
      <c r="AM317" s="2281"/>
      <c r="AN317" s="2281"/>
      <c r="AO317" s="2281"/>
      <c r="AP317" s="2281"/>
      <c r="AQ317" s="2281"/>
      <c r="AR317" s="2281"/>
      <c r="AS317" s="2281">
        <v>0</v>
      </c>
      <c r="AT317" s="2281"/>
      <c r="AU317" s="2281"/>
      <c r="AV317" s="2281"/>
      <c r="AW317" s="2281"/>
      <c r="AX317" s="2281"/>
      <c r="AY317" s="2281"/>
      <c r="AZ317" s="2281"/>
      <c r="BA317" s="2281"/>
      <c r="BB317" s="2281"/>
      <c r="BC317" s="2281"/>
      <c r="BD317" s="2281"/>
      <c r="BE317" s="2281"/>
      <c r="BF317" s="2281">
        <v>0</v>
      </c>
      <c r="BG317" s="2281"/>
      <c r="BH317" s="2281"/>
      <c r="BI317" s="2281"/>
      <c r="BJ317" s="2281"/>
      <c r="BK317" s="2281"/>
      <c r="BL317" s="2281"/>
    </row>
    <row r="318" spans="8:64" ht="16.899999999999999" customHeight="1" x14ac:dyDescent="0.2">
      <c r="H318" s="2280" t="s">
        <v>1778</v>
      </c>
      <c r="I318" s="2280"/>
      <c r="J318" s="2280"/>
      <c r="K318" s="2280"/>
      <c r="L318" s="2280"/>
      <c r="M318" s="2280"/>
      <c r="N318" s="2280"/>
      <c r="O318" s="2280"/>
      <c r="P318" s="2280"/>
      <c r="Q318" s="2280"/>
      <c r="R318" s="2280"/>
      <c r="S318" s="2280"/>
      <c r="T318" s="2280"/>
      <c r="U318" s="2280"/>
      <c r="V318" s="2281">
        <v>0</v>
      </c>
      <c r="W318" s="2281"/>
      <c r="X318" s="2281"/>
      <c r="Y318" s="2281"/>
      <c r="Z318" s="2281"/>
      <c r="AA318" s="2281"/>
      <c r="AB318" s="2281"/>
      <c r="AC318" s="2281"/>
      <c r="AD318" s="2281"/>
      <c r="AE318" s="2281"/>
      <c r="AF318" s="2281"/>
      <c r="AG318" s="2281">
        <v>0</v>
      </c>
      <c r="AH318" s="2281"/>
      <c r="AI318" s="2281"/>
      <c r="AJ318" s="2281"/>
      <c r="AK318" s="2281"/>
      <c r="AL318" s="2281"/>
      <c r="AM318" s="2281"/>
      <c r="AN318" s="2281"/>
      <c r="AO318" s="2281"/>
      <c r="AP318" s="2281"/>
      <c r="AQ318" s="2281"/>
      <c r="AR318" s="2281"/>
      <c r="AS318" s="2281">
        <v>0</v>
      </c>
      <c r="AT318" s="2281"/>
      <c r="AU318" s="2281"/>
      <c r="AV318" s="2281"/>
      <c r="AW318" s="2281"/>
      <c r="AX318" s="2281"/>
      <c r="AY318" s="2281"/>
      <c r="AZ318" s="2281"/>
      <c r="BA318" s="2281"/>
      <c r="BB318" s="2281"/>
      <c r="BC318" s="2281"/>
      <c r="BD318" s="2281"/>
      <c r="BE318" s="2281"/>
      <c r="BF318" s="2281">
        <v>0</v>
      </c>
      <c r="BG318" s="2281"/>
      <c r="BH318" s="2281"/>
      <c r="BI318" s="2281"/>
      <c r="BJ318" s="2281"/>
      <c r="BK318" s="2281"/>
      <c r="BL318" s="2281"/>
    </row>
    <row r="319" spans="8:64" ht="17.649999999999999" customHeight="1" x14ac:dyDescent="0.2">
      <c r="H319" s="2294" t="s">
        <v>1779</v>
      </c>
      <c r="I319" s="2294"/>
      <c r="J319" s="2294"/>
      <c r="K319" s="2294"/>
      <c r="L319" s="2294"/>
      <c r="M319" s="2294"/>
      <c r="N319" s="2294"/>
      <c r="O319" s="2294"/>
      <c r="P319" s="2294"/>
      <c r="Q319" s="2294"/>
      <c r="R319" s="2294"/>
      <c r="S319" s="2294"/>
      <c r="T319" s="2294"/>
      <c r="U319" s="2294"/>
      <c r="V319" s="2295">
        <v>0</v>
      </c>
      <c r="W319" s="2295"/>
      <c r="X319" s="2295"/>
      <c r="Y319" s="2295"/>
      <c r="Z319" s="2295"/>
      <c r="AA319" s="2295"/>
      <c r="AB319" s="2295"/>
      <c r="AC319" s="2295"/>
      <c r="AD319" s="2295"/>
      <c r="AE319" s="2295"/>
      <c r="AF319" s="2295"/>
      <c r="AG319" s="2295">
        <v>0</v>
      </c>
      <c r="AH319" s="2295"/>
      <c r="AI319" s="2295"/>
      <c r="AJ319" s="2295"/>
      <c r="AK319" s="2295"/>
      <c r="AL319" s="2295"/>
      <c r="AM319" s="2295"/>
      <c r="AN319" s="2295"/>
      <c r="AO319" s="2295"/>
      <c r="AP319" s="2295"/>
      <c r="AQ319" s="2295"/>
      <c r="AR319" s="2295"/>
      <c r="AS319" s="2295">
        <v>0</v>
      </c>
      <c r="AT319" s="2295"/>
      <c r="AU319" s="2295"/>
      <c r="AV319" s="2295"/>
      <c r="AW319" s="2295"/>
      <c r="AX319" s="2295"/>
      <c r="AY319" s="2295"/>
      <c r="AZ319" s="2295"/>
      <c r="BA319" s="2295"/>
      <c r="BB319" s="2295"/>
      <c r="BC319" s="2295"/>
      <c r="BD319" s="2295"/>
      <c r="BE319" s="2295"/>
      <c r="BF319" s="2295">
        <v>0</v>
      </c>
      <c r="BG319" s="2295"/>
      <c r="BH319" s="2295"/>
      <c r="BI319" s="2295"/>
      <c r="BJ319" s="2295"/>
      <c r="BK319" s="2295"/>
      <c r="BL319" s="2295"/>
    </row>
    <row r="320" spans="8:64" ht="17.649999999999999" customHeight="1" x14ac:dyDescent="0.2">
      <c r="H320" s="2280" t="s">
        <v>1775</v>
      </c>
      <c r="I320" s="2280"/>
      <c r="J320" s="2280"/>
      <c r="K320" s="2280"/>
      <c r="L320" s="2280"/>
      <c r="M320" s="2280"/>
      <c r="N320" s="2280"/>
      <c r="O320" s="2280"/>
      <c r="P320" s="2280"/>
      <c r="Q320" s="2280"/>
      <c r="R320" s="2280"/>
      <c r="S320" s="2280"/>
      <c r="T320" s="2280"/>
      <c r="U320" s="2280"/>
      <c r="V320" s="2281">
        <v>0</v>
      </c>
      <c r="W320" s="2281"/>
      <c r="X320" s="2281"/>
      <c r="Y320" s="2281"/>
      <c r="Z320" s="2281"/>
      <c r="AA320" s="2281"/>
      <c r="AB320" s="2281"/>
      <c r="AC320" s="2281"/>
      <c r="AD320" s="2281"/>
      <c r="AE320" s="2281"/>
      <c r="AF320" s="2281"/>
      <c r="AG320" s="2281">
        <v>0</v>
      </c>
      <c r="AH320" s="2281"/>
      <c r="AI320" s="2281"/>
      <c r="AJ320" s="2281"/>
      <c r="AK320" s="2281"/>
      <c r="AL320" s="2281"/>
      <c r="AM320" s="2281"/>
      <c r="AN320" s="2281"/>
      <c r="AO320" s="2281"/>
      <c r="AP320" s="2281"/>
      <c r="AQ320" s="2281"/>
      <c r="AR320" s="2281"/>
      <c r="AS320" s="2281">
        <v>0</v>
      </c>
      <c r="AT320" s="2281"/>
      <c r="AU320" s="2281"/>
      <c r="AV320" s="2281"/>
      <c r="AW320" s="2281"/>
      <c r="AX320" s="2281"/>
      <c r="AY320" s="2281"/>
      <c r="AZ320" s="2281"/>
      <c r="BA320" s="2281"/>
      <c r="BB320" s="2281"/>
      <c r="BC320" s="2281"/>
      <c r="BD320" s="2281"/>
      <c r="BE320" s="2281"/>
      <c r="BF320" s="2281">
        <v>0</v>
      </c>
      <c r="BG320" s="2281"/>
      <c r="BH320" s="2281"/>
      <c r="BI320" s="2281"/>
      <c r="BJ320" s="2281"/>
      <c r="BK320" s="2281"/>
      <c r="BL320" s="2281"/>
    </row>
    <row r="321" spans="8:64" ht="16.899999999999999" customHeight="1" x14ac:dyDescent="0.2">
      <c r="H321" s="2280" t="s">
        <v>1776</v>
      </c>
      <c r="I321" s="2280"/>
      <c r="J321" s="2280"/>
      <c r="K321" s="2280"/>
      <c r="L321" s="2280"/>
      <c r="M321" s="2280"/>
      <c r="N321" s="2280"/>
      <c r="O321" s="2280"/>
      <c r="P321" s="2280"/>
      <c r="Q321" s="2280"/>
      <c r="R321" s="2280"/>
      <c r="S321" s="2280"/>
      <c r="T321" s="2280"/>
      <c r="U321" s="2280"/>
      <c r="V321" s="2281">
        <v>0</v>
      </c>
      <c r="W321" s="2281"/>
      <c r="X321" s="2281"/>
      <c r="Y321" s="2281"/>
      <c r="Z321" s="2281"/>
      <c r="AA321" s="2281"/>
      <c r="AB321" s="2281"/>
      <c r="AC321" s="2281"/>
      <c r="AD321" s="2281"/>
      <c r="AE321" s="2281"/>
      <c r="AF321" s="2281"/>
      <c r="AG321" s="2281">
        <v>0</v>
      </c>
      <c r="AH321" s="2281"/>
      <c r="AI321" s="2281"/>
      <c r="AJ321" s="2281"/>
      <c r="AK321" s="2281"/>
      <c r="AL321" s="2281"/>
      <c r="AM321" s="2281"/>
      <c r="AN321" s="2281"/>
      <c r="AO321" s="2281"/>
      <c r="AP321" s="2281"/>
      <c r="AQ321" s="2281"/>
      <c r="AR321" s="2281"/>
      <c r="AS321" s="2281">
        <v>0</v>
      </c>
      <c r="AT321" s="2281"/>
      <c r="AU321" s="2281"/>
      <c r="AV321" s="2281"/>
      <c r="AW321" s="2281"/>
      <c r="AX321" s="2281"/>
      <c r="AY321" s="2281"/>
      <c r="AZ321" s="2281"/>
      <c r="BA321" s="2281"/>
      <c r="BB321" s="2281"/>
      <c r="BC321" s="2281"/>
      <c r="BD321" s="2281"/>
      <c r="BE321" s="2281"/>
      <c r="BF321" s="2281">
        <v>0</v>
      </c>
      <c r="BG321" s="2281"/>
      <c r="BH321" s="2281"/>
      <c r="BI321" s="2281"/>
      <c r="BJ321" s="2281"/>
      <c r="BK321" s="2281"/>
      <c r="BL321" s="2281"/>
    </row>
    <row r="322" spans="8:64" ht="17.649999999999999" customHeight="1" x14ac:dyDescent="0.2">
      <c r="H322" s="2280" t="s">
        <v>1777</v>
      </c>
      <c r="I322" s="2280"/>
      <c r="J322" s="2280"/>
      <c r="K322" s="2280"/>
      <c r="L322" s="2280"/>
      <c r="M322" s="2280"/>
      <c r="N322" s="2280"/>
      <c r="O322" s="2280"/>
      <c r="P322" s="2280"/>
      <c r="Q322" s="2280"/>
      <c r="R322" s="2280"/>
      <c r="S322" s="2280"/>
      <c r="T322" s="2280"/>
      <c r="U322" s="2280"/>
      <c r="V322" s="2281">
        <v>0</v>
      </c>
      <c r="W322" s="2281"/>
      <c r="X322" s="2281"/>
      <c r="Y322" s="2281"/>
      <c r="Z322" s="2281"/>
      <c r="AA322" s="2281"/>
      <c r="AB322" s="2281"/>
      <c r="AC322" s="2281"/>
      <c r="AD322" s="2281"/>
      <c r="AE322" s="2281"/>
      <c r="AF322" s="2281"/>
      <c r="AG322" s="2281">
        <v>0</v>
      </c>
      <c r="AH322" s="2281"/>
      <c r="AI322" s="2281"/>
      <c r="AJ322" s="2281"/>
      <c r="AK322" s="2281"/>
      <c r="AL322" s="2281"/>
      <c r="AM322" s="2281"/>
      <c r="AN322" s="2281"/>
      <c r="AO322" s="2281"/>
      <c r="AP322" s="2281"/>
      <c r="AQ322" s="2281"/>
      <c r="AR322" s="2281"/>
      <c r="AS322" s="2281">
        <v>0</v>
      </c>
      <c r="AT322" s="2281"/>
      <c r="AU322" s="2281"/>
      <c r="AV322" s="2281"/>
      <c r="AW322" s="2281"/>
      <c r="AX322" s="2281"/>
      <c r="AY322" s="2281"/>
      <c r="AZ322" s="2281"/>
      <c r="BA322" s="2281"/>
      <c r="BB322" s="2281"/>
      <c r="BC322" s="2281"/>
      <c r="BD322" s="2281"/>
      <c r="BE322" s="2281"/>
      <c r="BF322" s="2281">
        <v>0</v>
      </c>
      <c r="BG322" s="2281"/>
      <c r="BH322" s="2281"/>
      <c r="BI322" s="2281"/>
      <c r="BJ322" s="2281"/>
      <c r="BK322" s="2281"/>
      <c r="BL322" s="2281"/>
    </row>
    <row r="323" spans="8:64" ht="16.899999999999999" customHeight="1" x14ac:dyDescent="0.2">
      <c r="H323" s="2280" t="s">
        <v>1778</v>
      </c>
      <c r="I323" s="2280"/>
      <c r="J323" s="2280"/>
      <c r="K323" s="2280"/>
      <c r="L323" s="2280"/>
      <c r="M323" s="2280"/>
      <c r="N323" s="2280"/>
      <c r="O323" s="2280"/>
      <c r="P323" s="2280"/>
      <c r="Q323" s="2280"/>
      <c r="R323" s="2280"/>
      <c r="S323" s="2280"/>
      <c r="T323" s="2280"/>
      <c r="U323" s="2280"/>
      <c r="V323" s="2281">
        <v>0</v>
      </c>
      <c r="W323" s="2281"/>
      <c r="X323" s="2281"/>
      <c r="Y323" s="2281"/>
      <c r="Z323" s="2281"/>
      <c r="AA323" s="2281"/>
      <c r="AB323" s="2281"/>
      <c r="AC323" s="2281"/>
      <c r="AD323" s="2281"/>
      <c r="AE323" s="2281"/>
      <c r="AF323" s="2281"/>
      <c r="AG323" s="2281">
        <v>0</v>
      </c>
      <c r="AH323" s="2281"/>
      <c r="AI323" s="2281"/>
      <c r="AJ323" s="2281"/>
      <c r="AK323" s="2281"/>
      <c r="AL323" s="2281"/>
      <c r="AM323" s="2281"/>
      <c r="AN323" s="2281"/>
      <c r="AO323" s="2281"/>
      <c r="AP323" s="2281"/>
      <c r="AQ323" s="2281"/>
      <c r="AR323" s="2281"/>
      <c r="AS323" s="2281">
        <v>0</v>
      </c>
      <c r="AT323" s="2281"/>
      <c r="AU323" s="2281"/>
      <c r="AV323" s="2281"/>
      <c r="AW323" s="2281"/>
      <c r="AX323" s="2281"/>
      <c r="AY323" s="2281"/>
      <c r="AZ323" s="2281"/>
      <c r="BA323" s="2281"/>
      <c r="BB323" s="2281"/>
      <c r="BC323" s="2281"/>
      <c r="BD323" s="2281"/>
      <c r="BE323" s="2281"/>
      <c r="BF323" s="2281">
        <v>0</v>
      </c>
      <c r="BG323" s="2281"/>
      <c r="BH323" s="2281"/>
      <c r="BI323" s="2281"/>
      <c r="BJ323" s="2281"/>
      <c r="BK323" s="2281"/>
      <c r="BL323" s="2281"/>
    </row>
    <row r="324" spans="8:64" ht="17.649999999999999" customHeight="1" x14ac:dyDescent="0.2">
      <c r="H324" s="2294" t="s">
        <v>570</v>
      </c>
      <c r="I324" s="2294"/>
      <c r="J324" s="2294"/>
      <c r="K324" s="2294"/>
      <c r="L324" s="2294"/>
      <c r="M324" s="2294"/>
      <c r="N324" s="2294"/>
      <c r="O324" s="2294"/>
      <c r="P324" s="2294"/>
      <c r="Q324" s="2294"/>
      <c r="R324" s="2294"/>
      <c r="S324" s="2294"/>
      <c r="T324" s="2294"/>
      <c r="U324" s="2294"/>
      <c r="V324" s="2295">
        <v>0</v>
      </c>
      <c r="W324" s="2295"/>
      <c r="X324" s="2295"/>
      <c r="Y324" s="2295"/>
      <c r="Z324" s="2295"/>
      <c r="AA324" s="2295"/>
      <c r="AB324" s="2295"/>
      <c r="AC324" s="2295"/>
      <c r="AD324" s="2295"/>
      <c r="AE324" s="2295"/>
      <c r="AF324" s="2295"/>
      <c r="AG324" s="2295">
        <v>0</v>
      </c>
      <c r="AH324" s="2295"/>
      <c r="AI324" s="2295"/>
      <c r="AJ324" s="2295"/>
      <c r="AK324" s="2295"/>
      <c r="AL324" s="2295"/>
      <c r="AM324" s="2295"/>
      <c r="AN324" s="2295"/>
      <c r="AO324" s="2295"/>
      <c r="AP324" s="2295"/>
      <c r="AQ324" s="2295"/>
      <c r="AR324" s="2295"/>
      <c r="AS324" s="2295">
        <v>0</v>
      </c>
      <c r="AT324" s="2295"/>
      <c r="AU324" s="2295"/>
      <c r="AV324" s="2295"/>
      <c r="AW324" s="2295"/>
      <c r="AX324" s="2295"/>
      <c r="AY324" s="2295"/>
      <c r="AZ324" s="2295"/>
      <c r="BA324" s="2295"/>
      <c r="BB324" s="2295"/>
      <c r="BC324" s="2295"/>
      <c r="BD324" s="2295"/>
      <c r="BE324" s="2295"/>
      <c r="BF324" s="2295">
        <v>0</v>
      </c>
      <c r="BG324" s="2295"/>
      <c r="BH324" s="2295"/>
      <c r="BI324" s="2295"/>
      <c r="BJ324" s="2295"/>
      <c r="BK324" s="2295"/>
      <c r="BL324" s="2295"/>
    </row>
    <row r="325" spans="8:64" ht="8.85" customHeight="1" x14ac:dyDescent="0.2">
      <c r="H325" s="1327"/>
      <c r="I325" s="1327"/>
      <c r="J325" s="1327"/>
      <c r="K325" s="1327"/>
      <c r="L325" s="1327"/>
      <c r="M325" s="1327"/>
      <c r="N325" s="1327"/>
      <c r="O325" s="1327"/>
      <c r="P325" s="1327"/>
      <c r="Q325" s="1327"/>
      <c r="R325" s="1327"/>
      <c r="S325" s="1327"/>
      <c r="T325" s="1327"/>
      <c r="U325" s="1327"/>
      <c r="V325" s="1327"/>
      <c r="W325" s="1327"/>
      <c r="X325" s="1327"/>
      <c r="Y325" s="1327"/>
      <c r="Z325" s="1327"/>
      <c r="AA325" s="1327"/>
      <c r="AB325" s="1327"/>
      <c r="AC325" s="1327"/>
      <c r="AD325" s="1327"/>
      <c r="AE325" s="1327"/>
      <c r="AF325" s="1327"/>
      <c r="AG325" s="1327"/>
      <c r="AH325" s="1327"/>
      <c r="AI325" s="1327"/>
      <c r="AJ325" s="1327"/>
      <c r="AK325" s="1327"/>
      <c r="AL325" s="1327"/>
      <c r="AM325" s="1327"/>
      <c r="AN325" s="1327"/>
      <c r="AO325" s="1327"/>
      <c r="AP325" s="1327"/>
      <c r="AQ325" s="1327"/>
      <c r="AR325" s="1327"/>
      <c r="AS325" s="1327"/>
      <c r="AT325" s="1327"/>
      <c r="AU325" s="1327"/>
      <c r="AV325" s="1327"/>
      <c r="AW325" s="1327"/>
      <c r="AX325" s="1327"/>
      <c r="AY325" s="1327"/>
      <c r="AZ325" s="1327"/>
      <c r="BA325" s="1327"/>
      <c r="BB325" s="1327"/>
      <c r="BC325" s="1327"/>
      <c r="BD325" s="1327"/>
      <c r="BE325" s="1327"/>
      <c r="BF325" s="1327"/>
      <c r="BG325" s="1327"/>
      <c r="BH325" s="1327"/>
      <c r="BI325" s="1327"/>
      <c r="BJ325" s="1327"/>
      <c r="BK325" s="1327"/>
      <c r="BL325" s="1327"/>
    </row>
    <row r="326" spans="8:64" ht="16.899999999999999" customHeight="1" x14ac:dyDescent="0.2">
      <c r="H326" s="2280" t="s">
        <v>1775</v>
      </c>
      <c r="I326" s="2280"/>
      <c r="J326" s="2280"/>
      <c r="K326" s="2280"/>
      <c r="L326" s="2280"/>
      <c r="M326" s="2280"/>
      <c r="N326" s="2280"/>
      <c r="O326" s="2280"/>
      <c r="P326" s="2280"/>
      <c r="Q326" s="2280"/>
      <c r="R326" s="2280"/>
      <c r="S326" s="2280"/>
      <c r="T326" s="2280"/>
      <c r="U326" s="2280"/>
      <c r="V326" s="2281">
        <v>0</v>
      </c>
      <c r="W326" s="2281"/>
      <c r="X326" s="2281"/>
      <c r="Y326" s="2281"/>
      <c r="Z326" s="2281"/>
      <c r="AA326" s="2281"/>
      <c r="AB326" s="2281"/>
      <c r="AC326" s="2281"/>
      <c r="AD326" s="2281"/>
      <c r="AE326" s="2281"/>
      <c r="AF326" s="2281"/>
      <c r="AG326" s="2281">
        <v>0</v>
      </c>
      <c r="AH326" s="2281"/>
      <c r="AI326" s="2281"/>
      <c r="AJ326" s="2281"/>
      <c r="AK326" s="2281"/>
      <c r="AL326" s="2281"/>
      <c r="AM326" s="2281"/>
      <c r="AN326" s="2281"/>
      <c r="AO326" s="2281"/>
      <c r="AP326" s="2281"/>
      <c r="AQ326" s="2281"/>
      <c r="AR326" s="2281"/>
      <c r="AS326" s="2281">
        <v>0</v>
      </c>
      <c r="AT326" s="2281"/>
      <c r="AU326" s="2281"/>
      <c r="AV326" s="2281"/>
      <c r="AW326" s="2281"/>
      <c r="AX326" s="2281"/>
      <c r="AY326" s="2281"/>
      <c r="AZ326" s="2281"/>
      <c r="BA326" s="2281"/>
      <c r="BB326" s="2281"/>
      <c r="BC326" s="2281"/>
      <c r="BD326" s="2281"/>
      <c r="BE326" s="2281"/>
      <c r="BF326" s="2281">
        <v>0</v>
      </c>
      <c r="BG326" s="2281"/>
      <c r="BH326" s="2281"/>
      <c r="BI326" s="2281"/>
      <c r="BJ326" s="2281"/>
      <c r="BK326" s="2281"/>
      <c r="BL326" s="2281"/>
    </row>
    <row r="327" spans="8:64" ht="17.649999999999999" customHeight="1" x14ac:dyDescent="0.2">
      <c r="H327" s="2280" t="s">
        <v>1776</v>
      </c>
      <c r="I327" s="2280"/>
      <c r="J327" s="2280"/>
      <c r="K327" s="2280"/>
      <c r="L327" s="2280"/>
      <c r="M327" s="2280"/>
      <c r="N327" s="2280"/>
      <c r="O327" s="2280"/>
      <c r="P327" s="2280"/>
      <c r="Q327" s="2280"/>
      <c r="R327" s="2280"/>
      <c r="S327" s="2280"/>
      <c r="T327" s="2280"/>
      <c r="U327" s="2280"/>
      <c r="V327" s="2281">
        <v>0</v>
      </c>
      <c r="W327" s="2281"/>
      <c r="X327" s="2281"/>
      <c r="Y327" s="2281"/>
      <c r="Z327" s="2281"/>
      <c r="AA327" s="2281"/>
      <c r="AB327" s="2281"/>
      <c r="AC327" s="2281"/>
      <c r="AD327" s="2281"/>
      <c r="AE327" s="2281"/>
      <c r="AF327" s="2281"/>
      <c r="AG327" s="2281">
        <v>0</v>
      </c>
      <c r="AH327" s="2281"/>
      <c r="AI327" s="2281"/>
      <c r="AJ327" s="2281"/>
      <c r="AK327" s="2281"/>
      <c r="AL327" s="2281"/>
      <c r="AM327" s="2281"/>
      <c r="AN327" s="2281"/>
      <c r="AO327" s="2281"/>
      <c r="AP327" s="2281"/>
      <c r="AQ327" s="2281"/>
      <c r="AR327" s="2281"/>
      <c r="AS327" s="2281">
        <v>0</v>
      </c>
      <c r="AT327" s="2281"/>
      <c r="AU327" s="2281"/>
      <c r="AV327" s="2281"/>
      <c r="AW327" s="2281"/>
      <c r="AX327" s="2281"/>
      <c r="AY327" s="2281"/>
      <c r="AZ327" s="2281"/>
      <c r="BA327" s="2281"/>
      <c r="BB327" s="2281"/>
      <c r="BC327" s="2281"/>
      <c r="BD327" s="2281"/>
      <c r="BE327" s="2281"/>
      <c r="BF327" s="2281">
        <v>0</v>
      </c>
      <c r="BG327" s="2281"/>
      <c r="BH327" s="2281"/>
      <c r="BI327" s="2281"/>
      <c r="BJ327" s="2281"/>
      <c r="BK327" s="2281"/>
      <c r="BL327" s="2281"/>
    </row>
    <row r="328" spans="8:64" ht="17.649999999999999" customHeight="1" x14ac:dyDescent="0.2">
      <c r="H328" s="2280" t="s">
        <v>1777</v>
      </c>
      <c r="I328" s="2280"/>
      <c r="J328" s="2280"/>
      <c r="K328" s="2280"/>
      <c r="L328" s="2280"/>
      <c r="M328" s="2280"/>
      <c r="N328" s="2280"/>
      <c r="O328" s="2280"/>
      <c r="P328" s="2280"/>
      <c r="Q328" s="2280"/>
      <c r="R328" s="2280"/>
      <c r="S328" s="2280"/>
      <c r="T328" s="2280"/>
      <c r="U328" s="2280"/>
      <c r="V328" s="2281">
        <v>0</v>
      </c>
      <c r="W328" s="2281"/>
      <c r="X328" s="2281"/>
      <c r="Y328" s="2281"/>
      <c r="Z328" s="2281"/>
      <c r="AA328" s="2281"/>
      <c r="AB328" s="2281"/>
      <c r="AC328" s="2281"/>
      <c r="AD328" s="2281"/>
      <c r="AE328" s="2281"/>
      <c r="AF328" s="2281"/>
      <c r="AG328" s="2281">
        <v>0</v>
      </c>
      <c r="AH328" s="2281"/>
      <c r="AI328" s="2281"/>
      <c r="AJ328" s="2281"/>
      <c r="AK328" s="2281"/>
      <c r="AL328" s="2281"/>
      <c r="AM328" s="2281"/>
      <c r="AN328" s="2281"/>
      <c r="AO328" s="2281"/>
      <c r="AP328" s="2281"/>
      <c r="AQ328" s="2281"/>
      <c r="AR328" s="2281"/>
      <c r="AS328" s="2281">
        <v>0</v>
      </c>
      <c r="AT328" s="2281"/>
      <c r="AU328" s="2281"/>
      <c r="AV328" s="2281"/>
      <c r="AW328" s="2281"/>
      <c r="AX328" s="2281"/>
      <c r="AY328" s="2281"/>
      <c r="AZ328" s="2281"/>
      <c r="BA328" s="2281"/>
      <c r="BB328" s="2281"/>
      <c r="BC328" s="2281"/>
      <c r="BD328" s="2281"/>
      <c r="BE328" s="2281"/>
      <c r="BF328" s="2281">
        <v>0</v>
      </c>
      <c r="BG328" s="2281"/>
      <c r="BH328" s="2281"/>
      <c r="BI328" s="2281"/>
      <c r="BJ328" s="2281"/>
      <c r="BK328" s="2281"/>
      <c r="BL328" s="2281"/>
    </row>
    <row r="329" spans="8:64" ht="16.899999999999999" customHeight="1" x14ac:dyDescent="0.2">
      <c r="H329" s="2282" t="s">
        <v>1778</v>
      </c>
      <c r="I329" s="2282"/>
      <c r="J329" s="2282"/>
      <c r="K329" s="2282"/>
      <c r="L329" s="2282"/>
      <c r="M329" s="2282"/>
      <c r="N329" s="2282"/>
      <c r="O329" s="2282"/>
      <c r="P329" s="2282"/>
      <c r="Q329" s="2282"/>
      <c r="R329" s="2282"/>
      <c r="S329" s="2282"/>
      <c r="T329" s="2282"/>
      <c r="U329" s="2282"/>
      <c r="V329" s="2283">
        <v>0</v>
      </c>
      <c r="W329" s="2283"/>
      <c r="X329" s="2283"/>
      <c r="Y329" s="2283"/>
      <c r="Z329" s="2283"/>
      <c r="AA329" s="2283"/>
      <c r="AB329" s="2283"/>
      <c r="AC329" s="2283"/>
      <c r="AD329" s="2283"/>
      <c r="AE329" s="2283"/>
      <c r="AF329" s="2283"/>
      <c r="AG329" s="2283">
        <v>0</v>
      </c>
      <c r="AH329" s="2283"/>
      <c r="AI329" s="2283"/>
      <c r="AJ329" s="2283"/>
      <c r="AK329" s="2283"/>
      <c r="AL329" s="2283"/>
      <c r="AM329" s="2283"/>
      <c r="AN329" s="2283"/>
      <c r="AO329" s="2283"/>
      <c r="AP329" s="2283"/>
      <c r="AQ329" s="2283"/>
      <c r="AR329" s="2283"/>
      <c r="AS329" s="2283">
        <v>0</v>
      </c>
      <c r="AT329" s="2283"/>
      <c r="AU329" s="2283"/>
      <c r="AV329" s="2283"/>
      <c r="AW329" s="2283"/>
      <c r="AX329" s="2283"/>
      <c r="AY329" s="2283"/>
      <c r="AZ329" s="2283"/>
      <c r="BA329" s="2283"/>
      <c r="BB329" s="2283"/>
      <c r="BC329" s="2283"/>
      <c r="BD329" s="2283"/>
      <c r="BE329" s="2283"/>
      <c r="BF329" s="2283">
        <v>0</v>
      </c>
      <c r="BG329" s="2283"/>
      <c r="BH329" s="2283"/>
      <c r="BI329" s="2283"/>
      <c r="BJ329" s="2283"/>
      <c r="BK329" s="2283"/>
      <c r="BL329" s="2283"/>
    </row>
    <row r="330" spans="8:64" ht="5.85" customHeight="1" x14ac:dyDescent="0.2">
      <c r="H330" s="1326"/>
      <c r="I330" s="1326"/>
      <c r="J330" s="1326"/>
      <c r="K330" s="1326"/>
      <c r="L330" s="1326"/>
      <c r="M330" s="1326"/>
      <c r="N330" s="1326"/>
      <c r="O330" s="1326"/>
      <c r="P330" s="1326"/>
      <c r="Q330" s="1326"/>
      <c r="R330" s="1326"/>
      <c r="S330" s="1326"/>
      <c r="T330" s="1326"/>
      <c r="U330" s="1326"/>
      <c r="V330" s="1326"/>
      <c r="W330" s="1326"/>
      <c r="X330" s="1326"/>
      <c r="Y330" s="1326"/>
      <c r="Z330" s="1326"/>
      <c r="AA330" s="1326"/>
      <c r="AB330" s="1326"/>
      <c r="AC330" s="1326"/>
      <c r="AD330" s="1326"/>
      <c r="AE330" s="1326"/>
      <c r="AF330" s="1326"/>
      <c r="AG330" s="1326"/>
      <c r="AH330" s="1326"/>
      <c r="AI330" s="1326"/>
      <c r="AJ330" s="1326"/>
      <c r="AK330" s="1326"/>
      <c r="AL330" s="1326"/>
      <c r="AM330" s="1326"/>
      <c r="AN330" s="1326"/>
      <c r="AO330" s="1326"/>
      <c r="AP330" s="1326"/>
      <c r="AQ330" s="1326"/>
      <c r="AR330" s="1326"/>
      <c r="AS330" s="1326"/>
      <c r="AT330" s="1326"/>
      <c r="AU330" s="1326"/>
      <c r="AV330" s="1326"/>
      <c r="AW330" s="1326"/>
      <c r="AX330" s="1326"/>
      <c r="AY330" s="1326"/>
      <c r="AZ330" s="1326"/>
      <c r="BA330" s="1326"/>
      <c r="BB330" s="1326"/>
      <c r="BC330" s="1326"/>
      <c r="BD330" s="1326"/>
      <c r="BE330" s="1326"/>
      <c r="BF330" s="1326"/>
      <c r="BG330" s="1326"/>
      <c r="BH330" s="1326"/>
      <c r="BI330" s="1326"/>
      <c r="BJ330" s="1326"/>
      <c r="BK330" s="1326"/>
      <c r="BL330" s="1326"/>
    </row>
    <row r="331" spans="8:64" ht="17.649999999999999" customHeight="1" x14ac:dyDescent="0.2">
      <c r="H331" s="2273" t="s">
        <v>1780</v>
      </c>
      <c r="I331" s="2273"/>
      <c r="J331" s="2273"/>
      <c r="K331" s="2273"/>
      <c r="L331" s="2273"/>
      <c r="M331" s="2273"/>
      <c r="N331" s="2273"/>
      <c r="O331" s="2273"/>
      <c r="P331" s="2273"/>
      <c r="Q331" s="2273"/>
      <c r="R331" s="2273"/>
      <c r="S331" s="2273"/>
      <c r="T331" s="2273"/>
      <c r="U331" s="2273"/>
      <c r="V331" s="2273"/>
      <c r="W331" s="2273"/>
      <c r="X331" s="2273"/>
      <c r="Y331" s="2273"/>
      <c r="Z331" s="2273"/>
      <c r="AA331" s="2273"/>
      <c r="AB331" s="2273"/>
      <c r="AC331" s="2273"/>
      <c r="AD331" s="2273"/>
      <c r="AE331" s="2273"/>
      <c r="AF331" s="2273"/>
      <c r="AG331" s="2273"/>
      <c r="AH331" s="2273"/>
      <c r="AI331" s="2273"/>
      <c r="AJ331" s="2273"/>
      <c r="AK331" s="2273"/>
      <c r="AL331" s="2273"/>
      <c r="AM331" s="2273"/>
      <c r="AN331" s="2273"/>
      <c r="AO331" s="2273"/>
      <c r="AP331" s="2273"/>
      <c r="AQ331" s="2273"/>
      <c r="AR331" s="2273"/>
      <c r="AS331" s="2273"/>
      <c r="AT331" s="2273"/>
      <c r="AU331" s="2273"/>
      <c r="AV331" s="2273"/>
      <c r="AW331" s="2273"/>
      <c r="AX331" s="2273"/>
      <c r="AY331" s="2273"/>
      <c r="AZ331" s="2273"/>
      <c r="BA331" s="2273"/>
      <c r="BB331" s="2273"/>
      <c r="BC331" s="2273"/>
      <c r="BD331" s="2273"/>
      <c r="BE331" s="2273"/>
      <c r="BF331" s="2273"/>
      <c r="BG331" s="2273"/>
      <c r="BH331" s="2273"/>
      <c r="BI331" s="2273"/>
      <c r="BJ331" s="2273"/>
      <c r="BK331" s="2273"/>
      <c r="BL331" s="2273"/>
    </row>
    <row r="332" spans="8:64" ht="16.899999999999999" customHeight="1" x14ac:dyDescent="0.2">
      <c r="H332" s="2273" t="s">
        <v>1781</v>
      </c>
      <c r="I332" s="2273"/>
      <c r="J332" s="2273"/>
      <c r="K332" s="2273"/>
      <c r="L332" s="2273"/>
      <c r="M332" s="2273"/>
      <c r="N332" s="2273"/>
      <c r="O332" s="2273"/>
      <c r="P332" s="2273"/>
      <c r="Q332" s="2273"/>
      <c r="R332" s="2273"/>
      <c r="S332" s="2273"/>
      <c r="T332" s="2273"/>
      <c r="U332" s="2273"/>
      <c r="V332" s="2273"/>
      <c r="W332" s="2273"/>
      <c r="X332" s="2273"/>
      <c r="Y332" s="2273"/>
      <c r="Z332" s="2273"/>
      <c r="AA332" s="2273"/>
      <c r="AB332" s="2273"/>
      <c r="AC332" s="2273"/>
      <c r="AD332" s="2273"/>
      <c r="AE332" s="2273"/>
      <c r="AF332" s="2273"/>
      <c r="AG332" s="2273"/>
      <c r="AH332" s="2273"/>
      <c r="AI332" s="2273"/>
      <c r="AJ332" s="2273"/>
      <c r="AK332" s="2273"/>
      <c r="AL332" s="2273"/>
      <c r="AM332" s="2273"/>
      <c r="AN332" s="2273"/>
      <c r="AO332" s="2273"/>
      <c r="AP332" s="2273"/>
      <c r="AQ332" s="2273"/>
      <c r="AR332" s="2273"/>
      <c r="AS332" s="2273"/>
      <c r="AT332" s="2273"/>
      <c r="AU332" s="2273"/>
      <c r="AV332" s="2273"/>
      <c r="AW332" s="2273"/>
      <c r="AX332" s="2273"/>
      <c r="AY332" s="2273"/>
      <c r="AZ332" s="2273"/>
      <c r="BA332" s="2273"/>
      <c r="BB332" s="2273"/>
      <c r="BC332" s="2273"/>
      <c r="BD332" s="2273"/>
      <c r="BE332" s="2273"/>
      <c r="BF332" s="2273"/>
      <c r="BG332" s="2273"/>
      <c r="BH332" s="2273"/>
      <c r="BI332" s="2273"/>
      <c r="BJ332" s="2273"/>
      <c r="BK332" s="2273"/>
      <c r="BL332" s="2273"/>
    </row>
    <row r="333" spans="8:64" ht="17.649999999999999" customHeight="1" x14ac:dyDescent="0.2">
      <c r="H333" s="2273" t="s">
        <v>1782</v>
      </c>
      <c r="I333" s="2273"/>
      <c r="J333" s="2273"/>
      <c r="K333" s="2273"/>
      <c r="L333" s="2273"/>
      <c r="M333" s="2273"/>
      <c r="N333" s="2273"/>
      <c r="O333" s="2273"/>
      <c r="P333" s="2273"/>
      <c r="Q333" s="2273"/>
      <c r="R333" s="2273"/>
      <c r="S333" s="2273"/>
      <c r="T333" s="2273"/>
      <c r="U333" s="2273"/>
      <c r="V333" s="2273"/>
      <c r="W333" s="2273"/>
      <c r="X333" s="2273"/>
      <c r="Y333" s="2273"/>
      <c r="Z333" s="2273"/>
      <c r="AA333" s="2273"/>
      <c r="AB333" s="2273"/>
      <c r="AC333" s="2273"/>
      <c r="AD333" s="2273"/>
      <c r="AE333" s="2273"/>
      <c r="AF333" s="2273"/>
      <c r="AG333" s="2273"/>
      <c r="AH333" s="2273"/>
      <c r="AI333" s="2273"/>
      <c r="AJ333" s="2273"/>
      <c r="AK333" s="2273"/>
      <c r="AL333" s="2273"/>
      <c r="AM333" s="2273"/>
      <c r="AN333" s="2273"/>
      <c r="AO333" s="2273"/>
      <c r="AP333" s="2273"/>
      <c r="AQ333" s="2273"/>
      <c r="AR333" s="2273"/>
      <c r="AS333" s="2273"/>
      <c r="AT333" s="2273"/>
      <c r="AU333" s="2273"/>
      <c r="AV333" s="2273"/>
      <c r="AW333" s="2273"/>
      <c r="AX333" s="2273"/>
      <c r="AY333" s="2273"/>
      <c r="AZ333" s="2273"/>
      <c r="BA333" s="2273"/>
      <c r="BB333" s="2273"/>
      <c r="BC333" s="2273"/>
      <c r="BD333" s="2273"/>
      <c r="BE333" s="2273"/>
      <c r="BF333" s="2273"/>
      <c r="BG333" s="2273"/>
      <c r="BH333" s="2273"/>
      <c r="BI333" s="2273"/>
      <c r="BJ333" s="2273"/>
      <c r="BK333" s="2273"/>
      <c r="BL333" s="2273"/>
    </row>
    <row r="334" spans="8:64" ht="8.85" customHeight="1" x14ac:dyDescent="0.2"/>
    <row r="335" spans="8:64" ht="17.649999999999999" customHeight="1" x14ac:dyDescent="0.2">
      <c r="H335" s="2288" t="s">
        <v>1783</v>
      </c>
      <c r="I335" s="2288"/>
      <c r="J335" s="2288"/>
      <c r="K335" s="2288"/>
      <c r="L335" s="2288"/>
      <c r="M335" s="2288"/>
      <c r="N335" s="2288"/>
      <c r="O335" s="2288"/>
      <c r="P335" s="2288"/>
      <c r="Q335" s="2288"/>
      <c r="R335" s="2288"/>
      <c r="S335" s="2288"/>
      <c r="T335" s="2288"/>
      <c r="U335" s="2288"/>
      <c r="V335" s="2288"/>
      <c r="W335" s="2288"/>
      <c r="X335" s="2288"/>
      <c r="Y335" s="2288"/>
      <c r="Z335" s="2288"/>
      <c r="AA335" s="2288"/>
      <c r="AB335" s="2288"/>
      <c r="AC335" s="2288"/>
      <c r="AD335" s="2288"/>
      <c r="AE335" s="2288"/>
      <c r="AF335" s="2288"/>
      <c r="AG335" s="2288"/>
      <c r="AH335" s="2288"/>
      <c r="AI335" s="2288"/>
      <c r="AJ335" s="2288"/>
      <c r="AK335" s="2288"/>
      <c r="AL335" s="2288"/>
      <c r="AM335" s="2288"/>
      <c r="AN335" s="2288"/>
      <c r="AO335" s="2288"/>
      <c r="AP335" s="2288"/>
      <c r="AQ335" s="2288"/>
      <c r="AR335" s="2288"/>
      <c r="AS335" s="2288"/>
      <c r="AT335" s="2288"/>
      <c r="AU335" s="2288"/>
      <c r="AV335" s="2288"/>
      <c r="AW335" s="2288"/>
      <c r="AX335" s="2288"/>
      <c r="AY335" s="2288"/>
      <c r="AZ335" s="2288"/>
      <c r="BA335" s="2288"/>
      <c r="BB335" s="2288"/>
      <c r="BC335" s="2288"/>
      <c r="BD335" s="2288"/>
      <c r="BE335" s="2288"/>
      <c r="BF335" s="2288"/>
      <c r="BG335" s="2288"/>
      <c r="BH335" s="2288"/>
      <c r="BI335" s="2288"/>
      <c r="BJ335" s="2288"/>
      <c r="BK335" s="2288"/>
      <c r="BL335" s="2288"/>
    </row>
    <row r="336" spans="8:64" ht="2.25" customHeight="1" x14ac:dyDescent="0.2">
      <c r="H336" s="1325"/>
      <c r="I336" s="1325"/>
      <c r="J336" s="1325"/>
      <c r="K336" s="1325"/>
      <c r="L336" s="1325"/>
      <c r="M336" s="1325"/>
      <c r="N336" s="1325"/>
      <c r="O336" s="1325"/>
      <c r="P336" s="1325"/>
      <c r="Q336" s="1325"/>
      <c r="R336" s="1325"/>
      <c r="S336" s="1325"/>
      <c r="T336" s="1325"/>
      <c r="U336" s="1325"/>
      <c r="V336" s="1325"/>
      <c r="W336" s="1325"/>
      <c r="X336" s="1325"/>
      <c r="Y336" s="1325"/>
      <c r="Z336" s="1325"/>
      <c r="AA336" s="1325"/>
      <c r="AB336" s="1325"/>
      <c r="AC336" s="1325"/>
      <c r="AD336" s="1325"/>
      <c r="AE336" s="1325"/>
      <c r="AF336" s="1325"/>
      <c r="AG336" s="1325"/>
      <c r="AH336" s="1325"/>
      <c r="AI336" s="1325"/>
      <c r="AJ336" s="1325"/>
      <c r="AK336" s="1325"/>
      <c r="AL336" s="1325"/>
      <c r="AM336" s="1325"/>
      <c r="AN336" s="1325"/>
      <c r="AO336" s="1325"/>
      <c r="AP336" s="1325"/>
      <c r="AQ336" s="1325"/>
      <c r="AR336" s="1325"/>
      <c r="AS336" s="1325"/>
      <c r="AT336" s="1325"/>
      <c r="AU336" s="1325"/>
      <c r="AV336" s="1325"/>
      <c r="AW336" s="1325"/>
      <c r="AX336" s="1325"/>
      <c r="AY336" s="1325"/>
      <c r="AZ336" s="1325"/>
      <c r="BA336" s="1325"/>
      <c r="BB336" s="1325"/>
      <c r="BC336" s="1325"/>
      <c r="BD336" s="1325"/>
      <c r="BE336" s="1325"/>
      <c r="BF336" s="1325"/>
      <c r="BG336" s="1325"/>
      <c r="BH336" s="1325"/>
      <c r="BI336" s="1325"/>
      <c r="BJ336" s="1325"/>
      <c r="BK336" s="1325"/>
      <c r="BL336" s="1325"/>
    </row>
    <row r="337" spans="8:75" ht="17.649999999999999" customHeight="1" x14ac:dyDescent="0.2">
      <c r="H337" s="2284" t="s">
        <v>48</v>
      </c>
      <c r="I337" s="2284"/>
      <c r="J337" s="2284"/>
      <c r="K337" s="2284"/>
      <c r="L337" s="2284"/>
      <c r="M337" s="2284"/>
      <c r="N337" s="2284"/>
      <c r="O337" s="2284"/>
      <c r="P337" s="2284"/>
      <c r="Q337" s="2284"/>
      <c r="R337" s="2284"/>
      <c r="S337" s="2284"/>
      <c r="T337" s="2284"/>
      <c r="U337" s="2284"/>
      <c r="V337" s="2284"/>
      <c r="W337" s="2284"/>
      <c r="X337" s="2284"/>
      <c r="Y337" s="2284"/>
      <c r="Z337" s="2284"/>
      <c r="AA337" s="2284"/>
      <c r="AB337" s="2284"/>
      <c r="AC337" s="2284"/>
      <c r="AD337" s="2284"/>
      <c r="AE337" s="2284"/>
      <c r="AF337" s="2284"/>
      <c r="AG337" s="2284"/>
      <c r="AH337" s="2284"/>
      <c r="AI337" s="2284"/>
      <c r="AJ337" s="2284"/>
      <c r="AK337" s="2284"/>
      <c r="AL337" s="2284"/>
      <c r="AM337" s="2284"/>
      <c r="AN337" s="2284" t="s">
        <v>548</v>
      </c>
      <c r="AO337" s="2284"/>
      <c r="AP337" s="2284"/>
      <c r="AQ337" s="2284"/>
      <c r="AR337" s="2284"/>
      <c r="AS337" s="2284"/>
      <c r="AT337" s="2284"/>
      <c r="AU337" s="2284"/>
      <c r="AV337" s="2284"/>
      <c r="AW337" s="2284"/>
      <c r="AX337" s="2284"/>
      <c r="AY337" s="2284"/>
      <c r="AZ337" s="2284"/>
      <c r="BA337" s="2284"/>
      <c r="BB337" s="2284"/>
      <c r="BC337" s="2284" t="s">
        <v>547</v>
      </c>
      <c r="BD337" s="2284"/>
      <c r="BE337" s="2284"/>
      <c r="BF337" s="2284"/>
      <c r="BG337" s="2284"/>
      <c r="BH337" s="2284"/>
      <c r="BI337" s="2284"/>
      <c r="BJ337" s="2284"/>
      <c r="BK337" s="2284"/>
      <c r="BL337" s="2284"/>
    </row>
    <row r="338" spans="8:75" ht="17.649999999999999" customHeight="1" x14ac:dyDescent="0.2">
      <c r="H338" s="2280" t="s">
        <v>1784</v>
      </c>
      <c r="I338" s="2280"/>
      <c r="J338" s="2280"/>
      <c r="K338" s="2280"/>
      <c r="L338" s="2280"/>
      <c r="M338" s="2280"/>
      <c r="N338" s="2280"/>
      <c r="O338" s="2280"/>
      <c r="P338" s="2280"/>
      <c r="Q338" s="2280"/>
      <c r="R338" s="2280"/>
      <c r="S338" s="2280"/>
      <c r="T338" s="2280"/>
      <c r="U338" s="2280"/>
      <c r="V338" s="2280"/>
      <c r="W338" s="2280"/>
      <c r="X338" s="2280"/>
      <c r="Y338" s="2280"/>
      <c r="Z338" s="2280"/>
      <c r="AA338" s="2280"/>
      <c r="AB338" s="2280"/>
      <c r="AC338" s="2280"/>
      <c r="AD338" s="2280"/>
      <c r="AE338" s="2280"/>
      <c r="AF338" s="2280"/>
      <c r="AG338" s="2280"/>
      <c r="AH338" s="2280"/>
      <c r="AI338" s="2280"/>
      <c r="AJ338" s="2280"/>
      <c r="AK338" s="2280"/>
      <c r="AL338" s="2280"/>
      <c r="AM338" s="2280"/>
      <c r="AN338" s="2281">
        <v>0</v>
      </c>
      <c r="AO338" s="2281"/>
      <c r="AP338" s="2281"/>
      <c r="AQ338" s="2281"/>
      <c r="AR338" s="2281"/>
      <c r="AS338" s="2281"/>
      <c r="AT338" s="2281"/>
      <c r="AU338" s="2281"/>
      <c r="AV338" s="2281"/>
      <c r="AW338" s="2281"/>
      <c r="AX338" s="2281"/>
      <c r="AY338" s="2281"/>
      <c r="AZ338" s="2281"/>
      <c r="BA338" s="2281"/>
      <c r="BB338" s="2281"/>
      <c r="BC338" s="2281">
        <v>0</v>
      </c>
      <c r="BD338" s="2281"/>
      <c r="BE338" s="2281"/>
      <c r="BF338" s="2281"/>
      <c r="BG338" s="2281"/>
      <c r="BH338" s="2281"/>
      <c r="BI338" s="2281"/>
      <c r="BJ338" s="2281"/>
      <c r="BK338" s="2281"/>
      <c r="BL338" s="2281"/>
    </row>
    <row r="339" spans="8:75" ht="16.899999999999999" customHeight="1" x14ac:dyDescent="0.2">
      <c r="H339" s="2280" t="s">
        <v>1785</v>
      </c>
      <c r="I339" s="2280"/>
      <c r="J339" s="2280"/>
      <c r="K339" s="2280"/>
      <c r="L339" s="2280"/>
      <c r="M339" s="2280"/>
      <c r="N339" s="2280"/>
      <c r="O339" s="2280"/>
      <c r="P339" s="2280"/>
      <c r="Q339" s="2280"/>
      <c r="R339" s="2280"/>
      <c r="S339" s="2280"/>
      <c r="T339" s="2280"/>
      <c r="U339" s="2280"/>
      <c r="V339" s="2280"/>
      <c r="W339" s="2280"/>
      <c r="X339" s="2280"/>
      <c r="Y339" s="2280"/>
      <c r="Z339" s="2280"/>
      <c r="AA339" s="2280"/>
      <c r="AB339" s="2280"/>
      <c r="AC339" s="2280"/>
      <c r="AD339" s="2280"/>
      <c r="AE339" s="2280"/>
      <c r="AF339" s="2280"/>
      <c r="AG339" s="2280"/>
      <c r="AH339" s="2280"/>
      <c r="AI339" s="2280"/>
      <c r="AJ339" s="2280"/>
      <c r="AK339" s="2280"/>
      <c r="AL339" s="2280"/>
      <c r="AM339" s="2280"/>
      <c r="AN339" s="2281"/>
      <c r="AO339" s="2281"/>
      <c r="AP339" s="2281"/>
      <c r="AQ339" s="2281"/>
      <c r="AR339" s="2281"/>
      <c r="AS339" s="2281"/>
      <c r="AT339" s="2281"/>
      <c r="AU339" s="2281"/>
      <c r="AV339" s="2281"/>
      <c r="AW339" s="2281"/>
      <c r="AX339" s="2281"/>
      <c r="AY339" s="2281"/>
      <c r="AZ339" s="2281"/>
      <c r="BA339" s="2281"/>
      <c r="BB339" s="2281"/>
      <c r="BC339" s="2281">
        <v>0</v>
      </c>
      <c r="BD339" s="2281"/>
      <c r="BE339" s="2281"/>
      <c r="BF339" s="2281"/>
      <c r="BG339" s="2281"/>
      <c r="BH339" s="2281"/>
      <c r="BI339" s="2281"/>
      <c r="BJ339" s="2281"/>
      <c r="BK339" s="2281"/>
      <c r="BL339" s="2281"/>
    </row>
    <row r="340" spans="8:75" ht="17.649999999999999" customHeight="1" x14ac:dyDescent="0.2">
      <c r="H340" s="2280" t="s">
        <v>1786</v>
      </c>
      <c r="I340" s="2280"/>
      <c r="J340" s="2280"/>
      <c r="K340" s="2280"/>
      <c r="L340" s="2280"/>
      <c r="M340" s="2280"/>
      <c r="N340" s="2280"/>
      <c r="O340" s="2280"/>
      <c r="P340" s="2280"/>
      <c r="Q340" s="2280"/>
      <c r="R340" s="2280"/>
      <c r="S340" s="2280"/>
      <c r="T340" s="2280"/>
      <c r="U340" s="2280"/>
      <c r="V340" s="2280"/>
      <c r="W340" s="2280"/>
      <c r="X340" s="2280"/>
      <c r="Y340" s="2280"/>
      <c r="Z340" s="2280"/>
      <c r="AA340" s="2280"/>
      <c r="AB340" s="2280"/>
      <c r="AC340" s="2280"/>
      <c r="AD340" s="2280"/>
      <c r="AE340" s="2280"/>
      <c r="AF340" s="2280"/>
      <c r="AG340" s="2280"/>
      <c r="AH340" s="2280"/>
      <c r="AI340" s="2280"/>
      <c r="AJ340" s="2280"/>
      <c r="AK340" s="2280"/>
      <c r="AL340" s="2280"/>
      <c r="AM340" s="2280"/>
      <c r="AN340" s="2281">
        <v>0</v>
      </c>
      <c r="AO340" s="2281"/>
      <c r="AP340" s="2281"/>
      <c r="AQ340" s="2281"/>
      <c r="AR340" s="2281"/>
      <c r="AS340" s="2281"/>
      <c r="AT340" s="2281"/>
      <c r="AU340" s="2281"/>
      <c r="AV340" s="2281"/>
      <c r="AW340" s="2281"/>
      <c r="AX340" s="2281"/>
      <c r="AY340" s="2281"/>
      <c r="AZ340" s="2281"/>
      <c r="BA340" s="2281"/>
      <c r="BB340" s="2281"/>
      <c r="BC340" s="2281">
        <v>0</v>
      </c>
      <c r="BD340" s="2281"/>
      <c r="BE340" s="2281"/>
      <c r="BF340" s="2281"/>
      <c r="BG340" s="2281"/>
      <c r="BH340" s="2281"/>
      <c r="BI340" s="2281"/>
      <c r="BJ340" s="2281"/>
      <c r="BK340" s="2281"/>
      <c r="BL340" s="2281"/>
    </row>
    <row r="341" spans="8:75" ht="17.649999999999999" customHeight="1" x14ac:dyDescent="0.2">
      <c r="H341" s="2280" t="s">
        <v>1787</v>
      </c>
      <c r="I341" s="2280"/>
      <c r="J341" s="2280"/>
      <c r="K341" s="2280"/>
      <c r="L341" s="2280"/>
      <c r="M341" s="2280"/>
      <c r="N341" s="2280"/>
      <c r="O341" s="2280"/>
      <c r="P341" s="2280"/>
      <c r="Q341" s="2280"/>
      <c r="R341" s="2280"/>
      <c r="S341" s="2280"/>
      <c r="T341" s="2280"/>
      <c r="U341" s="2280"/>
      <c r="V341" s="2280"/>
      <c r="W341" s="2280"/>
      <c r="X341" s="2280"/>
      <c r="Y341" s="2280"/>
      <c r="Z341" s="2280"/>
      <c r="AA341" s="2280"/>
      <c r="AB341" s="2280"/>
      <c r="AC341" s="2280"/>
      <c r="AD341" s="2280"/>
      <c r="AE341" s="2280"/>
      <c r="AF341" s="2280"/>
      <c r="AG341" s="2280"/>
      <c r="AH341" s="2280"/>
      <c r="AI341" s="2280"/>
      <c r="AJ341" s="2280"/>
      <c r="AK341" s="2280"/>
      <c r="AL341" s="2280"/>
      <c r="AM341" s="2280"/>
      <c r="AN341" s="2281">
        <v>0</v>
      </c>
      <c r="AO341" s="2281"/>
      <c r="AP341" s="2281"/>
      <c r="AQ341" s="2281"/>
      <c r="AR341" s="2281"/>
      <c r="AS341" s="2281"/>
      <c r="AT341" s="2281"/>
      <c r="AU341" s="2281"/>
      <c r="AV341" s="2281"/>
      <c r="AW341" s="2281"/>
      <c r="AX341" s="2281"/>
      <c r="AY341" s="2281"/>
      <c r="AZ341" s="2281"/>
      <c r="BA341" s="2281"/>
      <c r="BB341" s="2281"/>
      <c r="BC341" s="2281">
        <v>0</v>
      </c>
      <c r="BD341" s="2281"/>
      <c r="BE341" s="2281"/>
      <c r="BF341" s="2281"/>
      <c r="BG341" s="2281"/>
      <c r="BH341" s="2281"/>
      <c r="BI341" s="2281"/>
      <c r="BJ341" s="2281"/>
      <c r="BK341" s="2281"/>
      <c r="BL341" s="2281"/>
      <c r="BN341" s="2281"/>
      <c r="BO341" s="2281"/>
      <c r="BP341" s="2281"/>
      <c r="BQ341" s="2281"/>
      <c r="BR341" s="2281"/>
      <c r="BS341" s="2281"/>
      <c r="BT341" s="2281"/>
      <c r="BU341" s="2281"/>
      <c r="BV341" s="2281"/>
      <c r="BW341" s="2281"/>
    </row>
    <row r="342" spans="8:75" ht="16.899999999999999" customHeight="1" x14ac:dyDescent="0.2">
      <c r="H342" s="2280" t="s">
        <v>1788</v>
      </c>
      <c r="I342" s="2280"/>
      <c r="J342" s="2280"/>
      <c r="K342" s="2280"/>
      <c r="L342" s="2280"/>
      <c r="M342" s="2280"/>
      <c r="N342" s="2280"/>
      <c r="O342" s="2280"/>
      <c r="P342" s="2280"/>
      <c r="Q342" s="2280"/>
      <c r="R342" s="2280"/>
      <c r="S342" s="2280"/>
      <c r="T342" s="2280"/>
      <c r="U342" s="2280"/>
      <c r="V342" s="2280"/>
      <c r="W342" s="2280"/>
      <c r="X342" s="2280"/>
      <c r="Y342" s="2280"/>
      <c r="Z342" s="2280"/>
      <c r="AA342" s="2280"/>
      <c r="AB342" s="2280"/>
      <c r="AC342" s="2280"/>
      <c r="AD342" s="2280"/>
      <c r="AE342" s="2280"/>
      <c r="AF342" s="2280"/>
      <c r="AG342" s="2280"/>
      <c r="AH342" s="2280"/>
      <c r="AI342" s="2280"/>
      <c r="AJ342" s="2280"/>
      <c r="AK342" s="2280"/>
      <c r="AL342" s="2280"/>
      <c r="AM342" s="2280"/>
      <c r="AN342" s="2281"/>
      <c r="AO342" s="2281"/>
      <c r="AP342" s="2281"/>
      <c r="AQ342" s="2281"/>
      <c r="AR342" s="2281"/>
      <c r="AS342" s="2281"/>
      <c r="AT342" s="2281"/>
      <c r="AU342" s="2281"/>
      <c r="AV342" s="2281"/>
      <c r="AW342" s="2281"/>
      <c r="AX342" s="2281"/>
      <c r="AY342" s="2281"/>
      <c r="AZ342" s="2281"/>
      <c r="BA342" s="2281"/>
      <c r="BB342" s="2281"/>
      <c r="BC342" s="2281"/>
      <c r="BD342" s="2281"/>
      <c r="BE342" s="2281"/>
      <c r="BF342" s="2281"/>
      <c r="BG342" s="2281"/>
      <c r="BH342" s="2281"/>
      <c r="BI342" s="2281"/>
      <c r="BJ342" s="2281"/>
      <c r="BK342" s="2281"/>
      <c r="BL342" s="2281"/>
    </row>
    <row r="343" spans="8:75" ht="17.649999999999999" customHeight="1" x14ac:dyDescent="0.2">
      <c r="H343" s="2280" t="s">
        <v>1716</v>
      </c>
      <c r="I343" s="2280"/>
      <c r="J343" s="2280"/>
      <c r="K343" s="2280"/>
      <c r="L343" s="2280"/>
      <c r="M343" s="2280"/>
      <c r="N343" s="2280"/>
      <c r="O343" s="2280"/>
      <c r="P343" s="2280"/>
      <c r="Q343" s="2280"/>
      <c r="R343" s="2280"/>
      <c r="S343" s="2280"/>
      <c r="T343" s="2280"/>
      <c r="U343" s="2280"/>
      <c r="V343" s="2280"/>
      <c r="W343" s="2280"/>
      <c r="X343" s="2280"/>
      <c r="Y343" s="2280"/>
      <c r="Z343" s="2280"/>
      <c r="AA343" s="2280"/>
      <c r="AB343" s="2280"/>
      <c r="AC343" s="2280"/>
      <c r="AD343" s="2280"/>
      <c r="AE343" s="2280"/>
      <c r="AF343" s="2280"/>
      <c r="AG343" s="2280"/>
      <c r="AH343" s="2280"/>
      <c r="AI343" s="2280"/>
      <c r="AJ343" s="2280"/>
      <c r="AK343" s="2280"/>
      <c r="AL343" s="2280"/>
      <c r="AM343" s="2280"/>
      <c r="AN343" s="2281">
        <v>0</v>
      </c>
      <c r="AO343" s="2281"/>
      <c r="AP343" s="2281"/>
      <c r="AQ343" s="2281"/>
      <c r="AR343" s="2281"/>
      <c r="AS343" s="2281"/>
      <c r="AT343" s="2281"/>
      <c r="AU343" s="2281"/>
      <c r="AV343" s="2281"/>
      <c r="AW343" s="2281"/>
      <c r="AX343" s="2281"/>
      <c r="AY343" s="2281"/>
      <c r="AZ343" s="2281"/>
      <c r="BA343" s="2281"/>
      <c r="BB343" s="2281"/>
      <c r="BC343" s="2281">
        <v>0</v>
      </c>
      <c r="BD343" s="2281"/>
      <c r="BE343" s="2281"/>
      <c r="BF343" s="2281"/>
      <c r="BG343" s="2281"/>
      <c r="BH343" s="2281"/>
      <c r="BI343" s="2281"/>
      <c r="BJ343" s="2281"/>
      <c r="BK343" s="2281"/>
      <c r="BL343" s="2281"/>
    </row>
    <row r="344" spans="8:75" ht="16.899999999999999" customHeight="1" x14ac:dyDescent="0.2">
      <c r="H344" s="2280" t="s">
        <v>1789</v>
      </c>
      <c r="I344" s="2280"/>
      <c r="J344" s="2280"/>
      <c r="K344" s="2280"/>
      <c r="L344" s="2280"/>
      <c r="M344" s="2280"/>
      <c r="N344" s="2280"/>
      <c r="O344" s="2280"/>
      <c r="P344" s="2280"/>
      <c r="Q344" s="2280"/>
      <c r="R344" s="2280"/>
      <c r="S344" s="2280"/>
      <c r="T344" s="2280"/>
      <c r="U344" s="2280"/>
      <c r="V344" s="2280"/>
      <c r="W344" s="2280"/>
      <c r="X344" s="2280"/>
      <c r="Y344" s="2280"/>
      <c r="Z344" s="2280"/>
      <c r="AA344" s="2280"/>
      <c r="AB344" s="2280"/>
      <c r="AC344" s="2280"/>
      <c r="AD344" s="2280"/>
      <c r="AE344" s="2280"/>
      <c r="AF344" s="2280"/>
      <c r="AG344" s="2280"/>
      <c r="AH344" s="2280"/>
      <c r="AI344" s="2280"/>
      <c r="AJ344" s="2280"/>
      <c r="AK344" s="2280"/>
      <c r="AL344" s="2280"/>
      <c r="AM344" s="2280"/>
      <c r="AN344" s="2281">
        <v>0</v>
      </c>
      <c r="AO344" s="2281"/>
      <c r="AP344" s="2281"/>
      <c r="AQ344" s="2281"/>
      <c r="AR344" s="2281"/>
      <c r="AS344" s="2281"/>
      <c r="AT344" s="2281"/>
      <c r="AU344" s="2281"/>
      <c r="AV344" s="2281"/>
      <c r="AW344" s="2281"/>
      <c r="AX344" s="2281"/>
      <c r="AY344" s="2281"/>
      <c r="AZ344" s="2281"/>
      <c r="BA344" s="2281"/>
      <c r="BB344" s="2281"/>
      <c r="BC344" s="2281">
        <v>0</v>
      </c>
      <c r="BD344" s="2281"/>
      <c r="BE344" s="2281"/>
      <c r="BF344" s="2281"/>
      <c r="BG344" s="2281"/>
      <c r="BH344" s="2281"/>
      <c r="BI344" s="2281"/>
      <c r="BJ344" s="2281"/>
      <c r="BK344" s="2281"/>
      <c r="BL344" s="2281"/>
      <c r="BM344" s="1328"/>
      <c r="BN344" s="1328"/>
      <c r="BO344" s="1328"/>
      <c r="BP344" s="1328"/>
      <c r="BQ344" s="1328"/>
      <c r="BR344" s="1328"/>
      <c r="BS344" s="1328"/>
      <c r="BT344" s="1328"/>
      <c r="BU344" s="1328"/>
      <c r="BV344" s="1328"/>
    </row>
    <row r="345" spans="8:75" ht="17.649999999999999" customHeight="1" x14ac:dyDescent="0.2">
      <c r="H345" s="2280" t="s">
        <v>1790</v>
      </c>
      <c r="I345" s="2280"/>
      <c r="J345" s="2280"/>
      <c r="K345" s="2280"/>
      <c r="L345" s="2280"/>
      <c r="M345" s="2280"/>
      <c r="N345" s="2280"/>
      <c r="O345" s="2280"/>
      <c r="P345" s="2280"/>
      <c r="Q345" s="2280"/>
      <c r="R345" s="2280"/>
      <c r="S345" s="2280"/>
      <c r="T345" s="2280"/>
      <c r="U345" s="2280"/>
      <c r="V345" s="2280"/>
      <c r="W345" s="2280"/>
      <c r="X345" s="2280"/>
      <c r="Y345" s="2280"/>
      <c r="Z345" s="2280"/>
      <c r="AA345" s="2280"/>
      <c r="AB345" s="2280"/>
      <c r="AC345" s="2280"/>
      <c r="AD345" s="2280"/>
      <c r="AE345" s="2280"/>
      <c r="AF345" s="2280"/>
      <c r="AG345" s="2280"/>
      <c r="AH345" s="2280"/>
      <c r="AI345" s="2280"/>
      <c r="AJ345" s="2280"/>
      <c r="AK345" s="2280"/>
      <c r="AL345" s="2280"/>
      <c r="AM345" s="2280"/>
      <c r="AN345" s="2281">
        <v>0</v>
      </c>
      <c r="AO345" s="2281"/>
      <c r="AP345" s="2281"/>
      <c r="AQ345" s="2281"/>
      <c r="AR345" s="2281"/>
      <c r="AS345" s="2281"/>
      <c r="AT345" s="2281"/>
      <c r="AU345" s="2281"/>
      <c r="AV345" s="2281"/>
      <c r="AW345" s="2281"/>
      <c r="AX345" s="2281"/>
      <c r="AY345" s="2281"/>
      <c r="AZ345" s="2281"/>
      <c r="BA345" s="2281"/>
      <c r="BB345" s="2281"/>
      <c r="BC345" s="2281">
        <v>0</v>
      </c>
      <c r="BD345" s="2281"/>
      <c r="BE345" s="2281"/>
      <c r="BF345" s="2281"/>
      <c r="BG345" s="2281"/>
      <c r="BH345" s="2281"/>
      <c r="BI345" s="2281"/>
      <c r="BJ345" s="2281"/>
      <c r="BK345" s="2281"/>
      <c r="BL345" s="2281"/>
    </row>
    <row r="346" spans="8:75" ht="17.649999999999999" customHeight="1" x14ac:dyDescent="0.2">
      <c r="H346" s="2282" t="s">
        <v>1788</v>
      </c>
      <c r="I346" s="2282"/>
      <c r="J346" s="2282"/>
      <c r="K346" s="2282"/>
      <c r="L346" s="2282"/>
      <c r="M346" s="2282"/>
      <c r="N346" s="2282"/>
      <c r="O346" s="2282"/>
      <c r="P346" s="2282"/>
      <c r="Q346" s="2282"/>
      <c r="R346" s="2282"/>
      <c r="S346" s="2282"/>
      <c r="T346" s="2282"/>
      <c r="U346" s="2282"/>
      <c r="V346" s="2282"/>
      <c r="W346" s="2282"/>
      <c r="X346" s="2282"/>
      <c r="Y346" s="2282"/>
      <c r="Z346" s="2282"/>
      <c r="AA346" s="2282"/>
      <c r="AB346" s="2282"/>
      <c r="AC346" s="2282"/>
      <c r="AD346" s="2282"/>
      <c r="AE346" s="2282"/>
      <c r="AF346" s="2282"/>
      <c r="AG346" s="2282"/>
      <c r="AH346" s="2282"/>
      <c r="AI346" s="2282"/>
      <c r="AJ346" s="2282"/>
      <c r="AK346" s="2282"/>
      <c r="AL346" s="2282"/>
      <c r="AM346" s="2282"/>
      <c r="AN346" s="2283"/>
      <c r="AO346" s="2283"/>
      <c r="AP346" s="2283"/>
      <c r="AQ346" s="2283"/>
      <c r="AR346" s="2283"/>
      <c r="AS346" s="2283"/>
      <c r="AT346" s="2283"/>
      <c r="AU346" s="2283"/>
      <c r="AV346" s="2283"/>
      <c r="AW346" s="2283"/>
      <c r="AX346" s="2283"/>
      <c r="AY346" s="2283"/>
      <c r="AZ346" s="2283"/>
      <c r="BA346" s="2283"/>
      <c r="BB346" s="2283"/>
      <c r="BC346" s="2283"/>
      <c r="BD346" s="2283"/>
      <c r="BE346" s="2283"/>
      <c r="BF346" s="2283"/>
      <c r="BG346" s="2283"/>
      <c r="BH346" s="2283"/>
      <c r="BI346" s="2283"/>
      <c r="BJ346" s="2283"/>
      <c r="BK346" s="2283"/>
      <c r="BL346" s="2283"/>
    </row>
    <row r="347" spans="8:75" ht="16.899999999999999" customHeight="1" x14ac:dyDescent="0.2">
      <c r="H347" s="2289" t="s">
        <v>513</v>
      </c>
      <c r="I347" s="2289"/>
      <c r="J347" s="2289"/>
      <c r="K347" s="2289"/>
      <c r="L347" s="2289"/>
      <c r="M347" s="2289"/>
      <c r="N347" s="2289"/>
      <c r="O347" s="2289"/>
      <c r="P347" s="2289"/>
      <c r="Q347" s="2289"/>
      <c r="R347" s="2289"/>
      <c r="S347" s="2289"/>
      <c r="T347" s="2289"/>
      <c r="U347" s="2289"/>
      <c r="V347" s="2289"/>
      <c r="W347" s="2289"/>
      <c r="X347" s="2289"/>
      <c r="Y347" s="2289"/>
      <c r="Z347" s="2289"/>
      <c r="AA347" s="2289"/>
      <c r="AB347" s="2289"/>
      <c r="AC347" s="2289"/>
      <c r="AD347" s="2289"/>
      <c r="AE347" s="2289"/>
      <c r="AF347" s="2289"/>
      <c r="AG347" s="2289"/>
      <c r="AH347" s="2289"/>
      <c r="AI347" s="2289"/>
      <c r="AJ347" s="2289"/>
      <c r="AK347" s="2289"/>
      <c r="AL347" s="2289"/>
      <c r="AM347" s="2289"/>
      <c r="AN347" s="2287">
        <f>SUM(AN338:BB346)</f>
        <v>0</v>
      </c>
      <c r="AO347" s="2287"/>
      <c r="AP347" s="2287"/>
      <c r="AQ347" s="2287"/>
      <c r="AR347" s="2287"/>
      <c r="AS347" s="2287"/>
      <c r="AT347" s="2287"/>
      <c r="AU347" s="2287"/>
      <c r="AV347" s="2287"/>
      <c r="AW347" s="2287"/>
      <c r="AX347" s="2287"/>
      <c r="AY347" s="2287"/>
      <c r="AZ347" s="2287"/>
      <c r="BA347" s="2287"/>
      <c r="BB347" s="2287"/>
      <c r="BC347" s="2287">
        <f>SUM(BC338:BL346)</f>
        <v>0</v>
      </c>
      <c r="BD347" s="2287"/>
      <c r="BE347" s="2287"/>
      <c r="BF347" s="2287"/>
      <c r="BG347" s="2287"/>
      <c r="BH347" s="2287"/>
      <c r="BI347" s="2287"/>
      <c r="BJ347" s="2287"/>
      <c r="BK347" s="2287"/>
      <c r="BL347" s="2287"/>
    </row>
    <row r="348" spans="8:75" ht="8.85" customHeight="1" x14ac:dyDescent="0.2">
      <c r="H348" s="1326"/>
      <c r="I348" s="1326"/>
      <c r="J348" s="1326"/>
      <c r="K348" s="1326"/>
      <c r="L348" s="1326"/>
      <c r="M348" s="1326"/>
      <c r="N348" s="1326"/>
      <c r="O348" s="1326"/>
      <c r="P348" s="1326"/>
      <c r="Q348" s="1326"/>
      <c r="R348" s="1326"/>
      <c r="S348" s="1326"/>
      <c r="T348" s="1326"/>
      <c r="U348" s="1326"/>
      <c r="V348" s="1326"/>
      <c r="W348" s="1326"/>
      <c r="X348" s="1326"/>
      <c r="Y348" s="1326"/>
      <c r="Z348" s="1326"/>
      <c r="AA348" s="1326"/>
      <c r="AB348" s="1326"/>
      <c r="AC348" s="1326"/>
      <c r="AD348" s="1326"/>
      <c r="AE348" s="1326"/>
      <c r="AF348" s="1326"/>
      <c r="AG348" s="1326"/>
      <c r="AH348" s="1326"/>
      <c r="AI348" s="1326"/>
      <c r="AJ348" s="1326"/>
      <c r="AK348" s="1326"/>
      <c r="AL348" s="1326"/>
      <c r="AM348" s="1326"/>
      <c r="AN348" s="1326"/>
      <c r="AO348" s="1326"/>
      <c r="AP348" s="1326"/>
      <c r="AQ348" s="1326"/>
      <c r="AR348" s="1326"/>
      <c r="AS348" s="1326"/>
      <c r="AT348" s="1326"/>
      <c r="AU348" s="1326"/>
      <c r="AV348" s="1326"/>
      <c r="AW348" s="1326"/>
      <c r="AX348" s="1326"/>
      <c r="AY348" s="1326"/>
      <c r="AZ348" s="1326"/>
      <c r="BA348" s="1326"/>
      <c r="BB348" s="1326"/>
      <c r="BC348" s="1326"/>
      <c r="BD348" s="1326"/>
      <c r="BE348" s="1326"/>
      <c r="BF348" s="1326"/>
      <c r="BG348" s="1326"/>
      <c r="BH348" s="1326"/>
      <c r="BI348" s="1326"/>
      <c r="BJ348" s="1326"/>
      <c r="BK348" s="1326"/>
      <c r="BL348" s="1326"/>
    </row>
    <row r="349" spans="8:75" ht="17.649999999999999" customHeight="1" x14ac:dyDescent="0.2">
      <c r="H349" s="2288" t="s">
        <v>1791</v>
      </c>
      <c r="I349" s="2288"/>
      <c r="J349" s="2288"/>
      <c r="K349" s="2288"/>
      <c r="L349" s="2288"/>
      <c r="M349" s="2288"/>
      <c r="N349" s="2288"/>
      <c r="O349" s="2288"/>
      <c r="P349" s="2288"/>
      <c r="Q349" s="2288"/>
      <c r="R349" s="2288"/>
      <c r="S349" s="2288"/>
      <c r="T349" s="2288"/>
      <c r="U349" s="2288"/>
      <c r="V349" s="2288"/>
      <c r="W349" s="2288"/>
      <c r="X349" s="2288"/>
      <c r="Y349" s="2288"/>
      <c r="Z349" s="2288"/>
      <c r="AA349" s="2288"/>
      <c r="AB349" s="2288"/>
      <c r="AC349" s="2288"/>
      <c r="AD349" s="2288"/>
      <c r="AE349" s="2288"/>
      <c r="AF349" s="2288"/>
      <c r="AG349" s="2288"/>
      <c r="AH349" s="2288"/>
      <c r="AI349" s="2288"/>
      <c r="AJ349" s="2288"/>
      <c r="AK349" s="2288"/>
      <c r="AL349" s="2288"/>
      <c r="AM349" s="2288"/>
      <c r="AN349" s="2288"/>
      <c r="AO349" s="2288"/>
      <c r="AP349" s="2288"/>
      <c r="AQ349" s="2288"/>
      <c r="AR349" s="2288"/>
      <c r="AS349" s="2288"/>
      <c r="AT349" s="2288"/>
      <c r="AU349" s="2288"/>
      <c r="AV349" s="2288"/>
      <c r="AW349" s="2288"/>
      <c r="AX349" s="2288"/>
      <c r="AY349" s="2288"/>
      <c r="AZ349" s="2288"/>
      <c r="BA349" s="2288"/>
      <c r="BB349" s="2288"/>
      <c r="BC349" s="2288"/>
      <c r="BD349" s="2288"/>
      <c r="BE349" s="2288"/>
      <c r="BF349" s="2288"/>
      <c r="BG349" s="2288"/>
      <c r="BH349" s="2288"/>
      <c r="BI349" s="2288"/>
      <c r="BJ349" s="2288"/>
      <c r="BK349" s="2288"/>
      <c r="BL349" s="2288"/>
    </row>
    <row r="350" spans="8:75" ht="2.85" customHeight="1" x14ac:dyDescent="0.2">
      <c r="H350" s="1325"/>
      <c r="I350" s="1325"/>
      <c r="J350" s="1325"/>
      <c r="K350" s="1325"/>
      <c r="L350" s="1325"/>
      <c r="M350" s="1325"/>
      <c r="N350" s="1325"/>
      <c r="O350" s="1325"/>
      <c r="P350" s="1325"/>
      <c r="Q350" s="1325"/>
      <c r="R350" s="1325"/>
      <c r="S350" s="1325"/>
      <c r="T350" s="1325"/>
      <c r="U350" s="1325"/>
      <c r="V350" s="1325"/>
      <c r="W350" s="1325"/>
      <c r="X350" s="1325"/>
      <c r="Y350" s="1325"/>
      <c r="Z350" s="1325"/>
      <c r="AA350" s="1325"/>
      <c r="AB350" s="1325"/>
      <c r="AC350" s="1325"/>
      <c r="AD350" s="1325"/>
      <c r="AE350" s="1325"/>
      <c r="AF350" s="1325"/>
      <c r="AG350" s="1325"/>
      <c r="AH350" s="1325"/>
      <c r="AI350" s="1325"/>
      <c r="AJ350" s="1325"/>
      <c r="AK350" s="1325"/>
      <c r="AL350" s="1325"/>
      <c r="AM350" s="1325"/>
      <c r="AN350" s="1325"/>
      <c r="AO350" s="1325"/>
      <c r="AP350" s="1325"/>
      <c r="AQ350" s="1325"/>
      <c r="AR350" s="1325"/>
      <c r="AS350" s="1325"/>
      <c r="AT350" s="1325"/>
      <c r="AU350" s="1325"/>
      <c r="AV350" s="1325"/>
      <c r="AW350" s="1325"/>
      <c r="AX350" s="1325"/>
      <c r="AY350" s="1325"/>
      <c r="AZ350" s="1325"/>
      <c r="BA350" s="1325"/>
      <c r="BB350" s="1325"/>
      <c r="BC350" s="1325"/>
      <c r="BD350" s="1325"/>
      <c r="BE350" s="1325"/>
      <c r="BF350" s="1325"/>
      <c r="BG350" s="1325"/>
      <c r="BH350" s="1325"/>
      <c r="BI350" s="1325"/>
      <c r="BJ350" s="1325"/>
      <c r="BK350" s="1325"/>
      <c r="BL350" s="1325"/>
    </row>
    <row r="351" spans="8:75" ht="16.899999999999999" customHeight="1" x14ac:dyDescent="0.2">
      <c r="H351" s="2284" t="s">
        <v>48</v>
      </c>
      <c r="I351" s="2284"/>
      <c r="J351" s="2284"/>
      <c r="K351" s="2284"/>
      <c r="L351" s="2284"/>
      <c r="M351" s="2284"/>
      <c r="N351" s="2284"/>
      <c r="O351" s="2284"/>
      <c r="P351" s="2284"/>
      <c r="Q351" s="2284"/>
      <c r="R351" s="2284"/>
      <c r="S351" s="2284"/>
      <c r="T351" s="2284"/>
      <c r="U351" s="2284"/>
      <c r="V351" s="2284"/>
      <c r="W351" s="2284"/>
      <c r="X351" s="2284"/>
      <c r="Y351" s="2284"/>
      <c r="Z351" s="2284"/>
      <c r="AA351" s="2284"/>
      <c r="AB351" s="2284"/>
      <c r="AC351" s="2284"/>
      <c r="AD351" s="2284"/>
      <c r="AE351" s="2284"/>
      <c r="AF351" s="2284"/>
      <c r="AG351" s="2284"/>
      <c r="AH351" s="2284"/>
      <c r="AI351" s="2284"/>
      <c r="AJ351" s="2284"/>
      <c r="AK351" s="2284"/>
      <c r="AL351" s="2284"/>
      <c r="AM351" s="2284"/>
      <c r="AN351" s="2284" t="s">
        <v>548</v>
      </c>
      <c r="AO351" s="2284"/>
      <c r="AP351" s="2284"/>
      <c r="AQ351" s="2284"/>
      <c r="AR351" s="2284"/>
      <c r="AS351" s="2284"/>
      <c r="AT351" s="2284"/>
      <c r="AU351" s="2284"/>
      <c r="AV351" s="2284"/>
      <c r="AW351" s="2284"/>
      <c r="AX351" s="2284"/>
      <c r="AY351" s="2284"/>
      <c r="AZ351" s="2284"/>
      <c r="BA351" s="2284"/>
      <c r="BB351" s="2284"/>
      <c r="BC351" s="2284" t="s">
        <v>547</v>
      </c>
      <c r="BD351" s="2284"/>
      <c r="BE351" s="2284"/>
      <c r="BF351" s="2284"/>
      <c r="BG351" s="2284"/>
      <c r="BH351" s="2284"/>
      <c r="BI351" s="2284"/>
      <c r="BJ351" s="2284"/>
      <c r="BK351" s="2284"/>
      <c r="BL351" s="2284"/>
    </row>
    <row r="352" spans="8:75" ht="17.649999999999999" customHeight="1" x14ac:dyDescent="0.2">
      <c r="H352" s="2280" t="s">
        <v>1784</v>
      </c>
      <c r="I352" s="2280"/>
      <c r="J352" s="2280"/>
      <c r="K352" s="2280"/>
      <c r="L352" s="2280"/>
      <c r="M352" s="2280"/>
      <c r="N352" s="2280"/>
      <c r="O352" s="2280"/>
      <c r="P352" s="2280"/>
      <c r="Q352" s="2280"/>
      <c r="R352" s="2280"/>
      <c r="S352" s="2280"/>
      <c r="T352" s="2280"/>
      <c r="U352" s="2280"/>
      <c r="V352" s="2280"/>
      <c r="W352" s="2280"/>
      <c r="X352" s="2280"/>
      <c r="Y352" s="2280"/>
      <c r="Z352" s="2280"/>
      <c r="AA352" s="2280"/>
      <c r="AB352" s="2280"/>
      <c r="AC352" s="2280"/>
      <c r="AD352" s="2280"/>
      <c r="AE352" s="2280"/>
      <c r="AF352" s="2280"/>
      <c r="AG352" s="2280"/>
      <c r="AH352" s="2280"/>
      <c r="AI352" s="2280"/>
      <c r="AJ352" s="2280"/>
      <c r="AK352" s="2280"/>
      <c r="AL352" s="2280"/>
      <c r="AM352" s="2280"/>
      <c r="AN352" s="2281"/>
      <c r="AO352" s="2281"/>
      <c r="AP352" s="2281"/>
      <c r="AQ352" s="2281"/>
      <c r="AR352" s="2281"/>
      <c r="AS352" s="2281"/>
      <c r="AT352" s="2281"/>
      <c r="AU352" s="2281"/>
      <c r="AV352" s="2281"/>
      <c r="AW352" s="2281"/>
      <c r="AX352" s="2281"/>
      <c r="AY352" s="2281"/>
      <c r="AZ352" s="2281"/>
      <c r="BA352" s="2281"/>
      <c r="BB352" s="2281"/>
      <c r="BC352" s="2281"/>
      <c r="BD352" s="2281"/>
      <c r="BE352" s="2281"/>
      <c r="BF352" s="2281"/>
      <c r="BG352" s="2281"/>
      <c r="BH352" s="2281"/>
      <c r="BI352" s="2281"/>
      <c r="BJ352" s="2281"/>
      <c r="BK352" s="2281"/>
      <c r="BL352" s="2281"/>
    </row>
    <row r="353" spans="8:64" ht="17.649999999999999" customHeight="1" x14ac:dyDescent="0.2">
      <c r="H353" s="2282" t="s">
        <v>1792</v>
      </c>
      <c r="I353" s="2282"/>
      <c r="J353" s="2282"/>
      <c r="K353" s="2282"/>
      <c r="L353" s="2282"/>
      <c r="M353" s="2282"/>
      <c r="N353" s="2282"/>
      <c r="O353" s="2282"/>
      <c r="P353" s="2282"/>
      <c r="Q353" s="2282"/>
      <c r="R353" s="2282"/>
      <c r="S353" s="2282"/>
      <c r="T353" s="2282"/>
      <c r="U353" s="2282"/>
      <c r="V353" s="2282"/>
      <c r="W353" s="2282"/>
      <c r="X353" s="2282"/>
      <c r="Y353" s="2282"/>
      <c r="Z353" s="2282"/>
      <c r="AA353" s="2282"/>
      <c r="AB353" s="2282"/>
      <c r="AC353" s="2282"/>
      <c r="AD353" s="2282"/>
      <c r="AE353" s="2282"/>
      <c r="AF353" s="2282"/>
      <c r="AG353" s="2282"/>
      <c r="AH353" s="2282"/>
      <c r="AI353" s="2282"/>
      <c r="AJ353" s="2282"/>
      <c r="AK353" s="2282"/>
      <c r="AL353" s="2282"/>
      <c r="AM353" s="2282"/>
      <c r="AN353" s="2298"/>
      <c r="AO353" s="2298"/>
      <c r="AP353" s="2298"/>
      <c r="AQ353" s="2298"/>
      <c r="AR353" s="2298"/>
      <c r="AS353" s="2298"/>
      <c r="AT353" s="2298"/>
      <c r="AU353" s="2298"/>
      <c r="AV353" s="2298"/>
      <c r="AW353" s="2298"/>
      <c r="AX353" s="2298"/>
      <c r="AY353" s="2298"/>
      <c r="AZ353" s="2298"/>
      <c r="BA353" s="2298"/>
      <c r="BB353" s="2298"/>
      <c r="BC353" s="2281"/>
      <c r="BD353" s="2281"/>
      <c r="BE353" s="2281"/>
      <c r="BF353" s="2281"/>
      <c r="BG353" s="2281"/>
      <c r="BH353" s="2281"/>
      <c r="BI353" s="2281"/>
      <c r="BJ353" s="2281"/>
      <c r="BK353" s="2281"/>
      <c r="BL353" s="2281"/>
    </row>
    <row r="354" spans="8:64" ht="16.899999999999999" customHeight="1" x14ac:dyDescent="0.2">
      <c r="H354" s="2289" t="s">
        <v>513</v>
      </c>
      <c r="I354" s="2289"/>
      <c r="J354" s="2289"/>
      <c r="K354" s="2289"/>
      <c r="L354" s="2289"/>
      <c r="M354" s="2289"/>
      <c r="N354" s="2289"/>
      <c r="O354" s="2289"/>
      <c r="P354" s="2289"/>
      <c r="Q354" s="2289"/>
      <c r="R354" s="2289"/>
      <c r="S354" s="2289"/>
      <c r="T354" s="2289"/>
      <c r="U354" s="2289"/>
      <c r="V354" s="2289"/>
      <c r="W354" s="2289"/>
      <c r="X354" s="2289"/>
      <c r="Y354" s="2289"/>
      <c r="Z354" s="2289"/>
      <c r="AA354" s="2289"/>
      <c r="AB354" s="2289"/>
      <c r="AC354" s="2289"/>
      <c r="AD354" s="2289"/>
      <c r="AE354" s="2289"/>
      <c r="AF354" s="2289"/>
      <c r="AG354" s="2289"/>
      <c r="AH354" s="2289"/>
      <c r="AI354" s="2289"/>
      <c r="AJ354" s="2289"/>
      <c r="AK354" s="2289"/>
      <c r="AL354" s="2289"/>
      <c r="AM354" s="2289"/>
      <c r="AN354" s="2287">
        <f>SUM(AN352:BB353)</f>
        <v>0</v>
      </c>
      <c r="AO354" s="2287"/>
      <c r="AP354" s="2287"/>
      <c r="AQ354" s="2287"/>
      <c r="AR354" s="2287"/>
      <c r="AS354" s="2287"/>
      <c r="AT354" s="2287"/>
      <c r="AU354" s="2287"/>
      <c r="AV354" s="2287"/>
      <c r="AW354" s="2287"/>
      <c r="AX354" s="2287"/>
      <c r="AY354" s="2287"/>
      <c r="AZ354" s="2287"/>
      <c r="BA354" s="2287"/>
      <c r="BB354" s="2287"/>
      <c r="BC354" s="2287"/>
      <c r="BD354" s="2287"/>
      <c r="BE354" s="2287"/>
      <c r="BF354" s="2287"/>
      <c r="BG354" s="2287"/>
      <c r="BH354" s="2287"/>
      <c r="BI354" s="2287"/>
      <c r="BJ354" s="2287"/>
      <c r="BK354" s="2287"/>
      <c r="BL354" s="2287"/>
    </row>
    <row r="355" spans="8:64" ht="8.85" customHeight="1" x14ac:dyDescent="0.2">
      <c r="H355" s="1326"/>
      <c r="I355" s="1326"/>
      <c r="J355" s="1326"/>
      <c r="K355" s="1326"/>
      <c r="L355" s="1326"/>
      <c r="M355" s="1326"/>
      <c r="N355" s="1326"/>
      <c r="O355" s="1326"/>
      <c r="P355" s="1326"/>
      <c r="Q355" s="1326"/>
      <c r="R355" s="1326"/>
      <c r="S355" s="1326"/>
      <c r="T355" s="1326"/>
      <c r="U355" s="1326"/>
      <c r="V355" s="1326"/>
      <c r="W355" s="1326"/>
      <c r="X355" s="1326"/>
      <c r="Y355" s="1326"/>
      <c r="Z355" s="1326"/>
      <c r="AA355" s="1326"/>
      <c r="AB355" s="1326"/>
      <c r="AC355" s="1326"/>
      <c r="AD355" s="1326"/>
      <c r="AE355" s="1326"/>
      <c r="AF355" s="1326"/>
      <c r="AG355" s="1326"/>
      <c r="AH355" s="1326"/>
      <c r="AI355" s="1326"/>
      <c r="AJ355" s="1326"/>
      <c r="AK355" s="1326"/>
      <c r="AL355" s="1326"/>
      <c r="AM355" s="1326"/>
      <c r="AN355" s="1326"/>
      <c r="AO355" s="1326"/>
      <c r="AP355" s="1326"/>
      <c r="AQ355" s="1326"/>
      <c r="AR355" s="1326"/>
      <c r="AS355" s="1326"/>
      <c r="AT355" s="1326"/>
      <c r="AU355" s="1326"/>
      <c r="AV355" s="1326"/>
      <c r="AW355" s="1326"/>
      <c r="AX355" s="1326"/>
      <c r="AY355" s="1326"/>
      <c r="AZ355" s="1326"/>
      <c r="BA355" s="1326"/>
      <c r="BB355" s="1326"/>
      <c r="BC355" s="1326"/>
      <c r="BD355" s="1326"/>
      <c r="BE355" s="1326"/>
      <c r="BF355" s="1326"/>
      <c r="BG355" s="1326"/>
      <c r="BH355" s="1326"/>
      <c r="BI355" s="1326"/>
      <c r="BJ355" s="1326"/>
      <c r="BK355" s="1326"/>
      <c r="BL355" s="1326"/>
    </row>
    <row r="356" spans="8:64" ht="17.649999999999999" customHeight="1" x14ac:dyDescent="0.2">
      <c r="H356" s="2288" t="s">
        <v>1793</v>
      </c>
      <c r="I356" s="2288"/>
      <c r="J356" s="2288"/>
      <c r="K356" s="2288"/>
      <c r="L356" s="2288"/>
      <c r="M356" s="2288"/>
      <c r="N356" s="2288"/>
      <c r="O356" s="2288"/>
      <c r="P356" s="2288"/>
      <c r="Q356" s="2288"/>
      <c r="R356" s="2288"/>
      <c r="S356" s="2288"/>
      <c r="T356" s="2288"/>
      <c r="U356" s="2288"/>
      <c r="V356" s="2288"/>
      <c r="W356" s="2288"/>
      <c r="X356" s="2288"/>
      <c r="Y356" s="2288"/>
      <c r="Z356" s="2288"/>
      <c r="AA356" s="2288"/>
      <c r="AB356" s="2288"/>
      <c r="AC356" s="2288"/>
      <c r="AD356" s="2288"/>
      <c r="AE356" s="2288"/>
      <c r="AF356" s="2288"/>
      <c r="AG356" s="2288"/>
      <c r="AH356" s="2288"/>
      <c r="AI356" s="2288"/>
      <c r="AJ356" s="2288"/>
      <c r="AK356" s="2288"/>
      <c r="AL356" s="2288"/>
      <c r="AM356" s="2288"/>
      <c r="AN356" s="2288"/>
      <c r="AO356" s="2288"/>
      <c r="AP356" s="2288"/>
      <c r="AQ356" s="2288"/>
      <c r="AR356" s="2288"/>
      <c r="AS356" s="2288"/>
      <c r="AT356" s="2288"/>
      <c r="AU356" s="2288"/>
      <c r="AV356" s="2288"/>
      <c r="AW356" s="2288"/>
      <c r="AX356" s="2288"/>
      <c r="AY356" s="2288"/>
      <c r="AZ356" s="2288"/>
      <c r="BA356" s="2288"/>
      <c r="BB356" s="2288"/>
      <c r="BC356" s="2288"/>
      <c r="BD356" s="2288"/>
      <c r="BE356" s="2288"/>
      <c r="BF356" s="2288"/>
      <c r="BG356" s="2288"/>
      <c r="BH356" s="2288"/>
      <c r="BI356" s="2288"/>
      <c r="BJ356" s="2288"/>
      <c r="BK356" s="2288"/>
      <c r="BL356" s="2288"/>
    </row>
    <row r="357" spans="8:64" ht="2.85" customHeight="1" x14ac:dyDescent="0.2">
      <c r="H357" s="1325"/>
      <c r="I357" s="1325"/>
      <c r="J357" s="1325"/>
      <c r="K357" s="1325"/>
      <c r="L357" s="1325"/>
      <c r="M357" s="1325"/>
      <c r="N357" s="1325"/>
      <c r="O357" s="1325"/>
      <c r="P357" s="1325"/>
      <c r="Q357" s="1325"/>
      <c r="R357" s="1325"/>
      <c r="S357" s="1325"/>
      <c r="T357" s="1325"/>
      <c r="U357" s="1325"/>
      <c r="V357" s="1325"/>
      <c r="W357" s="1325"/>
      <c r="X357" s="1325"/>
      <c r="Y357" s="1325"/>
      <c r="Z357" s="1325"/>
      <c r="AA357" s="1325"/>
      <c r="AB357" s="1325"/>
      <c r="AC357" s="1325"/>
      <c r="AD357" s="1325"/>
      <c r="AE357" s="1325"/>
      <c r="AF357" s="1325"/>
      <c r="AG357" s="1325"/>
      <c r="AH357" s="1325"/>
      <c r="AI357" s="1325"/>
      <c r="AJ357" s="1325"/>
      <c r="AK357" s="1325"/>
      <c r="AL357" s="1325"/>
      <c r="AM357" s="1325"/>
      <c r="AN357" s="1325"/>
      <c r="AO357" s="1325"/>
      <c r="AP357" s="1325"/>
      <c r="AQ357" s="1325"/>
      <c r="AR357" s="1325"/>
      <c r="AS357" s="1325"/>
      <c r="AT357" s="1325"/>
      <c r="AU357" s="1325"/>
      <c r="AV357" s="1325"/>
      <c r="AW357" s="1325"/>
      <c r="AX357" s="1325"/>
      <c r="AY357" s="1325"/>
      <c r="AZ357" s="1325"/>
      <c r="BA357" s="1325"/>
      <c r="BB357" s="1325"/>
      <c r="BC357" s="1325"/>
      <c r="BD357" s="1325"/>
      <c r="BE357" s="1325"/>
      <c r="BF357" s="1325"/>
      <c r="BG357" s="1325"/>
      <c r="BH357" s="1325"/>
      <c r="BI357" s="1325"/>
      <c r="BJ357" s="1325"/>
      <c r="BK357" s="1325"/>
      <c r="BL357" s="1325"/>
    </row>
    <row r="358" spans="8:64" ht="16.899999999999999" customHeight="1" x14ac:dyDescent="0.2">
      <c r="H358" s="2284" t="s">
        <v>48</v>
      </c>
      <c r="I358" s="2284"/>
      <c r="J358" s="2284"/>
      <c r="K358" s="2284"/>
      <c r="L358" s="2289" t="s">
        <v>548</v>
      </c>
      <c r="M358" s="2289"/>
      <c r="N358" s="2289"/>
      <c r="O358" s="2289"/>
      <c r="P358" s="2289"/>
      <c r="Q358" s="2289"/>
      <c r="R358" s="2289"/>
      <c r="S358" s="2289"/>
      <c r="T358" s="2289"/>
      <c r="U358" s="2289"/>
      <c r="V358" s="2289"/>
      <c r="W358" s="2289"/>
      <c r="X358" s="2289"/>
      <c r="Y358" s="2289"/>
      <c r="Z358" s="2289"/>
      <c r="AA358" s="2289"/>
      <c r="AB358" s="2289"/>
      <c r="AC358" s="2289" t="s">
        <v>553</v>
      </c>
      <c r="AD358" s="2289"/>
      <c r="AE358" s="2289"/>
      <c r="AF358" s="2289"/>
      <c r="AG358" s="2289"/>
      <c r="AH358" s="2289"/>
      <c r="AI358" s="2289"/>
      <c r="AJ358" s="2289"/>
      <c r="AK358" s="2289"/>
      <c r="AL358" s="2289"/>
      <c r="AM358" s="2289"/>
      <c r="AN358" s="2289"/>
      <c r="AO358" s="2289"/>
      <c r="AP358" s="2289"/>
      <c r="AQ358" s="2289"/>
      <c r="AR358" s="2289"/>
      <c r="AS358" s="2289"/>
      <c r="AT358" s="2289"/>
      <c r="AU358" s="2289"/>
      <c r="AV358" s="2289" t="s">
        <v>547</v>
      </c>
      <c r="AW358" s="2289"/>
      <c r="AX358" s="2289"/>
      <c r="AY358" s="2289"/>
      <c r="AZ358" s="2289"/>
      <c r="BA358" s="2289"/>
      <c r="BB358" s="2289"/>
      <c r="BC358" s="2289"/>
      <c r="BD358" s="2289"/>
      <c r="BE358" s="2289"/>
      <c r="BF358" s="2289"/>
      <c r="BG358" s="2289"/>
      <c r="BH358" s="2289"/>
      <c r="BI358" s="2289"/>
      <c r="BJ358" s="2289"/>
      <c r="BK358" s="2289"/>
      <c r="BL358" s="2289"/>
    </row>
    <row r="359" spans="8:64" ht="40.5" customHeight="1" x14ac:dyDescent="0.2">
      <c r="H359" s="2284"/>
      <c r="I359" s="2284"/>
      <c r="J359" s="2284"/>
      <c r="K359" s="2284"/>
      <c r="L359" s="2284" t="s">
        <v>984</v>
      </c>
      <c r="M359" s="2284"/>
      <c r="N359" s="2284"/>
      <c r="O359" s="2284"/>
      <c r="P359" s="2284"/>
      <c r="Q359" s="2284"/>
      <c r="R359" s="2284"/>
      <c r="S359" s="2284" t="s">
        <v>1794</v>
      </c>
      <c r="T359" s="2284"/>
      <c r="U359" s="2284"/>
      <c r="V359" s="2284"/>
      <c r="W359" s="2284"/>
      <c r="X359" s="2284"/>
      <c r="Y359" s="2284"/>
      <c r="Z359" s="2284"/>
      <c r="AA359" s="2284"/>
      <c r="AB359" s="2284"/>
      <c r="AC359" s="2284" t="s">
        <v>552</v>
      </c>
      <c r="AD359" s="2284"/>
      <c r="AE359" s="2284"/>
      <c r="AF359" s="2284"/>
      <c r="AG359" s="2284"/>
      <c r="AH359" s="2284"/>
      <c r="AI359" s="2284"/>
      <c r="AJ359" s="2284"/>
      <c r="AK359" s="2284"/>
      <c r="AL359" s="2284" t="s">
        <v>551</v>
      </c>
      <c r="AM359" s="2284"/>
      <c r="AN359" s="2284"/>
      <c r="AO359" s="2284"/>
      <c r="AP359" s="2284"/>
      <c r="AQ359" s="2284"/>
      <c r="AR359" s="2284"/>
      <c r="AS359" s="2284"/>
      <c r="AT359" s="2284"/>
      <c r="AU359" s="2284"/>
      <c r="AV359" s="2284" t="s">
        <v>984</v>
      </c>
      <c r="AW359" s="2284"/>
      <c r="AX359" s="2284"/>
      <c r="AY359" s="2284"/>
      <c r="AZ359" s="2284"/>
      <c r="BA359" s="2284"/>
      <c r="BB359" s="2284"/>
      <c r="BC359" s="2284"/>
      <c r="BD359" s="2284"/>
      <c r="BE359" s="2284"/>
      <c r="BF359" s="2284"/>
      <c r="BG359" s="2284"/>
      <c r="BH359" s="2284"/>
      <c r="BI359" s="2284" t="s">
        <v>1794</v>
      </c>
      <c r="BJ359" s="2284"/>
      <c r="BK359" s="2284"/>
      <c r="BL359" s="2284"/>
    </row>
    <row r="360" spans="8:64" ht="17.649999999999999" customHeight="1" x14ac:dyDescent="0.2">
      <c r="H360" s="2280" t="s">
        <v>550</v>
      </c>
      <c r="I360" s="2280"/>
      <c r="J360" s="2280"/>
      <c r="K360" s="2280"/>
      <c r="L360" s="2281"/>
      <c r="M360" s="2281"/>
      <c r="N360" s="2281"/>
      <c r="O360" s="2281"/>
      <c r="P360" s="2281"/>
      <c r="Q360" s="2281"/>
      <c r="R360" s="2281"/>
      <c r="S360" s="2281">
        <v>0</v>
      </c>
      <c r="T360" s="2281"/>
      <c r="U360" s="2281"/>
      <c r="V360" s="2281"/>
      <c r="W360" s="2281"/>
      <c r="X360" s="2281"/>
      <c r="Y360" s="2281"/>
      <c r="Z360" s="2281"/>
      <c r="AA360" s="2281"/>
      <c r="AB360" s="2281"/>
      <c r="AC360" s="2281">
        <v>0</v>
      </c>
      <c r="AD360" s="2281"/>
      <c r="AE360" s="2281"/>
      <c r="AF360" s="2281"/>
      <c r="AG360" s="2281"/>
      <c r="AH360" s="2281"/>
      <c r="AI360" s="2281"/>
      <c r="AJ360" s="2281"/>
      <c r="AK360" s="2281"/>
      <c r="AL360" s="2281">
        <v>0</v>
      </c>
      <c r="AM360" s="2281"/>
      <c r="AN360" s="2281"/>
      <c r="AO360" s="2281"/>
      <c r="AP360" s="2281"/>
      <c r="AQ360" s="2281"/>
      <c r="AR360" s="2281"/>
      <c r="AS360" s="2281"/>
      <c r="AT360" s="2281"/>
      <c r="AU360" s="2281"/>
      <c r="AV360" s="2281"/>
      <c r="AW360" s="2281"/>
      <c r="AX360" s="2281"/>
      <c r="AY360" s="2281"/>
      <c r="AZ360" s="2281"/>
      <c r="BA360" s="2281"/>
      <c r="BB360" s="2281"/>
      <c r="BC360" s="2281"/>
      <c r="BD360" s="2281"/>
      <c r="BE360" s="2281"/>
      <c r="BF360" s="2281"/>
      <c r="BG360" s="2281"/>
      <c r="BH360" s="2281"/>
      <c r="BI360" s="2281">
        <v>0</v>
      </c>
      <c r="BJ360" s="2281"/>
      <c r="BK360" s="2281"/>
      <c r="BL360" s="2281"/>
    </row>
    <row r="361" spans="8:64" ht="17.649999999999999" customHeight="1" x14ac:dyDescent="0.2">
      <c r="H361" s="2280" t="s">
        <v>1795</v>
      </c>
      <c r="I361" s="2280"/>
      <c r="J361" s="2280"/>
      <c r="K361" s="2280"/>
      <c r="L361" s="2281">
        <v>0</v>
      </c>
      <c r="M361" s="2281"/>
      <c r="N361" s="2281"/>
      <c r="O361" s="2281"/>
      <c r="P361" s="2281"/>
      <c r="Q361" s="2281"/>
      <c r="R361" s="2281"/>
      <c r="S361" s="2281">
        <v>0</v>
      </c>
      <c r="T361" s="2281"/>
      <c r="U361" s="2281"/>
      <c r="V361" s="2281"/>
      <c r="W361" s="2281"/>
      <c r="X361" s="2281"/>
      <c r="Y361" s="2281"/>
      <c r="Z361" s="2281"/>
      <c r="AA361" s="2281"/>
      <c r="AB361" s="2281"/>
      <c r="AC361" s="2281">
        <v>0</v>
      </c>
      <c r="AD361" s="2281"/>
      <c r="AE361" s="2281"/>
      <c r="AF361" s="2281"/>
      <c r="AG361" s="2281"/>
      <c r="AH361" s="2281"/>
      <c r="AI361" s="2281"/>
      <c r="AJ361" s="2281"/>
      <c r="AK361" s="2281"/>
      <c r="AL361" s="2281">
        <v>0</v>
      </c>
      <c r="AM361" s="2281"/>
      <c r="AN361" s="2281"/>
      <c r="AO361" s="2281"/>
      <c r="AP361" s="2281"/>
      <c r="AQ361" s="2281"/>
      <c r="AR361" s="2281"/>
      <c r="AS361" s="2281"/>
      <c r="AT361" s="2281"/>
      <c r="AU361" s="2281"/>
      <c r="AV361" s="2281">
        <v>0</v>
      </c>
      <c r="AW361" s="2281"/>
      <c r="AX361" s="2281"/>
      <c r="AY361" s="2281"/>
      <c r="AZ361" s="2281"/>
      <c r="BA361" s="2281"/>
      <c r="BB361" s="2281"/>
      <c r="BC361" s="2281"/>
      <c r="BD361" s="2281"/>
      <c r="BE361" s="2281"/>
      <c r="BF361" s="2281"/>
      <c r="BG361" s="2281"/>
      <c r="BH361" s="2281"/>
      <c r="BI361" s="2281">
        <v>0</v>
      </c>
      <c r="BJ361" s="2281"/>
      <c r="BK361" s="2281"/>
      <c r="BL361" s="2281"/>
    </row>
    <row r="362" spans="8:64" ht="16.899999999999999" customHeight="1" x14ac:dyDescent="0.2">
      <c r="H362" s="2280" t="s">
        <v>549</v>
      </c>
      <c r="I362" s="2280"/>
      <c r="J362" s="2280"/>
      <c r="K362" s="2280"/>
      <c r="L362" s="2281">
        <v>0</v>
      </c>
      <c r="M362" s="2281"/>
      <c r="N362" s="2281"/>
      <c r="O362" s="2281"/>
      <c r="P362" s="2281"/>
      <c r="Q362" s="2281"/>
      <c r="R362" s="2281"/>
      <c r="S362" s="2281">
        <v>0</v>
      </c>
      <c r="T362" s="2281"/>
      <c r="U362" s="2281"/>
      <c r="V362" s="2281"/>
      <c r="W362" s="2281"/>
      <c r="X362" s="2281"/>
      <c r="Y362" s="2281"/>
      <c r="Z362" s="2281"/>
      <c r="AA362" s="2281"/>
      <c r="AB362" s="2281"/>
      <c r="AC362" s="2281">
        <v>0</v>
      </c>
      <c r="AD362" s="2281"/>
      <c r="AE362" s="2281"/>
      <c r="AF362" s="2281"/>
      <c r="AG362" s="2281"/>
      <c r="AH362" s="2281"/>
      <c r="AI362" s="2281"/>
      <c r="AJ362" s="2281"/>
      <c r="AK362" s="2281"/>
      <c r="AL362" s="2281">
        <v>0</v>
      </c>
      <c r="AM362" s="2281"/>
      <c r="AN362" s="2281"/>
      <c r="AO362" s="2281"/>
      <c r="AP362" s="2281"/>
      <c r="AQ362" s="2281"/>
      <c r="AR362" s="2281"/>
      <c r="AS362" s="2281"/>
      <c r="AT362" s="2281"/>
      <c r="AU362" s="2281"/>
      <c r="AV362" s="2281">
        <v>0</v>
      </c>
      <c r="AW362" s="2281"/>
      <c r="AX362" s="2281"/>
      <c r="AY362" s="2281"/>
      <c r="AZ362" s="2281"/>
      <c r="BA362" s="2281"/>
      <c r="BB362" s="2281"/>
      <c r="BC362" s="2281"/>
      <c r="BD362" s="2281"/>
      <c r="BE362" s="2281"/>
      <c r="BF362" s="2281"/>
      <c r="BG362" s="2281"/>
      <c r="BH362" s="2281"/>
      <c r="BI362" s="2281">
        <v>0</v>
      </c>
      <c r="BJ362" s="2281"/>
      <c r="BK362" s="2281"/>
      <c r="BL362" s="2281"/>
    </row>
    <row r="363" spans="8:64" ht="17.649999999999999" customHeight="1" x14ac:dyDescent="0.2">
      <c r="H363" s="2282" t="s">
        <v>1795</v>
      </c>
      <c r="I363" s="2282"/>
      <c r="J363" s="2282"/>
      <c r="K363" s="2282"/>
      <c r="L363" s="2283">
        <v>0</v>
      </c>
      <c r="M363" s="2283"/>
      <c r="N363" s="2283"/>
      <c r="O363" s="2283"/>
      <c r="P363" s="2283"/>
      <c r="Q363" s="2283"/>
      <c r="R363" s="2283"/>
      <c r="S363" s="2283">
        <v>0</v>
      </c>
      <c r="T363" s="2283"/>
      <c r="U363" s="2283"/>
      <c r="V363" s="2283"/>
      <c r="W363" s="2283"/>
      <c r="X363" s="2283"/>
      <c r="Y363" s="2283"/>
      <c r="Z363" s="2283"/>
      <c r="AA363" s="2283"/>
      <c r="AB363" s="2283"/>
      <c r="AC363" s="2283">
        <v>0</v>
      </c>
      <c r="AD363" s="2283"/>
      <c r="AE363" s="2283"/>
      <c r="AF363" s="2283"/>
      <c r="AG363" s="2283"/>
      <c r="AH363" s="2283"/>
      <c r="AI363" s="2283"/>
      <c r="AJ363" s="2283"/>
      <c r="AK363" s="2283"/>
      <c r="AL363" s="2283">
        <v>0</v>
      </c>
      <c r="AM363" s="2283"/>
      <c r="AN363" s="2283"/>
      <c r="AO363" s="2283"/>
      <c r="AP363" s="2283"/>
      <c r="AQ363" s="2283"/>
      <c r="AR363" s="2283"/>
      <c r="AS363" s="2283"/>
      <c r="AT363" s="2283"/>
      <c r="AU363" s="2283"/>
      <c r="AV363" s="2283">
        <v>0</v>
      </c>
      <c r="AW363" s="2283"/>
      <c r="AX363" s="2283"/>
      <c r="AY363" s="2283"/>
      <c r="AZ363" s="2283"/>
      <c r="BA363" s="2283"/>
      <c r="BB363" s="2283"/>
      <c r="BC363" s="2283"/>
      <c r="BD363" s="2283"/>
      <c r="BE363" s="2283"/>
      <c r="BF363" s="2283"/>
      <c r="BG363" s="2283"/>
      <c r="BH363" s="2283"/>
      <c r="BI363" s="2283">
        <v>0</v>
      </c>
      <c r="BJ363" s="2283"/>
      <c r="BK363" s="2283"/>
      <c r="BL363" s="2283"/>
    </row>
    <row r="364" spans="8:64" ht="16.899999999999999" customHeight="1" x14ac:dyDescent="0.2">
      <c r="H364" s="2289" t="s">
        <v>513</v>
      </c>
      <c r="I364" s="2289"/>
      <c r="J364" s="2289"/>
      <c r="K364" s="2289"/>
      <c r="L364" s="2287">
        <f>L360+L362</f>
        <v>0</v>
      </c>
      <c r="M364" s="2287"/>
      <c r="N364" s="2287"/>
      <c r="O364" s="2287"/>
      <c r="P364" s="2287"/>
      <c r="Q364" s="2287"/>
      <c r="R364" s="2287"/>
      <c r="S364" s="2287">
        <v>0</v>
      </c>
      <c r="T364" s="2287"/>
      <c r="U364" s="2287"/>
      <c r="V364" s="2287"/>
      <c r="W364" s="2287"/>
      <c r="X364" s="2287"/>
      <c r="Y364" s="2287"/>
      <c r="Z364" s="2287"/>
      <c r="AA364" s="2287"/>
      <c r="AB364" s="2287"/>
      <c r="AC364" s="2287">
        <v>0</v>
      </c>
      <c r="AD364" s="2287"/>
      <c r="AE364" s="2287"/>
      <c r="AF364" s="2287"/>
      <c r="AG364" s="2287"/>
      <c r="AH364" s="2287"/>
      <c r="AI364" s="2287"/>
      <c r="AJ364" s="2287"/>
      <c r="AK364" s="2287"/>
      <c r="AL364" s="2287">
        <v>0</v>
      </c>
      <c r="AM364" s="2287"/>
      <c r="AN364" s="2287"/>
      <c r="AO364" s="2287"/>
      <c r="AP364" s="2287"/>
      <c r="AQ364" s="2287"/>
      <c r="AR364" s="2287"/>
      <c r="AS364" s="2287"/>
      <c r="AT364" s="2287"/>
      <c r="AU364" s="2287"/>
      <c r="AV364" s="2287">
        <f>AV360+AV362</f>
        <v>0</v>
      </c>
      <c r="AW364" s="2287"/>
      <c r="AX364" s="2287"/>
      <c r="AY364" s="2287"/>
      <c r="AZ364" s="2287"/>
      <c r="BA364" s="2287"/>
      <c r="BB364" s="2287"/>
      <c r="BC364" s="2287"/>
      <c r="BD364" s="2287"/>
      <c r="BE364" s="2287"/>
      <c r="BF364" s="2287"/>
      <c r="BG364" s="2287"/>
      <c r="BH364" s="2287"/>
      <c r="BI364" s="2287">
        <v>0</v>
      </c>
      <c r="BJ364" s="2287"/>
      <c r="BK364" s="2287"/>
      <c r="BL364" s="2287"/>
    </row>
    <row r="365" spans="8:64" ht="8.85" customHeight="1" x14ac:dyDescent="0.2">
      <c r="H365" s="1326"/>
      <c r="I365" s="1326"/>
      <c r="J365" s="1326"/>
      <c r="K365" s="1326"/>
      <c r="L365" s="1326"/>
      <c r="M365" s="1326"/>
      <c r="N365" s="1326"/>
      <c r="O365" s="1326"/>
      <c r="P365" s="1326"/>
      <c r="Q365" s="1326"/>
      <c r="R365" s="1326"/>
      <c r="S365" s="1326"/>
      <c r="T365" s="1326"/>
      <c r="U365" s="1326"/>
      <c r="V365" s="1326"/>
      <c r="W365" s="1326"/>
      <c r="X365" s="1326"/>
      <c r="Y365" s="1326"/>
      <c r="Z365" s="1326"/>
      <c r="AA365" s="1326"/>
      <c r="AB365" s="1326"/>
      <c r="AC365" s="1326"/>
      <c r="AD365" s="1326"/>
      <c r="AE365" s="1326"/>
      <c r="AF365" s="1326"/>
      <c r="AG365" s="1326"/>
      <c r="AH365" s="1326"/>
      <c r="AI365" s="1326"/>
      <c r="AJ365" s="1326"/>
      <c r="AK365" s="1326"/>
      <c r="AL365" s="1326"/>
      <c r="AM365" s="1326"/>
      <c r="AN365" s="1326"/>
      <c r="AO365" s="1326"/>
      <c r="AP365" s="1326"/>
      <c r="AQ365" s="1326"/>
      <c r="AR365" s="1326"/>
      <c r="AS365" s="1326"/>
      <c r="AT365" s="1326"/>
      <c r="AU365" s="1326"/>
      <c r="AV365" s="1326"/>
      <c r="AW365" s="1326"/>
      <c r="AX365" s="1326"/>
      <c r="AY365" s="1326"/>
      <c r="AZ365" s="1326"/>
      <c r="BA365" s="1326"/>
      <c r="BB365" s="1326"/>
      <c r="BC365" s="1326"/>
      <c r="BD365" s="1326"/>
      <c r="BE365" s="1326"/>
      <c r="BF365" s="1326"/>
      <c r="BG365" s="1326"/>
      <c r="BH365" s="1326"/>
      <c r="BI365" s="1326"/>
      <c r="BJ365" s="1326"/>
      <c r="BK365" s="1326"/>
      <c r="BL365" s="1326"/>
    </row>
    <row r="366" spans="8:64" ht="17.649999999999999" customHeight="1" x14ac:dyDescent="0.2">
      <c r="H366" s="2288" t="s">
        <v>1796</v>
      </c>
      <c r="I366" s="2288"/>
      <c r="J366" s="2288"/>
      <c r="K366" s="2288"/>
      <c r="L366" s="2288"/>
      <c r="M366" s="2288"/>
      <c r="N366" s="2288"/>
      <c r="O366" s="2288"/>
      <c r="P366" s="2288"/>
      <c r="Q366" s="2288"/>
      <c r="R366" s="2288"/>
      <c r="S366" s="2288"/>
      <c r="T366" s="2288"/>
      <c r="U366" s="2288"/>
      <c r="V366" s="2288"/>
      <c r="W366" s="2288"/>
      <c r="X366" s="2288"/>
      <c r="Y366" s="2288"/>
      <c r="Z366" s="2288"/>
      <c r="AA366" s="2288"/>
      <c r="AB366" s="2288"/>
      <c r="AC366" s="2288"/>
      <c r="AD366" s="2288"/>
      <c r="AE366" s="2288"/>
      <c r="AF366" s="2288"/>
      <c r="AG366" s="2288"/>
      <c r="AH366" s="2288"/>
      <c r="AI366" s="2288"/>
      <c r="AJ366" s="2288"/>
      <c r="AK366" s="2288"/>
      <c r="AL366" s="2288"/>
      <c r="AM366" s="2288"/>
      <c r="AN366" s="2288"/>
      <c r="AO366" s="2288"/>
      <c r="AP366" s="2288"/>
      <c r="AQ366" s="2288"/>
      <c r="AR366" s="2288"/>
      <c r="AS366" s="2288"/>
      <c r="AT366" s="2288"/>
      <c r="AU366" s="2288"/>
      <c r="AV366" s="2288"/>
      <c r="AW366" s="2288"/>
      <c r="AX366" s="2288"/>
      <c r="AY366" s="2288"/>
      <c r="AZ366" s="2288"/>
      <c r="BA366" s="2288"/>
      <c r="BB366" s="2288"/>
      <c r="BC366" s="2288"/>
      <c r="BD366" s="2288"/>
      <c r="BE366" s="2288"/>
      <c r="BF366" s="2288"/>
      <c r="BG366" s="2288"/>
      <c r="BH366" s="2288"/>
      <c r="BI366" s="2288"/>
      <c r="BJ366" s="2288"/>
      <c r="BK366" s="2288"/>
      <c r="BL366" s="2288"/>
    </row>
    <row r="367" spans="8:64" ht="2.85" customHeight="1" x14ac:dyDescent="0.2">
      <c r="H367" s="1325"/>
      <c r="I367" s="1325"/>
      <c r="J367" s="1325"/>
      <c r="K367" s="1325"/>
      <c r="L367" s="1325"/>
      <c r="M367" s="1325"/>
      <c r="N367" s="1325"/>
      <c r="O367" s="1325"/>
      <c r="P367" s="1325"/>
      <c r="Q367" s="1325"/>
      <c r="R367" s="1325"/>
      <c r="S367" s="1325"/>
      <c r="T367" s="1325"/>
      <c r="U367" s="1325"/>
      <c r="V367" s="1325"/>
      <c r="W367" s="1325"/>
      <c r="X367" s="1325"/>
      <c r="Y367" s="1325"/>
      <c r="Z367" s="1325"/>
      <c r="AA367" s="1325"/>
      <c r="AB367" s="1325"/>
      <c r="AC367" s="1325"/>
      <c r="AD367" s="1325"/>
      <c r="AE367" s="1325"/>
      <c r="AF367" s="1325"/>
      <c r="AG367" s="1325"/>
      <c r="AH367" s="1325"/>
      <c r="AI367" s="1325"/>
      <c r="AJ367" s="1325"/>
      <c r="AK367" s="1325"/>
      <c r="AL367" s="1325"/>
      <c r="AM367" s="1325"/>
      <c r="AN367" s="1325"/>
      <c r="AO367" s="1325"/>
      <c r="AP367" s="1325"/>
      <c r="AQ367" s="1325"/>
      <c r="AR367" s="1325"/>
      <c r="AS367" s="1325"/>
      <c r="AT367" s="1325"/>
      <c r="AU367" s="1325"/>
      <c r="AV367" s="1325"/>
      <c r="AW367" s="1325"/>
      <c r="AX367" s="1325"/>
      <c r="AY367" s="1325"/>
      <c r="AZ367" s="1325"/>
      <c r="BA367" s="1325"/>
      <c r="BB367" s="1325"/>
      <c r="BC367" s="1325"/>
      <c r="BD367" s="1325"/>
      <c r="BE367" s="1325"/>
      <c r="BF367" s="1325"/>
      <c r="BG367" s="1325"/>
      <c r="BH367" s="1325"/>
      <c r="BI367" s="1325"/>
      <c r="BJ367" s="1325"/>
      <c r="BK367" s="1325"/>
      <c r="BL367" s="1325"/>
    </row>
    <row r="368" spans="8:64" ht="16.899999999999999" customHeight="1" x14ac:dyDescent="0.2">
      <c r="H368" s="2284" t="s">
        <v>1797</v>
      </c>
      <c r="I368" s="2284"/>
      <c r="J368" s="2284"/>
      <c r="K368" s="2289" t="s">
        <v>41</v>
      </c>
      <c r="L368" s="2289"/>
      <c r="M368" s="2289"/>
      <c r="N368" s="2289"/>
      <c r="O368" s="2289"/>
      <c r="P368" s="2289"/>
      <c r="Q368" s="2289"/>
      <c r="R368" s="2289"/>
      <c r="S368" s="2289"/>
      <c r="T368" s="2289"/>
      <c r="U368" s="2289"/>
      <c r="V368" s="2289"/>
      <c r="W368" s="2289"/>
      <c r="X368" s="2289"/>
      <c r="Y368" s="2289"/>
      <c r="Z368" s="2289"/>
      <c r="AA368" s="2289"/>
      <c r="AB368" s="2289"/>
      <c r="AC368" s="2289"/>
      <c r="AD368" s="2289"/>
      <c r="AE368" s="2289"/>
      <c r="AF368" s="2289"/>
      <c r="AG368" s="2289"/>
      <c r="AH368" s="2289"/>
      <c r="AI368" s="2289"/>
      <c r="AJ368" s="2289"/>
      <c r="AK368" s="2289" t="s">
        <v>42</v>
      </c>
      <c r="AL368" s="2289"/>
      <c r="AM368" s="2289"/>
      <c r="AN368" s="2289"/>
      <c r="AO368" s="2289"/>
      <c r="AP368" s="2289"/>
      <c r="AQ368" s="2289"/>
      <c r="AR368" s="2289"/>
      <c r="AS368" s="2289"/>
      <c r="AT368" s="2289"/>
      <c r="AU368" s="2289"/>
      <c r="AV368" s="2289"/>
      <c r="AW368" s="2289"/>
      <c r="AX368" s="2289"/>
      <c r="AY368" s="2289"/>
      <c r="AZ368" s="2289"/>
      <c r="BA368" s="2289"/>
      <c r="BB368" s="2289"/>
      <c r="BC368" s="2289"/>
      <c r="BD368" s="2289"/>
      <c r="BE368" s="2289"/>
      <c r="BF368" s="2289"/>
      <c r="BG368" s="2289"/>
      <c r="BH368" s="2289"/>
      <c r="BI368" s="2289"/>
      <c r="BJ368" s="2289"/>
      <c r="BK368" s="2289"/>
      <c r="BL368" s="2289"/>
    </row>
    <row r="369" spans="8:64" ht="40.5" customHeight="1" x14ac:dyDescent="0.2">
      <c r="H369" s="2284"/>
      <c r="I369" s="2284"/>
      <c r="J369" s="2284"/>
      <c r="K369" s="2284" t="s">
        <v>1798</v>
      </c>
      <c r="L369" s="2284"/>
      <c r="M369" s="2284"/>
      <c r="N369" s="2284"/>
      <c r="O369" s="2284"/>
      <c r="P369" s="2284"/>
      <c r="Q369" s="2284"/>
      <c r="R369" s="2284"/>
      <c r="S369" s="2284"/>
      <c r="T369" s="2284" t="s">
        <v>1799</v>
      </c>
      <c r="U369" s="2284"/>
      <c r="V369" s="2284"/>
      <c r="W369" s="2284"/>
      <c r="X369" s="2284"/>
      <c r="Y369" s="2284"/>
      <c r="Z369" s="2284"/>
      <c r="AA369" s="2284"/>
      <c r="AB369" s="2284" t="s">
        <v>1800</v>
      </c>
      <c r="AC369" s="2284"/>
      <c r="AD369" s="2284"/>
      <c r="AE369" s="2284"/>
      <c r="AF369" s="2284"/>
      <c r="AG369" s="2284"/>
      <c r="AH369" s="2284"/>
      <c r="AI369" s="2284"/>
      <c r="AJ369" s="2284"/>
      <c r="AK369" s="2284" t="s">
        <v>1798</v>
      </c>
      <c r="AL369" s="2284"/>
      <c r="AM369" s="2284"/>
      <c r="AN369" s="2284"/>
      <c r="AO369" s="2284"/>
      <c r="AP369" s="2284"/>
      <c r="AQ369" s="2284"/>
      <c r="AR369" s="2284"/>
      <c r="AS369" s="2284"/>
      <c r="AT369" s="2284"/>
      <c r="AU369" s="2284"/>
      <c r="AV369" s="2284"/>
      <c r="AW369" s="2284" t="s">
        <v>1799</v>
      </c>
      <c r="AX369" s="2284"/>
      <c r="AY369" s="2284"/>
      <c r="AZ369" s="2284"/>
      <c r="BA369" s="2284"/>
      <c r="BB369" s="2284"/>
      <c r="BC369" s="2284"/>
      <c r="BD369" s="2284"/>
      <c r="BE369" s="2284"/>
      <c r="BF369" s="2284"/>
      <c r="BG369" s="2284"/>
      <c r="BH369" s="2284"/>
      <c r="BI369" s="2284" t="s">
        <v>1800</v>
      </c>
      <c r="BJ369" s="2284"/>
      <c r="BK369" s="2284"/>
      <c r="BL369" s="2284"/>
    </row>
    <row r="370" spans="8:64" ht="17.649999999999999" customHeight="1" x14ac:dyDescent="0.2">
      <c r="H370" s="2280" t="s">
        <v>539</v>
      </c>
      <c r="I370" s="2280"/>
      <c r="J370" s="2280"/>
      <c r="K370" s="2281">
        <v>0</v>
      </c>
      <c r="L370" s="2281"/>
      <c r="M370" s="2281"/>
      <c r="N370" s="2281"/>
      <c r="O370" s="2281"/>
      <c r="P370" s="2281"/>
      <c r="Q370" s="2281"/>
      <c r="R370" s="2281"/>
      <c r="S370" s="2281"/>
      <c r="T370" s="2281">
        <v>0</v>
      </c>
      <c r="U370" s="2281"/>
      <c r="V370" s="2281"/>
      <c r="W370" s="2281"/>
      <c r="X370" s="2281"/>
      <c r="Y370" s="2281"/>
      <c r="Z370" s="2281"/>
      <c r="AA370" s="2281"/>
      <c r="AB370" s="2281">
        <v>0</v>
      </c>
      <c r="AC370" s="2281"/>
      <c r="AD370" s="2281"/>
      <c r="AE370" s="2281"/>
      <c r="AF370" s="2281"/>
      <c r="AG370" s="2281"/>
      <c r="AH370" s="2281"/>
      <c r="AI370" s="2281"/>
      <c r="AJ370" s="2281"/>
      <c r="AK370" s="2281">
        <v>0</v>
      </c>
      <c r="AL370" s="2281"/>
      <c r="AM370" s="2281"/>
      <c r="AN370" s="2281"/>
      <c r="AO370" s="2281"/>
      <c r="AP370" s="2281"/>
      <c r="AQ370" s="2281"/>
      <c r="AR370" s="2281"/>
      <c r="AS370" s="2281"/>
      <c r="AT370" s="2281"/>
      <c r="AU370" s="2281"/>
      <c r="AV370" s="2281"/>
      <c r="AW370" s="2281">
        <v>0</v>
      </c>
      <c r="AX370" s="2281"/>
      <c r="AY370" s="2281"/>
      <c r="AZ370" s="2281"/>
      <c r="BA370" s="2281"/>
      <c r="BB370" s="2281"/>
      <c r="BC370" s="2281"/>
      <c r="BD370" s="2281"/>
      <c r="BE370" s="2281"/>
      <c r="BF370" s="2281"/>
      <c r="BG370" s="2281"/>
      <c r="BH370" s="2281"/>
      <c r="BI370" s="2281">
        <v>0</v>
      </c>
      <c r="BJ370" s="2281"/>
      <c r="BK370" s="2281"/>
      <c r="BL370" s="2281"/>
    </row>
    <row r="371" spans="8:64" ht="8.85" customHeight="1" x14ac:dyDescent="0.2">
      <c r="H371" s="1327"/>
      <c r="I371" s="1327"/>
      <c r="J371" s="1327"/>
      <c r="K371" s="1327"/>
      <c r="L371" s="1327"/>
      <c r="M371" s="1327"/>
      <c r="N371" s="1327"/>
      <c r="O371" s="1327"/>
      <c r="P371" s="1327"/>
      <c r="Q371" s="1327"/>
      <c r="R371" s="1327"/>
      <c r="S371" s="1327"/>
      <c r="T371" s="1327"/>
      <c r="U371" s="1327"/>
      <c r="V371" s="1327"/>
      <c r="W371" s="1327"/>
      <c r="X371" s="1327"/>
      <c r="Y371" s="1327"/>
      <c r="Z371" s="1327"/>
      <c r="AA371" s="1327"/>
      <c r="AB371" s="1327"/>
      <c r="AC371" s="1327"/>
      <c r="AD371" s="1327"/>
      <c r="AE371" s="1327"/>
      <c r="AF371" s="1327"/>
      <c r="AG371" s="1327"/>
      <c r="AH371" s="1327"/>
      <c r="AI371" s="1327"/>
      <c r="AJ371" s="1327"/>
      <c r="AK371" s="1327"/>
      <c r="AL371" s="1327"/>
      <c r="AM371" s="1327"/>
      <c r="AN371" s="1327"/>
      <c r="AO371" s="1327"/>
      <c r="AP371" s="1327"/>
      <c r="AQ371" s="1327"/>
      <c r="AR371" s="1327"/>
      <c r="AS371" s="1327"/>
      <c r="AT371" s="1327"/>
      <c r="AU371" s="1327"/>
      <c r="AV371" s="1327"/>
      <c r="AW371" s="1327"/>
      <c r="AX371" s="1327"/>
      <c r="AY371" s="1327"/>
      <c r="AZ371" s="1327"/>
      <c r="BA371" s="1327"/>
      <c r="BB371" s="1327"/>
      <c r="BC371" s="1327"/>
      <c r="BD371" s="1327"/>
      <c r="BE371" s="1327"/>
      <c r="BF371" s="1327"/>
      <c r="BG371" s="1327"/>
      <c r="BH371" s="1327"/>
      <c r="BI371" s="1327"/>
      <c r="BJ371" s="1327"/>
      <c r="BK371" s="1327"/>
      <c r="BL371" s="1327"/>
    </row>
    <row r="372" spans="8:64" ht="16.899999999999999" customHeight="1" x14ac:dyDescent="0.2">
      <c r="H372" s="2282" t="s">
        <v>538</v>
      </c>
      <c r="I372" s="2282"/>
      <c r="J372" s="2282"/>
      <c r="K372" s="2283">
        <v>0</v>
      </c>
      <c r="L372" s="2283"/>
      <c r="M372" s="2283"/>
      <c r="N372" s="2283"/>
      <c r="O372" s="2283"/>
      <c r="P372" s="2283"/>
      <c r="Q372" s="2283"/>
      <c r="R372" s="2283"/>
      <c r="S372" s="2283"/>
      <c r="T372" s="2283">
        <v>0</v>
      </c>
      <c r="U372" s="2283"/>
      <c r="V372" s="2283"/>
      <c r="W372" s="2283"/>
      <c r="X372" s="2283"/>
      <c r="Y372" s="2283"/>
      <c r="Z372" s="2283"/>
      <c r="AA372" s="2283"/>
      <c r="AB372" s="2283">
        <v>0</v>
      </c>
      <c r="AC372" s="2283"/>
      <c r="AD372" s="2283"/>
      <c r="AE372" s="2283"/>
      <c r="AF372" s="2283"/>
      <c r="AG372" s="2283"/>
      <c r="AH372" s="2283"/>
      <c r="AI372" s="2283"/>
      <c r="AJ372" s="2283"/>
      <c r="AK372" s="2283">
        <v>0</v>
      </c>
      <c r="AL372" s="2283"/>
      <c r="AM372" s="2283"/>
      <c r="AN372" s="2283"/>
      <c r="AO372" s="2283"/>
      <c r="AP372" s="2283"/>
      <c r="AQ372" s="2283"/>
      <c r="AR372" s="2283"/>
      <c r="AS372" s="2283"/>
      <c r="AT372" s="2283"/>
      <c r="AU372" s="2283"/>
      <c r="AV372" s="2283"/>
      <c r="AW372" s="2283">
        <v>0</v>
      </c>
      <c r="AX372" s="2283"/>
      <c r="AY372" s="2283"/>
      <c r="AZ372" s="2283"/>
      <c r="BA372" s="2283"/>
      <c r="BB372" s="2283"/>
      <c r="BC372" s="2283"/>
      <c r="BD372" s="2283"/>
      <c r="BE372" s="2283"/>
      <c r="BF372" s="2283"/>
      <c r="BG372" s="2283"/>
      <c r="BH372" s="2283"/>
      <c r="BI372" s="2283">
        <v>0</v>
      </c>
      <c r="BJ372" s="2283"/>
      <c r="BK372" s="2283"/>
      <c r="BL372" s="2283"/>
    </row>
    <row r="373" spans="8:64" ht="8.85" customHeight="1" x14ac:dyDescent="0.2">
      <c r="H373" s="1326"/>
      <c r="I373" s="1326"/>
      <c r="J373" s="1326"/>
      <c r="K373" s="1326"/>
      <c r="L373" s="1326"/>
      <c r="M373" s="1326"/>
      <c r="N373" s="1326"/>
      <c r="O373" s="1326"/>
      <c r="P373" s="1326"/>
      <c r="Q373" s="1326"/>
      <c r="R373" s="1326"/>
      <c r="S373" s="1326"/>
      <c r="T373" s="1326"/>
      <c r="U373" s="1326"/>
      <c r="V373" s="1326"/>
      <c r="W373" s="1326"/>
      <c r="X373" s="1326"/>
      <c r="Y373" s="1326"/>
      <c r="Z373" s="1326"/>
      <c r="AA373" s="1326"/>
      <c r="AB373" s="1326"/>
      <c r="AC373" s="1326"/>
      <c r="AD373" s="1326"/>
      <c r="AE373" s="1326"/>
      <c r="AF373" s="1326"/>
      <c r="AG373" s="1326"/>
      <c r="AH373" s="1326"/>
      <c r="AI373" s="1326"/>
      <c r="AJ373" s="1326"/>
      <c r="AK373" s="1326"/>
      <c r="AL373" s="1326"/>
      <c r="AM373" s="1326"/>
      <c r="AN373" s="1326"/>
      <c r="AO373" s="1326"/>
      <c r="AP373" s="1326"/>
      <c r="AQ373" s="1326"/>
      <c r="AR373" s="1326"/>
      <c r="AS373" s="1326"/>
      <c r="AT373" s="1326"/>
      <c r="AU373" s="1326"/>
      <c r="AV373" s="1326"/>
      <c r="AW373" s="1326"/>
      <c r="AX373" s="1326"/>
      <c r="AY373" s="1326"/>
      <c r="AZ373" s="1326"/>
      <c r="BA373" s="1326"/>
      <c r="BB373" s="1326"/>
      <c r="BC373" s="1326"/>
      <c r="BD373" s="1326"/>
      <c r="BE373" s="1326"/>
      <c r="BF373" s="1326"/>
      <c r="BG373" s="1326"/>
      <c r="BH373" s="1326"/>
      <c r="BI373" s="1326"/>
      <c r="BJ373" s="1326"/>
      <c r="BK373" s="1326"/>
      <c r="BL373" s="1326"/>
    </row>
    <row r="374" spans="8:64" ht="17.649999999999999" customHeight="1" x14ac:dyDescent="0.2">
      <c r="H374" s="2288" t="s">
        <v>1801</v>
      </c>
      <c r="I374" s="2288"/>
      <c r="J374" s="2288"/>
      <c r="K374" s="2288"/>
      <c r="L374" s="2288"/>
      <c r="M374" s="2288"/>
      <c r="N374" s="2288"/>
      <c r="O374" s="2288"/>
      <c r="P374" s="2288"/>
      <c r="Q374" s="2288"/>
      <c r="R374" s="2288"/>
      <c r="S374" s="2288"/>
      <c r="T374" s="2288"/>
      <c r="U374" s="2288"/>
      <c r="V374" s="2288"/>
      <c r="W374" s="2288"/>
      <c r="X374" s="2288"/>
      <c r="Y374" s="2288"/>
      <c r="Z374" s="2288"/>
      <c r="AA374" s="2288"/>
      <c r="AB374" s="2288"/>
      <c r="AC374" s="2288"/>
      <c r="AD374" s="2288"/>
      <c r="AE374" s="2288"/>
      <c r="AF374" s="2288"/>
      <c r="AG374" s="2288"/>
      <c r="AH374" s="2288"/>
      <c r="AI374" s="2288"/>
      <c r="AJ374" s="2288"/>
      <c r="AK374" s="2288"/>
      <c r="AL374" s="2288"/>
      <c r="AM374" s="2288"/>
      <c r="AN374" s="2288"/>
      <c r="AO374" s="2288"/>
      <c r="AP374" s="2288"/>
      <c r="AQ374" s="2288"/>
      <c r="AR374" s="2288"/>
      <c r="AS374" s="2288"/>
      <c r="AT374" s="2288"/>
      <c r="AU374" s="2288"/>
      <c r="AV374" s="2288"/>
      <c r="AW374" s="2288"/>
      <c r="AX374" s="2288"/>
      <c r="AY374" s="2288"/>
      <c r="AZ374" s="2288"/>
      <c r="BA374" s="2288"/>
      <c r="BB374" s="2288"/>
      <c r="BC374" s="2288"/>
      <c r="BD374" s="2288"/>
      <c r="BE374" s="2288"/>
      <c r="BF374" s="2288"/>
      <c r="BG374" s="2288"/>
      <c r="BH374" s="2288"/>
      <c r="BI374" s="2288"/>
      <c r="BJ374" s="2288"/>
      <c r="BK374" s="2288"/>
      <c r="BL374" s="2288"/>
    </row>
    <row r="375" spans="8:64" ht="2.85" customHeight="1" x14ac:dyDescent="0.2">
      <c r="H375" s="1325"/>
      <c r="I375" s="1325"/>
      <c r="J375" s="1325"/>
      <c r="K375" s="1325"/>
      <c r="L375" s="1325"/>
      <c r="M375" s="1325"/>
      <c r="N375" s="1325"/>
      <c r="O375" s="1325"/>
      <c r="P375" s="1325"/>
      <c r="Q375" s="1325"/>
      <c r="R375" s="1325"/>
      <c r="S375" s="1325"/>
      <c r="T375" s="1325"/>
      <c r="U375" s="1325"/>
      <c r="V375" s="1325"/>
      <c r="W375" s="1325"/>
      <c r="X375" s="1325"/>
      <c r="Y375" s="1325"/>
      <c r="Z375" s="1325"/>
      <c r="AA375" s="1325"/>
      <c r="AB375" s="1325"/>
      <c r="AC375" s="1325"/>
      <c r="AD375" s="1325"/>
      <c r="AE375" s="1325"/>
      <c r="AF375" s="1325"/>
      <c r="AG375" s="1325"/>
      <c r="AH375" s="1325"/>
      <c r="AI375" s="1325"/>
      <c r="AJ375" s="1325"/>
      <c r="AK375" s="1325"/>
      <c r="AL375" s="1325"/>
      <c r="AM375" s="1325"/>
      <c r="AN375" s="1325"/>
      <c r="AO375" s="1325"/>
      <c r="AP375" s="1325"/>
      <c r="AQ375" s="1325"/>
      <c r="AR375" s="1325"/>
      <c r="AS375" s="1325"/>
      <c r="AT375" s="1325"/>
      <c r="AU375" s="1325"/>
      <c r="AV375" s="1325"/>
      <c r="AW375" s="1325"/>
      <c r="AX375" s="1325"/>
      <c r="AY375" s="1325"/>
      <c r="AZ375" s="1325"/>
      <c r="BA375" s="1325"/>
      <c r="BB375" s="1325"/>
      <c r="BC375" s="1325"/>
      <c r="BD375" s="1325"/>
      <c r="BE375" s="1325"/>
      <c r="BF375" s="1325"/>
      <c r="BG375" s="1325"/>
      <c r="BH375" s="1325"/>
      <c r="BI375" s="1325"/>
      <c r="BJ375" s="1325"/>
      <c r="BK375" s="1325"/>
      <c r="BL375" s="1325"/>
    </row>
    <row r="376" spans="8:64" ht="16.899999999999999" customHeight="1" x14ac:dyDescent="0.2">
      <c r="H376" s="2284" t="s">
        <v>48</v>
      </c>
      <c r="I376" s="2284"/>
      <c r="J376" s="2284"/>
      <c r="K376" s="2284"/>
      <c r="L376" s="2284"/>
      <c r="M376" s="2284"/>
      <c r="N376" s="2284"/>
      <c r="O376" s="2284"/>
      <c r="P376" s="2284"/>
      <c r="Q376" s="2289" t="s">
        <v>548</v>
      </c>
      <c r="R376" s="2289"/>
      <c r="S376" s="2289"/>
      <c r="T376" s="2289"/>
      <c r="U376" s="2289"/>
      <c r="V376" s="2289"/>
      <c r="W376" s="2289"/>
      <c r="X376" s="2289"/>
      <c r="Y376" s="2289"/>
      <c r="Z376" s="2289"/>
      <c r="AA376" s="2289"/>
      <c r="AB376" s="2289"/>
      <c r="AC376" s="2289"/>
      <c r="AD376" s="2289"/>
      <c r="AE376" s="2289"/>
      <c r="AF376" s="2289"/>
      <c r="AG376" s="2289"/>
      <c r="AH376" s="2289"/>
      <c r="AI376" s="2289"/>
      <c r="AJ376" s="2289"/>
      <c r="AK376" s="2289"/>
      <c r="AL376" s="2289"/>
      <c r="AM376" s="2289"/>
      <c r="AN376" s="2289"/>
      <c r="AO376" s="2289"/>
      <c r="AP376" s="2289"/>
      <c r="AQ376" s="2289" t="s">
        <v>547</v>
      </c>
      <c r="AR376" s="2289"/>
      <c r="AS376" s="2289"/>
      <c r="AT376" s="2289"/>
      <c r="AU376" s="2289"/>
      <c r="AV376" s="2289"/>
      <c r="AW376" s="2289"/>
      <c r="AX376" s="2289"/>
      <c r="AY376" s="2289"/>
      <c r="AZ376" s="2289"/>
      <c r="BA376" s="2289"/>
      <c r="BB376" s="2289"/>
      <c r="BC376" s="2289"/>
      <c r="BD376" s="2289"/>
      <c r="BE376" s="2289"/>
      <c r="BF376" s="2289"/>
      <c r="BG376" s="2289"/>
      <c r="BH376" s="2289"/>
      <c r="BI376" s="2289"/>
      <c r="BJ376" s="2289"/>
      <c r="BK376" s="2289"/>
      <c r="BL376" s="2289"/>
    </row>
    <row r="377" spans="8:64" ht="17.649999999999999" customHeight="1" x14ac:dyDescent="0.2">
      <c r="H377" s="2284"/>
      <c r="I377" s="2284"/>
      <c r="J377" s="2284"/>
      <c r="K377" s="2284"/>
      <c r="L377" s="2284"/>
      <c r="M377" s="2284"/>
      <c r="N377" s="2284"/>
      <c r="O377" s="2284"/>
      <c r="P377" s="2284"/>
      <c r="Q377" s="2284" t="s">
        <v>1802</v>
      </c>
      <c r="R377" s="2284"/>
      <c r="S377" s="2284"/>
      <c r="T377" s="2284"/>
      <c r="U377" s="2284"/>
      <c r="V377" s="2284"/>
      <c r="W377" s="2284"/>
      <c r="X377" s="2284"/>
      <c r="Y377" s="2284"/>
      <c r="Z377" s="2284"/>
      <c r="AA377" s="2284"/>
      <c r="AB377" s="2284"/>
      <c r="AC377" s="2284"/>
      <c r="AD377" s="2284"/>
      <c r="AE377" s="2284" t="s">
        <v>1803</v>
      </c>
      <c r="AF377" s="2284"/>
      <c r="AG377" s="2284"/>
      <c r="AH377" s="2284"/>
      <c r="AI377" s="2284"/>
      <c r="AJ377" s="2284"/>
      <c r="AK377" s="2284"/>
      <c r="AL377" s="2284"/>
      <c r="AM377" s="2284"/>
      <c r="AN377" s="2284"/>
      <c r="AO377" s="2284"/>
      <c r="AP377" s="2284"/>
      <c r="AQ377" s="2284" t="s">
        <v>1802</v>
      </c>
      <c r="AR377" s="2284"/>
      <c r="AS377" s="2284"/>
      <c r="AT377" s="2284"/>
      <c r="AU377" s="2284"/>
      <c r="AV377" s="2284"/>
      <c r="AW377" s="2284"/>
      <c r="AX377" s="2284"/>
      <c r="AY377" s="2284"/>
      <c r="AZ377" s="2284"/>
      <c r="BA377" s="2284"/>
      <c r="BB377" s="2284"/>
      <c r="BC377" s="2284"/>
      <c r="BD377" s="2284"/>
      <c r="BE377" s="2284" t="s">
        <v>1803</v>
      </c>
      <c r="BF377" s="2284"/>
      <c r="BG377" s="2284"/>
      <c r="BH377" s="2284"/>
      <c r="BI377" s="2284"/>
      <c r="BJ377" s="2284"/>
      <c r="BK377" s="2284"/>
      <c r="BL377" s="2284"/>
    </row>
    <row r="378" spans="8:64" ht="17.649999999999999" customHeight="1" x14ac:dyDescent="0.2">
      <c r="H378" s="2280" t="s">
        <v>1804</v>
      </c>
      <c r="I378" s="2280"/>
      <c r="J378" s="2280"/>
      <c r="K378" s="2280"/>
      <c r="L378" s="2280"/>
      <c r="M378" s="2280"/>
      <c r="N378" s="2280"/>
      <c r="O378" s="2280"/>
      <c r="P378" s="2280"/>
      <c r="Q378" s="2281">
        <v>0</v>
      </c>
      <c r="R378" s="2281"/>
      <c r="S378" s="2281"/>
      <c r="T378" s="2281"/>
      <c r="U378" s="2281"/>
      <c r="V378" s="2281"/>
      <c r="W378" s="2281"/>
      <c r="X378" s="2281"/>
      <c r="Y378" s="2281"/>
      <c r="Z378" s="2281"/>
      <c r="AA378" s="2281"/>
      <c r="AB378" s="2281"/>
      <c r="AC378" s="2281"/>
      <c r="AD378" s="2281"/>
      <c r="AE378" s="2281">
        <v>0</v>
      </c>
      <c r="AF378" s="2281"/>
      <c r="AG378" s="2281"/>
      <c r="AH378" s="2281"/>
      <c r="AI378" s="2281"/>
      <c r="AJ378" s="2281"/>
      <c r="AK378" s="2281"/>
      <c r="AL378" s="2281"/>
      <c r="AM378" s="2281"/>
      <c r="AN378" s="2281"/>
      <c r="AO378" s="2281"/>
      <c r="AP378" s="2281"/>
      <c r="AQ378" s="2281">
        <v>0</v>
      </c>
      <c r="AR378" s="2281"/>
      <c r="AS378" s="2281"/>
      <c r="AT378" s="2281"/>
      <c r="AU378" s="2281"/>
      <c r="AV378" s="2281"/>
      <c r="AW378" s="2281"/>
      <c r="AX378" s="2281"/>
      <c r="AY378" s="2281"/>
      <c r="AZ378" s="2281"/>
      <c r="BA378" s="2281"/>
      <c r="BB378" s="2281"/>
      <c r="BC378" s="2281"/>
      <c r="BD378" s="2281"/>
      <c r="BE378" s="2281">
        <v>0</v>
      </c>
      <c r="BF378" s="2281"/>
      <c r="BG378" s="2281"/>
      <c r="BH378" s="2281"/>
      <c r="BI378" s="2281"/>
      <c r="BJ378" s="2281"/>
      <c r="BK378" s="2281"/>
      <c r="BL378" s="2281"/>
    </row>
    <row r="379" spans="8:64" ht="16.899999999999999" customHeight="1" x14ac:dyDescent="0.2">
      <c r="H379" s="2280" t="s">
        <v>1805</v>
      </c>
      <c r="I379" s="2280"/>
      <c r="J379" s="2280"/>
      <c r="K379" s="2280"/>
      <c r="L379" s="2280"/>
      <c r="M379" s="2280"/>
      <c r="N379" s="2280"/>
      <c r="O379" s="2280"/>
      <c r="P379" s="2280"/>
      <c r="Q379" s="2281">
        <v>0</v>
      </c>
      <c r="R379" s="2281"/>
      <c r="S379" s="2281"/>
      <c r="T379" s="2281"/>
      <c r="U379" s="2281"/>
      <c r="V379" s="2281"/>
      <c r="W379" s="2281"/>
      <c r="X379" s="2281"/>
      <c r="Y379" s="2281"/>
      <c r="Z379" s="2281"/>
      <c r="AA379" s="2281"/>
      <c r="AB379" s="2281"/>
      <c r="AC379" s="2281"/>
      <c r="AD379" s="2281"/>
      <c r="AE379" s="2281">
        <v>0</v>
      </c>
      <c r="AF379" s="2281"/>
      <c r="AG379" s="2281"/>
      <c r="AH379" s="2281"/>
      <c r="AI379" s="2281"/>
      <c r="AJ379" s="2281"/>
      <c r="AK379" s="2281"/>
      <c r="AL379" s="2281"/>
      <c r="AM379" s="2281"/>
      <c r="AN379" s="2281"/>
      <c r="AO379" s="2281"/>
      <c r="AP379" s="2281"/>
      <c r="AQ379" s="2281">
        <v>0</v>
      </c>
      <c r="AR379" s="2281"/>
      <c r="AS379" s="2281"/>
      <c r="AT379" s="2281"/>
      <c r="AU379" s="2281"/>
      <c r="AV379" s="2281"/>
      <c r="AW379" s="2281"/>
      <c r="AX379" s="2281"/>
      <c r="AY379" s="2281"/>
      <c r="AZ379" s="2281"/>
      <c r="BA379" s="2281"/>
      <c r="BB379" s="2281"/>
      <c r="BC379" s="2281"/>
      <c r="BD379" s="2281"/>
      <c r="BE379" s="2281">
        <v>0</v>
      </c>
      <c r="BF379" s="2281"/>
      <c r="BG379" s="2281"/>
      <c r="BH379" s="2281"/>
      <c r="BI379" s="2281"/>
      <c r="BJ379" s="2281"/>
      <c r="BK379" s="2281"/>
      <c r="BL379" s="2281"/>
    </row>
    <row r="380" spans="8:64" ht="17.649999999999999" customHeight="1" x14ac:dyDescent="0.2">
      <c r="H380" s="2282" t="s">
        <v>1806</v>
      </c>
      <c r="I380" s="2282"/>
      <c r="J380" s="2282"/>
      <c r="K380" s="2282"/>
      <c r="L380" s="2282"/>
      <c r="M380" s="2282"/>
      <c r="N380" s="2282"/>
      <c r="O380" s="2282"/>
      <c r="P380" s="2282"/>
      <c r="Q380" s="2283">
        <v>0</v>
      </c>
      <c r="R380" s="2283"/>
      <c r="S380" s="2283"/>
      <c r="T380" s="2283"/>
      <c r="U380" s="2283"/>
      <c r="V380" s="2283"/>
      <c r="W380" s="2283"/>
      <c r="X380" s="2283"/>
      <c r="Y380" s="2283"/>
      <c r="Z380" s="2283"/>
      <c r="AA380" s="2283"/>
      <c r="AB380" s="2283"/>
      <c r="AC380" s="2283"/>
      <c r="AD380" s="2283"/>
      <c r="AE380" s="2283">
        <v>0</v>
      </c>
      <c r="AF380" s="2283"/>
      <c r="AG380" s="2283"/>
      <c r="AH380" s="2283"/>
      <c r="AI380" s="2283"/>
      <c r="AJ380" s="2283"/>
      <c r="AK380" s="2283"/>
      <c r="AL380" s="2283"/>
      <c r="AM380" s="2283"/>
      <c r="AN380" s="2283"/>
      <c r="AO380" s="2283"/>
      <c r="AP380" s="2283"/>
      <c r="AQ380" s="2283">
        <v>0</v>
      </c>
      <c r="AR380" s="2283"/>
      <c r="AS380" s="2283"/>
      <c r="AT380" s="2283"/>
      <c r="AU380" s="2283"/>
      <c r="AV380" s="2283"/>
      <c r="AW380" s="2283"/>
      <c r="AX380" s="2283"/>
      <c r="AY380" s="2283"/>
      <c r="AZ380" s="2283"/>
      <c r="BA380" s="2283"/>
      <c r="BB380" s="2283"/>
      <c r="BC380" s="2283"/>
      <c r="BD380" s="2283"/>
      <c r="BE380" s="2283">
        <v>0</v>
      </c>
      <c r="BF380" s="2283"/>
      <c r="BG380" s="2283"/>
      <c r="BH380" s="2283"/>
      <c r="BI380" s="2283"/>
      <c r="BJ380" s="2283"/>
      <c r="BK380" s="2283"/>
      <c r="BL380" s="2283"/>
    </row>
    <row r="381" spans="8:64" ht="17.649999999999999" customHeight="1" x14ac:dyDescent="0.2">
      <c r="H381" s="2289" t="s">
        <v>513</v>
      </c>
      <c r="I381" s="2289"/>
      <c r="J381" s="2289"/>
      <c r="K381" s="2289"/>
      <c r="L381" s="2289"/>
      <c r="M381" s="2289"/>
      <c r="N381" s="2289"/>
      <c r="O381" s="2289"/>
      <c r="P381" s="2289"/>
      <c r="Q381" s="2287">
        <v>0</v>
      </c>
      <c r="R381" s="2287"/>
      <c r="S381" s="2287"/>
      <c r="T381" s="2287"/>
      <c r="U381" s="2287"/>
      <c r="V381" s="2287"/>
      <c r="W381" s="2287"/>
      <c r="X381" s="2287"/>
      <c r="Y381" s="2287"/>
      <c r="Z381" s="2287"/>
      <c r="AA381" s="2287"/>
      <c r="AB381" s="2287"/>
      <c r="AC381" s="2287"/>
      <c r="AD381" s="2287"/>
      <c r="AE381" s="2287">
        <v>0</v>
      </c>
      <c r="AF381" s="2287"/>
      <c r="AG381" s="2287"/>
      <c r="AH381" s="2287"/>
      <c r="AI381" s="2287"/>
      <c r="AJ381" s="2287"/>
      <c r="AK381" s="2287"/>
      <c r="AL381" s="2287"/>
      <c r="AM381" s="2287"/>
      <c r="AN381" s="2287"/>
      <c r="AO381" s="2287"/>
      <c r="AP381" s="2287"/>
      <c r="AQ381" s="2287">
        <v>0</v>
      </c>
      <c r="AR381" s="2287"/>
      <c r="AS381" s="2287"/>
      <c r="AT381" s="2287"/>
      <c r="AU381" s="2287"/>
      <c r="AV381" s="2287"/>
      <c r="AW381" s="2287"/>
      <c r="AX381" s="2287"/>
      <c r="AY381" s="2287"/>
      <c r="AZ381" s="2287"/>
      <c r="BA381" s="2287"/>
      <c r="BB381" s="2287"/>
      <c r="BC381" s="2287"/>
      <c r="BD381" s="2287"/>
      <c r="BE381" s="2287">
        <v>0</v>
      </c>
      <c r="BF381" s="2287"/>
      <c r="BG381" s="2287"/>
      <c r="BH381" s="2287"/>
      <c r="BI381" s="2287"/>
      <c r="BJ381" s="2287"/>
      <c r="BK381" s="2287"/>
      <c r="BL381" s="2287"/>
    </row>
    <row r="382" spans="8:64" ht="5.0999999999999996" customHeight="1" x14ac:dyDescent="0.2">
      <c r="H382" s="1326"/>
      <c r="I382" s="1326"/>
      <c r="J382" s="1326"/>
      <c r="K382" s="1326"/>
      <c r="L382" s="1326"/>
      <c r="M382" s="1326"/>
      <c r="N382" s="1326"/>
      <c r="O382" s="1326"/>
      <c r="P382" s="1326"/>
      <c r="Q382" s="1326"/>
      <c r="R382" s="1326"/>
      <c r="S382" s="1326"/>
      <c r="T382" s="1326"/>
      <c r="U382" s="1326"/>
      <c r="V382" s="1326"/>
      <c r="W382" s="1326"/>
      <c r="X382" s="1326"/>
      <c r="Y382" s="1326"/>
      <c r="Z382" s="1326"/>
      <c r="AA382" s="1326"/>
      <c r="AB382" s="1326"/>
      <c r="AC382" s="1326"/>
      <c r="AD382" s="1326"/>
      <c r="AE382" s="1326"/>
      <c r="AF382" s="1326"/>
      <c r="AG382" s="1326"/>
      <c r="AH382" s="1326"/>
      <c r="AI382" s="1326"/>
      <c r="AJ382" s="1326"/>
      <c r="AK382" s="1326"/>
      <c r="AL382" s="1326"/>
      <c r="AM382" s="1326"/>
      <c r="AN382" s="1326"/>
      <c r="AO382" s="1326"/>
      <c r="AP382" s="1326"/>
      <c r="AQ382" s="1326"/>
      <c r="AR382" s="1326"/>
      <c r="AS382" s="1326"/>
      <c r="AT382" s="1326"/>
      <c r="AU382" s="1326"/>
      <c r="AV382" s="1326"/>
      <c r="AW382" s="1326"/>
      <c r="AX382" s="1326"/>
      <c r="AY382" s="1326"/>
      <c r="AZ382" s="1326"/>
      <c r="BA382" s="1326"/>
      <c r="BB382" s="1326"/>
      <c r="BC382" s="1326"/>
      <c r="BD382" s="1326"/>
      <c r="BE382" s="1326"/>
      <c r="BF382" s="1326"/>
      <c r="BG382" s="1326"/>
      <c r="BH382" s="1326"/>
      <c r="BI382" s="1326"/>
      <c r="BJ382" s="1326"/>
      <c r="BK382" s="1326"/>
      <c r="BL382" s="1326"/>
    </row>
    <row r="383" spans="8:64" ht="17.649999999999999" customHeight="1" x14ac:dyDescent="0.2">
      <c r="H383" s="2273" t="s">
        <v>1807</v>
      </c>
      <c r="I383" s="2273"/>
      <c r="J383" s="2273"/>
      <c r="K383" s="2273"/>
      <c r="L383" s="2273"/>
      <c r="M383" s="2273"/>
      <c r="N383" s="2273"/>
      <c r="O383" s="2273"/>
      <c r="P383" s="2273"/>
      <c r="Q383" s="2273"/>
      <c r="R383" s="2273"/>
      <c r="S383" s="2273"/>
      <c r="T383" s="2273"/>
      <c r="U383" s="2273"/>
      <c r="V383" s="2273"/>
      <c r="W383" s="2273"/>
      <c r="X383" s="2273"/>
      <c r="Y383" s="2273"/>
      <c r="Z383" s="2273"/>
      <c r="AA383" s="2273"/>
      <c r="AB383" s="2273"/>
      <c r="AC383" s="2273"/>
      <c r="AD383" s="2273"/>
      <c r="AE383" s="2273"/>
      <c r="AF383" s="2273"/>
      <c r="AG383" s="2273"/>
      <c r="AH383" s="2273"/>
      <c r="AI383" s="2273"/>
      <c r="AJ383" s="2273"/>
      <c r="AK383" s="2273"/>
      <c r="AL383" s="2273"/>
      <c r="AM383" s="2273"/>
      <c r="AN383" s="2273"/>
      <c r="AO383" s="2273"/>
      <c r="AP383" s="2273"/>
      <c r="AQ383" s="2273"/>
      <c r="AR383" s="2273"/>
      <c r="AS383" s="2273"/>
      <c r="AT383" s="2273"/>
      <c r="AU383" s="2273"/>
      <c r="AV383" s="2273"/>
      <c r="AW383" s="2273"/>
      <c r="AX383" s="2273"/>
      <c r="AY383" s="2273"/>
      <c r="AZ383" s="2273"/>
      <c r="BA383" s="2273"/>
      <c r="BB383" s="2273"/>
      <c r="BC383" s="2273"/>
      <c r="BD383" s="2273"/>
      <c r="BE383" s="2273"/>
      <c r="BF383" s="2273"/>
      <c r="BG383" s="2273"/>
      <c r="BH383" s="2273"/>
      <c r="BI383" s="2273"/>
      <c r="BJ383" s="2273"/>
      <c r="BK383" s="2273"/>
      <c r="BL383" s="2273"/>
    </row>
    <row r="384" spans="8:64" ht="17.649999999999999" customHeight="1" x14ac:dyDescent="0.2">
      <c r="H384" s="2273" t="s">
        <v>1795</v>
      </c>
      <c r="I384" s="2273"/>
      <c r="J384" s="2273"/>
      <c r="K384" s="2273"/>
      <c r="L384" s="2273"/>
      <c r="M384" s="2273"/>
      <c r="N384" s="2273"/>
      <c r="O384" s="2273"/>
      <c r="P384" s="2273"/>
      <c r="Q384" s="2273"/>
      <c r="R384" s="2273"/>
      <c r="S384" s="2273"/>
      <c r="T384" s="2273"/>
      <c r="U384" s="2273"/>
      <c r="V384" s="2273"/>
      <c r="W384" s="2273"/>
      <c r="X384" s="2273"/>
      <c r="Y384" s="2273"/>
      <c r="Z384" s="2273"/>
      <c r="AA384" s="2273"/>
      <c r="AB384" s="2273"/>
      <c r="AC384" s="2273"/>
      <c r="AD384" s="2273"/>
      <c r="AE384" s="2273"/>
      <c r="AF384" s="2273"/>
      <c r="AG384" s="2273"/>
      <c r="AH384" s="2273"/>
      <c r="AI384" s="2273"/>
      <c r="AJ384" s="2273"/>
      <c r="AK384" s="2273"/>
      <c r="AL384" s="2273"/>
      <c r="AM384" s="2273"/>
      <c r="AN384" s="2273"/>
      <c r="AO384" s="2273"/>
      <c r="AP384" s="2273"/>
      <c r="AQ384" s="2273"/>
      <c r="AR384" s="2273"/>
      <c r="AS384" s="2273"/>
      <c r="AT384" s="2273"/>
      <c r="AU384" s="2273"/>
      <c r="AV384" s="2273"/>
      <c r="AW384" s="2273"/>
      <c r="AX384" s="2273"/>
      <c r="AY384" s="2273"/>
      <c r="AZ384" s="2273"/>
      <c r="BA384" s="2273"/>
      <c r="BB384" s="2273"/>
      <c r="BC384" s="2273"/>
      <c r="BD384" s="2273"/>
      <c r="BE384" s="2273"/>
      <c r="BF384" s="2273"/>
      <c r="BG384" s="2273"/>
      <c r="BH384" s="2273"/>
      <c r="BI384" s="2273"/>
      <c r="BJ384" s="2273"/>
      <c r="BK384" s="2273"/>
      <c r="BL384" s="2273"/>
    </row>
    <row r="385" spans="8:64" ht="8.85" customHeight="1" x14ac:dyDescent="0.2"/>
    <row r="386" spans="8:64" ht="16.899999999999999" customHeight="1" x14ac:dyDescent="0.2">
      <c r="H386" s="2288" t="s">
        <v>1808</v>
      </c>
      <c r="I386" s="2288"/>
      <c r="J386" s="2288"/>
      <c r="K386" s="2288"/>
      <c r="L386" s="2288"/>
      <c r="M386" s="2288"/>
      <c r="N386" s="2288"/>
      <c r="O386" s="2288"/>
      <c r="P386" s="2288"/>
      <c r="Q386" s="2288"/>
      <c r="R386" s="2288"/>
      <c r="S386" s="2288"/>
      <c r="T386" s="2288"/>
      <c r="U386" s="2288"/>
      <c r="V386" s="2288"/>
      <c r="W386" s="2288"/>
      <c r="X386" s="2288"/>
      <c r="Y386" s="2288"/>
      <c r="Z386" s="2288"/>
      <c r="AA386" s="2288"/>
      <c r="AB386" s="2288"/>
      <c r="AC386" s="2288"/>
      <c r="AD386" s="2288"/>
      <c r="AE386" s="2288"/>
      <c r="AF386" s="2288"/>
      <c r="AG386" s="2288"/>
      <c r="AH386" s="2288"/>
      <c r="AI386" s="2288"/>
      <c r="AJ386" s="2288"/>
      <c r="AK386" s="2288"/>
      <c r="AL386" s="2288"/>
      <c r="AM386" s="2288"/>
      <c r="AN386" s="2288"/>
      <c r="AO386" s="2288"/>
      <c r="AP386" s="2288"/>
      <c r="AQ386" s="2288"/>
      <c r="AR386" s="2288"/>
      <c r="AS386" s="2288"/>
      <c r="AT386" s="2288"/>
      <c r="AU386" s="2288"/>
      <c r="AV386" s="2288"/>
      <c r="AW386" s="2288"/>
      <c r="AX386" s="2288"/>
      <c r="AY386" s="2288"/>
      <c r="AZ386" s="2288"/>
      <c r="BA386" s="2288"/>
      <c r="BB386" s="2288"/>
      <c r="BC386" s="2288"/>
      <c r="BD386" s="2288"/>
      <c r="BE386" s="2288"/>
      <c r="BF386" s="2288"/>
      <c r="BG386" s="2288"/>
      <c r="BH386" s="2288"/>
      <c r="BI386" s="2288"/>
      <c r="BJ386" s="2288"/>
      <c r="BK386" s="2288"/>
      <c r="BL386" s="2288"/>
    </row>
    <row r="387" spans="8:64" ht="2.85" customHeight="1" x14ac:dyDescent="0.2">
      <c r="H387" s="1325"/>
      <c r="I387" s="1325"/>
      <c r="J387" s="1325"/>
      <c r="K387" s="1325"/>
      <c r="L387" s="1325"/>
      <c r="M387" s="1325"/>
      <c r="N387" s="1325"/>
      <c r="O387" s="1325"/>
      <c r="P387" s="1325"/>
      <c r="Q387" s="1325"/>
      <c r="R387" s="1325"/>
      <c r="S387" s="1325"/>
      <c r="T387" s="1325"/>
      <c r="U387" s="1325"/>
      <c r="V387" s="1325"/>
      <c r="W387" s="1325"/>
      <c r="X387" s="1325"/>
      <c r="Y387" s="1325"/>
      <c r="Z387" s="1325"/>
      <c r="AA387" s="1325"/>
      <c r="AB387" s="1325"/>
      <c r="AC387" s="1325"/>
      <c r="AD387" s="1325"/>
      <c r="AE387" s="1325"/>
      <c r="AF387" s="1325"/>
      <c r="AG387" s="1325"/>
      <c r="AH387" s="1325"/>
      <c r="AI387" s="1325"/>
      <c r="AJ387" s="1325"/>
      <c r="AK387" s="1325"/>
      <c r="AL387" s="1325"/>
      <c r="AM387" s="1325"/>
      <c r="AN387" s="1325"/>
      <c r="AO387" s="1325"/>
      <c r="AP387" s="1325"/>
      <c r="AQ387" s="1325"/>
      <c r="AR387" s="1325"/>
      <c r="AS387" s="1325"/>
      <c r="AT387" s="1325"/>
      <c r="AU387" s="1325"/>
      <c r="AV387" s="1325"/>
      <c r="AW387" s="1325"/>
      <c r="AX387" s="1325"/>
      <c r="AY387" s="1325"/>
      <c r="AZ387" s="1325"/>
      <c r="BA387" s="1325"/>
      <c r="BB387" s="1325"/>
      <c r="BC387" s="1325"/>
      <c r="BD387" s="1325"/>
      <c r="BE387" s="1325"/>
      <c r="BF387" s="1325"/>
      <c r="BG387" s="1325"/>
      <c r="BH387" s="1325"/>
      <c r="BI387" s="1325"/>
      <c r="BJ387" s="1325"/>
      <c r="BK387" s="1325"/>
      <c r="BL387" s="1325"/>
    </row>
    <row r="388" spans="8:64" ht="17.649999999999999" customHeight="1" x14ac:dyDescent="0.2">
      <c r="H388" s="2284" t="s">
        <v>48</v>
      </c>
      <c r="I388" s="2284"/>
      <c r="J388" s="2284"/>
      <c r="K388" s="2284"/>
      <c r="L388" s="2284"/>
      <c r="M388" s="2284"/>
      <c r="N388" s="2284"/>
      <c r="O388" s="2284"/>
      <c r="P388" s="2284"/>
      <c r="Q388" s="2289" t="s">
        <v>548</v>
      </c>
      <c r="R388" s="2289"/>
      <c r="S388" s="2289"/>
      <c r="T388" s="2289"/>
      <c r="U388" s="2289"/>
      <c r="V388" s="2289"/>
      <c r="W388" s="2289"/>
      <c r="X388" s="2289"/>
      <c r="Y388" s="2289"/>
      <c r="Z388" s="2289"/>
      <c r="AA388" s="2289"/>
      <c r="AB388" s="2289"/>
      <c r="AC388" s="2289"/>
      <c r="AD388" s="2289"/>
      <c r="AE388" s="2289"/>
      <c r="AF388" s="2289"/>
      <c r="AG388" s="2289"/>
      <c r="AH388" s="2289"/>
      <c r="AI388" s="2289"/>
      <c r="AJ388" s="2289"/>
      <c r="AK388" s="2289"/>
      <c r="AL388" s="2289"/>
      <c r="AM388" s="2289"/>
      <c r="AN388" s="2289"/>
      <c r="AO388" s="2289"/>
      <c r="AP388" s="2289"/>
      <c r="AQ388" s="2289" t="s">
        <v>547</v>
      </c>
      <c r="AR388" s="2289"/>
      <c r="AS388" s="2289"/>
      <c r="AT388" s="2289"/>
      <c r="AU388" s="2289"/>
      <c r="AV388" s="2289"/>
      <c r="AW388" s="2289"/>
      <c r="AX388" s="2289"/>
      <c r="AY388" s="2289"/>
      <c r="AZ388" s="2289"/>
      <c r="BA388" s="2289"/>
      <c r="BB388" s="2289"/>
      <c r="BC388" s="2289"/>
      <c r="BD388" s="2289"/>
      <c r="BE388" s="2289"/>
      <c r="BF388" s="2289"/>
      <c r="BG388" s="2289"/>
      <c r="BH388" s="2289"/>
      <c r="BI388" s="2289"/>
      <c r="BJ388" s="2289"/>
      <c r="BK388" s="2289"/>
      <c r="BL388" s="2289"/>
    </row>
    <row r="389" spans="8:64" ht="31.7" customHeight="1" x14ac:dyDescent="0.2">
      <c r="H389" s="2284"/>
      <c r="I389" s="2284"/>
      <c r="J389" s="2284"/>
      <c r="K389" s="2284"/>
      <c r="L389" s="2284"/>
      <c r="M389" s="2284"/>
      <c r="N389" s="2284"/>
      <c r="O389" s="2284"/>
      <c r="P389" s="2284"/>
      <c r="Q389" s="2284" t="s">
        <v>984</v>
      </c>
      <c r="R389" s="2284"/>
      <c r="S389" s="2284"/>
      <c r="T389" s="2284"/>
      <c r="U389" s="2284"/>
      <c r="V389" s="2284"/>
      <c r="W389" s="2284"/>
      <c r="X389" s="2284"/>
      <c r="Y389" s="2284"/>
      <c r="Z389" s="2284"/>
      <c r="AA389" s="2284"/>
      <c r="AB389" s="2284"/>
      <c r="AC389" s="2284"/>
      <c r="AD389" s="2284"/>
      <c r="AE389" s="2284" t="s">
        <v>1809</v>
      </c>
      <c r="AF389" s="2284"/>
      <c r="AG389" s="2284"/>
      <c r="AH389" s="2284"/>
      <c r="AI389" s="2284"/>
      <c r="AJ389" s="2284"/>
      <c r="AK389" s="2284"/>
      <c r="AL389" s="2284"/>
      <c r="AM389" s="2284"/>
      <c r="AN389" s="2284"/>
      <c r="AO389" s="2284"/>
      <c r="AP389" s="2284"/>
      <c r="AQ389" s="2284" t="s">
        <v>984</v>
      </c>
      <c r="AR389" s="2284"/>
      <c r="AS389" s="2284"/>
      <c r="AT389" s="2284"/>
      <c r="AU389" s="2284"/>
      <c r="AV389" s="2284"/>
      <c r="AW389" s="2284"/>
      <c r="AX389" s="2284"/>
      <c r="AY389" s="2284"/>
      <c r="AZ389" s="2284"/>
      <c r="BA389" s="2284"/>
      <c r="BB389" s="2284"/>
      <c r="BC389" s="2284"/>
      <c r="BD389" s="2284"/>
      <c r="BE389" s="2284" t="s">
        <v>1809</v>
      </c>
      <c r="BF389" s="2284"/>
      <c r="BG389" s="2284"/>
      <c r="BH389" s="2284"/>
      <c r="BI389" s="2284"/>
      <c r="BJ389" s="2284"/>
      <c r="BK389" s="2284"/>
      <c r="BL389" s="2284"/>
    </row>
    <row r="390" spans="8:64" ht="24.95" customHeight="1" x14ac:dyDescent="0.2">
      <c r="H390" s="2280" t="s">
        <v>1810</v>
      </c>
      <c r="I390" s="2280"/>
      <c r="J390" s="2280"/>
      <c r="K390" s="2280"/>
      <c r="L390" s="2280"/>
      <c r="M390" s="2280"/>
      <c r="N390" s="2280"/>
      <c r="O390" s="2280"/>
      <c r="P390" s="2280"/>
      <c r="Q390" s="2281"/>
      <c r="R390" s="2281"/>
      <c r="S390" s="2281"/>
      <c r="T390" s="2281"/>
      <c r="U390" s="2281"/>
      <c r="V390" s="2281"/>
      <c r="W390" s="2281"/>
      <c r="X390" s="2281"/>
      <c r="Y390" s="2281"/>
      <c r="Z390" s="2281"/>
      <c r="AA390" s="2281"/>
      <c r="AB390" s="2281"/>
      <c r="AC390" s="2281"/>
      <c r="AD390" s="2281"/>
      <c r="AE390" s="2281">
        <v>0</v>
      </c>
      <c r="AF390" s="2281"/>
      <c r="AG390" s="2281"/>
      <c r="AH390" s="2281"/>
      <c r="AI390" s="2281"/>
      <c r="AJ390" s="2281"/>
      <c r="AK390" s="2281"/>
      <c r="AL390" s="2281"/>
      <c r="AM390" s="2281"/>
      <c r="AN390" s="2281"/>
      <c r="AO390" s="2281"/>
      <c r="AP390" s="2281"/>
      <c r="AQ390" s="2281"/>
      <c r="AR390" s="2281"/>
      <c r="AS390" s="2281"/>
      <c r="AT390" s="2281"/>
      <c r="AU390" s="2281"/>
      <c r="AV390" s="2281"/>
      <c r="AW390" s="2281"/>
      <c r="AX390" s="2281"/>
      <c r="AY390" s="2281"/>
      <c r="AZ390" s="2281"/>
      <c r="BA390" s="2281"/>
      <c r="BB390" s="2281"/>
      <c r="BC390" s="2281"/>
      <c r="BD390" s="2281"/>
      <c r="BE390" s="2281">
        <v>0</v>
      </c>
      <c r="BF390" s="2281"/>
      <c r="BG390" s="2281"/>
      <c r="BH390" s="2281"/>
      <c r="BI390" s="2281"/>
      <c r="BJ390" s="2281"/>
      <c r="BK390" s="2281"/>
      <c r="BL390" s="2281"/>
    </row>
    <row r="391" spans="8:64" ht="25.7" customHeight="1" x14ac:dyDescent="0.2">
      <c r="H391" s="2280" t="s">
        <v>1811</v>
      </c>
      <c r="I391" s="2280"/>
      <c r="J391" s="2280"/>
      <c r="K391" s="2280"/>
      <c r="L391" s="2280"/>
      <c r="M391" s="2280"/>
      <c r="N391" s="2280"/>
      <c r="O391" s="2280"/>
      <c r="P391" s="2280"/>
      <c r="Q391" s="2281"/>
      <c r="R391" s="2281"/>
      <c r="S391" s="2281"/>
      <c r="T391" s="2281"/>
      <c r="U391" s="2281"/>
      <c r="V391" s="2281"/>
      <c r="W391" s="2281"/>
      <c r="X391" s="2281"/>
      <c r="Y391" s="2281"/>
      <c r="Z391" s="2281"/>
      <c r="AA391" s="2281"/>
      <c r="AB391" s="2281"/>
      <c r="AC391" s="2281"/>
      <c r="AD391" s="2281"/>
      <c r="AE391" s="2281">
        <v>0</v>
      </c>
      <c r="AF391" s="2281"/>
      <c r="AG391" s="2281"/>
      <c r="AH391" s="2281"/>
      <c r="AI391" s="2281"/>
      <c r="AJ391" s="2281"/>
      <c r="AK391" s="2281"/>
      <c r="AL391" s="2281"/>
      <c r="AM391" s="2281"/>
      <c r="AN391" s="2281"/>
      <c r="AO391" s="2281"/>
      <c r="AP391" s="2281"/>
      <c r="AQ391" s="2281"/>
      <c r="AR391" s="2281"/>
      <c r="AS391" s="2281"/>
      <c r="AT391" s="2281"/>
      <c r="AU391" s="2281"/>
      <c r="AV391" s="2281"/>
      <c r="AW391" s="2281"/>
      <c r="AX391" s="2281"/>
      <c r="AY391" s="2281"/>
      <c r="AZ391" s="2281"/>
      <c r="BA391" s="2281"/>
      <c r="BB391" s="2281"/>
      <c r="BC391" s="2281"/>
      <c r="BD391" s="2281"/>
      <c r="BE391" s="2281">
        <v>0</v>
      </c>
      <c r="BF391" s="2281"/>
      <c r="BG391" s="2281"/>
      <c r="BH391" s="2281"/>
      <c r="BI391" s="2281"/>
      <c r="BJ391" s="2281"/>
      <c r="BK391" s="2281"/>
      <c r="BL391" s="2281"/>
    </row>
    <row r="392" spans="8:64" ht="16.899999999999999" customHeight="1" x14ac:dyDescent="0.2">
      <c r="H392" s="2280" t="s">
        <v>1812</v>
      </c>
      <c r="I392" s="2280"/>
      <c r="J392" s="2280"/>
      <c r="K392" s="2280"/>
      <c r="L392" s="2280"/>
      <c r="M392" s="2280"/>
      <c r="N392" s="2280"/>
      <c r="O392" s="2280"/>
      <c r="P392" s="2280"/>
      <c r="Q392" s="2281">
        <v>0</v>
      </c>
      <c r="R392" s="2281"/>
      <c r="S392" s="2281"/>
      <c r="T392" s="2281"/>
      <c r="U392" s="2281"/>
      <c r="V392" s="2281"/>
      <c r="W392" s="2281"/>
      <c r="X392" s="2281"/>
      <c r="Y392" s="2281"/>
      <c r="Z392" s="2281"/>
      <c r="AA392" s="2281"/>
      <c r="AB392" s="2281"/>
      <c r="AC392" s="2281"/>
      <c r="AD392" s="2281"/>
      <c r="AE392" s="2281">
        <v>0</v>
      </c>
      <c r="AF392" s="2281"/>
      <c r="AG392" s="2281"/>
      <c r="AH392" s="2281"/>
      <c r="AI392" s="2281"/>
      <c r="AJ392" s="2281"/>
      <c r="AK392" s="2281"/>
      <c r="AL392" s="2281"/>
      <c r="AM392" s="2281"/>
      <c r="AN392" s="2281"/>
      <c r="AO392" s="2281"/>
      <c r="AP392" s="2281"/>
      <c r="AQ392" s="2281">
        <v>0</v>
      </c>
      <c r="AR392" s="2281"/>
      <c r="AS392" s="2281"/>
      <c r="AT392" s="2281"/>
      <c r="AU392" s="2281"/>
      <c r="AV392" s="2281"/>
      <c r="AW392" s="2281"/>
      <c r="AX392" s="2281"/>
      <c r="AY392" s="2281"/>
      <c r="AZ392" s="2281"/>
      <c r="BA392" s="2281"/>
      <c r="BB392" s="2281"/>
      <c r="BC392" s="2281"/>
      <c r="BD392" s="2281"/>
      <c r="BE392" s="2281">
        <v>0</v>
      </c>
      <c r="BF392" s="2281"/>
      <c r="BG392" s="2281"/>
      <c r="BH392" s="2281"/>
      <c r="BI392" s="2281"/>
      <c r="BJ392" s="2281"/>
      <c r="BK392" s="2281"/>
      <c r="BL392" s="2281"/>
    </row>
    <row r="393" spans="8:64" ht="25.7" customHeight="1" x14ac:dyDescent="0.2">
      <c r="H393" s="2282" t="s">
        <v>1813</v>
      </c>
      <c r="I393" s="2282"/>
      <c r="J393" s="2282"/>
      <c r="K393" s="2282"/>
      <c r="L393" s="2282"/>
      <c r="M393" s="2282"/>
      <c r="N393" s="2282"/>
      <c r="O393" s="2282"/>
      <c r="P393" s="2282"/>
      <c r="Q393" s="2283">
        <v>0</v>
      </c>
      <c r="R393" s="2283"/>
      <c r="S393" s="2283"/>
      <c r="T393" s="2283"/>
      <c r="U393" s="2283"/>
      <c r="V393" s="2283"/>
      <c r="W393" s="2283"/>
      <c r="X393" s="2283"/>
      <c r="Y393" s="2283"/>
      <c r="Z393" s="2283"/>
      <c r="AA393" s="2283"/>
      <c r="AB393" s="2283"/>
      <c r="AC393" s="2283"/>
      <c r="AD393" s="2283"/>
      <c r="AE393" s="2283">
        <v>0</v>
      </c>
      <c r="AF393" s="2283"/>
      <c r="AG393" s="2283"/>
      <c r="AH393" s="2283"/>
      <c r="AI393" s="2283"/>
      <c r="AJ393" s="2283"/>
      <c r="AK393" s="2283"/>
      <c r="AL393" s="2283"/>
      <c r="AM393" s="2283"/>
      <c r="AN393" s="2283"/>
      <c r="AO393" s="2283"/>
      <c r="AP393" s="2283"/>
      <c r="AQ393" s="2283">
        <v>0</v>
      </c>
      <c r="AR393" s="2283"/>
      <c r="AS393" s="2283"/>
      <c r="AT393" s="2283"/>
      <c r="AU393" s="2283"/>
      <c r="AV393" s="2283"/>
      <c r="AW393" s="2283"/>
      <c r="AX393" s="2283"/>
      <c r="AY393" s="2283"/>
      <c r="AZ393" s="2283"/>
      <c r="BA393" s="2283"/>
      <c r="BB393" s="2283"/>
      <c r="BC393" s="2283"/>
      <c r="BD393" s="2283"/>
      <c r="BE393" s="2283">
        <v>0</v>
      </c>
      <c r="BF393" s="2283"/>
      <c r="BG393" s="2283"/>
      <c r="BH393" s="2283"/>
      <c r="BI393" s="2283"/>
      <c r="BJ393" s="2283"/>
      <c r="BK393" s="2283"/>
      <c r="BL393" s="2283"/>
    </row>
    <row r="394" spans="8:64" ht="16.899999999999999" customHeight="1" x14ac:dyDescent="0.2">
      <c r="H394" s="2284" t="s">
        <v>513</v>
      </c>
      <c r="I394" s="2284"/>
      <c r="J394" s="2284"/>
      <c r="K394" s="2284"/>
      <c r="L394" s="2284"/>
      <c r="M394" s="2284"/>
      <c r="N394" s="2284"/>
      <c r="O394" s="2284"/>
      <c r="P394" s="2284"/>
      <c r="Q394" s="2299">
        <f>SUM(Q390:AD393)</f>
        <v>0</v>
      </c>
      <c r="R394" s="2299"/>
      <c r="S394" s="2299"/>
      <c r="T394" s="2299"/>
      <c r="U394" s="2299"/>
      <c r="V394" s="2299"/>
      <c r="W394" s="2299"/>
      <c r="X394" s="2299"/>
      <c r="Y394" s="2299"/>
      <c r="Z394" s="2299"/>
      <c r="AA394" s="2299"/>
      <c r="AB394" s="2299"/>
      <c r="AC394" s="2299"/>
      <c r="AD394" s="2299"/>
      <c r="AE394" s="2299">
        <v>0</v>
      </c>
      <c r="AF394" s="2299"/>
      <c r="AG394" s="2299"/>
      <c r="AH394" s="2299"/>
      <c r="AI394" s="2299"/>
      <c r="AJ394" s="2299"/>
      <c r="AK394" s="2299"/>
      <c r="AL394" s="2299"/>
      <c r="AM394" s="2299"/>
      <c r="AN394" s="2299"/>
      <c r="AO394" s="2299"/>
      <c r="AP394" s="2299"/>
      <c r="AQ394" s="2299">
        <f>SUM(AQ390:BD393)</f>
        <v>0</v>
      </c>
      <c r="AR394" s="2299"/>
      <c r="AS394" s="2299"/>
      <c r="AT394" s="2299"/>
      <c r="AU394" s="2299"/>
      <c r="AV394" s="2299"/>
      <c r="AW394" s="2299"/>
      <c r="AX394" s="2299"/>
      <c r="AY394" s="2299"/>
      <c r="AZ394" s="2299"/>
      <c r="BA394" s="2299"/>
      <c r="BB394" s="2299"/>
      <c r="BC394" s="2299"/>
      <c r="BD394" s="2299"/>
      <c r="BE394" s="2299">
        <v>0</v>
      </c>
      <c r="BF394" s="2299"/>
      <c r="BG394" s="2299"/>
      <c r="BH394" s="2299"/>
      <c r="BI394" s="2299"/>
      <c r="BJ394" s="2299"/>
      <c r="BK394" s="2299"/>
      <c r="BL394" s="2299"/>
    </row>
    <row r="395" spans="8:64" ht="17.649999999999999" customHeight="1" x14ac:dyDescent="0.2">
      <c r="H395" s="2280" t="s">
        <v>1814</v>
      </c>
      <c r="I395" s="2280"/>
      <c r="J395" s="2280"/>
      <c r="K395" s="2280"/>
      <c r="L395" s="2280"/>
      <c r="M395" s="2280"/>
      <c r="N395" s="2280"/>
      <c r="O395" s="2280"/>
      <c r="P395" s="2280"/>
      <c r="Q395" s="2281">
        <v>0</v>
      </c>
      <c r="R395" s="2281"/>
      <c r="S395" s="2281"/>
      <c r="T395" s="2281"/>
      <c r="U395" s="2281"/>
      <c r="V395" s="2281"/>
      <c r="W395" s="2281"/>
      <c r="X395" s="2281"/>
      <c r="Y395" s="2281"/>
      <c r="Z395" s="2281"/>
      <c r="AA395" s="2281"/>
      <c r="AB395" s="2281"/>
      <c r="AC395" s="2281"/>
      <c r="AD395" s="2281"/>
      <c r="AE395" s="2281">
        <v>0</v>
      </c>
      <c r="AF395" s="2281"/>
      <c r="AG395" s="2281"/>
      <c r="AH395" s="2281"/>
      <c r="AI395" s="2281"/>
      <c r="AJ395" s="2281"/>
      <c r="AK395" s="2281"/>
      <c r="AL395" s="2281"/>
      <c r="AM395" s="2281"/>
      <c r="AN395" s="2281"/>
      <c r="AO395" s="2281"/>
      <c r="AP395" s="2281"/>
      <c r="AQ395" s="2281">
        <v>0</v>
      </c>
      <c r="AR395" s="2281"/>
      <c r="AS395" s="2281"/>
      <c r="AT395" s="2281"/>
      <c r="AU395" s="2281"/>
      <c r="AV395" s="2281"/>
      <c r="AW395" s="2281"/>
      <c r="AX395" s="2281"/>
      <c r="AY395" s="2281"/>
      <c r="AZ395" s="2281"/>
      <c r="BA395" s="2281"/>
      <c r="BB395" s="2281"/>
      <c r="BC395" s="2281"/>
      <c r="BD395" s="2281"/>
      <c r="BE395" s="2281">
        <v>0</v>
      </c>
      <c r="BF395" s="2281"/>
      <c r="BG395" s="2281"/>
      <c r="BH395" s="2281"/>
      <c r="BI395" s="2281"/>
      <c r="BJ395" s="2281"/>
      <c r="BK395" s="2281"/>
      <c r="BL395" s="2281"/>
    </row>
    <row r="396" spans="8:64" ht="24.95" customHeight="1" x14ac:dyDescent="0.2">
      <c r="H396" s="2280" t="s">
        <v>1815</v>
      </c>
      <c r="I396" s="2280"/>
      <c r="J396" s="2280"/>
      <c r="K396" s="2280"/>
      <c r="L396" s="2280"/>
      <c r="M396" s="2280"/>
      <c r="N396" s="2280"/>
      <c r="O396" s="2280"/>
      <c r="P396" s="2280"/>
      <c r="Q396" s="2281">
        <v>0</v>
      </c>
      <c r="R396" s="2281"/>
      <c r="S396" s="2281"/>
      <c r="T396" s="2281"/>
      <c r="U396" s="2281"/>
      <c r="V396" s="2281"/>
      <c r="W396" s="2281"/>
      <c r="X396" s="2281"/>
      <c r="Y396" s="2281"/>
      <c r="Z396" s="2281"/>
      <c r="AA396" s="2281"/>
      <c r="AB396" s="2281"/>
      <c r="AC396" s="2281"/>
      <c r="AD396" s="2281"/>
      <c r="AE396" s="2281">
        <v>0</v>
      </c>
      <c r="AF396" s="2281"/>
      <c r="AG396" s="2281"/>
      <c r="AH396" s="2281"/>
      <c r="AI396" s="2281"/>
      <c r="AJ396" s="2281"/>
      <c r="AK396" s="2281"/>
      <c r="AL396" s="2281"/>
      <c r="AM396" s="2281"/>
      <c r="AN396" s="2281"/>
      <c r="AO396" s="2281"/>
      <c r="AP396" s="2281"/>
      <c r="AQ396" s="2281">
        <v>0</v>
      </c>
      <c r="AR396" s="2281"/>
      <c r="AS396" s="2281"/>
      <c r="AT396" s="2281"/>
      <c r="AU396" s="2281"/>
      <c r="AV396" s="2281"/>
      <c r="AW396" s="2281"/>
      <c r="AX396" s="2281"/>
      <c r="AY396" s="2281"/>
      <c r="AZ396" s="2281"/>
      <c r="BA396" s="2281"/>
      <c r="BB396" s="2281"/>
      <c r="BC396" s="2281"/>
      <c r="BD396" s="2281"/>
      <c r="BE396" s="2281">
        <v>0</v>
      </c>
      <c r="BF396" s="2281"/>
      <c r="BG396" s="2281"/>
      <c r="BH396" s="2281"/>
      <c r="BI396" s="2281"/>
      <c r="BJ396" s="2281"/>
      <c r="BK396" s="2281"/>
      <c r="BL396" s="2281"/>
    </row>
    <row r="397" spans="8:64" ht="17.649999999999999" customHeight="1" x14ac:dyDescent="0.2">
      <c r="H397" s="2282" t="s">
        <v>1816</v>
      </c>
      <c r="I397" s="2282"/>
      <c r="J397" s="2282"/>
      <c r="K397" s="2282"/>
      <c r="L397" s="2282"/>
      <c r="M397" s="2282"/>
      <c r="N397" s="2282"/>
      <c r="O397" s="2282"/>
      <c r="P397" s="2282"/>
      <c r="Q397" s="2283">
        <v>0</v>
      </c>
      <c r="R397" s="2283"/>
      <c r="S397" s="2283"/>
      <c r="T397" s="2283"/>
      <c r="U397" s="2283"/>
      <c r="V397" s="2283"/>
      <c r="W397" s="2283"/>
      <c r="X397" s="2283"/>
      <c r="Y397" s="2283"/>
      <c r="Z397" s="2283"/>
      <c r="AA397" s="2283"/>
      <c r="AB397" s="2283"/>
      <c r="AC397" s="2283"/>
      <c r="AD397" s="2283"/>
      <c r="AE397" s="2283">
        <v>0</v>
      </c>
      <c r="AF397" s="2283"/>
      <c r="AG397" s="2283"/>
      <c r="AH397" s="2283"/>
      <c r="AI397" s="2283"/>
      <c r="AJ397" s="2283"/>
      <c r="AK397" s="2283"/>
      <c r="AL397" s="2283"/>
      <c r="AM397" s="2283"/>
      <c r="AN397" s="2283"/>
      <c r="AO397" s="2283"/>
      <c r="AP397" s="2283"/>
      <c r="AQ397" s="2283">
        <v>0</v>
      </c>
      <c r="AR397" s="2283"/>
      <c r="AS397" s="2283"/>
      <c r="AT397" s="2283"/>
      <c r="AU397" s="2283"/>
      <c r="AV397" s="2283"/>
      <c r="AW397" s="2283"/>
      <c r="AX397" s="2283"/>
      <c r="AY397" s="2283"/>
      <c r="AZ397" s="2283"/>
      <c r="BA397" s="2283"/>
      <c r="BB397" s="2283"/>
      <c r="BC397" s="2283"/>
      <c r="BD397" s="2283"/>
      <c r="BE397" s="2283">
        <v>0</v>
      </c>
      <c r="BF397" s="2283"/>
      <c r="BG397" s="2283"/>
      <c r="BH397" s="2283"/>
      <c r="BI397" s="2283"/>
      <c r="BJ397" s="2283"/>
      <c r="BK397" s="2283"/>
      <c r="BL397" s="2283"/>
    </row>
    <row r="398" spans="8:64" ht="16.899999999999999" customHeight="1" x14ac:dyDescent="0.2">
      <c r="H398" s="2284" t="s">
        <v>513</v>
      </c>
      <c r="I398" s="2284"/>
      <c r="J398" s="2284"/>
      <c r="K398" s="2284"/>
      <c r="L398" s="2284"/>
      <c r="M398" s="2284"/>
      <c r="N398" s="2284"/>
      <c r="O398" s="2284"/>
      <c r="P398" s="2284"/>
      <c r="Q398" s="2299">
        <v>0</v>
      </c>
      <c r="R398" s="2299"/>
      <c r="S398" s="2299"/>
      <c r="T398" s="2299"/>
      <c r="U398" s="2299"/>
      <c r="V398" s="2299"/>
      <c r="W398" s="2299"/>
      <c r="X398" s="2299"/>
      <c r="Y398" s="2299"/>
      <c r="Z398" s="2299"/>
      <c r="AA398" s="2299"/>
      <c r="AB398" s="2299"/>
      <c r="AC398" s="2299"/>
      <c r="AD398" s="2299"/>
      <c r="AE398" s="2299">
        <v>0</v>
      </c>
      <c r="AF398" s="2299"/>
      <c r="AG398" s="2299"/>
      <c r="AH398" s="2299"/>
      <c r="AI398" s="2299"/>
      <c r="AJ398" s="2299"/>
      <c r="AK398" s="2299"/>
      <c r="AL398" s="2299"/>
      <c r="AM398" s="2299"/>
      <c r="AN398" s="2299"/>
      <c r="AO398" s="2299"/>
      <c r="AP398" s="2299"/>
      <c r="AQ398" s="2299">
        <v>0</v>
      </c>
      <c r="AR398" s="2299"/>
      <c r="AS398" s="2299"/>
      <c r="AT398" s="2299"/>
      <c r="AU398" s="2299"/>
      <c r="AV398" s="2299"/>
      <c r="AW398" s="2299"/>
      <c r="AX398" s="2299"/>
      <c r="AY398" s="2299"/>
      <c r="AZ398" s="2299"/>
      <c r="BA398" s="2299"/>
      <c r="BB398" s="2299"/>
      <c r="BC398" s="2299"/>
      <c r="BD398" s="2299"/>
      <c r="BE398" s="2299">
        <v>0</v>
      </c>
      <c r="BF398" s="2299"/>
      <c r="BG398" s="2299"/>
      <c r="BH398" s="2299"/>
      <c r="BI398" s="2299"/>
      <c r="BJ398" s="2299"/>
      <c r="BK398" s="2299"/>
      <c r="BL398" s="2299"/>
    </row>
    <row r="399" spans="8:64" ht="25.7" customHeight="1" x14ac:dyDescent="0.2">
      <c r="H399" s="2282" t="s">
        <v>1817</v>
      </c>
      <c r="I399" s="2282"/>
      <c r="J399" s="2282"/>
      <c r="K399" s="2282"/>
      <c r="L399" s="2282"/>
      <c r="M399" s="2282"/>
      <c r="N399" s="2282"/>
      <c r="O399" s="2282"/>
      <c r="P399" s="2282"/>
      <c r="Q399" s="2283">
        <v>0</v>
      </c>
      <c r="R399" s="2283"/>
      <c r="S399" s="2283"/>
      <c r="T399" s="2283"/>
      <c r="U399" s="2283"/>
      <c r="V399" s="2283"/>
      <c r="W399" s="2283"/>
      <c r="X399" s="2283"/>
      <c r="Y399" s="2283"/>
      <c r="Z399" s="2283"/>
      <c r="AA399" s="2283"/>
      <c r="AB399" s="2283"/>
      <c r="AC399" s="2283"/>
      <c r="AD399" s="2283"/>
      <c r="AE399" s="2283">
        <v>0</v>
      </c>
      <c r="AF399" s="2283"/>
      <c r="AG399" s="2283"/>
      <c r="AH399" s="2283"/>
      <c r="AI399" s="2283"/>
      <c r="AJ399" s="2283"/>
      <c r="AK399" s="2283"/>
      <c r="AL399" s="2283"/>
      <c r="AM399" s="2283"/>
      <c r="AN399" s="2283"/>
      <c r="AO399" s="2283"/>
      <c r="AP399" s="2283"/>
      <c r="AQ399" s="2283">
        <v>0</v>
      </c>
      <c r="AR399" s="2283"/>
      <c r="AS399" s="2283"/>
      <c r="AT399" s="2283"/>
      <c r="AU399" s="2283"/>
      <c r="AV399" s="2283"/>
      <c r="AW399" s="2283"/>
      <c r="AX399" s="2283"/>
      <c r="AY399" s="2283"/>
      <c r="AZ399" s="2283"/>
      <c r="BA399" s="2283"/>
      <c r="BB399" s="2283"/>
      <c r="BC399" s="2283"/>
      <c r="BD399" s="2283"/>
      <c r="BE399" s="2283">
        <v>0</v>
      </c>
      <c r="BF399" s="2283"/>
      <c r="BG399" s="2283"/>
      <c r="BH399" s="2283"/>
      <c r="BI399" s="2283"/>
      <c r="BJ399" s="2283"/>
      <c r="BK399" s="2283"/>
      <c r="BL399" s="2283"/>
    </row>
    <row r="400" spans="8:64" ht="2.85" customHeight="1" x14ac:dyDescent="0.2">
      <c r="H400" s="1326"/>
      <c r="I400" s="1326"/>
      <c r="J400" s="1326"/>
      <c r="K400" s="1326"/>
      <c r="L400" s="1326"/>
      <c r="M400" s="1326"/>
      <c r="N400" s="1326"/>
      <c r="O400" s="1326"/>
      <c r="P400" s="1326"/>
      <c r="Q400" s="1326"/>
      <c r="R400" s="1326"/>
      <c r="S400" s="1326"/>
      <c r="T400" s="1326"/>
      <c r="U400" s="1326"/>
      <c r="V400" s="1326"/>
      <c r="W400" s="1326"/>
      <c r="X400" s="1326"/>
      <c r="Y400" s="1326"/>
      <c r="Z400" s="1326"/>
      <c r="AA400" s="1326"/>
      <c r="AB400" s="1326"/>
      <c r="AC400" s="1326"/>
      <c r="AD400" s="1326"/>
      <c r="AE400" s="1326"/>
      <c r="AF400" s="1326"/>
      <c r="AG400" s="1326"/>
      <c r="AH400" s="1326"/>
      <c r="AI400" s="1326"/>
      <c r="AJ400" s="1326"/>
      <c r="AK400" s="1326"/>
      <c r="AL400" s="1326"/>
      <c r="AM400" s="1326"/>
      <c r="AN400" s="1326"/>
      <c r="AO400" s="1326"/>
      <c r="AP400" s="1326"/>
      <c r="AQ400" s="1326"/>
      <c r="AR400" s="1326"/>
      <c r="AS400" s="1326"/>
      <c r="AT400" s="1326"/>
      <c r="AU400" s="1326"/>
      <c r="AV400" s="1326"/>
      <c r="AW400" s="1326"/>
      <c r="AX400" s="1326"/>
      <c r="AY400" s="1326"/>
      <c r="AZ400" s="1326"/>
      <c r="BA400" s="1326"/>
      <c r="BB400" s="1326"/>
      <c r="BC400" s="1326"/>
      <c r="BD400" s="1326"/>
      <c r="BE400" s="1326"/>
      <c r="BF400" s="1326"/>
      <c r="BG400" s="1326"/>
      <c r="BH400" s="1326"/>
      <c r="BI400" s="1326"/>
      <c r="BJ400" s="1326"/>
      <c r="BK400" s="1326"/>
      <c r="BL400" s="1326"/>
    </row>
    <row r="401" spans="8:64" ht="8.1" customHeight="1" x14ac:dyDescent="0.2"/>
    <row r="402" spans="8:64" ht="17.649999999999999" customHeight="1" x14ac:dyDescent="0.2">
      <c r="H402" s="2300" t="s">
        <v>1818</v>
      </c>
      <c r="I402" s="2300"/>
      <c r="J402" s="2300"/>
      <c r="K402" s="2300"/>
      <c r="L402" s="2300"/>
      <c r="M402" s="2300"/>
      <c r="N402" s="2300"/>
      <c r="O402" s="2300"/>
      <c r="P402" s="2300"/>
      <c r="Q402" s="2300"/>
      <c r="R402" s="2300"/>
      <c r="S402" s="2300"/>
      <c r="T402" s="2300"/>
      <c r="U402" s="2300"/>
      <c r="V402" s="2300"/>
      <c r="W402" s="2300"/>
      <c r="X402" s="2300"/>
      <c r="Y402" s="2300"/>
      <c r="Z402" s="2300"/>
      <c r="AA402" s="2300"/>
      <c r="AB402" s="2300"/>
      <c r="AC402" s="2300"/>
      <c r="AD402" s="2300"/>
      <c r="AE402" s="2300"/>
      <c r="AF402" s="2300"/>
      <c r="AG402" s="2300"/>
      <c r="AH402" s="2300"/>
      <c r="AI402" s="2300"/>
      <c r="AJ402" s="2300"/>
      <c r="AK402" s="2300"/>
      <c r="AL402" s="2300"/>
      <c r="AM402" s="2300"/>
      <c r="AN402" s="2300"/>
      <c r="AO402" s="2300"/>
      <c r="AP402" s="2300"/>
      <c r="AQ402" s="2300"/>
      <c r="AR402" s="2300"/>
      <c r="AS402" s="2300"/>
      <c r="AT402" s="2300"/>
      <c r="AU402" s="2300"/>
      <c r="AV402" s="2300"/>
      <c r="AW402" s="2300"/>
      <c r="AX402" s="2300"/>
      <c r="AY402" s="2300"/>
      <c r="AZ402" s="2300"/>
      <c r="BA402" s="2300"/>
      <c r="BB402" s="2300"/>
      <c r="BC402" s="2300"/>
      <c r="BD402" s="2300"/>
      <c r="BE402" s="2300"/>
      <c r="BF402" s="2300"/>
      <c r="BG402" s="2300"/>
      <c r="BH402" s="2300"/>
      <c r="BI402" s="2300"/>
      <c r="BJ402" s="2300"/>
      <c r="BK402" s="2300"/>
      <c r="BL402" s="2300"/>
    </row>
    <row r="403" spans="8:64" ht="27.2" customHeight="1" x14ac:dyDescent="0.2">
      <c r="H403" s="2284" t="s">
        <v>48</v>
      </c>
      <c r="I403" s="2284"/>
      <c r="J403" s="2284"/>
      <c r="K403" s="2284"/>
      <c r="L403" s="2284"/>
      <c r="M403" s="2284"/>
      <c r="N403" s="2284"/>
      <c r="O403" s="2284"/>
      <c r="P403" s="2284"/>
      <c r="Q403" s="2284" t="s">
        <v>547</v>
      </c>
      <c r="R403" s="2284"/>
      <c r="S403" s="2284"/>
      <c r="T403" s="2284"/>
      <c r="U403" s="2284"/>
      <c r="V403" s="2284"/>
      <c r="W403" s="2284"/>
      <c r="X403" s="2284"/>
      <c r="Y403" s="2284"/>
      <c r="Z403" s="2284"/>
      <c r="AA403" s="2284"/>
      <c r="AB403" s="2284"/>
      <c r="AC403" s="2284"/>
      <c r="AD403" s="2284"/>
      <c r="AE403" s="2284" t="s">
        <v>564</v>
      </c>
      <c r="AF403" s="2284"/>
      <c r="AG403" s="2284"/>
      <c r="AH403" s="2284"/>
      <c r="AI403" s="2284"/>
      <c r="AJ403" s="2284"/>
      <c r="AK403" s="2284"/>
      <c r="AL403" s="2284"/>
      <c r="AM403" s="2284"/>
      <c r="AN403" s="2284"/>
      <c r="AO403" s="2284"/>
      <c r="AP403" s="2284"/>
      <c r="AQ403" s="2284" t="s">
        <v>563</v>
      </c>
      <c r="AR403" s="2284"/>
      <c r="AS403" s="2284"/>
      <c r="AT403" s="2284"/>
      <c r="AU403" s="2284"/>
      <c r="AV403" s="2284"/>
      <c r="AW403" s="2284"/>
      <c r="AX403" s="2284"/>
      <c r="AY403" s="2284"/>
      <c r="AZ403" s="2284"/>
      <c r="BA403" s="2284"/>
      <c r="BB403" s="2284"/>
      <c r="BC403" s="2284"/>
      <c r="BD403" s="2284"/>
      <c r="BE403" s="2284" t="s">
        <v>548</v>
      </c>
      <c r="BF403" s="2284"/>
      <c r="BG403" s="2284"/>
      <c r="BH403" s="2284"/>
      <c r="BI403" s="2284"/>
      <c r="BJ403" s="2284"/>
      <c r="BK403" s="2284"/>
      <c r="BL403" s="2284"/>
    </row>
    <row r="404" spans="8:64" ht="25.7" customHeight="1" x14ac:dyDescent="0.2">
      <c r="H404" s="2280" t="s">
        <v>1819</v>
      </c>
      <c r="I404" s="2280"/>
      <c r="J404" s="2280"/>
      <c r="K404" s="2280"/>
      <c r="L404" s="2280"/>
      <c r="M404" s="2280"/>
      <c r="N404" s="2280"/>
      <c r="O404" s="2280"/>
      <c r="P404" s="2280"/>
      <c r="Q404" s="2281">
        <v>0</v>
      </c>
      <c r="R404" s="2281"/>
      <c r="S404" s="2281"/>
      <c r="T404" s="2281"/>
      <c r="U404" s="2281"/>
      <c r="V404" s="2281"/>
      <c r="W404" s="2281"/>
      <c r="X404" s="2281"/>
      <c r="Y404" s="2281"/>
      <c r="Z404" s="2281"/>
      <c r="AA404" s="2281"/>
      <c r="AB404" s="2281"/>
      <c r="AC404" s="2281"/>
      <c r="AD404" s="2281"/>
      <c r="AE404" s="2281">
        <v>0</v>
      </c>
      <c r="AF404" s="2281"/>
      <c r="AG404" s="2281"/>
      <c r="AH404" s="2281"/>
      <c r="AI404" s="2281"/>
      <c r="AJ404" s="2281"/>
      <c r="AK404" s="2281"/>
      <c r="AL404" s="2281"/>
      <c r="AM404" s="2281"/>
      <c r="AN404" s="2281"/>
      <c r="AO404" s="2281"/>
      <c r="AP404" s="2281"/>
      <c r="AQ404" s="2281">
        <v>0</v>
      </c>
      <c r="AR404" s="2281"/>
      <c r="AS404" s="2281"/>
      <c r="AT404" s="2281"/>
      <c r="AU404" s="2281"/>
      <c r="AV404" s="2281"/>
      <c r="AW404" s="2281"/>
      <c r="AX404" s="2281"/>
      <c r="AY404" s="2281"/>
      <c r="AZ404" s="2281"/>
      <c r="BA404" s="2281"/>
      <c r="BB404" s="2281"/>
      <c r="BC404" s="2281"/>
      <c r="BD404" s="2281"/>
      <c r="BE404" s="2281">
        <v>0</v>
      </c>
      <c r="BF404" s="2281"/>
      <c r="BG404" s="2281"/>
      <c r="BH404" s="2281"/>
      <c r="BI404" s="2281"/>
      <c r="BJ404" s="2281"/>
      <c r="BK404" s="2281"/>
      <c r="BL404" s="2281"/>
    </row>
    <row r="405" spans="8:64" ht="16.899999999999999" customHeight="1" x14ac:dyDescent="0.2">
      <c r="H405" s="2280" t="s">
        <v>562</v>
      </c>
      <c r="I405" s="2280"/>
      <c r="J405" s="2280"/>
      <c r="K405" s="2280"/>
      <c r="L405" s="2280"/>
      <c r="M405" s="2280"/>
      <c r="N405" s="2280"/>
      <c r="O405" s="2280"/>
      <c r="P405" s="2280"/>
      <c r="Q405" s="2281"/>
      <c r="R405" s="2281"/>
      <c r="S405" s="2281"/>
      <c r="T405" s="2281"/>
      <c r="U405" s="2281"/>
      <c r="V405" s="2281"/>
      <c r="W405" s="2281"/>
      <c r="X405" s="2281"/>
      <c r="Y405" s="2281"/>
      <c r="Z405" s="2281"/>
      <c r="AA405" s="2281"/>
      <c r="AB405" s="2281"/>
      <c r="AC405" s="2281"/>
      <c r="AD405" s="2281"/>
      <c r="AE405" s="2281">
        <v>0</v>
      </c>
      <c r="AF405" s="2281"/>
      <c r="AG405" s="2281"/>
      <c r="AH405" s="2281"/>
      <c r="AI405" s="2281"/>
      <c r="AJ405" s="2281"/>
      <c r="AK405" s="2281"/>
      <c r="AL405" s="2281"/>
      <c r="AM405" s="2281"/>
      <c r="AN405" s="2281"/>
      <c r="AO405" s="2281"/>
      <c r="AP405" s="2281"/>
      <c r="AQ405" s="2281">
        <v>0</v>
      </c>
      <c r="AR405" s="2281"/>
      <c r="AS405" s="2281"/>
      <c r="AT405" s="2281"/>
      <c r="AU405" s="2281"/>
      <c r="AV405" s="2281"/>
      <c r="AW405" s="2281"/>
      <c r="AX405" s="2281"/>
      <c r="AY405" s="2281"/>
      <c r="AZ405" s="2281"/>
      <c r="BA405" s="2281"/>
      <c r="BB405" s="2281"/>
      <c r="BC405" s="2281"/>
      <c r="BD405" s="2281"/>
      <c r="BE405" s="2281"/>
      <c r="BF405" s="2281"/>
      <c r="BG405" s="2281"/>
      <c r="BH405" s="2281"/>
      <c r="BI405" s="2281"/>
      <c r="BJ405" s="2281"/>
      <c r="BK405" s="2281"/>
      <c r="BL405" s="2281"/>
    </row>
    <row r="406" spans="8:64" ht="17.649999999999999" customHeight="1" x14ac:dyDescent="0.2">
      <c r="H406" s="2280" t="s">
        <v>561</v>
      </c>
      <c r="I406" s="2280"/>
      <c r="J406" s="2280"/>
      <c r="K406" s="2280"/>
      <c r="L406" s="2280"/>
      <c r="M406" s="2280"/>
      <c r="N406" s="2280"/>
      <c r="O406" s="2280"/>
      <c r="P406" s="2280"/>
      <c r="Q406" s="2281">
        <v>0</v>
      </c>
      <c r="R406" s="2281"/>
      <c r="S406" s="2281"/>
      <c r="T406" s="2281"/>
      <c r="U406" s="2281"/>
      <c r="V406" s="2281"/>
      <c r="W406" s="2281"/>
      <c r="X406" s="2281"/>
      <c r="Y406" s="2281"/>
      <c r="Z406" s="2281"/>
      <c r="AA406" s="2281"/>
      <c r="AB406" s="2281"/>
      <c r="AC406" s="2281"/>
      <c r="AD406" s="2281"/>
      <c r="AE406" s="2281">
        <v>0</v>
      </c>
      <c r="AF406" s="2281"/>
      <c r="AG406" s="2281"/>
      <c r="AH406" s="2281"/>
      <c r="AI406" s="2281"/>
      <c r="AJ406" s="2281"/>
      <c r="AK406" s="2281"/>
      <c r="AL406" s="2281"/>
      <c r="AM406" s="2281"/>
      <c r="AN406" s="2281"/>
      <c r="AO406" s="2281"/>
      <c r="AP406" s="2281"/>
      <c r="AQ406" s="2281">
        <v>0</v>
      </c>
      <c r="AR406" s="2281"/>
      <c r="AS406" s="2281"/>
      <c r="AT406" s="2281"/>
      <c r="AU406" s="2281"/>
      <c r="AV406" s="2281"/>
      <c r="AW406" s="2281"/>
      <c r="AX406" s="2281"/>
      <c r="AY406" s="2281"/>
      <c r="AZ406" s="2281"/>
      <c r="BA406" s="2281"/>
      <c r="BB406" s="2281"/>
      <c r="BC406" s="2281"/>
      <c r="BD406" s="2281"/>
      <c r="BE406" s="2281">
        <v>0</v>
      </c>
      <c r="BF406" s="2281"/>
      <c r="BG406" s="2281"/>
      <c r="BH406" s="2281"/>
      <c r="BI406" s="2281"/>
      <c r="BJ406" s="2281"/>
      <c r="BK406" s="2281"/>
      <c r="BL406" s="2281"/>
    </row>
    <row r="407" spans="8:64" ht="17.649999999999999" customHeight="1" x14ac:dyDescent="0.2">
      <c r="H407" s="2280" t="s">
        <v>1820</v>
      </c>
      <c r="I407" s="2280"/>
      <c r="J407" s="2280"/>
      <c r="K407" s="2280"/>
      <c r="L407" s="2280"/>
      <c r="M407" s="2280"/>
      <c r="N407" s="2280"/>
      <c r="O407" s="2280"/>
      <c r="P407" s="2280"/>
      <c r="Q407" s="2281">
        <v>0</v>
      </c>
      <c r="R407" s="2281"/>
      <c r="S407" s="2281"/>
      <c r="T407" s="2281"/>
      <c r="U407" s="2281"/>
      <c r="V407" s="2281"/>
      <c r="W407" s="2281"/>
      <c r="X407" s="2281"/>
      <c r="Y407" s="2281"/>
      <c r="Z407" s="2281"/>
      <c r="AA407" s="2281"/>
      <c r="AB407" s="2281"/>
      <c r="AC407" s="2281"/>
      <c r="AD407" s="2281"/>
      <c r="AE407" s="2281">
        <v>0</v>
      </c>
      <c r="AF407" s="2281"/>
      <c r="AG407" s="2281"/>
      <c r="AH407" s="2281"/>
      <c r="AI407" s="2281"/>
      <c r="AJ407" s="2281"/>
      <c r="AK407" s="2281"/>
      <c r="AL407" s="2281"/>
      <c r="AM407" s="2281"/>
      <c r="AN407" s="2281"/>
      <c r="AO407" s="2281"/>
      <c r="AP407" s="2281"/>
      <c r="AQ407" s="2281">
        <v>0</v>
      </c>
      <c r="AR407" s="2281"/>
      <c r="AS407" s="2281"/>
      <c r="AT407" s="2281"/>
      <c r="AU407" s="2281"/>
      <c r="AV407" s="2281"/>
      <c r="AW407" s="2281"/>
      <c r="AX407" s="2281"/>
      <c r="AY407" s="2281"/>
      <c r="AZ407" s="2281"/>
      <c r="BA407" s="2281"/>
      <c r="BB407" s="2281"/>
      <c r="BC407" s="2281"/>
      <c r="BD407" s="2281"/>
      <c r="BE407" s="2281">
        <v>0</v>
      </c>
      <c r="BF407" s="2281"/>
      <c r="BG407" s="2281"/>
      <c r="BH407" s="2281"/>
      <c r="BI407" s="2281"/>
      <c r="BJ407" s="2281"/>
      <c r="BK407" s="2281"/>
      <c r="BL407" s="2281"/>
    </row>
    <row r="408" spans="8:64" ht="16.899999999999999" customHeight="1" x14ac:dyDescent="0.2">
      <c r="H408" s="2280" t="s">
        <v>560</v>
      </c>
      <c r="I408" s="2280"/>
      <c r="J408" s="2280"/>
      <c r="K408" s="2280"/>
      <c r="L408" s="2280"/>
      <c r="M408" s="2280"/>
      <c r="N408" s="2280"/>
      <c r="O408" s="2280"/>
      <c r="P408" s="2280"/>
      <c r="Q408" s="2281">
        <v>0</v>
      </c>
      <c r="R408" s="2281"/>
      <c r="S408" s="2281"/>
      <c r="T408" s="2281"/>
      <c r="U408" s="2281"/>
      <c r="V408" s="2281"/>
      <c r="W408" s="2281"/>
      <c r="X408" s="2281"/>
      <c r="Y408" s="2281"/>
      <c r="Z408" s="2281"/>
      <c r="AA408" s="2281"/>
      <c r="AB408" s="2281"/>
      <c r="AC408" s="2281"/>
      <c r="AD408" s="2281"/>
      <c r="AE408" s="2281">
        <v>0</v>
      </c>
      <c r="AF408" s="2281"/>
      <c r="AG408" s="2281"/>
      <c r="AH408" s="2281"/>
      <c r="AI408" s="2281"/>
      <c r="AJ408" s="2281"/>
      <c r="AK408" s="2281"/>
      <c r="AL408" s="2281"/>
      <c r="AM408" s="2281"/>
      <c r="AN408" s="2281"/>
      <c r="AO408" s="2281"/>
      <c r="AP408" s="2281"/>
      <c r="AQ408" s="2281">
        <v>0</v>
      </c>
      <c r="AR408" s="2281"/>
      <c r="AS408" s="2281"/>
      <c r="AT408" s="2281"/>
      <c r="AU408" s="2281"/>
      <c r="AV408" s="2281"/>
      <c r="AW408" s="2281"/>
      <c r="AX408" s="2281"/>
      <c r="AY408" s="2281"/>
      <c r="AZ408" s="2281"/>
      <c r="BA408" s="2281"/>
      <c r="BB408" s="2281"/>
      <c r="BC408" s="2281"/>
      <c r="BD408" s="2281"/>
      <c r="BE408" s="2281">
        <v>0</v>
      </c>
      <c r="BF408" s="2281"/>
      <c r="BG408" s="2281"/>
      <c r="BH408" s="2281"/>
      <c r="BI408" s="2281"/>
      <c r="BJ408" s="2281"/>
      <c r="BK408" s="2281"/>
      <c r="BL408" s="2281"/>
    </row>
    <row r="409" spans="8:64" ht="17.649999999999999" customHeight="1" x14ac:dyDescent="0.2">
      <c r="H409" s="2280" t="s">
        <v>559</v>
      </c>
      <c r="I409" s="2280"/>
      <c r="J409" s="2280"/>
      <c r="K409" s="2280"/>
      <c r="L409" s="2280"/>
      <c r="M409" s="2280"/>
      <c r="N409" s="2280"/>
      <c r="O409" s="2280"/>
      <c r="P409" s="2280"/>
      <c r="Q409" s="2281">
        <v>0</v>
      </c>
      <c r="R409" s="2281"/>
      <c r="S409" s="2281"/>
      <c r="T409" s="2281"/>
      <c r="U409" s="2281"/>
      <c r="V409" s="2281"/>
      <c r="W409" s="2281"/>
      <c r="X409" s="2281"/>
      <c r="Y409" s="2281"/>
      <c r="Z409" s="2281"/>
      <c r="AA409" s="2281"/>
      <c r="AB409" s="2281"/>
      <c r="AC409" s="2281"/>
      <c r="AD409" s="2281"/>
      <c r="AE409" s="2281">
        <v>0</v>
      </c>
      <c r="AF409" s="2281"/>
      <c r="AG409" s="2281"/>
      <c r="AH409" s="2281"/>
      <c r="AI409" s="2281"/>
      <c r="AJ409" s="2281"/>
      <c r="AK409" s="2281"/>
      <c r="AL409" s="2281"/>
      <c r="AM409" s="2281"/>
      <c r="AN409" s="2281"/>
      <c r="AO409" s="2281"/>
      <c r="AP409" s="2281"/>
      <c r="AQ409" s="2281">
        <v>0</v>
      </c>
      <c r="AR409" s="2281"/>
      <c r="AS409" s="2281"/>
      <c r="AT409" s="2281"/>
      <c r="AU409" s="2281"/>
      <c r="AV409" s="2281"/>
      <c r="AW409" s="2281"/>
      <c r="AX409" s="2281"/>
      <c r="AY409" s="2281"/>
      <c r="AZ409" s="2281"/>
      <c r="BA409" s="2281"/>
      <c r="BB409" s="2281"/>
      <c r="BC409" s="2281"/>
      <c r="BD409" s="2281"/>
      <c r="BE409" s="2281">
        <v>0</v>
      </c>
      <c r="BF409" s="2281"/>
      <c r="BG409" s="2281"/>
      <c r="BH409" s="2281"/>
      <c r="BI409" s="2281"/>
      <c r="BJ409" s="2281"/>
      <c r="BK409" s="2281"/>
      <c r="BL409" s="2281"/>
    </row>
    <row r="410" spans="8:64" ht="16.899999999999999" customHeight="1" x14ac:dyDescent="0.2">
      <c r="H410" s="2280" t="s">
        <v>558</v>
      </c>
      <c r="I410" s="2280"/>
      <c r="J410" s="2280"/>
      <c r="K410" s="2280"/>
      <c r="L410" s="2280"/>
      <c r="M410" s="2280"/>
      <c r="N410" s="2280"/>
      <c r="O410" s="2280"/>
      <c r="P410" s="2280"/>
      <c r="Q410" s="2281">
        <v>0</v>
      </c>
      <c r="R410" s="2281"/>
      <c r="S410" s="2281"/>
      <c r="T410" s="2281"/>
      <c r="U410" s="2281"/>
      <c r="V410" s="2281"/>
      <c r="W410" s="2281"/>
      <c r="X410" s="2281"/>
      <c r="Y410" s="2281"/>
      <c r="Z410" s="2281"/>
      <c r="AA410" s="2281"/>
      <c r="AB410" s="2281"/>
      <c r="AC410" s="2281"/>
      <c r="AD410" s="2281"/>
      <c r="AE410" s="2281">
        <v>0</v>
      </c>
      <c r="AF410" s="2281"/>
      <c r="AG410" s="2281"/>
      <c r="AH410" s="2281"/>
      <c r="AI410" s="2281"/>
      <c r="AJ410" s="2281"/>
      <c r="AK410" s="2281"/>
      <c r="AL410" s="2281"/>
      <c r="AM410" s="2281"/>
      <c r="AN410" s="2281"/>
      <c r="AO410" s="2281"/>
      <c r="AP410" s="2281"/>
      <c r="AQ410" s="2281">
        <v>0</v>
      </c>
      <c r="AR410" s="2281"/>
      <c r="AS410" s="2281"/>
      <c r="AT410" s="2281"/>
      <c r="AU410" s="2281"/>
      <c r="AV410" s="2281"/>
      <c r="AW410" s="2281"/>
      <c r="AX410" s="2281"/>
      <c r="AY410" s="2281"/>
      <c r="AZ410" s="2281"/>
      <c r="BA410" s="2281"/>
      <c r="BB410" s="2281"/>
      <c r="BC410" s="2281"/>
      <c r="BD410" s="2281"/>
      <c r="BE410" s="2281">
        <v>0</v>
      </c>
      <c r="BF410" s="2281"/>
      <c r="BG410" s="2281"/>
      <c r="BH410" s="2281"/>
      <c r="BI410" s="2281"/>
      <c r="BJ410" s="2281"/>
      <c r="BK410" s="2281"/>
      <c r="BL410" s="2281"/>
    </row>
    <row r="411" spans="8:64" ht="17.649999999999999" customHeight="1" x14ac:dyDescent="0.2">
      <c r="H411" s="2280" t="s">
        <v>557</v>
      </c>
      <c r="I411" s="2280"/>
      <c r="J411" s="2280"/>
      <c r="K411" s="2280"/>
      <c r="L411" s="2280"/>
      <c r="M411" s="2280"/>
      <c r="N411" s="2280"/>
      <c r="O411" s="2280"/>
      <c r="P411" s="2280"/>
      <c r="Q411" s="2281">
        <v>0</v>
      </c>
      <c r="R411" s="2281"/>
      <c r="S411" s="2281"/>
      <c r="T411" s="2281"/>
      <c r="U411" s="2281"/>
      <c r="V411" s="2281"/>
      <c r="W411" s="2281"/>
      <c r="X411" s="2281"/>
      <c r="Y411" s="2281"/>
      <c r="Z411" s="2281"/>
      <c r="AA411" s="2281"/>
      <c r="AB411" s="2281"/>
      <c r="AC411" s="2281"/>
      <c r="AD411" s="2281"/>
      <c r="AE411" s="2281">
        <v>0</v>
      </c>
      <c r="AF411" s="2281"/>
      <c r="AG411" s="2281"/>
      <c r="AH411" s="2281"/>
      <c r="AI411" s="2281"/>
      <c r="AJ411" s="2281"/>
      <c r="AK411" s="2281"/>
      <c r="AL411" s="2281"/>
      <c r="AM411" s="2281"/>
      <c r="AN411" s="2281"/>
      <c r="AO411" s="2281"/>
      <c r="AP411" s="2281"/>
      <c r="AQ411" s="2281">
        <v>0</v>
      </c>
      <c r="AR411" s="2281"/>
      <c r="AS411" s="2281"/>
      <c r="AT411" s="2281"/>
      <c r="AU411" s="2281"/>
      <c r="AV411" s="2281"/>
      <c r="AW411" s="2281"/>
      <c r="AX411" s="2281"/>
      <c r="AY411" s="2281"/>
      <c r="AZ411" s="2281"/>
      <c r="BA411" s="2281"/>
      <c r="BB411" s="2281"/>
      <c r="BC411" s="2281"/>
      <c r="BD411" s="2281"/>
      <c r="BE411" s="2281">
        <v>0</v>
      </c>
      <c r="BF411" s="2281"/>
      <c r="BG411" s="2281"/>
      <c r="BH411" s="2281"/>
      <c r="BI411" s="2281"/>
      <c r="BJ411" s="2281"/>
      <c r="BK411" s="2281"/>
      <c r="BL411" s="2281"/>
    </row>
    <row r="412" spans="8:64" ht="17.649999999999999" customHeight="1" x14ac:dyDescent="0.2">
      <c r="H412" s="2280" t="s">
        <v>556</v>
      </c>
      <c r="I412" s="2280"/>
      <c r="J412" s="2280"/>
      <c r="K412" s="2280"/>
      <c r="L412" s="2280"/>
      <c r="M412" s="2280"/>
      <c r="N412" s="2280"/>
      <c r="O412" s="2280"/>
      <c r="P412" s="2280"/>
      <c r="Q412" s="2281">
        <v>0</v>
      </c>
      <c r="R412" s="2281"/>
      <c r="S412" s="2281"/>
      <c r="T412" s="2281"/>
      <c r="U412" s="2281"/>
      <c r="V412" s="2281"/>
      <c r="W412" s="2281"/>
      <c r="X412" s="2281"/>
      <c r="Y412" s="2281"/>
      <c r="Z412" s="2281"/>
      <c r="AA412" s="2281"/>
      <c r="AB412" s="2281"/>
      <c r="AC412" s="2281"/>
      <c r="AD412" s="2281"/>
      <c r="AE412" s="2281">
        <v>0</v>
      </c>
      <c r="AF412" s="2281"/>
      <c r="AG412" s="2281"/>
      <c r="AH412" s="2281"/>
      <c r="AI412" s="2281"/>
      <c r="AJ412" s="2281"/>
      <c r="AK412" s="2281"/>
      <c r="AL412" s="2281"/>
      <c r="AM412" s="2281"/>
      <c r="AN412" s="2281"/>
      <c r="AO412" s="2281"/>
      <c r="AP412" s="2281"/>
      <c r="AQ412" s="2281">
        <v>0</v>
      </c>
      <c r="AR412" s="2281"/>
      <c r="AS412" s="2281"/>
      <c r="AT412" s="2281"/>
      <c r="AU412" s="2281"/>
      <c r="AV412" s="2281"/>
      <c r="AW412" s="2281"/>
      <c r="AX412" s="2281"/>
      <c r="AY412" s="2281"/>
      <c r="AZ412" s="2281"/>
      <c r="BA412" s="2281"/>
      <c r="BB412" s="2281"/>
      <c r="BC412" s="2281"/>
      <c r="BD412" s="2281"/>
      <c r="BE412" s="2281">
        <v>0</v>
      </c>
      <c r="BF412" s="2281"/>
      <c r="BG412" s="2281"/>
      <c r="BH412" s="2281"/>
      <c r="BI412" s="2281"/>
      <c r="BJ412" s="2281"/>
      <c r="BK412" s="2281"/>
      <c r="BL412" s="2281"/>
    </row>
    <row r="413" spans="8:64" ht="24.95" customHeight="1" x14ac:dyDescent="0.2">
      <c r="H413" s="2282" t="s">
        <v>555</v>
      </c>
      <c r="I413" s="2282"/>
      <c r="J413" s="2282"/>
      <c r="K413" s="2282"/>
      <c r="L413" s="2282"/>
      <c r="M413" s="2282"/>
      <c r="N413" s="2282"/>
      <c r="O413" s="2282"/>
      <c r="P413" s="2282"/>
      <c r="Q413" s="2283">
        <v>0</v>
      </c>
      <c r="R413" s="2283"/>
      <c r="S413" s="2283"/>
      <c r="T413" s="2283"/>
      <c r="U413" s="2283"/>
      <c r="V413" s="2283"/>
      <c r="W413" s="2283"/>
      <c r="X413" s="2283"/>
      <c r="Y413" s="2283"/>
      <c r="Z413" s="2283"/>
      <c r="AA413" s="2283"/>
      <c r="AB413" s="2283"/>
      <c r="AC413" s="2283"/>
      <c r="AD413" s="2283"/>
      <c r="AE413" s="2283">
        <v>0</v>
      </c>
      <c r="AF413" s="2283"/>
      <c r="AG413" s="2283"/>
      <c r="AH413" s="2283"/>
      <c r="AI413" s="2283"/>
      <c r="AJ413" s="2283"/>
      <c r="AK413" s="2283"/>
      <c r="AL413" s="2283"/>
      <c r="AM413" s="2283"/>
      <c r="AN413" s="2283"/>
      <c r="AO413" s="2283"/>
      <c r="AP413" s="2283"/>
      <c r="AQ413" s="2283">
        <v>0</v>
      </c>
      <c r="AR413" s="2283"/>
      <c r="AS413" s="2283"/>
      <c r="AT413" s="2283"/>
      <c r="AU413" s="2283"/>
      <c r="AV413" s="2283"/>
      <c r="AW413" s="2283"/>
      <c r="AX413" s="2283"/>
      <c r="AY413" s="2283"/>
      <c r="AZ413" s="2283"/>
      <c r="BA413" s="2283"/>
      <c r="BB413" s="2283"/>
      <c r="BC413" s="2283"/>
      <c r="BD413" s="2283"/>
      <c r="BE413" s="2283">
        <v>0</v>
      </c>
      <c r="BF413" s="2283"/>
      <c r="BG413" s="2283"/>
      <c r="BH413" s="2283"/>
      <c r="BI413" s="2283"/>
      <c r="BJ413" s="2283"/>
      <c r="BK413" s="2283"/>
      <c r="BL413" s="2283"/>
    </row>
    <row r="414" spans="8:64" ht="17.649999999999999" customHeight="1" x14ac:dyDescent="0.2">
      <c r="H414" s="2289" t="s">
        <v>513</v>
      </c>
      <c r="I414" s="2289"/>
      <c r="J414" s="2289"/>
      <c r="K414" s="2289"/>
      <c r="L414" s="2289"/>
      <c r="M414" s="2289"/>
      <c r="N414" s="2289"/>
      <c r="O414" s="2289"/>
      <c r="P414" s="2289"/>
      <c r="Q414" s="2287">
        <f>SUM(Q405:AD413)</f>
        <v>0</v>
      </c>
      <c r="R414" s="2287"/>
      <c r="S414" s="2287"/>
      <c r="T414" s="2287"/>
      <c r="U414" s="2287"/>
      <c r="V414" s="2287"/>
      <c r="W414" s="2287"/>
      <c r="X414" s="2287"/>
      <c r="Y414" s="2287"/>
      <c r="Z414" s="2287"/>
      <c r="AA414" s="2287"/>
      <c r="AB414" s="2287"/>
      <c r="AC414" s="2287"/>
      <c r="AD414" s="2287"/>
      <c r="AE414" s="2287">
        <v>0</v>
      </c>
      <c r="AF414" s="2287"/>
      <c r="AG414" s="2287"/>
      <c r="AH414" s="2287"/>
      <c r="AI414" s="2287"/>
      <c r="AJ414" s="2287"/>
      <c r="AK414" s="2287"/>
      <c r="AL414" s="2287"/>
      <c r="AM414" s="2287"/>
      <c r="AN414" s="2287"/>
      <c r="AO414" s="2287"/>
      <c r="AP414" s="2287"/>
      <c r="AQ414" s="2287">
        <v>0</v>
      </c>
      <c r="AR414" s="2287"/>
      <c r="AS414" s="2287"/>
      <c r="AT414" s="2287"/>
      <c r="AU414" s="2287"/>
      <c r="AV414" s="2287"/>
      <c r="AW414" s="2287"/>
      <c r="AX414" s="2287"/>
      <c r="AY414" s="2287"/>
      <c r="AZ414" s="2287"/>
      <c r="BA414" s="2287"/>
      <c r="BB414" s="2287"/>
      <c r="BC414" s="2287"/>
      <c r="BD414" s="2287"/>
      <c r="BE414" s="2287">
        <f>SUM(BE405:BL413)</f>
        <v>0</v>
      </c>
      <c r="BF414" s="2287"/>
      <c r="BG414" s="2287"/>
      <c r="BH414" s="2287"/>
      <c r="BI414" s="2287"/>
      <c r="BJ414" s="2287"/>
      <c r="BK414" s="2287"/>
      <c r="BL414" s="2287"/>
    </row>
    <row r="415" spans="8:64" ht="24" customHeight="1" x14ac:dyDescent="0.2">
      <c r="H415" s="2280" t="s">
        <v>1821</v>
      </c>
      <c r="I415" s="2280"/>
      <c r="J415" s="2280"/>
      <c r="K415" s="2280"/>
      <c r="L415" s="2280"/>
      <c r="M415" s="2280"/>
      <c r="N415" s="2280"/>
      <c r="O415" s="2280"/>
      <c r="P415" s="2280"/>
      <c r="Q415" s="2281">
        <v>0</v>
      </c>
      <c r="R415" s="2281"/>
      <c r="S415" s="2281"/>
      <c r="T415" s="2281"/>
      <c r="U415" s="2281"/>
      <c r="V415" s="2281"/>
      <c r="W415" s="2281"/>
      <c r="X415" s="2281"/>
      <c r="Y415" s="2281"/>
      <c r="Z415" s="2281"/>
      <c r="AA415" s="2281"/>
      <c r="AB415" s="2281"/>
      <c r="AC415" s="2281"/>
      <c r="AD415" s="2281"/>
      <c r="AE415" s="2281">
        <v>0</v>
      </c>
      <c r="AF415" s="2281"/>
      <c r="AG415" s="2281"/>
      <c r="AH415" s="2281"/>
      <c r="AI415" s="2281"/>
      <c r="AJ415" s="2281"/>
      <c r="AK415" s="2281"/>
      <c r="AL415" s="2281"/>
      <c r="AM415" s="2281"/>
      <c r="AN415" s="2281"/>
      <c r="AO415" s="2281"/>
      <c r="AP415" s="2281"/>
      <c r="AQ415" s="2281">
        <v>0</v>
      </c>
      <c r="AR415" s="2281"/>
      <c r="AS415" s="2281"/>
      <c r="AT415" s="2281"/>
      <c r="AU415" s="2281"/>
      <c r="AV415" s="2281"/>
      <c r="AW415" s="2281"/>
      <c r="AX415" s="2281"/>
      <c r="AY415" s="2281"/>
      <c r="AZ415" s="2281"/>
      <c r="BA415" s="2281"/>
      <c r="BB415" s="2281"/>
      <c r="BC415" s="2281"/>
      <c r="BD415" s="2281"/>
      <c r="BE415" s="2281">
        <v>0</v>
      </c>
      <c r="BF415" s="2281"/>
      <c r="BG415" s="2281"/>
      <c r="BH415" s="2281"/>
      <c r="BI415" s="2281"/>
      <c r="BJ415" s="2281"/>
      <c r="BK415" s="2281"/>
      <c r="BL415" s="2281"/>
    </row>
    <row r="416" spans="8:64" ht="17.649999999999999" customHeight="1" x14ac:dyDescent="0.2">
      <c r="H416" s="2280" t="s">
        <v>562</v>
      </c>
      <c r="I416" s="2280"/>
      <c r="J416" s="2280"/>
      <c r="K416" s="2280"/>
      <c r="L416" s="2280"/>
      <c r="M416" s="2280"/>
      <c r="N416" s="2280"/>
      <c r="O416" s="2280"/>
      <c r="P416" s="2280"/>
      <c r="Q416" s="2281"/>
      <c r="R416" s="2281"/>
      <c r="S416" s="2281"/>
      <c r="T416" s="2281"/>
      <c r="U416" s="2281"/>
      <c r="V416" s="2281"/>
      <c r="W416" s="2281"/>
      <c r="X416" s="2281"/>
      <c r="Y416" s="2281"/>
      <c r="Z416" s="2281"/>
      <c r="AA416" s="2281"/>
      <c r="AB416" s="2281"/>
      <c r="AC416" s="2281"/>
      <c r="AD416" s="2281"/>
      <c r="AE416" s="2281">
        <v>0</v>
      </c>
      <c r="AF416" s="2281"/>
      <c r="AG416" s="2281"/>
      <c r="AH416" s="2281"/>
      <c r="AI416" s="2281"/>
      <c r="AJ416" s="2281"/>
      <c r="AK416" s="2281"/>
      <c r="AL416" s="2281"/>
      <c r="AM416" s="2281"/>
      <c r="AN416" s="2281"/>
      <c r="AO416" s="2281"/>
      <c r="AP416" s="2281"/>
      <c r="AQ416" s="2281">
        <v>0</v>
      </c>
      <c r="AR416" s="2281"/>
      <c r="AS416" s="2281"/>
      <c r="AT416" s="2281"/>
      <c r="AU416" s="2281"/>
      <c r="AV416" s="2281"/>
      <c r="AW416" s="2281"/>
      <c r="AX416" s="2281"/>
      <c r="AY416" s="2281"/>
      <c r="AZ416" s="2281"/>
      <c r="BA416" s="2281"/>
      <c r="BB416" s="2281"/>
      <c r="BC416" s="2281"/>
      <c r="BD416" s="2281"/>
      <c r="BE416" s="2281"/>
      <c r="BF416" s="2281"/>
      <c r="BG416" s="2281"/>
      <c r="BH416" s="2281"/>
      <c r="BI416" s="2281"/>
      <c r="BJ416" s="2281"/>
      <c r="BK416" s="2281"/>
      <c r="BL416" s="2281"/>
    </row>
    <row r="417" spans="8:64" ht="17.649999999999999" customHeight="1" x14ac:dyDescent="0.2">
      <c r="H417" s="2280" t="s">
        <v>561</v>
      </c>
      <c r="I417" s="2280"/>
      <c r="J417" s="2280"/>
      <c r="K417" s="2280"/>
      <c r="L417" s="2280"/>
      <c r="M417" s="2280"/>
      <c r="N417" s="2280"/>
      <c r="O417" s="2280"/>
      <c r="P417" s="2280"/>
      <c r="Q417" s="2281">
        <v>0</v>
      </c>
      <c r="R417" s="2281"/>
      <c r="S417" s="2281"/>
      <c r="T417" s="2281"/>
      <c r="U417" s="2281"/>
      <c r="V417" s="2281"/>
      <c r="W417" s="2281"/>
      <c r="X417" s="2281"/>
      <c r="Y417" s="2281"/>
      <c r="Z417" s="2281"/>
      <c r="AA417" s="2281"/>
      <c r="AB417" s="2281"/>
      <c r="AC417" s="2281"/>
      <c r="AD417" s="2281"/>
      <c r="AE417" s="2281">
        <v>0</v>
      </c>
      <c r="AF417" s="2281"/>
      <c r="AG417" s="2281"/>
      <c r="AH417" s="2281"/>
      <c r="AI417" s="2281"/>
      <c r="AJ417" s="2281"/>
      <c r="AK417" s="2281"/>
      <c r="AL417" s="2281"/>
      <c r="AM417" s="2281"/>
      <c r="AN417" s="2281"/>
      <c r="AO417" s="2281"/>
      <c r="AP417" s="2281"/>
      <c r="AQ417" s="2281">
        <v>0</v>
      </c>
      <c r="AR417" s="2281"/>
      <c r="AS417" s="2281"/>
      <c r="AT417" s="2281"/>
      <c r="AU417" s="2281"/>
      <c r="AV417" s="2281"/>
      <c r="AW417" s="2281"/>
      <c r="AX417" s="2281"/>
      <c r="AY417" s="2281"/>
      <c r="AZ417" s="2281"/>
      <c r="BA417" s="2281"/>
      <c r="BB417" s="2281"/>
      <c r="BC417" s="2281"/>
      <c r="BD417" s="2281"/>
      <c r="BE417" s="2281">
        <v>0</v>
      </c>
      <c r="BF417" s="2281"/>
      <c r="BG417" s="2281"/>
      <c r="BH417" s="2281"/>
      <c r="BI417" s="2281"/>
      <c r="BJ417" s="2281"/>
      <c r="BK417" s="2281"/>
      <c r="BL417" s="2281"/>
    </row>
    <row r="418" spans="8:64" ht="16.899999999999999" customHeight="1" x14ac:dyDescent="0.2">
      <c r="H418" s="2280" t="s">
        <v>1820</v>
      </c>
      <c r="I418" s="2280"/>
      <c r="J418" s="2280"/>
      <c r="K418" s="2280"/>
      <c r="L418" s="2280"/>
      <c r="M418" s="2280"/>
      <c r="N418" s="2280"/>
      <c r="O418" s="2280"/>
      <c r="P418" s="2280"/>
      <c r="Q418" s="2281">
        <v>0</v>
      </c>
      <c r="R418" s="2281"/>
      <c r="S418" s="2281"/>
      <c r="T418" s="2281"/>
      <c r="U418" s="2281"/>
      <c r="V418" s="2281"/>
      <c r="W418" s="2281"/>
      <c r="X418" s="2281"/>
      <c r="Y418" s="2281"/>
      <c r="Z418" s="2281"/>
      <c r="AA418" s="2281"/>
      <c r="AB418" s="2281"/>
      <c r="AC418" s="2281"/>
      <c r="AD418" s="2281"/>
      <c r="AE418" s="2281">
        <v>0</v>
      </c>
      <c r="AF418" s="2281"/>
      <c r="AG418" s="2281"/>
      <c r="AH418" s="2281"/>
      <c r="AI418" s="2281"/>
      <c r="AJ418" s="2281"/>
      <c r="AK418" s="2281"/>
      <c r="AL418" s="2281"/>
      <c r="AM418" s="2281"/>
      <c r="AN418" s="2281"/>
      <c r="AO418" s="2281"/>
      <c r="AP418" s="2281"/>
      <c r="AQ418" s="2281">
        <v>0</v>
      </c>
      <c r="AR418" s="2281"/>
      <c r="AS418" s="2281"/>
      <c r="AT418" s="2281"/>
      <c r="AU418" s="2281"/>
      <c r="AV418" s="2281"/>
      <c r="AW418" s="2281"/>
      <c r="AX418" s="2281"/>
      <c r="AY418" s="2281"/>
      <c r="AZ418" s="2281"/>
      <c r="BA418" s="2281"/>
      <c r="BB418" s="2281"/>
      <c r="BC418" s="2281"/>
      <c r="BD418" s="2281"/>
      <c r="BE418" s="2281">
        <v>0</v>
      </c>
      <c r="BF418" s="2281"/>
      <c r="BG418" s="2281"/>
      <c r="BH418" s="2281"/>
      <c r="BI418" s="2281"/>
      <c r="BJ418" s="2281"/>
      <c r="BK418" s="2281"/>
      <c r="BL418" s="2281"/>
    </row>
    <row r="419" spans="8:64" ht="17.649999999999999" customHeight="1" x14ac:dyDescent="0.2">
      <c r="H419" s="2280" t="s">
        <v>560</v>
      </c>
      <c r="I419" s="2280"/>
      <c r="J419" s="2280"/>
      <c r="K419" s="2280"/>
      <c r="L419" s="2280"/>
      <c r="M419" s="2280"/>
      <c r="N419" s="2280"/>
      <c r="O419" s="2280"/>
      <c r="P419" s="2280"/>
      <c r="Q419" s="2281">
        <v>0</v>
      </c>
      <c r="R419" s="2281"/>
      <c r="S419" s="2281"/>
      <c r="T419" s="2281"/>
      <c r="U419" s="2281"/>
      <c r="V419" s="2281"/>
      <c r="W419" s="2281"/>
      <c r="X419" s="2281"/>
      <c r="Y419" s="2281"/>
      <c r="Z419" s="2281"/>
      <c r="AA419" s="2281"/>
      <c r="AB419" s="2281"/>
      <c r="AC419" s="2281"/>
      <c r="AD419" s="2281"/>
      <c r="AE419" s="2281">
        <v>0</v>
      </c>
      <c r="AF419" s="2281"/>
      <c r="AG419" s="2281"/>
      <c r="AH419" s="2281"/>
      <c r="AI419" s="2281"/>
      <c r="AJ419" s="2281"/>
      <c r="AK419" s="2281"/>
      <c r="AL419" s="2281"/>
      <c r="AM419" s="2281"/>
      <c r="AN419" s="2281"/>
      <c r="AO419" s="2281"/>
      <c r="AP419" s="2281"/>
      <c r="AQ419" s="2281">
        <v>0</v>
      </c>
      <c r="AR419" s="2281"/>
      <c r="AS419" s="2281"/>
      <c r="AT419" s="2281"/>
      <c r="AU419" s="2281"/>
      <c r="AV419" s="2281"/>
      <c r="AW419" s="2281"/>
      <c r="AX419" s="2281"/>
      <c r="AY419" s="2281"/>
      <c r="AZ419" s="2281"/>
      <c r="BA419" s="2281"/>
      <c r="BB419" s="2281"/>
      <c r="BC419" s="2281"/>
      <c r="BD419" s="2281"/>
      <c r="BE419" s="2281">
        <v>0</v>
      </c>
      <c r="BF419" s="2281"/>
      <c r="BG419" s="2281"/>
      <c r="BH419" s="2281"/>
      <c r="BI419" s="2281"/>
      <c r="BJ419" s="2281"/>
      <c r="BK419" s="2281"/>
      <c r="BL419" s="2281"/>
    </row>
    <row r="420" spans="8:64" ht="17.649999999999999" customHeight="1" x14ac:dyDescent="0.2">
      <c r="H420" s="2280" t="s">
        <v>559</v>
      </c>
      <c r="I420" s="2280"/>
      <c r="J420" s="2280"/>
      <c r="K420" s="2280"/>
      <c r="L420" s="2280"/>
      <c r="M420" s="2280"/>
      <c r="N420" s="2280"/>
      <c r="O420" s="2280"/>
      <c r="P420" s="2280"/>
      <c r="Q420" s="2281">
        <v>0</v>
      </c>
      <c r="R420" s="2281"/>
      <c r="S420" s="2281"/>
      <c r="T420" s="2281"/>
      <c r="U420" s="2281"/>
      <c r="V420" s="2281"/>
      <c r="W420" s="2281"/>
      <c r="X420" s="2281"/>
      <c r="Y420" s="2281"/>
      <c r="Z420" s="2281"/>
      <c r="AA420" s="2281"/>
      <c r="AB420" s="2281"/>
      <c r="AC420" s="2281"/>
      <c r="AD420" s="2281"/>
      <c r="AE420" s="2281">
        <v>0</v>
      </c>
      <c r="AF420" s="2281"/>
      <c r="AG420" s="2281"/>
      <c r="AH420" s="2281"/>
      <c r="AI420" s="2281"/>
      <c r="AJ420" s="2281"/>
      <c r="AK420" s="2281"/>
      <c r="AL420" s="2281"/>
      <c r="AM420" s="2281"/>
      <c r="AN420" s="2281"/>
      <c r="AO420" s="2281"/>
      <c r="AP420" s="2281"/>
      <c r="AQ420" s="2281">
        <v>0</v>
      </c>
      <c r="AR420" s="2281"/>
      <c r="AS420" s="2281"/>
      <c r="AT420" s="2281"/>
      <c r="AU420" s="2281"/>
      <c r="AV420" s="2281"/>
      <c r="AW420" s="2281"/>
      <c r="AX420" s="2281"/>
      <c r="AY420" s="2281"/>
      <c r="AZ420" s="2281"/>
      <c r="BA420" s="2281"/>
      <c r="BB420" s="2281"/>
      <c r="BC420" s="2281"/>
      <c r="BD420" s="2281"/>
      <c r="BE420" s="2281">
        <v>0</v>
      </c>
      <c r="BF420" s="2281"/>
      <c r="BG420" s="2281"/>
      <c r="BH420" s="2281"/>
      <c r="BI420" s="2281"/>
      <c r="BJ420" s="2281"/>
      <c r="BK420" s="2281"/>
      <c r="BL420" s="2281"/>
    </row>
    <row r="421" spans="8:64" ht="16.899999999999999" customHeight="1" x14ac:dyDescent="0.2">
      <c r="H421" s="2280" t="s">
        <v>558</v>
      </c>
      <c r="I421" s="2280"/>
      <c r="J421" s="2280"/>
      <c r="K421" s="2280"/>
      <c r="L421" s="2280"/>
      <c r="M421" s="2280"/>
      <c r="N421" s="2280"/>
      <c r="O421" s="2280"/>
      <c r="P421" s="2280"/>
      <c r="Q421" s="2281">
        <v>0</v>
      </c>
      <c r="R421" s="2281"/>
      <c r="S421" s="2281"/>
      <c r="T421" s="2281"/>
      <c r="U421" s="2281"/>
      <c r="V421" s="2281"/>
      <c r="W421" s="2281"/>
      <c r="X421" s="2281"/>
      <c r="Y421" s="2281"/>
      <c r="Z421" s="2281"/>
      <c r="AA421" s="2281"/>
      <c r="AB421" s="2281"/>
      <c r="AC421" s="2281"/>
      <c r="AD421" s="2281"/>
      <c r="AE421" s="2281">
        <v>0</v>
      </c>
      <c r="AF421" s="2281"/>
      <c r="AG421" s="2281"/>
      <c r="AH421" s="2281"/>
      <c r="AI421" s="2281"/>
      <c r="AJ421" s="2281"/>
      <c r="AK421" s="2281"/>
      <c r="AL421" s="2281"/>
      <c r="AM421" s="2281"/>
      <c r="AN421" s="2281"/>
      <c r="AO421" s="2281"/>
      <c r="AP421" s="2281"/>
      <c r="AQ421" s="2281">
        <v>0</v>
      </c>
      <c r="AR421" s="2281"/>
      <c r="AS421" s="2281"/>
      <c r="AT421" s="2281"/>
      <c r="AU421" s="2281"/>
      <c r="AV421" s="2281"/>
      <c r="AW421" s="2281"/>
      <c r="AX421" s="2281"/>
      <c r="AY421" s="2281"/>
      <c r="AZ421" s="2281"/>
      <c r="BA421" s="2281"/>
      <c r="BB421" s="2281"/>
      <c r="BC421" s="2281"/>
      <c r="BD421" s="2281"/>
      <c r="BE421" s="2281">
        <v>0</v>
      </c>
      <c r="BF421" s="2281"/>
      <c r="BG421" s="2281"/>
      <c r="BH421" s="2281"/>
      <c r="BI421" s="2281"/>
      <c r="BJ421" s="2281"/>
      <c r="BK421" s="2281"/>
      <c r="BL421" s="2281"/>
    </row>
    <row r="422" spans="8:64" ht="17.649999999999999" customHeight="1" x14ac:dyDescent="0.2">
      <c r="H422" s="2280" t="s">
        <v>557</v>
      </c>
      <c r="I422" s="2280"/>
      <c r="J422" s="2280"/>
      <c r="K422" s="2280"/>
      <c r="L422" s="2280"/>
      <c r="M422" s="2280"/>
      <c r="N422" s="2280"/>
      <c r="O422" s="2280"/>
      <c r="P422" s="2280"/>
      <c r="Q422" s="2281">
        <v>0</v>
      </c>
      <c r="R422" s="2281"/>
      <c r="S422" s="2281"/>
      <c r="T422" s="2281"/>
      <c r="U422" s="2281"/>
      <c r="V422" s="2281"/>
      <c r="W422" s="2281"/>
      <c r="X422" s="2281"/>
      <c r="Y422" s="2281"/>
      <c r="Z422" s="2281"/>
      <c r="AA422" s="2281"/>
      <c r="AB422" s="2281"/>
      <c r="AC422" s="2281"/>
      <c r="AD422" s="2281"/>
      <c r="AE422" s="2281">
        <v>0</v>
      </c>
      <c r="AF422" s="2281"/>
      <c r="AG422" s="2281"/>
      <c r="AH422" s="2281"/>
      <c r="AI422" s="2281"/>
      <c r="AJ422" s="2281"/>
      <c r="AK422" s="2281"/>
      <c r="AL422" s="2281"/>
      <c r="AM422" s="2281"/>
      <c r="AN422" s="2281"/>
      <c r="AO422" s="2281"/>
      <c r="AP422" s="2281"/>
      <c r="AQ422" s="2281">
        <v>0</v>
      </c>
      <c r="AR422" s="2281"/>
      <c r="AS422" s="2281"/>
      <c r="AT422" s="2281"/>
      <c r="AU422" s="2281"/>
      <c r="AV422" s="2281"/>
      <c r="AW422" s="2281"/>
      <c r="AX422" s="2281"/>
      <c r="AY422" s="2281"/>
      <c r="AZ422" s="2281"/>
      <c r="BA422" s="2281"/>
      <c r="BB422" s="2281"/>
      <c r="BC422" s="2281"/>
      <c r="BD422" s="2281"/>
      <c r="BE422" s="2281">
        <v>0</v>
      </c>
      <c r="BF422" s="2281"/>
      <c r="BG422" s="2281"/>
      <c r="BH422" s="2281"/>
      <c r="BI422" s="2281"/>
      <c r="BJ422" s="2281"/>
      <c r="BK422" s="2281"/>
      <c r="BL422" s="2281"/>
    </row>
    <row r="423" spans="8:64" ht="16.899999999999999" customHeight="1" x14ac:dyDescent="0.2">
      <c r="H423" s="2280" t="s">
        <v>556</v>
      </c>
      <c r="I423" s="2280"/>
      <c r="J423" s="2280"/>
      <c r="K423" s="2280"/>
      <c r="L423" s="2280"/>
      <c r="M423" s="2280"/>
      <c r="N423" s="2280"/>
      <c r="O423" s="2280"/>
      <c r="P423" s="2280"/>
      <c r="Q423" s="2281">
        <v>0</v>
      </c>
      <c r="R423" s="2281"/>
      <c r="S423" s="2281"/>
      <c r="T423" s="2281"/>
      <c r="U423" s="2281"/>
      <c r="V423" s="2281"/>
      <c r="W423" s="2281"/>
      <c r="X423" s="2281"/>
      <c r="Y423" s="2281"/>
      <c r="Z423" s="2281"/>
      <c r="AA423" s="2281"/>
      <c r="AB423" s="2281"/>
      <c r="AC423" s="2281"/>
      <c r="AD423" s="2281"/>
      <c r="AE423" s="2281">
        <v>0</v>
      </c>
      <c r="AF423" s="2281"/>
      <c r="AG423" s="2281"/>
      <c r="AH423" s="2281"/>
      <c r="AI423" s="2281"/>
      <c r="AJ423" s="2281"/>
      <c r="AK423" s="2281"/>
      <c r="AL423" s="2281"/>
      <c r="AM423" s="2281"/>
      <c r="AN423" s="2281"/>
      <c r="AO423" s="2281"/>
      <c r="AP423" s="2281"/>
      <c r="AQ423" s="2281">
        <v>0</v>
      </c>
      <c r="AR423" s="2281"/>
      <c r="AS423" s="2281"/>
      <c r="AT423" s="2281"/>
      <c r="AU423" s="2281"/>
      <c r="AV423" s="2281"/>
      <c r="AW423" s="2281"/>
      <c r="AX423" s="2281"/>
      <c r="AY423" s="2281"/>
      <c r="AZ423" s="2281"/>
      <c r="BA423" s="2281"/>
      <c r="BB423" s="2281"/>
      <c r="BC423" s="2281"/>
      <c r="BD423" s="2281"/>
      <c r="BE423" s="2281">
        <v>0</v>
      </c>
      <c r="BF423" s="2281"/>
      <c r="BG423" s="2281"/>
      <c r="BH423" s="2281"/>
      <c r="BI423" s="2281"/>
      <c r="BJ423" s="2281"/>
      <c r="BK423" s="2281"/>
      <c r="BL423" s="2281"/>
    </row>
    <row r="424" spans="8:64" ht="25.7" customHeight="1" x14ac:dyDescent="0.2">
      <c r="H424" s="2282" t="s">
        <v>555</v>
      </c>
      <c r="I424" s="2282"/>
      <c r="J424" s="2282"/>
      <c r="K424" s="2282"/>
      <c r="L424" s="2282"/>
      <c r="M424" s="2282"/>
      <c r="N424" s="2282"/>
      <c r="O424" s="2282"/>
      <c r="P424" s="2282"/>
      <c r="Q424" s="2283">
        <v>0</v>
      </c>
      <c r="R424" s="2283"/>
      <c r="S424" s="2283"/>
      <c r="T424" s="2283"/>
      <c r="U424" s="2283"/>
      <c r="V424" s="2283"/>
      <c r="W424" s="2283"/>
      <c r="X424" s="2283"/>
      <c r="Y424" s="2283"/>
      <c r="Z424" s="2283"/>
      <c r="AA424" s="2283"/>
      <c r="AB424" s="2283"/>
      <c r="AC424" s="2283"/>
      <c r="AD424" s="2283"/>
      <c r="AE424" s="2283">
        <v>0</v>
      </c>
      <c r="AF424" s="2283"/>
      <c r="AG424" s="2283"/>
      <c r="AH424" s="2283"/>
      <c r="AI424" s="2283"/>
      <c r="AJ424" s="2283"/>
      <c r="AK424" s="2283"/>
      <c r="AL424" s="2283"/>
      <c r="AM424" s="2283"/>
      <c r="AN424" s="2283"/>
      <c r="AO424" s="2283"/>
      <c r="AP424" s="2283"/>
      <c r="AQ424" s="2283">
        <v>0</v>
      </c>
      <c r="AR424" s="2283"/>
      <c r="AS424" s="2283"/>
      <c r="AT424" s="2283"/>
      <c r="AU424" s="2283"/>
      <c r="AV424" s="2283"/>
      <c r="AW424" s="2283"/>
      <c r="AX424" s="2283"/>
      <c r="AY424" s="2283"/>
      <c r="AZ424" s="2283"/>
      <c r="BA424" s="2283"/>
      <c r="BB424" s="2283"/>
      <c r="BC424" s="2283"/>
      <c r="BD424" s="2283"/>
      <c r="BE424" s="2283">
        <v>0</v>
      </c>
      <c r="BF424" s="2283"/>
      <c r="BG424" s="2283"/>
      <c r="BH424" s="2283"/>
      <c r="BI424" s="2283"/>
      <c r="BJ424" s="2283"/>
      <c r="BK424" s="2283"/>
      <c r="BL424" s="2283"/>
    </row>
    <row r="425" spans="8:64" ht="16.899999999999999" customHeight="1" x14ac:dyDescent="0.2">
      <c r="H425" s="2289" t="s">
        <v>513</v>
      </c>
      <c r="I425" s="2289"/>
      <c r="J425" s="2289"/>
      <c r="K425" s="2289"/>
      <c r="L425" s="2289"/>
      <c r="M425" s="2289"/>
      <c r="N425" s="2289"/>
      <c r="O425" s="2289"/>
      <c r="P425" s="2289"/>
      <c r="Q425" s="2287">
        <f>SUM(Q416:AD424)</f>
        <v>0</v>
      </c>
      <c r="R425" s="2287"/>
      <c r="S425" s="2287"/>
      <c r="T425" s="2287"/>
      <c r="U425" s="2287"/>
      <c r="V425" s="2287"/>
      <c r="W425" s="2287"/>
      <c r="X425" s="2287"/>
      <c r="Y425" s="2287"/>
      <c r="Z425" s="2287"/>
      <c r="AA425" s="2287"/>
      <c r="AB425" s="2287"/>
      <c r="AC425" s="2287"/>
      <c r="AD425" s="2287"/>
      <c r="AE425" s="2287">
        <v>0</v>
      </c>
      <c r="AF425" s="2287"/>
      <c r="AG425" s="2287"/>
      <c r="AH425" s="2287"/>
      <c r="AI425" s="2287"/>
      <c r="AJ425" s="2287"/>
      <c r="AK425" s="2287"/>
      <c r="AL425" s="2287"/>
      <c r="AM425" s="2287"/>
      <c r="AN425" s="2287"/>
      <c r="AO425" s="2287"/>
      <c r="AP425" s="2287"/>
      <c r="AQ425" s="2287">
        <v>0</v>
      </c>
      <c r="AR425" s="2287"/>
      <c r="AS425" s="2287"/>
      <c r="AT425" s="2287"/>
      <c r="AU425" s="2287"/>
      <c r="AV425" s="2287"/>
      <c r="AW425" s="2287"/>
      <c r="AX425" s="2287"/>
      <c r="AY425" s="2287"/>
      <c r="AZ425" s="2287"/>
      <c r="BA425" s="2287"/>
      <c r="BB425" s="2287"/>
      <c r="BC425" s="2287"/>
      <c r="BD425" s="2287"/>
      <c r="BE425" s="2287">
        <f>SUM(BE416:BL424)</f>
        <v>0</v>
      </c>
      <c r="BF425" s="2287"/>
      <c r="BG425" s="2287"/>
      <c r="BH425" s="2287"/>
      <c r="BI425" s="2287"/>
      <c r="BJ425" s="2287"/>
      <c r="BK425" s="2287"/>
      <c r="BL425" s="2287"/>
    </row>
    <row r="426" spans="8:64" ht="8.85" customHeight="1" x14ac:dyDescent="0.2">
      <c r="H426" s="1326"/>
      <c r="I426" s="1326"/>
      <c r="J426" s="1326"/>
      <c r="K426" s="1326"/>
      <c r="L426" s="1326"/>
      <c r="M426" s="1326"/>
      <c r="N426" s="1326"/>
      <c r="O426" s="1326"/>
      <c r="P426" s="1326"/>
      <c r="Q426" s="1326"/>
      <c r="R426" s="1326"/>
      <c r="S426" s="1326"/>
      <c r="T426" s="1326"/>
      <c r="U426" s="1326"/>
      <c r="V426" s="1326"/>
      <c r="W426" s="1326"/>
      <c r="X426" s="1326"/>
      <c r="Y426" s="1326"/>
      <c r="Z426" s="1326"/>
      <c r="AA426" s="1326"/>
      <c r="AB426" s="1326"/>
      <c r="AC426" s="1326"/>
      <c r="AD426" s="1326"/>
      <c r="AE426" s="1326"/>
      <c r="AF426" s="1326"/>
      <c r="AG426" s="1326"/>
      <c r="AH426" s="1326"/>
      <c r="AI426" s="1326"/>
      <c r="AJ426" s="1326"/>
      <c r="AK426" s="1326"/>
      <c r="AL426" s="1326"/>
      <c r="AM426" s="1326"/>
      <c r="AN426" s="1326"/>
      <c r="AO426" s="1326"/>
      <c r="AP426" s="1326"/>
      <c r="AQ426" s="1326"/>
      <c r="AR426" s="1326"/>
      <c r="AS426" s="1326"/>
      <c r="AT426" s="1326"/>
      <c r="AU426" s="1326"/>
      <c r="AV426" s="1326"/>
      <c r="AW426" s="1326"/>
      <c r="AX426" s="1326"/>
      <c r="AY426" s="1326"/>
      <c r="AZ426" s="1326"/>
      <c r="BA426" s="1326"/>
      <c r="BB426" s="1326"/>
      <c r="BC426" s="1326"/>
      <c r="BD426" s="1326"/>
      <c r="BE426" s="1326"/>
      <c r="BF426" s="1326"/>
      <c r="BG426" s="1326"/>
      <c r="BH426" s="1326"/>
      <c r="BI426" s="1326"/>
      <c r="BJ426" s="1326"/>
      <c r="BK426" s="1326"/>
      <c r="BL426" s="1326"/>
    </row>
    <row r="427" spans="8:64" ht="17.649999999999999" customHeight="1" x14ac:dyDescent="0.2">
      <c r="H427" s="2288" t="s">
        <v>1822</v>
      </c>
      <c r="I427" s="2288"/>
      <c r="J427" s="2288"/>
      <c r="K427" s="2288"/>
      <c r="L427" s="2288"/>
      <c r="M427" s="2288"/>
      <c r="N427" s="2288"/>
      <c r="O427" s="2288"/>
      <c r="P427" s="2288"/>
      <c r="Q427" s="2288"/>
      <c r="R427" s="2288"/>
      <c r="S427" s="2288"/>
      <c r="T427" s="2288"/>
      <c r="U427" s="2288"/>
      <c r="V427" s="2288"/>
      <c r="W427" s="2288"/>
      <c r="X427" s="2288"/>
      <c r="Y427" s="2288"/>
      <c r="Z427" s="2288"/>
      <c r="AA427" s="2288"/>
      <c r="AB427" s="2288"/>
      <c r="AC427" s="2288"/>
      <c r="AD427" s="2288"/>
      <c r="AE427" s="2288"/>
      <c r="AF427" s="2288"/>
      <c r="AG427" s="2288"/>
      <c r="AH427" s="2288"/>
      <c r="AI427" s="2288"/>
      <c r="AJ427" s="2288"/>
      <c r="AK427" s="2288"/>
      <c r="AL427" s="2288"/>
      <c r="AM427" s="2288"/>
      <c r="AN427" s="2288"/>
      <c r="AO427" s="2288"/>
      <c r="AP427" s="2288"/>
      <c r="AQ427" s="2288"/>
      <c r="AR427" s="2288"/>
      <c r="AS427" s="2288"/>
      <c r="AT427" s="2288"/>
      <c r="AU427" s="2288"/>
      <c r="AV427" s="2288"/>
      <c r="AW427" s="2288"/>
      <c r="AX427" s="2288"/>
      <c r="AY427" s="2288"/>
      <c r="AZ427" s="2288"/>
      <c r="BA427" s="2288"/>
      <c r="BB427" s="2288"/>
      <c r="BC427" s="2288"/>
      <c r="BD427" s="2288"/>
      <c r="BE427" s="2288"/>
      <c r="BF427" s="2288"/>
      <c r="BG427" s="2288"/>
      <c r="BH427" s="2288"/>
      <c r="BI427" s="2288"/>
      <c r="BJ427" s="2288"/>
      <c r="BK427" s="2288"/>
      <c r="BL427" s="2288"/>
    </row>
    <row r="428" spans="8:64" ht="2.85" customHeight="1" x14ac:dyDescent="0.2">
      <c r="H428" s="1325"/>
      <c r="I428" s="1325"/>
      <c r="J428" s="1325"/>
      <c r="K428" s="1325"/>
      <c r="L428" s="1325"/>
      <c r="M428" s="1325"/>
      <c r="N428" s="1325"/>
      <c r="O428" s="1325"/>
      <c r="P428" s="1325"/>
      <c r="Q428" s="1325"/>
      <c r="R428" s="1325"/>
      <c r="S428" s="1325"/>
      <c r="T428" s="1325"/>
      <c r="U428" s="1325"/>
      <c r="V428" s="1325"/>
      <c r="W428" s="1325"/>
      <c r="X428" s="1325"/>
      <c r="Y428" s="1325"/>
      <c r="Z428" s="1325"/>
      <c r="AA428" s="1325"/>
      <c r="AB428" s="1325"/>
      <c r="AC428" s="1325"/>
      <c r="AD428" s="1325"/>
      <c r="AE428" s="1325"/>
      <c r="AF428" s="1325"/>
      <c r="AG428" s="1325"/>
      <c r="AH428" s="1325"/>
      <c r="AI428" s="1325"/>
      <c r="AJ428" s="1325"/>
      <c r="AK428" s="1325"/>
      <c r="AL428" s="1325"/>
      <c r="AM428" s="1325"/>
      <c r="AN428" s="1325"/>
      <c r="AO428" s="1325"/>
      <c r="AP428" s="1325"/>
      <c r="AQ428" s="1325"/>
      <c r="AR428" s="1325"/>
      <c r="AS428" s="1325"/>
      <c r="AT428" s="1325"/>
      <c r="AU428" s="1325"/>
      <c r="AV428" s="1325"/>
      <c r="AW428" s="1325"/>
      <c r="AX428" s="1325"/>
      <c r="AY428" s="1325"/>
      <c r="AZ428" s="1325"/>
      <c r="BA428" s="1325"/>
      <c r="BB428" s="1325"/>
      <c r="BC428" s="1325"/>
      <c r="BD428" s="1325"/>
      <c r="BE428" s="1325"/>
      <c r="BF428" s="1325"/>
      <c r="BG428" s="1325"/>
      <c r="BH428" s="1325"/>
      <c r="BI428" s="1325"/>
      <c r="BJ428" s="1325"/>
      <c r="BK428" s="1325"/>
      <c r="BL428" s="1325"/>
    </row>
    <row r="429" spans="8:64" ht="16.899999999999999" customHeight="1" x14ac:dyDescent="0.2">
      <c r="H429" s="2284" t="s">
        <v>48</v>
      </c>
      <c r="I429" s="2284"/>
      <c r="J429" s="2284"/>
      <c r="K429" s="2284"/>
      <c r="L429" s="2284"/>
      <c r="M429" s="2284"/>
      <c r="N429" s="2284"/>
      <c r="O429" s="2284"/>
      <c r="P429" s="2284"/>
      <c r="Q429" s="2284"/>
      <c r="R429" s="2284"/>
      <c r="S429" s="2284"/>
      <c r="T429" s="2284"/>
      <c r="U429" s="2284"/>
      <c r="V429" s="2284"/>
      <c r="W429" s="2284"/>
      <c r="X429" s="2284"/>
      <c r="Y429" s="2284"/>
      <c r="Z429" s="2284"/>
      <c r="AA429" s="2284"/>
      <c r="AB429" s="2284"/>
      <c r="AC429" s="2284"/>
      <c r="AD429" s="2284"/>
      <c r="AE429" s="2284"/>
      <c r="AF429" s="2284"/>
      <c r="AG429" s="2284"/>
      <c r="AH429" s="2284"/>
      <c r="AI429" s="2284"/>
      <c r="AJ429" s="2284"/>
      <c r="AK429" s="2284"/>
      <c r="AL429" s="2284"/>
      <c r="AM429" s="2284"/>
      <c r="AN429" s="2284" t="s">
        <v>548</v>
      </c>
      <c r="AO429" s="2284"/>
      <c r="AP429" s="2284"/>
      <c r="AQ429" s="2284"/>
      <c r="AR429" s="2284"/>
      <c r="AS429" s="2284"/>
      <c r="AT429" s="2284"/>
      <c r="AU429" s="2284"/>
      <c r="AV429" s="2284"/>
      <c r="AW429" s="2284"/>
      <c r="AX429" s="2284"/>
      <c r="AY429" s="2284"/>
      <c r="AZ429" s="2284"/>
      <c r="BA429" s="2284"/>
      <c r="BB429" s="2284"/>
      <c r="BC429" s="2284" t="s">
        <v>547</v>
      </c>
      <c r="BD429" s="2284"/>
      <c r="BE429" s="2284"/>
      <c r="BF429" s="2284"/>
      <c r="BG429" s="2284"/>
      <c r="BH429" s="2284"/>
      <c r="BI429" s="2284"/>
      <c r="BJ429" s="2284"/>
      <c r="BK429" s="2284"/>
      <c r="BL429" s="2284"/>
    </row>
    <row r="430" spans="8:64" ht="17.649999999999999" customHeight="1" x14ac:dyDescent="0.2">
      <c r="H430" s="2280" t="s">
        <v>1708</v>
      </c>
      <c r="I430" s="2280"/>
      <c r="J430" s="2280"/>
      <c r="K430" s="2280"/>
      <c r="L430" s="2280"/>
      <c r="M430" s="2280"/>
      <c r="N430" s="2280"/>
      <c r="O430" s="2280"/>
      <c r="P430" s="2280"/>
      <c r="Q430" s="2280"/>
      <c r="R430" s="2280"/>
      <c r="S430" s="2280"/>
      <c r="T430" s="2280"/>
      <c r="U430" s="2280"/>
      <c r="V430" s="2280"/>
      <c r="W430" s="2280"/>
      <c r="X430" s="2280"/>
      <c r="Y430" s="2280"/>
      <c r="Z430" s="2280"/>
      <c r="AA430" s="2280"/>
      <c r="AB430" s="2280"/>
      <c r="AC430" s="2280"/>
      <c r="AD430" s="2280"/>
      <c r="AE430" s="2280"/>
      <c r="AF430" s="2280"/>
      <c r="AG430" s="2280"/>
      <c r="AH430" s="2280"/>
      <c r="AI430" s="2280"/>
      <c r="AJ430" s="2280"/>
      <c r="AK430" s="2280"/>
      <c r="AL430" s="2280"/>
      <c r="AM430" s="2280"/>
      <c r="AN430" s="2281">
        <v>0</v>
      </c>
      <c r="AO430" s="2281"/>
      <c r="AP430" s="2281"/>
      <c r="AQ430" s="2281"/>
      <c r="AR430" s="2281"/>
      <c r="AS430" s="2281"/>
      <c r="AT430" s="2281"/>
      <c r="AU430" s="2281"/>
      <c r="AV430" s="2281"/>
      <c r="AW430" s="2281"/>
      <c r="AX430" s="2281"/>
      <c r="AY430" s="2281"/>
      <c r="AZ430" s="2281"/>
      <c r="BA430" s="2281"/>
      <c r="BB430" s="2281"/>
      <c r="BC430" s="2281">
        <v>0</v>
      </c>
      <c r="BD430" s="2281"/>
      <c r="BE430" s="2281"/>
      <c r="BF430" s="2281"/>
      <c r="BG430" s="2281"/>
      <c r="BH430" s="2281"/>
      <c r="BI430" s="2281"/>
      <c r="BJ430" s="2281"/>
      <c r="BK430" s="2281"/>
      <c r="BL430" s="2281"/>
    </row>
    <row r="431" spans="8:64" ht="17.649999999999999" customHeight="1" x14ac:dyDescent="0.2">
      <c r="H431" s="2280" t="s">
        <v>1823</v>
      </c>
      <c r="I431" s="2280"/>
      <c r="J431" s="2280"/>
      <c r="K431" s="2280"/>
      <c r="L431" s="2280"/>
      <c r="M431" s="2280"/>
      <c r="N431" s="2280"/>
      <c r="O431" s="2280"/>
      <c r="P431" s="2280"/>
      <c r="Q431" s="2280"/>
      <c r="R431" s="2280"/>
      <c r="S431" s="2280"/>
      <c r="T431" s="2280"/>
      <c r="U431" s="2280"/>
      <c r="V431" s="2280"/>
      <c r="W431" s="2280"/>
      <c r="X431" s="2280"/>
      <c r="Y431" s="2280"/>
      <c r="Z431" s="2280"/>
      <c r="AA431" s="2280"/>
      <c r="AB431" s="2280"/>
      <c r="AC431" s="2280"/>
      <c r="AD431" s="2280"/>
      <c r="AE431" s="2280"/>
      <c r="AF431" s="2280"/>
      <c r="AG431" s="2280"/>
      <c r="AH431" s="2280"/>
      <c r="AI431" s="2280"/>
      <c r="AJ431" s="2280"/>
      <c r="AK431" s="2280"/>
      <c r="AL431" s="2280"/>
      <c r="AM431" s="2280"/>
      <c r="AN431" s="2281">
        <v>0</v>
      </c>
      <c r="AO431" s="2281"/>
      <c r="AP431" s="2281"/>
      <c r="AQ431" s="2281"/>
      <c r="AR431" s="2281"/>
      <c r="AS431" s="2281"/>
      <c r="AT431" s="2281"/>
      <c r="AU431" s="2281"/>
      <c r="AV431" s="2281"/>
      <c r="AW431" s="2281"/>
      <c r="AX431" s="2281"/>
      <c r="AY431" s="2281"/>
      <c r="AZ431" s="2281"/>
      <c r="BA431" s="2281"/>
      <c r="BB431" s="2281"/>
      <c r="BC431" s="2281">
        <v>0</v>
      </c>
      <c r="BD431" s="2281"/>
      <c r="BE431" s="2281"/>
      <c r="BF431" s="2281"/>
      <c r="BG431" s="2281"/>
      <c r="BH431" s="2281"/>
      <c r="BI431" s="2281"/>
      <c r="BJ431" s="2281"/>
      <c r="BK431" s="2281"/>
      <c r="BL431" s="2281"/>
    </row>
    <row r="432" spans="8:64" ht="16.899999999999999" customHeight="1" x14ac:dyDescent="0.2">
      <c r="H432" s="2280" t="s">
        <v>1824</v>
      </c>
      <c r="I432" s="2280"/>
      <c r="J432" s="2280"/>
      <c r="K432" s="2280"/>
      <c r="L432" s="2280"/>
      <c r="M432" s="2280"/>
      <c r="N432" s="2280"/>
      <c r="O432" s="2280"/>
      <c r="P432" s="2280"/>
      <c r="Q432" s="2280"/>
      <c r="R432" s="2280"/>
      <c r="S432" s="2280"/>
      <c r="T432" s="2280"/>
      <c r="U432" s="2280"/>
      <c r="V432" s="2280"/>
      <c r="W432" s="2280"/>
      <c r="X432" s="2280"/>
      <c r="Y432" s="2280"/>
      <c r="Z432" s="2280"/>
      <c r="AA432" s="2280"/>
      <c r="AB432" s="2280"/>
      <c r="AC432" s="2280"/>
      <c r="AD432" s="2280"/>
      <c r="AE432" s="2280"/>
      <c r="AF432" s="2280"/>
      <c r="AG432" s="2280"/>
      <c r="AH432" s="2280"/>
      <c r="AI432" s="2280"/>
      <c r="AJ432" s="2280"/>
      <c r="AK432" s="2280"/>
      <c r="AL432" s="2280"/>
      <c r="AM432" s="2280"/>
      <c r="AN432" s="2281">
        <v>0</v>
      </c>
      <c r="AO432" s="2281"/>
      <c r="AP432" s="2281"/>
      <c r="AQ432" s="2281"/>
      <c r="AR432" s="2281"/>
      <c r="AS432" s="2281"/>
      <c r="AT432" s="2281"/>
      <c r="AU432" s="2281"/>
      <c r="AV432" s="2281"/>
      <c r="AW432" s="2281"/>
      <c r="AX432" s="2281"/>
      <c r="AY432" s="2281"/>
      <c r="AZ432" s="2281"/>
      <c r="BA432" s="2281"/>
      <c r="BB432" s="2281"/>
      <c r="BC432" s="2281">
        <v>0</v>
      </c>
      <c r="BD432" s="2281"/>
      <c r="BE432" s="2281"/>
      <c r="BF432" s="2281"/>
      <c r="BG432" s="2281"/>
      <c r="BH432" s="2281"/>
      <c r="BI432" s="2281"/>
      <c r="BJ432" s="2281"/>
      <c r="BK432" s="2281"/>
      <c r="BL432" s="2281"/>
    </row>
    <row r="433" spans="8:64" ht="17.649999999999999" customHeight="1" x14ac:dyDescent="0.2">
      <c r="H433" s="2280" t="s">
        <v>1825</v>
      </c>
      <c r="I433" s="2280"/>
      <c r="J433" s="2280"/>
      <c r="K433" s="2280"/>
      <c r="L433" s="2280"/>
      <c r="M433" s="2280"/>
      <c r="N433" s="2280"/>
      <c r="O433" s="2280"/>
      <c r="P433" s="2280"/>
      <c r="Q433" s="2280"/>
      <c r="R433" s="2280"/>
      <c r="S433" s="2280"/>
      <c r="T433" s="2280"/>
      <c r="U433" s="2280"/>
      <c r="V433" s="2280"/>
      <c r="W433" s="2280"/>
      <c r="X433" s="2280"/>
      <c r="Y433" s="2280"/>
      <c r="Z433" s="2280"/>
      <c r="AA433" s="2280"/>
      <c r="AB433" s="2280"/>
      <c r="AC433" s="2280"/>
      <c r="AD433" s="2280"/>
      <c r="AE433" s="2280"/>
      <c r="AF433" s="2280"/>
      <c r="AG433" s="2280"/>
      <c r="AH433" s="2280"/>
      <c r="AI433" s="2280"/>
      <c r="AJ433" s="2280"/>
      <c r="AK433" s="2280"/>
      <c r="AL433" s="2280"/>
      <c r="AM433" s="2280"/>
      <c r="AN433" s="2281">
        <v>0</v>
      </c>
      <c r="AO433" s="2281"/>
      <c r="AP433" s="2281"/>
      <c r="AQ433" s="2281"/>
      <c r="AR433" s="2281"/>
      <c r="AS433" s="2281"/>
      <c r="AT433" s="2281"/>
      <c r="AU433" s="2281"/>
      <c r="AV433" s="2281"/>
      <c r="AW433" s="2281"/>
      <c r="AX433" s="2281"/>
      <c r="AY433" s="2281"/>
      <c r="AZ433" s="2281"/>
      <c r="BA433" s="2281"/>
      <c r="BB433" s="2281"/>
      <c r="BC433" s="2281">
        <v>0</v>
      </c>
      <c r="BD433" s="2281"/>
      <c r="BE433" s="2281"/>
      <c r="BF433" s="2281"/>
      <c r="BG433" s="2281"/>
      <c r="BH433" s="2281"/>
      <c r="BI433" s="2281"/>
      <c r="BJ433" s="2281"/>
      <c r="BK433" s="2281"/>
      <c r="BL433" s="2281"/>
    </row>
    <row r="434" spans="8:64" ht="16.899999999999999" customHeight="1" x14ac:dyDescent="0.2">
      <c r="H434" s="2280" t="s">
        <v>1826</v>
      </c>
      <c r="I434" s="2280"/>
      <c r="J434" s="2280"/>
      <c r="K434" s="2280"/>
      <c r="L434" s="2280"/>
      <c r="M434" s="2280"/>
      <c r="N434" s="2280"/>
      <c r="O434" s="2280"/>
      <c r="P434" s="2280"/>
      <c r="Q434" s="2280"/>
      <c r="R434" s="2280"/>
      <c r="S434" s="2280"/>
      <c r="T434" s="2280"/>
      <c r="U434" s="2280"/>
      <c r="V434" s="2280"/>
      <c r="W434" s="2280"/>
      <c r="X434" s="2280"/>
      <c r="Y434" s="2280"/>
      <c r="Z434" s="2280"/>
      <c r="AA434" s="2280"/>
      <c r="AB434" s="2280"/>
      <c r="AC434" s="2280"/>
      <c r="AD434" s="2280"/>
      <c r="AE434" s="2280"/>
      <c r="AF434" s="2280"/>
      <c r="AG434" s="2280"/>
      <c r="AH434" s="2280"/>
      <c r="AI434" s="2280"/>
      <c r="AJ434" s="2280"/>
      <c r="AK434" s="2280"/>
      <c r="AL434" s="2280"/>
      <c r="AM434" s="2280"/>
      <c r="AN434" s="2281"/>
      <c r="AO434" s="2281"/>
      <c r="AP434" s="2281"/>
      <c r="AQ434" s="2281"/>
      <c r="AR434" s="2281"/>
      <c r="AS434" s="2281"/>
      <c r="AT434" s="2281"/>
      <c r="AU434" s="2281"/>
      <c r="AV434" s="2281"/>
      <c r="AW434" s="2281"/>
      <c r="AX434" s="2281"/>
      <c r="AY434" s="2281"/>
      <c r="AZ434" s="2281"/>
      <c r="BA434" s="2281"/>
      <c r="BB434" s="2281"/>
      <c r="BC434" s="2281"/>
      <c r="BD434" s="2281"/>
      <c r="BE434" s="2281"/>
      <c r="BF434" s="2281"/>
      <c r="BG434" s="2281"/>
      <c r="BH434" s="2281"/>
      <c r="BI434" s="2281"/>
      <c r="BJ434" s="2281"/>
      <c r="BK434" s="2281"/>
      <c r="BL434" s="2281"/>
    </row>
    <row r="435" spans="8:64" ht="17.649999999999999" customHeight="1" x14ac:dyDescent="0.2">
      <c r="H435" s="2280" t="s">
        <v>1716</v>
      </c>
      <c r="I435" s="2280"/>
      <c r="J435" s="2280"/>
      <c r="K435" s="2280"/>
      <c r="L435" s="2280"/>
      <c r="M435" s="2280"/>
      <c r="N435" s="2280"/>
      <c r="O435" s="2280"/>
      <c r="P435" s="2280"/>
      <c r="Q435" s="2280"/>
      <c r="R435" s="2280"/>
      <c r="S435" s="2280"/>
      <c r="T435" s="2280"/>
      <c r="U435" s="2280"/>
      <c r="V435" s="2280"/>
      <c r="W435" s="2280"/>
      <c r="X435" s="2280"/>
      <c r="Y435" s="2280"/>
      <c r="Z435" s="2280"/>
      <c r="AA435" s="2280"/>
      <c r="AB435" s="2280"/>
      <c r="AC435" s="2280"/>
      <c r="AD435" s="2280"/>
      <c r="AE435" s="2280"/>
      <c r="AF435" s="2280"/>
      <c r="AG435" s="2280"/>
      <c r="AH435" s="2280"/>
      <c r="AI435" s="2280"/>
      <c r="AJ435" s="2280"/>
      <c r="AK435" s="2280"/>
      <c r="AL435" s="2280"/>
      <c r="AM435" s="2280"/>
      <c r="AN435" s="2281">
        <v>0</v>
      </c>
      <c r="AO435" s="2281"/>
      <c r="AP435" s="2281"/>
      <c r="AQ435" s="2281"/>
      <c r="AR435" s="2281"/>
      <c r="AS435" s="2281"/>
      <c r="AT435" s="2281"/>
      <c r="AU435" s="2281"/>
      <c r="AV435" s="2281"/>
      <c r="AW435" s="2281"/>
      <c r="AX435" s="2281"/>
      <c r="AY435" s="2281"/>
      <c r="AZ435" s="2281"/>
      <c r="BA435" s="2281"/>
      <c r="BB435" s="2281"/>
      <c r="BC435" s="2281">
        <v>0</v>
      </c>
      <c r="BD435" s="2281"/>
      <c r="BE435" s="2281"/>
      <c r="BF435" s="2281"/>
      <c r="BG435" s="2281"/>
      <c r="BH435" s="2281"/>
      <c r="BI435" s="2281"/>
      <c r="BJ435" s="2281"/>
      <c r="BK435" s="2281"/>
      <c r="BL435" s="2281"/>
    </row>
    <row r="436" spans="8:64" ht="17.649999999999999" customHeight="1" x14ac:dyDescent="0.2">
      <c r="H436" s="2280" t="s">
        <v>1827</v>
      </c>
      <c r="I436" s="2280"/>
      <c r="J436" s="2280"/>
      <c r="K436" s="2280"/>
      <c r="L436" s="2280"/>
      <c r="M436" s="2280"/>
      <c r="N436" s="2280"/>
      <c r="O436" s="2280"/>
      <c r="P436" s="2280"/>
      <c r="Q436" s="2280"/>
      <c r="R436" s="2280"/>
      <c r="S436" s="2280"/>
      <c r="T436" s="2280"/>
      <c r="U436" s="2280"/>
      <c r="V436" s="2280"/>
      <c r="W436" s="2280"/>
      <c r="X436" s="2280"/>
      <c r="Y436" s="2280"/>
      <c r="Z436" s="2280"/>
      <c r="AA436" s="2280"/>
      <c r="AB436" s="2280"/>
      <c r="AC436" s="2280"/>
      <c r="AD436" s="2280"/>
      <c r="AE436" s="2280"/>
      <c r="AF436" s="2280"/>
      <c r="AG436" s="2280"/>
      <c r="AH436" s="2280"/>
      <c r="AI436" s="2280"/>
      <c r="AJ436" s="2280"/>
      <c r="AK436" s="2280"/>
      <c r="AL436" s="2280"/>
      <c r="AM436" s="2280"/>
      <c r="AN436" s="2281">
        <v>0</v>
      </c>
      <c r="AO436" s="2281"/>
      <c r="AP436" s="2281"/>
      <c r="AQ436" s="2281"/>
      <c r="AR436" s="2281"/>
      <c r="AS436" s="2281"/>
      <c r="AT436" s="2281"/>
      <c r="AU436" s="2281"/>
      <c r="AV436" s="2281"/>
      <c r="AW436" s="2281"/>
      <c r="AX436" s="2281"/>
      <c r="AY436" s="2281"/>
      <c r="AZ436" s="2281"/>
      <c r="BA436" s="2281"/>
      <c r="BB436" s="2281"/>
      <c r="BC436" s="2281">
        <v>0</v>
      </c>
      <c r="BD436" s="2281"/>
      <c r="BE436" s="2281"/>
      <c r="BF436" s="2281"/>
      <c r="BG436" s="2281"/>
      <c r="BH436" s="2281"/>
      <c r="BI436" s="2281"/>
      <c r="BJ436" s="2281"/>
      <c r="BK436" s="2281"/>
      <c r="BL436" s="2281"/>
    </row>
    <row r="437" spans="8:64" ht="16.899999999999999" customHeight="1" x14ac:dyDescent="0.2">
      <c r="H437" s="2280" t="s">
        <v>1828</v>
      </c>
      <c r="I437" s="2280"/>
      <c r="J437" s="2280"/>
      <c r="K437" s="2280"/>
      <c r="L437" s="2280"/>
      <c r="M437" s="2280"/>
      <c r="N437" s="2280"/>
      <c r="O437" s="2280"/>
      <c r="P437" s="2280"/>
      <c r="Q437" s="2280"/>
      <c r="R437" s="2280"/>
      <c r="S437" s="2280"/>
      <c r="T437" s="2280"/>
      <c r="U437" s="2280"/>
      <c r="V437" s="2280"/>
      <c r="W437" s="2280"/>
      <c r="X437" s="2280"/>
      <c r="Y437" s="2280"/>
      <c r="Z437" s="2280"/>
      <c r="AA437" s="2280"/>
      <c r="AB437" s="2280"/>
      <c r="AC437" s="2280"/>
      <c r="AD437" s="2280"/>
      <c r="AE437" s="2280"/>
      <c r="AF437" s="2280"/>
      <c r="AG437" s="2280"/>
      <c r="AH437" s="2280"/>
      <c r="AI437" s="2280"/>
      <c r="AJ437" s="2280"/>
      <c r="AK437" s="2280"/>
      <c r="AL437" s="2280"/>
      <c r="AM437" s="2280"/>
      <c r="AN437" s="2281">
        <v>0</v>
      </c>
      <c r="AO437" s="2281"/>
      <c r="AP437" s="2281"/>
      <c r="AQ437" s="2281"/>
      <c r="AR437" s="2281"/>
      <c r="AS437" s="2281"/>
      <c r="AT437" s="2281"/>
      <c r="AU437" s="2281"/>
      <c r="AV437" s="2281"/>
      <c r="AW437" s="2281"/>
      <c r="AX437" s="2281"/>
      <c r="AY437" s="2281"/>
      <c r="AZ437" s="2281"/>
      <c r="BA437" s="2281"/>
      <c r="BB437" s="2281"/>
      <c r="BC437" s="2281">
        <v>0</v>
      </c>
      <c r="BD437" s="2281"/>
      <c r="BE437" s="2281"/>
      <c r="BF437" s="2281"/>
      <c r="BG437" s="2281"/>
      <c r="BH437" s="2281"/>
      <c r="BI437" s="2281"/>
      <c r="BJ437" s="2281"/>
      <c r="BK437" s="2281"/>
      <c r="BL437" s="2281"/>
    </row>
    <row r="438" spans="8:64" ht="17.649999999999999" customHeight="1" x14ac:dyDescent="0.2">
      <c r="H438" s="2282" t="s">
        <v>1829</v>
      </c>
      <c r="I438" s="2282"/>
      <c r="J438" s="2282"/>
      <c r="K438" s="2282"/>
      <c r="L438" s="2282"/>
      <c r="M438" s="2282"/>
      <c r="N438" s="2282"/>
      <c r="O438" s="2282"/>
      <c r="P438" s="2282"/>
      <c r="Q438" s="2282"/>
      <c r="R438" s="2282"/>
      <c r="S438" s="2282"/>
      <c r="T438" s="2282"/>
      <c r="U438" s="2282"/>
      <c r="V438" s="2282"/>
      <c r="W438" s="2282"/>
      <c r="X438" s="2282"/>
      <c r="Y438" s="2282"/>
      <c r="Z438" s="2282"/>
      <c r="AA438" s="2282"/>
      <c r="AB438" s="2282"/>
      <c r="AC438" s="2282"/>
      <c r="AD438" s="2282"/>
      <c r="AE438" s="2282"/>
      <c r="AF438" s="2282"/>
      <c r="AG438" s="2282"/>
      <c r="AH438" s="2282"/>
      <c r="AI438" s="2282"/>
      <c r="AJ438" s="2282"/>
      <c r="AK438" s="2282"/>
      <c r="AL438" s="2282"/>
      <c r="AM438" s="2282"/>
      <c r="AN438" s="2283">
        <v>0</v>
      </c>
      <c r="AO438" s="2283"/>
      <c r="AP438" s="2283"/>
      <c r="AQ438" s="2283"/>
      <c r="AR438" s="2283"/>
      <c r="AS438" s="2283"/>
      <c r="AT438" s="2283"/>
      <c r="AU438" s="2283"/>
      <c r="AV438" s="2283"/>
      <c r="AW438" s="2283"/>
      <c r="AX438" s="2283"/>
      <c r="AY438" s="2283"/>
      <c r="AZ438" s="2283"/>
      <c r="BA438" s="2283"/>
      <c r="BB438" s="2283"/>
      <c r="BC438" s="2283">
        <v>0</v>
      </c>
      <c r="BD438" s="2283"/>
      <c r="BE438" s="2283"/>
      <c r="BF438" s="2283"/>
      <c r="BG438" s="2283"/>
      <c r="BH438" s="2283"/>
      <c r="BI438" s="2283"/>
      <c r="BJ438" s="2283"/>
      <c r="BK438" s="2283"/>
      <c r="BL438" s="2283"/>
    </row>
    <row r="439" spans="8:64" ht="17.649999999999999" customHeight="1" x14ac:dyDescent="0.2">
      <c r="H439" s="2289" t="s">
        <v>513</v>
      </c>
      <c r="I439" s="2289"/>
      <c r="J439" s="2289"/>
      <c r="K439" s="2289"/>
      <c r="L439" s="2289"/>
      <c r="M439" s="2289"/>
      <c r="N439" s="2289"/>
      <c r="O439" s="2289"/>
      <c r="P439" s="2289"/>
      <c r="Q439" s="2289"/>
      <c r="R439" s="2289"/>
      <c r="S439" s="2289"/>
      <c r="T439" s="2289"/>
      <c r="U439" s="2289"/>
      <c r="V439" s="2289"/>
      <c r="W439" s="2289"/>
      <c r="X439" s="2289"/>
      <c r="Y439" s="2289"/>
      <c r="Z439" s="2289"/>
      <c r="AA439" s="2289"/>
      <c r="AB439" s="2289"/>
      <c r="AC439" s="2289"/>
      <c r="AD439" s="2289"/>
      <c r="AE439" s="2289"/>
      <c r="AF439" s="2289"/>
      <c r="AG439" s="2289"/>
      <c r="AH439" s="2289"/>
      <c r="AI439" s="2289"/>
      <c r="AJ439" s="2289"/>
      <c r="AK439" s="2289"/>
      <c r="AL439" s="2289"/>
      <c r="AM439" s="2289"/>
      <c r="AN439" s="2287">
        <f>SUM(AN430:BB438)</f>
        <v>0</v>
      </c>
      <c r="AO439" s="2287"/>
      <c r="AP439" s="2287"/>
      <c r="AQ439" s="2287"/>
      <c r="AR439" s="2287"/>
      <c r="AS439" s="2287"/>
      <c r="AT439" s="2287"/>
      <c r="AU439" s="2287"/>
      <c r="AV439" s="2287"/>
      <c r="AW439" s="2287"/>
      <c r="AX439" s="2287"/>
      <c r="AY439" s="2287"/>
      <c r="AZ439" s="2287"/>
      <c r="BA439" s="2287"/>
      <c r="BB439" s="2287"/>
      <c r="BC439" s="2287">
        <f>SUM(BC430:BL438)</f>
        <v>0</v>
      </c>
      <c r="BD439" s="2287"/>
      <c r="BE439" s="2287"/>
      <c r="BF439" s="2287"/>
      <c r="BG439" s="2287"/>
      <c r="BH439" s="2287"/>
      <c r="BI439" s="2287"/>
      <c r="BJ439" s="2287"/>
      <c r="BK439" s="2287"/>
      <c r="BL439" s="2287"/>
    </row>
    <row r="440" spans="8:64" ht="8.1" customHeight="1" x14ac:dyDescent="0.2">
      <c r="H440" s="1326"/>
      <c r="I440" s="1326"/>
      <c r="J440" s="1326"/>
      <c r="K440" s="1326"/>
      <c r="L440" s="1326"/>
      <c r="M440" s="1326"/>
      <c r="N440" s="1326"/>
      <c r="O440" s="1326"/>
      <c r="P440" s="1326"/>
      <c r="Q440" s="1326"/>
      <c r="R440" s="1326"/>
      <c r="S440" s="1326"/>
      <c r="T440" s="1326"/>
      <c r="U440" s="1326"/>
      <c r="V440" s="1326"/>
      <c r="W440" s="1326"/>
      <c r="X440" s="1326"/>
      <c r="Y440" s="1326"/>
      <c r="Z440" s="1326"/>
      <c r="AA440" s="1326"/>
      <c r="AB440" s="1326"/>
      <c r="AC440" s="1326"/>
      <c r="AD440" s="1326"/>
      <c r="AE440" s="1326"/>
      <c r="AF440" s="1326"/>
      <c r="AG440" s="1326"/>
      <c r="AH440" s="1326"/>
      <c r="AI440" s="1326"/>
      <c r="AJ440" s="1326"/>
      <c r="AK440" s="1326"/>
      <c r="AL440" s="1326"/>
      <c r="AM440" s="1326"/>
      <c r="AN440" s="1326"/>
      <c r="AO440" s="1326"/>
      <c r="AP440" s="1326"/>
      <c r="AQ440" s="1326"/>
      <c r="AR440" s="1326"/>
      <c r="AS440" s="1326"/>
      <c r="AT440" s="1326"/>
      <c r="AU440" s="1326"/>
      <c r="AV440" s="1326"/>
      <c r="AW440" s="1326"/>
      <c r="AX440" s="1326"/>
      <c r="AY440" s="1326"/>
      <c r="AZ440" s="1326"/>
      <c r="BA440" s="1326"/>
      <c r="BB440" s="1326"/>
      <c r="BC440" s="1326"/>
      <c r="BD440" s="1326"/>
      <c r="BE440" s="1326"/>
      <c r="BF440" s="1326"/>
      <c r="BG440" s="1326"/>
      <c r="BH440" s="1326"/>
      <c r="BI440" s="1326"/>
      <c r="BJ440" s="1326"/>
      <c r="BK440" s="1326"/>
      <c r="BL440" s="1326"/>
    </row>
    <row r="441" spans="8:64" ht="17.649999999999999" customHeight="1" x14ac:dyDescent="0.2">
      <c r="H441" s="2300" t="s">
        <v>1830</v>
      </c>
      <c r="I441" s="2300"/>
      <c r="J441" s="2300"/>
      <c r="K441" s="2300"/>
      <c r="L441" s="2300"/>
      <c r="M441" s="2300"/>
      <c r="N441" s="2300"/>
      <c r="O441" s="2300"/>
      <c r="P441" s="2300"/>
      <c r="Q441" s="2300"/>
      <c r="R441" s="2300"/>
      <c r="S441" s="2300"/>
      <c r="T441" s="2300"/>
      <c r="U441" s="2300"/>
      <c r="V441" s="2300"/>
      <c r="W441" s="2300"/>
      <c r="X441" s="2300"/>
      <c r="Y441" s="2300"/>
      <c r="Z441" s="2300"/>
      <c r="AA441" s="2300"/>
      <c r="AB441" s="2300"/>
      <c r="AC441" s="2300"/>
      <c r="AD441" s="2300"/>
      <c r="AE441" s="2300"/>
      <c r="AF441" s="2300"/>
      <c r="AG441" s="2300"/>
      <c r="AH441" s="2300"/>
      <c r="AI441" s="2300"/>
      <c r="AJ441" s="2300"/>
      <c r="AK441" s="2300"/>
      <c r="AL441" s="2300"/>
      <c r="AM441" s="2300"/>
      <c r="AN441" s="2300"/>
      <c r="AO441" s="2300"/>
      <c r="AP441" s="2300"/>
      <c r="AQ441" s="2300"/>
      <c r="AR441" s="2300"/>
      <c r="AS441" s="2300"/>
      <c r="AT441" s="2300"/>
      <c r="AU441" s="2300"/>
      <c r="AV441" s="2300"/>
      <c r="AW441" s="2300"/>
      <c r="AX441" s="2300"/>
      <c r="AY441" s="2300"/>
      <c r="AZ441" s="2300"/>
      <c r="BA441" s="2300"/>
      <c r="BB441" s="2300"/>
      <c r="BC441" s="2300"/>
      <c r="BD441" s="2300"/>
      <c r="BE441" s="2300"/>
      <c r="BF441" s="2300"/>
      <c r="BG441" s="2300"/>
      <c r="BH441" s="2300"/>
      <c r="BI441" s="2300"/>
      <c r="BJ441" s="2300"/>
      <c r="BK441" s="2300"/>
      <c r="BL441" s="2300"/>
    </row>
    <row r="442" spans="8:64" ht="17.649999999999999" customHeight="1" x14ac:dyDescent="0.2">
      <c r="H442" s="2284" t="s">
        <v>48</v>
      </c>
      <c r="I442" s="2284"/>
      <c r="J442" s="2284"/>
      <c r="K442" s="2284"/>
      <c r="L442" s="2284"/>
      <c r="M442" s="2284"/>
      <c r="N442" s="2284"/>
      <c r="O442" s="2284"/>
      <c r="P442" s="2284"/>
      <c r="Q442" s="2284"/>
      <c r="R442" s="2284"/>
      <c r="S442" s="2284"/>
      <c r="T442" s="2284"/>
      <c r="U442" s="2284"/>
      <c r="V442" s="2284"/>
      <c r="W442" s="2284"/>
      <c r="X442" s="2284"/>
      <c r="Y442" s="2284"/>
      <c r="Z442" s="2284"/>
      <c r="AA442" s="2284"/>
      <c r="AB442" s="2284"/>
      <c r="AC442" s="2284"/>
      <c r="AD442" s="2284"/>
      <c r="AE442" s="2284"/>
      <c r="AF442" s="2284"/>
      <c r="AG442" s="2284"/>
      <c r="AH442" s="2284"/>
      <c r="AI442" s="2284"/>
      <c r="AJ442" s="2284"/>
      <c r="AK442" s="2284"/>
      <c r="AL442" s="2284"/>
      <c r="AM442" s="2284"/>
      <c r="AN442" s="2284" t="s">
        <v>548</v>
      </c>
      <c r="AO442" s="2284"/>
      <c r="AP442" s="2284"/>
      <c r="AQ442" s="2284"/>
      <c r="AR442" s="2284"/>
      <c r="AS442" s="2284"/>
      <c r="AT442" s="2284"/>
      <c r="AU442" s="2284"/>
      <c r="AV442" s="2284"/>
      <c r="AW442" s="2284"/>
      <c r="AX442" s="2284"/>
      <c r="AY442" s="2284"/>
      <c r="AZ442" s="2284"/>
      <c r="BA442" s="2284"/>
      <c r="BB442" s="2284"/>
      <c r="BC442" s="2284" t="s">
        <v>547</v>
      </c>
      <c r="BD442" s="2284"/>
      <c r="BE442" s="2284"/>
      <c r="BF442" s="2284"/>
      <c r="BG442" s="2284"/>
      <c r="BH442" s="2284"/>
      <c r="BI442" s="2284"/>
      <c r="BJ442" s="2284"/>
      <c r="BK442" s="2284"/>
      <c r="BL442" s="2284"/>
    </row>
    <row r="443" spans="8:64" ht="16.899999999999999" customHeight="1" x14ac:dyDescent="0.2">
      <c r="H443" s="2280" t="s">
        <v>1708</v>
      </c>
      <c r="I443" s="2280"/>
      <c r="J443" s="2280"/>
      <c r="K443" s="2280"/>
      <c r="L443" s="2280"/>
      <c r="M443" s="2280"/>
      <c r="N443" s="2280"/>
      <c r="O443" s="2280"/>
      <c r="P443" s="2280"/>
      <c r="Q443" s="2280"/>
      <c r="R443" s="2280"/>
      <c r="S443" s="2280"/>
      <c r="T443" s="2280"/>
      <c r="U443" s="2280"/>
      <c r="V443" s="2280"/>
      <c r="W443" s="2280"/>
      <c r="X443" s="2280"/>
      <c r="Y443" s="2280"/>
      <c r="Z443" s="2280"/>
      <c r="AA443" s="2280"/>
      <c r="AB443" s="2280"/>
      <c r="AC443" s="2280"/>
      <c r="AD443" s="2280"/>
      <c r="AE443" s="2280"/>
      <c r="AF443" s="2280"/>
      <c r="AG443" s="2280"/>
      <c r="AH443" s="2280"/>
      <c r="AI443" s="2280"/>
      <c r="AJ443" s="2280"/>
      <c r="AK443" s="2280"/>
      <c r="AL443" s="2280"/>
      <c r="AM443" s="2280"/>
      <c r="AN443" s="2281">
        <v>0</v>
      </c>
      <c r="AO443" s="2281"/>
      <c r="AP443" s="2281"/>
      <c r="AQ443" s="2281"/>
      <c r="AR443" s="2281"/>
      <c r="AS443" s="2281"/>
      <c r="AT443" s="2281"/>
      <c r="AU443" s="2281"/>
      <c r="AV443" s="2281"/>
      <c r="AW443" s="2281"/>
      <c r="AX443" s="2281"/>
      <c r="AY443" s="2281"/>
      <c r="AZ443" s="2281"/>
      <c r="BA443" s="2281"/>
      <c r="BB443" s="2281"/>
      <c r="BC443" s="2281">
        <v>0</v>
      </c>
      <c r="BD443" s="2281"/>
      <c r="BE443" s="2281"/>
      <c r="BF443" s="2281"/>
      <c r="BG443" s="2281"/>
      <c r="BH443" s="2281"/>
      <c r="BI443" s="2281"/>
      <c r="BJ443" s="2281"/>
      <c r="BK443" s="2281"/>
      <c r="BL443" s="2281"/>
    </row>
    <row r="444" spans="8:64" ht="17.649999999999999" customHeight="1" x14ac:dyDescent="0.2">
      <c r="H444" s="2280" t="s">
        <v>1831</v>
      </c>
      <c r="I444" s="2280"/>
      <c r="J444" s="2280"/>
      <c r="K444" s="2280"/>
      <c r="L444" s="2280"/>
      <c r="M444" s="2280"/>
      <c r="N444" s="2280"/>
      <c r="O444" s="2280"/>
      <c r="P444" s="2280"/>
      <c r="Q444" s="2280"/>
      <c r="R444" s="2280"/>
      <c r="S444" s="2280"/>
      <c r="T444" s="2280"/>
      <c r="U444" s="2280"/>
      <c r="V444" s="2280"/>
      <c r="W444" s="2280"/>
      <c r="X444" s="2280"/>
      <c r="Y444" s="2280"/>
      <c r="Z444" s="2280"/>
      <c r="AA444" s="2280"/>
      <c r="AB444" s="2280"/>
      <c r="AC444" s="2280"/>
      <c r="AD444" s="2280"/>
      <c r="AE444" s="2280"/>
      <c r="AF444" s="2280"/>
      <c r="AG444" s="2280"/>
      <c r="AH444" s="2280"/>
      <c r="AI444" s="2280"/>
      <c r="AJ444" s="2280"/>
      <c r="AK444" s="2280"/>
      <c r="AL444" s="2280"/>
      <c r="AM444" s="2280"/>
      <c r="AN444" s="2281">
        <v>0</v>
      </c>
      <c r="AO444" s="2281"/>
      <c r="AP444" s="2281"/>
      <c r="AQ444" s="2281"/>
      <c r="AR444" s="2281"/>
      <c r="AS444" s="2281"/>
      <c r="AT444" s="2281"/>
      <c r="AU444" s="2281"/>
      <c r="AV444" s="2281"/>
      <c r="AW444" s="2281"/>
      <c r="AX444" s="2281"/>
      <c r="AY444" s="2281"/>
      <c r="AZ444" s="2281"/>
      <c r="BA444" s="2281"/>
      <c r="BB444" s="2281"/>
      <c r="BC444" s="2281">
        <v>0</v>
      </c>
      <c r="BD444" s="2281"/>
      <c r="BE444" s="2281"/>
      <c r="BF444" s="2281"/>
      <c r="BG444" s="2281"/>
      <c r="BH444" s="2281"/>
      <c r="BI444" s="2281"/>
      <c r="BJ444" s="2281"/>
      <c r="BK444" s="2281"/>
      <c r="BL444" s="2281"/>
    </row>
    <row r="445" spans="8:64" ht="17.649999999999999" customHeight="1" x14ac:dyDescent="0.2">
      <c r="H445" s="2280" t="s">
        <v>1832</v>
      </c>
      <c r="I445" s="2280"/>
      <c r="J445" s="2280"/>
      <c r="K445" s="2280"/>
      <c r="L445" s="2280"/>
      <c r="M445" s="2280"/>
      <c r="N445" s="2280"/>
      <c r="O445" s="2280"/>
      <c r="P445" s="2280"/>
      <c r="Q445" s="2280"/>
      <c r="R445" s="2280"/>
      <c r="S445" s="2280"/>
      <c r="T445" s="2280"/>
      <c r="U445" s="2280"/>
      <c r="V445" s="2280"/>
      <c r="W445" s="2280"/>
      <c r="X445" s="2280"/>
      <c r="Y445" s="2280"/>
      <c r="Z445" s="2280"/>
      <c r="AA445" s="2280"/>
      <c r="AB445" s="2280"/>
      <c r="AC445" s="2280"/>
      <c r="AD445" s="2280"/>
      <c r="AE445" s="2280"/>
      <c r="AF445" s="2280"/>
      <c r="AG445" s="2280"/>
      <c r="AH445" s="2280"/>
      <c r="AI445" s="2280"/>
      <c r="AJ445" s="2280"/>
      <c r="AK445" s="2280"/>
      <c r="AL445" s="2280"/>
      <c r="AM445" s="2280"/>
      <c r="AN445" s="2281">
        <v>0</v>
      </c>
      <c r="AO445" s="2281"/>
      <c r="AP445" s="2281"/>
      <c r="AQ445" s="2281"/>
      <c r="AR445" s="2281"/>
      <c r="AS445" s="2281"/>
      <c r="AT445" s="2281"/>
      <c r="AU445" s="2281"/>
      <c r="AV445" s="2281"/>
      <c r="AW445" s="2281"/>
      <c r="AX445" s="2281"/>
      <c r="AY445" s="2281"/>
      <c r="AZ445" s="2281"/>
      <c r="BA445" s="2281"/>
      <c r="BB445" s="2281"/>
      <c r="BC445" s="2281">
        <v>0</v>
      </c>
      <c r="BD445" s="2281"/>
      <c r="BE445" s="2281"/>
      <c r="BF445" s="2281"/>
      <c r="BG445" s="2281"/>
      <c r="BH445" s="2281"/>
      <c r="BI445" s="2281"/>
      <c r="BJ445" s="2281"/>
      <c r="BK445" s="2281"/>
      <c r="BL445" s="2281"/>
    </row>
    <row r="446" spans="8:64" ht="16.899999999999999" customHeight="1" x14ac:dyDescent="0.2">
      <c r="H446" s="2280" t="s">
        <v>1833</v>
      </c>
      <c r="I446" s="2280"/>
      <c r="J446" s="2280"/>
      <c r="K446" s="2280"/>
      <c r="L446" s="2280"/>
      <c r="M446" s="2280"/>
      <c r="N446" s="2280"/>
      <c r="O446" s="2280"/>
      <c r="P446" s="2280"/>
      <c r="Q446" s="2280"/>
      <c r="R446" s="2280"/>
      <c r="S446" s="2280"/>
      <c r="T446" s="2280"/>
      <c r="U446" s="2280"/>
      <c r="V446" s="2280"/>
      <c r="W446" s="2280"/>
      <c r="X446" s="2280"/>
      <c r="Y446" s="2280"/>
      <c r="Z446" s="2280"/>
      <c r="AA446" s="2280"/>
      <c r="AB446" s="2280"/>
      <c r="AC446" s="2280"/>
      <c r="AD446" s="2280"/>
      <c r="AE446" s="2280"/>
      <c r="AF446" s="2280"/>
      <c r="AG446" s="2280"/>
      <c r="AH446" s="2280"/>
      <c r="AI446" s="2280"/>
      <c r="AJ446" s="2280"/>
      <c r="AK446" s="2280"/>
      <c r="AL446" s="2280"/>
      <c r="AM446" s="2280"/>
      <c r="AN446" s="2281">
        <v>0</v>
      </c>
      <c r="AO446" s="2281"/>
      <c r="AP446" s="2281"/>
      <c r="AQ446" s="2281"/>
      <c r="AR446" s="2281"/>
      <c r="AS446" s="2281"/>
      <c r="AT446" s="2281"/>
      <c r="AU446" s="2281"/>
      <c r="AV446" s="2281"/>
      <c r="AW446" s="2281"/>
      <c r="AX446" s="2281"/>
      <c r="AY446" s="2281"/>
      <c r="AZ446" s="2281"/>
      <c r="BA446" s="2281"/>
      <c r="BB446" s="2281"/>
      <c r="BC446" s="2281">
        <v>0</v>
      </c>
      <c r="BD446" s="2281"/>
      <c r="BE446" s="2281"/>
      <c r="BF446" s="2281"/>
      <c r="BG446" s="2281"/>
      <c r="BH446" s="2281"/>
      <c r="BI446" s="2281"/>
      <c r="BJ446" s="2281"/>
      <c r="BK446" s="2281"/>
      <c r="BL446" s="2281"/>
    </row>
    <row r="447" spans="8:64" ht="17.649999999999999" customHeight="1" x14ac:dyDescent="0.2">
      <c r="H447" s="2280" t="s">
        <v>1834</v>
      </c>
      <c r="I447" s="2280"/>
      <c r="J447" s="2280"/>
      <c r="K447" s="2280"/>
      <c r="L447" s="2280"/>
      <c r="M447" s="2280"/>
      <c r="N447" s="2280"/>
      <c r="O447" s="2280"/>
      <c r="P447" s="2280"/>
      <c r="Q447" s="2280"/>
      <c r="R447" s="2280"/>
      <c r="S447" s="2280"/>
      <c r="T447" s="2280"/>
      <c r="U447" s="2280"/>
      <c r="V447" s="2280"/>
      <c r="W447" s="2280"/>
      <c r="X447" s="2280"/>
      <c r="Y447" s="2280"/>
      <c r="Z447" s="2280"/>
      <c r="AA447" s="2280"/>
      <c r="AB447" s="2280"/>
      <c r="AC447" s="2280"/>
      <c r="AD447" s="2280"/>
      <c r="AE447" s="2280"/>
      <c r="AF447" s="2280"/>
      <c r="AG447" s="2280"/>
      <c r="AH447" s="2280"/>
      <c r="AI447" s="2280"/>
      <c r="AJ447" s="2280"/>
      <c r="AK447" s="2280"/>
      <c r="AL447" s="2280"/>
      <c r="AM447" s="2280"/>
      <c r="AN447" s="2281">
        <v>0</v>
      </c>
      <c r="AO447" s="2281"/>
      <c r="AP447" s="2281"/>
      <c r="AQ447" s="2281"/>
      <c r="AR447" s="2281"/>
      <c r="AS447" s="2281"/>
      <c r="AT447" s="2281"/>
      <c r="AU447" s="2281"/>
      <c r="AV447" s="2281"/>
      <c r="AW447" s="2281"/>
      <c r="AX447" s="2281"/>
      <c r="AY447" s="2281"/>
      <c r="AZ447" s="2281"/>
      <c r="BA447" s="2281"/>
      <c r="BB447" s="2281"/>
      <c r="BC447" s="2281">
        <v>0</v>
      </c>
      <c r="BD447" s="2281"/>
      <c r="BE447" s="2281"/>
      <c r="BF447" s="2281"/>
      <c r="BG447" s="2281"/>
      <c r="BH447" s="2281"/>
      <c r="BI447" s="2281"/>
      <c r="BJ447" s="2281"/>
      <c r="BK447" s="2281"/>
      <c r="BL447" s="2281"/>
    </row>
    <row r="448" spans="8:64" ht="16.899999999999999" customHeight="1" x14ac:dyDescent="0.2">
      <c r="H448" s="2280" t="s">
        <v>1835</v>
      </c>
      <c r="I448" s="2280"/>
      <c r="J448" s="2280"/>
      <c r="K448" s="2280"/>
      <c r="L448" s="2280"/>
      <c r="M448" s="2280"/>
      <c r="N448" s="2280"/>
      <c r="O448" s="2280"/>
      <c r="P448" s="2280"/>
      <c r="Q448" s="2280"/>
      <c r="R448" s="2280"/>
      <c r="S448" s="2280"/>
      <c r="T448" s="2280"/>
      <c r="U448" s="2280"/>
      <c r="V448" s="2280"/>
      <c r="W448" s="2280"/>
      <c r="X448" s="2280"/>
      <c r="Y448" s="2280"/>
      <c r="Z448" s="2280"/>
      <c r="AA448" s="2280"/>
      <c r="AB448" s="2280"/>
      <c r="AC448" s="2280"/>
      <c r="AD448" s="2280"/>
      <c r="AE448" s="2280"/>
      <c r="AF448" s="2280"/>
      <c r="AG448" s="2280"/>
      <c r="AH448" s="2280"/>
      <c r="AI448" s="2280"/>
      <c r="AJ448" s="2280"/>
      <c r="AK448" s="2280"/>
      <c r="AL448" s="2280"/>
      <c r="AM448" s="2280"/>
      <c r="AN448" s="2281">
        <v>0</v>
      </c>
      <c r="AO448" s="2281"/>
      <c r="AP448" s="2281"/>
      <c r="AQ448" s="2281"/>
      <c r="AR448" s="2281"/>
      <c r="AS448" s="2281"/>
      <c r="AT448" s="2281"/>
      <c r="AU448" s="2281"/>
      <c r="AV448" s="2281"/>
      <c r="AW448" s="2281"/>
      <c r="AX448" s="2281"/>
      <c r="AY448" s="2281"/>
      <c r="AZ448" s="2281"/>
      <c r="BA448" s="2281"/>
      <c r="BB448" s="2281"/>
      <c r="BC448" s="2281">
        <v>0</v>
      </c>
      <c r="BD448" s="2281"/>
      <c r="BE448" s="2281"/>
      <c r="BF448" s="2281"/>
      <c r="BG448" s="2281"/>
      <c r="BH448" s="2281"/>
      <c r="BI448" s="2281"/>
      <c r="BJ448" s="2281"/>
      <c r="BK448" s="2281"/>
      <c r="BL448" s="2281"/>
    </row>
    <row r="449" spans="8:65" ht="17.649999999999999" customHeight="1" x14ac:dyDescent="0.2">
      <c r="H449" s="2280" t="s">
        <v>1836</v>
      </c>
      <c r="I449" s="2280"/>
      <c r="J449" s="2280"/>
      <c r="K449" s="2280"/>
      <c r="L449" s="2280"/>
      <c r="M449" s="2280"/>
      <c r="N449" s="2280"/>
      <c r="O449" s="2280"/>
      <c r="P449" s="2280"/>
      <c r="Q449" s="2280"/>
      <c r="R449" s="2280"/>
      <c r="S449" s="2280"/>
      <c r="T449" s="2280"/>
      <c r="U449" s="2280"/>
      <c r="V449" s="2280"/>
      <c r="W449" s="2280"/>
      <c r="X449" s="2280"/>
      <c r="Y449" s="2280"/>
      <c r="Z449" s="2280"/>
      <c r="AA449" s="2280"/>
      <c r="AB449" s="2280"/>
      <c r="AC449" s="2280"/>
      <c r="AD449" s="2280"/>
      <c r="AE449" s="2280"/>
      <c r="AF449" s="2280"/>
      <c r="AG449" s="2280"/>
      <c r="AH449" s="2280"/>
      <c r="AI449" s="2280"/>
      <c r="AJ449" s="2280"/>
      <c r="AK449" s="2280"/>
      <c r="AL449" s="2280"/>
      <c r="AM449" s="2280"/>
      <c r="AN449" s="2281">
        <v>0</v>
      </c>
      <c r="AO449" s="2281"/>
      <c r="AP449" s="2281"/>
      <c r="AQ449" s="2281"/>
      <c r="AR449" s="2281"/>
      <c r="AS449" s="2281"/>
      <c r="AT449" s="2281"/>
      <c r="AU449" s="2281"/>
      <c r="AV449" s="2281"/>
      <c r="AW449" s="2281"/>
      <c r="AX449" s="2281"/>
      <c r="AY449" s="2281"/>
      <c r="AZ449" s="2281"/>
      <c r="BA449" s="2281"/>
      <c r="BB449" s="2281"/>
      <c r="BC449" s="2281">
        <v>0</v>
      </c>
      <c r="BD449" s="2281"/>
      <c r="BE449" s="2281"/>
      <c r="BF449" s="2281"/>
      <c r="BG449" s="2281"/>
      <c r="BH449" s="2281"/>
      <c r="BI449" s="2281"/>
      <c r="BJ449" s="2281"/>
      <c r="BK449" s="2281"/>
      <c r="BL449" s="2281"/>
    </row>
    <row r="450" spans="8:65" ht="17.649999999999999" customHeight="1" x14ac:dyDescent="0.2">
      <c r="H450" s="2280" t="s">
        <v>1837</v>
      </c>
      <c r="I450" s="2280"/>
      <c r="J450" s="2280"/>
      <c r="K450" s="2280"/>
      <c r="L450" s="2280"/>
      <c r="M450" s="2280"/>
      <c r="N450" s="2280"/>
      <c r="O450" s="2280"/>
      <c r="P450" s="2280"/>
      <c r="Q450" s="2280"/>
      <c r="R450" s="2280"/>
      <c r="S450" s="2280"/>
      <c r="T450" s="2280"/>
      <c r="U450" s="2280"/>
      <c r="V450" s="2280"/>
      <c r="W450" s="2280"/>
      <c r="X450" s="2280"/>
      <c r="Y450" s="2280"/>
      <c r="Z450" s="2280"/>
      <c r="AA450" s="2280"/>
      <c r="AB450" s="2280"/>
      <c r="AC450" s="2280"/>
      <c r="AD450" s="2280"/>
      <c r="AE450" s="2280"/>
      <c r="AF450" s="2280"/>
      <c r="AG450" s="2280"/>
      <c r="AH450" s="2280"/>
      <c r="AI450" s="2280"/>
      <c r="AJ450" s="2280"/>
      <c r="AK450" s="2280"/>
      <c r="AL450" s="2280"/>
      <c r="AM450" s="2280"/>
      <c r="AN450" s="2281">
        <v>0</v>
      </c>
      <c r="AO450" s="2281"/>
      <c r="AP450" s="2281"/>
      <c r="AQ450" s="2281"/>
      <c r="AR450" s="2281"/>
      <c r="AS450" s="2281"/>
      <c r="AT450" s="2281"/>
      <c r="AU450" s="2281"/>
      <c r="AV450" s="2281"/>
      <c r="AW450" s="2281"/>
      <c r="AX450" s="2281"/>
      <c r="AY450" s="2281"/>
      <c r="AZ450" s="2281"/>
      <c r="BA450" s="2281"/>
      <c r="BB450" s="2281"/>
      <c r="BC450" s="2281">
        <v>0</v>
      </c>
      <c r="BD450" s="2281"/>
      <c r="BE450" s="2281"/>
      <c r="BF450" s="2281"/>
      <c r="BG450" s="2281"/>
      <c r="BH450" s="2281"/>
      <c r="BI450" s="2281"/>
      <c r="BJ450" s="2281"/>
      <c r="BK450" s="2281"/>
      <c r="BL450" s="2281"/>
    </row>
    <row r="451" spans="8:65" ht="16.899999999999999" customHeight="1" x14ac:dyDescent="0.2">
      <c r="H451" s="2280" t="s">
        <v>1838</v>
      </c>
      <c r="I451" s="2280"/>
      <c r="J451" s="2280"/>
      <c r="K451" s="2280"/>
      <c r="L451" s="2280"/>
      <c r="M451" s="2280"/>
      <c r="N451" s="2280"/>
      <c r="O451" s="2280"/>
      <c r="P451" s="2280"/>
      <c r="Q451" s="2280"/>
      <c r="R451" s="2280"/>
      <c r="S451" s="2280"/>
      <c r="T451" s="2280"/>
      <c r="U451" s="2280"/>
      <c r="V451" s="2280"/>
      <c r="W451" s="2280"/>
      <c r="X451" s="2280"/>
      <c r="Y451" s="2280"/>
      <c r="Z451" s="2280"/>
      <c r="AA451" s="2280"/>
      <c r="AB451" s="2280"/>
      <c r="AC451" s="2280"/>
      <c r="AD451" s="2280"/>
      <c r="AE451" s="2280"/>
      <c r="AF451" s="2280"/>
      <c r="AG451" s="2280"/>
      <c r="AH451" s="2280"/>
      <c r="AI451" s="2280"/>
      <c r="AJ451" s="2280"/>
      <c r="AK451" s="2280"/>
      <c r="AL451" s="2280"/>
      <c r="AM451" s="2280"/>
      <c r="AN451" s="2281">
        <v>0</v>
      </c>
      <c r="AO451" s="2281"/>
      <c r="AP451" s="2281"/>
      <c r="AQ451" s="2281"/>
      <c r="AR451" s="2281"/>
      <c r="AS451" s="2281"/>
      <c r="AT451" s="2281"/>
      <c r="AU451" s="2281"/>
      <c r="AV451" s="2281"/>
      <c r="AW451" s="2281"/>
      <c r="AX451" s="2281"/>
      <c r="AY451" s="2281"/>
      <c r="AZ451" s="2281"/>
      <c r="BA451" s="2281"/>
      <c r="BB451" s="2281"/>
      <c r="BC451" s="2281">
        <v>0</v>
      </c>
      <c r="BD451" s="2281"/>
      <c r="BE451" s="2281"/>
      <c r="BF451" s="2281"/>
      <c r="BG451" s="2281"/>
      <c r="BH451" s="2281"/>
      <c r="BI451" s="2281"/>
      <c r="BJ451" s="2281"/>
      <c r="BK451" s="2281"/>
      <c r="BL451" s="2281"/>
    </row>
    <row r="452" spans="8:65" ht="17.649999999999999" customHeight="1" x14ac:dyDescent="0.2">
      <c r="H452" s="2282" t="s">
        <v>1839</v>
      </c>
      <c r="I452" s="2282"/>
      <c r="J452" s="2282"/>
      <c r="K452" s="2282"/>
      <c r="L452" s="2282"/>
      <c r="M452" s="2282"/>
      <c r="N452" s="2282"/>
      <c r="O452" s="2282"/>
      <c r="P452" s="2282"/>
      <c r="Q452" s="2282"/>
      <c r="R452" s="2282"/>
      <c r="S452" s="2282"/>
      <c r="T452" s="2282"/>
      <c r="U452" s="2282"/>
      <c r="V452" s="2282"/>
      <c r="W452" s="2282"/>
      <c r="X452" s="2282"/>
      <c r="Y452" s="2282"/>
      <c r="Z452" s="2282"/>
      <c r="AA452" s="2282"/>
      <c r="AB452" s="2282"/>
      <c r="AC452" s="2282"/>
      <c r="AD452" s="2282"/>
      <c r="AE452" s="2282"/>
      <c r="AF452" s="2282"/>
      <c r="AG452" s="2282"/>
      <c r="AH452" s="2282"/>
      <c r="AI452" s="2282"/>
      <c r="AJ452" s="2282"/>
      <c r="AK452" s="2282"/>
      <c r="AL452" s="2282"/>
      <c r="AM452" s="2282"/>
      <c r="AN452" s="2283"/>
      <c r="AO452" s="2283"/>
      <c r="AP452" s="2283"/>
      <c r="AQ452" s="2283"/>
      <c r="AR452" s="2283"/>
      <c r="AS452" s="2283"/>
      <c r="AT452" s="2283"/>
      <c r="AU452" s="2283"/>
      <c r="AV452" s="2283"/>
      <c r="AW452" s="2283"/>
      <c r="AX452" s="2283"/>
      <c r="AY452" s="2283"/>
      <c r="AZ452" s="2283"/>
      <c r="BA452" s="2283"/>
      <c r="BB452" s="2283"/>
      <c r="BC452" s="2283"/>
      <c r="BD452" s="2283"/>
      <c r="BE452" s="2283"/>
      <c r="BF452" s="2283"/>
      <c r="BG452" s="2283"/>
      <c r="BH452" s="2283"/>
      <c r="BI452" s="2283"/>
      <c r="BJ452" s="2283"/>
      <c r="BK452" s="2283"/>
      <c r="BL452" s="2283"/>
      <c r="BM452" s="1337"/>
    </row>
    <row r="453" spans="8:65" ht="16.899999999999999" customHeight="1" x14ac:dyDescent="0.2">
      <c r="H453" s="2284" t="s">
        <v>513</v>
      </c>
      <c r="I453" s="2284"/>
      <c r="J453" s="2284"/>
      <c r="K453" s="2284"/>
      <c r="L453" s="2284"/>
      <c r="M453" s="2284"/>
      <c r="N453" s="2284"/>
      <c r="O453" s="2284"/>
      <c r="P453" s="2284"/>
      <c r="Q453" s="2284"/>
      <c r="R453" s="2284"/>
      <c r="S453" s="2284"/>
      <c r="T453" s="2284"/>
      <c r="U453" s="2284"/>
      <c r="V453" s="2284"/>
      <c r="W453" s="2284"/>
      <c r="X453" s="2284"/>
      <c r="Y453" s="2284"/>
      <c r="Z453" s="2284"/>
      <c r="AA453" s="2284"/>
      <c r="AB453" s="2284"/>
      <c r="AC453" s="2284"/>
      <c r="AD453" s="2284"/>
      <c r="AE453" s="2284"/>
      <c r="AF453" s="2284"/>
      <c r="AG453" s="2284"/>
      <c r="AH453" s="2284"/>
      <c r="AI453" s="2284"/>
      <c r="AJ453" s="2284"/>
      <c r="AK453" s="2284"/>
      <c r="AL453" s="2284"/>
      <c r="AM453" s="2284"/>
      <c r="AN453" s="2299">
        <f>SUM(AN444:BB452)</f>
        <v>0</v>
      </c>
      <c r="AO453" s="2299"/>
      <c r="AP453" s="2299"/>
      <c r="AQ453" s="2299"/>
      <c r="AR453" s="2299"/>
      <c r="AS453" s="2299"/>
      <c r="AT453" s="2299"/>
      <c r="AU453" s="2299"/>
      <c r="AV453" s="2299"/>
      <c r="AW453" s="2299"/>
      <c r="AX453" s="2299"/>
      <c r="AY453" s="2299"/>
      <c r="AZ453" s="2299"/>
      <c r="BA453" s="2299"/>
      <c r="BB453" s="2299"/>
      <c r="BC453" s="2299">
        <f>SUM(BC444:BL452)</f>
        <v>0</v>
      </c>
      <c r="BD453" s="2299"/>
      <c r="BE453" s="2299"/>
      <c r="BF453" s="2299"/>
      <c r="BG453" s="2299"/>
      <c r="BH453" s="2299"/>
      <c r="BI453" s="2299"/>
      <c r="BJ453" s="2299"/>
      <c r="BK453" s="2299"/>
      <c r="BL453" s="2299"/>
    </row>
    <row r="454" spans="8:65" ht="17.649999999999999" customHeight="1" x14ac:dyDescent="0.2">
      <c r="H454" s="2280" t="s">
        <v>1792</v>
      </c>
      <c r="I454" s="2280"/>
      <c r="J454" s="2280"/>
      <c r="K454" s="2280"/>
      <c r="L454" s="2280"/>
      <c r="M454" s="2280"/>
      <c r="N454" s="2280"/>
      <c r="O454" s="2280"/>
      <c r="P454" s="2280"/>
      <c r="Q454" s="2280"/>
      <c r="R454" s="2280"/>
      <c r="S454" s="2280"/>
      <c r="T454" s="2280"/>
      <c r="U454" s="2280"/>
      <c r="V454" s="2280"/>
      <c r="W454" s="2280"/>
      <c r="X454" s="2280"/>
      <c r="Y454" s="2280"/>
      <c r="Z454" s="2280"/>
      <c r="AA454" s="2280"/>
      <c r="AB454" s="2280"/>
      <c r="AC454" s="2280"/>
      <c r="AD454" s="2280"/>
      <c r="AE454" s="2280"/>
      <c r="AF454" s="2280"/>
      <c r="AG454" s="2280"/>
      <c r="AH454" s="2280"/>
      <c r="AI454" s="2280"/>
      <c r="AJ454" s="2280"/>
      <c r="AK454" s="2280"/>
      <c r="AL454" s="2280"/>
      <c r="AM454" s="2280"/>
      <c r="AN454" s="2281">
        <v>0</v>
      </c>
      <c r="AO454" s="2281"/>
      <c r="AP454" s="2281"/>
      <c r="AQ454" s="2281"/>
      <c r="AR454" s="2281"/>
      <c r="AS454" s="2281"/>
      <c r="AT454" s="2281"/>
      <c r="AU454" s="2281"/>
      <c r="AV454" s="2281"/>
      <c r="AW454" s="2281"/>
      <c r="AX454" s="2281"/>
      <c r="AY454" s="2281"/>
      <c r="AZ454" s="2281"/>
      <c r="BA454" s="2281"/>
      <c r="BB454" s="2281"/>
      <c r="BC454" s="2281">
        <v>0</v>
      </c>
      <c r="BD454" s="2281"/>
      <c r="BE454" s="2281"/>
      <c r="BF454" s="2281"/>
      <c r="BG454" s="2281"/>
      <c r="BH454" s="2281"/>
      <c r="BI454" s="2281"/>
      <c r="BJ454" s="2281"/>
      <c r="BK454" s="2281"/>
      <c r="BL454" s="2281"/>
    </row>
    <row r="455" spans="8:65" ht="17.649999999999999" customHeight="1" x14ac:dyDescent="0.2">
      <c r="H455" s="2280" t="s">
        <v>1840</v>
      </c>
      <c r="I455" s="2280"/>
      <c r="J455" s="2280"/>
      <c r="K455" s="2280"/>
      <c r="L455" s="2280"/>
      <c r="M455" s="2280"/>
      <c r="N455" s="2280"/>
      <c r="O455" s="2280"/>
      <c r="P455" s="2280"/>
      <c r="Q455" s="2280"/>
      <c r="R455" s="2280"/>
      <c r="S455" s="2280"/>
      <c r="T455" s="2280"/>
      <c r="U455" s="2280"/>
      <c r="V455" s="2280"/>
      <c r="W455" s="2280"/>
      <c r="X455" s="2280"/>
      <c r="Y455" s="2280"/>
      <c r="Z455" s="2280"/>
      <c r="AA455" s="2280"/>
      <c r="AB455" s="2280"/>
      <c r="AC455" s="2280"/>
      <c r="AD455" s="2280"/>
      <c r="AE455" s="2280"/>
      <c r="AF455" s="2280"/>
      <c r="AG455" s="2280"/>
      <c r="AH455" s="2280"/>
      <c r="AI455" s="2280"/>
      <c r="AJ455" s="2280"/>
      <c r="AK455" s="2280"/>
      <c r="AL455" s="2280"/>
      <c r="AM455" s="2280"/>
      <c r="AN455" s="2281">
        <v>0</v>
      </c>
      <c r="AO455" s="2281"/>
      <c r="AP455" s="2281"/>
      <c r="AQ455" s="2281"/>
      <c r="AR455" s="2281"/>
      <c r="AS455" s="2281"/>
      <c r="AT455" s="2281"/>
      <c r="AU455" s="2281"/>
      <c r="AV455" s="2281"/>
      <c r="AW455" s="2281"/>
      <c r="AX455" s="2281"/>
      <c r="AY455" s="2281"/>
      <c r="AZ455" s="2281"/>
      <c r="BA455" s="2281"/>
      <c r="BB455" s="2281"/>
      <c r="BC455" s="2281">
        <v>0</v>
      </c>
      <c r="BD455" s="2281"/>
      <c r="BE455" s="2281"/>
      <c r="BF455" s="2281"/>
      <c r="BG455" s="2281"/>
      <c r="BH455" s="2281"/>
      <c r="BI455" s="2281"/>
      <c r="BJ455" s="2281"/>
      <c r="BK455" s="2281"/>
      <c r="BL455" s="2281"/>
    </row>
    <row r="456" spans="8:65" ht="16.899999999999999" customHeight="1" x14ac:dyDescent="0.2">
      <c r="H456" s="2282" t="s">
        <v>1839</v>
      </c>
      <c r="I456" s="2282"/>
      <c r="J456" s="2282"/>
      <c r="K456" s="2282"/>
      <c r="L456" s="2282"/>
      <c r="M456" s="2282"/>
      <c r="N456" s="2282"/>
      <c r="O456" s="2282"/>
      <c r="P456" s="2282"/>
      <c r="Q456" s="2282"/>
      <c r="R456" s="2282"/>
      <c r="S456" s="2282"/>
      <c r="T456" s="2282"/>
      <c r="U456" s="2282"/>
      <c r="V456" s="2282"/>
      <c r="W456" s="2282"/>
      <c r="X456" s="2282"/>
      <c r="Y456" s="2282"/>
      <c r="Z456" s="2282"/>
      <c r="AA456" s="2282"/>
      <c r="AB456" s="2282"/>
      <c r="AC456" s="2282"/>
      <c r="AD456" s="2282"/>
      <c r="AE456" s="2282"/>
      <c r="AF456" s="2282"/>
      <c r="AG456" s="2282"/>
      <c r="AH456" s="2282"/>
      <c r="AI456" s="2282"/>
      <c r="AJ456" s="2282"/>
      <c r="AK456" s="2282"/>
      <c r="AL456" s="2282"/>
      <c r="AM456" s="2282"/>
      <c r="AN456" s="2283">
        <v>0</v>
      </c>
      <c r="AO456" s="2283"/>
      <c r="AP456" s="2283"/>
      <c r="AQ456" s="2283"/>
      <c r="AR456" s="2283"/>
      <c r="AS456" s="2283"/>
      <c r="AT456" s="2283"/>
      <c r="AU456" s="2283"/>
      <c r="AV456" s="2283"/>
      <c r="AW456" s="2283"/>
      <c r="AX456" s="2283"/>
      <c r="AY456" s="2283"/>
      <c r="AZ456" s="2283"/>
      <c r="BA456" s="2283"/>
      <c r="BB456" s="2283"/>
      <c r="BC456" s="2283">
        <v>0</v>
      </c>
      <c r="BD456" s="2283"/>
      <c r="BE456" s="2283"/>
      <c r="BF456" s="2283"/>
      <c r="BG456" s="2283"/>
      <c r="BH456" s="2283"/>
      <c r="BI456" s="2283"/>
      <c r="BJ456" s="2283"/>
      <c r="BK456" s="2283"/>
      <c r="BL456" s="2283"/>
    </row>
    <row r="457" spans="8:65" ht="17.649999999999999" customHeight="1" x14ac:dyDescent="0.2">
      <c r="H457" s="2289" t="s">
        <v>513</v>
      </c>
      <c r="I457" s="2289"/>
      <c r="J457" s="2289"/>
      <c r="K457" s="2289"/>
      <c r="L457" s="2289"/>
      <c r="M457" s="2289"/>
      <c r="N457" s="2289"/>
      <c r="O457" s="2289"/>
      <c r="P457" s="2289"/>
      <c r="Q457" s="2289"/>
      <c r="R457" s="2289"/>
      <c r="S457" s="2289"/>
      <c r="T457" s="2289"/>
      <c r="U457" s="2289"/>
      <c r="V457" s="2289"/>
      <c r="W457" s="2289"/>
      <c r="X457" s="2289"/>
      <c r="Y457" s="2289"/>
      <c r="Z457" s="2289"/>
      <c r="AA457" s="2289"/>
      <c r="AB457" s="2289"/>
      <c r="AC457" s="2289"/>
      <c r="AD457" s="2289"/>
      <c r="AE457" s="2289"/>
      <c r="AF457" s="2289"/>
      <c r="AG457" s="2289"/>
      <c r="AH457" s="2289"/>
      <c r="AI457" s="2289"/>
      <c r="AJ457" s="2289"/>
      <c r="AK457" s="2289"/>
      <c r="AL457" s="2289"/>
      <c r="AM457" s="2289"/>
      <c r="AN457" s="2287">
        <v>0</v>
      </c>
      <c r="AO457" s="2287"/>
      <c r="AP457" s="2287"/>
      <c r="AQ457" s="2287"/>
      <c r="AR457" s="2287"/>
      <c r="AS457" s="2287"/>
      <c r="AT457" s="2287"/>
      <c r="AU457" s="2287"/>
      <c r="AV457" s="2287"/>
      <c r="AW457" s="2287"/>
      <c r="AX457" s="2287"/>
      <c r="AY457" s="2287"/>
      <c r="AZ457" s="2287"/>
      <c r="BA457" s="2287"/>
      <c r="BB457" s="2287"/>
      <c r="BC457" s="2287">
        <v>0</v>
      </c>
      <c r="BD457" s="2287"/>
      <c r="BE457" s="2287"/>
      <c r="BF457" s="2287"/>
      <c r="BG457" s="2287"/>
      <c r="BH457" s="2287"/>
      <c r="BI457" s="2287"/>
      <c r="BJ457" s="2287"/>
      <c r="BK457" s="2287"/>
      <c r="BL457" s="2287"/>
    </row>
    <row r="458" spans="8:65" ht="8.85" customHeight="1" x14ac:dyDescent="0.2">
      <c r="H458" s="1326"/>
      <c r="I458" s="1326"/>
      <c r="J458" s="1326"/>
      <c r="K458" s="1326"/>
      <c r="L458" s="1326"/>
      <c r="M458" s="1326"/>
      <c r="N458" s="1326"/>
      <c r="O458" s="1326"/>
      <c r="P458" s="1326"/>
      <c r="Q458" s="1326"/>
      <c r="R458" s="1326"/>
      <c r="S458" s="1326"/>
      <c r="T458" s="1326"/>
      <c r="U458" s="1326"/>
      <c r="V458" s="1326"/>
      <c r="W458" s="1326"/>
      <c r="X458" s="1326"/>
      <c r="Y458" s="1326"/>
      <c r="Z458" s="1326"/>
      <c r="AA458" s="1326"/>
      <c r="AB458" s="1326"/>
      <c r="AC458" s="1326"/>
      <c r="AD458" s="1326"/>
      <c r="AE458" s="1326"/>
      <c r="AF458" s="1326"/>
      <c r="AG458" s="1326"/>
      <c r="AH458" s="1326"/>
      <c r="AI458" s="1326"/>
      <c r="AJ458" s="1326"/>
      <c r="AK458" s="1326"/>
      <c r="AL458" s="1326"/>
      <c r="AM458" s="1326"/>
      <c r="AN458" s="1326"/>
      <c r="AO458" s="1326"/>
      <c r="AP458" s="1326"/>
      <c r="AQ458" s="1326"/>
      <c r="AR458" s="1326"/>
      <c r="AS458" s="1326"/>
      <c r="AT458" s="1326"/>
      <c r="AU458" s="1326"/>
      <c r="AV458" s="1326"/>
      <c r="AW458" s="1326"/>
      <c r="AX458" s="1326"/>
      <c r="AY458" s="1326"/>
      <c r="AZ458" s="1326"/>
      <c r="BA458" s="1326"/>
      <c r="BB458" s="1326"/>
      <c r="BC458" s="1326"/>
      <c r="BD458" s="1326"/>
      <c r="BE458" s="1326"/>
      <c r="BF458" s="1326"/>
      <c r="BG458" s="1326"/>
      <c r="BH458" s="1326"/>
      <c r="BI458" s="1326"/>
      <c r="BJ458" s="1326"/>
      <c r="BK458" s="1326"/>
      <c r="BL458" s="1326"/>
    </row>
    <row r="459" spans="8:65" ht="16.899999999999999" customHeight="1" x14ac:dyDescent="0.2">
      <c r="H459" s="2273" t="s">
        <v>1841</v>
      </c>
      <c r="I459" s="2273"/>
      <c r="J459" s="2273"/>
      <c r="K459" s="2273"/>
      <c r="L459" s="2273"/>
      <c r="M459" s="2273"/>
      <c r="N459" s="2273"/>
      <c r="O459" s="2273"/>
      <c r="P459" s="2273"/>
      <c r="Q459" s="2273"/>
      <c r="R459" s="2273"/>
      <c r="S459" s="2273"/>
      <c r="T459" s="2273"/>
      <c r="U459" s="2273"/>
      <c r="V459" s="2273"/>
      <c r="W459" s="2273"/>
      <c r="X459" s="2273"/>
      <c r="Y459" s="2273"/>
      <c r="Z459" s="2273"/>
      <c r="AA459" s="2273"/>
      <c r="AB459" s="2273"/>
      <c r="AC459" s="2273"/>
      <c r="AD459" s="2273"/>
      <c r="AE459" s="2273"/>
      <c r="AF459" s="2273"/>
      <c r="AG459" s="2273"/>
      <c r="AH459" s="2273"/>
      <c r="AI459" s="2273"/>
      <c r="AJ459" s="2273"/>
      <c r="AK459" s="2273"/>
      <c r="AL459" s="2273"/>
      <c r="AM459" s="2273"/>
      <c r="AN459" s="2273"/>
      <c r="AO459" s="2273"/>
      <c r="AP459" s="2273"/>
      <c r="AQ459" s="2273"/>
      <c r="AR459" s="2273"/>
      <c r="AS459" s="2273"/>
      <c r="AT459" s="2273"/>
      <c r="AU459" s="2273"/>
      <c r="AV459" s="2273"/>
      <c r="AW459" s="2273"/>
      <c r="AX459" s="2273"/>
      <c r="AY459" s="2273"/>
      <c r="AZ459" s="2273"/>
      <c r="BA459" s="2273"/>
      <c r="BB459" s="2273"/>
      <c r="BC459" s="2273"/>
      <c r="BD459" s="2273"/>
      <c r="BE459" s="2273"/>
      <c r="BF459" s="2273"/>
      <c r="BG459" s="2273"/>
      <c r="BH459" s="2273"/>
      <c r="BI459" s="2273"/>
      <c r="BJ459" s="2273"/>
      <c r="BK459" s="2273"/>
      <c r="BL459" s="2273"/>
    </row>
    <row r="460" spans="8:65" ht="16.899999999999999" customHeight="1" x14ac:dyDescent="0.2">
      <c r="H460" s="2300" t="s">
        <v>1842</v>
      </c>
      <c r="I460" s="2300"/>
      <c r="J460" s="2300"/>
      <c r="K460" s="2300"/>
      <c r="L460" s="2300"/>
      <c r="M460" s="2300"/>
      <c r="N460" s="2300"/>
      <c r="O460" s="2300"/>
      <c r="P460" s="2300"/>
      <c r="Q460" s="2300"/>
      <c r="R460" s="2300"/>
      <c r="S460" s="2300"/>
      <c r="T460" s="2300"/>
      <c r="U460" s="2300"/>
      <c r="V460" s="2300"/>
      <c r="W460" s="2300"/>
      <c r="X460" s="2300"/>
      <c r="Y460" s="2300"/>
      <c r="Z460" s="2300"/>
      <c r="AA460" s="2300"/>
      <c r="AB460" s="2300"/>
      <c r="AC460" s="2300"/>
      <c r="AD460" s="2300"/>
      <c r="AE460" s="2300"/>
      <c r="AF460" s="2300"/>
      <c r="AG460" s="2300"/>
      <c r="AH460" s="2300"/>
      <c r="AI460" s="2300"/>
      <c r="AJ460" s="2300"/>
      <c r="AK460" s="2300"/>
      <c r="AL460" s="2300"/>
      <c r="AM460" s="2300"/>
      <c r="AN460" s="2300"/>
      <c r="AO460" s="2300"/>
      <c r="AP460" s="2300"/>
      <c r="AQ460" s="2300"/>
      <c r="AR460" s="2300"/>
      <c r="AS460" s="2300"/>
      <c r="AT460" s="2300"/>
      <c r="AU460" s="2300"/>
      <c r="AV460" s="2300"/>
      <c r="AW460" s="2300"/>
      <c r="AX460" s="2300"/>
      <c r="AY460" s="2300"/>
      <c r="AZ460" s="2300"/>
      <c r="BA460" s="2300"/>
      <c r="BB460" s="2300"/>
      <c r="BC460" s="2300"/>
      <c r="BD460" s="2300"/>
      <c r="BE460" s="2300"/>
      <c r="BF460" s="2300"/>
      <c r="BG460" s="2300"/>
      <c r="BH460" s="2300"/>
      <c r="BI460" s="2300"/>
      <c r="BJ460" s="2300"/>
      <c r="BK460" s="2300"/>
      <c r="BL460" s="2300"/>
    </row>
    <row r="461" spans="8:65" ht="17.649999999999999" customHeight="1" x14ac:dyDescent="0.2">
      <c r="H461" s="2284" t="s">
        <v>48</v>
      </c>
      <c r="I461" s="2284"/>
      <c r="J461" s="2284"/>
      <c r="K461" s="2284"/>
      <c r="L461" s="2284"/>
      <c r="M461" s="2284"/>
      <c r="N461" s="2284"/>
      <c r="O461" s="2284"/>
      <c r="P461" s="2284"/>
      <c r="Q461" s="2284"/>
      <c r="R461" s="2284"/>
      <c r="S461" s="2284"/>
      <c r="T461" s="2284"/>
      <c r="U461" s="2284"/>
      <c r="V461" s="2284"/>
      <c r="W461" s="2284"/>
      <c r="X461" s="2284"/>
      <c r="Y461" s="2284"/>
      <c r="Z461" s="2284"/>
      <c r="AA461" s="2284"/>
      <c r="AB461" s="2284"/>
      <c r="AC461" s="2284"/>
      <c r="AD461" s="2284"/>
      <c r="AE461" s="2284"/>
      <c r="AF461" s="2284"/>
      <c r="AG461" s="2284"/>
      <c r="AH461" s="2284"/>
      <c r="AI461" s="2284"/>
      <c r="AJ461" s="2284"/>
      <c r="AK461" s="2284"/>
      <c r="AL461" s="2284"/>
      <c r="AM461" s="2284"/>
      <c r="AN461" s="2284" t="s">
        <v>548</v>
      </c>
      <c r="AO461" s="2284"/>
      <c r="AP461" s="2284"/>
      <c r="AQ461" s="2284"/>
      <c r="AR461" s="2284"/>
      <c r="AS461" s="2284"/>
      <c r="AT461" s="2284"/>
      <c r="AU461" s="2284"/>
      <c r="AV461" s="2284"/>
      <c r="AW461" s="2284"/>
      <c r="AX461" s="2284"/>
      <c r="AY461" s="2284"/>
      <c r="AZ461" s="2284"/>
      <c r="BA461" s="2284"/>
      <c r="BB461" s="2284"/>
      <c r="BC461" s="2284" t="s">
        <v>547</v>
      </c>
      <c r="BD461" s="2284"/>
      <c r="BE461" s="2284"/>
      <c r="BF461" s="2284"/>
      <c r="BG461" s="2284"/>
      <c r="BH461" s="2284"/>
      <c r="BI461" s="2284"/>
      <c r="BJ461" s="2284"/>
      <c r="BK461" s="2284"/>
      <c r="BL461" s="2284"/>
    </row>
    <row r="462" spans="8:65" ht="17.649999999999999" customHeight="1" x14ac:dyDescent="0.2">
      <c r="H462" s="2280" t="s">
        <v>1708</v>
      </c>
      <c r="I462" s="2280"/>
      <c r="J462" s="2280"/>
      <c r="K462" s="2280"/>
      <c r="L462" s="2280"/>
      <c r="M462" s="2280"/>
      <c r="N462" s="2280"/>
      <c r="O462" s="2280"/>
      <c r="P462" s="2280"/>
      <c r="Q462" s="2280"/>
      <c r="R462" s="2280"/>
      <c r="S462" s="2280"/>
      <c r="T462" s="2280"/>
      <c r="U462" s="2280"/>
      <c r="V462" s="2280"/>
      <c r="W462" s="2280"/>
      <c r="X462" s="2280"/>
      <c r="Y462" s="2280"/>
      <c r="Z462" s="2280"/>
      <c r="AA462" s="2280"/>
      <c r="AB462" s="2280"/>
      <c r="AC462" s="2280"/>
      <c r="AD462" s="2280"/>
      <c r="AE462" s="2280"/>
      <c r="AF462" s="2280"/>
      <c r="AG462" s="2280"/>
      <c r="AH462" s="2280"/>
      <c r="AI462" s="2280"/>
      <c r="AJ462" s="2280"/>
      <c r="AK462" s="2280"/>
      <c r="AL462" s="2280"/>
      <c r="AM462" s="2280"/>
      <c r="AN462" s="2281">
        <v>0</v>
      </c>
      <c r="AO462" s="2281"/>
      <c r="AP462" s="2281"/>
      <c r="AQ462" s="2281"/>
      <c r="AR462" s="2281"/>
      <c r="AS462" s="2281"/>
      <c r="AT462" s="2281"/>
      <c r="AU462" s="2281"/>
      <c r="AV462" s="2281"/>
      <c r="AW462" s="2281"/>
      <c r="AX462" s="2281"/>
      <c r="AY462" s="2281"/>
      <c r="AZ462" s="2281"/>
      <c r="BA462" s="2281"/>
      <c r="BB462" s="2281"/>
      <c r="BC462" s="2281">
        <v>0</v>
      </c>
      <c r="BD462" s="2281"/>
      <c r="BE462" s="2281"/>
      <c r="BF462" s="2281"/>
      <c r="BG462" s="2281"/>
      <c r="BH462" s="2281"/>
      <c r="BI462" s="2281"/>
      <c r="BJ462" s="2281"/>
      <c r="BK462" s="2281"/>
      <c r="BL462" s="2281"/>
    </row>
    <row r="463" spans="8:65" ht="16.899999999999999" customHeight="1" x14ac:dyDescent="0.2">
      <c r="H463" s="2280" t="s">
        <v>1843</v>
      </c>
      <c r="I463" s="2280"/>
      <c r="J463" s="2280"/>
      <c r="K463" s="2280"/>
      <c r="L463" s="2280"/>
      <c r="M463" s="2280"/>
      <c r="N463" s="2280"/>
      <c r="O463" s="2280"/>
      <c r="P463" s="2280"/>
      <c r="Q463" s="2280"/>
      <c r="R463" s="2280"/>
      <c r="S463" s="2280"/>
      <c r="T463" s="2280"/>
      <c r="U463" s="2280"/>
      <c r="V463" s="2280"/>
      <c r="W463" s="2280"/>
      <c r="X463" s="2280"/>
      <c r="Y463" s="2280"/>
      <c r="Z463" s="2280"/>
      <c r="AA463" s="2280"/>
      <c r="AB463" s="2280"/>
      <c r="AC463" s="2280"/>
      <c r="AD463" s="2280"/>
      <c r="AE463" s="2280"/>
      <c r="AF463" s="2280"/>
      <c r="AG463" s="2280"/>
      <c r="AH463" s="2280"/>
      <c r="AI463" s="2280"/>
      <c r="AJ463" s="2280"/>
      <c r="AK463" s="2280"/>
      <c r="AL463" s="2280"/>
      <c r="AM463" s="2280"/>
      <c r="AN463" s="2281">
        <v>0</v>
      </c>
      <c r="AO463" s="2281"/>
      <c r="AP463" s="2281"/>
      <c r="AQ463" s="2281"/>
      <c r="AR463" s="2281"/>
      <c r="AS463" s="2281"/>
      <c r="AT463" s="2281"/>
      <c r="AU463" s="2281"/>
      <c r="AV463" s="2281"/>
      <c r="AW463" s="2281"/>
      <c r="AX463" s="2281"/>
      <c r="AY463" s="2281"/>
      <c r="AZ463" s="2281"/>
      <c r="BA463" s="2281"/>
      <c r="BB463" s="2281"/>
      <c r="BC463" s="2281">
        <v>0</v>
      </c>
      <c r="BD463" s="2281"/>
      <c r="BE463" s="2281"/>
      <c r="BF463" s="2281"/>
      <c r="BG463" s="2281"/>
      <c r="BH463" s="2281"/>
      <c r="BI463" s="2281"/>
      <c r="BJ463" s="2281"/>
      <c r="BK463" s="2281"/>
      <c r="BL463" s="2281"/>
    </row>
    <row r="464" spans="8:65" ht="17.649999999999999" customHeight="1" x14ac:dyDescent="0.2">
      <c r="H464" s="2280" t="s">
        <v>1844</v>
      </c>
      <c r="I464" s="2280"/>
      <c r="J464" s="2280"/>
      <c r="K464" s="2280"/>
      <c r="L464" s="2280"/>
      <c r="M464" s="2280"/>
      <c r="N464" s="2280"/>
      <c r="O464" s="2280"/>
      <c r="P464" s="2280"/>
      <c r="Q464" s="2280"/>
      <c r="R464" s="2280"/>
      <c r="S464" s="2280"/>
      <c r="T464" s="2280"/>
      <c r="U464" s="2280"/>
      <c r="V464" s="2280"/>
      <c r="W464" s="2280"/>
      <c r="X464" s="2280"/>
      <c r="Y464" s="2280"/>
      <c r="Z464" s="2280"/>
      <c r="AA464" s="2280"/>
      <c r="AB464" s="2280"/>
      <c r="AC464" s="2280"/>
      <c r="AD464" s="2280"/>
      <c r="AE464" s="2280"/>
      <c r="AF464" s="2280"/>
      <c r="AG464" s="2280"/>
      <c r="AH464" s="2280"/>
      <c r="AI464" s="2280"/>
      <c r="AJ464" s="2280"/>
      <c r="AK464" s="2280"/>
      <c r="AL464" s="2280"/>
      <c r="AM464" s="2280"/>
      <c r="AN464" s="2281">
        <v>0</v>
      </c>
      <c r="AO464" s="2281"/>
      <c r="AP464" s="2281"/>
      <c r="AQ464" s="2281"/>
      <c r="AR464" s="2281"/>
      <c r="AS464" s="2281"/>
      <c r="AT464" s="2281"/>
      <c r="AU464" s="2281"/>
      <c r="AV464" s="2281"/>
      <c r="AW464" s="2281"/>
      <c r="AX464" s="2281"/>
      <c r="AY464" s="2281"/>
      <c r="AZ464" s="2281"/>
      <c r="BA464" s="2281"/>
      <c r="BB464" s="2281"/>
      <c r="BC464" s="2281">
        <v>0</v>
      </c>
      <c r="BD464" s="2281"/>
      <c r="BE464" s="2281"/>
      <c r="BF464" s="2281"/>
      <c r="BG464" s="2281"/>
      <c r="BH464" s="2281"/>
      <c r="BI464" s="2281"/>
      <c r="BJ464" s="2281"/>
      <c r="BK464" s="2281"/>
      <c r="BL464" s="2281"/>
    </row>
    <row r="465" spans="8:64" ht="16.899999999999999" customHeight="1" x14ac:dyDescent="0.2">
      <c r="H465" s="2282" t="s">
        <v>1845</v>
      </c>
      <c r="I465" s="2282"/>
      <c r="J465" s="2282"/>
      <c r="K465" s="2282"/>
      <c r="L465" s="2282"/>
      <c r="M465" s="2282"/>
      <c r="N465" s="2282"/>
      <c r="O465" s="2282"/>
      <c r="P465" s="2282"/>
      <c r="Q465" s="2282"/>
      <c r="R465" s="2282"/>
      <c r="S465" s="2282"/>
      <c r="T465" s="2282"/>
      <c r="U465" s="2282"/>
      <c r="V465" s="2282"/>
      <c r="W465" s="2282"/>
      <c r="X465" s="2282"/>
      <c r="Y465" s="2282"/>
      <c r="Z465" s="2282"/>
      <c r="AA465" s="2282"/>
      <c r="AB465" s="2282"/>
      <c r="AC465" s="2282"/>
      <c r="AD465" s="2282"/>
      <c r="AE465" s="2282"/>
      <c r="AF465" s="2282"/>
      <c r="AG465" s="2282"/>
      <c r="AH465" s="2282"/>
      <c r="AI465" s="2282"/>
      <c r="AJ465" s="2282"/>
      <c r="AK465" s="2282"/>
      <c r="AL465" s="2282"/>
      <c r="AM465" s="2282"/>
      <c r="AN465" s="2283">
        <v>0</v>
      </c>
      <c r="AO465" s="2283"/>
      <c r="AP465" s="2283"/>
      <c r="AQ465" s="2283"/>
      <c r="AR465" s="2283"/>
      <c r="AS465" s="2283"/>
      <c r="AT465" s="2283"/>
      <c r="AU465" s="2283"/>
      <c r="AV465" s="2283"/>
      <c r="AW465" s="2283"/>
      <c r="AX465" s="2283"/>
      <c r="AY465" s="2283"/>
      <c r="AZ465" s="2283"/>
      <c r="BA465" s="2283"/>
      <c r="BB465" s="2283"/>
      <c r="BC465" s="2283">
        <v>0</v>
      </c>
      <c r="BD465" s="2283"/>
      <c r="BE465" s="2283"/>
      <c r="BF465" s="2283"/>
      <c r="BG465" s="2283"/>
      <c r="BH465" s="2283"/>
      <c r="BI465" s="2283"/>
      <c r="BJ465" s="2283"/>
      <c r="BK465" s="2283"/>
      <c r="BL465" s="2283"/>
    </row>
    <row r="466" spans="8:64" ht="17.649999999999999" customHeight="1" x14ac:dyDescent="0.2">
      <c r="H466" s="2284" t="s">
        <v>513</v>
      </c>
      <c r="I466" s="2284"/>
      <c r="J466" s="2284"/>
      <c r="K466" s="2284"/>
      <c r="L466" s="2284"/>
      <c r="M466" s="2284"/>
      <c r="N466" s="2284"/>
      <c r="O466" s="2284"/>
      <c r="P466" s="2284"/>
      <c r="Q466" s="2284"/>
      <c r="R466" s="2284"/>
      <c r="S466" s="2284"/>
      <c r="T466" s="2284"/>
      <c r="U466" s="2284"/>
      <c r="V466" s="2284"/>
      <c r="W466" s="2284"/>
      <c r="X466" s="2284"/>
      <c r="Y466" s="2284"/>
      <c r="Z466" s="2284"/>
      <c r="AA466" s="2284"/>
      <c r="AB466" s="2284"/>
      <c r="AC466" s="2284"/>
      <c r="AD466" s="2284"/>
      <c r="AE466" s="2284"/>
      <c r="AF466" s="2284"/>
      <c r="AG466" s="2284"/>
      <c r="AH466" s="2284"/>
      <c r="AI466" s="2284"/>
      <c r="AJ466" s="2284"/>
      <c r="AK466" s="2284"/>
      <c r="AL466" s="2284"/>
      <c r="AM466" s="2284"/>
      <c r="AN466" s="2299">
        <v>0</v>
      </c>
      <c r="AO466" s="2299"/>
      <c r="AP466" s="2299"/>
      <c r="AQ466" s="2299"/>
      <c r="AR466" s="2299"/>
      <c r="AS466" s="2299"/>
      <c r="AT466" s="2299"/>
      <c r="AU466" s="2299"/>
      <c r="AV466" s="2299"/>
      <c r="AW466" s="2299"/>
      <c r="AX466" s="2299"/>
      <c r="AY466" s="2299"/>
      <c r="AZ466" s="2299"/>
      <c r="BA466" s="2299"/>
      <c r="BB466" s="2299"/>
      <c r="BC466" s="2299">
        <v>0</v>
      </c>
      <c r="BD466" s="2299"/>
      <c r="BE466" s="2299"/>
      <c r="BF466" s="2299"/>
      <c r="BG466" s="2299"/>
      <c r="BH466" s="2299"/>
      <c r="BI466" s="2299"/>
      <c r="BJ466" s="2299"/>
      <c r="BK466" s="2299"/>
      <c r="BL466" s="2299"/>
    </row>
    <row r="467" spans="8:64" ht="17.649999999999999" customHeight="1" x14ac:dyDescent="0.2">
      <c r="H467" s="2280" t="s">
        <v>1716</v>
      </c>
      <c r="I467" s="2280"/>
      <c r="J467" s="2280"/>
      <c r="K467" s="2280"/>
      <c r="L467" s="2280"/>
      <c r="M467" s="2280"/>
      <c r="N467" s="2280"/>
      <c r="O467" s="2280"/>
      <c r="P467" s="2280"/>
      <c r="Q467" s="2280"/>
      <c r="R467" s="2280"/>
      <c r="S467" s="2280"/>
      <c r="T467" s="2280"/>
      <c r="U467" s="2280"/>
      <c r="V467" s="2280"/>
      <c r="W467" s="2280"/>
      <c r="X467" s="2280"/>
      <c r="Y467" s="2280"/>
      <c r="Z467" s="2280"/>
      <c r="AA467" s="2280"/>
      <c r="AB467" s="2280"/>
      <c r="AC467" s="2280"/>
      <c r="AD467" s="2280"/>
      <c r="AE467" s="2280"/>
      <c r="AF467" s="2280"/>
      <c r="AG467" s="2280"/>
      <c r="AH467" s="2280"/>
      <c r="AI467" s="2280"/>
      <c r="AJ467" s="2280"/>
      <c r="AK467" s="2280"/>
      <c r="AL467" s="2280"/>
      <c r="AM467" s="2280"/>
      <c r="AN467" s="2281">
        <v>0</v>
      </c>
      <c r="AO467" s="2281"/>
      <c r="AP467" s="2281"/>
      <c r="AQ467" s="2281"/>
      <c r="AR467" s="2281"/>
      <c r="AS467" s="2281"/>
      <c r="AT467" s="2281"/>
      <c r="AU467" s="2281"/>
      <c r="AV467" s="2281"/>
      <c r="AW467" s="2281"/>
      <c r="AX467" s="2281"/>
      <c r="AY467" s="2281"/>
      <c r="AZ467" s="2281"/>
      <c r="BA467" s="2281"/>
      <c r="BB467" s="2281"/>
      <c r="BC467" s="2281">
        <v>0</v>
      </c>
      <c r="BD467" s="2281"/>
      <c r="BE467" s="2281"/>
      <c r="BF467" s="2281"/>
      <c r="BG467" s="2281"/>
      <c r="BH467" s="2281"/>
      <c r="BI467" s="2281"/>
      <c r="BJ467" s="2281"/>
      <c r="BK467" s="2281"/>
      <c r="BL467" s="2281"/>
    </row>
    <row r="468" spans="8:64" ht="16.899999999999999" customHeight="1" x14ac:dyDescent="0.2">
      <c r="H468" s="2280" t="s">
        <v>1843</v>
      </c>
      <c r="I468" s="2280"/>
      <c r="J468" s="2280"/>
      <c r="K468" s="2280"/>
      <c r="L468" s="2280"/>
      <c r="M468" s="2280"/>
      <c r="N468" s="2280"/>
      <c r="O468" s="2280"/>
      <c r="P468" s="2280"/>
      <c r="Q468" s="2280"/>
      <c r="R468" s="2280"/>
      <c r="S468" s="2280"/>
      <c r="T468" s="2280"/>
      <c r="U468" s="2280"/>
      <c r="V468" s="2280"/>
      <c r="W468" s="2280"/>
      <c r="X468" s="2280"/>
      <c r="Y468" s="2280"/>
      <c r="Z468" s="2280"/>
      <c r="AA468" s="2280"/>
      <c r="AB468" s="2280"/>
      <c r="AC468" s="2280"/>
      <c r="AD468" s="2280"/>
      <c r="AE468" s="2280"/>
      <c r="AF468" s="2280"/>
      <c r="AG468" s="2280"/>
      <c r="AH468" s="2280"/>
      <c r="AI468" s="2280"/>
      <c r="AJ468" s="2280"/>
      <c r="AK468" s="2280"/>
      <c r="AL468" s="2280"/>
      <c r="AM468" s="2280"/>
      <c r="AN468" s="2281">
        <v>0</v>
      </c>
      <c r="AO468" s="2281"/>
      <c r="AP468" s="2281"/>
      <c r="AQ468" s="2281"/>
      <c r="AR468" s="2281"/>
      <c r="AS468" s="2281"/>
      <c r="AT468" s="2281"/>
      <c r="AU468" s="2281"/>
      <c r="AV468" s="2281"/>
      <c r="AW468" s="2281"/>
      <c r="AX468" s="2281"/>
      <c r="AY468" s="2281"/>
      <c r="AZ468" s="2281"/>
      <c r="BA468" s="2281"/>
      <c r="BB468" s="2281"/>
      <c r="BC468" s="2281">
        <v>0</v>
      </c>
      <c r="BD468" s="2281"/>
      <c r="BE468" s="2281"/>
      <c r="BF468" s="2281"/>
      <c r="BG468" s="2281"/>
      <c r="BH468" s="2281"/>
      <c r="BI468" s="2281"/>
      <c r="BJ468" s="2281"/>
      <c r="BK468" s="2281"/>
      <c r="BL468" s="2281"/>
    </row>
    <row r="469" spans="8:64" ht="17.649999999999999" customHeight="1" x14ac:dyDescent="0.2">
      <c r="H469" s="2280" t="s">
        <v>1844</v>
      </c>
      <c r="I469" s="2280"/>
      <c r="J469" s="2280"/>
      <c r="K469" s="2280"/>
      <c r="L469" s="2280"/>
      <c r="M469" s="2280"/>
      <c r="N469" s="2280"/>
      <c r="O469" s="2280"/>
      <c r="P469" s="2280"/>
      <c r="Q469" s="2280"/>
      <c r="R469" s="2280"/>
      <c r="S469" s="2280"/>
      <c r="T469" s="2280"/>
      <c r="U469" s="2280"/>
      <c r="V469" s="2280"/>
      <c r="W469" s="2280"/>
      <c r="X469" s="2280"/>
      <c r="Y469" s="2280"/>
      <c r="Z469" s="2280"/>
      <c r="AA469" s="2280"/>
      <c r="AB469" s="2280"/>
      <c r="AC469" s="2280"/>
      <c r="AD469" s="2280"/>
      <c r="AE469" s="2280"/>
      <c r="AF469" s="2280"/>
      <c r="AG469" s="2280"/>
      <c r="AH469" s="2280"/>
      <c r="AI469" s="2280"/>
      <c r="AJ469" s="2280"/>
      <c r="AK469" s="2280"/>
      <c r="AL469" s="2280"/>
      <c r="AM469" s="2280"/>
      <c r="AN469" s="2281">
        <v>0</v>
      </c>
      <c r="AO469" s="2281"/>
      <c r="AP469" s="2281"/>
      <c r="AQ469" s="2281"/>
      <c r="AR469" s="2281"/>
      <c r="AS469" s="2281"/>
      <c r="AT469" s="2281"/>
      <c r="AU469" s="2281"/>
      <c r="AV469" s="2281"/>
      <c r="AW469" s="2281"/>
      <c r="AX469" s="2281"/>
      <c r="AY469" s="2281"/>
      <c r="AZ469" s="2281"/>
      <c r="BA469" s="2281"/>
      <c r="BB469" s="2281"/>
      <c r="BC469" s="2281">
        <v>0</v>
      </c>
      <c r="BD469" s="2281"/>
      <c r="BE469" s="2281"/>
      <c r="BF469" s="2281"/>
      <c r="BG469" s="2281"/>
      <c r="BH469" s="2281"/>
      <c r="BI469" s="2281"/>
      <c r="BJ469" s="2281"/>
      <c r="BK469" s="2281"/>
      <c r="BL469" s="2281"/>
    </row>
    <row r="470" spans="8:64" ht="17.649999999999999" customHeight="1" x14ac:dyDescent="0.2">
      <c r="H470" s="2282" t="s">
        <v>1845</v>
      </c>
      <c r="I470" s="2282"/>
      <c r="J470" s="2282"/>
      <c r="K470" s="2282"/>
      <c r="L470" s="2282"/>
      <c r="M470" s="2282"/>
      <c r="N470" s="2282"/>
      <c r="O470" s="2282"/>
      <c r="P470" s="2282"/>
      <c r="Q470" s="2282"/>
      <c r="R470" s="2282"/>
      <c r="S470" s="2282"/>
      <c r="T470" s="2282"/>
      <c r="U470" s="2282"/>
      <c r="V470" s="2282"/>
      <c r="W470" s="2282"/>
      <c r="X470" s="2282"/>
      <c r="Y470" s="2282"/>
      <c r="Z470" s="2282"/>
      <c r="AA470" s="2282"/>
      <c r="AB470" s="2282"/>
      <c r="AC470" s="2282"/>
      <c r="AD470" s="2282"/>
      <c r="AE470" s="2282"/>
      <c r="AF470" s="2282"/>
      <c r="AG470" s="2282"/>
      <c r="AH470" s="2282"/>
      <c r="AI470" s="2282"/>
      <c r="AJ470" s="2282"/>
      <c r="AK470" s="2282"/>
      <c r="AL470" s="2282"/>
      <c r="AM470" s="2282"/>
      <c r="AN470" s="2283">
        <v>0</v>
      </c>
      <c r="AO470" s="2283"/>
      <c r="AP470" s="2283"/>
      <c r="AQ470" s="2283"/>
      <c r="AR470" s="2283"/>
      <c r="AS470" s="2283"/>
      <c r="AT470" s="2283"/>
      <c r="AU470" s="2283"/>
      <c r="AV470" s="2283"/>
      <c r="AW470" s="2283"/>
      <c r="AX470" s="2283"/>
      <c r="AY470" s="2283"/>
      <c r="AZ470" s="2283"/>
      <c r="BA470" s="2283"/>
      <c r="BB470" s="2283"/>
      <c r="BC470" s="2283">
        <v>0</v>
      </c>
      <c r="BD470" s="2283"/>
      <c r="BE470" s="2283"/>
      <c r="BF470" s="2283"/>
      <c r="BG470" s="2283"/>
      <c r="BH470" s="2283"/>
      <c r="BI470" s="2283"/>
      <c r="BJ470" s="2283"/>
      <c r="BK470" s="2283"/>
      <c r="BL470" s="2283"/>
    </row>
    <row r="471" spans="8:64" ht="16.899999999999999" customHeight="1" x14ac:dyDescent="0.2">
      <c r="H471" s="2284" t="s">
        <v>513</v>
      </c>
      <c r="I471" s="2284"/>
      <c r="J471" s="2284"/>
      <c r="K471" s="2284"/>
      <c r="L471" s="2284"/>
      <c r="M471" s="2284"/>
      <c r="N471" s="2284"/>
      <c r="O471" s="2284"/>
      <c r="P471" s="2284"/>
      <c r="Q471" s="2284"/>
      <c r="R471" s="2284"/>
      <c r="S471" s="2284"/>
      <c r="T471" s="2284"/>
      <c r="U471" s="2284"/>
      <c r="V471" s="2284"/>
      <c r="W471" s="2284"/>
      <c r="X471" s="2284"/>
      <c r="Y471" s="2284"/>
      <c r="Z471" s="2284"/>
      <c r="AA471" s="2284"/>
      <c r="AB471" s="2284"/>
      <c r="AC471" s="2284"/>
      <c r="AD471" s="2284"/>
      <c r="AE471" s="2284"/>
      <c r="AF471" s="2284"/>
      <c r="AG471" s="2284"/>
      <c r="AH471" s="2284"/>
      <c r="AI471" s="2284"/>
      <c r="AJ471" s="2284"/>
      <c r="AK471" s="2284"/>
      <c r="AL471" s="2284"/>
      <c r="AM471" s="2284"/>
      <c r="AN471" s="2299">
        <v>0</v>
      </c>
      <c r="AO471" s="2299"/>
      <c r="AP471" s="2299"/>
      <c r="AQ471" s="2299"/>
      <c r="AR471" s="2299"/>
      <c r="AS471" s="2299"/>
      <c r="AT471" s="2299"/>
      <c r="AU471" s="2299"/>
      <c r="AV471" s="2299"/>
      <c r="AW471" s="2299"/>
      <c r="AX471" s="2299"/>
      <c r="AY471" s="2299"/>
      <c r="AZ471" s="2299"/>
      <c r="BA471" s="2299"/>
      <c r="BB471" s="2299"/>
      <c r="BC471" s="2299">
        <v>0</v>
      </c>
      <c r="BD471" s="2299"/>
      <c r="BE471" s="2299"/>
      <c r="BF471" s="2299"/>
      <c r="BG471" s="2299"/>
      <c r="BH471" s="2299"/>
      <c r="BI471" s="2299"/>
      <c r="BJ471" s="2299"/>
      <c r="BK471" s="2299"/>
      <c r="BL471" s="2299"/>
    </row>
    <row r="472" spans="8:64" ht="24.95" customHeight="1" x14ac:dyDescent="0.2">
      <c r="H472" s="2282" t="s">
        <v>1846</v>
      </c>
      <c r="I472" s="2282"/>
      <c r="J472" s="2282"/>
      <c r="K472" s="2282"/>
      <c r="L472" s="2282"/>
      <c r="M472" s="2282"/>
      <c r="N472" s="2282"/>
      <c r="O472" s="2282"/>
      <c r="P472" s="2282"/>
      <c r="Q472" s="2282"/>
      <c r="R472" s="2282"/>
      <c r="S472" s="2282"/>
      <c r="T472" s="2282"/>
      <c r="U472" s="2282"/>
      <c r="V472" s="2282"/>
      <c r="W472" s="2282"/>
      <c r="X472" s="2282"/>
      <c r="Y472" s="2282"/>
      <c r="Z472" s="2282"/>
      <c r="AA472" s="2282"/>
      <c r="AB472" s="2282"/>
      <c r="AC472" s="2282"/>
      <c r="AD472" s="2282"/>
      <c r="AE472" s="2282"/>
      <c r="AF472" s="2282"/>
      <c r="AG472" s="2282"/>
      <c r="AH472" s="2282"/>
      <c r="AI472" s="2282"/>
      <c r="AJ472" s="2282"/>
      <c r="AK472" s="2282"/>
      <c r="AL472" s="2282"/>
      <c r="AM472" s="2282"/>
      <c r="AN472" s="2283">
        <v>0</v>
      </c>
      <c r="AO472" s="2283"/>
      <c r="AP472" s="2283"/>
      <c r="AQ472" s="2283"/>
      <c r="AR472" s="2283"/>
      <c r="AS472" s="2283"/>
      <c r="AT472" s="2283"/>
      <c r="AU472" s="2283"/>
      <c r="AV472" s="2283"/>
      <c r="AW472" s="2283"/>
      <c r="AX472" s="2283"/>
      <c r="AY472" s="2283"/>
      <c r="AZ472" s="2283"/>
      <c r="BA472" s="2283"/>
      <c r="BB472" s="2283"/>
      <c r="BC472" s="2283">
        <v>0</v>
      </c>
      <c r="BD472" s="2283"/>
      <c r="BE472" s="2283"/>
      <c r="BF472" s="2283"/>
      <c r="BG472" s="2283"/>
      <c r="BH472" s="2283"/>
      <c r="BI472" s="2283"/>
      <c r="BJ472" s="2283"/>
      <c r="BK472" s="2283"/>
      <c r="BL472" s="2283"/>
    </row>
    <row r="473" spans="8:64" ht="8.85" customHeight="1" x14ac:dyDescent="0.2">
      <c r="H473" s="1326"/>
      <c r="I473" s="1326"/>
      <c r="J473" s="1326"/>
      <c r="K473" s="1326"/>
      <c r="L473" s="1326"/>
      <c r="M473" s="1326"/>
      <c r="N473" s="1326"/>
      <c r="O473" s="1326"/>
      <c r="P473" s="1326"/>
      <c r="Q473" s="1326"/>
      <c r="R473" s="1326"/>
      <c r="S473" s="1326"/>
      <c r="T473" s="1326"/>
      <c r="U473" s="1326"/>
      <c r="V473" s="1326"/>
      <c r="W473" s="1326"/>
      <c r="X473" s="1326"/>
      <c r="Y473" s="1326"/>
      <c r="Z473" s="1326"/>
      <c r="AA473" s="1326"/>
      <c r="AB473" s="1326"/>
      <c r="AC473" s="1326"/>
      <c r="AD473" s="1326"/>
      <c r="AE473" s="1326"/>
      <c r="AF473" s="1326"/>
      <c r="AG473" s="1326"/>
      <c r="AH473" s="1326"/>
      <c r="AI473" s="1326"/>
      <c r="AJ473" s="1326"/>
      <c r="AK473" s="1326"/>
      <c r="AL473" s="1326"/>
      <c r="AM473" s="1326"/>
      <c r="AN473" s="1326"/>
      <c r="AO473" s="1326"/>
      <c r="AP473" s="1326"/>
      <c r="AQ473" s="1326"/>
      <c r="AR473" s="1326"/>
      <c r="AS473" s="1326"/>
      <c r="AT473" s="1326"/>
      <c r="AU473" s="1326"/>
      <c r="AV473" s="1326"/>
      <c r="AW473" s="1326"/>
      <c r="AX473" s="1326"/>
      <c r="AY473" s="1326"/>
      <c r="AZ473" s="1326"/>
      <c r="BA473" s="1326"/>
      <c r="BB473" s="1326"/>
      <c r="BC473" s="1326"/>
      <c r="BD473" s="1326"/>
      <c r="BE473" s="1326"/>
      <c r="BF473" s="1326"/>
      <c r="BG473" s="1326"/>
      <c r="BH473" s="1326"/>
      <c r="BI473" s="1326"/>
      <c r="BJ473" s="1326"/>
      <c r="BK473" s="1326"/>
      <c r="BL473" s="1326"/>
    </row>
    <row r="474" spans="8:64" ht="17.649999999999999" customHeight="1" x14ac:dyDescent="0.2">
      <c r="H474" s="2288" t="s">
        <v>1847</v>
      </c>
      <c r="I474" s="2288"/>
      <c r="J474" s="2288"/>
      <c r="K474" s="2288"/>
      <c r="L474" s="2288"/>
      <c r="M474" s="2288"/>
      <c r="N474" s="2288"/>
      <c r="O474" s="2288"/>
      <c r="P474" s="2288"/>
      <c r="Q474" s="2288"/>
      <c r="R474" s="2288"/>
      <c r="S474" s="2288"/>
      <c r="T474" s="2288"/>
      <c r="U474" s="2288"/>
      <c r="V474" s="2288"/>
      <c r="W474" s="2288"/>
      <c r="X474" s="2288"/>
      <c r="Y474" s="2288"/>
      <c r="Z474" s="2288"/>
      <c r="AA474" s="2288"/>
      <c r="AB474" s="2288"/>
      <c r="AC474" s="2288"/>
      <c r="AD474" s="2288"/>
      <c r="AE474" s="2288"/>
      <c r="AF474" s="2288"/>
      <c r="AG474" s="2288"/>
      <c r="AH474" s="2288"/>
      <c r="AI474" s="2288"/>
      <c r="AJ474" s="2288"/>
      <c r="AK474" s="2288"/>
      <c r="AL474" s="2288"/>
      <c r="AM474" s="2288"/>
      <c r="AN474" s="2288"/>
      <c r="AO474" s="2288"/>
      <c r="AP474" s="2288"/>
      <c r="AQ474" s="2288"/>
      <c r="AR474" s="2288"/>
      <c r="AS474" s="2288"/>
      <c r="AT474" s="2288"/>
      <c r="AU474" s="2288"/>
      <c r="AV474" s="2288"/>
      <c r="AW474" s="2288"/>
      <c r="AX474" s="2288"/>
      <c r="AY474" s="2288"/>
      <c r="AZ474" s="2288"/>
      <c r="BA474" s="2288"/>
      <c r="BB474" s="2288"/>
      <c r="BC474" s="2288"/>
      <c r="BD474" s="2288"/>
      <c r="BE474" s="2288"/>
      <c r="BF474" s="2288"/>
      <c r="BG474" s="2288"/>
      <c r="BH474" s="2288"/>
      <c r="BI474" s="2288"/>
      <c r="BJ474" s="2288"/>
      <c r="BK474" s="2288"/>
      <c r="BL474" s="2288"/>
    </row>
    <row r="475" spans="8:64" ht="16.899999999999999" customHeight="1" x14ac:dyDescent="0.2">
      <c r="H475" s="2300" t="s">
        <v>1848</v>
      </c>
      <c r="I475" s="2300"/>
      <c r="J475" s="2300"/>
      <c r="K475" s="2300"/>
      <c r="L475" s="2300"/>
      <c r="M475" s="2300"/>
      <c r="N475" s="2300"/>
      <c r="O475" s="2300"/>
      <c r="P475" s="2300"/>
      <c r="Q475" s="2300"/>
      <c r="R475" s="2300"/>
      <c r="S475" s="2300"/>
      <c r="T475" s="2300"/>
      <c r="U475" s="2300"/>
      <c r="V475" s="2300"/>
      <c r="W475" s="2300"/>
      <c r="X475" s="2300"/>
      <c r="Y475" s="2300"/>
      <c r="Z475" s="2300"/>
      <c r="AA475" s="2300"/>
      <c r="AB475" s="2300"/>
      <c r="AC475" s="2300"/>
      <c r="AD475" s="2300"/>
      <c r="AE475" s="2300"/>
      <c r="AF475" s="2300"/>
      <c r="AG475" s="2300"/>
      <c r="AH475" s="2300"/>
      <c r="AI475" s="2300"/>
      <c r="AJ475" s="2300"/>
      <c r="AK475" s="2300"/>
      <c r="AL475" s="2300"/>
      <c r="AM475" s="2300"/>
      <c r="AN475" s="2300"/>
      <c r="AO475" s="2300"/>
      <c r="AP475" s="2300"/>
      <c r="AQ475" s="2300"/>
      <c r="AR475" s="2300"/>
      <c r="AS475" s="2300"/>
      <c r="AT475" s="2300"/>
      <c r="AU475" s="2300"/>
      <c r="AV475" s="2300"/>
      <c r="AW475" s="2300"/>
      <c r="AX475" s="2300"/>
      <c r="AY475" s="2300"/>
      <c r="AZ475" s="2300"/>
      <c r="BA475" s="2300"/>
      <c r="BB475" s="2300"/>
      <c r="BC475" s="2300"/>
      <c r="BD475" s="2300"/>
      <c r="BE475" s="2300"/>
      <c r="BF475" s="2300"/>
      <c r="BG475" s="2300"/>
      <c r="BH475" s="2300"/>
      <c r="BI475" s="2300"/>
      <c r="BJ475" s="2300"/>
      <c r="BK475" s="2300"/>
      <c r="BL475" s="2300"/>
    </row>
    <row r="476" spans="8:64" ht="17.649999999999999" customHeight="1" x14ac:dyDescent="0.2">
      <c r="H476" s="2284" t="s">
        <v>48</v>
      </c>
      <c r="I476" s="2284"/>
      <c r="J476" s="2289" t="s">
        <v>548</v>
      </c>
      <c r="K476" s="2289"/>
      <c r="L476" s="2289"/>
      <c r="M476" s="2289"/>
      <c r="N476" s="2289"/>
      <c r="O476" s="2289"/>
      <c r="P476" s="2289"/>
      <c r="Q476" s="2289"/>
      <c r="R476" s="2289"/>
      <c r="S476" s="2289"/>
      <c r="T476" s="2289"/>
      <c r="U476" s="2289"/>
      <c r="V476" s="2289"/>
      <c r="W476" s="2289"/>
      <c r="X476" s="2289"/>
      <c r="Y476" s="2289"/>
      <c r="Z476" s="2289"/>
      <c r="AA476" s="2289"/>
      <c r="AB476" s="2289"/>
      <c r="AC476" s="2289"/>
      <c r="AD476" s="2289"/>
      <c r="AE476" s="2289"/>
      <c r="AF476" s="2289"/>
      <c r="AG476" s="2289"/>
      <c r="AH476" s="2289"/>
      <c r="AI476" s="2289"/>
      <c r="AJ476" s="2289"/>
      <c r="AK476" s="2289" t="s">
        <v>547</v>
      </c>
      <c r="AL476" s="2289"/>
      <c r="AM476" s="2289"/>
      <c r="AN476" s="2289"/>
      <c r="AO476" s="2289"/>
      <c r="AP476" s="2289"/>
      <c r="AQ476" s="2289"/>
      <c r="AR476" s="2289"/>
      <c r="AS476" s="2289"/>
      <c r="AT476" s="2289"/>
      <c r="AU476" s="2289"/>
      <c r="AV476" s="2289"/>
      <c r="AW476" s="2289"/>
      <c r="AX476" s="2289"/>
      <c r="AY476" s="2289"/>
      <c r="AZ476" s="2289"/>
      <c r="BA476" s="2289"/>
      <c r="BB476" s="2289"/>
      <c r="BC476" s="2289"/>
      <c r="BD476" s="2289"/>
      <c r="BE476" s="2289"/>
      <c r="BF476" s="2289"/>
      <c r="BG476" s="2289"/>
      <c r="BH476" s="2289"/>
      <c r="BI476" s="2289"/>
      <c r="BJ476" s="2289"/>
      <c r="BK476" s="2289"/>
      <c r="BL476" s="2289"/>
    </row>
    <row r="477" spans="8:64" ht="17.649999999999999" customHeight="1" x14ac:dyDescent="0.2">
      <c r="H477" s="2284"/>
      <c r="I477" s="2284"/>
      <c r="J477" s="2284" t="s">
        <v>984</v>
      </c>
      <c r="K477" s="2284"/>
      <c r="L477" s="2284"/>
      <c r="M477" s="2284"/>
      <c r="N477" s="2284"/>
      <c r="O477" s="2284"/>
      <c r="P477" s="2284"/>
      <c r="Q477" s="2284"/>
      <c r="R477" s="2284"/>
      <c r="S477" s="2284"/>
      <c r="T477" s="2284"/>
      <c r="U477" s="2284"/>
      <c r="V477" s="2284"/>
      <c r="W477" s="2284" t="s">
        <v>1849</v>
      </c>
      <c r="X477" s="2284"/>
      <c r="Y477" s="2284"/>
      <c r="Z477" s="2284"/>
      <c r="AA477" s="2284"/>
      <c r="AB477" s="2284" t="s">
        <v>1850</v>
      </c>
      <c r="AC477" s="2284"/>
      <c r="AD477" s="2284"/>
      <c r="AE477" s="2284"/>
      <c r="AF477" s="2284"/>
      <c r="AG477" s="2284"/>
      <c r="AH477" s="2284"/>
      <c r="AI477" s="2284"/>
      <c r="AJ477" s="2284"/>
      <c r="AK477" s="2284" t="s">
        <v>984</v>
      </c>
      <c r="AL477" s="2284"/>
      <c r="AM477" s="2284"/>
      <c r="AN477" s="2284"/>
      <c r="AO477" s="2284"/>
      <c r="AP477" s="2284"/>
      <c r="AQ477" s="2284"/>
      <c r="AR477" s="2284"/>
      <c r="AS477" s="2284"/>
      <c r="AT477" s="2284"/>
      <c r="AU477" s="2284"/>
      <c r="AV477" s="2284"/>
      <c r="AW477" s="2284"/>
      <c r="AX477" s="2284"/>
      <c r="AY477" s="2284"/>
      <c r="AZ477" s="2284" t="s">
        <v>1849</v>
      </c>
      <c r="BA477" s="2284"/>
      <c r="BB477" s="2284"/>
      <c r="BC477" s="2284"/>
      <c r="BD477" s="2284"/>
      <c r="BE477" s="2284"/>
      <c r="BF477" s="2284"/>
      <c r="BG477" s="2284"/>
      <c r="BH477" s="2284"/>
      <c r="BI477" s="2284" t="s">
        <v>1850</v>
      </c>
      <c r="BJ477" s="2284"/>
      <c r="BK477" s="2284"/>
      <c r="BL477" s="2284"/>
    </row>
    <row r="478" spans="8:64" ht="24.95" customHeight="1" x14ac:dyDescent="0.2">
      <c r="H478" s="2280" t="s">
        <v>1851</v>
      </c>
      <c r="I478" s="2280"/>
      <c r="J478" s="2281">
        <v>0</v>
      </c>
      <c r="K478" s="2281"/>
      <c r="L478" s="2281"/>
      <c r="M478" s="2281"/>
      <c r="N478" s="2281"/>
      <c r="O478" s="2281"/>
      <c r="P478" s="2281"/>
      <c r="Q478" s="2281"/>
      <c r="R478" s="2281"/>
      <c r="S478" s="2281"/>
      <c r="T478" s="2281"/>
      <c r="U478" s="2281"/>
      <c r="V478" s="2281"/>
      <c r="W478" s="2281">
        <v>0</v>
      </c>
      <c r="X478" s="2281"/>
      <c r="Y478" s="2281"/>
      <c r="Z478" s="2281"/>
      <c r="AA478" s="2281"/>
      <c r="AB478" s="2280"/>
      <c r="AC478" s="2280"/>
      <c r="AD478" s="2280"/>
      <c r="AE478" s="2280"/>
      <c r="AF478" s="2280"/>
      <c r="AG478" s="2280"/>
      <c r="AH478" s="2280"/>
      <c r="AI478" s="2280"/>
      <c r="AJ478" s="2280"/>
      <c r="AK478" s="2281">
        <v>0</v>
      </c>
      <c r="AL478" s="2281"/>
      <c r="AM478" s="2281"/>
      <c r="AN478" s="2281"/>
      <c r="AO478" s="2281"/>
      <c r="AP478" s="2281"/>
      <c r="AQ478" s="2281"/>
      <c r="AR478" s="2281"/>
      <c r="AS478" s="2281"/>
      <c r="AT478" s="2281"/>
      <c r="AU478" s="2281"/>
      <c r="AV478" s="2281"/>
      <c r="AW478" s="2281"/>
      <c r="AX478" s="2281"/>
      <c r="AY478" s="2281"/>
      <c r="AZ478" s="2281">
        <v>0</v>
      </c>
      <c r="BA478" s="2281"/>
      <c r="BB478" s="2281"/>
      <c r="BC478" s="2281"/>
      <c r="BD478" s="2281"/>
      <c r="BE478" s="2281"/>
      <c r="BF478" s="2281"/>
      <c r="BG478" s="2281"/>
      <c r="BH478" s="2281"/>
      <c r="BI478" s="2280"/>
      <c r="BJ478" s="2280"/>
      <c r="BK478" s="2280"/>
      <c r="BL478" s="2280"/>
    </row>
    <row r="479" spans="8:64" ht="24.95" customHeight="1" x14ac:dyDescent="0.2">
      <c r="H479" s="2280" t="s">
        <v>1852</v>
      </c>
      <c r="I479" s="2280"/>
      <c r="J479" s="2281">
        <v>0</v>
      </c>
      <c r="K479" s="2281"/>
      <c r="L479" s="2281"/>
      <c r="M479" s="2281"/>
      <c r="N479" s="2281"/>
      <c r="O479" s="2281"/>
      <c r="P479" s="2281"/>
      <c r="Q479" s="2281"/>
      <c r="R479" s="2281"/>
      <c r="S479" s="2281"/>
      <c r="T479" s="2281"/>
      <c r="U479" s="2281"/>
      <c r="V479" s="2281"/>
      <c r="W479" s="2281">
        <v>0</v>
      </c>
      <c r="X479" s="2281"/>
      <c r="Y479" s="2281"/>
      <c r="Z479" s="2281"/>
      <c r="AA479" s="2281"/>
      <c r="AB479" s="2280"/>
      <c r="AC479" s="2280"/>
      <c r="AD479" s="2280"/>
      <c r="AE479" s="2280"/>
      <c r="AF479" s="2280"/>
      <c r="AG479" s="2280"/>
      <c r="AH479" s="2280"/>
      <c r="AI479" s="2280"/>
      <c r="AJ479" s="2280"/>
      <c r="AK479" s="2281">
        <v>0</v>
      </c>
      <c r="AL479" s="2281"/>
      <c r="AM479" s="2281"/>
      <c r="AN479" s="2281"/>
      <c r="AO479" s="2281"/>
      <c r="AP479" s="2281"/>
      <c r="AQ479" s="2281"/>
      <c r="AR479" s="2281"/>
      <c r="AS479" s="2281"/>
      <c r="AT479" s="2281"/>
      <c r="AU479" s="2281"/>
      <c r="AV479" s="2281"/>
      <c r="AW479" s="2281"/>
      <c r="AX479" s="2281"/>
      <c r="AY479" s="2281"/>
      <c r="AZ479" s="2281">
        <v>0</v>
      </c>
      <c r="BA479" s="2281"/>
      <c r="BB479" s="2281"/>
      <c r="BC479" s="2281"/>
      <c r="BD479" s="2281"/>
      <c r="BE479" s="2281"/>
      <c r="BF479" s="2281"/>
      <c r="BG479" s="2281"/>
      <c r="BH479" s="2281"/>
      <c r="BI479" s="2280"/>
      <c r="BJ479" s="2280"/>
      <c r="BK479" s="2280"/>
      <c r="BL479" s="2280"/>
    </row>
    <row r="480" spans="8:64" ht="25.7" customHeight="1" x14ac:dyDescent="0.2">
      <c r="H480" s="2280" t="s">
        <v>1853</v>
      </c>
      <c r="I480" s="2280"/>
      <c r="J480" s="2281">
        <v>0</v>
      </c>
      <c r="K480" s="2281"/>
      <c r="L480" s="2281"/>
      <c r="M480" s="2281"/>
      <c r="N480" s="2281"/>
      <c r="O480" s="2281"/>
      <c r="P480" s="2281"/>
      <c r="Q480" s="2281"/>
      <c r="R480" s="2281"/>
      <c r="S480" s="2281"/>
      <c r="T480" s="2281"/>
      <c r="U480" s="2281"/>
      <c r="V480" s="2281"/>
      <c r="W480" s="2281">
        <v>0</v>
      </c>
      <c r="X480" s="2281"/>
      <c r="Y480" s="2281"/>
      <c r="Z480" s="2281"/>
      <c r="AA480" s="2281"/>
      <c r="AB480" s="2280"/>
      <c r="AC480" s="2280"/>
      <c r="AD480" s="2280"/>
      <c r="AE480" s="2280"/>
      <c r="AF480" s="2280"/>
      <c r="AG480" s="2280"/>
      <c r="AH480" s="2280"/>
      <c r="AI480" s="2280"/>
      <c r="AJ480" s="2280"/>
      <c r="AK480" s="2281">
        <v>0</v>
      </c>
      <c r="AL480" s="2281"/>
      <c r="AM480" s="2281"/>
      <c r="AN480" s="2281"/>
      <c r="AO480" s="2281"/>
      <c r="AP480" s="2281"/>
      <c r="AQ480" s="2281"/>
      <c r="AR480" s="2281"/>
      <c r="AS480" s="2281"/>
      <c r="AT480" s="2281"/>
      <c r="AU480" s="2281"/>
      <c r="AV480" s="2281"/>
      <c r="AW480" s="2281"/>
      <c r="AX480" s="2281"/>
      <c r="AY480" s="2281"/>
      <c r="AZ480" s="2281">
        <v>0</v>
      </c>
      <c r="BA480" s="2281"/>
      <c r="BB480" s="2281"/>
      <c r="BC480" s="2281"/>
      <c r="BD480" s="2281"/>
      <c r="BE480" s="2281"/>
      <c r="BF480" s="2281"/>
      <c r="BG480" s="2281"/>
      <c r="BH480" s="2281"/>
      <c r="BI480" s="2280"/>
      <c r="BJ480" s="2280"/>
      <c r="BK480" s="2280"/>
      <c r="BL480" s="2280"/>
    </row>
    <row r="481" spans="8:64" ht="24.95" customHeight="1" x14ac:dyDescent="0.2">
      <c r="H481" s="2282" t="s">
        <v>1854</v>
      </c>
      <c r="I481" s="2282"/>
      <c r="J481" s="2283">
        <v>0</v>
      </c>
      <c r="K481" s="2283"/>
      <c r="L481" s="2283"/>
      <c r="M481" s="2283"/>
      <c r="N481" s="2283"/>
      <c r="O481" s="2283"/>
      <c r="P481" s="2283"/>
      <c r="Q481" s="2283"/>
      <c r="R481" s="2283"/>
      <c r="S481" s="2283"/>
      <c r="T481" s="2283"/>
      <c r="U481" s="2283"/>
      <c r="V481" s="2283"/>
      <c r="W481" s="2283">
        <v>0</v>
      </c>
      <c r="X481" s="2283"/>
      <c r="Y481" s="2283"/>
      <c r="Z481" s="2283"/>
      <c r="AA481" s="2283"/>
      <c r="AB481" s="2282"/>
      <c r="AC481" s="2282"/>
      <c r="AD481" s="2282"/>
      <c r="AE481" s="2282"/>
      <c r="AF481" s="2282"/>
      <c r="AG481" s="2282"/>
      <c r="AH481" s="2282"/>
      <c r="AI481" s="2282"/>
      <c r="AJ481" s="2282"/>
      <c r="AK481" s="2283">
        <v>0</v>
      </c>
      <c r="AL481" s="2283"/>
      <c r="AM481" s="2283"/>
      <c r="AN481" s="2283"/>
      <c r="AO481" s="2283"/>
      <c r="AP481" s="2283"/>
      <c r="AQ481" s="2283"/>
      <c r="AR481" s="2283"/>
      <c r="AS481" s="2283"/>
      <c r="AT481" s="2283"/>
      <c r="AU481" s="2283"/>
      <c r="AV481" s="2283"/>
      <c r="AW481" s="2283"/>
      <c r="AX481" s="2283"/>
      <c r="AY481" s="2283"/>
      <c r="AZ481" s="2283">
        <v>0</v>
      </c>
      <c r="BA481" s="2283"/>
      <c r="BB481" s="2283"/>
      <c r="BC481" s="2283"/>
      <c r="BD481" s="2283"/>
      <c r="BE481" s="2283"/>
      <c r="BF481" s="2283"/>
      <c r="BG481" s="2283"/>
      <c r="BH481" s="2283"/>
      <c r="BI481" s="2282"/>
      <c r="BJ481" s="2282"/>
      <c r="BK481" s="2282"/>
      <c r="BL481" s="2282"/>
    </row>
    <row r="482" spans="8:64" ht="17.649999999999999" customHeight="1" x14ac:dyDescent="0.2">
      <c r="H482" s="2284" t="s">
        <v>513</v>
      </c>
      <c r="I482" s="2284"/>
      <c r="J482" s="2299">
        <v>0</v>
      </c>
      <c r="K482" s="2299"/>
      <c r="L482" s="2299"/>
      <c r="M482" s="2299"/>
      <c r="N482" s="2299"/>
      <c r="O482" s="2299"/>
      <c r="P482" s="2299"/>
      <c r="Q482" s="2299"/>
      <c r="R482" s="2299"/>
      <c r="S482" s="2299"/>
      <c r="T482" s="2299"/>
      <c r="U482" s="2299"/>
      <c r="V482" s="2299"/>
      <c r="W482" s="2299"/>
      <c r="X482" s="2299"/>
      <c r="Y482" s="2299"/>
      <c r="Z482" s="2299"/>
      <c r="AA482" s="2299"/>
      <c r="AB482" s="2299"/>
      <c r="AC482" s="2299"/>
      <c r="AD482" s="2299"/>
      <c r="AE482" s="2299"/>
      <c r="AF482" s="2299"/>
      <c r="AG482" s="2299"/>
      <c r="AH482" s="2299"/>
      <c r="AI482" s="2299"/>
      <c r="AJ482" s="2299"/>
      <c r="AK482" s="2299">
        <v>0</v>
      </c>
      <c r="AL482" s="2299"/>
      <c r="AM482" s="2299"/>
      <c r="AN482" s="2299"/>
      <c r="AO482" s="2299"/>
      <c r="AP482" s="2299"/>
      <c r="AQ482" s="2299"/>
      <c r="AR482" s="2299"/>
      <c r="AS482" s="2299"/>
      <c r="AT482" s="2299"/>
      <c r="AU482" s="2299"/>
      <c r="AV482" s="2299"/>
      <c r="AW482" s="2299"/>
      <c r="AX482" s="2299"/>
      <c r="AY482" s="2299"/>
      <c r="AZ482" s="2299"/>
      <c r="BA482" s="2299"/>
      <c r="BB482" s="2299"/>
      <c r="BC482" s="2299"/>
      <c r="BD482" s="2299"/>
      <c r="BE482" s="2299"/>
      <c r="BF482" s="2299"/>
      <c r="BG482" s="2299"/>
      <c r="BH482" s="2299"/>
      <c r="BI482" s="2299"/>
      <c r="BJ482" s="2299"/>
      <c r="BK482" s="2299"/>
      <c r="BL482" s="2299"/>
    </row>
    <row r="483" spans="8:64" ht="58.9" customHeight="1" x14ac:dyDescent="0.2">
      <c r="H483" s="2280" t="s">
        <v>1855</v>
      </c>
      <c r="I483" s="2280"/>
      <c r="J483" s="2281">
        <v>0</v>
      </c>
      <c r="K483" s="2281"/>
      <c r="L483" s="2281"/>
      <c r="M483" s="2281"/>
      <c r="N483" s="2281"/>
      <c r="O483" s="2281"/>
      <c r="P483" s="2281"/>
      <c r="Q483" s="2281"/>
      <c r="R483" s="2281"/>
      <c r="S483" s="2281"/>
      <c r="T483" s="2281"/>
      <c r="U483" s="2281"/>
      <c r="V483" s="2281"/>
      <c r="W483" s="2281">
        <v>0</v>
      </c>
      <c r="X483" s="2281"/>
      <c r="Y483" s="2281"/>
      <c r="Z483" s="2281"/>
      <c r="AA483" s="2281"/>
      <c r="AB483" s="2280"/>
      <c r="AC483" s="2280"/>
      <c r="AD483" s="2280"/>
      <c r="AE483" s="2280"/>
      <c r="AF483" s="2280"/>
      <c r="AG483" s="2280"/>
      <c r="AH483" s="2280"/>
      <c r="AI483" s="2280"/>
      <c r="AJ483" s="2280"/>
      <c r="AK483" s="2281">
        <v>0</v>
      </c>
      <c r="AL483" s="2281"/>
      <c r="AM483" s="2281"/>
      <c r="AN483" s="2281"/>
      <c r="AO483" s="2281"/>
      <c r="AP483" s="2281"/>
      <c r="AQ483" s="2281"/>
      <c r="AR483" s="2281"/>
      <c r="AS483" s="2281"/>
      <c r="AT483" s="2281"/>
      <c r="AU483" s="2281"/>
      <c r="AV483" s="2281"/>
      <c r="AW483" s="2281"/>
      <c r="AX483" s="2281"/>
      <c r="AY483" s="2281"/>
      <c r="AZ483" s="2281">
        <v>0</v>
      </c>
      <c r="BA483" s="2281"/>
      <c r="BB483" s="2281"/>
      <c r="BC483" s="2281"/>
      <c r="BD483" s="2281"/>
      <c r="BE483" s="2281"/>
      <c r="BF483" s="2281"/>
      <c r="BG483" s="2281"/>
      <c r="BH483" s="2281"/>
      <c r="BI483" s="2280"/>
      <c r="BJ483" s="2280"/>
      <c r="BK483" s="2280"/>
      <c r="BL483" s="2280"/>
    </row>
    <row r="484" spans="8:64" ht="17.649999999999999" customHeight="1" x14ac:dyDescent="0.2">
      <c r="H484" s="2282" t="s">
        <v>1795</v>
      </c>
      <c r="I484" s="2282"/>
      <c r="J484" s="2283">
        <v>0</v>
      </c>
      <c r="K484" s="2283"/>
      <c r="L484" s="2283"/>
      <c r="M484" s="2283"/>
      <c r="N484" s="2283"/>
      <c r="O484" s="2283"/>
      <c r="P484" s="2283"/>
      <c r="Q484" s="2283"/>
      <c r="R484" s="2283"/>
      <c r="S484" s="2283"/>
      <c r="T484" s="2283"/>
      <c r="U484" s="2283"/>
      <c r="V484" s="2283"/>
      <c r="W484" s="2283">
        <v>0</v>
      </c>
      <c r="X484" s="2283"/>
      <c r="Y484" s="2283"/>
      <c r="Z484" s="2283"/>
      <c r="AA484" s="2283"/>
      <c r="AB484" s="2282"/>
      <c r="AC484" s="2282"/>
      <c r="AD484" s="2282"/>
      <c r="AE484" s="2282"/>
      <c r="AF484" s="2282"/>
      <c r="AG484" s="2282"/>
      <c r="AH484" s="2282"/>
      <c r="AI484" s="2282"/>
      <c r="AJ484" s="2282"/>
      <c r="AK484" s="2283">
        <v>0</v>
      </c>
      <c r="AL484" s="2283"/>
      <c r="AM484" s="2283"/>
      <c r="AN484" s="2283"/>
      <c r="AO484" s="2283"/>
      <c r="AP484" s="2283"/>
      <c r="AQ484" s="2283"/>
      <c r="AR484" s="2283"/>
      <c r="AS484" s="2283"/>
      <c r="AT484" s="2283"/>
      <c r="AU484" s="2283"/>
      <c r="AV484" s="2283"/>
      <c r="AW484" s="2283"/>
      <c r="AX484" s="2283"/>
      <c r="AY484" s="2283"/>
      <c r="AZ484" s="2283">
        <v>0</v>
      </c>
      <c r="BA484" s="2283"/>
      <c r="BB484" s="2283"/>
      <c r="BC484" s="2283"/>
      <c r="BD484" s="2283"/>
      <c r="BE484" s="2283"/>
      <c r="BF484" s="2283"/>
      <c r="BG484" s="2283"/>
      <c r="BH484" s="2283"/>
      <c r="BI484" s="2282"/>
      <c r="BJ484" s="2282"/>
      <c r="BK484" s="2282"/>
      <c r="BL484" s="2282"/>
    </row>
    <row r="485" spans="8:64" ht="16.899999999999999" customHeight="1" x14ac:dyDescent="0.2">
      <c r="H485" s="2289" t="s">
        <v>513</v>
      </c>
      <c r="I485" s="2289"/>
      <c r="J485" s="2287">
        <v>0</v>
      </c>
      <c r="K485" s="2287"/>
      <c r="L485" s="2287"/>
      <c r="M485" s="2287"/>
      <c r="N485" s="2287"/>
      <c r="O485" s="2287"/>
      <c r="P485" s="2287"/>
      <c r="Q485" s="2287"/>
      <c r="R485" s="2287"/>
      <c r="S485" s="2287"/>
      <c r="T485" s="2287"/>
      <c r="U485" s="2287"/>
      <c r="V485" s="2287"/>
      <c r="W485" s="2287"/>
      <c r="X485" s="2287"/>
      <c r="Y485" s="2287"/>
      <c r="Z485" s="2287"/>
      <c r="AA485" s="2287"/>
      <c r="AB485" s="2287"/>
      <c r="AC485" s="2287"/>
      <c r="AD485" s="2287"/>
      <c r="AE485" s="2287"/>
      <c r="AF485" s="2287"/>
      <c r="AG485" s="2287"/>
      <c r="AH485" s="2287"/>
      <c r="AI485" s="2287"/>
      <c r="AJ485" s="2287"/>
      <c r="AK485" s="2287">
        <v>0</v>
      </c>
      <c r="AL485" s="2287"/>
      <c r="AM485" s="2287"/>
      <c r="AN485" s="2287"/>
      <c r="AO485" s="2287"/>
      <c r="AP485" s="2287"/>
      <c r="AQ485" s="2287"/>
      <c r="AR485" s="2287"/>
      <c r="AS485" s="2287"/>
      <c r="AT485" s="2287"/>
      <c r="AU485" s="2287"/>
      <c r="AV485" s="2287"/>
      <c r="AW485" s="2287"/>
      <c r="AX485" s="2287"/>
      <c r="AY485" s="2287"/>
      <c r="AZ485" s="2287"/>
      <c r="BA485" s="2287"/>
      <c r="BB485" s="2287"/>
      <c r="BC485" s="2287"/>
      <c r="BD485" s="2287"/>
      <c r="BE485" s="2287"/>
      <c r="BF485" s="2287"/>
      <c r="BG485" s="2287"/>
      <c r="BH485" s="2287"/>
      <c r="BI485" s="2287"/>
      <c r="BJ485" s="2287"/>
      <c r="BK485" s="2287"/>
      <c r="BL485" s="2287"/>
    </row>
    <row r="486" spans="8:64" ht="8.85" customHeight="1" x14ac:dyDescent="0.2">
      <c r="H486" s="1326"/>
      <c r="I486" s="1326"/>
      <c r="J486" s="1326"/>
      <c r="K486" s="1326"/>
      <c r="L486" s="1326"/>
      <c r="M486" s="1326"/>
      <c r="N486" s="1326"/>
      <c r="O486" s="1326"/>
      <c r="P486" s="1326"/>
      <c r="Q486" s="1326"/>
      <c r="R486" s="1326"/>
      <c r="S486" s="1326"/>
      <c r="T486" s="1326"/>
      <c r="U486" s="1326"/>
      <c r="V486" s="1326"/>
      <c r="W486" s="1326"/>
      <c r="X486" s="1326"/>
      <c r="Y486" s="1326"/>
      <c r="Z486" s="1326"/>
      <c r="AA486" s="1326"/>
      <c r="AB486" s="1326"/>
      <c r="AC486" s="1326"/>
      <c r="AD486" s="1326"/>
      <c r="AE486" s="1326"/>
      <c r="AF486" s="1326"/>
      <c r="AG486" s="1326"/>
      <c r="AH486" s="1326"/>
      <c r="AI486" s="1326"/>
      <c r="AJ486" s="1326"/>
      <c r="AK486" s="1326"/>
      <c r="AL486" s="1326"/>
      <c r="AM486" s="1326"/>
      <c r="AN486" s="1326"/>
      <c r="AO486" s="1326"/>
      <c r="AP486" s="1326"/>
      <c r="AQ486" s="1326"/>
      <c r="AR486" s="1326"/>
      <c r="AS486" s="1326"/>
      <c r="AT486" s="1326"/>
      <c r="AU486" s="1326"/>
      <c r="AV486" s="1326"/>
      <c r="AW486" s="1326"/>
      <c r="AX486" s="1326"/>
      <c r="AY486" s="1326"/>
      <c r="AZ486" s="1326"/>
      <c r="BA486" s="1326"/>
      <c r="BB486" s="1326"/>
      <c r="BC486" s="1326"/>
      <c r="BD486" s="1326"/>
      <c r="BE486" s="1326"/>
      <c r="BF486" s="1326"/>
      <c r="BG486" s="1326"/>
      <c r="BH486" s="1326"/>
      <c r="BI486" s="1326"/>
      <c r="BJ486" s="1326"/>
      <c r="BK486" s="1326"/>
      <c r="BL486" s="1326"/>
    </row>
    <row r="487" spans="8:64" ht="17.649999999999999" customHeight="1" x14ac:dyDescent="0.2">
      <c r="H487" s="2275" t="s">
        <v>1856</v>
      </c>
      <c r="I487" s="2275"/>
      <c r="J487" s="2275"/>
      <c r="K487" s="2275"/>
      <c r="L487" s="2275"/>
      <c r="M487" s="2275"/>
      <c r="N487" s="2275"/>
      <c r="O487" s="2275"/>
      <c r="P487" s="2275"/>
      <c r="Q487" s="2275"/>
      <c r="R487" s="2275"/>
      <c r="S487" s="2275"/>
      <c r="T487" s="2275"/>
      <c r="U487" s="2275"/>
      <c r="V487" s="2275"/>
      <c r="W487" s="2275"/>
      <c r="X487" s="2275"/>
      <c r="Y487" s="2275"/>
      <c r="Z487" s="2275"/>
      <c r="AA487" s="2275"/>
      <c r="AB487" s="2275"/>
      <c r="AC487" s="2275"/>
      <c r="AD487" s="2275"/>
      <c r="AE487" s="2275"/>
      <c r="AF487" s="2275"/>
      <c r="AG487" s="2275"/>
      <c r="AH487" s="2275"/>
      <c r="AI487" s="2275"/>
      <c r="AJ487" s="2275"/>
      <c r="AK487" s="2275"/>
      <c r="AL487" s="2275"/>
      <c r="AM487" s="2275"/>
      <c r="AN487" s="2275"/>
      <c r="AO487" s="2275"/>
      <c r="AP487" s="2275"/>
      <c r="AQ487" s="2275"/>
      <c r="AR487" s="2275"/>
      <c r="AS487" s="2275"/>
      <c r="AT487" s="2275"/>
      <c r="AU487" s="2275"/>
      <c r="AV487" s="2275"/>
      <c r="AW487" s="2275"/>
      <c r="AX487" s="2275"/>
      <c r="AY487" s="2275"/>
      <c r="AZ487" s="2275"/>
      <c r="BA487" s="2275"/>
      <c r="BB487" s="2275"/>
      <c r="BC487" s="2275"/>
      <c r="BD487" s="2275"/>
      <c r="BE487" s="2275"/>
      <c r="BF487" s="2275"/>
      <c r="BG487" s="2275"/>
      <c r="BH487" s="2275"/>
      <c r="BI487" s="2275"/>
      <c r="BJ487" s="2275"/>
      <c r="BK487" s="2275"/>
      <c r="BL487" s="2275"/>
    </row>
    <row r="488" spans="8:64" ht="16.899999999999999" customHeight="1" x14ac:dyDescent="0.2">
      <c r="H488" s="2273" t="s">
        <v>1857</v>
      </c>
      <c r="I488" s="2273"/>
      <c r="J488" s="2273"/>
      <c r="K488" s="2273"/>
      <c r="L488" s="2273"/>
      <c r="M488" s="2273"/>
      <c r="N488" s="2273"/>
      <c r="O488" s="2273"/>
      <c r="P488" s="2273"/>
      <c r="Q488" s="2273"/>
      <c r="R488" s="2273"/>
      <c r="S488" s="2273"/>
      <c r="T488" s="2273"/>
      <c r="U488" s="2273"/>
      <c r="V488" s="2273"/>
      <c r="W488" s="2273"/>
      <c r="X488" s="2273"/>
      <c r="Y488" s="2273"/>
      <c r="Z488" s="2273"/>
      <c r="AA488" s="2273"/>
      <c r="AB488" s="2273"/>
      <c r="AC488" s="2273"/>
      <c r="AD488" s="2273"/>
      <c r="AE488" s="2273"/>
      <c r="AF488" s="2273"/>
      <c r="AG488" s="2273"/>
      <c r="AH488" s="2273"/>
      <c r="AI488" s="2273"/>
      <c r="AJ488" s="2273"/>
      <c r="AK488" s="2273"/>
      <c r="AL488" s="2273"/>
      <c r="AM488" s="2273"/>
      <c r="AN488" s="2273"/>
      <c r="AO488" s="2273"/>
      <c r="AP488" s="2273"/>
      <c r="AQ488" s="2273"/>
      <c r="AR488" s="2273"/>
      <c r="AS488" s="2273"/>
      <c r="AT488" s="2273"/>
      <c r="AU488" s="2273"/>
      <c r="AV488" s="2273"/>
      <c r="AW488" s="2273"/>
      <c r="AX488" s="2273"/>
      <c r="AY488" s="2273"/>
      <c r="AZ488" s="2273"/>
      <c r="BA488" s="2273"/>
      <c r="BB488" s="2273"/>
      <c r="BC488" s="2273"/>
      <c r="BD488" s="2273"/>
      <c r="BE488" s="2273"/>
      <c r="BF488" s="2273"/>
      <c r="BG488" s="2273"/>
      <c r="BH488" s="2273"/>
      <c r="BI488" s="2273"/>
      <c r="BJ488" s="2273"/>
      <c r="BK488" s="2273"/>
      <c r="BL488" s="2273"/>
    </row>
    <row r="489" spans="8:64" ht="17.649999999999999" customHeight="1" x14ac:dyDescent="0.2">
      <c r="H489" s="2273" t="s">
        <v>1858</v>
      </c>
      <c r="I489" s="2273"/>
      <c r="J489" s="2273"/>
      <c r="K489" s="2273"/>
      <c r="L489" s="2273"/>
      <c r="M489" s="2273"/>
      <c r="N489" s="2273"/>
      <c r="O489" s="2273"/>
      <c r="P489" s="2273"/>
      <c r="Q489" s="2273"/>
      <c r="R489" s="2273"/>
      <c r="S489" s="2273"/>
      <c r="T489" s="2273"/>
      <c r="U489" s="2273"/>
      <c r="V489" s="2273"/>
      <c r="W489" s="2273"/>
      <c r="X489" s="2273"/>
      <c r="Y489" s="2273"/>
      <c r="Z489" s="2273"/>
      <c r="AA489" s="2273"/>
      <c r="AB489" s="2273"/>
      <c r="AC489" s="2273"/>
      <c r="AD489" s="2273"/>
      <c r="AE489" s="2273"/>
      <c r="AF489" s="2273"/>
      <c r="AG489" s="2273"/>
      <c r="AH489" s="2273"/>
      <c r="AI489" s="2273"/>
      <c r="AJ489" s="2273"/>
      <c r="AK489" s="2273"/>
      <c r="AL489" s="2273"/>
      <c r="AM489" s="2273"/>
      <c r="AN489" s="2273"/>
      <c r="AO489" s="2273"/>
      <c r="AP489" s="2273"/>
      <c r="AQ489" s="2273"/>
      <c r="AR489" s="2273"/>
      <c r="AS489" s="2273"/>
      <c r="AT489" s="2273"/>
      <c r="AU489" s="2273"/>
      <c r="AV489" s="2273"/>
      <c r="AW489" s="2273"/>
      <c r="AX489" s="2273"/>
      <c r="AY489" s="2273"/>
      <c r="AZ489" s="2273"/>
      <c r="BA489" s="2273"/>
      <c r="BB489" s="2273"/>
      <c r="BC489" s="2273"/>
      <c r="BD489" s="2273"/>
      <c r="BE489" s="2273"/>
      <c r="BF489" s="2273"/>
      <c r="BG489" s="2273"/>
      <c r="BH489" s="2273"/>
      <c r="BI489" s="2273"/>
      <c r="BJ489" s="2273"/>
      <c r="BK489" s="2273"/>
      <c r="BL489" s="2273"/>
    </row>
    <row r="490" spans="8:64" ht="17.649999999999999" customHeight="1" x14ac:dyDescent="0.2">
      <c r="H490" s="2273" t="s">
        <v>1859</v>
      </c>
      <c r="I490" s="2273"/>
      <c r="J490" s="2273"/>
      <c r="K490" s="2273"/>
      <c r="L490" s="2273"/>
      <c r="M490" s="2273"/>
      <c r="N490" s="2273"/>
      <c r="O490" s="2273"/>
      <c r="P490" s="2273"/>
      <c r="Q490" s="2273"/>
      <c r="R490" s="2273"/>
      <c r="S490" s="2273"/>
      <c r="T490" s="2273"/>
      <c r="U490" s="2273"/>
      <c r="V490" s="2273"/>
      <c r="W490" s="2273"/>
      <c r="X490" s="2273"/>
      <c r="Y490" s="2273"/>
      <c r="Z490" s="2273"/>
      <c r="AA490" s="2273"/>
      <c r="AB490" s="2273"/>
      <c r="AC490" s="2273"/>
      <c r="AD490" s="2273"/>
      <c r="AE490" s="2273"/>
      <c r="AF490" s="2273"/>
      <c r="AG490" s="2273"/>
      <c r="AH490" s="2273"/>
      <c r="AI490" s="2273"/>
      <c r="AJ490" s="2273"/>
      <c r="AK490" s="2273"/>
      <c r="AL490" s="2273"/>
      <c r="AM490" s="2273"/>
      <c r="AN490" s="2273"/>
      <c r="AO490" s="2273"/>
      <c r="AP490" s="2273"/>
      <c r="AQ490" s="2273"/>
      <c r="AR490" s="2273"/>
      <c r="AS490" s="2273"/>
      <c r="AT490" s="2273"/>
      <c r="AU490" s="2273"/>
      <c r="AV490" s="2273"/>
      <c r="AW490" s="2273"/>
      <c r="AX490" s="2273"/>
      <c r="AY490" s="2273"/>
      <c r="AZ490" s="2273"/>
      <c r="BA490" s="2273"/>
      <c r="BB490" s="2273"/>
      <c r="BC490" s="2273"/>
      <c r="BD490" s="2273"/>
      <c r="BE490" s="2273"/>
      <c r="BF490" s="2273"/>
      <c r="BG490" s="2273"/>
      <c r="BH490" s="2273"/>
      <c r="BI490" s="2273"/>
      <c r="BJ490" s="2273"/>
      <c r="BK490" s="2273"/>
      <c r="BL490" s="2273"/>
    </row>
    <row r="491" spans="8:64" ht="16.899999999999999" customHeight="1" x14ac:dyDescent="0.2">
      <c r="H491" s="2273" t="s">
        <v>1860</v>
      </c>
      <c r="I491" s="2273"/>
      <c r="J491" s="2273"/>
      <c r="K491" s="2273"/>
      <c r="L491" s="2273"/>
      <c r="M491" s="2273"/>
      <c r="N491" s="2273"/>
      <c r="O491" s="2273"/>
      <c r="P491" s="2273"/>
      <c r="Q491" s="2273"/>
      <c r="R491" s="2273"/>
      <c r="S491" s="2273"/>
      <c r="T491" s="2273"/>
      <c r="U491" s="2273"/>
      <c r="V491" s="2273"/>
      <c r="W491" s="2273"/>
      <c r="X491" s="2273"/>
      <c r="Y491" s="2273"/>
      <c r="Z491" s="2273"/>
      <c r="AA491" s="2273"/>
      <c r="AB491" s="2273"/>
      <c r="AC491" s="2273"/>
      <c r="AD491" s="2273"/>
      <c r="AE491" s="2273"/>
      <c r="AF491" s="2273"/>
      <c r="AG491" s="2273"/>
      <c r="AH491" s="2273"/>
      <c r="AI491" s="2273"/>
      <c r="AJ491" s="2273"/>
      <c r="AK491" s="2273"/>
      <c r="AL491" s="2273"/>
      <c r="AM491" s="2273"/>
      <c r="AN491" s="2273"/>
      <c r="AO491" s="2273"/>
      <c r="AP491" s="2273"/>
      <c r="AQ491" s="2273"/>
      <c r="AR491" s="2273"/>
      <c r="AS491" s="2273"/>
      <c r="AT491" s="2273"/>
      <c r="AU491" s="2273"/>
      <c r="AV491" s="2273"/>
      <c r="AW491" s="2273"/>
      <c r="AX491" s="2273"/>
      <c r="AY491" s="2273"/>
      <c r="AZ491" s="2273"/>
      <c r="BA491" s="2273"/>
      <c r="BB491" s="2273"/>
      <c r="BC491" s="2273"/>
      <c r="BD491" s="2273"/>
      <c r="BE491" s="2273"/>
      <c r="BF491" s="2273"/>
      <c r="BG491" s="2273"/>
      <c r="BH491" s="2273"/>
      <c r="BI491" s="2273"/>
      <c r="BJ491" s="2273"/>
      <c r="BK491" s="2273"/>
      <c r="BL491" s="2273"/>
    </row>
    <row r="492" spans="8:64" ht="17.649999999999999" customHeight="1" x14ac:dyDescent="0.2">
      <c r="H492" s="2273" t="s">
        <v>1861</v>
      </c>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73"/>
      <c r="AD492" s="2273"/>
      <c r="AE492" s="2273"/>
      <c r="AF492" s="2273"/>
      <c r="AG492" s="2273"/>
      <c r="AH492" s="2273"/>
      <c r="AI492" s="2273"/>
      <c r="AJ492" s="2273"/>
      <c r="AK492" s="2273"/>
      <c r="AL492" s="2273"/>
      <c r="AM492" s="2273"/>
      <c r="AN492" s="2273"/>
      <c r="AO492" s="2273"/>
      <c r="AP492" s="2273"/>
      <c r="AQ492" s="2273"/>
      <c r="AR492" s="2273"/>
      <c r="AS492" s="2273"/>
      <c r="AT492" s="2273"/>
      <c r="AU492" s="2273"/>
      <c r="AV492" s="2273"/>
      <c r="AW492" s="2273"/>
      <c r="AX492" s="2273"/>
      <c r="AY492" s="2273"/>
      <c r="AZ492" s="2273"/>
      <c r="BA492" s="2273"/>
      <c r="BB492" s="2273"/>
      <c r="BC492" s="2273"/>
      <c r="BD492" s="2273"/>
      <c r="BE492" s="2273"/>
      <c r="BF492" s="2273"/>
      <c r="BG492" s="2273"/>
      <c r="BH492" s="2273"/>
      <c r="BI492" s="2273"/>
      <c r="BJ492" s="2273"/>
      <c r="BK492" s="2273"/>
      <c r="BL492" s="2273"/>
    </row>
    <row r="493" spans="8:64" ht="16.899999999999999" customHeight="1" x14ac:dyDescent="0.2">
      <c r="H493" s="2273" t="s">
        <v>1862</v>
      </c>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2273"/>
      <c r="AG493" s="2273"/>
      <c r="AH493" s="2273"/>
      <c r="AI493" s="2273"/>
      <c r="AJ493" s="2273"/>
      <c r="AK493" s="2273"/>
      <c r="AL493" s="2273"/>
      <c r="AM493" s="2273"/>
      <c r="AN493" s="2273"/>
      <c r="AO493" s="2273"/>
      <c r="AP493" s="2273"/>
      <c r="AQ493" s="2273"/>
      <c r="AR493" s="2273"/>
      <c r="AS493" s="2273"/>
      <c r="AT493" s="2273"/>
      <c r="AU493" s="2273"/>
      <c r="AV493" s="2273"/>
      <c r="AW493" s="2273"/>
      <c r="AX493" s="2273"/>
      <c r="AY493" s="2273"/>
      <c r="AZ493" s="2273"/>
      <c r="BA493" s="2273"/>
      <c r="BB493" s="2273"/>
      <c r="BC493" s="2273"/>
      <c r="BD493" s="2273"/>
      <c r="BE493" s="2273"/>
      <c r="BF493" s="2273"/>
      <c r="BG493" s="2273"/>
      <c r="BH493" s="2273"/>
      <c r="BI493" s="2273"/>
      <c r="BJ493" s="2273"/>
      <c r="BK493" s="2273"/>
      <c r="BL493" s="2273"/>
    </row>
    <row r="494" spans="8:64" ht="17.649999999999999" customHeight="1" x14ac:dyDescent="0.2">
      <c r="H494" s="2273" t="s">
        <v>1863</v>
      </c>
      <c r="I494" s="2273"/>
      <c r="J494" s="2273"/>
      <c r="K494" s="2273"/>
      <c r="L494" s="2273"/>
      <c r="M494" s="2273"/>
      <c r="N494" s="2273"/>
      <c r="O494" s="2273"/>
      <c r="P494" s="2273"/>
      <c r="Q494" s="2273"/>
      <c r="R494" s="2273"/>
      <c r="S494" s="2273"/>
      <c r="T494" s="2273"/>
      <c r="U494" s="2273"/>
      <c r="V494" s="2273"/>
      <c r="W494" s="2273"/>
      <c r="X494" s="2273"/>
      <c r="Y494" s="2273"/>
      <c r="Z494" s="2273"/>
      <c r="AA494" s="2273"/>
      <c r="AB494" s="2273"/>
      <c r="AC494" s="2273"/>
      <c r="AD494" s="2273"/>
      <c r="AE494" s="2273"/>
      <c r="AF494" s="2273"/>
      <c r="AG494" s="2273"/>
      <c r="AH494" s="2273"/>
      <c r="AI494" s="2273"/>
      <c r="AJ494" s="2273"/>
      <c r="AK494" s="2273"/>
      <c r="AL494" s="2273"/>
      <c r="AM494" s="2273"/>
      <c r="AN494" s="2273"/>
      <c r="AO494" s="2273"/>
      <c r="AP494" s="2273"/>
      <c r="AQ494" s="2273"/>
      <c r="AR494" s="2273"/>
      <c r="AS494" s="2273"/>
      <c r="AT494" s="2273"/>
      <c r="AU494" s="2273"/>
      <c r="AV494" s="2273"/>
      <c r="AW494" s="2273"/>
      <c r="AX494" s="2273"/>
      <c r="AY494" s="2273"/>
      <c r="AZ494" s="2273"/>
      <c r="BA494" s="2273"/>
      <c r="BB494" s="2273"/>
      <c r="BC494" s="2273"/>
      <c r="BD494" s="2273"/>
      <c r="BE494" s="2273"/>
      <c r="BF494" s="2273"/>
      <c r="BG494" s="2273"/>
      <c r="BH494" s="2273"/>
      <c r="BI494" s="2273"/>
      <c r="BJ494" s="2273"/>
      <c r="BK494" s="2273"/>
      <c r="BL494" s="2273"/>
    </row>
    <row r="495" spans="8:64" ht="17.649999999999999" customHeight="1" x14ac:dyDescent="0.2">
      <c r="H495" s="2273" t="s">
        <v>1864</v>
      </c>
      <c r="I495" s="2273"/>
      <c r="J495" s="2273"/>
      <c r="K495" s="2273"/>
      <c r="L495" s="2273"/>
      <c r="M495" s="2273"/>
      <c r="N495" s="2273"/>
      <c r="O495" s="2273"/>
      <c r="P495" s="2273"/>
      <c r="Q495" s="2273"/>
      <c r="R495" s="2273"/>
      <c r="S495" s="2273"/>
      <c r="T495" s="2273"/>
      <c r="U495" s="2273"/>
      <c r="V495" s="2273"/>
      <c r="W495" s="2273"/>
      <c r="X495" s="2273"/>
      <c r="Y495" s="2273"/>
      <c r="Z495" s="2273"/>
      <c r="AA495" s="2273"/>
      <c r="AB495" s="2273"/>
      <c r="AC495" s="2273"/>
      <c r="AD495" s="2273"/>
      <c r="AE495" s="2273"/>
      <c r="AF495" s="2273"/>
      <c r="AG495" s="2273"/>
      <c r="AH495" s="2273"/>
      <c r="AI495" s="2273"/>
      <c r="AJ495" s="2273"/>
      <c r="AK495" s="2273"/>
      <c r="AL495" s="2273"/>
      <c r="AM495" s="2273"/>
      <c r="AN495" s="2273"/>
      <c r="AO495" s="2273"/>
      <c r="AP495" s="2273"/>
      <c r="AQ495" s="2273"/>
      <c r="AR495" s="2273"/>
      <c r="AS495" s="2273"/>
      <c r="AT495" s="2273"/>
      <c r="AU495" s="2273"/>
      <c r="AV495" s="2273"/>
      <c r="AW495" s="2273"/>
      <c r="AX495" s="2273"/>
      <c r="AY495" s="2273"/>
      <c r="AZ495" s="2273"/>
      <c r="BA495" s="2273"/>
      <c r="BB495" s="2273"/>
      <c r="BC495" s="2273"/>
      <c r="BD495" s="2273"/>
      <c r="BE495" s="2273"/>
      <c r="BF495" s="2273"/>
      <c r="BG495" s="2273"/>
      <c r="BH495" s="2273"/>
      <c r="BI495" s="2273"/>
      <c r="BJ495" s="2273"/>
      <c r="BK495" s="2273"/>
      <c r="BL495" s="2273"/>
    </row>
    <row r="496" spans="8:64" ht="16.899999999999999" customHeight="1" x14ac:dyDescent="0.2">
      <c r="H496" s="2273" t="s">
        <v>1865</v>
      </c>
      <c r="I496" s="2273"/>
      <c r="J496" s="2273"/>
      <c r="K496" s="2273"/>
      <c r="L496" s="2273"/>
      <c r="M496" s="2273"/>
      <c r="N496" s="2273"/>
      <c r="O496" s="2273"/>
      <c r="P496" s="2273"/>
      <c r="Q496" s="2273"/>
      <c r="R496" s="2273"/>
      <c r="S496" s="2273"/>
      <c r="T496" s="2273"/>
      <c r="U496" s="2273"/>
      <c r="V496" s="2273"/>
      <c r="W496" s="2273"/>
      <c r="X496" s="2273"/>
      <c r="Y496" s="2273"/>
      <c r="Z496" s="2273"/>
      <c r="AA496" s="2273"/>
      <c r="AB496" s="2273"/>
      <c r="AC496" s="2273"/>
      <c r="AD496" s="2273"/>
      <c r="AE496" s="2273"/>
      <c r="AF496" s="2273"/>
      <c r="AG496" s="2273"/>
      <c r="AH496" s="2273"/>
      <c r="AI496" s="2273"/>
      <c r="AJ496" s="2273"/>
      <c r="AK496" s="2273"/>
      <c r="AL496" s="2273"/>
      <c r="AM496" s="2273"/>
      <c r="AN496" s="2273"/>
      <c r="AO496" s="2273"/>
      <c r="AP496" s="2273"/>
      <c r="AQ496" s="2273"/>
      <c r="AR496" s="2273"/>
      <c r="AS496" s="2273"/>
      <c r="AT496" s="2273"/>
      <c r="AU496" s="2273"/>
      <c r="AV496" s="2273"/>
      <c r="AW496" s="2273"/>
      <c r="AX496" s="2273"/>
      <c r="AY496" s="2273"/>
      <c r="AZ496" s="2273"/>
      <c r="BA496" s="2273"/>
      <c r="BB496" s="2273"/>
      <c r="BC496" s="2273"/>
      <c r="BD496" s="2273"/>
      <c r="BE496" s="2273"/>
      <c r="BF496" s="2273"/>
      <c r="BG496" s="2273"/>
      <c r="BH496" s="2273"/>
      <c r="BI496" s="2273"/>
      <c r="BJ496" s="2273"/>
      <c r="BK496" s="2273"/>
      <c r="BL496" s="2273"/>
    </row>
    <row r="497" spans="8:64" ht="17.649999999999999" customHeight="1" x14ac:dyDescent="0.2">
      <c r="H497" s="2273" t="s">
        <v>1859</v>
      </c>
      <c r="I497" s="2273"/>
      <c r="J497" s="2273"/>
      <c r="K497" s="2273"/>
      <c r="L497" s="2273"/>
      <c r="M497" s="2273"/>
      <c r="N497" s="2273"/>
      <c r="O497" s="2273"/>
      <c r="P497" s="2273"/>
      <c r="Q497" s="2273"/>
      <c r="R497" s="2273"/>
      <c r="S497" s="2273"/>
      <c r="T497" s="2273"/>
      <c r="U497" s="2273"/>
      <c r="V497" s="2273"/>
      <c r="W497" s="2273"/>
      <c r="X497" s="2273"/>
      <c r="Y497" s="2273"/>
      <c r="Z497" s="2273"/>
      <c r="AA497" s="2273"/>
      <c r="AB497" s="2273"/>
      <c r="AC497" s="2273"/>
      <c r="AD497" s="2273"/>
      <c r="AE497" s="2273"/>
      <c r="AF497" s="2273"/>
      <c r="AG497" s="2273"/>
      <c r="AH497" s="2273"/>
      <c r="AI497" s="2273"/>
      <c r="AJ497" s="2273"/>
      <c r="AK497" s="2273"/>
      <c r="AL497" s="2273"/>
      <c r="AM497" s="2273"/>
      <c r="AN497" s="2273"/>
      <c r="AO497" s="2273"/>
      <c r="AP497" s="2273"/>
      <c r="AQ497" s="2273"/>
      <c r="AR497" s="2273"/>
      <c r="AS497" s="2273"/>
      <c r="AT497" s="2273"/>
      <c r="AU497" s="2273"/>
      <c r="AV497" s="2273"/>
      <c r="AW497" s="2273"/>
      <c r="AX497" s="2273"/>
      <c r="AY497" s="2273"/>
      <c r="AZ497" s="2273"/>
      <c r="BA497" s="2273"/>
      <c r="BB497" s="2273"/>
      <c r="BC497" s="2273"/>
      <c r="BD497" s="2273"/>
      <c r="BE497" s="2273"/>
      <c r="BF497" s="2273"/>
      <c r="BG497" s="2273"/>
      <c r="BH497" s="2273"/>
      <c r="BI497" s="2273"/>
      <c r="BJ497" s="2273"/>
      <c r="BK497" s="2273"/>
      <c r="BL497" s="2273"/>
    </row>
    <row r="498" spans="8:64" ht="17.649999999999999" customHeight="1" x14ac:dyDescent="0.2">
      <c r="H498" s="2273" t="s">
        <v>1860</v>
      </c>
      <c r="I498" s="2273"/>
      <c r="J498" s="2273"/>
      <c r="K498" s="2273"/>
      <c r="L498" s="2273"/>
      <c r="M498" s="2273"/>
      <c r="N498" s="2273"/>
      <c r="O498" s="2273"/>
      <c r="P498" s="2273"/>
      <c r="Q498" s="2273"/>
      <c r="R498" s="2273"/>
      <c r="S498" s="2273"/>
      <c r="T498" s="2273"/>
      <c r="U498" s="2273"/>
      <c r="V498" s="2273"/>
      <c r="W498" s="2273"/>
      <c r="X498" s="2273"/>
      <c r="Y498" s="2273"/>
      <c r="Z498" s="2273"/>
      <c r="AA498" s="2273"/>
      <c r="AB498" s="2273"/>
      <c r="AC498" s="2273"/>
      <c r="AD498" s="2273"/>
      <c r="AE498" s="2273"/>
      <c r="AF498" s="2273"/>
      <c r="AG498" s="2273"/>
      <c r="AH498" s="2273"/>
      <c r="AI498" s="2273"/>
      <c r="AJ498" s="2273"/>
      <c r="AK498" s="2273"/>
      <c r="AL498" s="2273"/>
      <c r="AM498" s="2273"/>
      <c r="AN498" s="2273"/>
      <c r="AO498" s="2273"/>
      <c r="AP498" s="2273"/>
      <c r="AQ498" s="2273"/>
      <c r="AR498" s="2273"/>
      <c r="AS498" s="2273"/>
      <c r="AT498" s="2273"/>
      <c r="AU498" s="2273"/>
      <c r="AV498" s="2273"/>
      <c r="AW498" s="2273"/>
      <c r="AX498" s="2273"/>
      <c r="AY498" s="2273"/>
      <c r="AZ498" s="2273"/>
      <c r="BA498" s="2273"/>
      <c r="BB498" s="2273"/>
      <c r="BC498" s="2273"/>
      <c r="BD498" s="2273"/>
      <c r="BE498" s="2273"/>
      <c r="BF498" s="2273"/>
      <c r="BG498" s="2273"/>
      <c r="BH498" s="2273"/>
      <c r="BI498" s="2273"/>
      <c r="BJ498" s="2273"/>
      <c r="BK498" s="2273"/>
      <c r="BL498" s="2273"/>
    </row>
    <row r="499" spans="8:64" ht="8.85" customHeight="1" x14ac:dyDescent="0.2"/>
    <row r="500" spans="8:64" ht="16.899999999999999" customHeight="1" x14ac:dyDescent="0.2">
      <c r="H500" s="2273" t="s">
        <v>1861</v>
      </c>
      <c r="I500" s="2273"/>
      <c r="J500" s="2273"/>
      <c r="K500" s="2273"/>
      <c r="L500" s="2273"/>
      <c r="M500" s="2273"/>
      <c r="N500" s="2273"/>
      <c r="O500" s="2273"/>
      <c r="P500" s="2273"/>
      <c r="Q500" s="2273"/>
      <c r="R500" s="2273"/>
      <c r="S500" s="2273"/>
      <c r="T500" s="2273"/>
      <c r="U500" s="2273"/>
      <c r="V500" s="2273"/>
      <c r="W500" s="2273"/>
      <c r="X500" s="2273"/>
      <c r="Y500" s="2273"/>
      <c r="Z500" s="2273"/>
      <c r="AA500" s="2273"/>
      <c r="AB500" s="2273"/>
      <c r="AC500" s="2273"/>
      <c r="AD500" s="2273"/>
      <c r="AE500" s="2273"/>
      <c r="AF500" s="2273"/>
      <c r="AG500" s="2273"/>
      <c r="AH500" s="2273"/>
      <c r="AI500" s="2273"/>
      <c r="AJ500" s="2273"/>
      <c r="AK500" s="2273"/>
      <c r="AL500" s="2273"/>
      <c r="AM500" s="2273"/>
      <c r="AN500" s="2273"/>
      <c r="AO500" s="2273"/>
      <c r="AP500" s="2273"/>
      <c r="AQ500" s="2273"/>
      <c r="AR500" s="2273"/>
      <c r="AS500" s="2273"/>
      <c r="AT500" s="2273"/>
      <c r="AU500" s="2273"/>
      <c r="AV500" s="2273"/>
      <c r="AW500" s="2273"/>
      <c r="AX500" s="2273"/>
      <c r="AY500" s="2273"/>
      <c r="AZ500" s="2273"/>
      <c r="BA500" s="2273"/>
      <c r="BB500" s="2273"/>
      <c r="BC500" s="2273"/>
      <c r="BD500" s="2273"/>
      <c r="BE500" s="2273"/>
      <c r="BF500" s="2273"/>
      <c r="BG500" s="2273"/>
      <c r="BH500" s="2273"/>
      <c r="BI500" s="2273"/>
      <c r="BJ500" s="2273"/>
      <c r="BK500" s="2273"/>
      <c r="BL500" s="2273"/>
    </row>
    <row r="501" spans="8:64" ht="17.649999999999999" customHeight="1" x14ac:dyDescent="0.2">
      <c r="H501" s="2273" t="s">
        <v>1862</v>
      </c>
      <c r="I501" s="2273"/>
      <c r="J501" s="2273"/>
      <c r="K501" s="2273"/>
      <c r="L501" s="2273"/>
      <c r="M501" s="2273"/>
      <c r="N501" s="2273"/>
      <c r="O501" s="2273"/>
      <c r="P501" s="2273"/>
      <c r="Q501" s="2273"/>
      <c r="R501" s="2273"/>
      <c r="S501" s="2273"/>
      <c r="T501" s="2273"/>
      <c r="U501" s="2273"/>
      <c r="V501" s="2273"/>
      <c r="W501" s="2273"/>
      <c r="X501" s="2273"/>
      <c r="Y501" s="2273"/>
      <c r="Z501" s="2273"/>
      <c r="AA501" s="2273"/>
      <c r="AB501" s="2273"/>
      <c r="AC501" s="2273"/>
      <c r="AD501" s="2273"/>
      <c r="AE501" s="2273"/>
      <c r="AF501" s="2273"/>
      <c r="AG501" s="2273"/>
      <c r="AH501" s="2273"/>
      <c r="AI501" s="2273"/>
      <c r="AJ501" s="2273"/>
      <c r="AK501" s="2273"/>
      <c r="AL501" s="2273"/>
      <c r="AM501" s="2273"/>
      <c r="AN501" s="2273"/>
      <c r="AO501" s="2273"/>
      <c r="AP501" s="2273"/>
      <c r="AQ501" s="2273"/>
      <c r="AR501" s="2273"/>
      <c r="AS501" s="2273"/>
      <c r="AT501" s="2273"/>
      <c r="AU501" s="2273"/>
      <c r="AV501" s="2273"/>
      <c r="AW501" s="2273"/>
      <c r="AX501" s="2273"/>
      <c r="AY501" s="2273"/>
      <c r="AZ501" s="2273"/>
      <c r="BA501" s="2273"/>
      <c r="BB501" s="2273"/>
      <c r="BC501" s="2273"/>
      <c r="BD501" s="2273"/>
      <c r="BE501" s="2273"/>
      <c r="BF501" s="2273"/>
      <c r="BG501" s="2273"/>
      <c r="BH501" s="2273"/>
      <c r="BI501" s="2273"/>
      <c r="BJ501" s="2273"/>
      <c r="BK501" s="2273"/>
      <c r="BL501" s="2273"/>
    </row>
    <row r="502" spans="8:64" ht="17.649999999999999" customHeight="1" x14ac:dyDescent="0.2">
      <c r="H502" s="2273" t="s">
        <v>1863</v>
      </c>
      <c r="I502" s="2273"/>
      <c r="J502" s="2273"/>
      <c r="K502" s="2273"/>
      <c r="L502" s="2273"/>
      <c r="M502" s="2273"/>
      <c r="N502" s="2273"/>
      <c r="O502" s="2273"/>
      <c r="P502" s="2273"/>
      <c r="Q502" s="2273"/>
      <c r="R502" s="2273"/>
      <c r="S502" s="2273"/>
      <c r="T502" s="2273"/>
      <c r="U502" s="2273"/>
      <c r="V502" s="2273"/>
      <c r="W502" s="2273"/>
      <c r="X502" s="2273"/>
      <c r="Y502" s="2273"/>
      <c r="Z502" s="2273"/>
      <c r="AA502" s="2273"/>
      <c r="AB502" s="2273"/>
      <c r="AC502" s="2273"/>
      <c r="AD502" s="2273"/>
      <c r="AE502" s="2273"/>
      <c r="AF502" s="2273"/>
      <c r="AG502" s="2273"/>
      <c r="AH502" s="2273"/>
      <c r="AI502" s="2273"/>
      <c r="AJ502" s="2273"/>
      <c r="AK502" s="2273"/>
      <c r="AL502" s="2273"/>
      <c r="AM502" s="2273"/>
      <c r="AN502" s="2273"/>
      <c r="AO502" s="2273"/>
      <c r="AP502" s="2273"/>
      <c r="AQ502" s="2273"/>
      <c r="AR502" s="2273"/>
      <c r="AS502" s="2273"/>
      <c r="AT502" s="2273"/>
      <c r="AU502" s="2273"/>
      <c r="AV502" s="2273"/>
      <c r="AW502" s="2273"/>
      <c r="AX502" s="2273"/>
      <c r="AY502" s="2273"/>
      <c r="AZ502" s="2273"/>
      <c r="BA502" s="2273"/>
      <c r="BB502" s="2273"/>
      <c r="BC502" s="2273"/>
      <c r="BD502" s="2273"/>
      <c r="BE502" s="2273"/>
      <c r="BF502" s="2273"/>
      <c r="BG502" s="2273"/>
      <c r="BH502" s="2273"/>
      <c r="BI502" s="2273"/>
      <c r="BJ502" s="2273"/>
      <c r="BK502" s="2273"/>
      <c r="BL502" s="2273"/>
    </row>
    <row r="503" spans="8:64" ht="16.899999999999999" customHeight="1" x14ac:dyDescent="0.2">
      <c r="H503" s="2273" t="s">
        <v>1866</v>
      </c>
      <c r="I503" s="2273"/>
      <c r="J503" s="2273"/>
      <c r="K503" s="2273"/>
      <c r="L503" s="2273"/>
      <c r="M503" s="2273"/>
      <c r="N503" s="2273"/>
      <c r="O503" s="2273"/>
      <c r="P503" s="2273"/>
      <c r="Q503" s="2273"/>
      <c r="R503" s="2273"/>
      <c r="S503" s="2273"/>
      <c r="T503" s="2273"/>
      <c r="U503" s="2273"/>
      <c r="V503" s="2273"/>
      <c r="W503" s="2273"/>
      <c r="X503" s="2273"/>
      <c r="Y503" s="2273"/>
      <c r="Z503" s="2273"/>
      <c r="AA503" s="2273"/>
      <c r="AB503" s="2273"/>
      <c r="AC503" s="2273"/>
      <c r="AD503" s="2273"/>
      <c r="AE503" s="2273"/>
      <c r="AF503" s="2273"/>
      <c r="AG503" s="2273"/>
      <c r="AH503" s="2273"/>
      <c r="AI503" s="2273"/>
      <c r="AJ503" s="2273"/>
      <c r="AK503" s="2273"/>
      <c r="AL503" s="2273"/>
      <c r="AM503" s="2273"/>
      <c r="AN503" s="2273"/>
      <c r="AO503" s="2273"/>
      <c r="AP503" s="2273"/>
      <c r="AQ503" s="2273"/>
      <c r="AR503" s="2273"/>
      <c r="AS503" s="2273"/>
      <c r="AT503" s="2273"/>
      <c r="AU503" s="2273"/>
      <c r="AV503" s="2273"/>
      <c r="AW503" s="2273"/>
      <c r="AX503" s="2273"/>
      <c r="AY503" s="2273"/>
      <c r="AZ503" s="2273"/>
      <c r="BA503" s="2273"/>
      <c r="BB503" s="2273"/>
      <c r="BC503" s="2273"/>
      <c r="BD503" s="2273"/>
      <c r="BE503" s="2273"/>
      <c r="BF503" s="2273"/>
      <c r="BG503" s="2273"/>
      <c r="BH503" s="2273"/>
      <c r="BI503" s="2273"/>
      <c r="BJ503" s="2273"/>
      <c r="BK503" s="2273"/>
      <c r="BL503" s="2273"/>
    </row>
    <row r="504" spans="8:64" ht="30.2" customHeight="1" x14ac:dyDescent="0.2">
      <c r="H504" s="2273" t="s">
        <v>1867</v>
      </c>
      <c r="I504" s="2273"/>
      <c r="J504" s="2273"/>
      <c r="K504" s="2273"/>
      <c r="L504" s="2273"/>
      <c r="M504" s="2273"/>
      <c r="N504" s="2273"/>
      <c r="O504" s="2273"/>
      <c r="P504" s="2273"/>
      <c r="Q504" s="2273"/>
      <c r="R504" s="2273"/>
      <c r="S504" s="2273"/>
      <c r="T504" s="2273"/>
      <c r="U504" s="2273"/>
      <c r="V504" s="2273"/>
      <c r="W504" s="2273"/>
      <c r="X504" s="2273"/>
      <c r="Y504" s="2273"/>
      <c r="Z504" s="2273"/>
      <c r="AA504" s="2273"/>
      <c r="AB504" s="2273"/>
      <c r="AC504" s="2273"/>
      <c r="AD504" s="2273"/>
      <c r="AE504" s="2273"/>
      <c r="AF504" s="2273"/>
      <c r="AG504" s="2273"/>
      <c r="AH504" s="2273"/>
      <c r="AI504" s="2273"/>
      <c r="AJ504" s="2273"/>
      <c r="AK504" s="2273"/>
      <c r="AL504" s="2273"/>
      <c r="AM504" s="2273"/>
      <c r="AN504" s="2273"/>
      <c r="AO504" s="2273"/>
      <c r="AP504" s="2273"/>
      <c r="AQ504" s="2273"/>
      <c r="AR504" s="2273"/>
      <c r="AS504" s="2273"/>
      <c r="AT504" s="2273"/>
      <c r="AU504" s="2273"/>
      <c r="AV504" s="2273"/>
      <c r="AW504" s="2273"/>
      <c r="AX504" s="2273"/>
      <c r="AY504" s="2273"/>
      <c r="AZ504" s="2273"/>
      <c r="BA504" s="2273"/>
      <c r="BB504" s="2273"/>
      <c r="BC504" s="2273"/>
      <c r="BD504" s="2273"/>
      <c r="BE504" s="2273"/>
      <c r="BF504" s="2273"/>
      <c r="BG504" s="2273"/>
      <c r="BH504" s="2273"/>
      <c r="BI504" s="2273"/>
      <c r="BJ504" s="2273"/>
      <c r="BK504" s="2273"/>
      <c r="BL504" s="2273"/>
    </row>
    <row r="505" spans="8:64" ht="16.899999999999999" customHeight="1" x14ac:dyDescent="0.2">
      <c r="H505" s="2273" t="s">
        <v>1868</v>
      </c>
      <c r="I505" s="2273"/>
      <c r="J505" s="2273"/>
      <c r="K505" s="2273"/>
      <c r="L505" s="2273"/>
      <c r="M505" s="2273"/>
      <c r="N505" s="2273"/>
      <c r="O505" s="2273"/>
      <c r="P505" s="2273"/>
      <c r="Q505" s="2273"/>
      <c r="R505" s="2273"/>
      <c r="S505" s="2273"/>
      <c r="T505" s="2273"/>
      <c r="U505" s="2273"/>
      <c r="V505" s="2273"/>
      <c r="W505" s="2273"/>
      <c r="X505" s="2273"/>
      <c r="Y505" s="2273"/>
      <c r="Z505" s="2273"/>
      <c r="AA505" s="2273"/>
      <c r="AB505" s="2273"/>
      <c r="AC505" s="2273"/>
      <c r="AD505" s="2273"/>
      <c r="AE505" s="2273"/>
      <c r="AF505" s="2273"/>
      <c r="AG505" s="2273"/>
      <c r="AH505" s="2273"/>
      <c r="AI505" s="2273"/>
      <c r="AJ505" s="2273"/>
      <c r="AK505" s="2273"/>
      <c r="AL505" s="2273"/>
      <c r="AM505" s="2273"/>
      <c r="AN505" s="2273"/>
      <c r="AO505" s="2273"/>
      <c r="AP505" s="2273"/>
      <c r="AQ505" s="2273"/>
      <c r="AR505" s="2273"/>
      <c r="AS505" s="2273"/>
      <c r="AT505" s="2273"/>
      <c r="AU505" s="2273"/>
      <c r="AV505" s="2273"/>
      <c r="AW505" s="2273"/>
      <c r="AX505" s="2273"/>
      <c r="AY505" s="2273"/>
      <c r="AZ505" s="2273"/>
      <c r="BA505" s="2273"/>
      <c r="BB505" s="2273"/>
      <c r="BC505" s="2273"/>
      <c r="BD505" s="2273"/>
      <c r="BE505" s="2273"/>
      <c r="BF505" s="2273"/>
      <c r="BG505" s="2273"/>
      <c r="BH505" s="2273"/>
      <c r="BI505" s="2273"/>
      <c r="BJ505" s="2273"/>
      <c r="BK505" s="2273"/>
      <c r="BL505" s="2273"/>
    </row>
    <row r="506" spans="8:64" ht="17.649999999999999" customHeight="1" x14ac:dyDescent="0.2">
      <c r="H506" s="2273" t="s">
        <v>1869</v>
      </c>
      <c r="I506" s="2273"/>
      <c r="J506" s="2273"/>
      <c r="K506" s="2273"/>
      <c r="L506" s="2273"/>
      <c r="M506" s="2273"/>
      <c r="N506" s="2273"/>
      <c r="O506" s="2273"/>
      <c r="P506" s="2273"/>
      <c r="Q506" s="2273"/>
      <c r="R506" s="2273"/>
      <c r="S506" s="2273"/>
      <c r="T506" s="2273"/>
      <c r="U506" s="2273"/>
      <c r="V506" s="2273"/>
      <c r="W506" s="2273"/>
      <c r="X506" s="2273"/>
      <c r="Y506" s="2273"/>
      <c r="Z506" s="2273"/>
      <c r="AA506" s="2273"/>
      <c r="AB506" s="2273"/>
      <c r="AC506" s="2273"/>
      <c r="AD506" s="2273"/>
      <c r="AE506" s="2273"/>
      <c r="AF506" s="2273"/>
      <c r="AG506" s="2273"/>
      <c r="AH506" s="2273"/>
      <c r="AI506" s="2273"/>
      <c r="AJ506" s="2273"/>
      <c r="AK506" s="2273"/>
      <c r="AL506" s="2273"/>
      <c r="AM506" s="2273"/>
      <c r="AN506" s="2273"/>
      <c r="AO506" s="2273"/>
      <c r="AP506" s="2273"/>
      <c r="AQ506" s="2273"/>
      <c r="AR506" s="2273"/>
      <c r="AS506" s="2273"/>
      <c r="AT506" s="2273"/>
      <c r="AU506" s="2273"/>
      <c r="AV506" s="2273"/>
      <c r="AW506" s="2273"/>
      <c r="AX506" s="2273"/>
      <c r="AY506" s="2273"/>
      <c r="AZ506" s="2273"/>
      <c r="BA506" s="2273"/>
      <c r="BB506" s="2273"/>
      <c r="BC506" s="2273"/>
      <c r="BD506" s="2273"/>
      <c r="BE506" s="2273"/>
      <c r="BF506" s="2273"/>
      <c r="BG506" s="2273"/>
      <c r="BH506" s="2273"/>
      <c r="BI506" s="2273"/>
      <c r="BJ506" s="2273"/>
      <c r="BK506" s="2273"/>
      <c r="BL506" s="2273"/>
    </row>
    <row r="507" spans="8:64" ht="17.649999999999999" customHeight="1" x14ac:dyDescent="0.2">
      <c r="H507" s="2273" t="s">
        <v>1870</v>
      </c>
      <c r="I507" s="2273"/>
      <c r="J507" s="2273"/>
      <c r="K507" s="2273"/>
      <c r="L507" s="2273"/>
      <c r="M507" s="2273"/>
      <c r="N507" s="2273"/>
      <c r="O507" s="2273"/>
      <c r="P507" s="2273"/>
      <c r="Q507" s="2273"/>
      <c r="R507" s="2273"/>
      <c r="S507" s="2273"/>
      <c r="T507" s="2273"/>
      <c r="U507" s="2273"/>
      <c r="V507" s="2273"/>
      <c r="W507" s="2273"/>
      <c r="X507" s="2273"/>
      <c r="Y507" s="2273"/>
      <c r="Z507" s="2273"/>
      <c r="AA507" s="2273"/>
      <c r="AB507" s="2273"/>
      <c r="AC507" s="2273"/>
      <c r="AD507" s="2273"/>
      <c r="AE507" s="2273"/>
      <c r="AF507" s="2273"/>
      <c r="AG507" s="2273"/>
      <c r="AH507" s="2273"/>
      <c r="AI507" s="2273"/>
      <c r="AJ507" s="2273"/>
      <c r="AK507" s="2273"/>
      <c r="AL507" s="2273"/>
      <c r="AM507" s="2273"/>
      <c r="AN507" s="2273"/>
      <c r="AO507" s="2273"/>
      <c r="AP507" s="2273"/>
      <c r="AQ507" s="2273"/>
      <c r="AR507" s="2273"/>
      <c r="AS507" s="2273"/>
      <c r="AT507" s="2273"/>
      <c r="AU507" s="2273"/>
      <c r="AV507" s="2273"/>
      <c r="AW507" s="2273"/>
      <c r="AX507" s="2273"/>
      <c r="AY507" s="2273"/>
      <c r="AZ507" s="2273"/>
      <c r="BA507" s="2273"/>
      <c r="BB507" s="2273"/>
      <c r="BC507" s="2273"/>
      <c r="BD507" s="2273"/>
      <c r="BE507" s="2273"/>
      <c r="BF507" s="2273"/>
      <c r="BG507" s="2273"/>
      <c r="BH507" s="2273"/>
      <c r="BI507" s="2273"/>
      <c r="BJ507" s="2273"/>
      <c r="BK507" s="2273"/>
      <c r="BL507" s="2273"/>
    </row>
    <row r="508" spans="8:64" ht="16.899999999999999" customHeight="1" x14ac:dyDescent="0.2">
      <c r="H508" s="2273" t="s">
        <v>1871</v>
      </c>
      <c r="I508" s="2273"/>
      <c r="J508" s="2273"/>
      <c r="K508" s="2273"/>
      <c r="L508" s="2273"/>
      <c r="M508" s="2273"/>
      <c r="N508" s="2273"/>
      <c r="O508" s="2273"/>
      <c r="P508" s="2273"/>
      <c r="Q508" s="2273"/>
      <c r="R508" s="2273"/>
      <c r="S508" s="2273"/>
      <c r="T508" s="2273"/>
      <c r="U508" s="2273"/>
      <c r="V508" s="2273"/>
      <c r="W508" s="2273"/>
      <c r="X508" s="2273"/>
      <c r="Y508" s="2273"/>
      <c r="Z508" s="2273"/>
      <c r="AA508" s="2273"/>
      <c r="AB508" s="2273"/>
      <c r="AC508" s="2273"/>
      <c r="AD508" s="2273"/>
      <c r="AE508" s="2273"/>
      <c r="AF508" s="2273"/>
      <c r="AG508" s="2273"/>
      <c r="AH508" s="2273"/>
      <c r="AI508" s="2273"/>
      <c r="AJ508" s="2273"/>
      <c r="AK508" s="2273"/>
      <c r="AL508" s="2273"/>
      <c r="AM508" s="2273"/>
      <c r="AN508" s="2273"/>
      <c r="AO508" s="2273"/>
      <c r="AP508" s="2273"/>
      <c r="AQ508" s="2273"/>
      <c r="AR508" s="2273"/>
      <c r="AS508" s="2273"/>
      <c r="AT508" s="2273"/>
      <c r="AU508" s="2273"/>
      <c r="AV508" s="2273"/>
      <c r="AW508" s="2273"/>
      <c r="AX508" s="2273"/>
      <c r="AY508" s="2273"/>
      <c r="AZ508" s="2273"/>
      <c r="BA508" s="2273"/>
      <c r="BB508" s="2273"/>
      <c r="BC508" s="2273"/>
      <c r="BD508" s="2273"/>
      <c r="BE508" s="2273"/>
      <c r="BF508" s="2273"/>
      <c r="BG508" s="2273"/>
      <c r="BH508" s="2273"/>
      <c r="BI508" s="2273"/>
      <c r="BJ508" s="2273"/>
      <c r="BK508" s="2273"/>
      <c r="BL508" s="2273"/>
    </row>
    <row r="509" spans="8:64" ht="17.649999999999999" customHeight="1" x14ac:dyDescent="0.2">
      <c r="H509" s="2273" t="s">
        <v>1872</v>
      </c>
      <c r="I509" s="2273"/>
      <c r="J509" s="2273"/>
      <c r="K509" s="2273"/>
      <c r="L509" s="2273"/>
      <c r="M509" s="2273"/>
      <c r="N509" s="2273"/>
      <c r="O509" s="2273"/>
      <c r="P509" s="2273"/>
      <c r="Q509" s="2273"/>
      <c r="R509" s="2273"/>
      <c r="S509" s="2273"/>
      <c r="T509" s="2273"/>
      <c r="U509" s="2273"/>
      <c r="V509" s="2273"/>
      <c r="W509" s="2273"/>
      <c r="X509" s="2273"/>
      <c r="Y509" s="2273"/>
      <c r="Z509" s="2273"/>
      <c r="AA509" s="2273"/>
      <c r="AB509" s="2273"/>
      <c r="AC509" s="2273"/>
      <c r="AD509" s="2273"/>
      <c r="AE509" s="2273"/>
      <c r="AF509" s="2273"/>
      <c r="AG509" s="2273"/>
      <c r="AH509" s="2273"/>
      <c r="AI509" s="2273"/>
      <c r="AJ509" s="2273"/>
      <c r="AK509" s="2273"/>
      <c r="AL509" s="2273"/>
      <c r="AM509" s="2273"/>
      <c r="AN509" s="2273"/>
      <c r="AO509" s="2273"/>
      <c r="AP509" s="2273"/>
      <c r="AQ509" s="2273"/>
      <c r="AR509" s="2273"/>
      <c r="AS509" s="2273"/>
      <c r="AT509" s="2273"/>
      <c r="AU509" s="2273"/>
      <c r="AV509" s="2273"/>
      <c r="AW509" s="2273"/>
      <c r="AX509" s="2273"/>
      <c r="AY509" s="2273"/>
      <c r="AZ509" s="2273"/>
      <c r="BA509" s="2273"/>
      <c r="BB509" s="2273"/>
      <c r="BC509" s="2273"/>
      <c r="BD509" s="2273"/>
      <c r="BE509" s="2273"/>
      <c r="BF509" s="2273"/>
      <c r="BG509" s="2273"/>
      <c r="BH509" s="2273"/>
      <c r="BI509" s="2273"/>
      <c r="BJ509" s="2273"/>
      <c r="BK509" s="2273"/>
      <c r="BL509" s="2273"/>
    </row>
    <row r="510" spans="8:64" ht="16.899999999999999" customHeight="1" x14ac:dyDescent="0.2">
      <c r="H510" s="2273" t="s">
        <v>1873</v>
      </c>
      <c r="I510" s="2273"/>
      <c r="J510" s="2273"/>
      <c r="K510" s="2273"/>
      <c r="L510" s="2273"/>
      <c r="M510" s="2273"/>
      <c r="N510" s="2273"/>
      <c r="O510" s="2273"/>
      <c r="P510" s="2273"/>
      <c r="Q510" s="2273"/>
      <c r="R510" s="2273"/>
      <c r="S510" s="2273"/>
      <c r="T510" s="2273"/>
      <c r="U510" s="2273"/>
      <c r="V510" s="2273"/>
      <c r="W510" s="2273"/>
      <c r="X510" s="2273"/>
      <c r="Y510" s="2273"/>
      <c r="Z510" s="2273"/>
      <c r="AA510" s="2273"/>
      <c r="AB510" s="2273"/>
      <c r="AC510" s="2273"/>
      <c r="AD510" s="2273"/>
      <c r="AE510" s="2273"/>
      <c r="AF510" s="2273"/>
      <c r="AG510" s="2273"/>
      <c r="AH510" s="2273"/>
      <c r="AI510" s="2273"/>
      <c r="AJ510" s="2273"/>
      <c r="AK510" s="2273"/>
      <c r="AL510" s="2273"/>
      <c r="AM510" s="2273"/>
      <c r="AN510" s="2273"/>
      <c r="AO510" s="2273"/>
      <c r="AP510" s="2273"/>
      <c r="AQ510" s="2273"/>
      <c r="AR510" s="2273"/>
      <c r="AS510" s="2273"/>
      <c r="AT510" s="2273"/>
      <c r="AU510" s="2273"/>
      <c r="AV510" s="2273"/>
      <c r="AW510" s="2273"/>
      <c r="AX510" s="2273"/>
      <c r="AY510" s="2273"/>
      <c r="AZ510" s="2273"/>
      <c r="BA510" s="2273"/>
      <c r="BB510" s="2273"/>
      <c r="BC510" s="2273"/>
      <c r="BD510" s="2273"/>
      <c r="BE510" s="2273"/>
      <c r="BF510" s="2273"/>
      <c r="BG510" s="2273"/>
      <c r="BH510" s="2273"/>
      <c r="BI510" s="2273"/>
      <c r="BJ510" s="2273"/>
      <c r="BK510" s="2273"/>
      <c r="BL510" s="2273"/>
    </row>
    <row r="511" spans="8:64" ht="17.649999999999999" customHeight="1" x14ac:dyDescent="0.2">
      <c r="H511" s="2273" t="s">
        <v>1859</v>
      </c>
      <c r="I511" s="2273"/>
      <c r="J511" s="2273"/>
      <c r="K511" s="2273"/>
      <c r="L511" s="2273"/>
      <c r="M511" s="2273"/>
      <c r="N511" s="2273"/>
      <c r="O511" s="2273"/>
      <c r="P511" s="2273"/>
      <c r="Q511" s="2273"/>
      <c r="R511" s="2273"/>
      <c r="S511" s="2273"/>
      <c r="T511" s="2273"/>
      <c r="U511" s="2273"/>
      <c r="V511" s="2273"/>
      <c r="W511" s="2273"/>
      <c r="X511" s="2273"/>
      <c r="Y511" s="2273"/>
      <c r="Z511" s="2273"/>
      <c r="AA511" s="2273"/>
      <c r="AB511" s="2273"/>
      <c r="AC511" s="2273"/>
      <c r="AD511" s="2273"/>
      <c r="AE511" s="2273"/>
      <c r="AF511" s="2273"/>
      <c r="AG511" s="2273"/>
      <c r="AH511" s="2273"/>
      <c r="AI511" s="2273"/>
      <c r="AJ511" s="2273"/>
      <c r="AK511" s="2273"/>
      <c r="AL511" s="2273"/>
      <c r="AM511" s="2273"/>
      <c r="AN511" s="2273"/>
      <c r="AO511" s="2273"/>
      <c r="AP511" s="2273"/>
      <c r="AQ511" s="2273"/>
      <c r="AR511" s="2273"/>
      <c r="AS511" s="2273"/>
      <c r="AT511" s="2273"/>
      <c r="AU511" s="2273"/>
      <c r="AV511" s="2273"/>
      <c r="AW511" s="2273"/>
      <c r="AX511" s="2273"/>
      <c r="AY511" s="2273"/>
      <c r="AZ511" s="2273"/>
      <c r="BA511" s="2273"/>
      <c r="BB511" s="2273"/>
      <c r="BC511" s="2273"/>
      <c r="BD511" s="2273"/>
      <c r="BE511" s="2273"/>
      <c r="BF511" s="2273"/>
      <c r="BG511" s="2273"/>
      <c r="BH511" s="2273"/>
      <c r="BI511" s="2273"/>
      <c r="BJ511" s="2273"/>
      <c r="BK511" s="2273"/>
      <c r="BL511" s="2273"/>
    </row>
    <row r="512" spans="8:64" ht="17.649999999999999" customHeight="1" x14ac:dyDescent="0.2">
      <c r="H512" s="2273" t="s">
        <v>1860</v>
      </c>
      <c r="I512" s="2273"/>
      <c r="J512" s="2273"/>
      <c r="K512" s="2273"/>
      <c r="L512" s="2273"/>
      <c r="M512" s="2273"/>
      <c r="N512" s="2273"/>
      <c r="O512" s="2273"/>
      <c r="P512" s="2273"/>
      <c r="Q512" s="2273"/>
      <c r="R512" s="2273"/>
      <c r="S512" s="2273"/>
      <c r="T512" s="2273"/>
      <c r="U512" s="2273"/>
      <c r="V512" s="2273"/>
      <c r="W512" s="2273"/>
      <c r="X512" s="2273"/>
      <c r="Y512" s="2273"/>
      <c r="Z512" s="2273"/>
      <c r="AA512" s="2273"/>
      <c r="AB512" s="2273"/>
      <c r="AC512" s="2273"/>
      <c r="AD512" s="2273"/>
      <c r="AE512" s="2273"/>
      <c r="AF512" s="2273"/>
      <c r="AG512" s="2273"/>
      <c r="AH512" s="2273"/>
      <c r="AI512" s="2273"/>
      <c r="AJ512" s="2273"/>
      <c r="AK512" s="2273"/>
      <c r="AL512" s="2273"/>
      <c r="AM512" s="2273"/>
      <c r="AN512" s="2273"/>
      <c r="AO512" s="2273"/>
      <c r="AP512" s="2273"/>
      <c r="AQ512" s="2273"/>
      <c r="AR512" s="2273"/>
      <c r="AS512" s="2273"/>
      <c r="AT512" s="2273"/>
      <c r="AU512" s="2273"/>
      <c r="AV512" s="2273"/>
      <c r="AW512" s="2273"/>
      <c r="AX512" s="2273"/>
      <c r="AY512" s="2273"/>
      <c r="AZ512" s="2273"/>
      <c r="BA512" s="2273"/>
      <c r="BB512" s="2273"/>
      <c r="BC512" s="2273"/>
      <c r="BD512" s="2273"/>
      <c r="BE512" s="2273"/>
      <c r="BF512" s="2273"/>
      <c r="BG512" s="2273"/>
      <c r="BH512" s="2273"/>
      <c r="BI512" s="2273"/>
      <c r="BJ512" s="2273"/>
      <c r="BK512" s="2273"/>
      <c r="BL512" s="2273"/>
    </row>
    <row r="513" spans="8:64" ht="16.899999999999999" customHeight="1" x14ac:dyDescent="0.2">
      <c r="H513" s="2273" t="s">
        <v>1861</v>
      </c>
      <c r="I513" s="2273"/>
      <c r="J513" s="2273"/>
      <c r="K513" s="2273"/>
      <c r="L513" s="2273"/>
      <c r="M513" s="2273"/>
      <c r="N513" s="2273"/>
      <c r="O513" s="2273"/>
      <c r="P513" s="2273"/>
      <c r="Q513" s="2273"/>
      <c r="R513" s="2273"/>
      <c r="S513" s="2273"/>
      <c r="T513" s="2273"/>
      <c r="U513" s="2273"/>
      <c r="V513" s="2273"/>
      <c r="W513" s="2273"/>
      <c r="X513" s="2273"/>
      <c r="Y513" s="2273"/>
      <c r="Z513" s="2273"/>
      <c r="AA513" s="2273"/>
      <c r="AB513" s="2273"/>
      <c r="AC513" s="2273"/>
      <c r="AD513" s="2273"/>
      <c r="AE513" s="2273"/>
      <c r="AF513" s="2273"/>
      <c r="AG513" s="2273"/>
      <c r="AH513" s="2273"/>
      <c r="AI513" s="2273"/>
      <c r="AJ513" s="2273"/>
      <c r="AK513" s="2273"/>
      <c r="AL513" s="2273"/>
      <c r="AM513" s="2273"/>
      <c r="AN513" s="2273"/>
      <c r="AO513" s="2273"/>
      <c r="AP513" s="2273"/>
      <c r="AQ513" s="2273"/>
      <c r="AR513" s="2273"/>
      <c r="AS513" s="2273"/>
      <c r="AT513" s="2273"/>
      <c r="AU513" s="2273"/>
      <c r="AV513" s="2273"/>
      <c r="AW513" s="2273"/>
      <c r="AX513" s="2273"/>
      <c r="AY513" s="2273"/>
      <c r="AZ513" s="2273"/>
      <c r="BA513" s="2273"/>
      <c r="BB513" s="2273"/>
      <c r="BC513" s="2273"/>
      <c r="BD513" s="2273"/>
      <c r="BE513" s="2273"/>
      <c r="BF513" s="2273"/>
      <c r="BG513" s="2273"/>
      <c r="BH513" s="2273"/>
      <c r="BI513" s="2273"/>
      <c r="BJ513" s="2273"/>
      <c r="BK513" s="2273"/>
      <c r="BL513" s="2273"/>
    </row>
    <row r="514" spans="8:64" ht="17.649999999999999" customHeight="1" x14ac:dyDescent="0.2">
      <c r="H514" s="2273" t="s">
        <v>1862</v>
      </c>
      <c r="I514" s="2273"/>
      <c r="J514" s="2273"/>
      <c r="K514" s="2273"/>
      <c r="L514" s="2273"/>
      <c r="M514" s="2273"/>
      <c r="N514" s="2273"/>
      <c r="O514" s="2273"/>
      <c r="P514" s="2273"/>
      <c r="Q514" s="2273"/>
      <c r="R514" s="2273"/>
      <c r="S514" s="2273"/>
      <c r="T514" s="2273"/>
      <c r="U514" s="2273"/>
      <c r="V514" s="2273"/>
      <c r="W514" s="2273"/>
      <c r="X514" s="2273"/>
      <c r="Y514" s="2273"/>
      <c r="Z514" s="2273"/>
      <c r="AA514" s="2273"/>
      <c r="AB514" s="2273"/>
      <c r="AC514" s="2273"/>
      <c r="AD514" s="2273"/>
      <c r="AE514" s="2273"/>
      <c r="AF514" s="2273"/>
      <c r="AG514" s="2273"/>
      <c r="AH514" s="2273"/>
      <c r="AI514" s="2273"/>
      <c r="AJ514" s="2273"/>
      <c r="AK514" s="2273"/>
      <c r="AL514" s="2273"/>
      <c r="AM514" s="2273"/>
      <c r="AN514" s="2273"/>
      <c r="AO514" s="2273"/>
      <c r="AP514" s="2273"/>
      <c r="AQ514" s="2273"/>
      <c r="AR514" s="2273"/>
      <c r="AS514" s="2273"/>
      <c r="AT514" s="2273"/>
      <c r="AU514" s="2273"/>
      <c r="AV514" s="2273"/>
      <c r="AW514" s="2273"/>
      <c r="AX514" s="2273"/>
      <c r="AY514" s="2273"/>
      <c r="AZ514" s="2273"/>
      <c r="BA514" s="2273"/>
      <c r="BB514" s="2273"/>
      <c r="BC514" s="2273"/>
      <c r="BD514" s="2273"/>
      <c r="BE514" s="2273"/>
      <c r="BF514" s="2273"/>
      <c r="BG514" s="2273"/>
      <c r="BH514" s="2273"/>
      <c r="BI514" s="2273"/>
      <c r="BJ514" s="2273"/>
      <c r="BK514" s="2273"/>
      <c r="BL514" s="2273"/>
    </row>
    <row r="515" spans="8:64" ht="17.649999999999999" customHeight="1" x14ac:dyDescent="0.2">
      <c r="H515" s="2273" t="s">
        <v>1863</v>
      </c>
      <c r="I515" s="2273"/>
      <c r="J515" s="2273"/>
      <c r="K515" s="2273"/>
      <c r="L515" s="2273"/>
      <c r="M515" s="2273"/>
      <c r="N515" s="2273"/>
      <c r="O515" s="2273"/>
      <c r="P515" s="2273"/>
      <c r="Q515" s="2273"/>
      <c r="R515" s="2273"/>
      <c r="S515" s="2273"/>
      <c r="T515" s="2273"/>
      <c r="U515" s="2273"/>
      <c r="V515" s="2273"/>
      <c r="W515" s="2273"/>
      <c r="X515" s="2273"/>
      <c r="Y515" s="2273"/>
      <c r="Z515" s="2273"/>
      <c r="AA515" s="2273"/>
      <c r="AB515" s="2273"/>
      <c r="AC515" s="2273"/>
      <c r="AD515" s="2273"/>
      <c r="AE515" s="2273"/>
      <c r="AF515" s="2273"/>
      <c r="AG515" s="2273"/>
      <c r="AH515" s="2273"/>
      <c r="AI515" s="2273"/>
      <c r="AJ515" s="2273"/>
      <c r="AK515" s="2273"/>
      <c r="AL515" s="2273"/>
      <c r="AM515" s="2273"/>
      <c r="AN515" s="2273"/>
      <c r="AO515" s="2273"/>
      <c r="AP515" s="2273"/>
      <c r="AQ515" s="2273"/>
      <c r="AR515" s="2273"/>
      <c r="AS515" s="2273"/>
      <c r="AT515" s="2273"/>
      <c r="AU515" s="2273"/>
      <c r="AV515" s="2273"/>
      <c r="AW515" s="2273"/>
      <c r="AX515" s="2273"/>
      <c r="AY515" s="2273"/>
      <c r="AZ515" s="2273"/>
      <c r="BA515" s="2273"/>
      <c r="BB515" s="2273"/>
      <c r="BC515" s="2273"/>
      <c r="BD515" s="2273"/>
      <c r="BE515" s="2273"/>
      <c r="BF515" s="2273"/>
      <c r="BG515" s="2273"/>
      <c r="BH515" s="2273"/>
      <c r="BI515" s="2273"/>
      <c r="BJ515" s="2273"/>
      <c r="BK515" s="2273"/>
      <c r="BL515" s="2273"/>
    </row>
    <row r="516" spans="8:64" ht="16.899999999999999" customHeight="1" x14ac:dyDescent="0.2">
      <c r="H516" s="2273" t="s">
        <v>1874</v>
      </c>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2273"/>
      <c r="AG516" s="2273"/>
      <c r="AH516" s="2273"/>
      <c r="AI516" s="2273"/>
      <c r="AJ516" s="2273"/>
      <c r="AK516" s="2273"/>
      <c r="AL516" s="2273"/>
      <c r="AM516" s="2273"/>
      <c r="AN516" s="2273"/>
      <c r="AO516" s="2273"/>
      <c r="AP516" s="2273"/>
      <c r="AQ516" s="2273"/>
      <c r="AR516" s="2273"/>
      <c r="AS516" s="2273"/>
      <c r="AT516" s="2273"/>
      <c r="AU516" s="2273"/>
      <c r="AV516" s="2273"/>
      <c r="AW516" s="2273"/>
      <c r="AX516" s="2273"/>
      <c r="AY516" s="2273"/>
      <c r="AZ516" s="2273"/>
      <c r="BA516" s="2273"/>
      <c r="BB516" s="2273"/>
      <c r="BC516" s="2273"/>
      <c r="BD516" s="2273"/>
      <c r="BE516" s="2273"/>
      <c r="BF516" s="2273"/>
      <c r="BG516" s="2273"/>
      <c r="BH516" s="2273"/>
      <c r="BI516" s="2273"/>
      <c r="BJ516" s="2273"/>
      <c r="BK516" s="2273"/>
      <c r="BL516" s="2273"/>
    </row>
    <row r="517" spans="8:64" ht="8.85" customHeight="1" x14ac:dyDescent="0.2"/>
    <row r="518" spans="8:64" ht="17.649999999999999" customHeight="1" x14ac:dyDescent="0.2">
      <c r="H518" s="2275" t="s">
        <v>1875</v>
      </c>
      <c r="I518" s="2275"/>
      <c r="J518" s="2275"/>
      <c r="K518" s="2275"/>
      <c r="L518" s="2275"/>
      <c r="M518" s="2275"/>
      <c r="N518" s="2275"/>
      <c r="O518" s="2275"/>
      <c r="P518" s="2275"/>
      <c r="Q518" s="2275"/>
      <c r="R518" s="2275"/>
      <c r="S518" s="2275"/>
      <c r="T518" s="2275"/>
      <c r="U518" s="2275"/>
      <c r="V518" s="2275"/>
      <c r="W518" s="2275"/>
      <c r="X518" s="2275"/>
      <c r="Y518" s="2275"/>
      <c r="Z518" s="2275"/>
      <c r="AA518" s="2275"/>
      <c r="AB518" s="2275"/>
      <c r="AC518" s="2275"/>
      <c r="AD518" s="2275"/>
      <c r="AE518" s="2275"/>
      <c r="AF518" s="2275"/>
      <c r="AG518" s="2275"/>
      <c r="AH518" s="2275"/>
      <c r="AI518" s="2275"/>
      <c r="AJ518" s="2275"/>
      <c r="AK518" s="2275"/>
      <c r="AL518" s="2275"/>
      <c r="AM518" s="2275"/>
      <c r="AN518" s="2275"/>
      <c r="AO518" s="2275"/>
      <c r="AP518" s="2275"/>
      <c r="AQ518" s="2275"/>
      <c r="AR518" s="2275"/>
      <c r="AS518" s="2275"/>
      <c r="AT518" s="2275"/>
      <c r="AU518" s="2275"/>
      <c r="AV518" s="2275"/>
      <c r="AW518" s="2275"/>
      <c r="AX518" s="2275"/>
      <c r="AY518" s="2275"/>
      <c r="AZ518" s="2275"/>
      <c r="BA518" s="2275"/>
      <c r="BB518" s="2275"/>
      <c r="BC518" s="2275"/>
      <c r="BD518" s="2275"/>
      <c r="BE518" s="2275"/>
      <c r="BF518" s="2275"/>
      <c r="BG518" s="2275"/>
      <c r="BH518" s="2275"/>
      <c r="BI518" s="2275"/>
      <c r="BJ518" s="2275"/>
      <c r="BK518" s="2275"/>
      <c r="BL518" s="2275"/>
    </row>
    <row r="519" spans="8:64" ht="16.899999999999999" customHeight="1" x14ac:dyDescent="0.2">
      <c r="H519" s="2273" t="s">
        <v>1876</v>
      </c>
      <c r="I519" s="2273"/>
      <c r="J519" s="2273"/>
      <c r="K519" s="2273"/>
      <c r="L519" s="2273"/>
      <c r="M519" s="2273"/>
      <c r="N519" s="2273"/>
      <c r="O519" s="2273"/>
      <c r="P519" s="2273"/>
      <c r="Q519" s="2273"/>
      <c r="R519" s="2273"/>
      <c r="S519" s="2273"/>
      <c r="T519" s="2273"/>
      <c r="U519" s="2273"/>
      <c r="V519" s="2273"/>
      <c r="W519" s="2273"/>
      <c r="X519" s="2273"/>
      <c r="Y519" s="2273"/>
      <c r="Z519" s="2273"/>
      <c r="AA519" s="2273"/>
      <c r="AB519" s="2273"/>
      <c r="AC519" s="2273"/>
      <c r="AD519" s="2273"/>
      <c r="AE519" s="2273"/>
      <c r="AF519" s="2273"/>
      <c r="AG519" s="2273"/>
      <c r="AH519" s="2273"/>
      <c r="AI519" s="2273"/>
      <c r="AJ519" s="2273"/>
      <c r="AK519" s="2273"/>
      <c r="AL519" s="2273"/>
      <c r="AM519" s="2273"/>
      <c r="AN519" s="2273"/>
      <c r="AO519" s="2273"/>
      <c r="AP519" s="2273"/>
      <c r="AQ519" s="2273"/>
      <c r="AR519" s="2273"/>
      <c r="AS519" s="2273"/>
      <c r="AT519" s="2273"/>
      <c r="AU519" s="2273"/>
      <c r="AV519" s="2273"/>
      <c r="AW519" s="2273"/>
      <c r="AX519" s="2273"/>
      <c r="AY519" s="2273"/>
      <c r="AZ519" s="2273"/>
      <c r="BA519" s="2273"/>
      <c r="BB519" s="2273"/>
      <c r="BC519" s="2273"/>
      <c r="BD519" s="2273"/>
      <c r="BE519" s="2273"/>
      <c r="BF519" s="2273"/>
      <c r="BG519" s="2273"/>
      <c r="BH519" s="2273"/>
      <c r="BI519" s="2273"/>
      <c r="BJ519" s="2273"/>
      <c r="BK519" s="2273"/>
      <c r="BL519" s="2273"/>
    </row>
    <row r="520" spans="8:64" ht="17.649999999999999" customHeight="1" x14ac:dyDescent="0.2">
      <c r="H520" s="2273" t="s">
        <v>1877</v>
      </c>
      <c r="I520" s="2273"/>
      <c r="J520" s="2273"/>
      <c r="K520" s="2273"/>
      <c r="L520" s="2273"/>
      <c r="M520" s="2273"/>
      <c r="N520" s="2273"/>
      <c r="O520" s="2273"/>
      <c r="P520" s="2273"/>
      <c r="Q520" s="2273"/>
      <c r="R520" s="2273"/>
      <c r="S520" s="2273"/>
      <c r="T520" s="2273"/>
      <c r="U520" s="2273"/>
      <c r="V520" s="2273"/>
      <c r="W520" s="2273"/>
      <c r="X520" s="2273"/>
      <c r="Y520" s="2273"/>
      <c r="Z520" s="2273"/>
      <c r="AA520" s="2273"/>
      <c r="AB520" s="2273"/>
      <c r="AC520" s="2273"/>
      <c r="AD520" s="2273"/>
      <c r="AE520" s="2273"/>
      <c r="AF520" s="2273"/>
      <c r="AG520" s="2273"/>
      <c r="AH520" s="2273"/>
      <c r="AI520" s="2273"/>
      <c r="AJ520" s="2273"/>
      <c r="AK520" s="2273"/>
      <c r="AL520" s="2273"/>
      <c r="AM520" s="2273"/>
      <c r="AN520" s="2273"/>
      <c r="AO520" s="2273"/>
      <c r="AP520" s="2273"/>
      <c r="AQ520" s="2273"/>
      <c r="AR520" s="2273"/>
      <c r="AS520" s="2273"/>
      <c r="AT520" s="2273"/>
      <c r="AU520" s="2273"/>
      <c r="AV520" s="2273"/>
      <c r="AW520" s="2273"/>
      <c r="AX520" s="2273"/>
      <c r="AY520" s="2273"/>
      <c r="AZ520" s="2273"/>
      <c r="BA520" s="2273"/>
      <c r="BB520" s="2273"/>
      <c r="BC520" s="2273"/>
      <c r="BD520" s="2273"/>
      <c r="BE520" s="2273"/>
      <c r="BF520" s="2273"/>
      <c r="BG520" s="2273"/>
      <c r="BH520" s="2273"/>
      <c r="BI520" s="2273"/>
      <c r="BJ520" s="2273"/>
      <c r="BK520" s="2273"/>
      <c r="BL520" s="2273"/>
    </row>
    <row r="521" spans="8:64" ht="16.899999999999999" customHeight="1" x14ac:dyDescent="0.2">
      <c r="H521" s="2273" t="s">
        <v>1878</v>
      </c>
      <c r="I521" s="2273"/>
      <c r="J521" s="2273"/>
      <c r="K521" s="2273"/>
      <c r="L521" s="2273"/>
      <c r="M521" s="2273"/>
      <c r="N521" s="2273"/>
      <c r="O521" s="2273"/>
      <c r="P521" s="2273"/>
      <c r="Q521" s="2273"/>
      <c r="R521" s="2273"/>
      <c r="S521" s="2273"/>
      <c r="T521" s="2273"/>
      <c r="U521" s="2273"/>
      <c r="V521" s="2273"/>
      <c r="W521" s="2273"/>
      <c r="X521" s="2273"/>
      <c r="Y521" s="2273"/>
      <c r="Z521" s="2273"/>
      <c r="AA521" s="2273"/>
      <c r="AB521" s="2273"/>
      <c r="AC521" s="2273"/>
      <c r="AD521" s="2273"/>
      <c r="AE521" s="2273"/>
      <c r="AF521" s="2273"/>
      <c r="AG521" s="2273"/>
      <c r="AH521" s="2273"/>
      <c r="AI521" s="2273"/>
      <c r="AJ521" s="2273"/>
      <c r="AK521" s="2273"/>
      <c r="AL521" s="2273"/>
      <c r="AM521" s="2273"/>
      <c r="AN521" s="2273"/>
      <c r="AO521" s="2273"/>
      <c r="AP521" s="2273"/>
      <c r="AQ521" s="2273"/>
      <c r="AR521" s="2273"/>
      <c r="AS521" s="2273"/>
      <c r="AT521" s="2273"/>
      <c r="AU521" s="2273"/>
      <c r="AV521" s="2273"/>
      <c r="AW521" s="2273"/>
      <c r="AX521" s="2273"/>
      <c r="AY521" s="2273"/>
      <c r="AZ521" s="2273"/>
      <c r="BA521" s="2273"/>
      <c r="BB521" s="2273"/>
      <c r="BC521" s="2273"/>
      <c r="BD521" s="2273"/>
      <c r="BE521" s="2273"/>
      <c r="BF521" s="2273"/>
      <c r="BG521" s="2273"/>
      <c r="BH521" s="2273"/>
      <c r="BI521" s="2273"/>
      <c r="BJ521" s="2273"/>
      <c r="BK521" s="2273"/>
      <c r="BL521" s="2273"/>
    </row>
    <row r="522" spans="8:64" ht="17.649999999999999" customHeight="1" x14ac:dyDescent="0.2">
      <c r="H522" s="2273" t="s">
        <v>1879</v>
      </c>
      <c r="I522" s="2273"/>
      <c r="J522" s="2273"/>
      <c r="K522" s="2273"/>
      <c r="L522" s="2273"/>
      <c r="M522" s="2273"/>
      <c r="N522" s="2273"/>
      <c r="O522" s="2273"/>
      <c r="P522" s="2273"/>
      <c r="Q522" s="2273"/>
      <c r="R522" s="2273"/>
      <c r="S522" s="2273"/>
      <c r="T522" s="2273"/>
      <c r="U522" s="2273"/>
      <c r="V522" s="2273"/>
      <c r="W522" s="2273"/>
      <c r="X522" s="2273"/>
      <c r="Y522" s="2273"/>
      <c r="Z522" s="2273"/>
      <c r="AA522" s="2273"/>
      <c r="AB522" s="2273"/>
      <c r="AC522" s="2273"/>
      <c r="AD522" s="2273"/>
      <c r="AE522" s="2273"/>
      <c r="AF522" s="2273"/>
      <c r="AG522" s="2273"/>
      <c r="AH522" s="2273"/>
      <c r="AI522" s="2273"/>
      <c r="AJ522" s="2273"/>
      <c r="AK522" s="2273"/>
      <c r="AL522" s="2273"/>
      <c r="AM522" s="2273"/>
      <c r="AN522" s="2273"/>
      <c r="AO522" s="2273"/>
      <c r="AP522" s="2273"/>
      <c r="AQ522" s="2273"/>
      <c r="AR522" s="2273"/>
      <c r="AS522" s="2273"/>
      <c r="AT522" s="2273"/>
      <c r="AU522" s="2273"/>
      <c r="AV522" s="2273"/>
      <c r="AW522" s="2273"/>
      <c r="AX522" s="2273"/>
      <c r="AY522" s="2273"/>
      <c r="AZ522" s="2273"/>
      <c r="BA522" s="2273"/>
      <c r="BB522" s="2273"/>
      <c r="BC522" s="2273"/>
      <c r="BD522" s="2273"/>
      <c r="BE522" s="2273"/>
      <c r="BF522" s="2273"/>
      <c r="BG522" s="2273"/>
      <c r="BH522" s="2273"/>
      <c r="BI522" s="2273"/>
      <c r="BJ522" s="2273"/>
      <c r="BK522" s="2273"/>
      <c r="BL522" s="2273"/>
    </row>
    <row r="523" spans="8:64" ht="17.649999999999999" customHeight="1" x14ac:dyDescent="0.2">
      <c r="H523" s="2273" t="s">
        <v>1880</v>
      </c>
      <c r="I523" s="2273"/>
      <c r="J523" s="2273"/>
      <c r="K523" s="2273"/>
      <c r="L523" s="2273"/>
      <c r="M523" s="2273"/>
      <c r="N523" s="2273"/>
      <c r="O523" s="2273"/>
      <c r="P523" s="2273"/>
      <c r="Q523" s="2273"/>
      <c r="R523" s="2273"/>
      <c r="S523" s="2273"/>
      <c r="T523" s="2273"/>
      <c r="U523" s="2273"/>
      <c r="V523" s="2273"/>
      <c r="W523" s="2273"/>
      <c r="X523" s="2273"/>
      <c r="Y523" s="2273"/>
      <c r="Z523" s="2273"/>
      <c r="AA523" s="2273"/>
      <c r="AB523" s="2273"/>
      <c r="AC523" s="2273"/>
      <c r="AD523" s="2273"/>
      <c r="AE523" s="2273"/>
      <c r="AF523" s="2273"/>
      <c r="AG523" s="2273"/>
      <c r="AH523" s="2273"/>
      <c r="AI523" s="2273"/>
      <c r="AJ523" s="2273"/>
      <c r="AK523" s="2273"/>
      <c r="AL523" s="2273"/>
      <c r="AM523" s="2273"/>
      <c r="AN523" s="2273"/>
      <c r="AO523" s="2273"/>
      <c r="AP523" s="2273"/>
      <c r="AQ523" s="2273"/>
      <c r="AR523" s="2273"/>
      <c r="AS523" s="2273"/>
      <c r="AT523" s="2273"/>
      <c r="AU523" s="2273"/>
      <c r="AV523" s="2273"/>
      <c r="AW523" s="2273"/>
      <c r="AX523" s="2273"/>
      <c r="AY523" s="2273"/>
      <c r="AZ523" s="2273"/>
      <c r="BA523" s="2273"/>
      <c r="BB523" s="2273"/>
      <c r="BC523" s="2273"/>
      <c r="BD523" s="2273"/>
      <c r="BE523" s="2273"/>
      <c r="BF523" s="2273"/>
      <c r="BG523" s="2273"/>
      <c r="BH523" s="2273"/>
      <c r="BI523" s="2273"/>
      <c r="BJ523" s="2273"/>
      <c r="BK523" s="2273"/>
      <c r="BL523" s="2273"/>
    </row>
    <row r="524" spans="8:64" ht="8.85" customHeight="1" x14ac:dyDescent="0.2"/>
    <row r="525" spans="8:64" ht="16.899999999999999" customHeight="1" x14ac:dyDescent="0.2">
      <c r="H525" s="2288" t="s">
        <v>1881</v>
      </c>
      <c r="I525" s="2288"/>
      <c r="J525" s="2288"/>
      <c r="K525" s="2288"/>
      <c r="L525" s="2288"/>
      <c r="M525" s="2288"/>
      <c r="N525" s="2288"/>
      <c r="O525" s="2288"/>
      <c r="P525" s="2288"/>
      <c r="Q525" s="2288"/>
      <c r="R525" s="2288"/>
      <c r="S525" s="2288"/>
      <c r="T525" s="2288"/>
      <c r="U525" s="2288"/>
      <c r="V525" s="2288"/>
      <c r="W525" s="2288"/>
      <c r="X525" s="2288"/>
      <c r="Y525" s="2288"/>
      <c r="Z525" s="2288"/>
      <c r="AA525" s="2288"/>
      <c r="AB525" s="2288"/>
      <c r="AC525" s="2288"/>
      <c r="AD525" s="2288"/>
      <c r="AE525" s="2288"/>
      <c r="AF525" s="2288"/>
      <c r="AG525" s="2288"/>
      <c r="AH525" s="2288"/>
      <c r="AI525" s="2288"/>
      <c r="AJ525" s="2288"/>
      <c r="AK525" s="2288"/>
      <c r="AL525" s="2288"/>
      <c r="AM525" s="2288"/>
      <c r="AN525" s="2288"/>
      <c r="AO525" s="2288"/>
      <c r="AP525" s="2288"/>
      <c r="AQ525" s="2288"/>
      <c r="AR525" s="2288"/>
      <c r="AS525" s="2288"/>
      <c r="AT525" s="2288"/>
      <c r="AU525" s="2288"/>
      <c r="AV525" s="2288"/>
      <c r="AW525" s="2288"/>
      <c r="AX525" s="2288"/>
      <c r="AY525" s="2288"/>
      <c r="AZ525" s="2288"/>
      <c r="BA525" s="2288"/>
      <c r="BB525" s="2288"/>
      <c r="BC525" s="2288"/>
      <c r="BD525" s="2288"/>
      <c r="BE525" s="2288"/>
      <c r="BF525" s="2288"/>
      <c r="BG525" s="2288"/>
      <c r="BH525" s="2288"/>
      <c r="BI525" s="2288"/>
      <c r="BJ525" s="2288"/>
      <c r="BK525" s="2288"/>
      <c r="BL525" s="2288"/>
    </row>
    <row r="526" spans="8:64" ht="2.85" customHeight="1" x14ac:dyDescent="0.2">
      <c r="H526" s="1325"/>
      <c r="I526" s="1325"/>
      <c r="J526" s="1325"/>
      <c r="K526" s="1325"/>
      <c r="L526" s="1325"/>
      <c r="M526" s="1325"/>
      <c r="N526" s="1325"/>
      <c r="O526" s="1325"/>
      <c r="P526" s="1325"/>
      <c r="Q526" s="1325"/>
      <c r="R526" s="1325"/>
      <c r="S526" s="1325"/>
      <c r="T526" s="1325"/>
      <c r="U526" s="1325"/>
      <c r="V526" s="1325"/>
      <c r="W526" s="1325"/>
      <c r="X526" s="1325"/>
      <c r="Y526" s="1325"/>
      <c r="Z526" s="1325"/>
      <c r="AA526" s="1325"/>
      <c r="AB526" s="1325"/>
      <c r="AC526" s="1325"/>
      <c r="AD526" s="1325"/>
      <c r="AE526" s="1325"/>
      <c r="AF526" s="1325"/>
      <c r="AG526" s="1325"/>
      <c r="AH526" s="1325"/>
      <c r="AI526" s="1325"/>
      <c r="AJ526" s="1325"/>
      <c r="AK526" s="1325"/>
      <c r="AL526" s="1325"/>
      <c r="AM526" s="1325"/>
      <c r="AN526" s="1325"/>
      <c r="AO526" s="1325"/>
      <c r="AP526" s="1325"/>
      <c r="AQ526" s="1325"/>
      <c r="AR526" s="1325"/>
      <c r="AS526" s="1325"/>
      <c r="AT526" s="1325"/>
      <c r="AU526" s="1325"/>
      <c r="AV526" s="1325"/>
      <c r="AW526" s="1325"/>
      <c r="AX526" s="1325"/>
      <c r="AY526" s="1325"/>
      <c r="AZ526" s="1325"/>
      <c r="BA526" s="1325"/>
      <c r="BB526" s="1325"/>
      <c r="BC526" s="1325"/>
      <c r="BD526" s="1325"/>
      <c r="BE526" s="1325"/>
      <c r="BF526" s="1325"/>
      <c r="BG526" s="1325"/>
      <c r="BH526" s="1325"/>
      <c r="BI526" s="1325"/>
      <c r="BJ526" s="1325"/>
      <c r="BK526" s="1325"/>
      <c r="BL526" s="1325"/>
    </row>
    <row r="527" spans="8:64" ht="17.649999999999999" customHeight="1" x14ac:dyDescent="0.2">
      <c r="H527" s="2284" t="s">
        <v>48</v>
      </c>
      <c r="I527" s="2284"/>
      <c r="J527" s="2284"/>
      <c r="K527" s="2284"/>
      <c r="L527" s="2284"/>
      <c r="M527" s="2284"/>
      <c r="N527" s="2284"/>
      <c r="O527" s="2284"/>
      <c r="P527" s="2284"/>
      <c r="Q527" s="2284"/>
      <c r="R527" s="2284"/>
      <c r="S527" s="2284"/>
      <c r="T527" s="2284"/>
      <c r="U527" s="2284"/>
      <c r="V527" s="2284"/>
      <c r="W527" s="2284"/>
      <c r="X527" s="2284"/>
      <c r="Y527" s="2284"/>
      <c r="Z527" s="2284"/>
      <c r="AA527" s="2284"/>
      <c r="AB527" s="2284"/>
      <c r="AC527" s="2284"/>
      <c r="AD527" s="2284"/>
      <c r="AE527" s="2284"/>
      <c r="AF527" s="2284"/>
      <c r="AG527" s="2284"/>
      <c r="AH527" s="2284"/>
      <c r="AI527" s="2284"/>
      <c r="AJ527" s="2284"/>
      <c r="AK527" s="2284"/>
      <c r="AL527" s="2284"/>
      <c r="AM527" s="2284"/>
      <c r="AN527" s="2284" t="s">
        <v>548</v>
      </c>
      <c r="AO527" s="2284"/>
      <c r="AP527" s="2284"/>
      <c r="AQ527" s="2284"/>
      <c r="AR527" s="2284"/>
      <c r="AS527" s="2284"/>
      <c r="AT527" s="2284"/>
      <c r="AU527" s="2284"/>
      <c r="AV527" s="2284"/>
      <c r="AW527" s="2284"/>
      <c r="AX527" s="2284"/>
      <c r="AY527" s="2284"/>
      <c r="AZ527" s="2284"/>
      <c r="BA527" s="2284"/>
      <c r="BB527" s="2284"/>
      <c r="BC527" s="2284" t="s">
        <v>547</v>
      </c>
      <c r="BD527" s="2284"/>
      <c r="BE527" s="2284"/>
      <c r="BF527" s="2284"/>
      <c r="BG527" s="2284"/>
      <c r="BH527" s="2284"/>
      <c r="BI527" s="2284"/>
      <c r="BJ527" s="2284"/>
      <c r="BK527" s="2284"/>
      <c r="BL527" s="2284"/>
    </row>
    <row r="528" spans="8:64" ht="16.899999999999999" customHeight="1" x14ac:dyDescent="0.2">
      <c r="H528" s="2280" t="s">
        <v>1708</v>
      </c>
      <c r="I528" s="2280"/>
      <c r="J528" s="2280"/>
      <c r="K528" s="2280"/>
      <c r="L528" s="2280"/>
      <c r="M528" s="2280"/>
      <c r="N528" s="2280"/>
      <c r="O528" s="2280"/>
      <c r="P528" s="2280"/>
      <c r="Q528" s="2280"/>
      <c r="R528" s="2280"/>
      <c r="S528" s="2280"/>
      <c r="T528" s="2280"/>
      <c r="U528" s="2280"/>
      <c r="V528" s="2280"/>
      <c r="W528" s="2280"/>
      <c r="X528" s="2280"/>
      <c r="Y528" s="2280"/>
      <c r="Z528" s="2280"/>
      <c r="AA528" s="2280"/>
      <c r="AB528" s="2280"/>
      <c r="AC528" s="2280"/>
      <c r="AD528" s="2280"/>
      <c r="AE528" s="2280"/>
      <c r="AF528" s="2280"/>
      <c r="AG528" s="2280"/>
      <c r="AH528" s="2280"/>
      <c r="AI528" s="2280"/>
      <c r="AJ528" s="2280"/>
      <c r="AK528" s="2280"/>
      <c r="AL528" s="2280"/>
      <c r="AM528" s="2280"/>
      <c r="AN528" s="2281">
        <v>0</v>
      </c>
      <c r="AO528" s="2281"/>
      <c r="AP528" s="2281"/>
      <c r="AQ528" s="2281"/>
      <c r="AR528" s="2281"/>
      <c r="AS528" s="2281"/>
      <c r="AT528" s="2281"/>
      <c r="AU528" s="2281"/>
      <c r="AV528" s="2281"/>
      <c r="AW528" s="2281"/>
      <c r="AX528" s="2281"/>
      <c r="AY528" s="2281"/>
      <c r="AZ528" s="2281"/>
      <c r="BA528" s="2281"/>
      <c r="BB528" s="2281"/>
      <c r="BC528" s="2281">
        <v>0</v>
      </c>
      <c r="BD528" s="2281"/>
      <c r="BE528" s="2281"/>
      <c r="BF528" s="2281"/>
      <c r="BG528" s="2281"/>
      <c r="BH528" s="2281"/>
      <c r="BI528" s="2281"/>
      <c r="BJ528" s="2281"/>
      <c r="BK528" s="2281"/>
      <c r="BL528" s="2281"/>
    </row>
    <row r="529" spans="8:64" ht="17.649999999999999" customHeight="1" x14ac:dyDescent="0.2">
      <c r="H529" s="2280" t="s">
        <v>1882</v>
      </c>
      <c r="I529" s="2280"/>
      <c r="J529" s="2280"/>
      <c r="K529" s="2280"/>
      <c r="L529" s="2280"/>
      <c r="M529" s="2280"/>
      <c r="N529" s="2280"/>
      <c r="O529" s="2280"/>
      <c r="P529" s="2280"/>
      <c r="Q529" s="2280"/>
      <c r="R529" s="2280"/>
      <c r="S529" s="2280"/>
      <c r="T529" s="2280"/>
      <c r="U529" s="2280"/>
      <c r="V529" s="2280"/>
      <c r="W529" s="2280"/>
      <c r="X529" s="2280"/>
      <c r="Y529" s="2280"/>
      <c r="Z529" s="2280"/>
      <c r="AA529" s="2280"/>
      <c r="AB529" s="2280"/>
      <c r="AC529" s="2280"/>
      <c r="AD529" s="2280"/>
      <c r="AE529" s="2280"/>
      <c r="AF529" s="2280"/>
      <c r="AG529" s="2280"/>
      <c r="AH529" s="2280"/>
      <c r="AI529" s="2280"/>
      <c r="AJ529" s="2280"/>
      <c r="AK529" s="2280"/>
      <c r="AL529" s="2280"/>
      <c r="AM529" s="2280"/>
      <c r="AN529" s="2281">
        <v>0</v>
      </c>
      <c r="AO529" s="2281"/>
      <c r="AP529" s="2281"/>
      <c r="AQ529" s="2281"/>
      <c r="AR529" s="2281"/>
      <c r="AS529" s="2281"/>
      <c r="AT529" s="2281"/>
      <c r="AU529" s="2281"/>
      <c r="AV529" s="2281"/>
      <c r="AW529" s="2281"/>
      <c r="AX529" s="2281"/>
      <c r="AY529" s="2281"/>
      <c r="AZ529" s="2281"/>
      <c r="BA529" s="2281"/>
      <c r="BB529" s="2281"/>
      <c r="BC529" s="2281">
        <v>0</v>
      </c>
      <c r="BD529" s="2281"/>
      <c r="BE529" s="2281"/>
      <c r="BF529" s="2281"/>
      <c r="BG529" s="2281"/>
      <c r="BH529" s="2281"/>
      <c r="BI529" s="2281"/>
      <c r="BJ529" s="2281"/>
      <c r="BK529" s="2281"/>
      <c r="BL529" s="2281"/>
    </row>
    <row r="530" spans="8:64" ht="17.649999999999999" customHeight="1" x14ac:dyDescent="0.2">
      <c r="H530" s="2280" t="s">
        <v>1883</v>
      </c>
      <c r="I530" s="2280"/>
      <c r="J530" s="2280"/>
      <c r="K530" s="2280"/>
      <c r="L530" s="2280"/>
      <c r="M530" s="2280"/>
      <c r="N530" s="2280"/>
      <c r="O530" s="2280"/>
      <c r="P530" s="2280"/>
      <c r="Q530" s="2280"/>
      <c r="R530" s="2280"/>
      <c r="S530" s="2280"/>
      <c r="T530" s="2280"/>
      <c r="U530" s="2280"/>
      <c r="V530" s="2280"/>
      <c r="W530" s="2280"/>
      <c r="X530" s="2280"/>
      <c r="Y530" s="2280"/>
      <c r="Z530" s="2280"/>
      <c r="AA530" s="2280"/>
      <c r="AB530" s="2280"/>
      <c r="AC530" s="2280"/>
      <c r="AD530" s="2280"/>
      <c r="AE530" s="2280"/>
      <c r="AF530" s="2280"/>
      <c r="AG530" s="2280"/>
      <c r="AH530" s="2280"/>
      <c r="AI530" s="2280"/>
      <c r="AJ530" s="2280"/>
      <c r="AK530" s="2280"/>
      <c r="AL530" s="2280"/>
      <c r="AM530" s="2280"/>
      <c r="AN530" s="2281">
        <v>0</v>
      </c>
      <c r="AO530" s="2281"/>
      <c r="AP530" s="2281"/>
      <c r="AQ530" s="2281"/>
      <c r="AR530" s="2281"/>
      <c r="AS530" s="2281"/>
      <c r="AT530" s="2281"/>
      <c r="AU530" s="2281"/>
      <c r="AV530" s="2281"/>
      <c r="AW530" s="2281"/>
      <c r="AX530" s="2281"/>
      <c r="AY530" s="2281"/>
      <c r="AZ530" s="2281"/>
      <c r="BA530" s="2281"/>
      <c r="BB530" s="2281"/>
      <c r="BC530" s="2281">
        <v>0</v>
      </c>
      <c r="BD530" s="2281"/>
      <c r="BE530" s="2281"/>
      <c r="BF530" s="2281"/>
      <c r="BG530" s="2281"/>
      <c r="BH530" s="2281"/>
      <c r="BI530" s="2281"/>
      <c r="BJ530" s="2281"/>
      <c r="BK530" s="2281"/>
      <c r="BL530" s="2281"/>
    </row>
    <row r="531" spans="8:64" ht="16.899999999999999" customHeight="1" x14ac:dyDescent="0.2">
      <c r="H531" s="2280" t="s">
        <v>1884</v>
      </c>
      <c r="I531" s="2280"/>
      <c r="J531" s="2280"/>
      <c r="K531" s="2280"/>
      <c r="L531" s="2280"/>
      <c r="M531" s="2280"/>
      <c r="N531" s="2280"/>
      <c r="O531" s="2280"/>
      <c r="P531" s="2280"/>
      <c r="Q531" s="2280"/>
      <c r="R531" s="2280"/>
      <c r="S531" s="2280"/>
      <c r="T531" s="2280"/>
      <c r="U531" s="2280"/>
      <c r="V531" s="2280"/>
      <c r="W531" s="2280"/>
      <c r="X531" s="2280"/>
      <c r="Y531" s="2280"/>
      <c r="Z531" s="2280"/>
      <c r="AA531" s="2280"/>
      <c r="AB531" s="2280"/>
      <c r="AC531" s="2280"/>
      <c r="AD531" s="2280"/>
      <c r="AE531" s="2280"/>
      <c r="AF531" s="2280"/>
      <c r="AG531" s="2280"/>
      <c r="AH531" s="2280"/>
      <c r="AI531" s="2280"/>
      <c r="AJ531" s="2280"/>
      <c r="AK531" s="2280"/>
      <c r="AL531" s="2280"/>
      <c r="AM531" s="2280"/>
      <c r="AN531" s="2281">
        <v>0</v>
      </c>
      <c r="AO531" s="2281"/>
      <c r="AP531" s="2281"/>
      <c r="AQ531" s="2281"/>
      <c r="AR531" s="2281"/>
      <c r="AS531" s="2281"/>
      <c r="AT531" s="2281"/>
      <c r="AU531" s="2281"/>
      <c r="AV531" s="2281"/>
      <c r="AW531" s="2281"/>
      <c r="AX531" s="2281"/>
      <c r="AY531" s="2281"/>
      <c r="AZ531" s="2281"/>
      <c r="BA531" s="2281"/>
      <c r="BB531" s="2281"/>
      <c r="BC531" s="2281">
        <v>0</v>
      </c>
      <c r="BD531" s="2281"/>
      <c r="BE531" s="2281"/>
      <c r="BF531" s="2281"/>
      <c r="BG531" s="2281"/>
      <c r="BH531" s="2281"/>
      <c r="BI531" s="2281"/>
      <c r="BJ531" s="2281"/>
      <c r="BK531" s="2281"/>
      <c r="BL531" s="2281"/>
    </row>
    <row r="532" spans="8:64" ht="24.95" customHeight="1" x14ac:dyDescent="0.2">
      <c r="H532" s="2301" t="s">
        <v>1885</v>
      </c>
      <c r="I532" s="2301"/>
      <c r="J532" s="2301"/>
      <c r="K532" s="2301"/>
      <c r="L532" s="2301"/>
      <c r="M532" s="2301"/>
      <c r="N532" s="2301"/>
      <c r="O532" s="2301"/>
      <c r="P532" s="2301"/>
      <c r="Q532" s="2301"/>
      <c r="R532" s="2301"/>
      <c r="S532" s="2301"/>
      <c r="T532" s="2301"/>
      <c r="U532" s="2301"/>
      <c r="V532" s="2301"/>
      <c r="W532" s="2301"/>
      <c r="X532" s="2301"/>
      <c r="Y532" s="2301"/>
      <c r="Z532" s="2301"/>
      <c r="AA532" s="2301"/>
      <c r="AB532" s="2301"/>
      <c r="AC532" s="2301"/>
      <c r="AD532" s="2301"/>
      <c r="AE532" s="2301"/>
      <c r="AF532" s="2301"/>
      <c r="AG532" s="2301"/>
      <c r="AH532" s="2301"/>
      <c r="AI532" s="2301"/>
      <c r="AJ532" s="2301"/>
      <c r="AK532" s="2301"/>
      <c r="AL532" s="2301"/>
      <c r="AM532" s="2301"/>
      <c r="AN532" s="2302">
        <v>0</v>
      </c>
      <c r="AO532" s="2302"/>
      <c r="AP532" s="2302"/>
      <c r="AQ532" s="2302"/>
      <c r="AR532" s="2302"/>
      <c r="AS532" s="2302"/>
      <c r="AT532" s="2302"/>
      <c r="AU532" s="2302"/>
      <c r="AV532" s="2302"/>
      <c r="AW532" s="2302"/>
      <c r="AX532" s="2302"/>
      <c r="AY532" s="2302"/>
      <c r="AZ532" s="2302"/>
      <c r="BA532" s="2302"/>
      <c r="BB532" s="2302"/>
      <c r="BC532" s="2302">
        <v>0</v>
      </c>
      <c r="BD532" s="2302"/>
      <c r="BE532" s="2302"/>
      <c r="BF532" s="2302"/>
      <c r="BG532" s="2302"/>
      <c r="BH532" s="2302"/>
      <c r="BI532" s="2302"/>
      <c r="BJ532" s="2302"/>
      <c r="BK532" s="2302"/>
      <c r="BL532" s="2302"/>
    </row>
    <row r="533" spans="8:64" ht="17.649999999999999" customHeight="1" x14ac:dyDescent="0.2">
      <c r="H533" s="2280" t="s">
        <v>1716</v>
      </c>
      <c r="I533" s="2280"/>
      <c r="J533" s="2280"/>
      <c r="K533" s="2280"/>
      <c r="L533" s="2280"/>
      <c r="M533" s="2280"/>
      <c r="N533" s="2280"/>
      <c r="O533" s="2280"/>
      <c r="P533" s="2280"/>
      <c r="Q533" s="2280"/>
      <c r="R533" s="2280"/>
      <c r="S533" s="2280"/>
      <c r="T533" s="2280"/>
      <c r="U533" s="2280"/>
      <c r="V533" s="2280"/>
      <c r="W533" s="2280"/>
      <c r="X533" s="2280"/>
      <c r="Y533" s="2280"/>
      <c r="Z533" s="2280"/>
      <c r="AA533" s="2280"/>
      <c r="AB533" s="2280"/>
      <c r="AC533" s="2280"/>
      <c r="AD533" s="2280"/>
      <c r="AE533" s="2280"/>
      <c r="AF533" s="2280"/>
      <c r="AG533" s="2280"/>
      <c r="AH533" s="2280"/>
      <c r="AI533" s="2280"/>
      <c r="AJ533" s="2280"/>
      <c r="AK533" s="2280"/>
      <c r="AL533" s="2280"/>
      <c r="AM533" s="2280"/>
      <c r="AN533" s="2281">
        <v>0</v>
      </c>
      <c r="AO533" s="2281"/>
      <c r="AP533" s="2281"/>
      <c r="AQ533" s="2281"/>
      <c r="AR533" s="2281"/>
      <c r="AS533" s="2281"/>
      <c r="AT533" s="2281"/>
      <c r="AU533" s="2281"/>
      <c r="AV533" s="2281"/>
      <c r="AW533" s="2281"/>
      <c r="AX533" s="2281"/>
      <c r="AY533" s="2281"/>
      <c r="AZ533" s="2281"/>
      <c r="BA533" s="2281"/>
      <c r="BB533" s="2281"/>
      <c r="BC533" s="2281">
        <v>0</v>
      </c>
      <c r="BD533" s="2281"/>
      <c r="BE533" s="2281"/>
      <c r="BF533" s="2281"/>
      <c r="BG533" s="2281"/>
      <c r="BH533" s="2281"/>
      <c r="BI533" s="2281"/>
      <c r="BJ533" s="2281"/>
      <c r="BK533" s="2281"/>
      <c r="BL533" s="2281"/>
    </row>
    <row r="534" spans="8:64" ht="16.899999999999999" customHeight="1" x14ac:dyDescent="0.2">
      <c r="H534" s="2280" t="s">
        <v>1882</v>
      </c>
      <c r="I534" s="2280"/>
      <c r="J534" s="2280"/>
      <c r="K534" s="2280"/>
      <c r="L534" s="2280"/>
      <c r="M534" s="2280"/>
      <c r="N534" s="2280"/>
      <c r="O534" s="2280"/>
      <c r="P534" s="2280"/>
      <c r="Q534" s="2280"/>
      <c r="R534" s="2280"/>
      <c r="S534" s="2280"/>
      <c r="T534" s="2280"/>
      <c r="U534" s="2280"/>
      <c r="V534" s="2280"/>
      <c r="W534" s="2280"/>
      <c r="X534" s="2280"/>
      <c r="Y534" s="2280"/>
      <c r="Z534" s="2280"/>
      <c r="AA534" s="2280"/>
      <c r="AB534" s="2280"/>
      <c r="AC534" s="2280"/>
      <c r="AD534" s="2280"/>
      <c r="AE534" s="2280"/>
      <c r="AF534" s="2280"/>
      <c r="AG534" s="2280"/>
      <c r="AH534" s="2280"/>
      <c r="AI534" s="2280"/>
      <c r="AJ534" s="2280"/>
      <c r="AK534" s="2280"/>
      <c r="AL534" s="2280"/>
      <c r="AM534" s="2280"/>
      <c r="AN534" s="2281">
        <v>0</v>
      </c>
      <c r="AO534" s="2281"/>
      <c r="AP534" s="2281"/>
      <c r="AQ534" s="2281"/>
      <c r="AR534" s="2281"/>
      <c r="AS534" s="2281"/>
      <c r="AT534" s="2281"/>
      <c r="AU534" s="2281"/>
      <c r="AV534" s="2281"/>
      <c r="AW534" s="2281"/>
      <c r="AX534" s="2281"/>
      <c r="AY534" s="2281"/>
      <c r="AZ534" s="2281"/>
      <c r="BA534" s="2281"/>
      <c r="BB534" s="2281"/>
      <c r="BC534" s="2281">
        <v>0</v>
      </c>
      <c r="BD534" s="2281"/>
      <c r="BE534" s="2281"/>
      <c r="BF534" s="2281"/>
      <c r="BG534" s="2281"/>
      <c r="BH534" s="2281"/>
      <c r="BI534" s="2281"/>
      <c r="BJ534" s="2281"/>
      <c r="BK534" s="2281"/>
      <c r="BL534" s="2281"/>
    </row>
    <row r="535" spans="8:64" ht="17.649999999999999" customHeight="1" x14ac:dyDescent="0.2">
      <c r="H535" s="2280" t="s">
        <v>1883</v>
      </c>
      <c r="I535" s="2280"/>
      <c r="J535" s="2280"/>
      <c r="K535" s="2280"/>
      <c r="L535" s="2280"/>
      <c r="M535" s="2280"/>
      <c r="N535" s="2280"/>
      <c r="O535" s="2280"/>
      <c r="P535" s="2280"/>
      <c r="Q535" s="2280"/>
      <c r="R535" s="2280"/>
      <c r="S535" s="2280"/>
      <c r="T535" s="2280"/>
      <c r="U535" s="2280"/>
      <c r="V535" s="2280"/>
      <c r="W535" s="2280"/>
      <c r="X535" s="2280"/>
      <c r="Y535" s="2280"/>
      <c r="Z535" s="2280"/>
      <c r="AA535" s="2280"/>
      <c r="AB535" s="2280"/>
      <c r="AC535" s="2280"/>
      <c r="AD535" s="2280"/>
      <c r="AE535" s="2280"/>
      <c r="AF535" s="2280"/>
      <c r="AG535" s="2280"/>
      <c r="AH535" s="2280"/>
      <c r="AI535" s="2280"/>
      <c r="AJ535" s="2280"/>
      <c r="AK535" s="2280"/>
      <c r="AL535" s="2280"/>
      <c r="AM535" s="2280"/>
      <c r="AN535" s="2281">
        <v>0</v>
      </c>
      <c r="AO535" s="2281"/>
      <c r="AP535" s="2281"/>
      <c r="AQ535" s="2281"/>
      <c r="AR535" s="2281"/>
      <c r="AS535" s="2281"/>
      <c r="AT535" s="2281"/>
      <c r="AU535" s="2281"/>
      <c r="AV535" s="2281"/>
      <c r="AW535" s="2281"/>
      <c r="AX535" s="2281"/>
      <c r="AY535" s="2281"/>
      <c r="AZ535" s="2281"/>
      <c r="BA535" s="2281"/>
      <c r="BB535" s="2281"/>
      <c r="BC535" s="2281">
        <v>0</v>
      </c>
      <c r="BD535" s="2281"/>
      <c r="BE535" s="2281"/>
      <c r="BF535" s="2281"/>
      <c r="BG535" s="2281"/>
      <c r="BH535" s="2281"/>
      <c r="BI535" s="2281"/>
      <c r="BJ535" s="2281"/>
      <c r="BK535" s="2281"/>
      <c r="BL535" s="2281"/>
    </row>
    <row r="536" spans="8:64" ht="17.649999999999999" customHeight="1" x14ac:dyDescent="0.2">
      <c r="H536" s="2280" t="s">
        <v>1884</v>
      </c>
      <c r="I536" s="2280"/>
      <c r="J536" s="2280"/>
      <c r="K536" s="2280"/>
      <c r="L536" s="2280"/>
      <c r="M536" s="2280"/>
      <c r="N536" s="2280"/>
      <c r="O536" s="2280"/>
      <c r="P536" s="2280"/>
      <c r="Q536" s="2280"/>
      <c r="R536" s="2280"/>
      <c r="S536" s="2280"/>
      <c r="T536" s="2280"/>
      <c r="U536" s="2280"/>
      <c r="V536" s="2280"/>
      <c r="W536" s="2280"/>
      <c r="X536" s="2280"/>
      <c r="Y536" s="2280"/>
      <c r="Z536" s="2280"/>
      <c r="AA536" s="2280"/>
      <c r="AB536" s="2280"/>
      <c r="AC536" s="2280"/>
      <c r="AD536" s="2280"/>
      <c r="AE536" s="2280"/>
      <c r="AF536" s="2280"/>
      <c r="AG536" s="2280"/>
      <c r="AH536" s="2280"/>
      <c r="AI536" s="2280"/>
      <c r="AJ536" s="2280"/>
      <c r="AK536" s="2280"/>
      <c r="AL536" s="2280"/>
      <c r="AM536" s="2280"/>
      <c r="AN536" s="2281">
        <v>0</v>
      </c>
      <c r="AO536" s="2281"/>
      <c r="AP536" s="2281"/>
      <c r="AQ536" s="2281"/>
      <c r="AR536" s="2281"/>
      <c r="AS536" s="2281"/>
      <c r="AT536" s="2281"/>
      <c r="AU536" s="2281"/>
      <c r="AV536" s="2281"/>
      <c r="AW536" s="2281"/>
      <c r="AX536" s="2281"/>
      <c r="AY536" s="2281"/>
      <c r="AZ536" s="2281"/>
      <c r="BA536" s="2281"/>
      <c r="BB536" s="2281"/>
      <c r="BC536" s="2281">
        <v>0</v>
      </c>
      <c r="BD536" s="2281"/>
      <c r="BE536" s="2281"/>
      <c r="BF536" s="2281"/>
      <c r="BG536" s="2281"/>
      <c r="BH536" s="2281"/>
      <c r="BI536" s="2281"/>
      <c r="BJ536" s="2281"/>
      <c r="BK536" s="2281"/>
      <c r="BL536" s="2281"/>
    </row>
    <row r="537" spans="8:64" ht="24.95" customHeight="1" x14ac:dyDescent="0.2">
      <c r="H537" s="2282" t="s">
        <v>1885</v>
      </c>
      <c r="I537" s="2282"/>
      <c r="J537" s="2282"/>
      <c r="K537" s="2282"/>
      <c r="L537" s="2282"/>
      <c r="M537" s="2282"/>
      <c r="N537" s="2282"/>
      <c r="O537" s="2282"/>
      <c r="P537" s="2282"/>
      <c r="Q537" s="2282"/>
      <c r="R537" s="2282"/>
      <c r="S537" s="2282"/>
      <c r="T537" s="2282"/>
      <c r="U537" s="2282"/>
      <c r="V537" s="2282"/>
      <c r="W537" s="2282"/>
      <c r="X537" s="2282"/>
      <c r="Y537" s="2282"/>
      <c r="Z537" s="2282"/>
      <c r="AA537" s="2282"/>
      <c r="AB537" s="2282"/>
      <c r="AC537" s="2282"/>
      <c r="AD537" s="2282"/>
      <c r="AE537" s="2282"/>
      <c r="AF537" s="2282"/>
      <c r="AG537" s="2282"/>
      <c r="AH537" s="2282"/>
      <c r="AI537" s="2282"/>
      <c r="AJ537" s="2282"/>
      <c r="AK537" s="2282"/>
      <c r="AL537" s="2282"/>
      <c r="AM537" s="2282"/>
      <c r="AN537" s="2283">
        <v>0</v>
      </c>
      <c r="AO537" s="2283"/>
      <c r="AP537" s="2283"/>
      <c r="AQ537" s="2283"/>
      <c r="AR537" s="2283"/>
      <c r="AS537" s="2283"/>
      <c r="AT537" s="2283"/>
      <c r="AU537" s="2283"/>
      <c r="AV537" s="2283"/>
      <c r="AW537" s="2283"/>
      <c r="AX537" s="2283"/>
      <c r="AY537" s="2283"/>
      <c r="AZ537" s="2283"/>
      <c r="BA537" s="2283"/>
      <c r="BB537" s="2283"/>
      <c r="BC537" s="2283">
        <v>0</v>
      </c>
      <c r="BD537" s="2283"/>
      <c r="BE537" s="2283"/>
      <c r="BF537" s="2283"/>
      <c r="BG537" s="2283"/>
      <c r="BH537" s="2283"/>
      <c r="BI537" s="2283"/>
      <c r="BJ537" s="2283"/>
      <c r="BK537" s="2283"/>
      <c r="BL537" s="2283"/>
    </row>
    <row r="538" spans="8:64" ht="17.649999999999999" customHeight="1" x14ac:dyDescent="0.2">
      <c r="H538" s="2289" t="s">
        <v>513</v>
      </c>
      <c r="I538" s="2289"/>
      <c r="J538" s="2289"/>
      <c r="K538" s="2289"/>
      <c r="L538" s="2289"/>
      <c r="M538" s="2289"/>
      <c r="N538" s="2289"/>
      <c r="O538" s="2289"/>
      <c r="P538" s="2289"/>
      <c r="Q538" s="2289"/>
      <c r="R538" s="2289"/>
      <c r="S538" s="2289"/>
      <c r="T538" s="2289"/>
      <c r="U538" s="2289"/>
      <c r="V538" s="2289"/>
      <c r="W538" s="2289"/>
      <c r="X538" s="2289"/>
      <c r="Y538" s="2289"/>
      <c r="Z538" s="2289"/>
      <c r="AA538" s="2289"/>
      <c r="AB538" s="2289"/>
      <c r="AC538" s="2289"/>
      <c r="AD538" s="2289"/>
      <c r="AE538" s="2289"/>
      <c r="AF538" s="2289"/>
      <c r="AG538" s="2289"/>
      <c r="AH538" s="2289"/>
      <c r="AI538" s="2289"/>
      <c r="AJ538" s="2289"/>
      <c r="AK538" s="2289"/>
      <c r="AL538" s="2289"/>
      <c r="AM538" s="2289"/>
      <c r="AN538" s="2287">
        <v>0</v>
      </c>
      <c r="AO538" s="2287"/>
      <c r="AP538" s="2287"/>
      <c r="AQ538" s="2287"/>
      <c r="AR538" s="2287"/>
      <c r="AS538" s="2287"/>
      <c r="AT538" s="2287"/>
      <c r="AU538" s="2287"/>
      <c r="AV538" s="2287"/>
      <c r="AW538" s="2287"/>
      <c r="AX538" s="2287"/>
      <c r="AY538" s="2287"/>
      <c r="AZ538" s="2287"/>
      <c r="BA538" s="2287"/>
      <c r="BB538" s="2287"/>
      <c r="BC538" s="2287">
        <v>0</v>
      </c>
      <c r="BD538" s="2287"/>
      <c r="BE538" s="2287"/>
      <c r="BF538" s="2287"/>
      <c r="BG538" s="2287"/>
      <c r="BH538" s="2287"/>
      <c r="BI538" s="2287"/>
      <c r="BJ538" s="2287"/>
      <c r="BK538" s="2287"/>
      <c r="BL538" s="2287"/>
    </row>
    <row r="539" spans="8:64" ht="8.1" customHeight="1" x14ac:dyDescent="0.2">
      <c r="H539" s="1326"/>
      <c r="I539" s="1326"/>
      <c r="J539" s="1326"/>
      <c r="K539" s="1326"/>
      <c r="L539" s="1326"/>
      <c r="M539" s="1326"/>
      <c r="N539" s="1326"/>
      <c r="O539" s="1326"/>
      <c r="P539" s="1326"/>
      <c r="Q539" s="1326"/>
      <c r="R539" s="1326"/>
      <c r="S539" s="1326"/>
      <c r="T539" s="1326"/>
      <c r="U539" s="1326"/>
      <c r="V539" s="1326"/>
      <c r="W539" s="1326"/>
      <c r="X539" s="1326"/>
      <c r="Y539" s="1326"/>
      <c r="Z539" s="1326"/>
      <c r="AA539" s="1326"/>
      <c r="AB539" s="1326"/>
      <c r="AC539" s="1326"/>
      <c r="AD539" s="1326"/>
      <c r="AE539" s="1326"/>
      <c r="AF539" s="1326"/>
      <c r="AG539" s="1326"/>
      <c r="AH539" s="1326"/>
      <c r="AI539" s="1326"/>
      <c r="AJ539" s="1326"/>
      <c r="AK539" s="1326"/>
      <c r="AL539" s="1326"/>
      <c r="AM539" s="1326"/>
      <c r="AN539" s="1326"/>
      <c r="AO539" s="1326"/>
      <c r="AP539" s="1326"/>
      <c r="AQ539" s="1326"/>
      <c r="AR539" s="1326"/>
      <c r="AS539" s="1326"/>
      <c r="AT539" s="1326"/>
      <c r="AU539" s="1326"/>
      <c r="AV539" s="1326"/>
      <c r="AW539" s="1326"/>
      <c r="AX539" s="1326"/>
      <c r="AY539" s="1326"/>
      <c r="AZ539" s="1326"/>
      <c r="BA539" s="1326"/>
      <c r="BB539" s="1326"/>
      <c r="BC539" s="1326"/>
      <c r="BD539" s="1326"/>
      <c r="BE539" s="1326"/>
      <c r="BF539" s="1326"/>
      <c r="BG539" s="1326"/>
      <c r="BH539" s="1326"/>
      <c r="BI539" s="1326"/>
      <c r="BJ539" s="1326"/>
      <c r="BK539" s="1326"/>
      <c r="BL539" s="1326"/>
    </row>
    <row r="540" spans="8:64" ht="17.649999999999999" customHeight="1" x14ac:dyDescent="0.2">
      <c r="H540" s="2288" t="s">
        <v>1886</v>
      </c>
      <c r="I540" s="2288"/>
      <c r="J540" s="2288"/>
      <c r="K540" s="2288"/>
      <c r="L540" s="2288"/>
      <c r="M540" s="2288"/>
      <c r="N540" s="2288"/>
      <c r="O540" s="2288"/>
      <c r="P540" s="2288"/>
      <c r="Q540" s="2288"/>
      <c r="R540" s="2288"/>
      <c r="S540" s="2288"/>
      <c r="T540" s="2288"/>
      <c r="U540" s="2288"/>
      <c r="V540" s="2288"/>
      <c r="W540" s="2288"/>
      <c r="X540" s="2288"/>
      <c r="Y540" s="2288"/>
      <c r="Z540" s="2288"/>
      <c r="AA540" s="2288"/>
      <c r="AB540" s="2288"/>
      <c r="AC540" s="2288"/>
      <c r="AD540" s="2288"/>
      <c r="AE540" s="2288"/>
      <c r="AF540" s="2288"/>
      <c r="AG540" s="2288"/>
      <c r="AH540" s="2288"/>
      <c r="AI540" s="2288"/>
      <c r="AJ540" s="2288"/>
      <c r="AK540" s="2288"/>
      <c r="AL540" s="2288"/>
      <c r="AM540" s="2288"/>
      <c r="AN540" s="2288"/>
      <c r="AO540" s="2288"/>
      <c r="AP540" s="2288"/>
      <c r="AQ540" s="2288"/>
      <c r="AR540" s="2288"/>
      <c r="AS540" s="2288"/>
      <c r="AT540" s="2288"/>
      <c r="AU540" s="2288"/>
      <c r="AV540" s="2288"/>
      <c r="AW540" s="2288"/>
      <c r="AX540" s="2288"/>
      <c r="AY540" s="2288"/>
      <c r="AZ540" s="2288"/>
      <c r="BA540" s="2288"/>
      <c r="BB540" s="2288"/>
      <c r="BC540" s="2288"/>
      <c r="BD540" s="2288"/>
      <c r="BE540" s="2288"/>
      <c r="BF540" s="2288"/>
      <c r="BG540" s="2288"/>
      <c r="BH540" s="2288"/>
      <c r="BI540" s="2288"/>
      <c r="BJ540" s="2288"/>
      <c r="BK540" s="2288"/>
      <c r="BL540" s="2288"/>
    </row>
    <row r="541" spans="8:64" ht="8.85" customHeight="1" x14ac:dyDescent="0.2"/>
    <row r="542" spans="8:64" ht="2.85" customHeight="1" x14ac:dyDescent="0.2">
      <c r="H542" s="1325"/>
      <c r="I542" s="1325"/>
      <c r="J542" s="1325"/>
      <c r="K542" s="1325"/>
      <c r="L542" s="1325"/>
      <c r="M542" s="1325"/>
      <c r="N542" s="1325"/>
      <c r="O542" s="1325"/>
      <c r="P542" s="1325"/>
      <c r="Q542" s="1325"/>
      <c r="R542" s="1325"/>
      <c r="S542" s="1325"/>
      <c r="T542" s="1325"/>
      <c r="U542" s="1325"/>
      <c r="V542" s="1325"/>
      <c r="W542" s="1325"/>
      <c r="X542" s="1325"/>
      <c r="Y542" s="1325"/>
      <c r="Z542" s="1325"/>
      <c r="AA542" s="1325"/>
      <c r="AB542" s="1325"/>
      <c r="AC542" s="1325"/>
      <c r="AD542" s="1325"/>
      <c r="AE542" s="1325"/>
      <c r="AF542" s="1325"/>
      <c r="AG542" s="1325"/>
      <c r="AH542" s="1325"/>
      <c r="AI542" s="1325"/>
      <c r="AJ542" s="1325"/>
      <c r="AK542" s="1325"/>
      <c r="AL542" s="1325"/>
      <c r="AM542" s="1325"/>
      <c r="AN542" s="1325"/>
      <c r="AO542" s="1325"/>
      <c r="AP542" s="1325"/>
      <c r="AQ542" s="1325"/>
      <c r="AR542" s="1325"/>
      <c r="AS542" s="1325"/>
      <c r="AT542" s="1325"/>
      <c r="AU542" s="1325"/>
      <c r="AV542" s="1325"/>
      <c r="AW542" s="1325"/>
      <c r="AX542" s="1325"/>
      <c r="AY542" s="1325"/>
      <c r="AZ542" s="1325"/>
      <c r="BA542" s="1325"/>
      <c r="BB542" s="1325"/>
      <c r="BC542" s="1325"/>
      <c r="BD542" s="1325"/>
      <c r="BE542" s="1325"/>
      <c r="BF542" s="1325"/>
      <c r="BG542" s="1325"/>
      <c r="BH542" s="1325"/>
      <c r="BI542" s="1325"/>
      <c r="BJ542" s="1325"/>
      <c r="BK542" s="1325"/>
      <c r="BL542" s="1325"/>
    </row>
    <row r="543" spans="8:64" ht="16.899999999999999" customHeight="1" x14ac:dyDescent="0.2">
      <c r="H543" s="2284" t="s">
        <v>48</v>
      </c>
      <c r="I543" s="2284"/>
      <c r="J543" s="2284"/>
      <c r="K543" s="2284"/>
      <c r="L543" s="2284"/>
      <c r="M543" s="2284"/>
      <c r="N543" s="2284"/>
      <c r="O543" s="2284"/>
      <c r="P543" s="2284"/>
      <c r="Q543" s="2284"/>
      <c r="R543" s="2284"/>
      <c r="S543" s="2284"/>
      <c r="T543" s="2284"/>
      <c r="U543" s="2284"/>
      <c r="V543" s="2284"/>
      <c r="W543" s="2284"/>
      <c r="X543" s="2284"/>
      <c r="Y543" s="2284"/>
      <c r="Z543" s="2284"/>
      <c r="AA543" s="2284"/>
      <c r="AB543" s="2284"/>
      <c r="AC543" s="2284"/>
      <c r="AD543" s="2284"/>
      <c r="AE543" s="2284"/>
      <c r="AF543" s="2284"/>
      <c r="AG543" s="2284"/>
      <c r="AH543" s="2284"/>
      <c r="AI543" s="2284"/>
      <c r="AJ543" s="2284"/>
      <c r="AK543" s="2284"/>
      <c r="AL543" s="2284"/>
      <c r="AM543" s="2284"/>
      <c r="AN543" s="2284" t="s">
        <v>548</v>
      </c>
      <c r="AO543" s="2284"/>
      <c r="AP543" s="2284"/>
      <c r="AQ543" s="2284"/>
      <c r="AR543" s="2284"/>
      <c r="AS543" s="2284"/>
      <c r="AT543" s="2284"/>
      <c r="AU543" s="2284"/>
      <c r="AV543" s="2284"/>
      <c r="AW543" s="2284"/>
      <c r="AX543" s="2284"/>
      <c r="AY543" s="2284"/>
      <c r="AZ543" s="2284"/>
      <c r="BA543" s="2284"/>
      <c r="BB543" s="2284"/>
      <c r="BC543" s="2284" t="s">
        <v>547</v>
      </c>
      <c r="BD543" s="2284"/>
      <c r="BE543" s="2284"/>
      <c r="BF543" s="2284"/>
      <c r="BG543" s="2284"/>
      <c r="BH543" s="2284"/>
      <c r="BI543" s="2284"/>
      <c r="BJ543" s="2284"/>
      <c r="BK543" s="2284"/>
      <c r="BL543" s="2284"/>
    </row>
    <row r="544" spans="8:64" ht="17.649999999999999" customHeight="1" x14ac:dyDescent="0.2">
      <c r="H544" s="2294" t="s">
        <v>1887</v>
      </c>
      <c r="I544" s="2294"/>
      <c r="J544" s="2294"/>
      <c r="K544" s="2294"/>
      <c r="L544" s="2294"/>
      <c r="M544" s="2294"/>
      <c r="N544" s="2294"/>
      <c r="O544" s="2294"/>
      <c r="P544" s="2294"/>
      <c r="Q544" s="2294"/>
      <c r="R544" s="2294"/>
      <c r="S544" s="2294"/>
      <c r="T544" s="2294"/>
      <c r="U544" s="2294"/>
      <c r="V544" s="2294"/>
      <c r="W544" s="2294"/>
      <c r="X544" s="2294"/>
      <c r="Y544" s="2294"/>
      <c r="Z544" s="2294"/>
      <c r="AA544" s="2294"/>
      <c r="AB544" s="2294"/>
      <c r="AC544" s="2294"/>
      <c r="AD544" s="2294"/>
      <c r="AE544" s="2294"/>
      <c r="AF544" s="2294"/>
      <c r="AG544" s="2294"/>
      <c r="AH544" s="2294"/>
      <c r="AI544" s="2294"/>
      <c r="AJ544" s="2294"/>
      <c r="AK544" s="2294"/>
      <c r="AL544" s="2294"/>
      <c r="AM544" s="2294"/>
      <c r="AN544" s="2295">
        <v>0</v>
      </c>
      <c r="AO544" s="2295"/>
      <c r="AP544" s="2295"/>
      <c r="AQ544" s="2295"/>
      <c r="AR544" s="2295"/>
      <c r="AS544" s="2295"/>
      <c r="AT544" s="2295"/>
      <c r="AU544" s="2295"/>
      <c r="AV544" s="2295"/>
      <c r="AW544" s="2295"/>
      <c r="AX544" s="2295"/>
      <c r="AY544" s="2295"/>
      <c r="AZ544" s="2295"/>
      <c r="BA544" s="2295"/>
      <c r="BB544" s="2295"/>
      <c r="BC544" s="2295">
        <v>0</v>
      </c>
      <c r="BD544" s="2295"/>
      <c r="BE544" s="2295"/>
      <c r="BF544" s="2295"/>
      <c r="BG544" s="2295"/>
      <c r="BH544" s="2295"/>
      <c r="BI544" s="2295"/>
      <c r="BJ544" s="2295"/>
      <c r="BK544" s="2295"/>
      <c r="BL544" s="2295"/>
    </row>
    <row r="545" spans="8:64" ht="26.25" customHeight="1" x14ac:dyDescent="0.2">
      <c r="H545" s="2280" t="s">
        <v>1888</v>
      </c>
      <c r="I545" s="2280"/>
      <c r="J545" s="2280"/>
      <c r="K545" s="2280"/>
      <c r="L545" s="2280"/>
      <c r="M545" s="2280"/>
      <c r="N545" s="2280"/>
      <c r="O545" s="2280"/>
      <c r="P545" s="2280"/>
      <c r="Q545" s="2280"/>
      <c r="R545" s="2280"/>
      <c r="S545" s="2280"/>
      <c r="T545" s="2280"/>
      <c r="U545" s="2280"/>
      <c r="V545" s="2280"/>
      <c r="W545" s="2280"/>
      <c r="X545" s="2280"/>
      <c r="Y545" s="2280"/>
      <c r="Z545" s="2280"/>
      <c r="AA545" s="2280"/>
      <c r="AB545" s="2280"/>
      <c r="AC545" s="2280"/>
      <c r="AD545" s="2280"/>
      <c r="AE545" s="2280"/>
      <c r="AF545" s="2280"/>
      <c r="AG545" s="2280"/>
      <c r="AH545" s="2280"/>
      <c r="AI545" s="2280"/>
      <c r="AJ545" s="2280"/>
      <c r="AK545" s="2280"/>
      <c r="AL545" s="2280"/>
      <c r="AM545" s="2280"/>
      <c r="AN545" s="2281">
        <v>0</v>
      </c>
      <c r="AO545" s="2281"/>
      <c r="AP545" s="2281"/>
      <c r="AQ545" s="2281"/>
      <c r="AR545" s="2281"/>
      <c r="AS545" s="2281"/>
      <c r="AT545" s="2281"/>
      <c r="AU545" s="2281"/>
      <c r="AV545" s="2281"/>
      <c r="AW545" s="2281"/>
      <c r="AX545" s="2281"/>
      <c r="AY545" s="2281"/>
      <c r="AZ545" s="2281"/>
      <c r="BA545" s="2281"/>
      <c r="BB545" s="2281"/>
      <c r="BC545" s="2281">
        <v>0</v>
      </c>
      <c r="BD545" s="2281"/>
      <c r="BE545" s="2281"/>
      <c r="BF545" s="2281"/>
      <c r="BG545" s="2281"/>
      <c r="BH545" s="2281"/>
      <c r="BI545" s="2281"/>
      <c r="BJ545" s="2281"/>
      <c r="BK545" s="2281"/>
      <c r="BL545" s="2281"/>
    </row>
    <row r="546" spans="8:64" ht="24.75" customHeight="1" x14ac:dyDescent="0.2">
      <c r="H546" s="2280" t="s">
        <v>1889</v>
      </c>
      <c r="I546" s="2280"/>
      <c r="J546" s="2280"/>
      <c r="K546" s="2280"/>
      <c r="L546" s="2280"/>
      <c r="M546" s="2280"/>
      <c r="N546" s="2280"/>
      <c r="O546" s="2280"/>
      <c r="P546" s="2280"/>
      <c r="Q546" s="2280"/>
      <c r="R546" s="2280"/>
      <c r="S546" s="2280"/>
      <c r="T546" s="2280"/>
      <c r="U546" s="2280"/>
      <c r="V546" s="2280"/>
      <c r="W546" s="2280"/>
      <c r="X546" s="2280"/>
      <c r="Y546" s="2280"/>
      <c r="Z546" s="2280"/>
      <c r="AA546" s="2280"/>
      <c r="AB546" s="2280"/>
      <c r="AC546" s="2280"/>
      <c r="AD546" s="2280"/>
      <c r="AE546" s="2280"/>
      <c r="AF546" s="2280"/>
      <c r="AG546" s="2280"/>
      <c r="AH546" s="2280"/>
      <c r="AI546" s="2280"/>
      <c r="AJ546" s="2280"/>
      <c r="AK546" s="2280"/>
      <c r="AL546" s="2280"/>
      <c r="AM546" s="2280"/>
      <c r="AN546" s="2281">
        <v>0</v>
      </c>
      <c r="AO546" s="2281"/>
      <c r="AP546" s="2281"/>
      <c r="AQ546" s="2281"/>
      <c r="AR546" s="2281"/>
      <c r="AS546" s="2281"/>
      <c r="AT546" s="2281"/>
      <c r="AU546" s="2281"/>
      <c r="AV546" s="2281"/>
      <c r="AW546" s="2281"/>
      <c r="AX546" s="2281"/>
      <c r="AY546" s="2281"/>
      <c r="AZ546" s="2281"/>
      <c r="BA546" s="2281"/>
      <c r="BB546" s="2281"/>
      <c r="BC546" s="2281">
        <v>0</v>
      </c>
      <c r="BD546" s="2281"/>
      <c r="BE546" s="2281"/>
      <c r="BF546" s="2281"/>
      <c r="BG546" s="2281"/>
      <c r="BH546" s="2281"/>
      <c r="BI546" s="2281"/>
      <c r="BJ546" s="2281"/>
      <c r="BK546" s="2281"/>
      <c r="BL546" s="2281"/>
    </row>
    <row r="547" spans="8:64" ht="25.7" customHeight="1" x14ac:dyDescent="0.2">
      <c r="H547" s="2280" t="s">
        <v>1890</v>
      </c>
      <c r="I547" s="2280"/>
      <c r="J547" s="2280"/>
      <c r="K547" s="2280"/>
      <c r="L547" s="2280"/>
      <c r="M547" s="2280"/>
      <c r="N547" s="2280"/>
      <c r="O547" s="2280"/>
      <c r="P547" s="2280"/>
      <c r="Q547" s="2280"/>
      <c r="R547" s="2280"/>
      <c r="S547" s="2280"/>
      <c r="T547" s="2280"/>
      <c r="U547" s="2280"/>
      <c r="V547" s="2280"/>
      <c r="W547" s="2280"/>
      <c r="X547" s="2280"/>
      <c r="Y547" s="2280"/>
      <c r="Z547" s="2280"/>
      <c r="AA547" s="2280"/>
      <c r="AB547" s="2280"/>
      <c r="AC547" s="2280"/>
      <c r="AD547" s="2280"/>
      <c r="AE547" s="2280"/>
      <c r="AF547" s="2280"/>
      <c r="AG547" s="2280"/>
      <c r="AH547" s="2280"/>
      <c r="AI547" s="2280"/>
      <c r="AJ547" s="2280"/>
      <c r="AK547" s="2280"/>
      <c r="AL547" s="2280"/>
      <c r="AM547" s="2280"/>
      <c r="AN547" s="2281">
        <v>0</v>
      </c>
      <c r="AO547" s="2281"/>
      <c r="AP547" s="2281"/>
      <c r="AQ547" s="2281"/>
      <c r="AR547" s="2281"/>
      <c r="AS547" s="2281"/>
      <c r="AT547" s="2281"/>
      <c r="AU547" s="2281"/>
      <c r="AV547" s="2281"/>
      <c r="AW547" s="2281"/>
      <c r="AX547" s="2281"/>
      <c r="AY547" s="2281"/>
      <c r="AZ547" s="2281"/>
      <c r="BA547" s="2281"/>
      <c r="BB547" s="2281"/>
      <c r="BC547" s="2281">
        <v>0</v>
      </c>
      <c r="BD547" s="2281"/>
      <c r="BE547" s="2281"/>
      <c r="BF547" s="2281"/>
      <c r="BG547" s="2281"/>
      <c r="BH547" s="2281"/>
      <c r="BI547" s="2281"/>
      <c r="BJ547" s="2281"/>
      <c r="BK547" s="2281"/>
      <c r="BL547" s="2281"/>
    </row>
    <row r="548" spans="8:64" ht="24.95" customHeight="1" x14ac:dyDescent="0.2">
      <c r="H548" s="2280" t="s">
        <v>1891</v>
      </c>
      <c r="I548" s="2280"/>
      <c r="J548" s="2280"/>
      <c r="K548" s="2280"/>
      <c r="L548" s="2280"/>
      <c r="M548" s="2280"/>
      <c r="N548" s="2280"/>
      <c r="O548" s="2280"/>
      <c r="P548" s="2280"/>
      <c r="Q548" s="2280"/>
      <c r="R548" s="2280"/>
      <c r="S548" s="2280"/>
      <c r="T548" s="2280"/>
      <c r="U548" s="2280"/>
      <c r="V548" s="2280"/>
      <c r="W548" s="2280"/>
      <c r="X548" s="2280"/>
      <c r="Y548" s="2280"/>
      <c r="Z548" s="2280"/>
      <c r="AA548" s="2280"/>
      <c r="AB548" s="2280"/>
      <c r="AC548" s="2280"/>
      <c r="AD548" s="2280"/>
      <c r="AE548" s="2280"/>
      <c r="AF548" s="2280"/>
      <c r="AG548" s="2280"/>
      <c r="AH548" s="2280"/>
      <c r="AI548" s="2280"/>
      <c r="AJ548" s="2280"/>
      <c r="AK548" s="2280"/>
      <c r="AL548" s="2280"/>
      <c r="AM548" s="2280"/>
      <c r="AN548" s="2281">
        <v>0</v>
      </c>
      <c r="AO548" s="2281"/>
      <c r="AP548" s="2281"/>
      <c r="AQ548" s="2281"/>
      <c r="AR548" s="2281"/>
      <c r="AS548" s="2281"/>
      <c r="AT548" s="2281"/>
      <c r="AU548" s="2281"/>
      <c r="AV548" s="2281"/>
      <c r="AW548" s="2281"/>
      <c r="AX548" s="2281"/>
      <c r="AY548" s="2281"/>
      <c r="AZ548" s="2281"/>
      <c r="BA548" s="2281"/>
      <c r="BB548" s="2281"/>
      <c r="BC548" s="2281">
        <v>0</v>
      </c>
      <c r="BD548" s="2281"/>
      <c r="BE548" s="2281"/>
      <c r="BF548" s="2281"/>
      <c r="BG548" s="2281"/>
      <c r="BH548" s="2281"/>
      <c r="BI548" s="2281"/>
      <c r="BJ548" s="2281"/>
      <c r="BK548" s="2281"/>
      <c r="BL548" s="2281"/>
    </row>
    <row r="549" spans="8:64" ht="16.899999999999999" customHeight="1" x14ac:dyDescent="0.2">
      <c r="H549" s="2280" t="s">
        <v>1892</v>
      </c>
      <c r="I549" s="2280"/>
      <c r="J549" s="2280"/>
      <c r="K549" s="2280"/>
      <c r="L549" s="2280"/>
      <c r="M549" s="2280"/>
      <c r="N549" s="2280"/>
      <c r="O549" s="2280"/>
      <c r="P549" s="2280"/>
      <c r="Q549" s="2280"/>
      <c r="R549" s="2280"/>
      <c r="S549" s="2280"/>
      <c r="T549" s="2280"/>
      <c r="U549" s="2280"/>
      <c r="V549" s="2280"/>
      <c r="W549" s="2280"/>
      <c r="X549" s="2280"/>
      <c r="Y549" s="2280"/>
      <c r="Z549" s="2280"/>
      <c r="AA549" s="2280"/>
      <c r="AB549" s="2280"/>
      <c r="AC549" s="2280"/>
      <c r="AD549" s="2280"/>
      <c r="AE549" s="2280"/>
      <c r="AF549" s="2280"/>
      <c r="AG549" s="2280"/>
      <c r="AH549" s="2280"/>
      <c r="AI549" s="2280"/>
      <c r="AJ549" s="2280"/>
      <c r="AK549" s="2280"/>
      <c r="AL549" s="2280"/>
      <c r="AM549" s="2280"/>
      <c r="AN549" s="2281">
        <v>0</v>
      </c>
      <c r="AO549" s="2281"/>
      <c r="AP549" s="2281"/>
      <c r="AQ549" s="2281"/>
      <c r="AR549" s="2281"/>
      <c r="AS549" s="2281"/>
      <c r="AT549" s="2281"/>
      <c r="AU549" s="2281"/>
      <c r="AV549" s="2281"/>
      <c r="AW549" s="2281"/>
      <c r="AX549" s="2281"/>
      <c r="AY549" s="2281"/>
      <c r="AZ549" s="2281"/>
      <c r="BA549" s="2281"/>
      <c r="BB549" s="2281"/>
      <c r="BC549" s="2281">
        <v>0</v>
      </c>
      <c r="BD549" s="2281"/>
      <c r="BE549" s="2281"/>
      <c r="BF549" s="2281"/>
      <c r="BG549" s="2281"/>
      <c r="BH549" s="2281"/>
      <c r="BI549" s="2281"/>
      <c r="BJ549" s="2281"/>
      <c r="BK549" s="2281"/>
      <c r="BL549" s="2281"/>
    </row>
    <row r="550" spans="8:64" ht="17.649999999999999" customHeight="1" x14ac:dyDescent="0.2">
      <c r="H550" s="2294" t="s">
        <v>1893</v>
      </c>
      <c r="I550" s="2294"/>
      <c r="J550" s="2294"/>
      <c r="K550" s="2294"/>
      <c r="L550" s="2294"/>
      <c r="M550" s="2294"/>
      <c r="N550" s="2294"/>
      <c r="O550" s="2294"/>
      <c r="P550" s="2294"/>
      <c r="Q550" s="2294"/>
      <c r="R550" s="2294"/>
      <c r="S550" s="2294"/>
      <c r="T550" s="2294"/>
      <c r="U550" s="2294"/>
      <c r="V550" s="2294"/>
      <c r="W550" s="2294"/>
      <c r="X550" s="2294"/>
      <c r="Y550" s="2294"/>
      <c r="Z550" s="2294"/>
      <c r="AA550" s="2294"/>
      <c r="AB550" s="2294"/>
      <c r="AC550" s="2294"/>
      <c r="AD550" s="2294"/>
      <c r="AE550" s="2294"/>
      <c r="AF550" s="2294"/>
      <c r="AG550" s="2294"/>
      <c r="AH550" s="2294"/>
      <c r="AI550" s="2294"/>
      <c r="AJ550" s="2294"/>
      <c r="AK550" s="2294"/>
      <c r="AL550" s="2294"/>
      <c r="AM550" s="2294"/>
      <c r="AN550" s="2295">
        <v>0</v>
      </c>
      <c r="AO550" s="2295"/>
      <c r="AP550" s="2295"/>
      <c r="AQ550" s="2295"/>
      <c r="AR550" s="2295"/>
      <c r="AS550" s="2295"/>
      <c r="AT550" s="2295"/>
      <c r="AU550" s="2295"/>
      <c r="AV550" s="2295"/>
      <c r="AW550" s="2295"/>
      <c r="AX550" s="2295"/>
      <c r="AY550" s="2295"/>
      <c r="AZ550" s="2295"/>
      <c r="BA550" s="2295"/>
      <c r="BB550" s="2295"/>
      <c r="BC550" s="2295">
        <v>0</v>
      </c>
      <c r="BD550" s="2295"/>
      <c r="BE550" s="2295"/>
      <c r="BF550" s="2295"/>
      <c r="BG550" s="2295"/>
      <c r="BH550" s="2295"/>
      <c r="BI550" s="2295"/>
      <c r="BJ550" s="2295"/>
      <c r="BK550" s="2295"/>
      <c r="BL550" s="2295"/>
    </row>
    <row r="551" spans="8:64" ht="24.95" customHeight="1" x14ac:dyDescent="0.2">
      <c r="H551" s="2280" t="s">
        <v>1894</v>
      </c>
      <c r="I551" s="2280"/>
      <c r="J551" s="2280"/>
      <c r="K551" s="2280"/>
      <c r="L551" s="2280"/>
      <c r="M551" s="2280"/>
      <c r="N551" s="2280"/>
      <c r="O551" s="2280"/>
      <c r="P551" s="2280"/>
      <c r="Q551" s="2280"/>
      <c r="R551" s="2280"/>
      <c r="S551" s="2280"/>
      <c r="T551" s="2280"/>
      <c r="U551" s="2280"/>
      <c r="V551" s="2280"/>
      <c r="W551" s="2280"/>
      <c r="X551" s="2280"/>
      <c r="Y551" s="2280"/>
      <c r="Z551" s="2280"/>
      <c r="AA551" s="2280"/>
      <c r="AB551" s="2280"/>
      <c r="AC551" s="2280"/>
      <c r="AD551" s="2280"/>
      <c r="AE551" s="2280"/>
      <c r="AF551" s="2280"/>
      <c r="AG551" s="2280"/>
      <c r="AH551" s="2280"/>
      <c r="AI551" s="2280"/>
      <c r="AJ551" s="2280"/>
      <c r="AK551" s="2280"/>
      <c r="AL551" s="2280"/>
      <c r="AM551" s="2280"/>
      <c r="AN551" s="2281">
        <v>0</v>
      </c>
      <c r="AO551" s="2281"/>
      <c r="AP551" s="2281"/>
      <c r="AQ551" s="2281"/>
      <c r="AR551" s="2281"/>
      <c r="AS551" s="2281"/>
      <c r="AT551" s="2281"/>
      <c r="AU551" s="2281"/>
      <c r="AV551" s="2281"/>
      <c r="AW551" s="2281"/>
      <c r="AX551" s="2281"/>
      <c r="AY551" s="2281"/>
      <c r="AZ551" s="2281"/>
      <c r="BA551" s="2281"/>
      <c r="BB551" s="2281"/>
      <c r="BC551" s="2281">
        <v>0</v>
      </c>
      <c r="BD551" s="2281"/>
      <c r="BE551" s="2281"/>
      <c r="BF551" s="2281"/>
      <c r="BG551" s="2281"/>
      <c r="BH551" s="2281"/>
      <c r="BI551" s="2281"/>
      <c r="BJ551" s="2281"/>
      <c r="BK551" s="2281"/>
      <c r="BL551" s="2281"/>
    </row>
    <row r="552" spans="8:64" ht="25.7" customHeight="1" x14ac:dyDescent="0.2">
      <c r="H552" s="2280" t="s">
        <v>1895</v>
      </c>
      <c r="I552" s="2280"/>
      <c r="J552" s="2280"/>
      <c r="K552" s="2280"/>
      <c r="L552" s="2280"/>
      <c r="M552" s="2280"/>
      <c r="N552" s="2280"/>
      <c r="O552" s="2280"/>
      <c r="P552" s="2280"/>
      <c r="Q552" s="2280"/>
      <c r="R552" s="2280"/>
      <c r="S552" s="2280"/>
      <c r="T552" s="2280"/>
      <c r="U552" s="2280"/>
      <c r="V552" s="2280"/>
      <c r="W552" s="2280"/>
      <c r="X552" s="2280"/>
      <c r="Y552" s="2280"/>
      <c r="Z552" s="2280"/>
      <c r="AA552" s="2280"/>
      <c r="AB552" s="2280"/>
      <c r="AC552" s="2280"/>
      <c r="AD552" s="2280"/>
      <c r="AE552" s="2280"/>
      <c r="AF552" s="2280"/>
      <c r="AG552" s="2280"/>
      <c r="AH552" s="2280"/>
      <c r="AI552" s="2280"/>
      <c r="AJ552" s="2280"/>
      <c r="AK552" s="2280"/>
      <c r="AL552" s="2280"/>
      <c r="AM552" s="2280"/>
      <c r="AN552" s="2281">
        <v>0</v>
      </c>
      <c r="AO552" s="2281"/>
      <c r="AP552" s="2281"/>
      <c r="AQ552" s="2281"/>
      <c r="AR552" s="2281"/>
      <c r="AS552" s="2281"/>
      <c r="AT552" s="2281"/>
      <c r="AU552" s="2281"/>
      <c r="AV552" s="2281"/>
      <c r="AW552" s="2281"/>
      <c r="AX552" s="2281"/>
      <c r="AY552" s="2281"/>
      <c r="AZ552" s="2281"/>
      <c r="BA552" s="2281"/>
      <c r="BB552" s="2281"/>
      <c r="BC552" s="2281">
        <v>0</v>
      </c>
      <c r="BD552" s="2281"/>
      <c r="BE552" s="2281"/>
      <c r="BF552" s="2281"/>
      <c r="BG552" s="2281"/>
      <c r="BH552" s="2281"/>
      <c r="BI552" s="2281"/>
      <c r="BJ552" s="2281"/>
      <c r="BK552" s="2281"/>
      <c r="BL552" s="2281"/>
    </row>
    <row r="553" spans="8:64" ht="16.899999999999999" customHeight="1" x14ac:dyDescent="0.2">
      <c r="H553" s="2282" t="s">
        <v>1896</v>
      </c>
      <c r="I553" s="2282"/>
      <c r="J553" s="2282"/>
      <c r="K553" s="2282"/>
      <c r="L553" s="2282"/>
      <c r="M553" s="2282"/>
      <c r="N553" s="2282"/>
      <c r="O553" s="2282"/>
      <c r="P553" s="2282"/>
      <c r="Q553" s="2282"/>
      <c r="R553" s="2282"/>
      <c r="S553" s="2282"/>
      <c r="T553" s="2282"/>
      <c r="U553" s="2282"/>
      <c r="V553" s="2282"/>
      <c r="W553" s="2282"/>
      <c r="X553" s="2282"/>
      <c r="Y553" s="2282"/>
      <c r="Z553" s="2282"/>
      <c r="AA553" s="2282"/>
      <c r="AB553" s="2282"/>
      <c r="AC553" s="2282"/>
      <c r="AD553" s="2282"/>
      <c r="AE553" s="2282"/>
      <c r="AF553" s="2282"/>
      <c r="AG553" s="2282"/>
      <c r="AH553" s="2282"/>
      <c r="AI553" s="2282"/>
      <c r="AJ553" s="2282"/>
      <c r="AK553" s="2282"/>
      <c r="AL553" s="2282"/>
      <c r="AM553" s="2282"/>
      <c r="AN553" s="2283">
        <v>0</v>
      </c>
      <c r="AO553" s="2283"/>
      <c r="AP553" s="2283"/>
      <c r="AQ553" s="2283"/>
      <c r="AR553" s="2283"/>
      <c r="AS553" s="2283"/>
      <c r="AT553" s="2283"/>
      <c r="AU553" s="2283"/>
      <c r="AV553" s="2283"/>
      <c r="AW553" s="2283"/>
      <c r="AX553" s="2283"/>
      <c r="AY553" s="2283"/>
      <c r="AZ553" s="2283"/>
      <c r="BA553" s="2283"/>
      <c r="BB553" s="2283"/>
      <c r="BC553" s="2283">
        <v>0</v>
      </c>
      <c r="BD553" s="2283"/>
      <c r="BE553" s="2283"/>
      <c r="BF553" s="2283"/>
      <c r="BG553" s="2283"/>
      <c r="BH553" s="2283"/>
      <c r="BI553" s="2283"/>
      <c r="BJ553" s="2283"/>
      <c r="BK553" s="2283"/>
      <c r="BL553" s="2283"/>
    </row>
    <row r="554" spans="8:64" ht="8.85" customHeight="1" x14ac:dyDescent="0.2">
      <c r="H554" s="1326"/>
      <c r="I554" s="1326"/>
      <c r="J554" s="1326"/>
      <c r="K554" s="1326"/>
      <c r="L554" s="1326"/>
      <c r="M554" s="1326"/>
      <c r="N554" s="1326"/>
      <c r="O554" s="1326"/>
      <c r="P554" s="1326"/>
      <c r="Q554" s="1326"/>
      <c r="R554" s="1326"/>
      <c r="S554" s="1326"/>
      <c r="T554" s="1326"/>
      <c r="U554" s="1326"/>
      <c r="V554" s="1326"/>
      <c r="W554" s="1326"/>
      <c r="X554" s="1326"/>
      <c r="Y554" s="1326"/>
      <c r="Z554" s="1326"/>
      <c r="AA554" s="1326"/>
      <c r="AB554" s="1326"/>
      <c r="AC554" s="1326"/>
      <c r="AD554" s="1326"/>
      <c r="AE554" s="1326"/>
      <c r="AF554" s="1326"/>
      <c r="AG554" s="1326"/>
      <c r="AH554" s="1326"/>
      <c r="AI554" s="1326"/>
      <c r="AJ554" s="1326"/>
      <c r="AK554" s="1326"/>
      <c r="AL554" s="1326"/>
      <c r="AM554" s="1326"/>
      <c r="AN554" s="1326"/>
      <c r="AO554" s="1326"/>
      <c r="AP554" s="1326"/>
      <c r="AQ554" s="1326"/>
      <c r="AR554" s="1326"/>
      <c r="AS554" s="1326"/>
      <c r="AT554" s="1326"/>
      <c r="AU554" s="1326"/>
      <c r="AV554" s="1326"/>
      <c r="AW554" s="1326"/>
      <c r="AX554" s="1326"/>
      <c r="AY554" s="1326"/>
      <c r="AZ554" s="1326"/>
      <c r="BA554" s="1326"/>
      <c r="BB554" s="1326"/>
      <c r="BC554" s="1326"/>
      <c r="BD554" s="1326"/>
      <c r="BE554" s="1326"/>
      <c r="BF554" s="1326"/>
      <c r="BG554" s="1326"/>
      <c r="BH554" s="1326"/>
      <c r="BI554" s="1326"/>
      <c r="BJ554" s="1326"/>
      <c r="BK554" s="1326"/>
      <c r="BL554" s="1326"/>
    </row>
    <row r="555" spans="8:64" ht="17.649999999999999" customHeight="1" x14ac:dyDescent="0.2">
      <c r="H555" s="2288" t="s">
        <v>1897</v>
      </c>
      <c r="I555" s="2288"/>
      <c r="J555" s="2288"/>
      <c r="K555" s="2288"/>
      <c r="L555" s="2288"/>
      <c r="M555" s="2288"/>
      <c r="N555" s="2288"/>
      <c r="O555" s="2288"/>
      <c r="P555" s="2288"/>
      <c r="Q555" s="2288"/>
      <c r="R555" s="2288"/>
      <c r="S555" s="2288"/>
      <c r="T555" s="2288"/>
      <c r="U555" s="2288"/>
      <c r="V555" s="2288"/>
      <c r="W555" s="2288"/>
      <c r="X555" s="2288"/>
      <c r="Y555" s="2288"/>
      <c r="Z555" s="2288"/>
      <c r="AA555" s="2288"/>
      <c r="AB555" s="2288"/>
      <c r="AC555" s="2288"/>
      <c r="AD555" s="2288"/>
      <c r="AE555" s="2288"/>
      <c r="AF555" s="2288"/>
      <c r="AG555" s="2288"/>
      <c r="AH555" s="2288"/>
      <c r="AI555" s="2288"/>
      <c r="AJ555" s="2288"/>
      <c r="AK555" s="2288"/>
      <c r="AL555" s="2288"/>
      <c r="AM555" s="2288"/>
      <c r="AN555" s="2288"/>
      <c r="AO555" s="2288"/>
      <c r="AP555" s="2288"/>
      <c r="AQ555" s="2288"/>
      <c r="AR555" s="2288"/>
      <c r="AS555" s="2288"/>
      <c r="AT555" s="2288"/>
      <c r="AU555" s="2288"/>
      <c r="AV555" s="2288"/>
      <c r="AW555" s="2288"/>
      <c r="AX555" s="2288"/>
      <c r="AY555" s="2288"/>
      <c r="AZ555" s="2288"/>
      <c r="BA555" s="2288"/>
      <c r="BB555" s="2288"/>
      <c r="BC555" s="2288"/>
      <c r="BD555" s="2288"/>
      <c r="BE555" s="2288"/>
      <c r="BF555" s="2288"/>
      <c r="BG555" s="2288"/>
      <c r="BH555" s="2288"/>
      <c r="BI555" s="2288"/>
      <c r="BJ555" s="2288"/>
      <c r="BK555" s="2288"/>
      <c r="BL555" s="2288"/>
    </row>
    <row r="556" spans="8:64" ht="16.899999999999999" customHeight="1" x14ac:dyDescent="0.2">
      <c r="H556" s="2288" t="s">
        <v>1898</v>
      </c>
      <c r="I556" s="2288"/>
      <c r="J556" s="2288"/>
      <c r="K556" s="2288"/>
      <c r="L556" s="2288"/>
      <c r="M556" s="2288"/>
      <c r="N556" s="2288"/>
      <c r="O556" s="2288"/>
      <c r="P556" s="2288"/>
      <c r="Q556" s="2288"/>
      <c r="R556" s="2288"/>
      <c r="S556" s="2288"/>
      <c r="T556" s="2288"/>
      <c r="U556" s="2288"/>
      <c r="V556" s="2288"/>
      <c r="W556" s="2288"/>
      <c r="X556" s="2288"/>
      <c r="Y556" s="2288"/>
      <c r="Z556" s="2288"/>
      <c r="AA556" s="2288"/>
      <c r="AB556" s="2288"/>
      <c r="AC556" s="2288"/>
      <c r="AD556" s="2288"/>
      <c r="AE556" s="2288"/>
      <c r="AF556" s="2288"/>
      <c r="AG556" s="2288"/>
      <c r="AH556" s="2288"/>
      <c r="AI556" s="2288"/>
      <c r="AJ556" s="2288"/>
      <c r="AK556" s="2288"/>
      <c r="AL556" s="2288"/>
      <c r="AM556" s="2288"/>
      <c r="AN556" s="2288"/>
      <c r="AO556" s="2288"/>
      <c r="AP556" s="2288"/>
      <c r="AQ556" s="2288"/>
      <c r="AR556" s="2288"/>
      <c r="AS556" s="2288"/>
      <c r="AT556" s="2288"/>
      <c r="AU556" s="2288"/>
      <c r="AV556" s="2288"/>
      <c r="AW556" s="2288"/>
      <c r="AX556" s="2288"/>
      <c r="AY556" s="2288"/>
      <c r="AZ556" s="2288"/>
      <c r="BA556" s="2288"/>
      <c r="BB556" s="2288"/>
      <c r="BC556" s="2288"/>
      <c r="BD556" s="2288"/>
      <c r="BE556" s="2288"/>
      <c r="BF556" s="2288"/>
      <c r="BG556" s="2288"/>
      <c r="BH556" s="2288"/>
      <c r="BI556" s="2288"/>
      <c r="BJ556" s="2288"/>
      <c r="BK556" s="2288"/>
      <c r="BL556" s="2288"/>
    </row>
    <row r="557" spans="8:64" ht="2.85" customHeight="1" x14ac:dyDescent="0.2">
      <c r="H557" s="1325"/>
      <c r="I557" s="1325"/>
      <c r="J557" s="1325"/>
      <c r="K557" s="1325"/>
      <c r="L557" s="1325"/>
      <c r="M557" s="1325"/>
      <c r="N557" s="1325"/>
      <c r="O557" s="1325"/>
      <c r="P557" s="1325"/>
      <c r="Q557" s="1325"/>
      <c r="R557" s="1325"/>
      <c r="S557" s="1325"/>
      <c r="T557" s="1325"/>
      <c r="U557" s="1325"/>
      <c r="V557" s="1325"/>
      <c r="W557" s="1325"/>
      <c r="X557" s="1325"/>
      <c r="Y557" s="1325"/>
      <c r="Z557" s="1325"/>
      <c r="AA557" s="1325"/>
      <c r="AB557" s="1325"/>
      <c r="AC557" s="1325"/>
      <c r="AD557" s="1325"/>
      <c r="AE557" s="1325"/>
      <c r="AF557" s="1325"/>
      <c r="AG557" s="1325"/>
      <c r="AH557" s="1325"/>
      <c r="AI557" s="1325"/>
      <c r="AJ557" s="1325"/>
      <c r="AK557" s="1325"/>
      <c r="AL557" s="1325"/>
      <c r="AM557" s="1325"/>
      <c r="AN557" s="1325"/>
      <c r="AO557" s="1325"/>
      <c r="AP557" s="1325"/>
      <c r="AQ557" s="1325"/>
      <c r="AR557" s="1325"/>
      <c r="AS557" s="1325"/>
      <c r="AT557" s="1325"/>
      <c r="AU557" s="1325"/>
      <c r="AV557" s="1325"/>
      <c r="AW557" s="1325"/>
      <c r="AX557" s="1325"/>
      <c r="AY557" s="1325"/>
      <c r="AZ557" s="1325"/>
      <c r="BA557" s="1325"/>
      <c r="BB557" s="1325"/>
      <c r="BC557" s="1325"/>
      <c r="BD557" s="1325"/>
      <c r="BE557" s="1325"/>
      <c r="BF557" s="1325"/>
      <c r="BG557" s="1325"/>
      <c r="BH557" s="1325"/>
      <c r="BI557" s="1325"/>
      <c r="BJ557" s="1325"/>
      <c r="BK557" s="1325"/>
      <c r="BL557" s="1325"/>
    </row>
    <row r="558" spans="8:64" ht="66.95" customHeight="1" x14ac:dyDescent="0.2">
      <c r="H558" s="2289" t="s">
        <v>48</v>
      </c>
      <c r="I558" s="2289"/>
      <c r="J558" s="2289"/>
      <c r="K558" s="2289" t="s">
        <v>546</v>
      </c>
      <c r="L558" s="2289"/>
      <c r="M558" s="2289"/>
      <c r="N558" s="2289"/>
      <c r="O558" s="2289" t="s">
        <v>545</v>
      </c>
      <c r="P558" s="2289"/>
      <c r="Q558" s="2289"/>
      <c r="R558" s="2289"/>
      <c r="S558" s="2289"/>
      <c r="T558" s="2289"/>
      <c r="U558" s="2289"/>
      <c r="V558" s="2289"/>
      <c r="W558" s="2289" t="s">
        <v>1243</v>
      </c>
      <c r="X558" s="2289"/>
      <c r="Y558" s="2289"/>
      <c r="Z558" s="2289"/>
      <c r="AA558" s="2289"/>
      <c r="AB558" s="2289" t="s">
        <v>544</v>
      </c>
      <c r="AC558" s="2289"/>
      <c r="AD558" s="2289"/>
      <c r="AE558" s="2289"/>
      <c r="AF558" s="2289"/>
      <c r="AG558" s="2289"/>
      <c r="AH558" s="2289"/>
      <c r="AI558" s="2289" t="s">
        <v>1245</v>
      </c>
      <c r="AJ558" s="2289"/>
      <c r="AK558" s="2289"/>
      <c r="AL558" s="2289"/>
      <c r="AM558" s="2289"/>
      <c r="AN558" s="2289"/>
      <c r="AO558" s="2289" t="s">
        <v>543</v>
      </c>
      <c r="AP558" s="2289"/>
      <c r="AQ558" s="2289"/>
      <c r="AR558" s="2289"/>
      <c r="AS558" s="2289"/>
      <c r="AT558" s="2289"/>
      <c r="AU558" s="2289" t="s">
        <v>542</v>
      </c>
      <c r="AV558" s="2289"/>
      <c r="AW558" s="2289"/>
      <c r="AX558" s="2289"/>
      <c r="AY558" s="2289"/>
      <c r="AZ558" s="2289"/>
      <c r="BA558" s="2289"/>
      <c r="BB558" s="2289"/>
      <c r="BC558" s="2289"/>
      <c r="BD558" s="2289" t="s">
        <v>1899</v>
      </c>
      <c r="BE558" s="2289"/>
      <c r="BF558" s="2289"/>
      <c r="BG558" s="2289"/>
      <c r="BH558" s="2289"/>
      <c r="BI558" s="2289"/>
      <c r="BJ558" s="2289"/>
      <c r="BK558" s="2289"/>
      <c r="BL558" s="1329" t="s">
        <v>382</v>
      </c>
    </row>
    <row r="559" spans="8:64" ht="16.899999999999999" customHeight="1" x14ac:dyDescent="0.2">
      <c r="H559" s="2284" t="s">
        <v>25</v>
      </c>
      <c r="I559" s="2284"/>
      <c r="J559" s="2284"/>
      <c r="K559" s="2284" t="s">
        <v>19</v>
      </c>
      <c r="L559" s="2284"/>
      <c r="M559" s="2284"/>
      <c r="N559" s="2284"/>
      <c r="O559" s="2284" t="s">
        <v>20</v>
      </c>
      <c r="P559" s="2284"/>
      <c r="Q559" s="2284"/>
      <c r="R559" s="2284"/>
      <c r="S559" s="2284"/>
      <c r="T559" s="2284"/>
      <c r="U559" s="2284"/>
      <c r="V559" s="2284"/>
      <c r="W559" s="2284" t="s">
        <v>21</v>
      </c>
      <c r="X559" s="2284"/>
      <c r="Y559" s="2284"/>
      <c r="Z559" s="2284"/>
      <c r="AA559" s="2284"/>
      <c r="AB559" s="2284" t="s">
        <v>22</v>
      </c>
      <c r="AC559" s="2284"/>
      <c r="AD559" s="2284"/>
      <c r="AE559" s="2284"/>
      <c r="AF559" s="2284"/>
      <c r="AG559" s="2284"/>
      <c r="AH559" s="2284"/>
      <c r="AI559" s="2284" t="s">
        <v>23</v>
      </c>
      <c r="AJ559" s="2284"/>
      <c r="AK559" s="2284"/>
      <c r="AL559" s="2284"/>
      <c r="AM559" s="2284"/>
      <c r="AN559" s="2284"/>
      <c r="AO559" s="2284" t="s">
        <v>30</v>
      </c>
      <c r="AP559" s="2284"/>
      <c r="AQ559" s="2284"/>
      <c r="AR559" s="2284"/>
      <c r="AS559" s="2284"/>
      <c r="AT559" s="2284"/>
      <c r="AU559" s="2284" t="s">
        <v>31</v>
      </c>
      <c r="AV559" s="2284"/>
      <c r="AW559" s="2284"/>
      <c r="AX559" s="2284"/>
      <c r="AY559" s="2284"/>
      <c r="AZ559" s="2284"/>
      <c r="BA559" s="2284"/>
      <c r="BB559" s="2284"/>
      <c r="BC559" s="2284"/>
      <c r="BD559" s="2284" t="s">
        <v>1391</v>
      </c>
      <c r="BE559" s="2284"/>
      <c r="BF559" s="2284"/>
      <c r="BG559" s="2284"/>
      <c r="BH559" s="2284"/>
      <c r="BI559" s="2284"/>
      <c r="BJ559" s="2284"/>
      <c r="BK559" s="2284"/>
      <c r="BL559" s="1330" t="s">
        <v>1053</v>
      </c>
    </row>
    <row r="560" spans="8:64" ht="23.45" customHeight="1" x14ac:dyDescent="0.2">
      <c r="H560" s="2294" t="s">
        <v>1900</v>
      </c>
      <c r="I560" s="2294"/>
      <c r="J560" s="2294"/>
      <c r="K560" s="2295">
        <v>0</v>
      </c>
      <c r="L560" s="2295"/>
      <c r="M560" s="2295"/>
      <c r="N560" s="2295"/>
      <c r="O560" s="2295">
        <v>0</v>
      </c>
      <c r="P560" s="2295"/>
      <c r="Q560" s="2295"/>
      <c r="R560" s="2295"/>
      <c r="S560" s="2295"/>
      <c r="T560" s="2295"/>
      <c r="U560" s="2295"/>
      <c r="V560" s="2295"/>
      <c r="W560" s="2295">
        <v>0</v>
      </c>
      <c r="X560" s="2295"/>
      <c r="Y560" s="2295"/>
      <c r="Z560" s="2295"/>
      <c r="AA560" s="2295"/>
      <c r="AB560" s="2295"/>
      <c r="AC560" s="2295"/>
      <c r="AD560" s="2295"/>
      <c r="AE560" s="2295"/>
      <c r="AF560" s="2295"/>
      <c r="AG560" s="2295"/>
      <c r="AH560" s="2295"/>
      <c r="AI560" s="2295">
        <v>0</v>
      </c>
      <c r="AJ560" s="2295"/>
      <c r="AK560" s="2295"/>
      <c r="AL560" s="2295"/>
      <c r="AM560" s="2295"/>
      <c r="AN560" s="2295"/>
      <c r="AO560" s="2295">
        <v>0</v>
      </c>
      <c r="AP560" s="2295"/>
      <c r="AQ560" s="2295"/>
      <c r="AR560" s="2295"/>
      <c r="AS560" s="2295"/>
      <c r="AT560" s="2295"/>
      <c r="AU560" s="2295">
        <v>0</v>
      </c>
      <c r="AV560" s="2295"/>
      <c r="AW560" s="2295"/>
      <c r="AX560" s="2295"/>
      <c r="AY560" s="2295"/>
      <c r="AZ560" s="2295"/>
      <c r="BA560" s="2295"/>
      <c r="BB560" s="2295"/>
      <c r="BC560" s="2295"/>
      <c r="BD560" s="2295">
        <v>0</v>
      </c>
      <c r="BE560" s="2295"/>
      <c r="BF560" s="2295"/>
      <c r="BG560" s="2295"/>
      <c r="BH560" s="2295"/>
      <c r="BI560" s="2295"/>
      <c r="BJ560" s="2295"/>
      <c r="BK560" s="2295"/>
      <c r="BL560" s="1331"/>
    </row>
    <row r="561" spans="8:64" ht="24.95" customHeight="1" x14ac:dyDescent="0.2">
      <c r="H561" s="2280" t="s">
        <v>1901</v>
      </c>
      <c r="I561" s="2280"/>
      <c r="J561" s="2280"/>
      <c r="K561" s="2281">
        <v>0</v>
      </c>
      <c r="L561" s="2281"/>
      <c r="M561" s="2281"/>
      <c r="N561" s="2281"/>
      <c r="O561" s="2281">
        <v>0</v>
      </c>
      <c r="P561" s="2281"/>
      <c r="Q561" s="2281"/>
      <c r="R561" s="2281"/>
      <c r="S561" s="2281"/>
      <c r="T561" s="2281"/>
      <c r="U561" s="2281"/>
      <c r="V561" s="2281"/>
      <c r="W561" s="2281">
        <v>0</v>
      </c>
      <c r="X561" s="2281"/>
      <c r="Y561" s="2281"/>
      <c r="Z561" s="2281"/>
      <c r="AA561" s="2281"/>
      <c r="AB561" s="2281">
        <v>0</v>
      </c>
      <c r="AC561" s="2281"/>
      <c r="AD561" s="2281"/>
      <c r="AE561" s="2281"/>
      <c r="AF561" s="2281"/>
      <c r="AG561" s="2281"/>
      <c r="AH561" s="2281"/>
      <c r="AI561" s="2281">
        <v>0</v>
      </c>
      <c r="AJ561" s="2281"/>
      <c r="AK561" s="2281"/>
      <c r="AL561" s="2281"/>
      <c r="AM561" s="2281"/>
      <c r="AN561" s="2281"/>
      <c r="AO561" s="2281">
        <v>0</v>
      </c>
      <c r="AP561" s="2281"/>
      <c r="AQ561" s="2281"/>
      <c r="AR561" s="2281"/>
      <c r="AS561" s="2281"/>
      <c r="AT561" s="2281"/>
      <c r="AU561" s="2281">
        <v>0</v>
      </c>
      <c r="AV561" s="2281"/>
      <c r="AW561" s="2281"/>
      <c r="AX561" s="2281"/>
      <c r="AY561" s="2281"/>
      <c r="AZ561" s="2281"/>
      <c r="BA561" s="2281"/>
      <c r="BB561" s="2281"/>
      <c r="BC561" s="2281"/>
      <c r="BD561" s="2281">
        <v>0</v>
      </c>
      <c r="BE561" s="2281"/>
      <c r="BF561" s="2281"/>
      <c r="BG561" s="2281"/>
      <c r="BH561" s="2281"/>
      <c r="BI561" s="2281"/>
      <c r="BJ561" s="2281"/>
      <c r="BK561" s="2281"/>
      <c r="BL561" s="1332">
        <v>0</v>
      </c>
    </row>
    <row r="562" spans="8:64" ht="17.649999999999999" customHeight="1" x14ac:dyDescent="0.2">
      <c r="H562" s="2280" t="s">
        <v>1902</v>
      </c>
      <c r="I562" s="2280"/>
      <c r="J562" s="2280"/>
      <c r="K562" s="2281">
        <v>0</v>
      </c>
      <c r="L562" s="2281"/>
      <c r="M562" s="2281"/>
      <c r="N562" s="2281"/>
      <c r="O562" s="2281">
        <v>0</v>
      </c>
      <c r="P562" s="2281"/>
      <c r="Q562" s="2281"/>
      <c r="R562" s="2281"/>
      <c r="S562" s="2281"/>
      <c r="T562" s="2281"/>
      <c r="U562" s="2281"/>
      <c r="V562" s="2281"/>
      <c r="W562" s="2281">
        <v>0</v>
      </c>
      <c r="X562" s="2281"/>
      <c r="Y562" s="2281"/>
      <c r="Z562" s="2281"/>
      <c r="AA562" s="2281"/>
      <c r="AB562" s="2281">
        <v>0</v>
      </c>
      <c r="AC562" s="2281"/>
      <c r="AD562" s="2281"/>
      <c r="AE562" s="2281"/>
      <c r="AF562" s="2281"/>
      <c r="AG562" s="2281"/>
      <c r="AH562" s="2281"/>
      <c r="AI562" s="2281">
        <v>0</v>
      </c>
      <c r="AJ562" s="2281"/>
      <c r="AK562" s="2281"/>
      <c r="AL562" s="2281"/>
      <c r="AM562" s="2281"/>
      <c r="AN562" s="2281"/>
      <c r="AO562" s="2281">
        <v>0</v>
      </c>
      <c r="AP562" s="2281"/>
      <c r="AQ562" s="2281"/>
      <c r="AR562" s="2281"/>
      <c r="AS562" s="2281"/>
      <c r="AT562" s="2281"/>
      <c r="AU562" s="2281">
        <v>0</v>
      </c>
      <c r="AV562" s="2281"/>
      <c r="AW562" s="2281"/>
      <c r="AX562" s="2281"/>
      <c r="AY562" s="2281"/>
      <c r="AZ562" s="2281"/>
      <c r="BA562" s="2281"/>
      <c r="BB562" s="2281"/>
      <c r="BC562" s="2281"/>
      <c r="BD562" s="2281">
        <v>0</v>
      </c>
      <c r="BE562" s="2281"/>
      <c r="BF562" s="2281"/>
      <c r="BG562" s="2281"/>
      <c r="BH562" s="2281"/>
      <c r="BI562" s="2281"/>
      <c r="BJ562" s="2281"/>
      <c r="BK562" s="2281"/>
      <c r="BL562" s="1332">
        <v>0</v>
      </c>
    </row>
    <row r="563" spans="8:64" ht="16.899999999999999" customHeight="1" x14ac:dyDescent="0.2">
      <c r="H563" s="2280" t="s">
        <v>1745</v>
      </c>
      <c r="I563" s="2280"/>
      <c r="J563" s="2280"/>
      <c r="K563" s="2281">
        <v>0</v>
      </c>
      <c r="L563" s="2281"/>
      <c r="M563" s="2281"/>
      <c r="N563" s="2281"/>
      <c r="O563" s="2281">
        <v>0</v>
      </c>
      <c r="P563" s="2281"/>
      <c r="Q563" s="2281"/>
      <c r="R563" s="2281"/>
      <c r="S563" s="2281"/>
      <c r="T563" s="2281"/>
      <c r="U563" s="2281"/>
      <c r="V563" s="2281"/>
      <c r="W563" s="2281">
        <v>0</v>
      </c>
      <c r="X563" s="2281"/>
      <c r="Y563" s="2281"/>
      <c r="Z563" s="2281"/>
      <c r="AA563" s="2281"/>
      <c r="AB563" s="2281">
        <v>0</v>
      </c>
      <c r="AC563" s="2281"/>
      <c r="AD563" s="2281"/>
      <c r="AE563" s="2281"/>
      <c r="AF563" s="2281"/>
      <c r="AG563" s="2281"/>
      <c r="AH563" s="2281"/>
      <c r="AI563" s="2281">
        <v>0</v>
      </c>
      <c r="AJ563" s="2281"/>
      <c r="AK563" s="2281"/>
      <c r="AL563" s="2281"/>
      <c r="AM563" s="2281"/>
      <c r="AN563" s="2281"/>
      <c r="AO563" s="2281">
        <v>0</v>
      </c>
      <c r="AP563" s="2281"/>
      <c r="AQ563" s="2281"/>
      <c r="AR563" s="2281"/>
      <c r="AS563" s="2281"/>
      <c r="AT563" s="2281"/>
      <c r="AU563" s="2281">
        <v>0</v>
      </c>
      <c r="AV563" s="2281"/>
      <c r="AW563" s="2281"/>
      <c r="AX563" s="2281"/>
      <c r="AY563" s="2281"/>
      <c r="AZ563" s="2281"/>
      <c r="BA563" s="2281"/>
      <c r="BB563" s="2281"/>
      <c r="BC563" s="2281"/>
      <c r="BD563" s="2281">
        <v>0</v>
      </c>
      <c r="BE563" s="2281"/>
      <c r="BF563" s="2281"/>
      <c r="BG563" s="2281"/>
      <c r="BH563" s="2281"/>
      <c r="BI563" s="2281"/>
      <c r="BJ563" s="2281"/>
      <c r="BK563" s="2281"/>
      <c r="BL563" s="1332">
        <v>0</v>
      </c>
    </row>
    <row r="564" spans="8:64" ht="24.95" customHeight="1" x14ac:dyDescent="0.2">
      <c r="H564" s="2280" t="s">
        <v>1903</v>
      </c>
      <c r="I564" s="2280"/>
      <c r="J564" s="2280"/>
      <c r="K564" s="2281">
        <v>0</v>
      </c>
      <c r="L564" s="2281"/>
      <c r="M564" s="2281"/>
      <c r="N564" s="2281"/>
      <c r="O564" s="2281">
        <v>0</v>
      </c>
      <c r="P564" s="2281"/>
      <c r="Q564" s="2281"/>
      <c r="R564" s="2281"/>
      <c r="S564" s="2281"/>
      <c r="T564" s="2281"/>
      <c r="U564" s="2281"/>
      <c r="V564" s="2281"/>
      <c r="W564" s="2281">
        <v>0</v>
      </c>
      <c r="X564" s="2281"/>
      <c r="Y564" s="2281"/>
      <c r="Z564" s="2281"/>
      <c r="AA564" s="2281"/>
      <c r="AB564" s="2281">
        <v>0</v>
      </c>
      <c r="AC564" s="2281"/>
      <c r="AD564" s="2281"/>
      <c r="AE564" s="2281"/>
      <c r="AF564" s="2281"/>
      <c r="AG564" s="2281"/>
      <c r="AH564" s="2281"/>
      <c r="AI564" s="2281">
        <v>0</v>
      </c>
      <c r="AJ564" s="2281"/>
      <c r="AK564" s="2281"/>
      <c r="AL564" s="2281"/>
      <c r="AM564" s="2281"/>
      <c r="AN564" s="2281"/>
      <c r="AO564" s="2281">
        <v>0</v>
      </c>
      <c r="AP564" s="2281"/>
      <c r="AQ564" s="2281"/>
      <c r="AR564" s="2281"/>
      <c r="AS564" s="2281"/>
      <c r="AT564" s="2281"/>
      <c r="AU564" s="2281">
        <v>0</v>
      </c>
      <c r="AV564" s="2281"/>
      <c r="AW564" s="2281"/>
      <c r="AX564" s="2281"/>
      <c r="AY564" s="2281"/>
      <c r="AZ564" s="2281"/>
      <c r="BA564" s="2281"/>
      <c r="BB564" s="2281"/>
      <c r="BC564" s="2281"/>
      <c r="BD564" s="2281">
        <v>0</v>
      </c>
      <c r="BE564" s="2281"/>
      <c r="BF564" s="2281"/>
      <c r="BG564" s="2281"/>
      <c r="BH564" s="2281"/>
      <c r="BI564" s="2281"/>
      <c r="BJ564" s="2281"/>
      <c r="BK564" s="2281"/>
      <c r="BL564" s="1332">
        <v>0</v>
      </c>
    </row>
    <row r="565" spans="8:64" ht="17.649999999999999" customHeight="1" x14ac:dyDescent="0.2">
      <c r="H565" s="2280" t="s">
        <v>1904</v>
      </c>
      <c r="I565" s="2280"/>
      <c r="J565" s="2280"/>
      <c r="K565" s="2281">
        <v>0</v>
      </c>
      <c r="L565" s="2281"/>
      <c r="M565" s="2281"/>
      <c r="N565" s="2281"/>
      <c r="O565" s="2281">
        <v>0</v>
      </c>
      <c r="P565" s="2281"/>
      <c r="Q565" s="2281"/>
      <c r="R565" s="2281"/>
      <c r="S565" s="2281"/>
      <c r="T565" s="2281"/>
      <c r="U565" s="2281"/>
      <c r="V565" s="2281"/>
      <c r="W565" s="2281">
        <v>0</v>
      </c>
      <c r="X565" s="2281"/>
      <c r="Y565" s="2281"/>
      <c r="Z565" s="2281"/>
      <c r="AA565" s="2281"/>
      <c r="AB565" s="2281">
        <v>0</v>
      </c>
      <c r="AC565" s="2281"/>
      <c r="AD565" s="2281"/>
      <c r="AE565" s="2281"/>
      <c r="AF565" s="2281"/>
      <c r="AG565" s="2281"/>
      <c r="AH565" s="2281"/>
      <c r="AI565" s="2281">
        <v>0</v>
      </c>
      <c r="AJ565" s="2281"/>
      <c r="AK565" s="2281"/>
      <c r="AL565" s="2281"/>
      <c r="AM565" s="2281"/>
      <c r="AN565" s="2281"/>
      <c r="AO565" s="2281">
        <v>0</v>
      </c>
      <c r="AP565" s="2281"/>
      <c r="AQ565" s="2281"/>
      <c r="AR565" s="2281"/>
      <c r="AS565" s="2281"/>
      <c r="AT565" s="2281"/>
      <c r="AU565" s="2281">
        <v>0</v>
      </c>
      <c r="AV565" s="2281"/>
      <c r="AW565" s="2281"/>
      <c r="AX565" s="2281"/>
      <c r="AY565" s="2281"/>
      <c r="AZ565" s="2281"/>
      <c r="BA565" s="2281"/>
      <c r="BB565" s="2281"/>
      <c r="BC565" s="2281"/>
      <c r="BD565" s="2281">
        <v>0</v>
      </c>
      <c r="BE565" s="2281"/>
      <c r="BF565" s="2281"/>
      <c r="BG565" s="2281"/>
      <c r="BH565" s="2281"/>
      <c r="BI565" s="2281"/>
      <c r="BJ565" s="2281"/>
      <c r="BK565" s="2281"/>
      <c r="BL565" s="1332">
        <v>0</v>
      </c>
    </row>
    <row r="566" spans="8:64" ht="17.649999999999999" customHeight="1" x14ac:dyDescent="0.2">
      <c r="H566" s="2280" t="s">
        <v>1748</v>
      </c>
      <c r="I566" s="2280"/>
      <c r="J566" s="2280"/>
      <c r="K566" s="2281">
        <v>0</v>
      </c>
      <c r="L566" s="2281"/>
      <c r="M566" s="2281"/>
      <c r="N566" s="2281"/>
      <c r="O566" s="2281">
        <v>0</v>
      </c>
      <c r="P566" s="2281"/>
      <c r="Q566" s="2281"/>
      <c r="R566" s="2281"/>
      <c r="S566" s="2281"/>
      <c r="T566" s="2281"/>
      <c r="U566" s="2281"/>
      <c r="V566" s="2281"/>
      <c r="W566" s="2281">
        <v>0</v>
      </c>
      <c r="X566" s="2281"/>
      <c r="Y566" s="2281"/>
      <c r="Z566" s="2281"/>
      <c r="AA566" s="2281"/>
      <c r="AB566" s="2281">
        <v>0</v>
      </c>
      <c r="AC566" s="2281"/>
      <c r="AD566" s="2281"/>
      <c r="AE566" s="2281"/>
      <c r="AF566" s="2281"/>
      <c r="AG566" s="2281"/>
      <c r="AH566" s="2281"/>
      <c r="AI566" s="2281">
        <v>0</v>
      </c>
      <c r="AJ566" s="2281"/>
      <c r="AK566" s="2281"/>
      <c r="AL566" s="2281"/>
      <c r="AM566" s="2281"/>
      <c r="AN566" s="2281"/>
      <c r="AO566" s="2281">
        <v>0</v>
      </c>
      <c r="AP566" s="2281"/>
      <c r="AQ566" s="2281"/>
      <c r="AR566" s="2281"/>
      <c r="AS566" s="2281"/>
      <c r="AT566" s="2281"/>
      <c r="AU566" s="2281">
        <v>0</v>
      </c>
      <c r="AV566" s="2281"/>
      <c r="AW566" s="2281"/>
      <c r="AX566" s="2281"/>
      <c r="AY566" s="2281"/>
      <c r="AZ566" s="2281"/>
      <c r="BA566" s="2281"/>
      <c r="BB566" s="2281"/>
      <c r="BC566" s="2281"/>
      <c r="BD566" s="2281">
        <v>0</v>
      </c>
      <c r="BE566" s="2281"/>
      <c r="BF566" s="2281"/>
      <c r="BG566" s="2281"/>
      <c r="BH566" s="2281"/>
      <c r="BI566" s="2281"/>
      <c r="BJ566" s="2281"/>
      <c r="BK566" s="2281"/>
      <c r="BL566" s="1332">
        <v>0</v>
      </c>
    </row>
    <row r="567" spans="8:64" ht="22.9" customHeight="1" x14ac:dyDescent="0.2">
      <c r="H567" s="2294" t="s">
        <v>1905</v>
      </c>
      <c r="I567" s="2294"/>
      <c r="J567" s="2294"/>
      <c r="K567" s="2295">
        <v>0</v>
      </c>
      <c r="L567" s="2295"/>
      <c r="M567" s="2295"/>
      <c r="N567" s="2295"/>
      <c r="O567" s="2295">
        <v>0</v>
      </c>
      <c r="P567" s="2295"/>
      <c r="Q567" s="2295"/>
      <c r="R567" s="2295"/>
      <c r="S567" s="2295"/>
      <c r="T567" s="2295"/>
      <c r="U567" s="2295"/>
      <c r="V567" s="2295"/>
      <c r="W567" s="2295">
        <v>0</v>
      </c>
      <c r="X567" s="2295"/>
      <c r="Y567" s="2295"/>
      <c r="Z567" s="2295"/>
      <c r="AA567" s="2295"/>
      <c r="AB567" s="2295"/>
      <c r="AC567" s="2295"/>
      <c r="AD567" s="2295"/>
      <c r="AE567" s="2295"/>
      <c r="AF567" s="2295"/>
      <c r="AG567" s="2295"/>
      <c r="AH567" s="2295"/>
      <c r="AI567" s="2295">
        <v>0</v>
      </c>
      <c r="AJ567" s="2295"/>
      <c r="AK567" s="2295"/>
      <c r="AL567" s="2295"/>
      <c r="AM567" s="2295"/>
      <c r="AN567" s="2295"/>
      <c r="AO567" s="2295">
        <v>0</v>
      </c>
      <c r="AP567" s="2295"/>
      <c r="AQ567" s="2295"/>
      <c r="AR567" s="2295"/>
      <c r="AS567" s="2295"/>
      <c r="AT567" s="2295"/>
      <c r="AU567" s="2295">
        <v>0</v>
      </c>
      <c r="AV567" s="2295"/>
      <c r="AW567" s="2295"/>
      <c r="AX567" s="2295"/>
      <c r="AY567" s="2295"/>
      <c r="AZ567" s="2295"/>
      <c r="BA567" s="2295"/>
      <c r="BB567" s="2295"/>
      <c r="BC567" s="2295"/>
      <c r="BD567" s="2295">
        <v>0</v>
      </c>
      <c r="BE567" s="2295"/>
      <c r="BF567" s="2295"/>
      <c r="BG567" s="2295"/>
      <c r="BH567" s="2295"/>
      <c r="BI567" s="2295"/>
      <c r="BJ567" s="2295"/>
      <c r="BK567" s="2295"/>
      <c r="BL567" s="1331"/>
    </row>
    <row r="568" spans="8:64" ht="24.95" customHeight="1" x14ac:dyDescent="0.2">
      <c r="H568" s="2280" t="s">
        <v>1906</v>
      </c>
      <c r="I568" s="2280"/>
      <c r="J568" s="2280"/>
      <c r="K568" s="2281">
        <v>0</v>
      </c>
      <c r="L568" s="2281"/>
      <c r="M568" s="2281"/>
      <c r="N568" s="2281"/>
      <c r="O568" s="2281">
        <v>0</v>
      </c>
      <c r="P568" s="2281"/>
      <c r="Q568" s="2281"/>
      <c r="R568" s="2281"/>
      <c r="S568" s="2281"/>
      <c r="T568" s="2281"/>
      <c r="U568" s="2281"/>
      <c r="V568" s="2281"/>
      <c r="W568" s="2281">
        <v>0</v>
      </c>
      <c r="X568" s="2281"/>
      <c r="Y568" s="2281"/>
      <c r="Z568" s="2281"/>
      <c r="AA568" s="2281"/>
      <c r="AB568" s="2281">
        <v>0</v>
      </c>
      <c r="AC568" s="2281"/>
      <c r="AD568" s="2281"/>
      <c r="AE568" s="2281"/>
      <c r="AF568" s="2281"/>
      <c r="AG568" s="2281"/>
      <c r="AH568" s="2281"/>
      <c r="AI568" s="2281">
        <v>0</v>
      </c>
      <c r="AJ568" s="2281"/>
      <c r="AK568" s="2281"/>
      <c r="AL568" s="2281"/>
      <c r="AM568" s="2281"/>
      <c r="AN568" s="2281"/>
      <c r="AO568" s="2281">
        <v>0</v>
      </c>
      <c r="AP568" s="2281"/>
      <c r="AQ568" s="2281"/>
      <c r="AR568" s="2281"/>
      <c r="AS568" s="2281"/>
      <c r="AT568" s="2281"/>
      <c r="AU568" s="2281">
        <v>0</v>
      </c>
      <c r="AV568" s="2281"/>
      <c r="AW568" s="2281"/>
      <c r="AX568" s="2281"/>
      <c r="AY568" s="2281"/>
      <c r="AZ568" s="2281"/>
      <c r="BA568" s="2281"/>
      <c r="BB568" s="2281"/>
      <c r="BC568" s="2281"/>
      <c r="BD568" s="2281">
        <v>0</v>
      </c>
      <c r="BE568" s="2281"/>
      <c r="BF568" s="2281"/>
      <c r="BG568" s="2281"/>
      <c r="BH568" s="2281"/>
      <c r="BI568" s="2281"/>
      <c r="BJ568" s="2281"/>
      <c r="BK568" s="2281"/>
      <c r="BL568" s="1332">
        <v>0</v>
      </c>
    </row>
    <row r="569" spans="8:64" ht="17.649999999999999" customHeight="1" x14ac:dyDescent="0.2">
      <c r="H569" s="2280" t="s">
        <v>1907</v>
      </c>
      <c r="I569" s="2280"/>
      <c r="J569" s="2280"/>
      <c r="K569" s="2281">
        <v>0</v>
      </c>
      <c r="L569" s="2281"/>
      <c r="M569" s="2281"/>
      <c r="N569" s="2281"/>
      <c r="O569" s="2281">
        <v>0</v>
      </c>
      <c r="P569" s="2281"/>
      <c r="Q569" s="2281"/>
      <c r="R569" s="2281"/>
      <c r="S569" s="2281"/>
      <c r="T569" s="2281"/>
      <c r="U569" s="2281"/>
      <c r="V569" s="2281"/>
      <c r="W569" s="2281">
        <v>0</v>
      </c>
      <c r="X569" s="2281"/>
      <c r="Y569" s="2281"/>
      <c r="Z569" s="2281"/>
      <c r="AA569" s="2281"/>
      <c r="AB569" s="2281">
        <v>0</v>
      </c>
      <c r="AC569" s="2281"/>
      <c r="AD569" s="2281"/>
      <c r="AE569" s="2281"/>
      <c r="AF569" s="2281"/>
      <c r="AG569" s="2281"/>
      <c r="AH569" s="2281"/>
      <c r="AI569" s="2281">
        <v>0</v>
      </c>
      <c r="AJ569" s="2281"/>
      <c r="AK569" s="2281"/>
      <c r="AL569" s="2281"/>
      <c r="AM569" s="2281"/>
      <c r="AN569" s="2281"/>
      <c r="AO569" s="2281">
        <v>0</v>
      </c>
      <c r="AP569" s="2281"/>
      <c r="AQ569" s="2281"/>
      <c r="AR569" s="2281"/>
      <c r="AS569" s="2281"/>
      <c r="AT569" s="2281"/>
      <c r="AU569" s="2281">
        <v>0</v>
      </c>
      <c r="AV569" s="2281"/>
      <c r="AW569" s="2281"/>
      <c r="AX569" s="2281"/>
      <c r="AY569" s="2281"/>
      <c r="AZ569" s="2281"/>
      <c r="BA569" s="2281"/>
      <c r="BB569" s="2281"/>
      <c r="BC569" s="2281"/>
      <c r="BD569" s="2281">
        <v>0</v>
      </c>
      <c r="BE569" s="2281"/>
      <c r="BF569" s="2281"/>
      <c r="BG569" s="2281"/>
      <c r="BH569" s="2281"/>
      <c r="BI569" s="2281"/>
      <c r="BJ569" s="2281"/>
      <c r="BK569" s="2281"/>
      <c r="BL569" s="1332">
        <v>0</v>
      </c>
    </row>
    <row r="570" spans="8:64" ht="16.899999999999999" customHeight="1" x14ac:dyDescent="0.2">
      <c r="H570" s="2280" t="s">
        <v>1745</v>
      </c>
      <c r="I570" s="2280"/>
      <c r="J570" s="2280"/>
      <c r="K570" s="2281">
        <v>0</v>
      </c>
      <c r="L570" s="2281"/>
      <c r="M570" s="2281"/>
      <c r="N570" s="2281"/>
      <c r="O570" s="2281">
        <v>0</v>
      </c>
      <c r="P570" s="2281"/>
      <c r="Q570" s="2281"/>
      <c r="R570" s="2281"/>
      <c r="S570" s="2281"/>
      <c r="T570" s="2281"/>
      <c r="U570" s="2281"/>
      <c r="V570" s="2281"/>
      <c r="W570" s="2281">
        <v>0</v>
      </c>
      <c r="X570" s="2281"/>
      <c r="Y570" s="2281"/>
      <c r="Z570" s="2281"/>
      <c r="AA570" s="2281"/>
      <c r="AB570" s="2281">
        <v>0</v>
      </c>
      <c r="AC570" s="2281"/>
      <c r="AD570" s="2281"/>
      <c r="AE570" s="2281"/>
      <c r="AF570" s="2281"/>
      <c r="AG570" s="2281"/>
      <c r="AH570" s="2281"/>
      <c r="AI570" s="2281">
        <v>0</v>
      </c>
      <c r="AJ570" s="2281"/>
      <c r="AK570" s="2281"/>
      <c r="AL570" s="2281"/>
      <c r="AM570" s="2281"/>
      <c r="AN570" s="2281"/>
      <c r="AO570" s="2281">
        <v>0</v>
      </c>
      <c r="AP570" s="2281"/>
      <c r="AQ570" s="2281"/>
      <c r="AR570" s="2281"/>
      <c r="AS570" s="2281"/>
      <c r="AT570" s="2281"/>
      <c r="AU570" s="2281">
        <v>0</v>
      </c>
      <c r="AV570" s="2281"/>
      <c r="AW570" s="2281"/>
      <c r="AX570" s="2281"/>
      <c r="AY570" s="2281"/>
      <c r="AZ570" s="2281"/>
      <c r="BA570" s="2281"/>
      <c r="BB570" s="2281"/>
      <c r="BC570" s="2281"/>
      <c r="BD570" s="2281">
        <v>0</v>
      </c>
      <c r="BE570" s="2281"/>
      <c r="BF570" s="2281"/>
      <c r="BG570" s="2281"/>
      <c r="BH570" s="2281"/>
      <c r="BI570" s="2281"/>
      <c r="BJ570" s="2281"/>
      <c r="BK570" s="2281"/>
      <c r="BL570" s="1332">
        <v>0</v>
      </c>
    </row>
    <row r="571" spans="8:64" ht="25.7" customHeight="1" x14ac:dyDescent="0.2">
      <c r="H571" s="2280" t="s">
        <v>1908</v>
      </c>
      <c r="I571" s="2280"/>
      <c r="J571" s="2280"/>
      <c r="K571" s="2281">
        <v>0</v>
      </c>
      <c r="L571" s="2281"/>
      <c r="M571" s="2281"/>
      <c r="N571" s="2281"/>
      <c r="O571" s="2281">
        <v>0</v>
      </c>
      <c r="P571" s="2281"/>
      <c r="Q571" s="2281"/>
      <c r="R571" s="2281"/>
      <c r="S571" s="2281"/>
      <c r="T571" s="2281"/>
      <c r="U571" s="2281"/>
      <c r="V571" s="2281"/>
      <c r="W571" s="2281">
        <v>0</v>
      </c>
      <c r="X571" s="2281"/>
      <c r="Y571" s="2281"/>
      <c r="Z571" s="2281"/>
      <c r="AA571" s="2281"/>
      <c r="AB571" s="2281">
        <v>0</v>
      </c>
      <c r="AC571" s="2281"/>
      <c r="AD571" s="2281"/>
      <c r="AE571" s="2281"/>
      <c r="AF571" s="2281"/>
      <c r="AG571" s="2281"/>
      <c r="AH571" s="2281"/>
      <c r="AI571" s="2281">
        <v>0</v>
      </c>
      <c r="AJ571" s="2281"/>
      <c r="AK571" s="2281"/>
      <c r="AL571" s="2281"/>
      <c r="AM571" s="2281"/>
      <c r="AN571" s="2281"/>
      <c r="AO571" s="2281">
        <v>0</v>
      </c>
      <c r="AP571" s="2281"/>
      <c r="AQ571" s="2281"/>
      <c r="AR571" s="2281"/>
      <c r="AS571" s="2281"/>
      <c r="AT571" s="2281"/>
      <c r="AU571" s="2281">
        <v>0</v>
      </c>
      <c r="AV571" s="2281"/>
      <c r="AW571" s="2281"/>
      <c r="AX571" s="2281"/>
      <c r="AY571" s="2281"/>
      <c r="AZ571" s="2281"/>
      <c r="BA571" s="2281"/>
      <c r="BB571" s="2281"/>
      <c r="BC571" s="2281"/>
      <c r="BD571" s="2281">
        <v>0</v>
      </c>
      <c r="BE571" s="2281"/>
      <c r="BF571" s="2281"/>
      <c r="BG571" s="2281"/>
      <c r="BH571" s="2281"/>
      <c r="BI571" s="2281"/>
      <c r="BJ571" s="2281"/>
      <c r="BK571" s="2281"/>
      <c r="BL571" s="1332">
        <v>0</v>
      </c>
    </row>
    <row r="572" spans="8:64" ht="16.899999999999999" customHeight="1" x14ac:dyDescent="0.2">
      <c r="H572" s="2280" t="s">
        <v>1909</v>
      </c>
      <c r="I572" s="2280"/>
      <c r="J572" s="2280"/>
      <c r="K572" s="2281">
        <v>0</v>
      </c>
      <c r="L572" s="2281"/>
      <c r="M572" s="2281"/>
      <c r="N572" s="2281"/>
      <c r="O572" s="2281">
        <v>0</v>
      </c>
      <c r="P572" s="2281"/>
      <c r="Q572" s="2281"/>
      <c r="R572" s="2281"/>
      <c r="S572" s="2281"/>
      <c r="T572" s="2281"/>
      <c r="U572" s="2281"/>
      <c r="V572" s="2281"/>
      <c r="W572" s="2281">
        <v>0</v>
      </c>
      <c r="X572" s="2281"/>
      <c r="Y572" s="2281"/>
      <c r="Z572" s="2281"/>
      <c r="AA572" s="2281"/>
      <c r="AB572" s="2281">
        <v>0</v>
      </c>
      <c r="AC572" s="2281"/>
      <c r="AD572" s="2281"/>
      <c r="AE572" s="2281"/>
      <c r="AF572" s="2281"/>
      <c r="AG572" s="2281"/>
      <c r="AH572" s="2281"/>
      <c r="AI572" s="2281">
        <v>0</v>
      </c>
      <c r="AJ572" s="2281"/>
      <c r="AK572" s="2281"/>
      <c r="AL572" s="2281"/>
      <c r="AM572" s="2281"/>
      <c r="AN572" s="2281"/>
      <c r="AO572" s="2281">
        <v>0</v>
      </c>
      <c r="AP572" s="2281"/>
      <c r="AQ572" s="2281"/>
      <c r="AR572" s="2281"/>
      <c r="AS572" s="2281"/>
      <c r="AT572" s="2281"/>
      <c r="AU572" s="2281">
        <v>0</v>
      </c>
      <c r="AV572" s="2281"/>
      <c r="AW572" s="2281"/>
      <c r="AX572" s="2281"/>
      <c r="AY572" s="2281"/>
      <c r="AZ572" s="2281"/>
      <c r="BA572" s="2281"/>
      <c r="BB572" s="2281"/>
      <c r="BC572" s="2281"/>
      <c r="BD572" s="2281">
        <v>0</v>
      </c>
      <c r="BE572" s="2281"/>
      <c r="BF572" s="2281"/>
      <c r="BG572" s="2281"/>
      <c r="BH572" s="2281"/>
      <c r="BI572" s="2281"/>
      <c r="BJ572" s="2281"/>
      <c r="BK572" s="2281"/>
      <c r="BL572" s="1332">
        <v>0</v>
      </c>
    </row>
    <row r="573" spans="8:64" ht="17.649999999999999" customHeight="1" x14ac:dyDescent="0.2">
      <c r="H573" s="2280" t="s">
        <v>1748</v>
      </c>
      <c r="I573" s="2280"/>
      <c r="J573" s="2280"/>
      <c r="K573" s="2281">
        <v>0</v>
      </c>
      <c r="L573" s="2281"/>
      <c r="M573" s="2281"/>
      <c r="N573" s="2281"/>
      <c r="O573" s="2281">
        <v>0</v>
      </c>
      <c r="P573" s="2281"/>
      <c r="Q573" s="2281"/>
      <c r="R573" s="2281"/>
      <c r="S573" s="2281"/>
      <c r="T573" s="2281"/>
      <c r="U573" s="2281"/>
      <c r="V573" s="2281"/>
      <c r="W573" s="2281">
        <v>0</v>
      </c>
      <c r="X573" s="2281"/>
      <c r="Y573" s="2281"/>
      <c r="Z573" s="2281"/>
      <c r="AA573" s="2281"/>
      <c r="AB573" s="2281">
        <v>0</v>
      </c>
      <c r="AC573" s="2281"/>
      <c r="AD573" s="2281"/>
      <c r="AE573" s="2281"/>
      <c r="AF573" s="2281"/>
      <c r="AG573" s="2281"/>
      <c r="AH573" s="2281"/>
      <c r="AI573" s="2281">
        <v>0</v>
      </c>
      <c r="AJ573" s="2281"/>
      <c r="AK573" s="2281"/>
      <c r="AL573" s="2281"/>
      <c r="AM573" s="2281"/>
      <c r="AN573" s="2281"/>
      <c r="AO573" s="2281">
        <v>0</v>
      </c>
      <c r="AP573" s="2281"/>
      <c r="AQ573" s="2281"/>
      <c r="AR573" s="2281"/>
      <c r="AS573" s="2281"/>
      <c r="AT573" s="2281"/>
      <c r="AU573" s="2281">
        <v>0</v>
      </c>
      <c r="AV573" s="2281"/>
      <c r="AW573" s="2281"/>
      <c r="AX573" s="2281"/>
      <c r="AY573" s="2281"/>
      <c r="AZ573" s="2281"/>
      <c r="BA573" s="2281"/>
      <c r="BB573" s="2281"/>
      <c r="BC573" s="2281"/>
      <c r="BD573" s="2281">
        <v>0</v>
      </c>
      <c r="BE573" s="2281"/>
      <c r="BF573" s="2281"/>
      <c r="BG573" s="2281"/>
      <c r="BH573" s="2281"/>
      <c r="BI573" s="2281"/>
      <c r="BJ573" s="2281"/>
      <c r="BK573" s="2281"/>
      <c r="BL573" s="1332">
        <v>0</v>
      </c>
    </row>
    <row r="574" spans="8:64" ht="22.9" customHeight="1" x14ac:dyDescent="0.2">
      <c r="H574" s="2304" t="s">
        <v>1910</v>
      </c>
      <c r="I574" s="2304"/>
      <c r="J574" s="2304"/>
      <c r="K574" s="2303">
        <v>0</v>
      </c>
      <c r="L574" s="2303"/>
      <c r="M574" s="2303"/>
      <c r="N574" s="2303"/>
      <c r="O574" s="2303">
        <v>0</v>
      </c>
      <c r="P574" s="2303"/>
      <c r="Q574" s="2303"/>
      <c r="R574" s="2303"/>
      <c r="S574" s="2303"/>
      <c r="T574" s="2303"/>
      <c r="U574" s="2303"/>
      <c r="V574" s="2303"/>
      <c r="W574" s="2303">
        <v>0</v>
      </c>
      <c r="X574" s="2303"/>
      <c r="Y574" s="2303"/>
      <c r="Z574" s="2303"/>
      <c r="AA574" s="2303"/>
      <c r="AB574" s="2303"/>
      <c r="AC574" s="2303"/>
      <c r="AD574" s="2303"/>
      <c r="AE574" s="2303"/>
      <c r="AF574" s="2303"/>
      <c r="AG574" s="2303"/>
      <c r="AH574" s="2303"/>
      <c r="AI574" s="2303">
        <v>0</v>
      </c>
      <c r="AJ574" s="2303"/>
      <c r="AK574" s="2303"/>
      <c r="AL574" s="2303"/>
      <c r="AM574" s="2303"/>
      <c r="AN574" s="2303"/>
      <c r="AO574" s="2303">
        <v>0</v>
      </c>
      <c r="AP574" s="2303"/>
      <c r="AQ574" s="2303"/>
      <c r="AR574" s="2303"/>
      <c r="AS574" s="2303"/>
      <c r="AT574" s="2303"/>
      <c r="AU574" s="2303">
        <v>0</v>
      </c>
      <c r="AV574" s="2303"/>
      <c r="AW574" s="2303"/>
      <c r="AX574" s="2303"/>
      <c r="AY574" s="2303"/>
      <c r="AZ574" s="2303"/>
      <c r="BA574" s="2303"/>
      <c r="BB574" s="2303"/>
      <c r="BC574" s="2303"/>
      <c r="BD574" s="2303">
        <v>0</v>
      </c>
      <c r="BE574" s="2303"/>
      <c r="BF574" s="2303"/>
      <c r="BG574" s="2303"/>
      <c r="BH574" s="2303"/>
      <c r="BI574" s="2303"/>
      <c r="BJ574" s="2303"/>
      <c r="BK574" s="2303"/>
      <c r="BL574" s="1333"/>
    </row>
    <row r="575" spans="8:64" ht="8.85" customHeight="1" x14ac:dyDescent="0.2">
      <c r="H575" s="1326"/>
      <c r="I575" s="1326"/>
      <c r="J575" s="1326"/>
      <c r="K575" s="1326"/>
      <c r="L575" s="1326"/>
      <c r="M575" s="1326"/>
      <c r="N575" s="1326"/>
      <c r="O575" s="1326"/>
      <c r="P575" s="1326"/>
      <c r="Q575" s="1326"/>
      <c r="R575" s="1326"/>
      <c r="S575" s="1326"/>
      <c r="T575" s="1326"/>
      <c r="U575" s="1326"/>
      <c r="V575" s="1326"/>
      <c r="W575" s="1326"/>
      <c r="X575" s="1326"/>
      <c r="Y575" s="1326"/>
      <c r="Z575" s="1326"/>
      <c r="AA575" s="1326"/>
      <c r="AB575" s="1326"/>
      <c r="AC575" s="1326"/>
      <c r="AD575" s="1326"/>
      <c r="AE575" s="1326"/>
      <c r="AF575" s="1326"/>
      <c r="AG575" s="1326"/>
      <c r="AH575" s="1326"/>
      <c r="AI575" s="1326"/>
      <c r="AJ575" s="1326"/>
      <c r="AK575" s="1326"/>
      <c r="AL575" s="1326"/>
      <c r="AM575" s="1326"/>
      <c r="AN575" s="1326"/>
      <c r="AO575" s="1326"/>
      <c r="AP575" s="1326"/>
      <c r="AQ575" s="1326"/>
      <c r="AR575" s="1326"/>
      <c r="AS575" s="1326"/>
      <c r="AT575" s="1326"/>
      <c r="AU575" s="1326"/>
      <c r="AV575" s="1326"/>
      <c r="AW575" s="1326"/>
      <c r="AX575" s="1326"/>
      <c r="AY575" s="1326"/>
      <c r="AZ575" s="1326"/>
      <c r="BA575" s="1326"/>
      <c r="BB575" s="1326"/>
      <c r="BC575" s="1326"/>
      <c r="BD575" s="1326"/>
      <c r="BE575" s="1326"/>
      <c r="BF575" s="1326"/>
      <c r="BG575" s="1326"/>
      <c r="BH575" s="1326"/>
      <c r="BI575" s="1326"/>
      <c r="BJ575" s="1326"/>
      <c r="BK575" s="1326"/>
      <c r="BL575" s="1326"/>
    </row>
    <row r="576" spans="8:64" ht="17.649999999999999" customHeight="1" x14ac:dyDescent="0.2">
      <c r="H576" s="2288" t="s">
        <v>1911</v>
      </c>
      <c r="I576" s="2288"/>
      <c r="J576" s="2288"/>
      <c r="K576" s="2288"/>
      <c r="L576" s="2288"/>
      <c r="M576" s="2288"/>
      <c r="N576" s="2288"/>
      <c r="O576" s="2288"/>
      <c r="P576" s="2288"/>
      <c r="Q576" s="2288"/>
      <c r="R576" s="2288"/>
      <c r="S576" s="2288"/>
      <c r="T576" s="2288"/>
      <c r="U576" s="2288"/>
      <c r="V576" s="2288"/>
      <c r="W576" s="2288"/>
      <c r="X576" s="2288"/>
      <c r="Y576" s="2288"/>
      <c r="Z576" s="2288"/>
      <c r="AA576" s="2288"/>
      <c r="AB576" s="2288"/>
      <c r="AC576" s="2288"/>
      <c r="AD576" s="2288"/>
      <c r="AE576" s="2288"/>
      <c r="AF576" s="2288"/>
      <c r="AG576" s="2288"/>
      <c r="AH576" s="2288"/>
      <c r="AI576" s="2288"/>
      <c r="AJ576" s="2288"/>
      <c r="AK576" s="2288"/>
      <c r="AL576" s="2288"/>
      <c r="AM576" s="2288"/>
      <c r="AN576" s="2288"/>
      <c r="AO576" s="2288"/>
      <c r="AP576" s="2288"/>
      <c r="AQ576" s="2288"/>
      <c r="AR576" s="2288"/>
      <c r="AS576" s="2288"/>
      <c r="AT576" s="2288"/>
      <c r="AU576" s="2288"/>
      <c r="AV576" s="2288"/>
      <c r="AW576" s="2288"/>
      <c r="AX576" s="2288"/>
      <c r="AY576" s="2288"/>
      <c r="AZ576" s="2288"/>
      <c r="BA576" s="2288"/>
      <c r="BB576" s="2288"/>
      <c r="BC576" s="2288"/>
      <c r="BD576" s="2288"/>
      <c r="BE576" s="2288"/>
      <c r="BF576" s="2288"/>
      <c r="BG576" s="2288"/>
      <c r="BH576" s="2288"/>
      <c r="BI576" s="2288"/>
      <c r="BJ576" s="2288"/>
      <c r="BK576" s="2288"/>
      <c r="BL576" s="2288"/>
    </row>
    <row r="577" spans="8:64" ht="2.85" customHeight="1" x14ac:dyDescent="0.2">
      <c r="H577" s="1325"/>
      <c r="I577" s="1325"/>
      <c r="J577" s="1325"/>
      <c r="K577" s="1325"/>
      <c r="L577" s="1325"/>
      <c r="M577" s="1325"/>
      <c r="N577" s="1325"/>
      <c r="O577" s="1325"/>
      <c r="P577" s="1325"/>
      <c r="Q577" s="1325"/>
      <c r="R577" s="1325"/>
      <c r="S577" s="1325"/>
      <c r="T577" s="1325"/>
      <c r="U577" s="1325"/>
      <c r="V577" s="1325"/>
      <c r="W577" s="1325"/>
      <c r="X577" s="1325"/>
      <c r="Y577" s="1325"/>
      <c r="Z577" s="1325"/>
      <c r="AA577" s="1325"/>
      <c r="AB577" s="1325"/>
      <c r="AC577" s="1325"/>
      <c r="AD577" s="1325"/>
      <c r="AE577" s="1325"/>
      <c r="AF577" s="1325"/>
      <c r="AG577" s="1325"/>
      <c r="AH577" s="1325"/>
      <c r="AI577" s="1325"/>
      <c r="AJ577" s="1325"/>
      <c r="AK577" s="1325"/>
      <c r="AL577" s="1325"/>
      <c r="AM577" s="1325"/>
      <c r="AN577" s="1325"/>
      <c r="AO577" s="1325"/>
      <c r="AP577" s="1325"/>
      <c r="AQ577" s="1325"/>
      <c r="AR577" s="1325"/>
      <c r="AS577" s="1325"/>
      <c r="AT577" s="1325"/>
      <c r="AU577" s="1325"/>
      <c r="AV577" s="1325"/>
      <c r="AW577" s="1325"/>
      <c r="AX577" s="1325"/>
      <c r="AY577" s="1325"/>
      <c r="AZ577" s="1325"/>
      <c r="BA577" s="1325"/>
      <c r="BB577" s="1325"/>
      <c r="BC577" s="1325"/>
      <c r="BD577" s="1325"/>
      <c r="BE577" s="1325"/>
      <c r="BF577" s="1325"/>
      <c r="BG577" s="1325"/>
      <c r="BH577" s="1325"/>
      <c r="BI577" s="1325"/>
      <c r="BJ577" s="1325"/>
      <c r="BK577" s="1325"/>
      <c r="BL577" s="1325"/>
    </row>
    <row r="578" spans="8:64" ht="16.899999999999999" customHeight="1" x14ac:dyDescent="0.2">
      <c r="H578" s="2284" t="s">
        <v>48</v>
      </c>
      <c r="I578" s="2284"/>
      <c r="J578" s="2284"/>
      <c r="K578" s="2284"/>
      <c r="L578" s="2284"/>
      <c r="M578" s="2284"/>
      <c r="N578" s="2284"/>
      <c r="O578" s="2284"/>
      <c r="P578" s="2284"/>
      <c r="Q578" s="2284"/>
      <c r="R578" s="2284"/>
      <c r="S578" s="2284"/>
      <c r="T578" s="2284"/>
      <c r="U578" s="2284"/>
      <c r="V578" s="2284"/>
      <c r="W578" s="2284"/>
      <c r="X578" s="2284"/>
      <c r="Y578" s="2284"/>
      <c r="Z578" s="2284"/>
      <c r="AA578" s="2284"/>
      <c r="AB578" s="2284"/>
      <c r="AC578" s="2284"/>
      <c r="AD578" s="2284"/>
      <c r="AE578" s="2284"/>
      <c r="AF578" s="2284"/>
      <c r="AG578" s="2284"/>
      <c r="AH578" s="2284"/>
      <c r="AI578" s="2284"/>
      <c r="AJ578" s="2284"/>
      <c r="AK578" s="2284"/>
      <c r="AL578" s="2284"/>
      <c r="AM578" s="2284"/>
      <c r="AN578" s="2284" t="s">
        <v>548</v>
      </c>
      <c r="AO578" s="2284"/>
      <c r="AP578" s="2284"/>
      <c r="AQ578" s="2284"/>
      <c r="AR578" s="2284"/>
      <c r="AS578" s="2284"/>
      <c r="AT578" s="2284"/>
      <c r="AU578" s="2284"/>
      <c r="AV578" s="2284"/>
      <c r="AW578" s="2284"/>
      <c r="AX578" s="2284"/>
      <c r="AY578" s="2284"/>
      <c r="AZ578" s="2284"/>
      <c r="BA578" s="2284"/>
      <c r="BB578" s="2284"/>
      <c r="BC578" s="2284" t="s">
        <v>547</v>
      </c>
      <c r="BD578" s="2284"/>
      <c r="BE578" s="2284"/>
      <c r="BF578" s="2284"/>
      <c r="BG578" s="2284"/>
      <c r="BH578" s="2284"/>
      <c r="BI578" s="2284"/>
      <c r="BJ578" s="2284"/>
      <c r="BK578" s="2284"/>
      <c r="BL578" s="2284"/>
    </row>
    <row r="579" spans="8:64" ht="17.649999999999999" customHeight="1" x14ac:dyDescent="0.2">
      <c r="H579" s="2280" t="s">
        <v>1912</v>
      </c>
      <c r="I579" s="2280"/>
      <c r="J579" s="2280"/>
      <c r="K579" s="2280"/>
      <c r="L579" s="2280"/>
      <c r="M579" s="2280"/>
      <c r="N579" s="2280"/>
      <c r="O579" s="2280"/>
      <c r="P579" s="2280"/>
      <c r="Q579" s="2280"/>
      <c r="R579" s="2280"/>
      <c r="S579" s="2280"/>
      <c r="T579" s="2280"/>
      <c r="U579" s="2280"/>
      <c r="V579" s="2280"/>
      <c r="W579" s="2280"/>
      <c r="X579" s="2280"/>
      <c r="Y579" s="2280"/>
      <c r="Z579" s="2280"/>
      <c r="AA579" s="2280"/>
      <c r="AB579" s="2280"/>
      <c r="AC579" s="2280"/>
      <c r="AD579" s="2280"/>
      <c r="AE579" s="2280"/>
      <c r="AF579" s="2280"/>
      <c r="AG579" s="2280"/>
      <c r="AH579" s="2280"/>
      <c r="AI579" s="2280"/>
      <c r="AJ579" s="2280"/>
      <c r="AK579" s="2280"/>
      <c r="AL579" s="2280"/>
      <c r="AM579" s="2280"/>
      <c r="AN579" s="2281">
        <v>0</v>
      </c>
      <c r="AO579" s="2281"/>
      <c r="AP579" s="2281"/>
      <c r="AQ579" s="2281"/>
      <c r="AR579" s="2281"/>
      <c r="AS579" s="2281"/>
      <c r="AT579" s="2281"/>
      <c r="AU579" s="2281"/>
      <c r="AV579" s="2281"/>
      <c r="AW579" s="2281"/>
      <c r="AX579" s="2281"/>
      <c r="AY579" s="2281"/>
      <c r="AZ579" s="2281"/>
      <c r="BA579" s="2281"/>
      <c r="BB579" s="2281"/>
      <c r="BC579" s="2281">
        <v>0</v>
      </c>
      <c r="BD579" s="2281"/>
      <c r="BE579" s="2281"/>
      <c r="BF579" s="2281"/>
      <c r="BG579" s="2281"/>
      <c r="BH579" s="2281"/>
      <c r="BI579" s="2281"/>
      <c r="BJ579" s="2281"/>
      <c r="BK579" s="2281"/>
      <c r="BL579" s="2281"/>
    </row>
    <row r="580" spans="8:64" ht="16.899999999999999" customHeight="1" x14ac:dyDescent="0.2">
      <c r="H580" s="2282" t="s">
        <v>1913</v>
      </c>
      <c r="I580" s="2282"/>
      <c r="J580" s="2282"/>
      <c r="K580" s="2282"/>
      <c r="L580" s="2282"/>
      <c r="M580" s="2282"/>
      <c r="N580" s="2282"/>
      <c r="O580" s="2282"/>
      <c r="P580" s="2282"/>
      <c r="Q580" s="2282"/>
      <c r="R580" s="2282"/>
      <c r="S580" s="2282"/>
      <c r="T580" s="2282"/>
      <c r="U580" s="2282"/>
      <c r="V580" s="2282"/>
      <c r="W580" s="2282"/>
      <c r="X580" s="2282"/>
      <c r="Y580" s="2282"/>
      <c r="Z580" s="2282"/>
      <c r="AA580" s="2282"/>
      <c r="AB580" s="2282"/>
      <c r="AC580" s="2282"/>
      <c r="AD580" s="2282"/>
      <c r="AE580" s="2282"/>
      <c r="AF580" s="2282"/>
      <c r="AG580" s="2282"/>
      <c r="AH580" s="2282"/>
      <c r="AI580" s="2282"/>
      <c r="AJ580" s="2282"/>
      <c r="AK580" s="2282"/>
      <c r="AL580" s="2282"/>
      <c r="AM580" s="2282"/>
      <c r="AN580" s="2283"/>
      <c r="AO580" s="2283"/>
      <c r="AP580" s="2283"/>
      <c r="AQ580" s="2283"/>
      <c r="AR580" s="2283"/>
      <c r="AS580" s="2283"/>
      <c r="AT580" s="2283"/>
      <c r="AU580" s="2283"/>
      <c r="AV580" s="2283"/>
      <c r="AW580" s="2283"/>
      <c r="AX580" s="2283"/>
      <c r="AY580" s="2283"/>
      <c r="AZ580" s="2283"/>
      <c r="BA580" s="2283"/>
      <c r="BB580" s="2283"/>
      <c r="BC580" s="2283"/>
      <c r="BD580" s="2283"/>
      <c r="BE580" s="2283"/>
      <c r="BF580" s="2283"/>
      <c r="BG580" s="2283"/>
      <c r="BH580" s="2283"/>
      <c r="BI580" s="2283"/>
      <c r="BJ580" s="2283"/>
      <c r="BK580" s="2283"/>
      <c r="BL580" s="2283"/>
    </row>
    <row r="581" spans="8:64" ht="17.649999999999999" customHeight="1" x14ac:dyDescent="0.2">
      <c r="H581" s="2289" t="s">
        <v>513</v>
      </c>
      <c r="I581" s="2289"/>
      <c r="J581" s="2289"/>
      <c r="K581" s="2289"/>
      <c r="L581" s="2289"/>
      <c r="M581" s="2289"/>
      <c r="N581" s="2289"/>
      <c r="O581" s="2289"/>
      <c r="P581" s="2289"/>
      <c r="Q581" s="2289"/>
      <c r="R581" s="2289"/>
      <c r="S581" s="2289"/>
      <c r="T581" s="2289"/>
      <c r="U581" s="2289"/>
      <c r="V581" s="2289"/>
      <c r="W581" s="2289"/>
      <c r="X581" s="2289"/>
      <c r="Y581" s="2289"/>
      <c r="Z581" s="2289"/>
      <c r="AA581" s="2289"/>
      <c r="AB581" s="2289"/>
      <c r="AC581" s="2289"/>
      <c r="AD581" s="2289"/>
      <c r="AE581" s="2289"/>
      <c r="AF581" s="2289"/>
      <c r="AG581" s="2289"/>
      <c r="AH581" s="2289"/>
      <c r="AI581" s="2289"/>
      <c r="AJ581" s="2289"/>
      <c r="AK581" s="2289"/>
      <c r="AL581" s="2289"/>
      <c r="AM581" s="2289"/>
      <c r="AN581" s="2287">
        <f>SUM(AN579:BB580)</f>
        <v>0</v>
      </c>
      <c r="AO581" s="2287"/>
      <c r="AP581" s="2287"/>
      <c r="AQ581" s="2287"/>
      <c r="AR581" s="2287"/>
      <c r="AS581" s="2287"/>
      <c r="AT581" s="2287"/>
      <c r="AU581" s="2287"/>
      <c r="AV581" s="2287"/>
      <c r="AW581" s="2287"/>
      <c r="AX581" s="2287"/>
      <c r="AY581" s="2287"/>
      <c r="AZ581" s="2287"/>
      <c r="BA581" s="2287"/>
      <c r="BB581" s="2287"/>
      <c r="BC581" s="2287">
        <f>SUM(BC579:BL580)</f>
        <v>0</v>
      </c>
      <c r="BD581" s="2287"/>
      <c r="BE581" s="2287"/>
      <c r="BF581" s="2287"/>
      <c r="BG581" s="2287"/>
      <c r="BH581" s="2287"/>
      <c r="BI581" s="2287"/>
      <c r="BJ581" s="2287"/>
      <c r="BK581" s="2287"/>
      <c r="BL581" s="2287"/>
    </row>
    <row r="582" spans="8:64" ht="17.649999999999999" customHeight="1" x14ac:dyDescent="0.2">
      <c r="H582" s="2305" t="s">
        <v>1914</v>
      </c>
      <c r="I582" s="2305"/>
      <c r="J582" s="2305"/>
      <c r="K582" s="2305"/>
      <c r="L582" s="2305"/>
      <c r="M582" s="2305"/>
      <c r="N582" s="2305"/>
      <c r="O582" s="2305"/>
      <c r="P582" s="2305"/>
      <c r="Q582" s="2305"/>
      <c r="R582" s="2305"/>
      <c r="S582" s="2305"/>
      <c r="T582" s="2305"/>
      <c r="U582" s="2305"/>
      <c r="V582" s="2305"/>
      <c r="W582" s="2305"/>
      <c r="X582" s="2305"/>
      <c r="Y582" s="2305"/>
      <c r="Z582" s="2305"/>
      <c r="AA582" s="2305"/>
      <c r="AB582" s="2305"/>
      <c r="AC582" s="2305"/>
      <c r="AD582" s="2305"/>
      <c r="AE582" s="2305"/>
      <c r="AF582" s="2305"/>
      <c r="AG582" s="2305"/>
      <c r="AH582" s="2305"/>
      <c r="AI582" s="2305"/>
      <c r="AJ582" s="2305"/>
      <c r="AK582" s="2305"/>
      <c r="AL582" s="2305"/>
      <c r="AM582" s="2305"/>
      <c r="AN582" s="2305"/>
      <c r="AO582" s="2305"/>
      <c r="AP582" s="2305"/>
      <c r="AQ582" s="2305"/>
      <c r="AR582" s="2305"/>
      <c r="AS582" s="2305"/>
      <c r="AT582" s="2305"/>
      <c r="AU582" s="2305"/>
      <c r="AV582" s="2305"/>
      <c r="AW582" s="2305"/>
      <c r="AX582" s="2305"/>
      <c r="AY582" s="2305"/>
      <c r="AZ582" s="2305"/>
      <c r="BA582" s="2305"/>
      <c r="BB582" s="2305"/>
      <c r="BC582" s="2305"/>
      <c r="BD582" s="2305"/>
      <c r="BE582" s="2305"/>
      <c r="BF582" s="2305"/>
      <c r="BG582" s="2305"/>
      <c r="BH582" s="2305"/>
      <c r="BI582" s="2305"/>
      <c r="BJ582" s="2305"/>
      <c r="BK582" s="2305"/>
      <c r="BL582" s="2305"/>
    </row>
    <row r="583" spans="8:64" ht="2.85" customHeight="1" x14ac:dyDescent="0.2">
      <c r="H583" s="1325"/>
      <c r="I583" s="1325"/>
      <c r="J583" s="1325"/>
      <c r="K583" s="1325"/>
      <c r="L583" s="1325"/>
      <c r="M583" s="1325"/>
      <c r="N583" s="1325"/>
      <c r="O583" s="1325"/>
      <c r="P583" s="1325"/>
      <c r="Q583" s="1325"/>
      <c r="R583" s="1325"/>
      <c r="S583" s="1325"/>
      <c r="T583" s="1325"/>
      <c r="U583" s="1325"/>
      <c r="V583" s="1325"/>
      <c r="W583" s="1325"/>
      <c r="X583" s="1325"/>
      <c r="Y583" s="1325"/>
      <c r="Z583" s="1325"/>
      <c r="AA583" s="1325"/>
      <c r="AB583" s="1325"/>
      <c r="AC583" s="1325"/>
      <c r="AD583" s="1325"/>
      <c r="AE583" s="1325"/>
      <c r="AF583" s="1325"/>
      <c r="AG583" s="1325"/>
      <c r="AH583" s="1325"/>
      <c r="AI583" s="1325"/>
      <c r="AJ583" s="1325"/>
      <c r="AK583" s="1325"/>
      <c r="AL583" s="1325"/>
      <c r="AM583" s="1325"/>
      <c r="AN583" s="1325"/>
      <c r="AO583" s="1325"/>
      <c r="AP583" s="1325"/>
      <c r="AQ583" s="1325"/>
      <c r="AR583" s="1325"/>
      <c r="AS583" s="1325"/>
      <c r="AT583" s="1325"/>
      <c r="AU583" s="1325"/>
      <c r="AV583" s="1325"/>
      <c r="AW583" s="1325"/>
      <c r="AX583" s="1325"/>
      <c r="AY583" s="1325"/>
      <c r="AZ583" s="1325"/>
      <c r="BA583" s="1325"/>
      <c r="BB583" s="1325"/>
      <c r="BC583" s="1325"/>
      <c r="BD583" s="1325"/>
      <c r="BE583" s="1325"/>
      <c r="BF583" s="1325"/>
      <c r="BG583" s="1325"/>
      <c r="BH583" s="1325"/>
      <c r="BI583" s="1325"/>
      <c r="BJ583" s="1325"/>
      <c r="BK583" s="1325"/>
      <c r="BL583" s="1325"/>
    </row>
    <row r="584" spans="8:64" ht="16.899999999999999" customHeight="1" x14ac:dyDescent="0.2">
      <c r="H584" s="2284" t="s">
        <v>48</v>
      </c>
      <c r="I584" s="2284"/>
      <c r="J584" s="2284"/>
      <c r="K584" s="2284"/>
      <c r="L584" s="2284"/>
      <c r="M584" s="2284"/>
      <c r="N584" s="2284"/>
      <c r="O584" s="2284"/>
      <c r="P584" s="2284"/>
      <c r="Q584" s="2284"/>
      <c r="R584" s="2284"/>
      <c r="S584" s="2284"/>
      <c r="T584" s="2284"/>
      <c r="U584" s="2284"/>
      <c r="V584" s="2284"/>
      <c r="W584" s="2284"/>
      <c r="X584" s="2284"/>
      <c r="Y584" s="2284"/>
      <c r="Z584" s="2284"/>
      <c r="AA584" s="2284"/>
      <c r="AB584" s="2284"/>
      <c r="AC584" s="2284"/>
      <c r="AD584" s="2284"/>
      <c r="AE584" s="2284"/>
      <c r="AF584" s="2284"/>
      <c r="AG584" s="2284"/>
      <c r="AH584" s="2284"/>
      <c r="AI584" s="2284"/>
      <c r="AJ584" s="2284"/>
      <c r="AK584" s="2284"/>
      <c r="AL584" s="2284"/>
      <c r="AM584" s="2284"/>
      <c r="AN584" s="2284" t="s">
        <v>41</v>
      </c>
      <c r="AO584" s="2284"/>
      <c r="AP584" s="2284"/>
      <c r="AQ584" s="2284"/>
      <c r="AR584" s="2284"/>
      <c r="AS584" s="2284"/>
      <c r="AT584" s="2284"/>
      <c r="AU584" s="2284"/>
      <c r="AV584" s="2284"/>
      <c r="AW584" s="2284"/>
      <c r="AX584" s="2284"/>
      <c r="AY584" s="2284"/>
      <c r="AZ584" s="2284"/>
      <c r="BA584" s="2284"/>
      <c r="BB584" s="2284"/>
      <c r="BC584" s="2284" t="s">
        <v>42</v>
      </c>
      <c r="BD584" s="2284"/>
      <c r="BE584" s="2284"/>
      <c r="BF584" s="2284"/>
      <c r="BG584" s="2284"/>
      <c r="BH584" s="2284"/>
      <c r="BI584" s="2284"/>
      <c r="BJ584" s="2284"/>
      <c r="BK584" s="2284"/>
      <c r="BL584" s="2284"/>
    </row>
    <row r="585" spans="8:64" ht="17.649999999999999" customHeight="1" x14ac:dyDescent="0.2">
      <c r="H585" s="2280" t="s">
        <v>1915</v>
      </c>
      <c r="I585" s="2280"/>
      <c r="J585" s="2280"/>
      <c r="K585" s="2280"/>
      <c r="L585" s="2280"/>
      <c r="M585" s="2280"/>
      <c r="N585" s="2280"/>
      <c r="O585" s="2280"/>
      <c r="P585" s="2280"/>
      <c r="Q585" s="2280"/>
      <c r="R585" s="2280"/>
      <c r="S585" s="2280"/>
      <c r="T585" s="2280"/>
      <c r="U585" s="2280"/>
      <c r="V585" s="2280"/>
      <c r="W585" s="2280"/>
      <c r="X585" s="2280"/>
      <c r="Y585" s="2280"/>
      <c r="Z585" s="2280"/>
      <c r="AA585" s="2280"/>
      <c r="AB585" s="2280"/>
      <c r="AC585" s="2280"/>
      <c r="AD585" s="2280"/>
      <c r="AE585" s="2280"/>
      <c r="AF585" s="2280"/>
      <c r="AG585" s="2280"/>
      <c r="AH585" s="2280"/>
      <c r="AI585" s="2280"/>
      <c r="AJ585" s="2280"/>
      <c r="AK585" s="2280"/>
      <c r="AL585" s="2280"/>
      <c r="AM585" s="2280"/>
      <c r="AN585" s="2281">
        <v>0</v>
      </c>
      <c r="AO585" s="2281"/>
      <c r="AP585" s="2281"/>
      <c r="AQ585" s="2281"/>
      <c r="AR585" s="2281"/>
      <c r="AS585" s="2281"/>
      <c r="AT585" s="2281"/>
      <c r="AU585" s="2281"/>
      <c r="AV585" s="2281"/>
      <c r="AW585" s="2281"/>
      <c r="AX585" s="2281"/>
      <c r="AY585" s="2281"/>
      <c r="AZ585" s="2281"/>
      <c r="BA585" s="2281"/>
      <c r="BB585" s="2281"/>
      <c r="BC585" s="2281">
        <v>0</v>
      </c>
      <c r="BD585" s="2281"/>
      <c r="BE585" s="2281"/>
      <c r="BF585" s="2281"/>
      <c r="BG585" s="2281"/>
      <c r="BH585" s="2281"/>
      <c r="BI585" s="2281"/>
      <c r="BJ585" s="2281"/>
      <c r="BK585" s="2281"/>
      <c r="BL585" s="2281"/>
    </row>
    <row r="586" spans="8:64" ht="17.649999999999999" customHeight="1" x14ac:dyDescent="0.2">
      <c r="H586" s="2280" t="s">
        <v>1916</v>
      </c>
      <c r="I586" s="2280"/>
      <c r="J586" s="2280"/>
      <c r="K586" s="2280"/>
      <c r="L586" s="2280"/>
      <c r="M586" s="2280"/>
      <c r="N586" s="2280"/>
      <c r="O586" s="2280"/>
      <c r="P586" s="2280"/>
      <c r="Q586" s="2280"/>
      <c r="R586" s="2280"/>
      <c r="S586" s="2280"/>
      <c r="T586" s="2280"/>
      <c r="U586" s="2280"/>
      <c r="V586" s="2280"/>
      <c r="W586" s="2280"/>
      <c r="X586" s="2280"/>
      <c r="Y586" s="2280"/>
      <c r="Z586" s="2280"/>
      <c r="AA586" s="2280"/>
      <c r="AB586" s="2280"/>
      <c r="AC586" s="2280"/>
      <c r="AD586" s="2280"/>
      <c r="AE586" s="2280"/>
      <c r="AF586" s="2280"/>
      <c r="AG586" s="2280"/>
      <c r="AH586" s="2280"/>
      <c r="AI586" s="2280"/>
      <c r="AJ586" s="2280"/>
      <c r="AK586" s="2280"/>
      <c r="AL586" s="2280"/>
      <c r="AM586" s="2280"/>
      <c r="AN586" s="2281">
        <v>0</v>
      </c>
      <c r="AO586" s="2281"/>
      <c r="AP586" s="2281"/>
      <c r="AQ586" s="2281"/>
      <c r="AR586" s="2281"/>
      <c r="AS586" s="2281"/>
      <c r="AT586" s="2281"/>
      <c r="AU586" s="2281"/>
      <c r="AV586" s="2281"/>
      <c r="AW586" s="2281"/>
      <c r="AX586" s="2281"/>
      <c r="AY586" s="2281"/>
      <c r="AZ586" s="2281"/>
      <c r="BA586" s="2281"/>
      <c r="BB586" s="2281"/>
      <c r="BC586" s="2281">
        <v>0</v>
      </c>
      <c r="BD586" s="2281"/>
      <c r="BE586" s="2281"/>
      <c r="BF586" s="2281"/>
      <c r="BG586" s="2281"/>
      <c r="BH586" s="2281"/>
      <c r="BI586" s="2281"/>
      <c r="BJ586" s="2281"/>
      <c r="BK586" s="2281"/>
      <c r="BL586" s="2281"/>
    </row>
    <row r="587" spans="8:64" ht="16.899999999999999" customHeight="1" x14ac:dyDescent="0.2">
      <c r="H587" s="2280" t="s">
        <v>1917</v>
      </c>
      <c r="I587" s="2280"/>
      <c r="J587" s="2280"/>
      <c r="K587" s="2280"/>
      <c r="L587" s="2280"/>
      <c r="M587" s="2280"/>
      <c r="N587" s="2280"/>
      <c r="O587" s="2280"/>
      <c r="P587" s="2280"/>
      <c r="Q587" s="2280"/>
      <c r="R587" s="2280"/>
      <c r="S587" s="2280"/>
      <c r="T587" s="2280"/>
      <c r="U587" s="2280"/>
      <c r="V587" s="2280"/>
      <c r="W587" s="2280"/>
      <c r="X587" s="2280"/>
      <c r="Y587" s="2280"/>
      <c r="Z587" s="2280"/>
      <c r="AA587" s="2280"/>
      <c r="AB587" s="2280"/>
      <c r="AC587" s="2280"/>
      <c r="AD587" s="2280"/>
      <c r="AE587" s="2280"/>
      <c r="AF587" s="2280"/>
      <c r="AG587" s="2280"/>
      <c r="AH587" s="2280"/>
      <c r="AI587" s="2280"/>
      <c r="AJ587" s="2280"/>
      <c r="AK587" s="2280"/>
      <c r="AL587" s="2280"/>
      <c r="AM587" s="2280"/>
      <c r="AN587" s="2281">
        <v>0</v>
      </c>
      <c r="AO587" s="2281"/>
      <c r="AP587" s="2281"/>
      <c r="AQ587" s="2281"/>
      <c r="AR587" s="2281"/>
      <c r="AS587" s="2281"/>
      <c r="AT587" s="2281"/>
      <c r="AU587" s="2281"/>
      <c r="AV587" s="2281"/>
      <c r="AW587" s="2281"/>
      <c r="AX587" s="2281"/>
      <c r="AY587" s="2281"/>
      <c r="AZ587" s="2281"/>
      <c r="BA587" s="2281"/>
      <c r="BB587" s="2281"/>
      <c r="BC587" s="2281">
        <v>0</v>
      </c>
      <c r="BD587" s="2281"/>
      <c r="BE587" s="2281"/>
      <c r="BF587" s="2281"/>
      <c r="BG587" s="2281"/>
      <c r="BH587" s="2281"/>
      <c r="BI587" s="2281"/>
      <c r="BJ587" s="2281"/>
      <c r="BK587" s="2281"/>
      <c r="BL587" s="2281"/>
    </row>
    <row r="588" spans="8:64" ht="17.649999999999999" customHeight="1" x14ac:dyDescent="0.2">
      <c r="H588" s="2280" t="s">
        <v>1918</v>
      </c>
      <c r="I588" s="2280"/>
      <c r="J588" s="2280"/>
      <c r="K588" s="2280"/>
      <c r="L588" s="2280"/>
      <c r="M588" s="2280"/>
      <c r="N588" s="2280"/>
      <c r="O588" s="2280"/>
      <c r="P588" s="2280"/>
      <c r="Q588" s="2280"/>
      <c r="R588" s="2280"/>
      <c r="S588" s="2280"/>
      <c r="T588" s="2280"/>
      <c r="U588" s="2280"/>
      <c r="V588" s="2280"/>
      <c r="W588" s="2280"/>
      <c r="X588" s="2280"/>
      <c r="Y588" s="2280"/>
      <c r="Z588" s="2280"/>
      <c r="AA588" s="2280"/>
      <c r="AB588" s="2280"/>
      <c r="AC588" s="2280"/>
      <c r="AD588" s="2280"/>
      <c r="AE588" s="2280"/>
      <c r="AF588" s="2280"/>
      <c r="AG588" s="2280"/>
      <c r="AH588" s="2280"/>
      <c r="AI588" s="2280"/>
      <c r="AJ588" s="2280"/>
      <c r="AK588" s="2280"/>
      <c r="AL588" s="2280"/>
      <c r="AM588" s="2280"/>
      <c r="AN588" s="2281">
        <v>0</v>
      </c>
      <c r="AO588" s="2281"/>
      <c r="AP588" s="2281"/>
      <c r="AQ588" s="2281"/>
      <c r="AR588" s="2281"/>
      <c r="AS588" s="2281"/>
      <c r="AT588" s="2281"/>
      <c r="AU588" s="2281"/>
      <c r="AV588" s="2281"/>
      <c r="AW588" s="2281"/>
      <c r="AX588" s="2281"/>
      <c r="AY588" s="2281"/>
      <c r="AZ588" s="2281"/>
      <c r="BA588" s="2281"/>
      <c r="BB588" s="2281"/>
      <c r="BC588" s="2281">
        <v>0</v>
      </c>
      <c r="BD588" s="2281"/>
      <c r="BE588" s="2281"/>
      <c r="BF588" s="2281"/>
      <c r="BG588" s="2281"/>
      <c r="BH588" s="2281"/>
      <c r="BI588" s="2281"/>
      <c r="BJ588" s="2281"/>
      <c r="BK588" s="2281"/>
      <c r="BL588" s="2281"/>
    </row>
    <row r="589" spans="8:64" ht="16.899999999999999" customHeight="1" x14ac:dyDescent="0.2">
      <c r="H589" s="2280" t="s">
        <v>1919</v>
      </c>
      <c r="I589" s="2280"/>
      <c r="J589" s="2280"/>
      <c r="K589" s="2280"/>
      <c r="L589" s="2280"/>
      <c r="M589" s="2280"/>
      <c r="N589" s="2280"/>
      <c r="O589" s="2280"/>
      <c r="P589" s="2280"/>
      <c r="Q589" s="2280"/>
      <c r="R589" s="2280"/>
      <c r="S589" s="2280"/>
      <c r="T589" s="2280"/>
      <c r="U589" s="2280"/>
      <c r="V589" s="2280"/>
      <c r="W589" s="2280"/>
      <c r="X589" s="2280"/>
      <c r="Y589" s="2280"/>
      <c r="Z589" s="2280"/>
      <c r="AA589" s="2280"/>
      <c r="AB589" s="2280"/>
      <c r="AC589" s="2280"/>
      <c r="AD589" s="2280"/>
      <c r="AE589" s="2280"/>
      <c r="AF589" s="2280"/>
      <c r="AG589" s="2280"/>
      <c r="AH589" s="2280"/>
      <c r="AI589" s="2280"/>
      <c r="AJ589" s="2280"/>
      <c r="AK589" s="2280"/>
      <c r="AL589" s="2280"/>
      <c r="AM589" s="2280"/>
      <c r="AN589" s="2281">
        <v>0</v>
      </c>
      <c r="AO589" s="2281"/>
      <c r="AP589" s="2281"/>
      <c r="AQ589" s="2281"/>
      <c r="AR589" s="2281"/>
      <c r="AS589" s="2281"/>
      <c r="AT589" s="2281"/>
      <c r="AU589" s="2281"/>
      <c r="AV589" s="2281"/>
      <c r="AW589" s="2281"/>
      <c r="AX589" s="2281"/>
      <c r="AY589" s="2281"/>
      <c r="AZ589" s="2281"/>
      <c r="BA589" s="2281"/>
      <c r="BB589" s="2281"/>
      <c r="BC589" s="2281">
        <v>0</v>
      </c>
      <c r="BD589" s="2281"/>
      <c r="BE589" s="2281"/>
      <c r="BF589" s="2281"/>
      <c r="BG589" s="2281"/>
      <c r="BH589" s="2281"/>
      <c r="BI589" s="2281"/>
      <c r="BJ589" s="2281"/>
      <c r="BK589" s="2281"/>
      <c r="BL589" s="2281"/>
    </row>
    <row r="590" spans="8:64" ht="17.649999999999999" customHeight="1" x14ac:dyDescent="0.2">
      <c r="H590" s="2282" t="s">
        <v>1920</v>
      </c>
      <c r="I590" s="2282"/>
      <c r="J590" s="2282"/>
      <c r="K590" s="2282"/>
      <c r="L590" s="2282"/>
      <c r="M590" s="2282"/>
      <c r="N590" s="2282"/>
      <c r="O590" s="2282"/>
      <c r="P590" s="2282"/>
      <c r="Q590" s="2282"/>
      <c r="R590" s="2282"/>
      <c r="S590" s="2282"/>
      <c r="T590" s="2282"/>
      <c r="U590" s="2282"/>
      <c r="V590" s="2282"/>
      <c r="W590" s="2282"/>
      <c r="X590" s="2282"/>
      <c r="Y590" s="2282"/>
      <c r="Z590" s="2282"/>
      <c r="AA590" s="2282"/>
      <c r="AB590" s="2282"/>
      <c r="AC590" s="2282"/>
      <c r="AD590" s="2282"/>
      <c r="AE590" s="2282"/>
      <c r="AF590" s="2282"/>
      <c r="AG590" s="2282"/>
      <c r="AH590" s="2282"/>
      <c r="AI590" s="2282"/>
      <c r="AJ590" s="2282"/>
      <c r="AK590" s="2282"/>
      <c r="AL590" s="2282"/>
      <c r="AM590" s="2282"/>
      <c r="AN590" s="2283">
        <v>0</v>
      </c>
      <c r="AO590" s="2283"/>
      <c r="AP590" s="2283"/>
      <c r="AQ590" s="2283"/>
      <c r="AR590" s="2283"/>
      <c r="AS590" s="2283"/>
      <c r="AT590" s="2283"/>
      <c r="AU590" s="2283"/>
      <c r="AV590" s="2283"/>
      <c r="AW590" s="2283"/>
      <c r="AX590" s="2283"/>
      <c r="AY590" s="2283"/>
      <c r="AZ590" s="2283"/>
      <c r="BA590" s="2283"/>
      <c r="BB590" s="2283"/>
      <c r="BC590" s="2283">
        <v>0</v>
      </c>
      <c r="BD590" s="2283"/>
      <c r="BE590" s="2283"/>
      <c r="BF590" s="2283"/>
      <c r="BG590" s="2283"/>
      <c r="BH590" s="2283"/>
      <c r="BI590" s="2283"/>
      <c r="BJ590" s="2283"/>
      <c r="BK590" s="2283"/>
      <c r="BL590" s="2283"/>
    </row>
    <row r="591" spans="8:64" ht="8.85" customHeight="1" x14ac:dyDescent="0.2">
      <c r="H591" s="1326"/>
      <c r="I591" s="1326"/>
      <c r="J591" s="1326"/>
      <c r="K591" s="1326"/>
      <c r="L591" s="1326"/>
      <c r="M591" s="1326"/>
      <c r="N591" s="1326"/>
      <c r="O591" s="1326"/>
      <c r="P591" s="1326"/>
      <c r="Q591" s="1326"/>
      <c r="R591" s="1326"/>
      <c r="S591" s="1326"/>
      <c r="T591" s="1326"/>
      <c r="U591" s="1326"/>
      <c r="V591" s="1326"/>
      <c r="W591" s="1326"/>
      <c r="X591" s="1326"/>
      <c r="Y591" s="1326"/>
      <c r="Z591" s="1326"/>
      <c r="AA591" s="1326"/>
      <c r="AB591" s="1326"/>
      <c r="AC591" s="1326"/>
      <c r="AD591" s="1326"/>
      <c r="AE591" s="1326"/>
      <c r="AF591" s="1326"/>
      <c r="AG591" s="1326"/>
      <c r="AH591" s="1326"/>
      <c r="AI591" s="1326"/>
      <c r="AJ591" s="1326"/>
      <c r="AK591" s="1326"/>
      <c r="AL591" s="1326"/>
      <c r="AM591" s="1326"/>
      <c r="AN591" s="1326"/>
      <c r="AO591" s="1326"/>
      <c r="AP591" s="1326"/>
      <c r="AQ591" s="1326"/>
      <c r="AR591" s="1326"/>
      <c r="AS591" s="1326"/>
      <c r="AT591" s="1326"/>
      <c r="AU591" s="1326"/>
      <c r="AV591" s="1326"/>
      <c r="AW591" s="1326"/>
      <c r="AX591" s="1326"/>
      <c r="AY591" s="1326"/>
      <c r="AZ591" s="1326"/>
      <c r="BA591" s="1326"/>
      <c r="BB591" s="1326"/>
      <c r="BC591" s="1326"/>
      <c r="BD591" s="1326"/>
      <c r="BE591" s="1326"/>
      <c r="BF591" s="1326"/>
      <c r="BG591" s="1326"/>
      <c r="BH591" s="1326"/>
      <c r="BI591" s="1326"/>
      <c r="BJ591" s="1326"/>
      <c r="BK591" s="1326"/>
      <c r="BL591" s="1326"/>
    </row>
    <row r="592" spans="8:64" ht="16.899999999999999" customHeight="1" x14ac:dyDescent="0.2">
      <c r="H592" s="2288" t="s">
        <v>1921</v>
      </c>
      <c r="I592" s="2288"/>
      <c r="J592" s="2288"/>
      <c r="K592" s="2288"/>
      <c r="L592" s="2288"/>
      <c r="M592" s="2288"/>
      <c r="N592" s="2288"/>
      <c r="O592" s="2288"/>
      <c r="P592" s="2288"/>
      <c r="Q592" s="2288"/>
      <c r="R592" s="2288"/>
      <c r="S592" s="2288"/>
      <c r="T592" s="2288"/>
      <c r="U592" s="2288"/>
      <c r="V592" s="2288"/>
      <c r="W592" s="2288"/>
      <c r="X592" s="2288"/>
      <c r="Y592" s="2288"/>
      <c r="Z592" s="2288"/>
      <c r="AA592" s="2288"/>
      <c r="AB592" s="2288"/>
      <c r="AC592" s="2288"/>
      <c r="AD592" s="2288"/>
      <c r="AE592" s="2288"/>
      <c r="AF592" s="2288"/>
      <c r="AG592" s="2288"/>
      <c r="AH592" s="2288"/>
      <c r="AI592" s="2288"/>
      <c r="AJ592" s="2288"/>
      <c r="AK592" s="2288"/>
      <c r="AL592" s="2288"/>
      <c r="AM592" s="2288"/>
      <c r="AN592" s="2288"/>
      <c r="AO592" s="2288"/>
      <c r="AP592" s="2288"/>
      <c r="AQ592" s="2288"/>
      <c r="AR592" s="2288"/>
      <c r="AS592" s="2288"/>
      <c r="AT592" s="2288"/>
      <c r="AU592" s="2288"/>
      <c r="AV592" s="2288"/>
      <c r="AW592" s="2288"/>
      <c r="AX592" s="2288"/>
      <c r="AY592" s="2288"/>
      <c r="AZ592" s="2288"/>
      <c r="BA592" s="2288"/>
      <c r="BB592" s="2288"/>
      <c r="BC592" s="2288"/>
      <c r="BD592" s="2288"/>
      <c r="BE592" s="2288"/>
      <c r="BF592" s="2288"/>
      <c r="BG592" s="2288"/>
      <c r="BH592" s="2288"/>
      <c r="BI592" s="2288"/>
      <c r="BJ592" s="2288"/>
      <c r="BK592" s="2288"/>
      <c r="BL592" s="2288"/>
    </row>
    <row r="593" spans="8:64" ht="2.85" customHeight="1" x14ac:dyDescent="0.2">
      <c r="H593" s="1325"/>
      <c r="I593" s="1325"/>
      <c r="J593" s="1325"/>
      <c r="K593" s="1325"/>
      <c r="L593" s="1325"/>
      <c r="M593" s="1325"/>
      <c r="N593" s="1325"/>
      <c r="O593" s="1325"/>
      <c r="P593" s="1325"/>
      <c r="Q593" s="1325"/>
      <c r="R593" s="1325"/>
      <c r="S593" s="1325"/>
      <c r="T593" s="1325"/>
      <c r="U593" s="1325"/>
      <c r="V593" s="1325"/>
      <c r="W593" s="1325"/>
      <c r="X593" s="1325"/>
      <c r="Y593" s="1325"/>
      <c r="Z593" s="1325"/>
      <c r="AA593" s="1325"/>
      <c r="AB593" s="1325"/>
      <c r="AC593" s="1325"/>
      <c r="AD593" s="1325"/>
      <c r="AE593" s="1325"/>
      <c r="AF593" s="1325"/>
      <c r="AG593" s="1325"/>
      <c r="AH593" s="1325"/>
      <c r="AI593" s="1325"/>
      <c r="AJ593" s="1325"/>
      <c r="AK593" s="1325"/>
      <c r="AL593" s="1325"/>
      <c r="AM593" s="1325"/>
      <c r="AN593" s="1325"/>
      <c r="AO593" s="1325"/>
      <c r="AP593" s="1325"/>
      <c r="AQ593" s="1325"/>
      <c r="AR593" s="1325"/>
      <c r="AS593" s="1325"/>
      <c r="AT593" s="1325"/>
      <c r="AU593" s="1325"/>
      <c r="AV593" s="1325"/>
      <c r="AW593" s="1325"/>
      <c r="AX593" s="1325"/>
      <c r="AY593" s="1325"/>
      <c r="AZ593" s="1325"/>
      <c r="BA593" s="1325"/>
      <c r="BB593" s="1325"/>
      <c r="BC593" s="1325"/>
      <c r="BD593" s="1325"/>
      <c r="BE593" s="1325"/>
      <c r="BF593" s="1325"/>
      <c r="BG593" s="1325"/>
      <c r="BH593" s="1325"/>
      <c r="BI593" s="1325"/>
      <c r="BJ593" s="1325"/>
      <c r="BK593" s="1325"/>
      <c r="BL593" s="1325"/>
    </row>
    <row r="594" spans="8:64" ht="17.649999999999999" customHeight="1" x14ac:dyDescent="0.2">
      <c r="H594" s="2284" t="s">
        <v>48</v>
      </c>
      <c r="I594" s="2284"/>
      <c r="J594" s="2284"/>
      <c r="K594" s="2284"/>
      <c r="L594" s="2284"/>
      <c r="M594" s="2284"/>
      <c r="N594" s="2284"/>
      <c r="O594" s="2284"/>
      <c r="P594" s="2284"/>
      <c r="Q594" s="2284"/>
      <c r="R594" s="2284"/>
      <c r="S594" s="2284"/>
      <c r="T594" s="2284"/>
      <c r="U594" s="2284"/>
      <c r="V594" s="2284"/>
      <c r="W594" s="2284"/>
      <c r="X594" s="2284"/>
      <c r="Y594" s="2284"/>
      <c r="Z594" s="2284"/>
      <c r="AA594" s="2284"/>
      <c r="AB594" s="2284"/>
      <c r="AC594" s="2284"/>
      <c r="AD594" s="2284"/>
      <c r="AE594" s="2284"/>
      <c r="AF594" s="2284"/>
      <c r="AG594" s="2284"/>
      <c r="AH594" s="2284"/>
      <c r="AI594" s="2284"/>
      <c r="AJ594" s="2284"/>
      <c r="AK594" s="2284"/>
      <c r="AL594" s="2284"/>
      <c r="AM594" s="2284"/>
      <c r="AN594" s="2284" t="s">
        <v>548</v>
      </c>
      <c r="AO594" s="2284"/>
      <c r="AP594" s="2284"/>
      <c r="AQ594" s="2284"/>
      <c r="AR594" s="2284"/>
      <c r="AS594" s="2284"/>
      <c r="AT594" s="2284"/>
      <c r="AU594" s="2284"/>
      <c r="AV594" s="2284"/>
      <c r="AW594" s="2284"/>
      <c r="AX594" s="2284"/>
      <c r="AY594" s="2284"/>
      <c r="AZ594" s="2284"/>
      <c r="BA594" s="2284"/>
      <c r="BB594" s="2284"/>
      <c r="BC594" s="2284" t="s">
        <v>547</v>
      </c>
      <c r="BD594" s="2284"/>
      <c r="BE594" s="2284"/>
      <c r="BF594" s="2284"/>
      <c r="BG594" s="2284"/>
      <c r="BH594" s="2284"/>
      <c r="BI594" s="2284"/>
      <c r="BJ594" s="2284"/>
      <c r="BK594" s="2284"/>
      <c r="BL594" s="2284"/>
    </row>
    <row r="595" spans="8:64" ht="17.649999999999999" customHeight="1" x14ac:dyDescent="0.2">
      <c r="H595" s="2280" t="s">
        <v>1922</v>
      </c>
      <c r="I595" s="2280"/>
      <c r="J595" s="2280"/>
      <c r="K595" s="2280"/>
      <c r="L595" s="2280"/>
      <c r="M595" s="2280"/>
      <c r="N595" s="2280"/>
      <c r="O595" s="2280"/>
      <c r="P595" s="2280"/>
      <c r="Q595" s="2280"/>
      <c r="R595" s="2280"/>
      <c r="S595" s="2280"/>
      <c r="T595" s="2280"/>
      <c r="U595" s="2280"/>
      <c r="V595" s="2280"/>
      <c r="W595" s="2280"/>
      <c r="X595" s="2280"/>
      <c r="Y595" s="2280"/>
      <c r="Z595" s="2280"/>
      <c r="AA595" s="2280"/>
      <c r="AB595" s="2280"/>
      <c r="AC595" s="2280"/>
      <c r="AD595" s="2280"/>
      <c r="AE595" s="2280"/>
      <c r="AF595" s="2280"/>
      <c r="AG595" s="2280"/>
      <c r="AH595" s="2280"/>
      <c r="AI595" s="2280"/>
      <c r="AJ595" s="2280"/>
      <c r="AK595" s="2280"/>
      <c r="AL595" s="2280"/>
      <c r="AM595" s="2280"/>
      <c r="AN595" s="2281">
        <v>0</v>
      </c>
      <c r="AO595" s="2281"/>
      <c r="AP595" s="2281"/>
      <c r="AQ595" s="2281"/>
      <c r="AR595" s="2281"/>
      <c r="AS595" s="2281"/>
      <c r="AT595" s="2281"/>
      <c r="AU595" s="2281"/>
      <c r="AV595" s="2281"/>
      <c r="AW595" s="2281"/>
      <c r="AX595" s="2281"/>
      <c r="AY595" s="2281"/>
      <c r="AZ595" s="2281"/>
      <c r="BA595" s="2281"/>
      <c r="BB595" s="2281"/>
      <c r="BC595" s="2281">
        <v>0</v>
      </c>
      <c r="BD595" s="2281"/>
      <c r="BE595" s="2281"/>
      <c r="BF595" s="2281"/>
      <c r="BG595" s="2281"/>
      <c r="BH595" s="2281"/>
      <c r="BI595" s="2281"/>
      <c r="BJ595" s="2281"/>
      <c r="BK595" s="2281"/>
      <c r="BL595" s="2281"/>
    </row>
    <row r="596" spans="8:64" ht="16.899999999999999" customHeight="1" x14ac:dyDescent="0.2">
      <c r="H596" s="2280" t="s">
        <v>1923</v>
      </c>
      <c r="I596" s="2280"/>
      <c r="J596" s="2280"/>
      <c r="K596" s="2280"/>
      <c r="L596" s="2280"/>
      <c r="M596" s="2280"/>
      <c r="N596" s="2280"/>
      <c r="O596" s="2280"/>
      <c r="P596" s="2280"/>
      <c r="Q596" s="2280"/>
      <c r="R596" s="2280"/>
      <c r="S596" s="2280"/>
      <c r="T596" s="2280"/>
      <c r="U596" s="2280"/>
      <c r="V596" s="2280"/>
      <c r="W596" s="2280"/>
      <c r="X596" s="2280"/>
      <c r="Y596" s="2280"/>
      <c r="Z596" s="2280"/>
      <c r="AA596" s="2280"/>
      <c r="AB596" s="2280"/>
      <c r="AC596" s="2280"/>
      <c r="AD596" s="2280"/>
      <c r="AE596" s="2280"/>
      <c r="AF596" s="2280"/>
      <c r="AG596" s="2280"/>
      <c r="AH596" s="2280"/>
      <c r="AI596" s="2280"/>
      <c r="AJ596" s="2280"/>
      <c r="AK596" s="2280"/>
      <c r="AL596" s="2280"/>
      <c r="AM596" s="2280"/>
      <c r="AN596" s="2281">
        <v>0</v>
      </c>
      <c r="AO596" s="2281"/>
      <c r="AP596" s="2281"/>
      <c r="AQ596" s="2281"/>
      <c r="AR596" s="2281"/>
      <c r="AS596" s="2281"/>
      <c r="AT596" s="2281"/>
      <c r="AU596" s="2281"/>
      <c r="AV596" s="2281"/>
      <c r="AW596" s="2281"/>
      <c r="AX596" s="2281"/>
      <c r="AY596" s="2281"/>
      <c r="AZ596" s="2281"/>
      <c r="BA596" s="2281"/>
      <c r="BB596" s="2281"/>
      <c r="BC596" s="2281">
        <v>0</v>
      </c>
      <c r="BD596" s="2281"/>
      <c r="BE596" s="2281"/>
      <c r="BF596" s="2281"/>
      <c r="BG596" s="2281"/>
      <c r="BH596" s="2281"/>
      <c r="BI596" s="2281"/>
      <c r="BJ596" s="2281"/>
      <c r="BK596" s="2281"/>
      <c r="BL596" s="2281"/>
    </row>
    <row r="597" spans="8:64" ht="17.649999999999999" customHeight="1" x14ac:dyDescent="0.2">
      <c r="H597" s="2280" t="s">
        <v>1924</v>
      </c>
      <c r="I597" s="2280"/>
      <c r="J597" s="2280"/>
      <c r="K597" s="2280"/>
      <c r="L597" s="2280"/>
      <c r="M597" s="2280"/>
      <c r="N597" s="2280"/>
      <c r="O597" s="2280"/>
      <c r="P597" s="2280"/>
      <c r="Q597" s="2280"/>
      <c r="R597" s="2280"/>
      <c r="S597" s="2280"/>
      <c r="T597" s="2280"/>
      <c r="U597" s="2280"/>
      <c r="V597" s="2280"/>
      <c r="W597" s="2280"/>
      <c r="X597" s="2280"/>
      <c r="Y597" s="2280"/>
      <c r="Z597" s="2280"/>
      <c r="AA597" s="2280"/>
      <c r="AB597" s="2280"/>
      <c r="AC597" s="2280"/>
      <c r="AD597" s="2280"/>
      <c r="AE597" s="2280"/>
      <c r="AF597" s="2280"/>
      <c r="AG597" s="2280"/>
      <c r="AH597" s="2280"/>
      <c r="AI597" s="2280"/>
      <c r="AJ597" s="2280"/>
      <c r="AK597" s="2280"/>
      <c r="AL597" s="2280"/>
      <c r="AM597" s="2280"/>
      <c r="AN597" s="2281">
        <v>0</v>
      </c>
      <c r="AO597" s="2281"/>
      <c r="AP597" s="2281"/>
      <c r="AQ597" s="2281"/>
      <c r="AR597" s="2281"/>
      <c r="AS597" s="2281"/>
      <c r="AT597" s="2281"/>
      <c r="AU597" s="2281"/>
      <c r="AV597" s="2281"/>
      <c r="AW597" s="2281"/>
      <c r="AX597" s="2281"/>
      <c r="AY597" s="2281"/>
      <c r="AZ597" s="2281"/>
      <c r="BA597" s="2281"/>
      <c r="BB597" s="2281"/>
      <c r="BC597" s="2281">
        <v>0</v>
      </c>
      <c r="BD597" s="2281"/>
      <c r="BE597" s="2281"/>
      <c r="BF597" s="2281"/>
      <c r="BG597" s="2281"/>
      <c r="BH597" s="2281"/>
      <c r="BI597" s="2281"/>
      <c r="BJ597" s="2281"/>
      <c r="BK597" s="2281"/>
      <c r="BL597" s="2281"/>
    </row>
    <row r="598" spans="8:64" ht="17.649999999999999" customHeight="1" x14ac:dyDescent="0.2">
      <c r="H598" s="2280" t="s">
        <v>1925</v>
      </c>
      <c r="I598" s="2280"/>
      <c r="J598" s="2280"/>
      <c r="K598" s="2280"/>
      <c r="L598" s="2280"/>
      <c r="M598" s="2280"/>
      <c r="N598" s="2280"/>
      <c r="O598" s="2280"/>
      <c r="P598" s="2280"/>
      <c r="Q598" s="2280"/>
      <c r="R598" s="2280"/>
      <c r="S598" s="2280"/>
      <c r="T598" s="2280"/>
      <c r="U598" s="2280"/>
      <c r="V598" s="2280"/>
      <c r="W598" s="2280"/>
      <c r="X598" s="2280"/>
      <c r="Y598" s="2280"/>
      <c r="Z598" s="2280"/>
      <c r="AA598" s="2280"/>
      <c r="AB598" s="2280"/>
      <c r="AC598" s="2280"/>
      <c r="AD598" s="2280"/>
      <c r="AE598" s="2280"/>
      <c r="AF598" s="2280"/>
      <c r="AG598" s="2280"/>
      <c r="AH598" s="2280"/>
      <c r="AI598" s="2280"/>
      <c r="AJ598" s="2280"/>
      <c r="AK598" s="2280"/>
      <c r="AL598" s="2280"/>
      <c r="AM598" s="2280"/>
      <c r="AN598" s="2281">
        <v>0</v>
      </c>
      <c r="AO598" s="2281"/>
      <c r="AP598" s="2281"/>
      <c r="AQ598" s="2281"/>
      <c r="AR598" s="2281"/>
      <c r="AS598" s="2281"/>
      <c r="AT598" s="2281"/>
      <c r="AU598" s="2281"/>
      <c r="AV598" s="2281"/>
      <c r="AW598" s="2281"/>
      <c r="AX598" s="2281"/>
      <c r="AY598" s="2281"/>
      <c r="AZ598" s="2281"/>
      <c r="BA598" s="2281"/>
      <c r="BB598" s="2281"/>
      <c r="BC598" s="2281">
        <v>0</v>
      </c>
      <c r="BD598" s="2281"/>
      <c r="BE598" s="2281"/>
      <c r="BF598" s="2281"/>
      <c r="BG598" s="2281"/>
      <c r="BH598" s="2281"/>
      <c r="BI598" s="2281"/>
      <c r="BJ598" s="2281"/>
      <c r="BK598" s="2281"/>
      <c r="BL598" s="2281"/>
    </row>
    <row r="599" spans="8:64" ht="16.899999999999999" customHeight="1" x14ac:dyDescent="0.2">
      <c r="H599" s="2280" t="s">
        <v>1926</v>
      </c>
      <c r="I599" s="2280"/>
      <c r="J599" s="2280"/>
      <c r="K599" s="2280"/>
      <c r="L599" s="2280"/>
      <c r="M599" s="2280"/>
      <c r="N599" s="2280"/>
      <c r="O599" s="2280"/>
      <c r="P599" s="2280"/>
      <c r="Q599" s="2280"/>
      <c r="R599" s="2280"/>
      <c r="S599" s="2280"/>
      <c r="T599" s="2280"/>
      <c r="U599" s="2280"/>
      <c r="V599" s="2280"/>
      <c r="W599" s="2280"/>
      <c r="X599" s="2280"/>
      <c r="Y599" s="2280"/>
      <c r="Z599" s="2280"/>
      <c r="AA599" s="2280"/>
      <c r="AB599" s="2280"/>
      <c r="AC599" s="2280"/>
      <c r="AD599" s="2280"/>
      <c r="AE599" s="2280"/>
      <c r="AF599" s="2280"/>
      <c r="AG599" s="2280"/>
      <c r="AH599" s="2280"/>
      <c r="AI599" s="2280"/>
      <c r="AJ599" s="2280"/>
      <c r="AK599" s="2280"/>
      <c r="AL599" s="2280"/>
      <c r="AM599" s="2280"/>
      <c r="AN599" s="2281">
        <v>0</v>
      </c>
      <c r="AO599" s="2281"/>
      <c r="AP599" s="2281"/>
      <c r="AQ599" s="2281"/>
      <c r="AR599" s="2281"/>
      <c r="AS599" s="2281"/>
      <c r="AT599" s="2281"/>
      <c r="AU599" s="2281"/>
      <c r="AV599" s="2281"/>
      <c r="AW599" s="2281"/>
      <c r="AX599" s="2281"/>
      <c r="AY599" s="2281"/>
      <c r="AZ599" s="2281"/>
      <c r="BA599" s="2281"/>
      <c r="BB599" s="2281"/>
      <c r="BC599" s="2281">
        <v>0</v>
      </c>
      <c r="BD599" s="2281"/>
      <c r="BE599" s="2281"/>
      <c r="BF599" s="2281"/>
      <c r="BG599" s="2281"/>
      <c r="BH599" s="2281"/>
      <c r="BI599" s="2281"/>
      <c r="BJ599" s="2281"/>
      <c r="BK599" s="2281"/>
      <c r="BL599" s="2281"/>
    </row>
    <row r="600" spans="8:64" ht="17.649999999999999" customHeight="1" x14ac:dyDescent="0.2">
      <c r="H600" s="2280" t="s">
        <v>1924</v>
      </c>
      <c r="I600" s="2280"/>
      <c r="J600" s="2280"/>
      <c r="K600" s="2280"/>
      <c r="L600" s="2280"/>
      <c r="M600" s="2280"/>
      <c r="N600" s="2280"/>
      <c r="O600" s="2280"/>
      <c r="P600" s="2280"/>
      <c r="Q600" s="2280"/>
      <c r="R600" s="2280"/>
      <c r="S600" s="2280"/>
      <c r="T600" s="2280"/>
      <c r="U600" s="2280"/>
      <c r="V600" s="2280"/>
      <c r="W600" s="2280"/>
      <c r="X600" s="2280"/>
      <c r="Y600" s="2280"/>
      <c r="Z600" s="2280"/>
      <c r="AA600" s="2280"/>
      <c r="AB600" s="2280"/>
      <c r="AC600" s="2280"/>
      <c r="AD600" s="2280"/>
      <c r="AE600" s="2280"/>
      <c r="AF600" s="2280"/>
      <c r="AG600" s="2280"/>
      <c r="AH600" s="2280"/>
      <c r="AI600" s="2280"/>
      <c r="AJ600" s="2280"/>
      <c r="AK600" s="2280"/>
      <c r="AL600" s="2280"/>
      <c r="AM600" s="2280"/>
      <c r="AN600" s="2281">
        <v>0</v>
      </c>
      <c r="AO600" s="2281"/>
      <c r="AP600" s="2281"/>
      <c r="AQ600" s="2281"/>
      <c r="AR600" s="2281"/>
      <c r="AS600" s="2281"/>
      <c r="AT600" s="2281"/>
      <c r="AU600" s="2281"/>
      <c r="AV600" s="2281"/>
      <c r="AW600" s="2281"/>
      <c r="AX600" s="2281"/>
      <c r="AY600" s="2281"/>
      <c r="AZ600" s="2281"/>
      <c r="BA600" s="2281"/>
      <c r="BB600" s="2281"/>
      <c r="BC600" s="2281">
        <v>0</v>
      </c>
      <c r="BD600" s="2281"/>
      <c r="BE600" s="2281"/>
      <c r="BF600" s="2281"/>
      <c r="BG600" s="2281"/>
      <c r="BH600" s="2281"/>
      <c r="BI600" s="2281"/>
      <c r="BJ600" s="2281"/>
      <c r="BK600" s="2281"/>
      <c r="BL600" s="2281"/>
    </row>
    <row r="601" spans="8:64" ht="16.899999999999999" customHeight="1" x14ac:dyDescent="0.2">
      <c r="H601" s="2280" t="s">
        <v>1925</v>
      </c>
      <c r="I601" s="2280"/>
      <c r="J601" s="2280"/>
      <c r="K601" s="2280"/>
      <c r="L601" s="2280"/>
      <c r="M601" s="2280"/>
      <c r="N601" s="2280"/>
      <c r="O601" s="2280"/>
      <c r="P601" s="2280"/>
      <c r="Q601" s="2280"/>
      <c r="R601" s="2280"/>
      <c r="S601" s="2280"/>
      <c r="T601" s="2280"/>
      <c r="U601" s="2280"/>
      <c r="V601" s="2280"/>
      <c r="W601" s="2280"/>
      <c r="X601" s="2280"/>
      <c r="Y601" s="2280"/>
      <c r="Z601" s="2280"/>
      <c r="AA601" s="2280"/>
      <c r="AB601" s="2280"/>
      <c r="AC601" s="2280"/>
      <c r="AD601" s="2280"/>
      <c r="AE601" s="2280"/>
      <c r="AF601" s="2280"/>
      <c r="AG601" s="2280"/>
      <c r="AH601" s="2280"/>
      <c r="AI601" s="2280"/>
      <c r="AJ601" s="2280"/>
      <c r="AK601" s="2280"/>
      <c r="AL601" s="2280"/>
      <c r="AM601" s="2280"/>
      <c r="AN601" s="2281">
        <v>0</v>
      </c>
      <c r="AO601" s="2281"/>
      <c r="AP601" s="2281"/>
      <c r="AQ601" s="2281"/>
      <c r="AR601" s="2281"/>
      <c r="AS601" s="2281"/>
      <c r="AT601" s="2281"/>
      <c r="AU601" s="2281"/>
      <c r="AV601" s="2281"/>
      <c r="AW601" s="2281"/>
      <c r="AX601" s="2281"/>
      <c r="AY601" s="2281"/>
      <c r="AZ601" s="2281"/>
      <c r="BA601" s="2281"/>
      <c r="BB601" s="2281"/>
      <c r="BC601" s="2281">
        <v>0</v>
      </c>
      <c r="BD601" s="2281"/>
      <c r="BE601" s="2281"/>
      <c r="BF601" s="2281"/>
      <c r="BG601" s="2281"/>
      <c r="BH601" s="2281"/>
      <c r="BI601" s="2281"/>
      <c r="BJ601" s="2281"/>
      <c r="BK601" s="2281"/>
      <c r="BL601" s="2281"/>
    </row>
    <row r="602" spans="8:64" ht="17.649999999999999" customHeight="1" x14ac:dyDescent="0.2">
      <c r="H602" s="2280" t="s">
        <v>1927</v>
      </c>
      <c r="I602" s="2280"/>
      <c r="J602" s="2280"/>
      <c r="K602" s="2280"/>
      <c r="L602" s="2280"/>
      <c r="M602" s="2280"/>
      <c r="N602" s="2280"/>
      <c r="O602" s="2280"/>
      <c r="P602" s="2280"/>
      <c r="Q602" s="2280"/>
      <c r="R602" s="2280"/>
      <c r="S602" s="2280"/>
      <c r="T602" s="2280"/>
      <c r="U602" s="2280"/>
      <c r="V602" s="2280"/>
      <c r="W602" s="2280"/>
      <c r="X602" s="2280"/>
      <c r="Y602" s="2280"/>
      <c r="Z602" s="2280"/>
      <c r="AA602" s="2280"/>
      <c r="AB602" s="2280"/>
      <c r="AC602" s="2280"/>
      <c r="AD602" s="2280"/>
      <c r="AE602" s="2280"/>
      <c r="AF602" s="2280"/>
      <c r="AG602" s="2280"/>
      <c r="AH602" s="2280"/>
      <c r="AI602" s="2280"/>
      <c r="AJ602" s="2280"/>
      <c r="AK602" s="2280"/>
      <c r="AL602" s="2280"/>
      <c r="AM602" s="2280"/>
      <c r="AN602" s="2281">
        <v>0</v>
      </c>
      <c r="AO602" s="2281"/>
      <c r="AP602" s="2281"/>
      <c r="AQ602" s="2281"/>
      <c r="AR602" s="2281"/>
      <c r="AS602" s="2281"/>
      <c r="AT602" s="2281"/>
      <c r="AU602" s="2281"/>
      <c r="AV602" s="2281"/>
      <c r="AW602" s="2281"/>
      <c r="AX602" s="2281"/>
      <c r="AY602" s="2281"/>
      <c r="AZ602" s="2281"/>
      <c r="BA602" s="2281"/>
      <c r="BB602" s="2281"/>
      <c r="BC602" s="2281">
        <v>0</v>
      </c>
      <c r="BD602" s="2281"/>
      <c r="BE602" s="2281"/>
      <c r="BF602" s="2281"/>
      <c r="BG602" s="2281"/>
      <c r="BH602" s="2281"/>
      <c r="BI602" s="2281"/>
      <c r="BJ602" s="2281"/>
      <c r="BK602" s="2281"/>
      <c r="BL602" s="2281"/>
    </row>
    <row r="603" spans="8:64" ht="17.649999999999999" customHeight="1" x14ac:dyDescent="0.2">
      <c r="H603" s="2280" t="s">
        <v>1924</v>
      </c>
      <c r="I603" s="2280"/>
      <c r="J603" s="2280"/>
      <c r="K603" s="2280"/>
      <c r="L603" s="2280"/>
      <c r="M603" s="2280"/>
      <c r="N603" s="2280"/>
      <c r="O603" s="2280"/>
      <c r="P603" s="2280"/>
      <c r="Q603" s="2280"/>
      <c r="R603" s="2280"/>
      <c r="S603" s="2280"/>
      <c r="T603" s="2280"/>
      <c r="U603" s="2280"/>
      <c r="V603" s="2280"/>
      <c r="W603" s="2280"/>
      <c r="X603" s="2280"/>
      <c r="Y603" s="2280"/>
      <c r="Z603" s="2280"/>
      <c r="AA603" s="2280"/>
      <c r="AB603" s="2280"/>
      <c r="AC603" s="2280"/>
      <c r="AD603" s="2280"/>
      <c r="AE603" s="2280"/>
      <c r="AF603" s="2280"/>
      <c r="AG603" s="2280"/>
      <c r="AH603" s="2280"/>
      <c r="AI603" s="2280"/>
      <c r="AJ603" s="2280"/>
      <c r="AK603" s="2280"/>
      <c r="AL603" s="2280"/>
      <c r="AM603" s="2280"/>
      <c r="AN603" s="2281">
        <v>0</v>
      </c>
      <c r="AO603" s="2281"/>
      <c r="AP603" s="2281"/>
      <c r="AQ603" s="2281"/>
      <c r="AR603" s="2281"/>
      <c r="AS603" s="2281"/>
      <c r="AT603" s="2281"/>
      <c r="AU603" s="2281"/>
      <c r="AV603" s="2281"/>
      <c r="AW603" s="2281"/>
      <c r="AX603" s="2281"/>
      <c r="AY603" s="2281"/>
      <c r="AZ603" s="2281"/>
      <c r="BA603" s="2281"/>
      <c r="BB603" s="2281"/>
      <c r="BC603" s="2281">
        <v>0</v>
      </c>
      <c r="BD603" s="2281"/>
      <c r="BE603" s="2281"/>
      <c r="BF603" s="2281"/>
      <c r="BG603" s="2281"/>
      <c r="BH603" s="2281"/>
      <c r="BI603" s="2281"/>
      <c r="BJ603" s="2281"/>
      <c r="BK603" s="2281"/>
      <c r="BL603" s="2281"/>
    </row>
    <row r="604" spans="8:64" ht="16.899999999999999" customHeight="1" x14ac:dyDescent="0.2">
      <c r="H604" s="2282" t="s">
        <v>1925</v>
      </c>
      <c r="I604" s="2282"/>
      <c r="J604" s="2282"/>
      <c r="K604" s="2282"/>
      <c r="L604" s="2282"/>
      <c r="M604" s="2282"/>
      <c r="N604" s="2282"/>
      <c r="O604" s="2282"/>
      <c r="P604" s="2282"/>
      <c r="Q604" s="2282"/>
      <c r="R604" s="2282"/>
      <c r="S604" s="2282"/>
      <c r="T604" s="2282"/>
      <c r="U604" s="2282"/>
      <c r="V604" s="2282"/>
      <c r="W604" s="2282"/>
      <c r="X604" s="2282"/>
      <c r="Y604" s="2282"/>
      <c r="Z604" s="2282"/>
      <c r="AA604" s="2282"/>
      <c r="AB604" s="2282"/>
      <c r="AC604" s="2282"/>
      <c r="AD604" s="2282"/>
      <c r="AE604" s="2282"/>
      <c r="AF604" s="2282"/>
      <c r="AG604" s="2282"/>
      <c r="AH604" s="2282"/>
      <c r="AI604" s="2282"/>
      <c r="AJ604" s="2282"/>
      <c r="AK604" s="2282"/>
      <c r="AL604" s="2282"/>
      <c r="AM604" s="2282"/>
      <c r="AN604" s="2283">
        <v>0</v>
      </c>
      <c r="AO604" s="2283"/>
      <c r="AP604" s="2283"/>
      <c r="AQ604" s="2283"/>
      <c r="AR604" s="2283"/>
      <c r="AS604" s="2283"/>
      <c r="AT604" s="2283"/>
      <c r="AU604" s="2283"/>
      <c r="AV604" s="2283"/>
      <c r="AW604" s="2283"/>
      <c r="AX604" s="2283"/>
      <c r="AY604" s="2283"/>
      <c r="AZ604" s="2283"/>
      <c r="BA604" s="2283"/>
      <c r="BB604" s="2283"/>
      <c r="BC604" s="2283">
        <v>0</v>
      </c>
      <c r="BD604" s="2283"/>
      <c r="BE604" s="2283"/>
      <c r="BF604" s="2283"/>
      <c r="BG604" s="2283"/>
      <c r="BH604" s="2283"/>
      <c r="BI604" s="2283"/>
      <c r="BJ604" s="2283"/>
      <c r="BK604" s="2283"/>
      <c r="BL604" s="2283"/>
    </row>
    <row r="605" spans="8:64" ht="5.85" customHeight="1" x14ac:dyDescent="0.2">
      <c r="H605" s="1326"/>
      <c r="I605" s="1326"/>
      <c r="J605" s="1326"/>
      <c r="K605" s="1326"/>
      <c r="L605" s="1326"/>
      <c r="M605" s="1326"/>
      <c r="N605" s="1326"/>
      <c r="O605" s="1326"/>
      <c r="P605" s="1326"/>
      <c r="Q605" s="1326"/>
      <c r="R605" s="1326"/>
      <c r="S605" s="1326"/>
      <c r="T605" s="1326"/>
      <c r="U605" s="1326"/>
      <c r="V605" s="1326"/>
      <c r="W605" s="1326"/>
      <c r="X605" s="1326"/>
      <c r="Y605" s="1326"/>
      <c r="Z605" s="1326"/>
      <c r="AA605" s="1326"/>
      <c r="AB605" s="1326"/>
      <c r="AC605" s="1326"/>
      <c r="AD605" s="1326"/>
      <c r="AE605" s="1326"/>
      <c r="AF605" s="1326"/>
      <c r="AG605" s="1326"/>
      <c r="AH605" s="1326"/>
      <c r="AI605" s="1326"/>
      <c r="AJ605" s="1326"/>
      <c r="AK605" s="1326"/>
      <c r="AL605" s="1326"/>
      <c r="AM605" s="1326"/>
      <c r="AN605" s="1326"/>
      <c r="AO605" s="1326"/>
      <c r="AP605" s="1326"/>
      <c r="AQ605" s="1326"/>
      <c r="AR605" s="1326"/>
      <c r="AS605" s="1326"/>
      <c r="AT605" s="1326"/>
      <c r="AU605" s="1326"/>
      <c r="AV605" s="1326"/>
      <c r="AW605" s="1326"/>
      <c r="AX605" s="1326"/>
      <c r="AY605" s="1326"/>
      <c r="AZ605" s="1326"/>
      <c r="BA605" s="1326"/>
      <c r="BB605" s="1326"/>
      <c r="BC605" s="1326"/>
      <c r="BD605" s="1326"/>
      <c r="BE605" s="1326"/>
      <c r="BF605" s="1326"/>
      <c r="BG605" s="1326"/>
      <c r="BH605" s="1326"/>
      <c r="BI605" s="1326"/>
      <c r="BJ605" s="1326"/>
      <c r="BK605" s="1326"/>
      <c r="BL605" s="1326"/>
    </row>
    <row r="606" spans="8:64" ht="17.649999999999999" customHeight="1" x14ac:dyDescent="0.2">
      <c r="H606" s="2273" t="s">
        <v>1928</v>
      </c>
      <c r="I606" s="2273"/>
      <c r="J606" s="2273"/>
      <c r="K606" s="2273"/>
      <c r="L606" s="2273"/>
      <c r="M606" s="2273"/>
      <c r="N606" s="2273"/>
      <c r="O606" s="2273"/>
      <c r="P606" s="2273"/>
      <c r="Q606" s="2273"/>
      <c r="R606" s="2273"/>
      <c r="S606" s="2273"/>
      <c r="T606" s="2273"/>
      <c r="U606" s="2273"/>
      <c r="V606" s="2273"/>
      <c r="W606" s="2273"/>
      <c r="X606" s="2273"/>
      <c r="Y606" s="2273"/>
      <c r="Z606" s="2273"/>
      <c r="AA606" s="2273"/>
      <c r="AB606" s="2273"/>
      <c r="AC606" s="2273"/>
      <c r="AD606" s="2273"/>
      <c r="AE606" s="2273"/>
      <c r="AF606" s="2273"/>
      <c r="AG606" s="2273"/>
      <c r="AH606" s="2273"/>
      <c r="AI606" s="2273"/>
      <c r="AJ606" s="2273"/>
      <c r="AK606" s="2273"/>
      <c r="AL606" s="2273"/>
      <c r="AM606" s="2273"/>
      <c r="AN606" s="2273"/>
      <c r="AO606" s="2273"/>
      <c r="AP606" s="2273"/>
      <c r="AQ606" s="2273"/>
      <c r="AR606" s="2273"/>
      <c r="AS606" s="2273"/>
      <c r="AT606" s="2273"/>
      <c r="AU606" s="2273"/>
      <c r="AV606" s="2273"/>
      <c r="AW606" s="2273"/>
      <c r="AX606" s="2273"/>
      <c r="AY606" s="2273"/>
      <c r="AZ606" s="2273"/>
      <c r="BA606" s="2273"/>
      <c r="BB606" s="2273"/>
      <c r="BC606" s="2273"/>
      <c r="BD606" s="2273"/>
      <c r="BE606" s="2273"/>
      <c r="BF606" s="2273"/>
      <c r="BG606" s="2273"/>
      <c r="BH606" s="2273"/>
      <c r="BI606" s="2273"/>
      <c r="BJ606" s="2273"/>
      <c r="BK606" s="2273"/>
      <c r="BL606" s="2273"/>
    </row>
    <row r="607" spans="8:64" ht="8.85" customHeight="1" x14ac:dyDescent="0.2"/>
    <row r="608" spans="8:64" ht="16.899999999999999" customHeight="1" x14ac:dyDescent="0.2">
      <c r="H608" s="2275" t="s">
        <v>1929</v>
      </c>
      <c r="I608" s="2275"/>
      <c r="J608" s="2275"/>
      <c r="K608" s="2275"/>
      <c r="L608" s="2275"/>
      <c r="M608" s="2275"/>
      <c r="N608" s="2275"/>
      <c r="O608" s="2275"/>
      <c r="P608" s="2275"/>
      <c r="Q608" s="2275"/>
      <c r="R608" s="2275"/>
      <c r="S608" s="2275"/>
      <c r="T608" s="2275"/>
      <c r="U608" s="2275"/>
      <c r="V608" s="2275"/>
      <c r="W608" s="2275"/>
      <c r="X608" s="2275"/>
      <c r="Y608" s="2275"/>
      <c r="Z608" s="2275"/>
      <c r="AA608" s="2275"/>
      <c r="AB608" s="2275"/>
      <c r="AC608" s="2275"/>
      <c r="AD608" s="2275"/>
      <c r="AE608" s="2275"/>
      <c r="AF608" s="2275"/>
      <c r="AG608" s="2275"/>
      <c r="AH608" s="2275"/>
      <c r="AI608" s="2275"/>
      <c r="AJ608" s="2275"/>
      <c r="AK608" s="2275"/>
      <c r="AL608" s="2275"/>
      <c r="AM608" s="2275"/>
      <c r="AN608" s="2275"/>
      <c r="AO608" s="2275"/>
      <c r="AP608" s="2275"/>
      <c r="AQ608" s="2275"/>
      <c r="AR608" s="2275"/>
      <c r="AS608" s="2275"/>
      <c r="AT608" s="2275"/>
      <c r="AU608" s="2275"/>
      <c r="AV608" s="2275"/>
      <c r="AW608" s="2275"/>
      <c r="AX608" s="2275"/>
      <c r="AY608" s="2275"/>
      <c r="AZ608" s="2275"/>
      <c r="BA608" s="2275"/>
      <c r="BB608" s="2275"/>
      <c r="BC608" s="2275"/>
      <c r="BD608" s="2275"/>
      <c r="BE608" s="2275"/>
      <c r="BF608" s="2275"/>
      <c r="BG608" s="2275"/>
      <c r="BH608" s="2275"/>
      <c r="BI608" s="2275"/>
      <c r="BJ608" s="2275"/>
      <c r="BK608" s="2275"/>
      <c r="BL608" s="2275"/>
    </row>
    <row r="609" spans="8:64" ht="17.649999999999999" customHeight="1" x14ac:dyDescent="0.2">
      <c r="H609" s="2273" t="s">
        <v>1930</v>
      </c>
      <c r="I609" s="2273"/>
      <c r="J609" s="2273"/>
      <c r="K609" s="2273"/>
      <c r="L609" s="2273"/>
      <c r="M609" s="2273"/>
      <c r="N609" s="2273"/>
      <c r="O609" s="2273"/>
      <c r="P609" s="2273"/>
      <c r="Q609" s="2273"/>
      <c r="R609" s="2273"/>
      <c r="S609" s="2273"/>
      <c r="T609" s="2273"/>
      <c r="U609" s="2273"/>
      <c r="V609" s="2273"/>
      <c r="W609" s="2273"/>
      <c r="X609" s="2273"/>
      <c r="Y609" s="2273"/>
      <c r="Z609" s="2273"/>
      <c r="AA609" s="2273"/>
      <c r="AB609" s="2273"/>
      <c r="AC609" s="2273"/>
      <c r="AD609" s="2273"/>
      <c r="AE609" s="2273"/>
      <c r="AF609" s="2273"/>
      <c r="AG609" s="2273"/>
      <c r="AH609" s="2273"/>
      <c r="AI609" s="2273"/>
      <c r="AJ609" s="2273"/>
      <c r="AK609" s="2273"/>
      <c r="AL609" s="2273"/>
      <c r="AM609" s="2273"/>
      <c r="AN609" s="2273"/>
      <c r="AO609" s="2273"/>
      <c r="AP609" s="2273"/>
      <c r="AQ609" s="2273"/>
      <c r="AR609" s="2273"/>
      <c r="AS609" s="2273"/>
      <c r="AT609" s="2273"/>
      <c r="AU609" s="2273"/>
      <c r="AV609" s="2273"/>
      <c r="AW609" s="2273"/>
      <c r="AX609" s="2273"/>
      <c r="AY609" s="2273"/>
      <c r="AZ609" s="2273"/>
      <c r="BA609" s="2273"/>
      <c r="BB609" s="2273"/>
      <c r="BC609" s="2273"/>
      <c r="BD609" s="2273"/>
      <c r="BE609" s="2273"/>
      <c r="BF609" s="2273"/>
      <c r="BG609" s="2273"/>
      <c r="BH609" s="2273"/>
      <c r="BI609" s="2273"/>
      <c r="BJ609" s="2273"/>
      <c r="BK609" s="2273"/>
      <c r="BL609" s="2273"/>
    </row>
    <row r="610" spans="8:64" ht="16.899999999999999" customHeight="1" x14ac:dyDescent="0.2">
      <c r="H610" s="2273" t="s">
        <v>1931</v>
      </c>
      <c r="I610" s="2273"/>
      <c r="J610" s="2273"/>
      <c r="K610" s="2273"/>
      <c r="L610" s="2273"/>
      <c r="M610" s="2273"/>
      <c r="N610" s="2273"/>
      <c r="O610" s="2273"/>
      <c r="P610" s="2273"/>
      <c r="Q610" s="2273"/>
      <c r="R610" s="2273"/>
      <c r="S610" s="2273"/>
      <c r="T610" s="2273"/>
      <c r="U610" s="2273"/>
      <c r="V610" s="2273"/>
      <c r="W610" s="2273"/>
      <c r="X610" s="2273"/>
      <c r="Y610" s="2273"/>
      <c r="Z610" s="2273"/>
      <c r="AA610" s="2273"/>
      <c r="AB610" s="2273"/>
      <c r="AC610" s="2273"/>
      <c r="AD610" s="2273"/>
      <c r="AE610" s="2273"/>
      <c r="AF610" s="2273"/>
      <c r="AG610" s="2273"/>
      <c r="AH610" s="2273"/>
      <c r="AI610" s="2273"/>
      <c r="AJ610" s="2273"/>
      <c r="AK610" s="2273"/>
      <c r="AL610" s="2273"/>
      <c r="AM610" s="2273"/>
      <c r="AN610" s="2273"/>
      <c r="AO610" s="2273"/>
      <c r="AP610" s="2273"/>
      <c r="AQ610" s="2273"/>
      <c r="AR610" s="2273"/>
      <c r="AS610" s="2273"/>
      <c r="AT610" s="2273"/>
      <c r="AU610" s="2273"/>
      <c r="AV610" s="2273"/>
      <c r="AW610" s="2273"/>
      <c r="AX610" s="2273"/>
      <c r="AY610" s="2273"/>
      <c r="AZ610" s="2273"/>
      <c r="BA610" s="2273"/>
      <c r="BB610" s="2273"/>
      <c r="BC610" s="2273"/>
      <c r="BD610" s="2273"/>
      <c r="BE610" s="2273"/>
      <c r="BF610" s="2273"/>
      <c r="BG610" s="2273"/>
      <c r="BH610" s="2273"/>
      <c r="BI610" s="2273"/>
      <c r="BJ610" s="2273"/>
      <c r="BK610" s="2273"/>
      <c r="BL610" s="2273"/>
    </row>
    <row r="611" spans="8:64" ht="17.649999999999999" customHeight="1" x14ac:dyDescent="0.2">
      <c r="H611" s="2273" t="s">
        <v>1932</v>
      </c>
      <c r="I611" s="2273"/>
      <c r="J611" s="2273"/>
      <c r="K611" s="2273"/>
      <c r="L611" s="2273"/>
      <c r="M611" s="2273"/>
      <c r="N611" s="2273"/>
      <c r="O611" s="2273"/>
      <c r="P611" s="2273"/>
      <c r="Q611" s="2273"/>
      <c r="R611" s="2273"/>
      <c r="S611" s="2273"/>
      <c r="T611" s="2273"/>
      <c r="U611" s="2273"/>
      <c r="V611" s="2273"/>
      <c r="W611" s="2273"/>
      <c r="X611" s="2273"/>
      <c r="Y611" s="2273"/>
      <c r="Z611" s="2273"/>
      <c r="AA611" s="2273"/>
      <c r="AB611" s="2273"/>
      <c r="AC611" s="2273"/>
      <c r="AD611" s="2273"/>
      <c r="AE611" s="2273"/>
      <c r="AF611" s="2273"/>
      <c r="AG611" s="2273"/>
      <c r="AH611" s="2273"/>
      <c r="AI611" s="2273"/>
      <c r="AJ611" s="2273"/>
      <c r="AK611" s="2273"/>
      <c r="AL611" s="2273"/>
      <c r="AM611" s="2273"/>
      <c r="AN611" s="2273"/>
      <c r="AO611" s="2273"/>
      <c r="AP611" s="2273"/>
      <c r="AQ611" s="2273"/>
      <c r="AR611" s="2273"/>
      <c r="AS611" s="2273"/>
      <c r="AT611" s="2273"/>
      <c r="AU611" s="2273"/>
      <c r="AV611" s="2273"/>
      <c r="AW611" s="2273"/>
      <c r="AX611" s="2273"/>
      <c r="AY611" s="2273"/>
      <c r="AZ611" s="2273"/>
      <c r="BA611" s="2273"/>
      <c r="BB611" s="2273"/>
      <c r="BC611" s="2273"/>
      <c r="BD611" s="2273"/>
      <c r="BE611" s="2273"/>
      <c r="BF611" s="2273"/>
      <c r="BG611" s="2273"/>
      <c r="BH611" s="2273"/>
      <c r="BI611" s="2273"/>
      <c r="BJ611" s="2273"/>
      <c r="BK611" s="2273"/>
      <c r="BL611" s="2273"/>
    </row>
    <row r="612" spans="8:64" ht="17.649999999999999" customHeight="1" x14ac:dyDescent="0.2">
      <c r="H612" s="2273" t="s">
        <v>1933</v>
      </c>
      <c r="I612" s="2273"/>
      <c r="J612" s="2273"/>
      <c r="K612" s="2273"/>
      <c r="L612" s="2273"/>
      <c r="M612" s="2273"/>
      <c r="N612" s="2273"/>
      <c r="O612" s="2273"/>
      <c r="P612" s="2273"/>
      <c r="Q612" s="2273"/>
      <c r="R612" s="2273"/>
      <c r="S612" s="2273"/>
      <c r="T612" s="2273"/>
      <c r="U612" s="2273"/>
      <c r="V612" s="2273"/>
      <c r="W612" s="2273"/>
      <c r="X612" s="2273"/>
      <c r="Y612" s="2273"/>
      <c r="Z612" s="2273"/>
      <c r="AA612" s="2273"/>
      <c r="AB612" s="2273"/>
      <c r="AC612" s="2273"/>
      <c r="AD612" s="2273"/>
      <c r="AE612" s="2273"/>
      <c r="AF612" s="2273"/>
      <c r="AG612" s="2273"/>
      <c r="AH612" s="2273"/>
      <c r="AI612" s="2273"/>
      <c r="AJ612" s="2273"/>
      <c r="AK612" s="2273"/>
      <c r="AL612" s="2273"/>
      <c r="AM612" s="2273"/>
      <c r="AN612" s="2273"/>
      <c r="AO612" s="2273"/>
      <c r="AP612" s="2273"/>
      <c r="AQ612" s="2273"/>
      <c r="AR612" s="2273"/>
      <c r="AS612" s="2273"/>
      <c r="AT612" s="2273"/>
      <c r="AU612" s="2273"/>
      <c r="AV612" s="2273"/>
      <c r="AW612" s="2273"/>
      <c r="AX612" s="2273"/>
      <c r="AY612" s="2273"/>
      <c r="AZ612" s="2273"/>
      <c r="BA612" s="2273"/>
      <c r="BB612" s="2273"/>
      <c r="BC612" s="2273"/>
      <c r="BD612" s="2273"/>
      <c r="BE612" s="2273"/>
      <c r="BF612" s="2273"/>
      <c r="BG612" s="2273"/>
      <c r="BH612" s="2273"/>
      <c r="BI612" s="2273"/>
      <c r="BJ612" s="2273"/>
      <c r="BK612" s="2273"/>
      <c r="BL612" s="2273"/>
    </row>
    <row r="613" spans="8:64" ht="16.899999999999999" customHeight="1" x14ac:dyDescent="0.2">
      <c r="H613" s="2275" t="s">
        <v>1934</v>
      </c>
      <c r="I613" s="2275"/>
      <c r="J613" s="2275"/>
      <c r="K613" s="2275"/>
      <c r="L613" s="2275"/>
      <c r="M613" s="2275"/>
      <c r="N613" s="2275"/>
      <c r="O613" s="2275"/>
      <c r="P613" s="2275"/>
      <c r="Q613" s="2275"/>
      <c r="R613" s="2275"/>
      <c r="S613" s="2275"/>
      <c r="T613" s="2275"/>
      <c r="U613" s="2275"/>
      <c r="V613" s="2275"/>
      <c r="W613" s="2275"/>
      <c r="X613" s="2275"/>
      <c r="Y613" s="2275"/>
      <c r="Z613" s="2275"/>
      <c r="AA613" s="2275"/>
      <c r="AB613" s="2275"/>
      <c r="AC613" s="2275"/>
      <c r="AD613" s="2275"/>
      <c r="AE613" s="2275"/>
      <c r="AF613" s="2275"/>
      <c r="AG613" s="2275"/>
      <c r="AH613" s="2275"/>
      <c r="AI613" s="2275"/>
      <c r="AJ613" s="2275"/>
      <c r="AK613" s="2275"/>
      <c r="AL613" s="2275"/>
      <c r="AM613" s="2275"/>
      <c r="AN613" s="2275"/>
      <c r="AO613" s="2275"/>
      <c r="AP613" s="2275"/>
      <c r="AQ613" s="2275"/>
      <c r="AR613" s="2275"/>
      <c r="AS613" s="2275"/>
      <c r="AT613" s="2275"/>
      <c r="AU613" s="2275"/>
      <c r="AV613" s="2275"/>
      <c r="AW613" s="2275"/>
      <c r="AX613" s="2275"/>
      <c r="AY613" s="2275"/>
      <c r="AZ613" s="2275"/>
      <c r="BA613" s="2275"/>
      <c r="BB613" s="2275"/>
      <c r="BC613" s="2275"/>
      <c r="BD613" s="2275"/>
      <c r="BE613" s="2275"/>
      <c r="BF613" s="2275"/>
      <c r="BG613" s="2275"/>
      <c r="BH613" s="2275"/>
      <c r="BI613" s="2275"/>
      <c r="BJ613" s="2275"/>
      <c r="BK613" s="2275"/>
      <c r="BL613" s="2275"/>
    </row>
    <row r="614" spans="8:64" ht="17.649999999999999" customHeight="1" x14ac:dyDescent="0.2">
      <c r="H614" s="2273" t="s">
        <v>1935</v>
      </c>
      <c r="I614" s="2273"/>
      <c r="J614" s="2273"/>
      <c r="K614" s="2273"/>
      <c r="L614" s="2273"/>
      <c r="M614" s="2273"/>
      <c r="N614" s="2273"/>
      <c r="O614" s="2273"/>
      <c r="P614" s="2273"/>
      <c r="Q614" s="2273"/>
      <c r="R614" s="2273"/>
      <c r="S614" s="2273"/>
      <c r="T614" s="2273"/>
      <c r="U614" s="2273"/>
      <c r="V614" s="2273"/>
      <c r="W614" s="2273"/>
      <c r="X614" s="2273"/>
      <c r="Y614" s="2273"/>
      <c r="Z614" s="2273"/>
      <c r="AA614" s="2273"/>
      <c r="AB614" s="2273"/>
      <c r="AC614" s="2273"/>
      <c r="AD614" s="2273"/>
      <c r="AE614" s="2273"/>
      <c r="AF614" s="2273"/>
      <c r="AG614" s="2273"/>
      <c r="AH614" s="2273"/>
      <c r="AI614" s="2273"/>
      <c r="AJ614" s="2273"/>
      <c r="AK614" s="2273"/>
      <c r="AL614" s="2273"/>
      <c r="AM614" s="2273"/>
      <c r="AN614" s="2273"/>
      <c r="AO614" s="2273"/>
      <c r="AP614" s="2273"/>
      <c r="AQ614" s="2273"/>
      <c r="AR614" s="2273"/>
      <c r="AS614" s="2273"/>
      <c r="AT614" s="2273"/>
      <c r="AU614" s="2273"/>
      <c r="AV614" s="2273"/>
      <c r="AW614" s="2273"/>
      <c r="AX614" s="2273"/>
      <c r="AY614" s="2273"/>
      <c r="AZ614" s="2273"/>
      <c r="BA614" s="2273"/>
      <c r="BB614" s="2273"/>
      <c r="BC614" s="2273"/>
      <c r="BD614" s="2273"/>
      <c r="BE614" s="2273"/>
      <c r="BF614" s="2273"/>
      <c r="BG614" s="2273"/>
      <c r="BH614" s="2273"/>
      <c r="BI614" s="2273"/>
      <c r="BJ614" s="2273"/>
      <c r="BK614" s="2273"/>
      <c r="BL614" s="2273"/>
    </row>
    <row r="615" spans="8:64" ht="17.649999999999999" customHeight="1" x14ac:dyDescent="0.2">
      <c r="H615" s="2273" t="s">
        <v>1936</v>
      </c>
      <c r="I615" s="2273"/>
      <c r="J615" s="2273"/>
      <c r="K615" s="2273"/>
      <c r="L615" s="2273"/>
      <c r="M615" s="2273"/>
      <c r="N615" s="2273"/>
      <c r="O615" s="2273"/>
      <c r="P615" s="2273"/>
      <c r="Q615" s="2273"/>
      <c r="R615" s="2273"/>
      <c r="S615" s="2273"/>
      <c r="T615" s="2273"/>
      <c r="U615" s="2273"/>
      <c r="V615" s="2273"/>
      <c r="W615" s="2273"/>
      <c r="X615" s="2273"/>
      <c r="Y615" s="2273"/>
      <c r="Z615" s="2273"/>
      <c r="AA615" s="2273"/>
      <c r="AB615" s="2273"/>
      <c r="AC615" s="2273"/>
      <c r="AD615" s="2273"/>
      <c r="AE615" s="2273"/>
      <c r="AF615" s="2273"/>
      <c r="AG615" s="2273"/>
      <c r="AH615" s="2273"/>
      <c r="AI615" s="2273"/>
      <c r="AJ615" s="2273"/>
      <c r="AK615" s="2273"/>
      <c r="AL615" s="2273"/>
      <c r="AM615" s="2273"/>
      <c r="AN615" s="2273"/>
      <c r="AO615" s="2273"/>
      <c r="AP615" s="2273"/>
      <c r="AQ615" s="2273"/>
      <c r="AR615" s="2273"/>
      <c r="AS615" s="2273"/>
      <c r="AT615" s="2273"/>
      <c r="AU615" s="2273"/>
      <c r="AV615" s="2273"/>
      <c r="AW615" s="2273"/>
      <c r="AX615" s="2273"/>
      <c r="AY615" s="2273"/>
      <c r="AZ615" s="2273"/>
      <c r="BA615" s="2273"/>
      <c r="BB615" s="2273"/>
      <c r="BC615" s="2273"/>
      <c r="BD615" s="2273"/>
      <c r="BE615" s="2273"/>
      <c r="BF615" s="2273"/>
      <c r="BG615" s="2273"/>
      <c r="BH615" s="2273"/>
      <c r="BI615" s="2273"/>
      <c r="BJ615" s="2273"/>
      <c r="BK615" s="2273"/>
      <c r="BL615" s="2273"/>
    </row>
    <row r="616" spans="8:64" ht="16.899999999999999" customHeight="1" x14ac:dyDescent="0.2">
      <c r="H616" s="2273" t="s">
        <v>1937</v>
      </c>
      <c r="I616" s="2273"/>
      <c r="J616" s="2273"/>
      <c r="K616" s="2273"/>
      <c r="L616" s="2273"/>
      <c r="M616" s="2273"/>
      <c r="N616" s="2273"/>
      <c r="O616" s="2273"/>
      <c r="P616" s="2273"/>
      <c r="Q616" s="2273"/>
      <c r="R616" s="2273"/>
      <c r="S616" s="2273"/>
      <c r="T616" s="2273"/>
      <c r="U616" s="2273"/>
      <c r="V616" s="2273"/>
      <c r="W616" s="2273"/>
      <c r="X616" s="2273"/>
      <c r="Y616" s="2273"/>
      <c r="Z616" s="2273"/>
      <c r="AA616" s="2273"/>
      <c r="AB616" s="2273"/>
      <c r="AC616" s="2273"/>
      <c r="AD616" s="2273"/>
      <c r="AE616" s="2273"/>
      <c r="AF616" s="2273"/>
      <c r="AG616" s="2273"/>
      <c r="AH616" s="2273"/>
      <c r="AI616" s="2273"/>
      <c r="AJ616" s="2273"/>
      <c r="AK616" s="2273"/>
      <c r="AL616" s="2273"/>
      <c r="AM616" s="2273"/>
      <c r="AN616" s="2273"/>
      <c r="AO616" s="2273"/>
      <c r="AP616" s="2273"/>
      <c r="AQ616" s="2273"/>
      <c r="AR616" s="2273"/>
      <c r="AS616" s="2273"/>
      <c r="AT616" s="2273"/>
      <c r="AU616" s="2273"/>
      <c r="AV616" s="2273"/>
      <c r="AW616" s="2273"/>
      <c r="AX616" s="2273"/>
      <c r="AY616" s="2273"/>
      <c r="AZ616" s="2273"/>
      <c r="BA616" s="2273"/>
      <c r="BB616" s="2273"/>
      <c r="BC616" s="2273"/>
      <c r="BD616" s="2273"/>
      <c r="BE616" s="2273"/>
      <c r="BF616" s="2273"/>
      <c r="BG616" s="2273"/>
      <c r="BH616" s="2273"/>
      <c r="BI616" s="2273"/>
      <c r="BJ616" s="2273"/>
      <c r="BK616" s="2273"/>
      <c r="BL616" s="2273"/>
    </row>
    <row r="617" spans="8:64" ht="30.2" customHeight="1" x14ac:dyDescent="0.2">
      <c r="H617" s="2275" t="s">
        <v>1938</v>
      </c>
      <c r="I617" s="2275"/>
      <c r="J617" s="2275"/>
      <c r="K617" s="2275"/>
      <c r="L617" s="2275"/>
      <c r="M617" s="2275"/>
      <c r="N617" s="2275"/>
      <c r="O617" s="2275"/>
      <c r="P617" s="2275"/>
      <c r="Q617" s="2275"/>
      <c r="R617" s="2275"/>
      <c r="S617" s="2275"/>
      <c r="T617" s="2275"/>
      <c r="U617" s="2275"/>
      <c r="V617" s="2275"/>
      <c r="W617" s="2275"/>
      <c r="X617" s="2275"/>
      <c r="Y617" s="2275"/>
      <c r="Z617" s="2275"/>
      <c r="AA617" s="2275"/>
      <c r="AB617" s="2275"/>
      <c r="AC617" s="2275"/>
      <c r="AD617" s="2275"/>
      <c r="AE617" s="2275"/>
      <c r="AF617" s="2275"/>
      <c r="AG617" s="2275"/>
      <c r="AH617" s="2275"/>
      <c r="AI617" s="2275"/>
      <c r="AJ617" s="2275"/>
      <c r="AK617" s="2275"/>
      <c r="AL617" s="2275"/>
      <c r="AM617" s="2275"/>
      <c r="AN617" s="2275"/>
      <c r="AO617" s="2275"/>
      <c r="AP617" s="2275"/>
      <c r="AQ617" s="2275"/>
      <c r="AR617" s="2275"/>
      <c r="AS617" s="2275"/>
      <c r="AT617" s="2275"/>
      <c r="AU617" s="2275"/>
      <c r="AV617" s="2275"/>
      <c r="AW617" s="2275"/>
      <c r="AX617" s="2275"/>
      <c r="AY617" s="2275"/>
      <c r="AZ617" s="2275"/>
      <c r="BA617" s="2275"/>
      <c r="BB617" s="2275"/>
      <c r="BC617" s="2275"/>
      <c r="BD617" s="2275"/>
      <c r="BE617" s="2275"/>
      <c r="BF617" s="2275"/>
      <c r="BG617" s="2275"/>
      <c r="BH617" s="2275"/>
      <c r="BI617" s="2275"/>
      <c r="BJ617" s="2275"/>
      <c r="BK617" s="2275"/>
      <c r="BL617" s="2275"/>
    </row>
    <row r="618" spans="8:64" ht="16.899999999999999" customHeight="1" x14ac:dyDescent="0.2">
      <c r="H618" s="2273" t="s">
        <v>1939</v>
      </c>
      <c r="I618" s="2273"/>
      <c r="J618" s="2273"/>
      <c r="K618" s="2273"/>
      <c r="L618" s="2273"/>
      <c r="M618" s="2273"/>
      <c r="N618" s="2273"/>
      <c r="O618" s="2273"/>
      <c r="P618" s="2273"/>
      <c r="Q618" s="2273"/>
      <c r="R618" s="2273"/>
      <c r="S618" s="2273"/>
      <c r="T618" s="2273"/>
      <c r="U618" s="2273"/>
      <c r="V618" s="2273"/>
      <c r="W618" s="2273"/>
      <c r="X618" s="2273"/>
      <c r="Y618" s="2273"/>
      <c r="Z618" s="2273"/>
      <c r="AA618" s="2273"/>
      <c r="AB618" s="2273"/>
      <c r="AC618" s="2273"/>
      <c r="AD618" s="2273"/>
      <c r="AE618" s="2273"/>
      <c r="AF618" s="2273"/>
      <c r="AG618" s="2273"/>
      <c r="AH618" s="2273"/>
      <c r="AI618" s="2273"/>
      <c r="AJ618" s="2273"/>
      <c r="AK618" s="2273"/>
      <c r="AL618" s="2273"/>
      <c r="AM618" s="2273"/>
      <c r="AN618" s="2273"/>
      <c r="AO618" s="2273"/>
      <c r="AP618" s="2273"/>
      <c r="AQ618" s="2273"/>
      <c r="AR618" s="2273"/>
      <c r="AS618" s="2273"/>
      <c r="AT618" s="2273"/>
      <c r="AU618" s="2273"/>
      <c r="AV618" s="2273"/>
      <c r="AW618" s="2273"/>
      <c r="AX618" s="2273"/>
      <c r="AY618" s="2273"/>
      <c r="AZ618" s="2273"/>
      <c r="BA618" s="2273"/>
      <c r="BB618" s="2273"/>
      <c r="BC618" s="2273"/>
      <c r="BD618" s="2273"/>
      <c r="BE618" s="2273"/>
      <c r="BF618" s="2273"/>
      <c r="BG618" s="2273"/>
      <c r="BH618" s="2273"/>
      <c r="BI618" s="2273"/>
      <c r="BJ618" s="2273"/>
      <c r="BK618" s="2273"/>
      <c r="BL618" s="2273"/>
    </row>
    <row r="619" spans="8:64" ht="17.649999999999999" customHeight="1" x14ac:dyDescent="0.2">
      <c r="H619" s="2273" t="s">
        <v>1939</v>
      </c>
      <c r="I619" s="2273"/>
      <c r="J619" s="2273"/>
      <c r="K619" s="2273"/>
      <c r="L619" s="2273"/>
      <c r="M619" s="2273"/>
      <c r="N619" s="2273"/>
      <c r="O619" s="2273"/>
      <c r="P619" s="2273"/>
      <c r="Q619" s="2273"/>
      <c r="R619" s="2273"/>
      <c r="S619" s="2273"/>
      <c r="T619" s="2273"/>
      <c r="U619" s="2273"/>
      <c r="V619" s="2273"/>
      <c r="W619" s="2273"/>
      <c r="X619" s="2273"/>
      <c r="Y619" s="2273"/>
      <c r="Z619" s="2273"/>
      <c r="AA619" s="2273"/>
      <c r="AB619" s="2273"/>
      <c r="AC619" s="2273"/>
      <c r="AD619" s="2273"/>
      <c r="AE619" s="2273"/>
      <c r="AF619" s="2273"/>
      <c r="AG619" s="2273"/>
      <c r="AH619" s="2273"/>
      <c r="AI619" s="2273"/>
      <c r="AJ619" s="2273"/>
      <c r="AK619" s="2273"/>
      <c r="AL619" s="2273"/>
      <c r="AM619" s="2273"/>
      <c r="AN619" s="2273"/>
      <c r="AO619" s="2273"/>
      <c r="AP619" s="2273"/>
      <c r="AQ619" s="2273"/>
      <c r="AR619" s="2273"/>
      <c r="AS619" s="2273"/>
      <c r="AT619" s="2273"/>
      <c r="AU619" s="2273"/>
      <c r="AV619" s="2273"/>
      <c r="AW619" s="2273"/>
      <c r="AX619" s="2273"/>
      <c r="AY619" s="2273"/>
      <c r="AZ619" s="2273"/>
      <c r="BA619" s="2273"/>
      <c r="BB619" s="2273"/>
      <c r="BC619" s="2273"/>
      <c r="BD619" s="2273"/>
      <c r="BE619" s="2273"/>
      <c r="BF619" s="2273"/>
      <c r="BG619" s="2273"/>
      <c r="BH619" s="2273"/>
      <c r="BI619" s="2273"/>
      <c r="BJ619" s="2273"/>
      <c r="BK619" s="2273"/>
      <c r="BL619" s="2273"/>
    </row>
    <row r="620" spans="8:64" ht="8.85" customHeight="1" x14ac:dyDescent="0.2"/>
    <row r="621" spans="8:64" ht="16.899999999999999" customHeight="1" x14ac:dyDescent="0.2">
      <c r="H621" s="2288" t="s">
        <v>1940</v>
      </c>
      <c r="I621" s="2288"/>
      <c r="J621" s="2288"/>
      <c r="K621" s="2288"/>
      <c r="L621" s="2288"/>
      <c r="M621" s="2288"/>
      <c r="N621" s="2288"/>
      <c r="O621" s="2288"/>
      <c r="P621" s="2288"/>
      <c r="Q621" s="2288"/>
      <c r="R621" s="2288"/>
      <c r="S621" s="2288"/>
      <c r="T621" s="2288"/>
      <c r="U621" s="2288"/>
      <c r="V621" s="2288"/>
      <c r="W621" s="2288"/>
      <c r="X621" s="2288"/>
      <c r="Y621" s="2288"/>
      <c r="Z621" s="2288"/>
      <c r="AA621" s="2288"/>
      <c r="AB621" s="2288"/>
      <c r="AC621" s="2288"/>
      <c r="AD621" s="2288"/>
      <c r="AE621" s="2288"/>
      <c r="AF621" s="2288"/>
      <c r="AG621" s="2288"/>
      <c r="AH621" s="2288"/>
      <c r="AI621" s="2288"/>
      <c r="AJ621" s="2288"/>
      <c r="AK621" s="2288"/>
      <c r="AL621" s="2288"/>
      <c r="AM621" s="2288"/>
      <c r="AN621" s="2288"/>
      <c r="AO621" s="2288"/>
      <c r="AP621" s="2288"/>
      <c r="AQ621" s="2288"/>
      <c r="AR621" s="2288"/>
      <c r="AS621" s="2288"/>
      <c r="AT621" s="2288"/>
      <c r="AU621" s="2288"/>
      <c r="AV621" s="2288"/>
      <c r="AW621" s="2288"/>
      <c r="AX621" s="2288"/>
      <c r="AY621" s="2288"/>
      <c r="AZ621" s="2288"/>
      <c r="BA621" s="2288"/>
      <c r="BB621" s="2288"/>
      <c r="BC621" s="2288"/>
      <c r="BD621" s="2288"/>
      <c r="BE621" s="2288"/>
      <c r="BF621" s="2288"/>
      <c r="BG621" s="2288"/>
      <c r="BH621" s="2288"/>
      <c r="BI621" s="2288"/>
      <c r="BJ621" s="2288"/>
      <c r="BK621" s="2288"/>
      <c r="BL621" s="2288"/>
    </row>
    <row r="622" spans="8:64" ht="2.85" customHeight="1" x14ac:dyDescent="0.2">
      <c r="H622" s="1325"/>
      <c r="I622" s="1325"/>
      <c r="J622" s="1325"/>
      <c r="K622" s="1325"/>
      <c r="L622" s="1325"/>
      <c r="M622" s="1325"/>
      <c r="N622" s="1325"/>
      <c r="O622" s="1325"/>
      <c r="P622" s="1325"/>
      <c r="Q622" s="1325"/>
      <c r="R622" s="1325"/>
      <c r="S622" s="1325"/>
      <c r="T622" s="1325"/>
      <c r="U622" s="1325"/>
      <c r="V622" s="1325"/>
      <c r="W622" s="1325"/>
      <c r="X622" s="1325"/>
      <c r="Y622" s="1325"/>
      <c r="Z622" s="1325"/>
      <c r="AA622" s="1325"/>
      <c r="AB622" s="1325"/>
      <c r="AC622" s="1325"/>
      <c r="AD622" s="1325"/>
      <c r="AE622" s="1325"/>
      <c r="AF622" s="1325"/>
      <c r="AG622" s="1325"/>
      <c r="AH622" s="1325"/>
      <c r="AI622" s="1325"/>
      <c r="AJ622" s="1325"/>
      <c r="AK622" s="1325"/>
      <c r="AL622" s="1325"/>
      <c r="AM622" s="1325"/>
      <c r="AN622" s="1325"/>
      <c r="AO622" s="1325"/>
      <c r="AP622" s="1325"/>
      <c r="AQ622" s="1325"/>
      <c r="AR622" s="1325"/>
      <c r="AS622" s="1325"/>
      <c r="AT622" s="1325"/>
      <c r="AU622" s="1325"/>
      <c r="AV622" s="1325"/>
      <c r="AW622" s="1325"/>
      <c r="AX622" s="1325"/>
      <c r="AY622" s="1325"/>
      <c r="AZ622" s="1325"/>
      <c r="BA622" s="1325"/>
      <c r="BB622" s="1325"/>
      <c r="BC622" s="1325"/>
      <c r="BD622" s="1325"/>
      <c r="BE622" s="1325"/>
      <c r="BF622" s="1325"/>
      <c r="BG622" s="1325"/>
      <c r="BH622" s="1325"/>
      <c r="BI622" s="1325"/>
      <c r="BJ622" s="1325"/>
      <c r="BK622" s="1325"/>
      <c r="BL622" s="1325"/>
    </row>
    <row r="623" spans="8:64" ht="17.649999999999999" customHeight="1" x14ac:dyDescent="0.2">
      <c r="H623" s="2284" t="s">
        <v>48</v>
      </c>
      <c r="I623" s="2284"/>
      <c r="J623" s="2284"/>
      <c r="K623" s="2284"/>
      <c r="L623" s="2284"/>
      <c r="M623" s="2284"/>
      <c r="N623" s="2284"/>
      <c r="O623" s="2284"/>
      <c r="P623" s="2284"/>
      <c r="Q623" s="2284"/>
      <c r="R623" s="2284"/>
      <c r="S623" s="2284"/>
      <c r="T623" s="2284"/>
      <c r="U623" s="2284"/>
      <c r="V623" s="2284"/>
      <c r="W623" s="2284"/>
      <c r="X623" s="2284"/>
      <c r="Y623" s="2284"/>
      <c r="Z623" s="2284"/>
      <c r="AA623" s="2284"/>
      <c r="AB623" s="2284"/>
      <c r="AC623" s="2284"/>
      <c r="AD623" s="2284"/>
      <c r="AE623" s="2284"/>
      <c r="AF623" s="2284"/>
      <c r="AG623" s="2284"/>
      <c r="AH623" s="2284"/>
      <c r="AI623" s="2284"/>
      <c r="AJ623" s="2284"/>
      <c r="AK623" s="2284"/>
      <c r="AL623" s="2284"/>
      <c r="AM623" s="2284"/>
      <c r="AN623" s="2284" t="s">
        <v>41</v>
      </c>
      <c r="AO623" s="2284"/>
      <c r="AP623" s="2284"/>
      <c r="AQ623" s="2284"/>
      <c r="AR623" s="2284"/>
      <c r="AS623" s="2284"/>
      <c r="AT623" s="2284"/>
      <c r="AU623" s="2284"/>
      <c r="AV623" s="2284"/>
      <c r="AW623" s="2284"/>
      <c r="AX623" s="2284"/>
      <c r="AY623" s="2284"/>
      <c r="AZ623" s="2284"/>
      <c r="BA623" s="2284"/>
      <c r="BB623" s="2284"/>
      <c r="BC623" s="2284" t="s">
        <v>42</v>
      </c>
      <c r="BD623" s="2284"/>
      <c r="BE623" s="2284"/>
      <c r="BF623" s="2284"/>
      <c r="BG623" s="2284"/>
      <c r="BH623" s="2284"/>
      <c r="BI623" s="2284"/>
      <c r="BJ623" s="2284"/>
      <c r="BK623" s="2284"/>
      <c r="BL623" s="2284"/>
    </row>
    <row r="624" spans="8:64" ht="24.95" customHeight="1" x14ac:dyDescent="0.2">
      <c r="H624" s="2282" t="s">
        <v>1941</v>
      </c>
      <c r="I624" s="2282"/>
      <c r="J624" s="2282"/>
      <c r="K624" s="2282"/>
      <c r="L624" s="2282"/>
      <c r="M624" s="2282"/>
      <c r="N624" s="2282"/>
      <c r="O624" s="2282"/>
      <c r="P624" s="2282"/>
      <c r="Q624" s="2282"/>
      <c r="R624" s="2282"/>
      <c r="S624" s="2282"/>
      <c r="T624" s="2282"/>
      <c r="U624" s="2282"/>
      <c r="V624" s="2282"/>
      <c r="W624" s="2282"/>
      <c r="X624" s="2282"/>
      <c r="Y624" s="2282"/>
      <c r="Z624" s="2282"/>
      <c r="AA624" s="2282"/>
      <c r="AB624" s="2282"/>
      <c r="AC624" s="2282"/>
      <c r="AD624" s="2282"/>
      <c r="AE624" s="2282"/>
      <c r="AF624" s="2282"/>
      <c r="AG624" s="2282"/>
      <c r="AH624" s="2282"/>
      <c r="AI624" s="2282"/>
      <c r="AJ624" s="2282"/>
      <c r="AK624" s="2282"/>
      <c r="AL624" s="2282"/>
      <c r="AM624" s="2282"/>
      <c r="AN624" s="2283">
        <v>0</v>
      </c>
      <c r="AO624" s="2283"/>
      <c r="AP624" s="2283"/>
      <c r="AQ624" s="2283"/>
      <c r="AR624" s="2283"/>
      <c r="AS624" s="2283"/>
      <c r="AT624" s="2283"/>
      <c r="AU624" s="2283"/>
      <c r="AV624" s="2283"/>
      <c r="AW624" s="2283"/>
      <c r="AX624" s="2283"/>
      <c r="AY624" s="2283"/>
      <c r="AZ624" s="2283"/>
      <c r="BA624" s="2283"/>
      <c r="BB624" s="2283"/>
      <c r="BC624" s="2283">
        <v>0</v>
      </c>
      <c r="BD624" s="2283"/>
      <c r="BE624" s="2283"/>
      <c r="BF624" s="2283"/>
      <c r="BG624" s="2283"/>
      <c r="BH624" s="2283"/>
      <c r="BI624" s="2283"/>
      <c r="BJ624" s="2283"/>
      <c r="BK624" s="2283"/>
      <c r="BL624" s="2283"/>
    </row>
    <row r="625" spans="8:64" ht="8.85" customHeight="1" x14ac:dyDescent="0.2">
      <c r="H625" s="1326"/>
      <c r="I625" s="1326"/>
      <c r="J625" s="1326"/>
      <c r="K625" s="1326"/>
      <c r="L625" s="1326"/>
      <c r="M625" s="1326"/>
      <c r="N625" s="1326"/>
      <c r="O625" s="1326"/>
      <c r="P625" s="1326"/>
      <c r="Q625" s="1326"/>
      <c r="R625" s="1326"/>
      <c r="S625" s="1326"/>
      <c r="T625" s="1326"/>
      <c r="U625" s="1326"/>
      <c r="V625" s="1326"/>
      <c r="W625" s="1326"/>
      <c r="X625" s="1326"/>
      <c r="Y625" s="1326"/>
      <c r="Z625" s="1326"/>
      <c r="AA625" s="1326"/>
      <c r="AB625" s="1326"/>
      <c r="AC625" s="1326"/>
      <c r="AD625" s="1326"/>
      <c r="AE625" s="1326"/>
      <c r="AF625" s="1326"/>
      <c r="AG625" s="1326"/>
      <c r="AH625" s="1326"/>
      <c r="AI625" s="1326"/>
      <c r="AJ625" s="1326"/>
      <c r="AK625" s="1326"/>
      <c r="AL625" s="1326"/>
      <c r="AM625" s="1326"/>
      <c r="AN625" s="1326"/>
      <c r="AO625" s="1326"/>
      <c r="AP625" s="1326"/>
      <c r="AQ625" s="1326"/>
      <c r="AR625" s="1326"/>
      <c r="AS625" s="1326"/>
      <c r="AT625" s="1326"/>
      <c r="AU625" s="1326"/>
      <c r="AV625" s="1326"/>
      <c r="AW625" s="1326"/>
      <c r="AX625" s="1326"/>
      <c r="AY625" s="1326"/>
      <c r="AZ625" s="1326"/>
      <c r="BA625" s="1326"/>
      <c r="BB625" s="1326"/>
      <c r="BC625" s="1326"/>
      <c r="BD625" s="1326"/>
      <c r="BE625" s="1326"/>
      <c r="BF625" s="1326"/>
      <c r="BG625" s="1326"/>
      <c r="BH625" s="1326"/>
      <c r="BI625" s="1326"/>
      <c r="BJ625" s="1326"/>
      <c r="BK625" s="1326"/>
      <c r="BL625" s="1326"/>
    </row>
    <row r="626" spans="8:64" ht="17.649999999999999" customHeight="1" x14ac:dyDescent="0.2">
      <c r="H626" s="2288" t="s">
        <v>1942</v>
      </c>
      <c r="I626" s="2288"/>
      <c r="J626" s="2288"/>
      <c r="K626" s="2288"/>
      <c r="L626" s="2288"/>
      <c r="M626" s="2288"/>
      <c r="N626" s="2288"/>
      <c r="O626" s="2288"/>
      <c r="P626" s="2288"/>
      <c r="Q626" s="2288"/>
      <c r="R626" s="2288"/>
      <c r="S626" s="2288"/>
      <c r="T626" s="2288"/>
      <c r="U626" s="2288"/>
      <c r="V626" s="2288"/>
      <c r="W626" s="2288"/>
      <c r="X626" s="2288"/>
      <c r="Y626" s="2288"/>
      <c r="Z626" s="2288"/>
      <c r="AA626" s="2288"/>
      <c r="AB626" s="2288"/>
      <c r="AC626" s="2288"/>
      <c r="AD626" s="2288"/>
      <c r="AE626" s="2288"/>
      <c r="AF626" s="2288"/>
      <c r="AG626" s="2288"/>
      <c r="AH626" s="2288"/>
      <c r="AI626" s="2288"/>
      <c r="AJ626" s="2288"/>
      <c r="AK626" s="2288"/>
      <c r="AL626" s="2288"/>
      <c r="AM626" s="2288"/>
      <c r="AN626" s="2288"/>
      <c r="AO626" s="2288"/>
      <c r="AP626" s="2288"/>
      <c r="AQ626" s="2288"/>
      <c r="AR626" s="2288"/>
      <c r="AS626" s="2288"/>
      <c r="AT626" s="2288"/>
      <c r="AU626" s="2288"/>
      <c r="AV626" s="2288"/>
      <c r="AW626" s="2288"/>
      <c r="AX626" s="2288"/>
      <c r="AY626" s="2288"/>
      <c r="AZ626" s="2288"/>
      <c r="BA626" s="2288"/>
      <c r="BB626" s="2288"/>
      <c r="BC626" s="2288"/>
      <c r="BD626" s="2288"/>
      <c r="BE626" s="2288"/>
      <c r="BF626" s="2288"/>
      <c r="BG626" s="2288"/>
      <c r="BH626" s="2288"/>
      <c r="BI626" s="2288"/>
      <c r="BJ626" s="2288"/>
      <c r="BK626" s="2288"/>
      <c r="BL626" s="2288"/>
    </row>
    <row r="627" spans="8:64" ht="8.85" customHeight="1" x14ac:dyDescent="0.2"/>
    <row r="628" spans="8:64" ht="2.85" customHeight="1" x14ac:dyDescent="0.2">
      <c r="H628" s="1325"/>
      <c r="I628" s="1325"/>
      <c r="J628" s="1325"/>
      <c r="K628" s="1325"/>
      <c r="L628" s="1325"/>
      <c r="M628" s="1325"/>
      <c r="N628" s="1325"/>
      <c r="O628" s="1325"/>
      <c r="P628" s="1325"/>
      <c r="Q628" s="1325"/>
      <c r="R628" s="1325"/>
      <c r="S628" s="1325"/>
      <c r="T628" s="1325"/>
      <c r="U628" s="1325"/>
      <c r="V628" s="1325"/>
      <c r="W628" s="1325"/>
      <c r="X628" s="1325"/>
      <c r="Y628" s="1325"/>
      <c r="Z628" s="1325"/>
      <c r="AA628" s="1325"/>
      <c r="AB628" s="1325"/>
      <c r="AC628" s="1325"/>
      <c r="AD628" s="1325"/>
      <c r="AE628" s="1325"/>
      <c r="AF628" s="1325"/>
      <c r="AG628" s="1325"/>
      <c r="AH628" s="1325"/>
      <c r="AI628" s="1325"/>
      <c r="AJ628" s="1325"/>
      <c r="AK628" s="1325"/>
      <c r="AL628" s="1325"/>
      <c r="AM628" s="1325"/>
      <c r="AN628" s="1325"/>
      <c r="AO628" s="1325"/>
      <c r="AP628" s="1325"/>
      <c r="AQ628" s="1325"/>
      <c r="AR628" s="1325"/>
      <c r="AS628" s="1325"/>
      <c r="AT628" s="1325"/>
      <c r="AU628" s="1325"/>
      <c r="AV628" s="1325"/>
      <c r="AW628" s="1325"/>
      <c r="AX628" s="1325"/>
      <c r="AY628" s="1325"/>
      <c r="AZ628" s="1325"/>
      <c r="BA628" s="1325"/>
      <c r="BB628" s="1325"/>
      <c r="BC628" s="1325"/>
      <c r="BD628" s="1325"/>
      <c r="BE628" s="1325"/>
      <c r="BF628" s="1325"/>
      <c r="BG628" s="1325"/>
      <c r="BH628" s="1325"/>
      <c r="BI628" s="1325"/>
      <c r="BJ628" s="1325"/>
      <c r="BK628" s="1325"/>
      <c r="BL628" s="1325"/>
    </row>
    <row r="629" spans="8:64" ht="16.899999999999999" customHeight="1" x14ac:dyDescent="0.2">
      <c r="H629" s="2284" t="s">
        <v>48</v>
      </c>
      <c r="I629" s="2284"/>
      <c r="J629" s="2284"/>
      <c r="K629" s="2284"/>
      <c r="L629" s="2284"/>
      <c r="M629" s="2284"/>
      <c r="N629" s="2284"/>
      <c r="O629" s="2284"/>
      <c r="P629" s="2284"/>
      <c r="Q629" s="2284"/>
      <c r="R629" s="2284"/>
      <c r="S629" s="2284"/>
      <c r="T629" s="2284"/>
      <c r="U629" s="2284"/>
      <c r="V629" s="2284"/>
      <c r="W629" s="2284"/>
      <c r="X629" s="2284"/>
      <c r="Y629" s="2284"/>
      <c r="Z629" s="2284"/>
      <c r="AA629" s="2284"/>
      <c r="AB629" s="2284"/>
      <c r="AC629" s="2284"/>
      <c r="AD629" s="2284"/>
      <c r="AE629" s="2284"/>
      <c r="AF629" s="2284"/>
      <c r="AG629" s="2284"/>
      <c r="AH629" s="2284"/>
      <c r="AI629" s="2284"/>
      <c r="AJ629" s="2284"/>
      <c r="AK629" s="2284"/>
      <c r="AL629" s="2284"/>
      <c r="AM629" s="2284"/>
      <c r="AN629" s="2284" t="s">
        <v>41</v>
      </c>
      <c r="AO629" s="2284"/>
      <c r="AP629" s="2284"/>
      <c r="AQ629" s="2284"/>
      <c r="AR629" s="2284"/>
      <c r="AS629" s="2284"/>
      <c r="AT629" s="2284"/>
      <c r="AU629" s="2284"/>
      <c r="AV629" s="2284"/>
      <c r="AW629" s="2284"/>
      <c r="AX629" s="2284"/>
      <c r="AY629" s="2284"/>
      <c r="AZ629" s="2284"/>
      <c r="BA629" s="2284"/>
      <c r="BB629" s="2284"/>
      <c r="BC629" s="2284" t="s">
        <v>42</v>
      </c>
      <c r="BD629" s="2284"/>
      <c r="BE629" s="2284"/>
      <c r="BF629" s="2284"/>
      <c r="BG629" s="2284"/>
      <c r="BH629" s="2284"/>
      <c r="BI629" s="2284"/>
      <c r="BJ629" s="2284"/>
      <c r="BK629" s="2284"/>
      <c r="BL629" s="2284"/>
    </row>
    <row r="630" spans="8:64" ht="17.649999999999999" customHeight="1" x14ac:dyDescent="0.2">
      <c r="H630" s="2280" t="s">
        <v>1943</v>
      </c>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2280"/>
      <c r="AG630" s="2280"/>
      <c r="AH630" s="2280"/>
      <c r="AI630" s="2280"/>
      <c r="AJ630" s="2280"/>
      <c r="AK630" s="2280"/>
      <c r="AL630" s="2280"/>
      <c r="AM630" s="2280"/>
      <c r="AN630" s="2281">
        <v>0</v>
      </c>
      <c r="AO630" s="2281"/>
      <c r="AP630" s="2281"/>
      <c r="AQ630" s="2281"/>
      <c r="AR630" s="2281"/>
      <c r="AS630" s="2281"/>
      <c r="AT630" s="2281"/>
      <c r="AU630" s="2281"/>
      <c r="AV630" s="2281"/>
      <c r="AW630" s="2281"/>
      <c r="AX630" s="2281"/>
      <c r="AY630" s="2281"/>
      <c r="AZ630" s="2281"/>
      <c r="BA630" s="2281"/>
      <c r="BB630" s="2281"/>
      <c r="BC630" s="2281">
        <v>0</v>
      </c>
      <c r="BD630" s="2281"/>
      <c r="BE630" s="2281"/>
      <c r="BF630" s="2281"/>
      <c r="BG630" s="2281"/>
      <c r="BH630" s="2281"/>
      <c r="BI630" s="2281"/>
      <c r="BJ630" s="2281"/>
      <c r="BK630" s="2281"/>
      <c r="BL630" s="2281"/>
    </row>
    <row r="631" spans="8:64" ht="17.649999999999999" customHeight="1" x14ac:dyDescent="0.2">
      <c r="H631" s="2282" t="s">
        <v>1944</v>
      </c>
      <c r="I631" s="2282"/>
      <c r="J631" s="2282"/>
      <c r="K631" s="2282"/>
      <c r="L631" s="2282"/>
      <c r="M631" s="2282"/>
      <c r="N631" s="2282"/>
      <c r="O631" s="2282"/>
      <c r="P631" s="2282"/>
      <c r="Q631" s="2282"/>
      <c r="R631" s="2282"/>
      <c r="S631" s="2282"/>
      <c r="T631" s="2282"/>
      <c r="U631" s="2282"/>
      <c r="V631" s="2282"/>
      <c r="W631" s="2282"/>
      <c r="X631" s="2282"/>
      <c r="Y631" s="2282"/>
      <c r="Z631" s="2282"/>
      <c r="AA631" s="2282"/>
      <c r="AB631" s="2282"/>
      <c r="AC631" s="2282"/>
      <c r="AD631" s="2282"/>
      <c r="AE631" s="2282"/>
      <c r="AF631" s="2282"/>
      <c r="AG631" s="2282"/>
      <c r="AH631" s="2282"/>
      <c r="AI631" s="2282"/>
      <c r="AJ631" s="2282"/>
      <c r="AK631" s="2282"/>
      <c r="AL631" s="2282"/>
      <c r="AM631" s="2282"/>
      <c r="AN631" s="2283">
        <v>0</v>
      </c>
      <c r="AO631" s="2283"/>
      <c r="AP631" s="2283"/>
      <c r="AQ631" s="2283"/>
      <c r="AR631" s="2283"/>
      <c r="AS631" s="2283"/>
      <c r="AT631" s="2283"/>
      <c r="AU631" s="2283"/>
      <c r="AV631" s="2283"/>
      <c r="AW631" s="2283"/>
      <c r="AX631" s="2283"/>
      <c r="AY631" s="2283"/>
      <c r="AZ631" s="2283"/>
      <c r="BA631" s="2283"/>
      <c r="BB631" s="2283"/>
      <c r="BC631" s="2283">
        <v>0</v>
      </c>
      <c r="BD631" s="2283"/>
      <c r="BE631" s="2283"/>
      <c r="BF631" s="2283"/>
      <c r="BG631" s="2283"/>
      <c r="BH631" s="2283"/>
      <c r="BI631" s="2283"/>
      <c r="BJ631" s="2283"/>
      <c r="BK631" s="2283"/>
      <c r="BL631" s="2283"/>
    </row>
    <row r="632" spans="8:64" ht="8.1" customHeight="1" x14ac:dyDescent="0.2">
      <c r="H632" s="1326"/>
      <c r="I632" s="1326"/>
      <c r="J632" s="1326"/>
      <c r="K632" s="1326"/>
      <c r="L632" s="1326"/>
      <c r="M632" s="1326"/>
      <c r="N632" s="1326"/>
      <c r="O632" s="1326"/>
      <c r="P632" s="1326"/>
      <c r="Q632" s="1326"/>
      <c r="R632" s="1326"/>
      <c r="S632" s="1326"/>
      <c r="T632" s="1326"/>
      <c r="U632" s="1326"/>
      <c r="V632" s="1326"/>
      <c r="W632" s="1326"/>
      <c r="X632" s="1326"/>
      <c r="Y632" s="1326"/>
      <c r="Z632" s="1326"/>
      <c r="AA632" s="1326"/>
      <c r="AB632" s="1326"/>
      <c r="AC632" s="1326"/>
      <c r="AD632" s="1326"/>
      <c r="AE632" s="1326"/>
      <c r="AF632" s="1326"/>
      <c r="AG632" s="1326"/>
      <c r="AH632" s="1326"/>
      <c r="AI632" s="1326"/>
      <c r="AJ632" s="1326"/>
      <c r="AK632" s="1326"/>
      <c r="AL632" s="1326"/>
      <c r="AM632" s="1326"/>
      <c r="AN632" s="1326"/>
      <c r="AO632" s="1326"/>
      <c r="AP632" s="1326"/>
      <c r="AQ632" s="1326"/>
      <c r="AR632" s="1326"/>
      <c r="AS632" s="1326"/>
      <c r="AT632" s="1326"/>
      <c r="AU632" s="1326"/>
      <c r="AV632" s="1326"/>
      <c r="AW632" s="1326"/>
      <c r="AX632" s="1326"/>
      <c r="AY632" s="1326"/>
      <c r="AZ632" s="1326"/>
      <c r="BA632" s="1326"/>
      <c r="BB632" s="1326"/>
      <c r="BC632" s="1326"/>
      <c r="BD632" s="1326"/>
      <c r="BE632" s="1326"/>
      <c r="BF632" s="1326"/>
      <c r="BG632" s="1326"/>
      <c r="BH632" s="1326"/>
      <c r="BI632" s="1326"/>
      <c r="BJ632" s="1326"/>
      <c r="BK632" s="1326"/>
      <c r="BL632" s="1326"/>
    </row>
    <row r="633" spans="8:64" ht="17.649999999999999" customHeight="1" x14ac:dyDescent="0.2">
      <c r="H633" s="2288" t="s">
        <v>1945</v>
      </c>
      <c r="I633" s="2288"/>
      <c r="J633" s="2288"/>
      <c r="K633" s="2288"/>
      <c r="L633" s="2288"/>
      <c r="M633" s="2288"/>
      <c r="N633" s="2288"/>
      <c r="O633" s="2288"/>
      <c r="P633" s="2288"/>
      <c r="Q633" s="2288"/>
      <c r="R633" s="2288"/>
      <c r="S633" s="2288"/>
      <c r="T633" s="2288"/>
      <c r="U633" s="2288"/>
      <c r="V633" s="2288"/>
      <c r="W633" s="2288"/>
      <c r="X633" s="2288"/>
      <c r="Y633" s="2288"/>
      <c r="Z633" s="2288"/>
      <c r="AA633" s="2288"/>
      <c r="AB633" s="2288"/>
      <c r="AC633" s="2288"/>
      <c r="AD633" s="2288"/>
      <c r="AE633" s="2288"/>
      <c r="AF633" s="2288"/>
      <c r="AG633" s="2288"/>
      <c r="AH633" s="2288"/>
      <c r="AI633" s="2288"/>
      <c r="AJ633" s="2288"/>
      <c r="AK633" s="2288"/>
      <c r="AL633" s="2288"/>
      <c r="AM633" s="2288"/>
      <c r="AN633" s="2288"/>
      <c r="AO633" s="2288"/>
      <c r="AP633" s="2288"/>
      <c r="AQ633" s="2288"/>
      <c r="AR633" s="2288"/>
      <c r="AS633" s="2288"/>
      <c r="AT633" s="2288"/>
      <c r="AU633" s="2288"/>
      <c r="AV633" s="2288"/>
      <c r="AW633" s="2288"/>
      <c r="AX633" s="2288"/>
      <c r="AY633" s="2288"/>
      <c r="AZ633" s="2288"/>
      <c r="BA633" s="2288"/>
      <c r="BB633" s="2288"/>
      <c r="BC633" s="2288"/>
      <c r="BD633" s="2288"/>
      <c r="BE633" s="2288"/>
      <c r="BF633" s="2288"/>
      <c r="BG633" s="2288"/>
      <c r="BH633" s="2288"/>
      <c r="BI633" s="2288"/>
      <c r="BJ633" s="2288"/>
      <c r="BK633" s="2288"/>
      <c r="BL633" s="2288"/>
    </row>
    <row r="634" spans="8:64" ht="2.85" customHeight="1" x14ac:dyDescent="0.2">
      <c r="H634" s="1325"/>
      <c r="I634" s="1325"/>
      <c r="J634" s="1325"/>
      <c r="K634" s="1325"/>
      <c r="L634" s="1325"/>
      <c r="M634" s="1325"/>
      <c r="N634" s="1325"/>
      <c r="O634" s="1325"/>
      <c r="P634" s="1325"/>
      <c r="Q634" s="1325"/>
      <c r="R634" s="1325"/>
      <c r="S634" s="1325"/>
      <c r="T634" s="1325"/>
      <c r="U634" s="1325"/>
      <c r="V634" s="1325"/>
      <c r="W634" s="1325"/>
      <c r="X634" s="1325"/>
      <c r="Y634" s="1325"/>
      <c r="Z634" s="1325"/>
      <c r="AA634" s="1325"/>
      <c r="AB634" s="1325"/>
      <c r="AC634" s="1325"/>
      <c r="AD634" s="1325"/>
      <c r="AE634" s="1325"/>
      <c r="AF634" s="1325"/>
      <c r="AG634" s="1325"/>
      <c r="AH634" s="1325"/>
      <c r="AI634" s="1325"/>
      <c r="AJ634" s="1325"/>
      <c r="AK634" s="1325"/>
      <c r="AL634" s="1325"/>
      <c r="AM634" s="1325"/>
      <c r="AN634" s="1325"/>
      <c r="AO634" s="1325"/>
      <c r="AP634" s="1325"/>
      <c r="AQ634" s="1325"/>
      <c r="AR634" s="1325"/>
      <c r="AS634" s="1325"/>
      <c r="AT634" s="1325"/>
      <c r="AU634" s="1325"/>
      <c r="AV634" s="1325"/>
      <c r="AW634" s="1325"/>
      <c r="AX634" s="1325"/>
      <c r="AY634" s="1325"/>
      <c r="AZ634" s="1325"/>
      <c r="BA634" s="1325"/>
      <c r="BB634" s="1325"/>
      <c r="BC634" s="1325"/>
      <c r="BD634" s="1325"/>
      <c r="BE634" s="1325"/>
      <c r="BF634" s="1325"/>
      <c r="BG634" s="1325"/>
      <c r="BH634" s="1325"/>
      <c r="BI634" s="1325"/>
      <c r="BJ634" s="1325"/>
      <c r="BK634" s="1325"/>
      <c r="BL634" s="1325"/>
    </row>
    <row r="635" spans="8:64" ht="17.649999999999999" customHeight="1" x14ac:dyDescent="0.2">
      <c r="H635" s="2284" t="s">
        <v>48</v>
      </c>
      <c r="I635" s="2284"/>
      <c r="J635" s="2284"/>
      <c r="K635" s="2284"/>
      <c r="L635" s="2284"/>
      <c r="M635" s="2284"/>
      <c r="N635" s="2284"/>
      <c r="O635" s="2284"/>
      <c r="P635" s="2284"/>
      <c r="Q635" s="2284"/>
      <c r="R635" s="2284"/>
      <c r="S635" s="2284"/>
      <c r="T635" s="2284"/>
      <c r="U635" s="2284"/>
      <c r="V635" s="2284"/>
      <c r="W635" s="2284"/>
      <c r="X635" s="2284"/>
      <c r="Y635" s="2284"/>
      <c r="Z635" s="2284"/>
      <c r="AA635" s="2284"/>
      <c r="AB635" s="2284"/>
      <c r="AC635" s="2284"/>
      <c r="AD635" s="2284"/>
      <c r="AE635" s="2284"/>
      <c r="AF635" s="2284"/>
      <c r="AG635" s="2284"/>
      <c r="AH635" s="2284"/>
      <c r="AI635" s="2284"/>
      <c r="AJ635" s="2284"/>
      <c r="AK635" s="2284"/>
      <c r="AL635" s="2284"/>
      <c r="AM635" s="2284"/>
      <c r="AN635" s="2284" t="s">
        <v>41</v>
      </c>
      <c r="AO635" s="2284"/>
      <c r="AP635" s="2284"/>
      <c r="AQ635" s="2284"/>
      <c r="AR635" s="2284"/>
      <c r="AS635" s="2284"/>
      <c r="AT635" s="2284"/>
      <c r="AU635" s="2284"/>
      <c r="AV635" s="2284"/>
      <c r="AW635" s="2284"/>
      <c r="AX635" s="2284"/>
      <c r="AY635" s="2284"/>
      <c r="AZ635" s="2284"/>
      <c r="BA635" s="2284"/>
      <c r="BB635" s="2284"/>
      <c r="BC635" s="2284" t="s">
        <v>42</v>
      </c>
      <c r="BD635" s="2284"/>
      <c r="BE635" s="2284"/>
      <c r="BF635" s="2284"/>
      <c r="BG635" s="2284"/>
      <c r="BH635" s="2284"/>
      <c r="BI635" s="2284"/>
      <c r="BJ635" s="2284"/>
      <c r="BK635" s="2284"/>
      <c r="BL635" s="2284"/>
    </row>
    <row r="636" spans="8:64" ht="16.899999999999999" customHeight="1" x14ac:dyDescent="0.2">
      <c r="H636" s="2280" t="s">
        <v>1946</v>
      </c>
      <c r="I636" s="2280"/>
      <c r="J636" s="2280"/>
      <c r="K636" s="2280"/>
      <c r="L636" s="2280"/>
      <c r="M636" s="2280"/>
      <c r="N636" s="2280"/>
      <c r="O636" s="2280"/>
      <c r="P636" s="2280"/>
      <c r="Q636" s="2280"/>
      <c r="R636" s="2280"/>
      <c r="S636" s="2280"/>
      <c r="T636" s="2280"/>
      <c r="U636" s="2280"/>
      <c r="V636" s="2280"/>
      <c r="W636" s="2280"/>
      <c r="X636" s="2280"/>
      <c r="Y636" s="2280"/>
      <c r="Z636" s="2280"/>
      <c r="AA636" s="2280"/>
      <c r="AB636" s="2280"/>
      <c r="AC636" s="2280"/>
      <c r="AD636" s="2280"/>
      <c r="AE636" s="2280"/>
      <c r="AF636" s="2280"/>
      <c r="AG636" s="2280"/>
      <c r="AH636" s="2280"/>
      <c r="AI636" s="2280"/>
      <c r="AJ636" s="2280"/>
      <c r="AK636" s="2280"/>
      <c r="AL636" s="2280"/>
      <c r="AM636" s="2280"/>
      <c r="AN636" s="2281">
        <v>0</v>
      </c>
      <c r="AO636" s="2281"/>
      <c r="AP636" s="2281"/>
      <c r="AQ636" s="2281"/>
      <c r="AR636" s="2281"/>
      <c r="AS636" s="2281"/>
      <c r="AT636" s="2281"/>
      <c r="AU636" s="2281"/>
      <c r="AV636" s="2281"/>
      <c r="AW636" s="2281"/>
      <c r="AX636" s="2281"/>
      <c r="AY636" s="2281"/>
      <c r="AZ636" s="2281"/>
      <c r="BA636" s="2281"/>
      <c r="BB636" s="2281"/>
      <c r="BC636" s="2281">
        <v>0</v>
      </c>
      <c r="BD636" s="2281"/>
      <c r="BE636" s="2281"/>
      <c r="BF636" s="2281"/>
      <c r="BG636" s="2281"/>
      <c r="BH636" s="2281"/>
      <c r="BI636" s="2281"/>
      <c r="BJ636" s="2281"/>
      <c r="BK636" s="2281"/>
      <c r="BL636" s="2281"/>
    </row>
    <row r="637" spans="8:64" ht="17.649999999999999" customHeight="1" x14ac:dyDescent="0.2">
      <c r="H637" s="2280" t="s">
        <v>1947</v>
      </c>
      <c r="I637" s="2280"/>
      <c r="J637" s="2280"/>
      <c r="K637" s="2280"/>
      <c r="L637" s="2280"/>
      <c r="M637" s="2280"/>
      <c r="N637" s="2280"/>
      <c r="O637" s="2280"/>
      <c r="P637" s="2280"/>
      <c r="Q637" s="2280"/>
      <c r="R637" s="2280"/>
      <c r="S637" s="2280"/>
      <c r="T637" s="2280"/>
      <c r="U637" s="2280"/>
      <c r="V637" s="2280"/>
      <c r="W637" s="2280"/>
      <c r="X637" s="2280"/>
      <c r="Y637" s="2280"/>
      <c r="Z637" s="2280"/>
      <c r="AA637" s="2280"/>
      <c r="AB637" s="2280"/>
      <c r="AC637" s="2280"/>
      <c r="AD637" s="2280"/>
      <c r="AE637" s="2280"/>
      <c r="AF637" s="2280"/>
      <c r="AG637" s="2280"/>
      <c r="AH637" s="2280"/>
      <c r="AI637" s="2280"/>
      <c r="AJ637" s="2280"/>
      <c r="AK637" s="2280"/>
      <c r="AL637" s="2280"/>
      <c r="AM637" s="2280"/>
      <c r="AN637" s="2281">
        <v>0</v>
      </c>
      <c r="AO637" s="2281"/>
      <c r="AP637" s="2281"/>
      <c r="AQ637" s="2281"/>
      <c r="AR637" s="2281"/>
      <c r="AS637" s="2281"/>
      <c r="AT637" s="2281"/>
      <c r="AU637" s="2281"/>
      <c r="AV637" s="2281"/>
      <c r="AW637" s="2281"/>
      <c r="AX637" s="2281"/>
      <c r="AY637" s="2281"/>
      <c r="AZ637" s="2281"/>
      <c r="BA637" s="2281"/>
      <c r="BB637" s="2281"/>
      <c r="BC637" s="2281">
        <v>0</v>
      </c>
      <c r="BD637" s="2281"/>
      <c r="BE637" s="2281"/>
      <c r="BF637" s="2281"/>
      <c r="BG637" s="2281"/>
      <c r="BH637" s="2281"/>
      <c r="BI637" s="2281"/>
      <c r="BJ637" s="2281"/>
      <c r="BK637" s="2281"/>
      <c r="BL637" s="2281"/>
    </row>
    <row r="638" spans="8:64" ht="17.649999999999999" customHeight="1" x14ac:dyDescent="0.2">
      <c r="H638" s="2282" t="s">
        <v>1948</v>
      </c>
      <c r="I638" s="2282"/>
      <c r="J638" s="2282"/>
      <c r="K638" s="2282"/>
      <c r="L638" s="2282"/>
      <c r="M638" s="2282"/>
      <c r="N638" s="2282"/>
      <c r="O638" s="2282"/>
      <c r="P638" s="2282"/>
      <c r="Q638" s="2282"/>
      <c r="R638" s="2282"/>
      <c r="S638" s="2282"/>
      <c r="T638" s="2282"/>
      <c r="U638" s="2282"/>
      <c r="V638" s="2282"/>
      <c r="W638" s="2282"/>
      <c r="X638" s="2282"/>
      <c r="Y638" s="2282"/>
      <c r="Z638" s="2282"/>
      <c r="AA638" s="2282"/>
      <c r="AB638" s="2282"/>
      <c r="AC638" s="2282"/>
      <c r="AD638" s="2282"/>
      <c r="AE638" s="2282"/>
      <c r="AF638" s="2282"/>
      <c r="AG638" s="2282"/>
      <c r="AH638" s="2282"/>
      <c r="AI638" s="2282"/>
      <c r="AJ638" s="2282"/>
      <c r="AK638" s="2282"/>
      <c r="AL638" s="2282"/>
      <c r="AM638" s="2282"/>
      <c r="AN638" s="2283">
        <v>0</v>
      </c>
      <c r="AO638" s="2283"/>
      <c r="AP638" s="2283"/>
      <c r="AQ638" s="2283"/>
      <c r="AR638" s="2283"/>
      <c r="AS638" s="2283"/>
      <c r="AT638" s="2283"/>
      <c r="AU638" s="2283"/>
      <c r="AV638" s="2283"/>
      <c r="AW638" s="2283"/>
      <c r="AX638" s="2283"/>
      <c r="AY638" s="2283"/>
      <c r="AZ638" s="2283"/>
      <c r="BA638" s="2283"/>
      <c r="BB638" s="2283"/>
      <c r="BC638" s="2283">
        <v>0</v>
      </c>
      <c r="BD638" s="2283"/>
      <c r="BE638" s="2283"/>
      <c r="BF638" s="2283"/>
      <c r="BG638" s="2283"/>
      <c r="BH638" s="2283"/>
      <c r="BI638" s="2283"/>
      <c r="BJ638" s="2283"/>
      <c r="BK638" s="2283"/>
      <c r="BL638" s="2283"/>
    </row>
    <row r="639" spans="8:64" ht="8.1" customHeight="1" x14ac:dyDescent="0.2">
      <c r="H639" s="1326"/>
      <c r="I639" s="1326"/>
      <c r="J639" s="1326"/>
      <c r="K639" s="1326"/>
      <c r="L639" s="1326"/>
      <c r="M639" s="1326"/>
      <c r="N639" s="1326"/>
      <c r="O639" s="1326"/>
      <c r="P639" s="1326"/>
      <c r="Q639" s="1326"/>
      <c r="R639" s="1326"/>
      <c r="S639" s="1326"/>
      <c r="T639" s="1326"/>
      <c r="U639" s="1326"/>
      <c r="V639" s="1326"/>
      <c r="W639" s="1326"/>
      <c r="X639" s="1326"/>
      <c r="Y639" s="1326"/>
      <c r="Z639" s="1326"/>
      <c r="AA639" s="1326"/>
      <c r="AB639" s="1326"/>
      <c r="AC639" s="1326"/>
      <c r="AD639" s="1326"/>
      <c r="AE639" s="1326"/>
      <c r="AF639" s="1326"/>
      <c r="AG639" s="1326"/>
      <c r="AH639" s="1326"/>
      <c r="AI639" s="1326"/>
      <c r="AJ639" s="1326"/>
      <c r="AK639" s="1326"/>
      <c r="AL639" s="1326"/>
      <c r="AM639" s="1326"/>
      <c r="AN639" s="1326"/>
      <c r="AO639" s="1326"/>
      <c r="AP639" s="1326"/>
      <c r="AQ639" s="1326"/>
      <c r="AR639" s="1326"/>
      <c r="AS639" s="1326"/>
      <c r="AT639" s="1326"/>
      <c r="AU639" s="1326"/>
      <c r="AV639" s="1326"/>
      <c r="AW639" s="1326"/>
      <c r="AX639" s="1326"/>
      <c r="AY639" s="1326"/>
      <c r="AZ639" s="1326"/>
      <c r="BA639" s="1326"/>
      <c r="BB639" s="1326"/>
      <c r="BC639" s="1326"/>
      <c r="BD639" s="1326"/>
      <c r="BE639" s="1326"/>
      <c r="BF639" s="1326"/>
      <c r="BG639" s="1326"/>
      <c r="BH639" s="1326"/>
      <c r="BI639" s="1326"/>
      <c r="BJ639" s="1326"/>
      <c r="BK639" s="1326"/>
      <c r="BL639" s="1326"/>
    </row>
    <row r="640" spans="8:64" ht="17.649999999999999" customHeight="1" x14ac:dyDescent="0.2">
      <c r="H640" s="2275" t="s">
        <v>1949</v>
      </c>
      <c r="I640" s="2275"/>
      <c r="J640" s="2275"/>
      <c r="K640" s="2275"/>
      <c r="L640" s="2275"/>
      <c r="M640" s="2275"/>
      <c r="N640" s="2275"/>
      <c r="O640" s="2275"/>
      <c r="P640" s="2275"/>
      <c r="Q640" s="2275"/>
      <c r="R640" s="2275"/>
      <c r="S640" s="2275"/>
      <c r="T640" s="2275"/>
      <c r="U640" s="2275"/>
      <c r="V640" s="2275"/>
      <c r="W640" s="2275"/>
      <c r="X640" s="2275"/>
      <c r="Y640" s="2275"/>
      <c r="Z640" s="2275"/>
      <c r="AA640" s="2275"/>
      <c r="AB640" s="2275"/>
      <c r="AC640" s="2275"/>
      <c r="AD640" s="2275"/>
      <c r="AE640" s="2275"/>
      <c r="AF640" s="2275"/>
      <c r="AG640" s="2275"/>
      <c r="AH640" s="2275"/>
      <c r="AI640" s="2275"/>
      <c r="AJ640" s="2275"/>
      <c r="AK640" s="2275"/>
      <c r="AL640" s="2275"/>
      <c r="AM640" s="2275"/>
      <c r="AN640" s="2275"/>
      <c r="AO640" s="2275"/>
      <c r="AP640" s="2275"/>
      <c r="AQ640" s="2275"/>
      <c r="AR640" s="2275"/>
      <c r="AS640" s="2275"/>
      <c r="AT640" s="2275"/>
      <c r="AU640" s="2275"/>
      <c r="AV640" s="2275"/>
      <c r="AW640" s="2275"/>
      <c r="AX640" s="2275"/>
      <c r="AY640" s="2275"/>
      <c r="AZ640" s="2275"/>
      <c r="BA640" s="2275"/>
      <c r="BB640" s="2275"/>
      <c r="BC640" s="2275"/>
      <c r="BD640" s="2275"/>
      <c r="BE640" s="2275"/>
      <c r="BF640" s="2275"/>
      <c r="BG640" s="2275"/>
      <c r="BH640" s="2275"/>
      <c r="BI640" s="2275"/>
      <c r="BJ640" s="2275"/>
      <c r="BK640" s="2275"/>
      <c r="BL640" s="2275"/>
    </row>
    <row r="641" spans="8:64" ht="30.2" customHeight="1" x14ac:dyDescent="0.2">
      <c r="H641" s="2273" t="s">
        <v>1950</v>
      </c>
      <c r="I641" s="2273"/>
      <c r="J641" s="2273"/>
      <c r="K641" s="2273"/>
      <c r="L641" s="2273"/>
      <c r="M641" s="2273"/>
      <c r="N641" s="2273"/>
      <c r="O641" s="2273"/>
      <c r="P641" s="2273"/>
      <c r="Q641" s="2273"/>
      <c r="R641" s="2273"/>
      <c r="S641" s="2273"/>
      <c r="T641" s="2273"/>
      <c r="U641" s="2273"/>
      <c r="V641" s="2273"/>
      <c r="W641" s="2273"/>
      <c r="X641" s="2273"/>
      <c r="Y641" s="2273"/>
      <c r="Z641" s="2273"/>
      <c r="AA641" s="2273"/>
      <c r="AB641" s="2273"/>
      <c r="AC641" s="2273"/>
      <c r="AD641" s="2273"/>
      <c r="AE641" s="2273"/>
      <c r="AF641" s="2273"/>
      <c r="AG641" s="2273"/>
      <c r="AH641" s="2273"/>
      <c r="AI641" s="2273"/>
      <c r="AJ641" s="2273"/>
      <c r="AK641" s="2273"/>
      <c r="AL641" s="2273"/>
      <c r="AM641" s="2273"/>
      <c r="AN641" s="2273"/>
      <c r="AO641" s="2273"/>
      <c r="AP641" s="2273"/>
      <c r="AQ641" s="2273"/>
      <c r="AR641" s="2273"/>
      <c r="AS641" s="2273"/>
      <c r="AT641" s="2273"/>
      <c r="AU641" s="2273"/>
      <c r="AV641" s="2273"/>
      <c r="AW641" s="2273"/>
      <c r="AX641" s="2273"/>
      <c r="AY641" s="2273"/>
      <c r="AZ641" s="2273"/>
      <c r="BA641" s="2273"/>
      <c r="BB641" s="2273"/>
      <c r="BC641" s="2273"/>
      <c r="BD641" s="2273"/>
      <c r="BE641" s="2273"/>
      <c r="BF641" s="2273"/>
      <c r="BG641" s="2273"/>
      <c r="BH641" s="2273"/>
      <c r="BI641" s="2273"/>
      <c r="BJ641" s="2273"/>
      <c r="BK641" s="2273"/>
      <c r="BL641" s="2273"/>
    </row>
    <row r="642" spans="8:64" ht="2.25" customHeight="1" x14ac:dyDescent="0.2">
      <c r="H642" s="1325"/>
      <c r="I642" s="1325"/>
      <c r="J642" s="1325"/>
      <c r="K642" s="1325"/>
      <c r="L642" s="1325"/>
      <c r="M642" s="1325"/>
      <c r="N642" s="1325"/>
      <c r="O642" s="1325"/>
      <c r="P642" s="1325"/>
      <c r="Q642" s="1325"/>
      <c r="R642" s="1325"/>
      <c r="S642" s="1325"/>
      <c r="T642" s="1325"/>
      <c r="U642" s="1325"/>
      <c r="V642" s="1325"/>
      <c r="W642" s="1325"/>
      <c r="X642" s="1325"/>
      <c r="Y642" s="1325"/>
      <c r="Z642" s="1325"/>
      <c r="AA642" s="1325"/>
      <c r="AB642" s="1325"/>
      <c r="AC642" s="1325"/>
      <c r="AD642" s="1325"/>
      <c r="AE642" s="1325"/>
      <c r="AF642" s="1325"/>
      <c r="AG642" s="1325"/>
      <c r="AH642" s="1325"/>
      <c r="AI642" s="1325"/>
      <c r="AJ642" s="1325"/>
      <c r="AK642" s="1325"/>
      <c r="AL642" s="1325"/>
      <c r="AM642" s="1325"/>
      <c r="AN642" s="1325"/>
      <c r="AO642" s="1325"/>
      <c r="AP642" s="1325"/>
      <c r="AQ642" s="1325"/>
      <c r="AR642" s="1325"/>
      <c r="AS642" s="1325"/>
      <c r="AT642" s="1325"/>
      <c r="AU642" s="1325"/>
      <c r="AV642" s="1325"/>
      <c r="AW642" s="1325"/>
      <c r="AX642" s="1325"/>
      <c r="AY642" s="1325"/>
      <c r="AZ642" s="1325"/>
      <c r="BA642" s="1325"/>
      <c r="BB642" s="1325"/>
      <c r="BC642" s="1325"/>
      <c r="BD642" s="1325"/>
      <c r="BE642" s="1325"/>
      <c r="BF642" s="1325"/>
      <c r="BG642" s="1325"/>
      <c r="BH642" s="1325"/>
      <c r="BI642" s="1325"/>
      <c r="BJ642" s="1325"/>
      <c r="BK642" s="1325"/>
      <c r="BL642" s="1325"/>
    </row>
    <row r="643" spans="8:64" ht="17.649999999999999" customHeight="1" x14ac:dyDescent="0.2">
      <c r="H643" s="2284" t="s">
        <v>48</v>
      </c>
      <c r="I643" s="2284"/>
      <c r="J643" s="2284"/>
      <c r="K643" s="2284"/>
      <c r="L643" s="2284"/>
      <c r="M643" s="2284"/>
      <c r="N643" s="2284"/>
      <c r="O643" s="2284"/>
      <c r="P643" s="2284"/>
      <c r="Q643" s="2284"/>
      <c r="R643" s="2284"/>
      <c r="S643" s="2284"/>
      <c r="T643" s="2284"/>
      <c r="U643" s="2284"/>
      <c r="V643" s="2284"/>
      <c r="W643" s="2284"/>
      <c r="X643" s="2284"/>
      <c r="Y643" s="2284"/>
      <c r="Z643" s="2284"/>
      <c r="AA643" s="2284"/>
      <c r="AB643" s="2284"/>
      <c r="AC643" s="2284"/>
      <c r="AD643" s="2284"/>
      <c r="AE643" s="2284"/>
      <c r="AF643" s="2284"/>
      <c r="AG643" s="2284"/>
      <c r="AH643" s="2284"/>
      <c r="AI643" s="2284"/>
      <c r="AJ643" s="2284"/>
      <c r="AK643" s="2284"/>
      <c r="AL643" s="2284"/>
      <c r="AM643" s="2284"/>
      <c r="AN643" s="2284" t="s">
        <v>548</v>
      </c>
      <c r="AO643" s="2284"/>
      <c r="AP643" s="2284"/>
      <c r="AQ643" s="2284"/>
      <c r="AR643" s="2284"/>
      <c r="AS643" s="2284"/>
      <c r="AT643" s="2284"/>
      <c r="AU643" s="2284"/>
      <c r="AV643" s="2284"/>
      <c r="AW643" s="2284"/>
      <c r="AX643" s="2284"/>
      <c r="AY643" s="2284"/>
      <c r="AZ643" s="2284"/>
      <c r="BA643" s="2284"/>
      <c r="BB643" s="2284"/>
      <c r="BC643" s="2284" t="s">
        <v>547</v>
      </c>
      <c r="BD643" s="2284"/>
      <c r="BE643" s="2284"/>
      <c r="BF643" s="2284"/>
      <c r="BG643" s="2284"/>
      <c r="BH643" s="2284"/>
      <c r="BI643" s="2284"/>
      <c r="BJ643" s="2284"/>
      <c r="BK643" s="2284"/>
      <c r="BL643" s="2284"/>
    </row>
    <row r="644" spans="8:64" ht="17.649999999999999" customHeight="1" x14ac:dyDescent="0.2">
      <c r="H644" s="2280" t="s">
        <v>1951</v>
      </c>
      <c r="I644" s="2280"/>
      <c r="J644" s="2280"/>
      <c r="K644" s="2280"/>
      <c r="L644" s="2280"/>
      <c r="M644" s="2280"/>
      <c r="N644" s="2280"/>
      <c r="O644" s="2280"/>
      <c r="P644" s="2280"/>
      <c r="Q644" s="2280"/>
      <c r="R644" s="2280"/>
      <c r="S644" s="2280"/>
      <c r="T644" s="2280"/>
      <c r="U644" s="2280"/>
      <c r="V644" s="2280"/>
      <c r="W644" s="2280"/>
      <c r="X644" s="2280"/>
      <c r="Y644" s="2280"/>
      <c r="Z644" s="2280"/>
      <c r="AA644" s="2280"/>
      <c r="AB644" s="2280"/>
      <c r="AC644" s="2280"/>
      <c r="AD644" s="2280"/>
      <c r="AE644" s="2280"/>
      <c r="AF644" s="2280"/>
      <c r="AG644" s="2280"/>
      <c r="AH644" s="2280"/>
      <c r="AI644" s="2280"/>
      <c r="AJ644" s="2280"/>
      <c r="AK644" s="2280"/>
      <c r="AL644" s="2280"/>
      <c r="AM644" s="2280"/>
      <c r="AN644" s="2281">
        <v>0</v>
      </c>
      <c r="AO644" s="2281"/>
      <c r="AP644" s="2281"/>
      <c r="AQ644" s="2281"/>
      <c r="AR644" s="2281"/>
      <c r="AS644" s="2281"/>
      <c r="AT644" s="2281"/>
      <c r="AU644" s="2281"/>
      <c r="AV644" s="2281"/>
      <c r="AW644" s="2281"/>
      <c r="AX644" s="2281"/>
      <c r="AY644" s="2281"/>
      <c r="AZ644" s="2281"/>
      <c r="BA644" s="2281"/>
      <c r="BB644" s="2281"/>
      <c r="BC644" s="2281">
        <v>0</v>
      </c>
      <c r="BD644" s="2281"/>
      <c r="BE644" s="2281"/>
      <c r="BF644" s="2281"/>
      <c r="BG644" s="2281"/>
      <c r="BH644" s="2281"/>
      <c r="BI644" s="2281"/>
      <c r="BJ644" s="2281"/>
      <c r="BK644" s="2281"/>
      <c r="BL644" s="2281"/>
    </row>
    <row r="645" spans="8:64" ht="16.899999999999999" customHeight="1" x14ac:dyDescent="0.2">
      <c r="H645" s="2280" t="s">
        <v>1952</v>
      </c>
      <c r="I645" s="2280"/>
      <c r="J645" s="2280"/>
      <c r="K645" s="2280"/>
      <c r="L645" s="2280"/>
      <c r="M645" s="2280"/>
      <c r="N645" s="2280"/>
      <c r="O645" s="2280"/>
      <c r="P645" s="2280"/>
      <c r="Q645" s="2280"/>
      <c r="R645" s="2280"/>
      <c r="S645" s="2280"/>
      <c r="T645" s="2280"/>
      <c r="U645" s="2280"/>
      <c r="V645" s="2280"/>
      <c r="W645" s="2280"/>
      <c r="X645" s="2280"/>
      <c r="Y645" s="2280"/>
      <c r="Z645" s="2280"/>
      <c r="AA645" s="2280"/>
      <c r="AB645" s="2280"/>
      <c r="AC645" s="2280"/>
      <c r="AD645" s="2280"/>
      <c r="AE645" s="2280"/>
      <c r="AF645" s="2280"/>
      <c r="AG645" s="2280"/>
      <c r="AH645" s="2280"/>
      <c r="AI645" s="2280"/>
      <c r="AJ645" s="2280"/>
      <c r="AK645" s="2280"/>
      <c r="AL645" s="2280"/>
      <c r="AM645" s="2280"/>
      <c r="AN645" s="2281">
        <v>0</v>
      </c>
      <c r="AO645" s="2281"/>
      <c r="AP645" s="2281"/>
      <c r="AQ645" s="2281"/>
      <c r="AR645" s="2281"/>
      <c r="AS645" s="2281"/>
      <c r="AT645" s="2281"/>
      <c r="AU645" s="2281"/>
      <c r="AV645" s="2281"/>
      <c r="AW645" s="2281"/>
      <c r="AX645" s="2281"/>
      <c r="AY645" s="2281"/>
      <c r="AZ645" s="2281"/>
      <c r="BA645" s="2281"/>
      <c r="BB645" s="2281"/>
      <c r="BC645" s="2281">
        <v>0</v>
      </c>
      <c r="BD645" s="2281"/>
      <c r="BE645" s="2281"/>
      <c r="BF645" s="2281"/>
      <c r="BG645" s="2281"/>
      <c r="BH645" s="2281"/>
      <c r="BI645" s="2281"/>
      <c r="BJ645" s="2281"/>
      <c r="BK645" s="2281"/>
      <c r="BL645" s="2281"/>
    </row>
    <row r="646" spans="8:64" ht="17.649999999999999" customHeight="1" x14ac:dyDescent="0.2">
      <c r="H646" s="2282" t="s">
        <v>1953</v>
      </c>
      <c r="I646" s="2282"/>
      <c r="J646" s="2282"/>
      <c r="K646" s="2282"/>
      <c r="L646" s="2282"/>
      <c r="M646" s="2282"/>
      <c r="N646" s="2282"/>
      <c r="O646" s="2282"/>
      <c r="P646" s="2282"/>
      <c r="Q646" s="2282"/>
      <c r="R646" s="2282"/>
      <c r="S646" s="2282"/>
      <c r="T646" s="2282"/>
      <c r="U646" s="2282"/>
      <c r="V646" s="2282"/>
      <c r="W646" s="2282"/>
      <c r="X646" s="2282"/>
      <c r="Y646" s="2282"/>
      <c r="Z646" s="2282"/>
      <c r="AA646" s="2282"/>
      <c r="AB646" s="2282"/>
      <c r="AC646" s="2282"/>
      <c r="AD646" s="2282"/>
      <c r="AE646" s="2282"/>
      <c r="AF646" s="2282"/>
      <c r="AG646" s="2282"/>
      <c r="AH646" s="2282"/>
      <c r="AI646" s="2282"/>
      <c r="AJ646" s="2282"/>
      <c r="AK646" s="2282"/>
      <c r="AL646" s="2282"/>
      <c r="AM646" s="2282"/>
      <c r="AN646" s="2283">
        <v>0</v>
      </c>
      <c r="AO646" s="2283"/>
      <c r="AP646" s="2283"/>
      <c r="AQ646" s="2283"/>
      <c r="AR646" s="2283"/>
      <c r="AS646" s="2283"/>
      <c r="AT646" s="2283"/>
      <c r="AU646" s="2283"/>
      <c r="AV646" s="2283"/>
      <c r="AW646" s="2283"/>
      <c r="AX646" s="2283"/>
      <c r="AY646" s="2283"/>
      <c r="AZ646" s="2283"/>
      <c r="BA646" s="2283"/>
      <c r="BB646" s="2283"/>
      <c r="BC646" s="2283">
        <v>0</v>
      </c>
      <c r="BD646" s="2283"/>
      <c r="BE646" s="2283"/>
      <c r="BF646" s="2283"/>
      <c r="BG646" s="2283"/>
      <c r="BH646" s="2283"/>
      <c r="BI646" s="2283"/>
      <c r="BJ646" s="2283"/>
      <c r="BK646" s="2283"/>
      <c r="BL646" s="2283"/>
    </row>
    <row r="647" spans="8:64" ht="8.85" customHeight="1" x14ac:dyDescent="0.2">
      <c r="H647" s="1326"/>
      <c r="I647" s="1326"/>
      <c r="J647" s="1326"/>
      <c r="K647" s="1326"/>
      <c r="L647" s="1326"/>
      <c r="M647" s="1326"/>
      <c r="N647" s="1326"/>
      <c r="O647" s="1326"/>
      <c r="P647" s="1326"/>
      <c r="Q647" s="1326"/>
      <c r="R647" s="1326"/>
      <c r="S647" s="1326"/>
      <c r="T647" s="1326"/>
      <c r="U647" s="1326"/>
      <c r="V647" s="1326"/>
      <c r="W647" s="1326"/>
      <c r="X647" s="1326"/>
      <c r="Y647" s="1326"/>
      <c r="Z647" s="1326"/>
      <c r="AA647" s="1326"/>
      <c r="AB647" s="1326"/>
      <c r="AC647" s="1326"/>
      <c r="AD647" s="1326"/>
      <c r="AE647" s="1326"/>
      <c r="AF647" s="1326"/>
      <c r="AG647" s="1326"/>
      <c r="AH647" s="1326"/>
      <c r="AI647" s="1326"/>
      <c r="AJ647" s="1326"/>
      <c r="AK647" s="1326"/>
      <c r="AL647" s="1326"/>
      <c r="AM647" s="1326"/>
      <c r="AN647" s="1326"/>
      <c r="AO647" s="1326"/>
      <c r="AP647" s="1326"/>
      <c r="AQ647" s="1326"/>
      <c r="AR647" s="1326"/>
      <c r="AS647" s="1326"/>
      <c r="AT647" s="1326"/>
      <c r="AU647" s="1326"/>
      <c r="AV647" s="1326"/>
      <c r="AW647" s="1326"/>
      <c r="AX647" s="1326"/>
      <c r="AY647" s="1326"/>
      <c r="AZ647" s="1326"/>
      <c r="BA647" s="1326"/>
      <c r="BB647" s="1326"/>
      <c r="BC647" s="1326"/>
      <c r="BD647" s="1326"/>
      <c r="BE647" s="1326"/>
      <c r="BF647" s="1326"/>
      <c r="BG647" s="1326"/>
      <c r="BH647" s="1326"/>
      <c r="BI647" s="1326"/>
      <c r="BJ647" s="1326"/>
      <c r="BK647" s="1326"/>
      <c r="BL647" s="1326"/>
    </row>
    <row r="648" spans="8:64" ht="29.45" customHeight="1" x14ac:dyDescent="0.2">
      <c r="H648" s="2273" t="s">
        <v>1954</v>
      </c>
      <c r="I648" s="2273"/>
      <c r="J648" s="2273"/>
      <c r="K648" s="2273"/>
      <c r="L648" s="2273"/>
      <c r="M648" s="2273"/>
      <c r="N648" s="2273"/>
      <c r="O648" s="2273"/>
      <c r="P648" s="2273"/>
      <c r="Q648" s="2273"/>
      <c r="R648" s="2273"/>
      <c r="S648" s="2273"/>
      <c r="T648" s="2273"/>
      <c r="U648" s="2273"/>
      <c r="V648" s="2273"/>
      <c r="W648" s="2273"/>
      <c r="X648" s="2273"/>
      <c r="Y648" s="2273"/>
      <c r="Z648" s="2273"/>
      <c r="AA648" s="2273"/>
      <c r="AB648" s="2273"/>
      <c r="AC648" s="2273"/>
      <c r="AD648" s="2273"/>
      <c r="AE648" s="2273"/>
      <c r="AF648" s="2273"/>
      <c r="AG648" s="2273"/>
      <c r="AH648" s="2273"/>
      <c r="AI648" s="2273"/>
      <c r="AJ648" s="2273"/>
      <c r="AK648" s="2273"/>
      <c r="AL648" s="2273"/>
      <c r="AM648" s="2273"/>
      <c r="AN648" s="2273"/>
      <c r="AO648" s="2273"/>
      <c r="AP648" s="2273"/>
      <c r="AQ648" s="2273"/>
      <c r="AR648" s="2273"/>
      <c r="AS648" s="2273"/>
      <c r="AT648" s="2273"/>
      <c r="AU648" s="2273"/>
      <c r="AV648" s="2273"/>
      <c r="AW648" s="2273"/>
      <c r="AX648" s="2273"/>
      <c r="AY648" s="2273"/>
      <c r="AZ648" s="2273"/>
      <c r="BA648" s="2273"/>
      <c r="BB648" s="2273"/>
      <c r="BC648" s="2273"/>
      <c r="BD648" s="2273"/>
      <c r="BE648" s="2273"/>
      <c r="BF648" s="2273"/>
      <c r="BG648" s="2273"/>
      <c r="BH648" s="2273"/>
      <c r="BI648" s="2273"/>
      <c r="BJ648" s="2273"/>
      <c r="BK648" s="2273"/>
      <c r="BL648" s="2273"/>
    </row>
    <row r="649" spans="8:64" ht="2.85" customHeight="1" x14ac:dyDescent="0.2">
      <c r="H649" s="1325"/>
      <c r="I649" s="1325"/>
      <c r="J649" s="1325"/>
      <c r="K649" s="1325"/>
      <c r="L649" s="1325"/>
      <c r="M649" s="1325"/>
      <c r="N649" s="1325"/>
      <c r="O649" s="1325"/>
      <c r="P649" s="1325"/>
      <c r="Q649" s="1325"/>
      <c r="R649" s="1325"/>
      <c r="S649" s="1325"/>
      <c r="T649" s="1325"/>
      <c r="U649" s="1325"/>
      <c r="V649" s="1325"/>
      <c r="W649" s="1325"/>
      <c r="X649" s="1325"/>
      <c r="Y649" s="1325"/>
      <c r="Z649" s="1325"/>
      <c r="AA649" s="1325"/>
      <c r="AB649" s="1325"/>
      <c r="AC649" s="1325"/>
      <c r="AD649" s="1325"/>
      <c r="AE649" s="1325"/>
      <c r="AF649" s="1325"/>
      <c r="AG649" s="1325"/>
      <c r="AH649" s="1325"/>
      <c r="AI649" s="1325"/>
      <c r="AJ649" s="1325"/>
      <c r="AK649" s="1325"/>
      <c r="AL649" s="1325"/>
      <c r="AM649" s="1325"/>
      <c r="AN649" s="1325"/>
      <c r="AO649" s="1325"/>
      <c r="AP649" s="1325"/>
      <c r="AQ649" s="1325"/>
      <c r="AR649" s="1325"/>
      <c r="AS649" s="1325"/>
      <c r="AT649" s="1325"/>
      <c r="AU649" s="1325"/>
      <c r="AV649" s="1325"/>
      <c r="AW649" s="1325"/>
      <c r="AX649" s="1325"/>
      <c r="AY649" s="1325"/>
      <c r="AZ649" s="1325"/>
      <c r="BA649" s="1325"/>
      <c r="BB649" s="1325"/>
      <c r="BC649" s="1325"/>
      <c r="BD649" s="1325"/>
      <c r="BE649" s="1325"/>
      <c r="BF649" s="1325"/>
      <c r="BG649" s="1325"/>
      <c r="BH649" s="1325"/>
      <c r="BI649" s="1325"/>
      <c r="BJ649" s="1325"/>
      <c r="BK649" s="1325"/>
      <c r="BL649" s="1325"/>
    </row>
    <row r="650" spans="8:64" ht="17.649999999999999" customHeight="1" x14ac:dyDescent="0.2">
      <c r="H650" s="1330" t="s">
        <v>537</v>
      </c>
      <c r="I650" s="2284" t="s">
        <v>536</v>
      </c>
      <c r="J650" s="2284"/>
      <c r="K650" s="2284"/>
      <c r="L650" s="2284"/>
      <c r="M650" s="2284"/>
      <c r="N650" s="2284"/>
      <c r="O650" s="2284"/>
      <c r="P650" s="2284"/>
      <c r="Q650" s="2284"/>
      <c r="R650" s="2284"/>
      <c r="S650" s="2284"/>
      <c r="T650" s="2284"/>
      <c r="U650" s="2284"/>
      <c r="V650" s="2284"/>
      <c r="W650" s="2284"/>
      <c r="X650" s="2284"/>
      <c r="Y650" s="2284"/>
      <c r="Z650" s="2284" t="s">
        <v>535</v>
      </c>
      <c r="AA650" s="2284"/>
      <c r="AB650" s="2284"/>
      <c r="AC650" s="2284"/>
      <c r="AD650" s="2284"/>
      <c r="AE650" s="2284"/>
      <c r="AF650" s="2284"/>
      <c r="AG650" s="2284"/>
      <c r="AH650" s="2284"/>
      <c r="AI650" s="2284"/>
      <c r="AJ650" s="2284"/>
      <c r="AK650" s="2284"/>
      <c r="AL650" s="2284"/>
      <c r="AM650" s="2284"/>
      <c r="AN650" s="2284"/>
      <c r="AO650" s="2284"/>
      <c r="AP650" s="2284"/>
      <c r="AQ650" s="2284"/>
      <c r="AR650" s="2284"/>
      <c r="AS650" s="2284"/>
      <c r="AT650" s="2284"/>
      <c r="AU650" s="2284"/>
      <c r="AV650" s="2284"/>
      <c r="AW650" s="2284"/>
      <c r="AX650" s="2284" t="s">
        <v>534</v>
      </c>
      <c r="AY650" s="2284"/>
      <c r="AZ650" s="2284"/>
      <c r="BA650" s="2284"/>
      <c r="BB650" s="2284"/>
      <c r="BC650" s="2284"/>
      <c r="BD650" s="2284"/>
      <c r="BE650" s="2284"/>
      <c r="BF650" s="2284"/>
      <c r="BG650" s="2284"/>
      <c r="BH650" s="2284" t="s">
        <v>533</v>
      </c>
      <c r="BI650" s="2284"/>
      <c r="BJ650" s="2284"/>
      <c r="BK650" s="2284"/>
      <c r="BL650" s="2284"/>
    </row>
    <row r="651" spans="8:64" ht="24.95" customHeight="1" x14ac:dyDescent="0.2">
      <c r="H651" s="1334"/>
      <c r="I651" s="2280" t="s">
        <v>1955</v>
      </c>
      <c r="J651" s="2280"/>
      <c r="K651" s="2280"/>
      <c r="L651" s="2280"/>
      <c r="M651" s="2280"/>
      <c r="N651" s="2280"/>
      <c r="O651" s="2280"/>
      <c r="P651" s="2280"/>
      <c r="Q651" s="2280"/>
      <c r="R651" s="2280"/>
      <c r="S651" s="2280"/>
      <c r="T651" s="2280"/>
      <c r="U651" s="2280"/>
      <c r="V651" s="2280"/>
      <c r="W651" s="2280"/>
      <c r="X651" s="2280"/>
      <c r="Y651" s="2280"/>
      <c r="Z651" s="2280"/>
      <c r="AA651" s="2280"/>
      <c r="AB651" s="2280"/>
      <c r="AC651" s="2280"/>
      <c r="AD651" s="2280"/>
      <c r="AE651" s="2280"/>
      <c r="AF651" s="2280"/>
      <c r="AG651" s="2280"/>
      <c r="AH651" s="2280"/>
      <c r="AI651" s="2280"/>
      <c r="AJ651" s="2280"/>
      <c r="AK651" s="2280"/>
      <c r="AL651" s="2280"/>
      <c r="AM651" s="2280"/>
      <c r="AN651" s="2280"/>
      <c r="AO651" s="2280"/>
      <c r="AP651" s="2280"/>
      <c r="AQ651" s="2280"/>
      <c r="AR651" s="2280"/>
      <c r="AS651" s="2280"/>
      <c r="AT651" s="2280"/>
      <c r="AU651" s="2280"/>
      <c r="AV651" s="2280"/>
      <c r="AW651" s="2280"/>
      <c r="AX651" s="2280"/>
      <c r="AY651" s="2280"/>
      <c r="AZ651" s="2280"/>
      <c r="BA651" s="2280"/>
      <c r="BB651" s="2280"/>
      <c r="BC651" s="2280"/>
      <c r="BD651" s="2280"/>
      <c r="BE651" s="2280"/>
      <c r="BF651" s="2280"/>
      <c r="BG651" s="2280"/>
      <c r="BH651" s="2306">
        <v>0</v>
      </c>
      <c r="BI651" s="2306"/>
      <c r="BJ651" s="2306"/>
      <c r="BK651" s="2306"/>
      <c r="BL651" s="2306"/>
    </row>
    <row r="652" spans="8:64" ht="24.95" customHeight="1" x14ac:dyDescent="0.2">
      <c r="H652" s="1335"/>
      <c r="I652" s="2282" t="s">
        <v>532</v>
      </c>
      <c r="J652" s="2282"/>
      <c r="K652" s="2282"/>
      <c r="L652" s="2282"/>
      <c r="M652" s="2282"/>
      <c r="N652" s="2282"/>
      <c r="O652" s="2282"/>
      <c r="P652" s="2282"/>
      <c r="Q652" s="2282"/>
      <c r="R652" s="2282"/>
      <c r="S652" s="2282"/>
      <c r="T652" s="2282"/>
      <c r="U652" s="2282"/>
      <c r="V652" s="2282"/>
      <c r="W652" s="2282"/>
      <c r="X652" s="2282"/>
      <c r="Y652" s="2282"/>
      <c r="Z652" s="2282"/>
      <c r="AA652" s="2282"/>
      <c r="AB652" s="2282"/>
      <c r="AC652" s="2282"/>
      <c r="AD652" s="2282"/>
      <c r="AE652" s="2282"/>
      <c r="AF652" s="2282"/>
      <c r="AG652" s="2282"/>
      <c r="AH652" s="2282"/>
      <c r="AI652" s="2282"/>
      <c r="AJ652" s="2282"/>
      <c r="AK652" s="2282"/>
      <c r="AL652" s="2282"/>
      <c r="AM652" s="2282"/>
      <c r="AN652" s="2282"/>
      <c r="AO652" s="2282"/>
      <c r="AP652" s="2282"/>
      <c r="AQ652" s="2282"/>
      <c r="AR652" s="2282"/>
      <c r="AS652" s="2282"/>
      <c r="AT652" s="2282"/>
      <c r="AU652" s="2282"/>
      <c r="AV652" s="2282"/>
      <c r="AW652" s="2282"/>
      <c r="AX652" s="2282"/>
      <c r="AY652" s="2282"/>
      <c r="AZ652" s="2282"/>
      <c r="BA652" s="2282"/>
      <c r="BB652" s="2282"/>
      <c r="BC652" s="2282"/>
      <c r="BD652" s="2282"/>
      <c r="BE652" s="2282"/>
      <c r="BF652" s="2282"/>
      <c r="BG652" s="2282"/>
      <c r="BH652" s="2307">
        <v>0</v>
      </c>
      <c r="BI652" s="2307"/>
      <c r="BJ652" s="2307"/>
      <c r="BK652" s="2307"/>
      <c r="BL652" s="2307"/>
    </row>
    <row r="653" spans="8:64" ht="8.85" customHeight="1" x14ac:dyDescent="0.2">
      <c r="H653" s="1326"/>
      <c r="I653" s="1326"/>
      <c r="J653" s="1326"/>
      <c r="K653" s="1326"/>
      <c r="L653" s="1326"/>
      <c r="M653" s="1326"/>
      <c r="N653" s="1326"/>
      <c r="O653" s="1326"/>
      <c r="P653" s="1326"/>
      <c r="Q653" s="1326"/>
      <c r="R653" s="1326"/>
      <c r="S653" s="1326"/>
      <c r="T653" s="1326"/>
      <c r="U653" s="1326"/>
      <c r="V653" s="1326"/>
      <c r="W653" s="1326"/>
      <c r="X653" s="1326"/>
      <c r="Y653" s="1326"/>
      <c r="Z653" s="1326"/>
      <c r="AA653" s="1326"/>
      <c r="AB653" s="1326"/>
      <c r="AC653" s="1326"/>
      <c r="AD653" s="1326"/>
      <c r="AE653" s="1326"/>
      <c r="AF653" s="1326"/>
      <c r="AG653" s="1326"/>
      <c r="AH653" s="1326"/>
      <c r="AI653" s="1326"/>
      <c r="AJ653" s="1326"/>
      <c r="AK653" s="1326"/>
      <c r="AL653" s="1326"/>
      <c r="AM653" s="1326"/>
      <c r="AN653" s="1326"/>
      <c r="AO653" s="1326"/>
      <c r="AP653" s="1326"/>
      <c r="AQ653" s="1326"/>
      <c r="AR653" s="1326"/>
      <c r="AS653" s="1326"/>
      <c r="AT653" s="1326"/>
      <c r="AU653" s="1326"/>
      <c r="AV653" s="1326"/>
      <c r="AW653" s="1326"/>
      <c r="AX653" s="1326"/>
      <c r="AY653" s="1326"/>
      <c r="AZ653" s="1326"/>
      <c r="BA653" s="1326"/>
      <c r="BB653" s="1326"/>
      <c r="BC653" s="1326"/>
      <c r="BD653" s="1326"/>
      <c r="BE653" s="1326"/>
      <c r="BF653" s="1326"/>
      <c r="BG653" s="1326"/>
      <c r="BH653" s="1326"/>
      <c r="BI653" s="1326"/>
      <c r="BJ653" s="1326"/>
      <c r="BK653" s="1326"/>
      <c r="BL653" s="1326"/>
    </row>
    <row r="654" spans="8:64" ht="43.35" customHeight="1" x14ac:dyDescent="0.2">
      <c r="H654" s="2273" t="s">
        <v>1956</v>
      </c>
      <c r="I654" s="2273"/>
      <c r="J654" s="2273"/>
      <c r="K654" s="2273"/>
      <c r="L654" s="2273"/>
      <c r="M654" s="2273"/>
      <c r="N654" s="2273"/>
      <c r="O654" s="2273"/>
      <c r="P654" s="2273"/>
      <c r="Q654" s="2273"/>
      <c r="R654" s="2273"/>
      <c r="S654" s="2273"/>
      <c r="T654" s="2273"/>
      <c r="U654" s="2273"/>
      <c r="V654" s="2273"/>
      <c r="W654" s="2273"/>
      <c r="X654" s="2273"/>
      <c r="Y654" s="2273"/>
      <c r="Z654" s="2273"/>
      <c r="AA654" s="2273"/>
      <c r="AB654" s="2273"/>
      <c r="AC654" s="2273"/>
      <c r="AD654" s="2273"/>
      <c r="AE654" s="2273"/>
      <c r="AF654" s="2273"/>
      <c r="AG654" s="2273"/>
      <c r="AH654" s="2273"/>
      <c r="AI654" s="2273"/>
      <c r="AJ654" s="2273"/>
      <c r="AK654" s="2273"/>
      <c r="AL654" s="2273"/>
      <c r="AM654" s="2273"/>
      <c r="AN654" s="2273"/>
      <c r="AO654" s="2273"/>
      <c r="AP654" s="2273"/>
      <c r="AQ654" s="2273"/>
      <c r="AR654" s="2273"/>
      <c r="AS654" s="2273"/>
      <c r="AT654" s="2273"/>
      <c r="AU654" s="2273"/>
      <c r="AV654" s="2273"/>
      <c r="AW654" s="2273"/>
      <c r="AX654" s="2273"/>
      <c r="AY654" s="2273"/>
      <c r="AZ654" s="2273"/>
      <c r="BA654" s="2273"/>
      <c r="BB654" s="2273"/>
      <c r="BC654" s="2273"/>
      <c r="BD654" s="2273"/>
      <c r="BE654" s="2273"/>
      <c r="BF654" s="2273"/>
      <c r="BG654" s="2273"/>
      <c r="BH654" s="2273"/>
      <c r="BI654" s="2273"/>
      <c r="BJ654" s="2273"/>
      <c r="BK654" s="2273"/>
      <c r="BL654" s="2273"/>
    </row>
    <row r="655" spans="8:64" ht="8.85" customHeight="1" x14ac:dyDescent="0.2"/>
    <row r="656" spans="8:64" ht="29.45" customHeight="1" x14ac:dyDescent="0.2">
      <c r="H656" s="2273" t="s">
        <v>1957</v>
      </c>
      <c r="I656" s="2273"/>
      <c r="J656" s="2273"/>
      <c r="K656" s="2273"/>
      <c r="L656" s="2273"/>
      <c r="M656" s="2273"/>
      <c r="N656" s="2273"/>
      <c r="O656" s="2273"/>
      <c r="P656" s="2273"/>
      <c r="Q656" s="2273"/>
      <c r="R656" s="2273"/>
      <c r="S656" s="2273"/>
      <c r="T656" s="2273"/>
      <c r="U656" s="2273"/>
      <c r="V656" s="2273"/>
      <c r="W656" s="2273"/>
      <c r="X656" s="2273"/>
      <c r="Y656" s="2273"/>
      <c r="Z656" s="2273"/>
      <c r="AA656" s="2273"/>
      <c r="AB656" s="2273"/>
      <c r="AC656" s="2273"/>
      <c r="AD656" s="2273"/>
      <c r="AE656" s="2273"/>
      <c r="AF656" s="2273"/>
      <c r="AG656" s="2273"/>
      <c r="AH656" s="2273"/>
      <c r="AI656" s="2273"/>
      <c r="AJ656" s="2273"/>
      <c r="AK656" s="2273"/>
      <c r="AL656" s="2273"/>
      <c r="AM656" s="2273"/>
      <c r="AN656" s="2273"/>
      <c r="AO656" s="2273"/>
      <c r="AP656" s="2273"/>
      <c r="AQ656" s="2273"/>
      <c r="AR656" s="2273"/>
      <c r="AS656" s="2273"/>
      <c r="AT656" s="2273"/>
      <c r="AU656" s="2273"/>
      <c r="AV656" s="2273"/>
      <c r="AW656" s="2273"/>
      <c r="AX656" s="2273"/>
      <c r="AY656" s="2273"/>
      <c r="AZ656" s="2273"/>
      <c r="BA656" s="2273"/>
      <c r="BB656" s="2273"/>
      <c r="BC656" s="2273"/>
      <c r="BD656" s="2273"/>
      <c r="BE656" s="2273"/>
      <c r="BF656" s="2273"/>
      <c r="BG656" s="2273"/>
      <c r="BH656" s="2273"/>
      <c r="BI656" s="2273"/>
      <c r="BJ656" s="2273"/>
      <c r="BK656" s="2273"/>
      <c r="BL656" s="2273"/>
    </row>
    <row r="657" spans="8:65" ht="43.35" customHeight="1" x14ac:dyDescent="0.2">
      <c r="H657" s="2273" t="s">
        <v>1958</v>
      </c>
      <c r="I657" s="2273"/>
      <c r="J657" s="2273"/>
      <c r="K657" s="2273"/>
      <c r="L657" s="2273"/>
      <c r="M657" s="2273"/>
      <c r="N657" s="2273"/>
      <c r="O657" s="2273"/>
      <c r="P657" s="2273"/>
      <c r="Q657" s="2273"/>
      <c r="R657" s="2273"/>
      <c r="S657" s="2273"/>
      <c r="T657" s="2273"/>
      <c r="U657" s="2273"/>
      <c r="V657" s="2273"/>
      <c r="W657" s="2273"/>
      <c r="X657" s="2273"/>
      <c r="Y657" s="2273"/>
      <c r="Z657" s="2273"/>
      <c r="AA657" s="2273"/>
      <c r="AB657" s="2273"/>
      <c r="AC657" s="2273"/>
      <c r="AD657" s="2273"/>
      <c r="AE657" s="2273"/>
      <c r="AF657" s="2273"/>
      <c r="AG657" s="2273"/>
      <c r="AH657" s="2273"/>
      <c r="AI657" s="2273"/>
      <c r="AJ657" s="2273"/>
      <c r="AK657" s="2273"/>
      <c r="AL657" s="2273"/>
      <c r="AM657" s="2273"/>
      <c r="AN657" s="2273"/>
      <c r="AO657" s="2273"/>
      <c r="AP657" s="2273"/>
      <c r="AQ657" s="2273"/>
      <c r="AR657" s="2273"/>
      <c r="AS657" s="2273"/>
      <c r="AT657" s="2273"/>
      <c r="AU657" s="2273"/>
      <c r="AV657" s="2273"/>
      <c r="AW657" s="2273"/>
      <c r="AX657" s="2273"/>
      <c r="AY657" s="2273"/>
      <c r="AZ657" s="2273"/>
      <c r="BA657" s="2273"/>
      <c r="BB657" s="2273"/>
      <c r="BC657" s="2273"/>
      <c r="BD657" s="2273"/>
      <c r="BE657" s="2273"/>
      <c r="BF657" s="2273"/>
      <c r="BG657" s="2273"/>
      <c r="BH657" s="2273"/>
      <c r="BI657" s="2273"/>
      <c r="BJ657" s="2273"/>
      <c r="BK657" s="2273"/>
      <c r="BL657" s="2273"/>
    </row>
    <row r="658" spans="8:65" ht="17.649999999999999" customHeight="1" x14ac:dyDescent="0.2">
      <c r="H658" s="2273" t="s">
        <v>1959</v>
      </c>
      <c r="I658" s="2273"/>
      <c r="J658" s="2273"/>
      <c r="K658" s="2273"/>
      <c r="L658" s="2273"/>
      <c r="M658" s="2273"/>
      <c r="N658" s="2273"/>
      <c r="O658" s="2273"/>
      <c r="P658" s="2273"/>
      <c r="Q658" s="2273"/>
      <c r="R658" s="2273"/>
      <c r="S658" s="2273"/>
      <c r="T658" s="2273"/>
      <c r="U658" s="2273"/>
      <c r="V658" s="2273"/>
      <c r="W658" s="2273"/>
      <c r="X658" s="2273"/>
      <c r="Y658" s="2273"/>
      <c r="Z658" s="2273"/>
      <c r="AA658" s="2273"/>
      <c r="AB658" s="2273"/>
      <c r="AC658" s="2273"/>
      <c r="AD658" s="2273"/>
      <c r="AE658" s="2273"/>
      <c r="AF658" s="2273"/>
      <c r="AG658" s="2273"/>
      <c r="AH658" s="2273"/>
      <c r="AI658" s="2273"/>
      <c r="AJ658" s="2273"/>
      <c r="AK658" s="2273"/>
      <c r="AL658" s="2273"/>
      <c r="AM658" s="2273"/>
      <c r="AN658" s="2273"/>
      <c r="AO658" s="2273"/>
      <c r="AP658" s="2273"/>
      <c r="AQ658" s="2273"/>
      <c r="AR658" s="2273"/>
      <c r="AS658" s="2273"/>
      <c r="AT658" s="2273"/>
      <c r="AU658" s="2273"/>
      <c r="AV658" s="2273"/>
      <c r="AW658" s="2273"/>
      <c r="AX658" s="2273"/>
      <c r="AY658" s="2273"/>
      <c r="AZ658" s="2273"/>
      <c r="BA658" s="2273"/>
      <c r="BB658" s="2273"/>
      <c r="BC658" s="2273"/>
      <c r="BD658" s="2273"/>
      <c r="BE658" s="2273"/>
      <c r="BF658" s="2273"/>
      <c r="BG658" s="2273"/>
      <c r="BH658" s="2273"/>
      <c r="BI658" s="2273"/>
      <c r="BJ658" s="2273"/>
      <c r="BK658" s="2273"/>
      <c r="BL658" s="2273"/>
    </row>
    <row r="659" spans="8:65" ht="8.85" customHeight="1" x14ac:dyDescent="0.2"/>
    <row r="660" spans="8:65" ht="16.899999999999999" customHeight="1" x14ac:dyDescent="0.2">
      <c r="H660" s="2288" t="s">
        <v>1960</v>
      </c>
      <c r="I660" s="2288"/>
      <c r="J660" s="2288"/>
      <c r="K660" s="2288"/>
      <c r="L660" s="2288"/>
      <c r="M660" s="2288"/>
      <c r="N660" s="2288"/>
      <c r="O660" s="2288"/>
      <c r="P660" s="2288"/>
      <c r="Q660" s="2288"/>
      <c r="R660" s="2288"/>
      <c r="S660" s="2288"/>
      <c r="T660" s="2288"/>
      <c r="U660" s="2288"/>
      <c r="V660" s="2288"/>
      <c r="W660" s="2288"/>
      <c r="X660" s="2288"/>
      <c r="Y660" s="2288"/>
      <c r="Z660" s="2288"/>
      <c r="AA660" s="2288"/>
      <c r="AB660" s="2288"/>
      <c r="AC660" s="2288"/>
      <c r="AD660" s="2288"/>
      <c r="AE660" s="2288"/>
      <c r="AF660" s="2288"/>
      <c r="AG660" s="2288"/>
      <c r="AH660" s="2288"/>
      <c r="AI660" s="2288"/>
      <c r="AJ660" s="2288"/>
      <c r="AK660" s="2288"/>
      <c r="AL660" s="2288"/>
      <c r="AM660" s="2288"/>
      <c r="AN660" s="2288"/>
      <c r="AO660" s="2288"/>
      <c r="AP660" s="2288"/>
      <c r="AQ660" s="2288"/>
      <c r="AR660" s="2288"/>
      <c r="AS660" s="2288"/>
      <c r="AT660" s="2288"/>
      <c r="AU660" s="2288"/>
      <c r="AV660" s="2288"/>
      <c r="AW660" s="2288"/>
      <c r="AX660" s="2288"/>
      <c r="AY660" s="2288"/>
      <c r="AZ660" s="2288"/>
      <c r="BA660" s="2288"/>
      <c r="BB660" s="2288"/>
      <c r="BC660" s="2288"/>
      <c r="BD660" s="2288"/>
      <c r="BE660" s="2288"/>
      <c r="BF660" s="2288"/>
      <c r="BG660" s="2288"/>
      <c r="BH660" s="2288"/>
      <c r="BI660" s="2288"/>
      <c r="BJ660" s="2288"/>
      <c r="BK660" s="2288"/>
      <c r="BL660" s="2288"/>
    </row>
    <row r="661" spans="8:65" ht="8.85" customHeight="1" x14ac:dyDescent="0.2"/>
    <row r="662" spans="8:65" ht="17.649999999999999" customHeight="1" x14ac:dyDescent="0.2">
      <c r="H662" s="2288" t="s">
        <v>1961</v>
      </c>
      <c r="I662" s="2288"/>
      <c r="J662" s="2288"/>
      <c r="K662" s="2288"/>
      <c r="L662" s="2288"/>
      <c r="M662" s="2288"/>
      <c r="N662" s="2288"/>
      <c r="O662" s="2288"/>
      <c r="P662" s="2288"/>
      <c r="Q662" s="2288"/>
      <c r="R662" s="2288"/>
      <c r="S662" s="2288"/>
      <c r="T662" s="2288"/>
      <c r="U662" s="2288"/>
      <c r="V662" s="2288"/>
      <c r="W662" s="2288"/>
      <c r="X662" s="2288"/>
      <c r="Y662" s="2288"/>
      <c r="Z662" s="2288"/>
      <c r="AA662" s="2288"/>
      <c r="AB662" s="2288"/>
      <c r="AC662" s="2288"/>
      <c r="AD662" s="2288"/>
      <c r="AE662" s="2288"/>
      <c r="AF662" s="2288"/>
      <c r="AG662" s="2288"/>
      <c r="AH662" s="2288"/>
      <c r="AI662" s="2288"/>
      <c r="AJ662" s="2288"/>
      <c r="AK662" s="2288"/>
      <c r="AL662" s="2288"/>
      <c r="AM662" s="2288"/>
      <c r="AN662" s="2288"/>
      <c r="AO662" s="2288"/>
      <c r="AP662" s="2288"/>
      <c r="AQ662" s="2288"/>
      <c r="AR662" s="2288"/>
      <c r="AS662" s="2288"/>
      <c r="AT662" s="2288"/>
      <c r="AU662" s="2288"/>
      <c r="AV662" s="2288"/>
      <c r="AW662" s="2288"/>
      <c r="AX662" s="2288"/>
      <c r="AY662" s="2288"/>
      <c r="AZ662" s="2288"/>
      <c r="BA662" s="2288"/>
      <c r="BB662" s="2288"/>
      <c r="BC662" s="2288"/>
      <c r="BD662" s="2288"/>
      <c r="BE662" s="2288"/>
      <c r="BF662" s="2288"/>
      <c r="BG662" s="2288"/>
      <c r="BH662" s="2288"/>
      <c r="BI662" s="2288"/>
      <c r="BJ662" s="2288"/>
      <c r="BK662" s="2288"/>
      <c r="BL662" s="2288"/>
    </row>
    <row r="663" spans="8:65" ht="16.899999999999999" customHeight="1" x14ac:dyDescent="0.2">
      <c r="H663" s="2288" t="s">
        <v>1962</v>
      </c>
      <c r="I663" s="2288"/>
      <c r="J663" s="2288"/>
      <c r="K663" s="2288"/>
      <c r="L663" s="2288"/>
      <c r="M663" s="2288"/>
      <c r="N663" s="2288"/>
      <c r="O663" s="2288"/>
      <c r="P663" s="2288"/>
      <c r="Q663" s="2288"/>
      <c r="R663" s="2288"/>
      <c r="S663" s="2288"/>
      <c r="T663" s="2288"/>
      <c r="U663" s="2288"/>
      <c r="V663" s="2288"/>
      <c r="W663" s="2288"/>
      <c r="X663" s="2288"/>
      <c r="Y663" s="2288"/>
      <c r="Z663" s="2288"/>
      <c r="AA663" s="2288"/>
      <c r="AB663" s="2288"/>
      <c r="AC663" s="2288"/>
      <c r="AD663" s="2288"/>
      <c r="AE663" s="2288"/>
      <c r="AF663" s="2288"/>
      <c r="AG663" s="2288"/>
      <c r="AH663" s="2288"/>
      <c r="AI663" s="2288"/>
      <c r="AJ663" s="2288"/>
      <c r="AK663" s="2288"/>
      <c r="AL663" s="2288"/>
      <c r="AM663" s="2288"/>
      <c r="AN663" s="2288"/>
      <c r="AO663" s="2288"/>
      <c r="AP663" s="2288"/>
      <c r="AQ663" s="2288"/>
      <c r="AR663" s="2288"/>
      <c r="AS663" s="2288"/>
      <c r="AT663" s="2288"/>
      <c r="AU663" s="2288"/>
      <c r="AV663" s="2288"/>
      <c r="AW663" s="2288"/>
      <c r="AX663" s="2288"/>
      <c r="AY663" s="2288"/>
      <c r="AZ663" s="2288"/>
      <c r="BA663" s="2288"/>
      <c r="BB663" s="2288"/>
      <c r="BC663" s="2288"/>
      <c r="BD663" s="2288"/>
      <c r="BE663" s="2288"/>
      <c r="BF663" s="2288"/>
      <c r="BG663" s="2288"/>
      <c r="BH663" s="2288"/>
      <c r="BI663" s="2288"/>
      <c r="BJ663" s="2288"/>
      <c r="BK663" s="2288"/>
      <c r="BL663" s="2288"/>
    </row>
    <row r="664" spans="8:65" ht="2.85" customHeight="1" x14ac:dyDescent="0.2">
      <c r="H664" s="1325"/>
      <c r="I664" s="1325"/>
      <c r="J664" s="1325"/>
      <c r="K664" s="1325"/>
      <c r="L664" s="1325"/>
      <c r="M664" s="1325"/>
      <c r="N664" s="1325"/>
      <c r="O664" s="1325"/>
      <c r="P664" s="1325"/>
      <c r="Q664" s="1325"/>
      <c r="R664" s="1325"/>
      <c r="S664" s="1325"/>
      <c r="T664" s="1325"/>
      <c r="U664" s="1325"/>
      <c r="V664" s="1325"/>
      <c r="W664" s="1325"/>
      <c r="X664" s="1325"/>
      <c r="Y664" s="1325"/>
      <c r="Z664" s="1325"/>
      <c r="AA664" s="1325"/>
      <c r="AB664" s="1325"/>
      <c r="AC664" s="1325"/>
      <c r="AD664" s="1325"/>
      <c r="AE664" s="1325"/>
      <c r="AF664" s="1325"/>
      <c r="AG664" s="1325"/>
      <c r="AH664" s="1325"/>
      <c r="AI664" s="1325"/>
      <c r="AJ664" s="1325"/>
      <c r="AK664" s="1325"/>
      <c r="AL664" s="1325"/>
      <c r="AM664" s="1325"/>
      <c r="AN664" s="1325"/>
      <c r="AO664" s="1325"/>
      <c r="AP664" s="1325"/>
      <c r="AQ664" s="1325"/>
      <c r="AR664" s="1325"/>
      <c r="AS664" s="1325"/>
      <c r="AT664" s="1325"/>
      <c r="AU664" s="1325"/>
      <c r="AV664" s="1325"/>
      <c r="AW664" s="1325"/>
      <c r="AX664" s="1325"/>
      <c r="AY664" s="1325"/>
      <c r="AZ664" s="1325"/>
      <c r="BA664" s="1325"/>
      <c r="BB664" s="1325"/>
      <c r="BC664" s="1325"/>
      <c r="BD664" s="1325"/>
      <c r="BE664" s="1325"/>
      <c r="BF664" s="1325"/>
      <c r="BG664" s="1325"/>
      <c r="BH664" s="1325"/>
      <c r="BI664" s="1325"/>
      <c r="BJ664" s="1325"/>
      <c r="BK664" s="1325"/>
      <c r="BL664" s="1325"/>
    </row>
    <row r="665" spans="8:65" ht="17.649999999999999" customHeight="1" x14ac:dyDescent="0.2">
      <c r="H665" s="2284" t="s">
        <v>48</v>
      </c>
      <c r="I665" s="2284"/>
      <c r="J665" s="2284"/>
      <c r="K665" s="2284"/>
      <c r="L665" s="2284"/>
      <c r="M665" s="2284"/>
      <c r="N665" s="2284"/>
      <c r="O665" s="2284"/>
      <c r="P665" s="2284"/>
      <c r="Q665" s="2284"/>
      <c r="R665" s="2284"/>
      <c r="S665" s="2284"/>
      <c r="T665" s="2284"/>
      <c r="U665" s="2284"/>
      <c r="V665" s="2284"/>
      <c r="W665" s="2284"/>
      <c r="X665" s="2284"/>
      <c r="Y665" s="2284"/>
      <c r="Z665" s="2284"/>
      <c r="AA665" s="2284"/>
      <c r="AB665" s="2284"/>
      <c r="AC665" s="2284"/>
      <c r="AD665" s="2284"/>
      <c r="AE665" s="2284"/>
      <c r="AF665" s="2284"/>
      <c r="AG665" s="2284"/>
      <c r="AH665" s="2284"/>
      <c r="AI665" s="2284"/>
      <c r="AJ665" s="2284"/>
      <c r="AK665" s="2284"/>
      <c r="AL665" s="2284"/>
      <c r="AM665" s="2284"/>
      <c r="AN665" s="2284" t="s">
        <v>41</v>
      </c>
      <c r="AO665" s="2284"/>
      <c r="AP665" s="2284"/>
      <c r="AQ665" s="2284"/>
      <c r="AR665" s="2284"/>
      <c r="AS665" s="2284"/>
      <c r="AT665" s="2284"/>
      <c r="AU665" s="2284"/>
      <c r="AV665" s="2284"/>
      <c r="AW665" s="2284"/>
      <c r="AX665" s="2284"/>
      <c r="AY665" s="2284"/>
      <c r="AZ665" s="2284"/>
      <c r="BA665" s="2284"/>
      <c r="BB665" s="2284"/>
      <c r="BC665" s="2284" t="s">
        <v>42</v>
      </c>
      <c r="BD665" s="2284"/>
      <c r="BE665" s="2284"/>
      <c r="BF665" s="2284"/>
      <c r="BG665" s="2284"/>
      <c r="BH665" s="2284"/>
      <c r="BI665" s="2284"/>
      <c r="BJ665" s="2284"/>
      <c r="BK665" s="2284"/>
      <c r="BL665" s="2284"/>
    </row>
    <row r="666" spans="8:65" ht="17.649999999999999" customHeight="1" x14ac:dyDescent="0.2">
      <c r="H666" s="2280" t="s">
        <v>1963</v>
      </c>
      <c r="I666" s="2280"/>
      <c r="J666" s="2280"/>
      <c r="K666" s="2280"/>
      <c r="L666" s="2280"/>
      <c r="M666" s="2280"/>
      <c r="N666" s="2280"/>
      <c r="O666" s="2280"/>
      <c r="P666" s="2280"/>
      <c r="Q666" s="2280"/>
      <c r="R666" s="2280"/>
      <c r="S666" s="2280"/>
      <c r="T666" s="2280"/>
      <c r="U666" s="2280"/>
      <c r="V666" s="2280"/>
      <c r="W666" s="2280"/>
      <c r="X666" s="2280"/>
      <c r="Y666" s="2280"/>
      <c r="Z666" s="2280"/>
      <c r="AA666" s="2280"/>
      <c r="AB666" s="2280"/>
      <c r="AC666" s="2280"/>
      <c r="AD666" s="2280"/>
      <c r="AE666" s="2280"/>
      <c r="AF666" s="2280"/>
      <c r="AG666" s="2280"/>
      <c r="AH666" s="2280"/>
      <c r="AI666" s="2280"/>
      <c r="AJ666" s="2280"/>
      <c r="AK666" s="2280"/>
      <c r="AL666" s="2280"/>
      <c r="AM666" s="2280"/>
      <c r="AN666" s="2281">
        <v>0</v>
      </c>
      <c r="AO666" s="2281"/>
      <c r="AP666" s="2281"/>
      <c r="AQ666" s="2281"/>
      <c r="AR666" s="2281"/>
      <c r="AS666" s="2281"/>
      <c r="AT666" s="2281"/>
      <c r="AU666" s="2281"/>
      <c r="AV666" s="2281"/>
      <c r="AW666" s="2281"/>
      <c r="AX666" s="2281"/>
      <c r="AY666" s="2281"/>
      <c r="AZ666" s="2281"/>
      <c r="BA666" s="2281"/>
      <c r="BB666" s="2281"/>
      <c r="BC666" s="2281">
        <v>0</v>
      </c>
      <c r="BD666" s="2281"/>
      <c r="BE666" s="2281"/>
      <c r="BF666" s="2281"/>
      <c r="BG666" s="2281"/>
      <c r="BH666" s="2281"/>
      <c r="BI666" s="2281"/>
      <c r="BJ666" s="2281"/>
      <c r="BK666" s="2281"/>
      <c r="BL666" s="2281"/>
      <c r="BM666" s="1336"/>
    </row>
    <row r="667" spans="8:65" ht="16.899999999999999" customHeight="1" x14ac:dyDescent="0.2">
      <c r="H667" s="2280" t="s">
        <v>1964</v>
      </c>
      <c r="I667" s="2280"/>
      <c r="J667" s="2280"/>
      <c r="K667" s="2280"/>
      <c r="L667" s="2280"/>
      <c r="M667" s="2280"/>
      <c r="N667" s="2280"/>
      <c r="O667" s="2280"/>
      <c r="P667" s="2280"/>
      <c r="Q667" s="2280"/>
      <c r="R667" s="2280"/>
      <c r="S667" s="2280"/>
      <c r="T667" s="2280"/>
      <c r="U667" s="2280"/>
      <c r="V667" s="2280"/>
      <c r="W667" s="2280"/>
      <c r="X667" s="2280"/>
      <c r="Y667" s="2280"/>
      <c r="Z667" s="2280"/>
      <c r="AA667" s="2280"/>
      <c r="AB667" s="2280"/>
      <c r="AC667" s="2280"/>
      <c r="AD667" s="2280"/>
      <c r="AE667" s="2280"/>
      <c r="AF667" s="2280"/>
      <c r="AG667" s="2280"/>
      <c r="AH667" s="2280"/>
      <c r="AI667" s="2280"/>
      <c r="AJ667" s="2280"/>
      <c r="AK667" s="2280"/>
      <c r="AL667" s="2280"/>
      <c r="AM667" s="2280"/>
      <c r="AN667" s="2281"/>
      <c r="AO667" s="2281"/>
      <c r="AP667" s="2281"/>
      <c r="AQ667" s="2281"/>
      <c r="AR667" s="2281"/>
      <c r="AS667" s="2281"/>
      <c r="AT667" s="2281"/>
      <c r="AU667" s="2281"/>
      <c r="AV667" s="2281"/>
      <c r="AW667" s="2281"/>
      <c r="AX667" s="2281"/>
      <c r="AY667" s="2281"/>
      <c r="AZ667" s="2281"/>
      <c r="BA667" s="2281"/>
      <c r="BB667" s="2281"/>
      <c r="BC667" s="2281"/>
      <c r="BD667" s="2281"/>
      <c r="BE667" s="2281"/>
      <c r="BF667" s="2281"/>
      <c r="BG667" s="2281"/>
      <c r="BH667" s="2281"/>
      <c r="BI667" s="2281"/>
      <c r="BJ667" s="2281"/>
      <c r="BK667" s="2281"/>
      <c r="BL667" s="2281"/>
      <c r="BM667" s="1336"/>
    </row>
    <row r="668" spans="8:65" ht="17.649999999999999" customHeight="1" x14ac:dyDescent="0.2">
      <c r="H668" s="2280" t="s">
        <v>531</v>
      </c>
      <c r="I668" s="2280"/>
      <c r="J668" s="2280"/>
      <c r="K668" s="2280"/>
      <c r="L668" s="2280"/>
      <c r="M668" s="2280"/>
      <c r="N668" s="2280"/>
      <c r="O668" s="2280"/>
      <c r="P668" s="2280"/>
      <c r="Q668" s="2280"/>
      <c r="R668" s="2280"/>
      <c r="S668" s="2280"/>
      <c r="T668" s="2280"/>
      <c r="U668" s="2280"/>
      <c r="V668" s="2280"/>
      <c r="W668" s="2280"/>
      <c r="X668" s="2280"/>
      <c r="Y668" s="2280"/>
      <c r="Z668" s="2280"/>
      <c r="AA668" s="2280"/>
      <c r="AB668" s="2280"/>
      <c r="AC668" s="2280"/>
      <c r="AD668" s="2280"/>
      <c r="AE668" s="2280"/>
      <c r="AF668" s="2280"/>
      <c r="AG668" s="2280"/>
      <c r="AH668" s="2280"/>
      <c r="AI668" s="2280"/>
      <c r="AJ668" s="2280"/>
      <c r="AK668" s="2280"/>
      <c r="AL668" s="2280"/>
      <c r="AM668" s="2280"/>
      <c r="AN668" s="2281"/>
      <c r="AO668" s="2281"/>
      <c r="AP668" s="2281"/>
      <c r="AQ668" s="2281"/>
      <c r="AR668" s="2281"/>
      <c r="AS668" s="2281"/>
      <c r="AT668" s="2281"/>
      <c r="AU668" s="2281"/>
      <c r="AV668" s="2281"/>
      <c r="AW668" s="2281"/>
      <c r="AX668" s="2281"/>
      <c r="AY668" s="2281"/>
      <c r="AZ668" s="2281"/>
      <c r="BA668" s="2281"/>
      <c r="BB668" s="2281"/>
      <c r="BC668" s="2281"/>
      <c r="BD668" s="2281"/>
      <c r="BE668" s="2281"/>
      <c r="BF668" s="2281"/>
      <c r="BG668" s="2281"/>
      <c r="BH668" s="2281"/>
      <c r="BI668" s="2281"/>
      <c r="BJ668" s="2281"/>
      <c r="BK668" s="2281"/>
      <c r="BL668" s="2281"/>
    </row>
    <row r="669" spans="8:65" ht="16.899999999999999" customHeight="1" x14ac:dyDescent="0.2">
      <c r="H669" s="2280" t="s">
        <v>1965</v>
      </c>
      <c r="I669" s="2280"/>
      <c r="J669" s="2280"/>
      <c r="K669" s="2280"/>
      <c r="L669" s="2280"/>
      <c r="M669" s="2280"/>
      <c r="N669" s="2280"/>
      <c r="O669" s="2280"/>
      <c r="P669" s="2280"/>
      <c r="Q669" s="2280"/>
      <c r="R669" s="2280"/>
      <c r="S669" s="2280"/>
      <c r="T669" s="2280"/>
      <c r="U669" s="2280"/>
      <c r="V669" s="2280"/>
      <c r="W669" s="2280"/>
      <c r="X669" s="2280"/>
      <c r="Y669" s="2280"/>
      <c r="Z669" s="2280"/>
      <c r="AA669" s="2280"/>
      <c r="AB669" s="2280"/>
      <c r="AC669" s="2280"/>
      <c r="AD669" s="2280"/>
      <c r="AE669" s="2280"/>
      <c r="AF669" s="2280"/>
      <c r="AG669" s="2280"/>
      <c r="AH669" s="2280"/>
      <c r="AI669" s="2280"/>
      <c r="AJ669" s="2280"/>
      <c r="AK669" s="2280"/>
      <c r="AL669" s="2280"/>
      <c r="AM669" s="2280"/>
      <c r="AN669" s="2281">
        <v>0</v>
      </c>
      <c r="AO669" s="2281"/>
      <c r="AP669" s="2281"/>
      <c r="AQ669" s="2281"/>
      <c r="AR669" s="2281"/>
      <c r="AS669" s="2281"/>
      <c r="AT669" s="2281"/>
      <c r="AU669" s="2281"/>
      <c r="AV669" s="2281"/>
      <c r="AW669" s="2281"/>
      <c r="AX669" s="2281"/>
      <c r="AY669" s="2281"/>
      <c r="AZ669" s="2281"/>
      <c r="BA669" s="2281"/>
      <c r="BB669" s="2281"/>
      <c r="BC669" s="2281">
        <v>0</v>
      </c>
      <c r="BD669" s="2281"/>
      <c r="BE669" s="2281"/>
      <c r="BF669" s="2281"/>
      <c r="BG669" s="2281"/>
      <c r="BH669" s="2281"/>
      <c r="BI669" s="2281"/>
      <c r="BJ669" s="2281"/>
      <c r="BK669" s="2281"/>
      <c r="BL669" s="2281"/>
    </row>
    <row r="670" spans="8:65" ht="17.649999999999999" customHeight="1" x14ac:dyDescent="0.2">
      <c r="H670" s="2280" t="s">
        <v>1966</v>
      </c>
      <c r="I670" s="2280"/>
      <c r="J670" s="2280"/>
      <c r="K670" s="2280"/>
      <c r="L670" s="2280"/>
      <c r="M670" s="2280"/>
      <c r="N670" s="2280"/>
      <c r="O670" s="2280"/>
      <c r="P670" s="2280"/>
      <c r="Q670" s="2280"/>
      <c r="R670" s="2280"/>
      <c r="S670" s="2280"/>
      <c r="T670" s="2280"/>
      <c r="U670" s="2280"/>
      <c r="V670" s="2280"/>
      <c r="W670" s="2280"/>
      <c r="X670" s="2280"/>
      <c r="Y670" s="2280"/>
      <c r="Z670" s="2280"/>
      <c r="AA670" s="2280"/>
      <c r="AB670" s="2280"/>
      <c r="AC670" s="2280"/>
      <c r="AD670" s="2280"/>
      <c r="AE670" s="2280"/>
      <c r="AF670" s="2280"/>
      <c r="AG670" s="2280"/>
      <c r="AH670" s="2280"/>
      <c r="AI670" s="2280"/>
      <c r="AJ670" s="2280"/>
      <c r="AK670" s="2280"/>
      <c r="AL670" s="2280"/>
      <c r="AM670" s="2280"/>
      <c r="AN670" s="2281">
        <v>0</v>
      </c>
      <c r="AO670" s="2281"/>
      <c r="AP670" s="2281"/>
      <c r="AQ670" s="2281"/>
      <c r="AR670" s="2281"/>
      <c r="AS670" s="2281"/>
      <c r="AT670" s="2281"/>
      <c r="AU670" s="2281"/>
      <c r="AV670" s="2281"/>
      <c r="AW670" s="2281"/>
      <c r="AX670" s="2281"/>
      <c r="AY670" s="2281"/>
      <c r="AZ670" s="2281"/>
      <c r="BA670" s="2281"/>
      <c r="BB670" s="2281"/>
      <c r="BC670" s="2281">
        <v>0</v>
      </c>
      <c r="BD670" s="2281"/>
      <c r="BE670" s="2281"/>
      <c r="BF670" s="2281"/>
      <c r="BG670" s="2281"/>
      <c r="BH670" s="2281"/>
      <c r="BI670" s="2281"/>
      <c r="BJ670" s="2281"/>
      <c r="BK670" s="2281"/>
      <c r="BL670" s="2281"/>
    </row>
    <row r="671" spans="8:65" ht="24.95" customHeight="1" x14ac:dyDescent="0.2">
      <c r="H671" s="2282" t="s">
        <v>1967</v>
      </c>
      <c r="I671" s="2282"/>
      <c r="J671" s="2282"/>
      <c r="K671" s="2282"/>
      <c r="L671" s="2282"/>
      <c r="M671" s="2282"/>
      <c r="N671" s="2282"/>
      <c r="O671" s="2282"/>
      <c r="P671" s="2282"/>
      <c r="Q671" s="2282"/>
      <c r="R671" s="2282"/>
      <c r="S671" s="2282"/>
      <c r="T671" s="2282"/>
      <c r="U671" s="2282"/>
      <c r="V671" s="2282"/>
      <c r="W671" s="2282"/>
      <c r="X671" s="2282"/>
      <c r="Y671" s="2282"/>
      <c r="Z671" s="2282"/>
      <c r="AA671" s="2282"/>
      <c r="AB671" s="2282"/>
      <c r="AC671" s="2282"/>
      <c r="AD671" s="2282"/>
      <c r="AE671" s="2282"/>
      <c r="AF671" s="2282"/>
      <c r="AG671" s="2282"/>
      <c r="AH671" s="2282"/>
      <c r="AI671" s="2282"/>
      <c r="AJ671" s="2282"/>
      <c r="AK671" s="2282"/>
      <c r="AL671" s="2282"/>
      <c r="AM671" s="2282"/>
      <c r="AN671" s="2283">
        <v>0</v>
      </c>
      <c r="AO671" s="2283"/>
      <c r="AP671" s="2283"/>
      <c r="AQ671" s="2283"/>
      <c r="AR671" s="2283"/>
      <c r="AS671" s="2283"/>
      <c r="AT671" s="2283"/>
      <c r="AU671" s="2283"/>
      <c r="AV671" s="2283"/>
      <c r="AW671" s="2283"/>
      <c r="AX671" s="2283"/>
      <c r="AY671" s="2283"/>
      <c r="AZ671" s="2283"/>
      <c r="BA671" s="2283"/>
      <c r="BB671" s="2283"/>
      <c r="BC671" s="2283">
        <v>0</v>
      </c>
      <c r="BD671" s="2283"/>
      <c r="BE671" s="2283"/>
      <c r="BF671" s="2283"/>
      <c r="BG671" s="2283"/>
      <c r="BH671" s="2283"/>
      <c r="BI671" s="2283"/>
      <c r="BJ671" s="2283"/>
      <c r="BK671" s="2283"/>
      <c r="BL671" s="2283"/>
    </row>
    <row r="672" spans="8:65" ht="16.899999999999999" customHeight="1" x14ac:dyDescent="0.2">
      <c r="H672" s="2280" t="s">
        <v>1968</v>
      </c>
      <c r="I672" s="2280"/>
      <c r="J672" s="2280"/>
      <c r="K672" s="2280"/>
      <c r="L672" s="2280"/>
      <c r="M672" s="2280"/>
      <c r="N672" s="2280"/>
      <c r="O672" s="2280"/>
      <c r="P672" s="2280"/>
      <c r="Q672" s="2280"/>
      <c r="R672" s="2280"/>
      <c r="S672" s="2280"/>
      <c r="T672" s="2280"/>
      <c r="U672" s="2280"/>
      <c r="V672" s="2280"/>
      <c r="W672" s="2280"/>
      <c r="X672" s="2280"/>
      <c r="Y672" s="2280"/>
      <c r="Z672" s="2280"/>
      <c r="AA672" s="2280"/>
      <c r="AB672" s="2280"/>
      <c r="AC672" s="2280"/>
      <c r="AD672" s="2280"/>
      <c r="AE672" s="2280"/>
      <c r="AF672" s="2280"/>
      <c r="AG672" s="2280"/>
      <c r="AH672" s="2280"/>
      <c r="AI672" s="2280"/>
      <c r="AJ672" s="2280"/>
      <c r="AK672" s="2280"/>
      <c r="AL672" s="2280"/>
      <c r="AM672" s="2280"/>
      <c r="AN672" s="2281">
        <v>0</v>
      </c>
      <c r="AO672" s="2281"/>
      <c r="AP672" s="2281"/>
      <c r="AQ672" s="2281"/>
      <c r="AR672" s="2281"/>
      <c r="AS672" s="2281"/>
      <c r="AT672" s="2281"/>
      <c r="AU672" s="2281"/>
      <c r="AV672" s="2281"/>
      <c r="AW672" s="2281"/>
      <c r="AX672" s="2281"/>
      <c r="AY672" s="2281"/>
      <c r="AZ672" s="2281"/>
      <c r="BA672" s="2281"/>
      <c r="BB672" s="2281"/>
      <c r="BC672" s="2281">
        <v>0</v>
      </c>
      <c r="BD672" s="2281"/>
      <c r="BE672" s="2281"/>
      <c r="BF672" s="2281"/>
      <c r="BG672" s="2281"/>
      <c r="BH672" s="2281"/>
      <c r="BI672" s="2281"/>
      <c r="BJ672" s="2281"/>
      <c r="BK672" s="2281"/>
      <c r="BL672" s="2281"/>
    </row>
    <row r="673" spans="8:65" ht="59.65" customHeight="1" x14ac:dyDescent="0.2">
      <c r="H673" s="2282" t="s">
        <v>1969</v>
      </c>
      <c r="I673" s="2282"/>
      <c r="J673" s="2282"/>
      <c r="K673" s="2282"/>
      <c r="L673" s="2282"/>
      <c r="M673" s="2282"/>
      <c r="N673" s="2282"/>
      <c r="O673" s="2282"/>
      <c r="P673" s="2282"/>
      <c r="Q673" s="2282"/>
      <c r="R673" s="2282"/>
      <c r="S673" s="2282"/>
      <c r="T673" s="2282"/>
      <c r="U673" s="2282"/>
      <c r="V673" s="2282"/>
      <c r="W673" s="2282"/>
      <c r="X673" s="2282"/>
      <c r="Y673" s="2282"/>
      <c r="Z673" s="2282"/>
      <c r="AA673" s="2282"/>
      <c r="AB673" s="2282"/>
      <c r="AC673" s="2282"/>
      <c r="AD673" s="2282"/>
      <c r="AE673" s="2282"/>
      <c r="AF673" s="2282"/>
      <c r="AG673" s="2282"/>
      <c r="AH673" s="2282"/>
      <c r="AI673" s="2282"/>
      <c r="AJ673" s="2282"/>
      <c r="AK673" s="2282"/>
      <c r="AL673" s="2282"/>
      <c r="AM673" s="2282"/>
      <c r="AN673" s="2283">
        <v>0</v>
      </c>
      <c r="AO673" s="2283"/>
      <c r="AP673" s="2283"/>
      <c r="AQ673" s="2283"/>
      <c r="AR673" s="2283"/>
      <c r="AS673" s="2283"/>
      <c r="AT673" s="2283"/>
      <c r="AU673" s="2283"/>
      <c r="AV673" s="2283"/>
      <c r="AW673" s="2283"/>
      <c r="AX673" s="2283"/>
      <c r="AY673" s="2283"/>
      <c r="AZ673" s="2283"/>
      <c r="BA673" s="2283"/>
      <c r="BB673" s="2283"/>
      <c r="BC673" s="2283">
        <v>0</v>
      </c>
      <c r="BD673" s="2283"/>
      <c r="BE673" s="2283"/>
      <c r="BF673" s="2283"/>
      <c r="BG673" s="2283"/>
      <c r="BH673" s="2283"/>
      <c r="BI673" s="2283"/>
      <c r="BJ673" s="2283"/>
      <c r="BK673" s="2283"/>
      <c r="BL673" s="2283"/>
    </row>
    <row r="674" spans="8:65" ht="8.85" customHeight="1" x14ac:dyDescent="0.2">
      <c r="H674" s="1326"/>
      <c r="I674" s="1326"/>
      <c r="J674" s="1326"/>
      <c r="K674" s="1326"/>
      <c r="L674" s="1326"/>
      <c r="M674" s="1326"/>
      <c r="N674" s="1326"/>
      <c r="O674" s="1326"/>
      <c r="P674" s="1326"/>
      <c r="Q674" s="1326"/>
      <c r="R674" s="1326"/>
      <c r="S674" s="1326"/>
      <c r="T674" s="1326"/>
      <c r="U674" s="1326"/>
      <c r="V674" s="1326"/>
      <c r="W674" s="1326"/>
      <c r="X674" s="1326"/>
      <c r="Y674" s="1326"/>
      <c r="Z674" s="1326"/>
      <c r="AA674" s="1326"/>
      <c r="AB674" s="1326"/>
      <c r="AC674" s="1326"/>
      <c r="AD674" s="1326"/>
      <c r="AE674" s="1326"/>
      <c r="AF674" s="1326"/>
      <c r="AG674" s="1326"/>
      <c r="AH674" s="1326"/>
      <c r="AI674" s="1326"/>
      <c r="AJ674" s="1326"/>
      <c r="AK674" s="1326"/>
      <c r="AL674" s="1326"/>
      <c r="AM674" s="1326"/>
      <c r="AN674" s="1326"/>
      <c r="AO674" s="1326"/>
      <c r="AP674" s="1326"/>
      <c r="AQ674" s="1326"/>
      <c r="AR674" s="1326"/>
      <c r="AS674" s="1326"/>
      <c r="AT674" s="1326"/>
      <c r="AU674" s="1326"/>
      <c r="AV674" s="1326"/>
      <c r="AW674" s="1326"/>
      <c r="AX674" s="1326"/>
      <c r="AY674" s="1326"/>
      <c r="AZ674" s="1326"/>
      <c r="BA674" s="1326"/>
      <c r="BB674" s="1326"/>
      <c r="BC674" s="1326"/>
      <c r="BD674" s="1326"/>
      <c r="BE674" s="1326"/>
      <c r="BF674" s="1326"/>
      <c r="BG674" s="1326"/>
      <c r="BH674" s="1326"/>
      <c r="BI674" s="1326"/>
      <c r="BJ674" s="1326"/>
      <c r="BK674" s="1326"/>
      <c r="BL674" s="1326"/>
    </row>
    <row r="675" spans="8:65" ht="16.899999999999999" customHeight="1" x14ac:dyDescent="0.2">
      <c r="H675" s="2288" t="s">
        <v>1970</v>
      </c>
      <c r="I675" s="2288"/>
      <c r="J675" s="2288"/>
      <c r="K675" s="2288"/>
      <c r="L675" s="2288"/>
      <c r="M675" s="2288"/>
      <c r="N675" s="2288"/>
      <c r="O675" s="2288"/>
      <c r="P675" s="2288"/>
      <c r="Q675" s="2288"/>
      <c r="R675" s="2288"/>
      <c r="S675" s="2288"/>
      <c r="T675" s="2288"/>
      <c r="U675" s="2288"/>
      <c r="V675" s="2288"/>
      <c r="W675" s="2288"/>
      <c r="X675" s="2288"/>
      <c r="Y675" s="2288"/>
      <c r="Z675" s="2288"/>
      <c r="AA675" s="2288"/>
      <c r="AB675" s="2288"/>
      <c r="AC675" s="2288"/>
      <c r="AD675" s="2288"/>
      <c r="AE675" s="2288"/>
      <c r="AF675" s="2288"/>
      <c r="AG675" s="2288"/>
      <c r="AH675" s="2288"/>
      <c r="AI675" s="2288"/>
      <c r="AJ675" s="2288"/>
      <c r="AK675" s="2288"/>
      <c r="AL675" s="2288"/>
      <c r="AM675" s="2288"/>
      <c r="AN675" s="2288"/>
      <c r="AO675" s="2288"/>
      <c r="AP675" s="2288"/>
      <c r="AQ675" s="2288"/>
      <c r="AR675" s="2288"/>
      <c r="AS675" s="2288"/>
      <c r="AT675" s="2288"/>
      <c r="AU675" s="2288"/>
      <c r="AV675" s="2288"/>
      <c r="AW675" s="2288"/>
      <c r="AX675" s="2288"/>
      <c r="AY675" s="2288"/>
      <c r="AZ675" s="2288"/>
      <c r="BA675" s="2288"/>
      <c r="BB675" s="2288"/>
      <c r="BC675" s="2288"/>
      <c r="BD675" s="2288"/>
      <c r="BE675" s="2288"/>
      <c r="BF675" s="2288"/>
      <c r="BG675" s="2288"/>
      <c r="BH675" s="2288"/>
      <c r="BI675" s="2288"/>
      <c r="BJ675" s="2288"/>
      <c r="BK675" s="2288"/>
      <c r="BL675" s="2288"/>
    </row>
    <row r="676" spans="8:65" ht="2.85" customHeight="1" x14ac:dyDescent="0.2">
      <c r="H676" s="1325"/>
      <c r="I676" s="1325"/>
      <c r="J676" s="1325"/>
      <c r="K676" s="1325"/>
      <c r="L676" s="1325"/>
      <c r="M676" s="1325"/>
      <c r="N676" s="1325"/>
      <c r="O676" s="1325"/>
      <c r="P676" s="1325"/>
      <c r="Q676" s="1325"/>
      <c r="R676" s="1325"/>
      <c r="S676" s="1325"/>
      <c r="T676" s="1325"/>
      <c r="U676" s="1325"/>
      <c r="V676" s="1325"/>
      <c r="W676" s="1325"/>
      <c r="X676" s="1325"/>
      <c r="Y676" s="1325"/>
      <c r="Z676" s="1325"/>
      <c r="AA676" s="1325"/>
      <c r="AB676" s="1325"/>
      <c r="AC676" s="1325"/>
      <c r="AD676" s="1325"/>
      <c r="AE676" s="1325"/>
      <c r="AF676" s="1325"/>
      <c r="AG676" s="1325"/>
      <c r="AH676" s="1325"/>
      <c r="AI676" s="1325"/>
      <c r="AJ676" s="1325"/>
      <c r="AK676" s="1325"/>
      <c r="AL676" s="1325"/>
      <c r="AM676" s="1325"/>
      <c r="AN676" s="1325"/>
      <c r="AO676" s="1325"/>
      <c r="AP676" s="1325"/>
      <c r="AQ676" s="1325"/>
      <c r="AR676" s="1325"/>
      <c r="AS676" s="1325"/>
      <c r="AT676" s="1325"/>
      <c r="AU676" s="1325"/>
      <c r="AV676" s="1325"/>
      <c r="AW676" s="1325"/>
      <c r="AX676" s="1325"/>
      <c r="AY676" s="1325"/>
      <c r="AZ676" s="1325"/>
      <c r="BA676" s="1325"/>
      <c r="BB676" s="1325"/>
      <c r="BC676" s="1325"/>
      <c r="BD676" s="1325"/>
      <c r="BE676" s="1325"/>
      <c r="BF676" s="1325"/>
      <c r="BG676" s="1325"/>
      <c r="BH676" s="1325"/>
      <c r="BI676" s="1325"/>
      <c r="BJ676" s="1325"/>
      <c r="BK676" s="1325"/>
      <c r="BL676" s="1325"/>
    </row>
    <row r="677" spans="8:65" ht="17.649999999999999" customHeight="1" x14ac:dyDescent="0.2">
      <c r="H677" s="2284" t="s">
        <v>48</v>
      </c>
      <c r="I677" s="2284"/>
      <c r="J677" s="2284"/>
      <c r="K677" s="2284"/>
      <c r="L677" s="2284"/>
      <c r="M677" s="2284"/>
      <c r="N677" s="2284"/>
      <c r="O677" s="2284"/>
      <c r="P677" s="2284"/>
      <c r="Q677" s="2284"/>
      <c r="R677" s="2284"/>
      <c r="S677" s="2284"/>
      <c r="T677" s="2284"/>
      <c r="U677" s="2284"/>
      <c r="V677" s="2284"/>
      <c r="W677" s="2284"/>
      <c r="X677" s="2284"/>
      <c r="Y677" s="2284"/>
      <c r="Z677" s="2284"/>
      <c r="AA677" s="2284"/>
      <c r="AB677" s="2284"/>
      <c r="AC677" s="2284"/>
      <c r="AD677" s="2284"/>
      <c r="AE677" s="2284"/>
      <c r="AF677" s="2284"/>
      <c r="AG677" s="2284"/>
      <c r="AH677" s="2284"/>
      <c r="AI677" s="2284"/>
      <c r="AJ677" s="2284"/>
      <c r="AK677" s="2284"/>
      <c r="AL677" s="2284"/>
      <c r="AM677" s="2284"/>
      <c r="AN677" s="2284" t="s">
        <v>41</v>
      </c>
      <c r="AO677" s="2284"/>
      <c r="AP677" s="2284"/>
      <c r="AQ677" s="2284"/>
      <c r="AR677" s="2284"/>
      <c r="AS677" s="2284"/>
      <c r="AT677" s="2284"/>
      <c r="AU677" s="2284"/>
      <c r="AV677" s="2284"/>
      <c r="AW677" s="2284"/>
      <c r="AX677" s="2284"/>
      <c r="AY677" s="2284"/>
      <c r="AZ677" s="2284"/>
      <c r="BA677" s="2284"/>
      <c r="BB677" s="2284"/>
      <c r="BC677" s="2284" t="s">
        <v>42</v>
      </c>
      <c r="BD677" s="2284"/>
      <c r="BE677" s="2284"/>
      <c r="BF677" s="2284"/>
      <c r="BG677" s="2284"/>
      <c r="BH677" s="2284"/>
      <c r="BI677" s="2284"/>
      <c r="BJ677" s="2284"/>
      <c r="BK677" s="2284"/>
      <c r="BL677" s="2284"/>
    </row>
    <row r="678" spans="8:65" ht="17.649999999999999" customHeight="1" x14ac:dyDescent="0.2">
      <c r="H678" s="2280" t="s">
        <v>530</v>
      </c>
      <c r="I678" s="2280"/>
      <c r="J678" s="2280"/>
      <c r="K678" s="2280"/>
      <c r="L678" s="2280"/>
      <c r="M678" s="2280"/>
      <c r="N678" s="2280"/>
      <c r="O678" s="2280"/>
      <c r="P678" s="2280"/>
      <c r="Q678" s="2280"/>
      <c r="R678" s="2280"/>
      <c r="S678" s="2280"/>
      <c r="T678" s="2280"/>
      <c r="U678" s="2280"/>
      <c r="V678" s="2280"/>
      <c r="W678" s="2280"/>
      <c r="X678" s="2280"/>
      <c r="Y678" s="2280"/>
      <c r="Z678" s="2280"/>
      <c r="AA678" s="2280"/>
      <c r="AB678" s="2280"/>
      <c r="AC678" s="2280"/>
      <c r="AD678" s="2280"/>
      <c r="AE678" s="2280"/>
      <c r="AF678" s="2280"/>
      <c r="AG678" s="2280"/>
      <c r="AH678" s="2280"/>
      <c r="AI678" s="2280"/>
      <c r="AJ678" s="2280"/>
      <c r="AK678" s="2280"/>
      <c r="AL678" s="2280"/>
      <c r="AM678" s="2280"/>
      <c r="AN678" s="2281">
        <v>0</v>
      </c>
      <c r="AO678" s="2281"/>
      <c r="AP678" s="2281"/>
      <c r="AQ678" s="2281"/>
      <c r="AR678" s="2281"/>
      <c r="AS678" s="2281"/>
      <c r="AT678" s="2281"/>
      <c r="AU678" s="2281"/>
      <c r="AV678" s="2281"/>
      <c r="AW678" s="2281"/>
      <c r="AX678" s="2281"/>
      <c r="AY678" s="2281"/>
      <c r="AZ678" s="2281"/>
      <c r="BA678" s="2281"/>
      <c r="BB678" s="2281"/>
      <c r="BC678" s="2281">
        <v>0</v>
      </c>
      <c r="BD678" s="2281"/>
      <c r="BE678" s="2281"/>
      <c r="BF678" s="2281"/>
      <c r="BG678" s="2281"/>
      <c r="BH678" s="2281"/>
      <c r="BI678" s="2281"/>
      <c r="BJ678" s="2281"/>
      <c r="BK678" s="2281"/>
      <c r="BL678" s="2281"/>
    </row>
    <row r="679" spans="8:65" ht="16.899999999999999" customHeight="1" x14ac:dyDescent="0.2">
      <c r="H679" s="2280" t="s">
        <v>529</v>
      </c>
      <c r="I679" s="2280"/>
      <c r="J679" s="2280"/>
      <c r="K679" s="2280"/>
      <c r="L679" s="2280"/>
      <c r="M679" s="2280"/>
      <c r="N679" s="2280"/>
      <c r="O679" s="2280"/>
      <c r="P679" s="2280"/>
      <c r="Q679" s="2280"/>
      <c r="R679" s="2280"/>
      <c r="S679" s="2280"/>
      <c r="T679" s="2280"/>
      <c r="U679" s="2280"/>
      <c r="V679" s="2280"/>
      <c r="W679" s="2280"/>
      <c r="X679" s="2280"/>
      <c r="Y679" s="2280"/>
      <c r="Z679" s="2280"/>
      <c r="AA679" s="2280"/>
      <c r="AB679" s="2280"/>
      <c r="AC679" s="2280"/>
      <c r="AD679" s="2280"/>
      <c r="AE679" s="2280"/>
      <c r="AF679" s="2280"/>
      <c r="AG679" s="2280"/>
      <c r="AH679" s="2280"/>
      <c r="AI679" s="2280"/>
      <c r="AJ679" s="2280"/>
      <c r="AK679" s="2280"/>
      <c r="AL679" s="2280"/>
      <c r="AM679" s="2280"/>
      <c r="AN679" s="2281">
        <v>0</v>
      </c>
      <c r="AO679" s="2281"/>
      <c r="AP679" s="2281"/>
      <c r="AQ679" s="2281"/>
      <c r="AR679" s="2281"/>
      <c r="AS679" s="2281"/>
      <c r="AT679" s="2281"/>
      <c r="AU679" s="2281"/>
      <c r="AV679" s="2281"/>
      <c r="AW679" s="2281"/>
      <c r="AX679" s="2281"/>
      <c r="AY679" s="2281"/>
      <c r="AZ679" s="2281"/>
      <c r="BA679" s="2281"/>
      <c r="BB679" s="2281"/>
      <c r="BC679" s="2281">
        <v>0</v>
      </c>
      <c r="BD679" s="2281"/>
      <c r="BE679" s="2281"/>
      <c r="BF679" s="2281"/>
      <c r="BG679" s="2281"/>
      <c r="BH679" s="2281"/>
      <c r="BI679" s="2281"/>
      <c r="BJ679" s="2281"/>
      <c r="BK679" s="2281"/>
      <c r="BL679" s="2281"/>
    </row>
    <row r="680" spans="8:65" ht="17.649999999999999" customHeight="1" x14ac:dyDescent="0.2">
      <c r="H680" s="2282" t="s">
        <v>528</v>
      </c>
      <c r="I680" s="2282"/>
      <c r="J680" s="2282"/>
      <c r="K680" s="2282"/>
      <c r="L680" s="2282"/>
      <c r="M680" s="2282"/>
      <c r="N680" s="2282"/>
      <c r="O680" s="2282"/>
      <c r="P680" s="2282"/>
      <c r="Q680" s="2282"/>
      <c r="R680" s="2282"/>
      <c r="S680" s="2282"/>
      <c r="T680" s="2282"/>
      <c r="U680" s="2282"/>
      <c r="V680" s="2282"/>
      <c r="W680" s="2282"/>
      <c r="X680" s="2282"/>
      <c r="Y680" s="2282"/>
      <c r="Z680" s="2282"/>
      <c r="AA680" s="2282"/>
      <c r="AB680" s="2282"/>
      <c r="AC680" s="2282"/>
      <c r="AD680" s="2282"/>
      <c r="AE680" s="2282"/>
      <c r="AF680" s="2282"/>
      <c r="AG680" s="2282"/>
      <c r="AH680" s="2282"/>
      <c r="AI680" s="2282"/>
      <c r="AJ680" s="2282"/>
      <c r="AK680" s="2282"/>
      <c r="AL680" s="2282"/>
      <c r="AM680" s="2282"/>
      <c r="AN680" s="2283">
        <v>0</v>
      </c>
      <c r="AO680" s="2283"/>
      <c r="AP680" s="2283"/>
      <c r="AQ680" s="2283"/>
      <c r="AR680" s="2283"/>
      <c r="AS680" s="2283"/>
      <c r="AT680" s="2283"/>
      <c r="AU680" s="2283"/>
      <c r="AV680" s="2283"/>
      <c r="AW680" s="2283"/>
      <c r="AX680" s="2283"/>
      <c r="AY680" s="2283"/>
      <c r="AZ680" s="2283"/>
      <c r="BA680" s="2283"/>
      <c r="BB680" s="2283"/>
      <c r="BC680" s="2283">
        <v>0</v>
      </c>
      <c r="BD680" s="2283"/>
      <c r="BE680" s="2283"/>
      <c r="BF680" s="2283"/>
      <c r="BG680" s="2283"/>
      <c r="BH680" s="2283"/>
      <c r="BI680" s="2283"/>
      <c r="BJ680" s="2283"/>
      <c r="BK680" s="2283"/>
      <c r="BL680" s="2283"/>
    </row>
    <row r="681" spans="8:65" ht="17.649999999999999" customHeight="1" x14ac:dyDescent="0.2">
      <c r="H681" s="2289" t="s">
        <v>513</v>
      </c>
      <c r="I681" s="2289"/>
      <c r="J681" s="2289"/>
      <c r="K681" s="2289"/>
      <c r="L681" s="2289"/>
      <c r="M681" s="2289"/>
      <c r="N681" s="2289"/>
      <c r="O681" s="2289"/>
      <c r="P681" s="2289"/>
      <c r="Q681" s="2289"/>
      <c r="R681" s="2289"/>
      <c r="S681" s="2289"/>
      <c r="T681" s="2289"/>
      <c r="U681" s="2289"/>
      <c r="V681" s="2289"/>
      <c r="W681" s="2289"/>
      <c r="X681" s="2289"/>
      <c r="Y681" s="2289"/>
      <c r="Z681" s="2289"/>
      <c r="AA681" s="2289"/>
      <c r="AB681" s="2289"/>
      <c r="AC681" s="2289"/>
      <c r="AD681" s="2289"/>
      <c r="AE681" s="2289"/>
      <c r="AF681" s="2289"/>
      <c r="AG681" s="2289"/>
      <c r="AH681" s="2289"/>
      <c r="AI681" s="2289"/>
      <c r="AJ681" s="2289"/>
      <c r="AK681" s="2289"/>
      <c r="AL681" s="2289"/>
      <c r="AM681" s="2289"/>
      <c r="AN681" s="2287">
        <v>0</v>
      </c>
      <c r="AO681" s="2287"/>
      <c r="AP681" s="2287"/>
      <c r="AQ681" s="2287"/>
      <c r="AR681" s="2287"/>
      <c r="AS681" s="2287"/>
      <c r="AT681" s="2287"/>
      <c r="AU681" s="2287"/>
      <c r="AV681" s="2287"/>
      <c r="AW681" s="2287"/>
      <c r="AX681" s="2287"/>
      <c r="AY681" s="2287"/>
      <c r="AZ681" s="2287"/>
      <c r="BA681" s="2287"/>
      <c r="BB681" s="2287"/>
      <c r="BC681" s="2287">
        <v>0</v>
      </c>
      <c r="BD681" s="2287"/>
      <c r="BE681" s="2287"/>
      <c r="BF681" s="2287"/>
      <c r="BG681" s="2287"/>
      <c r="BH681" s="2287"/>
      <c r="BI681" s="2287"/>
      <c r="BJ681" s="2287"/>
      <c r="BK681" s="2287"/>
      <c r="BL681" s="2287"/>
    </row>
    <row r="682" spans="8:65" ht="8.1" customHeight="1" x14ac:dyDescent="0.2">
      <c r="H682" s="1326"/>
      <c r="I682" s="1326"/>
      <c r="J682" s="1326"/>
      <c r="K682" s="1326"/>
      <c r="L682" s="1326"/>
      <c r="M682" s="1326"/>
      <c r="N682" s="1326"/>
      <c r="O682" s="1326"/>
      <c r="P682" s="1326"/>
      <c r="Q682" s="1326"/>
      <c r="R682" s="1326"/>
      <c r="S682" s="1326"/>
      <c r="T682" s="1326"/>
      <c r="U682" s="1326"/>
      <c r="V682" s="1326"/>
      <c r="W682" s="1326"/>
      <c r="X682" s="1326"/>
      <c r="Y682" s="1326"/>
      <c r="Z682" s="1326"/>
      <c r="AA682" s="1326"/>
      <c r="AB682" s="1326"/>
      <c r="AC682" s="1326"/>
      <c r="AD682" s="1326"/>
      <c r="AE682" s="1326"/>
      <c r="AF682" s="1326"/>
      <c r="AG682" s="1326"/>
      <c r="AH682" s="1326"/>
      <c r="AI682" s="1326"/>
      <c r="AJ682" s="1326"/>
      <c r="AK682" s="1326"/>
      <c r="AL682" s="1326"/>
      <c r="AM682" s="1326"/>
      <c r="AN682" s="1326"/>
      <c r="AO682" s="1326"/>
      <c r="AP682" s="1326"/>
      <c r="AQ682" s="1326"/>
      <c r="AR682" s="1326"/>
      <c r="AS682" s="1326"/>
      <c r="AT682" s="1326"/>
      <c r="AU682" s="1326"/>
      <c r="AV682" s="1326"/>
      <c r="AW682" s="1326"/>
      <c r="AX682" s="1326"/>
      <c r="AY682" s="1326"/>
      <c r="AZ682" s="1326"/>
      <c r="BA682" s="1326"/>
      <c r="BB682" s="1326"/>
      <c r="BC682" s="1326"/>
      <c r="BD682" s="1326"/>
      <c r="BE682" s="1326"/>
      <c r="BF682" s="1326"/>
      <c r="BG682" s="1326"/>
      <c r="BH682" s="1326"/>
      <c r="BI682" s="1326"/>
      <c r="BJ682" s="1326"/>
      <c r="BK682" s="1326"/>
      <c r="BL682" s="1326"/>
    </row>
    <row r="683" spans="8:65" ht="17.649999999999999" customHeight="1" x14ac:dyDescent="0.2">
      <c r="H683" s="2288" t="s">
        <v>1971</v>
      </c>
      <c r="I683" s="2288"/>
      <c r="J683" s="2288"/>
      <c r="K683" s="2288"/>
      <c r="L683" s="2288"/>
      <c r="M683" s="2288"/>
      <c r="N683" s="2288"/>
      <c r="O683" s="2288"/>
      <c r="P683" s="2288"/>
      <c r="Q683" s="2288"/>
      <c r="R683" s="2288"/>
      <c r="S683" s="2288"/>
      <c r="T683" s="2288"/>
      <c r="U683" s="2288"/>
      <c r="V683" s="2288"/>
      <c r="W683" s="2288"/>
      <c r="X683" s="2288"/>
      <c r="Y683" s="2288"/>
      <c r="Z683" s="2288"/>
      <c r="AA683" s="2288"/>
      <c r="AB683" s="2288"/>
      <c r="AC683" s="2288"/>
      <c r="AD683" s="2288"/>
      <c r="AE683" s="2288"/>
      <c r="AF683" s="2288"/>
      <c r="AG683" s="2288"/>
      <c r="AH683" s="2288"/>
      <c r="AI683" s="2288"/>
      <c r="AJ683" s="2288"/>
      <c r="AK683" s="2288"/>
      <c r="AL683" s="2288"/>
      <c r="AM683" s="2288"/>
      <c r="AN683" s="2288"/>
      <c r="AO683" s="2288"/>
      <c r="AP683" s="2288"/>
      <c r="AQ683" s="2288"/>
      <c r="AR683" s="2288"/>
      <c r="AS683" s="2288"/>
      <c r="AT683" s="2288"/>
      <c r="AU683" s="2288"/>
      <c r="AV683" s="2288"/>
      <c r="AW683" s="2288"/>
      <c r="AX683" s="2288"/>
      <c r="AY683" s="2288"/>
      <c r="AZ683" s="2288"/>
      <c r="BA683" s="2288"/>
      <c r="BB683" s="2288"/>
      <c r="BC683" s="2288"/>
      <c r="BD683" s="2288"/>
      <c r="BE683" s="2288"/>
      <c r="BF683" s="2288"/>
      <c r="BG683" s="2288"/>
      <c r="BH683" s="2288"/>
      <c r="BI683" s="2288"/>
      <c r="BJ683" s="2288"/>
      <c r="BK683" s="2288"/>
      <c r="BL683" s="2288"/>
    </row>
    <row r="684" spans="8:65" ht="2.85" customHeight="1" x14ac:dyDescent="0.2">
      <c r="H684" s="1325"/>
      <c r="I684" s="1325"/>
      <c r="J684" s="1325"/>
      <c r="K684" s="1325"/>
      <c r="L684" s="1325"/>
      <c r="M684" s="1325"/>
      <c r="N684" s="1325"/>
      <c r="O684" s="1325"/>
      <c r="P684" s="1325"/>
      <c r="Q684" s="1325"/>
      <c r="R684" s="1325"/>
      <c r="S684" s="1325"/>
      <c r="T684" s="1325"/>
      <c r="U684" s="1325"/>
      <c r="V684" s="1325"/>
      <c r="W684" s="1325"/>
      <c r="X684" s="1325"/>
      <c r="Y684" s="1325"/>
      <c r="Z684" s="1325"/>
      <c r="AA684" s="1325"/>
      <c r="AB684" s="1325"/>
      <c r="AC684" s="1325"/>
      <c r="AD684" s="1325"/>
      <c r="AE684" s="1325"/>
      <c r="AF684" s="1325"/>
      <c r="AG684" s="1325"/>
      <c r="AH684" s="1325"/>
      <c r="AI684" s="1325"/>
      <c r="AJ684" s="1325"/>
      <c r="AK684" s="1325"/>
      <c r="AL684" s="1325"/>
      <c r="AM684" s="1325"/>
      <c r="AN684" s="1325"/>
      <c r="AO684" s="1325"/>
      <c r="AP684" s="1325"/>
      <c r="AQ684" s="1325"/>
      <c r="AR684" s="1325"/>
      <c r="AS684" s="1325"/>
      <c r="AT684" s="1325"/>
      <c r="AU684" s="1325"/>
      <c r="AV684" s="1325"/>
      <c r="AW684" s="1325"/>
      <c r="AX684" s="1325"/>
      <c r="AY684" s="1325"/>
      <c r="AZ684" s="1325"/>
      <c r="BA684" s="1325"/>
      <c r="BB684" s="1325"/>
      <c r="BC684" s="1325"/>
      <c r="BD684" s="1325"/>
      <c r="BE684" s="1325"/>
      <c r="BF684" s="1325"/>
      <c r="BG684" s="1325"/>
      <c r="BH684" s="1325"/>
      <c r="BI684" s="1325"/>
      <c r="BJ684" s="1325"/>
      <c r="BK684" s="1325"/>
      <c r="BL684" s="1325"/>
    </row>
    <row r="685" spans="8:65" ht="17.649999999999999" customHeight="1" x14ac:dyDescent="0.2">
      <c r="H685" s="2284" t="s">
        <v>48</v>
      </c>
      <c r="I685" s="2284"/>
      <c r="J685" s="2284"/>
      <c r="K685" s="2284"/>
      <c r="L685" s="2284"/>
      <c r="M685" s="2284"/>
      <c r="N685" s="2284"/>
      <c r="O685" s="2284"/>
      <c r="P685" s="2284"/>
      <c r="Q685" s="2284"/>
      <c r="R685" s="2284"/>
      <c r="S685" s="2284"/>
      <c r="T685" s="2284"/>
      <c r="U685" s="2284"/>
      <c r="V685" s="2284"/>
      <c r="W685" s="2284"/>
      <c r="X685" s="2284"/>
      <c r="Y685" s="2284"/>
      <c r="Z685" s="2284"/>
      <c r="AA685" s="2284"/>
      <c r="AB685" s="2284"/>
      <c r="AC685" s="2284"/>
      <c r="AD685" s="2284"/>
      <c r="AE685" s="2284"/>
      <c r="AF685" s="2284"/>
      <c r="AG685" s="2284"/>
      <c r="AH685" s="2284"/>
      <c r="AI685" s="2284"/>
      <c r="AJ685" s="2284"/>
      <c r="AK685" s="2284"/>
      <c r="AL685" s="2284"/>
      <c r="AM685" s="2284"/>
      <c r="AN685" s="2284" t="s">
        <v>41</v>
      </c>
      <c r="AO685" s="2284"/>
      <c r="AP685" s="2284"/>
      <c r="AQ685" s="2284"/>
      <c r="AR685" s="2284"/>
      <c r="AS685" s="2284"/>
      <c r="AT685" s="2284"/>
      <c r="AU685" s="2284"/>
      <c r="AV685" s="2284"/>
      <c r="AW685" s="2284"/>
      <c r="AX685" s="2284"/>
      <c r="AY685" s="2284"/>
      <c r="AZ685" s="2284"/>
      <c r="BA685" s="2284"/>
      <c r="BB685" s="2284"/>
      <c r="BC685" s="2284" t="s">
        <v>42</v>
      </c>
      <c r="BD685" s="2284"/>
      <c r="BE685" s="2284"/>
      <c r="BF685" s="2284"/>
      <c r="BG685" s="2284"/>
      <c r="BH685" s="2284"/>
      <c r="BI685" s="2284"/>
      <c r="BJ685" s="2284"/>
      <c r="BK685" s="2284"/>
      <c r="BL685" s="2284"/>
    </row>
    <row r="686" spans="8:65" ht="16.899999999999999" customHeight="1" x14ac:dyDescent="0.2">
      <c r="H686" s="2280" t="s">
        <v>527</v>
      </c>
      <c r="I686" s="2280"/>
      <c r="J686" s="2280"/>
      <c r="K686" s="2280"/>
      <c r="L686" s="2280"/>
      <c r="M686" s="2280"/>
      <c r="N686" s="2280"/>
      <c r="O686" s="2280"/>
      <c r="P686" s="2280"/>
      <c r="Q686" s="2280"/>
      <c r="R686" s="2280"/>
      <c r="S686" s="2280"/>
      <c r="T686" s="2280"/>
      <c r="U686" s="2280"/>
      <c r="V686" s="2280"/>
      <c r="W686" s="2280"/>
      <c r="X686" s="2280"/>
      <c r="Y686" s="2280"/>
      <c r="Z686" s="2280"/>
      <c r="AA686" s="2280"/>
      <c r="AB686" s="2280"/>
      <c r="AC686" s="2280"/>
      <c r="AD686" s="2280"/>
      <c r="AE686" s="2280"/>
      <c r="AF686" s="2280"/>
      <c r="AG686" s="2280"/>
      <c r="AH686" s="2280"/>
      <c r="AI686" s="2280"/>
      <c r="AJ686" s="2280"/>
      <c r="AK686" s="2280"/>
      <c r="AL686" s="2280"/>
      <c r="AM686" s="2280"/>
      <c r="AN686" s="2281"/>
      <c r="AO686" s="2281"/>
      <c r="AP686" s="2281"/>
      <c r="AQ686" s="2281"/>
      <c r="AR686" s="2281"/>
      <c r="AS686" s="2281"/>
      <c r="AT686" s="2281"/>
      <c r="AU686" s="2281"/>
      <c r="AV686" s="2281"/>
      <c r="AW686" s="2281"/>
      <c r="AX686" s="2281"/>
      <c r="AY686" s="2281"/>
      <c r="AZ686" s="2281"/>
      <c r="BA686" s="2281"/>
      <c r="BB686" s="2281"/>
      <c r="BC686" s="2281"/>
      <c r="BD686" s="2281"/>
      <c r="BE686" s="2281"/>
      <c r="BF686" s="2281"/>
      <c r="BG686" s="2281"/>
      <c r="BH686" s="2281"/>
      <c r="BI686" s="2281"/>
      <c r="BJ686" s="2281"/>
      <c r="BK686" s="2281"/>
      <c r="BL686" s="2281"/>
      <c r="BM686" s="1336"/>
    </row>
    <row r="687" spans="8:65" ht="17.649999999999999" customHeight="1" x14ac:dyDescent="0.2">
      <c r="H687" s="2280" t="s">
        <v>526</v>
      </c>
      <c r="I687" s="2280"/>
      <c r="J687" s="2280"/>
      <c r="K687" s="2280"/>
      <c r="L687" s="2280"/>
      <c r="M687" s="2280"/>
      <c r="N687" s="2280"/>
      <c r="O687" s="2280"/>
      <c r="P687" s="2280"/>
      <c r="Q687" s="2280"/>
      <c r="R687" s="2280"/>
      <c r="S687" s="2280"/>
      <c r="T687" s="2280"/>
      <c r="U687" s="2280"/>
      <c r="V687" s="2280"/>
      <c r="W687" s="2280"/>
      <c r="X687" s="2280"/>
      <c r="Y687" s="2280"/>
      <c r="Z687" s="2280"/>
      <c r="AA687" s="2280"/>
      <c r="AB687" s="2280"/>
      <c r="AC687" s="2280"/>
      <c r="AD687" s="2280"/>
      <c r="AE687" s="2280"/>
      <c r="AF687" s="2280"/>
      <c r="AG687" s="2280"/>
      <c r="AH687" s="2280"/>
      <c r="AI687" s="2280"/>
      <c r="AJ687" s="2280"/>
      <c r="AK687" s="2280"/>
      <c r="AL687" s="2280"/>
      <c r="AM687" s="2280"/>
      <c r="AN687" s="2281">
        <v>0</v>
      </c>
      <c r="AO687" s="2281"/>
      <c r="AP687" s="2281"/>
      <c r="AQ687" s="2281"/>
      <c r="AR687" s="2281"/>
      <c r="AS687" s="2281"/>
      <c r="AT687" s="2281"/>
      <c r="AU687" s="2281"/>
      <c r="AV687" s="2281"/>
      <c r="AW687" s="2281"/>
      <c r="AX687" s="2281"/>
      <c r="AY687" s="2281"/>
      <c r="AZ687" s="2281"/>
      <c r="BA687" s="2281"/>
      <c r="BB687" s="2281"/>
      <c r="BC687" s="2281">
        <v>0</v>
      </c>
      <c r="BD687" s="2281"/>
      <c r="BE687" s="2281"/>
      <c r="BF687" s="2281"/>
      <c r="BG687" s="2281"/>
      <c r="BH687" s="2281"/>
      <c r="BI687" s="2281"/>
      <c r="BJ687" s="2281"/>
      <c r="BK687" s="2281"/>
      <c r="BL687" s="2281"/>
      <c r="BM687" s="1336"/>
    </row>
    <row r="688" spans="8:65" ht="24.95" customHeight="1" x14ac:dyDescent="0.2">
      <c r="H688" s="2280" t="s">
        <v>1972</v>
      </c>
      <c r="I688" s="2280"/>
      <c r="J688" s="2280"/>
      <c r="K688" s="2280"/>
      <c r="L688" s="2280"/>
      <c r="M688" s="2280"/>
      <c r="N688" s="2280"/>
      <c r="O688" s="2280"/>
      <c r="P688" s="2280"/>
      <c r="Q688" s="2280"/>
      <c r="R688" s="2280"/>
      <c r="S688" s="2280"/>
      <c r="T688" s="2280"/>
      <c r="U688" s="2280"/>
      <c r="V688" s="2280"/>
      <c r="W688" s="2280"/>
      <c r="X688" s="2280"/>
      <c r="Y688" s="2280"/>
      <c r="Z688" s="2280"/>
      <c r="AA688" s="2280"/>
      <c r="AB688" s="2280"/>
      <c r="AC688" s="2280"/>
      <c r="AD688" s="2280"/>
      <c r="AE688" s="2280"/>
      <c r="AF688" s="2280"/>
      <c r="AG688" s="2280"/>
      <c r="AH688" s="2280"/>
      <c r="AI688" s="2280"/>
      <c r="AJ688" s="2280"/>
      <c r="AK688" s="2280"/>
      <c r="AL688" s="2280"/>
      <c r="AM688" s="2280"/>
      <c r="AN688" s="2281">
        <v>0</v>
      </c>
      <c r="AO688" s="2281"/>
      <c r="AP688" s="2281"/>
      <c r="AQ688" s="2281"/>
      <c r="AR688" s="2281"/>
      <c r="AS688" s="2281"/>
      <c r="AT688" s="2281"/>
      <c r="AU688" s="2281"/>
      <c r="AV688" s="2281"/>
      <c r="AW688" s="2281"/>
      <c r="AX688" s="2281"/>
      <c r="AY688" s="2281"/>
      <c r="AZ688" s="2281"/>
      <c r="BA688" s="2281"/>
      <c r="BB688" s="2281"/>
      <c r="BC688" s="2281">
        <v>0</v>
      </c>
      <c r="BD688" s="2281"/>
      <c r="BE688" s="2281"/>
      <c r="BF688" s="2281"/>
      <c r="BG688" s="2281"/>
      <c r="BH688" s="2281"/>
      <c r="BI688" s="2281"/>
      <c r="BJ688" s="2281"/>
      <c r="BK688" s="2281"/>
      <c r="BL688" s="2281"/>
    </row>
    <row r="689" spans="8:65" ht="17.649999999999999" customHeight="1" x14ac:dyDescent="0.2">
      <c r="H689" s="2280" t="s">
        <v>1973</v>
      </c>
      <c r="I689" s="2280"/>
      <c r="J689" s="2280"/>
      <c r="K689" s="2280"/>
      <c r="L689" s="2280"/>
      <c r="M689" s="2280"/>
      <c r="N689" s="2280"/>
      <c r="O689" s="2280"/>
      <c r="P689" s="2280"/>
      <c r="Q689" s="2280"/>
      <c r="R689" s="2280"/>
      <c r="S689" s="2280"/>
      <c r="T689" s="2280"/>
      <c r="U689" s="2280"/>
      <c r="V689" s="2280"/>
      <c r="W689" s="2280"/>
      <c r="X689" s="2280"/>
      <c r="Y689" s="2280"/>
      <c r="Z689" s="2280"/>
      <c r="AA689" s="2280"/>
      <c r="AB689" s="2280"/>
      <c r="AC689" s="2280"/>
      <c r="AD689" s="2280"/>
      <c r="AE689" s="2280"/>
      <c r="AF689" s="2280"/>
      <c r="AG689" s="2280"/>
      <c r="AH689" s="2280"/>
      <c r="AI689" s="2280"/>
      <c r="AJ689" s="2280"/>
      <c r="AK689" s="2280"/>
      <c r="AL689" s="2280"/>
      <c r="AM689" s="2280"/>
      <c r="AN689" s="2281">
        <v>0</v>
      </c>
      <c r="AO689" s="2281"/>
      <c r="AP689" s="2281"/>
      <c r="AQ689" s="2281"/>
      <c r="AR689" s="2281"/>
      <c r="AS689" s="2281"/>
      <c r="AT689" s="2281"/>
      <c r="AU689" s="2281"/>
      <c r="AV689" s="2281"/>
      <c r="AW689" s="2281"/>
      <c r="AX689" s="2281"/>
      <c r="AY689" s="2281"/>
      <c r="AZ689" s="2281"/>
      <c r="BA689" s="2281"/>
      <c r="BB689" s="2281"/>
      <c r="BC689" s="2281">
        <v>0</v>
      </c>
      <c r="BD689" s="2281"/>
      <c r="BE689" s="2281"/>
      <c r="BF689" s="2281"/>
      <c r="BG689" s="2281"/>
      <c r="BH689" s="2281"/>
      <c r="BI689" s="2281"/>
      <c r="BJ689" s="2281"/>
      <c r="BK689" s="2281"/>
      <c r="BL689" s="2281"/>
    </row>
    <row r="690" spans="8:65" ht="16.899999999999999" customHeight="1" x14ac:dyDescent="0.2">
      <c r="H690" s="2280" t="s">
        <v>1974</v>
      </c>
      <c r="I690" s="2280"/>
      <c r="J690" s="2280"/>
      <c r="K690" s="2280"/>
      <c r="L690" s="2280"/>
      <c r="M690" s="2280"/>
      <c r="N690" s="2280"/>
      <c r="O690" s="2280"/>
      <c r="P690" s="2280"/>
      <c r="Q690" s="2280"/>
      <c r="R690" s="2280"/>
      <c r="S690" s="2280"/>
      <c r="T690" s="2280"/>
      <c r="U690" s="2280"/>
      <c r="V690" s="2280"/>
      <c r="W690" s="2280"/>
      <c r="X690" s="2280"/>
      <c r="Y690" s="2280"/>
      <c r="Z690" s="2280"/>
      <c r="AA690" s="2280"/>
      <c r="AB690" s="2280"/>
      <c r="AC690" s="2280"/>
      <c r="AD690" s="2280"/>
      <c r="AE690" s="2280"/>
      <c r="AF690" s="2280"/>
      <c r="AG690" s="2280"/>
      <c r="AH690" s="2280"/>
      <c r="AI690" s="2280"/>
      <c r="AJ690" s="2280"/>
      <c r="AK690" s="2280"/>
      <c r="AL690" s="2280"/>
      <c r="AM690" s="2280"/>
      <c r="AN690" s="2281">
        <v>0</v>
      </c>
      <c r="AO690" s="2281"/>
      <c r="AP690" s="2281"/>
      <c r="AQ690" s="2281"/>
      <c r="AR690" s="2281"/>
      <c r="AS690" s="2281"/>
      <c r="AT690" s="2281"/>
      <c r="AU690" s="2281"/>
      <c r="AV690" s="2281"/>
      <c r="AW690" s="2281"/>
      <c r="AX690" s="2281"/>
      <c r="AY690" s="2281"/>
      <c r="AZ690" s="2281"/>
      <c r="BA690" s="2281"/>
      <c r="BB690" s="2281"/>
      <c r="BC690" s="2281">
        <v>0</v>
      </c>
      <c r="BD690" s="2281"/>
      <c r="BE690" s="2281"/>
      <c r="BF690" s="2281"/>
      <c r="BG690" s="2281"/>
      <c r="BH690" s="2281"/>
      <c r="BI690" s="2281"/>
      <c r="BJ690" s="2281"/>
      <c r="BK690" s="2281"/>
      <c r="BL690" s="2281"/>
      <c r="BM690" s="1336"/>
    </row>
    <row r="691" spans="8:65" ht="17.649999999999999" customHeight="1" x14ac:dyDescent="0.2">
      <c r="H691" s="2280" t="s">
        <v>1975</v>
      </c>
      <c r="I691" s="2280"/>
      <c r="J691" s="2280"/>
      <c r="K691" s="2280"/>
      <c r="L691" s="2280"/>
      <c r="M691" s="2280"/>
      <c r="N691" s="2280"/>
      <c r="O691" s="2280"/>
      <c r="P691" s="2280"/>
      <c r="Q691" s="2280"/>
      <c r="R691" s="2280"/>
      <c r="S691" s="2280"/>
      <c r="T691" s="2280"/>
      <c r="U691" s="2280"/>
      <c r="V691" s="2280"/>
      <c r="W691" s="2280"/>
      <c r="X691" s="2280"/>
      <c r="Y691" s="2280"/>
      <c r="Z691" s="2280"/>
      <c r="AA691" s="2280"/>
      <c r="AB691" s="2280"/>
      <c r="AC691" s="2280"/>
      <c r="AD691" s="2280"/>
      <c r="AE691" s="2280"/>
      <c r="AF691" s="2280"/>
      <c r="AG691" s="2280"/>
      <c r="AH691" s="2280"/>
      <c r="AI691" s="2280"/>
      <c r="AJ691" s="2280"/>
      <c r="AK691" s="2280"/>
      <c r="AL691" s="2280"/>
      <c r="AM691" s="2280"/>
      <c r="AN691" s="2281">
        <v>0</v>
      </c>
      <c r="AO691" s="2281"/>
      <c r="AP691" s="2281"/>
      <c r="AQ691" s="2281"/>
      <c r="AR691" s="2281"/>
      <c r="AS691" s="2281"/>
      <c r="AT691" s="2281"/>
      <c r="AU691" s="2281"/>
      <c r="AV691" s="2281"/>
      <c r="AW691" s="2281"/>
      <c r="AX691" s="2281"/>
      <c r="AY691" s="2281"/>
      <c r="AZ691" s="2281"/>
      <c r="BA691" s="2281"/>
      <c r="BB691" s="2281"/>
      <c r="BC691" s="2281">
        <v>0</v>
      </c>
      <c r="BD691" s="2281"/>
      <c r="BE691" s="2281"/>
      <c r="BF691" s="2281"/>
      <c r="BG691" s="2281"/>
      <c r="BH691" s="2281"/>
      <c r="BI691" s="2281"/>
      <c r="BJ691" s="2281"/>
      <c r="BK691" s="2281"/>
      <c r="BL691" s="2281"/>
      <c r="BM691" s="1336"/>
    </row>
    <row r="692" spans="8:65" ht="17.649999999999999" customHeight="1" x14ac:dyDescent="0.2">
      <c r="H692" s="2280" t="s">
        <v>525</v>
      </c>
      <c r="I692" s="2280"/>
      <c r="J692" s="2280"/>
      <c r="K692" s="2280"/>
      <c r="L692" s="2280"/>
      <c r="M692" s="2280"/>
      <c r="N692" s="2280"/>
      <c r="O692" s="2280"/>
      <c r="P692" s="2280"/>
      <c r="Q692" s="2280"/>
      <c r="R692" s="2280"/>
      <c r="S692" s="2280"/>
      <c r="T692" s="2280"/>
      <c r="U692" s="2280"/>
      <c r="V692" s="2280"/>
      <c r="W692" s="2280"/>
      <c r="X692" s="2280"/>
      <c r="Y692" s="2280"/>
      <c r="Z692" s="2280"/>
      <c r="AA692" s="2280"/>
      <c r="AB692" s="2280"/>
      <c r="AC692" s="2280"/>
      <c r="AD692" s="2280"/>
      <c r="AE692" s="2280"/>
      <c r="AF692" s="2280"/>
      <c r="AG692" s="2280"/>
      <c r="AH692" s="2280"/>
      <c r="AI692" s="2280"/>
      <c r="AJ692" s="2280"/>
      <c r="AK692" s="2280"/>
      <c r="AL692" s="2280"/>
      <c r="AM692" s="2280"/>
      <c r="AN692" s="2281"/>
      <c r="AO692" s="2281"/>
      <c r="AP692" s="2281"/>
      <c r="AQ692" s="2281"/>
      <c r="AR692" s="2281"/>
      <c r="AS692" s="2281"/>
      <c r="AT692" s="2281"/>
      <c r="AU692" s="2281"/>
      <c r="AV692" s="2281"/>
      <c r="AW692" s="2281"/>
      <c r="AX692" s="2281"/>
      <c r="AY692" s="2281"/>
      <c r="AZ692" s="2281"/>
      <c r="BA692" s="2281"/>
      <c r="BB692" s="2281"/>
      <c r="BC692" s="2281"/>
      <c r="BD692" s="2281"/>
      <c r="BE692" s="2281"/>
      <c r="BF692" s="2281"/>
      <c r="BG692" s="2281"/>
      <c r="BH692" s="2281"/>
      <c r="BI692" s="2281"/>
      <c r="BJ692" s="2281"/>
      <c r="BK692" s="2281"/>
      <c r="BL692" s="2281"/>
    </row>
    <row r="693" spans="8:65" ht="16.899999999999999" customHeight="1" x14ac:dyDescent="0.2">
      <c r="H693" s="2280" t="s">
        <v>1976</v>
      </c>
      <c r="I693" s="2280"/>
      <c r="J693" s="2280"/>
      <c r="K693" s="2280"/>
      <c r="L693" s="2280"/>
      <c r="M693" s="2280"/>
      <c r="N693" s="2280"/>
      <c r="O693" s="2280"/>
      <c r="P693" s="2280"/>
      <c r="Q693" s="2280"/>
      <c r="R693" s="2280"/>
      <c r="S693" s="2280"/>
      <c r="T693" s="2280"/>
      <c r="U693" s="2280"/>
      <c r="V693" s="2280"/>
      <c r="W693" s="2280"/>
      <c r="X693" s="2280"/>
      <c r="Y693" s="2280"/>
      <c r="Z693" s="2280"/>
      <c r="AA693" s="2280"/>
      <c r="AB693" s="2280"/>
      <c r="AC693" s="2280"/>
      <c r="AD693" s="2280"/>
      <c r="AE693" s="2280"/>
      <c r="AF693" s="2280"/>
      <c r="AG693" s="2280"/>
      <c r="AH693" s="2280"/>
      <c r="AI693" s="2280"/>
      <c r="AJ693" s="2280"/>
      <c r="AK693" s="2280"/>
      <c r="AL693" s="2280"/>
      <c r="AM693" s="2280"/>
      <c r="AN693" s="2281">
        <v>0</v>
      </c>
      <c r="AO693" s="2281"/>
      <c r="AP693" s="2281"/>
      <c r="AQ693" s="2281"/>
      <c r="AR693" s="2281"/>
      <c r="AS693" s="2281"/>
      <c r="AT693" s="2281"/>
      <c r="AU693" s="2281"/>
      <c r="AV693" s="2281"/>
      <c r="AW693" s="2281"/>
      <c r="AX693" s="2281"/>
      <c r="AY693" s="2281"/>
      <c r="AZ693" s="2281"/>
      <c r="BA693" s="2281"/>
      <c r="BB693" s="2281"/>
      <c r="BC693" s="2281">
        <v>0</v>
      </c>
      <c r="BD693" s="2281"/>
      <c r="BE693" s="2281"/>
      <c r="BF693" s="2281"/>
      <c r="BG693" s="2281"/>
      <c r="BH693" s="2281"/>
      <c r="BI693" s="2281"/>
      <c r="BJ693" s="2281"/>
      <c r="BK693" s="2281"/>
      <c r="BL693" s="2281"/>
    </row>
    <row r="694" spans="8:65" ht="17.649999999999999" customHeight="1" x14ac:dyDescent="0.2">
      <c r="H694" s="2280" t="s">
        <v>1977</v>
      </c>
      <c r="I694" s="2280"/>
      <c r="J694" s="2280"/>
      <c r="K694" s="2280"/>
      <c r="L694" s="2280"/>
      <c r="M694" s="2280"/>
      <c r="N694" s="2280"/>
      <c r="O694" s="2280"/>
      <c r="P694" s="2280"/>
      <c r="Q694" s="2280"/>
      <c r="R694" s="2280"/>
      <c r="S694" s="2280"/>
      <c r="T694" s="2280"/>
      <c r="U694" s="2280"/>
      <c r="V694" s="2280"/>
      <c r="W694" s="2280"/>
      <c r="X694" s="2280"/>
      <c r="Y694" s="2280"/>
      <c r="Z694" s="2280"/>
      <c r="AA694" s="2280"/>
      <c r="AB694" s="2280"/>
      <c r="AC694" s="2280"/>
      <c r="AD694" s="2280"/>
      <c r="AE694" s="2280"/>
      <c r="AF694" s="2280"/>
      <c r="AG694" s="2280"/>
      <c r="AH694" s="2280"/>
      <c r="AI694" s="2280"/>
      <c r="AJ694" s="2280"/>
      <c r="AK694" s="2280"/>
      <c r="AL694" s="2280"/>
      <c r="AM694" s="2280"/>
      <c r="AN694" s="2281">
        <v>0</v>
      </c>
      <c r="AO694" s="2281"/>
      <c r="AP694" s="2281"/>
      <c r="AQ694" s="2281"/>
      <c r="AR694" s="2281"/>
      <c r="AS694" s="2281"/>
      <c r="AT694" s="2281"/>
      <c r="AU694" s="2281"/>
      <c r="AV694" s="2281"/>
      <c r="AW694" s="2281"/>
      <c r="AX694" s="2281"/>
      <c r="AY694" s="2281"/>
      <c r="AZ694" s="2281"/>
      <c r="BA694" s="2281"/>
      <c r="BB694" s="2281"/>
      <c r="BC694" s="2281">
        <v>0</v>
      </c>
      <c r="BD694" s="2281"/>
      <c r="BE694" s="2281"/>
      <c r="BF694" s="2281"/>
      <c r="BG694" s="2281"/>
      <c r="BH694" s="2281"/>
      <c r="BI694" s="2281"/>
      <c r="BJ694" s="2281"/>
      <c r="BK694" s="2281"/>
      <c r="BL694" s="2281"/>
    </row>
    <row r="695" spans="8:65" ht="16.899999999999999" customHeight="1" x14ac:dyDescent="0.2">
      <c r="H695" s="2280" t="s">
        <v>1978</v>
      </c>
      <c r="I695" s="2280"/>
      <c r="J695" s="2280"/>
      <c r="K695" s="2280"/>
      <c r="L695" s="2280"/>
      <c r="M695" s="2280"/>
      <c r="N695" s="2280"/>
      <c r="O695" s="2280"/>
      <c r="P695" s="2280"/>
      <c r="Q695" s="2280"/>
      <c r="R695" s="2280"/>
      <c r="S695" s="2280"/>
      <c r="T695" s="2280"/>
      <c r="U695" s="2280"/>
      <c r="V695" s="2280"/>
      <c r="W695" s="2280"/>
      <c r="X695" s="2280"/>
      <c r="Y695" s="2280"/>
      <c r="Z695" s="2280"/>
      <c r="AA695" s="2280"/>
      <c r="AB695" s="2280"/>
      <c r="AC695" s="2280"/>
      <c r="AD695" s="2280"/>
      <c r="AE695" s="2280"/>
      <c r="AF695" s="2280"/>
      <c r="AG695" s="2280"/>
      <c r="AH695" s="2280"/>
      <c r="AI695" s="2280"/>
      <c r="AJ695" s="2280"/>
      <c r="AK695" s="2280"/>
      <c r="AL695" s="2280"/>
      <c r="AM695" s="2280"/>
      <c r="AN695" s="2281">
        <v>0</v>
      </c>
      <c r="AO695" s="2281"/>
      <c r="AP695" s="2281"/>
      <c r="AQ695" s="2281"/>
      <c r="AR695" s="2281"/>
      <c r="AS695" s="2281"/>
      <c r="AT695" s="2281"/>
      <c r="AU695" s="2281"/>
      <c r="AV695" s="2281"/>
      <c r="AW695" s="2281"/>
      <c r="AX695" s="2281"/>
      <c r="AY695" s="2281"/>
      <c r="AZ695" s="2281"/>
      <c r="BA695" s="2281"/>
      <c r="BB695" s="2281"/>
      <c r="BC695" s="2281">
        <v>0</v>
      </c>
      <c r="BD695" s="2281"/>
      <c r="BE695" s="2281"/>
      <c r="BF695" s="2281"/>
      <c r="BG695" s="2281"/>
      <c r="BH695" s="2281"/>
      <c r="BI695" s="2281"/>
      <c r="BJ695" s="2281"/>
      <c r="BK695" s="2281"/>
      <c r="BL695" s="2281"/>
    </row>
    <row r="696" spans="8:65" ht="17.649999999999999" customHeight="1" x14ac:dyDescent="0.2">
      <c r="H696" s="2280" t="s">
        <v>1979</v>
      </c>
      <c r="I696" s="2280"/>
      <c r="J696" s="2280"/>
      <c r="K696" s="2280"/>
      <c r="L696" s="2280"/>
      <c r="M696" s="2280"/>
      <c r="N696" s="2280"/>
      <c r="O696" s="2280"/>
      <c r="P696" s="2280"/>
      <c r="Q696" s="2280"/>
      <c r="R696" s="2280"/>
      <c r="S696" s="2280"/>
      <c r="T696" s="2280"/>
      <c r="U696" s="2280"/>
      <c r="V696" s="2280"/>
      <c r="W696" s="2280"/>
      <c r="X696" s="2280"/>
      <c r="Y696" s="2280"/>
      <c r="Z696" s="2280"/>
      <c r="AA696" s="2280"/>
      <c r="AB696" s="2280"/>
      <c r="AC696" s="2280"/>
      <c r="AD696" s="2280"/>
      <c r="AE696" s="2280"/>
      <c r="AF696" s="2280"/>
      <c r="AG696" s="2280"/>
      <c r="AH696" s="2280"/>
      <c r="AI696" s="2280"/>
      <c r="AJ696" s="2280"/>
      <c r="AK696" s="2280"/>
      <c r="AL696" s="2280"/>
      <c r="AM696" s="2280"/>
      <c r="AN696" s="2281">
        <v>0</v>
      </c>
      <c r="AO696" s="2281"/>
      <c r="AP696" s="2281"/>
      <c r="AQ696" s="2281"/>
      <c r="AR696" s="2281"/>
      <c r="AS696" s="2281"/>
      <c r="AT696" s="2281"/>
      <c r="AU696" s="2281"/>
      <c r="AV696" s="2281"/>
      <c r="AW696" s="2281"/>
      <c r="AX696" s="2281"/>
      <c r="AY696" s="2281"/>
      <c r="AZ696" s="2281"/>
      <c r="BA696" s="2281"/>
      <c r="BB696" s="2281"/>
      <c r="BC696" s="2281">
        <v>0</v>
      </c>
      <c r="BD696" s="2281"/>
      <c r="BE696" s="2281"/>
      <c r="BF696" s="2281"/>
      <c r="BG696" s="2281"/>
      <c r="BH696" s="2281"/>
      <c r="BI696" s="2281"/>
      <c r="BJ696" s="2281"/>
      <c r="BK696" s="2281"/>
      <c r="BL696" s="2281"/>
    </row>
    <row r="697" spans="8:65" ht="17.649999999999999" customHeight="1" x14ac:dyDescent="0.2">
      <c r="H697" s="2280" t="s">
        <v>1980</v>
      </c>
      <c r="I697" s="2280"/>
      <c r="J697" s="2280"/>
      <c r="K697" s="2280"/>
      <c r="L697" s="2280"/>
      <c r="M697" s="2280"/>
      <c r="N697" s="2280"/>
      <c r="O697" s="2280"/>
      <c r="P697" s="2280"/>
      <c r="Q697" s="2280"/>
      <c r="R697" s="2280"/>
      <c r="S697" s="2280"/>
      <c r="T697" s="2280"/>
      <c r="U697" s="2280"/>
      <c r="V697" s="2280"/>
      <c r="W697" s="2280"/>
      <c r="X697" s="2280"/>
      <c r="Y697" s="2280"/>
      <c r="Z697" s="2280"/>
      <c r="AA697" s="2280"/>
      <c r="AB697" s="2280"/>
      <c r="AC697" s="2280"/>
      <c r="AD697" s="2280"/>
      <c r="AE697" s="2280"/>
      <c r="AF697" s="2280"/>
      <c r="AG697" s="2280"/>
      <c r="AH697" s="2280"/>
      <c r="AI697" s="2280"/>
      <c r="AJ697" s="2280"/>
      <c r="AK697" s="2280"/>
      <c r="AL697" s="2280"/>
      <c r="AM697" s="2280"/>
      <c r="AN697" s="2281">
        <v>0</v>
      </c>
      <c r="AO697" s="2281"/>
      <c r="AP697" s="2281"/>
      <c r="AQ697" s="2281"/>
      <c r="AR697" s="2281"/>
      <c r="AS697" s="2281"/>
      <c r="AT697" s="2281"/>
      <c r="AU697" s="2281"/>
      <c r="AV697" s="2281"/>
      <c r="AW697" s="2281"/>
      <c r="AX697" s="2281"/>
      <c r="AY697" s="2281"/>
      <c r="AZ697" s="2281"/>
      <c r="BA697" s="2281"/>
      <c r="BB697" s="2281"/>
      <c r="BC697" s="2281">
        <v>0</v>
      </c>
      <c r="BD697" s="2281"/>
      <c r="BE697" s="2281"/>
      <c r="BF697" s="2281"/>
      <c r="BG697" s="2281"/>
      <c r="BH697" s="2281"/>
      <c r="BI697" s="2281"/>
      <c r="BJ697" s="2281"/>
      <c r="BK697" s="2281"/>
      <c r="BL697" s="2281"/>
    </row>
    <row r="698" spans="8:65" ht="16.899999999999999" customHeight="1" x14ac:dyDescent="0.2">
      <c r="H698" s="2282" t="s">
        <v>524</v>
      </c>
      <c r="I698" s="2282"/>
      <c r="J698" s="2282"/>
      <c r="K698" s="2282"/>
      <c r="L698" s="2282"/>
      <c r="M698" s="2282"/>
      <c r="N698" s="2282"/>
      <c r="O698" s="2282"/>
      <c r="P698" s="2282"/>
      <c r="Q698" s="2282"/>
      <c r="R698" s="2282"/>
      <c r="S698" s="2282"/>
      <c r="T698" s="2282"/>
      <c r="U698" s="2282"/>
      <c r="V698" s="2282"/>
      <c r="W698" s="2282"/>
      <c r="X698" s="2282"/>
      <c r="Y698" s="2282"/>
      <c r="Z698" s="2282"/>
      <c r="AA698" s="2282"/>
      <c r="AB698" s="2282"/>
      <c r="AC698" s="2282"/>
      <c r="AD698" s="2282"/>
      <c r="AE698" s="2282"/>
      <c r="AF698" s="2282"/>
      <c r="AG698" s="2282"/>
      <c r="AH698" s="2282"/>
      <c r="AI698" s="2282"/>
      <c r="AJ698" s="2282"/>
      <c r="AK698" s="2282"/>
      <c r="AL698" s="2282"/>
      <c r="AM698" s="2282"/>
      <c r="AN698" s="2283">
        <v>0</v>
      </c>
      <c r="AO698" s="2283"/>
      <c r="AP698" s="2283"/>
      <c r="AQ698" s="2283"/>
      <c r="AR698" s="2283"/>
      <c r="AS698" s="2283"/>
      <c r="AT698" s="2283"/>
      <c r="AU698" s="2283"/>
      <c r="AV698" s="2283"/>
      <c r="AW698" s="2283"/>
      <c r="AX698" s="2283"/>
      <c r="AY698" s="2283"/>
      <c r="AZ698" s="2283"/>
      <c r="BA698" s="2283"/>
      <c r="BB698" s="2283"/>
      <c r="BC698" s="2283">
        <v>0</v>
      </c>
      <c r="BD698" s="2283"/>
      <c r="BE698" s="2283"/>
      <c r="BF698" s="2283"/>
      <c r="BG698" s="2283"/>
      <c r="BH698" s="2283"/>
      <c r="BI698" s="2283"/>
      <c r="BJ698" s="2283"/>
      <c r="BK698" s="2283"/>
      <c r="BL698" s="2283"/>
    </row>
    <row r="699" spans="8:65" ht="17.649999999999999" customHeight="1" x14ac:dyDescent="0.2">
      <c r="H699" s="2289" t="s">
        <v>513</v>
      </c>
      <c r="I699" s="2289"/>
      <c r="J699" s="2289"/>
      <c r="K699" s="2289"/>
      <c r="L699" s="2289"/>
      <c r="M699" s="2289"/>
      <c r="N699" s="2289"/>
      <c r="O699" s="2289"/>
      <c r="P699" s="2289"/>
      <c r="Q699" s="2289"/>
      <c r="R699" s="2289"/>
      <c r="S699" s="2289"/>
      <c r="T699" s="2289"/>
      <c r="U699" s="2289"/>
      <c r="V699" s="2289"/>
      <c r="W699" s="2289"/>
      <c r="X699" s="2289"/>
      <c r="Y699" s="2289"/>
      <c r="Z699" s="2289"/>
      <c r="AA699" s="2289"/>
      <c r="AB699" s="2289"/>
      <c r="AC699" s="2289"/>
      <c r="AD699" s="2289"/>
      <c r="AE699" s="2289"/>
      <c r="AF699" s="2289"/>
      <c r="AG699" s="2289"/>
      <c r="AH699" s="2289"/>
      <c r="AI699" s="2289"/>
      <c r="AJ699" s="2289"/>
      <c r="AK699" s="2289"/>
      <c r="AL699" s="2289"/>
      <c r="AM699" s="2289"/>
      <c r="AN699" s="2287">
        <f>AN686+AN687+AN692+AN693+AN694+AN695+AN696+AN697+AN698</f>
        <v>0</v>
      </c>
      <c r="AO699" s="2287"/>
      <c r="AP699" s="2287"/>
      <c r="AQ699" s="2287"/>
      <c r="AR699" s="2287"/>
      <c r="AS699" s="2287"/>
      <c r="AT699" s="2287"/>
      <c r="AU699" s="2287"/>
      <c r="AV699" s="2287"/>
      <c r="AW699" s="2287"/>
      <c r="AX699" s="2287"/>
      <c r="AY699" s="2287"/>
      <c r="AZ699" s="2287"/>
      <c r="BA699" s="2287"/>
      <c r="BB699" s="2287"/>
      <c r="BC699" s="2287">
        <f>BC698+BC697+BC696+BC695+BC694+BC693+BC692+BC687+BC686</f>
        <v>0</v>
      </c>
      <c r="BD699" s="2287"/>
      <c r="BE699" s="2287"/>
      <c r="BF699" s="2287"/>
      <c r="BG699" s="2287"/>
      <c r="BH699" s="2287"/>
      <c r="BI699" s="2287"/>
      <c r="BJ699" s="2287"/>
      <c r="BK699" s="2287"/>
      <c r="BL699" s="2287"/>
    </row>
    <row r="700" spans="8:65" ht="8.85" customHeight="1" x14ac:dyDescent="0.2">
      <c r="H700" s="1326"/>
      <c r="I700" s="1326"/>
      <c r="J700" s="1326"/>
      <c r="K700" s="1326"/>
      <c r="L700" s="1326"/>
      <c r="M700" s="1326"/>
      <c r="N700" s="1326"/>
      <c r="O700" s="1326"/>
      <c r="P700" s="1326"/>
      <c r="Q700" s="1326"/>
      <c r="R700" s="1326"/>
      <c r="S700" s="1326"/>
      <c r="T700" s="1326"/>
      <c r="U700" s="1326"/>
      <c r="V700" s="1326"/>
      <c r="W700" s="1326"/>
      <c r="X700" s="1326"/>
      <c r="Y700" s="1326"/>
      <c r="Z700" s="1326"/>
      <c r="AA700" s="1326"/>
      <c r="AB700" s="1326"/>
      <c r="AC700" s="1326"/>
      <c r="AD700" s="1326"/>
      <c r="AE700" s="1326"/>
      <c r="AF700" s="1326"/>
      <c r="AG700" s="1326"/>
      <c r="AH700" s="1326"/>
      <c r="AI700" s="1326"/>
      <c r="AJ700" s="1326"/>
      <c r="AK700" s="1326"/>
      <c r="AL700" s="1326"/>
      <c r="AM700" s="1326"/>
      <c r="AN700" s="1326"/>
      <c r="AO700" s="1326"/>
      <c r="AP700" s="1326"/>
      <c r="AQ700" s="1326"/>
      <c r="AR700" s="1326"/>
      <c r="AS700" s="1326"/>
      <c r="AT700" s="1326"/>
      <c r="AU700" s="1326"/>
      <c r="AV700" s="1326"/>
      <c r="AW700" s="1326"/>
      <c r="AX700" s="1326"/>
      <c r="AY700" s="1326"/>
      <c r="AZ700" s="1326"/>
      <c r="BA700" s="1326"/>
      <c r="BB700" s="1326"/>
      <c r="BC700" s="1326"/>
      <c r="BD700" s="1326"/>
      <c r="BE700" s="1326"/>
      <c r="BF700" s="1326"/>
      <c r="BG700" s="1326"/>
      <c r="BH700" s="1326"/>
      <c r="BI700" s="1326"/>
      <c r="BJ700" s="1326"/>
      <c r="BK700" s="1326"/>
      <c r="BL700" s="1326"/>
    </row>
    <row r="701" spans="8:65" ht="16.899999999999999" customHeight="1" x14ac:dyDescent="0.2">
      <c r="H701" s="2288" t="s">
        <v>1981</v>
      </c>
      <c r="I701" s="2288"/>
      <c r="J701" s="2288"/>
      <c r="K701" s="2288"/>
      <c r="L701" s="2288"/>
      <c r="M701" s="2288"/>
      <c r="N701" s="2288"/>
      <c r="O701" s="2288"/>
      <c r="P701" s="2288"/>
      <c r="Q701" s="2288"/>
      <c r="R701" s="2288"/>
      <c r="S701" s="2288"/>
      <c r="T701" s="2288"/>
      <c r="U701" s="2288"/>
      <c r="V701" s="2288"/>
      <c r="W701" s="2288"/>
      <c r="X701" s="2288"/>
      <c r="Y701" s="2288"/>
      <c r="Z701" s="2288"/>
      <c r="AA701" s="2288"/>
      <c r="AB701" s="2288"/>
      <c r="AC701" s="2288"/>
      <c r="AD701" s="2288"/>
      <c r="AE701" s="2288"/>
      <c r="AF701" s="2288"/>
      <c r="AG701" s="2288"/>
      <c r="AH701" s="2288"/>
      <c r="AI701" s="2288"/>
      <c r="AJ701" s="2288"/>
      <c r="AK701" s="2288"/>
      <c r="AL701" s="2288"/>
      <c r="AM701" s="2288"/>
      <c r="AN701" s="2288"/>
      <c r="AO701" s="2288"/>
      <c r="AP701" s="2288"/>
      <c r="AQ701" s="2288"/>
      <c r="AR701" s="2288"/>
      <c r="AS701" s="2288"/>
      <c r="AT701" s="2288"/>
      <c r="AU701" s="2288"/>
      <c r="AV701" s="2288"/>
      <c r="AW701" s="2288"/>
      <c r="AX701" s="2288"/>
      <c r="AY701" s="2288"/>
      <c r="AZ701" s="2288"/>
      <c r="BA701" s="2288"/>
      <c r="BB701" s="2288"/>
      <c r="BC701" s="2288"/>
      <c r="BD701" s="2288"/>
      <c r="BE701" s="2288"/>
      <c r="BF701" s="2288"/>
      <c r="BG701" s="2288"/>
      <c r="BH701" s="2288"/>
      <c r="BI701" s="2288"/>
      <c r="BJ701" s="2288"/>
      <c r="BK701" s="2288"/>
      <c r="BL701" s="2288"/>
    </row>
    <row r="702" spans="8:65" ht="2.85" customHeight="1" x14ac:dyDescent="0.2">
      <c r="H702" s="1325"/>
      <c r="I702" s="1325"/>
      <c r="J702" s="1325"/>
      <c r="K702" s="1325"/>
      <c r="L702" s="1325"/>
      <c r="M702" s="1325"/>
      <c r="N702" s="1325"/>
      <c r="O702" s="1325"/>
      <c r="P702" s="1325"/>
      <c r="Q702" s="1325"/>
      <c r="R702" s="1325"/>
      <c r="S702" s="1325"/>
      <c r="T702" s="1325"/>
      <c r="U702" s="1325"/>
      <c r="V702" s="1325"/>
      <c r="W702" s="1325"/>
      <c r="X702" s="1325"/>
      <c r="Y702" s="1325"/>
      <c r="Z702" s="1325"/>
      <c r="AA702" s="1325"/>
      <c r="AB702" s="1325"/>
      <c r="AC702" s="1325"/>
      <c r="AD702" s="1325"/>
      <c r="AE702" s="1325"/>
      <c r="AF702" s="1325"/>
      <c r="AG702" s="1325"/>
      <c r="AH702" s="1325"/>
      <c r="AI702" s="1325"/>
      <c r="AJ702" s="1325"/>
      <c r="AK702" s="1325"/>
      <c r="AL702" s="1325"/>
      <c r="AM702" s="1325"/>
      <c r="AN702" s="1325"/>
      <c r="AO702" s="1325"/>
      <c r="AP702" s="1325"/>
      <c r="AQ702" s="1325"/>
      <c r="AR702" s="1325"/>
      <c r="AS702" s="1325"/>
      <c r="AT702" s="1325"/>
      <c r="AU702" s="1325"/>
      <c r="AV702" s="1325"/>
      <c r="AW702" s="1325"/>
      <c r="AX702" s="1325"/>
      <c r="AY702" s="1325"/>
      <c r="AZ702" s="1325"/>
      <c r="BA702" s="1325"/>
      <c r="BB702" s="1325"/>
      <c r="BC702" s="1325"/>
      <c r="BD702" s="1325"/>
      <c r="BE702" s="1325"/>
      <c r="BF702" s="1325"/>
      <c r="BG702" s="1325"/>
      <c r="BH702" s="1325"/>
      <c r="BI702" s="1325"/>
      <c r="BJ702" s="1325"/>
      <c r="BK702" s="1325"/>
      <c r="BL702" s="1325"/>
    </row>
    <row r="703" spans="8:65" ht="17.649999999999999" customHeight="1" x14ac:dyDescent="0.2">
      <c r="H703" s="2284" t="s">
        <v>48</v>
      </c>
      <c r="I703" s="2284"/>
      <c r="J703" s="2284"/>
      <c r="K703" s="2284"/>
      <c r="L703" s="2284"/>
      <c r="M703" s="2284"/>
      <c r="N703" s="2284"/>
      <c r="O703" s="2284"/>
      <c r="P703" s="2284"/>
      <c r="Q703" s="2284"/>
      <c r="R703" s="2284"/>
      <c r="S703" s="2284"/>
      <c r="T703" s="2284"/>
      <c r="U703" s="2284"/>
      <c r="V703" s="2284"/>
      <c r="W703" s="2284"/>
      <c r="X703" s="2284"/>
      <c r="Y703" s="2284"/>
      <c r="Z703" s="2284"/>
      <c r="AA703" s="2284"/>
      <c r="AB703" s="2284"/>
      <c r="AC703" s="2284"/>
      <c r="AD703" s="2284"/>
      <c r="AE703" s="2284"/>
      <c r="AF703" s="2284"/>
      <c r="AG703" s="2284"/>
      <c r="AH703" s="2284"/>
      <c r="AI703" s="2284"/>
      <c r="AJ703" s="2284"/>
      <c r="AK703" s="2284"/>
      <c r="AL703" s="2284"/>
      <c r="AM703" s="2284"/>
      <c r="AN703" s="2284" t="s">
        <v>41</v>
      </c>
      <c r="AO703" s="2284"/>
      <c r="AP703" s="2284"/>
      <c r="AQ703" s="2284"/>
      <c r="AR703" s="2284"/>
      <c r="AS703" s="2284"/>
      <c r="AT703" s="2284"/>
      <c r="AU703" s="2284"/>
      <c r="AV703" s="2284"/>
      <c r="AW703" s="2284"/>
      <c r="AX703" s="2284"/>
      <c r="AY703" s="2284"/>
      <c r="AZ703" s="2284"/>
      <c r="BA703" s="2284"/>
      <c r="BB703" s="2284"/>
      <c r="BC703" s="2284" t="s">
        <v>42</v>
      </c>
      <c r="BD703" s="2284"/>
      <c r="BE703" s="2284"/>
      <c r="BF703" s="2284"/>
      <c r="BG703" s="2284"/>
      <c r="BH703" s="2284"/>
      <c r="BI703" s="2284"/>
      <c r="BJ703" s="2284"/>
      <c r="BK703" s="2284"/>
      <c r="BL703" s="2284"/>
    </row>
    <row r="704" spans="8:65" ht="17.649999999999999" customHeight="1" x14ac:dyDescent="0.2">
      <c r="H704" s="2280" t="s">
        <v>523</v>
      </c>
      <c r="I704" s="2280"/>
      <c r="J704" s="2280"/>
      <c r="K704" s="2280"/>
      <c r="L704" s="2280"/>
      <c r="M704" s="2280"/>
      <c r="N704" s="2280"/>
      <c r="O704" s="2280"/>
      <c r="P704" s="2280"/>
      <c r="Q704" s="2280"/>
      <c r="R704" s="2280"/>
      <c r="S704" s="2280"/>
      <c r="T704" s="2280"/>
      <c r="U704" s="2280"/>
      <c r="V704" s="2280"/>
      <c r="W704" s="2280"/>
      <c r="X704" s="2280"/>
      <c r="Y704" s="2280"/>
      <c r="Z704" s="2280"/>
      <c r="AA704" s="2280"/>
      <c r="AB704" s="2280"/>
      <c r="AC704" s="2280"/>
      <c r="AD704" s="2280"/>
      <c r="AE704" s="2280"/>
      <c r="AF704" s="2280"/>
      <c r="AG704" s="2280"/>
      <c r="AH704" s="2280"/>
      <c r="AI704" s="2280"/>
      <c r="AJ704" s="2280"/>
      <c r="AK704" s="2280"/>
      <c r="AL704" s="2280"/>
      <c r="AM704" s="2280"/>
      <c r="AN704" s="2281">
        <v>0</v>
      </c>
      <c r="AO704" s="2281"/>
      <c r="AP704" s="2281"/>
      <c r="AQ704" s="2281"/>
      <c r="AR704" s="2281"/>
      <c r="AS704" s="2281"/>
      <c r="AT704" s="2281"/>
      <c r="AU704" s="2281"/>
      <c r="AV704" s="2281"/>
      <c r="AW704" s="2281"/>
      <c r="AX704" s="2281"/>
      <c r="AY704" s="2281"/>
      <c r="AZ704" s="2281"/>
      <c r="BA704" s="2281"/>
      <c r="BB704" s="2281"/>
      <c r="BC704" s="2281">
        <v>0</v>
      </c>
      <c r="BD704" s="2281"/>
      <c r="BE704" s="2281"/>
      <c r="BF704" s="2281"/>
      <c r="BG704" s="2281"/>
      <c r="BH704" s="2281"/>
      <c r="BI704" s="2281"/>
      <c r="BJ704" s="2281"/>
      <c r="BK704" s="2281"/>
      <c r="BL704" s="2281"/>
    </row>
    <row r="705" spans="8:65" ht="16.899999999999999" customHeight="1" x14ac:dyDescent="0.2">
      <c r="H705" s="2280" t="s">
        <v>1982</v>
      </c>
      <c r="I705" s="2280"/>
      <c r="J705" s="2280"/>
      <c r="K705" s="2280"/>
      <c r="L705" s="2280"/>
      <c r="M705" s="2280"/>
      <c r="N705" s="2280"/>
      <c r="O705" s="2280"/>
      <c r="P705" s="2280"/>
      <c r="Q705" s="2280"/>
      <c r="R705" s="2280"/>
      <c r="S705" s="2280"/>
      <c r="T705" s="2280"/>
      <c r="U705" s="2280"/>
      <c r="V705" s="2280"/>
      <c r="W705" s="2280"/>
      <c r="X705" s="2280"/>
      <c r="Y705" s="2280"/>
      <c r="Z705" s="2280"/>
      <c r="AA705" s="2280"/>
      <c r="AB705" s="2280"/>
      <c r="AC705" s="2280"/>
      <c r="AD705" s="2280"/>
      <c r="AE705" s="2280"/>
      <c r="AF705" s="2280"/>
      <c r="AG705" s="2280"/>
      <c r="AH705" s="2280"/>
      <c r="AI705" s="2280"/>
      <c r="AJ705" s="2280"/>
      <c r="AK705" s="2280"/>
      <c r="AL705" s="2280"/>
      <c r="AM705" s="2280"/>
      <c r="AN705" s="2281">
        <v>0</v>
      </c>
      <c r="AO705" s="2281"/>
      <c r="AP705" s="2281"/>
      <c r="AQ705" s="2281"/>
      <c r="AR705" s="2281"/>
      <c r="AS705" s="2281"/>
      <c r="AT705" s="2281"/>
      <c r="AU705" s="2281"/>
      <c r="AV705" s="2281"/>
      <c r="AW705" s="2281"/>
      <c r="AX705" s="2281"/>
      <c r="AY705" s="2281"/>
      <c r="AZ705" s="2281"/>
      <c r="BA705" s="2281"/>
      <c r="BB705" s="2281"/>
      <c r="BC705" s="2281">
        <v>0</v>
      </c>
      <c r="BD705" s="2281"/>
      <c r="BE705" s="2281"/>
      <c r="BF705" s="2281"/>
      <c r="BG705" s="2281"/>
      <c r="BH705" s="2281"/>
      <c r="BI705" s="2281"/>
      <c r="BJ705" s="2281"/>
      <c r="BK705" s="2281"/>
      <c r="BL705" s="2281"/>
    </row>
    <row r="706" spans="8:65" ht="17.649999999999999" customHeight="1" x14ac:dyDescent="0.2">
      <c r="H706" s="2280" t="s">
        <v>522</v>
      </c>
      <c r="I706" s="2280"/>
      <c r="J706" s="2280"/>
      <c r="K706" s="2280"/>
      <c r="L706" s="2280"/>
      <c r="M706" s="2280"/>
      <c r="N706" s="2280"/>
      <c r="O706" s="2280"/>
      <c r="P706" s="2280"/>
      <c r="Q706" s="2280"/>
      <c r="R706" s="2280"/>
      <c r="S706" s="2280"/>
      <c r="T706" s="2280"/>
      <c r="U706" s="2280"/>
      <c r="V706" s="2280"/>
      <c r="W706" s="2280"/>
      <c r="X706" s="2280"/>
      <c r="Y706" s="2280"/>
      <c r="Z706" s="2280"/>
      <c r="AA706" s="2280"/>
      <c r="AB706" s="2280"/>
      <c r="AC706" s="2280"/>
      <c r="AD706" s="2280"/>
      <c r="AE706" s="2280"/>
      <c r="AF706" s="2280"/>
      <c r="AG706" s="2280"/>
      <c r="AH706" s="2280"/>
      <c r="AI706" s="2280"/>
      <c r="AJ706" s="2280"/>
      <c r="AK706" s="2280"/>
      <c r="AL706" s="2280"/>
      <c r="AM706" s="2280"/>
      <c r="AN706" s="2281">
        <v>0</v>
      </c>
      <c r="AO706" s="2281"/>
      <c r="AP706" s="2281"/>
      <c r="AQ706" s="2281"/>
      <c r="AR706" s="2281"/>
      <c r="AS706" s="2281"/>
      <c r="AT706" s="2281"/>
      <c r="AU706" s="2281"/>
      <c r="AV706" s="2281"/>
      <c r="AW706" s="2281"/>
      <c r="AX706" s="2281"/>
      <c r="AY706" s="2281"/>
      <c r="AZ706" s="2281"/>
      <c r="BA706" s="2281"/>
      <c r="BB706" s="2281"/>
      <c r="BC706" s="2281">
        <v>0</v>
      </c>
      <c r="BD706" s="2281"/>
      <c r="BE706" s="2281"/>
      <c r="BF706" s="2281"/>
      <c r="BG706" s="2281"/>
      <c r="BH706" s="2281"/>
      <c r="BI706" s="2281"/>
      <c r="BJ706" s="2281"/>
      <c r="BK706" s="2281"/>
      <c r="BL706" s="2281"/>
    </row>
    <row r="707" spans="8:65" ht="16.899999999999999" customHeight="1" x14ac:dyDescent="0.2">
      <c r="H707" s="2280" t="s">
        <v>521</v>
      </c>
      <c r="I707" s="2280"/>
      <c r="J707" s="2280"/>
      <c r="K707" s="2280"/>
      <c r="L707" s="2280"/>
      <c r="M707" s="2280"/>
      <c r="N707" s="2280"/>
      <c r="O707" s="2280"/>
      <c r="P707" s="2280"/>
      <c r="Q707" s="2280"/>
      <c r="R707" s="2280"/>
      <c r="S707" s="2280"/>
      <c r="T707" s="2280"/>
      <c r="U707" s="2280"/>
      <c r="V707" s="2280"/>
      <c r="W707" s="2280"/>
      <c r="X707" s="2280"/>
      <c r="Y707" s="2280"/>
      <c r="Z707" s="2280"/>
      <c r="AA707" s="2280"/>
      <c r="AB707" s="2280"/>
      <c r="AC707" s="2280"/>
      <c r="AD707" s="2280"/>
      <c r="AE707" s="2280"/>
      <c r="AF707" s="2280"/>
      <c r="AG707" s="2280"/>
      <c r="AH707" s="2280"/>
      <c r="AI707" s="2280"/>
      <c r="AJ707" s="2280"/>
      <c r="AK707" s="2280"/>
      <c r="AL707" s="2280"/>
      <c r="AM707" s="2280"/>
      <c r="AN707" s="2281">
        <v>0</v>
      </c>
      <c r="AO707" s="2281"/>
      <c r="AP707" s="2281"/>
      <c r="AQ707" s="2281"/>
      <c r="AR707" s="2281"/>
      <c r="AS707" s="2281"/>
      <c r="AT707" s="2281"/>
      <c r="AU707" s="2281"/>
      <c r="AV707" s="2281"/>
      <c r="AW707" s="2281"/>
      <c r="AX707" s="2281"/>
      <c r="AY707" s="2281"/>
      <c r="AZ707" s="2281"/>
      <c r="BA707" s="2281"/>
      <c r="BB707" s="2281"/>
      <c r="BC707" s="2281">
        <v>0</v>
      </c>
      <c r="BD707" s="2281"/>
      <c r="BE707" s="2281"/>
      <c r="BF707" s="2281"/>
      <c r="BG707" s="2281"/>
      <c r="BH707" s="2281"/>
      <c r="BI707" s="2281"/>
      <c r="BJ707" s="2281"/>
      <c r="BK707" s="2281"/>
      <c r="BL707" s="2281"/>
    </row>
    <row r="708" spans="8:65" ht="17.649999999999999" customHeight="1" x14ac:dyDescent="0.2">
      <c r="H708" s="2280" t="s">
        <v>520</v>
      </c>
      <c r="I708" s="2280"/>
      <c r="J708" s="2280"/>
      <c r="K708" s="2280"/>
      <c r="L708" s="2280"/>
      <c r="M708" s="2280"/>
      <c r="N708" s="2280"/>
      <c r="O708" s="2280"/>
      <c r="P708" s="2280"/>
      <c r="Q708" s="2280"/>
      <c r="R708" s="2280"/>
      <c r="S708" s="2280"/>
      <c r="T708" s="2280"/>
      <c r="U708" s="2280"/>
      <c r="V708" s="2280"/>
      <c r="W708" s="2280"/>
      <c r="X708" s="2280"/>
      <c r="Y708" s="2280"/>
      <c r="Z708" s="2280"/>
      <c r="AA708" s="2280"/>
      <c r="AB708" s="2280"/>
      <c r="AC708" s="2280"/>
      <c r="AD708" s="2280"/>
      <c r="AE708" s="2280"/>
      <c r="AF708" s="2280"/>
      <c r="AG708" s="2280"/>
      <c r="AH708" s="2280"/>
      <c r="AI708" s="2280"/>
      <c r="AJ708" s="2280"/>
      <c r="AK708" s="2280"/>
      <c r="AL708" s="2280"/>
      <c r="AM708" s="2280"/>
      <c r="AN708" s="2281">
        <v>0</v>
      </c>
      <c r="AO708" s="2281"/>
      <c r="AP708" s="2281"/>
      <c r="AQ708" s="2281"/>
      <c r="AR708" s="2281"/>
      <c r="AS708" s="2281"/>
      <c r="AT708" s="2281"/>
      <c r="AU708" s="2281"/>
      <c r="AV708" s="2281"/>
      <c r="AW708" s="2281"/>
      <c r="AX708" s="2281"/>
      <c r="AY708" s="2281"/>
      <c r="AZ708" s="2281"/>
      <c r="BA708" s="2281"/>
      <c r="BB708" s="2281"/>
      <c r="BC708" s="2281">
        <v>0</v>
      </c>
      <c r="BD708" s="2281"/>
      <c r="BE708" s="2281"/>
      <c r="BF708" s="2281"/>
      <c r="BG708" s="2281"/>
      <c r="BH708" s="2281"/>
      <c r="BI708" s="2281"/>
      <c r="BJ708" s="2281"/>
      <c r="BK708" s="2281"/>
      <c r="BL708" s="2281"/>
    </row>
    <row r="709" spans="8:65" ht="17.649999999999999" customHeight="1" x14ac:dyDescent="0.2">
      <c r="H709" s="2282" t="s">
        <v>519</v>
      </c>
      <c r="I709" s="2282"/>
      <c r="J709" s="2282"/>
      <c r="K709" s="2282"/>
      <c r="L709" s="2282"/>
      <c r="M709" s="2282"/>
      <c r="N709" s="2282"/>
      <c r="O709" s="2282"/>
      <c r="P709" s="2282"/>
      <c r="Q709" s="2282"/>
      <c r="R709" s="2282"/>
      <c r="S709" s="2282"/>
      <c r="T709" s="2282"/>
      <c r="U709" s="2282"/>
      <c r="V709" s="2282"/>
      <c r="W709" s="2282"/>
      <c r="X709" s="2282"/>
      <c r="Y709" s="2282"/>
      <c r="Z709" s="2282"/>
      <c r="AA709" s="2282"/>
      <c r="AB709" s="2282"/>
      <c r="AC709" s="2282"/>
      <c r="AD709" s="2282"/>
      <c r="AE709" s="2282"/>
      <c r="AF709" s="2282"/>
      <c r="AG709" s="2282"/>
      <c r="AH709" s="2282"/>
      <c r="AI709" s="2282"/>
      <c r="AJ709" s="2282"/>
      <c r="AK709" s="2282"/>
      <c r="AL709" s="2282"/>
      <c r="AM709" s="2282"/>
      <c r="AN709" s="2283"/>
      <c r="AO709" s="2283"/>
      <c r="AP709" s="2283"/>
      <c r="AQ709" s="2283"/>
      <c r="AR709" s="2283"/>
      <c r="AS709" s="2283"/>
      <c r="AT709" s="2283"/>
      <c r="AU709" s="2283"/>
      <c r="AV709" s="2283"/>
      <c r="AW709" s="2283"/>
      <c r="AX709" s="2283"/>
      <c r="AY709" s="2283"/>
      <c r="AZ709" s="2283"/>
      <c r="BA709" s="2283"/>
      <c r="BB709" s="2283"/>
      <c r="BC709" s="2283"/>
      <c r="BD709" s="2283"/>
      <c r="BE709" s="2283"/>
      <c r="BF709" s="2283"/>
      <c r="BG709" s="2283"/>
      <c r="BH709" s="2283"/>
      <c r="BI709" s="2283"/>
      <c r="BJ709" s="2283"/>
      <c r="BK709" s="2283"/>
      <c r="BL709" s="2283"/>
      <c r="BM709" s="1336"/>
    </row>
    <row r="710" spans="8:65" ht="16.899999999999999" customHeight="1" x14ac:dyDescent="0.2">
      <c r="H710" s="2289" t="s">
        <v>513</v>
      </c>
      <c r="I710" s="2289"/>
      <c r="J710" s="2289"/>
      <c r="K710" s="2289"/>
      <c r="L710" s="2289"/>
      <c r="M710" s="2289"/>
      <c r="N710" s="2289"/>
      <c r="O710" s="2289"/>
      <c r="P710" s="2289"/>
      <c r="Q710" s="2289"/>
      <c r="R710" s="2289"/>
      <c r="S710" s="2289"/>
      <c r="T710" s="2289"/>
      <c r="U710" s="2289"/>
      <c r="V710" s="2289"/>
      <c r="W710" s="2289"/>
      <c r="X710" s="2289"/>
      <c r="Y710" s="2289"/>
      <c r="Z710" s="2289"/>
      <c r="AA710" s="2289"/>
      <c r="AB710" s="2289"/>
      <c r="AC710" s="2289"/>
      <c r="AD710" s="2289"/>
      <c r="AE710" s="2289"/>
      <c r="AF710" s="2289"/>
      <c r="AG710" s="2289"/>
      <c r="AH710" s="2289"/>
      <c r="AI710" s="2289"/>
      <c r="AJ710" s="2289"/>
      <c r="AK710" s="2289"/>
      <c r="AL710" s="2289"/>
      <c r="AM710" s="2289"/>
      <c r="AN710" s="2287">
        <f>SUM(AN704:BB709)</f>
        <v>0</v>
      </c>
      <c r="AO710" s="2287"/>
      <c r="AP710" s="2287"/>
      <c r="AQ710" s="2287"/>
      <c r="AR710" s="2287"/>
      <c r="AS710" s="2287"/>
      <c r="AT710" s="2287"/>
      <c r="AU710" s="2287"/>
      <c r="AV710" s="2287"/>
      <c r="AW710" s="2287"/>
      <c r="AX710" s="2287"/>
      <c r="AY710" s="2287"/>
      <c r="AZ710" s="2287"/>
      <c r="BA710" s="2287"/>
      <c r="BB710" s="2287"/>
      <c r="BC710" s="2287">
        <f>SUM(BC704:BL709)</f>
        <v>0</v>
      </c>
      <c r="BD710" s="2287"/>
      <c r="BE710" s="2287"/>
      <c r="BF710" s="2287"/>
      <c r="BG710" s="2287"/>
      <c r="BH710" s="2287"/>
      <c r="BI710" s="2287"/>
      <c r="BJ710" s="2287"/>
      <c r="BK710" s="2287"/>
      <c r="BL710" s="2287"/>
    </row>
    <row r="711" spans="8:65" ht="8.85" customHeight="1" x14ac:dyDescent="0.2">
      <c r="H711" s="1326"/>
      <c r="I711" s="1326"/>
      <c r="J711" s="1326"/>
      <c r="K711" s="1326"/>
      <c r="L711" s="1326"/>
      <c r="M711" s="1326"/>
      <c r="N711" s="1326"/>
      <c r="O711" s="1326"/>
      <c r="P711" s="1326"/>
      <c r="Q711" s="1326"/>
      <c r="R711" s="1326"/>
      <c r="S711" s="1326"/>
      <c r="T711" s="1326"/>
      <c r="U711" s="1326"/>
      <c r="V711" s="1326"/>
      <c r="W711" s="1326"/>
      <c r="X711" s="1326"/>
      <c r="Y711" s="1326"/>
      <c r="Z711" s="1326"/>
      <c r="AA711" s="1326"/>
      <c r="AB711" s="1326"/>
      <c r="AC711" s="1326"/>
      <c r="AD711" s="1326"/>
      <c r="AE711" s="1326"/>
      <c r="AF711" s="1326"/>
      <c r="AG711" s="1326"/>
      <c r="AH711" s="1326"/>
      <c r="AI711" s="1326"/>
      <c r="AJ711" s="1326"/>
      <c r="AK711" s="1326"/>
      <c r="AL711" s="1326"/>
      <c r="AM711" s="1326"/>
      <c r="AN711" s="1326"/>
      <c r="AO711" s="1326"/>
      <c r="AP711" s="1326"/>
      <c r="AQ711" s="1326"/>
      <c r="AR711" s="1326"/>
      <c r="AS711" s="1326"/>
      <c r="AT711" s="1326"/>
      <c r="AU711" s="1326"/>
      <c r="AV711" s="1326"/>
      <c r="AW711" s="1326"/>
      <c r="AX711" s="1326"/>
      <c r="AY711" s="1326"/>
      <c r="AZ711" s="1326"/>
      <c r="BA711" s="1326"/>
      <c r="BB711" s="1326"/>
      <c r="BC711" s="1326"/>
      <c r="BD711" s="1326"/>
      <c r="BE711" s="1326"/>
      <c r="BF711" s="1326"/>
      <c r="BG711" s="1326"/>
      <c r="BH711" s="1326"/>
      <c r="BI711" s="1326"/>
      <c r="BJ711" s="1326"/>
      <c r="BK711" s="1326"/>
      <c r="BL711" s="1326"/>
    </row>
    <row r="712" spans="8:65" ht="17.649999999999999" customHeight="1" x14ac:dyDescent="0.2">
      <c r="H712" s="2288" t="s">
        <v>1983</v>
      </c>
      <c r="I712" s="2288"/>
      <c r="J712" s="2288"/>
      <c r="K712" s="2288"/>
      <c r="L712" s="2288"/>
      <c r="M712" s="2288"/>
      <c r="N712" s="2288"/>
      <c r="O712" s="2288"/>
      <c r="P712" s="2288"/>
      <c r="Q712" s="2288"/>
      <c r="R712" s="2288"/>
      <c r="S712" s="2288"/>
      <c r="T712" s="2288"/>
      <c r="U712" s="2288"/>
      <c r="V712" s="2288"/>
      <c r="W712" s="2288"/>
      <c r="X712" s="2288"/>
      <c r="Y712" s="2288"/>
      <c r="Z712" s="2288"/>
      <c r="AA712" s="2288"/>
      <c r="AB712" s="2288"/>
      <c r="AC712" s="2288"/>
      <c r="AD712" s="2288"/>
      <c r="AE712" s="2288"/>
      <c r="AF712" s="2288"/>
      <c r="AG712" s="2288"/>
      <c r="AH712" s="2288"/>
      <c r="AI712" s="2288"/>
      <c r="AJ712" s="2288"/>
      <c r="AK712" s="2288"/>
      <c r="AL712" s="2288"/>
      <c r="AM712" s="2288"/>
      <c r="AN712" s="2288"/>
      <c r="AO712" s="2288"/>
      <c r="AP712" s="2288"/>
      <c r="AQ712" s="2288"/>
      <c r="AR712" s="2288"/>
      <c r="AS712" s="2288"/>
      <c r="AT712" s="2288"/>
      <c r="AU712" s="2288"/>
      <c r="AV712" s="2288"/>
      <c r="AW712" s="2288"/>
      <c r="AX712" s="2288"/>
      <c r="AY712" s="2288"/>
      <c r="AZ712" s="2288"/>
      <c r="BA712" s="2288"/>
      <c r="BB712" s="2288"/>
      <c r="BC712" s="2288"/>
      <c r="BD712" s="2288"/>
      <c r="BE712" s="2288"/>
      <c r="BF712" s="2288"/>
      <c r="BG712" s="2288"/>
      <c r="BH712" s="2288"/>
      <c r="BI712" s="2288"/>
      <c r="BJ712" s="2288"/>
      <c r="BK712" s="2288"/>
      <c r="BL712" s="2288"/>
    </row>
    <row r="713" spans="8:65" ht="2.85" customHeight="1" x14ac:dyDescent="0.2">
      <c r="H713" s="1325"/>
      <c r="I713" s="1325"/>
      <c r="J713" s="1325"/>
      <c r="K713" s="1325"/>
      <c r="L713" s="1325"/>
      <c r="M713" s="1325"/>
      <c r="N713" s="1325"/>
      <c r="O713" s="1325"/>
      <c r="P713" s="1325"/>
      <c r="Q713" s="1325"/>
      <c r="R713" s="1325"/>
      <c r="S713" s="1325"/>
      <c r="T713" s="1325"/>
      <c r="U713" s="1325"/>
      <c r="V713" s="1325"/>
      <c r="W713" s="1325"/>
      <c r="X713" s="1325"/>
      <c r="Y713" s="1325"/>
      <c r="Z713" s="1325"/>
      <c r="AA713" s="1325"/>
      <c r="AB713" s="1325"/>
      <c r="AC713" s="1325"/>
      <c r="AD713" s="1325"/>
      <c r="AE713" s="1325"/>
      <c r="AF713" s="1325"/>
      <c r="AG713" s="1325"/>
      <c r="AH713" s="1325"/>
      <c r="AI713" s="1325"/>
      <c r="AJ713" s="1325"/>
      <c r="AK713" s="1325"/>
      <c r="AL713" s="1325"/>
      <c r="AM713" s="1325"/>
      <c r="AN713" s="1325"/>
      <c r="AO713" s="1325"/>
      <c r="AP713" s="1325"/>
      <c r="AQ713" s="1325"/>
      <c r="AR713" s="1325"/>
      <c r="AS713" s="1325"/>
      <c r="AT713" s="1325"/>
      <c r="AU713" s="1325"/>
      <c r="AV713" s="1325"/>
      <c r="AW713" s="1325"/>
      <c r="AX713" s="1325"/>
      <c r="AY713" s="1325"/>
      <c r="AZ713" s="1325"/>
      <c r="BA713" s="1325"/>
      <c r="BB713" s="1325"/>
      <c r="BC713" s="1325"/>
      <c r="BD713" s="1325"/>
      <c r="BE713" s="1325"/>
      <c r="BF713" s="1325"/>
      <c r="BG713" s="1325"/>
      <c r="BH713" s="1325"/>
      <c r="BI713" s="1325"/>
      <c r="BJ713" s="1325"/>
      <c r="BK713" s="1325"/>
      <c r="BL713" s="1325"/>
    </row>
    <row r="714" spans="8:65" ht="16.899999999999999" customHeight="1" x14ac:dyDescent="0.2">
      <c r="H714" s="2284" t="s">
        <v>48</v>
      </c>
      <c r="I714" s="2284"/>
      <c r="J714" s="2284"/>
      <c r="K714" s="2284"/>
      <c r="L714" s="2284"/>
      <c r="M714" s="2284"/>
      <c r="N714" s="2284"/>
      <c r="O714" s="2284"/>
      <c r="P714" s="2284"/>
      <c r="Q714" s="2284"/>
      <c r="R714" s="2284"/>
      <c r="S714" s="2284"/>
      <c r="T714" s="2284"/>
      <c r="U714" s="2284"/>
      <c r="V714" s="2284"/>
      <c r="W714" s="2284"/>
      <c r="X714" s="2284"/>
      <c r="Y714" s="2284"/>
      <c r="Z714" s="2284"/>
      <c r="AA714" s="2284"/>
      <c r="AB714" s="2284"/>
      <c r="AC714" s="2284"/>
      <c r="AD714" s="2284"/>
      <c r="AE714" s="2284"/>
      <c r="AF714" s="2284"/>
      <c r="AG714" s="2284"/>
      <c r="AH714" s="2284"/>
      <c r="AI714" s="2284"/>
      <c r="AJ714" s="2284"/>
      <c r="AK714" s="2284"/>
      <c r="AL714" s="2284"/>
      <c r="AM714" s="2284"/>
      <c r="AN714" s="2284" t="s">
        <v>41</v>
      </c>
      <c r="AO714" s="2284"/>
      <c r="AP714" s="2284"/>
      <c r="AQ714" s="2284"/>
      <c r="AR714" s="2284"/>
      <c r="AS714" s="2284"/>
      <c r="AT714" s="2284"/>
      <c r="AU714" s="2284"/>
      <c r="AV714" s="2284"/>
      <c r="AW714" s="2284"/>
      <c r="AX714" s="2284"/>
      <c r="AY714" s="2284"/>
      <c r="AZ714" s="2284"/>
      <c r="BA714" s="2284"/>
      <c r="BB714" s="2284"/>
      <c r="BC714" s="2284" t="s">
        <v>42</v>
      </c>
      <c r="BD714" s="2284"/>
      <c r="BE714" s="2284"/>
      <c r="BF714" s="2284"/>
      <c r="BG714" s="2284"/>
      <c r="BH714" s="2284"/>
      <c r="BI714" s="2284"/>
      <c r="BJ714" s="2284"/>
      <c r="BK714" s="2284"/>
      <c r="BL714" s="2284"/>
    </row>
    <row r="715" spans="8:65" ht="17.649999999999999" customHeight="1" x14ac:dyDescent="0.2">
      <c r="H715" s="2280" t="s">
        <v>518</v>
      </c>
      <c r="I715" s="2280"/>
      <c r="J715" s="2280"/>
      <c r="K715" s="2280"/>
      <c r="L715" s="2280"/>
      <c r="M715" s="2280"/>
      <c r="N715" s="2280"/>
      <c r="O715" s="2280"/>
      <c r="P715" s="2280"/>
      <c r="Q715" s="2280"/>
      <c r="R715" s="2280"/>
      <c r="S715" s="2280"/>
      <c r="T715" s="2280"/>
      <c r="U715" s="2280"/>
      <c r="V715" s="2280"/>
      <c r="W715" s="2280"/>
      <c r="X715" s="2280"/>
      <c r="Y715" s="2280"/>
      <c r="Z715" s="2280"/>
      <c r="AA715" s="2280"/>
      <c r="AB715" s="2280"/>
      <c r="AC715" s="2280"/>
      <c r="AD715" s="2280"/>
      <c r="AE715" s="2280"/>
      <c r="AF715" s="2280"/>
      <c r="AG715" s="2280"/>
      <c r="AH715" s="2280"/>
      <c r="AI715" s="2280"/>
      <c r="AJ715" s="2280"/>
      <c r="AK715" s="2280"/>
      <c r="AL715" s="2280"/>
      <c r="AM715" s="2280"/>
      <c r="AN715" s="2281"/>
      <c r="AO715" s="2281"/>
      <c r="AP715" s="2281"/>
      <c r="AQ715" s="2281"/>
      <c r="AR715" s="2281"/>
      <c r="AS715" s="2281"/>
      <c r="AT715" s="2281"/>
      <c r="AU715" s="2281"/>
      <c r="AV715" s="2281"/>
      <c r="AW715" s="2281"/>
      <c r="AX715" s="2281"/>
      <c r="AY715" s="2281"/>
      <c r="AZ715" s="2281"/>
      <c r="BA715" s="2281"/>
      <c r="BB715" s="2281"/>
      <c r="BC715" s="2281"/>
      <c r="BD715" s="2281"/>
      <c r="BE715" s="2281"/>
      <c r="BF715" s="2281"/>
      <c r="BG715" s="2281"/>
      <c r="BH715" s="2281"/>
      <c r="BI715" s="2281"/>
      <c r="BJ715" s="2281"/>
      <c r="BK715" s="2281"/>
      <c r="BL715" s="2281"/>
    </row>
    <row r="716" spans="8:65" ht="16.899999999999999" customHeight="1" x14ac:dyDescent="0.2">
      <c r="H716" s="2280" t="s">
        <v>1984</v>
      </c>
      <c r="I716" s="2280"/>
      <c r="J716" s="2280"/>
      <c r="K716" s="2280"/>
      <c r="L716" s="2280"/>
      <c r="M716" s="2280"/>
      <c r="N716" s="2280"/>
      <c r="O716" s="2280"/>
      <c r="P716" s="2280"/>
      <c r="Q716" s="2280"/>
      <c r="R716" s="2280"/>
      <c r="S716" s="2280"/>
      <c r="T716" s="2280"/>
      <c r="U716" s="2280"/>
      <c r="V716" s="2280"/>
      <c r="W716" s="2280"/>
      <c r="X716" s="2280"/>
      <c r="Y716" s="2280"/>
      <c r="Z716" s="2280"/>
      <c r="AA716" s="2280"/>
      <c r="AB716" s="2280"/>
      <c r="AC716" s="2280"/>
      <c r="AD716" s="2280"/>
      <c r="AE716" s="2280"/>
      <c r="AF716" s="2280"/>
      <c r="AG716" s="2280"/>
      <c r="AH716" s="2280"/>
      <c r="AI716" s="2280"/>
      <c r="AJ716" s="2280"/>
      <c r="AK716" s="2280"/>
      <c r="AL716" s="2280"/>
      <c r="AM716" s="2280"/>
      <c r="AN716" s="2281">
        <v>0</v>
      </c>
      <c r="AO716" s="2281"/>
      <c r="AP716" s="2281"/>
      <c r="AQ716" s="2281"/>
      <c r="AR716" s="2281"/>
      <c r="AS716" s="2281"/>
      <c r="AT716" s="2281"/>
      <c r="AU716" s="2281"/>
      <c r="AV716" s="2281"/>
      <c r="AW716" s="2281"/>
      <c r="AX716" s="2281"/>
      <c r="AY716" s="2281"/>
      <c r="AZ716" s="2281"/>
      <c r="BA716" s="2281"/>
      <c r="BB716" s="2281"/>
      <c r="BC716" s="2281">
        <v>0</v>
      </c>
      <c r="BD716" s="2281"/>
      <c r="BE716" s="2281"/>
      <c r="BF716" s="2281"/>
      <c r="BG716" s="2281"/>
      <c r="BH716" s="2281"/>
      <c r="BI716" s="2281"/>
      <c r="BJ716" s="2281"/>
      <c r="BK716" s="2281"/>
      <c r="BL716" s="2281"/>
    </row>
    <row r="717" spans="8:65" ht="17.649999999999999" customHeight="1" x14ac:dyDescent="0.2">
      <c r="H717" s="2280" t="s">
        <v>1985</v>
      </c>
      <c r="I717" s="2280"/>
      <c r="J717" s="2280"/>
      <c r="K717" s="2280"/>
      <c r="L717" s="2280"/>
      <c r="M717" s="2280"/>
      <c r="N717" s="2280"/>
      <c r="O717" s="2280"/>
      <c r="P717" s="2280"/>
      <c r="Q717" s="2280"/>
      <c r="R717" s="2280"/>
      <c r="S717" s="2280"/>
      <c r="T717" s="2280"/>
      <c r="U717" s="2280"/>
      <c r="V717" s="2280"/>
      <c r="W717" s="2280"/>
      <c r="X717" s="2280"/>
      <c r="Y717" s="2280"/>
      <c r="Z717" s="2280"/>
      <c r="AA717" s="2280"/>
      <c r="AB717" s="2280"/>
      <c r="AC717" s="2280"/>
      <c r="AD717" s="2280"/>
      <c r="AE717" s="2280"/>
      <c r="AF717" s="2280"/>
      <c r="AG717" s="2280"/>
      <c r="AH717" s="2280"/>
      <c r="AI717" s="2280"/>
      <c r="AJ717" s="2280"/>
      <c r="AK717" s="2280"/>
      <c r="AL717" s="2280"/>
      <c r="AM717" s="2280"/>
      <c r="AN717" s="2281">
        <v>0</v>
      </c>
      <c r="AO717" s="2281"/>
      <c r="AP717" s="2281"/>
      <c r="AQ717" s="2281"/>
      <c r="AR717" s="2281"/>
      <c r="AS717" s="2281"/>
      <c r="AT717" s="2281"/>
      <c r="AU717" s="2281"/>
      <c r="AV717" s="2281"/>
      <c r="AW717" s="2281"/>
      <c r="AX717" s="2281"/>
      <c r="AY717" s="2281"/>
      <c r="AZ717" s="2281"/>
      <c r="BA717" s="2281"/>
      <c r="BB717" s="2281"/>
      <c r="BC717" s="2281">
        <v>0</v>
      </c>
      <c r="BD717" s="2281"/>
      <c r="BE717" s="2281"/>
      <c r="BF717" s="2281"/>
      <c r="BG717" s="2281"/>
      <c r="BH717" s="2281"/>
      <c r="BI717" s="2281"/>
      <c r="BJ717" s="2281"/>
      <c r="BK717" s="2281"/>
      <c r="BL717" s="2281"/>
    </row>
    <row r="718" spans="8:65" ht="16.899999999999999" customHeight="1" x14ac:dyDescent="0.2">
      <c r="H718" s="2280" t="s">
        <v>517</v>
      </c>
      <c r="I718" s="2280"/>
      <c r="J718" s="2280"/>
      <c r="K718" s="2280"/>
      <c r="L718" s="2280"/>
      <c r="M718" s="2280"/>
      <c r="N718" s="2280"/>
      <c r="O718" s="2280"/>
      <c r="P718" s="2280"/>
      <c r="Q718" s="2280"/>
      <c r="R718" s="2280"/>
      <c r="S718" s="2280"/>
      <c r="T718" s="2280"/>
      <c r="U718" s="2280"/>
      <c r="V718" s="2280"/>
      <c r="W718" s="2280"/>
      <c r="X718" s="2280"/>
      <c r="Y718" s="2280"/>
      <c r="Z718" s="2280"/>
      <c r="AA718" s="2280"/>
      <c r="AB718" s="2280"/>
      <c r="AC718" s="2280"/>
      <c r="AD718" s="2280"/>
      <c r="AE718" s="2280"/>
      <c r="AF718" s="2280"/>
      <c r="AG718" s="2280"/>
      <c r="AH718" s="2280"/>
      <c r="AI718" s="2280"/>
      <c r="AJ718" s="2280"/>
      <c r="AK718" s="2280"/>
      <c r="AL718" s="2280"/>
      <c r="AM718" s="2280"/>
      <c r="AN718" s="2281">
        <v>0</v>
      </c>
      <c r="AO718" s="2281"/>
      <c r="AP718" s="2281"/>
      <c r="AQ718" s="2281"/>
      <c r="AR718" s="2281"/>
      <c r="AS718" s="2281"/>
      <c r="AT718" s="2281"/>
      <c r="AU718" s="2281"/>
      <c r="AV718" s="2281"/>
      <c r="AW718" s="2281"/>
      <c r="AX718" s="2281"/>
      <c r="AY718" s="2281"/>
      <c r="AZ718" s="2281"/>
      <c r="BA718" s="2281"/>
      <c r="BB718" s="2281"/>
      <c r="BC718" s="2281">
        <v>0</v>
      </c>
      <c r="BD718" s="2281"/>
      <c r="BE718" s="2281"/>
      <c r="BF718" s="2281"/>
      <c r="BG718" s="2281"/>
      <c r="BH718" s="2281"/>
      <c r="BI718" s="2281"/>
      <c r="BJ718" s="2281"/>
      <c r="BK718" s="2281"/>
      <c r="BL718" s="2281"/>
    </row>
    <row r="719" spans="8:65" ht="17.649999999999999" customHeight="1" x14ac:dyDescent="0.2">
      <c r="H719" s="2280" t="s">
        <v>1986</v>
      </c>
      <c r="I719" s="2280"/>
      <c r="J719" s="2280"/>
      <c r="K719" s="2280"/>
      <c r="L719" s="2280"/>
      <c r="M719" s="2280"/>
      <c r="N719" s="2280"/>
      <c r="O719" s="2280"/>
      <c r="P719" s="2280"/>
      <c r="Q719" s="2280"/>
      <c r="R719" s="2280"/>
      <c r="S719" s="2280"/>
      <c r="T719" s="2280"/>
      <c r="U719" s="2280"/>
      <c r="V719" s="2280"/>
      <c r="W719" s="2280"/>
      <c r="X719" s="2280"/>
      <c r="Y719" s="2280"/>
      <c r="Z719" s="2280"/>
      <c r="AA719" s="2280"/>
      <c r="AB719" s="2280"/>
      <c r="AC719" s="2280"/>
      <c r="AD719" s="2280"/>
      <c r="AE719" s="2280"/>
      <c r="AF719" s="2280"/>
      <c r="AG719" s="2280"/>
      <c r="AH719" s="2280"/>
      <c r="AI719" s="2280"/>
      <c r="AJ719" s="2280"/>
      <c r="AK719" s="2280"/>
      <c r="AL719" s="2280"/>
      <c r="AM719" s="2280"/>
      <c r="AN719" s="2281">
        <v>0</v>
      </c>
      <c r="AO719" s="2281"/>
      <c r="AP719" s="2281"/>
      <c r="AQ719" s="2281"/>
      <c r="AR719" s="2281"/>
      <c r="AS719" s="2281"/>
      <c r="AT719" s="2281"/>
      <c r="AU719" s="2281"/>
      <c r="AV719" s="2281"/>
      <c r="AW719" s="2281"/>
      <c r="AX719" s="2281"/>
      <c r="AY719" s="2281"/>
      <c r="AZ719" s="2281"/>
      <c r="BA719" s="2281"/>
      <c r="BB719" s="2281"/>
      <c r="BC719" s="2281">
        <v>0</v>
      </c>
      <c r="BD719" s="2281"/>
      <c r="BE719" s="2281"/>
      <c r="BF719" s="2281"/>
      <c r="BG719" s="2281"/>
      <c r="BH719" s="2281"/>
      <c r="BI719" s="2281"/>
      <c r="BJ719" s="2281"/>
      <c r="BK719" s="2281"/>
      <c r="BL719" s="2281"/>
    </row>
    <row r="720" spans="8:65" ht="17.649999999999999" customHeight="1" x14ac:dyDescent="0.2">
      <c r="H720" s="2280" t="s">
        <v>516</v>
      </c>
      <c r="I720" s="2280"/>
      <c r="J720" s="2280"/>
      <c r="K720" s="2280"/>
      <c r="L720" s="2280"/>
      <c r="M720" s="2280"/>
      <c r="N720" s="2280"/>
      <c r="O720" s="2280"/>
      <c r="P720" s="2280"/>
      <c r="Q720" s="2280"/>
      <c r="R720" s="2280"/>
      <c r="S720" s="2280"/>
      <c r="T720" s="2280"/>
      <c r="U720" s="2280"/>
      <c r="V720" s="2280"/>
      <c r="W720" s="2280"/>
      <c r="X720" s="2280"/>
      <c r="Y720" s="2280"/>
      <c r="Z720" s="2280"/>
      <c r="AA720" s="2280"/>
      <c r="AB720" s="2280"/>
      <c r="AC720" s="2280"/>
      <c r="AD720" s="2280"/>
      <c r="AE720" s="2280"/>
      <c r="AF720" s="2280"/>
      <c r="AG720" s="2280"/>
      <c r="AH720" s="2280"/>
      <c r="AI720" s="2280"/>
      <c r="AJ720" s="2280"/>
      <c r="AK720" s="2280"/>
      <c r="AL720" s="2280"/>
      <c r="AM720" s="2280"/>
      <c r="AN720" s="2281">
        <v>0</v>
      </c>
      <c r="AO720" s="2281"/>
      <c r="AP720" s="2281"/>
      <c r="AQ720" s="2281"/>
      <c r="AR720" s="2281"/>
      <c r="AS720" s="2281"/>
      <c r="AT720" s="2281"/>
      <c r="AU720" s="2281"/>
      <c r="AV720" s="2281"/>
      <c r="AW720" s="2281"/>
      <c r="AX720" s="2281"/>
      <c r="AY720" s="2281"/>
      <c r="AZ720" s="2281"/>
      <c r="BA720" s="2281"/>
      <c r="BB720" s="2281"/>
      <c r="BC720" s="2281">
        <v>0</v>
      </c>
      <c r="BD720" s="2281"/>
      <c r="BE720" s="2281"/>
      <c r="BF720" s="2281"/>
      <c r="BG720" s="2281"/>
      <c r="BH720" s="2281"/>
      <c r="BI720" s="2281"/>
      <c r="BJ720" s="2281"/>
      <c r="BK720" s="2281"/>
      <c r="BL720" s="2281"/>
    </row>
    <row r="721" spans="8:64" ht="16.899999999999999" customHeight="1" x14ac:dyDescent="0.2">
      <c r="H721" s="2282" t="s">
        <v>1987</v>
      </c>
      <c r="I721" s="2282"/>
      <c r="J721" s="2282"/>
      <c r="K721" s="2282"/>
      <c r="L721" s="2282"/>
      <c r="M721" s="2282"/>
      <c r="N721" s="2282"/>
      <c r="O721" s="2282"/>
      <c r="P721" s="2282"/>
      <c r="Q721" s="2282"/>
      <c r="R721" s="2282"/>
      <c r="S721" s="2282"/>
      <c r="T721" s="2282"/>
      <c r="U721" s="2282"/>
      <c r="V721" s="2282"/>
      <c r="W721" s="2282"/>
      <c r="X721" s="2282"/>
      <c r="Y721" s="2282"/>
      <c r="Z721" s="2282"/>
      <c r="AA721" s="2282"/>
      <c r="AB721" s="2282"/>
      <c r="AC721" s="2282"/>
      <c r="AD721" s="2282"/>
      <c r="AE721" s="2282"/>
      <c r="AF721" s="2282"/>
      <c r="AG721" s="2282"/>
      <c r="AH721" s="2282"/>
      <c r="AI721" s="2282"/>
      <c r="AJ721" s="2282"/>
      <c r="AK721" s="2282"/>
      <c r="AL721" s="2282"/>
      <c r="AM721" s="2282"/>
      <c r="AN721" s="2283">
        <v>0</v>
      </c>
      <c r="AO721" s="2283"/>
      <c r="AP721" s="2283"/>
      <c r="AQ721" s="2283"/>
      <c r="AR721" s="2283"/>
      <c r="AS721" s="2283"/>
      <c r="AT721" s="2283"/>
      <c r="AU721" s="2283"/>
      <c r="AV721" s="2283"/>
      <c r="AW721" s="2283"/>
      <c r="AX721" s="2283"/>
      <c r="AY721" s="2283"/>
      <c r="AZ721" s="2283"/>
      <c r="BA721" s="2283"/>
      <c r="BB721" s="2283"/>
      <c r="BC721" s="2283">
        <v>0</v>
      </c>
      <c r="BD721" s="2283"/>
      <c r="BE721" s="2283"/>
      <c r="BF721" s="2283"/>
      <c r="BG721" s="2283"/>
      <c r="BH721" s="2283"/>
      <c r="BI721" s="2283"/>
      <c r="BJ721" s="2283"/>
      <c r="BK721" s="2283"/>
      <c r="BL721" s="2283"/>
    </row>
    <row r="722" spans="8:64" ht="17.649999999999999" customHeight="1" x14ac:dyDescent="0.2">
      <c r="H722" s="2289" t="s">
        <v>513</v>
      </c>
      <c r="I722" s="2289"/>
      <c r="J722" s="2289"/>
      <c r="K722" s="2289"/>
      <c r="L722" s="2289"/>
      <c r="M722" s="2289"/>
      <c r="N722" s="2289"/>
      <c r="O722" s="2289"/>
      <c r="P722" s="2289"/>
      <c r="Q722" s="2289"/>
      <c r="R722" s="2289"/>
      <c r="S722" s="2289"/>
      <c r="T722" s="2289"/>
      <c r="U722" s="2289"/>
      <c r="V722" s="2289"/>
      <c r="W722" s="2289"/>
      <c r="X722" s="2289"/>
      <c r="Y722" s="2289"/>
      <c r="Z722" s="2289"/>
      <c r="AA722" s="2289"/>
      <c r="AB722" s="2289"/>
      <c r="AC722" s="2289"/>
      <c r="AD722" s="2289"/>
      <c r="AE722" s="2289"/>
      <c r="AF722" s="2289"/>
      <c r="AG722" s="2289"/>
      <c r="AH722" s="2289"/>
      <c r="AI722" s="2289"/>
      <c r="AJ722" s="2289"/>
      <c r="AK722" s="2289"/>
      <c r="AL722" s="2289"/>
      <c r="AM722" s="2289"/>
      <c r="AN722" s="2287">
        <f>SUM(AN715:BB721)</f>
        <v>0</v>
      </c>
      <c r="AO722" s="2287"/>
      <c r="AP722" s="2287"/>
      <c r="AQ722" s="2287"/>
      <c r="AR722" s="2287"/>
      <c r="AS722" s="2287"/>
      <c r="AT722" s="2287"/>
      <c r="AU722" s="2287"/>
      <c r="AV722" s="2287"/>
      <c r="AW722" s="2287"/>
      <c r="AX722" s="2287"/>
      <c r="AY722" s="2287"/>
      <c r="AZ722" s="2287"/>
      <c r="BA722" s="2287"/>
      <c r="BB722" s="2287"/>
      <c r="BC722" s="2287">
        <f>SUM(BC715:BL721)</f>
        <v>0</v>
      </c>
      <c r="BD722" s="2287"/>
      <c r="BE722" s="2287"/>
      <c r="BF722" s="2287"/>
      <c r="BG722" s="2287"/>
      <c r="BH722" s="2287"/>
      <c r="BI722" s="2287"/>
      <c r="BJ722" s="2287"/>
      <c r="BK722" s="2287"/>
      <c r="BL722" s="2287"/>
    </row>
    <row r="723" spans="8:64" ht="8.85" customHeight="1" x14ac:dyDescent="0.2">
      <c r="H723" s="1326"/>
      <c r="I723" s="1326"/>
      <c r="J723" s="1326"/>
      <c r="K723" s="1326"/>
      <c r="L723" s="1326"/>
      <c r="M723" s="1326"/>
      <c r="N723" s="1326"/>
      <c r="O723" s="1326"/>
      <c r="P723" s="1326"/>
      <c r="Q723" s="1326"/>
      <c r="R723" s="1326"/>
      <c r="S723" s="1326"/>
      <c r="T723" s="1326"/>
      <c r="U723" s="1326"/>
      <c r="V723" s="1326"/>
      <c r="W723" s="1326"/>
      <c r="X723" s="1326"/>
      <c r="Y723" s="1326"/>
      <c r="Z723" s="1326"/>
      <c r="AA723" s="1326"/>
      <c r="AB723" s="1326"/>
      <c r="AC723" s="1326"/>
      <c r="AD723" s="1326"/>
      <c r="AE723" s="1326"/>
      <c r="AF723" s="1326"/>
      <c r="AG723" s="1326"/>
      <c r="AH723" s="1326"/>
      <c r="AI723" s="1326"/>
      <c r="AJ723" s="1326"/>
      <c r="AK723" s="1326"/>
      <c r="AL723" s="1326"/>
      <c r="AM723" s="1326"/>
      <c r="AN723" s="1326"/>
      <c r="AO723" s="1326"/>
      <c r="AP723" s="1326"/>
      <c r="AQ723" s="1326"/>
      <c r="AR723" s="1326"/>
      <c r="AS723" s="1326"/>
      <c r="AT723" s="1326"/>
      <c r="AU723" s="1326"/>
      <c r="AV723" s="1326"/>
      <c r="AW723" s="1326"/>
      <c r="AX723" s="1326"/>
      <c r="AY723" s="1326"/>
      <c r="AZ723" s="1326"/>
      <c r="BA723" s="1326"/>
      <c r="BB723" s="1326"/>
      <c r="BC723" s="1326"/>
      <c r="BD723" s="1326"/>
      <c r="BE723" s="1326"/>
      <c r="BF723" s="1326"/>
      <c r="BG723" s="1326"/>
      <c r="BH723" s="1326"/>
      <c r="BI723" s="1326"/>
      <c r="BJ723" s="1326"/>
      <c r="BK723" s="1326"/>
      <c r="BL723" s="1326"/>
    </row>
    <row r="724" spans="8:64" ht="16.899999999999999" customHeight="1" x14ac:dyDescent="0.2">
      <c r="H724" s="2288" t="s">
        <v>1988</v>
      </c>
      <c r="I724" s="2288"/>
      <c r="J724" s="2288"/>
      <c r="K724" s="2288"/>
      <c r="L724" s="2288"/>
      <c r="M724" s="2288"/>
      <c r="N724" s="2288"/>
      <c r="O724" s="2288"/>
      <c r="P724" s="2288"/>
      <c r="Q724" s="2288"/>
      <c r="R724" s="2288"/>
      <c r="S724" s="2288"/>
      <c r="T724" s="2288"/>
      <c r="U724" s="2288"/>
      <c r="V724" s="2288"/>
      <c r="W724" s="2288"/>
      <c r="X724" s="2288"/>
      <c r="Y724" s="2288"/>
      <c r="Z724" s="2288"/>
      <c r="AA724" s="2288"/>
      <c r="AB724" s="2288"/>
      <c r="AC724" s="2288"/>
      <c r="AD724" s="2288"/>
      <c r="AE724" s="2288"/>
      <c r="AF724" s="2288"/>
      <c r="AG724" s="2288"/>
      <c r="AH724" s="2288"/>
      <c r="AI724" s="2288"/>
      <c r="AJ724" s="2288"/>
      <c r="AK724" s="2288"/>
      <c r="AL724" s="2288"/>
      <c r="AM724" s="2288"/>
      <c r="AN724" s="2288"/>
      <c r="AO724" s="2288"/>
      <c r="AP724" s="2288"/>
      <c r="AQ724" s="2288"/>
      <c r="AR724" s="2288"/>
      <c r="AS724" s="2288"/>
      <c r="AT724" s="2288"/>
      <c r="AU724" s="2288"/>
      <c r="AV724" s="2288"/>
      <c r="AW724" s="2288"/>
      <c r="AX724" s="2288"/>
      <c r="AY724" s="2288"/>
      <c r="AZ724" s="2288"/>
      <c r="BA724" s="2288"/>
      <c r="BB724" s="2288"/>
      <c r="BC724" s="2288"/>
      <c r="BD724" s="2288"/>
      <c r="BE724" s="2288"/>
      <c r="BF724" s="2288"/>
      <c r="BG724" s="2288"/>
      <c r="BH724" s="2288"/>
      <c r="BI724" s="2288"/>
      <c r="BJ724" s="2288"/>
      <c r="BK724" s="2288"/>
      <c r="BL724" s="2288"/>
    </row>
    <row r="725" spans="8:64" ht="2.85" customHeight="1" x14ac:dyDescent="0.2">
      <c r="H725" s="1325"/>
      <c r="I725" s="1325"/>
      <c r="J725" s="1325"/>
      <c r="K725" s="1325"/>
      <c r="L725" s="1325"/>
      <c r="M725" s="1325"/>
      <c r="N725" s="1325"/>
      <c r="O725" s="1325"/>
      <c r="P725" s="1325"/>
      <c r="Q725" s="1325"/>
      <c r="R725" s="1325"/>
      <c r="S725" s="1325"/>
      <c r="T725" s="1325"/>
      <c r="U725" s="1325"/>
      <c r="V725" s="1325"/>
      <c r="W725" s="1325"/>
      <c r="X725" s="1325"/>
      <c r="Y725" s="1325"/>
      <c r="Z725" s="1325"/>
      <c r="AA725" s="1325"/>
      <c r="AB725" s="1325"/>
      <c r="AC725" s="1325"/>
      <c r="AD725" s="1325"/>
      <c r="AE725" s="1325"/>
      <c r="AF725" s="1325"/>
      <c r="AG725" s="1325"/>
      <c r="AH725" s="1325"/>
      <c r="AI725" s="1325"/>
      <c r="AJ725" s="1325"/>
      <c r="AK725" s="1325"/>
      <c r="AL725" s="1325"/>
      <c r="AM725" s="1325"/>
      <c r="AN725" s="1325"/>
      <c r="AO725" s="1325"/>
      <c r="AP725" s="1325"/>
      <c r="AQ725" s="1325"/>
      <c r="AR725" s="1325"/>
      <c r="AS725" s="1325"/>
      <c r="AT725" s="1325"/>
      <c r="AU725" s="1325"/>
      <c r="AV725" s="1325"/>
      <c r="AW725" s="1325"/>
      <c r="AX725" s="1325"/>
      <c r="AY725" s="1325"/>
      <c r="AZ725" s="1325"/>
      <c r="BA725" s="1325"/>
      <c r="BB725" s="1325"/>
      <c r="BC725" s="1325"/>
      <c r="BD725" s="1325"/>
      <c r="BE725" s="1325"/>
      <c r="BF725" s="1325"/>
      <c r="BG725" s="1325"/>
      <c r="BH725" s="1325"/>
      <c r="BI725" s="1325"/>
      <c r="BJ725" s="1325"/>
      <c r="BK725" s="1325"/>
      <c r="BL725" s="1325"/>
    </row>
    <row r="726" spans="8:64" ht="17.649999999999999" customHeight="1" x14ac:dyDescent="0.2">
      <c r="H726" s="2284" t="s">
        <v>48</v>
      </c>
      <c r="I726" s="2284"/>
      <c r="J726" s="2284"/>
      <c r="K726" s="2284"/>
      <c r="L726" s="2284"/>
      <c r="M726" s="2284"/>
      <c r="N726" s="2284"/>
      <c r="O726" s="2284"/>
      <c r="P726" s="2284"/>
      <c r="Q726" s="2284"/>
      <c r="R726" s="2284"/>
      <c r="S726" s="2284"/>
      <c r="T726" s="2284"/>
      <c r="U726" s="2284"/>
      <c r="V726" s="2284"/>
      <c r="W726" s="2284"/>
      <c r="X726" s="2284"/>
      <c r="Y726" s="2284"/>
      <c r="Z726" s="2284"/>
      <c r="AA726" s="2284"/>
      <c r="AB726" s="2284"/>
      <c r="AC726" s="2284"/>
      <c r="AD726" s="2284"/>
      <c r="AE726" s="2284"/>
      <c r="AF726" s="2284"/>
      <c r="AG726" s="2284"/>
      <c r="AH726" s="2284"/>
      <c r="AI726" s="2284"/>
      <c r="AJ726" s="2284"/>
      <c r="AK726" s="2284"/>
      <c r="AL726" s="2284"/>
      <c r="AM726" s="2284"/>
      <c r="AN726" s="2284" t="s">
        <v>41</v>
      </c>
      <c r="AO726" s="2284"/>
      <c r="AP726" s="2284"/>
      <c r="AQ726" s="2284"/>
      <c r="AR726" s="2284"/>
      <c r="AS726" s="2284"/>
      <c r="AT726" s="2284"/>
      <c r="AU726" s="2284"/>
      <c r="AV726" s="2284"/>
      <c r="AW726" s="2284"/>
      <c r="AX726" s="2284"/>
      <c r="AY726" s="2284"/>
      <c r="AZ726" s="2284"/>
      <c r="BA726" s="2284"/>
      <c r="BB726" s="2284"/>
      <c r="BC726" s="2284" t="s">
        <v>42</v>
      </c>
      <c r="BD726" s="2284"/>
      <c r="BE726" s="2284"/>
      <c r="BF726" s="2284"/>
      <c r="BG726" s="2284"/>
      <c r="BH726" s="2284"/>
      <c r="BI726" s="2284"/>
      <c r="BJ726" s="2284"/>
      <c r="BK726" s="2284"/>
      <c r="BL726" s="2284"/>
    </row>
    <row r="727" spans="8:64" ht="17.649999999999999" customHeight="1" x14ac:dyDescent="0.2">
      <c r="H727" s="2280" t="s">
        <v>1989</v>
      </c>
      <c r="I727" s="2280"/>
      <c r="J727" s="2280"/>
      <c r="K727" s="2280"/>
      <c r="L727" s="2280"/>
      <c r="M727" s="2280"/>
      <c r="N727" s="2280"/>
      <c r="O727" s="2280"/>
      <c r="P727" s="2280"/>
      <c r="Q727" s="2280"/>
      <c r="R727" s="2280"/>
      <c r="S727" s="2280"/>
      <c r="T727" s="2280"/>
      <c r="U727" s="2280"/>
      <c r="V727" s="2280"/>
      <c r="W727" s="2280"/>
      <c r="X727" s="2280"/>
      <c r="Y727" s="2280"/>
      <c r="Z727" s="2280"/>
      <c r="AA727" s="2280"/>
      <c r="AB727" s="2280"/>
      <c r="AC727" s="2280"/>
      <c r="AD727" s="2280"/>
      <c r="AE727" s="2280"/>
      <c r="AF727" s="2280"/>
      <c r="AG727" s="2280"/>
      <c r="AH727" s="2280"/>
      <c r="AI727" s="2280"/>
      <c r="AJ727" s="2280"/>
      <c r="AK727" s="2280"/>
      <c r="AL727" s="2280"/>
      <c r="AM727" s="2280"/>
      <c r="AN727" s="2281">
        <v>0</v>
      </c>
      <c r="AO727" s="2281"/>
      <c r="AP727" s="2281"/>
      <c r="AQ727" s="2281"/>
      <c r="AR727" s="2281"/>
      <c r="AS727" s="2281"/>
      <c r="AT727" s="2281"/>
      <c r="AU727" s="2281"/>
      <c r="AV727" s="2281"/>
      <c r="AW727" s="2281"/>
      <c r="AX727" s="2281"/>
      <c r="AY727" s="2281"/>
      <c r="AZ727" s="2281"/>
      <c r="BA727" s="2281"/>
      <c r="BB727" s="2281"/>
      <c r="BC727" s="2281">
        <v>0</v>
      </c>
      <c r="BD727" s="2281"/>
      <c r="BE727" s="2281"/>
      <c r="BF727" s="2281"/>
      <c r="BG727" s="2281"/>
      <c r="BH727" s="2281"/>
      <c r="BI727" s="2281"/>
      <c r="BJ727" s="2281"/>
      <c r="BK727" s="2281"/>
      <c r="BL727" s="2281"/>
    </row>
    <row r="728" spans="8:64" ht="16.899999999999999" customHeight="1" x14ac:dyDescent="0.2">
      <c r="H728" s="2280" t="s">
        <v>1990</v>
      </c>
      <c r="I728" s="2280"/>
      <c r="J728" s="2280"/>
      <c r="K728" s="2280"/>
      <c r="L728" s="2280"/>
      <c r="M728" s="2280"/>
      <c r="N728" s="2280"/>
      <c r="O728" s="2280"/>
      <c r="P728" s="2280"/>
      <c r="Q728" s="2280"/>
      <c r="R728" s="2280"/>
      <c r="S728" s="2280"/>
      <c r="T728" s="2280"/>
      <c r="U728" s="2280"/>
      <c r="V728" s="2280"/>
      <c r="W728" s="2280"/>
      <c r="X728" s="2280"/>
      <c r="Y728" s="2280"/>
      <c r="Z728" s="2280"/>
      <c r="AA728" s="2280"/>
      <c r="AB728" s="2280"/>
      <c r="AC728" s="2280"/>
      <c r="AD728" s="2280"/>
      <c r="AE728" s="2280"/>
      <c r="AF728" s="2280"/>
      <c r="AG728" s="2280"/>
      <c r="AH728" s="2280"/>
      <c r="AI728" s="2280"/>
      <c r="AJ728" s="2280"/>
      <c r="AK728" s="2280"/>
      <c r="AL728" s="2280"/>
      <c r="AM728" s="2280"/>
      <c r="AN728" s="2281">
        <v>0</v>
      </c>
      <c r="AO728" s="2281"/>
      <c r="AP728" s="2281"/>
      <c r="AQ728" s="2281"/>
      <c r="AR728" s="2281"/>
      <c r="AS728" s="2281"/>
      <c r="AT728" s="2281"/>
      <c r="AU728" s="2281"/>
      <c r="AV728" s="2281"/>
      <c r="AW728" s="2281"/>
      <c r="AX728" s="2281"/>
      <c r="AY728" s="2281"/>
      <c r="AZ728" s="2281"/>
      <c r="BA728" s="2281"/>
      <c r="BB728" s="2281"/>
      <c r="BC728" s="2281">
        <v>0</v>
      </c>
      <c r="BD728" s="2281"/>
      <c r="BE728" s="2281"/>
      <c r="BF728" s="2281"/>
      <c r="BG728" s="2281"/>
      <c r="BH728" s="2281"/>
      <c r="BI728" s="2281"/>
      <c r="BJ728" s="2281"/>
      <c r="BK728" s="2281"/>
      <c r="BL728" s="2281"/>
    </row>
    <row r="729" spans="8:64" ht="17.649999999999999" customHeight="1" x14ac:dyDescent="0.2">
      <c r="H729" s="2280" t="s">
        <v>1991</v>
      </c>
      <c r="I729" s="2280"/>
      <c r="J729" s="2280"/>
      <c r="K729" s="2280"/>
      <c r="L729" s="2280"/>
      <c r="M729" s="2280"/>
      <c r="N729" s="2280"/>
      <c r="O729" s="2280"/>
      <c r="P729" s="2280"/>
      <c r="Q729" s="2280"/>
      <c r="R729" s="2280"/>
      <c r="S729" s="2280"/>
      <c r="T729" s="2280"/>
      <c r="U729" s="2280"/>
      <c r="V729" s="2280"/>
      <c r="W729" s="2280"/>
      <c r="X729" s="2280"/>
      <c r="Y729" s="2280"/>
      <c r="Z729" s="2280"/>
      <c r="AA729" s="2280"/>
      <c r="AB729" s="2280"/>
      <c r="AC729" s="2280"/>
      <c r="AD729" s="2280"/>
      <c r="AE729" s="2280"/>
      <c r="AF729" s="2280"/>
      <c r="AG729" s="2280"/>
      <c r="AH729" s="2280"/>
      <c r="AI729" s="2280"/>
      <c r="AJ729" s="2280"/>
      <c r="AK729" s="2280"/>
      <c r="AL729" s="2280"/>
      <c r="AM729" s="2280"/>
      <c r="AN729" s="2281">
        <v>0</v>
      </c>
      <c r="AO729" s="2281"/>
      <c r="AP729" s="2281"/>
      <c r="AQ729" s="2281"/>
      <c r="AR729" s="2281"/>
      <c r="AS729" s="2281"/>
      <c r="AT729" s="2281"/>
      <c r="AU729" s="2281"/>
      <c r="AV729" s="2281"/>
      <c r="AW729" s="2281"/>
      <c r="AX729" s="2281"/>
      <c r="AY729" s="2281"/>
      <c r="AZ729" s="2281"/>
      <c r="BA729" s="2281"/>
      <c r="BB729" s="2281"/>
      <c r="BC729" s="2281">
        <v>0</v>
      </c>
      <c r="BD729" s="2281"/>
      <c r="BE729" s="2281"/>
      <c r="BF729" s="2281"/>
      <c r="BG729" s="2281"/>
      <c r="BH729" s="2281"/>
      <c r="BI729" s="2281"/>
      <c r="BJ729" s="2281"/>
      <c r="BK729" s="2281"/>
      <c r="BL729" s="2281"/>
    </row>
    <row r="730" spans="8:64" ht="16.899999999999999" customHeight="1" x14ac:dyDescent="0.2">
      <c r="H730" s="2280" t="s">
        <v>1992</v>
      </c>
      <c r="I730" s="2280"/>
      <c r="J730" s="2280"/>
      <c r="K730" s="2280"/>
      <c r="L730" s="2280"/>
      <c r="M730" s="2280"/>
      <c r="N730" s="2280"/>
      <c r="O730" s="2280"/>
      <c r="P730" s="2280"/>
      <c r="Q730" s="2280"/>
      <c r="R730" s="2280"/>
      <c r="S730" s="2280"/>
      <c r="T730" s="2280"/>
      <c r="U730" s="2280"/>
      <c r="V730" s="2280"/>
      <c r="W730" s="2280"/>
      <c r="X730" s="2280"/>
      <c r="Y730" s="2280"/>
      <c r="Z730" s="2280"/>
      <c r="AA730" s="2280"/>
      <c r="AB730" s="2280"/>
      <c r="AC730" s="2280"/>
      <c r="AD730" s="2280"/>
      <c r="AE730" s="2280"/>
      <c r="AF730" s="2280"/>
      <c r="AG730" s="2280"/>
      <c r="AH730" s="2280"/>
      <c r="AI730" s="2280"/>
      <c r="AJ730" s="2280"/>
      <c r="AK730" s="2280"/>
      <c r="AL730" s="2280"/>
      <c r="AM730" s="2280"/>
      <c r="AN730" s="2281">
        <v>0</v>
      </c>
      <c r="AO730" s="2281"/>
      <c r="AP730" s="2281"/>
      <c r="AQ730" s="2281"/>
      <c r="AR730" s="2281"/>
      <c r="AS730" s="2281"/>
      <c r="AT730" s="2281"/>
      <c r="AU730" s="2281"/>
      <c r="AV730" s="2281"/>
      <c r="AW730" s="2281"/>
      <c r="AX730" s="2281"/>
      <c r="AY730" s="2281"/>
      <c r="AZ730" s="2281"/>
      <c r="BA730" s="2281"/>
      <c r="BB730" s="2281"/>
      <c r="BC730" s="2281">
        <v>0</v>
      </c>
      <c r="BD730" s="2281"/>
      <c r="BE730" s="2281"/>
      <c r="BF730" s="2281"/>
      <c r="BG730" s="2281"/>
      <c r="BH730" s="2281"/>
      <c r="BI730" s="2281"/>
      <c r="BJ730" s="2281"/>
      <c r="BK730" s="2281"/>
      <c r="BL730" s="2281"/>
    </row>
    <row r="731" spans="8:64" ht="17.649999999999999" customHeight="1" x14ac:dyDescent="0.2">
      <c r="H731" s="2282" t="s">
        <v>1993</v>
      </c>
      <c r="I731" s="2282"/>
      <c r="J731" s="2282"/>
      <c r="K731" s="2282"/>
      <c r="L731" s="2282"/>
      <c r="M731" s="2282"/>
      <c r="N731" s="2282"/>
      <c r="O731" s="2282"/>
      <c r="P731" s="2282"/>
      <c r="Q731" s="2282"/>
      <c r="R731" s="2282"/>
      <c r="S731" s="2282"/>
      <c r="T731" s="2282"/>
      <c r="U731" s="2282"/>
      <c r="V731" s="2282"/>
      <c r="W731" s="2282"/>
      <c r="X731" s="2282"/>
      <c r="Y731" s="2282"/>
      <c r="Z731" s="2282"/>
      <c r="AA731" s="2282"/>
      <c r="AB731" s="2282"/>
      <c r="AC731" s="2282"/>
      <c r="AD731" s="2282"/>
      <c r="AE731" s="2282"/>
      <c r="AF731" s="2282"/>
      <c r="AG731" s="2282"/>
      <c r="AH731" s="2282"/>
      <c r="AI731" s="2282"/>
      <c r="AJ731" s="2282"/>
      <c r="AK731" s="2282"/>
      <c r="AL731" s="2282"/>
      <c r="AM731" s="2282"/>
      <c r="AN731" s="2283">
        <v>0</v>
      </c>
      <c r="AO731" s="2283"/>
      <c r="AP731" s="2283"/>
      <c r="AQ731" s="2283"/>
      <c r="AR731" s="2283"/>
      <c r="AS731" s="2283"/>
      <c r="AT731" s="2283"/>
      <c r="AU731" s="2283"/>
      <c r="AV731" s="2283"/>
      <c r="AW731" s="2283"/>
      <c r="AX731" s="2283"/>
      <c r="AY731" s="2283"/>
      <c r="AZ731" s="2283"/>
      <c r="BA731" s="2283"/>
      <c r="BB731" s="2283"/>
      <c r="BC731" s="2283">
        <v>0</v>
      </c>
      <c r="BD731" s="2283"/>
      <c r="BE731" s="2283"/>
      <c r="BF731" s="2283"/>
      <c r="BG731" s="2283"/>
      <c r="BH731" s="2283"/>
      <c r="BI731" s="2283"/>
      <c r="BJ731" s="2283"/>
      <c r="BK731" s="2283"/>
      <c r="BL731" s="2283"/>
    </row>
    <row r="732" spans="8:64" ht="17.649999999999999" customHeight="1" x14ac:dyDescent="0.2">
      <c r="H732" s="2289" t="s">
        <v>513</v>
      </c>
      <c r="I732" s="2289"/>
      <c r="J732" s="2289"/>
      <c r="K732" s="2289"/>
      <c r="L732" s="2289"/>
      <c r="M732" s="2289"/>
      <c r="N732" s="2289"/>
      <c r="O732" s="2289"/>
      <c r="P732" s="2289"/>
      <c r="Q732" s="2289"/>
      <c r="R732" s="2289"/>
      <c r="S732" s="2289"/>
      <c r="T732" s="2289"/>
      <c r="U732" s="2289"/>
      <c r="V732" s="2289"/>
      <c r="W732" s="2289"/>
      <c r="X732" s="2289"/>
      <c r="Y732" s="2289"/>
      <c r="Z732" s="2289"/>
      <c r="AA732" s="2289"/>
      <c r="AB732" s="2289"/>
      <c r="AC732" s="2289"/>
      <c r="AD732" s="2289"/>
      <c r="AE732" s="2289"/>
      <c r="AF732" s="2289"/>
      <c r="AG732" s="2289"/>
      <c r="AH732" s="2289"/>
      <c r="AI732" s="2289"/>
      <c r="AJ732" s="2289"/>
      <c r="AK732" s="2289"/>
      <c r="AL732" s="2289"/>
      <c r="AM732" s="2289"/>
      <c r="AN732" s="2287">
        <v>0</v>
      </c>
      <c r="AO732" s="2287"/>
      <c r="AP732" s="2287"/>
      <c r="AQ732" s="2287"/>
      <c r="AR732" s="2287"/>
      <c r="AS732" s="2287"/>
      <c r="AT732" s="2287"/>
      <c r="AU732" s="2287"/>
      <c r="AV732" s="2287"/>
      <c r="AW732" s="2287"/>
      <c r="AX732" s="2287"/>
      <c r="AY732" s="2287"/>
      <c r="AZ732" s="2287"/>
      <c r="BA732" s="2287"/>
      <c r="BB732" s="2287"/>
      <c r="BC732" s="2287">
        <v>0</v>
      </c>
      <c r="BD732" s="2287"/>
      <c r="BE732" s="2287"/>
      <c r="BF732" s="2287"/>
      <c r="BG732" s="2287"/>
      <c r="BH732" s="2287"/>
      <c r="BI732" s="2287"/>
      <c r="BJ732" s="2287"/>
      <c r="BK732" s="2287"/>
      <c r="BL732" s="2287"/>
    </row>
    <row r="733" spans="8:64" ht="8.85" customHeight="1" x14ac:dyDescent="0.2">
      <c r="H733" s="1326"/>
      <c r="I733" s="1326"/>
      <c r="J733" s="1326"/>
      <c r="K733" s="1326"/>
      <c r="L733" s="1326"/>
      <c r="M733" s="1326"/>
      <c r="N733" s="1326"/>
      <c r="O733" s="1326"/>
      <c r="P733" s="1326"/>
      <c r="Q733" s="1326"/>
      <c r="R733" s="1326"/>
      <c r="S733" s="1326"/>
      <c r="T733" s="1326"/>
      <c r="U733" s="1326"/>
      <c r="V733" s="1326"/>
      <c r="W733" s="1326"/>
      <c r="X733" s="1326"/>
      <c r="Y733" s="1326"/>
      <c r="Z733" s="1326"/>
      <c r="AA733" s="1326"/>
      <c r="AB733" s="1326"/>
      <c r="AC733" s="1326"/>
      <c r="AD733" s="1326"/>
      <c r="AE733" s="1326"/>
      <c r="AF733" s="1326"/>
      <c r="AG733" s="1326"/>
      <c r="AH733" s="1326"/>
      <c r="AI733" s="1326"/>
      <c r="AJ733" s="1326"/>
      <c r="AK733" s="1326"/>
      <c r="AL733" s="1326"/>
      <c r="AM733" s="1326"/>
      <c r="AN733" s="1326"/>
      <c r="AO733" s="1326"/>
      <c r="AP733" s="1326"/>
      <c r="AQ733" s="1326"/>
      <c r="AR733" s="1326"/>
      <c r="AS733" s="1326"/>
      <c r="AT733" s="1326"/>
      <c r="AU733" s="1326"/>
      <c r="AV733" s="1326"/>
      <c r="AW733" s="1326"/>
      <c r="AX733" s="1326"/>
      <c r="AY733" s="1326"/>
      <c r="AZ733" s="1326"/>
      <c r="BA733" s="1326"/>
      <c r="BB733" s="1326"/>
      <c r="BC733" s="1326"/>
      <c r="BD733" s="1326"/>
      <c r="BE733" s="1326"/>
      <c r="BF733" s="1326"/>
      <c r="BG733" s="1326"/>
      <c r="BH733" s="1326"/>
      <c r="BI733" s="1326"/>
      <c r="BJ733" s="1326"/>
      <c r="BK733" s="1326"/>
      <c r="BL733" s="1326"/>
    </row>
    <row r="734" spans="8:64" ht="16.899999999999999" customHeight="1" x14ac:dyDescent="0.2">
      <c r="H734" s="2288" t="s">
        <v>1994</v>
      </c>
      <c r="I734" s="2288"/>
      <c r="J734" s="2288"/>
      <c r="K734" s="2288"/>
      <c r="L734" s="2288"/>
      <c r="M734" s="2288"/>
      <c r="N734" s="2288"/>
      <c r="O734" s="2288"/>
      <c r="P734" s="2288"/>
      <c r="Q734" s="2288"/>
      <c r="R734" s="2288"/>
      <c r="S734" s="2288"/>
      <c r="T734" s="2288"/>
      <c r="U734" s="2288"/>
      <c r="V734" s="2288"/>
      <c r="W734" s="2288"/>
      <c r="X734" s="2288"/>
      <c r="Y734" s="2288"/>
      <c r="Z734" s="2288"/>
      <c r="AA734" s="2288"/>
      <c r="AB734" s="2288"/>
      <c r="AC734" s="2288"/>
      <c r="AD734" s="2288"/>
      <c r="AE734" s="2288"/>
      <c r="AF734" s="2288"/>
      <c r="AG734" s="2288"/>
      <c r="AH734" s="2288"/>
      <c r="AI734" s="2288"/>
      <c r="AJ734" s="2288"/>
      <c r="AK734" s="2288"/>
      <c r="AL734" s="2288"/>
      <c r="AM734" s="2288"/>
      <c r="AN734" s="2288"/>
      <c r="AO734" s="2288"/>
      <c r="AP734" s="2288"/>
      <c r="AQ734" s="2288"/>
      <c r="AR734" s="2288"/>
      <c r="AS734" s="2288"/>
      <c r="AT734" s="2288"/>
      <c r="AU734" s="2288"/>
      <c r="AV734" s="2288"/>
      <c r="AW734" s="2288"/>
      <c r="AX734" s="2288"/>
      <c r="AY734" s="2288"/>
      <c r="AZ734" s="2288"/>
      <c r="BA734" s="2288"/>
      <c r="BB734" s="2288"/>
      <c r="BC734" s="2288"/>
      <c r="BD734" s="2288"/>
      <c r="BE734" s="2288"/>
      <c r="BF734" s="2288"/>
      <c r="BG734" s="2288"/>
      <c r="BH734" s="2288"/>
      <c r="BI734" s="2288"/>
      <c r="BJ734" s="2288"/>
      <c r="BK734" s="2288"/>
      <c r="BL734" s="2288"/>
    </row>
    <row r="735" spans="8:64" ht="2.85" customHeight="1" x14ac:dyDescent="0.2">
      <c r="H735" s="1325"/>
      <c r="I735" s="1325"/>
      <c r="J735" s="1325"/>
      <c r="K735" s="1325"/>
      <c r="L735" s="1325"/>
      <c r="M735" s="1325"/>
      <c r="N735" s="1325"/>
      <c r="O735" s="1325"/>
      <c r="P735" s="1325"/>
      <c r="Q735" s="1325"/>
      <c r="R735" s="1325"/>
      <c r="S735" s="1325"/>
      <c r="T735" s="1325"/>
      <c r="U735" s="1325"/>
      <c r="V735" s="1325"/>
      <c r="W735" s="1325"/>
      <c r="X735" s="1325"/>
      <c r="Y735" s="1325"/>
      <c r="Z735" s="1325"/>
      <c r="AA735" s="1325"/>
      <c r="AB735" s="1325"/>
      <c r="AC735" s="1325"/>
      <c r="AD735" s="1325"/>
      <c r="AE735" s="1325"/>
      <c r="AF735" s="1325"/>
      <c r="AG735" s="1325"/>
      <c r="AH735" s="1325"/>
      <c r="AI735" s="1325"/>
      <c r="AJ735" s="1325"/>
      <c r="AK735" s="1325"/>
      <c r="AL735" s="1325"/>
      <c r="AM735" s="1325"/>
      <c r="AN735" s="1325"/>
      <c r="AO735" s="1325"/>
      <c r="AP735" s="1325"/>
      <c r="AQ735" s="1325"/>
      <c r="AR735" s="1325"/>
      <c r="AS735" s="1325"/>
      <c r="AT735" s="1325"/>
      <c r="AU735" s="1325"/>
      <c r="AV735" s="1325"/>
      <c r="AW735" s="1325"/>
      <c r="AX735" s="1325"/>
      <c r="AY735" s="1325"/>
      <c r="AZ735" s="1325"/>
      <c r="BA735" s="1325"/>
      <c r="BB735" s="1325"/>
      <c r="BC735" s="1325"/>
      <c r="BD735" s="1325"/>
      <c r="BE735" s="1325"/>
      <c r="BF735" s="1325"/>
      <c r="BG735" s="1325"/>
      <c r="BH735" s="1325"/>
      <c r="BI735" s="1325"/>
      <c r="BJ735" s="1325"/>
      <c r="BK735" s="1325"/>
      <c r="BL735" s="1325"/>
    </row>
    <row r="736" spans="8:64" ht="17.649999999999999" customHeight="1" x14ac:dyDescent="0.2">
      <c r="H736" s="2284" t="s">
        <v>48</v>
      </c>
      <c r="I736" s="2284"/>
      <c r="J736" s="2284"/>
      <c r="K736" s="2284"/>
      <c r="L736" s="2284"/>
      <c r="M736" s="2284"/>
      <c r="N736" s="2284"/>
      <c r="O736" s="2284"/>
      <c r="P736" s="2284"/>
      <c r="Q736" s="2284"/>
      <c r="R736" s="2284"/>
      <c r="S736" s="2284"/>
      <c r="T736" s="2284"/>
      <c r="U736" s="2284"/>
      <c r="V736" s="2284"/>
      <c r="W736" s="2284"/>
      <c r="X736" s="2284"/>
      <c r="Y736" s="2284"/>
      <c r="Z736" s="2284"/>
      <c r="AA736" s="2284"/>
      <c r="AB736" s="2284"/>
      <c r="AC736" s="2284"/>
      <c r="AD736" s="2284"/>
      <c r="AE736" s="2284"/>
      <c r="AF736" s="2284"/>
      <c r="AG736" s="2284"/>
      <c r="AH736" s="2284"/>
      <c r="AI736" s="2284"/>
      <c r="AJ736" s="2284"/>
      <c r="AK736" s="2284"/>
      <c r="AL736" s="2284"/>
      <c r="AM736" s="2284"/>
      <c r="AN736" s="2284" t="s">
        <v>41</v>
      </c>
      <c r="AO736" s="2284"/>
      <c r="AP736" s="2284"/>
      <c r="AQ736" s="2284"/>
      <c r="AR736" s="2284"/>
      <c r="AS736" s="2284"/>
      <c r="AT736" s="2284"/>
      <c r="AU736" s="2284"/>
      <c r="AV736" s="2284"/>
      <c r="AW736" s="2284"/>
      <c r="AX736" s="2284"/>
      <c r="AY736" s="2284"/>
      <c r="AZ736" s="2284"/>
      <c r="BA736" s="2284"/>
      <c r="BB736" s="2284"/>
      <c r="BC736" s="2284" t="s">
        <v>42</v>
      </c>
      <c r="BD736" s="2284"/>
      <c r="BE736" s="2284"/>
      <c r="BF736" s="2284"/>
      <c r="BG736" s="2284"/>
      <c r="BH736" s="2284"/>
      <c r="BI736" s="2284"/>
      <c r="BJ736" s="2284"/>
      <c r="BK736" s="2284"/>
      <c r="BL736" s="2284"/>
    </row>
    <row r="737" spans="8:64" ht="16.899999999999999" customHeight="1" x14ac:dyDescent="0.2">
      <c r="H737" s="2280" t="s">
        <v>1995</v>
      </c>
      <c r="I737" s="2280"/>
      <c r="J737" s="2280"/>
      <c r="K737" s="2280"/>
      <c r="L737" s="2280"/>
      <c r="M737" s="2280"/>
      <c r="N737" s="2280"/>
      <c r="O737" s="2280"/>
      <c r="P737" s="2280"/>
      <c r="Q737" s="2280"/>
      <c r="R737" s="2280"/>
      <c r="S737" s="2280"/>
      <c r="T737" s="2280"/>
      <c r="U737" s="2280"/>
      <c r="V737" s="2280"/>
      <c r="W737" s="2280"/>
      <c r="X737" s="2280"/>
      <c r="Y737" s="2280"/>
      <c r="Z737" s="2280"/>
      <c r="AA737" s="2280"/>
      <c r="AB737" s="2280"/>
      <c r="AC737" s="2280"/>
      <c r="AD737" s="2280"/>
      <c r="AE737" s="2280"/>
      <c r="AF737" s="2280"/>
      <c r="AG737" s="2280"/>
      <c r="AH737" s="2280"/>
      <c r="AI737" s="2280"/>
      <c r="AJ737" s="2280"/>
      <c r="AK737" s="2280"/>
      <c r="AL737" s="2280"/>
      <c r="AM737" s="2280"/>
      <c r="AN737" s="2281">
        <v>0</v>
      </c>
      <c r="AO737" s="2281"/>
      <c r="AP737" s="2281"/>
      <c r="AQ737" s="2281"/>
      <c r="AR737" s="2281"/>
      <c r="AS737" s="2281"/>
      <c r="AT737" s="2281"/>
      <c r="AU737" s="2281"/>
      <c r="AV737" s="2281"/>
      <c r="AW737" s="2281"/>
      <c r="AX737" s="2281"/>
      <c r="AY737" s="2281"/>
      <c r="AZ737" s="2281"/>
      <c r="BA737" s="2281"/>
      <c r="BB737" s="2281"/>
      <c r="BC737" s="2281">
        <v>0</v>
      </c>
      <c r="BD737" s="2281"/>
      <c r="BE737" s="2281"/>
      <c r="BF737" s="2281"/>
      <c r="BG737" s="2281"/>
      <c r="BH737" s="2281"/>
      <c r="BI737" s="2281"/>
      <c r="BJ737" s="2281"/>
      <c r="BK737" s="2281"/>
      <c r="BL737" s="2281"/>
    </row>
    <row r="738" spans="8:64" ht="17.649999999999999" customHeight="1" x14ac:dyDescent="0.2">
      <c r="H738" s="2280" t="s">
        <v>1996</v>
      </c>
      <c r="I738" s="2280"/>
      <c r="J738" s="2280"/>
      <c r="K738" s="2280"/>
      <c r="L738" s="2280"/>
      <c r="M738" s="2280"/>
      <c r="N738" s="2280"/>
      <c r="O738" s="2280"/>
      <c r="P738" s="2280"/>
      <c r="Q738" s="2280"/>
      <c r="R738" s="2280"/>
      <c r="S738" s="2280"/>
      <c r="T738" s="2280"/>
      <c r="U738" s="2280"/>
      <c r="V738" s="2280"/>
      <c r="W738" s="2280"/>
      <c r="X738" s="2280"/>
      <c r="Y738" s="2280"/>
      <c r="Z738" s="2280"/>
      <c r="AA738" s="2280"/>
      <c r="AB738" s="2280"/>
      <c r="AC738" s="2280"/>
      <c r="AD738" s="2280"/>
      <c r="AE738" s="2280"/>
      <c r="AF738" s="2280"/>
      <c r="AG738" s="2280"/>
      <c r="AH738" s="2280"/>
      <c r="AI738" s="2280"/>
      <c r="AJ738" s="2280"/>
      <c r="AK738" s="2280"/>
      <c r="AL738" s="2280"/>
      <c r="AM738" s="2280"/>
      <c r="AN738" s="2281">
        <v>0</v>
      </c>
      <c r="AO738" s="2281"/>
      <c r="AP738" s="2281"/>
      <c r="AQ738" s="2281"/>
      <c r="AR738" s="2281"/>
      <c r="AS738" s="2281"/>
      <c r="AT738" s="2281"/>
      <c r="AU738" s="2281"/>
      <c r="AV738" s="2281"/>
      <c r="AW738" s="2281"/>
      <c r="AX738" s="2281"/>
      <c r="AY738" s="2281"/>
      <c r="AZ738" s="2281"/>
      <c r="BA738" s="2281"/>
      <c r="BB738" s="2281"/>
      <c r="BC738" s="2281">
        <v>0</v>
      </c>
      <c r="BD738" s="2281"/>
      <c r="BE738" s="2281"/>
      <c r="BF738" s="2281"/>
      <c r="BG738" s="2281"/>
      <c r="BH738" s="2281"/>
      <c r="BI738" s="2281"/>
      <c r="BJ738" s="2281"/>
      <c r="BK738" s="2281"/>
      <c r="BL738" s="2281"/>
    </row>
    <row r="739" spans="8:64" ht="17.649999999999999" customHeight="1" x14ac:dyDescent="0.2">
      <c r="H739" s="2280" t="s">
        <v>1997</v>
      </c>
      <c r="I739" s="2280"/>
      <c r="J739" s="2280"/>
      <c r="K739" s="2280"/>
      <c r="L739" s="2280"/>
      <c r="M739" s="2280"/>
      <c r="N739" s="2280"/>
      <c r="O739" s="2280"/>
      <c r="P739" s="2280"/>
      <c r="Q739" s="2280"/>
      <c r="R739" s="2280"/>
      <c r="S739" s="2280"/>
      <c r="T739" s="2280"/>
      <c r="U739" s="2280"/>
      <c r="V739" s="2280"/>
      <c r="W739" s="2280"/>
      <c r="X739" s="2280"/>
      <c r="Y739" s="2280"/>
      <c r="Z739" s="2280"/>
      <c r="AA739" s="2280"/>
      <c r="AB739" s="2280"/>
      <c r="AC739" s="2280"/>
      <c r="AD739" s="2280"/>
      <c r="AE739" s="2280"/>
      <c r="AF739" s="2280"/>
      <c r="AG739" s="2280"/>
      <c r="AH739" s="2280"/>
      <c r="AI739" s="2280"/>
      <c r="AJ739" s="2280"/>
      <c r="AK739" s="2280"/>
      <c r="AL739" s="2280"/>
      <c r="AM739" s="2280"/>
      <c r="AN739" s="2281">
        <v>0</v>
      </c>
      <c r="AO739" s="2281"/>
      <c r="AP739" s="2281"/>
      <c r="AQ739" s="2281"/>
      <c r="AR739" s="2281"/>
      <c r="AS739" s="2281"/>
      <c r="AT739" s="2281"/>
      <c r="AU739" s="2281"/>
      <c r="AV739" s="2281"/>
      <c r="AW739" s="2281"/>
      <c r="AX739" s="2281"/>
      <c r="AY739" s="2281"/>
      <c r="AZ739" s="2281"/>
      <c r="BA739" s="2281"/>
      <c r="BB739" s="2281"/>
      <c r="BC739" s="2281">
        <v>0</v>
      </c>
      <c r="BD739" s="2281"/>
      <c r="BE739" s="2281"/>
      <c r="BF739" s="2281"/>
      <c r="BG739" s="2281"/>
      <c r="BH739" s="2281"/>
      <c r="BI739" s="2281"/>
      <c r="BJ739" s="2281"/>
      <c r="BK739" s="2281"/>
      <c r="BL739" s="2281"/>
    </row>
    <row r="740" spans="8:64" ht="16.899999999999999" customHeight="1" x14ac:dyDescent="0.2">
      <c r="H740" s="2282" t="s">
        <v>1993</v>
      </c>
      <c r="I740" s="2282"/>
      <c r="J740" s="2282"/>
      <c r="K740" s="2282"/>
      <c r="L740" s="2282"/>
      <c r="M740" s="2282"/>
      <c r="N740" s="2282"/>
      <c r="O740" s="2282"/>
      <c r="P740" s="2282"/>
      <c r="Q740" s="2282"/>
      <c r="R740" s="2282"/>
      <c r="S740" s="2282"/>
      <c r="T740" s="2282"/>
      <c r="U740" s="2282"/>
      <c r="V740" s="2282"/>
      <c r="W740" s="2282"/>
      <c r="X740" s="2282"/>
      <c r="Y740" s="2282"/>
      <c r="Z740" s="2282"/>
      <c r="AA740" s="2282"/>
      <c r="AB740" s="2282"/>
      <c r="AC740" s="2282"/>
      <c r="AD740" s="2282"/>
      <c r="AE740" s="2282"/>
      <c r="AF740" s="2282"/>
      <c r="AG740" s="2282"/>
      <c r="AH740" s="2282"/>
      <c r="AI740" s="2282"/>
      <c r="AJ740" s="2282"/>
      <c r="AK740" s="2282"/>
      <c r="AL740" s="2282"/>
      <c r="AM740" s="2282"/>
      <c r="AN740" s="2283">
        <v>0</v>
      </c>
      <c r="AO740" s="2283"/>
      <c r="AP740" s="2283"/>
      <c r="AQ740" s="2283"/>
      <c r="AR740" s="2283"/>
      <c r="AS740" s="2283"/>
      <c r="AT740" s="2283"/>
      <c r="AU740" s="2283"/>
      <c r="AV740" s="2283"/>
      <c r="AW740" s="2283"/>
      <c r="AX740" s="2283"/>
      <c r="AY740" s="2283"/>
      <c r="AZ740" s="2283"/>
      <c r="BA740" s="2283"/>
      <c r="BB740" s="2283"/>
      <c r="BC740" s="2283">
        <v>0</v>
      </c>
      <c r="BD740" s="2283"/>
      <c r="BE740" s="2283"/>
      <c r="BF740" s="2283"/>
      <c r="BG740" s="2283"/>
      <c r="BH740" s="2283"/>
      <c r="BI740" s="2283"/>
      <c r="BJ740" s="2283"/>
      <c r="BK740" s="2283"/>
      <c r="BL740" s="2283"/>
    </row>
    <row r="741" spans="8:64" ht="17.649999999999999" customHeight="1" x14ac:dyDescent="0.2">
      <c r="H741" s="2289" t="s">
        <v>513</v>
      </c>
      <c r="I741" s="2289"/>
      <c r="J741" s="2289"/>
      <c r="K741" s="2289"/>
      <c r="L741" s="2289"/>
      <c r="M741" s="2289"/>
      <c r="N741" s="2289"/>
      <c r="O741" s="2289"/>
      <c r="P741" s="2289"/>
      <c r="Q741" s="2289"/>
      <c r="R741" s="2289"/>
      <c r="S741" s="2289"/>
      <c r="T741" s="2289"/>
      <c r="U741" s="2289"/>
      <c r="V741" s="2289"/>
      <c r="W741" s="2289"/>
      <c r="X741" s="2289"/>
      <c r="Y741" s="2289"/>
      <c r="Z741" s="2289"/>
      <c r="AA741" s="2289"/>
      <c r="AB741" s="2289"/>
      <c r="AC741" s="2289"/>
      <c r="AD741" s="2289"/>
      <c r="AE741" s="2289"/>
      <c r="AF741" s="2289"/>
      <c r="AG741" s="2289"/>
      <c r="AH741" s="2289"/>
      <c r="AI741" s="2289"/>
      <c r="AJ741" s="2289"/>
      <c r="AK741" s="2289"/>
      <c r="AL741" s="2289"/>
      <c r="AM741" s="2289"/>
      <c r="AN741" s="2287">
        <v>0</v>
      </c>
      <c r="AO741" s="2287"/>
      <c r="AP741" s="2287"/>
      <c r="AQ741" s="2287"/>
      <c r="AR741" s="2287"/>
      <c r="AS741" s="2287"/>
      <c r="AT741" s="2287"/>
      <c r="AU741" s="2287"/>
      <c r="AV741" s="2287"/>
      <c r="AW741" s="2287"/>
      <c r="AX741" s="2287"/>
      <c r="AY741" s="2287"/>
      <c r="AZ741" s="2287"/>
      <c r="BA741" s="2287"/>
      <c r="BB741" s="2287"/>
      <c r="BC741" s="2287">
        <v>0</v>
      </c>
      <c r="BD741" s="2287"/>
      <c r="BE741" s="2287"/>
      <c r="BF741" s="2287"/>
      <c r="BG741" s="2287"/>
      <c r="BH741" s="2287"/>
      <c r="BI741" s="2287"/>
      <c r="BJ741" s="2287"/>
      <c r="BK741" s="2287"/>
      <c r="BL741" s="2287"/>
    </row>
    <row r="742" spans="8:64" ht="8.85" customHeight="1" x14ac:dyDescent="0.2">
      <c r="H742" s="1326"/>
      <c r="I742" s="1326"/>
      <c r="J742" s="1326"/>
      <c r="K742" s="1326"/>
      <c r="L742" s="1326"/>
      <c r="M742" s="1326"/>
      <c r="N742" s="1326"/>
      <c r="O742" s="1326"/>
      <c r="P742" s="1326"/>
      <c r="Q742" s="1326"/>
      <c r="R742" s="1326"/>
      <c r="S742" s="1326"/>
      <c r="T742" s="1326"/>
      <c r="U742" s="1326"/>
      <c r="V742" s="1326"/>
      <c r="W742" s="1326"/>
      <c r="X742" s="1326"/>
      <c r="Y742" s="1326"/>
      <c r="Z742" s="1326"/>
      <c r="AA742" s="1326"/>
      <c r="AB742" s="1326"/>
      <c r="AC742" s="1326"/>
      <c r="AD742" s="1326"/>
      <c r="AE742" s="1326"/>
      <c r="AF742" s="1326"/>
      <c r="AG742" s="1326"/>
      <c r="AH742" s="1326"/>
      <c r="AI742" s="1326"/>
      <c r="AJ742" s="1326"/>
      <c r="AK742" s="1326"/>
      <c r="AL742" s="1326"/>
      <c r="AM742" s="1326"/>
      <c r="AN742" s="1326"/>
      <c r="AO742" s="1326"/>
      <c r="AP742" s="1326"/>
      <c r="AQ742" s="1326"/>
      <c r="AR742" s="1326"/>
      <c r="AS742" s="1326"/>
      <c r="AT742" s="1326"/>
      <c r="AU742" s="1326"/>
      <c r="AV742" s="1326"/>
      <c r="AW742" s="1326"/>
      <c r="AX742" s="1326"/>
      <c r="AY742" s="1326"/>
      <c r="AZ742" s="1326"/>
      <c r="BA742" s="1326"/>
      <c r="BB742" s="1326"/>
      <c r="BC742" s="1326"/>
      <c r="BD742" s="1326"/>
      <c r="BE742" s="1326"/>
      <c r="BF742" s="1326"/>
      <c r="BG742" s="1326"/>
      <c r="BH742" s="1326"/>
      <c r="BI742" s="1326"/>
      <c r="BJ742" s="1326"/>
      <c r="BK742" s="1326"/>
      <c r="BL742" s="1326"/>
    </row>
    <row r="743" spans="8:64" ht="16.899999999999999" customHeight="1" x14ac:dyDescent="0.2">
      <c r="H743" s="2288" t="s">
        <v>1998</v>
      </c>
      <c r="I743" s="2288"/>
      <c r="J743" s="2288"/>
      <c r="K743" s="2288"/>
      <c r="L743" s="2288"/>
      <c r="M743" s="2288"/>
      <c r="N743" s="2288"/>
      <c r="O743" s="2288"/>
      <c r="P743" s="2288"/>
      <c r="Q743" s="2288"/>
      <c r="R743" s="2288"/>
      <c r="S743" s="2288"/>
      <c r="T743" s="2288"/>
      <c r="U743" s="2288"/>
      <c r="V743" s="2288"/>
      <c r="W743" s="2288"/>
      <c r="X743" s="2288"/>
      <c r="Y743" s="2288"/>
      <c r="Z743" s="2288"/>
      <c r="AA743" s="2288"/>
      <c r="AB743" s="2288"/>
      <c r="AC743" s="2288"/>
      <c r="AD743" s="2288"/>
      <c r="AE743" s="2288"/>
      <c r="AF743" s="2288"/>
      <c r="AG743" s="2288"/>
      <c r="AH743" s="2288"/>
      <c r="AI743" s="2288"/>
      <c r="AJ743" s="2288"/>
      <c r="AK743" s="2288"/>
      <c r="AL743" s="2288"/>
      <c r="AM743" s="2288"/>
      <c r="AN743" s="2288"/>
      <c r="AO743" s="2288"/>
      <c r="AP743" s="2288"/>
      <c r="AQ743" s="2288"/>
      <c r="AR743" s="2288"/>
      <c r="AS743" s="2288"/>
      <c r="AT743" s="2288"/>
      <c r="AU743" s="2288"/>
      <c r="AV743" s="2288"/>
      <c r="AW743" s="2288"/>
      <c r="AX743" s="2288"/>
      <c r="AY743" s="2288"/>
      <c r="AZ743" s="2288"/>
      <c r="BA743" s="2288"/>
      <c r="BB743" s="2288"/>
      <c r="BC743" s="2288"/>
      <c r="BD743" s="2288"/>
      <c r="BE743" s="2288"/>
      <c r="BF743" s="2288"/>
      <c r="BG743" s="2288"/>
      <c r="BH743" s="2288"/>
      <c r="BI743" s="2288"/>
      <c r="BJ743" s="2288"/>
      <c r="BK743" s="2288"/>
      <c r="BL743" s="2288"/>
    </row>
    <row r="744" spans="8:64" ht="2.85" customHeight="1" x14ac:dyDescent="0.2">
      <c r="H744" s="1325"/>
      <c r="I744" s="1325"/>
      <c r="J744" s="1325"/>
      <c r="K744" s="1325"/>
      <c r="L744" s="1325"/>
      <c r="M744" s="1325"/>
      <c r="N744" s="1325"/>
      <c r="O744" s="1325"/>
      <c r="P744" s="1325"/>
      <c r="Q744" s="1325"/>
      <c r="R744" s="1325"/>
      <c r="S744" s="1325"/>
      <c r="T744" s="1325"/>
      <c r="U744" s="1325"/>
      <c r="V744" s="1325"/>
      <c r="W744" s="1325"/>
      <c r="X744" s="1325"/>
      <c r="Y744" s="1325"/>
      <c r="Z744" s="1325"/>
      <c r="AA744" s="1325"/>
      <c r="AB744" s="1325"/>
      <c r="AC744" s="1325"/>
      <c r="AD744" s="1325"/>
      <c r="AE744" s="1325"/>
      <c r="AF744" s="1325"/>
      <c r="AG744" s="1325"/>
      <c r="AH744" s="1325"/>
      <c r="AI744" s="1325"/>
      <c r="AJ744" s="1325"/>
      <c r="AK744" s="1325"/>
      <c r="AL744" s="1325"/>
      <c r="AM744" s="1325"/>
      <c r="AN744" s="1325"/>
      <c r="AO744" s="1325"/>
      <c r="AP744" s="1325"/>
      <c r="AQ744" s="1325"/>
      <c r="AR744" s="1325"/>
      <c r="AS744" s="1325"/>
      <c r="AT744" s="1325"/>
      <c r="AU744" s="1325"/>
      <c r="AV744" s="1325"/>
      <c r="AW744" s="1325"/>
      <c r="AX744" s="1325"/>
      <c r="AY744" s="1325"/>
      <c r="AZ744" s="1325"/>
      <c r="BA744" s="1325"/>
      <c r="BB744" s="1325"/>
      <c r="BC744" s="1325"/>
      <c r="BD744" s="1325"/>
      <c r="BE744" s="1325"/>
      <c r="BF744" s="1325"/>
      <c r="BG744" s="1325"/>
      <c r="BH744" s="1325"/>
      <c r="BI744" s="1325"/>
      <c r="BJ744" s="1325"/>
      <c r="BK744" s="1325"/>
      <c r="BL744" s="1325"/>
    </row>
    <row r="745" spans="8:64" ht="17.649999999999999" customHeight="1" x14ac:dyDescent="0.2">
      <c r="H745" s="2284" t="s">
        <v>48</v>
      </c>
      <c r="I745" s="2284"/>
      <c r="J745" s="2284"/>
      <c r="K745" s="2284"/>
      <c r="L745" s="2284"/>
      <c r="M745" s="2284"/>
      <c r="N745" s="2284"/>
      <c r="O745" s="2284"/>
      <c r="P745" s="2284"/>
      <c r="Q745" s="2284"/>
      <c r="R745" s="2284"/>
      <c r="S745" s="2284"/>
      <c r="T745" s="2284"/>
      <c r="U745" s="2284"/>
      <c r="V745" s="2284"/>
      <c r="W745" s="2284"/>
      <c r="X745" s="2284"/>
      <c r="Y745" s="2284"/>
      <c r="Z745" s="2284"/>
      <c r="AA745" s="2284"/>
      <c r="AB745" s="2284"/>
      <c r="AC745" s="2284"/>
      <c r="AD745" s="2284"/>
      <c r="AE745" s="2284"/>
      <c r="AF745" s="2284"/>
      <c r="AG745" s="2284"/>
      <c r="AH745" s="2284"/>
      <c r="AI745" s="2284"/>
      <c r="AJ745" s="2284"/>
      <c r="AK745" s="2284"/>
      <c r="AL745" s="2284"/>
      <c r="AM745" s="2284"/>
      <c r="AN745" s="2284" t="s">
        <v>41</v>
      </c>
      <c r="AO745" s="2284"/>
      <c r="AP745" s="2284"/>
      <c r="AQ745" s="2284"/>
      <c r="AR745" s="2284"/>
      <c r="AS745" s="2284"/>
      <c r="AT745" s="2284"/>
      <c r="AU745" s="2284"/>
      <c r="AV745" s="2284"/>
      <c r="AW745" s="2284"/>
      <c r="AX745" s="2284"/>
      <c r="AY745" s="2284"/>
      <c r="AZ745" s="2284"/>
      <c r="BA745" s="2284"/>
      <c r="BB745" s="2284"/>
      <c r="BC745" s="2284" t="s">
        <v>42</v>
      </c>
      <c r="BD745" s="2284"/>
      <c r="BE745" s="2284"/>
      <c r="BF745" s="2284"/>
      <c r="BG745" s="2284"/>
      <c r="BH745" s="2284"/>
      <c r="BI745" s="2284"/>
      <c r="BJ745" s="2284"/>
      <c r="BK745" s="2284"/>
      <c r="BL745" s="2284"/>
    </row>
    <row r="746" spans="8:64" ht="16.899999999999999" customHeight="1" x14ac:dyDescent="0.2">
      <c r="H746" s="2280" t="s">
        <v>515</v>
      </c>
      <c r="I746" s="2280"/>
      <c r="J746" s="2280"/>
      <c r="K746" s="2280"/>
      <c r="L746" s="2280"/>
      <c r="M746" s="2280"/>
      <c r="N746" s="2280"/>
      <c r="O746" s="2280"/>
      <c r="P746" s="2280"/>
      <c r="Q746" s="2280"/>
      <c r="R746" s="2280"/>
      <c r="S746" s="2280"/>
      <c r="T746" s="2280"/>
      <c r="U746" s="2280"/>
      <c r="V746" s="2280"/>
      <c r="W746" s="2280"/>
      <c r="X746" s="2280"/>
      <c r="Y746" s="2280"/>
      <c r="Z746" s="2280"/>
      <c r="AA746" s="2280"/>
      <c r="AB746" s="2280"/>
      <c r="AC746" s="2280"/>
      <c r="AD746" s="2280"/>
      <c r="AE746" s="2280"/>
      <c r="AF746" s="2280"/>
      <c r="AG746" s="2280"/>
      <c r="AH746" s="2280"/>
      <c r="AI746" s="2280"/>
      <c r="AJ746" s="2280"/>
      <c r="AK746" s="2280"/>
      <c r="AL746" s="2280"/>
      <c r="AM746" s="2280"/>
      <c r="AN746" s="2281">
        <v>0</v>
      </c>
      <c r="AO746" s="2281"/>
      <c r="AP746" s="2281"/>
      <c r="AQ746" s="2281"/>
      <c r="AR746" s="2281"/>
      <c r="AS746" s="2281"/>
      <c r="AT746" s="2281"/>
      <c r="AU746" s="2281"/>
      <c r="AV746" s="2281"/>
      <c r="AW746" s="2281"/>
      <c r="AX746" s="2281"/>
      <c r="AY746" s="2281"/>
      <c r="AZ746" s="2281"/>
      <c r="BA746" s="2281"/>
      <c r="BB746" s="2281"/>
      <c r="BC746" s="2281">
        <v>0</v>
      </c>
      <c r="BD746" s="2281"/>
      <c r="BE746" s="2281"/>
      <c r="BF746" s="2281"/>
      <c r="BG746" s="2281"/>
      <c r="BH746" s="2281"/>
      <c r="BI746" s="2281"/>
      <c r="BJ746" s="2281"/>
      <c r="BK746" s="2281"/>
      <c r="BL746" s="2281"/>
    </row>
    <row r="747" spans="8:64" ht="17.649999999999999" customHeight="1" x14ac:dyDescent="0.2">
      <c r="H747" s="2280" t="s">
        <v>1999</v>
      </c>
      <c r="I747" s="2280"/>
      <c r="J747" s="2280"/>
      <c r="K747" s="2280"/>
      <c r="L747" s="2280"/>
      <c r="M747" s="2280"/>
      <c r="N747" s="2280"/>
      <c r="O747" s="2280"/>
      <c r="P747" s="2280"/>
      <c r="Q747" s="2280"/>
      <c r="R747" s="2280"/>
      <c r="S747" s="2280"/>
      <c r="T747" s="2280"/>
      <c r="U747" s="2280"/>
      <c r="V747" s="2280"/>
      <c r="W747" s="2280"/>
      <c r="X747" s="2280"/>
      <c r="Y747" s="2280"/>
      <c r="Z747" s="2280"/>
      <c r="AA747" s="2280"/>
      <c r="AB747" s="2280"/>
      <c r="AC747" s="2280"/>
      <c r="AD747" s="2280"/>
      <c r="AE747" s="2280"/>
      <c r="AF747" s="2280"/>
      <c r="AG747" s="2280"/>
      <c r="AH747" s="2280"/>
      <c r="AI747" s="2280"/>
      <c r="AJ747" s="2280"/>
      <c r="AK747" s="2280"/>
      <c r="AL747" s="2280"/>
      <c r="AM747" s="2280"/>
      <c r="AN747" s="2281"/>
      <c r="AO747" s="2281"/>
      <c r="AP747" s="2281"/>
      <c r="AQ747" s="2281"/>
      <c r="AR747" s="2281"/>
      <c r="AS747" s="2281"/>
      <c r="AT747" s="2281"/>
      <c r="AU747" s="2281"/>
      <c r="AV747" s="2281"/>
      <c r="AW747" s="2281"/>
      <c r="AX747" s="2281"/>
      <c r="AY747" s="2281"/>
      <c r="AZ747" s="2281"/>
      <c r="BA747" s="2281"/>
      <c r="BB747" s="2281"/>
      <c r="BC747" s="2281"/>
      <c r="BD747" s="2281"/>
      <c r="BE747" s="2281"/>
      <c r="BF747" s="2281"/>
      <c r="BG747" s="2281"/>
      <c r="BH747" s="2281"/>
      <c r="BI747" s="2281"/>
      <c r="BJ747" s="2281"/>
      <c r="BK747" s="2281"/>
      <c r="BL747" s="2281"/>
    </row>
    <row r="748" spans="8:64" ht="17.649999999999999" customHeight="1" x14ac:dyDescent="0.2">
      <c r="H748" s="2280" t="s">
        <v>2000</v>
      </c>
      <c r="I748" s="2280"/>
      <c r="J748" s="2280"/>
      <c r="K748" s="2280"/>
      <c r="L748" s="2280"/>
      <c r="M748" s="2280"/>
      <c r="N748" s="2280"/>
      <c r="O748" s="2280"/>
      <c r="P748" s="2280"/>
      <c r="Q748" s="2280"/>
      <c r="R748" s="2280"/>
      <c r="S748" s="2280"/>
      <c r="T748" s="2280"/>
      <c r="U748" s="2280"/>
      <c r="V748" s="2280"/>
      <c r="W748" s="2280"/>
      <c r="X748" s="2280"/>
      <c r="Y748" s="2280"/>
      <c r="Z748" s="2280"/>
      <c r="AA748" s="2280"/>
      <c r="AB748" s="2280"/>
      <c r="AC748" s="2280"/>
      <c r="AD748" s="2280"/>
      <c r="AE748" s="2280"/>
      <c r="AF748" s="2280"/>
      <c r="AG748" s="2280"/>
      <c r="AH748" s="2280"/>
      <c r="AI748" s="2280"/>
      <c r="AJ748" s="2280"/>
      <c r="AK748" s="2280"/>
      <c r="AL748" s="2280"/>
      <c r="AM748" s="2280"/>
      <c r="AN748" s="2281">
        <v>0</v>
      </c>
      <c r="AO748" s="2281"/>
      <c r="AP748" s="2281"/>
      <c r="AQ748" s="2281"/>
      <c r="AR748" s="2281"/>
      <c r="AS748" s="2281"/>
      <c r="AT748" s="2281"/>
      <c r="AU748" s="2281"/>
      <c r="AV748" s="2281"/>
      <c r="AW748" s="2281"/>
      <c r="AX748" s="2281"/>
      <c r="AY748" s="2281"/>
      <c r="AZ748" s="2281"/>
      <c r="BA748" s="2281"/>
      <c r="BB748" s="2281"/>
      <c r="BC748" s="2281">
        <v>0</v>
      </c>
      <c r="BD748" s="2281"/>
      <c r="BE748" s="2281"/>
      <c r="BF748" s="2281"/>
      <c r="BG748" s="2281"/>
      <c r="BH748" s="2281"/>
      <c r="BI748" s="2281"/>
      <c r="BJ748" s="2281"/>
      <c r="BK748" s="2281"/>
      <c r="BL748" s="2281"/>
    </row>
    <row r="749" spans="8:64" ht="16.899999999999999" customHeight="1" x14ac:dyDescent="0.2">
      <c r="H749" s="2280" t="s">
        <v>514</v>
      </c>
      <c r="I749" s="2280"/>
      <c r="J749" s="2280"/>
      <c r="K749" s="2280"/>
      <c r="L749" s="2280"/>
      <c r="M749" s="2280"/>
      <c r="N749" s="2280"/>
      <c r="O749" s="2280"/>
      <c r="P749" s="2280"/>
      <c r="Q749" s="2280"/>
      <c r="R749" s="2280"/>
      <c r="S749" s="2280"/>
      <c r="T749" s="2280"/>
      <c r="U749" s="2280"/>
      <c r="V749" s="2280"/>
      <c r="W749" s="2280"/>
      <c r="X749" s="2280"/>
      <c r="Y749" s="2280"/>
      <c r="Z749" s="2280"/>
      <c r="AA749" s="2280"/>
      <c r="AB749" s="2280"/>
      <c r="AC749" s="2280"/>
      <c r="AD749" s="2280"/>
      <c r="AE749" s="2280"/>
      <c r="AF749" s="2280"/>
      <c r="AG749" s="2280"/>
      <c r="AH749" s="2280"/>
      <c r="AI749" s="2280"/>
      <c r="AJ749" s="2280"/>
      <c r="AK749" s="2280"/>
      <c r="AL749" s="2280"/>
      <c r="AM749" s="2280"/>
      <c r="AN749" s="2281">
        <v>0</v>
      </c>
      <c r="AO749" s="2281"/>
      <c r="AP749" s="2281"/>
      <c r="AQ749" s="2281"/>
      <c r="AR749" s="2281"/>
      <c r="AS749" s="2281"/>
      <c r="AT749" s="2281"/>
      <c r="AU749" s="2281"/>
      <c r="AV749" s="2281"/>
      <c r="AW749" s="2281"/>
      <c r="AX749" s="2281"/>
      <c r="AY749" s="2281"/>
      <c r="AZ749" s="2281"/>
      <c r="BA749" s="2281"/>
      <c r="BB749" s="2281"/>
      <c r="BC749" s="2281">
        <v>0</v>
      </c>
      <c r="BD749" s="2281"/>
      <c r="BE749" s="2281"/>
      <c r="BF749" s="2281"/>
      <c r="BG749" s="2281"/>
      <c r="BH749" s="2281"/>
      <c r="BI749" s="2281"/>
      <c r="BJ749" s="2281"/>
      <c r="BK749" s="2281"/>
      <c r="BL749" s="2281"/>
    </row>
    <row r="750" spans="8:64" ht="17.649999999999999" customHeight="1" x14ac:dyDescent="0.2">
      <c r="H750" s="2280" t="s">
        <v>2001</v>
      </c>
      <c r="I750" s="2280"/>
      <c r="J750" s="2280"/>
      <c r="K750" s="2280"/>
      <c r="L750" s="2280"/>
      <c r="M750" s="2280"/>
      <c r="N750" s="2280"/>
      <c r="O750" s="2280"/>
      <c r="P750" s="2280"/>
      <c r="Q750" s="2280"/>
      <c r="R750" s="2280"/>
      <c r="S750" s="2280"/>
      <c r="T750" s="2280"/>
      <c r="U750" s="2280"/>
      <c r="V750" s="2280"/>
      <c r="W750" s="2280"/>
      <c r="X750" s="2280"/>
      <c r="Y750" s="2280"/>
      <c r="Z750" s="2280"/>
      <c r="AA750" s="2280"/>
      <c r="AB750" s="2280"/>
      <c r="AC750" s="2280"/>
      <c r="AD750" s="2280"/>
      <c r="AE750" s="2280"/>
      <c r="AF750" s="2280"/>
      <c r="AG750" s="2280"/>
      <c r="AH750" s="2280"/>
      <c r="AI750" s="2280"/>
      <c r="AJ750" s="2280"/>
      <c r="AK750" s="2280"/>
      <c r="AL750" s="2280"/>
      <c r="AM750" s="2280"/>
      <c r="AN750" s="2281"/>
      <c r="AO750" s="2281"/>
      <c r="AP750" s="2281"/>
      <c r="AQ750" s="2281"/>
      <c r="AR750" s="2281"/>
      <c r="AS750" s="2281"/>
      <c r="AT750" s="2281"/>
      <c r="AU750" s="2281"/>
      <c r="AV750" s="2281"/>
      <c r="AW750" s="2281"/>
      <c r="AX750" s="2281"/>
      <c r="AY750" s="2281"/>
      <c r="AZ750" s="2281"/>
      <c r="BA750" s="2281"/>
      <c r="BB750" s="2281"/>
      <c r="BC750" s="2281"/>
      <c r="BD750" s="2281"/>
      <c r="BE750" s="2281"/>
      <c r="BF750" s="2281"/>
      <c r="BG750" s="2281"/>
      <c r="BH750" s="2281"/>
      <c r="BI750" s="2281"/>
      <c r="BJ750" s="2281"/>
      <c r="BK750" s="2281"/>
      <c r="BL750" s="2281"/>
    </row>
    <row r="751" spans="8:64" ht="17.649999999999999" customHeight="1" x14ac:dyDescent="0.2">
      <c r="H751" s="2280" t="s">
        <v>2002</v>
      </c>
      <c r="I751" s="2280"/>
      <c r="J751" s="2280"/>
      <c r="K751" s="2280"/>
      <c r="L751" s="2280"/>
      <c r="M751" s="2280"/>
      <c r="N751" s="2280"/>
      <c r="O751" s="2280"/>
      <c r="P751" s="2280"/>
      <c r="Q751" s="2280"/>
      <c r="R751" s="2280"/>
      <c r="S751" s="2280"/>
      <c r="T751" s="2280"/>
      <c r="U751" s="2280"/>
      <c r="V751" s="2280"/>
      <c r="W751" s="2280"/>
      <c r="X751" s="2280"/>
      <c r="Y751" s="2280"/>
      <c r="Z751" s="2280"/>
      <c r="AA751" s="2280"/>
      <c r="AB751" s="2280"/>
      <c r="AC751" s="2280"/>
      <c r="AD751" s="2280"/>
      <c r="AE751" s="2280"/>
      <c r="AF751" s="2280"/>
      <c r="AG751" s="2280"/>
      <c r="AH751" s="2280"/>
      <c r="AI751" s="2280"/>
      <c r="AJ751" s="2280"/>
      <c r="AK751" s="2280"/>
      <c r="AL751" s="2280"/>
      <c r="AM751" s="2280"/>
      <c r="AN751" s="2281">
        <v>0</v>
      </c>
      <c r="AO751" s="2281"/>
      <c r="AP751" s="2281"/>
      <c r="AQ751" s="2281"/>
      <c r="AR751" s="2281"/>
      <c r="AS751" s="2281"/>
      <c r="AT751" s="2281"/>
      <c r="AU751" s="2281"/>
      <c r="AV751" s="2281"/>
      <c r="AW751" s="2281"/>
      <c r="AX751" s="2281"/>
      <c r="AY751" s="2281"/>
      <c r="AZ751" s="2281"/>
      <c r="BA751" s="2281"/>
      <c r="BB751" s="2281"/>
      <c r="BC751" s="2281">
        <v>0</v>
      </c>
      <c r="BD751" s="2281"/>
      <c r="BE751" s="2281"/>
      <c r="BF751" s="2281"/>
      <c r="BG751" s="2281"/>
      <c r="BH751" s="2281"/>
      <c r="BI751" s="2281"/>
      <c r="BJ751" s="2281"/>
      <c r="BK751" s="2281"/>
      <c r="BL751" s="2281"/>
    </row>
    <row r="752" spans="8:64" ht="16.899999999999999" customHeight="1" x14ac:dyDescent="0.2">
      <c r="H752" s="2280" t="s">
        <v>2003</v>
      </c>
      <c r="I752" s="2280"/>
      <c r="J752" s="2280"/>
      <c r="K752" s="2280"/>
      <c r="L752" s="2280"/>
      <c r="M752" s="2280"/>
      <c r="N752" s="2280"/>
      <c r="O752" s="2280"/>
      <c r="P752" s="2280"/>
      <c r="Q752" s="2280"/>
      <c r="R752" s="2280"/>
      <c r="S752" s="2280"/>
      <c r="T752" s="2280"/>
      <c r="U752" s="2280"/>
      <c r="V752" s="2280"/>
      <c r="W752" s="2280"/>
      <c r="X752" s="2280"/>
      <c r="Y752" s="2280"/>
      <c r="Z752" s="2280"/>
      <c r="AA752" s="2280"/>
      <c r="AB752" s="2280"/>
      <c r="AC752" s="2280"/>
      <c r="AD752" s="2280"/>
      <c r="AE752" s="2280"/>
      <c r="AF752" s="2280"/>
      <c r="AG752" s="2280"/>
      <c r="AH752" s="2280"/>
      <c r="AI752" s="2280"/>
      <c r="AJ752" s="2280"/>
      <c r="AK752" s="2280"/>
      <c r="AL752" s="2280"/>
      <c r="AM752" s="2280"/>
      <c r="AN752" s="2281">
        <v>0</v>
      </c>
      <c r="AO752" s="2281"/>
      <c r="AP752" s="2281"/>
      <c r="AQ752" s="2281"/>
      <c r="AR752" s="2281"/>
      <c r="AS752" s="2281"/>
      <c r="AT752" s="2281"/>
      <c r="AU752" s="2281"/>
      <c r="AV752" s="2281"/>
      <c r="AW752" s="2281"/>
      <c r="AX752" s="2281"/>
      <c r="AY752" s="2281"/>
      <c r="AZ752" s="2281"/>
      <c r="BA752" s="2281"/>
      <c r="BB752" s="2281"/>
      <c r="BC752" s="2281">
        <v>0</v>
      </c>
      <c r="BD752" s="2281"/>
      <c r="BE752" s="2281"/>
      <c r="BF752" s="2281"/>
      <c r="BG752" s="2281"/>
      <c r="BH752" s="2281"/>
      <c r="BI752" s="2281"/>
      <c r="BJ752" s="2281"/>
      <c r="BK752" s="2281"/>
      <c r="BL752" s="2281"/>
    </row>
    <row r="753" spans="8:64" ht="17.649999999999999" customHeight="1" x14ac:dyDescent="0.2">
      <c r="H753" s="2280" t="s">
        <v>2004</v>
      </c>
      <c r="I753" s="2280"/>
      <c r="J753" s="2280"/>
      <c r="K753" s="2280"/>
      <c r="L753" s="2280"/>
      <c r="M753" s="2280"/>
      <c r="N753" s="2280"/>
      <c r="O753" s="2280"/>
      <c r="P753" s="2280"/>
      <c r="Q753" s="2280"/>
      <c r="R753" s="2280"/>
      <c r="S753" s="2280"/>
      <c r="T753" s="2280"/>
      <c r="U753" s="2280"/>
      <c r="V753" s="2280"/>
      <c r="W753" s="2280"/>
      <c r="X753" s="2280"/>
      <c r="Y753" s="2280"/>
      <c r="Z753" s="2280"/>
      <c r="AA753" s="2280"/>
      <c r="AB753" s="2280"/>
      <c r="AC753" s="2280"/>
      <c r="AD753" s="2280"/>
      <c r="AE753" s="2280"/>
      <c r="AF753" s="2280"/>
      <c r="AG753" s="2280"/>
      <c r="AH753" s="2280"/>
      <c r="AI753" s="2280"/>
      <c r="AJ753" s="2280"/>
      <c r="AK753" s="2280"/>
      <c r="AL753" s="2280"/>
      <c r="AM753" s="2280"/>
      <c r="AN753" s="2281">
        <v>0</v>
      </c>
      <c r="AO753" s="2281"/>
      <c r="AP753" s="2281"/>
      <c r="AQ753" s="2281"/>
      <c r="AR753" s="2281"/>
      <c r="AS753" s="2281"/>
      <c r="AT753" s="2281"/>
      <c r="AU753" s="2281"/>
      <c r="AV753" s="2281"/>
      <c r="AW753" s="2281"/>
      <c r="AX753" s="2281"/>
      <c r="AY753" s="2281"/>
      <c r="AZ753" s="2281"/>
      <c r="BA753" s="2281"/>
      <c r="BB753" s="2281"/>
      <c r="BC753" s="2281">
        <v>0</v>
      </c>
      <c r="BD753" s="2281"/>
      <c r="BE753" s="2281"/>
      <c r="BF753" s="2281"/>
      <c r="BG753" s="2281"/>
      <c r="BH753" s="2281"/>
      <c r="BI753" s="2281"/>
      <c r="BJ753" s="2281"/>
      <c r="BK753" s="2281"/>
      <c r="BL753" s="2281"/>
    </row>
    <row r="754" spans="8:64" ht="16.899999999999999" customHeight="1" x14ac:dyDescent="0.2">
      <c r="H754" s="2280" t="s">
        <v>2005</v>
      </c>
      <c r="I754" s="2280"/>
      <c r="J754" s="2280"/>
      <c r="K754" s="2280"/>
      <c r="L754" s="2280"/>
      <c r="M754" s="2280"/>
      <c r="N754" s="2280"/>
      <c r="O754" s="2280"/>
      <c r="P754" s="2280"/>
      <c r="Q754" s="2280"/>
      <c r="R754" s="2280"/>
      <c r="S754" s="2280"/>
      <c r="T754" s="2280"/>
      <c r="U754" s="2280"/>
      <c r="V754" s="2280"/>
      <c r="W754" s="2280"/>
      <c r="X754" s="2280"/>
      <c r="Y754" s="2280"/>
      <c r="Z754" s="2280"/>
      <c r="AA754" s="2280"/>
      <c r="AB754" s="2280"/>
      <c r="AC754" s="2280"/>
      <c r="AD754" s="2280"/>
      <c r="AE754" s="2280"/>
      <c r="AF754" s="2280"/>
      <c r="AG754" s="2280"/>
      <c r="AH754" s="2280"/>
      <c r="AI754" s="2280"/>
      <c r="AJ754" s="2280"/>
      <c r="AK754" s="2280"/>
      <c r="AL754" s="2280"/>
      <c r="AM754" s="2280"/>
      <c r="AN754" s="2281">
        <v>0</v>
      </c>
      <c r="AO754" s="2281"/>
      <c r="AP754" s="2281"/>
      <c r="AQ754" s="2281"/>
      <c r="AR754" s="2281"/>
      <c r="AS754" s="2281"/>
      <c r="AT754" s="2281"/>
      <c r="AU754" s="2281"/>
      <c r="AV754" s="2281"/>
      <c r="AW754" s="2281"/>
      <c r="AX754" s="2281"/>
      <c r="AY754" s="2281"/>
      <c r="AZ754" s="2281"/>
      <c r="BA754" s="2281"/>
      <c r="BB754" s="2281"/>
      <c r="BC754" s="2281">
        <v>0</v>
      </c>
      <c r="BD754" s="2281"/>
      <c r="BE754" s="2281"/>
      <c r="BF754" s="2281"/>
      <c r="BG754" s="2281"/>
      <c r="BH754" s="2281"/>
      <c r="BI754" s="2281"/>
      <c r="BJ754" s="2281"/>
      <c r="BK754" s="2281"/>
      <c r="BL754" s="2281"/>
    </row>
    <row r="755" spans="8:64" ht="17.649999999999999" customHeight="1" x14ac:dyDescent="0.2">
      <c r="H755" s="2282" t="s">
        <v>2006</v>
      </c>
      <c r="I755" s="2282"/>
      <c r="J755" s="2282"/>
      <c r="K755" s="2282"/>
      <c r="L755" s="2282"/>
      <c r="M755" s="2282"/>
      <c r="N755" s="2282"/>
      <c r="O755" s="2282"/>
      <c r="P755" s="2282"/>
      <c r="Q755" s="2282"/>
      <c r="R755" s="2282"/>
      <c r="S755" s="2282"/>
      <c r="T755" s="2282"/>
      <c r="U755" s="2282"/>
      <c r="V755" s="2282"/>
      <c r="W755" s="2282"/>
      <c r="X755" s="2282"/>
      <c r="Y755" s="2282"/>
      <c r="Z755" s="2282"/>
      <c r="AA755" s="2282"/>
      <c r="AB755" s="2282"/>
      <c r="AC755" s="2282"/>
      <c r="AD755" s="2282"/>
      <c r="AE755" s="2282"/>
      <c r="AF755" s="2282"/>
      <c r="AG755" s="2282"/>
      <c r="AH755" s="2282"/>
      <c r="AI755" s="2282"/>
      <c r="AJ755" s="2282"/>
      <c r="AK755" s="2282"/>
      <c r="AL755" s="2282"/>
      <c r="AM755" s="2282"/>
      <c r="AN755" s="2283">
        <v>0</v>
      </c>
      <c r="AO755" s="2283"/>
      <c r="AP755" s="2283"/>
      <c r="AQ755" s="2283"/>
      <c r="AR755" s="2283"/>
      <c r="AS755" s="2283"/>
      <c r="AT755" s="2283"/>
      <c r="AU755" s="2283"/>
      <c r="AV755" s="2283"/>
      <c r="AW755" s="2283"/>
      <c r="AX755" s="2283"/>
      <c r="AY755" s="2283"/>
      <c r="AZ755" s="2283"/>
      <c r="BA755" s="2283"/>
      <c r="BB755" s="2283"/>
      <c r="BC755" s="2283">
        <v>0</v>
      </c>
      <c r="BD755" s="2283"/>
      <c r="BE755" s="2283"/>
      <c r="BF755" s="2283"/>
      <c r="BG755" s="2283"/>
      <c r="BH755" s="2283"/>
      <c r="BI755" s="2283"/>
      <c r="BJ755" s="2283"/>
      <c r="BK755" s="2283"/>
      <c r="BL755" s="2283"/>
    </row>
    <row r="756" spans="8:64" ht="8.85" customHeight="1" x14ac:dyDescent="0.2">
      <c r="H756" s="1326"/>
      <c r="I756" s="1326"/>
      <c r="J756" s="1326"/>
      <c r="K756" s="1326"/>
      <c r="L756" s="1326"/>
      <c r="M756" s="1326"/>
      <c r="N756" s="1326"/>
      <c r="O756" s="1326"/>
      <c r="P756" s="1326"/>
      <c r="Q756" s="1326"/>
      <c r="R756" s="1326"/>
      <c r="S756" s="1326"/>
      <c r="T756" s="1326"/>
      <c r="U756" s="1326"/>
      <c r="V756" s="1326"/>
      <c r="W756" s="1326"/>
      <c r="X756" s="1326"/>
      <c r="Y756" s="1326"/>
      <c r="Z756" s="1326"/>
      <c r="AA756" s="1326"/>
      <c r="AB756" s="1326"/>
      <c r="AC756" s="1326"/>
      <c r="AD756" s="1326"/>
      <c r="AE756" s="1326"/>
      <c r="AF756" s="1326"/>
      <c r="AG756" s="1326"/>
      <c r="AH756" s="1326"/>
      <c r="AI756" s="1326"/>
      <c r="AJ756" s="1326"/>
      <c r="AK756" s="1326"/>
      <c r="AL756" s="1326"/>
      <c r="AM756" s="1326"/>
      <c r="AN756" s="1326"/>
      <c r="AO756" s="1326"/>
      <c r="AP756" s="1326"/>
      <c r="AQ756" s="1326"/>
      <c r="AR756" s="1326"/>
      <c r="AS756" s="1326"/>
      <c r="AT756" s="1326"/>
      <c r="AU756" s="1326"/>
      <c r="AV756" s="1326"/>
      <c r="AW756" s="1326"/>
      <c r="AX756" s="1326"/>
      <c r="AY756" s="1326"/>
      <c r="AZ756" s="1326"/>
      <c r="BA756" s="1326"/>
      <c r="BB756" s="1326"/>
      <c r="BC756" s="1326"/>
      <c r="BD756" s="1326"/>
      <c r="BE756" s="1326"/>
      <c r="BF756" s="1326"/>
      <c r="BG756" s="1326"/>
      <c r="BH756" s="1326"/>
      <c r="BI756" s="1326"/>
      <c r="BJ756" s="1326"/>
      <c r="BK756" s="1326"/>
      <c r="BL756" s="1326"/>
    </row>
    <row r="757" spans="8:64" ht="16.899999999999999" customHeight="1" x14ac:dyDescent="0.2">
      <c r="H757" s="2288" t="s">
        <v>2007</v>
      </c>
      <c r="I757" s="2288"/>
      <c r="J757" s="2288"/>
      <c r="K757" s="2288"/>
      <c r="L757" s="2288"/>
      <c r="M757" s="2288"/>
      <c r="N757" s="2288"/>
      <c r="O757" s="2288"/>
      <c r="P757" s="2288"/>
      <c r="Q757" s="2288"/>
      <c r="R757" s="2288"/>
      <c r="S757" s="2288"/>
      <c r="T757" s="2288"/>
      <c r="U757" s="2288"/>
      <c r="V757" s="2288"/>
      <c r="W757" s="2288"/>
      <c r="X757" s="2288"/>
      <c r="Y757" s="2288"/>
      <c r="Z757" s="2288"/>
      <c r="AA757" s="2288"/>
      <c r="AB757" s="2288"/>
      <c r="AC757" s="2288"/>
      <c r="AD757" s="2288"/>
      <c r="AE757" s="2288"/>
      <c r="AF757" s="2288"/>
      <c r="AG757" s="2288"/>
      <c r="AH757" s="2288"/>
      <c r="AI757" s="2288"/>
      <c r="AJ757" s="2288"/>
      <c r="AK757" s="2288"/>
      <c r="AL757" s="2288"/>
      <c r="AM757" s="2288"/>
      <c r="AN757" s="2288"/>
      <c r="AO757" s="2288"/>
      <c r="AP757" s="2288"/>
      <c r="AQ757" s="2288"/>
      <c r="AR757" s="2288"/>
      <c r="AS757" s="2288"/>
      <c r="AT757" s="2288"/>
      <c r="AU757" s="2288"/>
      <c r="AV757" s="2288"/>
      <c r="AW757" s="2288"/>
      <c r="AX757" s="2288"/>
      <c r="AY757" s="2288"/>
      <c r="AZ757" s="2288"/>
      <c r="BA757" s="2288"/>
      <c r="BB757" s="2288"/>
      <c r="BC757" s="2288"/>
      <c r="BD757" s="2288"/>
      <c r="BE757" s="2288"/>
      <c r="BF757" s="2288"/>
      <c r="BG757" s="2288"/>
      <c r="BH757" s="2288"/>
      <c r="BI757" s="2288"/>
      <c r="BJ757" s="2288"/>
      <c r="BK757" s="2288"/>
      <c r="BL757" s="2288"/>
    </row>
    <row r="758" spans="8:64" ht="2.85" customHeight="1" x14ac:dyDescent="0.2">
      <c r="H758" s="1325"/>
      <c r="I758" s="1325"/>
      <c r="J758" s="1325"/>
      <c r="K758" s="1325"/>
      <c r="L758" s="1325"/>
      <c r="M758" s="1325"/>
      <c r="N758" s="1325"/>
      <c r="O758" s="1325"/>
      <c r="P758" s="1325"/>
      <c r="Q758" s="1325"/>
      <c r="R758" s="1325"/>
      <c r="S758" s="1325"/>
      <c r="T758" s="1325"/>
      <c r="U758" s="1325"/>
      <c r="V758" s="1325"/>
      <c r="W758" s="1325"/>
      <c r="X758" s="1325"/>
      <c r="Y758" s="1325"/>
      <c r="Z758" s="1325"/>
      <c r="AA758" s="1325"/>
      <c r="AB758" s="1325"/>
      <c r="AC758" s="1325"/>
      <c r="AD758" s="1325"/>
      <c r="AE758" s="1325"/>
      <c r="AF758" s="1325"/>
      <c r="AG758" s="1325"/>
      <c r="AH758" s="1325"/>
      <c r="AI758" s="1325"/>
      <c r="AJ758" s="1325"/>
      <c r="AK758" s="1325"/>
      <c r="AL758" s="1325"/>
      <c r="AM758" s="1325"/>
      <c r="AN758" s="1325"/>
      <c r="AO758" s="1325"/>
      <c r="AP758" s="1325"/>
      <c r="AQ758" s="1325"/>
      <c r="AR758" s="1325"/>
      <c r="AS758" s="1325"/>
      <c r="AT758" s="1325"/>
      <c r="AU758" s="1325"/>
      <c r="AV758" s="1325"/>
      <c r="AW758" s="1325"/>
      <c r="AX758" s="1325"/>
      <c r="AY758" s="1325"/>
      <c r="AZ758" s="1325"/>
      <c r="BA758" s="1325"/>
      <c r="BB758" s="1325"/>
      <c r="BC758" s="1325"/>
      <c r="BD758" s="1325"/>
      <c r="BE758" s="1325"/>
      <c r="BF758" s="1325"/>
      <c r="BG758" s="1325"/>
      <c r="BH758" s="1325"/>
      <c r="BI758" s="1325"/>
      <c r="BJ758" s="1325"/>
      <c r="BK758" s="1325"/>
      <c r="BL758" s="1325"/>
    </row>
    <row r="759" spans="8:64" ht="17.649999999999999" customHeight="1" x14ac:dyDescent="0.2">
      <c r="H759" s="2284" t="s">
        <v>48</v>
      </c>
      <c r="I759" s="2284"/>
      <c r="J759" s="2284"/>
      <c r="K759" s="2284"/>
      <c r="L759" s="2284"/>
      <c r="M759" s="2284"/>
      <c r="N759" s="2284"/>
      <c r="O759" s="2284"/>
      <c r="P759" s="2284"/>
      <c r="Q759" s="2284"/>
      <c r="R759" s="2284"/>
      <c r="S759" s="2284"/>
      <c r="T759" s="2284"/>
      <c r="U759" s="2284"/>
      <c r="V759" s="2284"/>
      <c r="W759" s="2284"/>
      <c r="X759" s="2284"/>
      <c r="Y759" s="2284"/>
      <c r="Z759" s="2284"/>
      <c r="AA759" s="2284"/>
      <c r="AB759" s="2284"/>
      <c r="AC759" s="2284"/>
      <c r="AD759" s="2284"/>
      <c r="AE759" s="2284"/>
      <c r="AF759" s="2284"/>
      <c r="AG759" s="2284"/>
      <c r="AH759" s="2284"/>
      <c r="AI759" s="2284"/>
      <c r="AJ759" s="2284"/>
      <c r="AK759" s="2284"/>
      <c r="AL759" s="2284"/>
      <c r="AM759" s="2284"/>
      <c r="AN759" s="2284" t="s">
        <v>41</v>
      </c>
      <c r="AO759" s="2284"/>
      <c r="AP759" s="2284"/>
      <c r="AQ759" s="2284"/>
      <c r="AR759" s="2284"/>
      <c r="AS759" s="2284"/>
      <c r="AT759" s="2284"/>
      <c r="AU759" s="2284"/>
      <c r="AV759" s="2284"/>
      <c r="AW759" s="2284"/>
      <c r="AX759" s="2284"/>
      <c r="AY759" s="2284"/>
      <c r="AZ759" s="2284"/>
      <c r="BA759" s="2284"/>
      <c r="BB759" s="2284"/>
      <c r="BC759" s="2284" t="s">
        <v>42</v>
      </c>
      <c r="BD759" s="2284"/>
      <c r="BE759" s="2284"/>
      <c r="BF759" s="2284"/>
      <c r="BG759" s="2284"/>
      <c r="BH759" s="2284"/>
      <c r="BI759" s="2284"/>
      <c r="BJ759" s="2284"/>
      <c r="BK759" s="2284"/>
      <c r="BL759" s="2284"/>
    </row>
    <row r="760" spans="8:64" ht="17.649999999999999" customHeight="1" x14ac:dyDescent="0.2">
      <c r="H760" s="2280" t="s">
        <v>2008</v>
      </c>
      <c r="I760" s="2280"/>
      <c r="J760" s="2280"/>
      <c r="K760" s="2280"/>
      <c r="L760" s="2280"/>
      <c r="M760" s="2280"/>
      <c r="N760" s="2280"/>
      <c r="O760" s="2280"/>
      <c r="P760" s="2280"/>
      <c r="Q760" s="2280"/>
      <c r="R760" s="2280"/>
      <c r="S760" s="2280"/>
      <c r="T760" s="2280"/>
      <c r="U760" s="2280"/>
      <c r="V760" s="2280"/>
      <c r="W760" s="2280"/>
      <c r="X760" s="2280"/>
      <c r="Y760" s="2280"/>
      <c r="Z760" s="2280"/>
      <c r="AA760" s="2280"/>
      <c r="AB760" s="2280"/>
      <c r="AC760" s="2280"/>
      <c r="AD760" s="2280"/>
      <c r="AE760" s="2280"/>
      <c r="AF760" s="2280"/>
      <c r="AG760" s="2280"/>
      <c r="AH760" s="2280"/>
      <c r="AI760" s="2280"/>
      <c r="AJ760" s="2280"/>
      <c r="AK760" s="2280"/>
      <c r="AL760" s="2280"/>
      <c r="AM760" s="2280"/>
      <c r="AN760" s="2281">
        <v>0</v>
      </c>
      <c r="AO760" s="2281"/>
      <c r="AP760" s="2281"/>
      <c r="AQ760" s="2281"/>
      <c r="AR760" s="2281"/>
      <c r="AS760" s="2281"/>
      <c r="AT760" s="2281"/>
      <c r="AU760" s="2281"/>
      <c r="AV760" s="2281"/>
      <c r="AW760" s="2281"/>
      <c r="AX760" s="2281"/>
      <c r="AY760" s="2281"/>
      <c r="AZ760" s="2281"/>
      <c r="BA760" s="2281"/>
      <c r="BB760" s="2281"/>
      <c r="BC760" s="2281">
        <v>0</v>
      </c>
      <c r="BD760" s="2281"/>
      <c r="BE760" s="2281"/>
      <c r="BF760" s="2281"/>
      <c r="BG760" s="2281"/>
      <c r="BH760" s="2281"/>
      <c r="BI760" s="2281"/>
      <c r="BJ760" s="2281"/>
      <c r="BK760" s="2281"/>
      <c r="BL760" s="2281"/>
    </row>
    <row r="761" spans="8:64" ht="16.899999999999999" customHeight="1" x14ac:dyDescent="0.2">
      <c r="H761" s="2280" t="s">
        <v>2009</v>
      </c>
      <c r="I761" s="2280"/>
      <c r="J761" s="2280"/>
      <c r="K761" s="2280"/>
      <c r="L761" s="2280"/>
      <c r="M761" s="2280"/>
      <c r="N761" s="2280"/>
      <c r="O761" s="2280"/>
      <c r="P761" s="2280"/>
      <c r="Q761" s="2280"/>
      <c r="R761" s="2280"/>
      <c r="S761" s="2280"/>
      <c r="T761" s="2280"/>
      <c r="U761" s="2280"/>
      <c r="V761" s="2280"/>
      <c r="W761" s="2280"/>
      <c r="X761" s="2280"/>
      <c r="Y761" s="2280"/>
      <c r="Z761" s="2280"/>
      <c r="AA761" s="2280"/>
      <c r="AB761" s="2280"/>
      <c r="AC761" s="2280"/>
      <c r="AD761" s="2280"/>
      <c r="AE761" s="2280"/>
      <c r="AF761" s="2280"/>
      <c r="AG761" s="2280"/>
      <c r="AH761" s="2280"/>
      <c r="AI761" s="2280"/>
      <c r="AJ761" s="2280"/>
      <c r="AK761" s="2280"/>
      <c r="AL761" s="2280"/>
      <c r="AM761" s="2280"/>
      <c r="AN761" s="2281">
        <v>0</v>
      </c>
      <c r="AO761" s="2281"/>
      <c r="AP761" s="2281"/>
      <c r="AQ761" s="2281"/>
      <c r="AR761" s="2281"/>
      <c r="AS761" s="2281"/>
      <c r="AT761" s="2281"/>
      <c r="AU761" s="2281"/>
      <c r="AV761" s="2281"/>
      <c r="AW761" s="2281"/>
      <c r="AX761" s="2281"/>
      <c r="AY761" s="2281"/>
      <c r="AZ761" s="2281"/>
      <c r="BA761" s="2281"/>
      <c r="BB761" s="2281"/>
      <c r="BC761" s="2281">
        <v>0</v>
      </c>
      <c r="BD761" s="2281"/>
      <c r="BE761" s="2281"/>
      <c r="BF761" s="2281"/>
      <c r="BG761" s="2281"/>
      <c r="BH761" s="2281"/>
      <c r="BI761" s="2281"/>
      <c r="BJ761" s="2281"/>
      <c r="BK761" s="2281"/>
      <c r="BL761" s="2281"/>
    </row>
    <row r="762" spans="8:64" ht="17.649999999999999" customHeight="1" x14ac:dyDescent="0.2">
      <c r="H762" s="2280" t="s">
        <v>2010</v>
      </c>
      <c r="I762" s="2280"/>
      <c r="J762" s="2280"/>
      <c r="K762" s="2280"/>
      <c r="L762" s="2280"/>
      <c r="M762" s="2280"/>
      <c r="N762" s="2280"/>
      <c r="O762" s="2280"/>
      <c r="P762" s="2280"/>
      <c r="Q762" s="2280"/>
      <c r="R762" s="2280"/>
      <c r="S762" s="2280"/>
      <c r="T762" s="2280"/>
      <c r="U762" s="2280"/>
      <c r="V762" s="2280"/>
      <c r="W762" s="2280"/>
      <c r="X762" s="2280"/>
      <c r="Y762" s="2280"/>
      <c r="Z762" s="2280"/>
      <c r="AA762" s="2280"/>
      <c r="AB762" s="2280"/>
      <c r="AC762" s="2280"/>
      <c r="AD762" s="2280"/>
      <c r="AE762" s="2280"/>
      <c r="AF762" s="2280"/>
      <c r="AG762" s="2280"/>
      <c r="AH762" s="2280"/>
      <c r="AI762" s="2280"/>
      <c r="AJ762" s="2280"/>
      <c r="AK762" s="2280"/>
      <c r="AL762" s="2280"/>
      <c r="AM762" s="2280"/>
      <c r="AN762" s="2281">
        <v>0</v>
      </c>
      <c r="AO762" s="2281"/>
      <c r="AP762" s="2281"/>
      <c r="AQ762" s="2281"/>
      <c r="AR762" s="2281"/>
      <c r="AS762" s="2281"/>
      <c r="AT762" s="2281"/>
      <c r="AU762" s="2281"/>
      <c r="AV762" s="2281"/>
      <c r="AW762" s="2281"/>
      <c r="AX762" s="2281"/>
      <c r="AY762" s="2281"/>
      <c r="AZ762" s="2281"/>
      <c r="BA762" s="2281"/>
      <c r="BB762" s="2281"/>
      <c r="BC762" s="2281">
        <v>0</v>
      </c>
      <c r="BD762" s="2281"/>
      <c r="BE762" s="2281"/>
      <c r="BF762" s="2281"/>
      <c r="BG762" s="2281"/>
      <c r="BH762" s="2281"/>
      <c r="BI762" s="2281"/>
      <c r="BJ762" s="2281"/>
      <c r="BK762" s="2281"/>
      <c r="BL762" s="2281"/>
    </row>
    <row r="763" spans="8:64" ht="16.899999999999999" customHeight="1" x14ac:dyDescent="0.2">
      <c r="H763" s="2280" t="s">
        <v>2011</v>
      </c>
      <c r="I763" s="2280"/>
      <c r="J763" s="2280"/>
      <c r="K763" s="2280"/>
      <c r="L763" s="2280"/>
      <c r="M763" s="2280"/>
      <c r="N763" s="2280"/>
      <c r="O763" s="2280"/>
      <c r="P763" s="2280"/>
      <c r="Q763" s="2280"/>
      <c r="R763" s="2280"/>
      <c r="S763" s="2280"/>
      <c r="T763" s="2280"/>
      <c r="U763" s="2280"/>
      <c r="V763" s="2280"/>
      <c r="W763" s="2280"/>
      <c r="X763" s="2280"/>
      <c r="Y763" s="2280"/>
      <c r="Z763" s="2280"/>
      <c r="AA763" s="2280"/>
      <c r="AB763" s="2280"/>
      <c r="AC763" s="2280"/>
      <c r="AD763" s="2280"/>
      <c r="AE763" s="2280"/>
      <c r="AF763" s="2280"/>
      <c r="AG763" s="2280"/>
      <c r="AH763" s="2280"/>
      <c r="AI763" s="2280"/>
      <c r="AJ763" s="2280"/>
      <c r="AK763" s="2280"/>
      <c r="AL763" s="2280"/>
      <c r="AM763" s="2280"/>
      <c r="AN763" s="2281">
        <v>0</v>
      </c>
      <c r="AO763" s="2281"/>
      <c r="AP763" s="2281"/>
      <c r="AQ763" s="2281"/>
      <c r="AR763" s="2281"/>
      <c r="AS763" s="2281"/>
      <c r="AT763" s="2281"/>
      <c r="AU763" s="2281"/>
      <c r="AV763" s="2281"/>
      <c r="AW763" s="2281"/>
      <c r="AX763" s="2281"/>
      <c r="AY763" s="2281"/>
      <c r="AZ763" s="2281"/>
      <c r="BA763" s="2281"/>
      <c r="BB763" s="2281"/>
      <c r="BC763" s="2281">
        <v>0</v>
      </c>
      <c r="BD763" s="2281"/>
      <c r="BE763" s="2281"/>
      <c r="BF763" s="2281"/>
      <c r="BG763" s="2281"/>
      <c r="BH763" s="2281"/>
      <c r="BI763" s="2281"/>
      <c r="BJ763" s="2281"/>
      <c r="BK763" s="2281"/>
      <c r="BL763" s="2281"/>
    </row>
    <row r="764" spans="8:64" ht="17.649999999999999" customHeight="1" x14ac:dyDescent="0.2">
      <c r="H764" s="2282" t="s">
        <v>2012</v>
      </c>
      <c r="I764" s="2282"/>
      <c r="J764" s="2282"/>
      <c r="K764" s="2282"/>
      <c r="L764" s="2282"/>
      <c r="M764" s="2282"/>
      <c r="N764" s="2282"/>
      <c r="O764" s="2282"/>
      <c r="P764" s="2282"/>
      <c r="Q764" s="2282"/>
      <c r="R764" s="2282"/>
      <c r="S764" s="2282"/>
      <c r="T764" s="2282"/>
      <c r="U764" s="2282"/>
      <c r="V764" s="2282"/>
      <c r="W764" s="2282"/>
      <c r="X764" s="2282"/>
      <c r="Y764" s="2282"/>
      <c r="Z764" s="2282"/>
      <c r="AA764" s="2282"/>
      <c r="AB764" s="2282"/>
      <c r="AC764" s="2282"/>
      <c r="AD764" s="2282"/>
      <c r="AE764" s="2282"/>
      <c r="AF764" s="2282"/>
      <c r="AG764" s="2282"/>
      <c r="AH764" s="2282"/>
      <c r="AI764" s="2282"/>
      <c r="AJ764" s="2282"/>
      <c r="AK764" s="2282"/>
      <c r="AL764" s="2282"/>
      <c r="AM764" s="2282"/>
      <c r="AN764" s="2283">
        <v>0</v>
      </c>
      <c r="AO764" s="2283"/>
      <c r="AP764" s="2283"/>
      <c r="AQ764" s="2283"/>
      <c r="AR764" s="2283"/>
      <c r="AS764" s="2283"/>
      <c r="AT764" s="2283"/>
      <c r="AU764" s="2283"/>
      <c r="AV764" s="2283"/>
      <c r="AW764" s="2283"/>
      <c r="AX764" s="2283"/>
      <c r="AY764" s="2283"/>
      <c r="AZ764" s="2283"/>
      <c r="BA764" s="2283"/>
      <c r="BB764" s="2283"/>
      <c r="BC764" s="2283">
        <v>0</v>
      </c>
      <c r="BD764" s="2283"/>
      <c r="BE764" s="2283"/>
      <c r="BF764" s="2283"/>
      <c r="BG764" s="2283"/>
      <c r="BH764" s="2283"/>
      <c r="BI764" s="2283"/>
      <c r="BJ764" s="2283"/>
      <c r="BK764" s="2283"/>
      <c r="BL764" s="2283"/>
    </row>
    <row r="765" spans="8:64" ht="17.649999999999999" customHeight="1" x14ac:dyDescent="0.2">
      <c r="H765" s="2289" t="s">
        <v>513</v>
      </c>
      <c r="I765" s="2289"/>
      <c r="J765" s="2289"/>
      <c r="K765" s="2289"/>
      <c r="L765" s="2289"/>
      <c r="M765" s="2289"/>
      <c r="N765" s="2289"/>
      <c r="O765" s="2289"/>
      <c r="P765" s="2289"/>
      <c r="Q765" s="2289"/>
      <c r="R765" s="2289"/>
      <c r="S765" s="2289"/>
      <c r="T765" s="2289"/>
      <c r="U765" s="2289"/>
      <c r="V765" s="2289"/>
      <c r="W765" s="2289"/>
      <c r="X765" s="2289"/>
      <c r="Y765" s="2289"/>
      <c r="Z765" s="2289"/>
      <c r="AA765" s="2289"/>
      <c r="AB765" s="2289"/>
      <c r="AC765" s="2289"/>
      <c r="AD765" s="2289"/>
      <c r="AE765" s="2289"/>
      <c r="AF765" s="2289"/>
      <c r="AG765" s="2289"/>
      <c r="AH765" s="2289"/>
      <c r="AI765" s="2289"/>
      <c r="AJ765" s="2289"/>
      <c r="AK765" s="2289"/>
      <c r="AL765" s="2289"/>
      <c r="AM765" s="2289"/>
      <c r="AN765" s="2287">
        <v>0</v>
      </c>
      <c r="AO765" s="2287"/>
      <c r="AP765" s="2287"/>
      <c r="AQ765" s="2287"/>
      <c r="AR765" s="2287"/>
      <c r="AS765" s="2287"/>
      <c r="AT765" s="2287"/>
      <c r="AU765" s="2287"/>
      <c r="AV765" s="2287"/>
      <c r="AW765" s="2287"/>
      <c r="AX765" s="2287"/>
      <c r="AY765" s="2287"/>
      <c r="AZ765" s="2287"/>
      <c r="BA765" s="2287"/>
      <c r="BB765" s="2287"/>
      <c r="BC765" s="2287">
        <v>0</v>
      </c>
      <c r="BD765" s="2287"/>
      <c r="BE765" s="2287"/>
      <c r="BF765" s="2287"/>
      <c r="BG765" s="2287"/>
      <c r="BH765" s="2287"/>
      <c r="BI765" s="2287"/>
      <c r="BJ765" s="2287"/>
      <c r="BK765" s="2287"/>
      <c r="BL765" s="2287"/>
    </row>
    <row r="766" spans="8:64" ht="8.85" customHeight="1" x14ac:dyDescent="0.2"/>
    <row r="767" spans="8:64" ht="16.899999999999999" customHeight="1" x14ac:dyDescent="0.2">
      <c r="H767" s="2288" t="s">
        <v>2013</v>
      </c>
      <c r="I767" s="2288"/>
      <c r="J767" s="2288"/>
      <c r="K767" s="2288"/>
      <c r="L767" s="2288"/>
      <c r="M767" s="2288"/>
      <c r="N767" s="2288"/>
      <c r="O767" s="2288"/>
      <c r="P767" s="2288"/>
      <c r="Q767" s="2288"/>
      <c r="R767" s="2288"/>
      <c r="S767" s="2288"/>
      <c r="T767" s="2288"/>
      <c r="U767" s="2288"/>
      <c r="V767" s="2288"/>
      <c r="W767" s="2288"/>
      <c r="X767" s="2288"/>
      <c r="Y767" s="2288"/>
      <c r="Z767" s="2288"/>
      <c r="AA767" s="2288"/>
      <c r="AB767" s="2288"/>
      <c r="AC767" s="2288"/>
      <c r="AD767" s="2288"/>
      <c r="AE767" s="2288"/>
      <c r="AF767" s="2288"/>
      <c r="AG767" s="2288"/>
      <c r="AH767" s="2288"/>
      <c r="AI767" s="2288"/>
      <c r="AJ767" s="2288"/>
      <c r="AK767" s="2288"/>
      <c r="AL767" s="2288"/>
      <c r="AM767" s="2288"/>
      <c r="AN767" s="2288"/>
      <c r="AO767" s="2288"/>
      <c r="AP767" s="2288"/>
      <c r="AQ767" s="2288"/>
      <c r="AR767" s="2288"/>
      <c r="AS767" s="2288"/>
      <c r="AT767" s="2288"/>
      <c r="AU767" s="2288"/>
      <c r="AV767" s="2288"/>
      <c r="AW767" s="2288"/>
      <c r="AX767" s="2288"/>
      <c r="AY767" s="2288"/>
      <c r="AZ767" s="2288"/>
      <c r="BA767" s="2288"/>
      <c r="BB767" s="2288"/>
      <c r="BC767" s="2288"/>
      <c r="BD767" s="2288"/>
      <c r="BE767" s="2288"/>
      <c r="BF767" s="2288"/>
      <c r="BG767" s="2288"/>
      <c r="BH767" s="2288"/>
      <c r="BI767" s="2288"/>
      <c r="BJ767" s="2288"/>
      <c r="BK767" s="2288"/>
      <c r="BL767" s="2288"/>
    </row>
    <row r="768" spans="8:64" ht="2.85" customHeight="1" x14ac:dyDescent="0.2">
      <c r="H768" s="1325"/>
      <c r="I768" s="1325"/>
      <c r="J768" s="1325"/>
      <c r="K768" s="1325"/>
      <c r="L768" s="1325"/>
      <c r="M768" s="1325"/>
      <c r="N768" s="1325"/>
      <c r="O768" s="1325"/>
      <c r="P768" s="1325"/>
      <c r="Q768" s="1325"/>
      <c r="R768" s="1325"/>
      <c r="S768" s="1325"/>
      <c r="T768" s="1325"/>
      <c r="U768" s="1325"/>
      <c r="V768" s="1325"/>
      <c r="W768" s="1325"/>
      <c r="X768" s="1325"/>
      <c r="Y768" s="1325"/>
      <c r="Z768" s="1325"/>
      <c r="AA768" s="1325"/>
      <c r="AB768" s="1325"/>
      <c r="AC768" s="1325"/>
      <c r="AD768" s="1325"/>
      <c r="AE768" s="1325"/>
      <c r="AF768" s="1325"/>
      <c r="AG768" s="1325"/>
      <c r="AH768" s="1325"/>
      <c r="AI768" s="1325"/>
      <c r="AJ768" s="1325"/>
      <c r="AK768" s="1325"/>
      <c r="AL768" s="1325"/>
      <c r="AM768" s="1325"/>
      <c r="AN768" s="1325"/>
      <c r="AO768" s="1325"/>
      <c r="AP768" s="1325"/>
      <c r="AQ768" s="1325"/>
      <c r="AR768" s="1325"/>
      <c r="AS768" s="1325"/>
      <c r="AT768" s="1325"/>
      <c r="AU768" s="1325"/>
      <c r="AV768" s="1325"/>
      <c r="AW768" s="1325"/>
      <c r="AX768" s="1325"/>
      <c r="AY768" s="1325"/>
      <c r="AZ768" s="1325"/>
      <c r="BA768" s="1325"/>
      <c r="BB768" s="1325"/>
      <c r="BC768" s="1325"/>
      <c r="BD768" s="1325"/>
      <c r="BE768" s="1325"/>
      <c r="BF768" s="1325"/>
      <c r="BG768" s="1325"/>
      <c r="BH768" s="1325"/>
      <c r="BI768" s="1325"/>
      <c r="BJ768" s="1325"/>
      <c r="BK768" s="1325"/>
      <c r="BL768" s="1325"/>
    </row>
    <row r="769" spans="8:65" ht="17.649999999999999" customHeight="1" x14ac:dyDescent="0.2">
      <c r="H769" s="2284" t="s">
        <v>48</v>
      </c>
      <c r="I769" s="2284"/>
      <c r="J769" s="2284"/>
      <c r="K769" s="2284"/>
      <c r="L769" s="2284"/>
      <c r="M769" s="2284"/>
      <c r="N769" s="2284"/>
      <c r="O769" s="2284"/>
      <c r="P769" s="2284"/>
      <c r="Q769" s="2284"/>
      <c r="R769" s="2284"/>
      <c r="S769" s="2284"/>
      <c r="T769" s="2284"/>
      <c r="U769" s="2284"/>
      <c r="V769" s="2284"/>
      <c r="W769" s="2284"/>
      <c r="X769" s="2284"/>
      <c r="Y769" s="2284"/>
      <c r="Z769" s="2284"/>
      <c r="AA769" s="2284"/>
      <c r="AB769" s="2284"/>
      <c r="AC769" s="2284"/>
      <c r="AD769" s="2284"/>
      <c r="AE769" s="2284"/>
      <c r="AF769" s="2284"/>
      <c r="AG769" s="2284"/>
      <c r="AH769" s="2284"/>
      <c r="AI769" s="2284"/>
      <c r="AJ769" s="2284"/>
      <c r="AK769" s="2284"/>
      <c r="AL769" s="2284"/>
      <c r="AM769" s="2284"/>
      <c r="AN769" s="2284" t="s">
        <v>41</v>
      </c>
      <c r="AO769" s="2284"/>
      <c r="AP769" s="2284"/>
      <c r="AQ769" s="2284"/>
      <c r="AR769" s="2284"/>
      <c r="AS769" s="2284"/>
      <c r="AT769" s="2284"/>
      <c r="AU769" s="2284"/>
      <c r="AV769" s="2284"/>
      <c r="AW769" s="2284"/>
      <c r="AX769" s="2284"/>
      <c r="AY769" s="2284"/>
      <c r="AZ769" s="2284"/>
      <c r="BA769" s="2284"/>
      <c r="BB769" s="2284"/>
      <c r="BC769" s="2284" t="s">
        <v>42</v>
      </c>
      <c r="BD769" s="2284"/>
      <c r="BE769" s="2284"/>
      <c r="BF769" s="2284"/>
      <c r="BG769" s="2284"/>
      <c r="BH769" s="2284"/>
      <c r="BI769" s="2284"/>
      <c r="BJ769" s="2284"/>
      <c r="BK769" s="2284"/>
      <c r="BL769" s="2284"/>
    </row>
    <row r="770" spans="8:65" ht="26.25" customHeight="1" x14ac:dyDescent="0.2">
      <c r="H770" s="2280" t="s">
        <v>512</v>
      </c>
      <c r="I770" s="2280"/>
      <c r="J770" s="2280"/>
      <c r="K770" s="2280"/>
      <c r="L770" s="2280"/>
      <c r="M770" s="2280"/>
      <c r="N770" s="2280"/>
      <c r="O770" s="2280"/>
      <c r="P770" s="2280"/>
      <c r="Q770" s="2280"/>
      <c r="R770" s="2280"/>
      <c r="S770" s="2280"/>
      <c r="T770" s="2280"/>
      <c r="U770" s="2280"/>
      <c r="V770" s="2280"/>
      <c r="W770" s="2280"/>
      <c r="X770" s="2280"/>
      <c r="Y770" s="2280"/>
      <c r="Z770" s="2280"/>
      <c r="AA770" s="2280"/>
      <c r="AB770" s="2280"/>
      <c r="AC770" s="2280"/>
      <c r="AD770" s="2280"/>
      <c r="AE770" s="2280"/>
      <c r="AF770" s="2280"/>
      <c r="AG770" s="2280"/>
      <c r="AH770" s="2280"/>
      <c r="AI770" s="2280"/>
      <c r="AJ770" s="2280"/>
      <c r="AK770" s="2280"/>
      <c r="AL770" s="2280"/>
      <c r="AM770" s="2280"/>
      <c r="AN770" s="2283"/>
      <c r="AO770" s="2283"/>
      <c r="AP770" s="2283"/>
      <c r="AQ770" s="2283"/>
      <c r="AR770" s="2283"/>
      <c r="AS770" s="2283"/>
      <c r="AT770" s="2283"/>
      <c r="AU770" s="2283"/>
      <c r="AV770" s="2283"/>
      <c r="AW770" s="2283"/>
      <c r="AX770" s="2283"/>
      <c r="AY770" s="2283"/>
      <c r="AZ770" s="2283"/>
      <c r="BA770" s="2283"/>
      <c r="BB770" s="2283"/>
      <c r="BC770" s="2283"/>
      <c r="BD770" s="2283"/>
      <c r="BE770" s="2283"/>
      <c r="BF770" s="2283"/>
      <c r="BG770" s="2283"/>
      <c r="BH770" s="2283"/>
      <c r="BI770" s="2283"/>
      <c r="BJ770" s="2283"/>
      <c r="BK770" s="2283"/>
      <c r="BL770" s="2283"/>
      <c r="BM770" s="1336"/>
    </row>
    <row r="771" spans="8:65" ht="25.7" customHeight="1" x14ac:dyDescent="0.2">
      <c r="H771" s="2280" t="s">
        <v>2014</v>
      </c>
      <c r="I771" s="2280"/>
      <c r="J771" s="2280"/>
      <c r="K771" s="2280"/>
      <c r="L771" s="2280"/>
      <c r="M771" s="2280"/>
      <c r="N771" s="2280"/>
      <c r="O771" s="2280"/>
      <c r="P771" s="2280"/>
      <c r="Q771" s="2280"/>
      <c r="R771" s="2280"/>
      <c r="S771" s="2280"/>
      <c r="T771" s="2280"/>
      <c r="U771" s="2280"/>
      <c r="V771" s="2280"/>
      <c r="W771" s="2280"/>
      <c r="X771" s="2280"/>
      <c r="Y771" s="2280"/>
      <c r="Z771" s="2280"/>
      <c r="AA771" s="2280"/>
      <c r="AB771" s="2280"/>
      <c r="AC771" s="2280"/>
      <c r="AD771" s="2280"/>
      <c r="AE771" s="2280"/>
      <c r="AF771" s="2280"/>
      <c r="AG771" s="2280"/>
      <c r="AH771" s="2280"/>
      <c r="AI771" s="2280"/>
      <c r="AJ771" s="2280"/>
      <c r="AK771" s="2280"/>
      <c r="AL771" s="2280"/>
      <c r="AM771" s="2280"/>
      <c r="AN771" s="2281">
        <v>0</v>
      </c>
      <c r="AO771" s="2281"/>
      <c r="AP771" s="2281"/>
      <c r="AQ771" s="2281"/>
      <c r="AR771" s="2281"/>
      <c r="AS771" s="2281"/>
      <c r="AT771" s="2281"/>
      <c r="AU771" s="2281"/>
      <c r="AV771" s="2281"/>
      <c r="AW771" s="2281"/>
      <c r="AX771" s="2281"/>
      <c r="AY771" s="2281"/>
      <c r="AZ771" s="2281"/>
      <c r="BA771" s="2281"/>
      <c r="BB771" s="2281"/>
      <c r="BC771" s="2281">
        <v>0</v>
      </c>
      <c r="BD771" s="2281"/>
      <c r="BE771" s="2281"/>
      <c r="BF771" s="2281"/>
      <c r="BG771" s="2281"/>
      <c r="BH771" s="2281"/>
      <c r="BI771" s="2281"/>
      <c r="BJ771" s="2281"/>
      <c r="BK771" s="2281"/>
      <c r="BL771" s="2281"/>
    </row>
    <row r="772" spans="8:65" ht="16.899999999999999" customHeight="1" x14ac:dyDescent="0.2">
      <c r="H772" s="2282" t="s">
        <v>511</v>
      </c>
      <c r="I772" s="2282"/>
      <c r="J772" s="2282"/>
      <c r="K772" s="2282"/>
      <c r="L772" s="2282"/>
      <c r="M772" s="2282"/>
      <c r="N772" s="2282"/>
      <c r="O772" s="2282"/>
      <c r="P772" s="2282"/>
      <c r="Q772" s="2282"/>
      <c r="R772" s="2282"/>
      <c r="S772" s="2282"/>
      <c r="T772" s="2282"/>
      <c r="U772" s="2282"/>
      <c r="V772" s="2282"/>
      <c r="W772" s="2282"/>
      <c r="X772" s="2282"/>
      <c r="Y772" s="2282"/>
      <c r="Z772" s="2282"/>
      <c r="AA772" s="2282"/>
      <c r="AB772" s="2282"/>
      <c r="AC772" s="2282"/>
      <c r="AD772" s="2282"/>
      <c r="AE772" s="2282"/>
      <c r="AF772" s="2282"/>
      <c r="AG772" s="2282"/>
      <c r="AH772" s="2282"/>
      <c r="AI772" s="2282"/>
      <c r="AJ772" s="2282"/>
      <c r="AK772" s="2282"/>
      <c r="AL772" s="2282"/>
      <c r="AM772" s="2282"/>
      <c r="AN772" s="2283"/>
      <c r="AO772" s="2283"/>
      <c r="AP772" s="2283"/>
      <c r="AQ772" s="2283"/>
      <c r="AR772" s="2283"/>
      <c r="AS772" s="2283"/>
      <c r="AT772" s="2283"/>
      <c r="AU772" s="2283"/>
      <c r="AV772" s="2283"/>
      <c r="AW772" s="2283"/>
      <c r="AX772" s="2283"/>
      <c r="AY772" s="2283"/>
      <c r="AZ772" s="2283"/>
      <c r="BA772" s="2283"/>
      <c r="BB772" s="2283"/>
      <c r="BC772" s="2283"/>
      <c r="BD772" s="2283"/>
      <c r="BE772" s="2283"/>
      <c r="BF772" s="2283"/>
      <c r="BG772" s="2283"/>
      <c r="BH772" s="2283"/>
      <c r="BI772" s="2283"/>
      <c r="BJ772" s="2283"/>
      <c r="BK772" s="2283"/>
      <c r="BL772" s="2283"/>
    </row>
    <row r="773" spans="8:65" ht="8.85" customHeight="1" x14ac:dyDescent="0.2">
      <c r="H773" s="1326"/>
      <c r="I773" s="1326"/>
      <c r="J773" s="1326"/>
      <c r="K773" s="1326"/>
      <c r="L773" s="1326"/>
      <c r="M773" s="1326"/>
      <c r="N773" s="1326"/>
      <c r="O773" s="1326"/>
      <c r="P773" s="1326"/>
      <c r="Q773" s="1326"/>
      <c r="R773" s="1326"/>
      <c r="S773" s="1326"/>
      <c r="T773" s="1326"/>
      <c r="U773" s="1326"/>
      <c r="V773" s="1326"/>
      <c r="W773" s="1326"/>
      <c r="X773" s="1326"/>
      <c r="Y773" s="1326"/>
      <c r="Z773" s="1326"/>
      <c r="AA773" s="1326"/>
      <c r="AB773" s="1326"/>
      <c r="AC773" s="1326"/>
      <c r="AD773" s="1326"/>
      <c r="AE773" s="1326"/>
      <c r="AF773" s="1326"/>
      <c r="AG773" s="1326"/>
      <c r="AH773" s="1326"/>
      <c r="AI773" s="1326"/>
      <c r="AJ773" s="1326"/>
      <c r="AK773" s="1326"/>
      <c r="AL773" s="1326"/>
      <c r="AM773" s="1326"/>
      <c r="AN773" s="1326"/>
      <c r="AO773" s="1326"/>
      <c r="AP773" s="1326"/>
      <c r="AQ773" s="1326"/>
      <c r="AR773" s="1326"/>
      <c r="AS773" s="1326"/>
      <c r="AT773" s="1326"/>
      <c r="AU773" s="1326"/>
      <c r="AV773" s="1326"/>
      <c r="AW773" s="1326"/>
      <c r="AX773" s="1326"/>
      <c r="AY773" s="1326"/>
      <c r="AZ773" s="1326"/>
      <c r="BA773" s="1326"/>
      <c r="BB773" s="1326"/>
      <c r="BC773" s="1326"/>
      <c r="BD773" s="1326"/>
      <c r="BE773" s="1326"/>
      <c r="BF773" s="1326"/>
      <c r="BG773" s="1326"/>
      <c r="BH773" s="1326"/>
      <c r="BI773" s="1326"/>
      <c r="BJ773" s="1326"/>
      <c r="BK773" s="1326"/>
      <c r="BL773" s="1326"/>
    </row>
    <row r="774" spans="8:65" ht="17.649999999999999" customHeight="1" x14ac:dyDescent="0.2">
      <c r="H774" s="2288" t="s">
        <v>2015</v>
      </c>
      <c r="I774" s="2288"/>
      <c r="J774" s="2288"/>
      <c r="K774" s="2288"/>
      <c r="L774" s="2288"/>
      <c r="M774" s="2288"/>
      <c r="N774" s="2288"/>
      <c r="O774" s="2288"/>
      <c r="P774" s="2288"/>
      <c r="Q774" s="2288"/>
      <c r="R774" s="2288"/>
      <c r="S774" s="2288"/>
      <c r="T774" s="2288"/>
      <c r="U774" s="2288"/>
      <c r="V774" s="2288"/>
      <c r="W774" s="2288"/>
      <c r="X774" s="2288"/>
      <c r="Y774" s="2288"/>
      <c r="Z774" s="2288"/>
      <c r="AA774" s="2288"/>
      <c r="AB774" s="2288"/>
      <c r="AC774" s="2288"/>
      <c r="AD774" s="2288"/>
      <c r="AE774" s="2288"/>
      <c r="AF774" s="2288"/>
      <c r="AG774" s="2288"/>
      <c r="AH774" s="2288"/>
      <c r="AI774" s="2288"/>
      <c r="AJ774" s="2288"/>
      <c r="AK774" s="2288"/>
      <c r="AL774" s="2288"/>
      <c r="AM774" s="2288"/>
      <c r="AN774" s="2288"/>
      <c r="AO774" s="2288"/>
      <c r="AP774" s="2288"/>
      <c r="AQ774" s="2288"/>
      <c r="AR774" s="2288"/>
      <c r="AS774" s="2288"/>
      <c r="AT774" s="2288"/>
      <c r="AU774" s="2288"/>
      <c r="AV774" s="2288"/>
      <c r="AW774" s="2288"/>
      <c r="AX774" s="2288"/>
      <c r="AY774" s="2288"/>
      <c r="AZ774" s="2288"/>
      <c r="BA774" s="2288"/>
      <c r="BB774" s="2288"/>
      <c r="BC774" s="2288"/>
      <c r="BD774" s="2288"/>
      <c r="BE774" s="2288"/>
      <c r="BF774" s="2288"/>
      <c r="BG774" s="2288"/>
      <c r="BH774" s="2288"/>
      <c r="BI774" s="2288"/>
      <c r="BJ774" s="2288"/>
      <c r="BK774" s="2288"/>
      <c r="BL774" s="2288"/>
    </row>
    <row r="775" spans="8:65" ht="2.85" customHeight="1" x14ac:dyDescent="0.2">
      <c r="H775" s="1325"/>
      <c r="I775" s="1325"/>
      <c r="J775" s="1325"/>
      <c r="K775" s="1325"/>
      <c r="L775" s="1325"/>
      <c r="M775" s="1325"/>
      <c r="N775" s="1325"/>
      <c r="O775" s="1325"/>
      <c r="P775" s="1325"/>
      <c r="Q775" s="1325"/>
      <c r="R775" s="1325"/>
      <c r="S775" s="1325"/>
      <c r="T775" s="1325"/>
      <c r="U775" s="1325"/>
      <c r="V775" s="1325"/>
      <c r="W775" s="1325"/>
      <c r="X775" s="1325"/>
      <c r="Y775" s="1325"/>
      <c r="Z775" s="1325"/>
      <c r="AA775" s="1325"/>
      <c r="AB775" s="1325"/>
      <c r="AC775" s="1325"/>
      <c r="AD775" s="1325"/>
      <c r="AE775" s="1325"/>
      <c r="AF775" s="1325"/>
      <c r="AG775" s="1325"/>
      <c r="AH775" s="1325"/>
      <c r="AI775" s="1325"/>
      <c r="AJ775" s="1325"/>
      <c r="AK775" s="1325"/>
      <c r="AL775" s="1325"/>
      <c r="AM775" s="1325"/>
      <c r="AN775" s="1325"/>
      <c r="AO775" s="1325"/>
      <c r="AP775" s="1325"/>
      <c r="AQ775" s="1325"/>
      <c r="AR775" s="1325"/>
      <c r="AS775" s="1325"/>
      <c r="AT775" s="1325"/>
      <c r="AU775" s="1325"/>
      <c r="AV775" s="1325"/>
      <c r="AW775" s="1325"/>
      <c r="AX775" s="1325"/>
      <c r="AY775" s="1325"/>
      <c r="AZ775" s="1325"/>
      <c r="BA775" s="1325"/>
      <c r="BB775" s="1325"/>
      <c r="BC775" s="1325"/>
      <c r="BD775" s="1325"/>
      <c r="BE775" s="1325"/>
      <c r="BF775" s="1325"/>
      <c r="BG775" s="1325"/>
      <c r="BH775" s="1325"/>
      <c r="BI775" s="1325"/>
      <c r="BJ775" s="1325"/>
      <c r="BK775" s="1325"/>
      <c r="BL775" s="1325"/>
    </row>
    <row r="776" spans="8:65" ht="16.899999999999999" customHeight="1" x14ac:dyDescent="0.2">
      <c r="H776" s="2284" t="s">
        <v>48</v>
      </c>
      <c r="I776" s="2284"/>
      <c r="J776" s="2284"/>
      <c r="K776" s="2284"/>
      <c r="L776" s="2284"/>
      <c r="M776" s="2284"/>
      <c r="N776" s="2284"/>
      <c r="O776" s="2284"/>
      <c r="P776" s="2284"/>
      <c r="Q776" s="2284"/>
      <c r="R776" s="2284"/>
      <c r="S776" s="2284"/>
      <c r="T776" s="2284"/>
      <c r="U776" s="2284"/>
      <c r="V776" s="2284"/>
      <c r="W776" s="2284"/>
      <c r="X776" s="2284"/>
      <c r="Y776" s="2284"/>
      <c r="Z776" s="2284"/>
      <c r="AA776" s="2284"/>
      <c r="AB776" s="2284"/>
      <c r="AC776" s="2284"/>
      <c r="AD776" s="2284"/>
      <c r="AE776" s="2284"/>
      <c r="AF776" s="2284"/>
      <c r="AG776" s="2284"/>
      <c r="AH776" s="2284"/>
      <c r="AI776" s="2284"/>
      <c r="AJ776" s="2284"/>
      <c r="AK776" s="2284"/>
      <c r="AL776" s="2284"/>
      <c r="AM776" s="2284"/>
      <c r="AN776" s="2284" t="s">
        <v>41</v>
      </c>
      <c r="AO776" s="2284"/>
      <c r="AP776" s="2284"/>
      <c r="AQ776" s="2284"/>
      <c r="AR776" s="2284"/>
      <c r="AS776" s="2284"/>
      <c r="AT776" s="2284"/>
      <c r="AU776" s="2284"/>
      <c r="AV776" s="2284"/>
      <c r="AW776" s="2284"/>
      <c r="AX776" s="2284"/>
      <c r="AY776" s="2284"/>
      <c r="AZ776" s="2284"/>
      <c r="BA776" s="2284"/>
      <c r="BB776" s="2284"/>
      <c r="BC776" s="2284" t="s">
        <v>42</v>
      </c>
      <c r="BD776" s="2284"/>
      <c r="BE776" s="2284"/>
      <c r="BF776" s="2284"/>
      <c r="BG776" s="2284"/>
      <c r="BH776" s="2284"/>
      <c r="BI776" s="2284"/>
      <c r="BJ776" s="2284"/>
      <c r="BK776" s="2284"/>
      <c r="BL776" s="2284"/>
    </row>
    <row r="777" spans="8:65" ht="25.7" customHeight="1" x14ac:dyDescent="0.2">
      <c r="H777" s="2280" t="s">
        <v>2016</v>
      </c>
      <c r="I777" s="2280"/>
      <c r="J777" s="2280"/>
      <c r="K777" s="2280"/>
      <c r="L777" s="2280"/>
      <c r="M777" s="2280"/>
      <c r="N777" s="2280"/>
      <c r="O777" s="2280"/>
      <c r="P777" s="2280"/>
      <c r="Q777" s="2280"/>
      <c r="R777" s="2280"/>
      <c r="S777" s="2280"/>
      <c r="T777" s="2280"/>
      <c r="U777" s="2280"/>
      <c r="V777" s="2280"/>
      <c r="W777" s="2280"/>
      <c r="X777" s="2280"/>
      <c r="Y777" s="2280"/>
      <c r="Z777" s="2280"/>
      <c r="AA777" s="2280"/>
      <c r="AB777" s="2280"/>
      <c r="AC777" s="2280"/>
      <c r="AD777" s="2280"/>
      <c r="AE777" s="2280"/>
      <c r="AF777" s="2280"/>
      <c r="AG777" s="2280"/>
      <c r="AH777" s="2280"/>
      <c r="AI777" s="2280"/>
      <c r="AJ777" s="2280"/>
      <c r="AK777" s="2280"/>
      <c r="AL777" s="2280"/>
      <c r="AM777" s="2280"/>
      <c r="AN777" s="2281">
        <v>0</v>
      </c>
      <c r="AO777" s="2281"/>
      <c r="AP777" s="2281"/>
      <c r="AQ777" s="2281"/>
      <c r="AR777" s="2281"/>
      <c r="AS777" s="2281"/>
      <c r="AT777" s="2281"/>
      <c r="AU777" s="2281"/>
      <c r="AV777" s="2281"/>
      <c r="AW777" s="2281"/>
      <c r="AX777" s="2281"/>
      <c r="AY777" s="2281"/>
      <c r="AZ777" s="2281"/>
      <c r="BA777" s="2281"/>
      <c r="BB777" s="2281"/>
      <c r="BC777" s="2281">
        <v>0</v>
      </c>
      <c r="BD777" s="2281"/>
      <c r="BE777" s="2281"/>
      <c r="BF777" s="2281"/>
      <c r="BG777" s="2281"/>
      <c r="BH777" s="2281"/>
      <c r="BI777" s="2281"/>
      <c r="BJ777" s="2281"/>
      <c r="BK777" s="2281"/>
      <c r="BL777" s="2281"/>
    </row>
    <row r="778" spans="8:65" ht="24.95" customHeight="1" x14ac:dyDescent="0.2">
      <c r="H778" s="2280" t="s">
        <v>2017</v>
      </c>
      <c r="I778" s="2280"/>
      <c r="J778" s="2280"/>
      <c r="K778" s="2280"/>
      <c r="L778" s="2280"/>
      <c r="M778" s="2280"/>
      <c r="N778" s="2280"/>
      <c r="O778" s="2280"/>
      <c r="P778" s="2280"/>
      <c r="Q778" s="2280"/>
      <c r="R778" s="2280"/>
      <c r="S778" s="2280"/>
      <c r="T778" s="2280"/>
      <c r="U778" s="2280"/>
      <c r="V778" s="2280"/>
      <c r="W778" s="2280"/>
      <c r="X778" s="2280"/>
      <c r="Y778" s="2280"/>
      <c r="Z778" s="2280"/>
      <c r="AA778" s="2280"/>
      <c r="AB778" s="2280"/>
      <c r="AC778" s="2280"/>
      <c r="AD778" s="2280"/>
      <c r="AE778" s="2280"/>
      <c r="AF778" s="2280"/>
      <c r="AG778" s="2280"/>
      <c r="AH778" s="2280"/>
      <c r="AI778" s="2280"/>
      <c r="AJ778" s="2280"/>
      <c r="AK778" s="2280"/>
      <c r="AL778" s="2280"/>
      <c r="AM778" s="2280"/>
      <c r="AN778" s="2281">
        <v>0</v>
      </c>
      <c r="AO778" s="2281"/>
      <c r="AP778" s="2281"/>
      <c r="AQ778" s="2281"/>
      <c r="AR778" s="2281"/>
      <c r="AS778" s="2281"/>
      <c r="AT778" s="2281"/>
      <c r="AU778" s="2281"/>
      <c r="AV778" s="2281"/>
      <c r="AW778" s="2281"/>
      <c r="AX778" s="2281"/>
      <c r="AY778" s="2281"/>
      <c r="AZ778" s="2281"/>
      <c r="BA778" s="2281"/>
      <c r="BB778" s="2281"/>
      <c r="BC778" s="2281">
        <v>0</v>
      </c>
      <c r="BD778" s="2281"/>
      <c r="BE778" s="2281"/>
      <c r="BF778" s="2281"/>
      <c r="BG778" s="2281"/>
      <c r="BH778" s="2281"/>
      <c r="BI778" s="2281"/>
      <c r="BJ778" s="2281"/>
      <c r="BK778" s="2281"/>
      <c r="BL778" s="2281"/>
    </row>
    <row r="779" spans="8:65" ht="24.95" customHeight="1" x14ac:dyDescent="0.2">
      <c r="H779" s="2280" t="s">
        <v>2018</v>
      </c>
      <c r="I779" s="2280"/>
      <c r="J779" s="2280"/>
      <c r="K779" s="2280"/>
      <c r="L779" s="2280"/>
      <c r="M779" s="2280"/>
      <c r="N779" s="2280"/>
      <c r="O779" s="2280"/>
      <c r="P779" s="2280"/>
      <c r="Q779" s="2280"/>
      <c r="R779" s="2280"/>
      <c r="S779" s="2280"/>
      <c r="T779" s="2280"/>
      <c r="U779" s="2280"/>
      <c r="V779" s="2280"/>
      <c r="W779" s="2280"/>
      <c r="X779" s="2280"/>
      <c r="Y779" s="2280"/>
      <c r="Z779" s="2280"/>
      <c r="AA779" s="2280"/>
      <c r="AB779" s="2280"/>
      <c r="AC779" s="2280"/>
      <c r="AD779" s="2280"/>
      <c r="AE779" s="2280"/>
      <c r="AF779" s="2280"/>
      <c r="AG779" s="2280"/>
      <c r="AH779" s="2280"/>
      <c r="AI779" s="2280"/>
      <c r="AJ779" s="2280"/>
      <c r="AK779" s="2280"/>
      <c r="AL779" s="2280"/>
      <c r="AM779" s="2280"/>
      <c r="AN779" s="2281">
        <v>0</v>
      </c>
      <c r="AO779" s="2281"/>
      <c r="AP779" s="2281"/>
      <c r="AQ779" s="2281"/>
      <c r="AR779" s="2281"/>
      <c r="AS779" s="2281"/>
      <c r="AT779" s="2281"/>
      <c r="AU779" s="2281"/>
      <c r="AV779" s="2281"/>
      <c r="AW779" s="2281"/>
      <c r="AX779" s="2281"/>
      <c r="AY779" s="2281"/>
      <c r="AZ779" s="2281"/>
      <c r="BA779" s="2281"/>
      <c r="BB779" s="2281"/>
      <c r="BC779" s="2281">
        <v>0</v>
      </c>
      <c r="BD779" s="2281"/>
      <c r="BE779" s="2281"/>
      <c r="BF779" s="2281"/>
      <c r="BG779" s="2281"/>
      <c r="BH779" s="2281"/>
      <c r="BI779" s="2281"/>
      <c r="BJ779" s="2281"/>
      <c r="BK779" s="2281"/>
      <c r="BL779" s="2281"/>
    </row>
    <row r="780" spans="8:65" ht="25.7" customHeight="1" x14ac:dyDescent="0.2">
      <c r="H780" s="2280" t="s">
        <v>2019</v>
      </c>
      <c r="I780" s="2280"/>
      <c r="J780" s="2280"/>
      <c r="K780" s="2280"/>
      <c r="L780" s="2280"/>
      <c r="M780" s="2280"/>
      <c r="N780" s="2280"/>
      <c r="O780" s="2280"/>
      <c r="P780" s="2280"/>
      <c r="Q780" s="2280"/>
      <c r="R780" s="2280"/>
      <c r="S780" s="2280"/>
      <c r="T780" s="2280"/>
      <c r="U780" s="2280"/>
      <c r="V780" s="2280"/>
      <c r="W780" s="2280"/>
      <c r="X780" s="2280"/>
      <c r="Y780" s="2280"/>
      <c r="Z780" s="2280"/>
      <c r="AA780" s="2280"/>
      <c r="AB780" s="2280"/>
      <c r="AC780" s="2280"/>
      <c r="AD780" s="2280"/>
      <c r="AE780" s="2280"/>
      <c r="AF780" s="2280"/>
      <c r="AG780" s="2280"/>
      <c r="AH780" s="2280"/>
      <c r="AI780" s="2280"/>
      <c r="AJ780" s="2280"/>
      <c r="AK780" s="2280"/>
      <c r="AL780" s="2280"/>
      <c r="AM780" s="2280"/>
      <c r="AN780" s="2281">
        <v>0</v>
      </c>
      <c r="AO780" s="2281"/>
      <c r="AP780" s="2281"/>
      <c r="AQ780" s="2281"/>
      <c r="AR780" s="2281"/>
      <c r="AS780" s="2281"/>
      <c r="AT780" s="2281"/>
      <c r="AU780" s="2281"/>
      <c r="AV780" s="2281"/>
      <c r="AW780" s="2281"/>
      <c r="AX780" s="2281"/>
      <c r="AY780" s="2281"/>
      <c r="AZ780" s="2281"/>
      <c r="BA780" s="2281"/>
      <c r="BB780" s="2281"/>
      <c r="BC780" s="2281">
        <v>0</v>
      </c>
      <c r="BD780" s="2281"/>
      <c r="BE780" s="2281"/>
      <c r="BF780" s="2281"/>
      <c r="BG780" s="2281"/>
      <c r="BH780" s="2281"/>
      <c r="BI780" s="2281"/>
      <c r="BJ780" s="2281"/>
      <c r="BK780" s="2281"/>
      <c r="BL780" s="2281"/>
    </row>
    <row r="781" spans="8:65" ht="24.95" customHeight="1" x14ac:dyDescent="0.2">
      <c r="H781" s="2280" t="s">
        <v>2020</v>
      </c>
      <c r="I781" s="2280"/>
      <c r="J781" s="2280"/>
      <c r="K781" s="2280"/>
      <c r="L781" s="2280"/>
      <c r="M781" s="2280"/>
      <c r="N781" s="2280"/>
      <c r="O781" s="2280"/>
      <c r="P781" s="2280"/>
      <c r="Q781" s="2280"/>
      <c r="R781" s="2280"/>
      <c r="S781" s="2280"/>
      <c r="T781" s="2280"/>
      <c r="U781" s="2280"/>
      <c r="V781" s="2280"/>
      <c r="W781" s="2280"/>
      <c r="X781" s="2280"/>
      <c r="Y781" s="2280"/>
      <c r="Z781" s="2280"/>
      <c r="AA781" s="2280"/>
      <c r="AB781" s="2280"/>
      <c r="AC781" s="2280"/>
      <c r="AD781" s="2280"/>
      <c r="AE781" s="2280"/>
      <c r="AF781" s="2280"/>
      <c r="AG781" s="2280"/>
      <c r="AH781" s="2280"/>
      <c r="AI781" s="2280"/>
      <c r="AJ781" s="2280"/>
      <c r="AK781" s="2280"/>
      <c r="AL781" s="2280"/>
      <c r="AM781" s="2280"/>
      <c r="AN781" s="2281">
        <v>0</v>
      </c>
      <c r="AO781" s="2281"/>
      <c r="AP781" s="2281"/>
      <c r="AQ781" s="2281"/>
      <c r="AR781" s="2281"/>
      <c r="AS781" s="2281"/>
      <c r="AT781" s="2281"/>
      <c r="AU781" s="2281"/>
      <c r="AV781" s="2281"/>
      <c r="AW781" s="2281"/>
      <c r="AX781" s="2281"/>
      <c r="AY781" s="2281"/>
      <c r="AZ781" s="2281"/>
      <c r="BA781" s="2281"/>
      <c r="BB781" s="2281"/>
      <c r="BC781" s="2281">
        <v>0</v>
      </c>
      <c r="BD781" s="2281"/>
      <c r="BE781" s="2281"/>
      <c r="BF781" s="2281"/>
      <c r="BG781" s="2281"/>
      <c r="BH781" s="2281"/>
      <c r="BI781" s="2281"/>
      <c r="BJ781" s="2281"/>
      <c r="BK781" s="2281"/>
      <c r="BL781" s="2281"/>
    </row>
    <row r="782" spans="8:65" ht="16.899999999999999" customHeight="1" x14ac:dyDescent="0.2">
      <c r="H782" s="2282" t="s">
        <v>2021</v>
      </c>
      <c r="I782" s="2282"/>
      <c r="J782" s="2282"/>
      <c r="K782" s="2282"/>
      <c r="L782" s="2282"/>
      <c r="M782" s="2282"/>
      <c r="N782" s="2282"/>
      <c r="O782" s="2282"/>
      <c r="P782" s="2282"/>
      <c r="Q782" s="2282"/>
      <c r="R782" s="2282"/>
      <c r="S782" s="2282"/>
      <c r="T782" s="2282"/>
      <c r="U782" s="2282"/>
      <c r="V782" s="2282"/>
      <c r="W782" s="2282"/>
      <c r="X782" s="2282"/>
      <c r="Y782" s="2282"/>
      <c r="Z782" s="2282"/>
      <c r="AA782" s="2282"/>
      <c r="AB782" s="2282"/>
      <c r="AC782" s="2282"/>
      <c r="AD782" s="2282"/>
      <c r="AE782" s="2282"/>
      <c r="AF782" s="2282"/>
      <c r="AG782" s="2282"/>
      <c r="AH782" s="2282"/>
      <c r="AI782" s="2282"/>
      <c r="AJ782" s="2282"/>
      <c r="AK782" s="2282"/>
      <c r="AL782" s="2282"/>
      <c r="AM782" s="2282"/>
      <c r="AN782" s="2283">
        <v>0</v>
      </c>
      <c r="AO782" s="2283"/>
      <c r="AP782" s="2283"/>
      <c r="AQ782" s="2283"/>
      <c r="AR782" s="2283"/>
      <c r="AS782" s="2283"/>
      <c r="AT782" s="2283"/>
      <c r="AU782" s="2283"/>
      <c r="AV782" s="2283"/>
      <c r="AW782" s="2283"/>
      <c r="AX782" s="2283"/>
      <c r="AY782" s="2283"/>
      <c r="AZ782" s="2283"/>
      <c r="BA782" s="2283"/>
      <c r="BB782" s="2283"/>
      <c r="BC782" s="2283">
        <v>0</v>
      </c>
      <c r="BD782" s="2283"/>
      <c r="BE782" s="2283"/>
      <c r="BF782" s="2283"/>
      <c r="BG782" s="2283"/>
      <c r="BH782" s="2283"/>
      <c r="BI782" s="2283"/>
      <c r="BJ782" s="2283"/>
      <c r="BK782" s="2283"/>
      <c r="BL782" s="2283"/>
    </row>
    <row r="783" spans="8:65" ht="8.85" customHeight="1" x14ac:dyDescent="0.2">
      <c r="H783" s="1326"/>
      <c r="I783" s="1326"/>
      <c r="J783" s="1326"/>
      <c r="K783" s="1326"/>
      <c r="L783" s="1326"/>
      <c r="M783" s="1326"/>
      <c r="N783" s="1326"/>
      <c r="O783" s="1326"/>
      <c r="P783" s="1326"/>
      <c r="Q783" s="1326"/>
      <c r="R783" s="1326"/>
      <c r="S783" s="1326"/>
      <c r="T783" s="1326"/>
      <c r="U783" s="1326"/>
      <c r="V783" s="1326"/>
      <c r="W783" s="1326"/>
      <c r="X783" s="1326"/>
      <c r="Y783" s="1326"/>
      <c r="Z783" s="1326"/>
      <c r="AA783" s="1326"/>
      <c r="AB783" s="1326"/>
      <c r="AC783" s="1326"/>
      <c r="AD783" s="1326"/>
      <c r="AE783" s="1326"/>
      <c r="AF783" s="1326"/>
      <c r="AG783" s="1326"/>
      <c r="AH783" s="1326"/>
      <c r="AI783" s="1326"/>
      <c r="AJ783" s="1326"/>
      <c r="AK783" s="1326"/>
      <c r="AL783" s="1326"/>
      <c r="AM783" s="1326"/>
      <c r="AN783" s="1326"/>
      <c r="AO783" s="1326"/>
      <c r="AP783" s="1326"/>
      <c r="AQ783" s="1326"/>
      <c r="AR783" s="1326"/>
      <c r="AS783" s="1326"/>
      <c r="AT783" s="1326"/>
      <c r="AU783" s="1326"/>
      <c r="AV783" s="1326"/>
      <c r="AW783" s="1326"/>
      <c r="AX783" s="1326"/>
      <c r="AY783" s="1326"/>
      <c r="AZ783" s="1326"/>
      <c r="BA783" s="1326"/>
      <c r="BB783" s="1326"/>
      <c r="BC783" s="1326"/>
      <c r="BD783" s="1326"/>
      <c r="BE783" s="1326"/>
      <c r="BF783" s="1326"/>
      <c r="BG783" s="1326"/>
      <c r="BH783" s="1326"/>
      <c r="BI783" s="1326"/>
      <c r="BJ783" s="1326"/>
      <c r="BK783" s="1326"/>
      <c r="BL783" s="1326"/>
    </row>
    <row r="784" spans="8:65" ht="17.649999999999999" customHeight="1" x14ac:dyDescent="0.2">
      <c r="H784" s="2288" t="s">
        <v>2022</v>
      </c>
      <c r="I784" s="2288"/>
      <c r="J784" s="2288"/>
      <c r="K784" s="2288"/>
      <c r="L784" s="2288"/>
      <c r="M784" s="2288"/>
      <c r="N784" s="2288"/>
      <c r="O784" s="2288"/>
      <c r="P784" s="2288"/>
      <c r="Q784" s="2288"/>
      <c r="R784" s="2288"/>
      <c r="S784" s="2288"/>
      <c r="T784" s="2288"/>
      <c r="U784" s="2288"/>
      <c r="V784" s="2288"/>
      <c r="W784" s="2288"/>
      <c r="X784" s="2288"/>
      <c r="Y784" s="2288"/>
      <c r="Z784" s="2288"/>
      <c r="AA784" s="2288"/>
      <c r="AB784" s="2288"/>
      <c r="AC784" s="2288"/>
      <c r="AD784" s="2288"/>
      <c r="AE784" s="2288"/>
      <c r="AF784" s="2288"/>
      <c r="AG784" s="2288"/>
      <c r="AH784" s="2288"/>
      <c r="AI784" s="2288"/>
      <c r="AJ784" s="2288"/>
      <c r="AK784" s="2288"/>
      <c r="AL784" s="2288"/>
      <c r="AM784" s="2288"/>
      <c r="AN784" s="2288"/>
      <c r="AO784" s="2288"/>
      <c r="AP784" s="2288"/>
      <c r="AQ784" s="2288"/>
      <c r="AR784" s="2288"/>
      <c r="AS784" s="2288"/>
      <c r="AT784" s="2288"/>
      <c r="AU784" s="2288"/>
      <c r="AV784" s="2288"/>
      <c r="AW784" s="2288"/>
      <c r="AX784" s="2288"/>
      <c r="AY784" s="2288"/>
      <c r="AZ784" s="2288"/>
      <c r="BA784" s="2288"/>
      <c r="BB784" s="2288"/>
      <c r="BC784" s="2288"/>
      <c r="BD784" s="2288"/>
      <c r="BE784" s="2288"/>
      <c r="BF784" s="2288"/>
      <c r="BG784" s="2288"/>
      <c r="BH784" s="2288"/>
      <c r="BI784" s="2288"/>
      <c r="BJ784" s="2288"/>
      <c r="BK784" s="2288"/>
      <c r="BL784" s="2288"/>
    </row>
    <row r="785" spans="8:64" ht="27.2" customHeight="1" x14ac:dyDescent="0.2">
      <c r="H785" s="2288" t="s">
        <v>2023</v>
      </c>
      <c r="I785" s="2288"/>
      <c r="J785" s="2288"/>
      <c r="K785" s="2288"/>
      <c r="L785" s="2288"/>
      <c r="M785" s="2288"/>
      <c r="N785" s="2288"/>
      <c r="O785" s="2288"/>
      <c r="P785" s="2288"/>
      <c r="Q785" s="2288"/>
      <c r="R785" s="2288"/>
      <c r="S785" s="2288"/>
      <c r="T785" s="2288"/>
      <c r="U785" s="2288"/>
      <c r="V785" s="2288"/>
      <c r="W785" s="2288"/>
      <c r="X785" s="2288"/>
      <c r="Y785" s="2288"/>
      <c r="Z785" s="2288"/>
      <c r="AA785" s="2288"/>
      <c r="AB785" s="2288"/>
      <c r="AC785" s="2288"/>
      <c r="AD785" s="2288"/>
      <c r="AE785" s="2288"/>
      <c r="AF785" s="2288"/>
      <c r="AG785" s="2288"/>
      <c r="AH785" s="2288"/>
      <c r="AI785" s="2288"/>
      <c r="AJ785" s="2288"/>
      <c r="AK785" s="2288"/>
      <c r="AL785" s="2288"/>
      <c r="AM785" s="2288"/>
      <c r="AN785" s="2288"/>
      <c r="AO785" s="2288"/>
      <c r="AP785" s="2288"/>
      <c r="AQ785" s="2288"/>
      <c r="AR785" s="2288"/>
      <c r="AS785" s="2288"/>
      <c r="AT785" s="2288"/>
      <c r="AU785" s="2288"/>
      <c r="AV785" s="2288"/>
      <c r="AW785" s="2288"/>
      <c r="AX785" s="2288"/>
      <c r="AY785" s="2288"/>
      <c r="AZ785" s="2288"/>
      <c r="BA785" s="2288"/>
      <c r="BB785" s="2288"/>
      <c r="BC785" s="2288"/>
      <c r="BD785" s="2288"/>
      <c r="BE785" s="2288"/>
      <c r="BF785" s="2288"/>
      <c r="BG785" s="2288"/>
      <c r="BH785" s="2288"/>
      <c r="BI785" s="2288"/>
      <c r="BJ785" s="2288"/>
      <c r="BK785" s="2288"/>
      <c r="BL785" s="2288"/>
    </row>
    <row r="786" spans="8:64" ht="2.85" customHeight="1" x14ac:dyDescent="0.2">
      <c r="H786" s="1325"/>
      <c r="I786" s="1325"/>
      <c r="J786" s="1325"/>
      <c r="K786" s="1325"/>
      <c r="L786" s="1325"/>
      <c r="M786" s="1325"/>
      <c r="N786" s="1325"/>
      <c r="O786" s="1325"/>
      <c r="P786" s="1325"/>
      <c r="Q786" s="1325"/>
      <c r="R786" s="1325"/>
      <c r="S786" s="1325"/>
      <c r="T786" s="1325"/>
      <c r="U786" s="1325"/>
      <c r="V786" s="1325"/>
      <c r="W786" s="1325"/>
      <c r="X786" s="1325"/>
      <c r="Y786" s="1325"/>
      <c r="Z786" s="1325"/>
      <c r="AA786" s="1325"/>
      <c r="AB786" s="1325"/>
      <c r="AC786" s="1325"/>
      <c r="AD786" s="1325"/>
      <c r="AE786" s="1325"/>
      <c r="AF786" s="1325"/>
      <c r="AG786" s="1325"/>
      <c r="AH786" s="1325"/>
      <c r="AI786" s="1325"/>
      <c r="AJ786" s="1325"/>
      <c r="AK786" s="1325"/>
      <c r="AL786" s="1325"/>
      <c r="AM786" s="1325"/>
      <c r="AN786" s="1325"/>
      <c r="AO786" s="1325"/>
      <c r="AP786" s="1325"/>
      <c r="AQ786" s="1325"/>
      <c r="AR786" s="1325"/>
      <c r="AS786" s="1325"/>
      <c r="AT786" s="1325"/>
      <c r="AU786" s="1325"/>
      <c r="AV786" s="1325"/>
      <c r="AW786" s="1325"/>
      <c r="AX786" s="1325"/>
      <c r="AY786" s="1325"/>
      <c r="AZ786" s="1325"/>
      <c r="BA786" s="1325"/>
      <c r="BB786" s="1325"/>
      <c r="BC786" s="1325"/>
      <c r="BD786" s="1325"/>
      <c r="BE786" s="1325"/>
      <c r="BF786" s="1325"/>
      <c r="BG786" s="1325"/>
      <c r="BH786" s="1325"/>
      <c r="BI786" s="1325"/>
      <c r="BJ786" s="1325"/>
      <c r="BK786" s="1325"/>
      <c r="BL786" s="1325"/>
    </row>
    <row r="787" spans="8:64" ht="17.649999999999999" customHeight="1" x14ac:dyDescent="0.2">
      <c r="H787" s="2284" t="s">
        <v>48</v>
      </c>
      <c r="I787" s="2284"/>
      <c r="J787" s="2284"/>
      <c r="K787" s="2284"/>
      <c r="L787" s="2284"/>
      <c r="M787" s="2284"/>
      <c r="N787" s="2284"/>
      <c r="O787" s="2284"/>
      <c r="P787" s="2284"/>
      <c r="Q787" s="2284"/>
      <c r="R787" s="2284"/>
      <c r="S787" s="2284"/>
      <c r="T787" s="2284"/>
      <c r="U787" s="2284"/>
      <c r="V787" s="2284"/>
      <c r="W787" s="2284"/>
      <c r="X787" s="2284"/>
      <c r="Y787" s="2284"/>
      <c r="Z787" s="2284"/>
      <c r="AA787" s="2284"/>
      <c r="AB787" s="2284"/>
      <c r="AC787" s="2284"/>
      <c r="AD787" s="2284"/>
      <c r="AE787" s="2284"/>
      <c r="AF787" s="2284"/>
      <c r="AG787" s="2284"/>
      <c r="AH787" s="2284"/>
      <c r="AI787" s="2284"/>
      <c r="AJ787" s="2284"/>
      <c r="AK787" s="2284"/>
      <c r="AL787" s="2284"/>
      <c r="AM787" s="2284"/>
      <c r="AN787" s="2284" t="s">
        <v>41</v>
      </c>
      <c r="AO787" s="2284"/>
      <c r="AP787" s="2284"/>
      <c r="AQ787" s="2284"/>
      <c r="AR787" s="2284"/>
      <c r="AS787" s="2284"/>
      <c r="AT787" s="2284"/>
      <c r="AU787" s="2284"/>
      <c r="AV787" s="2284"/>
      <c r="AW787" s="2284"/>
      <c r="AX787" s="2284"/>
      <c r="AY787" s="2284"/>
      <c r="AZ787" s="2284"/>
      <c r="BA787" s="2284"/>
      <c r="BB787" s="2284"/>
      <c r="BC787" s="2284" t="s">
        <v>42</v>
      </c>
      <c r="BD787" s="2284"/>
      <c r="BE787" s="2284"/>
      <c r="BF787" s="2284"/>
      <c r="BG787" s="2284"/>
      <c r="BH787" s="2284"/>
      <c r="BI787" s="2284"/>
      <c r="BJ787" s="2284"/>
      <c r="BK787" s="2284"/>
      <c r="BL787" s="2284"/>
    </row>
    <row r="788" spans="8:64" ht="24.95" customHeight="1" x14ac:dyDescent="0.2">
      <c r="H788" s="2280" t="s">
        <v>2024</v>
      </c>
      <c r="I788" s="2280"/>
      <c r="J788" s="2280"/>
      <c r="K788" s="2280"/>
      <c r="L788" s="2280"/>
      <c r="M788" s="2280"/>
      <c r="N788" s="2280"/>
      <c r="O788" s="2280"/>
      <c r="P788" s="2280"/>
      <c r="Q788" s="2280"/>
      <c r="R788" s="2280"/>
      <c r="S788" s="2280"/>
      <c r="T788" s="2280"/>
      <c r="U788" s="2280"/>
      <c r="V788" s="2280"/>
      <c r="W788" s="2280"/>
      <c r="X788" s="2280"/>
      <c r="Y788" s="2280"/>
      <c r="Z788" s="2280"/>
      <c r="AA788" s="2280"/>
      <c r="AB788" s="2280"/>
      <c r="AC788" s="2280"/>
      <c r="AD788" s="2280"/>
      <c r="AE788" s="2280"/>
      <c r="AF788" s="2280"/>
      <c r="AG788" s="2280"/>
      <c r="AH788" s="2280"/>
      <c r="AI788" s="2280"/>
      <c r="AJ788" s="2280"/>
      <c r="AK788" s="2280"/>
      <c r="AL788" s="2280"/>
      <c r="AM788" s="2280"/>
      <c r="AN788" s="2281">
        <v>0</v>
      </c>
      <c r="AO788" s="2281"/>
      <c r="AP788" s="2281"/>
      <c r="AQ788" s="2281"/>
      <c r="AR788" s="2281"/>
      <c r="AS788" s="2281"/>
      <c r="AT788" s="2281"/>
      <c r="AU788" s="2281"/>
      <c r="AV788" s="2281"/>
      <c r="AW788" s="2281"/>
      <c r="AX788" s="2281"/>
      <c r="AY788" s="2281"/>
      <c r="AZ788" s="2281"/>
      <c r="BA788" s="2281"/>
      <c r="BB788" s="2281"/>
      <c r="BC788" s="2281">
        <v>0</v>
      </c>
      <c r="BD788" s="2281"/>
      <c r="BE788" s="2281"/>
      <c r="BF788" s="2281"/>
      <c r="BG788" s="2281"/>
      <c r="BH788" s="2281"/>
      <c r="BI788" s="2281"/>
      <c r="BJ788" s="2281"/>
      <c r="BK788" s="2281"/>
      <c r="BL788" s="2281"/>
    </row>
    <row r="789" spans="8:64" ht="17.649999999999999" customHeight="1" x14ac:dyDescent="0.2">
      <c r="H789" s="2280" t="s">
        <v>2025</v>
      </c>
      <c r="I789" s="2280"/>
      <c r="J789" s="2280"/>
      <c r="K789" s="2280"/>
      <c r="L789" s="2280"/>
      <c r="M789" s="2280"/>
      <c r="N789" s="2280"/>
      <c r="O789" s="2280"/>
      <c r="P789" s="2280"/>
      <c r="Q789" s="2280"/>
      <c r="R789" s="2280"/>
      <c r="S789" s="2280"/>
      <c r="T789" s="2280"/>
      <c r="U789" s="2280"/>
      <c r="V789" s="2280"/>
      <c r="W789" s="2280"/>
      <c r="X789" s="2280"/>
      <c r="Y789" s="2280"/>
      <c r="Z789" s="2280"/>
      <c r="AA789" s="2280"/>
      <c r="AB789" s="2280"/>
      <c r="AC789" s="2280"/>
      <c r="AD789" s="2280"/>
      <c r="AE789" s="2280"/>
      <c r="AF789" s="2280"/>
      <c r="AG789" s="2280"/>
      <c r="AH789" s="2280"/>
      <c r="AI789" s="2280"/>
      <c r="AJ789" s="2280"/>
      <c r="AK789" s="2280"/>
      <c r="AL789" s="2280"/>
      <c r="AM789" s="2280"/>
      <c r="AN789" s="2281">
        <v>0</v>
      </c>
      <c r="AO789" s="2281"/>
      <c r="AP789" s="2281"/>
      <c r="AQ789" s="2281"/>
      <c r="AR789" s="2281"/>
      <c r="AS789" s="2281"/>
      <c r="AT789" s="2281"/>
      <c r="AU789" s="2281"/>
      <c r="AV789" s="2281"/>
      <c r="AW789" s="2281"/>
      <c r="AX789" s="2281"/>
      <c r="AY789" s="2281"/>
      <c r="AZ789" s="2281"/>
      <c r="BA789" s="2281"/>
      <c r="BB789" s="2281"/>
      <c r="BC789" s="2281">
        <v>0</v>
      </c>
      <c r="BD789" s="2281"/>
      <c r="BE789" s="2281"/>
      <c r="BF789" s="2281"/>
      <c r="BG789" s="2281"/>
      <c r="BH789" s="2281"/>
      <c r="BI789" s="2281"/>
      <c r="BJ789" s="2281"/>
      <c r="BK789" s="2281"/>
      <c r="BL789" s="2281"/>
    </row>
    <row r="790" spans="8:64" ht="16.899999999999999" customHeight="1" x14ac:dyDescent="0.2">
      <c r="H790" s="2280" t="s">
        <v>2026</v>
      </c>
      <c r="I790" s="2280"/>
      <c r="J790" s="2280"/>
      <c r="K790" s="2280"/>
      <c r="L790" s="2280"/>
      <c r="M790" s="2280"/>
      <c r="N790" s="2280"/>
      <c r="O790" s="2280"/>
      <c r="P790" s="2280"/>
      <c r="Q790" s="2280"/>
      <c r="R790" s="2280"/>
      <c r="S790" s="2280"/>
      <c r="T790" s="2280"/>
      <c r="U790" s="2280"/>
      <c r="V790" s="2280"/>
      <c r="W790" s="2280"/>
      <c r="X790" s="2280"/>
      <c r="Y790" s="2280"/>
      <c r="Z790" s="2280"/>
      <c r="AA790" s="2280"/>
      <c r="AB790" s="2280"/>
      <c r="AC790" s="2280"/>
      <c r="AD790" s="2280"/>
      <c r="AE790" s="2280"/>
      <c r="AF790" s="2280"/>
      <c r="AG790" s="2280"/>
      <c r="AH790" s="2280"/>
      <c r="AI790" s="2280"/>
      <c r="AJ790" s="2280"/>
      <c r="AK790" s="2280"/>
      <c r="AL790" s="2280"/>
      <c r="AM790" s="2280"/>
      <c r="AN790" s="2281">
        <v>0</v>
      </c>
      <c r="AO790" s="2281"/>
      <c r="AP790" s="2281"/>
      <c r="AQ790" s="2281"/>
      <c r="AR790" s="2281"/>
      <c r="AS790" s="2281"/>
      <c r="AT790" s="2281"/>
      <c r="AU790" s="2281"/>
      <c r="AV790" s="2281"/>
      <c r="AW790" s="2281"/>
      <c r="AX790" s="2281"/>
      <c r="AY790" s="2281"/>
      <c r="AZ790" s="2281"/>
      <c r="BA790" s="2281"/>
      <c r="BB790" s="2281"/>
      <c r="BC790" s="2281">
        <v>0</v>
      </c>
      <c r="BD790" s="2281"/>
      <c r="BE790" s="2281"/>
      <c r="BF790" s="2281"/>
      <c r="BG790" s="2281"/>
      <c r="BH790" s="2281"/>
      <c r="BI790" s="2281"/>
      <c r="BJ790" s="2281"/>
      <c r="BK790" s="2281"/>
      <c r="BL790" s="2281"/>
    </row>
    <row r="791" spans="8:64" ht="17.649999999999999" customHeight="1" x14ac:dyDescent="0.2">
      <c r="H791" s="2282" t="s">
        <v>2027</v>
      </c>
      <c r="I791" s="2282"/>
      <c r="J791" s="2282"/>
      <c r="K791" s="2282"/>
      <c r="L791" s="2282"/>
      <c r="M791" s="2282"/>
      <c r="N791" s="2282"/>
      <c r="O791" s="2282"/>
      <c r="P791" s="2282"/>
      <c r="Q791" s="2282"/>
      <c r="R791" s="2282"/>
      <c r="S791" s="2282"/>
      <c r="T791" s="2282"/>
      <c r="U791" s="2282"/>
      <c r="V791" s="2282"/>
      <c r="W791" s="2282"/>
      <c r="X791" s="2282"/>
      <c r="Y791" s="2282"/>
      <c r="Z791" s="2282"/>
      <c r="AA791" s="2282"/>
      <c r="AB791" s="2282"/>
      <c r="AC791" s="2282"/>
      <c r="AD791" s="2282"/>
      <c r="AE791" s="2282"/>
      <c r="AF791" s="2282"/>
      <c r="AG791" s="2282"/>
      <c r="AH791" s="2282"/>
      <c r="AI791" s="2282"/>
      <c r="AJ791" s="2282"/>
      <c r="AK791" s="2282"/>
      <c r="AL791" s="2282"/>
      <c r="AM791" s="2282"/>
      <c r="AN791" s="2283">
        <v>0</v>
      </c>
      <c r="AO791" s="2283"/>
      <c r="AP791" s="2283"/>
      <c r="AQ791" s="2283"/>
      <c r="AR791" s="2283"/>
      <c r="AS791" s="2283"/>
      <c r="AT791" s="2283"/>
      <c r="AU791" s="2283"/>
      <c r="AV791" s="2283"/>
      <c r="AW791" s="2283"/>
      <c r="AX791" s="2283"/>
      <c r="AY791" s="2283"/>
      <c r="AZ791" s="2283"/>
      <c r="BA791" s="2283"/>
      <c r="BB791" s="2283"/>
      <c r="BC791" s="2283">
        <v>0</v>
      </c>
      <c r="BD791" s="2283"/>
      <c r="BE791" s="2283"/>
      <c r="BF791" s="2283"/>
      <c r="BG791" s="2283"/>
      <c r="BH791" s="2283"/>
      <c r="BI791" s="2283"/>
      <c r="BJ791" s="2283"/>
      <c r="BK791" s="2283"/>
      <c r="BL791" s="2283"/>
    </row>
    <row r="792" spans="8:64" ht="8.85" customHeight="1" x14ac:dyDescent="0.2">
      <c r="H792" s="1326"/>
      <c r="I792" s="1326"/>
      <c r="J792" s="1326"/>
      <c r="K792" s="1326"/>
      <c r="L792" s="1326"/>
      <c r="M792" s="1326"/>
      <c r="N792" s="1326"/>
      <c r="O792" s="1326"/>
      <c r="P792" s="1326"/>
      <c r="Q792" s="1326"/>
      <c r="R792" s="1326"/>
      <c r="S792" s="1326"/>
      <c r="T792" s="1326"/>
      <c r="U792" s="1326"/>
      <c r="V792" s="1326"/>
      <c r="W792" s="1326"/>
      <c r="X792" s="1326"/>
      <c r="Y792" s="1326"/>
      <c r="Z792" s="1326"/>
      <c r="AA792" s="1326"/>
      <c r="AB792" s="1326"/>
      <c r="AC792" s="1326"/>
      <c r="AD792" s="1326"/>
      <c r="AE792" s="1326"/>
      <c r="AF792" s="1326"/>
      <c r="AG792" s="1326"/>
      <c r="AH792" s="1326"/>
      <c r="AI792" s="1326"/>
      <c r="AJ792" s="1326"/>
      <c r="AK792" s="1326"/>
      <c r="AL792" s="1326"/>
      <c r="AM792" s="1326"/>
      <c r="AN792" s="1326"/>
      <c r="AO792" s="1326"/>
      <c r="AP792" s="1326"/>
      <c r="AQ792" s="1326"/>
      <c r="AR792" s="1326"/>
      <c r="AS792" s="1326"/>
      <c r="AT792" s="1326"/>
      <c r="AU792" s="1326"/>
      <c r="AV792" s="1326"/>
      <c r="AW792" s="1326"/>
      <c r="AX792" s="1326"/>
      <c r="AY792" s="1326"/>
      <c r="AZ792" s="1326"/>
      <c r="BA792" s="1326"/>
      <c r="BB792" s="1326"/>
      <c r="BC792" s="1326"/>
      <c r="BD792" s="1326"/>
      <c r="BE792" s="1326"/>
      <c r="BF792" s="1326"/>
      <c r="BG792" s="1326"/>
      <c r="BH792" s="1326"/>
      <c r="BI792" s="1326"/>
      <c r="BJ792" s="1326"/>
      <c r="BK792" s="1326"/>
      <c r="BL792" s="1326"/>
    </row>
    <row r="793" spans="8:64" ht="43.35" customHeight="1" x14ac:dyDescent="0.2">
      <c r="H793" s="2273" t="s">
        <v>2028</v>
      </c>
      <c r="I793" s="2273"/>
      <c r="J793" s="2273"/>
      <c r="K793" s="2273"/>
      <c r="L793" s="2273"/>
      <c r="M793" s="2273"/>
      <c r="N793" s="2273"/>
      <c r="O793" s="2273"/>
      <c r="P793" s="2273"/>
      <c r="Q793" s="2273"/>
      <c r="R793" s="2273"/>
      <c r="S793" s="2273"/>
      <c r="T793" s="2273"/>
      <c r="U793" s="2273"/>
      <c r="V793" s="2273"/>
      <c r="W793" s="2273"/>
      <c r="X793" s="2273"/>
      <c r="Y793" s="2273"/>
      <c r="Z793" s="2273"/>
      <c r="AA793" s="2273"/>
      <c r="AB793" s="2273"/>
      <c r="AC793" s="2273"/>
      <c r="AD793" s="2273"/>
      <c r="AE793" s="2273"/>
      <c r="AF793" s="2273"/>
      <c r="AG793" s="2273"/>
      <c r="AH793" s="2273"/>
      <c r="AI793" s="2273"/>
      <c r="AJ793" s="2273"/>
      <c r="AK793" s="2273"/>
      <c r="AL793" s="2273"/>
      <c r="AM793" s="2273"/>
      <c r="AN793" s="2273"/>
      <c r="AO793" s="2273"/>
      <c r="AP793" s="2273"/>
      <c r="AQ793" s="2273"/>
      <c r="AR793" s="2273"/>
      <c r="AS793" s="2273"/>
      <c r="AT793" s="2273"/>
      <c r="AU793" s="2273"/>
      <c r="AV793" s="2273"/>
      <c r="AW793" s="2273"/>
      <c r="AX793" s="2273"/>
      <c r="AY793" s="2273"/>
      <c r="AZ793" s="2273"/>
      <c r="BA793" s="2273"/>
      <c r="BB793" s="2273"/>
      <c r="BC793" s="2273"/>
      <c r="BD793" s="2273"/>
      <c r="BE793" s="2273"/>
      <c r="BF793" s="2273"/>
      <c r="BG793" s="2273"/>
      <c r="BH793" s="2273"/>
      <c r="BI793" s="2273"/>
      <c r="BJ793" s="2273"/>
      <c r="BK793" s="2273"/>
      <c r="BL793" s="2273"/>
    </row>
    <row r="794" spans="8:64" ht="16.899999999999999" customHeight="1" x14ac:dyDescent="0.2">
      <c r="H794" s="2273" t="s">
        <v>2029</v>
      </c>
      <c r="I794" s="2273"/>
      <c r="J794" s="2273"/>
      <c r="K794" s="2273"/>
      <c r="L794" s="2273"/>
      <c r="M794" s="2273"/>
      <c r="N794" s="2273"/>
      <c r="O794" s="2273"/>
      <c r="P794" s="2273"/>
      <c r="Q794" s="2273"/>
      <c r="R794" s="2273"/>
      <c r="S794" s="2273"/>
      <c r="T794" s="2273"/>
      <c r="U794" s="2273"/>
      <c r="V794" s="2273"/>
      <c r="W794" s="2273"/>
      <c r="X794" s="2273"/>
      <c r="Y794" s="2273"/>
      <c r="Z794" s="2273"/>
      <c r="AA794" s="2273"/>
      <c r="AB794" s="2273"/>
      <c r="AC794" s="2273"/>
      <c r="AD794" s="2273"/>
      <c r="AE794" s="2273"/>
      <c r="AF794" s="2273"/>
      <c r="AG794" s="2273"/>
      <c r="AH794" s="2273"/>
      <c r="AI794" s="2273"/>
      <c r="AJ794" s="2273"/>
      <c r="AK794" s="2273"/>
      <c r="AL794" s="2273"/>
      <c r="AM794" s="2273"/>
      <c r="AN794" s="2273"/>
      <c r="AO794" s="2273"/>
      <c r="AP794" s="2273"/>
      <c r="AQ794" s="2273"/>
      <c r="AR794" s="2273"/>
      <c r="AS794" s="2273"/>
      <c r="AT794" s="2273"/>
      <c r="AU794" s="2273"/>
      <c r="AV794" s="2273"/>
      <c r="AW794" s="2273"/>
      <c r="AX794" s="2273"/>
      <c r="AY794" s="2273"/>
      <c r="AZ794" s="2273"/>
      <c r="BA794" s="2273"/>
      <c r="BB794" s="2273"/>
      <c r="BC794" s="2273"/>
      <c r="BD794" s="2273"/>
      <c r="BE794" s="2273"/>
      <c r="BF794" s="2273"/>
      <c r="BG794" s="2273"/>
      <c r="BH794" s="2273"/>
      <c r="BI794" s="2273"/>
      <c r="BJ794" s="2273"/>
      <c r="BK794" s="2273"/>
      <c r="BL794" s="2273"/>
    </row>
    <row r="795" spans="8:64" ht="17.649999999999999" customHeight="1" x14ac:dyDescent="0.2">
      <c r="H795" s="2273" t="s">
        <v>2030</v>
      </c>
      <c r="I795" s="2273"/>
      <c r="J795" s="2273"/>
      <c r="K795" s="2273"/>
      <c r="L795" s="2273"/>
      <c r="M795" s="2273"/>
      <c r="N795" s="2273"/>
      <c r="O795" s="2273"/>
      <c r="P795" s="2273"/>
      <c r="Q795" s="2273"/>
      <c r="R795" s="2273"/>
      <c r="S795" s="2273"/>
      <c r="T795" s="2273"/>
      <c r="U795" s="2273"/>
      <c r="V795" s="2273"/>
      <c r="W795" s="2273"/>
      <c r="X795" s="2273"/>
      <c r="Y795" s="2273"/>
      <c r="Z795" s="2273"/>
      <c r="AA795" s="2273"/>
      <c r="AB795" s="2273"/>
      <c r="AC795" s="2273"/>
      <c r="AD795" s="2273"/>
      <c r="AE795" s="2273"/>
      <c r="AF795" s="2273"/>
      <c r="AG795" s="2273"/>
      <c r="AH795" s="2273"/>
      <c r="AI795" s="2273"/>
      <c r="AJ795" s="2273"/>
      <c r="AK795" s="2273"/>
      <c r="AL795" s="2273"/>
      <c r="AM795" s="2273"/>
      <c r="AN795" s="2273"/>
      <c r="AO795" s="2273"/>
      <c r="AP795" s="2273"/>
      <c r="AQ795" s="2273"/>
      <c r="AR795" s="2273"/>
      <c r="AS795" s="2273"/>
      <c r="AT795" s="2273"/>
      <c r="AU795" s="2273"/>
      <c r="AV795" s="2273"/>
      <c r="AW795" s="2273"/>
      <c r="AX795" s="2273"/>
      <c r="AY795" s="2273"/>
      <c r="AZ795" s="2273"/>
      <c r="BA795" s="2273"/>
      <c r="BB795" s="2273"/>
      <c r="BC795" s="2273"/>
      <c r="BD795" s="2273"/>
      <c r="BE795" s="2273"/>
      <c r="BF795" s="2273"/>
      <c r="BG795" s="2273"/>
      <c r="BH795" s="2273"/>
      <c r="BI795" s="2273"/>
      <c r="BJ795" s="2273"/>
      <c r="BK795" s="2273"/>
      <c r="BL795" s="2273"/>
    </row>
    <row r="796" spans="8:64" ht="17.649999999999999" customHeight="1" x14ac:dyDescent="0.2">
      <c r="H796" s="2273" t="s">
        <v>2031</v>
      </c>
      <c r="I796" s="2273"/>
      <c r="J796" s="2273"/>
      <c r="K796" s="2273"/>
      <c r="L796" s="2273"/>
      <c r="M796" s="2273"/>
      <c r="N796" s="2273"/>
      <c r="O796" s="2273"/>
      <c r="P796" s="2273"/>
      <c r="Q796" s="2273"/>
      <c r="R796" s="2273"/>
      <c r="S796" s="2273"/>
      <c r="T796" s="2273"/>
      <c r="U796" s="2273"/>
      <c r="V796" s="2273"/>
      <c r="W796" s="2273"/>
      <c r="X796" s="2273"/>
      <c r="Y796" s="2273"/>
      <c r="Z796" s="2273"/>
      <c r="AA796" s="2273"/>
      <c r="AB796" s="2273"/>
      <c r="AC796" s="2273"/>
      <c r="AD796" s="2273"/>
      <c r="AE796" s="2273"/>
      <c r="AF796" s="2273"/>
      <c r="AG796" s="2273"/>
      <c r="AH796" s="2273"/>
      <c r="AI796" s="2273"/>
      <c r="AJ796" s="2273"/>
      <c r="AK796" s="2273"/>
      <c r="AL796" s="2273"/>
      <c r="AM796" s="2273"/>
      <c r="AN796" s="2273"/>
      <c r="AO796" s="2273"/>
      <c r="AP796" s="2273"/>
      <c r="AQ796" s="2273"/>
      <c r="AR796" s="2273"/>
      <c r="AS796" s="2273"/>
      <c r="AT796" s="2273"/>
      <c r="AU796" s="2273"/>
      <c r="AV796" s="2273"/>
      <c r="AW796" s="2273"/>
      <c r="AX796" s="2273"/>
      <c r="AY796" s="2273"/>
      <c r="AZ796" s="2273"/>
      <c r="BA796" s="2273"/>
      <c r="BB796" s="2273"/>
      <c r="BC796" s="2273"/>
      <c r="BD796" s="2273"/>
      <c r="BE796" s="2273"/>
      <c r="BF796" s="2273"/>
      <c r="BG796" s="2273"/>
      <c r="BH796" s="2273"/>
      <c r="BI796" s="2273"/>
      <c r="BJ796" s="2273"/>
      <c r="BK796" s="2273"/>
      <c r="BL796" s="2273"/>
    </row>
    <row r="797" spans="8:64" ht="16.899999999999999" customHeight="1" x14ac:dyDescent="0.2">
      <c r="H797" s="2273" t="s">
        <v>2032</v>
      </c>
      <c r="I797" s="2273"/>
      <c r="J797" s="2273"/>
      <c r="K797" s="2273"/>
      <c r="L797" s="2273"/>
      <c r="M797" s="2273"/>
      <c r="N797" s="2273"/>
      <c r="O797" s="2273"/>
      <c r="P797" s="2273"/>
      <c r="Q797" s="2273"/>
      <c r="R797" s="2273"/>
      <c r="S797" s="2273"/>
      <c r="T797" s="2273"/>
      <c r="U797" s="2273"/>
      <c r="V797" s="2273"/>
      <c r="W797" s="2273"/>
      <c r="X797" s="2273"/>
      <c r="Y797" s="2273"/>
      <c r="Z797" s="2273"/>
      <c r="AA797" s="2273"/>
      <c r="AB797" s="2273"/>
      <c r="AC797" s="2273"/>
      <c r="AD797" s="2273"/>
      <c r="AE797" s="2273"/>
      <c r="AF797" s="2273"/>
      <c r="AG797" s="2273"/>
      <c r="AH797" s="2273"/>
      <c r="AI797" s="2273"/>
      <c r="AJ797" s="2273"/>
      <c r="AK797" s="2273"/>
      <c r="AL797" s="2273"/>
      <c r="AM797" s="2273"/>
      <c r="AN797" s="2273"/>
      <c r="AO797" s="2273"/>
      <c r="AP797" s="2273"/>
      <c r="AQ797" s="2273"/>
      <c r="AR797" s="2273"/>
      <c r="AS797" s="2273"/>
      <c r="AT797" s="2273"/>
      <c r="AU797" s="2273"/>
      <c r="AV797" s="2273"/>
      <c r="AW797" s="2273"/>
      <c r="AX797" s="2273"/>
      <c r="AY797" s="2273"/>
      <c r="AZ797" s="2273"/>
      <c r="BA797" s="2273"/>
      <c r="BB797" s="2273"/>
      <c r="BC797" s="2273"/>
      <c r="BD797" s="2273"/>
      <c r="BE797" s="2273"/>
      <c r="BF797" s="2273"/>
      <c r="BG797" s="2273"/>
      <c r="BH797" s="2273"/>
      <c r="BI797" s="2273"/>
      <c r="BJ797" s="2273"/>
      <c r="BK797" s="2273"/>
      <c r="BL797" s="2273"/>
    </row>
    <row r="798" spans="8:64" ht="17.649999999999999" customHeight="1" x14ac:dyDescent="0.2">
      <c r="H798" s="2273" t="s">
        <v>2033</v>
      </c>
      <c r="I798" s="2273"/>
      <c r="J798" s="2273"/>
      <c r="K798" s="2273"/>
      <c r="L798" s="2273"/>
      <c r="M798" s="2273"/>
      <c r="N798" s="2273"/>
      <c r="O798" s="2273"/>
      <c r="P798" s="2273"/>
      <c r="Q798" s="2273"/>
      <c r="R798" s="2273"/>
      <c r="S798" s="2273"/>
      <c r="T798" s="2273"/>
      <c r="U798" s="2273"/>
      <c r="V798" s="2273"/>
      <c r="W798" s="2273"/>
      <c r="X798" s="2273"/>
      <c r="Y798" s="2273"/>
      <c r="Z798" s="2273"/>
      <c r="AA798" s="2273"/>
      <c r="AB798" s="2273"/>
      <c r="AC798" s="2273"/>
      <c r="AD798" s="2273"/>
      <c r="AE798" s="2273"/>
      <c r="AF798" s="2273"/>
      <c r="AG798" s="2273"/>
      <c r="AH798" s="2273"/>
      <c r="AI798" s="2273"/>
      <c r="AJ798" s="2273"/>
      <c r="AK798" s="2273"/>
      <c r="AL798" s="2273"/>
      <c r="AM798" s="2273"/>
      <c r="AN798" s="2273"/>
      <c r="AO798" s="2273"/>
      <c r="AP798" s="2273"/>
      <c r="AQ798" s="2273"/>
      <c r="AR798" s="2273"/>
      <c r="AS798" s="2273"/>
      <c r="AT798" s="2273"/>
      <c r="AU798" s="2273"/>
      <c r="AV798" s="2273"/>
      <c r="AW798" s="2273"/>
      <c r="AX798" s="2273"/>
      <c r="AY798" s="2273"/>
      <c r="AZ798" s="2273"/>
      <c r="BA798" s="2273"/>
      <c r="BB798" s="2273"/>
      <c r="BC798" s="2273"/>
      <c r="BD798" s="2273"/>
      <c r="BE798" s="2273"/>
      <c r="BF798" s="2273"/>
      <c r="BG798" s="2273"/>
      <c r="BH798" s="2273"/>
      <c r="BI798" s="2273"/>
      <c r="BJ798" s="2273"/>
      <c r="BK798" s="2273"/>
      <c r="BL798" s="2273"/>
    </row>
    <row r="799" spans="8:64" ht="16.899999999999999" customHeight="1" x14ac:dyDescent="0.2">
      <c r="H799" s="2273" t="s">
        <v>2034</v>
      </c>
      <c r="I799" s="2273"/>
      <c r="J799" s="2273"/>
      <c r="K799" s="2273"/>
      <c r="L799" s="2273"/>
      <c r="M799" s="2273"/>
      <c r="N799" s="2273"/>
      <c r="O799" s="2273"/>
      <c r="P799" s="2273"/>
      <c r="Q799" s="2273"/>
      <c r="R799" s="2273"/>
      <c r="S799" s="2273"/>
      <c r="T799" s="2273"/>
      <c r="U799" s="2273"/>
      <c r="V799" s="2273"/>
      <c r="W799" s="2273"/>
      <c r="X799" s="2273"/>
      <c r="Y799" s="2273"/>
      <c r="Z799" s="2273"/>
      <c r="AA799" s="2273"/>
      <c r="AB799" s="2273"/>
      <c r="AC799" s="2273"/>
      <c r="AD799" s="2273"/>
      <c r="AE799" s="2273"/>
      <c r="AF799" s="2273"/>
      <c r="AG799" s="2273"/>
      <c r="AH799" s="2273"/>
      <c r="AI799" s="2273"/>
      <c r="AJ799" s="2273"/>
      <c r="AK799" s="2273"/>
      <c r="AL799" s="2273"/>
      <c r="AM799" s="2273"/>
      <c r="AN799" s="2273"/>
      <c r="AO799" s="2273"/>
      <c r="AP799" s="2273"/>
      <c r="AQ799" s="2273"/>
      <c r="AR799" s="2273"/>
      <c r="AS799" s="2273"/>
      <c r="AT799" s="2273"/>
      <c r="AU799" s="2273"/>
      <c r="AV799" s="2273"/>
      <c r="AW799" s="2273"/>
      <c r="AX799" s="2273"/>
      <c r="AY799" s="2273"/>
      <c r="AZ799" s="2273"/>
      <c r="BA799" s="2273"/>
      <c r="BB799" s="2273"/>
      <c r="BC799" s="2273"/>
      <c r="BD799" s="2273"/>
      <c r="BE799" s="2273"/>
      <c r="BF799" s="2273"/>
      <c r="BG799" s="2273"/>
      <c r="BH799" s="2273"/>
      <c r="BI799" s="2273"/>
      <c r="BJ799" s="2273"/>
      <c r="BK799" s="2273"/>
      <c r="BL799" s="2273"/>
    </row>
    <row r="800" spans="8:64" ht="17.649999999999999" customHeight="1" x14ac:dyDescent="0.2">
      <c r="H800" s="2273" t="s">
        <v>2035</v>
      </c>
      <c r="I800" s="2273"/>
      <c r="J800" s="2273"/>
      <c r="K800" s="2273"/>
      <c r="L800" s="2273"/>
      <c r="M800" s="2273"/>
      <c r="N800" s="2273"/>
      <c r="O800" s="2273"/>
      <c r="P800" s="2273"/>
      <c r="Q800" s="2273"/>
      <c r="R800" s="2273"/>
      <c r="S800" s="2273"/>
      <c r="T800" s="2273"/>
      <c r="U800" s="2273"/>
      <c r="V800" s="2273"/>
      <c r="W800" s="2273"/>
      <c r="X800" s="2273"/>
      <c r="Y800" s="2273"/>
      <c r="Z800" s="2273"/>
      <c r="AA800" s="2273"/>
      <c r="AB800" s="2273"/>
      <c r="AC800" s="2273"/>
      <c r="AD800" s="2273"/>
      <c r="AE800" s="2273"/>
      <c r="AF800" s="2273"/>
      <c r="AG800" s="2273"/>
      <c r="AH800" s="2273"/>
      <c r="AI800" s="2273"/>
      <c r="AJ800" s="2273"/>
      <c r="AK800" s="2273"/>
      <c r="AL800" s="2273"/>
      <c r="AM800" s="2273"/>
      <c r="AN800" s="2273"/>
      <c r="AO800" s="2273"/>
      <c r="AP800" s="2273"/>
      <c r="AQ800" s="2273"/>
      <c r="AR800" s="2273"/>
      <c r="AS800" s="2273"/>
      <c r="AT800" s="2273"/>
      <c r="AU800" s="2273"/>
      <c r="AV800" s="2273"/>
      <c r="AW800" s="2273"/>
      <c r="AX800" s="2273"/>
      <c r="AY800" s="2273"/>
      <c r="AZ800" s="2273"/>
      <c r="BA800" s="2273"/>
      <c r="BB800" s="2273"/>
      <c r="BC800" s="2273"/>
      <c r="BD800" s="2273"/>
      <c r="BE800" s="2273"/>
      <c r="BF800" s="2273"/>
      <c r="BG800" s="2273"/>
      <c r="BH800" s="2273"/>
      <c r="BI800" s="2273"/>
      <c r="BJ800" s="2273"/>
      <c r="BK800" s="2273"/>
      <c r="BL800" s="2273"/>
    </row>
    <row r="801" spans="8:64" ht="17.649999999999999" customHeight="1" x14ac:dyDescent="0.2">
      <c r="H801" s="2273" t="s">
        <v>2036</v>
      </c>
      <c r="I801" s="2273"/>
      <c r="J801" s="2273"/>
      <c r="K801" s="2273"/>
      <c r="L801" s="2273"/>
      <c r="M801" s="2273"/>
      <c r="N801" s="2273"/>
      <c r="O801" s="2273"/>
      <c r="P801" s="2273"/>
      <c r="Q801" s="2273"/>
      <c r="R801" s="2273"/>
      <c r="S801" s="2273"/>
      <c r="T801" s="2273"/>
      <c r="U801" s="2273"/>
      <c r="V801" s="2273"/>
      <c r="W801" s="2273"/>
      <c r="X801" s="2273"/>
      <c r="Y801" s="2273"/>
      <c r="Z801" s="2273"/>
      <c r="AA801" s="2273"/>
      <c r="AB801" s="2273"/>
      <c r="AC801" s="2273"/>
      <c r="AD801" s="2273"/>
      <c r="AE801" s="2273"/>
      <c r="AF801" s="2273"/>
      <c r="AG801" s="2273"/>
      <c r="AH801" s="2273"/>
      <c r="AI801" s="2273"/>
      <c r="AJ801" s="2273"/>
      <c r="AK801" s="2273"/>
      <c r="AL801" s="2273"/>
      <c r="AM801" s="2273"/>
      <c r="AN801" s="2273"/>
      <c r="AO801" s="2273"/>
      <c r="AP801" s="2273"/>
      <c r="AQ801" s="2273"/>
      <c r="AR801" s="2273"/>
      <c r="AS801" s="2273"/>
      <c r="AT801" s="2273"/>
      <c r="AU801" s="2273"/>
      <c r="AV801" s="2273"/>
      <c r="AW801" s="2273"/>
      <c r="AX801" s="2273"/>
      <c r="AY801" s="2273"/>
      <c r="AZ801" s="2273"/>
      <c r="BA801" s="2273"/>
      <c r="BB801" s="2273"/>
      <c r="BC801" s="2273"/>
      <c r="BD801" s="2273"/>
      <c r="BE801" s="2273"/>
      <c r="BF801" s="2273"/>
      <c r="BG801" s="2273"/>
      <c r="BH801" s="2273"/>
      <c r="BI801" s="2273"/>
      <c r="BJ801" s="2273"/>
      <c r="BK801" s="2273"/>
      <c r="BL801" s="2273"/>
    </row>
    <row r="802" spans="8:64" ht="16.899999999999999" customHeight="1" x14ac:dyDescent="0.2">
      <c r="H802" s="2273" t="s">
        <v>2037</v>
      </c>
      <c r="I802" s="2273"/>
      <c r="J802" s="2273"/>
      <c r="K802" s="2273"/>
      <c r="L802" s="2273"/>
      <c r="M802" s="2273"/>
      <c r="N802" s="2273"/>
      <c r="O802" s="2273"/>
      <c r="P802" s="2273"/>
      <c r="Q802" s="2273"/>
      <c r="R802" s="2273"/>
      <c r="S802" s="2273"/>
      <c r="T802" s="2273"/>
      <c r="U802" s="2273"/>
      <c r="V802" s="2273"/>
      <c r="W802" s="2273"/>
      <c r="X802" s="2273"/>
      <c r="Y802" s="2273"/>
      <c r="Z802" s="2273"/>
      <c r="AA802" s="2273"/>
      <c r="AB802" s="2273"/>
      <c r="AC802" s="2273"/>
      <c r="AD802" s="2273"/>
      <c r="AE802" s="2273"/>
      <c r="AF802" s="2273"/>
      <c r="AG802" s="2273"/>
      <c r="AH802" s="2273"/>
      <c r="AI802" s="2273"/>
      <c r="AJ802" s="2273"/>
      <c r="AK802" s="2273"/>
      <c r="AL802" s="2273"/>
      <c r="AM802" s="2273"/>
      <c r="AN802" s="2273"/>
      <c r="AO802" s="2273"/>
      <c r="AP802" s="2273"/>
      <c r="AQ802" s="2273"/>
      <c r="AR802" s="2273"/>
      <c r="AS802" s="2273"/>
      <c r="AT802" s="2273"/>
      <c r="AU802" s="2273"/>
      <c r="AV802" s="2273"/>
      <c r="AW802" s="2273"/>
      <c r="AX802" s="2273"/>
      <c r="AY802" s="2273"/>
      <c r="AZ802" s="2273"/>
      <c r="BA802" s="2273"/>
      <c r="BB802" s="2273"/>
      <c r="BC802" s="2273"/>
      <c r="BD802" s="2273"/>
      <c r="BE802" s="2273"/>
      <c r="BF802" s="2273"/>
      <c r="BG802" s="2273"/>
      <c r="BH802" s="2273"/>
      <c r="BI802" s="2273"/>
      <c r="BJ802" s="2273"/>
      <c r="BK802" s="2273"/>
      <c r="BL802" s="2273"/>
    </row>
    <row r="803" spans="8:64" ht="17.649999999999999" customHeight="1" x14ac:dyDescent="0.2">
      <c r="H803" s="2273" t="s">
        <v>2038</v>
      </c>
      <c r="I803" s="2273"/>
      <c r="J803" s="2273"/>
      <c r="K803" s="2273"/>
      <c r="L803" s="2273"/>
      <c r="M803" s="2273"/>
      <c r="N803" s="2273"/>
      <c r="O803" s="2273"/>
      <c r="P803" s="2273"/>
      <c r="Q803" s="2273"/>
      <c r="R803" s="2273"/>
      <c r="S803" s="2273"/>
      <c r="T803" s="2273"/>
      <c r="U803" s="2273"/>
      <c r="V803" s="2273"/>
      <c r="W803" s="2273"/>
      <c r="X803" s="2273"/>
      <c r="Y803" s="2273"/>
      <c r="Z803" s="2273"/>
      <c r="AA803" s="2273"/>
      <c r="AB803" s="2273"/>
      <c r="AC803" s="2273"/>
      <c r="AD803" s="2273"/>
      <c r="AE803" s="2273"/>
      <c r="AF803" s="2273"/>
      <c r="AG803" s="2273"/>
      <c r="AH803" s="2273"/>
      <c r="AI803" s="2273"/>
      <c r="AJ803" s="2273"/>
      <c r="AK803" s="2273"/>
      <c r="AL803" s="2273"/>
      <c r="AM803" s="2273"/>
      <c r="AN803" s="2273"/>
      <c r="AO803" s="2273"/>
      <c r="AP803" s="2273"/>
      <c r="AQ803" s="2273"/>
      <c r="AR803" s="2273"/>
      <c r="AS803" s="2273"/>
      <c r="AT803" s="2273"/>
      <c r="AU803" s="2273"/>
      <c r="AV803" s="2273"/>
      <c r="AW803" s="2273"/>
      <c r="AX803" s="2273"/>
      <c r="AY803" s="2273"/>
      <c r="AZ803" s="2273"/>
      <c r="BA803" s="2273"/>
      <c r="BB803" s="2273"/>
      <c r="BC803" s="2273"/>
      <c r="BD803" s="2273"/>
      <c r="BE803" s="2273"/>
      <c r="BF803" s="2273"/>
      <c r="BG803" s="2273"/>
      <c r="BH803" s="2273"/>
      <c r="BI803" s="2273"/>
      <c r="BJ803" s="2273"/>
      <c r="BK803" s="2273"/>
      <c r="BL803" s="2273"/>
    </row>
    <row r="804" spans="8:64" ht="17.649999999999999" customHeight="1" x14ac:dyDescent="0.2">
      <c r="H804" s="2273" t="s">
        <v>2039</v>
      </c>
      <c r="I804" s="2273"/>
      <c r="J804" s="2273"/>
      <c r="K804" s="2273"/>
      <c r="L804" s="2273"/>
      <c r="M804" s="2273"/>
      <c r="N804" s="2273"/>
      <c r="O804" s="2273"/>
      <c r="P804" s="2273"/>
      <c r="Q804" s="2273"/>
      <c r="R804" s="2273"/>
      <c r="S804" s="2273"/>
      <c r="T804" s="2273"/>
      <c r="U804" s="2273"/>
      <c r="V804" s="2273"/>
      <c r="W804" s="2273"/>
      <c r="X804" s="2273"/>
      <c r="Y804" s="2273"/>
      <c r="Z804" s="2273"/>
      <c r="AA804" s="2273"/>
      <c r="AB804" s="2273"/>
      <c r="AC804" s="2273"/>
      <c r="AD804" s="2273"/>
      <c r="AE804" s="2273"/>
      <c r="AF804" s="2273"/>
      <c r="AG804" s="2273"/>
      <c r="AH804" s="2273"/>
      <c r="AI804" s="2273"/>
      <c r="AJ804" s="2273"/>
      <c r="AK804" s="2273"/>
      <c r="AL804" s="2273"/>
      <c r="AM804" s="2273"/>
      <c r="AN804" s="2273"/>
      <c r="AO804" s="2273"/>
      <c r="AP804" s="2273"/>
      <c r="AQ804" s="2273"/>
      <c r="AR804" s="2273"/>
      <c r="AS804" s="2273"/>
      <c r="AT804" s="2273"/>
      <c r="AU804" s="2273"/>
      <c r="AV804" s="2273"/>
      <c r="AW804" s="2273"/>
      <c r="AX804" s="2273"/>
      <c r="AY804" s="2273"/>
      <c r="AZ804" s="2273"/>
      <c r="BA804" s="2273"/>
      <c r="BB804" s="2273"/>
      <c r="BC804" s="2273"/>
      <c r="BD804" s="2273"/>
      <c r="BE804" s="2273"/>
      <c r="BF804" s="2273"/>
      <c r="BG804" s="2273"/>
      <c r="BH804" s="2273"/>
      <c r="BI804" s="2273"/>
      <c r="BJ804" s="2273"/>
      <c r="BK804" s="2273"/>
      <c r="BL804" s="2273"/>
    </row>
    <row r="805" spans="8:64" ht="16.899999999999999" customHeight="1" x14ac:dyDescent="0.2">
      <c r="H805" s="2273" t="s">
        <v>2040</v>
      </c>
      <c r="I805" s="2273"/>
      <c r="J805" s="2273"/>
      <c r="K805" s="2273"/>
      <c r="L805" s="2273"/>
      <c r="M805" s="2273"/>
      <c r="N805" s="2273"/>
      <c r="O805" s="2273"/>
      <c r="P805" s="2273"/>
      <c r="Q805" s="2273"/>
      <c r="R805" s="2273"/>
      <c r="S805" s="2273"/>
      <c r="T805" s="2273"/>
      <c r="U805" s="2273"/>
      <c r="V805" s="2273"/>
      <c r="W805" s="2273"/>
      <c r="X805" s="2273"/>
      <c r="Y805" s="2273"/>
      <c r="Z805" s="2273"/>
      <c r="AA805" s="2273"/>
      <c r="AB805" s="2273"/>
      <c r="AC805" s="2273"/>
      <c r="AD805" s="2273"/>
      <c r="AE805" s="2273"/>
      <c r="AF805" s="2273"/>
      <c r="AG805" s="2273"/>
      <c r="AH805" s="2273"/>
      <c r="AI805" s="2273"/>
      <c r="AJ805" s="2273"/>
      <c r="AK805" s="2273"/>
      <c r="AL805" s="2273"/>
      <c r="AM805" s="2273"/>
      <c r="AN805" s="2273"/>
      <c r="AO805" s="2273"/>
      <c r="AP805" s="2273"/>
      <c r="AQ805" s="2273"/>
      <c r="AR805" s="2273"/>
      <c r="AS805" s="2273"/>
      <c r="AT805" s="2273"/>
      <c r="AU805" s="2273"/>
      <c r="AV805" s="2273"/>
      <c r="AW805" s="2273"/>
      <c r="AX805" s="2273"/>
      <c r="AY805" s="2273"/>
      <c r="AZ805" s="2273"/>
      <c r="BA805" s="2273"/>
      <c r="BB805" s="2273"/>
      <c r="BC805" s="2273"/>
      <c r="BD805" s="2273"/>
      <c r="BE805" s="2273"/>
      <c r="BF805" s="2273"/>
      <c r="BG805" s="2273"/>
      <c r="BH805" s="2273"/>
      <c r="BI805" s="2273"/>
      <c r="BJ805" s="2273"/>
      <c r="BK805" s="2273"/>
      <c r="BL805" s="2273"/>
    </row>
    <row r="806" spans="8:64" ht="17.649999999999999" customHeight="1" x14ac:dyDescent="0.2">
      <c r="H806" s="2273" t="s">
        <v>2041</v>
      </c>
      <c r="I806" s="2273"/>
      <c r="J806" s="2273"/>
      <c r="K806" s="2273"/>
      <c r="L806" s="2273"/>
      <c r="M806" s="2273"/>
      <c r="N806" s="2273"/>
      <c r="O806" s="2273"/>
      <c r="P806" s="2273"/>
      <c r="Q806" s="2273"/>
      <c r="R806" s="2273"/>
      <c r="S806" s="2273"/>
      <c r="T806" s="2273"/>
      <c r="U806" s="2273"/>
      <c r="V806" s="2273"/>
      <c r="W806" s="2273"/>
      <c r="X806" s="2273"/>
      <c r="Y806" s="2273"/>
      <c r="Z806" s="2273"/>
      <c r="AA806" s="2273"/>
      <c r="AB806" s="2273"/>
      <c r="AC806" s="2273"/>
      <c r="AD806" s="2273"/>
      <c r="AE806" s="2273"/>
      <c r="AF806" s="2273"/>
      <c r="AG806" s="2273"/>
      <c r="AH806" s="2273"/>
      <c r="AI806" s="2273"/>
      <c r="AJ806" s="2273"/>
      <c r="AK806" s="2273"/>
      <c r="AL806" s="2273"/>
      <c r="AM806" s="2273"/>
      <c r="AN806" s="2273"/>
      <c r="AO806" s="2273"/>
      <c r="AP806" s="2273"/>
      <c r="AQ806" s="2273"/>
      <c r="AR806" s="2273"/>
      <c r="AS806" s="2273"/>
      <c r="AT806" s="2273"/>
      <c r="AU806" s="2273"/>
      <c r="AV806" s="2273"/>
      <c r="AW806" s="2273"/>
      <c r="AX806" s="2273"/>
      <c r="AY806" s="2273"/>
      <c r="AZ806" s="2273"/>
      <c r="BA806" s="2273"/>
      <c r="BB806" s="2273"/>
      <c r="BC806" s="2273"/>
      <c r="BD806" s="2273"/>
      <c r="BE806" s="2273"/>
      <c r="BF806" s="2273"/>
      <c r="BG806" s="2273"/>
      <c r="BH806" s="2273"/>
      <c r="BI806" s="2273"/>
      <c r="BJ806" s="2273"/>
      <c r="BK806" s="2273"/>
      <c r="BL806" s="2273"/>
    </row>
    <row r="807" spans="8:64" ht="16.899999999999999" customHeight="1" x14ac:dyDescent="0.2">
      <c r="H807" s="2273" t="s">
        <v>2042</v>
      </c>
      <c r="I807" s="2273"/>
      <c r="J807" s="2273"/>
      <c r="K807" s="2273"/>
      <c r="L807" s="2273"/>
      <c r="M807" s="2273"/>
      <c r="N807" s="2273"/>
      <c r="O807" s="2273"/>
      <c r="P807" s="2273"/>
      <c r="Q807" s="2273"/>
      <c r="R807" s="2273"/>
      <c r="S807" s="2273"/>
      <c r="T807" s="2273"/>
      <c r="U807" s="2273"/>
      <c r="V807" s="2273"/>
      <c r="W807" s="2273"/>
      <c r="X807" s="2273"/>
      <c r="Y807" s="2273"/>
      <c r="Z807" s="2273"/>
      <c r="AA807" s="2273"/>
      <c r="AB807" s="2273"/>
      <c r="AC807" s="2273"/>
      <c r="AD807" s="2273"/>
      <c r="AE807" s="2273"/>
      <c r="AF807" s="2273"/>
      <c r="AG807" s="2273"/>
      <c r="AH807" s="2273"/>
      <c r="AI807" s="2273"/>
      <c r="AJ807" s="2273"/>
      <c r="AK807" s="2273"/>
      <c r="AL807" s="2273"/>
      <c r="AM807" s="2273"/>
      <c r="AN807" s="2273"/>
      <c r="AO807" s="2273"/>
      <c r="AP807" s="2273"/>
      <c r="AQ807" s="2273"/>
      <c r="AR807" s="2273"/>
      <c r="AS807" s="2273"/>
      <c r="AT807" s="2273"/>
      <c r="AU807" s="2273"/>
      <c r="AV807" s="2273"/>
      <c r="AW807" s="2273"/>
      <c r="AX807" s="2273"/>
      <c r="AY807" s="2273"/>
      <c r="AZ807" s="2273"/>
      <c r="BA807" s="2273"/>
      <c r="BB807" s="2273"/>
      <c r="BC807" s="2273"/>
      <c r="BD807" s="2273"/>
      <c r="BE807" s="2273"/>
      <c r="BF807" s="2273"/>
      <c r="BG807" s="2273"/>
      <c r="BH807" s="2273"/>
      <c r="BI807" s="2273"/>
      <c r="BJ807" s="2273"/>
      <c r="BK807" s="2273"/>
      <c r="BL807" s="2273"/>
    </row>
    <row r="808" spans="8:64" ht="8.85" customHeight="1" x14ac:dyDescent="0.2"/>
    <row r="809" spans="8:64" ht="16.899999999999999" customHeight="1" x14ac:dyDescent="0.2">
      <c r="H809" s="2275" t="s">
        <v>2043</v>
      </c>
      <c r="I809" s="2275"/>
      <c r="J809" s="2275"/>
      <c r="K809" s="2275"/>
      <c r="L809" s="2275"/>
      <c r="M809" s="2275"/>
      <c r="N809" s="2275"/>
      <c r="O809" s="2275"/>
      <c r="P809" s="2275"/>
      <c r="Q809" s="2275"/>
      <c r="R809" s="2275"/>
      <c r="S809" s="2275"/>
      <c r="T809" s="2275"/>
      <c r="U809" s="2275"/>
      <c r="V809" s="2275"/>
      <c r="W809" s="2275"/>
      <c r="X809" s="2275"/>
      <c r="Y809" s="2275"/>
      <c r="Z809" s="2275"/>
      <c r="AA809" s="2275"/>
      <c r="AB809" s="2275"/>
      <c r="AC809" s="2275"/>
      <c r="AD809" s="2275"/>
      <c r="AE809" s="2275"/>
      <c r="AF809" s="2275"/>
      <c r="AG809" s="2275"/>
      <c r="AH809" s="2275"/>
      <c r="AI809" s="2275"/>
      <c r="AJ809" s="2275"/>
      <c r="AK809" s="2275"/>
      <c r="AL809" s="2275"/>
      <c r="AM809" s="2275"/>
      <c r="AN809" s="2275"/>
      <c r="AO809" s="2275"/>
      <c r="AP809" s="2275"/>
      <c r="AQ809" s="2275"/>
      <c r="AR809" s="2275"/>
      <c r="AS809" s="2275"/>
      <c r="AT809" s="2275"/>
      <c r="AU809" s="2275"/>
      <c r="AV809" s="2275"/>
      <c r="AW809" s="2275"/>
      <c r="AX809" s="2275"/>
      <c r="AY809" s="2275"/>
      <c r="AZ809" s="2275"/>
      <c r="BA809" s="2275"/>
      <c r="BB809" s="2275"/>
      <c r="BC809" s="2275"/>
      <c r="BD809" s="2275"/>
      <c r="BE809" s="2275"/>
      <c r="BF809" s="2275"/>
      <c r="BG809" s="2275"/>
      <c r="BH809" s="2275"/>
      <c r="BI809" s="2275"/>
      <c r="BJ809" s="2275"/>
      <c r="BK809" s="2275"/>
      <c r="BL809" s="2275"/>
    </row>
    <row r="810" spans="8:64" ht="17.649999999999999" customHeight="1" x14ac:dyDescent="0.2">
      <c r="H810" s="2273" t="s">
        <v>2044</v>
      </c>
      <c r="I810" s="2273"/>
      <c r="J810" s="2273"/>
      <c r="K810" s="2273"/>
      <c r="L810" s="2273"/>
      <c r="M810" s="2273"/>
      <c r="N810" s="2273"/>
      <c r="O810" s="2273"/>
      <c r="P810" s="2273"/>
      <c r="Q810" s="2273"/>
      <c r="R810" s="2273"/>
      <c r="S810" s="2273"/>
      <c r="T810" s="2273"/>
      <c r="U810" s="2273"/>
      <c r="V810" s="2273"/>
      <c r="W810" s="2273"/>
      <c r="X810" s="2273"/>
      <c r="Y810" s="2273"/>
      <c r="Z810" s="2273"/>
      <c r="AA810" s="2273"/>
      <c r="AB810" s="2273"/>
      <c r="AC810" s="2273"/>
      <c r="AD810" s="2273"/>
      <c r="AE810" s="2273"/>
      <c r="AF810" s="2273"/>
      <c r="AG810" s="2273"/>
      <c r="AH810" s="2273"/>
      <c r="AI810" s="2273"/>
      <c r="AJ810" s="2273"/>
      <c r="AK810" s="2273"/>
      <c r="AL810" s="2273"/>
      <c r="AM810" s="2273"/>
      <c r="AN810" s="2273"/>
      <c r="AO810" s="2273"/>
      <c r="AP810" s="2273"/>
      <c r="AQ810" s="2273"/>
      <c r="AR810" s="2273"/>
      <c r="AS810" s="2273"/>
      <c r="AT810" s="2273"/>
      <c r="AU810" s="2273"/>
      <c r="AV810" s="2273"/>
      <c r="AW810" s="2273"/>
      <c r="AX810" s="2273"/>
      <c r="AY810" s="2273"/>
      <c r="AZ810" s="2273"/>
      <c r="BA810" s="2273"/>
      <c r="BB810" s="2273"/>
      <c r="BC810" s="2273"/>
      <c r="BD810" s="2273"/>
      <c r="BE810" s="2273"/>
      <c r="BF810" s="2273"/>
      <c r="BG810" s="2273"/>
      <c r="BH810" s="2273"/>
      <c r="BI810" s="2273"/>
      <c r="BJ810" s="2273"/>
      <c r="BK810" s="2273"/>
      <c r="BL810" s="2273"/>
    </row>
    <row r="811" spans="8:64" ht="17.649999999999999" customHeight="1" x14ac:dyDescent="0.2">
      <c r="H811" s="2273" t="s">
        <v>2045</v>
      </c>
      <c r="I811" s="2273"/>
      <c r="J811" s="2273"/>
      <c r="K811" s="2273"/>
      <c r="L811" s="2273"/>
      <c r="M811" s="2273"/>
      <c r="N811" s="2273"/>
      <c r="O811" s="2273"/>
      <c r="P811" s="2273"/>
      <c r="Q811" s="2273"/>
      <c r="R811" s="2273"/>
      <c r="S811" s="2273"/>
      <c r="T811" s="2273"/>
      <c r="U811" s="2273"/>
      <c r="V811" s="2273"/>
      <c r="W811" s="2273"/>
      <c r="X811" s="2273"/>
      <c r="Y811" s="2273"/>
      <c r="Z811" s="2273"/>
      <c r="AA811" s="2273"/>
      <c r="AB811" s="2273"/>
      <c r="AC811" s="2273"/>
      <c r="AD811" s="2273"/>
      <c r="AE811" s="2273"/>
      <c r="AF811" s="2273"/>
      <c r="AG811" s="2273"/>
      <c r="AH811" s="2273"/>
      <c r="AI811" s="2273"/>
      <c r="AJ811" s="2273"/>
      <c r="AK811" s="2273"/>
      <c r="AL811" s="2273"/>
      <c r="AM811" s="2273"/>
      <c r="AN811" s="2273"/>
      <c r="AO811" s="2273"/>
      <c r="AP811" s="2273"/>
      <c r="AQ811" s="2273"/>
      <c r="AR811" s="2273"/>
      <c r="AS811" s="2273"/>
      <c r="AT811" s="2273"/>
      <c r="AU811" s="2273"/>
      <c r="AV811" s="2273"/>
      <c r="AW811" s="2273"/>
      <c r="AX811" s="2273"/>
      <c r="AY811" s="2273"/>
      <c r="AZ811" s="2273"/>
      <c r="BA811" s="2273"/>
      <c r="BB811" s="2273"/>
      <c r="BC811" s="2273"/>
      <c r="BD811" s="2273"/>
      <c r="BE811" s="2273"/>
      <c r="BF811" s="2273"/>
      <c r="BG811" s="2273"/>
      <c r="BH811" s="2273"/>
      <c r="BI811" s="2273"/>
      <c r="BJ811" s="2273"/>
      <c r="BK811" s="2273"/>
      <c r="BL811" s="2273"/>
    </row>
    <row r="812" spans="8:64" ht="16.899999999999999" customHeight="1" x14ac:dyDescent="0.2">
      <c r="H812" s="2273" t="s">
        <v>2046</v>
      </c>
      <c r="I812" s="2273"/>
      <c r="J812" s="2273"/>
      <c r="K812" s="2273"/>
      <c r="L812" s="2273"/>
      <c r="M812" s="2273"/>
      <c r="N812" s="2273"/>
      <c r="O812" s="2273"/>
      <c r="P812" s="2273"/>
      <c r="Q812" s="2273"/>
      <c r="R812" s="2273"/>
      <c r="S812" s="2273"/>
      <c r="T812" s="2273"/>
      <c r="U812" s="2273"/>
      <c r="V812" s="2273"/>
      <c r="W812" s="2273"/>
      <c r="X812" s="2273"/>
      <c r="Y812" s="2273"/>
      <c r="Z812" s="2273"/>
      <c r="AA812" s="2273"/>
      <c r="AB812" s="2273"/>
      <c r="AC812" s="2273"/>
      <c r="AD812" s="2273"/>
      <c r="AE812" s="2273"/>
      <c r="AF812" s="2273"/>
      <c r="AG812" s="2273"/>
      <c r="AH812" s="2273"/>
      <c r="AI812" s="2273"/>
      <c r="AJ812" s="2273"/>
      <c r="AK812" s="2273"/>
      <c r="AL812" s="2273"/>
      <c r="AM812" s="2273"/>
      <c r="AN812" s="2273"/>
      <c r="AO812" s="2273"/>
      <c r="AP812" s="2273"/>
      <c r="AQ812" s="2273"/>
      <c r="AR812" s="2273"/>
      <c r="AS812" s="2273"/>
      <c r="AT812" s="2273"/>
      <c r="AU812" s="2273"/>
      <c r="AV812" s="2273"/>
      <c r="AW812" s="2273"/>
      <c r="AX812" s="2273"/>
      <c r="AY812" s="2273"/>
      <c r="AZ812" s="2273"/>
      <c r="BA812" s="2273"/>
      <c r="BB812" s="2273"/>
      <c r="BC812" s="2273"/>
      <c r="BD812" s="2273"/>
      <c r="BE812" s="2273"/>
      <c r="BF812" s="2273"/>
      <c r="BG812" s="2273"/>
      <c r="BH812" s="2273"/>
      <c r="BI812" s="2273"/>
      <c r="BJ812" s="2273"/>
      <c r="BK812" s="2273"/>
      <c r="BL812" s="2273"/>
    </row>
    <row r="813" spans="8:64" ht="30.2" customHeight="1" x14ac:dyDescent="0.2">
      <c r="H813" s="2273" t="s">
        <v>2047</v>
      </c>
      <c r="I813" s="2273"/>
      <c r="J813" s="2273"/>
      <c r="K813" s="2273"/>
      <c r="L813" s="2273"/>
      <c r="M813" s="2273"/>
      <c r="N813" s="2273"/>
      <c r="O813" s="2273"/>
      <c r="P813" s="2273"/>
      <c r="Q813" s="2273"/>
      <c r="R813" s="2273"/>
      <c r="S813" s="2273"/>
      <c r="T813" s="2273"/>
      <c r="U813" s="2273"/>
      <c r="V813" s="2273"/>
      <c r="W813" s="2273"/>
      <c r="X813" s="2273"/>
      <c r="Y813" s="2273"/>
      <c r="Z813" s="2273"/>
      <c r="AA813" s="2273"/>
      <c r="AB813" s="2273"/>
      <c r="AC813" s="2273"/>
      <c r="AD813" s="2273"/>
      <c r="AE813" s="2273"/>
      <c r="AF813" s="2273"/>
      <c r="AG813" s="2273"/>
      <c r="AH813" s="2273"/>
      <c r="AI813" s="2273"/>
      <c r="AJ813" s="2273"/>
      <c r="AK813" s="2273"/>
      <c r="AL813" s="2273"/>
      <c r="AM813" s="2273"/>
      <c r="AN813" s="2273"/>
      <c r="AO813" s="2273"/>
      <c r="AP813" s="2273"/>
      <c r="AQ813" s="2273"/>
      <c r="AR813" s="2273"/>
      <c r="AS813" s="2273"/>
      <c r="AT813" s="2273"/>
      <c r="AU813" s="2273"/>
      <c r="AV813" s="2273"/>
      <c r="AW813" s="2273"/>
      <c r="AX813" s="2273"/>
      <c r="AY813" s="2273"/>
      <c r="AZ813" s="2273"/>
      <c r="BA813" s="2273"/>
      <c r="BB813" s="2273"/>
      <c r="BC813" s="2273"/>
      <c r="BD813" s="2273"/>
      <c r="BE813" s="2273"/>
      <c r="BF813" s="2273"/>
      <c r="BG813" s="2273"/>
      <c r="BH813" s="2273"/>
      <c r="BI813" s="2273"/>
      <c r="BJ813" s="2273"/>
      <c r="BK813" s="2273"/>
      <c r="BL813" s="2273"/>
    </row>
    <row r="814" spans="8:64" ht="16.899999999999999" customHeight="1" x14ac:dyDescent="0.2">
      <c r="H814" s="2273" t="s">
        <v>2048</v>
      </c>
      <c r="I814" s="2273"/>
      <c r="J814" s="2273"/>
      <c r="K814" s="2273"/>
      <c r="L814" s="2273"/>
      <c r="M814" s="2273"/>
      <c r="N814" s="2273"/>
      <c r="O814" s="2273"/>
      <c r="P814" s="2273"/>
      <c r="Q814" s="2273"/>
      <c r="R814" s="2273"/>
      <c r="S814" s="2273"/>
      <c r="T814" s="2273"/>
      <c r="U814" s="2273"/>
      <c r="V814" s="2273"/>
      <c r="W814" s="2273"/>
      <c r="X814" s="2273"/>
      <c r="Y814" s="2273"/>
      <c r="Z814" s="2273"/>
      <c r="AA814" s="2273"/>
      <c r="AB814" s="2273"/>
      <c r="AC814" s="2273"/>
      <c r="AD814" s="2273"/>
      <c r="AE814" s="2273"/>
      <c r="AF814" s="2273"/>
      <c r="AG814" s="2273"/>
      <c r="AH814" s="2273"/>
      <c r="AI814" s="2273"/>
      <c r="AJ814" s="2273"/>
      <c r="AK814" s="2273"/>
      <c r="AL814" s="2273"/>
      <c r="AM814" s="2273"/>
      <c r="AN814" s="2273"/>
      <c r="AO814" s="2273"/>
      <c r="AP814" s="2273"/>
      <c r="AQ814" s="2273"/>
      <c r="AR814" s="2273"/>
      <c r="AS814" s="2273"/>
      <c r="AT814" s="2273"/>
      <c r="AU814" s="2273"/>
      <c r="AV814" s="2273"/>
      <c r="AW814" s="2273"/>
      <c r="AX814" s="2273"/>
      <c r="AY814" s="2273"/>
      <c r="AZ814" s="2273"/>
      <c r="BA814" s="2273"/>
      <c r="BB814" s="2273"/>
      <c r="BC814" s="2273"/>
      <c r="BD814" s="2273"/>
      <c r="BE814" s="2273"/>
      <c r="BF814" s="2273"/>
      <c r="BG814" s="2273"/>
      <c r="BH814" s="2273"/>
      <c r="BI814" s="2273"/>
      <c r="BJ814" s="2273"/>
      <c r="BK814" s="2273"/>
      <c r="BL814" s="2273"/>
    </row>
    <row r="815" spans="8:64" ht="17.649999999999999" customHeight="1" x14ac:dyDescent="0.2">
      <c r="H815" s="2273" t="s">
        <v>2049</v>
      </c>
      <c r="I815" s="2273"/>
      <c r="J815" s="2273"/>
      <c r="K815" s="2273"/>
      <c r="L815" s="2273"/>
      <c r="M815" s="2273"/>
      <c r="N815" s="2273"/>
      <c r="O815" s="2273"/>
      <c r="P815" s="2273"/>
      <c r="Q815" s="2273"/>
      <c r="R815" s="2273"/>
      <c r="S815" s="2273"/>
      <c r="T815" s="2273"/>
      <c r="U815" s="2273"/>
      <c r="V815" s="2273"/>
      <c r="W815" s="2273"/>
      <c r="X815" s="2273"/>
      <c r="Y815" s="2273"/>
      <c r="Z815" s="2273"/>
      <c r="AA815" s="2273"/>
      <c r="AB815" s="2273"/>
      <c r="AC815" s="2273"/>
      <c r="AD815" s="2273"/>
      <c r="AE815" s="2273"/>
      <c r="AF815" s="2273"/>
      <c r="AG815" s="2273"/>
      <c r="AH815" s="2273"/>
      <c r="AI815" s="2273"/>
      <c r="AJ815" s="2273"/>
      <c r="AK815" s="2273"/>
      <c r="AL815" s="2273"/>
      <c r="AM815" s="2273"/>
      <c r="AN815" s="2273"/>
      <c r="AO815" s="2273"/>
      <c r="AP815" s="2273"/>
      <c r="AQ815" s="2273"/>
      <c r="AR815" s="2273"/>
      <c r="AS815" s="2273"/>
      <c r="AT815" s="2273"/>
      <c r="AU815" s="2273"/>
      <c r="AV815" s="2273"/>
      <c r="AW815" s="2273"/>
      <c r="AX815" s="2273"/>
      <c r="AY815" s="2273"/>
      <c r="AZ815" s="2273"/>
      <c r="BA815" s="2273"/>
      <c r="BB815" s="2273"/>
      <c r="BC815" s="2273"/>
      <c r="BD815" s="2273"/>
      <c r="BE815" s="2273"/>
      <c r="BF815" s="2273"/>
      <c r="BG815" s="2273"/>
      <c r="BH815" s="2273"/>
      <c r="BI815" s="2273"/>
      <c r="BJ815" s="2273"/>
      <c r="BK815" s="2273"/>
      <c r="BL815" s="2273"/>
    </row>
    <row r="816" spans="8:64" ht="17.649999999999999" customHeight="1" x14ac:dyDescent="0.2">
      <c r="H816" s="2273" t="s">
        <v>2050</v>
      </c>
      <c r="I816" s="2273"/>
      <c r="J816" s="2273"/>
      <c r="K816" s="2273"/>
      <c r="L816" s="2273"/>
      <c r="M816" s="2273"/>
      <c r="N816" s="2273"/>
      <c r="O816" s="2273"/>
      <c r="P816" s="2273"/>
      <c r="Q816" s="2273"/>
      <c r="R816" s="2273"/>
      <c r="S816" s="2273"/>
      <c r="T816" s="2273"/>
      <c r="U816" s="2273"/>
      <c r="V816" s="2273"/>
      <c r="W816" s="2273"/>
      <c r="X816" s="2273"/>
      <c r="Y816" s="2273"/>
      <c r="Z816" s="2273"/>
      <c r="AA816" s="2273"/>
      <c r="AB816" s="2273"/>
      <c r="AC816" s="2273"/>
      <c r="AD816" s="2273"/>
      <c r="AE816" s="2273"/>
      <c r="AF816" s="2273"/>
      <c r="AG816" s="2273"/>
      <c r="AH816" s="2273"/>
      <c r="AI816" s="2273"/>
      <c r="AJ816" s="2273"/>
      <c r="AK816" s="2273"/>
      <c r="AL816" s="2273"/>
      <c r="AM816" s="2273"/>
      <c r="AN816" s="2273"/>
      <c r="AO816" s="2273"/>
      <c r="AP816" s="2273"/>
      <c r="AQ816" s="2273"/>
      <c r="AR816" s="2273"/>
      <c r="AS816" s="2273"/>
      <c r="AT816" s="2273"/>
      <c r="AU816" s="2273"/>
      <c r="AV816" s="2273"/>
      <c r="AW816" s="2273"/>
      <c r="AX816" s="2273"/>
      <c r="AY816" s="2273"/>
      <c r="AZ816" s="2273"/>
      <c r="BA816" s="2273"/>
      <c r="BB816" s="2273"/>
      <c r="BC816" s="2273"/>
      <c r="BD816" s="2273"/>
      <c r="BE816" s="2273"/>
      <c r="BF816" s="2273"/>
      <c r="BG816" s="2273"/>
      <c r="BH816" s="2273"/>
      <c r="BI816" s="2273"/>
      <c r="BJ816" s="2273"/>
      <c r="BK816" s="2273"/>
      <c r="BL816" s="2273"/>
    </row>
    <row r="817" spans="8:64" ht="8.1" customHeight="1" x14ac:dyDescent="0.2"/>
    <row r="818" spans="8:64" ht="17.649999999999999" customHeight="1" x14ac:dyDescent="0.2">
      <c r="AP818" s="2309" t="s">
        <v>510</v>
      </c>
      <c r="AQ818" s="2309"/>
      <c r="AR818" s="2309"/>
      <c r="AS818" s="2309"/>
      <c r="AT818" s="2309"/>
      <c r="AU818" s="2309"/>
      <c r="AV818" s="2309"/>
      <c r="AW818" s="2309"/>
      <c r="AX818" s="2309"/>
      <c r="AY818" s="2309"/>
      <c r="AZ818" s="2309"/>
      <c r="BA818" s="2309"/>
      <c r="BB818" s="2309"/>
      <c r="BC818" s="2309"/>
      <c r="BD818" s="2309"/>
      <c r="BE818" s="2309"/>
      <c r="BF818" s="2309"/>
      <c r="BG818" s="2309"/>
      <c r="BH818" s="2309"/>
      <c r="BI818" s="2309"/>
      <c r="BJ818" s="2309"/>
      <c r="BK818" s="2309"/>
      <c r="BL818" s="2309"/>
    </row>
    <row r="819" spans="8:64" ht="17.649999999999999" customHeight="1" x14ac:dyDescent="0.2">
      <c r="H819" s="2308" t="s">
        <v>33</v>
      </c>
      <c r="I819" s="2308"/>
      <c r="J819" s="2308"/>
      <c r="K819" s="2308"/>
      <c r="L819" s="2308"/>
      <c r="M819" s="2308"/>
      <c r="N819" s="2308"/>
      <c r="O819" s="2308"/>
      <c r="P819" s="2308"/>
      <c r="Q819" s="2308"/>
      <c r="R819" s="2308" t="s">
        <v>35</v>
      </c>
      <c r="S819" s="2308"/>
      <c r="T819" s="2308"/>
      <c r="U819" s="2308"/>
      <c r="V819" s="2308"/>
      <c r="W819" s="2308"/>
      <c r="X819" s="2308"/>
      <c r="Y819" s="2308"/>
      <c r="Z819" s="2308"/>
      <c r="AA819" s="2308"/>
      <c r="AB819" s="2308"/>
      <c r="AC819" s="2308"/>
      <c r="AD819" s="2308"/>
      <c r="AE819" s="2308"/>
      <c r="AF819" s="2308"/>
      <c r="AG819" s="2308"/>
      <c r="AH819" s="2308"/>
      <c r="AI819" s="2308"/>
      <c r="AJ819" s="2308"/>
      <c r="AK819" s="2308"/>
      <c r="AL819" s="2308"/>
      <c r="AM819" s="2308"/>
      <c r="AN819" s="2308"/>
      <c r="AO819" s="2308"/>
      <c r="AP819" s="2308" t="s">
        <v>606</v>
      </c>
      <c r="AQ819" s="2308"/>
      <c r="AR819" s="2308"/>
      <c r="AS819" s="2308"/>
      <c r="AT819" s="2308"/>
      <c r="AU819" s="2308"/>
      <c r="AV819" s="2308"/>
      <c r="AW819" s="2308"/>
      <c r="AX819" s="2308"/>
      <c r="AY819" s="2308"/>
      <c r="AZ819" s="2308"/>
      <c r="BA819" s="2308"/>
      <c r="BB819" s="2308"/>
      <c r="BC819" s="2308"/>
      <c r="BD819" s="2308"/>
      <c r="BE819" s="2308"/>
      <c r="BF819" s="2308"/>
      <c r="BG819" s="2308"/>
      <c r="BH819" s="2308"/>
      <c r="BI819" s="2308"/>
      <c r="BJ819" s="2308"/>
      <c r="BK819" s="2308"/>
      <c r="BL819" s="2308"/>
    </row>
    <row r="820" spans="8:64" ht="16.899999999999999" customHeight="1" x14ac:dyDescent="0.2">
      <c r="H820" s="2309" t="s">
        <v>509</v>
      </c>
      <c r="I820" s="2309"/>
      <c r="J820" s="2309"/>
      <c r="K820" s="2309"/>
      <c r="L820" s="2309"/>
      <c r="M820" s="2309"/>
      <c r="N820" s="2309"/>
      <c r="O820" s="2309"/>
      <c r="P820" s="2309"/>
      <c r="Q820" s="2309"/>
      <c r="R820" s="2309" t="s">
        <v>509</v>
      </c>
      <c r="S820" s="2309"/>
      <c r="T820" s="2309"/>
      <c r="U820" s="2309"/>
      <c r="V820" s="2309"/>
      <c r="W820" s="2309"/>
      <c r="X820" s="2309"/>
      <c r="Y820" s="2309"/>
      <c r="Z820" s="2309"/>
      <c r="AA820" s="2309"/>
      <c r="AB820" s="2309"/>
      <c r="AC820" s="2309"/>
      <c r="AD820" s="2309"/>
      <c r="AE820" s="2309"/>
      <c r="AF820" s="2309"/>
      <c r="AG820" s="2309"/>
      <c r="AH820" s="2309"/>
      <c r="AI820" s="2309"/>
      <c r="AJ820" s="2309"/>
      <c r="AK820" s="2309"/>
      <c r="AL820" s="2309"/>
      <c r="AM820" s="2309"/>
      <c r="AN820" s="2309"/>
      <c r="AO820" s="2309"/>
      <c r="AP820" s="2309" t="s">
        <v>508</v>
      </c>
      <c r="AQ820" s="2309"/>
      <c r="AR820" s="2309"/>
      <c r="AS820" s="2309"/>
      <c r="AT820" s="2309"/>
      <c r="AU820" s="2309"/>
      <c r="AV820" s="2309"/>
      <c r="AW820" s="2309"/>
      <c r="AX820" s="2309"/>
      <c r="AY820" s="2309"/>
      <c r="AZ820" s="2309"/>
      <c r="BA820" s="2309"/>
      <c r="BB820" s="2309"/>
      <c r="BC820" s="2309"/>
      <c r="BD820" s="2309"/>
      <c r="BE820" s="2309"/>
      <c r="BF820" s="2309"/>
      <c r="BG820" s="2309"/>
      <c r="BH820" s="2309"/>
      <c r="BI820" s="2309"/>
      <c r="BJ820" s="2309"/>
      <c r="BK820" s="2309"/>
      <c r="BL820" s="2309"/>
    </row>
    <row r="821" spans="8:64" ht="38.25" customHeight="1" x14ac:dyDescent="0.2"/>
  </sheetData>
  <mergeCells count="2415">
    <mergeCell ref="H819:Q819"/>
    <mergeCell ref="R819:AO819"/>
    <mergeCell ref="AP819:BL819"/>
    <mergeCell ref="H820:Q820"/>
    <mergeCell ref="R820:AO820"/>
    <mergeCell ref="AP820:BL820"/>
    <mergeCell ref="H812:BL812"/>
    <mergeCell ref="H813:BL813"/>
    <mergeCell ref="H814:BL814"/>
    <mergeCell ref="H815:BL815"/>
    <mergeCell ref="H816:BL816"/>
    <mergeCell ref="AP818:BL818"/>
    <mergeCell ref="H805:BL805"/>
    <mergeCell ref="H806:BL806"/>
    <mergeCell ref="H807:BL807"/>
    <mergeCell ref="H809:BL809"/>
    <mergeCell ref="H810:BL810"/>
    <mergeCell ref="H811:BL811"/>
    <mergeCell ref="H799:BL799"/>
    <mergeCell ref="H800:BL800"/>
    <mergeCell ref="H801:BL801"/>
    <mergeCell ref="H802:BL802"/>
    <mergeCell ref="H803:BL803"/>
    <mergeCell ref="H804:BL804"/>
    <mergeCell ref="H793:BL793"/>
    <mergeCell ref="H794:BL794"/>
    <mergeCell ref="H795:BL795"/>
    <mergeCell ref="H796:BL796"/>
    <mergeCell ref="H797:BL797"/>
    <mergeCell ref="H798:BL798"/>
    <mergeCell ref="H790:AM790"/>
    <mergeCell ref="AN790:BB790"/>
    <mergeCell ref="BC790:BL790"/>
    <mergeCell ref="H791:AM791"/>
    <mergeCell ref="AN791:BB791"/>
    <mergeCell ref="BC791:BL791"/>
    <mergeCell ref="H788:AM788"/>
    <mergeCell ref="AN788:BB788"/>
    <mergeCell ref="BC788:BL788"/>
    <mergeCell ref="H789:AM789"/>
    <mergeCell ref="AN789:BB789"/>
    <mergeCell ref="BC789:BL789"/>
    <mergeCell ref="H782:AM782"/>
    <mergeCell ref="AN782:BB782"/>
    <mergeCell ref="BC782:BL782"/>
    <mergeCell ref="H784:BL784"/>
    <mergeCell ref="H785:BL785"/>
    <mergeCell ref="H787:AM787"/>
    <mergeCell ref="AN787:BB787"/>
    <mergeCell ref="BC787:BL787"/>
    <mergeCell ref="H780:AM780"/>
    <mergeCell ref="AN780:BB780"/>
    <mergeCell ref="BC780:BL780"/>
    <mergeCell ref="H781:AM781"/>
    <mergeCell ref="AN781:BB781"/>
    <mergeCell ref="BC781:BL781"/>
    <mergeCell ref="H778:AM778"/>
    <mergeCell ref="AN778:BB778"/>
    <mergeCell ref="BC778:BL778"/>
    <mergeCell ref="H779:AM779"/>
    <mergeCell ref="AN779:BB779"/>
    <mergeCell ref="BC779:BL779"/>
    <mergeCell ref="H774:BL774"/>
    <mergeCell ref="H776:AM776"/>
    <mergeCell ref="AN776:BB776"/>
    <mergeCell ref="BC776:BL776"/>
    <mergeCell ref="H777:AM777"/>
    <mergeCell ref="AN777:BB777"/>
    <mergeCell ref="BC777:BL777"/>
    <mergeCell ref="H771:AM771"/>
    <mergeCell ref="AN771:BB771"/>
    <mergeCell ref="BC771:BL771"/>
    <mergeCell ref="H772:AM772"/>
    <mergeCell ref="AN772:BB772"/>
    <mergeCell ref="BC772:BL772"/>
    <mergeCell ref="H767:BL767"/>
    <mergeCell ref="H769:AM769"/>
    <mergeCell ref="AN769:BB769"/>
    <mergeCell ref="BC769:BL769"/>
    <mergeCell ref="H770:AM770"/>
    <mergeCell ref="AN770:BB770"/>
    <mergeCell ref="BC770:BL770"/>
    <mergeCell ref="H764:AM764"/>
    <mergeCell ref="AN764:BB764"/>
    <mergeCell ref="BC764:BL764"/>
    <mergeCell ref="H765:AM765"/>
    <mergeCell ref="AN765:BB765"/>
    <mergeCell ref="BC765:BL765"/>
    <mergeCell ref="H762:AM762"/>
    <mergeCell ref="AN762:BB762"/>
    <mergeCell ref="BC762:BL762"/>
    <mergeCell ref="H763:AM763"/>
    <mergeCell ref="AN763:BB763"/>
    <mergeCell ref="BC763:BL763"/>
    <mergeCell ref="H760:AM760"/>
    <mergeCell ref="AN760:BB760"/>
    <mergeCell ref="BC760:BL760"/>
    <mergeCell ref="H761:AM761"/>
    <mergeCell ref="AN761:BB761"/>
    <mergeCell ref="BC761:BL761"/>
    <mergeCell ref="H755:AM755"/>
    <mergeCell ref="AN755:BB755"/>
    <mergeCell ref="BC755:BL755"/>
    <mergeCell ref="H757:BL757"/>
    <mergeCell ref="H759:AM759"/>
    <mergeCell ref="AN759:BB759"/>
    <mergeCell ref="BC759:BL759"/>
    <mergeCell ref="H753:AM753"/>
    <mergeCell ref="AN753:BB753"/>
    <mergeCell ref="BC753:BL753"/>
    <mergeCell ref="H754:AM754"/>
    <mergeCell ref="AN754:BB754"/>
    <mergeCell ref="BC754:BL754"/>
    <mergeCell ref="H751:AM751"/>
    <mergeCell ref="AN751:BB751"/>
    <mergeCell ref="BC751:BL751"/>
    <mergeCell ref="H752:AM752"/>
    <mergeCell ref="AN752:BB752"/>
    <mergeCell ref="BC752:BL752"/>
    <mergeCell ref="H749:AM749"/>
    <mergeCell ref="AN749:BB749"/>
    <mergeCell ref="BC749:BL749"/>
    <mergeCell ref="H750:AM750"/>
    <mergeCell ref="AN750:BB750"/>
    <mergeCell ref="BC750:BL750"/>
    <mergeCell ref="H747:AM747"/>
    <mergeCell ref="AN747:BB747"/>
    <mergeCell ref="BC747:BL747"/>
    <mergeCell ref="H748:AM748"/>
    <mergeCell ref="AN748:BB748"/>
    <mergeCell ref="BC748:BL748"/>
    <mergeCell ref="H743:BL743"/>
    <mergeCell ref="H745:AM745"/>
    <mergeCell ref="AN745:BB745"/>
    <mergeCell ref="BC745:BL745"/>
    <mergeCell ref="H746:AM746"/>
    <mergeCell ref="AN746:BB746"/>
    <mergeCell ref="BC746:BL746"/>
    <mergeCell ref="H740:AM740"/>
    <mergeCell ref="AN740:BB740"/>
    <mergeCell ref="BC740:BL740"/>
    <mergeCell ref="H741:AM741"/>
    <mergeCell ref="AN741:BB741"/>
    <mergeCell ref="BC741:BL741"/>
    <mergeCell ref="H738:AM738"/>
    <mergeCell ref="AN738:BB738"/>
    <mergeCell ref="BC738:BL738"/>
    <mergeCell ref="H739:AM739"/>
    <mergeCell ref="AN739:BB739"/>
    <mergeCell ref="BC739:BL739"/>
    <mergeCell ref="H734:BL734"/>
    <mergeCell ref="H736:AM736"/>
    <mergeCell ref="AN736:BB736"/>
    <mergeCell ref="BC736:BL736"/>
    <mergeCell ref="H737:AM737"/>
    <mergeCell ref="AN737:BB737"/>
    <mergeCell ref="BC737:BL737"/>
    <mergeCell ref="H731:AM731"/>
    <mergeCell ref="AN731:BB731"/>
    <mergeCell ref="BC731:BL731"/>
    <mergeCell ref="H732:AM732"/>
    <mergeCell ref="AN732:BB732"/>
    <mergeCell ref="BC732:BL732"/>
    <mergeCell ref="H729:AM729"/>
    <mergeCell ref="AN729:BB729"/>
    <mergeCell ref="BC729:BL729"/>
    <mergeCell ref="H730:AM730"/>
    <mergeCell ref="AN730:BB730"/>
    <mergeCell ref="BC730:BL730"/>
    <mergeCell ref="H727:AM727"/>
    <mergeCell ref="AN727:BB727"/>
    <mergeCell ref="BC727:BL727"/>
    <mergeCell ref="H728:AM728"/>
    <mergeCell ref="AN728:BB728"/>
    <mergeCell ref="BC728:BL728"/>
    <mergeCell ref="H722:AM722"/>
    <mergeCell ref="AN722:BB722"/>
    <mergeCell ref="BC722:BL722"/>
    <mergeCell ref="H724:BL724"/>
    <mergeCell ref="H726:AM726"/>
    <mergeCell ref="AN726:BB726"/>
    <mergeCell ref="BC726:BL726"/>
    <mergeCell ref="H720:AM720"/>
    <mergeCell ref="AN720:BB720"/>
    <mergeCell ref="BC720:BL720"/>
    <mergeCell ref="H721:AM721"/>
    <mergeCell ref="AN721:BB721"/>
    <mergeCell ref="BC721:BL721"/>
    <mergeCell ref="H718:AM718"/>
    <mergeCell ref="AN718:BB718"/>
    <mergeCell ref="BC718:BL718"/>
    <mergeCell ref="H719:AM719"/>
    <mergeCell ref="AN719:BB719"/>
    <mergeCell ref="BC719:BL719"/>
    <mergeCell ref="H716:AM716"/>
    <mergeCell ref="AN716:BB716"/>
    <mergeCell ref="BC716:BL716"/>
    <mergeCell ref="H717:AM717"/>
    <mergeCell ref="AN717:BB717"/>
    <mergeCell ref="BC717:BL717"/>
    <mergeCell ref="H712:BL712"/>
    <mergeCell ref="H714:AM714"/>
    <mergeCell ref="AN714:BB714"/>
    <mergeCell ref="BC714:BL714"/>
    <mergeCell ref="H715:AM715"/>
    <mergeCell ref="AN715:BB715"/>
    <mergeCell ref="BC715:BL715"/>
    <mergeCell ref="H709:AM709"/>
    <mergeCell ref="AN709:BB709"/>
    <mergeCell ref="BC709:BL709"/>
    <mergeCell ref="H710:AM710"/>
    <mergeCell ref="AN710:BB710"/>
    <mergeCell ref="BC710:BL710"/>
    <mergeCell ref="H707:AM707"/>
    <mergeCell ref="AN707:BB707"/>
    <mergeCell ref="BC707:BL707"/>
    <mergeCell ref="H708:AM708"/>
    <mergeCell ref="AN708:BB708"/>
    <mergeCell ref="BC708:BL708"/>
    <mergeCell ref="H705:AM705"/>
    <mergeCell ref="AN705:BB705"/>
    <mergeCell ref="BC705:BL705"/>
    <mergeCell ref="H706:AM706"/>
    <mergeCell ref="AN706:BB706"/>
    <mergeCell ref="BC706:BL706"/>
    <mergeCell ref="H701:BL701"/>
    <mergeCell ref="H703:AM703"/>
    <mergeCell ref="AN703:BB703"/>
    <mergeCell ref="BC703:BL703"/>
    <mergeCell ref="H704:AM704"/>
    <mergeCell ref="AN704:BB704"/>
    <mergeCell ref="BC704:BL704"/>
    <mergeCell ref="H698:AM698"/>
    <mergeCell ref="AN698:BB698"/>
    <mergeCell ref="BC698:BL698"/>
    <mergeCell ref="H699:AM699"/>
    <mergeCell ref="AN699:BB699"/>
    <mergeCell ref="BC699:BL699"/>
    <mergeCell ref="H696:AM696"/>
    <mergeCell ref="AN696:BB696"/>
    <mergeCell ref="BC696:BL696"/>
    <mergeCell ref="H697:AM697"/>
    <mergeCell ref="AN697:BB697"/>
    <mergeCell ref="BC697:BL697"/>
    <mergeCell ref="H694:AM694"/>
    <mergeCell ref="AN694:BB694"/>
    <mergeCell ref="BC694:BL694"/>
    <mergeCell ref="H695:AM695"/>
    <mergeCell ref="AN695:BB695"/>
    <mergeCell ref="BC695:BL695"/>
    <mergeCell ref="H692:AM692"/>
    <mergeCell ref="AN692:BB692"/>
    <mergeCell ref="BC692:BL692"/>
    <mergeCell ref="H693:AM693"/>
    <mergeCell ref="AN693:BB693"/>
    <mergeCell ref="BC693:BL693"/>
    <mergeCell ref="H690:AM690"/>
    <mergeCell ref="AN690:BB690"/>
    <mergeCell ref="BC690:BL690"/>
    <mergeCell ref="H691:AM691"/>
    <mergeCell ref="AN691:BB691"/>
    <mergeCell ref="BC691:BL691"/>
    <mergeCell ref="H688:AM688"/>
    <mergeCell ref="AN688:BB688"/>
    <mergeCell ref="BC688:BL688"/>
    <mergeCell ref="H689:AM689"/>
    <mergeCell ref="AN689:BB689"/>
    <mergeCell ref="BC689:BL689"/>
    <mergeCell ref="H686:AM686"/>
    <mergeCell ref="AN686:BB686"/>
    <mergeCell ref="BC686:BL686"/>
    <mergeCell ref="H687:AM687"/>
    <mergeCell ref="AN687:BB687"/>
    <mergeCell ref="BC687:BL687"/>
    <mergeCell ref="H681:AM681"/>
    <mergeCell ref="AN681:BB681"/>
    <mergeCell ref="BC681:BL681"/>
    <mergeCell ref="H683:BL683"/>
    <mergeCell ref="H685:AM685"/>
    <mergeCell ref="AN685:BB685"/>
    <mergeCell ref="BC685:BL685"/>
    <mergeCell ref="H679:AM679"/>
    <mergeCell ref="AN679:BB679"/>
    <mergeCell ref="BC679:BL679"/>
    <mergeCell ref="H680:AM680"/>
    <mergeCell ref="AN680:BB680"/>
    <mergeCell ref="BC680:BL680"/>
    <mergeCell ref="H675:BL675"/>
    <mergeCell ref="H677:AM677"/>
    <mergeCell ref="AN677:BB677"/>
    <mergeCell ref="BC677:BL677"/>
    <mergeCell ref="H678:AM678"/>
    <mergeCell ref="AN678:BB678"/>
    <mergeCell ref="BC678:BL678"/>
    <mergeCell ref="H672:AM672"/>
    <mergeCell ref="AN672:BB672"/>
    <mergeCell ref="BC672:BL672"/>
    <mergeCell ref="H673:AM673"/>
    <mergeCell ref="AN673:BB673"/>
    <mergeCell ref="BC673:BL673"/>
    <mergeCell ref="H671:AM671"/>
    <mergeCell ref="AN671:BB671"/>
    <mergeCell ref="BC671:BL671"/>
    <mergeCell ref="H669:AM669"/>
    <mergeCell ref="AN669:BB669"/>
    <mergeCell ref="BC669:BL669"/>
    <mergeCell ref="H670:AM670"/>
    <mergeCell ref="AN670:BB670"/>
    <mergeCell ref="BC670:BL670"/>
    <mergeCell ref="H667:AM667"/>
    <mergeCell ref="AN667:BB667"/>
    <mergeCell ref="BC667:BL667"/>
    <mergeCell ref="H668:AM668"/>
    <mergeCell ref="AN668:BB668"/>
    <mergeCell ref="BC668:BL668"/>
    <mergeCell ref="H663:BL663"/>
    <mergeCell ref="H665:AM665"/>
    <mergeCell ref="AN665:BB665"/>
    <mergeCell ref="BC665:BL665"/>
    <mergeCell ref="H666:AM666"/>
    <mergeCell ref="AN666:BB666"/>
    <mergeCell ref="BC666:BL666"/>
    <mergeCell ref="H654:BL654"/>
    <mergeCell ref="H656:BL656"/>
    <mergeCell ref="H657:BL657"/>
    <mergeCell ref="H658:BL658"/>
    <mergeCell ref="H660:BL660"/>
    <mergeCell ref="H662:BL662"/>
    <mergeCell ref="I651:Y651"/>
    <mergeCell ref="Z651:AW651"/>
    <mergeCell ref="AX651:BG651"/>
    <mergeCell ref="BH651:BL651"/>
    <mergeCell ref="I652:Y652"/>
    <mergeCell ref="Z652:AW652"/>
    <mergeCell ref="AX652:BG652"/>
    <mergeCell ref="BH652:BL652"/>
    <mergeCell ref="H646:AM646"/>
    <mergeCell ref="AN646:BB646"/>
    <mergeCell ref="BC646:BL646"/>
    <mergeCell ref="H648:BL648"/>
    <mergeCell ref="I650:Y650"/>
    <mergeCell ref="Z650:AW650"/>
    <mergeCell ref="AX650:BG650"/>
    <mergeCell ref="BH650:BL650"/>
    <mergeCell ref="H644:AM644"/>
    <mergeCell ref="AN644:BB644"/>
    <mergeCell ref="BC644:BL644"/>
    <mergeCell ref="H645:AM645"/>
    <mergeCell ref="AN645:BB645"/>
    <mergeCell ref="BC645:BL645"/>
    <mergeCell ref="H638:AM638"/>
    <mergeCell ref="AN638:BB638"/>
    <mergeCell ref="BC638:BL638"/>
    <mergeCell ref="H640:BL640"/>
    <mergeCell ref="H641:BL641"/>
    <mergeCell ref="H643:AM643"/>
    <mergeCell ref="AN643:BB643"/>
    <mergeCell ref="BC643:BL643"/>
    <mergeCell ref="H636:AM636"/>
    <mergeCell ref="AN636:BB636"/>
    <mergeCell ref="BC636:BL636"/>
    <mergeCell ref="H637:AM637"/>
    <mergeCell ref="AN637:BB637"/>
    <mergeCell ref="BC637:BL637"/>
    <mergeCell ref="H631:AM631"/>
    <mergeCell ref="AN631:BB631"/>
    <mergeCell ref="BC631:BL631"/>
    <mergeCell ref="H633:BL633"/>
    <mergeCell ref="H635:AM635"/>
    <mergeCell ref="AN635:BB635"/>
    <mergeCell ref="BC635:BL635"/>
    <mergeCell ref="H626:BL626"/>
    <mergeCell ref="H629:AM629"/>
    <mergeCell ref="AN629:BB629"/>
    <mergeCell ref="BC629:BL629"/>
    <mergeCell ref="H630:AM630"/>
    <mergeCell ref="AN630:BB630"/>
    <mergeCell ref="BC630:BL630"/>
    <mergeCell ref="H619:BL619"/>
    <mergeCell ref="H621:BL621"/>
    <mergeCell ref="H623:AM623"/>
    <mergeCell ref="AN623:BB623"/>
    <mergeCell ref="BC623:BL623"/>
    <mergeCell ref="H624:AM624"/>
    <mergeCell ref="AN624:BB624"/>
    <mergeCell ref="BC624:BL624"/>
    <mergeCell ref="H613:BL613"/>
    <mergeCell ref="H614:BL614"/>
    <mergeCell ref="H615:BL615"/>
    <mergeCell ref="H616:BL616"/>
    <mergeCell ref="H617:BL617"/>
    <mergeCell ref="H618:BL618"/>
    <mergeCell ref="H606:BL606"/>
    <mergeCell ref="H608:BL608"/>
    <mergeCell ref="H609:BL609"/>
    <mergeCell ref="H610:BL610"/>
    <mergeCell ref="H611:BL611"/>
    <mergeCell ref="H612:BL612"/>
    <mergeCell ref="H603:AM603"/>
    <mergeCell ref="AN603:BB603"/>
    <mergeCell ref="BC603:BL603"/>
    <mergeCell ref="H604:AM604"/>
    <mergeCell ref="AN604:BB604"/>
    <mergeCell ref="BC604:BL604"/>
    <mergeCell ref="H601:AM601"/>
    <mergeCell ref="AN601:BB601"/>
    <mergeCell ref="BC601:BL601"/>
    <mergeCell ref="H602:AM602"/>
    <mergeCell ref="AN602:BB602"/>
    <mergeCell ref="BC602:BL602"/>
    <mergeCell ref="H599:AM599"/>
    <mergeCell ref="AN599:BB599"/>
    <mergeCell ref="BC599:BL599"/>
    <mergeCell ref="H600:AM600"/>
    <mergeCell ref="AN600:BB600"/>
    <mergeCell ref="BC600:BL600"/>
    <mergeCell ref="H597:AM597"/>
    <mergeCell ref="AN597:BB597"/>
    <mergeCell ref="BC597:BL597"/>
    <mergeCell ref="H598:AM598"/>
    <mergeCell ref="AN598:BB598"/>
    <mergeCell ref="BC598:BL598"/>
    <mergeCell ref="H595:AM595"/>
    <mergeCell ref="AN595:BB595"/>
    <mergeCell ref="BC595:BL595"/>
    <mergeCell ref="H596:AM596"/>
    <mergeCell ref="AN596:BB596"/>
    <mergeCell ref="BC596:BL596"/>
    <mergeCell ref="H590:AM590"/>
    <mergeCell ref="AN590:BB590"/>
    <mergeCell ref="BC590:BL590"/>
    <mergeCell ref="H592:BL592"/>
    <mergeCell ref="H594:AM594"/>
    <mergeCell ref="AN594:BB594"/>
    <mergeCell ref="BC594:BL594"/>
    <mergeCell ref="H588:AM588"/>
    <mergeCell ref="AN588:BB588"/>
    <mergeCell ref="BC588:BL588"/>
    <mergeCell ref="H589:AM589"/>
    <mergeCell ref="AN589:BB589"/>
    <mergeCell ref="BC589:BL589"/>
    <mergeCell ref="H586:AM586"/>
    <mergeCell ref="AN586:BB586"/>
    <mergeCell ref="BC586:BL586"/>
    <mergeCell ref="H587:AM587"/>
    <mergeCell ref="AN587:BB587"/>
    <mergeCell ref="BC587:BL587"/>
    <mergeCell ref="H582:BL582"/>
    <mergeCell ref="H584:AM584"/>
    <mergeCell ref="AN584:BB584"/>
    <mergeCell ref="BC584:BL584"/>
    <mergeCell ref="H585:AM585"/>
    <mergeCell ref="AN585:BB585"/>
    <mergeCell ref="BC585:BL585"/>
    <mergeCell ref="H580:AM580"/>
    <mergeCell ref="AN580:BB580"/>
    <mergeCell ref="BC580:BL580"/>
    <mergeCell ref="H581:AM581"/>
    <mergeCell ref="AN581:BB581"/>
    <mergeCell ref="BC581:BL581"/>
    <mergeCell ref="BD574:BK574"/>
    <mergeCell ref="H576:BL576"/>
    <mergeCell ref="H578:AM578"/>
    <mergeCell ref="AN578:BB578"/>
    <mergeCell ref="BC578:BL578"/>
    <mergeCell ref="H579:AM579"/>
    <mergeCell ref="AN579:BB579"/>
    <mergeCell ref="BC579:BL579"/>
    <mergeCell ref="AU573:BC573"/>
    <mergeCell ref="BD573:BK573"/>
    <mergeCell ref="H574:J574"/>
    <mergeCell ref="K574:N574"/>
    <mergeCell ref="O574:V574"/>
    <mergeCell ref="W574:AA574"/>
    <mergeCell ref="AB574:AH574"/>
    <mergeCell ref="AI574:AN574"/>
    <mergeCell ref="AO574:AT574"/>
    <mergeCell ref="AU574:BC574"/>
    <mergeCell ref="AO572:AT572"/>
    <mergeCell ref="AU572:BC572"/>
    <mergeCell ref="BD572:BK572"/>
    <mergeCell ref="H573:J573"/>
    <mergeCell ref="K573:N573"/>
    <mergeCell ref="O573:V573"/>
    <mergeCell ref="W573:AA573"/>
    <mergeCell ref="AB573:AH573"/>
    <mergeCell ref="AI573:AN573"/>
    <mergeCell ref="AO573:AT573"/>
    <mergeCell ref="H572:J572"/>
    <mergeCell ref="K572:N572"/>
    <mergeCell ref="O572:V572"/>
    <mergeCell ref="W572:AA572"/>
    <mergeCell ref="AB572:AH572"/>
    <mergeCell ref="AI572:AN572"/>
    <mergeCell ref="BD570:BK570"/>
    <mergeCell ref="H571:J571"/>
    <mergeCell ref="K571:N571"/>
    <mergeCell ref="O571:V571"/>
    <mergeCell ref="W571:AA571"/>
    <mergeCell ref="AB571:AH571"/>
    <mergeCell ref="AI571:AN571"/>
    <mergeCell ref="AO571:AT571"/>
    <mergeCell ref="AU571:BC571"/>
    <mergeCell ref="BD571:BK571"/>
    <mergeCell ref="AU569:BC569"/>
    <mergeCell ref="BD569:BK569"/>
    <mergeCell ref="H570:J570"/>
    <mergeCell ref="K570:N570"/>
    <mergeCell ref="O570:V570"/>
    <mergeCell ref="W570:AA570"/>
    <mergeCell ref="AB570:AH570"/>
    <mergeCell ref="AI570:AN570"/>
    <mergeCell ref="AO570:AT570"/>
    <mergeCell ref="AU570:BC570"/>
    <mergeCell ref="AO568:AT568"/>
    <mergeCell ref="AU568:BC568"/>
    <mergeCell ref="BD568:BK568"/>
    <mergeCell ref="H569:J569"/>
    <mergeCell ref="K569:N569"/>
    <mergeCell ref="O569:V569"/>
    <mergeCell ref="W569:AA569"/>
    <mergeCell ref="AB569:AH569"/>
    <mergeCell ref="AI569:AN569"/>
    <mergeCell ref="AO569:AT569"/>
    <mergeCell ref="H568:J568"/>
    <mergeCell ref="K568:N568"/>
    <mergeCell ref="O568:V568"/>
    <mergeCell ref="W568:AA568"/>
    <mergeCell ref="AB568:AH568"/>
    <mergeCell ref="AI568:AN568"/>
    <mergeCell ref="BD566:BK566"/>
    <mergeCell ref="H567:J567"/>
    <mergeCell ref="K567:N567"/>
    <mergeCell ref="O567:V567"/>
    <mergeCell ref="W567:AA567"/>
    <mergeCell ref="AB567:AH567"/>
    <mergeCell ref="AI567:AN567"/>
    <mergeCell ref="AO567:AT567"/>
    <mergeCell ref="AU567:BC567"/>
    <mergeCell ref="BD567:BK567"/>
    <mergeCell ref="AU565:BC565"/>
    <mergeCell ref="BD565:BK565"/>
    <mergeCell ref="H566:J566"/>
    <mergeCell ref="K566:N566"/>
    <mergeCell ref="O566:V566"/>
    <mergeCell ref="W566:AA566"/>
    <mergeCell ref="AB566:AH566"/>
    <mergeCell ref="AI566:AN566"/>
    <mergeCell ref="AO566:AT566"/>
    <mergeCell ref="AU566:BC566"/>
    <mergeCell ref="AO564:AT564"/>
    <mergeCell ref="AU564:BC564"/>
    <mergeCell ref="BD564:BK564"/>
    <mergeCell ref="H565:J565"/>
    <mergeCell ref="K565:N565"/>
    <mergeCell ref="O565:V565"/>
    <mergeCell ref="W565:AA565"/>
    <mergeCell ref="AB565:AH565"/>
    <mergeCell ref="AI565:AN565"/>
    <mergeCell ref="AO565:AT565"/>
    <mergeCell ref="H564:J564"/>
    <mergeCell ref="K564:N564"/>
    <mergeCell ref="O564:V564"/>
    <mergeCell ref="W564:AA564"/>
    <mergeCell ref="AB564:AH564"/>
    <mergeCell ref="AI564:AN564"/>
    <mergeCell ref="BD562:BK562"/>
    <mergeCell ref="H563:J563"/>
    <mergeCell ref="K563:N563"/>
    <mergeCell ref="O563:V563"/>
    <mergeCell ref="W563:AA563"/>
    <mergeCell ref="AB563:AH563"/>
    <mergeCell ref="AI563:AN563"/>
    <mergeCell ref="AO563:AT563"/>
    <mergeCell ref="AU563:BC563"/>
    <mergeCell ref="BD563:BK563"/>
    <mergeCell ref="AU561:BC561"/>
    <mergeCell ref="BD561:BK561"/>
    <mergeCell ref="H562:J562"/>
    <mergeCell ref="K562:N562"/>
    <mergeCell ref="O562:V562"/>
    <mergeCell ref="W562:AA562"/>
    <mergeCell ref="AB562:AH562"/>
    <mergeCell ref="AI562:AN562"/>
    <mergeCell ref="AO562:AT562"/>
    <mergeCell ref="AU562:BC562"/>
    <mergeCell ref="AO560:AT560"/>
    <mergeCell ref="AU560:BC560"/>
    <mergeCell ref="BD560:BK560"/>
    <mergeCell ref="H561:J561"/>
    <mergeCell ref="K561:N561"/>
    <mergeCell ref="O561:V561"/>
    <mergeCell ref="W561:AA561"/>
    <mergeCell ref="AB561:AH561"/>
    <mergeCell ref="AI561:AN561"/>
    <mergeCell ref="AO561:AT561"/>
    <mergeCell ref="H560:J560"/>
    <mergeCell ref="K560:N560"/>
    <mergeCell ref="O560:V560"/>
    <mergeCell ref="W560:AA560"/>
    <mergeCell ref="AB560:AH560"/>
    <mergeCell ref="AI560:AN560"/>
    <mergeCell ref="BD558:BK558"/>
    <mergeCell ref="H559:J559"/>
    <mergeCell ref="K559:N559"/>
    <mergeCell ref="O559:V559"/>
    <mergeCell ref="W559:AA559"/>
    <mergeCell ref="AB559:AH559"/>
    <mergeCell ref="AI559:AN559"/>
    <mergeCell ref="AO559:AT559"/>
    <mergeCell ref="AU559:BC559"/>
    <mergeCell ref="BD559:BK559"/>
    <mergeCell ref="H555:BL555"/>
    <mergeCell ref="H556:BL556"/>
    <mergeCell ref="H558:J558"/>
    <mergeCell ref="K558:N558"/>
    <mergeCell ref="O558:V558"/>
    <mergeCell ref="W558:AA558"/>
    <mergeCell ref="AB558:AH558"/>
    <mergeCell ref="AI558:AN558"/>
    <mergeCell ref="AO558:AT558"/>
    <mergeCell ref="AU558:BC558"/>
    <mergeCell ref="H552:AM552"/>
    <mergeCell ref="AN552:BB552"/>
    <mergeCell ref="BC552:BL552"/>
    <mergeCell ref="H553:AM553"/>
    <mergeCell ref="AN553:BB553"/>
    <mergeCell ref="BC553:BL553"/>
    <mergeCell ref="H550:AM550"/>
    <mergeCell ref="AN550:BB550"/>
    <mergeCell ref="BC550:BL550"/>
    <mergeCell ref="H551:AM551"/>
    <mergeCell ref="AN551:BB551"/>
    <mergeCell ref="BC551:BL551"/>
    <mergeCell ref="H548:AM548"/>
    <mergeCell ref="AN548:BB548"/>
    <mergeCell ref="BC548:BL548"/>
    <mergeCell ref="H549:AM549"/>
    <mergeCell ref="AN549:BB549"/>
    <mergeCell ref="BC549:BL549"/>
    <mergeCell ref="H546:AM546"/>
    <mergeCell ref="AN546:BB546"/>
    <mergeCell ref="BC546:BL546"/>
    <mergeCell ref="H547:AM547"/>
    <mergeCell ref="AN547:BB547"/>
    <mergeCell ref="BC547:BL547"/>
    <mergeCell ref="H544:AM544"/>
    <mergeCell ref="AN544:BB544"/>
    <mergeCell ref="BC544:BL544"/>
    <mergeCell ref="H545:AM545"/>
    <mergeCell ref="AN545:BB545"/>
    <mergeCell ref="BC545:BL545"/>
    <mergeCell ref="H538:AM538"/>
    <mergeCell ref="AN538:BB538"/>
    <mergeCell ref="BC538:BL538"/>
    <mergeCell ref="H540:BL540"/>
    <mergeCell ref="H543:AM543"/>
    <mergeCell ref="AN543:BB543"/>
    <mergeCell ref="BC543:BL543"/>
    <mergeCell ref="H536:AM536"/>
    <mergeCell ref="AN536:BB536"/>
    <mergeCell ref="BC536:BL536"/>
    <mergeCell ref="H537:AM537"/>
    <mergeCell ref="AN537:BB537"/>
    <mergeCell ref="BC537:BL537"/>
    <mergeCell ref="H534:AM534"/>
    <mergeCell ref="AN534:BB534"/>
    <mergeCell ref="BC534:BL534"/>
    <mergeCell ref="H535:AM535"/>
    <mergeCell ref="AN535:BB535"/>
    <mergeCell ref="BC535:BL535"/>
    <mergeCell ref="H533:AM533"/>
    <mergeCell ref="AN533:BB533"/>
    <mergeCell ref="BC533:BL533"/>
    <mergeCell ref="H531:AM531"/>
    <mergeCell ref="AN531:BB531"/>
    <mergeCell ref="BC531:BL531"/>
    <mergeCell ref="H532:AM532"/>
    <mergeCell ref="AN532:BB532"/>
    <mergeCell ref="BC532:BL532"/>
    <mergeCell ref="H529:AM529"/>
    <mergeCell ref="AN529:BB529"/>
    <mergeCell ref="BC529:BL529"/>
    <mergeCell ref="H530:AM530"/>
    <mergeCell ref="AN530:BB530"/>
    <mergeCell ref="BC530:BL530"/>
    <mergeCell ref="H527:AM527"/>
    <mergeCell ref="AN527:BB527"/>
    <mergeCell ref="BC527:BL527"/>
    <mergeCell ref="H528:AM528"/>
    <mergeCell ref="AN528:BB528"/>
    <mergeCell ref="BC528:BL528"/>
    <mergeCell ref="H519:BL519"/>
    <mergeCell ref="H520:BL520"/>
    <mergeCell ref="H521:BL521"/>
    <mergeCell ref="H522:BL522"/>
    <mergeCell ref="H523:BL523"/>
    <mergeCell ref="H525:BL525"/>
    <mergeCell ref="H512:BL512"/>
    <mergeCell ref="H513:BL513"/>
    <mergeCell ref="H514:BL514"/>
    <mergeCell ref="H515:BL515"/>
    <mergeCell ref="H516:BL516"/>
    <mergeCell ref="H518:BL518"/>
    <mergeCell ref="H506:BL506"/>
    <mergeCell ref="H507:BL507"/>
    <mergeCell ref="H508:BL508"/>
    <mergeCell ref="H509:BL509"/>
    <mergeCell ref="H510:BL510"/>
    <mergeCell ref="H511:BL511"/>
    <mergeCell ref="H500:BL500"/>
    <mergeCell ref="H501:BL501"/>
    <mergeCell ref="H502:BL502"/>
    <mergeCell ref="H503:BL503"/>
    <mergeCell ref="H504:BL504"/>
    <mergeCell ref="H505:BL505"/>
    <mergeCell ref="H493:BL493"/>
    <mergeCell ref="H494:BL494"/>
    <mergeCell ref="H495:BL495"/>
    <mergeCell ref="H496:BL496"/>
    <mergeCell ref="H497:BL497"/>
    <mergeCell ref="H498:BL498"/>
    <mergeCell ref="H487:BL487"/>
    <mergeCell ref="H488:BL488"/>
    <mergeCell ref="H489:BL489"/>
    <mergeCell ref="H490:BL490"/>
    <mergeCell ref="H491:BL491"/>
    <mergeCell ref="H492:BL492"/>
    <mergeCell ref="BI484:BL484"/>
    <mergeCell ref="H485:I485"/>
    <mergeCell ref="J485:V485"/>
    <mergeCell ref="W485:AA485"/>
    <mergeCell ref="AB485:AJ485"/>
    <mergeCell ref="AK485:AY485"/>
    <mergeCell ref="AZ485:BH485"/>
    <mergeCell ref="BI485:BL485"/>
    <mergeCell ref="H484:I484"/>
    <mergeCell ref="J484:V484"/>
    <mergeCell ref="W484:AA484"/>
    <mergeCell ref="AB484:AJ484"/>
    <mergeCell ref="AK484:AY484"/>
    <mergeCell ref="AZ484:BH484"/>
    <mergeCell ref="BI482:BL482"/>
    <mergeCell ref="H483:I483"/>
    <mergeCell ref="J483:V483"/>
    <mergeCell ref="W483:AA483"/>
    <mergeCell ref="AB483:AJ483"/>
    <mergeCell ref="AK483:AY483"/>
    <mergeCell ref="AZ483:BH483"/>
    <mergeCell ref="BI483:BL483"/>
    <mergeCell ref="H482:I482"/>
    <mergeCell ref="J482:V482"/>
    <mergeCell ref="W482:AA482"/>
    <mergeCell ref="AB482:AJ482"/>
    <mergeCell ref="AK482:AY482"/>
    <mergeCell ref="AZ482:BH482"/>
    <mergeCell ref="BI480:BL480"/>
    <mergeCell ref="H481:I481"/>
    <mergeCell ref="J481:V481"/>
    <mergeCell ref="W481:AA481"/>
    <mergeCell ref="AB481:AJ481"/>
    <mergeCell ref="AK481:AY481"/>
    <mergeCell ref="AZ481:BH481"/>
    <mergeCell ref="BI481:BL481"/>
    <mergeCell ref="H480:I480"/>
    <mergeCell ref="J480:V480"/>
    <mergeCell ref="W480:AA480"/>
    <mergeCell ref="AB480:AJ480"/>
    <mergeCell ref="AK480:AY480"/>
    <mergeCell ref="AZ480:BH480"/>
    <mergeCell ref="BI478:BL478"/>
    <mergeCell ref="H479:I479"/>
    <mergeCell ref="J479:V479"/>
    <mergeCell ref="W479:AA479"/>
    <mergeCell ref="AB479:AJ479"/>
    <mergeCell ref="AK479:AY479"/>
    <mergeCell ref="AZ479:BH479"/>
    <mergeCell ref="BI479:BL479"/>
    <mergeCell ref="AB477:AJ477"/>
    <mergeCell ref="AK477:AY477"/>
    <mergeCell ref="AZ477:BH477"/>
    <mergeCell ref="BI477:BL477"/>
    <mergeCell ref="H478:I478"/>
    <mergeCell ref="J478:V478"/>
    <mergeCell ref="W478:AA478"/>
    <mergeCell ref="AB478:AJ478"/>
    <mergeCell ref="AK478:AY478"/>
    <mergeCell ref="AZ478:BH478"/>
    <mergeCell ref="H472:AM472"/>
    <mergeCell ref="AN472:BB472"/>
    <mergeCell ref="BC472:BL472"/>
    <mergeCell ref="H474:BL474"/>
    <mergeCell ref="H475:BL475"/>
    <mergeCell ref="H476:I477"/>
    <mergeCell ref="J476:AJ476"/>
    <mergeCell ref="AK476:BL476"/>
    <mergeCell ref="J477:V477"/>
    <mergeCell ref="W477:AA477"/>
    <mergeCell ref="H470:AM470"/>
    <mergeCell ref="AN470:BB470"/>
    <mergeCell ref="BC470:BL470"/>
    <mergeCell ref="H471:AM471"/>
    <mergeCell ref="AN471:BB471"/>
    <mergeCell ref="BC471:BL471"/>
    <mergeCell ref="H468:AM468"/>
    <mergeCell ref="AN468:BB468"/>
    <mergeCell ref="BC468:BL468"/>
    <mergeCell ref="H469:AM469"/>
    <mergeCell ref="AN469:BB469"/>
    <mergeCell ref="BC469:BL469"/>
    <mergeCell ref="H466:AM466"/>
    <mergeCell ref="AN466:BB466"/>
    <mergeCell ref="BC466:BL466"/>
    <mergeCell ref="H467:AM467"/>
    <mergeCell ref="AN467:BB467"/>
    <mergeCell ref="BC467:BL467"/>
    <mergeCell ref="H464:AM464"/>
    <mergeCell ref="AN464:BB464"/>
    <mergeCell ref="BC464:BL464"/>
    <mergeCell ref="H465:AM465"/>
    <mergeCell ref="AN465:BB465"/>
    <mergeCell ref="BC465:BL465"/>
    <mergeCell ref="H462:AM462"/>
    <mergeCell ref="AN462:BB462"/>
    <mergeCell ref="BC462:BL462"/>
    <mergeCell ref="H463:AM463"/>
    <mergeCell ref="AN463:BB463"/>
    <mergeCell ref="BC463:BL463"/>
    <mergeCell ref="H457:AM457"/>
    <mergeCell ref="AN457:BB457"/>
    <mergeCell ref="BC457:BL457"/>
    <mergeCell ref="H459:BL459"/>
    <mergeCell ref="H460:BL460"/>
    <mergeCell ref="H461:AM461"/>
    <mergeCell ref="AN461:BB461"/>
    <mergeCell ref="BC461:BL461"/>
    <mergeCell ref="H455:AM455"/>
    <mergeCell ref="AN455:BB455"/>
    <mergeCell ref="BC455:BL455"/>
    <mergeCell ref="H456:AM456"/>
    <mergeCell ref="AN456:BB456"/>
    <mergeCell ref="BC456:BL456"/>
    <mergeCell ref="H453:AM453"/>
    <mergeCell ref="AN453:BB453"/>
    <mergeCell ref="BC453:BL453"/>
    <mergeCell ref="H454:AM454"/>
    <mergeCell ref="AN454:BB454"/>
    <mergeCell ref="BC454:BL454"/>
    <mergeCell ref="H451:AM451"/>
    <mergeCell ref="AN451:BB451"/>
    <mergeCell ref="BC451:BL451"/>
    <mergeCell ref="H452:AM452"/>
    <mergeCell ref="AN452:BB452"/>
    <mergeCell ref="BC452:BL452"/>
    <mergeCell ref="H449:AM449"/>
    <mergeCell ref="AN449:BB449"/>
    <mergeCell ref="BC449:BL449"/>
    <mergeCell ref="H450:AM450"/>
    <mergeCell ref="AN450:BB450"/>
    <mergeCell ref="BC450:BL450"/>
    <mergeCell ref="H447:AM447"/>
    <mergeCell ref="AN447:BB447"/>
    <mergeCell ref="BC447:BL447"/>
    <mergeCell ref="H448:AM448"/>
    <mergeCell ref="AN448:BB448"/>
    <mergeCell ref="BC448:BL448"/>
    <mergeCell ref="H445:AM445"/>
    <mergeCell ref="AN445:BB445"/>
    <mergeCell ref="BC445:BL445"/>
    <mergeCell ref="H446:AM446"/>
    <mergeCell ref="AN446:BB446"/>
    <mergeCell ref="BC446:BL446"/>
    <mergeCell ref="H443:AM443"/>
    <mergeCell ref="AN443:BB443"/>
    <mergeCell ref="BC443:BL443"/>
    <mergeCell ref="H444:AM444"/>
    <mergeCell ref="AN444:BB444"/>
    <mergeCell ref="BC444:BL444"/>
    <mergeCell ref="H439:AM439"/>
    <mergeCell ref="AN439:BB439"/>
    <mergeCell ref="BC439:BL439"/>
    <mergeCell ref="H441:BL441"/>
    <mergeCell ref="H442:AM442"/>
    <mergeCell ref="AN442:BB442"/>
    <mergeCell ref="BC442:BL442"/>
    <mergeCell ref="H437:AM437"/>
    <mergeCell ref="AN437:BB437"/>
    <mergeCell ref="BC437:BL437"/>
    <mergeCell ref="H438:AM438"/>
    <mergeCell ref="AN438:BB438"/>
    <mergeCell ref="BC438:BL438"/>
    <mergeCell ref="H435:AM435"/>
    <mergeCell ref="AN435:BB435"/>
    <mergeCell ref="BC435:BL435"/>
    <mergeCell ref="H436:AM436"/>
    <mergeCell ref="AN436:BB436"/>
    <mergeCell ref="BC436:BL436"/>
    <mergeCell ref="H433:AM433"/>
    <mergeCell ref="AN433:BB433"/>
    <mergeCell ref="BC433:BL433"/>
    <mergeCell ref="H434:AM434"/>
    <mergeCell ref="AN434:BB434"/>
    <mergeCell ref="BC434:BL434"/>
    <mergeCell ref="H431:AM431"/>
    <mergeCell ref="AN431:BB431"/>
    <mergeCell ref="BC431:BL431"/>
    <mergeCell ref="H432:AM432"/>
    <mergeCell ref="AN432:BB432"/>
    <mergeCell ref="BC432:BL432"/>
    <mergeCell ref="H429:AM429"/>
    <mergeCell ref="AN429:BB429"/>
    <mergeCell ref="BC429:BL429"/>
    <mergeCell ref="H430:AM430"/>
    <mergeCell ref="AN430:BB430"/>
    <mergeCell ref="BC430:BL430"/>
    <mergeCell ref="H425:P425"/>
    <mergeCell ref="Q425:AD425"/>
    <mergeCell ref="AE425:AP425"/>
    <mergeCell ref="AQ425:BD425"/>
    <mergeCell ref="BE425:BL425"/>
    <mergeCell ref="H427:BL427"/>
    <mergeCell ref="H423:P423"/>
    <mergeCell ref="Q423:AD423"/>
    <mergeCell ref="AE423:AP423"/>
    <mergeCell ref="AQ423:BD423"/>
    <mergeCell ref="BE423:BL423"/>
    <mergeCell ref="H424:P424"/>
    <mergeCell ref="Q424:AD424"/>
    <mergeCell ref="AE424:AP424"/>
    <mergeCell ref="AQ424:BD424"/>
    <mergeCell ref="BE424:BL424"/>
    <mergeCell ref="H421:P421"/>
    <mergeCell ref="Q421:AD421"/>
    <mergeCell ref="AE421:AP421"/>
    <mergeCell ref="AQ421:BD421"/>
    <mergeCell ref="BE421:BL421"/>
    <mergeCell ref="H422:P422"/>
    <mergeCell ref="Q422:AD422"/>
    <mergeCell ref="AE422:AP422"/>
    <mergeCell ref="AQ422:BD422"/>
    <mergeCell ref="BE422:BL422"/>
    <mergeCell ref="H419:P419"/>
    <mergeCell ref="Q419:AD419"/>
    <mergeCell ref="AE419:AP419"/>
    <mergeCell ref="AQ419:BD419"/>
    <mergeCell ref="BE419:BL419"/>
    <mergeCell ref="H420:P420"/>
    <mergeCell ref="Q420:AD420"/>
    <mergeCell ref="AE420:AP420"/>
    <mergeCell ref="AQ420:BD420"/>
    <mergeCell ref="BE420:BL420"/>
    <mergeCell ref="H417:P417"/>
    <mergeCell ref="Q417:AD417"/>
    <mergeCell ref="AE417:AP417"/>
    <mergeCell ref="AQ417:BD417"/>
    <mergeCell ref="BE417:BL417"/>
    <mergeCell ref="H418:P418"/>
    <mergeCell ref="Q418:AD418"/>
    <mergeCell ref="AE418:AP418"/>
    <mergeCell ref="AQ418:BD418"/>
    <mergeCell ref="BE418:BL418"/>
    <mergeCell ref="H416:P416"/>
    <mergeCell ref="Q416:AD416"/>
    <mergeCell ref="AE416:AP416"/>
    <mergeCell ref="AQ416:BD416"/>
    <mergeCell ref="BE416:BL416"/>
    <mergeCell ref="H414:P414"/>
    <mergeCell ref="Q414:AD414"/>
    <mergeCell ref="AE414:AP414"/>
    <mergeCell ref="AQ414:BD414"/>
    <mergeCell ref="BE414:BL414"/>
    <mergeCell ref="H415:P415"/>
    <mergeCell ref="Q415:AD415"/>
    <mergeCell ref="AE415:AP415"/>
    <mergeCell ref="AQ415:BD415"/>
    <mergeCell ref="BE415:BL415"/>
    <mergeCell ref="H412:P412"/>
    <mergeCell ref="Q412:AD412"/>
    <mergeCell ref="AE412:AP412"/>
    <mergeCell ref="AQ412:BD412"/>
    <mergeCell ref="BE412:BL412"/>
    <mergeCell ref="H413:P413"/>
    <mergeCell ref="Q413:AD413"/>
    <mergeCell ref="AE413:AP413"/>
    <mergeCell ref="AQ413:BD413"/>
    <mergeCell ref="BE413:BL413"/>
    <mergeCell ref="H410:P410"/>
    <mergeCell ref="Q410:AD410"/>
    <mergeCell ref="AE410:AP410"/>
    <mergeCell ref="AQ410:BD410"/>
    <mergeCell ref="BE410:BL410"/>
    <mergeCell ref="H411:P411"/>
    <mergeCell ref="Q411:AD411"/>
    <mergeCell ref="AE411:AP411"/>
    <mergeCell ref="AQ411:BD411"/>
    <mergeCell ref="BE411:BL411"/>
    <mergeCell ref="H408:P408"/>
    <mergeCell ref="Q408:AD408"/>
    <mergeCell ref="AE408:AP408"/>
    <mergeCell ref="AQ408:BD408"/>
    <mergeCell ref="BE408:BL408"/>
    <mergeCell ref="H409:P409"/>
    <mergeCell ref="Q409:AD409"/>
    <mergeCell ref="AE409:AP409"/>
    <mergeCell ref="AQ409:BD409"/>
    <mergeCell ref="BE409:BL409"/>
    <mergeCell ref="H406:P406"/>
    <mergeCell ref="Q406:AD406"/>
    <mergeCell ref="AE406:AP406"/>
    <mergeCell ref="AQ406:BD406"/>
    <mergeCell ref="BE406:BL406"/>
    <mergeCell ref="H407:P407"/>
    <mergeCell ref="Q407:AD407"/>
    <mergeCell ref="AE407:AP407"/>
    <mergeCell ref="AQ407:BD407"/>
    <mergeCell ref="BE407:BL407"/>
    <mergeCell ref="H405:P405"/>
    <mergeCell ref="Q405:AD405"/>
    <mergeCell ref="AE405:AP405"/>
    <mergeCell ref="AQ405:BD405"/>
    <mergeCell ref="BE405:BL405"/>
    <mergeCell ref="H403:P403"/>
    <mergeCell ref="Q403:AD403"/>
    <mergeCell ref="AE403:AP403"/>
    <mergeCell ref="AQ403:BD403"/>
    <mergeCell ref="BE403:BL403"/>
    <mergeCell ref="H404:P404"/>
    <mergeCell ref="Q404:AD404"/>
    <mergeCell ref="AE404:AP404"/>
    <mergeCell ref="AQ404:BD404"/>
    <mergeCell ref="BE404:BL404"/>
    <mergeCell ref="H399:P399"/>
    <mergeCell ref="Q399:AD399"/>
    <mergeCell ref="AE399:AP399"/>
    <mergeCell ref="AQ399:BD399"/>
    <mergeCell ref="BE399:BL399"/>
    <mergeCell ref="H402:BL402"/>
    <mergeCell ref="H397:P397"/>
    <mergeCell ref="Q397:AD397"/>
    <mergeCell ref="AE397:AP397"/>
    <mergeCell ref="AQ397:BD397"/>
    <mergeCell ref="BE397:BL397"/>
    <mergeCell ref="H398:P398"/>
    <mergeCell ref="Q398:AD398"/>
    <mergeCell ref="AE398:AP398"/>
    <mergeCell ref="AQ398:BD398"/>
    <mergeCell ref="BE398:BL398"/>
    <mergeCell ref="H395:P395"/>
    <mergeCell ref="Q395:AD395"/>
    <mergeCell ref="AE395:AP395"/>
    <mergeCell ref="AQ395:BD395"/>
    <mergeCell ref="BE395:BL395"/>
    <mergeCell ref="H396:P396"/>
    <mergeCell ref="Q396:AD396"/>
    <mergeCell ref="AE396:AP396"/>
    <mergeCell ref="AQ396:BD396"/>
    <mergeCell ref="BE396:BL396"/>
    <mergeCell ref="H393:P393"/>
    <mergeCell ref="Q393:AD393"/>
    <mergeCell ref="AE393:AP393"/>
    <mergeCell ref="AQ393:BD393"/>
    <mergeCell ref="BE393:BL393"/>
    <mergeCell ref="H394:P394"/>
    <mergeCell ref="Q394:AD394"/>
    <mergeCell ref="AE394:AP394"/>
    <mergeCell ref="AQ394:BD394"/>
    <mergeCell ref="BE394:BL394"/>
    <mergeCell ref="H391:P391"/>
    <mergeCell ref="Q391:AD391"/>
    <mergeCell ref="AE391:AP391"/>
    <mergeCell ref="AQ391:BD391"/>
    <mergeCell ref="BE391:BL391"/>
    <mergeCell ref="H392:P392"/>
    <mergeCell ref="Q392:AD392"/>
    <mergeCell ref="AE392:AP392"/>
    <mergeCell ref="AQ392:BD392"/>
    <mergeCell ref="BE392:BL392"/>
    <mergeCell ref="H390:P390"/>
    <mergeCell ref="Q390:AD390"/>
    <mergeCell ref="AE390:AP390"/>
    <mergeCell ref="AQ390:BD390"/>
    <mergeCell ref="BE390:BL390"/>
    <mergeCell ref="H383:BL383"/>
    <mergeCell ref="H384:BL384"/>
    <mergeCell ref="H386:BL386"/>
    <mergeCell ref="H388:P389"/>
    <mergeCell ref="Q388:AP388"/>
    <mergeCell ref="AQ388:BL388"/>
    <mergeCell ref="Q389:AD389"/>
    <mergeCell ref="AE389:AP389"/>
    <mergeCell ref="AQ389:BD389"/>
    <mergeCell ref="BE389:BL389"/>
    <mergeCell ref="H380:P380"/>
    <mergeCell ref="Q380:AD380"/>
    <mergeCell ref="AE380:AP380"/>
    <mergeCell ref="AQ380:BD380"/>
    <mergeCell ref="BE380:BL380"/>
    <mergeCell ref="H381:P381"/>
    <mergeCell ref="Q381:AD381"/>
    <mergeCell ref="AE381:AP381"/>
    <mergeCell ref="AQ381:BD381"/>
    <mergeCell ref="BE381:BL381"/>
    <mergeCell ref="H378:P378"/>
    <mergeCell ref="Q378:AD378"/>
    <mergeCell ref="AE378:AP378"/>
    <mergeCell ref="AQ378:BD378"/>
    <mergeCell ref="BE378:BL378"/>
    <mergeCell ref="H379:P379"/>
    <mergeCell ref="Q379:AD379"/>
    <mergeCell ref="AE379:AP379"/>
    <mergeCell ref="AQ379:BD379"/>
    <mergeCell ref="BE379:BL379"/>
    <mergeCell ref="BI372:BL372"/>
    <mergeCell ref="H374:BL374"/>
    <mergeCell ref="H376:P377"/>
    <mergeCell ref="Q376:AP376"/>
    <mergeCell ref="AQ376:BL376"/>
    <mergeCell ref="Q377:AD377"/>
    <mergeCell ref="AE377:AP377"/>
    <mergeCell ref="AQ377:BD377"/>
    <mergeCell ref="BE377:BL377"/>
    <mergeCell ref="H372:J372"/>
    <mergeCell ref="K372:S372"/>
    <mergeCell ref="T372:AA372"/>
    <mergeCell ref="AB372:AJ372"/>
    <mergeCell ref="AK372:AV372"/>
    <mergeCell ref="AW372:BH372"/>
    <mergeCell ref="BI370:BL370"/>
    <mergeCell ref="H370:J370"/>
    <mergeCell ref="K370:S370"/>
    <mergeCell ref="T370:AA370"/>
    <mergeCell ref="AB370:AJ370"/>
    <mergeCell ref="AK370:AV370"/>
    <mergeCell ref="AW370:BH370"/>
    <mergeCell ref="H366:BL366"/>
    <mergeCell ref="H368:J369"/>
    <mergeCell ref="K368:AJ368"/>
    <mergeCell ref="AK368:BL368"/>
    <mergeCell ref="K369:S369"/>
    <mergeCell ref="T369:AA369"/>
    <mergeCell ref="AB369:AJ369"/>
    <mergeCell ref="AK369:AV369"/>
    <mergeCell ref="AW369:BH369"/>
    <mergeCell ref="BI369:BL369"/>
    <mergeCell ref="BI363:BL363"/>
    <mergeCell ref="H364:K364"/>
    <mergeCell ref="L364:R364"/>
    <mergeCell ref="S364:AB364"/>
    <mergeCell ref="AC364:AK364"/>
    <mergeCell ref="AL364:AU364"/>
    <mergeCell ref="AV364:BH364"/>
    <mergeCell ref="BI364:BL364"/>
    <mergeCell ref="H363:K363"/>
    <mergeCell ref="L363:R363"/>
    <mergeCell ref="S363:AB363"/>
    <mergeCell ref="AC363:AK363"/>
    <mergeCell ref="AL363:AU363"/>
    <mergeCell ref="AV363:BH363"/>
    <mergeCell ref="BI361:BL361"/>
    <mergeCell ref="H362:K362"/>
    <mergeCell ref="L362:R362"/>
    <mergeCell ref="S362:AB362"/>
    <mergeCell ref="AC362:AK362"/>
    <mergeCell ref="AL362:AU362"/>
    <mergeCell ref="AV362:BH362"/>
    <mergeCell ref="BI362:BL362"/>
    <mergeCell ref="H361:K361"/>
    <mergeCell ref="L361:R361"/>
    <mergeCell ref="S361:AB361"/>
    <mergeCell ref="AC361:AK361"/>
    <mergeCell ref="AL361:AU361"/>
    <mergeCell ref="AV361:BH361"/>
    <mergeCell ref="BI359:BL359"/>
    <mergeCell ref="H360:K360"/>
    <mergeCell ref="L360:R360"/>
    <mergeCell ref="S360:AB360"/>
    <mergeCell ref="AC360:AK360"/>
    <mergeCell ref="AL360:AU360"/>
    <mergeCell ref="AV360:BH360"/>
    <mergeCell ref="BI360:BL360"/>
    <mergeCell ref="H356:BL356"/>
    <mergeCell ref="H358:K359"/>
    <mergeCell ref="L358:AB358"/>
    <mergeCell ref="AC358:AU358"/>
    <mergeCell ref="AV358:BL358"/>
    <mergeCell ref="L359:R359"/>
    <mergeCell ref="S359:AB359"/>
    <mergeCell ref="AC359:AK359"/>
    <mergeCell ref="AL359:AU359"/>
    <mergeCell ref="AV359:BH359"/>
    <mergeCell ref="H353:AM353"/>
    <mergeCell ref="AN353:BB353"/>
    <mergeCell ref="BC353:BL353"/>
    <mergeCell ref="H354:AM354"/>
    <mergeCell ref="AN354:BB354"/>
    <mergeCell ref="BC354:BL354"/>
    <mergeCell ref="H349:BL349"/>
    <mergeCell ref="H351:AM351"/>
    <mergeCell ref="AN351:BB351"/>
    <mergeCell ref="BC351:BL351"/>
    <mergeCell ref="H352:AM352"/>
    <mergeCell ref="AN352:BB352"/>
    <mergeCell ref="BC352:BL352"/>
    <mergeCell ref="H346:AM346"/>
    <mergeCell ref="AN346:BB346"/>
    <mergeCell ref="BC346:BL346"/>
    <mergeCell ref="H347:AM347"/>
    <mergeCell ref="AN347:BB347"/>
    <mergeCell ref="BC347:BL347"/>
    <mergeCell ref="H344:AM344"/>
    <mergeCell ref="AN344:BB344"/>
    <mergeCell ref="BC344:BL344"/>
    <mergeCell ref="H345:AM345"/>
    <mergeCell ref="AN345:BB345"/>
    <mergeCell ref="BC345:BL345"/>
    <mergeCell ref="BN341:BW341"/>
    <mergeCell ref="H342:AM342"/>
    <mergeCell ref="AN342:BB342"/>
    <mergeCell ref="BC342:BL342"/>
    <mergeCell ref="H343:AM343"/>
    <mergeCell ref="AN343:BB343"/>
    <mergeCell ref="BC343:BL343"/>
    <mergeCell ref="H340:AM340"/>
    <mergeCell ref="AN340:BB340"/>
    <mergeCell ref="BC340:BL340"/>
    <mergeCell ref="H341:AM341"/>
    <mergeCell ref="AN341:BB341"/>
    <mergeCell ref="BC341:BL341"/>
    <mergeCell ref="H338:AM338"/>
    <mergeCell ref="AN338:BB338"/>
    <mergeCell ref="BC338:BL338"/>
    <mergeCell ref="H339:AM339"/>
    <mergeCell ref="AN339:BB339"/>
    <mergeCell ref="BC339:BL339"/>
    <mergeCell ref="H331:BL331"/>
    <mergeCell ref="H332:BL332"/>
    <mergeCell ref="H333:BL333"/>
    <mergeCell ref="H335:BL335"/>
    <mergeCell ref="H337:AM337"/>
    <mergeCell ref="AN337:BB337"/>
    <mergeCell ref="BC337:BL337"/>
    <mergeCell ref="H328:U328"/>
    <mergeCell ref="V328:AF328"/>
    <mergeCell ref="AG328:AR328"/>
    <mergeCell ref="AS328:BE328"/>
    <mergeCell ref="BF328:BL328"/>
    <mergeCell ref="H329:U329"/>
    <mergeCell ref="V329:AF329"/>
    <mergeCell ref="AG329:AR329"/>
    <mergeCell ref="AS329:BE329"/>
    <mergeCell ref="BF329:BL329"/>
    <mergeCell ref="H326:U326"/>
    <mergeCell ref="V326:AF326"/>
    <mergeCell ref="AG326:AR326"/>
    <mergeCell ref="AS326:BE326"/>
    <mergeCell ref="BF326:BL326"/>
    <mergeCell ref="H327:U327"/>
    <mergeCell ref="V327:AF327"/>
    <mergeCell ref="AG327:AR327"/>
    <mergeCell ref="AS327:BE327"/>
    <mergeCell ref="BF327:BL327"/>
    <mergeCell ref="H323:U323"/>
    <mergeCell ref="V323:AF323"/>
    <mergeCell ref="AG323:AR323"/>
    <mergeCell ref="AS323:BE323"/>
    <mergeCell ref="BF323:BL323"/>
    <mergeCell ref="H324:U324"/>
    <mergeCell ref="V324:AF324"/>
    <mergeCell ref="AG324:AR324"/>
    <mergeCell ref="AS324:BE324"/>
    <mergeCell ref="BF324:BL324"/>
    <mergeCell ref="H321:U321"/>
    <mergeCell ref="V321:AF321"/>
    <mergeCell ref="AG321:AR321"/>
    <mergeCell ref="AS321:BE321"/>
    <mergeCell ref="BF321:BL321"/>
    <mergeCell ref="H322:U322"/>
    <mergeCell ref="V322:AF322"/>
    <mergeCell ref="AG322:AR322"/>
    <mergeCell ref="AS322:BE322"/>
    <mergeCell ref="BF322:BL322"/>
    <mergeCell ref="H319:U319"/>
    <mergeCell ref="V319:AF319"/>
    <mergeCell ref="AG319:AR319"/>
    <mergeCell ref="AS319:BE319"/>
    <mergeCell ref="BF319:BL319"/>
    <mergeCell ref="H320:U320"/>
    <mergeCell ref="V320:AF320"/>
    <mergeCell ref="AG320:AR320"/>
    <mergeCell ref="AS320:BE320"/>
    <mergeCell ref="BF320:BL320"/>
    <mergeCell ref="H317:U317"/>
    <mergeCell ref="V317:AF317"/>
    <mergeCell ref="AG317:AR317"/>
    <mergeCell ref="AS317:BE317"/>
    <mergeCell ref="BF317:BL317"/>
    <mergeCell ref="H318:U318"/>
    <mergeCell ref="V318:AF318"/>
    <mergeCell ref="AG318:AR318"/>
    <mergeCell ref="AS318:BE318"/>
    <mergeCell ref="BF318:BL318"/>
    <mergeCell ref="H315:U315"/>
    <mergeCell ref="V315:AF315"/>
    <mergeCell ref="AG315:AR315"/>
    <mergeCell ref="AS315:BE315"/>
    <mergeCell ref="BF315:BL315"/>
    <mergeCell ref="H316:U316"/>
    <mergeCell ref="V316:AF316"/>
    <mergeCell ref="AG316:AR316"/>
    <mergeCell ref="AS316:BE316"/>
    <mergeCell ref="BF316:BL316"/>
    <mergeCell ref="H313:U313"/>
    <mergeCell ref="V313:AF313"/>
    <mergeCell ref="AG313:AR313"/>
    <mergeCell ref="AS313:BE313"/>
    <mergeCell ref="BF313:BL313"/>
    <mergeCell ref="H314:U314"/>
    <mergeCell ref="V314:AF314"/>
    <mergeCell ref="AG314:AR314"/>
    <mergeCell ref="AS314:BE314"/>
    <mergeCell ref="BF314:BL314"/>
    <mergeCell ref="H311:U311"/>
    <mergeCell ref="V311:AF311"/>
    <mergeCell ref="AG311:AR311"/>
    <mergeCell ref="AS311:BE311"/>
    <mergeCell ref="BF311:BL311"/>
    <mergeCell ref="H312:U312"/>
    <mergeCell ref="V312:AF312"/>
    <mergeCell ref="AG312:AR312"/>
    <mergeCell ref="AS312:BE312"/>
    <mergeCell ref="BF312:BL312"/>
    <mergeCell ref="H309:U309"/>
    <mergeCell ref="V309:AF309"/>
    <mergeCell ref="AG309:AR309"/>
    <mergeCell ref="AS309:BE309"/>
    <mergeCell ref="BF309:BL309"/>
    <mergeCell ref="H310:U310"/>
    <mergeCell ref="V310:AF310"/>
    <mergeCell ref="AG310:AR310"/>
    <mergeCell ref="AS310:BE310"/>
    <mergeCell ref="BF310:BL310"/>
    <mergeCell ref="H307:U307"/>
    <mergeCell ref="V307:AF307"/>
    <mergeCell ref="AG307:AR307"/>
    <mergeCell ref="AS307:BE307"/>
    <mergeCell ref="BF307:BL307"/>
    <mergeCell ref="H308:U308"/>
    <mergeCell ref="V308:AF308"/>
    <mergeCell ref="AG308:AR308"/>
    <mergeCell ref="AS308:BE308"/>
    <mergeCell ref="BF308:BL308"/>
    <mergeCell ref="H305:U305"/>
    <mergeCell ref="V305:AF305"/>
    <mergeCell ref="AG305:AR305"/>
    <mergeCell ref="AS305:BE305"/>
    <mergeCell ref="BF305:BL305"/>
    <mergeCell ref="H306:U306"/>
    <mergeCell ref="V306:AF306"/>
    <mergeCell ref="AG306:AR306"/>
    <mergeCell ref="AS306:BE306"/>
    <mergeCell ref="BF306:BL306"/>
    <mergeCell ref="H303:U303"/>
    <mergeCell ref="V303:AF303"/>
    <mergeCell ref="AG303:AR303"/>
    <mergeCell ref="AS303:BE303"/>
    <mergeCell ref="BF303:BL303"/>
    <mergeCell ref="H304:U304"/>
    <mergeCell ref="V304:AF304"/>
    <mergeCell ref="AG304:AR304"/>
    <mergeCell ref="AS304:BE304"/>
    <mergeCell ref="BF304:BL304"/>
    <mergeCell ref="H301:U301"/>
    <mergeCell ref="V301:AF301"/>
    <mergeCell ref="AG301:AR301"/>
    <mergeCell ref="AS301:BE301"/>
    <mergeCell ref="BF301:BL301"/>
    <mergeCell ref="H302:U302"/>
    <mergeCell ref="V302:AF302"/>
    <mergeCell ref="AG302:AR302"/>
    <mergeCell ref="AS302:BE302"/>
    <mergeCell ref="BF302:BL302"/>
    <mergeCell ref="H299:U299"/>
    <mergeCell ref="V299:AF299"/>
    <mergeCell ref="AG299:AR299"/>
    <mergeCell ref="AS299:BE299"/>
    <mergeCell ref="BF299:BL299"/>
    <mergeCell ref="H300:U300"/>
    <mergeCell ref="V300:AF300"/>
    <mergeCell ref="AG300:AR300"/>
    <mergeCell ref="AS300:BE300"/>
    <mergeCell ref="BF300:BL300"/>
    <mergeCell ref="H297:U297"/>
    <mergeCell ref="V297:AF297"/>
    <mergeCell ref="AG297:AR297"/>
    <mergeCell ref="AS297:BE297"/>
    <mergeCell ref="BF297:BL297"/>
    <mergeCell ref="H298:U298"/>
    <mergeCell ref="V298:AF298"/>
    <mergeCell ref="AG298:AR298"/>
    <mergeCell ref="AS298:BE298"/>
    <mergeCell ref="BF298:BL298"/>
    <mergeCell ref="H290:BL290"/>
    <mergeCell ref="H291:BL291"/>
    <mergeCell ref="H292:BL292"/>
    <mergeCell ref="H294:BL294"/>
    <mergeCell ref="H296:U296"/>
    <mergeCell ref="V296:AF296"/>
    <mergeCell ref="AG296:AR296"/>
    <mergeCell ref="AS296:BE296"/>
    <mergeCell ref="BF296:BL296"/>
    <mergeCell ref="AZ287:BI287"/>
    <mergeCell ref="BJ287:BL287"/>
    <mergeCell ref="H288:M288"/>
    <mergeCell ref="N288:R288"/>
    <mergeCell ref="S288:Z288"/>
    <mergeCell ref="AA288:AI288"/>
    <mergeCell ref="AJ288:AQ288"/>
    <mergeCell ref="AR288:AY288"/>
    <mergeCell ref="AZ288:BI288"/>
    <mergeCell ref="BJ288:BL288"/>
    <mergeCell ref="H287:M287"/>
    <mergeCell ref="N287:R287"/>
    <mergeCell ref="S287:Z287"/>
    <mergeCell ref="AA287:AI287"/>
    <mergeCell ref="AJ287:AQ287"/>
    <mergeCell ref="AR287:AY287"/>
    <mergeCell ref="AZ285:BI285"/>
    <mergeCell ref="BJ285:BL285"/>
    <mergeCell ref="H286:M286"/>
    <mergeCell ref="N286:R286"/>
    <mergeCell ref="S286:Z286"/>
    <mergeCell ref="AA286:AI286"/>
    <mergeCell ref="AJ286:AQ286"/>
    <mergeCell ref="AR286:AY286"/>
    <mergeCell ref="AZ286:BI286"/>
    <mergeCell ref="BJ286:BL286"/>
    <mergeCell ref="H285:M285"/>
    <mergeCell ref="N285:R285"/>
    <mergeCell ref="S285:Z285"/>
    <mergeCell ref="AA285:AI285"/>
    <mergeCell ref="AJ285:AQ285"/>
    <mergeCell ref="AR285:AY285"/>
    <mergeCell ref="AZ283:BI283"/>
    <mergeCell ref="BJ283:BL283"/>
    <mergeCell ref="H284:M284"/>
    <mergeCell ref="N284:R284"/>
    <mergeCell ref="S284:Z284"/>
    <mergeCell ref="AA284:AI284"/>
    <mergeCell ref="AJ284:AQ284"/>
    <mergeCell ref="AR284:AY284"/>
    <mergeCell ref="AZ284:BI284"/>
    <mergeCell ref="BJ284:BL284"/>
    <mergeCell ref="H283:M283"/>
    <mergeCell ref="N283:R283"/>
    <mergeCell ref="S283:Z283"/>
    <mergeCell ref="AA283:AI283"/>
    <mergeCell ref="AJ283:AQ283"/>
    <mergeCell ref="AR283:AY283"/>
    <mergeCell ref="AZ281:BI281"/>
    <mergeCell ref="BJ281:BL281"/>
    <mergeCell ref="H282:M282"/>
    <mergeCell ref="N282:R282"/>
    <mergeCell ref="S282:Z282"/>
    <mergeCell ref="AA282:AI282"/>
    <mergeCell ref="AJ282:AQ282"/>
    <mergeCell ref="AR282:AY282"/>
    <mergeCell ref="AZ282:BI282"/>
    <mergeCell ref="BJ282:BL282"/>
    <mergeCell ref="H281:M281"/>
    <mergeCell ref="N281:R281"/>
    <mergeCell ref="S281:Z281"/>
    <mergeCell ref="AA281:AI281"/>
    <mergeCell ref="AJ281:AQ281"/>
    <mergeCell ref="AR281:AY281"/>
    <mergeCell ref="AZ279:BI279"/>
    <mergeCell ref="BJ279:BL279"/>
    <mergeCell ref="H280:M280"/>
    <mergeCell ref="N280:R280"/>
    <mergeCell ref="S280:Z280"/>
    <mergeCell ref="AA280:AI280"/>
    <mergeCell ref="AJ280:AQ280"/>
    <mergeCell ref="AR280:AY280"/>
    <mergeCell ref="AZ280:BI280"/>
    <mergeCell ref="BJ280:BL280"/>
    <mergeCell ref="H279:M279"/>
    <mergeCell ref="N279:R279"/>
    <mergeCell ref="S279:Z279"/>
    <mergeCell ref="AA279:AI279"/>
    <mergeCell ref="AJ279:AQ279"/>
    <mergeCell ref="AR279:AY279"/>
    <mergeCell ref="AZ277:BI277"/>
    <mergeCell ref="BJ277:BL277"/>
    <mergeCell ref="H278:M278"/>
    <mergeCell ref="N278:R278"/>
    <mergeCell ref="S278:Z278"/>
    <mergeCell ref="AA278:AI278"/>
    <mergeCell ref="AJ278:AQ278"/>
    <mergeCell ref="AR278:AY278"/>
    <mergeCell ref="AZ278:BI278"/>
    <mergeCell ref="BJ278:BL278"/>
    <mergeCell ref="H277:M277"/>
    <mergeCell ref="N277:R277"/>
    <mergeCell ref="S277:Z277"/>
    <mergeCell ref="AA277:AI277"/>
    <mergeCell ref="AJ277:AQ277"/>
    <mergeCell ref="AR277:AY277"/>
    <mergeCell ref="AZ275:BI275"/>
    <mergeCell ref="BJ275:BL275"/>
    <mergeCell ref="H276:M276"/>
    <mergeCell ref="N276:R276"/>
    <mergeCell ref="S276:Z276"/>
    <mergeCell ref="AA276:AI276"/>
    <mergeCell ref="AJ276:AQ276"/>
    <mergeCell ref="AR276:AY276"/>
    <mergeCell ref="AZ276:BI276"/>
    <mergeCell ref="BJ276:BL276"/>
    <mergeCell ref="H275:M275"/>
    <mergeCell ref="N275:R275"/>
    <mergeCell ref="S275:Z275"/>
    <mergeCell ref="AA275:AI275"/>
    <mergeCell ref="AJ275:AQ275"/>
    <mergeCell ref="AR275:AY275"/>
    <mergeCell ref="AZ273:BI273"/>
    <mergeCell ref="BJ273:BL273"/>
    <mergeCell ref="H274:M274"/>
    <mergeCell ref="N274:R274"/>
    <mergeCell ref="S274:Z274"/>
    <mergeCell ref="AA274:AI274"/>
    <mergeCell ref="AJ274:AQ274"/>
    <mergeCell ref="AR274:AY274"/>
    <mergeCell ref="AZ274:BI274"/>
    <mergeCell ref="BJ274:BL274"/>
    <mergeCell ref="H273:M273"/>
    <mergeCell ref="N273:R273"/>
    <mergeCell ref="S273:Z273"/>
    <mergeCell ref="AA273:AI273"/>
    <mergeCell ref="AJ273:AQ273"/>
    <mergeCell ref="AR273:AY273"/>
    <mergeCell ref="AZ271:BI271"/>
    <mergeCell ref="BJ271:BL271"/>
    <mergeCell ref="H272:M272"/>
    <mergeCell ref="N272:R272"/>
    <mergeCell ref="S272:Z272"/>
    <mergeCell ref="AA272:AI272"/>
    <mergeCell ref="AJ272:AQ272"/>
    <mergeCell ref="AR272:AY272"/>
    <mergeCell ref="AZ272:BI272"/>
    <mergeCell ref="BJ272:BL272"/>
    <mergeCell ref="H271:M271"/>
    <mergeCell ref="N271:R271"/>
    <mergeCell ref="S271:Z271"/>
    <mergeCell ref="AA271:AI271"/>
    <mergeCell ref="AJ271:AQ271"/>
    <mergeCell ref="AR271:AY271"/>
    <mergeCell ref="AZ269:BI269"/>
    <mergeCell ref="BJ269:BL269"/>
    <mergeCell ref="H270:M270"/>
    <mergeCell ref="N270:R270"/>
    <mergeCell ref="S270:Z270"/>
    <mergeCell ref="AA270:AI270"/>
    <mergeCell ref="AJ270:AQ270"/>
    <mergeCell ref="AR270:AY270"/>
    <mergeCell ref="AZ270:BI270"/>
    <mergeCell ref="BJ270:BL270"/>
    <mergeCell ref="H263:BL263"/>
    <mergeCell ref="H264:BL264"/>
    <mergeCell ref="H265:BL265"/>
    <mergeCell ref="H267:BL267"/>
    <mergeCell ref="H269:M269"/>
    <mergeCell ref="N269:R269"/>
    <mergeCell ref="S269:Z269"/>
    <mergeCell ref="AA269:AI269"/>
    <mergeCell ref="AJ269:AQ269"/>
    <mergeCell ref="AR269:AY269"/>
    <mergeCell ref="BK260:BL260"/>
    <mergeCell ref="H261:K261"/>
    <mergeCell ref="L261:O261"/>
    <mergeCell ref="P261:X261"/>
    <mergeCell ref="Y261:AE261"/>
    <mergeCell ref="AF261:AJ261"/>
    <mergeCell ref="AK261:AS261"/>
    <mergeCell ref="AT261:AZ261"/>
    <mergeCell ref="BA261:BJ261"/>
    <mergeCell ref="BK261:BL261"/>
    <mergeCell ref="BA259:BJ259"/>
    <mergeCell ref="BK259:BL259"/>
    <mergeCell ref="H260:K260"/>
    <mergeCell ref="L260:O260"/>
    <mergeCell ref="P260:X260"/>
    <mergeCell ref="Y260:AE260"/>
    <mergeCell ref="AF260:AJ260"/>
    <mergeCell ref="AK260:AS260"/>
    <mergeCell ref="AT260:AZ260"/>
    <mergeCell ref="BA260:BJ260"/>
    <mergeCell ref="AT258:AZ258"/>
    <mergeCell ref="BA258:BJ258"/>
    <mergeCell ref="BK258:BL258"/>
    <mergeCell ref="H259:K259"/>
    <mergeCell ref="L259:O259"/>
    <mergeCell ref="P259:X259"/>
    <mergeCell ref="Y259:AE259"/>
    <mergeCell ref="AF259:AJ259"/>
    <mergeCell ref="AK259:AS259"/>
    <mergeCell ref="AT259:AZ259"/>
    <mergeCell ref="H258:K258"/>
    <mergeCell ref="L258:O258"/>
    <mergeCell ref="P258:X258"/>
    <mergeCell ref="Y258:AE258"/>
    <mergeCell ref="AF258:AJ258"/>
    <mergeCell ref="AK258:AS258"/>
    <mergeCell ref="BK256:BL256"/>
    <mergeCell ref="H257:K257"/>
    <mergeCell ref="L257:O257"/>
    <mergeCell ref="P257:X257"/>
    <mergeCell ref="Y257:AE257"/>
    <mergeCell ref="AF257:AJ257"/>
    <mergeCell ref="AK257:AS257"/>
    <mergeCell ref="AT257:AZ257"/>
    <mergeCell ref="BA257:BJ257"/>
    <mergeCell ref="BK257:BL257"/>
    <mergeCell ref="BA255:BJ255"/>
    <mergeCell ref="BK255:BL255"/>
    <mergeCell ref="H256:K256"/>
    <mergeCell ref="L256:O256"/>
    <mergeCell ref="P256:X256"/>
    <mergeCell ref="Y256:AE256"/>
    <mergeCell ref="AF256:AJ256"/>
    <mergeCell ref="AK256:AS256"/>
    <mergeCell ref="AT256:AZ256"/>
    <mergeCell ref="BA256:BJ256"/>
    <mergeCell ref="AT254:AZ254"/>
    <mergeCell ref="BA254:BJ254"/>
    <mergeCell ref="BK254:BL254"/>
    <mergeCell ref="H255:K255"/>
    <mergeCell ref="L255:O255"/>
    <mergeCell ref="P255:X255"/>
    <mergeCell ref="Y255:AE255"/>
    <mergeCell ref="AF255:AJ255"/>
    <mergeCell ref="AK255:AS255"/>
    <mergeCell ref="AT255:AZ255"/>
    <mergeCell ref="H254:K254"/>
    <mergeCell ref="L254:O254"/>
    <mergeCell ref="P254:X254"/>
    <mergeCell ref="Y254:AE254"/>
    <mergeCell ref="AF254:AJ254"/>
    <mergeCell ref="AK254:AS254"/>
    <mergeCell ref="BK252:BL252"/>
    <mergeCell ref="H253:K253"/>
    <mergeCell ref="L253:O253"/>
    <mergeCell ref="P253:X253"/>
    <mergeCell ref="Y253:AE253"/>
    <mergeCell ref="AF253:AJ253"/>
    <mergeCell ref="AK253:AS253"/>
    <mergeCell ref="AT253:AZ253"/>
    <mergeCell ref="BA253:BJ253"/>
    <mergeCell ref="BK253:BL253"/>
    <mergeCell ref="BA251:BJ251"/>
    <mergeCell ref="BK251:BL251"/>
    <mergeCell ref="H252:K252"/>
    <mergeCell ref="L252:O252"/>
    <mergeCell ref="P252:X252"/>
    <mergeCell ref="Y252:AE252"/>
    <mergeCell ref="AF252:AJ252"/>
    <mergeCell ref="AK252:AS252"/>
    <mergeCell ref="AT252:AZ252"/>
    <mergeCell ref="BA252:BJ252"/>
    <mergeCell ref="AT250:AZ250"/>
    <mergeCell ref="BA250:BJ250"/>
    <mergeCell ref="BK250:BL250"/>
    <mergeCell ref="H251:K251"/>
    <mergeCell ref="L251:O251"/>
    <mergeCell ref="P251:X251"/>
    <mergeCell ref="Y251:AE251"/>
    <mergeCell ref="AF251:AJ251"/>
    <mergeCell ref="AK251:AS251"/>
    <mergeCell ref="AT251:AZ251"/>
    <mergeCell ref="H250:K250"/>
    <mergeCell ref="L250:O250"/>
    <mergeCell ref="P250:X250"/>
    <mergeCell ref="Y250:AE250"/>
    <mergeCell ref="AF250:AJ250"/>
    <mergeCell ref="AK250:AS250"/>
    <mergeCell ref="BK248:BL248"/>
    <mergeCell ref="H249:K249"/>
    <mergeCell ref="L249:O249"/>
    <mergeCell ref="P249:X249"/>
    <mergeCell ref="Y249:AE249"/>
    <mergeCell ref="AF249:AJ249"/>
    <mergeCell ref="AK249:AS249"/>
    <mergeCell ref="AT249:AZ249"/>
    <mergeCell ref="BA249:BJ249"/>
    <mergeCell ref="BK249:BL249"/>
    <mergeCell ref="BA247:BJ247"/>
    <mergeCell ref="BK247:BL247"/>
    <mergeCell ref="H248:K248"/>
    <mergeCell ref="L248:O248"/>
    <mergeCell ref="P248:X248"/>
    <mergeCell ref="Y248:AE248"/>
    <mergeCell ref="AF248:AJ248"/>
    <mergeCell ref="AK248:AS248"/>
    <mergeCell ref="AT248:AZ248"/>
    <mergeCell ref="BA248:BJ248"/>
    <mergeCell ref="AT246:AZ246"/>
    <mergeCell ref="BA246:BJ246"/>
    <mergeCell ref="BK246:BL246"/>
    <mergeCell ref="H247:K247"/>
    <mergeCell ref="L247:O247"/>
    <mergeCell ref="P247:X247"/>
    <mergeCell ref="Y247:AE247"/>
    <mergeCell ref="AF247:AJ247"/>
    <mergeCell ref="AK247:AS247"/>
    <mergeCell ref="AT247:AZ247"/>
    <mergeCell ref="H246:K246"/>
    <mergeCell ref="L246:O246"/>
    <mergeCell ref="P246:X246"/>
    <mergeCell ref="Y246:AE246"/>
    <mergeCell ref="AF246:AJ246"/>
    <mergeCell ref="AK246:AS246"/>
    <mergeCell ref="BK244:BL244"/>
    <mergeCell ref="H245:K245"/>
    <mergeCell ref="L245:O245"/>
    <mergeCell ref="P245:X245"/>
    <mergeCell ref="Y245:AE245"/>
    <mergeCell ref="AF245:AJ245"/>
    <mergeCell ref="AK245:AS245"/>
    <mergeCell ref="AT245:AZ245"/>
    <mergeCell ref="BA245:BJ245"/>
    <mergeCell ref="BK245:BL245"/>
    <mergeCell ref="BA243:BJ243"/>
    <mergeCell ref="BK243:BL243"/>
    <mergeCell ref="H244:K244"/>
    <mergeCell ref="L244:O244"/>
    <mergeCell ref="P244:X244"/>
    <mergeCell ref="Y244:AE244"/>
    <mergeCell ref="AF244:AJ244"/>
    <mergeCell ref="AK244:AS244"/>
    <mergeCell ref="AT244:AZ244"/>
    <mergeCell ref="BA244:BJ244"/>
    <mergeCell ref="AT242:AZ242"/>
    <mergeCell ref="BA242:BJ242"/>
    <mergeCell ref="BK242:BL242"/>
    <mergeCell ref="H243:K243"/>
    <mergeCell ref="L243:O243"/>
    <mergeCell ref="P243:X243"/>
    <mergeCell ref="Y243:AE243"/>
    <mergeCell ref="AF243:AJ243"/>
    <mergeCell ref="AK243:AS243"/>
    <mergeCell ref="AT243:AZ243"/>
    <mergeCell ref="H242:K242"/>
    <mergeCell ref="L242:O242"/>
    <mergeCell ref="P242:X242"/>
    <mergeCell ref="Y242:AE242"/>
    <mergeCell ref="AF242:AJ242"/>
    <mergeCell ref="AK242:AS242"/>
    <mergeCell ref="H233:BL233"/>
    <mergeCell ref="H234:BL234"/>
    <mergeCell ref="H235:BL235"/>
    <mergeCell ref="H236:BL236"/>
    <mergeCell ref="H237:BL237"/>
    <mergeCell ref="H239:BL239"/>
    <mergeCell ref="AZ230:BI230"/>
    <mergeCell ref="BJ230:BL230"/>
    <mergeCell ref="H231:M231"/>
    <mergeCell ref="N231:R231"/>
    <mergeCell ref="S231:Z231"/>
    <mergeCell ref="AA231:AI231"/>
    <mergeCell ref="AJ231:AQ231"/>
    <mergeCell ref="AR231:AY231"/>
    <mergeCell ref="AZ231:BI231"/>
    <mergeCell ref="BJ231:BL231"/>
    <mergeCell ref="H230:M230"/>
    <mergeCell ref="N230:R230"/>
    <mergeCell ref="S230:Z230"/>
    <mergeCell ref="AA230:AI230"/>
    <mergeCell ref="AJ230:AQ230"/>
    <mergeCell ref="AR230:AY230"/>
    <mergeCell ref="H229:M229"/>
    <mergeCell ref="N229:R229"/>
    <mergeCell ref="S229:Z229"/>
    <mergeCell ref="AA229:AI229"/>
    <mergeCell ref="AJ229:AQ229"/>
    <mergeCell ref="AR229:AY229"/>
    <mergeCell ref="AZ229:BI229"/>
    <mergeCell ref="BJ229:BL229"/>
    <mergeCell ref="AZ227:BI227"/>
    <mergeCell ref="BJ227:BL227"/>
    <mergeCell ref="H228:M228"/>
    <mergeCell ref="N228:R228"/>
    <mergeCell ref="S228:Z228"/>
    <mergeCell ref="AA228:AI228"/>
    <mergeCell ref="AJ228:AQ228"/>
    <mergeCell ref="AR228:AY228"/>
    <mergeCell ref="AZ228:BI228"/>
    <mergeCell ref="BJ228:BL228"/>
    <mergeCell ref="H227:M227"/>
    <mergeCell ref="N227:R227"/>
    <mergeCell ref="S227:Z227"/>
    <mergeCell ref="AA227:AI227"/>
    <mergeCell ref="AJ227:AQ227"/>
    <mergeCell ref="AR227:AY227"/>
    <mergeCell ref="AZ225:BI225"/>
    <mergeCell ref="BJ225:BL225"/>
    <mergeCell ref="H226:M226"/>
    <mergeCell ref="N226:R226"/>
    <mergeCell ref="S226:Z226"/>
    <mergeCell ref="AA226:AI226"/>
    <mergeCell ref="AJ226:AQ226"/>
    <mergeCell ref="AR226:AY226"/>
    <mergeCell ref="AZ226:BI226"/>
    <mergeCell ref="BJ226:BL226"/>
    <mergeCell ref="H225:M225"/>
    <mergeCell ref="N225:R225"/>
    <mergeCell ref="S225:Z225"/>
    <mergeCell ref="AA225:AI225"/>
    <mergeCell ref="AJ225:AQ225"/>
    <mergeCell ref="AR225:AY225"/>
    <mergeCell ref="AZ223:BI223"/>
    <mergeCell ref="BJ223:BL223"/>
    <mergeCell ref="H224:M224"/>
    <mergeCell ref="N224:R224"/>
    <mergeCell ref="S224:Z224"/>
    <mergeCell ref="AA224:AI224"/>
    <mergeCell ref="AJ224:AQ224"/>
    <mergeCell ref="AR224:AY224"/>
    <mergeCell ref="AZ224:BI224"/>
    <mergeCell ref="BJ224:BL224"/>
    <mergeCell ref="H223:M223"/>
    <mergeCell ref="N223:R223"/>
    <mergeCell ref="S223:Z223"/>
    <mergeCell ref="AA223:AI223"/>
    <mergeCell ref="AJ223:AQ223"/>
    <mergeCell ref="AR223:AY223"/>
    <mergeCell ref="AZ221:BI221"/>
    <mergeCell ref="BJ221:BL221"/>
    <mergeCell ref="H222:M222"/>
    <mergeCell ref="N222:R222"/>
    <mergeCell ref="S222:Z222"/>
    <mergeCell ref="AA222:AI222"/>
    <mergeCell ref="AJ222:AQ222"/>
    <mergeCell ref="AR222:AY222"/>
    <mergeCell ref="AZ222:BI222"/>
    <mergeCell ref="BJ222:BL222"/>
    <mergeCell ref="H221:M221"/>
    <mergeCell ref="N221:R221"/>
    <mergeCell ref="S221:Z221"/>
    <mergeCell ref="AA221:AI221"/>
    <mergeCell ref="AJ221:AQ221"/>
    <mergeCell ref="AR221:AY221"/>
    <mergeCell ref="AZ219:BI219"/>
    <mergeCell ref="BJ219:BL219"/>
    <mergeCell ref="H220:M220"/>
    <mergeCell ref="N220:R220"/>
    <mergeCell ref="S220:Z220"/>
    <mergeCell ref="AA220:AI220"/>
    <mergeCell ref="AJ220:AQ220"/>
    <mergeCell ref="AR220:AY220"/>
    <mergeCell ref="AZ220:BI220"/>
    <mergeCell ref="BJ220:BL220"/>
    <mergeCell ref="H219:M219"/>
    <mergeCell ref="N219:R219"/>
    <mergeCell ref="S219:Z219"/>
    <mergeCell ref="AA219:AI219"/>
    <mergeCell ref="AJ219:AQ219"/>
    <mergeCell ref="AR219:AY219"/>
    <mergeCell ref="AZ217:BI217"/>
    <mergeCell ref="BJ217:BL217"/>
    <mergeCell ref="H218:M218"/>
    <mergeCell ref="N218:R218"/>
    <mergeCell ref="S218:Z218"/>
    <mergeCell ref="AA218:AI218"/>
    <mergeCell ref="AJ218:AQ218"/>
    <mergeCell ref="AR218:AY218"/>
    <mergeCell ref="AZ218:BI218"/>
    <mergeCell ref="BJ218:BL218"/>
    <mergeCell ref="H217:M217"/>
    <mergeCell ref="N217:R217"/>
    <mergeCell ref="S217:Z217"/>
    <mergeCell ref="AA217:AI217"/>
    <mergeCell ref="AJ217:AQ217"/>
    <mergeCell ref="AR217:AY217"/>
    <mergeCell ref="AZ215:BI215"/>
    <mergeCell ref="BJ215:BL215"/>
    <mergeCell ref="H216:M216"/>
    <mergeCell ref="N216:R216"/>
    <mergeCell ref="S216:Z216"/>
    <mergeCell ref="AA216:AI216"/>
    <mergeCell ref="AJ216:AQ216"/>
    <mergeCell ref="AR216:AY216"/>
    <mergeCell ref="AZ216:BI216"/>
    <mergeCell ref="BJ216:BL216"/>
    <mergeCell ref="H215:M215"/>
    <mergeCell ref="N215:R215"/>
    <mergeCell ref="S215:Z215"/>
    <mergeCell ref="AA215:AI215"/>
    <mergeCell ref="AJ215:AQ215"/>
    <mergeCell ref="AR215:AY215"/>
    <mergeCell ref="AZ213:BI213"/>
    <mergeCell ref="BJ213:BL213"/>
    <mergeCell ref="H214:M214"/>
    <mergeCell ref="N214:R214"/>
    <mergeCell ref="S214:Z214"/>
    <mergeCell ref="AA214:AI214"/>
    <mergeCell ref="AJ214:AQ214"/>
    <mergeCell ref="AR214:AY214"/>
    <mergeCell ref="AZ214:BI214"/>
    <mergeCell ref="BJ214:BL214"/>
    <mergeCell ref="H213:M213"/>
    <mergeCell ref="N213:R213"/>
    <mergeCell ref="S213:Z213"/>
    <mergeCell ref="AA213:AI213"/>
    <mergeCell ref="AJ213:AQ213"/>
    <mergeCell ref="AR213:AY213"/>
    <mergeCell ref="AZ211:BI211"/>
    <mergeCell ref="BJ211:BL211"/>
    <mergeCell ref="H212:M212"/>
    <mergeCell ref="N212:R212"/>
    <mergeCell ref="S212:Z212"/>
    <mergeCell ref="AA212:AI212"/>
    <mergeCell ref="AJ212:AQ212"/>
    <mergeCell ref="AR212:AY212"/>
    <mergeCell ref="AZ212:BI212"/>
    <mergeCell ref="BJ212:BL212"/>
    <mergeCell ref="H207:U207"/>
    <mergeCell ref="V207:AR207"/>
    <mergeCell ref="AS207:BL207"/>
    <mergeCell ref="H209:BL209"/>
    <mergeCell ref="H211:M211"/>
    <mergeCell ref="N211:R211"/>
    <mergeCell ref="S211:Z211"/>
    <mergeCell ref="AA211:AI211"/>
    <mergeCell ref="AJ211:AQ211"/>
    <mergeCell ref="AR211:AY211"/>
    <mergeCell ref="H205:U205"/>
    <mergeCell ref="V205:AR205"/>
    <mergeCell ref="AS205:BL205"/>
    <mergeCell ref="H206:U206"/>
    <mergeCell ref="V206:AR206"/>
    <mergeCell ref="AS206:BL206"/>
    <mergeCell ref="H203:U203"/>
    <mergeCell ref="V203:AR203"/>
    <mergeCell ref="AS203:BL203"/>
    <mergeCell ref="H204:U204"/>
    <mergeCell ref="V204:AR204"/>
    <mergeCell ref="AS204:BL204"/>
    <mergeCell ref="H201:U201"/>
    <mergeCell ref="V201:AF201"/>
    <mergeCell ref="AG201:AR201"/>
    <mergeCell ref="AS201:BE201"/>
    <mergeCell ref="BF201:BL201"/>
    <mergeCell ref="H202:U202"/>
    <mergeCell ref="V202:AR202"/>
    <mergeCell ref="AS202:BL202"/>
    <mergeCell ref="H200:U200"/>
    <mergeCell ref="V200:AF200"/>
    <mergeCell ref="AG200:AR200"/>
    <mergeCell ref="AS200:BE200"/>
    <mergeCell ref="BF200:BL200"/>
    <mergeCell ref="H193:BL193"/>
    <mergeCell ref="H194:BL194"/>
    <mergeCell ref="H196:BL196"/>
    <mergeCell ref="H198:U199"/>
    <mergeCell ref="V198:AR198"/>
    <mergeCell ref="AS198:BL198"/>
    <mergeCell ref="V199:AF199"/>
    <mergeCell ref="AG199:AR199"/>
    <mergeCell ref="AS199:BE199"/>
    <mergeCell ref="BF199:BL199"/>
    <mergeCell ref="H190:U190"/>
    <mergeCell ref="V190:AF190"/>
    <mergeCell ref="AG190:AR190"/>
    <mergeCell ref="AS190:BE190"/>
    <mergeCell ref="BF190:BL190"/>
    <mergeCell ref="H192:BL192"/>
    <mergeCell ref="H188:U188"/>
    <mergeCell ref="V188:AF188"/>
    <mergeCell ref="AG188:AR188"/>
    <mergeCell ref="AS188:BE188"/>
    <mergeCell ref="BF188:BL188"/>
    <mergeCell ref="H189:U189"/>
    <mergeCell ref="V189:AF189"/>
    <mergeCell ref="AG189:AR189"/>
    <mergeCell ref="AS189:BE189"/>
    <mergeCell ref="BF189:BL189"/>
    <mergeCell ref="H186:U186"/>
    <mergeCell ref="V186:AF186"/>
    <mergeCell ref="AG186:AR186"/>
    <mergeCell ref="AS186:BE186"/>
    <mergeCell ref="BF186:BL186"/>
    <mergeCell ref="H187:U187"/>
    <mergeCell ref="V187:AF187"/>
    <mergeCell ref="AG187:AR187"/>
    <mergeCell ref="AS187:BE187"/>
    <mergeCell ref="BF187:BL187"/>
    <mergeCell ref="H184:U184"/>
    <mergeCell ref="V184:AF184"/>
    <mergeCell ref="AG184:AR184"/>
    <mergeCell ref="AS184:BE184"/>
    <mergeCell ref="BF184:BL184"/>
    <mergeCell ref="H185:U185"/>
    <mergeCell ref="V185:AF185"/>
    <mergeCell ref="AG185:AR185"/>
    <mergeCell ref="AS185:BE185"/>
    <mergeCell ref="BF185:BL185"/>
    <mergeCell ref="H183:U183"/>
    <mergeCell ref="V183:AF183"/>
    <mergeCell ref="AG183:AR183"/>
    <mergeCell ref="AS183:BE183"/>
    <mergeCell ref="BF183:BL183"/>
    <mergeCell ref="H182:U182"/>
    <mergeCell ref="V182:AF182"/>
    <mergeCell ref="AG182:AR182"/>
    <mergeCell ref="AS182:BE182"/>
    <mergeCell ref="BF182:BL182"/>
    <mergeCell ref="H181:U181"/>
    <mergeCell ref="V181:AF181"/>
    <mergeCell ref="AG181:AR181"/>
    <mergeCell ref="AS181:BE181"/>
    <mergeCell ref="BF181:BL181"/>
    <mergeCell ref="H177:BL177"/>
    <mergeCell ref="H179:U180"/>
    <mergeCell ref="V179:AR179"/>
    <mergeCell ref="AS179:BL179"/>
    <mergeCell ref="V180:AF180"/>
    <mergeCell ref="AG180:AR180"/>
    <mergeCell ref="AS180:BE180"/>
    <mergeCell ref="BF180:BL180"/>
    <mergeCell ref="BI174:BL174"/>
    <mergeCell ref="H175:L175"/>
    <mergeCell ref="M175:T175"/>
    <mergeCell ref="U175:AC175"/>
    <mergeCell ref="AD175:AL175"/>
    <mergeCell ref="AM175:AU175"/>
    <mergeCell ref="AV175:BH175"/>
    <mergeCell ref="BI175:BL175"/>
    <mergeCell ref="H174:L174"/>
    <mergeCell ref="M174:T174"/>
    <mergeCell ref="U174:AC174"/>
    <mergeCell ref="AD174:AL174"/>
    <mergeCell ref="AM174:AU174"/>
    <mergeCell ref="AV174:BH174"/>
    <mergeCell ref="BI170:BL172"/>
    <mergeCell ref="H173:L173"/>
    <mergeCell ref="M173:T173"/>
    <mergeCell ref="U173:AC173"/>
    <mergeCell ref="AD173:AL173"/>
    <mergeCell ref="AM173:AU173"/>
    <mergeCell ref="AV173:BH173"/>
    <mergeCell ref="BI173:BL173"/>
    <mergeCell ref="H170:L172"/>
    <mergeCell ref="M170:T172"/>
    <mergeCell ref="U170:AC172"/>
    <mergeCell ref="AD170:AL172"/>
    <mergeCell ref="AM170:AU172"/>
    <mergeCell ref="AV170:BH172"/>
    <mergeCell ref="H166:BL166"/>
    <mergeCell ref="H168:L169"/>
    <mergeCell ref="M168:AL168"/>
    <mergeCell ref="AM168:BL168"/>
    <mergeCell ref="M169:T169"/>
    <mergeCell ref="U169:AC169"/>
    <mergeCell ref="AD169:AL169"/>
    <mergeCell ref="AM169:AU169"/>
    <mergeCell ref="AV169:BH169"/>
    <mergeCell ref="BI169:BL169"/>
    <mergeCell ref="H163:U163"/>
    <mergeCell ref="V163:AF163"/>
    <mergeCell ref="AG163:AR163"/>
    <mergeCell ref="AS163:BE163"/>
    <mergeCell ref="BF163:BL163"/>
    <mergeCell ref="H164:U164"/>
    <mergeCell ref="V164:AF164"/>
    <mergeCell ref="AG164:AR164"/>
    <mergeCell ref="AS164:BE164"/>
    <mergeCell ref="BF164:BL164"/>
    <mergeCell ref="H161:U161"/>
    <mergeCell ref="V161:AF161"/>
    <mergeCell ref="AG161:AR161"/>
    <mergeCell ref="AS161:BE161"/>
    <mergeCell ref="BF161:BL161"/>
    <mergeCell ref="H162:U162"/>
    <mergeCell ref="V162:AF162"/>
    <mergeCell ref="AG162:AR162"/>
    <mergeCell ref="AS162:BE162"/>
    <mergeCell ref="BF162:BL162"/>
    <mergeCell ref="H157:BL157"/>
    <mergeCell ref="H159:U160"/>
    <mergeCell ref="V159:AR159"/>
    <mergeCell ref="AS159:BL159"/>
    <mergeCell ref="V160:AF160"/>
    <mergeCell ref="AG160:AR160"/>
    <mergeCell ref="AS160:BE160"/>
    <mergeCell ref="BF160:BL160"/>
    <mergeCell ref="H155:U155"/>
    <mergeCell ref="V155:AF155"/>
    <mergeCell ref="AG155:AR155"/>
    <mergeCell ref="AS155:BE155"/>
    <mergeCell ref="BF155:BL155"/>
    <mergeCell ref="H153:U153"/>
    <mergeCell ref="V153:AF153"/>
    <mergeCell ref="AG153:AR153"/>
    <mergeCell ref="AS153:BE153"/>
    <mergeCell ref="BF153:BL153"/>
    <mergeCell ref="H154:U154"/>
    <mergeCell ref="V154:AF154"/>
    <mergeCell ref="AG154:AR154"/>
    <mergeCell ref="AS154:BE154"/>
    <mergeCell ref="BF154:BL154"/>
    <mergeCell ref="H151:U151"/>
    <mergeCell ref="V151:AF151"/>
    <mergeCell ref="AG151:AR151"/>
    <mergeCell ref="AS151:BE151"/>
    <mergeCell ref="BF151:BL151"/>
    <mergeCell ref="H152:U152"/>
    <mergeCell ref="V152:AF152"/>
    <mergeCell ref="AG152:AR152"/>
    <mergeCell ref="AS152:BE152"/>
    <mergeCell ref="BF152:BL152"/>
    <mergeCell ref="H149:U149"/>
    <mergeCell ref="V149:AF149"/>
    <mergeCell ref="AG149:AR149"/>
    <mergeCell ref="AS149:BE149"/>
    <mergeCell ref="BF149:BL149"/>
    <mergeCell ref="H150:U150"/>
    <mergeCell ref="V150:AF150"/>
    <mergeCell ref="AG150:AR150"/>
    <mergeCell ref="AS150:BE150"/>
    <mergeCell ref="BF150:BL150"/>
    <mergeCell ref="H147:U147"/>
    <mergeCell ref="V147:AF147"/>
    <mergeCell ref="AG147:AR147"/>
    <mergeCell ref="AS147:BE147"/>
    <mergeCell ref="BF147:BL147"/>
    <mergeCell ref="H148:U148"/>
    <mergeCell ref="V148:AF148"/>
    <mergeCell ref="AG148:AR148"/>
    <mergeCell ref="AS148:BE148"/>
    <mergeCell ref="BF148:BL148"/>
    <mergeCell ref="H146:U146"/>
    <mergeCell ref="V146:AF146"/>
    <mergeCell ref="AG146:AR146"/>
    <mergeCell ref="AS146:BE146"/>
    <mergeCell ref="BF146:BL146"/>
    <mergeCell ref="H144:U144"/>
    <mergeCell ref="V144:AF144"/>
    <mergeCell ref="AG144:AR144"/>
    <mergeCell ref="AS144:BE144"/>
    <mergeCell ref="BF144:BL144"/>
    <mergeCell ref="H145:U145"/>
    <mergeCell ref="V145:AF145"/>
    <mergeCell ref="AG145:AR145"/>
    <mergeCell ref="AS145:BE145"/>
    <mergeCell ref="BF145:BL145"/>
    <mergeCell ref="H142:U142"/>
    <mergeCell ref="V142:AF142"/>
    <mergeCell ref="AG142:AR142"/>
    <mergeCell ref="AS142:BE142"/>
    <mergeCell ref="BF142:BL142"/>
    <mergeCell ref="H143:U143"/>
    <mergeCell ref="V143:AF143"/>
    <mergeCell ref="AG143:AR143"/>
    <mergeCell ref="AS143:BE143"/>
    <mergeCell ref="BF143:BL143"/>
    <mergeCell ref="H140:U140"/>
    <mergeCell ref="V140:AF140"/>
    <mergeCell ref="AG140:AR140"/>
    <mergeCell ref="AS140:BE140"/>
    <mergeCell ref="BF140:BL140"/>
    <mergeCell ref="H141:U141"/>
    <mergeCell ref="V141:AF141"/>
    <mergeCell ref="AG141:AR141"/>
    <mergeCell ref="AS141:BE141"/>
    <mergeCell ref="BF141:BL141"/>
    <mergeCell ref="BF138:BL138"/>
    <mergeCell ref="H139:U139"/>
    <mergeCell ref="V139:AF139"/>
    <mergeCell ref="AG139:AR139"/>
    <mergeCell ref="AS139:BE139"/>
    <mergeCell ref="BF139:BL139"/>
    <mergeCell ref="H133:AM133"/>
    <mergeCell ref="AN133:BB133"/>
    <mergeCell ref="BC133:BL133"/>
    <mergeCell ref="H135:BL135"/>
    <mergeCell ref="H137:U138"/>
    <mergeCell ref="V137:AR137"/>
    <mergeCell ref="AS137:BL137"/>
    <mergeCell ref="V138:AF138"/>
    <mergeCell ref="AG138:AR138"/>
    <mergeCell ref="AS138:BE138"/>
    <mergeCell ref="H131:AM131"/>
    <mergeCell ref="AN131:BB131"/>
    <mergeCell ref="BC131:BL131"/>
    <mergeCell ref="H132:AM132"/>
    <mergeCell ref="AN132:BB132"/>
    <mergeCell ref="BC132:BL132"/>
    <mergeCell ref="H129:AM129"/>
    <mergeCell ref="AN129:BB129"/>
    <mergeCell ref="BC129:BL129"/>
    <mergeCell ref="H130:AM130"/>
    <mergeCell ref="AN130:BB130"/>
    <mergeCell ref="BC130:BL130"/>
    <mergeCell ref="BI121:BL121"/>
    <mergeCell ref="H123:BL123"/>
    <mergeCell ref="H124:BL124"/>
    <mergeCell ref="H125:BL125"/>
    <mergeCell ref="H126:BL126"/>
    <mergeCell ref="H128:AM128"/>
    <mergeCell ref="AN128:BB128"/>
    <mergeCell ref="BC128:BL128"/>
    <mergeCell ref="H121:L121"/>
    <mergeCell ref="M121:T121"/>
    <mergeCell ref="U121:AC121"/>
    <mergeCell ref="AD121:AL121"/>
    <mergeCell ref="AM121:AU121"/>
    <mergeCell ref="AV121:BH121"/>
    <mergeCell ref="BI119:BL119"/>
    <mergeCell ref="H120:L120"/>
    <mergeCell ref="M120:T120"/>
    <mergeCell ref="U120:AC120"/>
    <mergeCell ref="AD120:AL120"/>
    <mergeCell ref="AM120:AU120"/>
    <mergeCell ref="AV120:BH120"/>
    <mergeCell ref="BI120:BL120"/>
    <mergeCell ref="H119:L119"/>
    <mergeCell ref="M119:T119"/>
    <mergeCell ref="U119:AC119"/>
    <mergeCell ref="AD119:AL119"/>
    <mergeCell ref="AM119:AU119"/>
    <mergeCell ref="AV119:BH119"/>
    <mergeCell ref="H117:L118"/>
    <mergeCell ref="M117:AL117"/>
    <mergeCell ref="AM117:BL117"/>
    <mergeCell ref="M118:T118"/>
    <mergeCell ref="U118:AC118"/>
    <mergeCell ref="AD118:AL118"/>
    <mergeCell ref="AM118:AU118"/>
    <mergeCell ref="AV118:BH118"/>
    <mergeCell ref="BI118:BL118"/>
    <mergeCell ref="H114:W114"/>
    <mergeCell ref="X114:AG114"/>
    <mergeCell ref="AH114:AS114"/>
    <mergeCell ref="AT114:BF114"/>
    <mergeCell ref="BG114:BL114"/>
    <mergeCell ref="H116:BL116"/>
    <mergeCell ref="H112:W112"/>
    <mergeCell ref="X112:AG112"/>
    <mergeCell ref="AH112:AS112"/>
    <mergeCell ref="AT112:BF112"/>
    <mergeCell ref="BG112:BL112"/>
    <mergeCell ref="H113:W113"/>
    <mergeCell ref="X113:AG113"/>
    <mergeCell ref="AH113:AS113"/>
    <mergeCell ref="AT113:BF113"/>
    <mergeCell ref="BG113:BL113"/>
    <mergeCell ref="H110:W110"/>
    <mergeCell ref="X110:AG110"/>
    <mergeCell ref="AH110:AS110"/>
    <mergeCell ref="AT110:BF110"/>
    <mergeCell ref="BG110:BL110"/>
    <mergeCell ref="H111:W111"/>
    <mergeCell ref="X111:AG111"/>
    <mergeCell ref="AH111:AS111"/>
    <mergeCell ref="AT111:BF111"/>
    <mergeCell ref="BG111:BL111"/>
    <mergeCell ref="H108:W108"/>
    <mergeCell ref="X108:AG108"/>
    <mergeCell ref="AH108:AS108"/>
    <mergeCell ref="AT108:BF108"/>
    <mergeCell ref="BG108:BL108"/>
    <mergeCell ref="H109:W109"/>
    <mergeCell ref="X109:AG109"/>
    <mergeCell ref="AH109:AS109"/>
    <mergeCell ref="AT109:BF109"/>
    <mergeCell ref="BG109:BL109"/>
    <mergeCell ref="AT106:BF106"/>
    <mergeCell ref="BG106:BL106"/>
    <mergeCell ref="H107:W107"/>
    <mergeCell ref="X107:AG107"/>
    <mergeCell ref="AH107:AS107"/>
    <mergeCell ref="AT107:BF107"/>
    <mergeCell ref="BG107:BL107"/>
    <mergeCell ref="BI97:BL97"/>
    <mergeCell ref="H99:BL99"/>
    <mergeCell ref="H100:BL100"/>
    <mergeCell ref="H101:BL101"/>
    <mergeCell ref="H103:BL103"/>
    <mergeCell ref="H105:W106"/>
    <mergeCell ref="X105:AS105"/>
    <mergeCell ref="AT105:BL105"/>
    <mergeCell ref="X106:AG106"/>
    <mergeCell ref="AH106:AS106"/>
    <mergeCell ref="H97:L97"/>
    <mergeCell ref="M97:T97"/>
    <mergeCell ref="U97:AC97"/>
    <mergeCell ref="AD97:AL97"/>
    <mergeCell ref="AM97:AU97"/>
    <mergeCell ref="AV97:BH97"/>
    <mergeCell ref="BI95:BL95"/>
    <mergeCell ref="H96:L96"/>
    <mergeCell ref="M96:T96"/>
    <mergeCell ref="U96:AC96"/>
    <mergeCell ref="AD96:AL96"/>
    <mergeCell ref="AM96:AU96"/>
    <mergeCell ref="AV96:BH96"/>
    <mergeCell ref="BI96:BL96"/>
    <mergeCell ref="AD94:AL94"/>
    <mergeCell ref="AM94:AU94"/>
    <mergeCell ref="AV94:BH94"/>
    <mergeCell ref="BI94:BL94"/>
    <mergeCell ref="H95:L95"/>
    <mergeCell ref="M95:T95"/>
    <mergeCell ref="U95:AC95"/>
    <mergeCell ref="AD95:AL95"/>
    <mergeCell ref="AM95:AU95"/>
    <mergeCell ref="AV95:BH95"/>
    <mergeCell ref="H88:AM88"/>
    <mergeCell ref="AN88:BB88"/>
    <mergeCell ref="BC88:BL88"/>
    <mergeCell ref="H90:BL90"/>
    <mergeCell ref="H91:BL91"/>
    <mergeCell ref="H93:L94"/>
    <mergeCell ref="M93:AL93"/>
    <mergeCell ref="AM93:BL93"/>
    <mergeCell ref="M94:T94"/>
    <mergeCell ref="U94:AC94"/>
    <mergeCell ref="H86:AM86"/>
    <mergeCell ref="AN86:BB86"/>
    <mergeCell ref="BC86:BL86"/>
    <mergeCell ref="H87:AM87"/>
    <mergeCell ref="AN87:BB87"/>
    <mergeCell ref="BC87:BL87"/>
    <mergeCell ref="H84:AM84"/>
    <mergeCell ref="AN84:BB84"/>
    <mergeCell ref="BC84:BL84"/>
    <mergeCell ref="H85:AM85"/>
    <mergeCell ref="AN85:BB85"/>
    <mergeCell ref="BC85:BL85"/>
    <mergeCell ref="H77:BL77"/>
    <mergeCell ref="H78:BL78"/>
    <mergeCell ref="H79:BL79"/>
    <mergeCell ref="H80:BL80"/>
    <mergeCell ref="H81:BL81"/>
    <mergeCell ref="H82:BA82"/>
    <mergeCell ref="BB82:BL82"/>
    <mergeCell ref="H71:BL71"/>
    <mergeCell ref="H72:BL72"/>
    <mergeCell ref="H73:BL73"/>
    <mergeCell ref="H74:BL74"/>
    <mergeCell ref="H75:BL75"/>
    <mergeCell ref="H76:BL76"/>
    <mergeCell ref="H65:BL65"/>
    <mergeCell ref="H66:BL66"/>
    <mergeCell ref="H67:BL67"/>
    <mergeCell ref="H68:BL68"/>
    <mergeCell ref="H69:BL69"/>
    <mergeCell ref="H70:BL70"/>
    <mergeCell ref="H59:BL59"/>
    <mergeCell ref="H60:BL60"/>
    <mergeCell ref="H61:BL61"/>
    <mergeCell ref="H62:BL62"/>
    <mergeCell ref="H63:BL63"/>
    <mergeCell ref="H64:BL64"/>
    <mergeCell ref="H53:BL53"/>
    <mergeCell ref="H54:BL54"/>
    <mergeCell ref="H55:BL55"/>
    <mergeCell ref="H56:BL56"/>
    <mergeCell ref="H57:BL57"/>
    <mergeCell ref="H58:BL58"/>
    <mergeCell ref="H47:BL47"/>
    <mergeCell ref="H48:BL48"/>
    <mergeCell ref="H49:BL49"/>
    <mergeCell ref="H50:BL50"/>
    <mergeCell ref="H51:BL51"/>
    <mergeCell ref="H52:BL52"/>
    <mergeCell ref="H41:BL41"/>
    <mergeCell ref="H42:BL42"/>
    <mergeCell ref="H43:BL43"/>
    <mergeCell ref="H44:BL44"/>
    <mergeCell ref="H45:BL45"/>
    <mergeCell ref="H46:BL46"/>
    <mergeCell ref="H35:BL35"/>
    <mergeCell ref="H36:BL36"/>
    <mergeCell ref="H37:BL37"/>
    <mergeCell ref="H38:BL38"/>
    <mergeCell ref="H39:BL39"/>
    <mergeCell ref="H40:BL40"/>
    <mergeCell ref="H29:BL29"/>
    <mergeCell ref="H30:BL30"/>
    <mergeCell ref="H31:BL31"/>
    <mergeCell ref="H32:BL32"/>
    <mergeCell ref="H33:BL33"/>
    <mergeCell ref="H34:BL34"/>
    <mergeCell ref="H23:BL23"/>
    <mergeCell ref="H24:BL24"/>
    <mergeCell ref="H25:BL25"/>
    <mergeCell ref="H26:BL26"/>
    <mergeCell ref="H27:BL27"/>
    <mergeCell ref="H28:BL28"/>
    <mergeCell ref="H17:BL17"/>
    <mergeCell ref="H18:BL18"/>
    <mergeCell ref="H19:BL19"/>
    <mergeCell ref="H20:BL20"/>
    <mergeCell ref="H21:BL21"/>
    <mergeCell ref="H22:BL22"/>
    <mergeCell ref="H11:BL11"/>
    <mergeCell ref="H12:BL12"/>
    <mergeCell ref="H13:BL13"/>
    <mergeCell ref="H14:BL14"/>
    <mergeCell ref="H15:BL15"/>
    <mergeCell ref="H16:BL16"/>
    <mergeCell ref="H1:AZ1"/>
    <mergeCell ref="H4:AZ4"/>
    <mergeCell ref="H5:AZ5"/>
    <mergeCell ref="AN6:BL6"/>
    <mergeCell ref="AN7:BL7"/>
    <mergeCell ref="H9:BL9"/>
  </mergeCells>
  <pageMargins left="0.59055118110236227" right="0.39370078740157483" top="0.19685039370078741" bottom="0.19685039370078741" header="0" footer="0"/>
  <pageSetup paperSize="9" orientation="portrait" verticalDpi="0"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9"/>
  </sheetPr>
  <dimension ref="A1:CU84"/>
  <sheetViews>
    <sheetView showGridLines="0" showRowColHeaders="0" workbookViewId="0"/>
  </sheetViews>
  <sheetFormatPr defaultRowHeight="12.75" customHeight="1" x14ac:dyDescent="0.2"/>
  <cols>
    <col min="1" max="1" width="11.42578125" style="1358" customWidth="1"/>
    <col min="2" max="2" width="2.7109375" style="1450" customWidth="1"/>
    <col min="3" max="3" width="3.7109375" style="1450" hidden="1" customWidth="1"/>
    <col min="4" max="4" width="5.7109375" style="1450" customWidth="1"/>
    <col min="5" max="5" width="4.42578125" style="1450" customWidth="1"/>
    <col min="6" max="6" width="4.5703125" style="1450" customWidth="1"/>
    <col min="7" max="7" width="5.85546875" style="1450" customWidth="1"/>
    <col min="8" max="8" width="7.28515625" style="1450" customWidth="1"/>
    <col min="9" max="9" width="4.5703125" style="1450" customWidth="1"/>
    <col min="10" max="12" width="3.7109375" style="1450" customWidth="1"/>
    <col min="13" max="13" width="2.5703125" style="1450" customWidth="1"/>
    <col min="14" max="14" width="2.42578125" style="1475" customWidth="1"/>
    <col min="15" max="15" width="2.5703125" style="1450" customWidth="1"/>
    <col min="16" max="16" width="2.7109375" style="1450" customWidth="1"/>
    <col min="17" max="17" width="3.5703125" style="1475" customWidth="1"/>
    <col min="18" max="18" width="7.7109375" style="1450" customWidth="1"/>
    <col min="19" max="21" width="3.7109375" style="1450" customWidth="1"/>
    <col min="22" max="22" width="3.5703125" style="1450" customWidth="1"/>
    <col min="23" max="23" width="5" style="1475" customWidth="1"/>
    <col min="24" max="24" width="5.42578125" style="1450" customWidth="1"/>
    <col min="25" max="27" width="3.7109375" style="1450" customWidth="1"/>
    <col min="28" max="28" width="5" style="1450" customWidth="1"/>
    <col min="29" max="29" width="2.7109375" style="1450" customWidth="1"/>
    <col min="30" max="37" width="9.140625" style="1450" hidden="1" customWidth="1"/>
    <col min="38" max="38" width="0.140625" style="1451" customWidth="1"/>
    <col min="39" max="39" width="11.140625" style="1358" hidden="1" customWidth="1"/>
    <col min="40" max="40" width="7" style="1358" hidden="1" customWidth="1"/>
    <col min="41" max="99" width="9.140625" style="1358" hidden="1" customWidth="1"/>
    <col min="100" max="257" width="9.140625" style="1358" customWidth="1"/>
    <col min="258" max="258" width="2.7109375" style="1358" customWidth="1"/>
    <col min="259" max="259" width="0" style="1358" hidden="1" customWidth="1"/>
    <col min="260" max="260" width="5.7109375" style="1358" customWidth="1"/>
    <col min="261" max="261" width="4.42578125" style="1358" customWidth="1"/>
    <col min="262" max="262" width="4.5703125" style="1358" customWidth="1"/>
    <col min="263" max="263" width="5.85546875" style="1358" customWidth="1"/>
    <col min="264" max="264" width="7.28515625" style="1358" customWidth="1"/>
    <col min="265" max="265" width="4.5703125" style="1358" customWidth="1"/>
    <col min="266" max="268" width="3.7109375" style="1358" customWidth="1"/>
    <col min="269" max="269" width="2.5703125" style="1358" customWidth="1"/>
    <col min="270" max="270" width="2.42578125" style="1358" customWidth="1"/>
    <col min="271" max="271" width="2.5703125" style="1358" customWidth="1"/>
    <col min="272" max="272" width="2.7109375" style="1358" customWidth="1"/>
    <col min="273" max="273" width="3.5703125" style="1358" customWidth="1"/>
    <col min="274" max="274" width="7.7109375" style="1358" customWidth="1"/>
    <col min="275" max="277" width="3.7109375" style="1358" customWidth="1"/>
    <col min="278" max="278" width="3.5703125" style="1358" customWidth="1"/>
    <col min="279" max="279" width="5" style="1358" customWidth="1"/>
    <col min="280" max="280" width="5.42578125" style="1358" customWidth="1"/>
    <col min="281" max="283" width="3.7109375" style="1358" customWidth="1"/>
    <col min="284" max="284" width="5" style="1358" customWidth="1"/>
    <col min="285" max="285" width="2.7109375" style="1358" customWidth="1"/>
    <col min="286" max="293" width="0" style="1358" hidden="1" customWidth="1"/>
    <col min="294" max="294" width="0.140625" style="1358" customWidth="1"/>
    <col min="295" max="513" width="9.140625" style="1358" customWidth="1"/>
    <col min="514" max="514" width="2.7109375" style="1358" customWidth="1"/>
    <col min="515" max="515" width="0" style="1358" hidden="1" customWidth="1"/>
    <col min="516" max="516" width="5.7109375" style="1358" customWidth="1"/>
    <col min="517" max="517" width="4.42578125" style="1358" customWidth="1"/>
    <col min="518" max="518" width="4.5703125" style="1358" customWidth="1"/>
    <col min="519" max="519" width="5.85546875" style="1358" customWidth="1"/>
    <col min="520" max="520" width="7.28515625" style="1358" customWidth="1"/>
    <col min="521" max="521" width="4.5703125" style="1358" customWidth="1"/>
    <col min="522" max="524" width="3.7109375" style="1358" customWidth="1"/>
    <col min="525" max="525" width="2.5703125" style="1358" customWidth="1"/>
    <col min="526" max="526" width="2.42578125" style="1358" customWidth="1"/>
    <col min="527" max="527" width="2.5703125" style="1358" customWidth="1"/>
    <col min="528" max="528" width="2.7109375" style="1358" customWidth="1"/>
    <col min="529" max="529" width="3.5703125" style="1358" customWidth="1"/>
    <col min="530" max="530" width="7.7109375" style="1358" customWidth="1"/>
    <col min="531" max="533" width="3.7109375" style="1358" customWidth="1"/>
    <col min="534" max="534" width="3.5703125" style="1358" customWidth="1"/>
    <col min="535" max="535" width="5" style="1358" customWidth="1"/>
    <col min="536" max="536" width="5.42578125" style="1358" customWidth="1"/>
    <col min="537" max="539" width="3.7109375" style="1358" customWidth="1"/>
    <col min="540" max="540" width="5" style="1358" customWidth="1"/>
    <col min="541" max="541" width="2.7109375" style="1358" customWidth="1"/>
    <col min="542" max="549" width="0" style="1358" hidden="1" customWidth="1"/>
    <col min="550" max="550" width="0.140625" style="1358" customWidth="1"/>
    <col min="551" max="769" width="9.140625" style="1358" customWidth="1"/>
    <col min="770" max="770" width="2.7109375" style="1358" customWidth="1"/>
    <col min="771" max="771" width="0" style="1358" hidden="1" customWidth="1"/>
    <col min="772" max="772" width="5.7109375" style="1358" customWidth="1"/>
    <col min="773" max="773" width="4.42578125" style="1358" customWidth="1"/>
    <col min="774" max="774" width="4.5703125" style="1358" customWidth="1"/>
    <col min="775" max="775" width="5.85546875" style="1358" customWidth="1"/>
    <col min="776" max="776" width="7.28515625" style="1358" customWidth="1"/>
    <col min="777" max="777" width="4.5703125" style="1358" customWidth="1"/>
    <col min="778" max="780" width="3.7109375" style="1358" customWidth="1"/>
    <col min="781" max="781" width="2.5703125" style="1358" customWidth="1"/>
    <col min="782" max="782" width="2.42578125" style="1358" customWidth="1"/>
    <col min="783" max="783" width="2.5703125" style="1358" customWidth="1"/>
    <col min="784" max="784" width="2.7109375" style="1358" customWidth="1"/>
    <col min="785" max="785" width="3.5703125" style="1358" customWidth="1"/>
    <col min="786" max="786" width="7.7109375" style="1358" customWidth="1"/>
    <col min="787" max="789" width="3.7109375" style="1358" customWidth="1"/>
    <col min="790" max="790" width="3.5703125" style="1358" customWidth="1"/>
    <col min="791" max="791" width="5" style="1358" customWidth="1"/>
    <col min="792" max="792" width="5.42578125" style="1358" customWidth="1"/>
    <col min="793" max="795" width="3.7109375" style="1358" customWidth="1"/>
    <col min="796" max="796" width="5" style="1358" customWidth="1"/>
    <col min="797" max="797" width="2.7109375" style="1358" customWidth="1"/>
    <col min="798" max="805" width="0" style="1358" hidden="1" customWidth="1"/>
    <col min="806" max="806" width="0.140625" style="1358" customWidth="1"/>
    <col min="807" max="1025" width="9.140625" style="1358" customWidth="1"/>
    <col min="1026" max="1026" width="2.7109375" style="1358" customWidth="1"/>
    <col min="1027" max="1027" width="0" style="1358" hidden="1" customWidth="1"/>
    <col min="1028" max="1028" width="5.7109375" style="1358" customWidth="1"/>
    <col min="1029" max="1029" width="4.42578125" style="1358" customWidth="1"/>
    <col min="1030" max="1030" width="4.5703125" style="1358" customWidth="1"/>
    <col min="1031" max="1031" width="5.85546875" style="1358" customWidth="1"/>
    <col min="1032" max="1032" width="7.28515625" style="1358" customWidth="1"/>
    <col min="1033" max="1033" width="4.5703125" style="1358" customWidth="1"/>
    <col min="1034" max="1036" width="3.7109375" style="1358" customWidth="1"/>
    <col min="1037" max="1037" width="2.5703125" style="1358" customWidth="1"/>
    <col min="1038" max="1038" width="2.42578125" style="1358" customWidth="1"/>
    <col min="1039" max="1039" width="2.5703125" style="1358" customWidth="1"/>
    <col min="1040" max="1040" width="2.7109375" style="1358" customWidth="1"/>
    <col min="1041" max="1041" width="3.5703125" style="1358" customWidth="1"/>
    <col min="1042" max="1042" width="7.7109375" style="1358" customWidth="1"/>
    <col min="1043" max="1045" width="3.7109375" style="1358" customWidth="1"/>
    <col min="1046" max="1046" width="3.5703125" style="1358" customWidth="1"/>
    <col min="1047" max="1047" width="5" style="1358" customWidth="1"/>
    <col min="1048" max="1048" width="5.42578125" style="1358" customWidth="1"/>
    <col min="1049" max="1051" width="3.7109375" style="1358" customWidth="1"/>
    <col min="1052" max="1052" width="5" style="1358" customWidth="1"/>
    <col min="1053" max="1053" width="2.7109375" style="1358" customWidth="1"/>
    <col min="1054" max="1061" width="0" style="1358" hidden="1" customWidth="1"/>
    <col min="1062" max="1062" width="0.140625" style="1358" customWidth="1"/>
    <col min="1063" max="1281" width="9.140625" style="1358" customWidth="1"/>
    <col min="1282" max="1282" width="2.7109375" style="1358" customWidth="1"/>
    <col min="1283" max="1283" width="0" style="1358" hidden="1" customWidth="1"/>
    <col min="1284" max="1284" width="5.7109375" style="1358" customWidth="1"/>
    <col min="1285" max="1285" width="4.42578125" style="1358" customWidth="1"/>
    <col min="1286" max="1286" width="4.5703125" style="1358" customWidth="1"/>
    <col min="1287" max="1287" width="5.85546875" style="1358" customWidth="1"/>
    <col min="1288" max="1288" width="7.28515625" style="1358" customWidth="1"/>
    <col min="1289" max="1289" width="4.5703125" style="1358" customWidth="1"/>
    <col min="1290" max="1292" width="3.7109375" style="1358" customWidth="1"/>
    <col min="1293" max="1293" width="2.5703125" style="1358" customWidth="1"/>
    <col min="1294" max="1294" width="2.42578125" style="1358" customWidth="1"/>
    <col min="1295" max="1295" width="2.5703125" style="1358" customWidth="1"/>
    <col min="1296" max="1296" width="2.7109375" style="1358" customWidth="1"/>
    <col min="1297" max="1297" width="3.5703125" style="1358" customWidth="1"/>
    <col min="1298" max="1298" width="7.7109375" style="1358" customWidth="1"/>
    <col min="1299" max="1301" width="3.7109375" style="1358" customWidth="1"/>
    <col min="1302" max="1302" width="3.5703125" style="1358" customWidth="1"/>
    <col min="1303" max="1303" width="5" style="1358" customWidth="1"/>
    <col min="1304" max="1304" width="5.42578125" style="1358" customWidth="1"/>
    <col min="1305" max="1307" width="3.7109375" style="1358" customWidth="1"/>
    <col min="1308" max="1308" width="5" style="1358" customWidth="1"/>
    <col min="1309" max="1309" width="2.7109375" style="1358" customWidth="1"/>
    <col min="1310" max="1317" width="0" style="1358" hidden="1" customWidth="1"/>
    <col min="1318" max="1318" width="0.140625" style="1358" customWidth="1"/>
    <col min="1319" max="1537" width="9.140625" style="1358" customWidth="1"/>
    <col min="1538" max="1538" width="2.7109375" style="1358" customWidth="1"/>
    <col min="1539" max="1539" width="0" style="1358" hidden="1" customWidth="1"/>
    <col min="1540" max="1540" width="5.7109375" style="1358" customWidth="1"/>
    <col min="1541" max="1541" width="4.42578125" style="1358" customWidth="1"/>
    <col min="1542" max="1542" width="4.5703125" style="1358" customWidth="1"/>
    <col min="1543" max="1543" width="5.85546875" style="1358" customWidth="1"/>
    <col min="1544" max="1544" width="7.28515625" style="1358" customWidth="1"/>
    <col min="1545" max="1545" width="4.5703125" style="1358" customWidth="1"/>
    <col min="1546" max="1548" width="3.7109375" style="1358" customWidth="1"/>
    <col min="1549" max="1549" width="2.5703125" style="1358" customWidth="1"/>
    <col min="1550" max="1550" width="2.42578125" style="1358" customWidth="1"/>
    <col min="1551" max="1551" width="2.5703125" style="1358" customWidth="1"/>
    <col min="1552" max="1552" width="2.7109375" style="1358" customWidth="1"/>
    <col min="1553" max="1553" width="3.5703125" style="1358" customWidth="1"/>
    <col min="1554" max="1554" width="7.7109375" style="1358" customWidth="1"/>
    <col min="1555" max="1557" width="3.7109375" style="1358" customWidth="1"/>
    <col min="1558" max="1558" width="3.5703125" style="1358" customWidth="1"/>
    <col min="1559" max="1559" width="5" style="1358" customWidth="1"/>
    <col min="1560" max="1560" width="5.42578125" style="1358" customWidth="1"/>
    <col min="1561" max="1563" width="3.7109375" style="1358" customWidth="1"/>
    <col min="1564" max="1564" width="5" style="1358" customWidth="1"/>
    <col min="1565" max="1565" width="2.7109375" style="1358" customWidth="1"/>
    <col min="1566" max="1573" width="0" style="1358" hidden="1" customWidth="1"/>
    <col min="1574" max="1574" width="0.140625" style="1358" customWidth="1"/>
    <col min="1575" max="1793" width="9.140625" style="1358" customWidth="1"/>
    <col min="1794" max="1794" width="2.7109375" style="1358" customWidth="1"/>
    <col min="1795" max="1795" width="0" style="1358" hidden="1" customWidth="1"/>
    <col min="1796" max="1796" width="5.7109375" style="1358" customWidth="1"/>
    <col min="1797" max="1797" width="4.42578125" style="1358" customWidth="1"/>
    <col min="1798" max="1798" width="4.5703125" style="1358" customWidth="1"/>
    <col min="1799" max="1799" width="5.85546875" style="1358" customWidth="1"/>
    <col min="1800" max="1800" width="7.28515625" style="1358" customWidth="1"/>
    <col min="1801" max="1801" width="4.5703125" style="1358" customWidth="1"/>
    <col min="1802" max="1804" width="3.7109375" style="1358" customWidth="1"/>
    <col min="1805" max="1805" width="2.5703125" style="1358" customWidth="1"/>
    <col min="1806" max="1806" width="2.42578125" style="1358" customWidth="1"/>
    <col min="1807" max="1807" width="2.5703125" style="1358" customWidth="1"/>
    <col min="1808" max="1808" width="2.7109375" style="1358" customWidth="1"/>
    <col min="1809" max="1809" width="3.5703125" style="1358" customWidth="1"/>
    <col min="1810" max="1810" width="7.7109375" style="1358" customWidth="1"/>
    <col min="1811" max="1813" width="3.7109375" style="1358" customWidth="1"/>
    <col min="1814" max="1814" width="3.5703125" style="1358" customWidth="1"/>
    <col min="1815" max="1815" width="5" style="1358" customWidth="1"/>
    <col min="1816" max="1816" width="5.42578125" style="1358" customWidth="1"/>
    <col min="1817" max="1819" width="3.7109375" style="1358" customWidth="1"/>
    <col min="1820" max="1820" width="5" style="1358" customWidth="1"/>
    <col min="1821" max="1821" width="2.7109375" style="1358" customWidth="1"/>
    <col min="1822" max="1829" width="0" style="1358" hidden="1" customWidth="1"/>
    <col min="1830" max="1830" width="0.140625" style="1358" customWidth="1"/>
    <col min="1831" max="2049" width="9.140625" style="1358" customWidth="1"/>
    <col min="2050" max="2050" width="2.7109375" style="1358" customWidth="1"/>
    <col min="2051" max="2051" width="0" style="1358" hidden="1" customWidth="1"/>
    <col min="2052" max="2052" width="5.7109375" style="1358" customWidth="1"/>
    <col min="2053" max="2053" width="4.42578125" style="1358" customWidth="1"/>
    <col min="2054" max="2054" width="4.5703125" style="1358" customWidth="1"/>
    <col min="2055" max="2055" width="5.85546875" style="1358" customWidth="1"/>
    <col min="2056" max="2056" width="7.28515625" style="1358" customWidth="1"/>
    <col min="2057" max="2057" width="4.5703125" style="1358" customWidth="1"/>
    <col min="2058" max="2060" width="3.7109375" style="1358" customWidth="1"/>
    <col min="2061" max="2061" width="2.5703125" style="1358" customWidth="1"/>
    <col min="2062" max="2062" width="2.42578125" style="1358" customWidth="1"/>
    <col min="2063" max="2063" width="2.5703125" style="1358" customWidth="1"/>
    <col min="2064" max="2064" width="2.7109375" style="1358" customWidth="1"/>
    <col min="2065" max="2065" width="3.5703125" style="1358" customWidth="1"/>
    <col min="2066" max="2066" width="7.7109375" style="1358" customWidth="1"/>
    <col min="2067" max="2069" width="3.7109375" style="1358" customWidth="1"/>
    <col min="2070" max="2070" width="3.5703125" style="1358" customWidth="1"/>
    <col min="2071" max="2071" width="5" style="1358" customWidth="1"/>
    <col min="2072" max="2072" width="5.42578125" style="1358" customWidth="1"/>
    <col min="2073" max="2075" width="3.7109375" style="1358" customWidth="1"/>
    <col min="2076" max="2076" width="5" style="1358" customWidth="1"/>
    <col min="2077" max="2077" width="2.7109375" style="1358" customWidth="1"/>
    <col min="2078" max="2085" width="0" style="1358" hidden="1" customWidth="1"/>
    <col min="2086" max="2086" width="0.140625" style="1358" customWidth="1"/>
    <col min="2087" max="2305" width="9.140625" style="1358" customWidth="1"/>
    <col min="2306" max="2306" width="2.7109375" style="1358" customWidth="1"/>
    <col min="2307" max="2307" width="0" style="1358" hidden="1" customWidth="1"/>
    <col min="2308" max="2308" width="5.7109375" style="1358" customWidth="1"/>
    <col min="2309" max="2309" width="4.42578125" style="1358" customWidth="1"/>
    <col min="2310" max="2310" width="4.5703125" style="1358" customWidth="1"/>
    <col min="2311" max="2311" width="5.85546875" style="1358" customWidth="1"/>
    <col min="2312" max="2312" width="7.28515625" style="1358" customWidth="1"/>
    <col min="2313" max="2313" width="4.5703125" style="1358" customWidth="1"/>
    <col min="2314" max="2316" width="3.7109375" style="1358" customWidth="1"/>
    <col min="2317" max="2317" width="2.5703125" style="1358" customWidth="1"/>
    <col min="2318" max="2318" width="2.42578125" style="1358" customWidth="1"/>
    <col min="2319" max="2319" width="2.5703125" style="1358" customWidth="1"/>
    <col min="2320" max="2320" width="2.7109375" style="1358" customWidth="1"/>
    <col min="2321" max="2321" width="3.5703125" style="1358" customWidth="1"/>
    <col min="2322" max="2322" width="7.7109375" style="1358" customWidth="1"/>
    <col min="2323" max="2325" width="3.7109375" style="1358" customWidth="1"/>
    <col min="2326" max="2326" width="3.5703125" style="1358" customWidth="1"/>
    <col min="2327" max="2327" width="5" style="1358" customWidth="1"/>
    <col min="2328" max="2328" width="5.42578125" style="1358" customWidth="1"/>
    <col min="2329" max="2331" width="3.7109375" style="1358" customWidth="1"/>
    <col min="2332" max="2332" width="5" style="1358" customWidth="1"/>
    <col min="2333" max="2333" width="2.7109375" style="1358" customWidth="1"/>
    <col min="2334" max="2341" width="0" style="1358" hidden="1" customWidth="1"/>
    <col min="2342" max="2342" width="0.140625" style="1358" customWidth="1"/>
    <col min="2343" max="2561" width="9.140625" style="1358" customWidth="1"/>
    <col min="2562" max="2562" width="2.7109375" style="1358" customWidth="1"/>
    <col min="2563" max="2563" width="0" style="1358" hidden="1" customWidth="1"/>
    <col min="2564" max="2564" width="5.7109375" style="1358" customWidth="1"/>
    <col min="2565" max="2565" width="4.42578125" style="1358" customWidth="1"/>
    <col min="2566" max="2566" width="4.5703125" style="1358" customWidth="1"/>
    <col min="2567" max="2567" width="5.85546875" style="1358" customWidth="1"/>
    <col min="2568" max="2568" width="7.28515625" style="1358" customWidth="1"/>
    <col min="2569" max="2569" width="4.5703125" style="1358" customWidth="1"/>
    <col min="2570" max="2572" width="3.7109375" style="1358" customWidth="1"/>
    <col min="2573" max="2573" width="2.5703125" style="1358" customWidth="1"/>
    <col min="2574" max="2574" width="2.42578125" style="1358" customWidth="1"/>
    <col min="2575" max="2575" width="2.5703125" style="1358" customWidth="1"/>
    <col min="2576" max="2576" width="2.7109375" style="1358" customWidth="1"/>
    <col min="2577" max="2577" width="3.5703125" style="1358" customWidth="1"/>
    <col min="2578" max="2578" width="7.7109375" style="1358" customWidth="1"/>
    <col min="2579" max="2581" width="3.7109375" style="1358" customWidth="1"/>
    <col min="2582" max="2582" width="3.5703125" style="1358" customWidth="1"/>
    <col min="2583" max="2583" width="5" style="1358" customWidth="1"/>
    <col min="2584" max="2584" width="5.42578125" style="1358" customWidth="1"/>
    <col min="2585" max="2587" width="3.7109375" style="1358" customWidth="1"/>
    <col min="2588" max="2588" width="5" style="1358" customWidth="1"/>
    <col min="2589" max="2589" width="2.7109375" style="1358" customWidth="1"/>
    <col min="2590" max="2597" width="0" style="1358" hidden="1" customWidth="1"/>
    <col min="2598" max="2598" width="0.140625" style="1358" customWidth="1"/>
    <col min="2599" max="2817" width="9.140625" style="1358" customWidth="1"/>
    <col min="2818" max="2818" width="2.7109375" style="1358" customWidth="1"/>
    <col min="2819" max="2819" width="0" style="1358" hidden="1" customWidth="1"/>
    <col min="2820" max="2820" width="5.7109375" style="1358" customWidth="1"/>
    <col min="2821" max="2821" width="4.42578125" style="1358" customWidth="1"/>
    <col min="2822" max="2822" width="4.5703125" style="1358" customWidth="1"/>
    <col min="2823" max="2823" width="5.85546875" style="1358" customWidth="1"/>
    <col min="2824" max="2824" width="7.28515625" style="1358" customWidth="1"/>
    <col min="2825" max="2825" width="4.5703125" style="1358" customWidth="1"/>
    <col min="2826" max="2828" width="3.7109375" style="1358" customWidth="1"/>
    <col min="2829" max="2829" width="2.5703125" style="1358" customWidth="1"/>
    <col min="2830" max="2830" width="2.42578125" style="1358" customWidth="1"/>
    <col min="2831" max="2831" width="2.5703125" style="1358" customWidth="1"/>
    <col min="2832" max="2832" width="2.7109375" style="1358" customWidth="1"/>
    <col min="2833" max="2833" width="3.5703125" style="1358" customWidth="1"/>
    <col min="2834" max="2834" width="7.7109375" style="1358" customWidth="1"/>
    <col min="2835" max="2837" width="3.7109375" style="1358" customWidth="1"/>
    <col min="2838" max="2838" width="3.5703125" style="1358" customWidth="1"/>
    <col min="2839" max="2839" width="5" style="1358" customWidth="1"/>
    <col min="2840" max="2840" width="5.42578125" style="1358" customWidth="1"/>
    <col min="2841" max="2843" width="3.7109375" style="1358" customWidth="1"/>
    <col min="2844" max="2844" width="5" style="1358" customWidth="1"/>
    <col min="2845" max="2845" width="2.7109375" style="1358" customWidth="1"/>
    <col min="2846" max="2853" width="0" style="1358" hidden="1" customWidth="1"/>
    <col min="2854" max="2854" width="0.140625" style="1358" customWidth="1"/>
    <col min="2855" max="3073" width="9.140625" style="1358" customWidth="1"/>
    <col min="3074" max="3074" width="2.7109375" style="1358" customWidth="1"/>
    <col min="3075" max="3075" width="0" style="1358" hidden="1" customWidth="1"/>
    <col min="3076" max="3076" width="5.7109375" style="1358" customWidth="1"/>
    <col min="3077" max="3077" width="4.42578125" style="1358" customWidth="1"/>
    <col min="3078" max="3078" width="4.5703125" style="1358" customWidth="1"/>
    <col min="3079" max="3079" width="5.85546875" style="1358" customWidth="1"/>
    <col min="3080" max="3080" width="7.28515625" style="1358" customWidth="1"/>
    <col min="3081" max="3081" width="4.5703125" style="1358" customWidth="1"/>
    <col min="3082" max="3084" width="3.7109375" style="1358" customWidth="1"/>
    <col min="3085" max="3085" width="2.5703125" style="1358" customWidth="1"/>
    <col min="3086" max="3086" width="2.42578125" style="1358" customWidth="1"/>
    <col min="3087" max="3087" width="2.5703125" style="1358" customWidth="1"/>
    <col min="3088" max="3088" width="2.7109375" style="1358" customWidth="1"/>
    <col min="3089" max="3089" width="3.5703125" style="1358" customWidth="1"/>
    <col min="3090" max="3090" width="7.7109375" style="1358" customWidth="1"/>
    <col min="3091" max="3093" width="3.7109375" style="1358" customWidth="1"/>
    <col min="3094" max="3094" width="3.5703125" style="1358" customWidth="1"/>
    <col min="3095" max="3095" width="5" style="1358" customWidth="1"/>
    <col min="3096" max="3096" width="5.42578125" style="1358" customWidth="1"/>
    <col min="3097" max="3099" width="3.7109375" style="1358" customWidth="1"/>
    <col min="3100" max="3100" width="5" style="1358" customWidth="1"/>
    <col min="3101" max="3101" width="2.7109375" style="1358" customWidth="1"/>
    <col min="3102" max="3109" width="0" style="1358" hidden="1" customWidth="1"/>
    <col min="3110" max="3110" width="0.140625" style="1358" customWidth="1"/>
    <col min="3111" max="3329" width="9.140625" style="1358" customWidth="1"/>
    <col min="3330" max="3330" width="2.7109375" style="1358" customWidth="1"/>
    <col min="3331" max="3331" width="0" style="1358" hidden="1" customWidth="1"/>
    <col min="3332" max="3332" width="5.7109375" style="1358" customWidth="1"/>
    <col min="3333" max="3333" width="4.42578125" style="1358" customWidth="1"/>
    <col min="3334" max="3334" width="4.5703125" style="1358" customWidth="1"/>
    <col min="3335" max="3335" width="5.85546875" style="1358" customWidth="1"/>
    <col min="3336" max="3336" width="7.28515625" style="1358" customWidth="1"/>
    <col min="3337" max="3337" width="4.5703125" style="1358" customWidth="1"/>
    <col min="3338" max="3340" width="3.7109375" style="1358" customWidth="1"/>
    <col min="3341" max="3341" width="2.5703125" style="1358" customWidth="1"/>
    <col min="3342" max="3342" width="2.42578125" style="1358" customWidth="1"/>
    <col min="3343" max="3343" width="2.5703125" style="1358" customWidth="1"/>
    <col min="3344" max="3344" width="2.7109375" style="1358" customWidth="1"/>
    <col min="3345" max="3345" width="3.5703125" style="1358" customWidth="1"/>
    <col min="3346" max="3346" width="7.7109375" style="1358" customWidth="1"/>
    <col min="3347" max="3349" width="3.7109375" style="1358" customWidth="1"/>
    <col min="3350" max="3350" width="3.5703125" style="1358" customWidth="1"/>
    <col min="3351" max="3351" width="5" style="1358" customWidth="1"/>
    <col min="3352" max="3352" width="5.42578125" style="1358" customWidth="1"/>
    <col min="3353" max="3355" width="3.7109375" style="1358" customWidth="1"/>
    <col min="3356" max="3356" width="5" style="1358" customWidth="1"/>
    <col min="3357" max="3357" width="2.7109375" style="1358" customWidth="1"/>
    <col min="3358" max="3365" width="0" style="1358" hidden="1" customWidth="1"/>
    <col min="3366" max="3366" width="0.140625" style="1358" customWidth="1"/>
    <col min="3367" max="3585" width="9.140625" style="1358" customWidth="1"/>
    <col min="3586" max="3586" width="2.7109375" style="1358" customWidth="1"/>
    <col min="3587" max="3587" width="0" style="1358" hidden="1" customWidth="1"/>
    <col min="3588" max="3588" width="5.7109375" style="1358" customWidth="1"/>
    <col min="3589" max="3589" width="4.42578125" style="1358" customWidth="1"/>
    <col min="3590" max="3590" width="4.5703125" style="1358" customWidth="1"/>
    <col min="3591" max="3591" width="5.85546875" style="1358" customWidth="1"/>
    <col min="3592" max="3592" width="7.28515625" style="1358" customWidth="1"/>
    <col min="3593" max="3593" width="4.5703125" style="1358" customWidth="1"/>
    <col min="3594" max="3596" width="3.7109375" style="1358" customWidth="1"/>
    <col min="3597" max="3597" width="2.5703125" style="1358" customWidth="1"/>
    <col min="3598" max="3598" width="2.42578125" style="1358" customWidth="1"/>
    <col min="3599" max="3599" width="2.5703125" style="1358" customWidth="1"/>
    <col min="3600" max="3600" width="2.7109375" style="1358" customWidth="1"/>
    <col min="3601" max="3601" width="3.5703125" style="1358" customWidth="1"/>
    <col min="3602" max="3602" width="7.7109375" style="1358" customWidth="1"/>
    <col min="3603" max="3605" width="3.7109375" style="1358" customWidth="1"/>
    <col min="3606" max="3606" width="3.5703125" style="1358" customWidth="1"/>
    <col min="3607" max="3607" width="5" style="1358" customWidth="1"/>
    <col min="3608" max="3608" width="5.42578125" style="1358" customWidth="1"/>
    <col min="3609" max="3611" width="3.7109375" style="1358" customWidth="1"/>
    <col min="3612" max="3612" width="5" style="1358" customWidth="1"/>
    <col min="3613" max="3613" width="2.7109375" style="1358" customWidth="1"/>
    <col min="3614" max="3621" width="0" style="1358" hidden="1" customWidth="1"/>
    <col min="3622" max="3622" width="0.140625" style="1358" customWidth="1"/>
    <col min="3623" max="3841" width="9.140625" style="1358" customWidth="1"/>
    <col min="3842" max="3842" width="2.7109375" style="1358" customWidth="1"/>
    <col min="3843" max="3843" width="0" style="1358" hidden="1" customWidth="1"/>
    <col min="3844" max="3844" width="5.7109375" style="1358" customWidth="1"/>
    <col min="3845" max="3845" width="4.42578125" style="1358" customWidth="1"/>
    <col min="3846" max="3846" width="4.5703125" style="1358" customWidth="1"/>
    <col min="3847" max="3847" width="5.85546875" style="1358" customWidth="1"/>
    <col min="3848" max="3848" width="7.28515625" style="1358" customWidth="1"/>
    <col min="3849" max="3849" width="4.5703125" style="1358" customWidth="1"/>
    <col min="3850" max="3852" width="3.7109375" style="1358" customWidth="1"/>
    <col min="3853" max="3853" width="2.5703125" style="1358" customWidth="1"/>
    <col min="3854" max="3854" width="2.42578125" style="1358" customWidth="1"/>
    <col min="3855" max="3855" width="2.5703125" style="1358" customWidth="1"/>
    <col min="3856" max="3856" width="2.7109375" style="1358" customWidth="1"/>
    <col min="3857" max="3857" width="3.5703125" style="1358" customWidth="1"/>
    <col min="3858" max="3858" width="7.7109375" style="1358" customWidth="1"/>
    <col min="3859" max="3861" width="3.7109375" style="1358" customWidth="1"/>
    <col min="3862" max="3862" width="3.5703125" style="1358" customWidth="1"/>
    <col min="3863" max="3863" width="5" style="1358" customWidth="1"/>
    <col min="3864" max="3864" width="5.42578125" style="1358" customWidth="1"/>
    <col min="3865" max="3867" width="3.7109375" style="1358" customWidth="1"/>
    <col min="3868" max="3868" width="5" style="1358" customWidth="1"/>
    <col min="3869" max="3869" width="2.7109375" style="1358" customWidth="1"/>
    <col min="3870" max="3877" width="0" style="1358" hidden="1" customWidth="1"/>
    <col min="3878" max="3878" width="0.140625" style="1358" customWidth="1"/>
    <col min="3879" max="4097" width="9.140625" style="1358" customWidth="1"/>
    <col min="4098" max="4098" width="2.7109375" style="1358" customWidth="1"/>
    <col min="4099" max="4099" width="0" style="1358" hidden="1" customWidth="1"/>
    <col min="4100" max="4100" width="5.7109375" style="1358" customWidth="1"/>
    <col min="4101" max="4101" width="4.42578125" style="1358" customWidth="1"/>
    <col min="4102" max="4102" width="4.5703125" style="1358" customWidth="1"/>
    <col min="4103" max="4103" width="5.85546875" style="1358" customWidth="1"/>
    <col min="4104" max="4104" width="7.28515625" style="1358" customWidth="1"/>
    <col min="4105" max="4105" width="4.5703125" style="1358" customWidth="1"/>
    <col min="4106" max="4108" width="3.7109375" style="1358" customWidth="1"/>
    <col min="4109" max="4109" width="2.5703125" style="1358" customWidth="1"/>
    <col min="4110" max="4110" width="2.42578125" style="1358" customWidth="1"/>
    <col min="4111" max="4111" width="2.5703125" style="1358" customWidth="1"/>
    <col min="4112" max="4112" width="2.7109375" style="1358" customWidth="1"/>
    <col min="4113" max="4113" width="3.5703125" style="1358" customWidth="1"/>
    <col min="4114" max="4114" width="7.7109375" style="1358" customWidth="1"/>
    <col min="4115" max="4117" width="3.7109375" style="1358" customWidth="1"/>
    <col min="4118" max="4118" width="3.5703125" style="1358" customWidth="1"/>
    <col min="4119" max="4119" width="5" style="1358" customWidth="1"/>
    <col min="4120" max="4120" width="5.42578125" style="1358" customWidth="1"/>
    <col min="4121" max="4123" width="3.7109375" style="1358" customWidth="1"/>
    <col min="4124" max="4124" width="5" style="1358" customWidth="1"/>
    <col min="4125" max="4125" width="2.7109375" style="1358" customWidth="1"/>
    <col min="4126" max="4133" width="0" style="1358" hidden="1" customWidth="1"/>
    <col min="4134" max="4134" width="0.140625" style="1358" customWidth="1"/>
    <col min="4135" max="4353" width="9.140625" style="1358" customWidth="1"/>
    <col min="4354" max="4354" width="2.7109375" style="1358" customWidth="1"/>
    <col min="4355" max="4355" width="0" style="1358" hidden="1" customWidth="1"/>
    <col min="4356" max="4356" width="5.7109375" style="1358" customWidth="1"/>
    <col min="4357" max="4357" width="4.42578125" style="1358" customWidth="1"/>
    <col min="4358" max="4358" width="4.5703125" style="1358" customWidth="1"/>
    <col min="4359" max="4359" width="5.85546875" style="1358" customWidth="1"/>
    <col min="4360" max="4360" width="7.28515625" style="1358" customWidth="1"/>
    <col min="4361" max="4361" width="4.5703125" style="1358" customWidth="1"/>
    <col min="4362" max="4364" width="3.7109375" style="1358" customWidth="1"/>
    <col min="4365" max="4365" width="2.5703125" style="1358" customWidth="1"/>
    <col min="4366" max="4366" width="2.42578125" style="1358" customWidth="1"/>
    <col min="4367" max="4367" width="2.5703125" style="1358" customWidth="1"/>
    <col min="4368" max="4368" width="2.7109375" style="1358" customWidth="1"/>
    <col min="4369" max="4369" width="3.5703125" style="1358" customWidth="1"/>
    <col min="4370" max="4370" width="7.7109375" style="1358" customWidth="1"/>
    <col min="4371" max="4373" width="3.7109375" style="1358" customWidth="1"/>
    <col min="4374" max="4374" width="3.5703125" style="1358" customWidth="1"/>
    <col min="4375" max="4375" width="5" style="1358" customWidth="1"/>
    <col min="4376" max="4376" width="5.42578125" style="1358" customWidth="1"/>
    <col min="4377" max="4379" width="3.7109375" style="1358" customWidth="1"/>
    <col min="4380" max="4380" width="5" style="1358" customWidth="1"/>
    <col min="4381" max="4381" width="2.7109375" style="1358" customWidth="1"/>
    <col min="4382" max="4389" width="0" style="1358" hidden="1" customWidth="1"/>
    <col min="4390" max="4390" width="0.140625" style="1358" customWidth="1"/>
    <col min="4391" max="4609" width="9.140625" style="1358" customWidth="1"/>
    <col min="4610" max="4610" width="2.7109375" style="1358" customWidth="1"/>
    <col min="4611" max="4611" width="0" style="1358" hidden="1" customWidth="1"/>
    <col min="4612" max="4612" width="5.7109375" style="1358" customWidth="1"/>
    <col min="4613" max="4613" width="4.42578125" style="1358" customWidth="1"/>
    <col min="4614" max="4614" width="4.5703125" style="1358" customWidth="1"/>
    <col min="4615" max="4615" width="5.85546875" style="1358" customWidth="1"/>
    <col min="4616" max="4616" width="7.28515625" style="1358" customWidth="1"/>
    <col min="4617" max="4617" width="4.5703125" style="1358" customWidth="1"/>
    <col min="4618" max="4620" width="3.7109375" style="1358" customWidth="1"/>
    <col min="4621" max="4621" width="2.5703125" style="1358" customWidth="1"/>
    <col min="4622" max="4622" width="2.42578125" style="1358" customWidth="1"/>
    <col min="4623" max="4623" width="2.5703125" style="1358" customWidth="1"/>
    <col min="4624" max="4624" width="2.7109375" style="1358" customWidth="1"/>
    <col min="4625" max="4625" width="3.5703125" style="1358" customWidth="1"/>
    <col min="4626" max="4626" width="7.7109375" style="1358" customWidth="1"/>
    <col min="4627" max="4629" width="3.7109375" style="1358" customWidth="1"/>
    <col min="4630" max="4630" width="3.5703125" style="1358" customWidth="1"/>
    <col min="4631" max="4631" width="5" style="1358" customWidth="1"/>
    <col min="4632" max="4632" width="5.42578125" style="1358" customWidth="1"/>
    <col min="4633" max="4635" width="3.7109375" style="1358" customWidth="1"/>
    <col min="4636" max="4636" width="5" style="1358" customWidth="1"/>
    <col min="4637" max="4637" width="2.7109375" style="1358" customWidth="1"/>
    <col min="4638" max="4645" width="0" style="1358" hidden="1" customWidth="1"/>
    <col min="4646" max="4646" width="0.140625" style="1358" customWidth="1"/>
    <col min="4647" max="4865" width="9.140625" style="1358" customWidth="1"/>
    <col min="4866" max="4866" width="2.7109375" style="1358" customWidth="1"/>
    <col min="4867" max="4867" width="0" style="1358" hidden="1" customWidth="1"/>
    <col min="4868" max="4868" width="5.7109375" style="1358" customWidth="1"/>
    <col min="4869" max="4869" width="4.42578125" style="1358" customWidth="1"/>
    <col min="4870" max="4870" width="4.5703125" style="1358" customWidth="1"/>
    <col min="4871" max="4871" width="5.85546875" style="1358" customWidth="1"/>
    <col min="4872" max="4872" width="7.28515625" style="1358" customWidth="1"/>
    <col min="4873" max="4873" width="4.5703125" style="1358" customWidth="1"/>
    <col min="4874" max="4876" width="3.7109375" style="1358" customWidth="1"/>
    <col min="4877" max="4877" width="2.5703125" style="1358" customWidth="1"/>
    <col min="4878" max="4878" width="2.42578125" style="1358" customWidth="1"/>
    <col min="4879" max="4879" width="2.5703125" style="1358" customWidth="1"/>
    <col min="4880" max="4880" width="2.7109375" style="1358" customWidth="1"/>
    <col min="4881" max="4881" width="3.5703125" style="1358" customWidth="1"/>
    <col min="4882" max="4882" width="7.7109375" style="1358" customWidth="1"/>
    <col min="4883" max="4885" width="3.7109375" style="1358" customWidth="1"/>
    <col min="4886" max="4886" width="3.5703125" style="1358" customWidth="1"/>
    <col min="4887" max="4887" width="5" style="1358" customWidth="1"/>
    <col min="4888" max="4888" width="5.42578125" style="1358" customWidth="1"/>
    <col min="4889" max="4891" width="3.7109375" style="1358" customWidth="1"/>
    <col min="4892" max="4892" width="5" style="1358" customWidth="1"/>
    <col min="4893" max="4893" width="2.7109375" style="1358" customWidth="1"/>
    <col min="4894" max="4901" width="0" style="1358" hidden="1" customWidth="1"/>
    <col min="4902" max="4902" width="0.140625" style="1358" customWidth="1"/>
    <col min="4903" max="5121" width="9.140625" style="1358" customWidth="1"/>
    <col min="5122" max="5122" width="2.7109375" style="1358" customWidth="1"/>
    <col min="5123" max="5123" width="0" style="1358" hidden="1" customWidth="1"/>
    <col min="5124" max="5124" width="5.7109375" style="1358" customWidth="1"/>
    <col min="5125" max="5125" width="4.42578125" style="1358" customWidth="1"/>
    <col min="5126" max="5126" width="4.5703125" style="1358" customWidth="1"/>
    <col min="5127" max="5127" width="5.85546875" style="1358" customWidth="1"/>
    <col min="5128" max="5128" width="7.28515625" style="1358" customWidth="1"/>
    <col min="5129" max="5129" width="4.5703125" style="1358" customWidth="1"/>
    <col min="5130" max="5132" width="3.7109375" style="1358" customWidth="1"/>
    <col min="5133" max="5133" width="2.5703125" style="1358" customWidth="1"/>
    <col min="5134" max="5134" width="2.42578125" style="1358" customWidth="1"/>
    <col min="5135" max="5135" width="2.5703125" style="1358" customWidth="1"/>
    <col min="5136" max="5136" width="2.7109375" style="1358" customWidth="1"/>
    <col min="5137" max="5137" width="3.5703125" style="1358" customWidth="1"/>
    <col min="5138" max="5138" width="7.7109375" style="1358" customWidth="1"/>
    <col min="5139" max="5141" width="3.7109375" style="1358" customWidth="1"/>
    <col min="5142" max="5142" width="3.5703125" style="1358" customWidth="1"/>
    <col min="5143" max="5143" width="5" style="1358" customWidth="1"/>
    <col min="5144" max="5144" width="5.42578125" style="1358" customWidth="1"/>
    <col min="5145" max="5147" width="3.7109375" style="1358" customWidth="1"/>
    <col min="5148" max="5148" width="5" style="1358" customWidth="1"/>
    <col min="5149" max="5149" width="2.7109375" style="1358" customWidth="1"/>
    <col min="5150" max="5157" width="0" style="1358" hidden="1" customWidth="1"/>
    <col min="5158" max="5158" width="0.140625" style="1358" customWidth="1"/>
    <col min="5159" max="5377" width="9.140625" style="1358" customWidth="1"/>
    <col min="5378" max="5378" width="2.7109375" style="1358" customWidth="1"/>
    <col min="5379" max="5379" width="0" style="1358" hidden="1" customWidth="1"/>
    <col min="5380" max="5380" width="5.7109375" style="1358" customWidth="1"/>
    <col min="5381" max="5381" width="4.42578125" style="1358" customWidth="1"/>
    <col min="5382" max="5382" width="4.5703125" style="1358" customWidth="1"/>
    <col min="5383" max="5383" width="5.85546875" style="1358" customWidth="1"/>
    <col min="5384" max="5384" width="7.28515625" style="1358" customWidth="1"/>
    <col min="5385" max="5385" width="4.5703125" style="1358" customWidth="1"/>
    <col min="5386" max="5388" width="3.7109375" style="1358" customWidth="1"/>
    <col min="5389" max="5389" width="2.5703125" style="1358" customWidth="1"/>
    <col min="5390" max="5390" width="2.42578125" style="1358" customWidth="1"/>
    <col min="5391" max="5391" width="2.5703125" style="1358" customWidth="1"/>
    <col min="5392" max="5392" width="2.7109375" style="1358" customWidth="1"/>
    <col min="5393" max="5393" width="3.5703125" style="1358" customWidth="1"/>
    <col min="5394" max="5394" width="7.7109375" style="1358" customWidth="1"/>
    <col min="5395" max="5397" width="3.7109375" style="1358" customWidth="1"/>
    <col min="5398" max="5398" width="3.5703125" style="1358" customWidth="1"/>
    <col min="5399" max="5399" width="5" style="1358" customWidth="1"/>
    <col min="5400" max="5400" width="5.42578125" style="1358" customWidth="1"/>
    <col min="5401" max="5403" width="3.7109375" style="1358" customWidth="1"/>
    <col min="5404" max="5404" width="5" style="1358" customWidth="1"/>
    <col min="5405" max="5405" width="2.7109375" style="1358" customWidth="1"/>
    <col min="5406" max="5413" width="0" style="1358" hidden="1" customWidth="1"/>
    <col min="5414" max="5414" width="0.140625" style="1358" customWidth="1"/>
    <col min="5415" max="5633" width="9.140625" style="1358" customWidth="1"/>
    <col min="5634" max="5634" width="2.7109375" style="1358" customWidth="1"/>
    <col min="5635" max="5635" width="0" style="1358" hidden="1" customWidth="1"/>
    <col min="5636" max="5636" width="5.7109375" style="1358" customWidth="1"/>
    <col min="5637" max="5637" width="4.42578125" style="1358" customWidth="1"/>
    <col min="5638" max="5638" width="4.5703125" style="1358" customWidth="1"/>
    <col min="5639" max="5639" width="5.85546875" style="1358" customWidth="1"/>
    <col min="5640" max="5640" width="7.28515625" style="1358" customWidth="1"/>
    <col min="5641" max="5641" width="4.5703125" style="1358" customWidth="1"/>
    <col min="5642" max="5644" width="3.7109375" style="1358" customWidth="1"/>
    <col min="5645" max="5645" width="2.5703125" style="1358" customWidth="1"/>
    <col min="5646" max="5646" width="2.42578125" style="1358" customWidth="1"/>
    <col min="5647" max="5647" width="2.5703125" style="1358" customWidth="1"/>
    <col min="5648" max="5648" width="2.7109375" style="1358" customWidth="1"/>
    <col min="5649" max="5649" width="3.5703125" style="1358" customWidth="1"/>
    <col min="5650" max="5650" width="7.7109375" style="1358" customWidth="1"/>
    <col min="5651" max="5653" width="3.7109375" style="1358" customWidth="1"/>
    <col min="5654" max="5654" width="3.5703125" style="1358" customWidth="1"/>
    <col min="5655" max="5655" width="5" style="1358" customWidth="1"/>
    <col min="5656" max="5656" width="5.42578125" style="1358" customWidth="1"/>
    <col min="5657" max="5659" width="3.7109375" style="1358" customWidth="1"/>
    <col min="5660" max="5660" width="5" style="1358" customWidth="1"/>
    <col min="5661" max="5661" width="2.7109375" style="1358" customWidth="1"/>
    <col min="5662" max="5669" width="0" style="1358" hidden="1" customWidth="1"/>
    <col min="5670" max="5670" width="0.140625" style="1358" customWidth="1"/>
    <col min="5671" max="5889" width="9.140625" style="1358" customWidth="1"/>
    <col min="5890" max="5890" width="2.7109375" style="1358" customWidth="1"/>
    <col min="5891" max="5891" width="0" style="1358" hidden="1" customWidth="1"/>
    <col min="5892" max="5892" width="5.7109375" style="1358" customWidth="1"/>
    <col min="5893" max="5893" width="4.42578125" style="1358" customWidth="1"/>
    <col min="5894" max="5894" width="4.5703125" style="1358" customWidth="1"/>
    <col min="5895" max="5895" width="5.85546875" style="1358" customWidth="1"/>
    <col min="5896" max="5896" width="7.28515625" style="1358" customWidth="1"/>
    <col min="5897" max="5897" width="4.5703125" style="1358" customWidth="1"/>
    <col min="5898" max="5900" width="3.7109375" style="1358" customWidth="1"/>
    <col min="5901" max="5901" width="2.5703125" style="1358" customWidth="1"/>
    <col min="5902" max="5902" width="2.42578125" style="1358" customWidth="1"/>
    <col min="5903" max="5903" width="2.5703125" style="1358" customWidth="1"/>
    <col min="5904" max="5904" width="2.7109375" style="1358" customWidth="1"/>
    <col min="5905" max="5905" width="3.5703125" style="1358" customWidth="1"/>
    <col min="5906" max="5906" width="7.7109375" style="1358" customWidth="1"/>
    <col min="5907" max="5909" width="3.7109375" style="1358" customWidth="1"/>
    <col min="5910" max="5910" width="3.5703125" style="1358" customWidth="1"/>
    <col min="5911" max="5911" width="5" style="1358" customWidth="1"/>
    <col min="5912" max="5912" width="5.42578125" style="1358" customWidth="1"/>
    <col min="5913" max="5915" width="3.7109375" style="1358" customWidth="1"/>
    <col min="5916" max="5916" width="5" style="1358" customWidth="1"/>
    <col min="5917" max="5917" width="2.7109375" style="1358" customWidth="1"/>
    <col min="5918" max="5925" width="0" style="1358" hidden="1" customWidth="1"/>
    <col min="5926" max="5926" width="0.140625" style="1358" customWidth="1"/>
    <col min="5927" max="6145" width="9.140625" style="1358" customWidth="1"/>
    <col min="6146" max="6146" width="2.7109375" style="1358" customWidth="1"/>
    <col min="6147" max="6147" width="0" style="1358" hidden="1" customWidth="1"/>
    <col min="6148" max="6148" width="5.7109375" style="1358" customWidth="1"/>
    <col min="6149" max="6149" width="4.42578125" style="1358" customWidth="1"/>
    <col min="6150" max="6150" width="4.5703125" style="1358" customWidth="1"/>
    <col min="6151" max="6151" width="5.85546875" style="1358" customWidth="1"/>
    <col min="6152" max="6152" width="7.28515625" style="1358" customWidth="1"/>
    <col min="6153" max="6153" width="4.5703125" style="1358" customWidth="1"/>
    <col min="6154" max="6156" width="3.7109375" style="1358" customWidth="1"/>
    <col min="6157" max="6157" width="2.5703125" style="1358" customWidth="1"/>
    <col min="6158" max="6158" width="2.42578125" style="1358" customWidth="1"/>
    <col min="6159" max="6159" width="2.5703125" style="1358" customWidth="1"/>
    <col min="6160" max="6160" width="2.7109375" style="1358" customWidth="1"/>
    <col min="6161" max="6161" width="3.5703125" style="1358" customWidth="1"/>
    <col min="6162" max="6162" width="7.7109375" style="1358" customWidth="1"/>
    <col min="6163" max="6165" width="3.7109375" style="1358" customWidth="1"/>
    <col min="6166" max="6166" width="3.5703125" style="1358" customWidth="1"/>
    <col min="6167" max="6167" width="5" style="1358" customWidth="1"/>
    <col min="6168" max="6168" width="5.42578125" style="1358" customWidth="1"/>
    <col min="6169" max="6171" width="3.7109375" style="1358" customWidth="1"/>
    <col min="6172" max="6172" width="5" style="1358" customWidth="1"/>
    <col min="6173" max="6173" width="2.7109375" style="1358" customWidth="1"/>
    <col min="6174" max="6181" width="0" style="1358" hidden="1" customWidth="1"/>
    <col min="6182" max="6182" width="0.140625" style="1358" customWidth="1"/>
    <col min="6183" max="6401" width="9.140625" style="1358" customWidth="1"/>
    <col min="6402" max="6402" width="2.7109375" style="1358" customWidth="1"/>
    <col min="6403" max="6403" width="0" style="1358" hidden="1" customWidth="1"/>
    <col min="6404" max="6404" width="5.7109375" style="1358" customWidth="1"/>
    <col min="6405" max="6405" width="4.42578125" style="1358" customWidth="1"/>
    <col min="6406" max="6406" width="4.5703125" style="1358" customWidth="1"/>
    <col min="6407" max="6407" width="5.85546875" style="1358" customWidth="1"/>
    <col min="6408" max="6408" width="7.28515625" style="1358" customWidth="1"/>
    <col min="6409" max="6409" width="4.5703125" style="1358" customWidth="1"/>
    <col min="6410" max="6412" width="3.7109375" style="1358" customWidth="1"/>
    <col min="6413" max="6413" width="2.5703125" style="1358" customWidth="1"/>
    <col min="6414" max="6414" width="2.42578125" style="1358" customWidth="1"/>
    <col min="6415" max="6415" width="2.5703125" style="1358" customWidth="1"/>
    <col min="6416" max="6416" width="2.7109375" style="1358" customWidth="1"/>
    <col min="6417" max="6417" width="3.5703125" style="1358" customWidth="1"/>
    <col min="6418" max="6418" width="7.7109375" style="1358" customWidth="1"/>
    <col min="6419" max="6421" width="3.7109375" style="1358" customWidth="1"/>
    <col min="6422" max="6422" width="3.5703125" style="1358" customWidth="1"/>
    <col min="6423" max="6423" width="5" style="1358" customWidth="1"/>
    <col min="6424" max="6424" width="5.42578125" style="1358" customWidth="1"/>
    <col min="6425" max="6427" width="3.7109375" style="1358" customWidth="1"/>
    <col min="6428" max="6428" width="5" style="1358" customWidth="1"/>
    <col min="6429" max="6429" width="2.7109375" style="1358" customWidth="1"/>
    <col min="6430" max="6437" width="0" style="1358" hidden="1" customWidth="1"/>
    <col min="6438" max="6438" width="0.140625" style="1358" customWidth="1"/>
    <col min="6439" max="6657" width="9.140625" style="1358" customWidth="1"/>
    <col min="6658" max="6658" width="2.7109375" style="1358" customWidth="1"/>
    <col min="6659" max="6659" width="0" style="1358" hidden="1" customWidth="1"/>
    <col min="6660" max="6660" width="5.7109375" style="1358" customWidth="1"/>
    <col min="6661" max="6661" width="4.42578125" style="1358" customWidth="1"/>
    <col min="6662" max="6662" width="4.5703125" style="1358" customWidth="1"/>
    <col min="6663" max="6663" width="5.85546875" style="1358" customWidth="1"/>
    <col min="6664" max="6664" width="7.28515625" style="1358" customWidth="1"/>
    <col min="6665" max="6665" width="4.5703125" style="1358" customWidth="1"/>
    <col min="6666" max="6668" width="3.7109375" style="1358" customWidth="1"/>
    <col min="6669" max="6669" width="2.5703125" style="1358" customWidth="1"/>
    <col min="6670" max="6670" width="2.42578125" style="1358" customWidth="1"/>
    <col min="6671" max="6671" width="2.5703125" style="1358" customWidth="1"/>
    <col min="6672" max="6672" width="2.7109375" style="1358" customWidth="1"/>
    <col min="6673" max="6673" width="3.5703125" style="1358" customWidth="1"/>
    <col min="6674" max="6674" width="7.7109375" style="1358" customWidth="1"/>
    <col min="6675" max="6677" width="3.7109375" style="1358" customWidth="1"/>
    <col min="6678" max="6678" width="3.5703125" style="1358" customWidth="1"/>
    <col min="6679" max="6679" width="5" style="1358" customWidth="1"/>
    <col min="6680" max="6680" width="5.42578125" style="1358" customWidth="1"/>
    <col min="6681" max="6683" width="3.7109375" style="1358" customWidth="1"/>
    <col min="6684" max="6684" width="5" style="1358" customWidth="1"/>
    <col min="6685" max="6685" width="2.7109375" style="1358" customWidth="1"/>
    <col min="6686" max="6693" width="0" style="1358" hidden="1" customWidth="1"/>
    <col min="6694" max="6694" width="0.140625" style="1358" customWidth="1"/>
    <col min="6695" max="6913" width="9.140625" style="1358" customWidth="1"/>
    <col min="6914" max="6914" width="2.7109375" style="1358" customWidth="1"/>
    <col min="6915" max="6915" width="0" style="1358" hidden="1" customWidth="1"/>
    <col min="6916" max="6916" width="5.7109375" style="1358" customWidth="1"/>
    <col min="6917" max="6917" width="4.42578125" style="1358" customWidth="1"/>
    <col min="6918" max="6918" width="4.5703125" style="1358" customWidth="1"/>
    <col min="6919" max="6919" width="5.85546875" style="1358" customWidth="1"/>
    <col min="6920" max="6920" width="7.28515625" style="1358" customWidth="1"/>
    <col min="6921" max="6921" width="4.5703125" style="1358" customWidth="1"/>
    <col min="6922" max="6924" width="3.7109375" style="1358" customWidth="1"/>
    <col min="6925" max="6925" width="2.5703125" style="1358" customWidth="1"/>
    <col min="6926" max="6926" width="2.42578125" style="1358" customWidth="1"/>
    <col min="6927" max="6927" width="2.5703125" style="1358" customWidth="1"/>
    <col min="6928" max="6928" width="2.7109375" style="1358" customWidth="1"/>
    <col min="6929" max="6929" width="3.5703125" style="1358" customWidth="1"/>
    <col min="6930" max="6930" width="7.7109375" style="1358" customWidth="1"/>
    <col min="6931" max="6933" width="3.7109375" style="1358" customWidth="1"/>
    <col min="6934" max="6934" width="3.5703125" style="1358" customWidth="1"/>
    <col min="6935" max="6935" width="5" style="1358" customWidth="1"/>
    <col min="6936" max="6936" width="5.42578125" style="1358" customWidth="1"/>
    <col min="6937" max="6939" width="3.7109375" style="1358" customWidth="1"/>
    <col min="6940" max="6940" width="5" style="1358" customWidth="1"/>
    <col min="6941" max="6941" width="2.7109375" style="1358" customWidth="1"/>
    <col min="6942" max="6949" width="0" style="1358" hidden="1" customWidth="1"/>
    <col min="6950" max="6950" width="0.140625" style="1358" customWidth="1"/>
    <col min="6951" max="7169" width="9.140625" style="1358" customWidth="1"/>
    <col min="7170" max="7170" width="2.7109375" style="1358" customWidth="1"/>
    <col min="7171" max="7171" width="0" style="1358" hidden="1" customWidth="1"/>
    <col min="7172" max="7172" width="5.7109375" style="1358" customWidth="1"/>
    <col min="7173" max="7173" width="4.42578125" style="1358" customWidth="1"/>
    <col min="7174" max="7174" width="4.5703125" style="1358" customWidth="1"/>
    <col min="7175" max="7175" width="5.85546875" style="1358" customWidth="1"/>
    <col min="7176" max="7176" width="7.28515625" style="1358" customWidth="1"/>
    <col min="7177" max="7177" width="4.5703125" style="1358" customWidth="1"/>
    <col min="7178" max="7180" width="3.7109375" style="1358" customWidth="1"/>
    <col min="7181" max="7181" width="2.5703125" style="1358" customWidth="1"/>
    <col min="7182" max="7182" width="2.42578125" style="1358" customWidth="1"/>
    <col min="7183" max="7183" width="2.5703125" style="1358" customWidth="1"/>
    <col min="7184" max="7184" width="2.7109375" style="1358" customWidth="1"/>
    <col min="7185" max="7185" width="3.5703125" style="1358" customWidth="1"/>
    <col min="7186" max="7186" width="7.7109375" style="1358" customWidth="1"/>
    <col min="7187" max="7189" width="3.7109375" style="1358" customWidth="1"/>
    <col min="7190" max="7190" width="3.5703125" style="1358" customWidth="1"/>
    <col min="7191" max="7191" width="5" style="1358" customWidth="1"/>
    <col min="7192" max="7192" width="5.42578125" style="1358" customWidth="1"/>
    <col min="7193" max="7195" width="3.7109375" style="1358" customWidth="1"/>
    <col min="7196" max="7196" width="5" style="1358" customWidth="1"/>
    <col min="7197" max="7197" width="2.7109375" style="1358" customWidth="1"/>
    <col min="7198" max="7205" width="0" style="1358" hidden="1" customWidth="1"/>
    <col min="7206" max="7206" width="0.140625" style="1358" customWidth="1"/>
    <col min="7207" max="7425" width="9.140625" style="1358" customWidth="1"/>
    <col min="7426" max="7426" width="2.7109375" style="1358" customWidth="1"/>
    <col min="7427" max="7427" width="0" style="1358" hidden="1" customWidth="1"/>
    <col min="7428" max="7428" width="5.7109375" style="1358" customWidth="1"/>
    <col min="7429" max="7429" width="4.42578125" style="1358" customWidth="1"/>
    <col min="7430" max="7430" width="4.5703125" style="1358" customWidth="1"/>
    <col min="7431" max="7431" width="5.85546875" style="1358" customWidth="1"/>
    <col min="7432" max="7432" width="7.28515625" style="1358" customWidth="1"/>
    <col min="7433" max="7433" width="4.5703125" style="1358" customWidth="1"/>
    <col min="7434" max="7436" width="3.7109375" style="1358" customWidth="1"/>
    <col min="7437" max="7437" width="2.5703125" style="1358" customWidth="1"/>
    <col min="7438" max="7438" width="2.42578125" style="1358" customWidth="1"/>
    <col min="7439" max="7439" width="2.5703125" style="1358" customWidth="1"/>
    <col min="7440" max="7440" width="2.7109375" style="1358" customWidth="1"/>
    <col min="7441" max="7441" width="3.5703125" style="1358" customWidth="1"/>
    <col min="7442" max="7442" width="7.7109375" style="1358" customWidth="1"/>
    <col min="7443" max="7445" width="3.7109375" style="1358" customWidth="1"/>
    <col min="7446" max="7446" width="3.5703125" style="1358" customWidth="1"/>
    <col min="7447" max="7447" width="5" style="1358" customWidth="1"/>
    <col min="7448" max="7448" width="5.42578125" style="1358" customWidth="1"/>
    <col min="7449" max="7451" width="3.7109375" style="1358" customWidth="1"/>
    <col min="7452" max="7452" width="5" style="1358" customWidth="1"/>
    <col min="7453" max="7453" width="2.7109375" style="1358" customWidth="1"/>
    <col min="7454" max="7461" width="0" style="1358" hidden="1" customWidth="1"/>
    <col min="7462" max="7462" width="0.140625" style="1358" customWidth="1"/>
    <col min="7463" max="7681" width="9.140625" style="1358" customWidth="1"/>
    <col min="7682" max="7682" width="2.7109375" style="1358" customWidth="1"/>
    <col min="7683" max="7683" width="0" style="1358" hidden="1" customWidth="1"/>
    <col min="7684" max="7684" width="5.7109375" style="1358" customWidth="1"/>
    <col min="7685" max="7685" width="4.42578125" style="1358" customWidth="1"/>
    <col min="7686" max="7686" width="4.5703125" style="1358" customWidth="1"/>
    <col min="7687" max="7687" width="5.85546875" style="1358" customWidth="1"/>
    <col min="7688" max="7688" width="7.28515625" style="1358" customWidth="1"/>
    <col min="7689" max="7689" width="4.5703125" style="1358" customWidth="1"/>
    <col min="7690" max="7692" width="3.7109375" style="1358" customWidth="1"/>
    <col min="7693" max="7693" width="2.5703125" style="1358" customWidth="1"/>
    <col min="7694" max="7694" width="2.42578125" style="1358" customWidth="1"/>
    <col min="7695" max="7695" width="2.5703125" style="1358" customWidth="1"/>
    <col min="7696" max="7696" width="2.7109375" style="1358" customWidth="1"/>
    <col min="7697" max="7697" width="3.5703125" style="1358" customWidth="1"/>
    <col min="7698" max="7698" width="7.7109375" style="1358" customWidth="1"/>
    <col min="7699" max="7701" width="3.7109375" style="1358" customWidth="1"/>
    <col min="7702" max="7702" width="3.5703125" style="1358" customWidth="1"/>
    <col min="7703" max="7703" width="5" style="1358" customWidth="1"/>
    <col min="7704" max="7704" width="5.42578125" style="1358" customWidth="1"/>
    <col min="7705" max="7707" width="3.7109375" style="1358" customWidth="1"/>
    <col min="7708" max="7708" width="5" style="1358" customWidth="1"/>
    <col min="7709" max="7709" width="2.7109375" style="1358" customWidth="1"/>
    <col min="7710" max="7717" width="0" style="1358" hidden="1" customWidth="1"/>
    <col min="7718" max="7718" width="0.140625" style="1358" customWidth="1"/>
    <col min="7719" max="7937" width="9.140625" style="1358" customWidth="1"/>
    <col min="7938" max="7938" width="2.7109375" style="1358" customWidth="1"/>
    <col min="7939" max="7939" width="0" style="1358" hidden="1" customWidth="1"/>
    <col min="7940" max="7940" width="5.7109375" style="1358" customWidth="1"/>
    <col min="7941" max="7941" width="4.42578125" style="1358" customWidth="1"/>
    <col min="7942" max="7942" width="4.5703125" style="1358" customWidth="1"/>
    <col min="7943" max="7943" width="5.85546875" style="1358" customWidth="1"/>
    <col min="7944" max="7944" width="7.28515625" style="1358" customWidth="1"/>
    <col min="7945" max="7945" width="4.5703125" style="1358" customWidth="1"/>
    <col min="7946" max="7948" width="3.7109375" style="1358" customWidth="1"/>
    <col min="7949" max="7949" width="2.5703125" style="1358" customWidth="1"/>
    <col min="7950" max="7950" width="2.42578125" style="1358" customWidth="1"/>
    <col min="7951" max="7951" width="2.5703125" style="1358" customWidth="1"/>
    <col min="7952" max="7952" width="2.7109375" style="1358" customWidth="1"/>
    <col min="7953" max="7953" width="3.5703125" style="1358" customWidth="1"/>
    <col min="7954" max="7954" width="7.7109375" style="1358" customWidth="1"/>
    <col min="7955" max="7957" width="3.7109375" style="1358" customWidth="1"/>
    <col min="7958" max="7958" width="3.5703125" style="1358" customWidth="1"/>
    <col min="7959" max="7959" width="5" style="1358" customWidth="1"/>
    <col min="7960" max="7960" width="5.42578125" style="1358" customWidth="1"/>
    <col min="7961" max="7963" width="3.7109375" style="1358" customWidth="1"/>
    <col min="7964" max="7964" width="5" style="1358" customWidth="1"/>
    <col min="7965" max="7965" width="2.7109375" style="1358" customWidth="1"/>
    <col min="7966" max="7973" width="0" style="1358" hidden="1" customWidth="1"/>
    <col min="7974" max="7974" width="0.140625" style="1358" customWidth="1"/>
    <col min="7975" max="8193" width="9.140625" style="1358" customWidth="1"/>
    <col min="8194" max="8194" width="2.7109375" style="1358" customWidth="1"/>
    <col min="8195" max="8195" width="0" style="1358" hidden="1" customWidth="1"/>
    <col min="8196" max="8196" width="5.7109375" style="1358" customWidth="1"/>
    <col min="8197" max="8197" width="4.42578125" style="1358" customWidth="1"/>
    <col min="8198" max="8198" width="4.5703125" style="1358" customWidth="1"/>
    <col min="8199" max="8199" width="5.85546875" style="1358" customWidth="1"/>
    <col min="8200" max="8200" width="7.28515625" style="1358" customWidth="1"/>
    <col min="8201" max="8201" width="4.5703125" style="1358" customWidth="1"/>
    <col min="8202" max="8204" width="3.7109375" style="1358" customWidth="1"/>
    <col min="8205" max="8205" width="2.5703125" style="1358" customWidth="1"/>
    <col min="8206" max="8206" width="2.42578125" style="1358" customWidth="1"/>
    <col min="8207" max="8207" width="2.5703125" style="1358" customWidth="1"/>
    <col min="8208" max="8208" width="2.7109375" style="1358" customWidth="1"/>
    <col min="8209" max="8209" width="3.5703125" style="1358" customWidth="1"/>
    <col min="8210" max="8210" width="7.7109375" style="1358" customWidth="1"/>
    <col min="8211" max="8213" width="3.7109375" style="1358" customWidth="1"/>
    <col min="8214" max="8214" width="3.5703125" style="1358" customWidth="1"/>
    <col min="8215" max="8215" width="5" style="1358" customWidth="1"/>
    <col min="8216" max="8216" width="5.42578125" style="1358" customWidth="1"/>
    <col min="8217" max="8219" width="3.7109375" style="1358" customWidth="1"/>
    <col min="8220" max="8220" width="5" style="1358" customWidth="1"/>
    <col min="8221" max="8221" width="2.7109375" style="1358" customWidth="1"/>
    <col min="8222" max="8229" width="0" style="1358" hidden="1" customWidth="1"/>
    <col min="8230" max="8230" width="0.140625" style="1358" customWidth="1"/>
    <col min="8231" max="8449" width="9.140625" style="1358" customWidth="1"/>
    <col min="8450" max="8450" width="2.7109375" style="1358" customWidth="1"/>
    <col min="8451" max="8451" width="0" style="1358" hidden="1" customWidth="1"/>
    <col min="8452" max="8452" width="5.7109375" style="1358" customWidth="1"/>
    <col min="8453" max="8453" width="4.42578125" style="1358" customWidth="1"/>
    <col min="8454" max="8454" width="4.5703125" style="1358" customWidth="1"/>
    <col min="8455" max="8455" width="5.85546875" style="1358" customWidth="1"/>
    <col min="8456" max="8456" width="7.28515625" style="1358" customWidth="1"/>
    <col min="8457" max="8457" width="4.5703125" style="1358" customWidth="1"/>
    <col min="8458" max="8460" width="3.7109375" style="1358" customWidth="1"/>
    <col min="8461" max="8461" width="2.5703125" style="1358" customWidth="1"/>
    <col min="8462" max="8462" width="2.42578125" style="1358" customWidth="1"/>
    <col min="8463" max="8463" width="2.5703125" style="1358" customWidth="1"/>
    <col min="8464" max="8464" width="2.7109375" style="1358" customWidth="1"/>
    <col min="8465" max="8465" width="3.5703125" style="1358" customWidth="1"/>
    <col min="8466" max="8466" width="7.7109375" style="1358" customWidth="1"/>
    <col min="8467" max="8469" width="3.7109375" style="1358" customWidth="1"/>
    <col min="8470" max="8470" width="3.5703125" style="1358" customWidth="1"/>
    <col min="8471" max="8471" width="5" style="1358" customWidth="1"/>
    <col min="8472" max="8472" width="5.42578125" style="1358" customWidth="1"/>
    <col min="8473" max="8475" width="3.7109375" style="1358" customWidth="1"/>
    <col min="8476" max="8476" width="5" style="1358" customWidth="1"/>
    <col min="8477" max="8477" width="2.7109375" style="1358" customWidth="1"/>
    <col min="8478" max="8485" width="0" style="1358" hidden="1" customWidth="1"/>
    <col min="8486" max="8486" width="0.140625" style="1358" customWidth="1"/>
    <col min="8487" max="8705" width="9.140625" style="1358" customWidth="1"/>
    <col min="8706" max="8706" width="2.7109375" style="1358" customWidth="1"/>
    <col min="8707" max="8707" width="0" style="1358" hidden="1" customWidth="1"/>
    <col min="8708" max="8708" width="5.7109375" style="1358" customWidth="1"/>
    <col min="8709" max="8709" width="4.42578125" style="1358" customWidth="1"/>
    <col min="8710" max="8710" width="4.5703125" style="1358" customWidth="1"/>
    <col min="8711" max="8711" width="5.85546875" style="1358" customWidth="1"/>
    <col min="8712" max="8712" width="7.28515625" style="1358" customWidth="1"/>
    <col min="8713" max="8713" width="4.5703125" style="1358" customWidth="1"/>
    <col min="8714" max="8716" width="3.7109375" style="1358" customWidth="1"/>
    <col min="8717" max="8717" width="2.5703125" style="1358" customWidth="1"/>
    <col min="8718" max="8718" width="2.42578125" style="1358" customWidth="1"/>
    <col min="8719" max="8719" width="2.5703125" style="1358" customWidth="1"/>
    <col min="8720" max="8720" width="2.7109375" style="1358" customWidth="1"/>
    <col min="8721" max="8721" width="3.5703125" style="1358" customWidth="1"/>
    <col min="8722" max="8722" width="7.7109375" style="1358" customWidth="1"/>
    <col min="8723" max="8725" width="3.7109375" style="1358" customWidth="1"/>
    <col min="8726" max="8726" width="3.5703125" style="1358" customWidth="1"/>
    <col min="8727" max="8727" width="5" style="1358" customWidth="1"/>
    <col min="8728" max="8728" width="5.42578125" style="1358" customWidth="1"/>
    <col min="8729" max="8731" width="3.7109375" style="1358" customWidth="1"/>
    <col min="8732" max="8732" width="5" style="1358" customWidth="1"/>
    <col min="8733" max="8733" width="2.7109375" style="1358" customWidth="1"/>
    <col min="8734" max="8741" width="0" style="1358" hidden="1" customWidth="1"/>
    <col min="8742" max="8742" width="0.140625" style="1358" customWidth="1"/>
    <col min="8743" max="8961" width="9.140625" style="1358" customWidth="1"/>
    <col min="8962" max="8962" width="2.7109375" style="1358" customWidth="1"/>
    <col min="8963" max="8963" width="0" style="1358" hidden="1" customWidth="1"/>
    <col min="8964" max="8964" width="5.7109375" style="1358" customWidth="1"/>
    <col min="8965" max="8965" width="4.42578125" style="1358" customWidth="1"/>
    <col min="8966" max="8966" width="4.5703125" style="1358" customWidth="1"/>
    <col min="8967" max="8967" width="5.85546875" style="1358" customWidth="1"/>
    <col min="8968" max="8968" width="7.28515625" style="1358" customWidth="1"/>
    <col min="8969" max="8969" width="4.5703125" style="1358" customWidth="1"/>
    <col min="8970" max="8972" width="3.7109375" style="1358" customWidth="1"/>
    <col min="8973" max="8973" width="2.5703125" style="1358" customWidth="1"/>
    <col min="8974" max="8974" width="2.42578125" style="1358" customWidth="1"/>
    <col min="8975" max="8975" width="2.5703125" style="1358" customWidth="1"/>
    <col min="8976" max="8976" width="2.7109375" style="1358" customWidth="1"/>
    <col min="8977" max="8977" width="3.5703125" style="1358" customWidth="1"/>
    <col min="8978" max="8978" width="7.7109375" style="1358" customWidth="1"/>
    <col min="8979" max="8981" width="3.7109375" style="1358" customWidth="1"/>
    <col min="8982" max="8982" width="3.5703125" style="1358" customWidth="1"/>
    <col min="8983" max="8983" width="5" style="1358" customWidth="1"/>
    <col min="8984" max="8984" width="5.42578125" style="1358" customWidth="1"/>
    <col min="8985" max="8987" width="3.7109375" style="1358" customWidth="1"/>
    <col min="8988" max="8988" width="5" style="1358" customWidth="1"/>
    <col min="8989" max="8989" width="2.7109375" style="1358" customWidth="1"/>
    <col min="8990" max="8997" width="0" style="1358" hidden="1" customWidth="1"/>
    <col min="8998" max="8998" width="0.140625" style="1358" customWidth="1"/>
    <col min="8999" max="9217" width="9.140625" style="1358" customWidth="1"/>
    <col min="9218" max="9218" width="2.7109375" style="1358" customWidth="1"/>
    <col min="9219" max="9219" width="0" style="1358" hidden="1" customWidth="1"/>
    <col min="9220" max="9220" width="5.7109375" style="1358" customWidth="1"/>
    <col min="9221" max="9221" width="4.42578125" style="1358" customWidth="1"/>
    <col min="9222" max="9222" width="4.5703125" style="1358" customWidth="1"/>
    <col min="9223" max="9223" width="5.85546875" style="1358" customWidth="1"/>
    <col min="9224" max="9224" width="7.28515625" style="1358" customWidth="1"/>
    <col min="9225" max="9225" width="4.5703125" style="1358" customWidth="1"/>
    <col min="9226" max="9228" width="3.7109375" style="1358" customWidth="1"/>
    <col min="9229" max="9229" width="2.5703125" style="1358" customWidth="1"/>
    <col min="9230" max="9230" width="2.42578125" style="1358" customWidth="1"/>
    <col min="9231" max="9231" width="2.5703125" style="1358" customWidth="1"/>
    <col min="9232" max="9232" width="2.7109375" style="1358" customWidth="1"/>
    <col min="9233" max="9233" width="3.5703125" style="1358" customWidth="1"/>
    <col min="9234" max="9234" width="7.7109375" style="1358" customWidth="1"/>
    <col min="9235" max="9237" width="3.7109375" style="1358" customWidth="1"/>
    <col min="9238" max="9238" width="3.5703125" style="1358" customWidth="1"/>
    <col min="9239" max="9239" width="5" style="1358" customWidth="1"/>
    <col min="9240" max="9240" width="5.42578125" style="1358" customWidth="1"/>
    <col min="9241" max="9243" width="3.7109375" style="1358" customWidth="1"/>
    <col min="9244" max="9244" width="5" style="1358" customWidth="1"/>
    <col min="9245" max="9245" width="2.7109375" style="1358" customWidth="1"/>
    <col min="9246" max="9253" width="0" style="1358" hidden="1" customWidth="1"/>
    <col min="9254" max="9254" width="0.140625" style="1358" customWidth="1"/>
    <col min="9255" max="9473" width="9.140625" style="1358" customWidth="1"/>
    <col min="9474" max="9474" width="2.7109375" style="1358" customWidth="1"/>
    <col min="9475" max="9475" width="0" style="1358" hidden="1" customWidth="1"/>
    <col min="9476" max="9476" width="5.7109375" style="1358" customWidth="1"/>
    <col min="9477" max="9477" width="4.42578125" style="1358" customWidth="1"/>
    <col min="9478" max="9478" width="4.5703125" style="1358" customWidth="1"/>
    <col min="9479" max="9479" width="5.85546875" style="1358" customWidth="1"/>
    <col min="9480" max="9480" width="7.28515625" style="1358" customWidth="1"/>
    <col min="9481" max="9481" width="4.5703125" style="1358" customWidth="1"/>
    <col min="9482" max="9484" width="3.7109375" style="1358" customWidth="1"/>
    <col min="9485" max="9485" width="2.5703125" style="1358" customWidth="1"/>
    <col min="9486" max="9486" width="2.42578125" style="1358" customWidth="1"/>
    <col min="9487" max="9487" width="2.5703125" style="1358" customWidth="1"/>
    <col min="9488" max="9488" width="2.7109375" style="1358" customWidth="1"/>
    <col min="9489" max="9489" width="3.5703125" style="1358" customWidth="1"/>
    <col min="9490" max="9490" width="7.7109375" style="1358" customWidth="1"/>
    <col min="9491" max="9493" width="3.7109375" style="1358" customWidth="1"/>
    <col min="9494" max="9494" width="3.5703125" style="1358" customWidth="1"/>
    <col min="9495" max="9495" width="5" style="1358" customWidth="1"/>
    <col min="9496" max="9496" width="5.42578125" style="1358" customWidth="1"/>
    <col min="9497" max="9499" width="3.7109375" style="1358" customWidth="1"/>
    <col min="9500" max="9500" width="5" style="1358" customWidth="1"/>
    <col min="9501" max="9501" width="2.7109375" style="1358" customWidth="1"/>
    <col min="9502" max="9509" width="0" style="1358" hidden="1" customWidth="1"/>
    <col min="9510" max="9510" width="0.140625" style="1358" customWidth="1"/>
    <col min="9511" max="9729" width="9.140625" style="1358" customWidth="1"/>
    <col min="9730" max="9730" width="2.7109375" style="1358" customWidth="1"/>
    <col min="9731" max="9731" width="0" style="1358" hidden="1" customWidth="1"/>
    <col min="9732" max="9732" width="5.7109375" style="1358" customWidth="1"/>
    <col min="9733" max="9733" width="4.42578125" style="1358" customWidth="1"/>
    <col min="9734" max="9734" width="4.5703125" style="1358" customWidth="1"/>
    <col min="9735" max="9735" width="5.85546875" style="1358" customWidth="1"/>
    <col min="9736" max="9736" width="7.28515625" style="1358" customWidth="1"/>
    <col min="9737" max="9737" width="4.5703125" style="1358" customWidth="1"/>
    <col min="9738" max="9740" width="3.7109375" style="1358" customWidth="1"/>
    <col min="9741" max="9741" width="2.5703125" style="1358" customWidth="1"/>
    <col min="9742" max="9742" width="2.42578125" style="1358" customWidth="1"/>
    <col min="9743" max="9743" width="2.5703125" style="1358" customWidth="1"/>
    <col min="9744" max="9744" width="2.7109375" style="1358" customWidth="1"/>
    <col min="9745" max="9745" width="3.5703125" style="1358" customWidth="1"/>
    <col min="9746" max="9746" width="7.7109375" style="1358" customWidth="1"/>
    <col min="9747" max="9749" width="3.7109375" style="1358" customWidth="1"/>
    <col min="9750" max="9750" width="3.5703125" style="1358" customWidth="1"/>
    <col min="9751" max="9751" width="5" style="1358" customWidth="1"/>
    <col min="9752" max="9752" width="5.42578125" style="1358" customWidth="1"/>
    <col min="9753" max="9755" width="3.7109375" style="1358" customWidth="1"/>
    <col min="9756" max="9756" width="5" style="1358" customWidth="1"/>
    <col min="9757" max="9757" width="2.7109375" style="1358" customWidth="1"/>
    <col min="9758" max="9765" width="0" style="1358" hidden="1" customWidth="1"/>
    <col min="9766" max="9766" width="0.140625" style="1358" customWidth="1"/>
    <col min="9767" max="9985" width="9.140625" style="1358" customWidth="1"/>
    <col min="9986" max="9986" width="2.7109375" style="1358" customWidth="1"/>
    <col min="9987" max="9987" width="0" style="1358" hidden="1" customWidth="1"/>
    <col min="9988" max="9988" width="5.7109375" style="1358" customWidth="1"/>
    <col min="9989" max="9989" width="4.42578125" style="1358" customWidth="1"/>
    <col min="9990" max="9990" width="4.5703125" style="1358" customWidth="1"/>
    <col min="9991" max="9991" width="5.85546875" style="1358" customWidth="1"/>
    <col min="9992" max="9992" width="7.28515625" style="1358" customWidth="1"/>
    <col min="9993" max="9993" width="4.5703125" style="1358" customWidth="1"/>
    <col min="9994" max="9996" width="3.7109375" style="1358" customWidth="1"/>
    <col min="9997" max="9997" width="2.5703125" style="1358" customWidth="1"/>
    <col min="9998" max="9998" width="2.42578125" style="1358" customWidth="1"/>
    <col min="9999" max="9999" width="2.5703125" style="1358" customWidth="1"/>
    <col min="10000" max="10000" width="2.7109375" style="1358" customWidth="1"/>
    <col min="10001" max="10001" width="3.5703125" style="1358" customWidth="1"/>
    <col min="10002" max="10002" width="7.7109375" style="1358" customWidth="1"/>
    <col min="10003" max="10005" width="3.7109375" style="1358" customWidth="1"/>
    <col min="10006" max="10006" width="3.5703125" style="1358" customWidth="1"/>
    <col min="10007" max="10007" width="5" style="1358" customWidth="1"/>
    <col min="10008" max="10008" width="5.42578125" style="1358" customWidth="1"/>
    <col min="10009" max="10011" width="3.7109375" style="1358" customWidth="1"/>
    <col min="10012" max="10012" width="5" style="1358" customWidth="1"/>
    <col min="10013" max="10013" width="2.7109375" style="1358" customWidth="1"/>
    <col min="10014" max="10021" width="0" style="1358" hidden="1" customWidth="1"/>
    <col min="10022" max="10022" width="0.140625" style="1358" customWidth="1"/>
    <col min="10023" max="10241" width="9.140625" style="1358" customWidth="1"/>
    <col min="10242" max="10242" width="2.7109375" style="1358" customWidth="1"/>
    <col min="10243" max="10243" width="0" style="1358" hidden="1" customWidth="1"/>
    <col min="10244" max="10244" width="5.7109375" style="1358" customWidth="1"/>
    <col min="10245" max="10245" width="4.42578125" style="1358" customWidth="1"/>
    <col min="10246" max="10246" width="4.5703125" style="1358" customWidth="1"/>
    <col min="10247" max="10247" width="5.85546875" style="1358" customWidth="1"/>
    <col min="10248" max="10248" width="7.28515625" style="1358" customWidth="1"/>
    <col min="10249" max="10249" width="4.5703125" style="1358" customWidth="1"/>
    <col min="10250" max="10252" width="3.7109375" style="1358" customWidth="1"/>
    <col min="10253" max="10253" width="2.5703125" style="1358" customWidth="1"/>
    <col min="10254" max="10254" width="2.42578125" style="1358" customWidth="1"/>
    <col min="10255" max="10255" width="2.5703125" style="1358" customWidth="1"/>
    <col min="10256" max="10256" width="2.7109375" style="1358" customWidth="1"/>
    <col min="10257" max="10257" width="3.5703125" style="1358" customWidth="1"/>
    <col min="10258" max="10258" width="7.7109375" style="1358" customWidth="1"/>
    <col min="10259" max="10261" width="3.7109375" style="1358" customWidth="1"/>
    <col min="10262" max="10262" width="3.5703125" style="1358" customWidth="1"/>
    <col min="10263" max="10263" width="5" style="1358" customWidth="1"/>
    <col min="10264" max="10264" width="5.42578125" style="1358" customWidth="1"/>
    <col min="10265" max="10267" width="3.7109375" style="1358" customWidth="1"/>
    <col min="10268" max="10268" width="5" style="1358" customWidth="1"/>
    <col min="10269" max="10269" width="2.7109375" style="1358" customWidth="1"/>
    <col min="10270" max="10277" width="0" style="1358" hidden="1" customWidth="1"/>
    <col min="10278" max="10278" width="0.140625" style="1358" customWidth="1"/>
    <col min="10279" max="10497" width="9.140625" style="1358" customWidth="1"/>
    <col min="10498" max="10498" width="2.7109375" style="1358" customWidth="1"/>
    <col min="10499" max="10499" width="0" style="1358" hidden="1" customWidth="1"/>
    <col min="10500" max="10500" width="5.7109375" style="1358" customWidth="1"/>
    <col min="10501" max="10501" width="4.42578125" style="1358" customWidth="1"/>
    <col min="10502" max="10502" width="4.5703125" style="1358" customWidth="1"/>
    <col min="10503" max="10503" width="5.85546875" style="1358" customWidth="1"/>
    <col min="10504" max="10504" width="7.28515625" style="1358" customWidth="1"/>
    <col min="10505" max="10505" width="4.5703125" style="1358" customWidth="1"/>
    <col min="10506" max="10508" width="3.7109375" style="1358" customWidth="1"/>
    <col min="10509" max="10509" width="2.5703125" style="1358" customWidth="1"/>
    <col min="10510" max="10510" width="2.42578125" style="1358" customWidth="1"/>
    <col min="10511" max="10511" width="2.5703125" style="1358" customWidth="1"/>
    <col min="10512" max="10512" width="2.7109375" style="1358" customWidth="1"/>
    <col min="10513" max="10513" width="3.5703125" style="1358" customWidth="1"/>
    <col min="10514" max="10514" width="7.7109375" style="1358" customWidth="1"/>
    <col min="10515" max="10517" width="3.7109375" style="1358" customWidth="1"/>
    <col min="10518" max="10518" width="3.5703125" style="1358" customWidth="1"/>
    <col min="10519" max="10519" width="5" style="1358" customWidth="1"/>
    <col min="10520" max="10520" width="5.42578125" style="1358" customWidth="1"/>
    <col min="10521" max="10523" width="3.7109375" style="1358" customWidth="1"/>
    <col min="10524" max="10524" width="5" style="1358" customWidth="1"/>
    <col min="10525" max="10525" width="2.7109375" style="1358" customWidth="1"/>
    <col min="10526" max="10533" width="0" style="1358" hidden="1" customWidth="1"/>
    <col min="10534" max="10534" width="0.140625" style="1358" customWidth="1"/>
    <col min="10535" max="10753" width="9.140625" style="1358" customWidth="1"/>
    <col min="10754" max="10754" width="2.7109375" style="1358" customWidth="1"/>
    <col min="10755" max="10755" width="0" style="1358" hidden="1" customWidth="1"/>
    <col min="10756" max="10756" width="5.7109375" style="1358" customWidth="1"/>
    <col min="10757" max="10757" width="4.42578125" style="1358" customWidth="1"/>
    <col min="10758" max="10758" width="4.5703125" style="1358" customWidth="1"/>
    <col min="10759" max="10759" width="5.85546875" style="1358" customWidth="1"/>
    <col min="10760" max="10760" width="7.28515625" style="1358" customWidth="1"/>
    <col min="10761" max="10761" width="4.5703125" style="1358" customWidth="1"/>
    <col min="10762" max="10764" width="3.7109375" style="1358" customWidth="1"/>
    <col min="10765" max="10765" width="2.5703125" style="1358" customWidth="1"/>
    <col min="10766" max="10766" width="2.42578125" style="1358" customWidth="1"/>
    <col min="10767" max="10767" width="2.5703125" style="1358" customWidth="1"/>
    <col min="10768" max="10768" width="2.7109375" style="1358" customWidth="1"/>
    <col min="10769" max="10769" width="3.5703125" style="1358" customWidth="1"/>
    <col min="10770" max="10770" width="7.7109375" style="1358" customWidth="1"/>
    <col min="10771" max="10773" width="3.7109375" style="1358" customWidth="1"/>
    <col min="10774" max="10774" width="3.5703125" style="1358" customWidth="1"/>
    <col min="10775" max="10775" width="5" style="1358" customWidth="1"/>
    <col min="10776" max="10776" width="5.42578125" style="1358" customWidth="1"/>
    <col min="10777" max="10779" width="3.7109375" style="1358" customWidth="1"/>
    <col min="10780" max="10780" width="5" style="1358" customWidth="1"/>
    <col min="10781" max="10781" width="2.7109375" style="1358" customWidth="1"/>
    <col min="10782" max="10789" width="0" style="1358" hidden="1" customWidth="1"/>
    <col min="10790" max="10790" width="0.140625" style="1358" customWidth="1"/>
    <col min="10791" max="11009" width="9.140625" style="1358" customWidth="1"/>
    <col min="11010" max="11010" width="2.7109375" style="1358" customWidth="1"/>
    <col min="11011" max="11011" width="0" style="1358" hidden="1" customWidth="1"/>
    <col min="11012" max="11012" width="5.7109375" style="1358" customWidth="1"/>
    <col min="11013" max="11013" width="4.42578125" style="1358" customWidth="1"/>
    <col min="11014" max="11014" width="4.5703125" style="1358" customWidth="1"/>
    <col min="11015" max="11015" width="5.85546875" style="1358" customWidth="1"/>
    <col min="11016" max="11016" width="7.28515625" style="1358" customWidth="1"/>
    <col min="11017" max="11017" width="4.5703125" style="1358" customWidth="1"/>
    <col min="11018" max="11020" width="3.7109375" style="1358" customWidth="1"/>
    <col min="11021" max="11021" width="2.5703125" style="1358" customWidth="1"/>
    <col min="11022" max="11022" width="2.42578125" style="1358" customWidth="1"/>
    <col min="11023" max="11023" width="2.5703125" style="1358" customWidth="1"/>
    <col min="11024" max="11024" width="2.7109375" style="1358" customWidth="1"/>
    <col min="11025" max="11025" width="3.5703125" style="1358" customWidth="1"/>
    <col min="11026" max="11026" width="7.7109375" style="1358" customWidth="1"/>
    <col min="11027" max="11029" width="3.7109375" style="1358" customWidth="1"/>
    <col min="11030" max="11030" width="3.5703125" style="1358" customWidth="1"/>
    <col min="11031" max="11031" width="5" style="1358" customWidth="1"/>
    <col min="11032" max="11032" width="5.42578125" style="1358" customWidth="1"/>
    <col min="11033" max="11035" width="3.7109375" style="1358" customWidth="1"/>
    <col min="11036" max="11036" width="5" style="1358" customWidth="1"/>
    <col min="11037" max="11037" width="2.7109375" style="1358" customWidth="1"/>
    <col min="11038" max="11045" width="0" style="1358" hidden="1" customWidth="1"/>
    <col min="11046" max="11046" width="0.140625" style="1358" customWidth="1"/>
    <col min="11047" max="11265" width="9.140625" style="1358" customWidth="1"/>
    <col min="11266" max="11266" width="2.7109375" style="1358" customWidth="1"/>
    <col min="11267" max="11267" width="0" style="1358" hidden="1" customWidth="1"/>
    <col min="11268" max="11268" width="5.7109375" style="1358" customWidth="1"/>
    <col min="11269" max="11269" width="4.42578125" style="1358" customWidth="1"/>
    <col min="11270" max="11270" width="4.5703125" style="1358" customWidth="1"/>
    <col min="11271" max="11271" width="5.85546875" style="1358" customWidth="1"/>
    <col min="11272" max="11272" width="7.28515625" style="1358" customWidth="1"/>
    <col min="11273" max="11273" width="4.5703125" style="1358" customWidth="1"/>
    <col min="11274" max="11276" width="3.7109375" style="1358" customWidth="1"/>
    <col min="11277" max="11277" width="2.5703125" style="1358" customWidth="1"/>
    <col min="11278" max="11278" width="2.42578125" style="1358" customWidth="1"/>
    <col min="11279" max="11279" width="2.5703125" style="1358" customWidth="1"/>
    <col min="11280" max="11280" width="2.7109375" style="1358" customWidth="1"/>
    <col min="11281" max="11281" width="3.5703125" style="1358" customWidth="1"/>
    <col min="11282" max="11282" width="7.7109375" style="1358" customWidth="1"/>
    <col min="11283" max="11285" width="3.7109375" style="1358" customWidth="1"/>
    <col min="11286" max="11286" width="3.5703125" style="1358" customWidth="1"/>
    <col min="11287" max="11287" width="5" style="1358" customWidth="1"/>
    <col min="11288" max="11288" width="5.42578125" style="1358" customWidth="1"/>
    <col min="11289" max="11291" width="3.7109375" style="1358" customWidth="1"/>
    <col min="11292" max="11292" width="5" style="1358" customWidth="1"/>
    <col min="11293" max="11293" width="2.7109375" style="1358" customWidth="1"/>
    <col min="11294" max="11301" width="0" style="1358" hidden="1" customWidth="1"/>
    <col min="11302" max="11302" width="0.140625" style="1358" customWidth="1"/>
    <col min="11303" max="11521" width="9.140625" style="1358" customWidth="1"/>
    <col min="11522" max="11522" width="2.7109375" style="1358" customWidth="1"/>
    <col min="11523" max="11523" width="0" style="1358" hidden="1" customWidth="1"/>
    <col min="11524" max="11524" width="5.7109375" style="1358" customWidth="1"/>
    <col min="11525" max="11525" width="4.42578125" style="1358" customWidth="1"/>
    <col min="11526" max="11526" width="4.5703125" style="1358" customWidth="1"/>
    <col min="11527" max="11527" width="5.85546875" style="1358" customWidth="1"/>
    <col min="11528" max="11528" width="7.28515625" style="1358" customWidth="1"/>
    <col min="11529" max="11529" width="4.5703125" style="1358" customWidth="1"/>
    <col min="11530" max="11532" width="3.7109375" style="1358" customWidth="1"/>
    <col min="11533" max="11533" width="2.5703125" style="1358" customWidth="1"/>
    <col min="11534" max="11534" width="2.42578125" style="1358" customWidth="1"/>
    <col min="11535" max="11535" width="2.5703125" style="1358" customWidth="1"/>
    <col min="11536" max="11536" width="2.7109375" style="1358" customWidth="1"/>
    <col min="11537" max="11537" width="3.5703125" style="1358" customWidth="1"/>
    <col min="11538" max="11538" width="7.7109375" style="1358" customWidth="1"/>
    <col min="11539" max="11541" width="3.7109375" style="1358" customWidth="1"/>
    <col min="11542" max="11542" width="3.5703125" style="1358" customWidth="1"/>
    <col min="11543" max="11543" width="5" style="1358" customWidth="1"/>
    <col min="11544" max="11544" width="5.42578125" style="1358" customWidth="1"/>
    <col min="11545" max="11547" width="3.7109375" style="1358" customWidth="1"/>
    <col min="11548" max="11548" width="5" style="1358" customWidth="1"/>
    <col min="11549" max="11549" width="2.7109375" style="1358" customWidth="1"/>
    <col min="11550" max="11557" width="0" style="1358" hidden="1" customWidth="1"/>
    <col min="11558" max="11558" width="0.140625" style="1358" customWidth="1"/>
    <col min="11559" max="11777" width="9.140625" style="1358" customWidth="1"/>
    <col min="11778" max="11778" width="2.7109375" style="1358" customWidth="1"/>
    <col min="11779" max="11779" width="0" style="1358" hidden="1" customWidth="1"/>
    <col min="11780" max="11780" width="5.7109375" style="1358" customWidth="1"/>
    <col min="11781" max="11781" width="4.42578125" style="1358" customWidth="1"/>
    <col min="11782" max="11782" width="4.5703125" style="1358" customWidth="1"/>
    <col min="11783" max="11783" width="5.85546875" style="1358" customWidth="1"/>
    <col min="11784" max="11784" width="7.28515625" style="1358" customWidth="1"/>
    <col min="11785" max="11785" width="4.5703125" style="1358" customWidth="1"/>
    <col min="11786" max="11788" width="3.7109375" style="1358" customWidth="1"/>
    <col min="11789" max="11789" width="2.5703125" style="1358" customWidth="1"/>
    <col min="11790" max="11790" width="2.42578125" style="1358" customWidth="1"/>
    <col min="11791" max="11791" width="2.5703125" style="1358" customWidth="1"/>
    <col min="11792" max="11792" width="2.7109375" style="1358" customWidth="1"/>
    <col min="11793" max="11793" width="3.5703125" style="1358" customWidth="1"/>
    <col min="11794" max="11794" width="7.7109375" style="1358" customWidth="1"/>
    <col min="11795" max="11797" width="3.7109375" style="1358" customWidth="1"/>
    <col min="11798" max="11798" width="3.5703125" style="1358" customWidth="1"/>
    <col min="11799" max="11799" width="5" style="1358" customWidth="1"/>
    <col min="11800" max="11800" width="5.42578125" style="1358" customWidth="1"/>
    <col min="11801" max="11803" width="3.7109375" style="1358" customWidth="1"/>
    <col min="11804" max="11804" width="5" style="1358" customWidth="1"/>
    <col min="11805" max="11805" width="2.7109375" style="1358" customWidth="1"/>
    <col min="11806" max="11813" width="0" style="1358" hidden="1" customWidth="1"/>
    <col min="11814" max="11814" width="0.140625" style="1358" customWidth="1"/>
    <col min="11815" max="12033" width="9.140625" style="1358" customWidth="1"/>
    <col min="12034" max="12034" width="2.7109375" style="1358" customWidth="1"/>
    <col min="12035" max="12035" width="0" style="1358" hidden="1" customWidth="1"/>
    <col min="12036" max="12036" width="5.7109375" style="1358" customWidth="1"/>
    <col min="12037" max="12037" width="4.42578125" style="1358" customWidth="1"/>
    <col min="12038" max="12038" width="4.5703125" style="1358" customWidth="1"/>
    <col min="12039" max="12039" width="5.85546875" style="1358" customWidth="1"/>
    <col min="12040" max="12040" width="7.28515625" style="1358" customWidth="1"/>
    <col min="12041" max="12041" width="4.5703125" style="1358" customWidth="1"/>
    <col min="12042" max="12044" width="3.7109375" style="1358" customWidth="1"/>
    <col min="12045" max="12045" width="2.5703125" style="1358" customWidth="1"/>
    <col min="12046" max="12046" width="2.42578125" style="1358" customWidth="1"/>
    <col min="12047" max="12047" width="2.5703125" style="1358" customWidth="1"/>
    <col min="12048" max="12048" width="2.7109375" style="1358" customWidth="1"/>
    <col min="12049" max="12049" width="3.5703125" style="1358" customWidth="1"/>
    <col min="12050" max="12050" width="7.7109375" style="1358" customWidth="1"/>
    <col min="12051" max="12053" width="3.7109375" style="1358" customWidth="1"/>
    <col min="12054" max="12054" width="3.5703125" style="1358" customWidth="1"/>
    <col min="12055" max="12055" width="5" style="1358" customWidth="1"/>
    <col min="12056" max="12056" width="5.42578125" style="1358" customWidth="1"/>
    <col min="12057" max="12059" width="3.7109375" style="1358" customWidth="1"/>
    <col min="12060" max="12060" width="5" style="1358" customWidth="1"/>
    <col min="12061" max="12061" width="2.7109375" style="1358" customWidth="1"/>
    <col min="12062" max="12069" width="0" style="1358" hidden="1" customWidth="1"/>
    <col min="12070" max="12070" width="0.140625" style="1358" customWidth="1"/>
    <col min="12071" max="12289" width="9.140625" style="1358" customWidth="1"/>
    <col min="12290" max="12290" width="2.7109375" style="1358" customWidth="1"/>
    <col min="12291" max="12291" width="0" style="1358" hidden="1" customWidth="1"/>
    <col min="12292" max="12292" width="5.7109375" style="1358" customWidth="1"/>
    <col min="12293" max="12293" width="4.42578125" style="1358" customWidth="1"/>
    <col min="12294" max="12294" width="4.5703125" style="1358" customWidth="1"/>
    <col min="12295" max="12295" width="5.85546875" style="1358" customWidth="1"/>
    <col min="12296" max="12296" width="7.28515625" style="1358" customWidth="1"/>
    <col min="12297" max="12297" width="4.5703125" style="1358" customWidth="1"/>
    <col min="12298" max="12300" width="3.7109375" style="1358" customWidth="1"/>
    <col min="12301" max="12301" width="2.5703125" style="1358" customWidth="1"/>
    <col min="12302" max="12302" width="2.42578125" style="1358" customWidth="1"/>
    <col min="12303" max="12303" width="2.5703125" style="1358" customWidth="1"/>
    <col min="12304" max="12304" width="2.7109375" style="1358" customWidth="1"/>
    <col min="12305" max="12305" width="3.5703125" style="1358" customWidth="1"/>
    <col min="12306" max="12306" width="7.7109375" style="1358" customWidth="1"/>
    <col min="12307" max="12309" width="3.7109375" style="1358" customWidth="1"/>
    <col min="12310" max="12310" width="3.5703125" style="1358" customWidth="1"/>
    <col min="12311" max="12311" width="5" style="1358" customWidth="1"/>
    <col min="12312" max="12312" width="5.42578125" style="1358" customWidth="1"/>
    <col min="12313" max="12315" width="3.7109375" style="1358" customWidth="1"/>
    <col min="12316" max="12316" width="5" style="1358" customWidth="1"/>
    <col min="12317" max="12317" width="2.7109375" style="1358" customWidth="1"/>
    <col min="12318" max="12325" width="0" style="1358" hidden="1" customWidth="1"/>
    <col min="12326" max="12326" width="0.140625" style="1358" customWidth="1"/>
    <col min="12327" max="12545" width="9.140625" style="1358" customWidth="1"/>
    <col min="12546" max="12546" width="2.7109375" style="1358" customWidth="1"/>
    <col min="12547" max="12547" width="0" style="1358" hidden="1" customWidth="1"/>
    <col min="12548" max="12548" width="5.7109375" style="1358" customWidth="1"/>
    <col min="12549" max="12549" width="4.42578125" style="1358" customWidth="1"/>
    <col min="12550" max="12550" width="4.5703125" style="1358" customWidth="1"/>
    <col min="12551" max="12551" width="5.85546875" style="1358" customWidth="1"/>
    <col min="12552" max="12552" width="7.28515625" style="1358" customWidth="1"/>
    <col min="12553" max="12553" width="4.5703125" style="1358" customWidth="1"/>
    <col min="12554" max="12556" width="3.7109375" style="1358" customWidth="1"/>
    <col min="12557" max="12557" width="2.5703125" style="1358" customWidth="1"/>
    <col min="12558" max="12558" width="2.42578125" style="1358" customWidth="1"/>
    <col min="12559" max="12559" width="2.5703125" style="1358" customWidth="1"/>
    <col min="12560" max="12560" width="2.7109375" style="1358" customWidth="1"/>
    <col min="12561" max="12561" width="3.5703125" style="1358" customWidth="1"/>
    <col min="12562" max="12562" width="7.7109375" style="1358" customWidth="1"/>
    <col min="12563" max="12565" width="3.7109375" style="1358" customWidth="1"/>
    <col min="12566" max="12566" width="3.5703125" style="1358" customWidth="1"/>
    <col min="12567" max="12567" width="5" style="1358" customWidth="1"/>
    <col min="12568" max="12568" width="5.42578125" style="1358" customWidth="1"/>
    <col min="12569" max="12571" width="3.7109375" style="1358" customWidth="1"/>
    <col min="12572" max="12572" width="5" style="1358" customWidth="1"/>
    <col min="12573" max="12573" width="2.7109375" style="1358" customWidth="1"/>
    <col min="12574" max="12581" width="0" style="1358" hidden="1" customWidth="1"/>
    <col min="12582" max="12582" width="0.140625" style="1358" customWidth="1"/>
    <col min="12583" max="12801" width="9.140625" style="1358" customWidth="1"/>
    <col min="12802" max="12802" width="2.7109375" style="1358" customWidth="1"/>
    <col min="12803" max="12803" width="0" style="1358" hidden="1" customWidth="1"/>
    <col min="12804" max="12804" width="5.7109375" style="1358" customWidth="1"/>
    <col min="12805" max="12805" width="4.42578125" style="1358" customWidth="1"/>
    <col min="12806" max="12806" width="4.5703125" style="1358" customWidth="1"/>
    <col min="12807" max="12807" width="5.85546875" style="1358" customWidth="1"/>
    <col min="12808" max="12808" width="7.28515625" style="1358" customWidth="1"/>
    <col min="12809" max="12809" width="4.5703125" style="1358" customWidth="1"/>
    <col min="12810" max="12812" width="3.7109375" style="1358" customWidth="1"/>
    <col min="12813" max="12813" width="2.5703125" style="1358" customWidth="1"/>
    <col min="12814" max="12814" width="2.42578125" style="1358" customWidth="1"/>
    <col min="12815" max="12815" width="2.5703125" style="1358" customWidth="1"/>
    <col min="12816" max="12816" width="2.7109375" style="1358" customWidth="1"/>
    <col min="12817" max="12817" width="3.5703125" style="1358" customWidth="1"/>
    <col min="12818" max="12818" width="7.7109375" style="1358" customWidth="1"/>
    <col min="12819" max="12821" width="3.7109375" style="1358" customWidth="1"/>
    <col min="12822" max="12822" width="3.5703125" style="1358" customWidth="1"/>
    <col min="12823" max="12823" width="5" style="1358" customWidth="1"/>
    <col min="12824" max="12824" width="5.42578125" style="1358" customWidth="1"/>
    <col min="12825" max="12827" width="3.7109375" style="1358" customWidth="1"/>
    <col min="12828" max="12828" width="5" style="1358" customWidth="1"/>
    <col min="12829" max="12829" width="2.7109375" style="1358" customWidth="1"/>
    <col min="12830" max="12837" width="0" style="1358" hidden="1" customWidth="1"/>
    <col min="12838" max="12838" width="0.140625" style="1358" customWidth="1"/>
    <col min="12839" max="13057" width="9.140625" style="1358" customWidth="1"/>
    <col min="13058" max="13058" width="2.7109375" style="1358" customWidth="1"/>
    <col min="13059" max="13059" width="0" style="1358" hidden="1" customWidth="1"/>
    <col min="13060" max="13060" width="5.7109375" style="1358" customWidth="1"/>
    <col min="13061" max="13061" width="4.42578125" style="1358" customWidth="1"/>
    <col min="13062" max="13062" width="4.5703125" style="1358" customWidth="1"/>
    <col min="13063" max="13063" width="5.85546875" style="1358" customWidth="1"/>
    <col min="13064" max="13064" width="7.28515625" style="1358" customWidth="1"/>
    <col min="13065" max="13065" width="4.5703125" style="1358" customWidth="1"/>
    <col min="13066" max="13068" width="3.7109375" style="1358" customWidth="1"/>
    <col min="13069" max="13069" width="2.5703125" style="1358" customWidth="1"/>
    <col min="13070" max="13070" width="2.42578125" style="1358" customWidth="1"/>
    <col min="13071" max="13071" width="2.5703125" style="1358" customWidth="1"/>
    <col min="13072" max="13072" width="2.7109375" style="1358" customWidth="1"/>
    <col min="13073" max="13073" width="3.5703125" style="1358" customWidth="1"/>
    <col min="13074" max="13074" width="7.7109375" style="1358" customWidth="1"/>
    <col min="13075" max="13077" width="3.7109375" style="1358" customWidth="1"/>
    <col min="13078" max="13078" width="3.5703125" style="1358" customWidth="1"/>
    <col min="13079" max="13079" width="5" style="1358" customWidth="1"/>
    <col min="13080" max="13080" width="5.42578125" style="1358" customWidth="1"/>
    <col min="13081" max="13083" width="3.7109375" style="1358" customWidth="1"/>
    <col min="13084" max="13084" width="5" style="1358" customWidth="1"/>
    <col min="13085" max="13085" width="2.7109375" style="1358" customWidth="1"/>
    <col min="13086" max="13093" width="0" style="1358" hidden="1" customWidth="1"/>
    <col min="13094" max="13094" width="0.140625" style="1358" customWidth="1"/>
    <col min="13095" max="13313" width="9.140625" style="1358" customWidth="1"/>
    <col min="13314" max="13314" width="2.7109375" style="1358" customWidth="1"/>
    <col min="13315" max="13315" width="0" style="1358" hidden="1" customWidth="1"/>
    <col min="13316" max="13316" width="5.7109375" style="1358" customWidth="1"/>
    <col min="13317" max="13317" width="4.42578125" style="1358" customWidth="1"/>
    <col min="13318" max="13318" width="4.5703125" style="1358" customWidth="1"/>
    <col min="13319" max="13319" width="5.85546875" style="1358" customWidth="1"/>
    <col min="13320" max="13320" width="7.28515625" style="1358" customWidth="1"/>
    <col min="13321" max="13321" width="4.5703125" style="1358" customWidth="1"/>
    <col min="13322" max="13324" width="3.7109375" style="1358" customWidth="1"/>
    <col min="13325" max="13325" width="2.5703125" style="1358" customWidth="1"/>
    <col min="13326" max="13326" width="2.42578125" style="1358" customWidth="1"/>
    <col min="13327" max="13327" width="2.5703125" style="1358" customWidth="1"/>
    <col min="13328" max="13328" width="2.7109375" style="1358" customWidth="1"/>
    <col min="13329" max="13329" width="3.5703125" style="1358" customWidth="1"/>
    <col min="13330" max="13330" width="7.7109375" style="1358" customWidth="1"/>
    <col min="13331" max="13333" width="3.7109375" style="1358" customWidth="1"/>
    <col min="13334" max="13334" width="3.5703125" style="1358" customWidth="1"/>
    <col min="13335" max="13335" width="5" style="1358" customWidth="1"/>
    <col min="13336" max="13336" width="5.42578125" style="1358" customWidth="1"/>
    <col min="13337" max="13339" width="3.7109375" style="1358" customWidth="1"/>
    <col min="13340" max="13340" width="5" style="1358" customWidth="1"/>
    <col min="13341" max="13341" width="2.7109375" style="1358" customWidth="1"/>
    <col min="13342" max="13349" width="0" style="1358" hidden="1" customWidth="1"/>
    <col min="13350" max="13350" width="0.140625" style="1358" customWidth="1"/>
    <col min="13351" max="13569" width="9.140625" style="1358" customWidth="1"/>
    <col min="13570" max="13570" width="2.7109375" style="1358" customWidth="1"/>
    <col min="13571" max="13571" width="0" style="1358" hidden="1" customWidth="1"/>
    <col min="13572" max="13572" width="5.7109375" style="1358" customWidth="1"/>
    <col min="13573" max="13573" width="4.42578125" style="1358" customWidth="1"/>
    <col min="13574" max="13574" width="4.5703125" style="1358" customWidth="1"/>
    <col min="13575" max="13575" width="5.85546875" style="1358" customWidth="1"/>
    <col min="13576" max="13576" width="7.28515625" style="1358" customWidth="1"/>
    <col min="13577" max="13577" width="4.5703125" style="1358" customWidth="1"/>
    <col min="13578" max="13580" width="3.7109375" style="1358" customWidth="1"/>
    <col min="13581" max="13581" width="2.5703125" style="1358" customWidth="1"/>
    <col min="13582" max="13582" width="2.42578125" style="1358" customWidth="1"/>
    <col min="13583" max="13583" width="2.5703125" style="1358" customWidth="1"/>
    <col min="13584" max="13584" width="2.7109375" style="1358" customWidth="1"/>
    <col min="13585" max="13585" width="3.5703125" style="1358" customWidth="1"/>
    <col min="13586" max="13586" width="7.7109375" style="1358" customWidth="1"/>
    <col min="13587" max="13589" width="3.7109375" style="1358" customWidth="1"/>
    <col min="13590" max="13590" width="3.5703125" style="1358" customWidth="1"/>
    <col min="13591" max="13591" width="5" style="1358" customWidth="1"/>
    <col min="13592" max="13592" width="5.42578125" style="1358" customWidth="1"/>
    <col min="13593" max="13595" width="3.7109375" style="1358" customWidth="1"/>
    <col min="13596" max="13596" width="5" style="1358" customWidth="1"/>
    <col min="13597" max="13597" width="2.7109375" style="1358" customWidth="1"/>
    <col min="13598" max="13605" width="0" style="1358" hidden="1" customWidth="1"/>
    <col min="13606" max="13606" width="0.140625" style="1358" customWidth="1"/>
    <col min="13607" max="13825" width="9.140625" style="1358" customWidth="1"/>
    <col min="13826" max="13826" width="2.7109375" style="1358" customWidth="1"/>
    <col min="13827" max="13827" width="0" style="1358" hidden="1" customWidth="1"/>
    <col min="13828" max="13828" width="5.7109375" style="1358" customWidth="1"/>
    <col min="13829" max="13829" width="4.42578125" style="1358" customWidth="1"/>
    <col min="13830" max="13830" width="4.5703125" style="1358" customWidth="1"/>
    <col min="13831" max="13831" width="5.85546875" style="1358" customWidth="1"/>
    <col min="13832" max="13832" width="7.28515625" style="1358" customWidth="1"/>
    <col min="13833" max="13833" width="4.5703125" style="1358" customWidth="1"/>
    <col min="13834" max="13836" width="3.7109375" style="1358" customWidth="1"/>
    <col min="13837" max="13837" width="2.5703125" style="1358" customWidth="1"/>
    <col min="13838" max="13838" width="2.42578125" style="1358" customWidth="1"/>
    <col min="13839" max="13839" width="2.5703125" style="1358" customWidth="1"/>
    <col min="13840" max="13840" width="2.7109375" style="1358" customWidth="1"/>
    <col min="13841" max="13841" width="3.5703125" style="1358" customWidth="1"/>
    <col min="13842" max="13842" width="7.7109375" style="1358" customWidth="1"/>
    <col min="13843" max="13845" width="3.7109375" style="1358" customWidth="1"/>
    <col min="13846" max="13846" width="3.5703125" style="1358" customWidth="1"/>
    <col min="13847" max="13847" width="5" style="1358" customWidth="1"/>
    <col min="13848" max="13848" width="5.42578125" style="1358" customWidth="1"/>
    <col min="13849" max="13851" width="3.7109375" style="1358" customWidth="1"/>
    <col min="13852" max="13852" width="5" style="1358" customWidth="1"/>
    <col min="13853" max="13853" width="2.7109375" style="1358" customWidth="1"/>
    <col min="13854" max="13861" width="0" style="1358" hidden="1" customWidth="1"/>
    <col min="13862" max="13862" width="0.140625" style="1358" customWidth="1"/>
    <col min="13863" max="14081" width="9.140625" style="1358" customWidth="1"/>
    <col min="14082" max="14082" width="2.7109375" style="1358" customWidth="1"/>
    <col min="14083" max="14083" width="0" style="1358" hidden="1" customWidth="1"/>
    <col min="14084" max="14084" width="5.7109375" style="1358" customWidth="1"/>
    <col min="14085" max="14085" width="4.42578125" style="1358" customWidth="1"/>
    <col min="14086" max="14086" width="4.5703125" style="1358" customWidth="1"/>
    <col min="14087" max="14087" width="5.85546875" style="1358" customWidth="1"/>
    <col min="14088" max="14088" width="7.28515625" style="1358" customWidth="1"/>
    <col min="14089" max="14089" width="4.5703125" style="1358" customWidth="1"/>
    <col min="14090" max="14092" width="3.7109375" style="1358" customWidth="1"/>
    <col min="14093" max="14093" width="2.5703125" style="1358" customWidth="1"/>
    <col min="14094" max="14094" width="2.42578125" style="1358" customWidth="1"/>
    <col min="14095" max="14095" width="2.5703125" style="1358" customWidth="1"/>
    <col min="14096" max="14096" width="2.7109375" style="1358" customWidth="1"/>
    <col min="14097" max="14097" width="3.5703125" style="1358" customWidth="1"/>
    <col min="14098" max="14098" width="7.7109375" style="1358" customWidth="1"/>
    <col min="14099" max="14101" width="3.7109375" style="1358" customWidth="1"/>
    <col min="14102" max="14102" width="3.5703125" style="1358" customWidth="1"/>
    <col min="14103" max="14103" width="5" style="1358" customWidth="1"/>
    <col min="14104" max="14104" width="5.42578125" style="1358" customWidth="1"/>
    <col min="14105" max="14107" width="3.7109375" style="1358" customWidth="1"/>
    <col min="14108" max="14108" width="5" style="1358" customWidth="1"/>
    <col min="14109" max="14109" width="2.7109375" style="1358" customWidth="1"/>
    <col min="14110" max="14117" width="0" style="1358" hidden="1" customWidth="1"/>
    <col min="14118" max="14118" width="0.140625" style="1358" customWidth="1"/>
    <col min="14119" max="14337" width="9.140625" style="1358" customWidth="1"/>
    <col min="14338" max="14338" width="2.7109375" style="1358" customWidth="1"/>
    <col min="14339" max="14339" width="0" style="1358" hidden="1" customWidth="1"/>
    <col min="14340" max="14340" width="5.7109375" style="1358" customWidth="1"/>
    <col min="14341" max="14341" width="4.42578125" style="1358" customWidth="1"/>
    <col min="14342" max="14342" width="4.5703125" style="1358" customWidth="1"/>
    <col min="14343" max="14343" width="5.85546875" style="1358" customWidth="1"/>
    <col min="14344" max="14344" width="7.28515625" style="1358" customWidth="1"/>
    <col min="14345" max="14345" width="4.5703125" style="1358" customWidth="1"/>
    <col min="14346" max="14348" width="3.7109375" style="1358" customWidth="1"/>
    <col min="14349" max="14349" width="2.5703125" style="1358" customWidth="1"/>
    <col min="14350" max="14350" width="2.42578125" style="1358" customWidth="1"/>
    <col min="14351" max="14351" width="2.5703125" style="1358" customWidth="1"/>
    <col min="14352" max="14352" width="2.7109375" style="1358" customWidth="1"/>
    <col min="14353" max="14353" width="3.5703125" style="1358" customWidth="1"/>
    <col min="14354" max="14354" width="7.7109375" style="1358" customWidth="1"/>
    <col min="14355" max="14357" width="3.7109375" style="1358" customWidth="1"/>
    <col min="14358" max="14358" width="3.5703125" style="1358" customWidth="1"/>
    <col min="14359" max="14359" width="5" style="1358" customWidth="1"/>
    <col min="14360" max="14360" width="5.42578125" style="1358" customWidth="1"/>
    <col min="14361" max="14363" width="3.7109375" style="1358" customWidth="1"/>
    <col min="14364" max="14364" width="5" style="1358" customWidth="1"/>
    <col min="14365" max="14365" width="2.7109375" style="1358" customWidth="1"/>
    <col min="14366" max="14373" width="0" style="1358" hidden="1" customWidth="1"/>
    <col min="14374" max="14374" width="0.140625" style="1358" customWidth="1"/>
    <col min="14375" max="14593" width="9.140625" style="1358" customWidth="1"/>
    <col min="14594" max="14594" width="2.7109375" style="1358" customWidth="1"/>
    <col min="14595" max="14595" width="0" style="1358" hidden="1" customWidth="1"/>
    <col min="14596" max="14596" width="5.7109375" style="1358" customWidth="1"/>
    <col min="14597" max="14597" width="4.42578125" style="1358" customWidth="1"/>
    <col min="14598" max="14598" width="4.5703125" style="1358" customWidth="1"/>
    <col min="14599" max="14599" width="5.85546875" style="1358" customWidth="1"/>
    <col min="14600" max="14600" width="7.28515625" style="1358" customWidth="1"/>
    <col min="14601" max="14601" width="4.5703125" style="1358" customWidth="1"/>
    <col min="14602" max="14604" width="3.7109375" style="1358" customWidth="1"/>
    <col min="14605" max="14605" width="2.5703125" style="1358" customWidth="1"/>
    <col min="14606" max="14606" width="2.42578125" style="1358" customWidth="1"/>
    <col min="14607" max="14607" width="2.5703125" style="1358" customWidth="1"/>
    <col min="14608" max="14608" width="2.7109375" style="1358" customWidth="1"/>
    <col min="14609" max="14609" width="3.5703125" style="1358" customWidth="1"/>
    <col min="14610" max="14610" width="7.7109375" style="1358" customWidth="1"/>
    <col min="14611" max="14613" width="3.7109375" style="1358" customWidth="1"/>
    <col min="14614" max="14614" width="3.5703125" style="1358" customWidth="1"/>
    <col min="14615" max="14615" width="5" style="1358" customWidth="1"/>
    <col min="14616" max="14616" width="5.42578125" style="1358" customWidth="1"/>
    <col min="14617" max="14619" width="3.7109375" style="1358" customWidth="1"/>
    <col min="14620" max="14620" width="5" style="1358" customWidth="1"/>
    <col min="14621" max="14621" width="2.7109375" style="1358" customWidth="1"/>
    <col min="14622" max="14629" width="0" style="1358" hidden="1" customWidth="1"/>
    <col min="14630" max="14630" width="0.140625" style="1358" customWidth="1"/>
    <col min="14631" max="14849" width="9.140625" style="1358" customWidth="1"/>
    <col min="14850" max="14850" width="2.7109375" style="1358" customWidth="1"/>
    <col min="14851" max="14851" width="0" style="1358" hidden="1" customWidth="1"/>
    <col min="14852" max="14852" width="5.7109375" style="1358" customWidth="1"/>
    <col min="14853" max="14853" width="4.42578125" style="1358" customWidth="1"/>
    <col min="14854" max="14854" width="4.5703125" style="1358" customWidth="1"/>
    <col min="14855" max="14855" width="5.85546875" style="1358" customWidth="1"/>
    <col min="14856" max="14856" width="7.28515625" style="1358" customWidth="1"/>
    <col min="14857" max="14857" width="4.5703125" style="1358" customWidth="1"/>
    <col min="14858" max="14860" width="3.7109375" style="1358" customWidth="1"/>
    <col min="14861" max="14861" width="2.5703125" style="1358" customWidth="1"/>
    <col min="14862" max="14862" width="2.42578125" style="1358" customWidth="1"/>
    <col min="14863" max="14863" width="2.5703125" style="1358" customWidth="1"/>
    <col min="14864" max="14864" width="2.7109375" style="1358" customWidth="1"/>
    <col min="14865" max="14865" width="3.5703125" style="1358" customWidth="1"/>
    <col min="14866" max="14866" width="7.7109375" style="1358" customWidth="1"/>
    <col min="14867" max="14869" width="3.7109375" style="1358" customWidth="1"/>
    <col min="14870" max="14870" width="3.5703125" style="1358" customWidth="1"/>
    <col min="14871" max="14871" width="5" style="1358" customWidth="1"/>
    <col min="14872" max="14872" width="5.42578125" style="1358" customWidth="1"/>
    <col min="14873" max="14875" width="3.7109375" style="1358" customWidth="1"/>
    <col min="14876" max="14876" width="5" style="1358" customWidth="1"/>
    <col min="14877" max="14877" width="2.7109375" style="1358" customWidth="1"/>
    <col min="14878" max="14885" width="0" style="1358" hidden="1" customWidth="1"/>
    <col min="14886" max="14886" width="0.140625" style="1358" customWidth="1"/>
    <col min="14887" max="15105" width="9.140625" style="1358" customWidth="1"/>
    <col min="15106" max="15106" width="2.7109375" style="1358" customWidth="1"/>
    <col min="15107" max="15107" width="0" style="1358" hidden="1" customWidth="1"/>
    <col min="15108" max="15108" width="5.7109375" style="1358" customWidth="1"/>
    <col min="15109" max="15109" width="4.42578125" style="1358" customWidth="1"/>
    <col min="15110" max="15110" width="4.5703125" style="1358" customWidth="1"/>
    <col min="15111" max="15111" width="5.85546875" style="1358" customWidth="1"/>
    <col min="15112" max="15112" width="7.28515625" style="1358" customWidth="1"/>
    <col min="15113" max="15113" width="4.5703125" style="1358" customWidth="1"/>
    <col min="15114" max="15116" width="3.7109375" style="1358" customWidth="1"/>
    <col min="15117" max="15117" width="2.5703125" style="1358" customWidth="1"/>
    <col min="15118" max="15118" width="2.42578125" style="1358" customWidth="1"/>
    <col min="15119" max="15119" width="2.5703125" style="1358" customWidth="1"/>
    <col min="15120" max="15120" width="2.7109375" style="1358" customWidth="1"/>
    <col min="15121" max="15121" width="3.5703125" style="1358" customWidth="1"/>
    <col min="15122" max="15122" width="7.7109375" style="1358" customWidth="1"/>
    <col min="15123" max="15125" width="3.7109375" style="1358" customWidth="1"/>
    <col min="15126" max="15126" width="3.5703125" style="1358" customWidth="1"/>
    <col min="15127" max="15127" width="5" style="1358" customWidth="1"/>
    <col min="15128" max="15128" width="5.42578125" style="1358" customWidth="1"/>
    <col min="15129" max="15131" width="3.7109375" style="1358" customWidth="1"/>
    <col min="15132" max="15132" width="5" style="1358" customWidth="1"/>
    <col min="15133" max="15133" width="2.7109375" style="1358" customWidth="1"/>
    <col min="15134" max="15141" width="0" style="1358" hidden="1" customWidth="1"/>
    <col min="15142" max="15142" width="0.140625" style="1358" customWidth="1"/>
    <col min="15143" max="15361" width="9.140625" style="1358" customWidth="1"/>
    <col min="15362" max="15362" width="2.7109375" style="1358" customWidth="1"/>
    <col min="15363" max="15363" width="0" style="1358" hidden="1" customWidth="1"/>
    <col min="15364" max="15364" width="5.7109375" style="1358" customWidth="1"/>
    <col min="15365" max="15365" width="4.42578125" style="1358" customWidth="1"/>
    <col min="15366" max="15366" width="4.5703125" style="1358" customWidth="1"/>
    <col min="15367" max="15367" width="5.85546875" style="1358" customWidth="1"/>
    <col min="15368" max="15368" width="7.28515625" style="1358" customWidth="1"/>
    <col min="15369" max="15369" width="4.5703125" style="1358" customWidth="1"/>
    <col min="15370" max="15372" width="3.7109375" style="1358" customWidth="1"/>
    <col min="15373" max="15373" width="2.5703125" style="1358" customWidth="1"/>
    <col min="15374" max="15374" width="2.42578125" style="1358" customWidth="1"/>
    <col min="15375" max="15375" width="2.5703125" style="1358" customWidth="1"/>
    <col min="15376" max="15376" width="2.7109375" style="1358" customWidth="1"/>
    <col min="15377" max="15377" width="3.5703125" style="1358" customWidth="1"/>
    <col min="15378" max="15378" width="7.7109375" style="1358" customWidth="1"/>
    <col min="15379" max="15381" width="3.7109375" style="1358" customWidth="1"/>
    <col min="15382" max="15382" width="3.5703125" style="1358" customWidth="1"/>
    <col min="15383" max="15383" width="5" style="1358" customWidth="1"/>
    <col min="15384" max="15384" width="5.42578125" style="1358" customWidth="1"/>
    <col min="15385" max="15387" width="3.7109375" style="1358" customWidth="1"/>
    <col min="15388" max="15388" width="5" style="1358" customWidth="1"/>
    <col min="15389" max="15389" width="2.7109375" style="1358" customWidth="1"/>
    <col min="15390" max="15397" width="0" style="1358" hidden="1" customWidth="1"/>
    <col min="15398" max="15398" width="0.140625" style="1358" customWidth="1"/>
    <col min="15399" max="15617" width="9.140625" style="1358" customWidth="1"/>
    <col min="15618" max="15618" width="2.7109375" style="1358" customWidth="1"/>
    <col min="15619" max="15619" width="0" style="1358" hidden="1" customWidth="1"/>
    <col min="15620" max="15620" width="5.7109375" style="1358" customWidth="1"/>
    <col min="15621" max="15621" width="4.42578125" style="1358" customWidth="1"/>
    <col min="15622" max="15622" width="4.5703125" style="1358" customWidth="1"/>
    <col min="15623" max="15623" width="5.85546875" style="1358" customWidth="1"/>
    <col min="15624" max="15624" width="7.28515625" style="1358" customWidth="1"/>
    <col min="15625" max="15625" width="4.5703125" style="1358" customWidth="1"/>
    <col min="15626" max="15628" width="3.7109375" style="1358" customWidth="1"/>
    <col min="15629" max="15629" width="2.5703125" style="1358" customWidth="1"/>
    <col min="15630" max="15630" width="2.42578125" style="1358" customWidth="1"/>
    <col min="15631" max="15631" width="2.5703125" style="1358" customWidth="1"/>
    <col min="15632" max="15632" width="2.7109375" style="1358" customWidth="1"/>
    <col min="15633" max="15633" width="3.5703125" style="1358" customWidth="1"/>
    <col min="15634" max="15634" width="7.7109375" style="1358" customWidth="1"/>
    <col min="15635" max="15637" width="3.7109375" style="1358" customWidth="1"/>
    <col min="15638" max="15638" width="3.5703125" style="1358" customWidth="1"/>
    <col min="15639" max="15639" width="5" style="1358" customWidth="1"/>
    <col min="15640" max="15640" width="5.42578125" style="1358" customWidth="1"/>
    <col min="15641" max="15643" width="3.7109375" style="1358" customWidth="1"/>
    <col min="15644" max="15644" width="5" style="1358" customWidth="1"/>
    <col min="15645" max="15645" width="2.7109375" style="1358" customWidth="1"/>
    <col min="15646" max="15653" width="0" style="1358" hidden="1" customWidth="1"/>
    <col min="15654" max="15654" width="0.140625" style="1358" customWidth="1"/>
    <col min="15655" max="15873" width="9.140625" style="1358" customWidth="1"/>
    <col min="15874" max="15874" width="2.7109375" style="1358" customWidth="1"/>
    <col min="15875" max="15875" width="0" style="1358" hidden="1" customWidth="1"/>
    <col min="15876" max="15876" width="5.7109375" style="1358" customWidth="1"/>
    <col min="15877" max="15877" width="4.42578125" style="1358" customWidth="1"/>
    <col min="15878" max="15878" width="4.5703125" style="1358" customWidth="1"/>
    <col min="15879" max="15879" width="5.85546875" style="1358" customWidth="1"/>
    <col min="15880" max="15880" width="7.28515625" style="1358" customWidth="1"/>
    <col min="15881" max="15881" width="4.5703125" style="1358" customWidth="1"/>
    <col min="15882" max="15884" width="3.7109375" style="1358" customWidth="1"/>
    <col min="15885" max="15885" width="2.5703125" style="1358" customWidth="1"/>
    <col min="15886" max="15886" width="2.42578125" style="1358" customWidth="1"/>
    <col min="15887" max="15887" width="2.5703125" style="1358" customWidth="1"/>
    <col min="15888" max="15888" width="2.7109375" style="1358" customWidth="1"/>
    <col min="15889" max="15889" width="3.5703125" style="1358" customWidth="1"/>
    <col min="15890" max="15890" width="7.7109375" style="1358" customWidth="1"/>
    <col min="15891" max="15893" width="3.7109375" style="1358" customWidth="1"/>
    <col min="15894" max="15894" width="3.5703125" style="1358" customWidth="1"/>
    <col min="15895" max="15895" width="5" style="1358" customWidth="1"/>
    <col min="15896" max="15896" width="5.42578125" style="1358" customWidth="1"/>
    <col min="15897" max="15899" width="3.7109375" style="1358" customWidth="1"/>
    <col min="15900" max="15900" width="5" style="1358" customWidth="1"/>
    <col min="15901" max="15901" width="2.7109375" style="1358" customWidth="1"/>
    <col min="15902" max="15909" width="0" style="1358" hidden="1" customWidth="1"/>
    <col min="15910" max="15910" width="0.140625" style="1358" customWidth="1"/>
    <col min="15911" max="16129" width="9.140625" style="1358" customWidth="1"/>
    <col min="16130" max="16130" width="2.7109375" style="1358" customWidth="1"/>
    <col min="16131" max="16131" width="0" style="1358" hidden="1" customWidth="1"/>
    <col min="16132" max="16132" width="5.7109375" style="1358" customWidth="1"/>
    <col min="16133" max="16133" width="4.42578125" style="1358" customWidth="1"/>
    <col min="16134" max="16134" width="4.5703125" style="1358" customWidth="1"/>
    <col min="16135" max="16135" width="5.85546875" style="1358" customWidth="1"/>
    <col min="16136" max="16136" width="7.28515625" style="1358" customWidth="1"/>
    <col min="16137" max="16137" width="4.5703125" style="1358" customWidth="1"/>
    <col min="16138" max="16140" width="3.7109375" style="1358" customWidth="1"/>
    <col min="16141" max="16141" width="2.5703125" style="1358" customWidth="1"/>
    <col min="16142" max="16142" width="2.42578125" style="1358" customWidth="1"/>
    <col min="16143" max="16143" width="2.5703125" style="1358" customWidth="1"/>
    <col min="16144" max="16144" width="2.7109375" style="1358" customWidth="1"/>
    <col min="16145" max="16145" width="3.5703125" style="1358" customWidth="1"/>
    <col min="16146" max="16146" width="7.7109375" style="1358" customWidth="1"/>
    <col min="16147" max="16149" width="3.7109375" style="1358" customWidth="1"/>
    <col min="16150" max="16150" width="3.5703125" style="1358" customWidth="1"/>
    <col min="16151" max="16151" width="5" style="1358" customWidth="1"/>
    <col min="16152" max="16152" width="5.42578125" style="1358" customWidth="1"/>
    <col min="16153" max="16155" width="3.7109375" style="1358" customWidth="1"/>
    <col min="16156" max="16156" width="5" style="1358" customWidth="1"/>
    <col min="16157" max="16157" width="2.7109375" style="1358" customWidth="1"/>
    <col min="16158" max="16165" width="0" style="1358" hidden="1" customWidth="1"/>
    <col min="16166" max="16166" width="0.140625" style="1358" customWidth="1"/>
    <col min="16167" max="16384" width="9.140625" style="1358" customWidth="1"/>
  </cols>
  <sheetData>
    <row r="1" spans="2:45" ht="12" customHeight="1" x14ac:dyDescent="0.2">
      <c r="B1" s="1448"/>
      <c r="C1" s="1449"/>
      <c r="D1" s="2310"/>
      <c r="E1" s="2310"/>
      <c r="F1" s="2310"/>
      <c r="G1" s="2310"/>
      <c r="H1" s="2310"/>
      <c r="I1" s="2310"/>
      <c r="J1" s="2310"/>
      <c r="K1" s="2310"/>
      <c r="L1" s="2310"/>
      <c r="M1" s="2310"/>
      <c r="N1" s="2310"/>
      <c r="O1" s="2310"/>
      <c r="P1" s="2310"/>
      <c r="Q1" s="2310"/>
      <c r="R1" s="2310"/>
      <c r="S1" s="2310"/>
      <c r="T1" s="2310"/>
      <c r="U1" s="2310"/>
      <c r="V1" s="2310"/>
      <c r="W1" s="2310"/>
      <c r="X1" s="2310"/>
      <c r="Y1" s="2310"/>
      <c r="Z1" s="2310"/>
      <c r="AA1" s="2310"/>
      <c r="AB1" s="2310"/>
      <c r="AC1" s="1354"/>
    </row>
    <row r="2" spans="2:45" ht="42.75" customHeight="1" x14ac:dyDescent="0.2">
      <c r="B2" s="1452"/>
      <c r="C2" s="1453"/>
      <c r="D2" s="2311"/>
      <c r="E2" s="2311"/>
      <c r="F2" s="2311"/>
      <c r="G2" s="2311"/>
      <c r="H2" s="2311"/>
      <c r="I2" s="2311"/>
      <c r="J2" s="2311"/>
      <c r="K2" s="2311"/>
      <c r="L2" s="2311"/>
      <c r="M2" s="2311"/>
      <c r="N2" s="2311"/>
      <c r="O2" s="2311"/>
      <c r="P2" s="2311"/>
      <c r="Q2" s="2311"/>
      <c r="R2" s="2311"/>
      <c r="S2" s="2311"/>
      <c r="T2" s="2311"/>
      <c r="U2" s="2311"/>
      <c r="V2" s="2311"/>
      <c r="W2" s="2311"/>
      <c r="X2" s="2311"/>
      <c r="Y2" s="2311"/>
      <c r="Z2" s="2311"/>
      <c r="AA2" s="2311"/>
      <c r="AB2" s="2311"/>
      <c r="AC2" s="1363"/>
    </row>
    <row r="3" spans="2:45" ht="21" customHeight="1" x14ac:dyDescent="0.2">
      <c r="B3" s="1448"/>
      <c r="C3" s="1449"/>
      <c r="D3" s="2310" t="s">
        <v>1571</v>
      </c>
      <c r="E3" s="2310"/>
      <c r="F3" s="2310"/>
      <c r="G3" s="2310"/>
      <c r="H3" s="2310"/>
      <c r="I3" s="2310"/>
      <c r="J3" s="2310"/>
      <c r="K3" s="2310"/>
      <c r="L3" s="2310"/>
      <c r="M3" s="2310"/>
      <c r="N3" s="2310"/>
      <c r="O3" s="2310"/>
      <c r="P3" s="2310"/>
      <c r="Q3" s="2310"/>
      <c r="R3" s="2310"/>
      <c r="S3" s="2310"/>
      <c r="T3" s="2310"/>
      <c r="U3" s="2310"/>
      <c r="V3" s="2310"/>
      <c r="W3" s="2310"/>
      <c r="X3" s="2310"/>
      <c r="Y3" s="2310"/>
      <c r="Z3" s="2310"/>
      <c r="AA3" s="2310"/>
      <c r="AB3" s="2310"/>
      <c r="AC3" s="1354"/>
    </row>
    <row r="4" spans="2:45" ht="15" customHeight="1" x14ac:dyDescent="0.2">
      <c r="B4" s="1448"/>
      <c r="C4" s="1367"/>
      <c r="D4" s="2358"/>
      <c r="E4" s="2358"/>
      <c r="F4" s="1367"/>
      <c r="G4" s="2258" t="s">
        <v>1544</v>
      </c>
      <c r="H4" s="2258"/>
      <c r="I4" s="2258"/>
      <c r="J4" s="2258"/>
      <c r="K4" s="2258"/>
      <c r="L4" s="2258"/>
      <c r="M4" s="2258"/>
      <c r="N4" s="2258"/>
      <c r="O4" s="2258"/>
      <c r="P4" s="2258"/>
      <c r="Q4" s="2258"/>
      <c r="R4" s="2258"/>
      <c r="S4" s="2258"/>
      <c r="T4" s="2258"/>
      <c r="U4" s="2258"/>
      <c r="V4" s="2258"/>
      <c r="W4" s="2258"/>
      <c r="X4" s="2258"/>
      <c r="Y4" s="1367"/>
      <c r="Z4" s="1367"/>
      <c r="AA4" s="1354"/>
      <c r="AB4" s="1354"/>
      <c r="AC4" s="1354"/>
    </row>
    <row r="5" spans="2:45" ht="15" customHeight="1" x14ac:dyDescent="0.2">
      <c r="B5" s="1368"/>
      <c r="C5" s="1367"/>
      <c r="D5" s="1367"/>
      <c r="E5" s="1367"/>
      <c r="F5" s="1367"/>
      <c r="G5" s="2258" t="s">
        <v>1545</v>
      </c>
      <c r="H5" s="2258"/>
      <c r="I5" s="2258"/>
      <c r="J5" s="2258"/>
      <c r="K5" s="2258"/>
      <c r="L5" s="2258"/>
      <c r="M5" s="2258"/>
      <c r="N5" s="2258"/>
      <c r="O5" s="2258"/>
      <c r="P5" s="2258"/>
      <c r="Q5" s="2258"/>
      <c r="R5" s="2258"/>
      <c r="S5" s="2258"/>
      <c r="T5" s="2258"/>
      <c r="U5" s="2258"/>
      <c r="V5" s="2258"/>
      <c r="W5" s="2258"/>
      <c r="X5" s="2258"/>
      <c r="Y5" s="1367"/>
      <c r="Z5" s="1367"/>
      <c r="AA5" s="1354"/>
      <c r="AB5" s="1354"/>
      <c r="AC5" s="1354"/>
      <c r="AN5" s="1321"/>
    </row>
    <row r="6" spans="2:45" ht="15" customHeight="1" x14ac:dyDescent="0.2">
      <c r="B6" s="1368"/>
      <c r="C6" s="1367"/>
      <c r="D6" s="2262" t="s">
        <v>2</v>
      </c>
      <c r="E6" s="2262"/>
      <c r="F6" s="2262"/>
      <c r="G6" s="1367"/>
      <c r="H6" s="2268" t="str">
        <f>TTDN!D9</f>
        <v>CÔNG TY CỔ PHẦN QUỐC TẾ SUGI</v>
      </c>
      <c r="I6" s="2268"/>
      <c r="J6" s="2268"/>
      <c r="K6" s="2268"/>
      <c r="L6" s="2268"/>
      <c r="M6" s="2268"/>
      <c r="N6" s="2268"/>
      <c r="O6" s="2268"/>
      <c r="P6" s="2268"/>
      <c r="Q6" s="2268"/>
      <c r="R6" s="2268"/>
      <c r="S6" s="2268"/>
      <c r="T6" s="2268"/>
      <c r="U6" s="2268"/>
      <c r="V6" s="2268"/>
      <c r="W6" s="2268"/>
      <c r="X6" s="2268"/>
      <c r="Y6" s="2268"/>
      <c r="Z6" s="2268"/>
      <c r="AA6" s="2269"/>
      <c r="AB6" s="2269"/>
      <c r="AC6" s="1354"/>
    </row>
    <row r="7" spans="2:45" s="1419" customFormat="1" ht="15" customHeight="1" x14ac:dyDescent="0.2">
      <c r="B7" s="1370"/>
      <c r="C7" s="1371"/>
      <c r="D7" s="2264" t="s">
        <v>4</v>
      </c>
      <c r="E7" s="2264"/>
      <c r="F7" s="2264"/>
      <c r="G7" s="1371"/>
      <c r="H7" s="2270">
        <f>TTDN!L9</f>
        <v>801255024</v>
      </c>
      <c r="I7" s="2270"/>
      <c r="J7" s="2270"/>
      <c r="K7" s="2270"/>
      <c r="L7" s="2270"/>
      <c r="M7" s="2270"/>
      <c r="N7" s="2270"/>
      <c r="O7" s="2270"/>
      <c r="P7" s="1409"/>
      <c r="Q7" s="1434"/>
      <c r="R7" s="1454"/>
      <c r="S7" s="1454"/>
      <c r="T7" s="1454"/>
      <c r="U7" s="1454"/>
      <c r="V7" s="1454"/>
      <c r="W7" s="1436"/>
      <c r="X7" s="1434"/>
      <c r="Y7" s="1434"/>
      <c r="Z7" s="1434"/>
      <c r="AA7" s="1434"/>
      <c r="AB7" s="1434"/>
      <c r="AC7" s="1354"/>
      <c r="AL7" s="1420"/>
      <c r="AR7" s="1455"/>
      <c r="AS7" s="1056"/>
    </row>
    <row r="8" spans="2:45" s="1419" customFormat="1" ht="3" customHeight="1" x14ac:dyDescent="0.2">
      <c r="B8" s="1370"/>
      <c r="C8" s="1369"/>
      <c r="D8" s="1376"/>
      <c r="E8" s="1376"/>
      <c r="F8" s="1376"/>
      <c r="G8" s="1376"/>
      <c r="H8" s="1376"/>
      <c r="I8" s="1376"/>
      <c r="J8" s="1376"/>
      <c r="K8" s="1376"/>
      <c r="L8" s="1376"/>
      <c r="M8" s="1376"/>
      <c r="N8" s="1376"/>
      <c r="O8" s="1376"/>
      <c r="P8" s="1376"/>
      <c r="Q8" s="1376"/>
      <c r="R8" s="1376"/>
      <c r="S8" s="1376"/>
      <c r="T8" s="1376"/>
      <c r="U8" s="1376"/>
      <c r="V8" s="1376"/>
      <c r="W8" s="1376"/>
      <c r="X8" s="1376"/>
      <c r="Y8" s="1376"/>
      <c r="Z8" s="1376"/>
      <c r="AA8" s="1376"/>
      <c r="AB8" s="1376"/>
      <c r="AC8" s="1354"/>
      <c r="AL8" s="1420"/>
    </row>
    <row r="9" spans="2:45" ht="26.25" hidden="1" customHeight="1" x14ac:dyDescent="0.2">
      <c r="B9" s="1456"/>
      <c r="C9" s="1457"/>
      <c r="D9" s="2241" t="s">
        <v>6</v>
      </c>
      <c r="E9" s="2241"/>
      <c r="F9" s="2241"/>
      <c r="G9" s="2241"/>
      <c r="H9" s="2248" t="s">
        <v>7</v>
      </c>
      <c r="I9" s="2248"/>
      <c r="J9" s="2248"/>
      <c r="K9" s="2248"/>
      <c r="L9" s="2248"/>
      <c r="M9" s="2248"/>
      <c r="N9" s="2248"/>
      <c r="O9" s="2248"/>
      <c r="P9" s="2248"/>
      <c r="Q9" s="2248"/>
      <c r="R9" s="2248"/>
      <c r="S9" s="2248"/>
      <c r="T9" s="2248"/>
      <c r="U9" s="2248"/>
      <c r="V9" s="2248"/>
      <c r="W9" s="2248"/>
      <c r="X9" s="2248"/>
      <c r="Y9" s="2248"/>
      <c r="Z9" s="2248"/>
      <c r="AA9" s="2263"/>
      <c r="AB9" s="2263"/>
      <c r="AC9" s="1354"/>
    </row>
    <row r="10" spans="2:45" ht="26.25" hidden="1" customHeight="1" x14ac:dyDescent="0.2">
      <c r="B10" s="1376"/>
      <c r="C10" s="1376"/>
      <c r="D10" s="2241" t="s">
        <v>4</v>
      </c>
      <c r="E10" s="2241"/>
      <c r="F10" s="2241"/>
      <c r="G10" s="2241"/>
      <c r="H10" s="2241" t="s">
        <v>7</v>
      </c>
      <c r="I10" s="2241"/>
      <c r="J10" s="2241"/>
      <c r="K10" s="2241"/>
      <c r="L10" s="2241"/>
      <c r="M10" s="2241"/>
      <c r="N10" s="2241"/>
      <c r="O10" s="2241"/>
      <c r="P10" s="2349"/>
      <c r="Q10" s="2349"/>
      <c r="R10" s="2349"/>
      <c r="S10" s="2349"/>
      <c r="T10" s="2349"/>
      <c r="U10" s="2349"/>
      <c r="V10" s="2349"/>
      <c r="W10" s="2349"/>
      <c r="X10" s="2349"/>
      <c r="Y10" s="2349"/>
      <c r="Z10" s="2349"/>
      <c r="AA10" s="2350"/>
      <c r="AB10" s="2350"/>
      <c r="AC10" s="1354"/>
    </row>
    <row r="11" spans="2:45" ht="26.25" hidden="1" customHeight="1" x14ac:dyDescent="0.2">
      <c r="B11" s="1376"/>
      <c r="C11" s="2347"/>
      <c r="D11" s="2347"/>
      <c r="E11" s="2347"/>
      <c r="F11" s="2356"/>
      <c r="G11" s="2356"/>
      <c r="H11" s="2356"/>
      <c r="I11" s="2356"/>
      <c r="J11" s="2356"/>
      <c r="K11" s="2356"/>
      <c r="L11" s="1458"/>
      <c r="M11" s="1457"/>
      <c r="N11" s="2356"/>
      <c r="O11" s="2356"/>
      <c r="P11" s="2356"/>
      <c r="Q11" s="2356"/>
      <c r="R11" s="2356"/>
      <c r="S11" s="2356"/>
      <c r="T11" s="2356"/>
      <c r="U11" s="2348"/>
      <c r="V11" s="2348"/>
      <c r="W11" s="2356"/>
      <c r="X11" s="2356"/>
      <c r="Y11" s="2356"/>
      <c r="Z11" s="2356"/>
      <c r="AA11" s="2357"/>
      <c r="AB11" s="2357"/>
      <c r="AC11" s="1354"/>
    </row>
    <row r="12" spans="2:45" ht="26.25" hidden="1" customHeight="1" x14ac:dyDescent="0.2">
      <c r="B12" s="1376"/>
      <c r="C12" s="1382"/>
      <c r="D12" s="1382"/>
      <c r="E12" s="1382"/>
      <c r="F12" s="1382"/>
      <c r="G12" s="1382"/>
      <c r="H12" s="1382"/>
      <c r="I12" s="1382"/>
      <c r="J12" s="1382"/>
      <c r="K12" s="1382"/>
      <c r="L12" s="1382"/>
      <c r="M12" s="1376"/>
      <c r="N12" s="1382"/>
      <c r="O12" s="1382"/>
      <c r="P12" s="1382"/>
      <c r="Q12" s="1382"/>
      <c r="R12" s="1382"/>
      <c r="S12" s="1382"/>
      <c r="T12" s="1382"/>
      <c r="U12" s="1382"/>
      <c r="V12" s="1382"/>
      <c r="W12" s="1382"/>
      <c r="X12" s="1382"/>
      <c r="Y12" s="1382"/>
      <c r="Z12" s="1382"/>
      <c r="AA12" s="1383"/>
      <c r="AB12" s="1383"/>
      <c r="AC12" s="1354"/>
    </row>
    <row r="13" spans="2:45" ht="26.25" hidden="1" customHeight="1" x14ac:dyDescent="0.2">
      <c r="B13" s="1376"/>
      <c r="C13" s="2347"/>
      <c r="D13" s="2347"/>
      <c r="E13" s="2347"/>
      <c r="F13" s="2356"/>
      <c r="G13" s="2356"/>
      <c r="H13" s="2356"/>
      <c r="I13" s="1376"/>
      <c r="J13" s="2348"/>
      <c r="K13" s="2348"/>
      <c r="L13" s="2348"/>
      <c r="M13" s="2348"/>
      <c r="N13" s="2356"/>
      <c r="O13" s="2356"/>
      <c r="P13" s="2356"/>
      <c r="Q13" s="2356"/>
      <c r="R13" s="1376"/>
      <c r="S13" s="2348"/>
      <c r="T13" s="2348"/>
      <c r="U13" s="2348"/>
      <c r="V13" s="2348"/>
      <c r="W13" s="2351"/>
      <c r="X13" s="2351"/>
      <c r="Y13" s="2351"/>
      <c r="Z13" s="2351"/>
      <c r="AA13" s="2352"/>
      <c r="AB13" s="2352"/>
      <c r="AC13" s="1354"/>
    </row>
    <row r="14" spans="2:45" ht="26.25" hidden="1" customHeight="1" x14ac:dyDescent="0.2">
      <c r="B14" s="1376"/>
      <c r="C14" s="1382"/>
      <c r="D14" s="1382"/>
      <c r="E14" s="1382"/>
      <c r="F14" s="1382"/>
      <c r="G14" s="1382"/>
      <c r="H14" s="1376"/>
      <c r="I14" s="1376"/>
      <c r="J14" s="1376"/>
      <c r="K14" s="1376"/>
      <c r="L14" s="1382"/>
      <c r="M14" s="1382"/>
      <c r="N14" s="2353"/>
      <c r="O14" s="2353"/>
      <c r="P14" s="2353"/>
      <c r="Q14" s="2353"/>
      <c r="R14" s="1376"/>
      <c r="S14" s="1382"/>
      <c r="T14" s="1382"/>
      <c r="U14" s="1382"/>
      <c r="V14" s="1382"/>
      <c r="W14" s="1376"/>
      <c r="X14" s="1376"/>
      <c r="Y14" s="1376"/>
      <c r="Z14" s="1376"/>
      <c r="AA14" s="1385"/>
      <c r="AB14" s="1385"/>
      <c r="AC14" s="1354"/>
    </row>
    <row r="15" spans="2:45" ht="26.25" hidden="1" customHeight="1" x14ac:dyDescent="0.2">
      <c r="B15" s="1376"/>
      <c r="C15" s="2347"/>
      <c r="D15" s="2347"/>
      <c r="E15" s="2347"/>
      <c r="F15" s="2354"/>
      <c r="G15" s="2354"/>
      <c r="H15" s="2354"/>
      <c r="I15" s="1376"/>
      <c r="J15" s="1376"/>
      <c r="K15" s="2348"/>
      <c r="L15" s="2348"/>
      <c r="M15" s="2348"/>
      <c r="N15" s="2355"/>
      <c r="O15" s="2355"/>
      <c r="P15" s="2355"/>
      <c r="Q15" s="2355"/>
      <c r="R15" s="1376"/>
      <c r="S15" s="2348"/>
      <c r="T15" s="2348"/>
      <c r="U15" s="2348"/>
      <c r="V15" s="2348"/>
      <c r="W15" s="2252"/>
      <c r="X15" s="2252"/>
      <c r="Y15" s="2252"/>
      <c r="Z15" s="2252"/>
      <c r="AA15" s="2253"/>
      <c r="AB15" s="2253"/>
      <c r="AC15" s="1354"/>
    </row>
    <row r="16" spans="2:45" ht="26.25" hidden="1" customHeight="1" x14ac:dyDescent="0.2">
      <c r="B16" s="1376"/>
      <c r="C16" s="1382"/>
      <c r="D16" s="1382"/>
      <c r="E16" s="1382"/>
      <c r="F16" s="1382"/>
      <c r="G16" s="1382"/>
      <c r="H16" s="1382"/>
      <c r="I16" s="1376"/>
      <c r="J16" s="1376"/>
      <c r="K16" s="1376"/>
      <c r="L16" s="1376"/>
      <c r="M16" s="1376"/>
      <c r="N16" s="1459"/>
      <c r="O16" s="1376"/>
      <c r="P16" s="1376"/>
      <c r="Q16" s="1382"/>
      <c r="R16" s="1382"/>
      <c r="S16" s="1382"/>
      <c r="T16" s="1382"/>
      <c r="U16" s="1382"/>
      <c r="V16" s="1376"/>
      <c r="W16" s="1376"/>
      <c r="X16" s="1376"/>
      <c r="Y16" s="1376"/>
      <c r="Z16" s="1376"/>
      <c r="AA16" s="1385"/>
      <c r="AB16" s="1385"/>
      <c r="AC16" s="1354"/>
    </row>
    <row r="17" spans="1:38" ht="26.25" hidden="1" customHeight="1" x14ac:dyDescent="0.2">
      <c r="B17" s="1376"/>
      <c r="C17" s="2347"/>
      <c r="D17" s="2347"/>
      <c r="E17" s="2347"/>
      <c r="F17" s="1376"/>
      <c r="G17" s="1376"/>
      <c r="H17" s="1376"/>
      <c r="I17" s="1376"/>
      <c r="J17" s="1376"/>
      <c r="K17" s="2348"/>
      <c r="L17" s="2348"/>
      <c r="M17" s="2348"/>
      <c r="N17" s="2349"/>
      <c r="O17" s="2349"/>
      <c r="P17" s="2349"/>
      <c r="Q17" s="2349"/>
      <c r="R17" s="2349"/>
      <c r="S17" s="2349"/>
      <c r="T17" s="2349"/>
      <c r="U17" s="2349"/>
      <c r="V17" s="2349"/>
      <c r="W17" s="2349"/>
      <c r="X17" s="2349"/>
      <c r="Y17" s="2349"/>
      <c r="Z17" s="2349"/>
      <c r="AA17" s="2350"/>
      <c r="AB17" s="2350"/>
      <c r="AC17" s="1354"/>
    </row>
    <row r="18" spans="1:38" ht="26.25" hidden="1" customHeight="1" x14ac:dyDescent="0.2">
      <c r="B18" s="1376"/>
      <c r="C18" s="1376"/>
      <c r="D18" s="1382"/>
      <c r="E18" s="1382"/>
      <c r="F18" s="1382"/>
      <c r="G18" s="1376"/>
      <c r="H18" s="1376"/>
      <c r="I18" s="1376"/>
      <c r="J18" s="1376"/>
      <c r="K18" s="1376"/>
      <c r="L18" s="1376"/>
      <c r="M18" s="1376"/>
      <c r="N18" s="1376"/>
      <c r="O18" s="1376"/>
      <c r="P18" s="1376"/>
      <c r="Q18" s="1376"/>
      <c r="R18" s="1376"/>
      <c r="S18" s="1376"/>
      <c r="T18" s="1376"/>
      <c r="U18" s="1376"/>
      <c r="V18" s="1376"/>
      <c r="W18" s="1376"/>
      <c r="X18" s="1376"/>
      <c r="Y18" s="1376"/>
      <c r="Z18" s="1376"/>
      <c r="AA18" s="1385"/>
      <c r="AB18" s="1385"/>
      <c r="AC18" s="1354"/>
    </row>
    <row r="19" spans="1:38" s="1450" customFormat="1" ht="26.25" hidden="1" customHeight="1" x14ac:dyDescent="0.2">
      <c r="A19" s="1358"/>
      <c r="B19" s="1456"/>
      <c r="C19" s="2347"/>
      <c r="D19" s="2347"/>
      <c r="E19" s="2347"/>
      <c r="F19" s="2347"/>
      <c r="G19" s="2347"/>
      <c r="H19" s="2347"/>
      <c r="I19" s="2347"/>
      <c r="J19" s="2347"/>
      <c r="K19" s="2347"/>
      <c r="L19" s="2347"/>
      <c r="M19" s="2347"/>
      <c r="N19" s="1460"/>
      <c r="O19" s="1460"/>
      <c r="P19" s="1460"/>
      <c r="Q19" s="1460"/>
      <c r="R19" s="1460"/>
      <c r="S19" s="1460"/>
      <c r="T19" s="1460"/>
      <c r="U19" s="1460"/>
      <c r="V19" s="1460"/>
      <c r="W19" s="1460"/>
      <c r="X19" s="1460"/>
      <c r="Y19" s="1460"/>
      <c r="Z19" s="1460"/>
      <c r="AA19" s="1461"/>
      <c r="AB19" s="1461"/>
      <c r="AC19" s="1354"/>
      <c r="AL19" s="1451"/>
    </row>
    <row r="20" spans="1:38" s="1450" customFormat="1" ht="26.25" hidden="1" customHeight="1" x14ac:dyDescent="0.2">
      <c r="A20" s="1358"/>
      <c r="B20" s="1456"/>
      <c r="C20" s="1460"/>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1"/>
      <c r="AB20" s="1461"/>
      <c r="AC20" s="1354"/>
      <c r="AL20" s="1451"/>
    </row>
    <row r="21" spans="1:38" s="1450" customFormat="1" ht="26.25" hidden="1" customHeight="1" x14ac:dyDescent="0.2">
      <c r="A21" s="1358"/>
      <c r="B21" s="1456"/>
      <c r="C21" s="1460"/>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1"/>
      <c r="AB21" s="1461"/>
      <c r="AC21" s="1354"/>
      <c r="AL21" s="1451"/>
    </row>
    <row r="22" spans="1:38" s="1450" customFormat="1" ht="26.25" hidden="1" customHeight="1" x14ac:dyDescent="0.2">
      <c r="A22" s="1358"/>
      <c r="B22" s="1456"/>
      <c r="C22" s="1460"/>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1"/>
      <c r="AB22" s="1461"/>
      <c r="AC22" s="1354"/>
      <c r="AL22" s="1451"/>
    </row>
    <row r="23" spans="1:38" s="1450" customFormat="1" ht="26.25" hidden="1" customHeight="1" x14ac:dyDescent="0.2">
      <c r="A23" s="1358"/>
      <c r="B23" s="1448"/>
      <c r="C23" s="1462"/>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3"/>
      <c r="AB23" s="1463"/>
      <c r="AC23" s="1354"/>
      <c r="AL23" s="1451"/>
    </row>
    <row r="24" spans="1:38" s="1450" customFormat="1" ht="26.25" hidden="1" customHeight="1" x14ac:dyDescent="0.2">
      <c r="A24" s="1358"/>
      <c r="B24" s="1448"/>
      <c r="C24" s="1462"/>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3"/>
      <c r="AB24" s="1463"/>
      <c r="AC24" s="1354"/>
      <c r="AL24" s="1451"/>
    </row>
    <row r="25" spans="1:38" s="1450" customFormat="1" ht="26.25" hidden="1" customHeight="1" x14ac:dyDescent="0.2">
      <c r="A25" s="1358"/>
      <c r="B25" s="1448"/>
      <c r="C25" s="1462"/>
      <c r="D25" s="1462"/>
      <c r="E25" s="1462"/>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3"/>
      <c r="AB25" s="1463"/>
      <c r="AC25" s="1354"/>
      <c r="AL25" s="1451"/>
    </row>
    <row r="26" spans="1:38" s="1450" customFormat="1" ht="26.25" hidden="1" customHeight="1" x14ac:dyDescent="0.2">
      <c r="A26" s="1358"/>
      <c r="B26" s="1448"/>
      <c r="C26" s="1462"/>
      <c r="D26" s="1462"/>
      <c r="E26" s="1462"/>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3"/>
      <c r="AB26" s="1463"/>
      <c r="AC26" s="1354"/>
      <c r="AL26" s="1451"/>
    </row>
    <row r="27" spans="1:38" s="1450" customFormat="1" ht="26.25" hidden="1" customHeight="1" x14ac:dyDescent="0.2">
      <c r="A27" s="1358"/>
      <c r="B27" s="1448"/>
      <c r="C27" s="1462"/>
      <c r="D27" s="1462"/>
      <c r="E27" s="1462"/>
      <c r="F27" s="1462"/>
      <c r="G27" s="1462"/>
      <c r="H27" s="1462"/>
      <c r="I27" s="1462"/>
      <c r="J27" s="1462"/>
      <c r="K27" s="1462"/>
      <c r="L27" s="1462"/>
      <c r="M27" s="1462"/>
      <c r="N27" s="1462"/>
      <c r="O27" s="1462"/>
      <c r="P27" s="1462"/>
      <c r="Q27" s="1462"/>
      <c r="R27" s="1462"/>
      <c r="S27" s="1462"/>
      <c r="T27" s="1462"/>
      <c r="U27" s="1462"/>
      <c r="V27" s="1462"/>
      <c r="W27" s="1462"/>
      <c r="X27" s="1462"/>
      <c r="Y27" s="1462"/>
      <c r="Z27" s="1462"/>
      <c r="AA27" s="1463"/>
      <c r="AB27" s="1463"/>
      <c r="AC27" s="1354"/>
      <c r="AL27" s="1451"/>
    </row>
    <row r="28" spans="1:38" s="1450" customFormat="1" ht="26.25" hidden="1" customHeight="1" x14ac:dyDescent="0.2">
      <c r="A28" s="1358"/>
      <c r="B28" s="1448"/>
      <c r="C28" s="1448"/>
      <c r="D28" s="1448"/>
      <c r="E28" s="1448"/>
      <c r="F28" s="1448"/>
      <c r="G28" s="1448"/>
      <c r="H28" s="1448"/>
      <c r="I28" s="1448"/>
      <c r="J28" s="1448"/>
      <c r="K28" s="1448"/>
      <c r="L28" s="1448"/>
      <c r="M28" s="1448"/>
      <c r="N28" s="1448"/>
      <c r="O28" s="1448"/>
      <c r="P28" s="1448"/>
      <c r="Q28" s="1448"/>
      <c r="R28" s="1448"/>
      <c r="S28" s="1448"/>
      <c r="T28" s="1448"/>
      <c r="U28" s="1448"/>
      <c r="V28" s="1448"/>
      <c r="W28" s="1448"/>
      <c r="X28" s="1448"/>
      <c r="Y28" s="1448"/>
      <c r="Z28" s="1448"/>
      <c r="AA28" s="1464"/>
      <c r="AB28" s="1464"/>
      <c r="AC28" s="1354"/>
      <c r="AL28" s="1451"/>
    </row>
    <row r="29" spans="1:38" s="1450" customFormat="1" ht="26.25" hidden="1" customHeight="1" x14ac:dyDescent="0.2">
      <c r="A29" s="1358"/>
      <c r="B29" s="1448"/>
      <c r="C29" s="1448"/>
      <c r="D29" s="1448"/>
      <c r="E29" s="1448"/>
      <c r="F29" s="1448"/>
      <c r="G29" s="1448"/>
      <c r="H29" s="1448"/>
      <c r="I29" s="1448"/>
      <c r="J29" s="1448"/>
      <c r="K29" s="1448"/>
      <c r="L29" s="1448"/>
      <c r="M29" s="1448"/>
      <c r="N29" s="1448"/>
      <c r="O29" s="1448"/>
      <c r="P29" s="1448"/>
      <c r="Q29" s="1448"/>
      <c r="R29" s="1448"/>
      <c r="S29" s="1448"/>
      <c r="T29" s="1448"/>
      <c r="U29" s="1448"/>
      <c r="V29" s="1448"/>
      <c r="W29" s="1448"/>
      <c r="X29" s="1448"/>
      <c r="Y29" s="1448"/>
      <c r="Z29" s="1448"/>
      <c r="AA29" s="1464"/>
      <c r="AB29" s="1464"/>
      <c r="AC29" s="1354"/>
      <c r="AL29" s="1451"/>
    </row>
    <row r="30" spans="1:38" s="1450" customFormat="1" ht="26.25" hidden="1" customHeight="1" x14ac:dyDescent="0.2">
      <c r="A30" s="1358"/>
      <c r="B30" s="1448"/>
      <c r="C30" s="1448"/>
      <c r="D30" s="1448"/>
      <c r="E30" s="1448"/>
      <c r="F30" s="1448"/>
      <c r="G30" s="1448"/>
      <c r="H30" s="1448"/>
      <c r="I30" s="1448"/>
      <c r="J30" s="1448"/>
      <c r="K30" s="1448"/>
      <c r="L30" s="1448"/>
      <c r="M30" s="1448"/>
      <c r="N30" s="1448"/>
      <c r="O30" s="1448"/>
      <c r="P30" s="1448"/>
      <c r="Q30" s="1448"/>
      <c r="R30" s="1448"/>
      <c r="S30" s="1448"/>
      <c r="T30" s="1448"/>
      <c r="U30" s="1448"/>
      <c r="V30" s="1448"/>
      <c r="W30" s="1448"/>
      <c r="X30" s="1448"/>
      <c r="Y30" s="1448"/>
      <c r="Z30" s="1448"/>
      <c r="AA30" s="1464"/>
      <c r="AB30" s="1464"/>
      <c r="AC30" s="1354"/>
      <c r="AL30" s="1451"/>
    </row>
    <row r="31" spans="1:38" s="1450" customFormat="1" ht="26.25" hidden="1" customHeight="1" x14ac:dyDescent="0.2">
      <c r="A31" s="1358"/>
      <c r="B31" s="1448"/>
      <c r="C31" s="1448"/>
      <c r="D31" s="1448"/>
      <c r="E31" s="1448"/>
      <c r="F31" s="1448"/>
      <c r="G31" s="1448"/>
      <c r="H31" s="1448"/>
      <c r="I31" s="1448"/>
      <c r="J31" s="1448"/>
      <c r="K31" s="1448"/>
      <c r="L31" s="1448"/>
      <c r="M31" s="1448"/>
      <c r="N31" s="1448"/>
      <c r="O31" s="1448"/>
      <c r="P31" s="1448"/>
      <c r="Q31" s="1448"/>
      <c r="R31" s="1448"/>
      <c r="S31" s="1448"/>
      <c r="T31" s="1448"/>
      <c r="U31" s="1448"/>
      <c r="V31" s="1448"/>
      <c r="W31" s="1448"/>
      <c r="X31" s="1448"/>
      <c r="Y31" s="1448"/>
      <c r="Z31" s="1448"/>
      <c r="AA31" s="1464"/>
      <c r="AB31" s="1464"/>
      <c r="AC31" s="1354"/>
      <c r="AL31" s="1451"/>
    </row>
    <row r="32" spans="1:38" s="1450" customFormat="1" ht="26.25" hidden="1" customHeight="1" x14ac:dyDescent="0.2">
      <c r="A32" s="1358"/>
      <c r="B32" s="1448"/>
      <c r="C32" s="1448"/>
      <c r="D32" s="1448"/>
      <c r="E32" s="1448"/>
      <c r="F32" s="1448"/>
      <c r="G32" s="1448"/>
      <c r="H32" s="1448"/>
      <c r="I32" s="1448"/>
      <c r="J32" s="1448"/>
      <c r="K32" s="1448"/>
      <c r="L32" s="1448"/>
      <c r="M32" s="1448"/>
      <c r="N32" s="1448"/>
      <c r="O32" s="1448"/>
      <c r="P32" s="1448"/>
      <c r="Q32" s="1448"/>
      <c r="R32" s="1448"/>
      <c r="S32" s="1448"/>
      <c r="T32" s="1448"/>
      <c r="U32" s="1448"/>
      <c r="V32" s="1448"/>
      <c r="W32" s="1448"/>
      <c r="X32" s="1448"/>
      <c r="Y32" s="1448"/>
      <c r="Z32" s="1448"/>
      <c r="AA32" s="1464"/>
      <c r="AB32" s="1464"/>
      <c r="AC32" s="1354"/>
      <c r="AL32" s="1451"/>
    </row>
    <row r="33" spans="1:99" s="1450" customFormat="1" ht="26.25" hidden="1" customHeight="1" x14ac:dyDescent="0.2">
      <c r="A33" s="1358"/>
      <c r="B33" s="1448"/>
      <c r="C33" s="1448"/>
      <c r="D33" s="1448"/>
      <c r="E33" s="1448"/>
      <c r="F33" s="1448"/>
      <c r="G33" s="1448"/>
      <c r="H33" s="1448"/>
      <c r="I33" s="1448"/>
      <c r="J33" s="1448"/>
      <c r="K33" s="1448"/>
      <c r="L33" s="1448"/>
      <c r="M33" s="1448"/>
      <c r="N33" s="1448"/>
      <c r="O33" s="1448"/>
      <c r="P33" s="1448"/>
      <c r="Q33" s="1448"/>
      <c r="R33" s="1448"/>
      <c r="S33" s="1448"/>
      <c r="T33" s="1448"/>
      <c r="U33" s="1448"/>
      <c r="V33" s="1448"/>
      <c r="W33" s="1448"/>
      <c r="X33" s="1448"/>
      <c r="Y33" s="1448"/>
      <c r="Z33" s="1448"/>
      <c r="AA33" s="1464"/>
      <c r="AB33" s="1464"/>
      <c r="AC33" s="1354"/>
      <c r="AL33" s="1451"/>
    </row>
    <row r="34" spans="1:99" s="1450" customFormat="1" ht="26.25" hidden="1" customHeight="1" x14ac:dyDescent="0.2">
      <c r="A34" s="1358"/>
      <c r="B34" s="1448"/>
      <c r="C34" s="1448"/>
      <c r="D34" s="1448"/>
      <c r="E34" s="1448"/>
      <c r="F34" s="1448"/>
      <c r="G34" s="1448"/>
      <c r="H34" s="1448"/>
      <c r="I34" s="1448"/>
      <c r="J34" s="1448"/>
      <c r="K34" s="1448"/>
      <c r="L34" s="1448"/>
      <c r="M34" s="1448"/>
      <c r="N34" s="1448"/>
      <c r="O34" s="1448"/>
      <c r="P34" s="1448"/>
      <c r="Q34" s="1448"/>
      <c r="R34" s="1448"/>
      <c r="S34" s="1448"/>
      <c r="T34" s="1448"/>
      <c r="U34" s="1448"/>
      <c r="V34" s="1448"/>
      <c r="W34" s="1448"/>
      <c r="X34" s="1448"/>
      <c r="Y34" s="1448"/>
      <c r="Z34" s="1448"/>
      <c r="AA34" s="1464"/>
      <c r="AB34" s="1464"/>
      <c r="AC34" s="1354"/>
      <c r="AL34" s="1451"/>
    </row>
    <row r="35" spans="1:99" ht="26.25" hidden="1" customHeight="1" x14ac:dyDescent="0.2">
      <c r="B35" s="1448"/>
      <c r="C35" s="1448"/>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c r="Z35" s="1448"/>
      <c r="AA35" s="1464"/>
      <c r="AB35" s="1464"/>
      <c r="AC35" s="1354"/>
    </row>
    <row r="36" spans="1:99" ht="26.25" hidden="1" customHeight="1" x14ac:dyDescent="0.2">
      <c r="B36" s="1448"/>
      <c r="C36" s="1448"/>
      <c r="D36" s="1448"/>
      <c r="E36" s="1448"/>
      <c r="F36" s="1448"/>
      <c r="G36" s="1448"/>
      <c r="H36" s="1448"/>
      <c r="I36" s="1448"/>
      <c r="J36" s="1448"/>
      <c r="K36" s="1448"/>
      <c r="L36" s="1448"/>
      <c r="M36" s="1448"/>
      <c r="N36" s="1448"/>
      <c r="O36" s="1448"/>
      <c r="P36" s="1448"/>
      <c r="Q36" s="1448"/>
      <c r="R36" s="1448"/>
      <c r="S36" s="1448"/>
      <c r="T36" s="1448"/>
      <c r="U36" s="1448"/>
      <c r="V36" s="1448"/>
      <c r="W36" s="1448"/>
      <c r="X36" s="1448"/>
      <c r="Y36" s="1448"/>
      <c r="Z36" s="1448"/>
      <c r="AA36" s="1464"/>
      <c r="AB36" s="1464"/>
      <c r="AC36" s="1354"/>
    </row>
    <row r="37" spans="1:99" ht="26.25" hidden="1" customHeight="1" x14ac:dyDescent="0.2">
      <c r="B37" s="1448"/>
      <c r="C37" s="1448"/>
      <c r="D37" s="1448"/>
      <c r="E37" s="1448"/>
      <c r="F37" s="1448"/>
      <c r="G37" s="1448"/>
      <c r="H37" s="1448"/>
      <c r="I37" s="1448"/>
      <c r="J37" s="1448"/>
      <c r="K37" s="1448"/>
      <c r="L37" s="1448"/>
      <c r="M37" s="1448"/>
      <c r="N37" s="1448"/>
      <c r="O37" s="1448"/>
      <c r="P37" s="1448"/>
      <c r="Q37" s="1448"/>
      <c r="R37" s="1448"/>
      <c r="S37" s="1448"/>
      <c r="T37" s="1448"/>
      <c r="U37" s="1448"/>
      <c r="V37" s="1448"/>
      <c r="W37" s="1448"/>
      <c r="X37" s="1448"/>
      <c r="Y37" s="1448"/>
      <c r="Z37" s="1448"/>
      <c r="AA37" s="1464"/>
      <c r="AB37" s="1464"/>
      <c r="AC37" s="1354"/>
    </row>
    <row r="38" spans="1:99" ht="26.25" hidden="1" customHeight="1" x14ac:dyDescent="0.2">
      <c r="B38" s="1448"/>
      <c r="C38" s="1448"/>
      <c r="D38" s="1448"/>
      <c r="E38" s="1448"/>
      <c r="F38" s="1448"/>
      <c r="G38" s="1448"/>
      <c r="H38" s="1448"/>
      <c r="I38" s="1448"/>
      <c r="J38" s="1448"/>
      <c r="K38" s="1448"/>
      <c r="L38" s="1448"/>
      <c r="M38" s="1448"/>
      <c r="N38" s="1448"/>
      <c r="O38" s="1448"/>
      <c r="P38" s="1448"/>
      <c r="Q38" s="1448"/>
      <c r="R38" s="1448"/>
      <c r="S38" s="1448"/>
      <c r="T38" s="1448"/>
      <c r="U38" s="1448"/>
      <c r="V38" s="1448"/>
      <c r="W38" s="1448"/>
      <c r="X38" s="1448"/>
      <c r="Y38" s="1448"/>
      <c r="Z38" s="1448"/>
      <c r="AA38" s="1464"/>
      <c r="AB38" s="1464"/>
      <c r="AC38" s="1354"/>
    </row>
    <row r="39" spans="1:99" s="1419" customFormat="1" ht="26.25" hidden="1" customHeight="1" x14ac:dyDescent="0.2">
      <c r="B39" s="1370"/>
      <c r="C39" s="1411"/>
      <c r="D39" s="1411"/>
      <c r="E39" s="1411"/>
      <c r="F39" s="1411"/>
      <c r="G39" s="1411"/>
      <c r="H39" s="1412"/>
      <c r="I39" s="1412"/>
      <c r="J39" s="1412"/>
      <c r="K39" s="1412"/>
      <c r="L39" s="1402"/>
      <c r="M39" s="1402"/>
      <c r="N39" s="1402"/>
      <c r="O39" s="1402"/>
      <c r="P39" s="1402"/>
      <c r="Q39" s="1402"/>
      <c r="R39" s="1402"/>
      <c r="S39" s="1402"/>
      <c r="T39" s="1402"/>
      <c r="U39" s="1402"/>
      <c r="V39" s="1402"/>
      <c r="W39" s="1402"/>
      <c r="X39" s="1402"/>
      <c r="Y39" s="1402"/>
      <c r="Z39" s="1402"/>
      <c r="AA39" s="1403"/>
      <c r="AB39" s="1403"/>
      <c r="AC39" s="1354"/>
      <c r="AL39" s="1420"/>
    </row>
    <row r="40" spans="1:99" s="1419" customFormat="1" ht="9" hidden="1" customHeight="1" x14ac:dyDescent="0.2">
      <c r="B40" s="1370"/>
      <c r="C40" s="1411"/>
      <c r="D40" s="1411"/>
      <c r="E40" s="1411"/>
      <c r="F40" s="1411"/>
      <c r="G40" s="1411"/>
      <c r="H40" s="1412"/>
      <c r="I40" s="1412"/>
      <c r="J40" s="1412"/>
      <c r="K40" s="1412"/>
      <c r="L40" s="1402"/>
      <c r="M40" s="1402"/>
      <c r="N40" s="1402"/>
      <c r="O40" s="1402"/>
      <c r="P40" s="1402"/>
      <c r="Q40" s="1402"/>
      <c r="R40" s="1402"/>
      <c r="S40" s="1402"/>
      <c r="T40" s="1402"/>
      <c r="U40" s="1402"/>
      <c r="V40" s="1402"/>
      <c r="W40" s="1402"/>
      <c r="X40" s="1402"/>
      <c r="Y40" s="1402"/>
      <c r="Z40" s="1402"/>
      <c r="AA40" s="1402"/>
      <c r="AB40" s="1402"/>
      <c r="AC40" s="1354"/>
      <c r="AL40" s="1420"/>
    </row>
    <row r="41" spans="1:99" s="1419" customFormat="1" ht="15" customHeight="1" x14ac:dyDescent="0.2">
      <c r="B41" s="1370"/>
      <c r="C41" s="1411"/>
      <c r="D41" s="1465"/>
      <c r="E41" s="2262" t="s">
        <v>1572</v>
      </c>
      <c r="F41" s="2262"/>
      <c r="G41" s="2262"/>
      <c r="H41" s="2262"/>
      <c r="I41" s="2262"/>
      <c r="J41" s="2262"/>
      <c r="K41" s="2262"/>
      <c r="L41" s="2262"/>
      <c r="M41" s="2262"/>
      <c r="N41" s="2262"/>
      <c r="O41" s="2262"/>
      <c r="P41" s="2262"/>
      <c r="Q41" s="2262"/>
      <c r="R41" s="2262"/>
      <c r="S41" s="2262"/>
      <c r="T41" s="2262"/>
      <c r="U41" s="2262"/>
      <c r="V41" s="2262"/>
      <c r="W41" s="2262"/>
      <c r="X41" s="1402"/>
      <c r="Y41" s="1402"/>
      <c r="Z41" s="1402"/>
      <c r="AA41" s="1402"/>
      <c r="AB41" s="1402"/>
      <c r="AC41" s="1354"/>
      <c r="AL41" s="1420"/>
    </row>
    <row r="42" spans="1:99" s="1419" customFormat="1" ht="15" customHeight="1" x14ac:dyDescent="0.2">
      <c r="B42" s="1370"/>
      <c r="C42" s="1411"/>
      <c r="D42" s="1411"/>
      <c r="E42" s="1411"/>
      <c r="F42" s="1411"/>
      <c r="G42" s="1411"/>
      <c r="H42" s="1412"/>
      <c r="I42" s="1412"/>
      <c r="J42" s="1412"/>
      <c r="K42" s="1412"/>
      <c r="L42" s="1402"/>
      <c r="M42" s="1402"/>
      <c r="N42" s="1402"/>
      <c r="O42" s="1402"/>
      <c r="P42" s="1402"/>
      <c r="Q42" s="1402"/>
      <c r="R42" s="1402"/>
      <c r="S42" s="1402"/>
      <c r="T42" s="1402"/>
      <c r="U42" s="2345" t="s">
        <v>1546</v>
      </c>
      <c r="V42" s="2345"/>
      <c r="W42" s="2345"/>
      <c r="X42" s="2345"/>
      <c r="Y42" s="2345"/>
      <c r="Z42" s="2345"/>
      <c r="AA42" s="2346"/>
      <c r="AB42" s="2346"/>
      <c r="AC42" s="1354"/>
      <c r="AL42" s="1420"/>
    </row>
    <row r="43" spans="1:99" s="1419" customFormat="1" ht="30.75" customHeight="1" x14ac:dyDescent="0.2">
      <c r="B43" s="1370"/>
      <c r="C43" s="1411"/>
      <c r="D43" s="2221" t="s">
        <v>13</v>
      </c>
      <c r="E43" s="2223"/>
      <c r="F43" s="2223"/>
      <c r="G43" s="2223"/>
      <c r="H43" s="2223"/>
      <c r="I43" s="2223"/>
      <c r="J43" s="2223"/>
      <c r="K43" s="2223"/>
      <c r="L43" s="2223"/>
      <c r="M43" s="2223"/>
      <c r="N43" s="2222"/>
      <c r="O43" s="2218" t="s">
        <v>14</v>
      </c>
      <c r="P43" s="2220"/>
      <c r="Q43" s="2218" t="s">
        <v>15</v>
      </c>
      <c r="R43" s="2220"/>
      <c r="S43" s="2221" t="s">
        <v>41</v>
      </c>
      <c r="T43" s="2223"/>
      <c r="U43" s="2223"/>
      <c r="V43" s="2223"/>
      <c r="W43" s="2222"/>
      <c r="X43" s="2221" t="s">
        <v>42</v>
      </c>
      <c r="Y43" s="2223"/>
      <c r="Z43" s="2223"/>
      <c r="AA43" s="2223"/>
      <c r="AB43" s="2222"/>
      <c r="AC43" s="1354"/>
      <c r="AL43" s="1420"/>
    </row>
    <row r="44" spans="1:99" s="1419" customFormat="1" ht="15" customHeight="1" x14ac:dyDescent="0.2">
      <c r="B44" s="1370"/>
      <c r="C44" s="1411"/>
      <c r="D44" s="2338" t="s">
        <v>19</v>
      </c>
      <c r="E44" s="2339"/>
      <c r="F44" s="2339"/>
      <c r="G44" s="2339"/>
      <c r="H44" s="2339"/>
      <c r="I44" s="2339"/>
      <c r="J44" s="2339"/>
      <c r="K44" s="2339"/>
      <c r="L44" s="2339"/>
      <c r="M44" s="2339"/>
      <c r="N44" s="2340"/>
      <c r="O44" s="2338" t="s">
        <v>20</v>
      </c>
      <c r="P44" s="2340"/>
      <c r="Q44" s="2341" t="s">
        <v>21</v>
      </c>
      <c r="R44" s="2342"/>
      <c r="S44" s="2341" t="s">
        <v>22</v>
      </c>
      <c r="T44" s="2343"/>
      <c r="U44" s="2343"/>
      <c r="V44" s="2343"/>
      <c r="W44" s="2342"/>
      <c r="X44" s="2341" t="s">
        <v>23</v>
      </c>
      <c r="Y44" s="2343"/>
      <c r="Z44" s="2343"/>
      <c r="AA44" s="2343"/>
      <c r="AB44" s="2342"/>
      <c r="AC44" s="1354"/>
      <c r="AL44" s="1420"/>
    </row>
    <row r="45" spans="1:99" s="1419" customFormat="1" ht="15" customHeight="1" x14ac:dyDescent="0.2">
      <c r="B45" s="1370"/>
      <c r="C45" s="1411"/>
      <c r="D45" s="2154" t="s">
        <v>1573</v>
      </c>
      <c r="E45" s="2155"/>
      <c r="F45" s="2155"/>
      <c r="G45" s="2155"/>
      <c r="H45" s="2155"/>
      <c r="I45" s="2155"/>
      <c r="J45" s="2155"/>
      <c r="K45" s="2155"/>
      <c r="L45" s="2155"/>
      <c r="M45" s="2155"/>
      <c r="N45" s="2156"/>
      <c r="O45" s="2157"/>
      <c r="P45" s="2158"/>
      <c r="Q45" s="2327"/>
      <c r="R45" s="2160"/>
      <c r="S45" s="2331"/>
      <c r="T45" s="2332"/>
      <c r="U45" s="2332"/>
      <c r="V45" s="2332"/>
      <c r="W45" s="2344"/>
      <c r="X45" s="2331"/>
      <c r="Y45" s="2332"/>
      <c r="Z45" s="2332"/>
      <c r="AA45" s="2333"/>
      <c r="AB45" s="2334"/>
      <c r="AC45" s="1354"/>
      <c r="AL45" s="1420"/>
      <c r="AM45" s="1419" t="s">
        <v>588</v>
      </c>
      <c r="AN45" s="1419" t="s">
        <v>588</v>
      </c>
      <c r="AO45" s="1419" t="s">
        <v>588</v>
      </c>
      <c r="AP45" s="1419" t="s">
        <v>588</v>
      </c>
      <c r="AQ45" s="1419" t="s">
        <v>588</v>
      </c>
      <c r="AR45" s="1419" t="s">
        <v>588</v>
      </c>
      <c r="AS45" s="1419" t="s">
        <v>588</v>
      </c>
      <c r="AT45" s="1419" t="s">
        <v>588</v>
      </c>
      <c r="AU45" s="1419" t="s">
        <v>588</v>
      </c>
      <c r="AV45" s="1419" t="s">
        <v>588</v>
      </c>
      <c r="AW45" s="1419" t="s">
        <v>588</v>
      </c>
      <c r="AX45" s="1419" t="s">
        <v>588</v>
      </c>
      <c r="AY45" s="1419" t="s">
        <v>588</v>
      </c>
      <c r="AZ45" s="1419" t="s">
        <v>588</v>
      </c>
      <c r="BA45" s="1419" t="s">
        <v>588</v>
      </c>
      <c r="BB45" s="1419" t="s">
        <v>588</v>
      </c>
      <c r="BC45" s="1419" t="s">
        <v>588</v>
      </c>
      <c r="BD45" s="1419" t="s">
        <v>588</v>
      </c>
      <c r="BE45" s="1419" t="s">
        <v>588</v>
      </c>
      <c r="BF45" s="1419" t="s">
        <v>588</v>
      </c>
      <c r="BG45" s="1419" t="s">
        <v>588</v>
      </c>
      <c r="BH45" s="1419" t="s">
        <v>588</v>
      </c>
      <c r="BI45" s="1419" t="s">
        <v>588</v>
      </c>
      <c r="BJ45" s="1419" t="s">
        <v>588</v>
      </c>
      <c r="BK45" s="1419" t="s">
        <v>588</v>
      </c>
      <c r="BL45" s="1419" t="s">
        <v>588</v>
      </c>
      <c r="BM45" s="1419" t="s">
        <v>588</v>
      </c>
      <c r="BN45" s="1419" t="s">
        <v>588</v>
      </c>
      <c r="BO45" s="1419" t="s">
        <v>588</v>
      </c>
      <c r="BP45" s="1419" t="s">
        <v>588</v>
      </c>
      <c r="BQ45" s="1419" t="s">
        <v>2052</v>
      </c>
      <c r="BR45" s="1419" t="s">
        <v>2052</v>
      </c>
      <c r="BS45" s="1419" t="s">
        <v>2052</v>
      </c>
      <c r="BT45" s="1419" t="s">
        <v>2052</v>
      </c>
      <c r="BU45" s="1419" t="s">
        <v>2052</v>
      </c>
      <c r="BV45" s="1419" t="s">
        <v>2052</v>
      </c>
      <c r="BW45" s="1419" t="s">
        <v>2052</v>
      </c>
      <c r="BX45" s="1419" t="s">
        <v>2052</v>
      </c>
      <c r="BY45" s="1419" t="s">
        <v>2052</v>
      </c>
      <c r="BZ45" s="1419" t="s">
        <v>2052</v>
      </c>
      <c r="CA45" s="1419" t="s">
        <v>2052</v>
      </c>
      <c r="CB45" s="1419" t="s">
        <v>2052</v>
      </c>
      <c r="CC45" s="1419" t="s">
        <v>2052</v>
      </c>
      <c r="CD45" s="1419" t="s">
        <v>2052</v>
      </c>
      <c r="CE45" s="1419" t="s">
        <v>2052</v>
      </c>
      <c r="CF45" s="1466" t="s">
        <v>2052</v>
      </c>
      <c r="CG45" s="1419" t="s">
        <v>2052</v>
      </c>
      <c r="CH45" s="1419" t="s">
        <v>2052</v>
      </c>
      <c r="CI45" s="1419" t="s">
        <v>2052</v>
      </c>
      <c r="CJ45" s="1419" t="s">
        <v>2052</v>
      </c>
      <c r="CK45" s="1419" t="s">
        <v>2052</v>
      </c>
      <c r="CL45" s="1419" t="s">
        <v>2052</v>
      </c>
      <c r="CM45" s="1419" t="s">
        <v>2052</v>
      </c>
      <c r="CN45" s="1419" t="s">
        <v>2052</v>
      </c>
      <c r="CO45" s="1419" t="s">
        <v>2052</v>
      </c>
      <c r="CP45" s="1419" t="s">
        <v>2052</v>
      </c>
      <c r="CQ45" s="1419" t="s">
        <v>2052</v>
      </c>
      <c r="CR45" s="1419" t="s">
        <v>2052</v>
      </c>
      <c r="CS45" s="1419" t="s">
        <v>2052</v>
      </c>
      <c r="CT45" s="1419" t="s">
        <v>2052</v>
      </c>
      <c r="CU45" s="1419" t="s">
        <v>746</v>
      </c>
    </row>
    <row r="46" spans="1:99" s="1419" customFormat="1" ht="15" customHeight="1" x14ac:dyDescent="0.2">
      <c r="B46" s="1370"/>
      <c r="C46" s="1411"/>
      <c r="D46" s="2171" t="s">
        <v>1574</v>
      </c>
      <c r="E46" s="2172"/>
      <c r="F46" s="2172"/>
      <c r="G46" s="2172"/>
      <c r="H46" s="2172"/>
      <c r="I46" s="2172"/>
      <c r="J46" s="2172"/>
      <c r="K46" s="2172"/>
      <c r="L46" s="2172"/>
      <c r="M46" s="2172"/>
      <c r="N46" s="2173"/>
      <c r="O46" s="2174" t="s">
        <v>43</v>
      </c>
      <c r="P46" s="2175"/>
      <c r="Q46" s="2176"/>
      <c r="R46" s="2177"/>
      <c r="S46" s="2230">
        <f>CU47</f>
        <v>0</v>
      </c>
      <c r="T46" s="2322"/>
      <c r="U46" s="2322"/>
      <c r="V46" s="2322"/>
      <c r="W46" s="2323"/>
      <c r="X46" s="2178">
        <v>0</v>
      </c>
      <c r="Y46" s="2324"/>
      <c r="Z46" s="2324"/>
      <c r="AA46" s="2324"/>
      <c r="AB46" s="2325"/>
      <c r="AC46" s="1354"/>
      <c r="AL46" s="1420"/>
      <c r="AM46" s="1419" t="s">
        <v>138</v>
      </c>
      <c r="AN46" s="1419" t="s">
        <v>138</v>
      </c>
      <c r="AO46" s="1419" t="s">
        <v>138</v>
      </c>
      <c r="AP46" s="1419" t="s">
        <v>138</v>
      </c>
      <c r="AQ46" s="1419" t="s">
        <v>138</v>
      </c>
      <c r="AR46" s="1419" t="s">
        <v>138</v>
      </c>
      <c r="AS46" s="1419" t="s">
        <v>138</v>
      </c>
      <c r="AT46" s="1419" t="s">
        <v>138</v>
      </c>
      <c r="AU46" s="1419" t="s">
        <v>138</v>
      </c>
      <c r="AV46" s="1419" t="s">
        <v>138</v>
      </c>
      <c r="AW46" s="1419" t="s">
        <v>138</v>
      </c>
      <c r="AX46" s="1419" t="s">
        <v>138</v>
      </c>
      <c r="AY46" s="1419" t="s">
        <v>138</v>
      </c>
      <c r="AZ46" s="1419" t="s">
        <v>138</v>
      </c>
      <c r="BA46" s="1419" t="s">
        <v>138</v>
      </c>
      <c r="BB46" s="1419" t="s">
        <v>144</v>
      </c>
      <c r="BC46" s="1419" t="s">
        <v>144</v>
      </c>
      <c r="BD46" s="1419" t="s">
        <v>144</v>
      </c>
      <c r="BE46" s="1419" t="s">
        <v>144</v>
      </c>
      <c r="BF46" s="1419" t="s">
        <v>144</v>
      </c>
      <c r="BG46" s="1419" t="s">
        <v>144</v>
      </c>
      <c r="BH46" s="1419" t="s">
        <v>144</v>
      </c>
      <c r="BI46" s="1419" t="s">
        <v>144</v>
      </c>
      <c r="BJ46" s="1419" t="s">
        <v>144</v>
      </c>
      <c r="BK46" s="1419" t="s">
        <v>144</v>
      </c>
      <c r="BL46" s="1419" t="s">
        <v>144</v>
      </c>
      <c r="BM46" s="1419" t="s">
        <v>144</v>
      </c>
      <c r="BN46" s="1419" t="s">
        <v>144</v>
      </c>
      <c r="BO46" s="1419" t="s">
        <v>144</v>
      </c>
      <c r="BP46" s="1419" t="s">
        <v>144</v>
      </c>
      <c r="CF46" s="1466"/>
    </row>
    <row r="47" spans="1:99" s="1419" customFormat="1" ht="15" customHeight="1" x14ac:dyDescent="0.2">
      <c r="B47" s="1370"/>
      <c r="C47" s="1411"/>
      <c r="D47" s="2171" t="s">
        <v>1575</v>
      </c>
      <c r="E47" s="2172"/>
      <c r="F47" s="2172"/>
      <c r="G47" s="2172"/>
      <c r="H47" s="2172"/>
      <c r="I47" s="2172"/>
      <c r="J47" s="2172"/>
      <c r="K47" s="2172"/>
      <c r="L47" s="2172"/>
      <c r="M47" s="2172"/>
      <c r="N47" s="2173"/>
      <c r="O47" s="2174" t="s">
        <v>44</v>
      </c>
      <c r="P47" s="2175"/>
      <c r="Q47" s="2176"/>
      <c r="R47" s="2177"/>
      <c r="S47" s="2230">
        <f>-CU48</f>
        <v>0</v>
      </c>
      <c r="T47" s="2322"/>
      <c r="U47" s="2322"/>
      <c r="V47" s="2322"/>
      <c r="W47" s="2323"/>
      <c r="X47" s="2178">
        <v>0</v>
      </c>
      <c r="Y47" s="2324"/>
      <c r="Z47" s="2324"/>
      <c r="AA47" s="2324"/>
      <c r="AB47" s="2325"/>
      <c r="AC47" s="1354"/>
      <c r="AL47" s="1420"/>
      <c r="AM47" s="1419" t="s">
        <v>345</v>
      </c>
      <c r="AN47" s="1419" t="s">
        <v>1267</v>
      </c>
      <c r="AO47" s="1467" t="s">
        <v>158</v>
      </c>
      <c r="AP47" s="1419" t="s">
        <v>150</v>
      </c>
      <c r="AQ47" s="1467" t="s">
        <v>355</v>
      </c>
      <c r="BB47" s="1419" t="s">
        <v>345</v>
      </c>
      <c r="BC47" s="1419" t="s">
        <v>1267</v>
      </c>
      <c r="BD47" s="1419" t="s">
        <v>158</v>
      </c>
      <c r="BE47" s="1419" t="s">
        <v>150</v>
      </c>
      <c r="BF47" s="1419" t="s">
        <v>355</v>
      </c>
      <c r="BQ47" s="1476">
        <f>SUMPRODUCT((ngaygs&gt;=BCĐTK!$AG$2)*(ngaygs&lt;=BCĐTK!$AN$2)*(LEFT(tkno,3)=LCTTTT!AM$46)*(LEFT(tkco,3)=LCTTTT!AM$47),sotien)</f>
        <v>0</v>
      </c>
      <c r="BR47" s="1476">
        <f>-SUMPRODUCT((ngaygs&gt;=BCĐTK!$AG$2)*(ngaygs&lt;=BCĐTK!$AN$2)*(LEFT(tkno,4)=LCTTTT!AN$46)*(LEFT(tkco,3)=LCTTTT!AN$47),sotien)</f>
        <v>0</v>
      </c>
      <c r="BS47" s="1476">
        <f>SUMPRODUCT((ngaygs&gt;=BCĐTK!$AG$2)*(ngaygs&lt;=BCĐTK!$AN$2)*(LEFT(tkno,3)=LCTTTT!AO$46)*(LEFT(tkco,3)=LCTTTT!AO$47)*(khlctt="SXKD"),sotien)</f>
        <v>0</v>
      </c>
      <c r="BT47" s="1476">
        <f>SUMPRODUCT((ngaygs&gt;=BCĐTK!$AG$2)*(ngaygs&lt;=BCĐTK!$AN$2)*(LEFT(tkno,3)=LCTTTT!AP$46)*(LEFT(tkco,3)=LCTTTT!AP$47),sotien)</f>
        <v>0</v>
      </c>
      <c r="BU47" s="1476">
        <f>SUMPRODUCT((ngaygs&gt;=BCĐTK!$AG$2)*(ngaygs&lt;=BCĐTK!$AN$2)*(LEFT(tkno,3)=LCTTTT!AQ$46)*(LEFT(tkco,3)=LCTTTT!AQ$47)*(khlctt="SXKD"),sotien)</f>
        <v>0</v>
      </c>
      <c r="BV47" s="1476">
        <f>SUMPRODUCT((ngaygs&gt;=BCĐTK!$AG$2)*(ngaygs&lt;=BCĐTK!$AN$2)*(LEFT(tkno,3)=LCTTTT!AR$46)*(LEFT(tkco,3)=LCTTTT!AR$47),sotien)</f>
        <v>0</v>
      </c>
      <c r="BW47" s="1476">
        <f>SUMPRODUCT((ngaygs&gt;=BCĐTK!$AG$2)*(ngaygs&lt;=BCĐTK!$AN$2)*(LEFT(tkno,3)=LCTTTT!AS$46)*(LEFT(tkco,3)=LCTTTT!AS$47),sotien)</f>
        <v>0</v>
      </c>
      <c r="BX47" s="1476">
        <f>SUMPRODUCT((ngaygs&gt;=BCĐTK!$AG$2)*(ngaygs&lt;=BCĐTK!$AN$2)*(LEFT(tkno,3)=LCTTTT!AT$46)*(LEFT(tkco,3)=LCTTTT!AT$47),sotien)</f>
        <v>0</v>
      </c>
      <c r="BY47" s="1476">
        <f>SUMPRODUCT((ngaygs&gt;=BCĐTK!$AG$2)*(ngaygs&lt;=BCĐTK!$AN$2)*(LEFT(tkno,3)=LCTTTT!AU$46)*(LEFT(tkco,3)=LCTTTT!AU$47),sotien)</f>
        <v>0</v>
      </c>
      <c r="BZ47" s="1476">
        <f>SUMPRODUCT((ngaygs&gt;=BCĐTK!$AG$2)*(ngaygs&lt;=BCĐTK!$AN$2)*(LEFT(tkno,3)=LCTTTT!AV$46)*(LEFT(tkco,3)=LCTTTT!AV$47),sotien)</f>
        <v>0</v>
      </c>
      <c r="CA47" s="1476">
        <f>SUMPRODUCT((ngaygs&gt;=BCĐTK!$AG$2)*(ngaygs&lt;=BCĐTK!$AN$2)*(LEFT(tkno,3)=LCTTTT!AW$46)*(LEFT(tkco,3)=LCTTTT!AW$47),sotien)</f>
        <v>0</v>
      </c>
      <c r="CB47" s="1476">
        <f>SUMPRODUCT((ngaygs&gt;=BCĐTK!$AG$2)*(ngaygs&lt;=BCĐTK!$AN$2)*(LEFT(tkno,3)=LCTTTT!AX$46)*(LEFT(tkco,3)=LCTTTT!AX$47),sotien)</f>
        <v>0</v>
      </c>
      <c r="CC47" s="1476">
        <f>SUMPRODUCT((ngaygs&gt;=BCĐTK!$AG$2)*(ngaygs&lt;=BCĐTK!$AN$2)*(LEFT(tkno,3)=LCTTTT!AY$46)*(LEFT(tkco,3)=LCTTTT!AY$47),sotien)</f>
        <v>0</v>
      </c>
      <c r="CD47" s="1476">
        <f>SUMPRODUCT((ngaygs&gt;=BCĐTK!$AG$2)*(ngaygs&lt;=BCĐTK!$AN$2)*(LEFT(tkno,3)=LCTTTT!AZ$46)*(LEFT(tkco,3)=LCTTTT!AZ$47),sotien)</f>
        <v>0</v>
      </c>
      <c r="CE47" s="1476">
        <f>SUMPRODUCT((ngaygs&gt;=BCĐTK!$AG$2)*(ngaygs&lt;=BCĐTK!$AN$2)*(LEFT(tkno,3)=LCTTTT!BA$46)*(LEFT(tkco,3)=LCTTTT!BA$47),sotien)</f>
        <v>0</v>
      </c>
      <c r="CF47" s="1477">
        <f>SUMPRODUCT((ngaygs&gt;=BCĐTK!$AG$2)*(ngaygs&lt;=BCĐTK!$AN$2)*(LEFT(tkno,3)=LCTTTT!BB$46)*(LEFT(tkco,3)=LCTTTT!BB$47),sotien)</f>
        <v>0</v>
      </c>
      <c r="CG47" s="1476">
        <f>-SUMPRODUCT((ngaygs&gt;=BCĐTK!$AG$2)*(ngaygs&lt;=BCĐTK!$AN$2)*(LEFT(tkno,4)=LCTTTT!BC$46)*(LEFT(tkco,3)=LCTTTT!BC$47),sotien)</f>
        <v>0</v>
      </c>
      <c r="CH47" s="1476">
        <f>SUMPRODUCT((ngaygs&gt;=BCĐTK!$AG$2)*(ngaygs&lt;=BCĐTK!$AN$2)*(LEFT(tkno,3)=LCTTTT!BD$46)*(LEFT(tkco,3)=LCTTTT!BD$47)*(khlctt="SXKD"),sotien)</f>
        <v>0</v>
      </c>
      <c r="CI47" s="1476">
        <f>SUMPRODUCT((ngaygs&gt;=BCĐTK!$AG$2)*(ngaygs&lt;=BCĐTK!$AN$2)*(LEFT(tkno,3)=LCTTTT!BE$46)*(LEFT(tkco,3)=LCTTTT!BE$47),sotien)</f>
        <v>0</v>
      </c>
      <c r="CJ47" s="1476">
        <f>SUMPRODUCT((ngaygs&gt;=BCĐTK!$AG$2)*(ngaygs&lt;=BCĐTK!$AN$2)*(LEFT(tkno,3)=LCTTTT!BF$46)*(LEFT(tkco,3)=LCTTTT!BF$47)*(khlctt="SXKD"),sotien)</f>
        <v>0</v>
      </c>
      <c r="CK47" s="1476">
        <f>SUMPRODUCT((ngaygs&gt;=BCĐTK!$AG$2)*(ngaygs&lt;=BCĐTK!$AN$2)*(LEFT(tkno,3)=LCTTTT!BG$46)*(LEFT(tkco,3)=LCTTTT!BG$47),sotien)</f>
        <v>0</v>
      </c>
      <c r="CL47" s="1476">
        <f>SUMPRODUCT((ngaygs&gt;=BCĐTK!$AG$2)*(ngaygs&lt;=BCĐTK!$AN$2)*(LEFT(tkno,3)=LCTTTT!BH$46)*(LEFT(tkco,3)=LCTTTT!BH$47),sotien)</f>
        <v>0</v>
      </c>
      <c r="CM47" s="1476">
        <f>SUMPRODUCT((ngaygs&gt;=BCĐTK!$AG$2)*(ngaygs&lt;=BCĐTK!$AN$2)*(LEFT(tkno,3)=LCTTTT!BI$46)*(LEFT(tkco,3)=LCTTTT!BI$47),sotien)</f>
        <v>0</v>
      </c>
      <c r="CN47" s="1476">
        <f>SUMPRODUCT((ngaygs&gt;=BCĐTK!$AG$2)*(ngaygs&lt;=BCĐTK!$AN$2)*(LEFT(tkno,3)=LCTTTT!BJ$46)*(LEFT(tkco,3)=LCTTTT!BJ$47),sotien)</f>
        <v>0</v>
      </c>
      <c r="CO47" s="1476">
        <f>SUMPRODUCT((ngaygs&gt;=BCĐTK!$AG$2)*(ngaygs&lt;=BCĐTK!$AN$2)*(LEFT(tkno,3)=LCTTTT!BK$46)*(LEFT(tkco,3)=LCTTTT!BK$47),sotien)</f>
        <v>0</v>
      </c>
      <c r="CP47" s="1476">
        <f>SUMPRODUCT((ngaygs&gt;=BCĐTK!$AG$2)*(ngaygs&lt;=BCĐTK!$AN$2)*(LEFT(tkno,3)=LCTTTT!BL$46)*(LEFT(tkco,3)=LCTTTT!BL$47),sotien)</f>
        <v>0</v>
      </c>
      <c r="CQ47" s="1476">
        <f>SUMPRODUCT((ngaygs&gt;=BCĐTK!$AG$2)*(ngaygs&lt;=BCĐTK!$AN$2)*(LEFT(tkno,3)=LCTTTT!BM$46)*(LEFT(tkco,3)=LCTTTT!BM$47),sotien)</f>
        <v>0</v>
      </c>
      <c r="CR47" s="1476">
        <f>SUMPRODUCT((ngaygs&gt;=BCĐTK!$AG$2)*(ngaygs&lt;=BCĐTK!$AN$2)*(LEFT(tkno,3)=LCTTTT!BN$46)*(LEFT(tkco,3)=LCTTTT!BN$47),sotien)</f>
        <v>0</v>
      </c>
      <c r="CS47" s="1476">
        <f>SUMPRODUCT((ngaygs&gt;=BCĐTK!$AG$2)*(ngaygs&lt;=BCĐTK!$AN$2)*(LEFT(tkno,3)=LCTTTT!BO$46)*(LEFT(tkco,3)=LCTTTT!BO$47),sotien)</f>
        <v>0</v>
      </c>
      <c r="CT47" s="1476">
        <f>SUMPRODUCT((ngaygs&gt;=BCĐTK!$AG$2)*(ngaygs&lt;=BCĐTK!$AN$2)*(LEFT(tkno,3)=LCTTTT!BP$46)*(LEFT(tkco,3)=LCTTTT!BP$47),sotien)</f>
        <v>0</v>
      </c>
      <c r="CU47" s="1476">
        <f>SUM(BQ47:CT47)</f>
        <v>0</v>
      </c>
    </row>
    <row r="48" spans="1:99" s="1419" customFormat="1" ht="15" customHeight="1" x14ac:dyDescent="0.2">
      <c r="B48" s="1370"/>
      <c r="C48" s="1411"/>
      <c r="D48" s="2171" t="s">
        <v>1576</v>
      </c>
      <c r="E48" s="2172"/>
      <c r="F48" s="2172"/>
      <c r="G48" s="2172"/>
      <c r="H48" s="2172"/>
      <c r="I48" s="2172"/>
      <c r="J48" s="2172"/>
      <c r="K48" s="2172"/>
      <c r="L48" s="2172"/>
      <c r="M48" s="2172"/>
      <c r="N48" s="2173"/>
      <c r="O48" s="2174" t="s">
        <v>50</v>
      </c>
      <c r="P48" s="2175"/>
      <c r="Q48" s="2176"/>
      <c r="R48" s="2177"/>
      <c r="S48" s="2230">
        <f>-CU49</f>
        <v>0</v>
      </c>
      <c r="T48" s="2322"/>
      <c r="U48" s="2322"/>
      <c r="V48" s="2322"/>
      <c r="W48" s="2323"/>
      <c r="X48" s="2178">
        <v>0</v>
      </c>
      <c r="Y48" s="2324"/>
      <c r="Z48" s="2324"/>
      <c r="AA48" s="2324"/>
      <c r="AB48" s="2325"/>
      <c r="AC48" s="1354"/>
      <c r="AL48" s="1420"/>
      <c r="AM48" s="1467" t="s">
        <v>237</v>
      </c>
      <c r="AN48" s="1419" t="s">
        <v>150</v>
      </c>
      <c r="AO48" s="1419" t="s">
        <v>179</v>
      </c>
      <c r="AP48" s="1419" t="s">
        <v>181</v>
      </c>
      <c r="AQ48" s="1419" t="s">
        <v>183</v>
      </c>
      <c r="AR48" s="1419" t="s">
        <v>185</v>
      </c>
      <c r="AS48" s="1419" t="s">
        <v>187</v>
      </c>
      <c r="AT48" s="1419" t="s">
        <v>189</v>
      </c>
      <c r="AU48" s="1419" t="s">
        <v>191</v>
      </c>
      <c r="AV48" s="1419" t="s">
        <v>234</v>
      </c>
      <c r="AW48" s="1419" t="s">
        <v>160</v>
      </c>
      <c r="AX48" s="1419" t="s">
        <v>358</v>
      </c>
      <c r="BB48" s="1419" t="s">
        <v>237</v>
      </c>
      <c r="BC48" s="1419" t="s">
        <v>150</v>
      </c>
      <c r="BD48" s="1419" t="s">
        <v>179</v>
      </c>
      <c r="BE48" s="1419" t="s">
        <v>181</v>
      </c>
      <c r="BF48" s="1419" t="s">
        <v>183</v>
      </c>
      <c r="BG48" s="1419" t="s">
        <v>185</v>
      </c>
      <c r="BH48" s="1419" t="s">
        <v>187</v>
      </c>
      <c r="BI48" s="1419" t="s">
        <v>189</v>
      </c>
      <c r="BJ48" s="1419" t="s">
        <v>191</v>
      </c>
      <c r="BK48" s="1419" t="s">
        <v>234</v>
      </c>
      <c r="BL48" s="1419" t="s">
        <v>160</v>
      </c>
      <c r="BM48" s="1419" t="s">
        <v>358</v>
      </c>
      <c r="BQ48" s="1476">
        <f>SUMPRODUCT((ngaygs&gt;=BCĐTK!$AG$2)*(ngaygs&lt;=BCĐTK!$AN$2)*(LEFT(tkno,3)=AM$48)*(LEFT(tkco,3)=AM$46)*(khlctt="SXKD"),sotien)</f>
        <v>0</v>
      </c>
      <c r="BR48" s="1476">
        <f>SUMPRODUCT((ngaygs&gt;=BCĐTK!$AG$2)*(ngaygs&lt;=BCĐTK!$AN$2)*(LEFT(tkno,3)=AN$48)*(LEFT(tkco,3)=AN$46),sotien)</f>
        <v>0</v>
      </c>
      <c r="BS48" s="1476">
        <f>SUMPRODUCT((ngaygs&gt;=BCĐTK!$AG$2)*(ngaygs&lt;=BCĐTK!$AN$2)*(LEFT(tkno,3)=AO$48)*(LEFT(tkco,3)=AO$46),sotien)</f>
        <v>0</v>
      </c>
      <c r="BT48" s="1476">
        <f>SUMPRODUCT((ngaygs&gt;=BCĐTK!$AG$2)*(ngaygs&lt;=BCĐTK!$AN$2)*(LEFT(tkno,3)=AP$48)*(LEFT(tkco,3)=AP$46),sotien)</f>
        <v>0</v>
      </c>
      <c r="BU48" s="1476">
        <f>SUMPRODUCT((ngaygs&gt;=BCĐTK!$AG$2)*(ngaygs&lt;=BCĐTK!$AN$2)*(LEFT(tkno,3)=AQ$48)*(LEFT(tkco,3)=AQ$46),sotien)</f>
        <v>0</v>
      </c>
      <c r="BV48" s="1476">
        <f>SUMPRODUCT((ngaygs&gt;=BCĐTK!$AG$2)*(ngaygs&lt;=BCĐTK!$AN$2)*(LEFT(tkno,3)=AR$48)*(LEFT(tkco,3)=AR$46),sotien)</f>
        <v>0</v>
      </c>
      <c r="BW48" s="1476">
        <f>SUMPRODUCT((ngaygs&gt;=BCĐTK!$AG$2)*(ngaygs&lt;=BCĐTK!$AN$2)*(LEFT(tkno,3)=AS$48)*(LEFT(tkco,3)=AS$46),sotien)</f>
        <v>0</v>
      </c>
      <c r="BX48" s="1476">
        <f>SUMPRODUCT((ngaygs&gt;=BCĐTK!$AG$2)*(ngaygs&lt;=BCĐTK!$AN$2)*(LEFT(tkno,3)=AT$48)*(LEFT(tkco,3)=AT$46),sotien)</f>
        <v>0</v>
      </c>
      <c r="BY48" s="1476">
        <f>SUMPRODUCT((ngaygs&gt;=BCĐTK!$AG$2)*(ngaygs&lt;=BCĐTK!$AN$2)*(LEFT(tkno,3)=AU$48)*(LEFT(tkco,3)=AU$46),sotien)</f>
        <v>0</v>
      </c>
      <c r="BZ48" s="1476">
        <f>SUMPRODUCT((ngaygs&gt;=BCĐTK!$AG$2)*(ngaygs&lt;=BCĐTK!$AN$2)*(LEFT(tkno,3)=AV$48)*(LEFT(tkco,3)=AV$46),sotien)</f>
        <v>0</v>
      </c>
      <c r="CA48" s="1476">
        <f>SUMPRODUCT((ngaygs&gt;=BCĐTK!$AG$2)*(ngaygs&lt;=BCĐTK!$AN$2)*(LEFT(tkno,3)=AW$48)*(LEFT(tkco,3)=AW$46),sotien)</f>
        <v>0</v>
      </c>
      <c r="CB48" s="1476">
        <f>SUMPRODUCT((ngaygs&gt;=BCĐTK!$AG$2)*(ngaygs&lt;=BCĐTK!$AN$2)*(LEFT(tkno,3)=AX$48)*(LEFT(tkco,3)=AX$46),sotien)</f>
        <v>0</v>
      </c>
      <c r="CC48" s="1476">
        <f>SUMPRODUCT((ngaygs&gt;=BCĐTK!$AG$2)*(ngaygs&lt;=BCĐTK!$AN$2)*(LEFT(tkno,3)=AY$48)*(LEFT(tkco,3)=AY$46),sotien)</f>
        <v>0</v>
      </c>
      <c r="CD48" s="1476">
        <f>SUMPRODUCT((ngaygs&gt;=BCĐTK!$AG$2)*(ngaygs&lt;=BCĐTK!$AN$2)*(LEFT(tkno,3)=AZ$48)*(LEFT(tkco,3)=AZ$46),sotien)</f>
        <v>0</v>
      </c>
      <c r="CE48" s="1476">
        <f>SUMPRODUCT((ngaygs&gt;=BCĐTK!$AG$2)*(ngaygs&lt;=BCĐTK!$AN$2)*(LEFT(tkno,3)=BA$48)*(LEFT(tkco,3)=BA$46),sotien)</f>
        <v>0</v>
      </c>
      <c r="CF48" s="1477">
        <f>SUMPRODUCT((ngaygs&gt;=BCĐTK!$AG$2)*(ngaygs&lt;=BCĐTK!$AN$2)*(LEFT(tkno,3)=BB$48)*(LEFT(tkco,3)=BB$46)*(khlctt="SXKD"),sotien)</f>
        <v>0</v>
      </c>
      <c r="CG48" s="1476">
        <f>SUMPRODUCT((ngaygs&gt;=BCĐTK!$AG$2)*(ngaygs&lt;=BCĐTK!$AN$2)*(LEFT(tkno,3)=BC$48)*(LEFT(tkco,3)=BC$46),sotien)</f>
        <v>0</v>
      </c>
      <c r="CH48" s="1476">
        <f>SUMPRODUCT((ngaygs&gt;=BCĐTK!$AG$2)*(ngaygs&lt;=BCĐTK!$AN$2)*(LEFT(tkno,3)=BD$48)*(LEFT(tkco,3)=BD$46),sotien)</f>
        <v>0</v>
      </c>
      <c r="CI48" s="1476">
        <f>SUMPRODUCT((ngaygs&gt;=BCĐTK!$AG$2)*(ngaygs&lt;=BCĐTK!$AN$2)*(LEFT(tkno,3)=BE$48)*(LEFT(tkco,3)=BE$46),sotien)</f>
        <v>0</v>
      </c>
      <c r="CJ48" s="1476">
        <f>SUMPRODUCT((ngaygs&gt;=BCĐTK!$AG$2)*(ngaygs&lt;=BCĐTK!$AN$2)*(LEFT(tkno,3)=BF$48)*(LEFT(tkco,3)=BF$46),sotien)</f>
        <v>0</v>
      </c>
      <c r="CK48" s="1476">
        <f>SUMPRODUCT((ngaygs&gt;=BCĐTK!$AG$2)*(ngaygs&lt;=BCĐTK!$AN$2)*(LEFT(tkno,3)=BG$48)*(LEFT(tkco,3)=BG$46),sotien)</f>
        <v>0</v>
      </c>
      <c r="CL48" s="1476">
        <f>SUMPRODUCT((ngaygs&gt;=BCĐTK!$AG$2)*(ngaygs&lt;=BCĐTK!$AN$2)*(LEFT(tkno,3)=BH$48)*(LEFT(tkco,3)=BH$46),sotien)</f>
        <v>0</v>
      </c>
      <c r="CM48" s="1476">
        <f>SUMPRODUCT((ngaygs&gt;=BCĐTK!$AG$2)*(ngaygs&lt;=BCĐTK!$AN$2)*(LEFT(tkno,3)=BI$48)*(LEFT(tkco,3)=BI$46),sotien)</f>
        <v>0</v>
      </c>
      <c r="CN48" s="1476">
        <f>SUMPRODUCT((ngaygs&gt;=BCĐTK!$AG$2)*(ngaygs&lt;=BCĐTK!$AN$2)*(LEFT(tkno,3)=BJ$48)*(LEFT(tkco,3)=BJ$46),sotien)</f>
        <v>0</v>
      </c>
      <c r="CO48" s="1476">
        <f>SUMPRODUCT((ngaygs&gt;=BCĐTK!$AG$2)*(ngaygs&lt;=BCĐTK!$AN$2)*(LEFT(tkno,3)=BK$48)*(LEFT(tkco,3)=BK$46),sotien)</f>
        <v>0</v>
      </c>
      <c r="CP48" s="1476">
        <f>SUMPRODUCT((ngaygs&gt;=BCĐTK!$AG$2)*(ngaygs&lt;=BCĐTK!$AN$2)*(LEFT(tkno,3)=BL$48)*(LEFT(tkco,3)=BL$46),sotien)</f>
        <v>0</v>
      </c>
      <c r="CQ48" s="1476">
        <f>SUMPRODUCT((ngaygs&gt;=BCĐTK!$AG$2)*(ngaygs&lt;=BCĐTK!$AN$2)*(LEFT(tkno,3)=BM$48)*(LEFT(tkco,3)=BM$46),sotien)</f>
        <v>0</v>
      </c>
      <c r="CR48" s="1476">
        <f>SUMPRODUCT((ngaygs&gt;=BCĐTK!$AG$2)*(ngaygs&lt;=BCĐTK!$AN$2)*(LEFT(tkno,3)=BN$48)*(LEFT(tkco,3)=BN$46),sotien)</f>
        <v>0</v>
      </c>
      <c r="CS48" s="1476">
        <f>SUMPRODUCT((ngaygs&gt;=BCĐTK!$AG$2)*(ngaygs&lt;=BCĐTK!$AN$2)*(LEFT(tkno,3)=BO$48)*(LEFT(tkco,3)=BO$46),sotien)</f>
        <v>0</v>
      </c>
      <c r="CT48" s="1476">
        <f>SUMPRODUCT((ngaygs&gt;=BCĐTK!$AG$2)*(ngaygs&lt;=BCĐTK!$AN$2)*(LEFT(tkno,3)=BP$48)*(LEFT(tkco,3)=BP$46),sotien)</f>
        <v>0</v>
      </c>
      <c r="CU48" s="1476">
        <f t="shared" ref="CU48:CU76" si="0">SUM(BQ48:CT48)</f>
        <v>0</v>
      </c>
    </row>
    <row r="49" spans="2:99" s="1419" customFormat="1" ht="15" customHeight="1" x14ac:dyDescent="0.2">
      <c r="B49" s="1370"/>
      <c r="C49" s="1411"/>
      <c r="D49" s="2171" t="s">
        <v>1577</v>
      </c>
      <c r="E49" s="2172"/>
      <c r="F49" s="2172"/>
      <c r="G49" s="2172"/>
      <c r="H49" s="2172"/>
      <c r="I49" s="2172"/>
      <c r="J49" s="2172"/>
      <c r="K49" s="2172"/>
      <c r="L49" s="2172"/>
      <c r="M49" s="2172"/>
      <c r="N49" s="2173"/>
      <c r="O49" s="2174" t="s">
        <v>51</v>
      </c>
      <c r="P49" s="2175"/>
      <c r="Q49" s="2176"/>
      <c r="R49" s="2177"/>
      <c r="S49" s="2230">
        <f t="shared" ref="S49:S51" si="1">CU50</f>
        <v>0</v>
      </c>
      <c r="T49" s="2322"/>
      <c r="U49" s="2322"/>
      <c r="V49" s="2322"/>
      <c r="W49" s="2323"/>
      <c r="X49" s="2178">
        <v>0</v>
      </c>
      <c r="Y49" s="2324"/>
      <c r="Z49" s="2324"/>
      <c r="AA49" s="2324"/>
      <c r="AB49" s="2325"/>
      <c r="AC49" s="1354"/>
      <c r="AL49" s="1420"/>
      <c r="AM49" s="1419" t="s">
        <v>267</v>
      </c>
      <c r="BB49" s="1419" t="s">
        <v>267</v>
      </c>
      <c r="BQ49" s="1476">
        <f>SUMPRODUCT((ngaygs&gt;=BCĐTK!$AG$2)*(ngaygs&lt;=BCĐTK!$AN$2)*(LEFT(tkno,3)=AM$49)*(LEFT(tkco,3)=$AM46),sotien)</f>
        <v>0</v>
      </c>
      <c r="BR49" s="1476">
        <f>SUMPRODUCT((ngaygs&gt;=BCĐTK!$AG$2)*(ngaygs&lt;=BCĐTK!$AN2)*(LEFT(tkno,3)=AN$49)*(LEFT(tkco,3)=$AM46),sotien)</f>
        <v>0</v>
      </c>
      <c r="BS49" s="1476">
        <f>SUMPRODUCT((ngaygs&gt;=BCĐTK!$AG$2)*(ngaygs&lt;=BCĐTK!$AN2)*(LEFT(tkno,3)=AO$49)*(LEFT(tkco,3)=$AM46),sotien)</f>
        <v>0</v>
      </c>
      <c r="BT49" s="1476">
        <f>SUMPRODUCT((ngaygs&gt;=BCĐTK!$AG$2)*(ngaygs&lt;=BCĐTK!$AN2)*(LEFT(tkno,3)=AP$49)*(LEFT(tkco,3)=$AM46),sotien)</f>
        <v>0</v>
      </c>
      <c r="BU49" s="1476">
        <f>SUMPRODUCT((ngaygs&gt;=BCĐTK!$AG$2)*(ngaygs&lt;=BCĐTK!$AN2)*(LEFT(tkno,3)=AQ$49)*(LEFT(tkco,3)=$AM46),sotien)</f>
        <v>0</v>
      </c>
      <c r="BV49" s="1476">
        <f>SUMPRODUCT((ngaygs&gt;=BCĐTK!$AG$2)*(ngaygs&lt;=BCĐTK!$AN2)*(LEFT(tkno,3)=AR$49)*(LEFT(tkco,3)=$AM46),sotien)</f>
        <v>0</v>
      </c>
      <c r="BW49" s="1476">
        <f>SUMPRODUCT((ngaygs&gt;=BCĐTK!$AG$2)*(ngaygs&lt;=BCĐTK!$AN2)*(LEFT(tkno,3)=AS$49)*(LEFT(tkco,3)=$AM46),sotien)</f>
        <v>0</v>
      </c>
      <c r="BX49" s="1476">
        <f>SUMPRODUCT((ngaygs&gt;=BCĐTK!$AG$2)*(ngaygs&lt;=BCĐTK!$AN2)*(LEFT(tkno,3)=AT$49)*(LEFT(tkco,3)=$AM46),sotien)</f>
        <v>0</v>
      </c>
      <c r="BY49" s="1476">
        <f>SUMPRODUCT((ngaygs&gt;=BCĐTK!$AG$2)*(ngaygs&lt;=BCĐTK!$AN2)*(LEFT(tkno,3)=AU$49)*(LEFT(tkco,3)=$AM46),sotien)</f>
        <v>0</v>
      </c>
      <c r="BZ49" s="1476">
        <f>SUMPRODUCT((ngaygs&gt;=BCĐTK!$AG$2)*(ngaygs&lt;=BCĐTK!$AN2)*(LEFT(tkno,3)=AV$49)*(LEFT(tkco,3)=$AM46),sotien)</f>
        <v>0</v>
      </c>
      <c r="CA49" s="1476">
        <f>SUMPRODUCT((ngaygs&gt;=BCĐTK!$AG$2)*(ngaygs&lt;=BCĐTK!$AN2)*(LEFT(tkno,3)=AW$49)*(LEFT(tkco,3)=$AM46),sotien)</f>
        <v>0</v>
      </c>
      <c r="CB49" s="1476">
        <f>SUMPRODUCT((ngaygs&gt;=BCĐTK!$AG$2)*(ngaygs&lt;=BCĐTK!$AN2)*(LEFT(tkno,3)=AX$49)*(LEFT(tkco,3)=$AM46),sotien)</f>
        <v>0</v>
      </c>
      <c r="CC49" s="1476">
        <f>SUMPRODUCT((ngaygs&gt;=BCĐTK!$AG$2)*(ngaygs&lt;=BCĐTK!$AN2)*(LEFT(tkno,3)=AY$49)*(LEFT(tkco,3)=$AM46),sotien)</f>
        <v>0</v>
      </c>
      <c r="CD49" s="1476">
        <f>SUMPRODUCT((ngaygs&gt;=BCĐTK!$AG$2)*(ngaygs&lt;=BCĐTK!$AN2)*(LEFT(tkno,3)=AZ$49)*(LEFT(tkco,3)=$AM46),sotien)</f>
        <v>0</v>
      </c>
      <c r="CE49" s="1476">
        <f>SUMPRODUCT((ngaygs&gt;=BCĐTK!$AG$2)*(ngaygs&lt;=BCĐTK!$AN2)*(LEFT(tkno,3)=BA$49)*(LEFT(tkco,3)=$AM46),sotien)</f>
        <v>0</v>
      </c>
      <c r="CF49" s="1477">
        <f>SUMPRODUCT((ngaygs&gt;=BCĐTK!$AG$2)*(ngaygs&lt;=BCĐTK!$AN2)*(LEFT(tkno,3)=BB$49)*(LEFT(tkco,3)=$AM46),sotien)</f>
        <v>0</v>
      </c>
      <c r="CG49" s="1476">
        <f>SUMPRODUCT((ngaygs&gt;=BCĐTK!$AG$2)*(ngaygs&lt;=BCĐTK!$AN2)*(LEFT(tkno,3)=BC$49)*(LEFT(tkco,3)=$AM46),sotien)</f>
        <v>0</v>
      </c>
      <c r="CH49" s="1476">
        <f>SUMPRODUCT((ngaygs&gt;=BCĐTK!$AG$2)*(ngaygs&lt;=BCĐTK!$AN2)*(LEFT(tkno,3)=BD$49)*(LEFT(tkco,3)=$AM46),sotien)</f>
        <v>0</v>
      </c>
      <c r="CI49" s="1476">
        <f>SUMPRODUCT((ngaygs&gt;=BCĐTK!$AG$2)*(ngaygs&lt;=BCĐTK!$AN2)*(LEFT(tkno,3)=BE$49)*(LEFT(tkco,3)=$AM46),sotien)</f>
        <v>0</v>
      </c>
      <c r="CJ49" s="1476">
        <f>SUMPRODUCT((ngaygs&gt;=BCĐTK!$AG$2)*(ngaygs&lt;=BCĐTK!$AN2)*(LEFT(tkno,3)=BF$49)*(LEFT(tkco,3)=$AM46),sotien)</f>
        <v>0</v>
      </c>
      <c r="CK49" s="1476">
        <f>SUMPRODUCT((ngaygs&gt;=BCĐTK!$AG$2)*(ngaygs&lt;=BCĐTK!$AN2)*(LEFT(tkno,3)=BG$49)*(LEFT(tkco,3)=$AM46),sotien)</f>
        <v>0</v>
      </c>
      <c r="CL49" s="1476">
        <f>SUMPRODUCT((ngaygs&gt;=BCĐTK!$AG$2)*(ngaygs&lt;=BCĐTK!$AN2)*(LEFT(tkno,3)=BH$49)*(LEFT(tkco,3)=$AM46),sotien)</f>
        <v>0</v>
      </c>
      <c r="CM49" s="1476">
        <f>SUMPRODUCT((ngaygs&gt;=BCĐTK!$AG$2)*(ngaygs&lt;=BCĐTK!$AN2)*(LEFT(tkno,3)=BI$49)*(LEFT(tkco,3)=$AM46),sotien)</f>
        <v>0</v>
      </c>
      <c r="CN49" s="1476">
        <f>SUMPRODUCT((ngaygs&gt;=BCĐTK!$AG$2)*(ngaygs&lt;=BCĐTK!$AN2)*(LEFT(tkno,3)=BJ$49)*(LEFT(tkco,3)=$AM46),sotien)</f>
        <v>0</v>
      </c>
      <c r="CO49" s="1476">
        <f>SUMPRODUCT((ngaygs&gt;=BCĐTK!$AG$2)*(ngaygs&lt;=BCĐTK!$AN2)*(LEFT(tkno,3)=BK$49)*(LEFT(tkco,3)=$AM46),sotien)</f>
        <v>0</v>
      </c>
      <c r="CP49" s="1476">
        <f>SUMPRODUCT((ngaygs&gt;=BCĐTK!$AG$2)*(ngaygs&lt;=BCĐTK!$AN2)*(LEFT(tkno,3)=BL$49)*(LEFT(tkco,3)=$AM46),sotien)</f>
        <v>0</v>
      </c>
      <c r="CQ49" s="1476">
        <f>SUMPRODUCT((ngaygs&gt;=BCĐTK!$AG$2)*(ngaygs&lt;=BCĐTK!$AN2)*(LEFT(tkno,3)=BM$49)*(LEFT(tkco,3)=$AM46),sotien)</f>
        <v>0</v>
      </c>
      <c r="CR49" s="1476">
        <f>SUMPRODUCT((ngaygs&gt;=BCĐTK!$AG$2)*(ngaygs&lt;=BCĐTK!$AN2)*(LEFT(tkno,3)=BN$49)*(LEFT(tkco,3)=$AM46),sotien)</f>
        <v>0</v>
      </c>
      <c r="CS49" s="1476">
        <f>SUMPRODUCT((ngaygs&gt;=BCĐTK!$AG$2)*(ngaygs&lt;=BCĐTK!$AN2)*(LEFT(tkno,3)=BO$49)*(LEFT(tkco,3)=$AM46),sotien)</f>
        <v>0</v>
      </c>
      <c r="CT49" s="1476">
        <f>SUMPRODUCT((ngaygs&gt;=BCĐTK!$AG$2)*(ngaygs&lt;=BCĐTK!$AN2)*(LEFT(tkno,3)=BP$49)*(LEFT(tkco,3)=$AM46),sotien)</f>
        <v>0</v>
      </c>
      <c r="CU49" s="1476">
        <f t="shared" si="0"/>
        <v>0</v>
      </c>
    </row>
    <row r="50" spans="2:99" s="1419" customFormat="1" ht="15" customHeight="1" x14ac:dyDescent="0.2">
      <c r="B50" s="1370"/>
      <c r="C50" s="1411"/>
      <c r="D50" s="2171" t="s">
        <v>1578</v>
      </c>
      <c r="E50" s="2172"/>
      <c r="F50" s="2172"/>
      <c r="G50" s="2172"/>
      <c r="H50" s="2172"/>
      <c r="I50" s="2172"/>
      <c r="J50" s="2172"/>
      <c r="K50" s="2172"/>
      <c r="L50" s="2172"/>
      <c r="M50" s="2172"/>
      <c r="N50" s="2173"/>
      <c r="O50" s="2174" t="s">
        <v>52</v>
      </c>
      <c r="P50" s="2175"/>
      <c r="Q50" s="2176"/>
      <c r="R50" s="2177"/>
      <c r="S50" s="2230">
        <f t="shared" si="1"/>
        <v>0</v>
      </c>
      <c r="T50" s="2322"/>
      <c r="U50" s="2322"/>
      <c r="V50" s="2322"/>
      <c r="W50" s="2323"/>
      <c r="X50" s="2178">
        <v>0</v>
      </c>
      <c r="Y50" s="2324"/>
      <c r="Z50" s="2324"/>
      <c r="AA50" s="2324"/>
      <c r="AB50" s="2325"/>
      <c r="AC50" s="1354"/>
      <c r="AL50" s="1420"/>
      <c r="AM50" s="1419" t="s">
        <v>364</v>
      </c>
      <c r="AN50" s="1419" t="s">
        <v>269</v>
      </c>
      <c r="BB50" s="1419" t="s">
        <v>364</v>
      </c>
      <c r="BC50" s="1419" t="s">
        <v>269</v>
      </c>
      <c r="BQ50" s="1476">
        <f>SUMPRODUCT((ngaygs&gt;=BCĐTK!$AG$2)*(ngaygs&lt;=BCĐTK!$AN2)*(LEFT(tkno,3)=AM$50)*(LEFT(tkco,3)=AM$46),sotien)</f>
        <v>0</v>
      </c>
      <c r="BR50" s="1476">
        <f>SUMPRODUCT((ngaygs&gt;=BCĐTK!$AG$2)*(ngaygs&lt;=BCĐTK!$AN2)*(LEFT(tkno,3)=AN$50)*(LEFT(tkco,3)=AN$46),sotien)</f>
        <v>0</v>
      </c>
      <c r="BS50" s="1476">
        <f>SUMPRODUCT((ngaygs&gt;=BCĐTK!$AG$2)*(ngaygs&lt;=BCĐTK!$AN2)*(LEFT(tkno,3)=AO$50)*(LEFT(tkco,3)=AO$46),sotien)</f>
        <v>0</v>
      </c>
      <c r="BT50" s="1476">
        <f>SUMPRODUCT((ngaygs&gt;=BCĐTK!$AG$2)*(ngaygs&lt;=BCĐTK!$AN2)*(LEFT(tkno,3)=AP$50)*(LEFT(tkco,3)=AP$46),sotien)</f>
        <v>0</v>
      </c>
      <c r="BU50" s="1476">
        <f>SUMPRODUCT((ngaygs&gt;=BCĐTK!$AG$2)*(ngaygs&lt;=BCĐTK!$AN2)*(LEFT(tkno,3)=AQ$50)*(LEFT(tkco,3)=AQ$46),sotien)</f>
        <v>0</v>
      </c>
      <c r="BV50" s="1476">
        <f>SUMPRODUCT((ngaygs&gt;=BCĐTK!$AG$2)*(ngaygs&lt;=BCĐTK!$AN2)*(LEFT(tkno,3)=AR$50)*(LEFT(tkco,3)=AR$46),sotien)</f>
        <v>0</v>
      </c>
      <c r="BW50" s="1476">
        <f>SUMPRODUCT((ngaygs&gt;=BCĐTK!$AG$2)*(ngaygs&lt;=BCĐTK!$AN2)*(LEFT(tkno,3)=AS$50)*(LEFT(tkco,3)=AS$46),sotien)</f>
        <v>0</v>
      </c>
      <c r="BX50" s="1476">
        <f>SUMPRODUCT((ngaygs&gt;=BCĐTK!$AG$2)*(ngaygs&lt;=BCĐTK!$AN2)*(LEFT(tkno,3)=AT$50)*(LEFT(tkco,3)=AT$46),sotien)</f>
        <v>0</v>
      </c>
      <c r="BY50" s="1476">
        <f>SUMPRODUCT((ngaygs&gt;=BCĐTK!$AG$2)*(ngaygs&lt;=BCĐTK!$AN2)*(LEFT(tkno,3)=AU$50)*(LEFT(tkco,3)=AU$46),sotien)</f>
        <v>0</v>
      </c>
      <c r="BZ50" s="1476">
        <f>SUMPRODUCT((ngaygs&gt;=BCĐTK!$AG$2)*(ngaygs&lt;=BCĐTK!$AN2)*(LEFT(tkno,3)=AV$50)*(LEFT(tkco,3)=AV$46),sotien)</f>
        <v>0</v>
      </c>
      <c r="CA50" s="1476">
        <f>SUMPRODUCT((ngaygs&gt;=BCĐTK!$AG$2)*(ngaygs&lt;=BCĐTK!$AN2)*(LEFT(tkno,3)=AW$50)*(LEFT(tkco,3)=AW$46),sotien)</f>
        <v>0</v>
      </c>
      <c r="CB50" s="1476">
        <f>SUMPRODUCT((ngaygs&gt;=BCĐTK!$AG$2)*(ngaygs&lt;=BCĐTK!$AN2)*(LEFT(tkno,3)=AX$50)*(LEFT(tkco,3)=AX$46),sotien)</f>
        <v>0</v>
      </c>
      <c r="CC50" s="1476">
        <f>SUMPRODUCT((ngaygs&gt;=BCĐTK!$AG$2)*(ngaygs&lt;=BCĐTK!$AN2)*(LEFT(tkno,3)=AY$50)*(LEFT(tkco,3)=AY$46),sotien)</f>
        <v>0</v>
      </c>
      <c r="CD50" s="1476">
        <f>SUMPRODUCT((ngaygs&gt;=BCĐTK!$AG$2)*(ngaygs&lt;=BCĐTK!$AN2)*(LEFT(tkno,3)=AZ$50)*(LEFT(tkco,3)=AZ$46),sotien)</f>
        <v>0</v>
      </c>
      <c r="CE50" s="1476">
        <f>SUMPRODUCT((ngaygs&gt;=BCĐTK!$AG$2)*(ngaygs&lt;=BCĐTK!$AN2)*(LEFT(tkno,3)=BA$50)*(LEFT(tkco,3)=BA$46),sotien)</f>
        <v>0</v>
      </c>
      <c r="CF50" s="1477">
        <f>SUMPRODUCT((ngaygs&gt;=BCĐTK!$AG$2)*(ngaygs&lt;=BCĐTK!$AN2)*(LEFT(tkno,3)=BB$50)*(LEFT(tkco,3)=BB$46),sotien)</f>
        <v>0</v>
      </c>
      <c r="CG50" s="1476">
        <f>SUMPRODUCT((ngaygs&gt;=BCĐTK!$AG$2)*(ngaygs&lt;=BCĐTK!$AN2)*(LEFT(tkno,3)=BC$50)*(LEFT(tkco,3)=BC$46),sotien)</f>
        <v>0</v>
      </c>
      <c r="CH50" s="1476">
        <f>SUMPRODUCT((ngaygs&gt;=BCĐTK!$AG$2)*(ngaygs&lt;=BCĐTK!$AN2)*(LEFT(tkno,3)=BD$50)*(LEFT(tkco,3)=BD$46),sotien)</f>
        <v>0</v>
      </c>
      <c r="CI50" s="1476">
        <f>SUMPRODUCT((ngaygs&gt;=BCĐTK!$AG$2)*(ngaygs&lt;=BCĐTK!$AN2)*(LEFT(tkno,3)=BE$50)*(LEFT(tkco,3)=BE$46),sotien)</f>
        <v>0</v>
      </c>
      <c r="CJ50" s="1476">
        <f>SUMPRODUCT((ngaygs&gt;=BCĐTK!$AG$2)*(ngaygs&lt;=BCĐTK!$AN2)*(LEFT(tkno,3)=BF$50)*(LEFT(tkco,3)=BF$46),sotien)</f>
        <v>0</v>
      </c>
      <c r="CK50" s="1476">
        <f>SUMPRODUCT((ngaygs&gt;=BCĐTK!$AG$2)*(ngaygs&lt;=BCĐTK!$AN2)*(LEFT(tkno,3)=BG$50)*(LEFT(tkco,3)=BG$46),sotien)</f>
        <v>0</v>
      </c>
      <c r="CL50" s="1476">
        <f>SUMPRODUCT((ngaygs&gt;=BCĐTK!$AG$2)*(ngaygs&lt;=BCĐTK!$AN2)*(LEFT(tkno,3)=BH$50)*(LEFT(tkco,3)=BH$46),sotien)</f>
        <v>0</v>
      </c>
      <c r="CM50" s="1476">
        <f>SUMPRODUCT((ngaygs&gt;=BCĐTK!$AG$2)*(ngaygs&lt;=BCĐTK!$AN2)*(LEFT(tkno,3)=BI$50)*(LEFT(tkco,3)=BI$46),sotien)</f>
        <v>0</v>
      </c>
      <c r="CN50" s="1476">
        <f>SUMPRODUCT((ngaygs&gt;=BCĐTK!$AG$2)*(ngaygs&lt;=BCĐTK!$AN2)*(LEFT(tkno,3)=BJ$50)*(LEFT(tkco,3)=BJ$46),sotien)</f>
        <v>0</v>
      </c>
      <c r="CO50" s="1476">
        <f>SUMPRODUCT((ngaygs&gt;=BCĐTK!$AG$2)*(ngaygs&lt;=BCĐTK!$AN2)*(LEFT(tkno,3)=BK$50)*(LEFT(tkco,3)=BK$46),sotien)</f>
        <v>0</v>
      </c>
      <c r="CP50" s="1476">
        <f>SUMPRODUCT((ngaygs&gt;=BCĐTK!$AG$2)*(ngaygs&lt;=BCĐTK!$AN2)*(LEFT(tkno,3)=BL$50)*(LEFT(tkco,3)=BL$46),sotien)</f>
        <v>0</v>
      </c>
      <c r="CQ50" s="1476">
        <f>SUMPRODUCT((ngaygs&gt;=BCĐTK!$AG$2)*(ngaygs&lt;=BCĐTK!$AN2)*(LEFT(tkno,3)=BM$50)*(LEFT(tkco,3)=BM$46),sotien)</f>
        <v>0</v>
      </c>
      <c r="CR50" s="1476">
        <f>SUMPRODUCT((ngaygs&gt;=BCĐTK!$AG$2)*(ngaygs&lt;=BCĐTK!$AN2)*(LEFT(tkno,3)=BN$50)*(LEFT(tkco,3)=BN$46),sotien)</f>
        <v>0</v>
      </c>
      <c r="CS50" s="1476">
        <f>SUMPRODUCT((ngaygs&gt;=BCĐTK!$AG$2)*(ngaygs&lt;=BCĐTK!$AN2)*(LEFT(tkno,3)=BO$50)*(LEFT(tkco,3)=BO$46),sotien)</f>
        <v>0</v>
      </c>
      <c r="CT50" s="1476">
        <f>SUMPRODUCT((ngaygs&gt;=BCĐTK!$AG$2)*(ngaygs&lt;=BCĐTK!$AN2)*(LEFT(tkno,3)=BP$50)*(LEFT(tkco,3)=BP$46),sotien)</f>
        <v>0</v>
      </c>
      <c r="CU50" s="1476">
        <f t="shared" si="0"/>
        <v>0</v>
      </c>
    </row>
    <row r="51" spans="2:99" s="1419" customFormat="1" ht="15" customHeight="1" x14ac:dyDescent="0.2">
      <c r="B51" s="1370"/>
      <c r="C51" s="1411"/>
      <c r="D51" s="2171" t="s">
        <v>1579</v>
      </c>
      <c r="E51" s="2172"/>
      <c r="F51" s="2172"/>
      <c r="G51" s="2172"/>
      <c r="H51" s="2172"/>
      <c r="I51" s="2172"/>
      <c r="J51" s="2172"/>
      <c r="K51" s="2172"/>
      <c r="L51" s="2172"/>
      <c r="M51" s="2172"/>
      <c r="N51" s="2173"/>
      <c r="O51" s="2174" t="s">
        <v>53</v>
      </c>
      <c r="P51" s="2175"/>
      <c r="Q51" s="2176"/>
      <c r="R51" s="2177"/>
      <c r="S51" s="2230">
        <f t="shared" si="1"/>
        <v>0</v>
      </c>
      <c r="T51" s="2322"/>
      <c r="U51" s="2322"/>
      <c r="V51" s="2322"/>
      <c r="W51" s="2323"/>
      <c r="X51" s="2178">
        <v>0</v>
      </c>
      <c r="Y51" s="2324"/>
      <c r="Z51" s="2324"/>
      <c r="AA51" s="2324"/>
      <c r="AB51" s="2325"/>
      <c r="AC51" s="1354"/>
      <c r="AL51" s="1420"/>
      <c r="AM51" s="1419" t="s">
        <v>251</v>
      </c>
      <c r="BB51" s="1419" t="s">
        <v>251</v>
      </c>
      <c r="BQ51" s="1476">
        <f>SUMPRODUCT((ngaygs&gt;=BCĐTK!$AG$2)*(ngaygs&lt;=BCĐTK!$AN2)*(LEFT(tkno,3)=AM$51)*(LEFT(tkco,3)=AM$46),sotien)</f>
        <v>0</v>
      </c>
      <c r="BR51" s="1476">
        <f>SUMPRODUCT((ngaygs&gt;=BCĐTK!$AG$2)*(ngaygs&lt;=BCĐTK!$AN2)*(LEFT(tkno,3)=AN$51)*(LEFT(tkco,3)=AN$46),sotien)</f>
        <v>0</v>
      </c>
      <c r="BS51" s="1476">
        <f>SUMPRODUCT((ngaygs&gt;=BCĐTK!$AG$2)*(ngaygs&lt;=BCĐTK!$AN2)*(LEFT(tkno,3)=AO$51)*(LEFT(tkco,3)=AO$46),sotien)</f>
        <v>0</v>
      </c>
      <c r="BT51" s="1476">
        <f>SUMPRODUCT((ngaygs&gt;=BCĐTK!$AG$2)*(ngaygs&lt;=BCĐTK!$AN2)*(LEFT(tkno,3)=AP$51)*(LEFT(tkco,3)=AP$46),sotien)</f>
        <v>0</v>
      </c>
      <c r="BU51" s="1476">
        <f>SUMPRODUCT((ngaygs&gt;=BCĐTK!$AG$2)*(ngaygs&lt;=BCĐTK!$AN2)*(LEFT(tkno,3)=AQ$51)*(LEFT(tkco,3)=AQ$46),sotien)</f>
        <v>0</v>
      </c>
      <c r="BV51" s="1476">
        <f>SUMPRODUCT((ngaygs&gt;=BCĐTK!$AG$2)*(ngaygs&lt;=BCĐTK!$AN2)*(LEFT(tkno,3)=AR$51)*(LEFT(tkco,3)=AR$46),sotien)</f>
        <v>0</v>
      </c>
      <c r="BW51" s="1476">
        <f>SUMPRODUCT((ngaygs&gt;=BCĐTK!$AG$2)*(ngaygs&lt;=BCĐTK!$AN2)*(LEFT(tkno,3)=AS$51)*(LEFT(tkco,3)=AS$46),sotien)</f>
        <v>0</v>
      </c>
      <c r="BX51" s="1476">
        <f>SUMPRODUCT((ngaygs&gt;=BCĐTK!$AG$2)*(ngaygs&lt;=BCĐTK!$AN2)*(LEFT(tkno,3)=AT$51)*(LEFT(tkco,3)=AT$46),sotien)</f>
        <v>0</v>
      </c>
      <c r="BY51" s="1476">
        <f>SUMPRODUCT((ngaygs&gt;=BCĐTK!$AG$2)*(ngaygs&lt;=BCĐTK!$AN2)*(LEFT(tkno,3)=AU$51)*(LEFT(tkco,3)=AU$46),sotien)</f>
        <v>0</v>
      </c>
      <c r="BZ51" s="1476">
        <f>SUMPRODUCT((ngaygs&gt;=BCĐTK!$AG$2)*(ngaygs&lt;=BCĐTK!$AN2)*(LEFT(tkno,3)=AV$51)*(LEFT(tkco,3)=AV$46),sotien)</f>
        <v>0</v>
      </c>
      <c r="CA51" s="1476">
        <f>SUMPRODUCT((ngaygs&gt;=BCĐTK!$AG$2)*(ngaygs&lt;=BCĐTK!$AN2)*(LEFT(tkno,3)=AW$51)*(LEFT(tkco,3)=AW$46),sotien)</f>
        <v>0</v>
      </c>
      <c r="CB51" s="1476">
        <f>SUMPRODUCT((ngaygs&gt;=BCĐTK!$AG$2)*(ngaygs&lt;=BCĐTK!$AN2)*(LEFT(tkno,3)=AX$51)*(LEFT(tkco,3)=AX$46),sotien)</f>
        <v>0</v>
      </c>
      <c r="CC51" s="1476">
        <f>SUMPRODUCT((ngaygs&gt;=BCĐTK!$AG$2)*(ngaygs&lt;=BCĐTK!$AN2)*(LEFT(tkno,3)=AY$51)*(LEFT(tkco,3)=AY$46),sotien)</f>
        <v>0</v>
      </c>
      <c r="CD51" s="1476">
        <f>SUMPRODUCT((ngaygs&gt;=BCĐTK!$AG$2)*(ngaygs&lt;=BCĐTK!$AN2)*(LEFT(tkno,3)=AZ$51)*(LEFT(tkco,3)=AZ$46),sotien)</f>
        <v>0</v>
      </c>
      <c r="CE51" s="1476">
        <f>SUMPRODUCT((ngaygs&gt;=BCĐTK!$AG$2)*(ngaygs&lt;=BCĐTK!$AN2)*(LEFT(tkno,3)=BA$51)*(LEFT(tkco,3)=BA$46),sotien)</f>
        <v>0</v>
      </c>
      <c r="CF51" s="1477">
        <f>SUMPRODUCT((ngaygs&gt;=BCĐTK!$AG$2)*(ngaygs&lt;=BCĐTK!$AN2)*(LEFT(tkno,3)=BB$51)*(LEFT(tkco,3)=BB$46),sotien)</f>
        <v>0</v>
      </c>
      <c r="CG51" s="1476">
        <f>SUMPRODUCT((ngaygs&gt;=BCĐTK!$AG$2)*(ngaygs&lt;=BCĐTK!$AN2)*(LEFT(tkno,3)=BC$51)*(LEFT(tkco,3)=BC$46),sotien)</f>
        <v>0</v>
      </c>
      <c r="CH51" s="1476">
        <f>SUMPRODUCT((ngaygs&gt;=BCĐTK!$AG$2)*(ngaygs&lt;=BCĐTK!$AN2)*(LEFT(tkno,3)=BD$51)*(LEFT(tkco,3)=BD$46),sotien)</f>
        <v>0</v>
      </c>
      <c r="CI51" s="1476">
        <f>SUMPRODUCT((ngaygs&gt;=BCĐTK!$AG$2)*(ngaygs&lt;=BCĐTK!$AN2)*(LEFT(tkno,3)=BE$51)*(LEFT(tkco,3)=BE$46),sotien)</f>
        <v>0</v>
      </c>
      <c r="CJ51" s="1476">
        <f>SUMPRODUCT((ngaygs&gt;=BCĐTK!$AG$2)*(ngaygs&lt;=BCĐTK!$AN2)*(LEFT(tkno,3)=BF$51)*(LEFT(tkco,3)=BF$46),sotien)</f>
        <v>0</v>
      </c>
      <c r="CK51" s="1476">
        <f>SUMPRODUCT((ngaygs&gt;=BCĐTK!$AG$2)*(ngaygs&lt;=BCĐTK!$AN2)*(LEFT(tkno,3)=BG$51)*(LEFT(tkco,3)=BG$46),sotien)</f>
        <v>0</v>
      </c>
      <c r="CL51" s="1476">
        <f>SUMPRODUCT((ngaygs&gt;=BCĐTK!$AG$2)*(ngaygs&lt;=BCĐTK!$AN2)*(LEFT(tkno,3)=BH$51)*(LEFT(tkco,3)=BH$46),sotien)</f>
        <v>0</v>
      </c>
      <c r="CM51" s="1476">
        <f>SUMPRODUCT((ngaygs&gt;=BCĐTK!$AG$2)*(ngaygs&lt;=BCĐTK!$AN2)*(LEFT(tkno,3)=BI$51)*(LEFT(tkco,3)=BI$46),sotien)</f>
        <v>0</v>
      </c>
      <c r="CN51" s="1476">
        <f>SUMPRODUCT((ngaygs&gt;=BCĐTK!$AG$2)*(ngaygs&lt;=BCĐTK!$AN2)*(LEFT(tkno,3)=BJ$51)*(LEFT(tkco,3)=BJ$46),sotien)</f>
        <v>0</v>
      </c>
      <c r="CO51" s="1476">
        <f>SUMPRODUCT((ngaygs&gt;=BCĐTK!$AG$2)*(ngaygs&lt;=BCĐTK!$AN2)*(LEFT(tkno,3)=BK$51)*(LEFT(tkco,3)=BK$46),sotien)</f>
        <v>0</v>
      </c>
      <c r="CP51" s="1476">
        <f>SUMPRODUCT((ngaygs&gt;=BCĐTK!$AG$2)*(ngaygs&lt;=BCĐTK!$AN2)*(LEFT(tkno,3)=BL$51)*(LEFT(tkco,3)=BL$46),sotien)</f>
        <v>0</v>
      </c>
      <c r="CQ51" s="1476">
        <f>SUMPRODUCT((ngaygs&gt;=BCĐTK!$AG$2)*(ngaygs&lt;=BCĐTK!$AN2)*(LEFT(tkno,3)=BM$51)*(LEFT(tkco,3)=BM$46),sotien)</f>
        <v>0</v>
      </c>
      <c r="CR51" s="1476">
        <f>SUMPRODUCT((ngaygs&gt;=BCĐTK!$AG$2)*(ngaygs&lt;=BCĐTK!$AN2)*(LEFT(tkno,3)=BN$51)*(LEFT(tkco,3)=BN$46),sotien)</f>
        <v>0</v>
      </c>
      <c r="CS51" s="1476">
        <f>SUMPRODUCT((ngaygs&gt;=BCĐTK!$AG$2)*(ngaygs&lt;=BCĐTK!$AN2)*(LEFT(tkno,3)=BO$51)*(LEFT(tkco,3)=BO$46),sotien)</f>
        <v>0</v>
      </c>
      <c r="CT51" s="1476">
        <f>SUMPRODUCT((ngaygs&gt;=BCĐTK!$AG$2)*(ngaygs&lt;=BCĐTK!$AN2)*(LEFT(tkno,3)=BP$51)*(LEFT(tkco,3)=BP$46),sotien)</f>
        <v>0</v>
      </c>
      <c r="CU51" s="1476">
        <f t="shared" si="0"/>
        <v>0</v>
      </c>
    </row>
    <row r="52" spans="2:99" s="1419" customFormat="1" ht="15" customHeight="1" x14ac:dyDescent="0.2">
      <c r="B52" s="1370"/>
      <c r="C52" s="1411"/>
      <c r="D52" s="2171" t="s">
        <v>1580</v>
      </c>
      <c r="E52" s="2172"/>
      <c r="F52" s="2172"/>
      <c r="G52" s="2172"/>
      <c r="H52" s="2172"/>
      <c r="I52" s="2172"/>
      <c r="J52" s="2172"/>
      <c r="K52" s="2172"/>
      <c r="L52" s="2172"/>
      <c r="M52" s="2172"/>
      <c r="N52" s="2173"/>
      <c r="O52" s="2174" t="s">
        <v>54</v>
      </c>
      <c r="P52" s="2175"/>
      <c r="Q52" s="2176"/>
      <c r="R52" s="2177"/>
      <c r="S52" s="2230">
        <f>-CU53</f>
        <v>0</v>
      </c>
      <c r="T52" s="2322"/>
      <c r="U52" s="2322"/>
      <c r="V52" s="2322"/>
      <c r="W52" s="2323"/>
      <c r="X52" s="2178">
        <v>0</v>
      </c>
      <c r="Y52" s="2324"/>
      <c r="Z52" s="2324"/>
      <c r="AA52" s="2324"/>
      <c r="AB52" s="2325"/>
      <c r="AC52" s="1354"/>
      <c r="AL52" s="1420"/>
      <c r="AM52" s="1467" t="s">
        <v>373</v>
      </c>
      <c r="AN52" s="1419" t="s">
        <v>160</v>
      </c>
      <c r="AO52" s="1419" t="s">
        <v>1210</v>
      </c>
      <c r="AP52" s="1419" t="s">
        <v>1233</v>
      </c>
      <c r="AQ52" s="1419" t="s">
        <v>177</v>
      </c>
      <c r="AR52" s="1419" t="s">
        <v>1256</v>
      </c>
      <c r="AS52" s="1419" t="s">
        <v>166</v>
      </c>
      <c r="AT52" s="1419" t="s">
        <v>171</v>
      </c>
      <c r="AU52" s="1419" t="s">
        <v>277</v>
      </c>
      <c r="AV52" s="1419" t="s">
        <v>239</v>
      </c>
      <c r="BB52" s="1419" t="s">
        <v>373</v>
      </c>
      <c r="BC52" s="1419" t="s">
        <v>160</v>
      </c>
      <c r="BD52" s="1419" t="s">
        <v>1210</v>
      </c>
      <c r="BE52" s="1419" t="s">
        <v>1233</v>
      </c>
      <c r="BF52" s="1419" t="s">
        <v>177</v>
      </c>
      <c r="BG52" s="1419" t="s">
        <v>1256</v>
      </c>
      <c r="BH52" s="1419" t="s">
        <v>166</v>
      </c>
      <c r="BI52" s="1419" t="s">
        <v>171</v>
      </c>
      <c r="BJ52" s="1419" t="s">
        <v>277</v>
      </c>
      <c r="BK52" s="1419" t="s">
        <v>239</v>
      </c>
      <c r="BQ52" s="1476">
        <f>SUMPRODUCT((ngaygs&gt;=BCĐTK!$AG$2)*(ngaygs&lt;=BCĐTK!$AN$2)*(LEFT(tkco,3)=AM$52)*(LEFT(tkno,3)=AM$46)*(khlctt="SXKD"),sotien)</f>
        <v>0</v>
      </c>
      <c r="BR52" s="1476">
        <f>SUMPRODUCT((ngaygs&gt;=BCĐTK!$AG$2)*(ngaygs&lt;=BCĐTK!$AN$2)*(LEFT(tkco,3)=AN$52)*(LEFT(tkno,3)=AN$46),sotien)</f>
        <v>0</v>
      </c>
      <c r="BS52" s="1476">
        <f>SUMPRODUCT((ngaygs&gt;=BCĐTK!$AG$2)*(ngaygs&lt;=BCĐTK!$AN$2)*(LEFT(tkco,3)=AO$52)*(LEFT(tkno,3)=AO$46),sotien)</f>
        <v>0</v>
      </c>
      <c r="BT52" s="1476">
        <f>SUMPRODUCT((ngaygs&gt;=BCĐTK!$AG$2)*(ngaygs&lt;=BCĐTK!$AN$2)*(LEFT(tkco,3)=AP$52)*(LEFT(tkno,3)=AP$46),sotien)</f>
        <v>0</v>
      </c>
      <c r="BU52" s="1476">
        <f>SUMPRODUCT((ngaygs&gt;=BCĐTK!$AG$2)*(ngaygs&lt;=BCĐTK!$AN$2)*(LEFT(tkco,3)=AQ$52)*(LEFT(tkno,3)=AQ$46),sotien)</f>
        <v>0</v>
      </c>
      <c r="BV52" s="1476">
        <f>SUMPRODUCT((ngaygs&gt;=BCĐTK!$AG$2)*(ngaygs&lt;=BCĐTK!$AN$2)*(LEFT(tkco,3)=AR$52)*(LEFT(tkno,3)=AR$46),sotien)</f>
        <v>0</v>
      </c>
      <c r="BW52" s="1476">
        <f>SUMPRODUCT((ngaygs&gt;=BCĐTK!$AG$2)*(ngaygs&lt;=BCĐTK!$AN$2)*(LEFT(tkco,3)=AS$52)*(LEFT(tkno,3)=AS$46),sotien)</f>
        <v>0</v>
      </c>
      <c r="BX52" s="1476">
        <f>SUMPRODUCT((ngaygs&gt;=BCĐTK!$AG$2)*(ngaygs&lt;=BCĐTK!$AN$2)*(LEFT(tkco,3)=AT$52)*(LEFT(tkno,3)=AT$46),sotien)</f>
        <v>0</v>
      </c>
      <c r="BY52" s="1476">
        <f>SUMPRODUCT((ngaygs&gt;=BCĐTK!$AG$2)*(ngaygs&lt;=BCĐTK!$AN$2)*(LEFT(tkco,3)=AU$52)*(LEFT(tkno,3)=AU$46),sotien)</f>
        <v>0</v>
      </c>
      <c r="BZ52" s="1476">
        <f>SUMPRODUCT((ngaygs&gt;=BCĐTK!$AG$2)*(ngaygs&lt;=BCĐTK!$AN$2)*(LEFT(tkco,3)=AV$52)*(LEFT(tkno,3)=AV$46),sotien)</f>
        <v>0</v>
      </c>
      <c r="CA52" s="1476">
        <f>SUMPRODUCT((ngaygs&gt;=BCĐTK!$AG$2)*(ngaygs&lt;=BCĐTK!$AN$2)*(LEFT(tkco,3)=AW$52)*(LEFT(tkno,3)=AW$46),sotien)</f>
        <v>0</v>
      </c>
      <c r="CB52" s="1476">
        <f>SUMPRODUCT((ngaygs&gt;=BCĐTK!$AG$2)*(ngaygs&lt;=BCĐTK!$AN$2)*(LEFT(tkco,3)=AX$52)*(LEFT(tkno,3)=AX$46),sotien)</f>
        <v>0</v>
      </c>
      <c r="CC52" s="1476">
        <f>SUMPRODUCT((ngaygs&gt;=BCĐTK!$AG$2)*(ngaygs&lt;=BCĐTK!$AN$2)*(LEFT(tkco,3)=AY$52)*(LEFT(tkno,3)=AY$46),sotien)</f>
        <v>0</v>
      </c>
      <c r="CD52" s="1476">
        <f>SUMPRODUCT((ngaygs&gt;=BCĐTK!$AG$2)*(ngaygs&lt;=BCĐTK!$AN$2)*(LEFT(tkco,3)=AZ$52)*(LEFT(tkno,3)=AZ$46),sotien)</f>
        <v>0</v>
      </c>
      <c r="CE52" s="1476">
        <f>SUMPRODUCT((ngaygs&gt;=BCĐTK!$AG$2)*(ngaygs&lt;=BCĐTK!$AN$2)*(LEFT(tkco,3)=BA$52)*(LEFT(tkno,3)=BA$46),sotien)</f>
        <v>0</v>
      </c>
      <c r="CF52" s="1477">
        <f>SUMPRODUCT((ngaygs&gt;=BCĐTK!$AG$2)*(ngaygs&lt;=BCĐTK!$AN$2)*(LEFT(tkco,3)=BB$52)*(LEFT(tkno,3)=BB$46)*(khlctt="SXKD"),sotien)</f>
        <v>0</v>
      </c>
      <c r="CG52" s="1476">
        <f>SUMPRODUCT((ngaygs&gt;=BCĐTK!$AG$2)*(ngaygs&lt;=BCĐTK!$AN$2)*(LEFT(tkco,3)=BC$52)*(LEFT(tkno,3)=BC$46),sotien)</f>
        <v>0</v>
      </c>
      <c r="CH52" s="1476">
        <f>SUMPRODUCT((ngaygs&gt;=BCĐTK!$AG$2)*(ngaygs&lt;=BCĐTK!$AN$2)*(LEFT(tkco,3)=BD$52)*(LEFT(tkno,3)=BD$46),sotien)</f>
        <v>0</v>
      </c>
      <c r="CI52" s="1476">
        <f>SUMPRODUCT((ngaygs&gt;=BCĐTK!$AG$2)*(ngaygs&lt;=BCĐTK!$AN$2)*(LEFT(tkco,3)=BE$52)*(LEFT(tkno,3)=BE$46),sotien)</f>
        <v>0</v>
      </c>
      <c r="CJ52" s="1476">
        <f>SUMPRODUCT((ngaygs&gt;=BCĐTK!$AG$2)*(ngaygs&lt;=BCĐTK!$AN$2)*(LEFT(tkco,3)=BF$52)*(LEFT(tkno,3)=BF$46),sotien)</f>
        <v>0</v>
      </c>
      <c r="CK52" s="1476">
        <f>SUMPRODUCT((ngaygs&gt;=BCĐTK!$AG$2)*(ngaygs&lt;=BCĐTK!$AN$2)*(LEFT(tkco,3)=BG$52)*(LEFT(tkno,3)=BG$46),sotien)</f>
        <v>0</v>
      </c>
      <c r="CL52" s="1476">
        <f>SUMPRODUCT((ngaygs&gt;=BCĐTK!$AG$2)*(ngaygs&lt;=BCĐTK!$AN$2)*(LEFT(tkco,3)=BH$52)*(LEFT(tkno,3)=BH$46),sotien)</f>
        <v>0</v>
      </c>
      <c r="CM52" s="1476">
        <f>SUMPRODUCT((ngaygs&gt;=BCĐTK!$AG$2)*(ngaygs&lt;=BCĐTK!$AN$2)*(LEFT(tkco,3)=BI$52)*(LEFT(tkno,3)=BI$46),sotien)</f>
        <v>0</v>
      </c>
      <c r="CN52" s="1476">
        <f>SUMPRODUCT((ngaygs&gt;=BCĐTK!$AG$2)*(ngaygs&lt;=BCĐTK!$AN$2)*(LEFT(tkco,3)=BJ$52)*(LEFT(tkno,3)=BJ$46),sotien)</f>
        <v>0</v>
      </c>
      <c r="CO52" s="1476">
        <f>SUMPRODUCT((ngaygs&gt;=BCĐTK!$AG$2)*(ngaygs&lt;=BCĐTK!$AN$2)*(LEFT(tkco,3)=BK$52)*(LEFT(tkno,3)=BK$46),sotien)</f>
        <v>0</v>
      </c>
      <c r="CP52" s="1476">
        <f>SUMPRODUCT((ngaygs&gt;=BCĐTK!$AG$2)*(ngaygs&lt;=BCĐTK!$AN$2)*(LEFT(tkco,3)=BL$52)*(LEFT(tkno,3)=BL$46),sotien)</f>
        <v>0</v>
      </c>
      <c r="CQ52" s="1476">
        <f>SUMPRODUCT((ngaygs&gt;=BCĐTK!$AG$2)*(ngaygs&lt;=BCĐTK!$AN$2)*(LEFT(tkco,3)=BM$52)*(LEFT(tkno,3)=BM$46),sotien)</f>
        <v>0</v>
      </c>
      <c r="CR52" s="1476">
        <f>SUMPRODUCT((ngaygs&gt;=BCĐTK!$AG$2)*(ngaygs&lt;=BCĐTK!$AN$2)*(LEFT(tkco,3)=BN$52)*(LEFT(tkno,3)=BN$46),sotien)</f>
        <v>0</v>
      </c>
      <c r="CS52" s="1476">
        <f>SUMPRODUCT((ngaygs&gt;=BCĐTK!$AG$2)*(ngaygs&lt;=BCĐTK!$AN$2)*(LEFT(tkco,3)=BO$52)*(LEFT(tkno,3)=BO$46),sotien)</f>
        <v>0</v>
      </c>
      <c r="CT52" s="1476">
        <f>SUMPRODUCT((ngaygs&gt;=BCĐTK!$AG$2)*(ngaygs&lt;=BCĐTK!$AN$2)*(LEFT(tkco,3)=BP$52)*(LEFT(tkno,3)=BP$46),sotien)</f>
        <v>0</v>
      </c>
      <c r="CU52" s="1476">
        <f t="shared" si="0"/>
        <v>0</v>
      </c>
    </row>
    <row r="53" spans="2:99" s="1419" customFormat="1" ht="25.5" customHeight="1" x14ac:dyDescent="0.2">
      <c r="B53" s="1370"/>
      <c r="C53" s="1411"/>
      <c r="D53" s="2154" t="s">
        <v>1581</v>
      </c>
      <c r="E53" s="2155"/>
      <c r="F53" s="2155"/>
      <c r="G53" s="2155"/>
      <c r="H53" s="2155"/>
      <c r="I53" s="2155"/>
      <c r="J53" s="2155"/>
      <c r="K53" s="2155"/>
      <c r="L53" s="2155"/>
      <c r="M53" s="2155"/>
      <c r="N53" s="2156"/>
      <c r="O53" s="2157" t="s">
        <v>103</v>
      </c>
      <c r="P53" s="2158"/>
      <c r="Q53" s="2159"/>
      <c r="R53" s="2160"/>
      <c r="S53" s="2227">
        <f>SUM(S46:W52)</f>
        <v>0</v>
      </c>
      <c r="T53" s="2319"/>
      <c r="U53" s="2319"/>
      <c r="V53" s="2319"/>
      <c r="W53" s="2326"/>
      <c r="X53" s="2227">
        <f>SUM(X46:AB52)</f>
        <v>0</v>
      </c>
      <c r="Y53" s="2335"/>
      <c r="Z53" s="2335"/>
      <c r="AA53" s="2336"/>
      <c r="AB53" s="2337"/>
      <c r="AC53" s="1354"/>
      <c r="AL53" s="1420"/>
      <c r="AM53" s="1467" t="s">
        <v>376</v>
      </c>
      <c r="AN53" s="1419" t="s">
        <v>239</v>
      </c>
      <c r="AO53" s="1419" t="s">
        <v>1210</v>
      </c>
      <c r="AP53" s="1419" t="s">
        <v>1233</v>
      </c>
      <c r="AQ53" s="1419" t="s">
        <v>308</v>
      </c>
      <c r="AR53" s="1419" t="s">
        <v>1250</v>
      </c>
      <c r="AS53" s="1419" t="s">
        <v>1107</v>
      </c>
      <c r="AT53" s="1419" t="s">
        <v>271</v>
      </c>
      <c r="AU53" s="1419" t="s">
        <v>177</v>
      </c>
      <c r="AV53" s="1419" t="s">
        <v>2053</v>
      </c>
      <c r="AW53" s="1419" t="s">
        <v>2054</v>
      </c>
      <c r="AX53" s="1419" t="s">
        <v>234</v>
      </c>
      <c r="AY53" s="1419" t="s">
        <v>166</v>
      </c>
      <c r="AZ53" s="1419" t="s">
        <v>160</v>
      </c>
      <c r="BB53" s="1419" t="s">
        <v>376</v>
      </c>
      <c r="BC53" s="1419" t="s">
        <v>239</v>
      </c>
      <c r="BD53" s="1419" t="s">
        <v>1210</v>
      </c>
      <c r="BE53" s="1419" t="s">
        <v>1233</v>
      </c>
      <c r="BF53" s="1419" t="s">
        <v>308</v>
      </c>
      <c r="BG53" s="1419" t="s">
        <v>1250</v>
      </c>
      <c r="BH53" s="1419" t="s">
        <v>1107</v>
      </c>
      <c r="BI53" s="1419" t="s">
        <v>271</v>
      </c>
      <c r="BJ53" s="1419" t="s">
        <v>177</v>
      </c>
      <c r="BK53" s="1419" t="s">
        <v>2053</v>
      </c>
      <c r="BL53" s="1419" t="s">
        <v>2054</v>
      </c>
      <c r="BM53" s="1419" t="s">
        <v>234</v>
      </c>
      <c r="BN53" s="1419" t="s">
        <v>166</v>
      </c>
      <c r="BO53" s="1419" t="s">
        <v>160</v>
      </c>
      <c r="BQ53" s="1476">
        <f>SUMPRODUCT((ngaygs&gt;=BCĐTK!$AG$2)*(ngaygs&lt;=BCĐTK!$AN$2)*(LEFT(tkno,3)=AM$53)*(LEFT(tkco,3)=AM$46)*(khlctt="SXKD"),sotien)</f>
        <v>0</v>
      </c>
      <c r="BR53" s="1476">
        <f>SUMPRODUCT((ngaygs&gt;=BCĐTK!$AG$2)*(ngaygs&lt;=BCĐTK!$AN$2)*(LEFT(tkno,3)=AN$53)*(LEFT(tkco,3)=AN$46),sotien)-SUMPRODUCT((ngaygs&gt;=BCĐTK!$AG$2)*(ngaygs&lt;=BCĐTK!$AN$2)*(LEFT(tkno,3)="3334")*(LEFT(tkco,3)=AN$46),sotien)</f>
        <v>0</v>
      </c>
      <c r="BS53" s="1476">
        <f>SUMPRODUCT((ngaygs&gt;=BCĐTK!$AG$2)*(ngaygs&lt;=BCĐTK!$AN$2)*(LEFT(tkno,3)=AO$53)*(LEFT(tkco,3)=AO$46),sotien)</f>
        <v>0</v>
      </c>
      <c r="BT53" s="1476">
        <f>SUMPRODUCT((ngaygs&gt;=BCĐTK!$AG$2)*(ngaygs&lt;=BCĐTK!$AN$2)*(LEFT(tkno,3)=AP$53)*(LEFT(tkco,3)=AP$46),sotien)</f>
        <v>0</v>
      </c>
      <c r="BU53" s="1476">
        <f>SUMPRODUCT((ngaygs&gt;=BCĐTK!$AG$2)*(ngaygs&lt;=BCĐTK!$AN$2)*(LEFT(tkno,3)=AQ$53)*(LEFT(tkco,3)=AQ$46),sotien)</f>
        <v>0</v>
      </c>
      <c r="BV53" s="1476">
        <f>SUMPRODUCT((ngaygs&gt;=BCĐTK!$AG$2)*(ngaygs&lt;=BCĐTK!$AN$2)*(LEFT(tkno,3)=AR$53)*(LEFT(tkco,3)=AR$46),sotien)</f>
        <v>0</v>
      </c>
      <c r="BW53" s="1476">
        <f>SUMPRODUCT((ngaygs&gt;=BCĐTK!$AG$2)*(ngaygs&lt;=BCĐTK!$AN$2)*(LEFT(tkno,3)=AS$53)*(LEFT(tkco,3)=AS$46),sotien)</f>
        <v>0</v>
      </c>
      <c r="BX53" s="1476">
        <f>SUMPRODUCT((ngaygs&gt;=BCĐTK!$AG$2)*(ngaygs&lt;=BCĐTK!$AN$2)*(LEFT(tkno,3)=AT$53)*(LEFT(tkco,3)=AT$46),sotien)</f>
        <v>0</v>
      </c>
      <c r="BY53" s="1476">
        <f>SUMPRODUCT((ngaygs&gt;=BCĐTK!$AG$2)*(ngaygs&lt;=BCĐTK!$AN$2)*(LEFT(tkno,3)=AU$53)*(LEFT(tkco,3)=AU$46),sotien)</f>
        <v>0</v>
      </c>
      <c r="BZ53" s="1476">
        <f>SUMPRODUCT((ngaygs&gt;=BCĐTK!$AG$2)*(ngaygs&lt;=BCĐTK!$AN$2)*(LEFT(tkno,3)=AV$53)*(LEFT(tkco,3)=AV$46),sotien)</f>
        <v>0</v>
      </c>
      <c r="CA53" s="1476">
        <f>SUMPRODUCT((ngaygs&gt;=BCĐTK!$AG$2)*(ngaygs&lt;=BCĐTK!$AN$2)*(LEFT(tkno,3)=AW$53)*(LEFT(tkco,3)=AW$46),sotien)</f>
        <v>0</v>
      </c>
      <c r="CB53" s="1476">
        <f>SUMPRODUCT((ngaygs&gt;=BCĐTK!$AG$2)*(ngaygs&lt;=BCĐTK!$AN$2)*(LEFT(tkno,3)=AX$53)*(LEFT(tkco,3)=AX$46),sotien)</f>
        <v>0</v>
      </c>
      <c r="CC53" s="1476">
        <f>SUMPRODUCT((ngaygs&gt;=BCĐTK!$AG$2)*(ngaygs&lt;=BCĐTK!$AN$2)*(LEFT(tkno,3)=AY$53)*(LEFT(tkco,3)=AY$46),sotien)</f>
        <v>0</v>
      </c>
      <c r="CD53" s="1476">
        <f>SUMPRODUCT((ngaygs&gt;=BCĐTK!$AG$2)*(ngaygs&lt;=BCĐTK!$AN$2)*(LEFT(tkno,3)=AZ$53)*(LEFT(tkco,3)=AZ$46),sotien)</f>
        <v>0</v>
      </c>
      <c r="CE53" s="1476">
        <f>SUMPRODUCT((ngaygs&gt;=BCĐTK!$AG$2)*(ngaygs&lt;=BCĐTK!$AN$2)*(LEFT(tkno,3)=BA$53)*(LEFT(tkco,3)=BA$46),sotien)</f>
        <v>0</v>
      </c>
      <c r="CF53" s="1477">
        <f>SUMPRODUCT((ngaygs&gt;=BCĐTK!$AG$2)*(ngaygs&lt;=BCĐTK!$AN$2)*(LEFT(tkno,3)=BB$53)*(LEFT(tkco,3)=BB$46)*(khlctt="SXKD"),sotien)</f>
        <v>0</v>
      </c>
      <c r="CG53" s="1476">
        <f>SUMPRODUCT((ngaygs&gt;=BCĐTK!$AG$2)*(ngaygs&lt;=BCĐTK!$AN$2)*(LEFT(tkno,3)=BC$53)*(LEFT(tkco,3)=BC$46),sotien)-SUMPRODUCT((ngaygs&gt;=BCĐTK!$AG$2)*(ngaygs&lt;=BCĐTK!$AN$2)*(LEFT(tkno,3)="3334")*(LEFT(tkco,3)=BC$46),sotien)</f>
        <v>0</v>
      </c>
      <c r="CH53" s="1476">
        <f>SUMPRODUCT((ngaygs&gt;=BCĐTK!$AG$2)*(ngaygs&lt;=BCĐTK!$AN$2)*(LEFT(tkno,3)=BD$53)*(LEFT(tkco,3)=BD$46),sotien)</f>
        <v>0</v>
      </c>
      <c r="CI53" s="1476">
        <f>SUMPRODUCT((ngaygs&gt;=BCĐTK!$AG$2)*(ngaygs&lt;=BCĐTK!$AN$2)*(LEFT(tkno,3)=BE$53)*(LEFT(tkco,3)=BE$46),sotien)</f>
        <v>0</v>
      </c>
      <c r="CJ53" s="1476">
        <f>SUMPRODUCT((ngaygs&gt;=BCĐTK!$AG$2)*(ngaygs&lt;=BCĐTK!$AN$2)*(LEFT(tkno,3)=BF$53)*(LEFT(tkco,3)=BF$46),sotien)</f>
        <v>0</v>
      </c>
      <c r="CK53" s="1476">
        <f>SUMPRODUCT((ngaygs&gt;=BCĐTK!$AG$2)*(ngaygs&lt;=BCĐTK!$AN$2)*(LEFT(tkno,3)=BG$53)*(LEFT(tkco,3)=BG$46),sotien)</f>
        <v>0</v>
      </c>
      <c r="CL53" s="1476">
        <f>SUMPRODUCT((ngaygs&gt;=BCĐTK!$AG$2)*(ngaygs&lt;=BCĐTK!$AN$2)*(LEFT(tkno,3)=BH$53)*(LEFT(tkco,3)=BH$46),sotien)</f>
        <v>0</v>
      </c>
      <c r="CM53" s="1476">
        <f>SUMPRODUCT((ngaygs&gt;=BCĐTK!$AG$2)*(ngaygs&lt;=BCĐTK!$AN$2)*(LEFT(tkno,3)=BI$53)*(LEFT(tkco,3)=BI$46),sotien)</f>
        <v>0</v>
      </c>
      <c r="CN53" s="1476">
        <f>SUMPRODUCT((ngaygs&gt;=BCĐTK!$AG$2)*(ngaygs&lt;=BCĐTK!$AN$2)*(LEFT(tkno,3)=BJ$53)*(LEFT(tkco,3)=BJ$46),sotien)</f>
        <v>0</v>
      </c>
      <c r="CO53" s="1476">
        <f>SUMPRODUCT((ngaygs&gt;=BCĐTK!$AG$2)*(ngaygs&lt;=BCĐTK!$AN$2)*(LEFT(tkno,3)=BK$53)*(LEFT(tkco,3)=BK$46),sotien)</f>
        <v>0</v>
      </c>
      <c r="CP53" s="1476">
        <f>SUMPRODUCT((ngaygs&gt;=BCĐTK!$AG$2)*(ngaygs&lt;=BCĐTK!$AN$2)*(LEFT(tkno,3)=BL$53)*(LEFT(tkco,3)=BL$46),sotien)</f>
        <v>0</v>
      </c>
      <c r="CQ53" s="1476">
        <f>SUMPRODUCT((ngaygs&gt;=BCĐTK!$AG$2)*(ngaygs&lt;=BCĐTK!$AN$2)*(LEFT(tkno,3)=BM$53)*(LEFT(tkco,3)=BM$46),sotien)</f>
        <v>0</v>
      </c>
      <c r="CR53" s="1476">
        <f>SUMPRODUCT((ngaygs&gt;=BCĐTK!$AG$2)*(ngaygs&lt;=BCĐTK!$AN$2)*(LEFT(tkno,3)=BN$53)*(LEFT(tkco,3)=BN$46),sotien)</f>
        <v>0</v>
      </c>
      <c r="CS53" s="1476">
        <f>SUMPRODUCT((ngaygs&gt;=BCĐTK!$AG$2)*(ngaygs&lt;=BCĐTK!$AN$2)*(LEFT(tkno,3)=BO$53)*(LEFT(tkco,3)=BO$46),sotien)</f>
        <v>0</v>
      </c>
      <c r="CT53" s="1476">
        <f>SUMPRODUCT((ngaygs&gt;=BCĐTK!$AG$2)*(ngaygs&lt;=BCĐTK!$AN$2)*(LEFT(tkno,3)=BP$53)*(LEFT(tkco,3)=BP$46),sotien)</f>
        <v>0</v>
      </c>
      <c r="CU53" s="1476">
        <f t="shared" si="0"/>
        <v>0</v>
      </c>
    </row>
    <row r="54" spans="2:99" s="1419" customFormat="1" ht="15" customHeight="1" x14ac:dyDescent="0.2">
      <c r="B54" s="1370"/>
      <c r="C54" s="1411"/>
      <c r="D54" s="2154" t="s">
        <v>1582</v>
      </c>
      <c r="E54" s="2155"/>
      <c r="F54" s="2155"/>
      <c r="G54" s="2155"/>
      <c r="H54" s="2155"/>
      <c r="I54" s="2155"/>
      <c r="J54" s="2155"/>
      <c r="K54" s="2155"/>
      <c r="L54" s="2155"/>
      <c r="M54" s="2155"/>
      <c r="N54" s="2156"/>
      <c r="O54" s="2157"/>
      <c r="P54" s="2158"/>
      <c r="Q54" s="2327"/>
      <c r="R54" s="2160"/>
      <c r="S54" s="2328"/>
      <c r="T54" s="2329"/>
      <c r="U54" s="2329"/>
      <c r="V54" s="2329"/>
      <c r="W54" s="2330"/>
      <c r="X54" s="2331"/>
      <c r="Y54" s="2332"/>
      <c r="Z54" s="2332"/>
      <c r="AA54" s="2333"/>
      <c r="AB54" s="2334"/>
      <c r="AC54" s="1354"/>
      <c r="AL54" s="1420"/>
      <c r="CF54" s="1466"/>
      <c r="CU54" s="1476">
        <f t="shared" si="0"/>
        <v>0</v>
      </c>
    </row>
    <row r="55" spans="2:99" s="1424" customFormat="1" ht="15" customHeight="1" x14ac:dyDescent="0.2">
      <c r="B55" s="1423"/>
      <c r="C55" s="1411"/>
      <c r="D55" s="2171" t="s">
        <v>1583</v>
      </c>
      <c r="E55" s="2172"/>
      <c r="F55" s="2172"/>
      <c r="G55" s="2172"/>
      <c r="H55" s="2172"/>
      <c r="I55" s="2172"/>
      <c r="J55" s="2172"/>
      <c r="K55" s="2172"/>
      <c r="L55" s="2172"/>
      <c r="M55" s="2172"/>
      <c r="N55" s="2173"/>
      <c r="O55" s="2174" t="s">
        <v>104</v>
      </c>
      <c r="P55" s="2175"/>
      <c r="Q55" s="2176"/>
      <c r="R55" s="2177"/>
      <c r="S55" s="2230">
        <f>-CU56</f>
        <v>0</v>
      </c>
      <c r="T55" s="2322"/>
      <c r="U55" s="2322"/>
      <c r="V55" s="2322"/>
      <c r="W55" s="2323"/>
      <c r="X55" s="2178">
        <v>0</v>
      </c>
      <c r="Y55" s="2324"/>
      <c r="Z55" s="2324"/>
      <c r="AA55" s="2324"/>
      <c r="AB55" s="2325"/>
      <c r="AC55" s="1354"/>
      <c r="AL55" s="1425"/>
      <c r="CF55" s="1468"/>
      <c r="CU55" s="1476">
        <f t="shared" si="0"/>
        <v>0</v>
      </c>
    </row>
    <row r="56" spans="2:99" s="1419" customFormat="1" ht="21.75" customHeight="1" x14ac:dyDescent="0.2">
      <c r="B56" s="1370"/>
      <c r="C56" s="1411"/>
      <c r="D56" s="2171" t="s">
        <v>1584</v>
      </c>
      <c r="E56" s="2172"/>
      <c r="F56" s="2172"/>
      <c r="G56" s="2172"/>
      <c r="H56" s="2172"/>
      <c r="I56" s="2172"/>
      <c r="J56" s="2172"/>
      <c r="K56" s="2172"/>
      <c r="L56" s="2172"/>
      <c r="M56" s="2172"/>
      <c r="N56" s="2173"/>
      <c r="O56" s="2174" t="s">
        <v>105</v>
      </c>
      <c r="P56" s="2175"/>
      <c r="Q56" s="2176"/>
      <c r="R56" s="2177"/>
      <c r="S56" s="2230">
        <f>CU57</f>
        <v>0</v>
      </c>
      <c r="T56" s="2322"/>
      <c r="U56" s="2322"/>
      <c r="V56" s="2322"/>
      <c r="W56" s="2323"/>
      <c r="X56" s="2178">
        <v>0</v>
      </c>
      <c r="Y56" s="2324"/>
      <c r="Z56" s="2324"/>
      <c r="AA56" s="2324"/>
      <c r="AB56" s="2325"/>
      <c r="AC56" s="1354"/>
      <c r="AL56" s="1420"/>
      <c r="AM56" s="1469" t="s">
        <v>104</v>
      </c>
      <c r="AN56" s="1419" t="s">
        <v>164</v>
      </c>
      <c r="AO56" s="1467" t="s">
        <v>237</v>
      </c>
      <c r="AP56" s="1419" t="s">
        <v>226</v>
      </c>
      <c r="AQ56" s="1470" t="s">
        <v>294</v>
      </c>
      <c r="BB56" s="1469" t="s">
        <v>104</v>
      </c>
      <c r="BC56" s="1419" t="s">
        <v>164</v>
      </c>
      <c r="BD56" s="1467" t="s">
        <v>237</v>
      </c>
      <c r="BE56" s="1419" t="s">
        <v>226</v>
      </c>
      <c r="BF56" s="1470" t="s">
        <v>294</v>
      </c>
      <c r="BQ56" s="1476">
        <f>SUMPRODUCT((ngaygs&gt;=BCĐTK!$AG$2)*(ngaygs&lt;=BCĐTK!$AN$2)*(LEFT(tkno,2)=AM$56)*(LEFT(tkco,3)=AM$46),sotien)</f>
        <v>0</v>
      </c>
      <c r="BR56" s="1476">
        <f>SUMPRODUCT((ngaygs&gt;=BCĐTK!$AG$2)*(ngaygs&lt;=BCĐTK!$AN$2)*(LEFT(tkno,4)=AN$56)*(LEFT(tkco,3)=AN$46),sotien)</f>
        <v>0</v>
      </c>
      <c r="BS56" s="1476">
        <f>SUMPRODUCT((ngaygs&gt;=BCĐTK!$AG$2)*(ngaygs&lt;=BCĐTK!$AN$2)*(LEFT(tkno,3)=AO$56)*(LEFT(tkco,3)=AO$46)*(khlctt="DAUTU"),sotien)</f>
        <v>0</v>
      </c>
      <c r="BT56" s="1476">
        <f>SUMPRODUCT((ngaygs&gt;=BCĐTK!$AG$2)*(ngaygs&lt;=BCĐTK!$AN$2)*(LEFT(tkno,3)=AP$56)*(LEFT(tkco,3)=AP$46),sotien)</f>
        <v>0</v>
      </c>
      <c r="BU56" s="1476">
        <f>SUMPRODUCT((ngaygs&gt;=BCĐTK!$AG$2)*(ngaygs&lt;=BCĐTK!$AN$2)*(LEFT(tkno,3)=AQ$56)*(LEFT(tkco,3)=AQ$46)*(khlctt="DAUTU"),sotien)</f>
        <v>0</v>
      </c>
      <c r="CF56" s="1476">
        <f>SUMPRODUCT((ngaygs&gt;=BCĐTK!$AG$2)*(ngaygs&lt;=BCĐTK!$AN$2)*(LEFT(tkno,2)=BB$56)*(LEFT(tkco,3)=BB$46),sotien)</f>
        <v>0</v>
      </c>
      <c r="CG56" s="1476">
        <f>SUMPRODUCT((ngaygs&gt;=BCĐTK!$AG$2)*(ngaygs&lt;=BCĐTK!$AN$2)*(LEFT(tkno,4)=BC$56)*(LEFT(tkco,3)=BC$46),sotien)</f>
        <v>0</v>
      </c>
      <c r="CH56" s="1476">
        <f>SUMPRODUCT((ngaygs&gt;=BCĐTK!$AG$2)*(ngaygs&lt;=BCĐTK!$AN$2)*(LEFT(tkno,3)=BD$56)*(LEFT(tkco,3)=BD$46)*(khlctt="DAUTU"),sotien)</f>
        <v>0</v>
      </c>
      <c r="CI56" s="1476">
        <f>SUMPRODUCT((ngaygs&gt;=BCĐTK!$AG$2)*(ngaygs&lt;=BCĐTK!$AN$2)*(LEFT(tkno,3)=BE$56)*(LEFT(tkco,3)=BE$46),sotien)</f>
        <v>0</v>
      </c>
      <c r="CJ56" s="1476">
        <f>SUMPRODUCT((ngaygs&gt;=BCĐTK!$AG$2)*(ngaygs&lt;=BCĐTK!$AN$2)*(LEFT(tkno,3)=BF$56)*(LEFT(tkco,3)=BF$46)*(khlctt="DAUTU"),sotien)</f>
        <v>0</v>
      </c>
      <c r="CU56" s="1476">
        <f t="shared" si="0"/>
        <v>0</v>
      </c>
    </row>
    <row r="57" spans="2:99" s="1419" customFormat="1" ht="15" customHeight="1" x14ac:dyDescent="0.2">
      <c r="B57" s="1370"/>
      <c r="C57" s="1411"/>
      <c r="D57" s="2171" t="s">
        <v>1585</v>
      </c>
      <c r="E57" s="2172"/>
      <c r="F57" s="2172"/>
      <c r="G57" s="2172"/>
      <c r="H57" s="2172"/>
      <c r="I57" s="2172"/>
      <c r="J57" s="2172"/>
      <c r="K57" s="2172"/>
      <c r="L57" s="2172"/>
      <c r="M57" s="2172"/>
      <c r="N57" s="2173"/>
      <c r="O57" s="2174" t="s">
        <v>106</v>
      </c>
      <c r="P57" s="2175"/>
      <c r="Q57" s="2176"/>
      <c r="R57" s="2177"/>
      <c r="S57" s="2230">
        <f t="shared" ref="S57:S59" si="2">-CU58</f>
        <v>0</v>
      </c>
      <c r="T57" s="2322"/>
      <c r="U57" s="2322"/>
      <c r="V57" s="2322"/>
      <c r="W57" s="2323"/>
      <c r="X57" s="2178">
        <v>0</v>
      </c>
      <c r="Y57" s="2324"/>
      <c r="Z57" s="2324"/>
      <c r="AA57" s="2324"/>
      <c r="AB57" s="2325"/>
      <c r="AC57" s="1354"/>
      <c r="AL57" s="1420"/>
      <c r="AM57" s="1467" t="s">
        <v>373</v>
      </c>
      <c r="AN57" s="1419" t="s">
        <v>376</v>
      </c>
      <c r="AO57" s="1419" t="s">
        <v>1267</v>
      </c>
      <c r="AP57" s="1419" t="s">
        <v>158</v>
      </c>
      <c r="BB57" s="1467" t="s">
        <v>373</v>
      </c>
      <c r="BC57" s="1419" t="s">
        <v>376</v>
      </c>
      <c r="BD57" s="1419" t="s">
        <v>1267</v>
      </c>
      <c r="BE57" s="1419" t="s">
        <v>158</v>
      </c>
      <c r="BQ57" s="1476">
        <f>SUMPRODUCT((ngaygs&gt;=BCĐTK!$AG$2)*(ngaygs&lt;=BCĐTK!$AN$2)*(LEFT(tkco,3)=AM$57)*(LEFT(tkno,3)=AM$46)*(khlctt="DAUTU"),sotien)</f>
        <v>0</v>
      </c>
      <c r="BR57" s="1476">
        <f>-SUMPRODUCT((ngaygs&gt;=BCĐTK!$AG$2)*(ngaygs&lt;=BCĐTK!$AN$2)*(LEFT(tkno,4)=AN$57)*(LEFT(tkco,3)=AN$46)*(khlctt="DAUTU"),sotien)</f>
        <v>0</v>
      </c>
      <c r="BS57" s="1476">
        <f>SUMPRODUCT((ngaygs&gt;=BCĐTK!$AG$2)*(ngaygs&lt;=BCĐTK!$AN$2)*(LEFT(tkco,4)=AO$57)*(LEFT(tkno,3)=AO$46),sotien)</f>
        <v>0</v>
      </c>
      <c r="BT57" s="1476">
        <f>SUMPRODUCT((ngaygs&gt;=BCĐTK!$AG$2)*(ngaygs&lt;=BCĐTK!$AN$2)*(LEFT(tkco,3)=AP$57)*(LEFT(tkno,3)=AP$46)*(khlctt="DAUTU"),sotien)</f>
        <v>0</v>
      </c>
      <c r="CF57" s="1476">
        <f>SUMPRODUCT((ngaygs&gt;=BCĐTK!$AG$2)*(ngaygs&lt;=BCĐTK!$AN$2)*(LEFT(tkco,3)=BB$57)*(LEFT(tkno,3)=BB$46)*(khlctt="DAUTU"),sotien)</f>
        <v>0</v>
      </c>
      <c r="CG57" s="1476">
        <f>-SUMPRODUCT((ngaygs&gt;=BCĐTK!$AG$2)*(ngaygs&lt;=BCĐTK!$AN$2)*(LEFT(tkno,4)=BC$57)*(LEFT(tkco,3)=BC$46)*(khlctt="DAUTU"),sotien)</f>
        <v>0</v>
      </c>
      <c r="CH57" s="1476">
        <f>SUMPRODUCT((ngaygs&gt;=BCĐTK!$AG$2)*(ngaygs&lt;=BCĐTK!$AN$2)*(LEFT(tkco,4)=BD$57)*(LEFT(tkno,3)=BD$46),sotien)</f>
        <v>0</v>
      </c>
      <c r="CI57" s="1476">
        <f>SUMPRODUCT((ngaygs&gt;=BCĐTK!$AG$2)*(ngaygs&lt;=BCĐTK!$AN$2)*(LEFT(tkco,3)=BE$57)*(LEFT(tkno,3)=BE$46)*(khlctt="DAUTU"),sotien)</f>
        <v>0</v>
      </c>
      <c r="CU57" s="1476">
        <f t="shared" si="0"/>
        <v>0</v>
      </c>
    </row>
    <row r="58" spans="2:99" s="1424" customFormat="1" ht="15" customHeight="1" x14ac:dyDescent="0.2">
      <c r="B58" s="1423"/>
      <c r="C58" s="1411"/>
      <c r="D58" s="2171" t="s">
        <v>1586</v>
      </c>
      <c r="E58" s="2172"/>
      <c r="F58" s="2172"/>
      <c r="G58" s="2172"/>
      <c r="H58" s="2172"/>
      <c r="I58" s="2172"/>
      <c r="J58" s="2172"/>
      <c r="K58" s="2172"/>
      <c r="L58" s="2172"/>
      <c r="M58" s="2172"/>
      <c r="N58" s="2173"/>
      <c r="O58" s="2174" t="s">
        <v>107</v>
      </c>
      <c r="P58" s="2175"/>
      <c r="Q58" s="2176"/>
      <c r="R58" s="2177"/>
      <c r="S58" s="2230">
        <f>CU59</f>
        <v>0</v>
      </c>
      <c r="T58" s="2322"/>
      <c r="U58" s="2322"/>
      <c r="V58" s="2322"/>
      <c r="W58" s="2323"/>
      <c r="X58" s="2178">
        <v>0</v>
      </c>
      <c r="Y58" s="2324"/>
      <c r="Z58" s="2324"/>
      <c r="AA58" s="2324"/>
      <c r="AB58" s="2325"/>
      <c r="AC58" s="1354"/>
      <c r="AL58" s="1425"/>
      <c r="AM58" s="1424" t="s">
        <v>154</v>
      </c>
      <c r="AN58" s="1424" t="s">
        <v>1077</v>
      </c>
      <c r="AO58" s="1424" t="s">
        <v>1079</v>
      </c>
      <c r="AP58" s="1424" t="s">
        <v>156</v>
      </c>
      <c r="AQ58" s="1424" t="s">
        <v>1113</v>
      </c>
      <c r="BB58" s="1424" t="s">
        <v>154</v>
      </c>
      <c r="BC58" s="1424" t="s">
        <v>1077</v>
      </c>
      <c r="BD58" s="1424" t="s">
        <v>1079</v>
      </c>
      <c r="BE58" s="1424" t="s">
        <v>156</v>
      </c>
      <c r="BF58" s="1424" t="s">
        <v>1113</v>
      </c>
      <c r="BQ58" s="1476">
        <f>SUMPRODUCT((ngaygs&gt;=BCĐTK!$AG$2)*(ngaygs&lt;=BCĐTK!$AN$2)*(LEFT(tkno,3)=AM$58)*(LEFT(tkco,3)=AM$46),sotien)</f>
        <v>0</v>
      </c>
      <c r="BR58" s="1476">
        <f>SUMPRODUCT((ngaygs&gt;=BCĐTK!$AG$2)*(ngaygs&lt;=BCĐTK!$AN$2)*(LEFT(tkno,3)=AN$58)*(LEFT(tkco,3)=AN$46),sotien)</f>
        <v>0</v>
      </c>
      <c r="BS58" s="1476">
        <f>SUMPRODUCT((ngaygs&gt;=BCĐTK!$AG$2)*(ngaygs&lt;=BCĐTK!$AN$2)*(LEFT(tkno,3)=AO$58)*(LEFT(tkco,3)=AO$46),sotien)</f>
        <v>0</v>
      </c>
      <c r="BT58" s="1476">
        <f>SUMPRODUCT((ngaygs&gt;=BCĐTK!$AG$2)*(ngaygs&lt;=BCĐTK!$AN$2)*(LEFT(tkno,3)=AP$58)*(LEFT(tkco,3)=AP$46),sotien)</f>
        <v>0</v>
      </c>
      <c r="BU58" s="1476">
        <f>SUMPRODUCT((ngaygs&gt;=BCĐTK!$AG$2)*(ngaygs&lt;=BCĐTK!$AN$2)*(LEFT(tkno,3)=AQ$58)*(LEFT(tkco,3)=AQ$46),sotien)</f>
        <v>0</v>
      </c>
      <c r="CF58" s="1476">
        <f>SUMPRODUCT((ngaygs&gt;=BCĐTK!$AG$2)*(ngaygs&lt;=BCĐTK!$AN$2)*(LEFT(tkno,3)=BB$58)*(LEFT(tkco,3)=BB$46),sotien)</f>
        <v>0</v>
      </c>
      <c r="CG58" s="1476">
        <f>SUMPRODUCT((ngaygs&gt;=BCĐTK!$AG$2)*(ngaygs&lt;=BCĐTK!$AN$2)*(LEFT(tkno,3)=BC$58)*(LEFT(tkco,3)=BC$46),sotien)</f>
        <v>0</v>
      </c>
      <c r="CH58" s="1476">
        <f>SUMPRODUCT((ngaygs&gt;=BCĐTK!$AG$2)*(ngaygs&lt;=BCĐTK!$AN$2)*(LEFT(tkno,3)=BD$58)*(LEFT(tkco,3)=BD$46),sotien)</f>
        <v>0</v>
      </c>
      <c r="CI58" s="1476">
        <f>SUMPRODUCT((ngaygs&gt;=BCĐTK!$AG$2)*(ngaygs&lt;=BCĐTK!$AN$2)*(LEFT(tkno,3)=BE$58)*(LEFT(tkco,3)=BE$46),sotien)</f>
        <v>0</v>
      </c>
      <c r="CJ58" s="1476">
        <f>SUMPRODUCT((ngaygs&gt;=BCĐTK!$AG$2)*(ngaygs&lt;=BCĐTK!$AN$2)*(LEFT(tkno,3)=BF$58)*(LEFT(tkco,3)=BF$46),sotien)</f>
        <v>0</v>
      </c>
      <c r="CU58" s="1476">
        <f t="shared" si="0"/>
        <v>0</v>
      </c>
    </row>
    <row r="59" spans="2:99" s="1419" customFormat="1" ht="15" customHeight="1" x14ac:dyDescent="0.2">
      <c r="B59" s="1370"/>
      <c r="C59" s="1411"/>
      <c r="D59" s="2171" t="s">
        <v>1587</v>
      </c>
      <c r="E59" s="2172"/>
      <c r="F59" s="2172"/>
      <c r="G59" s="2172"/>
      <c r="H59" s="2172"/>
      <c r="I59" s="2172"/>
      <c r="J59" s="2172"/>
      <c r="K59" s="2172"/>
      <c r="L59" s="2172"/>
      <c r="M59" s="2172"/>
      <c r="N59" s="2173"/>
      <c r="O59" s="2174" t="s">
        <v>109</v>
      </c>
      <c r="P59" s="2175"/>
      <c r="Q59" s="2176"/>
      <c r="R59" s="2177"/>
      <c r="S59" s="2230">
        <f t="shared" si="2"/>
        <v>0</v>
      </c>
      <c r="T59" s="2322"/>
      <c r="U59" s="2322"/>
      <c r="V59" s="2322"/>
      <c r="W59" s="2323"/>
      <c r="X59" s="2178">
        <v>0</v>
      </c>
      <c r="Y59" s="2324"/>
      <c r="Z59" s="2324"/>
      <c r="AA59" s="2324"/>
      <c r="AB59" s="2325"/>
      <c r="AC59" s="1354"/>
      <c r="AL59" s="1420"/>
      <c r="AM59" s="1419" t="s">
        <v>154</v>
      </c>
      <c r="AN59" s="1419" t="s">
        <v>1077</v>
      </c>
      <c r="AO59" s="1419" t="s">
        <v>1079</v>
      </c>
      <c r="AP59" s="1419" t="s">
        <v>156</v>
      </c>
      <c r="AQ59" s="1419" t="s">
        <v>1113</v>
      </c>
      <c r="BB59" s="1419" t="s">
        <v>154</v>
      </c>
      <c r="BC59" s="1419" t="s">
        <v>1077</v>
      </c>
      <c r="BD59" s="1419" t="s">
        <v>1079</v>
      </c>
      <c r="BE59" s="1419" t="s">
        <v>156</v>
      </c>
      <c r="BF59" s="1419" t="s">
        <v>1113</v>
      </c>
      <c r="BQ59" s="1476">
        <f>SUMPRODUCT((ngaygs&gt;=BCĐTK!$AG$2)*(ngaygs&lt;=BCĐTK!$AN$2)*(LEFT(tkco,3)=AM$59)*(LEFT(tkno,3)=AM$46),sotien)</f>
        <v>0</v>
      </c>
      <c r="BR59" s="1476">
        <f>SUMPRODUCT((ngaygs&gt;=BCĐTK!$AG$2)*(ngaygs&lt;=BCĐTK!$AN$2)*(LEFT(tkco,3)=AN$59)*(LEFT(tkno,3)=AN$46),sotien)</f>
        <v>0</v>
      </c>
      <c r="BS59" s="1476">
        <f>SUMPRODUCT((ngaygs&gt;=BCĐTK!$AG$2)*(ngaygs&lt;=BCĐTK!$AN$2)*(LEFT(tkco,3)=AO$59)*(LEFT(tkno,3)=AO$46),sotien)</f>
        <v>0</v>
      </c>
      <c r="BT59" s="1476">
        <f>SUMPRODUCT((ngaygs&gt;=BCĐTK!$AG$2)*(ngaygs&lt;=BCĐTK!$AN$2)*(LEFT(tkco,3)=AP$59)*(LEFT(tkno,3)=AP$46),sotien)</f>
        <v>0</v>
      </c>
      <c r="BU59" s="1476">
        <f>SUMPRODUCT((ngaygs&gt;=BCĐTK!$AG$2)*(ngaygs&lt;=BCĐTK!$AN$2)*(LEFT(tkco,3)=AQ$59)*(LEFT(tkno,3)=AQ$46),sotien)</f>
        <v>0</v>
      </c>
      <c r="CF59" s="1476">
        <f>SUMPRODUCT((ngaygs&gt;=BCĐTK!$AG$2)*(ngaygs&lt;=BCĐTK!$AN$2)*(LEFT(tkco,3)=BB$59)*(LEFT(tkno,3)=BB$46),sotien)</f>
        <v>0</v>
      </c>
      <c r="CG59" s="1476">
        <f>SUMPRODUCT((ngaygs&gt;=BCĐTK!$AG$2)*(ngaygs&lt;=BCĐTK!$AN$2)*(LEFT(tkco,3)=BC$59)*(LEFT(tkno,3)=BC$46),sotien)</f>
        <v>0</v>
      </c>
      <c r="CH59" s="1476">
        <f>SUMPRODUCT((ngaygs&gt;=BCĐTK!$AG$2)*(ngaygs&lt;=BCĐTK!$AN$2)*(LEFT(tkco,3)=BD$59)*(LEFT(tkno,3)=BD$46),sotien)</f>
        <v>0</v>
      </c>
      <c r="CI59" s="1476">
        <f>SUMPRODUCT((ngaygs&gt;=BCĐTK!$AG$2)*(ngaygs&lt;=BCĐTK!$AN$2)*(LEFT(tkco,3)=BE$59)*(LEFT(tkno,3)=BE$46),sotien)</f>
        <v>0</v>
      </c>
      <c r="CJ59" s="1476">
        <f>SUMPRODUCT((ngaygs&gt;=BCĐTK!$AG$2)*(ngaygs&lt;=BCĐTK!$AN$2)*(LEFT(tkco,3)=BF$59)*(LEFT(tkno,3)=BF$46),sotien)</f>
        <v>0</v>
      </c>
      <c r="CU59" s="1476">
        <f t="shared" si="0"/>
        <v>0</v>
      </c>
    </row>
    <row r="60" spans="2:99" s="1419" customFormat="1" ht="15" customHeight="1" x14ac:dyDescent="0.2">
      <c r="B60" s="1370"/>
      <c r="C60" s="1411"/>
      <c r="D60" s="2171" t="s">
        <v>1588</v>
      </c>
      <c r="E60" s="2172"/>
      <c r="F60" s="2172"/>
      <c r="G60" s="2172"/>
      <c r="H60" s="2172"/>
      <c r="I60" s="2172"/>
      <c r="J60" s="2172"/>
      <c r="K60" s="2172"/>
      <c r="L60" s="2172"/>
      <c r="M60" s="2172"/>
      <c r="N60" s="2173"/>
      <c r="O60" s="2174" t="s">
        <v>1557</v>
      </c>
      <c r="P60" s="2175"/>
      <c r="Q60" s="2176"/>
      <c r="R60" s="2177"/>
      <c r="S60" s="2230">
        <f>CU61</f>
        <v>0</v>
      </c>
      <c r="T60" s="2322"/>
      <c r="U60" s="2322"/>
      <c r="V60" s="2322"/>
      <c r="W60" s="2323"/>
      <c r="X60" s="2178">
        <v>0</v>
      </c>
      <c r="Y60" s="2324"/>
      <c r="Z60" s="2324"/>
      <c r="AA60" s="2324"/>
      <c r="AB60" s="2325"/>
      <c r="AC60" s="1354"/>
      <c r="AL60" s="1420"/>
      <c r="AM60" s="1419" t="s">
        <v>1205</v>
      </c>
      <c r="AN60" s="1419" t="s">
        <v>1207</v>
      </c>
      <c r="AO60" s="1419" t="s">
        <v>211</v>
      </c>
      <c r="BB60" s="1419" t="s">
        <v>1205</v>
      </c>
      <c r="BC60" s="1419" t="s">
        <v>1207</v>
      </c>
      <c r="BD60" s="1419" t="s">
        <v>211</v>
      </c>
      <c r="BQ60" s="1476">
        <f>SUMPRODUCT((ngaygs&gt;=BCĐTK!$AG$2)*(ngaygs&lt;=BCĐTK!$AN$2)*(LEFT(tkno,3)=AM$60)*(LEFT(tkco,3)=AM$46),sotien)</f>
        <v>0</v>
      </c>
      <c r="BR60" s="1476">
        <f>SUMPRODUCT((ngaygs&gt;=BCĐTK!$AG$2)*(ngaygs&lt;=BCĐTK!$AN$2)*(LEFT(tkno,3)=AN$60)*(LEFT(tkco,3)=AN$46),sotien)</f>
        <v>0</v>
      </c>
      <c r="BS60" s="1476">
        <f>SUMPRODUCT((ngaygs&gt;=BCĐTK!$AG$2)*(ngaygs&lt;=BCĐTK!$AN$2)*(LEFT(tkno,3)=AO$60)*(LEFT(tkco,3)=AO$46),sotien)</f>
        <v>0</v>
      </c>
      <c r="CF60" s="1476">
        <f>SUMPRODUCT((ngaygs&gt;=BCĐTK!$AG$2)*(ngaygs&lt;=BCĐTK!$AN$2)*(LEFT(tkno,3)=BB$60)*(LEFT(tkco,3)=BB$46),sotien)</f>
        <v>0</v>
      </c>
      <c r="CG60" s="1476">
        <f>SUMPRODUCT((ngaygs&gt;=BCĐTK!$AG$2)*(ngaygs&lt;=BCĐTK!$AN$2)*(LEFT(tkno,3)=BC$60)*(LEFT(tkco,3)=BC$46),sotien)</f>
        <v>0</v>
      </c>
      <c r="CH60" s="1476">
        <f>SUMPRODUCT((ngaygs&gt;=BCĐTK!$AG$2)*(ngaygs&lt;=BCĐTK!$AN$2)*(LEFT(tkno,3)=BD$60)*(LEFT(tkco,3)=BD$46),sotien)</f>
        <v>0</v>
      </c>
      <c r="CU60" s="1476">
        <f t="shared" si="0"/>
        <v>0</v>
      </c>
    </row>
    <row r="61" spans="2:99" s="1419" customFormat="1" ht="15" customHeight="1" x14ac:dyDescent="0.2">
      <c r="B61" s="1370"/>
      <c r="C61" s="1411"/>
      <c r="D61" s="2171" t="s">
        <v>1589</v>
      </c>
      <c r="E61" s="2172"/>
      <c r="F61" s="2172"/>
      <c r="G61" s="2172"/>
      <c r="H61" s="2172"/>
      <c r="I61" s="2172"/>
      <c r="J61" s="2172"/>
      <c r="K61" s="2172"/>
      <c r="L61" s="2172"/>
      <c r="M61" s="2172"/>
      <c r="N61" s="2173"/>
      <c r="O61" s="2174" t="s">
        <v>1590</v>
      </c>
      <c r="P61" s="2175"/>
      <c r="Q61" s="2176"/>
      <c r="R61" s="2177"/>
      <c r="S61" s="2230">
        <f>CU62</f>
        <v>0</v>
      </c>
      <c r="T61" s="2322"/>
      <c r="U61" s="2322"/>
      <c r="V61" s="2322"/>
      <c r="W61" s="2323"/>
      <c r="X61" s="2178">
        <v>0</v>
      </c>
      <c r="Y61" s="2324"/>
      <c r="Z61" s="2324"/>
      <c r="AA61" s="2324"/>
      <c r="AB61" s="2325"/>
      <c r="AC61" s="1354"/>
      <c r="AL61" s="1420"/>
      <c r="AM61" s="1419" t="s">
        <v>1205</v>
      </c>
      <c r="AN61" s="1419" t="s">
        <v>1207</v>
      </c>
      <c r="AO61" s="1419" t="s">
        <v>211</v>
      </c>
      <c r="BB61" s="1419" t="s">
        <v>1205</v>
      </c>
      <c r="BC61" s="1419" t="s">
        <v>1207</v>
      </c>
      <c r="BD61" s="1419" t="s">
        <v>211</v>
      </c>
      <c r="BQ61" s="1476">
        <f>SUMPRODUCT((ngaygs&gt;=BCĐTK!$AG$2)*(ngaygs&lt;=BCĐTK!$AN$2)*(LEFT(tkco,3)=AM$61)*(LEFT(tkno,3)=AM$46),sotien)</f>
        <v>0</v>
      </c>
      <c r="BR61" s="1476">
        <f>SUMPRODUCT((ngaygs&gt;=BCĐTK!$AG$2)*(ngaygs&lt;=BCĐTK!$AN$2)*(LEFT(tkco,3)=AN$61)*(LEFT(tkno,3)=AN$46),sotien)</f>
        <v>0</v>
      </c>
      <c r="BS61" s="1476">
        <f>SUMPRODUCT((ngaygs&gt;=BCĐTK!$AG$2)*(ngaygs&lt;=BCĐTK!$AN$2)*(LEFT(tkco,3)=AO$61)*(LEFT(tkno,3)=AO$46),sotien)</f>
        <v>0</v>
      </c>
      <c r="CF61" s="1476">
        <f>SUMPRODUCT((ngaygs&gt;=BCĐTK!$AG$2)*(ngaygs&lt;=BCĐTK!$AN$2)*(LEFT(tkco,3)=BB$61)*(LEFT(tkno,3)=BB$46),sotien)</f>
        <v>0</v>
      </c>
      <c r="CG61" s="1476">
        <f>SUMPRODUCT((ngaygs&gt;=BCĐTK!$AG$2)*(ngaygs&lt;=BCĐTK!$AN$2)*(LEFT(tkco,3)=BC$61)*(LEFT(tkno,3)=BC$46),sotien)</f>
        <v>0</v>
      </c>
      <c r="CH61" s="1476">
        <f>SUMPRODUCT((ngaygs&gt;=BCĐTK!$AG$2)*(ngaygs&lt;=BCĐTK!$AN$2)*(LEFT(tkco,3)=BD$61)*(LEFT(tkno,3)=BD$46),sotien)</f>
        <v>0</v>
      </c>
      <c r="CU61" s="1476">
        <f t="shared" si="0"/>
        <v>0</v>
      </c>
    </row>
    <row r="62" spans="2:99" s="1419" customFormat="1" ht="25.5" customHeight="1" x14ac:dyDescent="0.2">
      <c r="B62" s="1370"/>
      <c r="C62" s="1411"/>
      <c r="D62" s="2154" t="s">
        <v>1591</v>
      </c>
      <c r="E62" s="2155"/>
      <c r="F62" s="2155"/>
      <c r="G62" s="2155"/>
      <c r="H62" s="2155"/>
      <c r="I62" s="2155"/>
      <c r="J62" s="2155"/>
      <c r="K62" s="2155"/>
      <c r="L62" s="2155"/>
      <c r="M62" s="2155"/>
      <c r="N62" s="2156"/>
      <c r="O62" s="2157" t="s">
        <v>110</v>
      </c>
      <c r="P62" s="2158"/>
      <c r="Q62" s="2159"/>
      <c r="R62" s="2160"/>
      <c r="S62" s="2227">
        <f>SUM(S55:W61)</f>
        <v>0</v>
      </c>
      <c r="T62" s="2319"/>
      <c r="U62" s="2319"/>
      <c r="V62" s="2319"/>
      <c r="W62" s="2326"/>
      <c r="X62" s="2227">
        <f>SUM(X55:AB61)</f>
        <v>0</v>
      </c>
      <c r="Y62" s="2319"/>
      <c r="Z62" s="2319"/>
      <c r="AA62" s="2320"/>
      <c r="AB62" s="2321"/>
      <c r="AC62" s="1354"/>
      <c r="AL62" s="1420"/>
      <c r="AM62" s="1467" t="s">
        <v>355</v>
      </c>
      <c r="BB62" s="1467" t="s">
        <v>355</v>
      </c>
      <c r="BQ62" s="1476">
        <f>SUMPRODUCT((ngaygs&gt;=BCĐTK!$AG$2)*(ngaygs&lt;=BCĐTK!$AN$2)*(LEFT(tkco,3)=AM$62)*(LEFT(tkno,3)=AM$46)*(khlctt="DAUTU"),sotien)</f>
        <v>0</v>
      </c>
      <c r="BR62" s="1419">
        <v>0</v>
      </c>
      <c r="BS62" s="1419">
        <v>0</v>
      </c>
      <c r="BT62" s="1419">
        <v>0</v>
      </c>
      <c r="BU62" s="1419">
        <v>0</v>
      </c>
      <c r="BV62" s="1419">
        <v>0</v>
      </c>
      <c r="BW62" s="1419">
        <v>0</v>
      </c>
      <c r="BX62" s="1419">
        <v>0</v>
      </c>
      <c r="BY62" s="1419">
        <v>0</v>
      </c>
      <c r="BZ62" s="1419">
        <v>0</v>
      </c>
      <c r="CA62" s="1419">
        <v>0</v>
      </c>
      <c r="CB62" s="1419">
        <v>0</v>
      </c>
      <c r="CC62" s="1419">
        <v>0</v>
      </c>
      <c r="CD62" s="1419">
        <v>0</v>
      </c>
      <c r="CE62" s="1419">
        <v>0</v>
      </c>
      <c r="CF62" s="1476">
        <f>SUMPRODUCT((ngaygs&gt;=BCĐTK!$AG$2)*(ngaygs&lt;=BCĐTK!$AN$2)*(LEFT(tkco,3)=BB$62)*(LEFT(tkno,3)=BB$46)*(khlctt="DAUTU"),sotien)</f>
        <v>0</v>
      </c>
      <c r="CG62" s="1419">
        <v>0</v>
      </c>
      <c r="CH62" s="1419">
        <v>0</v>
      </c>
      <c r="CI62" s="1419">
        <v>0</v>
      </c>
      <c r="CJ62" s="1419">
        <v>0</v>
      </c>
      <c r="CK62" s="1419">
        <v>0</v>
      </c>
      <c r="CL62" s="1419">
        <v>0</v>
      </c>
      <c r="CM62" s="1419">
        <v>0</v>
      </c>
      <c r="CN62" s="1419">
        <v>0</v>
      </c>
      <c r="CO62" s="1419">
        <v>0</v>
      </c>
      <c r="CP62" s="1419">
        <v>0</v>
      </c>
      <c r="CQ62" s="1419">
        <v>0</v>
      </c>
      <c r="CR62" s="1419">
        <v>0</v>
      </c>
      <c r="CS62" s="1419">
        <v>0</v>
      </c>
      <c r="CT62" s="1419">
        <v>0</v>
      </c>
      <c r="CU62" s="1476">
        <f t="shared" si="0"/>
        <v>0</v>
      </c>
    </row>
    <row r="63" spans="2:99" s="1419" customFormat="1" ht="15" customHeight="1" x14ac:dyDescent="0.2">
      <c r="B63" s="1376"/>
      <c r="C63" s="1411"/>
      <c r="D63" s="2154" t="s">
        <v>1592</v>
      </c>
      <c r="E63" s="2155"/>
      <c r="F63" s="2155"/>
      <c r="G63" s="2155"/>
      <c r="H63" s="2155"/>
      <c r="I63" s="2155"/>
      <c r="J63" s="2155"/>
      <c r="K63" s="2155"/>
      <c r="L63" s="2155"/>
      <c r="M63" s="2155"/>
      <c r="N63" s="2156"/>
      <c r="O63" s="2157"/>
      <c r="P63" s="2158"/>
      <c r="Q63" s="2327"/>
      <c r="R63" s="2160"/>
      <c r="S63" s="2328"/>
      <c r="T63" s="2329"/>
      <c r="U63" s="2329"/>
      <c r="V63" s="2329"/>
      <c r="W63" s="2330"/>
      <c r="X63" s="2331"/>
      <c r="Y63" s="2332"/>
      <c r="Z63" s="2332"/>
      <c r="AA63" s="2333"/>
      <c r="AB63" s="2334"/>
      <c r="AC63" s="1354"/>
      <c r="AL63" s="1420"/>
      <c r="CU63" s="1476">
        <f t="shared" si="0"/>
        <v>0</v>
      </c>
    </row>
    <row r="64" spans="2:99" s="1424" customFormat="1" ht="15" customHeight="1" x14ac:dyDescent="0.2">
      <c r="B64" s="1423"/>
      <c r="C64" s="1411"/>
      <c r="D64" s="2171" t="s">
        <v>1593</v>
      </c>
      <c r="E64" s="2172"/>
      <c r="F64" s="2172"/>
      <c r="G64" s="2172"/>
      <c r="H64" s="2172"/>
      <c r="I64" s="2172"/>
      <c r="J64" s="2172"/>
      <c r="K64" s="2172"/>
      <c r="L64" s="2172"/>
      <c r="M64" s="2172"/>
      <c r="N64" s="2173"/>
      <c r="O64" s="2174" t="s">
        <v>111</v>
      </c>
      <c r="P64" s="2175"/>
      <c r="Q64" s="2176"/>
      <c r="R64" s="2177"/>
      <c r="S64" s="2230">
        <f>CU64</f>
        <v>0</v>
      </c>
      <c r="T64" s="2322"/>
      <c r="U64" s="2322"/>
      <c r="V64" s="2322"/>
      <c r="W64" s="2323"/>
      <c r="X64" s="2178">
        <v>0</v>
      </c>
      <c r="Y64" s="2324"/>
      <c r="Z64" s="2324"/>
      <c r="AA64" s="2324"/>
      <c r="AB64" s="2325"/>
      <c r="AC64" s="1354"/>
      <c r="AL64" s="1425"/>
      <c r="AM64" s="1424" t="s">
        <v>324</v>
      </c>
      <c r="AN64" s="1424" t="s">
        <v>336</v>
      </c>
      <c r="BB64" s="1424" t="s">
        <v>324</v>
      </c>
      <c r="BC64" s="1424" t="s">
        <v>336</v>
      </c>
      <c r="BQ64" s="1476">
        <f>SUMPRODUCT((ngaygs&gt;=BCĐTK!$AG$2)*(ngaygs&lt;=BCĐTK!$AN$2)*(LEFT(tkco,3)=AM$64)*(LEFT(tkno,3)=AM$46),sotien)</f>
        <v>0</v>
      </c>
      <c r="BR64" s="1476">
        <f>SUMPRODUCT((ngaygs&gt;=BCĐTK!$AG$2)*(ngaygs&lt;=BCĐTK!$AN$2)*(LEFT(tkco,3)=AN$64)*(LEFT(tkno,3)=AN$46),sotien)</f>
        <v>0</v>
      </c>
      <c r="BS64" s="1476">
        <f>SUMPRODUCT((ngaygs&gt;=BCĐTK!$AG$2)*(ngaygs&lt;=BCĐTK!$AN$2)*(LEFT(tkco,3)=AO$64)*(LEFT(tkno,3)=AO$46),sotien)</f>
        <v>0</v>
      </c>
      <c r="CF64" s="1476">
        <f>SUMPRODUCT((ngaygs&gt;=BCĐTK!$AG$2)*(ngaygs&lt;=BCĐTK!$AN$2)*(LEFT(tkco,3)=BB$64)*(LEFT(tkno,3)=BB$46),sotien)</f>
        <v>0</v>
      </c>
      <c r="CG64" s="1476">
        <f>SUMPRODUCT((ngaygs&gt;=BCĐTK!$AG$2)*(ngaygs&lt;=BCĐTK!$AN$2)*(LEFT(tkco,3)=BC$64)*(LEFT(tkno,3)=BC$46),sotien)</f>
        <v>0</v>
      </c>
      <c r="CH64" s="1476">
        <f>SUMPRODUCT((ngaygs&gt;=BCĐTK!$AG$2)*(ngaygs&lt;=BCĐTK!$AN$2)*(LEFT(tkco,3)=BD$64)*(LEFT(tkno,3)=BD$46),sotien)</f>
        <v>0</v>
      </c>
      <c r="CU64" s="1476">
        <f t="shared" si="0"/>
        <v>0</v>
      </c>
    </row>
    <row r="65" spans="2:99" s="1419" customFormat="1" ht="24" customHeight="1" x14ac:dyDescent="0.2">
      <c r="B65" s="1370"/>
      <c r="C65" s="1411"/>
      <c r="D65" s="2171" t="s">
        <v>1594</v>
      </c>
      <c r="E65" s="2172"/>
      <c r="F65" s="2172"/>
      <c r="G65" s="2172"/>
      <c r="H65" s="2172"/>
      <c r="I65" s="2172"/>
      <c r="J65" s="2172"/>
      <c r="K65" s="2172"/>
      <c r="L65" s="2172"/>
      <c r="M65" s="2172"/>
      <c r="N65" s="2173"/>
      <c r="O65" s="2174" t="s">
        <v>112</v>
      </c>
      <c r="P65" s="2175"/>
      <c r="Q65" s="2176"/>
      <c r="R65" s="2177"/>
      <c r="S65" s="2230">
        <f>-CU65</f>
        <v>0</v>
      </c>
      <c r="T65" s="2322"/>
      <c r="U65" s="2322"/>
      <c r="V65" s="2322"/>
      <c r="W65" s="2323"/>
      <c r="X65" s="2178">
        <v>0</v>
      </c>
      <c r="Y65" s="2324"/>
      <c r="Z65" s="2324"/>
      <c r="AA65" s="2324"/>
      <c r="AB65" s="2325"/>
      <c r="AC65" s="1354"/>
      <c r="AL65" s="1420"/>
      <c r="AM65" s="1419" t="s">
        <v>324</v>
      </c>
      <c r="AN65" s="1419" t="s">
        <v>336</v>
      </c>
      <c r="BB65" s="1419" t="s">
        <v>324</v>
      </c>
      <c r="BC65" s="1419" t="s">
        <v>336</v>
      </c>
      <c r="BQ65" s="1476">
        <f>SUMPRODUCT((ngaygs&gt;=BCĐTK!$AG$2)*(ngaygs&lt;=BCĐTK!$AN$2)*(LEFT(tkno,3)=AM$66)*(LEFT(tkco,3)=AM$46),sotien)</f>
        <v>0</v>
      </c>
      <c r="BR65" s="1476">
        <f>SUMPRODUCT((ngaygs&gt;=BCĐTK!$AG$2)*(ngaygs&lt;=BCĐTK!$AN$2)*(LEFT(tkno,3)=AN$66)*(LEFT(tkco,3)=AN$46),sotien)</f>
        <v>0</v>
      </c>
      <c r="BS65" s="1476">
        <f>SUMPRODUCT((ngaygs&gt;=BCĐTK!$AG$2)*(ngaygs&lt;=BCĐTK!$AN$2)*(LEFT(tkco,3)=AO$66)*(LEFT(tkno,3)=AO$46),sotien)</f>
        <v>0</v>
      </c>
      <c r="CF65" s="1476">
        <f>SUMPRODUCT((ngaygs&gt;=BCĐTK!$AG$2)*(ngaygs&lt;=BCĐTK!$AN$2)*(LEFT(tkno,3)=BB$66)*(LEFT(tkco,3)=BB$46),sotien)</f>
        <v>0</v>
      </c>
      <c r="CG65" s="1476">
        <f>SUMPRODUCT((ngaygs&gt;=BCĐTK!$AG$2)*(ngaygs&lt;=BCĐTK!$AN$2)*(LEFT(tkno,3)=BC$66)*(LEFT(tkco,3)=BC$46),sotien)</f>
        <v>0</v>
      </c>
      <c r="CH65" s="1476">
        <f>SUMPRODUCT((ngaygs&gt;=BCĐTK!$AG$2)*(ngaygs&lt;=BCĐTK!$AN$2)*(LEFT(tkco,3)=BD$66)*(LEFT(tkno,3)=BD$46),sotien)</f>
        <v>0</v>
      </c>
      <c r="CU65" s="1476">
        <f t="shared" si="0"/>
        <v>0</v>
      </c>
    </row>
    <row r="66" spans="2:99" s="1419" customFormat="1" ht="15" customHeight="1" x14ac:dyDescent="0.2">
      <c r="B66" s="1370"/>
      <c r="C66" s="1411"/>
      <c r="D66" s="2171" t="s">
        <v>1595</v>
      </c>
      <c r="E66" s="2172"/>
      <c r="F66" s="2172"/>
      <c r="G66" s="2172"/>
      <c r="H66" s="2172"/>
      <c r="I66" s="2172"/>
      <c r="J66" s="2172"/>
      <c r="K66" s="2172"/>
      <c r="L66" s="2172"/>
      <c r="M66" s="2172"/>
      <c r="N66" s="2173"/>
      <c r="O66" s="2174" t="s">
        <v>113</v>
      </c>
      <c r="P66" s="2175"/>
      <c r="Q66" s="2176"/>
      <c r="R66" s="2177"/>
      <c r="S66" s="2230">
        <f t="shared" ref="S66" si="3">CU66</f>
        <v>0</v>
      </c>
      <c r="T66" s="2322"/>
      <c r="U66" s="2322"/>
      <c r="V66" s="2322"/>
      <c r="W66" s="2323"/>
      <c r="X66" s="2178">
        <v>0</v>
      </c>
      <c r="Y66" s="2324"/>
      <c r="Z66" s="2324"/>
      <c r="AA66" s="2324"/>
      <c r="AB66" s="2325"/>
      <c r="AC66" s="1354"/>
      <c r="AL66" s="1420"/>
      <c r="AM66" s="1469" t="s">
        <v>296</v>
      </c>
      <c r="AN66" s="1469" t="s">
        <v>294</v>
      </c>
      <c r="AO66" s="1469" t="s">
        <v>1221</v>
      </c>
      <c r="BB66" s="1469" t="s">
        <v>296</v>
      </c>
      <c r="BC66" s="1469" t="s">
        <v>294</v>
      </c>
      <c r="BD66" s="1469" t="s">
        <v>1221</v>
      </c>
      <c r="BQ66" s="1476">
        <f>SUMPRODUCT((ngaygs&gt;=BCĐTK!$AG$2)*(ngaygs&lt;=BCĐTK!$AN$2)*(LEFT(tkco,4)=AM$66)*(LEFT(tkno,3)=AM$46),sotien)</f>
        <v>0</v>
      </c>
      <c r="BR66" s="1476">
        <f>SUMPRODUCT((ngaygs&gt;=BCĐTK!$AG$2)*(ngaygs&lt;=BCĐTK!$AN$2)*(LEFT(tkco,3)=AN$66)*(LEFT(tkno,3)="331"),sotien)</f>
        <v>0</v>
      </c>
      <c r="BS66" s="1476">
        <f>SUMPRODUCT((ngaygs&gt;=BCĐTK!$AG$2)*(ngaygs&lt;=BCĐTK!$AN$2)*(LEFT(tkco,3)=AO$66)*(LEFT(tkno,3)=AO$46),sotien)</f>
        <v>0</v>
      </c>
      <c r="CF66" s="1476">
        <f>SUMPRODUCT((ngaygs&gt;=BCĐTK!$AG$2)*(ngaygs&lt;=BCĐTK!$AN$2)*(LEFT(tkco,4)=BB$66)*(LEFT(tkno,3)=BB$46),sotien)</f>
        <v>0</v>
      </c>
      <c r="CG66" s="1476">
        <f>SUMPRODUCT((ngaygs&gt;=BCĐTK!$AG$2)*(ngaygs&lt;=BCĐTK!$AN$2)*(LEFT(tkco,3)=BC$66)*(LEFT(tkno,3)="331"),sotien)</f>
        <v>0</v>
      </c>
      <c r="CH66" s="1476">
        <f>SUMPRODUCT((ngaygs&gt;=BCĐTK!$AG$2)*(ngaygs&lt;=BCĐTK!$AN$2)*(LEFT(tkco,3)=BD$66)*(LEFT(tkno,3)=BD$46),sotien)</f>
        <v>0</v>
      </c>
      <c r="CU66" s="1476">
        <f t="shared" si="0"/>
        <v>0</v>
      </c>
    </row>
    <row r="67" spans="2:99" s="1419" customFormat="1" ht="15" customHeight="1" x14ac:dyDescent="0.2">
      <c r="B67" s="1370"/>
      <c r="C67" s="1411"/>
      <c r="D67" s="2171" t="s">
        <v>1596</v>
      </c>
      <c r="E67" s="2172"/>
      <c r="F67" s="2172"/>
      <c r="G67" s="2172"/>
      <c r="H67" s="2172"/>
      <c r="I67" s="2172"/>
      <c r="J67" s="2172"/>
      <c r="K67" s="2172"/>
      <c r="L67" s="2172"/>
      <c r="M67" s="2172"/>
      <c r="N67" s="2173"/>
      <c r="O67" s="2174" t="s">
        <v>115</v>
      </c>
      <c r="P67" s="2175"/>
      <c r="Q67" s="2176"/>
      <c r="R67" s="2177"/>
      <c r="S67" s="2230">
        <f>-CU67</f>
        <v>0</v>
      </c>
      <c r="T67" s="2322"/>
      <c r="U67" s="2322"/>
      <c r="V67" s="2322"/>
      <c r="W67" s="2323"/>
      <c r="X67" s="2178">
        <v>0</v>
      </c>
      <c r="Y67" s="2324"/>
      <c r="Z67" s="2324"/>
      <c r="AA67" s="2324"/>
      <c r="AB67" s="2325"/>
      <c r="AC67" s="1354"/>
      <c r="AL67" s="1420"/>
      <c r="AM67" s="1419" t="s">
        <v>296</v>
      </c>
      <c r="AN67" s="1469"/>
      <c r="AO67" s="1419" t="s">
        <v>1221</v>
      </c>
      <c r="BB67" s="1419" t="s">
        <v>296</v>
      </c>
      <c r="BC67" s="1469"/>
      <c r="BD67" s="1419" t="s">
        <v>1221</v>
      </c>
      <c r="BQ67" s="1476">
        <f>SUMPRODUCT((ngaygs&gt;=BCĐTK!$AG$2)*(ngaygs&lt;=BCĐTK!$AN$2)*(LEFT(tkno,4)=AM$67)*(LEFT(tkco,3)=AM$46),sotien)</f>
        <v>0</v>
      </c>
      <c r="BR67" s="1476">
        <f>SUMPRODUCT((ngaygs&gt;=BCĐTK!$AG$2)*(ngaygs&lt;=BCĐTK!$AN$2)*(LEFT(tkno,4)=AN$67)*(LEFT(tkco,3)=AN$46),sotien)</f>
        <v>0</v>
      </c>
      <c r="BS67" s="1476">
        <f>SUMPRODUCT((ngaygs&gt;=BCĐTK!$AG$2)*(ngaygs&lt;=BCĐTK!$AN$2)*(LEFT(tkno,3)=AO$67)*(LEFT(tkco,3)=AO$46),sotien)</f>
        <v>0</v>
      </c>
      <c r="CF67" s="1476">
        <f>SUMPRODUCT((ngaygs&gt;=BCĐTK!$AG$2)*(ngaygs&lt;=BCĐTK!$AN$2)*(LEFT(tkno,4)=BB$67)*(LEFT(tkco,3)=BB$46),sotien)</f>
        <v>0</v>
      </c>
      <c r="CG67" s="1476">
        <f>SUMPRODUCT((ngaygs&gt;=BCĐTK!$AG$2)*(ngaygs&lt;=BCĐTK!$AN$2)*(LEFT(tkno,4)=BC$67)*(LEFT(tkco,3)=BC$46),sotien)</f>
        <v>0</v>
      </c>
      <c r="CH67" s="1476">
        <f>SUMPRODUCT((ngaygs&gt;=BCĐTK!$AG$2)*(ngaygs&lt;=BCĐTK!$AN$2)*(LEFT(tkno,3)=BD$67)*(LEFT(tkco,3)=BD$46),sotien)</f>
        <v>0</v>
      </c>
      <c r="CU67" s="1476">
        <f t="shared" si="0"/>
        <v>0</v>
      </c>
    </row>
    <row r="68" spans="2:99" s="1419" customFormat="1" ht="15" customHeight="1" x14ac:dyDescent="0.2">
      <c r="B68" s="1370"/>
      <c r="C68" s="1411"/>
      <c r="D68" s="2171" t="s">
        <v>1597</v>
      </c>
      <c r="E68" s="2172"/>
      <c r="F68" s="2172"/>
      <c r="G68" s="2172"/>
      <c r="H68" s="2172"/>
      <c r="I68" s="2172"/>
      <c r="J68" s="2172"/>
      <c r="K68" s="2172"/>
      <c r="L68" s="2172"/>
      <c r="M68" s="2172"/>
      <c r="N68" s="2173"/>
      <c r="O68" s="2174" t="s">
        <v>116</v>
      </c>
      <c r="P68" s="2175"/>
      <c r="Q68" s="2176"/>
      <c r="R68" s="2177"/>
      <c r="S68" s="2230">
        <f>-CU68</f>
        <v>0</v>
      </c>
      <c r="T68" s="2322"/>
      <c r="U68" s="2322"/>
      <c r="V68" s="2322"/>
      <c r="W68" s="2323"/>
      <c r="X68" s="2178">
        <v>0</v>
      </c>
      <c r="Y68" s="2324"/>
      <c r="Z68" s="2324"/>
      <c r="AA68" s="2324"/>
      <c r="AB68" s="2325"/>
      <c r="AC68" s="1354"/>
      <c r="AL68" s="1420"/>
      <c r="AM68" s="1419" t="s">
        <v>298</v>
      </c>
      <c r="BB68" s="1419" t="s">
        <v>298</v>
      </c>
      <c r="BQ68" s="1476">
        <f>SUMPRODUCT((ngaygs&gt;=BCĐTK!$AG$2)*(ngaygs&lt;=BCĐTK!$AN$2)*(LEFT(tkno,4)=AM$68)*(LEFT(tkco,3)=AM$46),sotien)</f>
        <v>0</v>
      </c>
      <c r="CF68" s="1476">
        <f>SUMPRODUCT((ngaygs&gt;=BCĐTK!$AG$2)*(ngaygs&lt;=BCĐTK!$AN$2)*(LEFT(tkno,4)=BB$68)*(LEFT(tkco,3)=BB$46),sotien)</f>
        <v>0</v>
      </c>
      <c r="CU68" s="1476">
        <f t="shared" si="0"/>
        <v>0</v>
      </c>
    </row>
    <row r="69" spans="2:99" s="1419" customFormat="1" ht="15" customHeight="1" x14ac:dyDescent="0.2">
      <c r="B69" s="1370"/>
      <c r="C69" s="1411"/>
      <c r="D69" s="2171" t="s">
        <v>1598</v>
      </c>
      <c r="E69" s="2172"/>
      <c r="F69" s="2172"/>
      <c r="G69" s="2172"/>
      <c r="H69" s="2172"/>
      <c r="I69" s="2172"/>
      <c r="J69" s="2172"/>
      <c r="K69" s="2172"/>
      <c r="L69" s="2172"/>
      <c r="M69" s="2172"/>
      <c r="N69" s="2173"/>
      <c r="O69" s="2174" t="s">
        <v>1599</v>
      </c>
      <c r="P69" s="2175"/>
      <c r="Q69" s="2176"/>
      <c r="R69" s="2177"/>
      <c r="S69" s="2230">
        <f>-CU69</f>
        <v>0</v>
      </c>
      <c r="T69" s="2322"/>
      <c r="U69" s="2322"/>
      <c r="V69" s="2322"/>
      <c r="W69" s="2323"/>
      <c r="X69" s="2178">
        <v>0</v>
      </c>
      <c r="Y69" s="2324"/>
      <c r="Z69" s="2324"/>
      <c r="AA69" s="2324"/>
      <c r="AB69" s="2325"/>
      <c r="AC69" s="1354"/>
      <c r="AL69" s="1420"/>
      <c r="AM69" s="1419" t="s">
        <v>338</v>
      </c>
      <c r="BB69" s="1419" t="s">
        <v>338</v>
      </c>
      <c r="BQ69" s="1476">
        <f>SUMPRODUCT((ngaygs&gt;=BCĐTK!$AG$2)*(ngaygs&lt;=BCĐTK!$AN$2)*(LEFT(tkno,3)=AM$69)*(LEFT(tkco,3)=AM$46),sotien)</f>
        <v>0</v>
      </c>
      <c r="CF69" s="1476">
        <f>SUMPRODUCT((ngaygs&gt;=BCĐTK!$AG$2)*(ngaygs&lt;=BCĐTK!$AN$2)*(LEFT(tkno,3)=BB$69)*(LEFT(tkco,3)=BB$46),sotien)</f>
        <v>0</v>
      </c>
      <c r="CU69" s="1476">
        <f t="shared" si="0"/>
        <v>0</v>
      </c>
    </row>
    <row r="70" spans="2:99" s="1419" customFormat="1" ht="25.5" customHeight="1" x14ac:dyDescent="0.2">
      <c r="B70" s="1370"/>
      <c r="C70" s="1411"/>
      <c r="D70" s="2154" t="s">
        <v>1600</v>
      </c>
      <c r="E70" s="2155"/>
      <c r="F70" s="2155"/>
      <c r="G70" s="2155"/>
      <c r="H70" s="2155"/>
      <c r="I70" s="2155"/>
      <c r="J70" s="2155"/>
      <c r="K70" s="2155"/>
      <c r="L70" s="2155"/>
      <c r="M70" s="2155"/>
      <c r="N70" s="2156"/>
      <c r="O70" s="2157" t="s">
        <v>117</v>
      </c>
      <c r="P70" s="2158"/>
      <c r="Q70" s="2159"/>
      <c r="R70" s="2160"/>
      <c r="S70" s="2227">
        <f>SUM(S64:W69)</f>
        <v>0</v>
      </c>
      <c r="T70" s="2319"/>
      <c r="U70" s="2319"/>
      <c r="V70" s="2319"/>
      <c r="W70" s="2326"/>
      <c r="X70" s="2227">
        <f>SUM(X64:AB69)</f>
        <v>0</v>
      </c>
      <c r="Y70" s="2319"/>
      <c r="Z70" s="2319"/>
      <c r="AA70" s="2319"/>
      <c r="AB70" s="2326"/>
      <c r="AC70" s="1354"/>
      <c r="AL70" s="1420"/>
      <c r="CF70" s="1466"/>
      <c r="CU70" s="1476">
        <f t="shared" si="0"/>
        <v>0</v>
      </c>
    </row>
    <row r="71" spans="2:99" s="1419" customFormat="1" ht="15" customHeight="1" x14ac:dyDescent="0.2">
      <c r="B71" s="1370"/>
      <c r="C71" s="1411"/>
      <c r="D71" s="2154" t="s">
        <v>1601</v>
      </c>
      <c r="E71" s="2155"/>
      <c r="F71" s="2155"/>
      <c r="G71" s="2155"/>
      <c r="H71" s="2155"/>
      <c r="I71" s="2155"/>
      <c r="J71" s="2155"/>
      <c r="K71" s="2155"/>
      <c r="L71" s="2155"/>
      <c r="M71" s="2155"/>
      <c r="N71" s="2156"/>
      <c r="O71" s="2157" t="s">
        <v>118</v>
      </c>
      <c r="P71" s="2158"/>
      <c r="Q71" s="2159"/>
      <c r="R71" s="2160"/>
      <c r="S71" s="2227">
        <f>S53+S62+S70</f>
        <v>0</v>
      </c>
      <c r="T71" s="2319"/>
      <c r="U71" s="2319"/>
      <c r="V71" s="2319"/>
      <c r="W71" s="2326"/>
      <c r="X71" s="2227">
        <f>X53+X62+X70</f>
        <v>0</v>
      </c>
      <c r="Y71" s="2319"/>
      <c r="Z71" s="2319"/>
      <c r="AA71" s="2319"/>
      <c r="AB71" s="2326"/>
      <c r="AC71" s="1354"/>
      <c r="AL71" s="1420"/>
      <c r="CF71" s="1466"/>
      <c r="CU71" s="1476">
        <f t="shared" si="0"/>
        <v>0</v>
      </c>
    </row>
    <row r="72" spans="2:99" s="1419" customFormat="1" ht="15" customHeight="1" x14ac:dyDescent="0.2">
      <c r="B72" s="1370"/>
      <c r="C72" s="1411"/>
      <c r="D72" s="2171" t="s">
        <v>1602</v>
      </c>
      <c r="E72" s="2172"/>
      <c r="F72" s="2172"/>
      <c r="G72" s="2172"/>
      <c r="H72" s="2172"/>
      <c r="I72" s="2172"/>
      <c r="J72" s="2172"/>
      <c r="K72" s="2172"/>
      <c r="L72" s="2172"/>
      <c r="M72" s="2172"/>
      <c r="N72" s="2173"/>
      <c r="O72" s="2174" t="s">
        <v>119</v>
      </c>
      <c r="P72" s="2175"/>
      <c r="Q72" s="2176"/>
      <c r="R72" s="2177"/>
      <c r="S72" s="2230">
        <f>AM74</f>
        <v>879441483</v>
      </c>
      <c r="T72" s="2322"/>
      <c r="U72" s="2322"/>
      <c r="V72" s="2322"/>
      <c r="W72" s="2323"/>
      <c r="X72" s="2178"/>
      <c r="Y72" s="2324"/>
      <c r="Z72" s="2324"/>
      <c r="AA72" s="2324"/>
      <c r="AB72" s="2325"/>
      <c r="AC72" s="1354"/>
      <c r="AL72" s="1420"/>
      <c r="CF72" s="1466"/>
      <c r="CU72" s="1476">
        <f t="shared" si="0"/>
        <v>0</v>
      </c>
    </row>
    <row r="73" spans="2:99" s="1419" customFormat="1" ht="15" customHeight="1" x14ac:dyDescent="0.2">
      <c r="B73" s="1370"/>
      <c r="C73" s="1411"/>
      <c r="D73" s="2171" t="s">
        <v>1603</v>
      </c>
      <c r="E73" s="2172"/>
      <c r="F73" s="2172"/>
      <c r="G73" s="2172"/>
      <c r="H73" s="2172"/>
      <c r="I73" s="2172"/>
      <c r="J73" s="2172"/>
      <c r="K73" s="2172"/>
      <c r="L73" s="2172"/>
      <c r="M73" s="2172"/>
      <c r="N73" s="2173"/>
      <c r="O73" s="2174" t="s">
        <v>120</v>
      </c>
      <c r="P73" s="2175"/>
      <c r="Q73" s="2176"/>
      <c r="R73" s="2177"/>
      <c r="S73" s="2230">
        <f>CU73</f>
        <v>0</v>
      </c>
      <c r="T73" s="2322"/>
      <c r="U73" s="2322"/>
      <c r="V73" s="2322"/>
      <c r="W73" s="2323"/>
      <c r="X73" s="2178">
        <v>0</v>
      </c>
      <c r="Y73" s="2324"/>
      <c r="Z73" s="2324"/>
      <c r="AA73" s="2324"/>
      <c r="AB73" s="2325"/>
      <c r="AC73" s="1354"/>
      <c r="AL73" s="1420"/>
      <c r="AM73" s="1419" t="s">
        <v>332</v>
      </c>
      <c r="AN73" s="1419" t="s">
        <v>332</v>
      </c>
      <c r="BB73" s="1419" t="s">
        <v>332</v>
      </c>
      <c r="BC73" s="1419" t="s">
        <v>332</v>
      </c>
      <c r="BQ73" s="1476">
        <f>-SUMPRODUCT((ngaygs&gt;=BCĐTK!$AG$2)*(ngaygs&lt;=BCĐTK!$AN$2)*(LEFT(tkno,3)=AM$73)*(LEFT(tkco,3)=AM$46),sotien)</f>
        <v>0</v>
      </c>
      <c r="BR73" s="1476">
        <f>SUMPRODUCT((ngaygs&gt;=BCĐTK!$AG$2)*(ngaygs&lt;=BCĐTK!$AN$2)*(LEFT(tkco,3)=AN$73)*(LEFT(tkno,3)=AN$46),sotien)</f>
        <v>0</v>
      </c>
      <c r="CF73" s="1476">
        <f>-SUMPRODUCT((ngaygs&gt;=BCĐTK!$AG$2)*(ngaygs&lt;=BCĐTK!$AN$2)*(LEFT(tkno,3)=BB$73)*(LEFT(tkco,3)=BB$46),sotien)</f>
        <v>0</v>
      </c>
      <c r="CG73" s="1476">
        <f>SUMPRODUCT((ngaygs&gt;=BCĐTK!$AG$2)*(ngaygs&lt;=BCĐTK!$AN$2)*(LEFT(tkco,3)=BC$73)*(LEFT(tkno,3)=BC$46),sotien)</f>
        <v>0</v>
      </c>
      <c r="CU73" s="1476">
        <f>SUM(BQ73:CT73)</f>
        <v>0</v>
      </c>
    </row>
    <row r="74" spans="2:99" s="1419" customFormat="1" ht="15" customHeight="1" x14ac:dyDescent="0.2">
      <c r="B74" s="1370"/>
      <c r="C74" s="1411"/>
      <c r="D74" s="2154" t="s">
        <v>1604</v>
      </c>
      <c r="E74" s="2155"/>
      <c r="F74" s="2155"/>
      <c r="G74" s="2155"/>
      <c r="H74" s="2155"/>
      <c r="I74" s="2155"/>
      <c r="J74" s="2155"/>
      <c r="K74" s="2155"/>
      <c r="L74" s="2155"/>
      <c r="M74" s="2155"/>
      <c r="N74" s="2156"/>
      <c r="O74" s="2157" t="s">
        <v>122</v>
      </c>
      <c r="P74" s="2158"/>
      <c r="Q74" s="2317"/>
      <c r="R74" s="2318"/>
      <c r="S74" s="2227">
        <f>S71+S72</f>
        <v>879441483</v>
      </c>
      <c r="T74" s="2319"/>
      <c r="U74" s="2319"/>
      <c r="V74" s="2320"/>
      <c r="W74" s="2321"/>
      <c r="X74" s="2227">
        <f>X71+X72</f>
        <v>0</v>
      </c>
      <c r="Y74" s="2319"/>
      <c r="Z74" s="2319"/>
      <c r="AA74" s="2320"/>
      <c r="AB74" s="2321"/>
      <c r="AC74" s="1354"/>
      <c r="AL74" s="1420"/>
      <c r="AM74" s="1478">
        <f>BCĐTK!R43+BCĐTK!R47+BCĐTK!R56</f>
        <v>879441483</v>
      </c>
      <c r="CF74" s="1466"/>
      <c r="CU74" s="1476">
        <f t="shared" si="0"/>
        <v>0</v>
      </c>
    </row>
    <row r="75" spans="2:99" s="1419" customFormat="1" ht="18.75" customHeight="1" x14ac:dyDescent="0.2">
      <c r="B75" s="1370"/>
      <c r="C75" s="1432"/>
      <c r="D75" s="1431"/>
      <c r="E75" s="1431"/>
      <c r="F75" s="1431"/>
      <c r="G75" s="1431"/>
      <c r="H75" s="1431"/>
      <c r="I75" s="1431"/>
      <c r="J75" s="1431"/>
      <c r="K75" s="1431"/>
      <c r="L75" s="1431"/>
      <c r="M75" s="1431"/>
      <c r="N75" s="1431"/>
      <c r="O75" s="1431"/>
      <c r="P75" s="1431"/>
      <c r="Q75" s="1431"/>
      <c r="R75" s="1431"/>
      <c r="S75" s="1431"/>
      <c r="T75" s="1431"/>
      <c r="U75" s="1431"/>
      <c r="V75" s="1431"/>
      <c r="W75" s="1471"/>
      <c r="X75" s="1472"/>
      <c r="Y75" s="1472"/>
      <c r="Z75" s="1472"/>
      <c r="AA75" s="1368"/>
      <c r="AB75" s="1368"/>
      <c r="AC75" s="1354"/>
      <c r="AL75" s="1420"/>
      <c r="CF75" s="1466"/>
      <c r="CU75" s="1476">
        <f>SUM(BQ75:CT75)</f>
        <v>0</v>
      </c>
    </row>
    <row r="76" spans="2:99" s="1419" customFormat="1" ht="15" customHeight="1" x14ac:dyDescent="0.2">
      <c r="B76" s="1370"/>
      <c r="C76" s="1432"/>
      <c r="D76" s="2141" t="s">
        <v>123</v>
      </c>
      <c r="E76" s="2141"/>
      <c r="F76" s="2141"/>
      <c r="G76" s="2312" t="s">
        <v>7</v>
      </c>
      <c r="H76" s="2199"/>
      <c r="I76" s="2199"/>
      <c r="J76" s="2199"/>
      <c r="K76" s="2199"/>
      <c r="L76" s="2199"/>
      <c r="M76" s="2199"/>
      <c r="N76" s="2200"/>
      <c r="O76" s="1434"/>
      <c r="P76" s="1434"/>
      <c r="Q76" s="2313" t="s">
        <v>34</v>
      </c>
      <c r="R76" s="2313"/>
      <c r="S76" s="2313"/>
      <c r="T76" s="2313"/>
      <c r="U76" s="2153" t="s">
        <v>2058</v>
      </c>
      <c r="V76" s="2315"/>
      <c r="W76" s="2315"/>
      <c r="X76" s="2315"/>
      <c r="Y76" s="2315"/>
      <c r="Z76" s="2315"/>
      <c r="AA76" s="2315"/>
      <c r="AB76" s="2316"/>
      <c r="AC76" s="1354"/>
      <c r="AL76" s="1420"/>
      <c r="CF76" s="1466"/>
      <c r="CU76" s="1476">
        <f t="shared" si="0"/>
        <v>0</v>
      </c>
    </row>
    <row r="77" spans="2:99" s="1419" customFormat="1" ht="3" customHeight="1" x14ac:dyDescent="0.2">
      <c r="B77" s="1370"/>
      <c r="C77" s="1432"/>
      <c r="D77" s="1439"/>
      <c r="E77" s="1439"/>
      <c r="F77" s="1439"/>
      <c r="G77" s="1439"/>
      <c r="H77" s="1439"/>
      <c r="I77" s="1439"/>
      <c r="J77" s="1439"/>
      <c r="K77" s="1439"/>
      <c r="L77" s="1439"/>
      <c r="M77" s="1439"/>
      <c r="N77" s="1439"/>
      <c r="O77" s="2148"/>
      <c r="P77" s="2148"/>
      <c r="Q77" s="2148"/>
      <c r="R77" s="2148"/>
      <c r="S77" s="1434"/>
      <c r="T77" s="1434"/>
      <c r="U77" s="1434"/>
      <c r="V77" s="1434"/>
      <c r="W77" s="1409"/>
      <c r="X77" s="1437"/>
      <c r="Y77" s="1437"/>
      <c r="Z77" s="1437"/>
      <c r="AA77" s="1437"/>
      <c r="AB77" s="1437"/>
      <c r="AC77" s="1354"/>
      <c r="AL77" s="1420"/>
      <c r="CF77" s="1466"/>
    </row>
    <row r="78" spans="2:99" s="1419" customFormat="1" ht="15" customHeight="1" x14ac:dyDescent="0.2">
      <c r="B78" s="1370"/>
      <c r="C78" s="1370"/>
      <c r="D78" s="2141" t="s">
        <v>124</v>
      </c>
      <c r="E78" s="2141"/>
      <c r="F78" s="2141"/>
      <c r="G78" s="2312" t="s">
        <v>7</v>
      </c>
      <c r="H78" s="2199"/>
      <c r="I78" s="2199"/>
      <c r="J78" s="2199"/>
      <c r="K78" s="2199"/>
      <c r="L78" s="2199"/>
      <c r="M78" s="2199"/>
      <c r="N78" s="2200"/>
      <c r="O78" s="1434"/>
      <c r="P78" s="1434"/>
      <c r="Q78" s="2313" t="s">
        <v>46</v>
      </c>
      <c r="R78" s="2313"/>
      <c r="S78" s="2313"/>
      <c r="T78" s="2313"/>
      <c r="U78" s="2314" t="s">
        <v>1541</v>
      </c>
      <c r="V78" s="2315"/>
      <c r="W78" s="2315"/>
      <c r="X78" s="2315"/>
      <c r="Y78" s="2315"/>
      <c r="Z78" s="2315"/>
      <c r="AA78" s="2315"/>
      <c r="AB78" s="2316"/>
      <c r="AC78" s="1354"/>
      <c r="AL78" s="1420" t="s">
        <v>7</v>
      </c>
      <c r="CF78" s="1466"/>
    </row>
    <row r="79" spans="2:99" s="1419" customFormat="1" ht="3" customHeight="1" x14ac:dyDescent="0.2">
      <c r="B79" s="1370"/>
      <c r="C79" s="1370"/>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354"/>
      <c r="AL79" s="1420"/>
      <c r="CF79" s="1466"/>
    </row>
    <row r="80" spans="2:99" s="1419" customFormat="1" ht="15" customHeight="1" x14ac:dyDescent="0.2">
      <c r="B80" s="1370"/>
      <c r="C80" s="1370"/>
      <c r="D80" s="2141" t="s">
        <v>1542</v>
      </c>
      <c r="E80" s="2141"/>
      <c r="F80" s="2141"/>
      <c r="G80" s="2141"/>
      <c r="H80" s="2141"/>
      <c r="I80" s="2198" t="s">
        <v>7</v>
      </c>
      <c r="J80" s="2199"/>
      <c r="K80" s="2199"/>
      <c r="L80" s="2199"/>
      <c r="M80" s="2199"/>
      <c r="N80" s="2200"/>
      <c r="O80" s="1434"/>
      <c r="P80" s="1434"/>
      <c r="Q80" s="1436"/>
      <c r="R80" s="1436"/>
      <c r="S80" s="1436"/>
      <c r="T80" s="1473"/>
      <c r="U80" s="1436"/>
      <c r="V80" s="1436"/>
      <c r="W80" s="1436"/>
      <c r="X80" s="1436"/>
      <c r="Y80" s="1436"/>
      <c r="Z80" s="1436"/>
      <c r="AA80" s="1439"/>
      <c r="AB80" s="1439"/>
      <c r="AC80" s="1354"/>
      <c r="AL80" s="1420"/>
      <c r="CF80" s="1466"/>
    </row>
    <row r="81" spans="2:38" s="1419" customFormat="1" ht="3" customHeight="1" x14ac:dyDescent="0.2">
      <c r="B81" s="1370"/>
      <c r="C81" s="1370"/>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354"/>
      <c r="AL81" s="1420"/>
    </row>
    <row r="82" spans="2:38" s="1419" customFormat="1" ht="15" customHeight="1" x14ac:dyDescent="0.2">
      <c r="B82" s="1370"/>
      <c r="C82" s="1370"/>
      <c r="D82" s="2141" t="s">
        <v>37</v>
      </c>
      <c r="E82" s="2141"/>
      <c r="F82" s="2141"/>
      <c r="G82" s="2141"/>
      <c r="H82" s="2141"/>
      <c r="I82" s="2198" t="s">
        <v>7</v>
      </c>
      <c r="J82" s="2199"/>
      <c r="K82" s="2199"/>
      <c r="L82" s="2199"/>
      <c r="M82" s="2199"/>
      <c r="N82" s="2199"/>
      <c r="O82" s="2199"/>
      <c r="P82" s="2199"/>
      <c r="Q82" s="2199"/>
      <c r="R82" s="2199"/>
      <c r="S82" s="2199"/>
      <c r="T82" s="2199"/>
      <c r="U82" s="2199"/>
      <c r="V82" s="2199"/>
      <c r="W82" s="2199"/>
      <c r="X82" s="2199"/>
      <c r="Y82" s="2199"/>
      <c r="Z82" s="2199"/>
      <c r="AA82" s="2199"/>
      <c r="AB82" s="2200"/>
      <c r="AC82" s="1354"/>
      <c r="AL82" s="1420"/>
    </row>
    <row r="83" spans="2:38" s="1419" customFormat="1" ht="18" customHeight="1" x14ac:dyDescent="0.2">
      <c r="B83" s="1370"/>
      <c r="C83" s="1370"/>
      <c r="D83" s="1370"/>
      <c r="E83" s="1370"/>
      <c r="F83" s="1370"/>
      <c r="G83" s="1370"/>
      <c r="H83" s="1370"/>
      <c r="I83" s="1370"/>
      <c r="J83" s="1370"/>
      <c r="K83" s="1370"/>
      <c r="L83" s="1370"/>
      <c r="M83" s="1370"/>
      <c r="N83" s="1370"/>
      <c r="O83" s="1370"/>
      <c r="P83" s="1370"/>
      <c r="Q83" s="1370"/>
      <c r="R83" s="1370"/>
      <c r="S83" s="1370"/>
      <c r="T83" s="1370"/>
      <c r="U83" s="1370"/>
      <c r="V83" s="1370"/>
      <c r="W83" s="1370"/>
      <c r="X83" s="1370"/>
      <c r="Y83" s="1370"/>
      <c r="Z83" s="1370"/>
      <c r="AA83" s="1370"/>
      <c r="AB83" s="1370"/>
      <c r="AC83" s="1354"/>
      <c r="AL83" s="1420"/>
    </row>
    <row r="84" spans="2:38" s="1442" customFormat="1" ht="0.75" customHeight="1" x14ac:dyDescent="0.2">
      <c r="B84" s="1451"/>
      <c r="C84" s="1451"/>
      <c r="D84" s="1451" t="s">
        <v>40</v>
      </c>
      <c r="E84" s="1451"/>
      <c r="F84" s="1451"/>
      <c r="G84" s="1451"/>
      <c r="H84" s="1451"/>
      <c r="I84" s="1451"/>
      <c r="J84" s="1451"/>
      <c r="K84" s="1451"/>
      <c r="L84" s="1451"/>
      <c r="M84" s="1451"/>
      <c r="N84" s="1474"/>
      <c r="O84" s="1451"/>
      <c r="P84" s="1451"/>
      <c r="Q84" s="1474"/>
      <c r="R84" s="1451"/>
      <c r="S84" s="1451"/>
      <c r="T84" s="1451"/>
      <c r="U84" s="1451"/>
      <c r="V84" s="1451"/>
      <c r="W84" s="1474"/>
      <c r="X84" s="1451"/>
      <c r="Y84" s="1451"/>
      <c r="Z84" s="1451"/>
      <c r="AA84" s="1451"/>
      <c r="AB84" s="1451"/>
      <c r="AC84" s="1451"/>
      <c r="AD84" s="1451"/>
      <c r="AE84" s="1451"/>
      <c r="AF84" s="1451"/>
      <c r="AG84" s="1451"/>
      <c r="AH84" s="1451"/>
      <c r="AI84" s="1451"/>
      <c r="AJ84" s="1451"/>
      <c r="AK84" s="1451"/>
      <c r="AL84" s="1451"/>
    </row>
  </sheetData>
  <sheetProtection algorithmName="SHA-512" hashValue="m8+h56A9Nl8Jh4PeBiFE9271HNmiXmXOWpNDTBbplSEzc2E50MjmpO1c5vv5eK+vaMu7pKH13EOfQQHSA1NVpg==" saltValue="hMgNE8VOMXuqG4qb4PmSSg==" spinCount="100000" sheet="1" objects="1" scenarios="1"/>
  <mergeCells count="216">
    <mergeCell ref="D7:F7"/>
    <mergeCell ref="H7:O7"/>
    <mergeCell ref="D9:G9"/>
    <mergeCell ref="H9:AB9"/>
    <mergeCell ref="D10:G10"/>
    <mergeCell ref="H10:O10"/>
    <mergeCell ref="P10:S10"/>
    <mergeCell ref="T10:AB10"/>
    <mergeCell ref="D3:AB3"/>
    <mergeCell ref="D4:E4"/>
    <mergeCell ref="G4:X4"/>
    <mergeCell ref="G5:X5"/>
    <mergeCell ref="D6:F6"/>
    <mergeCell ref="H6:AB6"/>
    <mergeCell ref="W13:AB13"/>
    <mergeCell ref="N14:Q14"/>
    <mergeCell ref="C15:E15"/>
    <mergeCell ref="F15:H15"/>
    <mergeCell ref="K15:M15"/>
    <mergeCell ref="N15:Q15"/>
    <mergeCell ref="S15:V15"/>
    <mergeCell ref="W15:AB15"/>
    <mergeCell ref="C11:E11"/>
    <mergeCell ref="F11:K11"/>
    <mergeCell ref="N11:T11"/>
    <mergeCell ref="U11:V11"/>
    <mergeCell ref="W11:AB11"/>
    <mergeCell ref="C13:E13"/>
    <mergeCell ref="F13:H13"/>
    <mergeCell ref="J13:M13"/>
    <mergeCell ref="N13:Q13"/>
    <mergeCell ref="S13:V13"/>
    <mergeCell ref="E41:W41"/>
    <mergeCell ref="U42:AB42"/>
    <mergeCell ref="D43:N43"/>
    <mergeCell ref="O43:P43"/>
    <mergeCell ref="Q43:R43"/>
    <mergeCell ref="S43:W43"/>
    <mergeCell ref="X43:AB43"/>
    <mergeCell ref="C17:E17"/>
    <mergeCell ref="K17:M17"/>
    <mergeCell ref="N17:AB17"/>
    <mergeCell ref="C19:E19"/>
    <mergeCell ref="F19:H19"/>
    <mergeCell ref="I19:K19"/>
    <mergeCell ref="L19:M19"/>
    <mergeCell ref="D44:N44"/>
    <mergeCell ref="O44:P44"/>
    <mergeCell ref="Q44:R44"/>
    <mergeCell ref="S44:W44"/>
    <mergeCell ref="X44:AB44"/>
    <mergeCell ref="D45:N45"/>
    <mergeCell ref="O45:P45"/>
    <mergeCell ref="Q45:R45"/>
    <mergeCell ref="S45:W45"/>
    <mergeCell ref="X45:AB45"/>
    <mergeCell ref="D46:N46"/>
    <mergeCell ref="O46:P46"/>
    <mergeCell ref="Q46:R46"/>
    <mergeCell ref="S46:W46"/>
    <mergeCell ref="X46:AB46"/>
    <mergeCell ref="D47:N47"/>
    <mergeCell ref="O47:P47"/>
    <mergeCell ref="Q47:R47"/>
    <mergeCell ref="S47:W47"/>
    <mergeCell ref="X47:AB47"/>
    <mergeCell ref="D48:N48"/>
    <mergeCell ref="O48:P48"/>
    <mergeCell ref="Q48:R48"/>
    <mergeCell ref="S48:W48"/>
    <mergeCell ref="X48:AB48"/>
    <mergeCell ref="D49:N49"/>
    <mergeCell ref="O49:P49"/>
    <mergeCell ref="Q49:R49"/>
    <mergeCell ref="S49:W49"/>
    <mergeCell ref="X49:AB49"/>
    <mergeCell ref="D50:N50"/>
    <mergeCell ref="O50:P50"/>
    <mergeCell ref="Q50:R50"/>
    <mergeCell ref="S50:W50"/>
    <mergeCell ref="X50:AB50"/>
    <mergeCell ref="D51:N51"/>
    <mergeCell ref="O51:P51"/>
    <mergeCell ref="Q51:R51"/>
    <mergeCell ref="S51:W51"/>
    <mergeCell ref="X51:AB51"/>
    <mergeCell ref="D52:N52"/>
    <mergeCell ref="O52:P52"/>
    <mergeCell ref="Q52:R52"/>
    <mergeCell ref="S52:W52"/>
    <mergeCell ref="X52:AB52"/>
    <mergeCell ref="D53:N53"/>
    <mergeCell ref="O53:P53"/>
    <mergeCell ref="Q53:R53"/>
    <mergeCell ref="S53:W53"/>
    <mergeCell ref="X53:AB53"/>
    <mergeCell ref="D54:N54"/>
    <mergeCell ref="O54:P54"/>
    <mergeCell ref="Q54:R54"/>
    <mergeCell ref="S54:W54"/>
    <mergeCell ref="X54:AB54"/>
    <mergeCell ref="D55:N55"/>
    <mergeCell ref="O55:P55"/>
    <mergeCell ref="Q55:R55"/>
    <mergeCell ref="S55:W55"/>
    <mergeCell ref="X55:AB55"/>
    <mergeCell ref="D56:N56"/>
    <mergeCell ref="O56:P56"/>
    <mergeCell ref="Q56:R56"/>
    <mergeCell ref="S56:W56"/>
    <mergeCell ref="X56:AB56"/>
    <mergeCell ref="D57:N57"/>
    <mergeCell ref="O57:P57"/>
    <mergeCell ref="Q57:R57"/>
    <mergeCell ref="S57:W57"/>
    <mergeCell ref="X57:AB57"/>
    <mergeCell ref="D58:N58"/>
    <mergeCell ref="O58:P58"/>
    <mergeCell ref="Q58:R58"/>
    <mergeCell ref="S58:W58"/>
    <mergeCell ref="X58:AB58"/>
    <mergeCell ref="D59:N59"/>
    <mergeCell ref="O59:P59"/>
    <mergeCell ref="Q59:R59"/>
    <mergeCell ref="S59:W59"/>
    <mergeCell ref="X59:AB59"/>
    <mergeCell ref="D60:N60"/>
    <mergeCell ref="O60:P60"/>
    <mergeCell ref="Q60:R60"/>
    <mergeCell ref="S60:W60"/>
    <mergeCell ref="X60:AB60"/>
    <mergeCell ref="D61:N61"/>
    <mergeCell ref="O61:P61"/>
    <mergeCell ref="Q61:R61"/>
    <mergeCell ref="S61:W61"/>
    <mergeCell ref="X61:AB61"/>
    <mergeCell ref="D62:N62"/>
    <mergeCell ref="O62:P62"/>
    <mergeCell ref="Q62:R62"/>
    <mergeCell ref="S62:W62"/>
    <mergeCell ref="X62:AB62"/>
    <mergeCell ref="D63:N63"/>
    <mergeCell ref="O63:P63"/>
    <mergeCell ref="Q63:R63"/>
    <mergeCell ref="S63:W63"/>
    <mergeCell ref="X63:AB63"/>
    <mergeCell ref="D64:N64"/>
    <mergeCell ref="O64:P64"/>
    <mergeCell ref="Q64:R64"/>
    <mergeCell ref="S64:W64"/>
    <mergeCell ref="X64:AB64"/>
    <mergeCell ref="D65:N65"/>
    <mergeCell ref="O65:P65"/>
    <mergeCell ref="Q65:R65"/>
    <mergeCell ref="S65:W65"/>
    <mergeCell ref="X65:AB65"/>
    <mergeCell ref="D66:N66"/>
    <mergeCell ref="O66:P66"/>
    <mergeCell ref="Q66:R66"/>
    <mergeCell ref="S66:W66"/>
    <mergeCell ref="X66:AB66"/>
    <mergeCell ref="D67:N67"/>
    <mergeCell ref="O67:P67"/>
    <mergeCell ref="Q67:R67"/>
    <mergeCell ref="S67:W67"/>
    <mergeCell ref="X67:AB67"/>
    <mergeCell ref="D68:N68"/>
    <mergeCell ref="O68:P68"/>
    <mergeCell ref="Q68:R68"/>
    <mergeCell ref="S68:W68"/>
    <mergeCell ref="X68:AB68"/>
    <mergeCell ref="D69:N69"/>
    <mergeCell ref="O69:P69"/>
    <mergeCell ref="Q69:R69"/>
    <mergeCell ref="S69:W69"/>
    <mergeCell ref="X69:AB69"/>
    <mergeCell ref="X72:AB72"/>
    <mergeCell ref="D73:N73"/>
    <mergeCell ref="O73:P73"/>
    <mergeCell ref="Q73:R73"/>
    <mergeCell ref="S73:W73"/>
    <mergeCell ref="X73:AB73"/>
    <mergeCell ref="D70:N70"/>
    <mergeCell ref="O70:P70"/>
    <mergeCell ref="Q70:R70"/>
    <mergeCell ref="S70:W70"/>
    <mergeCell ref="X70:AB70"/>
    <mergeCell ref="D71:N71"/>
    <mergeCell ref="O71:P71"/>
    <mergeCell ref="Q71:R71"/>
    <mergeCell ref="S71:W71"/>
    <mergeCell ref="X71:AB71"/>
    <mergeCell ref="D82:H82"/>
    <mergeCell ref="I82:AB82"/>
    <mergeCell ref="D1:AB1"/>
    <mergeCell ref="D2:AB2"/>
    <mergeCell ref="O77:R77"/>
    <mergeCell ref="D78:F78"/>
    <mergeCell ref="G78:N78"/>
    <mergeCell ref="Q78:T78"/>
    <mergeCell ref="U78:AB78"/>
    <mergeCell ref="D80:H80"/>
    <mergeCell ref="I80:N80"/>
    <mergeCell ref="D74:N74"/>
    <mergeCell ref="O74:P74"/>
    <mergeCell ref="Q74:R74"/>
    <mergeCell ref="S74:W74"/>
    <mergeCell ref="X74:AB74"/>
    <mergeCell ref="D76:F76"/>
    <mergeCell ref="G76:N76"/>
    <mergeCell ref="Q76:T76"/>
    <mergeCell ref="U76:AB76"/>
    <mergeCell ref="D72:N72"/>
    <mergeCell ref="O72:P72"/>
    <mergeCell ref="Q72:R72"/>
    <mergeCell ref="S72:W72"/>
  </mergeCells>
  <pageMargins left="0.75" right="0.75" top="1" bottom="1" header="0.5" footer="0.5"/>
  <pageSetup orientation="portrait" useFirstPageNumber="1"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9"/>
  </sheetPr>
  <dimension ref="A1:IV11"/>
  <sheetViews>
    <sheetView workbookViewId="0">
      <pane ySplit="4" topLeftCell="A5" activePane="bottomLeft" state="frozenSplit"/>
      <selection activeCell="G8" sqref="G8"/>
      <selection pane="bottomLeft" activeCell="G8" sqref="G8"/>
    </sheetView>
  </sheetViews>
  <sheetFormatPr defaultRowHeight="11.25" customHeight="1" x14ac:dyDescent="0.2"/>
  <cols>
    <col min="1" max="1" width="4.140625" style="44" customWidth="1"/>
    <col min="2" max="2" width="4.85546875" style="44" customWidth="1"/>
    <col min="3" max="3" width="30.42578125" style="44" customWidth="1"/>
    <col min="4" max="4" width="7.5703125" style="44" customWidth="1"/>
    <col min="5" max="5" width="18.7109375" style="44" customWidth="1"/>
    <col min="6" max="6" width="18.85546875" style="44" customWidth="1"/>
    <col min="7" max="7" width="18.42578125" style="44" customWidth="1"/>
    <col min="8" max="8" width="9" style="44" customWidth="1"/>
    <col min="9" max="256" width="9.140625" style="44" customWidth="1"/>
  </cols>
  <sheetData>
    <row r="1" spans="1:9" ht="11.25" customHeight="1" x14ac:dyDescent="0.2">
      <c r="A1" s="51"/>
      <c r="B1" s="51"/>
      <c r="C1" s="51"/>
      <c r="D1" s="51"/>
      <c r="E1" s="51"/>
      <c r="F1" s="51"/>
      <c r="G1" s="51"/>
      <c r="H1" s="51"/>
    </row>
    <row r="2" spans="1:9" s="2" customFormat="1" ht="15" customHeight="1" x14ac:dyDescent="0.2">
      <c r="A2" s="50"/>
      <c r="B2" s="2359" t="s">
        <v>383</v>
      </c>
      <c r="C2" s="2359"/>
      <c r="D2" s="2359"/>
      <c r="E2" s="2359"/>
      <c r="F2" s="2359"/>
      <c r="G2" s="2359"/>
      <c r="H2" s="50"/>
    </row>
    <row r="3" spans="1:9" s="2" customFormat="1" ht="18.75" customHeight="1" x14ac:dyDescent="0.2">
      <c r="A3" s="50"/>
      <c r="B3" s="2362"/>
      <c r="C3" s="2362"/>
      <c r="D3" s="2362"/>
      <c r="E3" s="2362"/>
      <c r="F3" s="2362"/>
      <c r="G3" s="2362"/>
      <c r="H3" s="50"/>
    </row>
    <row r="4" spans="1:9" s="2" customFormat="1" ht="39.75" customHeight="1" x14ac:dyDescent="0.2">
      <c r="A4" s="52"/>
      <c r="B4" s="53" t="s">
        <v>12</v>
      </c>
      <c r="C4" s="53" t="s">
        <v>384</v>
      </c>
      <c r="D4" s="53" t="s">
        <v>385</v>
      </c>
      <c r="E4" s="53" t="s">
        <v>386</v>
      </c>
      <c r="F4" s="53" t="s">
        <v>387</v>
      </c>
      <c r="G4" s="53" t="s">
        <v>388</v>
      </c>
      <c r="H4" s="52"/>
    </row>
    <row r="5" spans="1:9" s="2" customFormat="1" ht="15" hidden="1" customHeight="1" x14ac:dyDescent="0.2">
      <c r="A5" s="52"/>
      <c r="B5" s="54">
        <v>0</v>
      </c>
      <c r="C5" s="55"/>
      <c r="D5" s="55"/>
      <c r="E5" s="56">
        <v>0</v>
      </c>
      <c r="F5" s="56">
        <v>0</v>
      </c>
      <c r="G5" s="56" t="s">
        <v>389</v>
      </c>
      <c r="H5" s="52"/>
    </row>
    <row r="6" spans="1:9" s="2" customFormat="1" ht="18" customHeight="1" x14ac:dyDescent="0.2">
      <c r="A6" s="50"/>
      <c r="B6" s="57">
        <v>1</v>
      </c>
      <c r="C6" s="58"/>
      <c r="D6" s="58"/>
      <c r="E6" s="59">
        <v>0</v>
      </c>
      <c r="F6" s="59">
        <v>0</v>
      </c>
      <c r="G6" s="56">
        <v>0</v>
      </c>
      <c r="H6" s="50"/>
    </row>
    <row r="7" spans="1:9" s="2" customFormat="1" ht="21" hidden="1" customHeight="1" x14ac:dyDescent="0.2">
      <c r="A7" s="50"/>
      <c r="B7" s="60" t="s">
        <v>390</v>
      </c>
      <c r="C7" s="60"/>
      <c r="D7" s="60"/>
      <c r="E7" s="56">
        <v>0</v>
      </c>
      <c r="F7" s="56">
        <v>0</v>
      </c>
      <c r="G7" s="56">
        <v>0</v>
      </c>
      <c r="H7" s="50"/>
    </row>
    <row r="8" spans="1:9" s="2" customFormat="1" ht="18" customHeight="1" x14ac:dyDescent="0.2">
      <c r="A8" s="50"/>
      <c r="B8" s="2360" t="s">
        <v>382</v>
      </c>
      <c r="C8" s="2361"/>
      <c r="D8" s="61"/>
      <c r="E8" s="62">
        <v>0</v>
      </c>
      <c r="F8" s="62">
        <v>0</v>
      </c>
      <c r="G8" s="62">
        <v>0</v>
      </c>
      <c r="H8" s="50"/>
    </row>
    <row r="9" spans="1:9" s="51" customFormat="1" ht="15.75" customHeight="1" x14ac:dyDescent="0.2">
      <c r="B9" s="63"/>
      <c r="C9" s="64"/>
      <c r="D9" s="64"/>
      <c r="E9" s="64"/>
      <c r="F9" s="64"/>
      <c r="G9" s="64"/>
    </row>
    <row r="10" spans="1:9" ht="63" customHeight="1" x14ac:dyDescent="0.2">
      <c r="A10" s="51"/>
      <c r="B10" s="51"/>
      <c r="C10" s="51"/>
      <c r="D10" s="51"/>
      <c r="E10" s="51"/>
      <c r="F10" s="51"/>
      <c r="G10" s="51"/>
      <c r="H10" s="51"/>
      <c r="I10" s="44" t="s">
        <v>40</v>
      </c>
    </row>
    <row r="11" spans="1:9" ht="11.25" customHeight="1" x14ac:dyDescent="0.2">
      <c r="F11" s="44" t="s">
        <v>391</v>
      </c>
      <c r="G11" s="44" t="s">
        <v>391</v>
      </c>
    </row>
  </sheetData>
  <mergeCells count="3">
    <mergeCell ref="B2:G2"/>
    <mergeCell ref="B8:C8"/>
    <mergeCell ref="B3:G3"/>
  </mergeCells>
  <pageMargins left="0.75" right="0.75" top="1" bottom="1" header="0.5" footer="0.5"/>
  <pageSetup orientation="portrait" useFirstPageNumber="1" horizontalDpi="0" verticalDpi="0" copies="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9"/>
  </sheetPr>
  <dimension ref="A1:IV479"/>
  <sheetViews>
    <sheetView zoomScale="75" workbookViewId="0">
      <selection activeCell="V33" sqref="V33"/>
    </sheetView>
  </sheetViews>
  <sheetFormatPr defaultRowHeight="12.75" customHeight="1" x14ac:dyDescent="0.2"/>
  <cols>
    <col min="1" max="1" width="9.140625" style="1" customWidth="1"/>
    <col min="2" max="2" width="43.28515625" style="1" customWidth="1"/>
    <col min="3" max="3" width="3.7109375" style="1" customWidth="1"/>
    <col min="4" max="4" width="5.140625" style="1" customWidth="1"/>
    <col min="5" max="16" width="2.7109375" style="1" customWidth="1"/>
    <col min="17" max="17" width="18.28515625" style="1" customWidth="1"/>
    <col min="18" max="18" width="19.85546875" style="1" customWidth="1"/>
    <col min="19" max="19" width="16" style="1" customWidth="1"/>
    <col min="20" max="20" width="23.7109375" style="1" customWidth="1"/>
    <col min="21" max="21" width="27" style="1" customWidth="1"/>
    <col min="22" max="22" width="22.28515625" style="1" customWidth="1"/>
    <col min="23" max="35" width="6.140625" style="1" customWidth="1"/>
    <col min="36" max="256" width="9.140625" style="1" customWidth="1"/>
  </cols>
  <sheetData>
    <row r="1" spans="2:36" ht="15" customHeight="1" x14ac:dyDescent="0.2">
      <c r="U1"/>
      <c r="V1"/>
    </row>
    <row r="2" spans="2:36" ht="15" customHeight="1" x14ac:dyDescent="0.2">
      <c r="B2" s="66" t="s">
        <v>392</v>
      </c>
      <c r="C2" s="67" t="s">
        <v>389</v>
      </c>
      <c r="D2" s="67" t="s">
        <v>19</v>
      </c>
      <c r="E2" s="67" t="s">
        <v>389</v>
      </c>
      <c r="F2" s="67" t="s">
        <v>31</v>
      </c>
      <c r="G2" s="67" t="s">
        <v>389</v>
      </c>
      <c r="H2" s="67" t="s">
        <v>21</v>
      </c>
      <c r="I2" s="67" t="s">
        <v>19</v>
      </c>
      <c r="J2" s="67" t="s">
        <v>22</v>
      </c>
      <c r="K2" s="67" t="s">
        <v>22</v>
      </c>
      <c r="L2" s="67" t="s">
        <v>19</v>
      </c>
      <c r="M2" s="66" t="s">
        <v>393</v>
      </c>
      <c r="N2" s="67" t="s">
        <v>7</v>
      </c>
      <c r="O2" s="67" t="s">
        <v>7</v>
      </c>
      <c r="P2" s="67" t="s">
        <v>7</v>
      </c>
      <c r="Q2" s="66"/>
      <c r="S2" s="68" t="s">
        <v>394</v>
      </c>
      <c r="T2" s="69" t="s">
        <v>395</v>
      </c>
      <c r="U2" s="70" t="s">
        <v>396</v>
      </c>
      <c r="V2" s="2363" t="s">
        <v>7</v>
      </c>
      <c r="W2" s="2364"/>
      <c r="X2" s="2364"/>
      <c r="Y2" s="2364"/>
      <c r="Z2" s="2364"/>
      <c r="AA2" s="2364"/>
      <c r="AB2" s="2364"/>
      <c r="AC2" s="2364"/>
      <c r="AD2" s="2364"/>
      <c r="AE2" s="2364"/>
      <c r="AF2" s="2364"/>
      <c r="AG2" s="2364"/>
      <c r="AH2" s="2364"/>
      <c r="AI2" s="2365"/>
    </row>
    <row r="3" spans="2:36" ht="15" customHeight="1" x14ac:dyDescent="0.2">
      <c r="B3" s="66" t="s">
        <v>397</v>
      </c>
      <c r="C3" s="2366" t="s">
        <v>3</v>
      </c>
      <c r="D3" s="2367"/>
      <c r="E3" s="2367"/>
      <c r="F3" s="2367"/>
      <c r="G3" s="2367"/>
      <c r="H3" s="2367"/>
      <c r="I3" s="2367"/>
      <c r="J3" s="2367"/>
      <c r="K3" s="2367"/>
      <c r="L3" s="2367"/>
      <c r="M3" s="2367"/>
      <c r="N3" s="2367"/>
      <c r="O3" s="2367"/>
      <c r="P3" s="2367"/>
      <c r="Q3" s="2368"/>
      <c r="S3" s="68" t="s">
        <v>398</v>
      </c>
      <c r="T3" s="69"/>
      <c r="U3" s="71" t="s">
        <v>399</v>
      </c>
      <c r="V3" s="2363" t="s">
        <v>7</v>
      </c>
      <c r="W3" s="2364"/>
      <c r="X3" s="2364"/>
      <c r="Y3" s="2364"/>
      <c r="Z3" s="2364"/>
      <c r="AA3" s="2364"/>
      <c r="AB3" s="2364"/>
      <c r="AC3" s="2364"/>
      <c r="AD3" s="2364"/>
      <c r="AE3" s="2364"/>
      <c r="AF3" s="2364"/>
      <c r="AG3" s="2364"/>
      <c r="AH3" s="2364"/>
      <c r="AI3" s="2365"/>
    </row>
    <row r="4" spans="2:36" ht="15" customHeight="1" x14ac:dyDescent="0.2">
      <c r="B4" s="66" t="s">
        <v>400</v>
      </c>
      <c r="C4" s="2366" t="s">
        <v>401</v>
      </c>
      <c r="D4" s="2367"/>
      <c r="E4" s="2367"/>
      <c r="F4" s="2367"/>
      <c r="G4" s="2367"/>
      <c r="H4" s="2367"/>
      <c r="I4" s="2367"/>
      <c r="J4" s="2367"/>
      <c r="K4" s="2367"/>
      <c r="L4" s="2367"/>
      <c r="M4" s="2367"/>
      <c r="N4" s="2367"/>
      <c r="O4" s="2367"/>
      <c r="P4" s="2367"/>
      <c r="Q4" s="2368"/>
      <c r="S4" s="68" t="s">
        <v>402</v>
      </c>
      <c r="T4" s="72" t="s">
        <v>20</v>
      </c>
      <c r="U4" s="71" t="s">
        <v>403</v>
      </c>
      <c r="V4" s="2363" t="s">
        <v>7</v>
      </c>
      <c r="W4" s="2364"/>
      <c r="X4" s="2364"/>
      <c r="Y4" s="2364"/>
      <c r="Z4" s="2364"/>
      <c r="AA4" s="2364"/>
      <c r="AB4" s="2364"/>
      <c r="AC4" s="2364"/>
      <c r="AD4" s="2364"/>
      <c r="AE4" s="2364"/>
      <c r="AF4" s="2364"/>
      <c r="AG4" s="2364"/>
      <c r="AH4" s="2364"/>
      <c r="AI4" s="2365"/>
    </row>
    <row r="5" spans="2:36" ht="15" customHeight="1" x14ac:dyDescent="0.2">
      <c r="B5" s="66" t="s">
        <v>404</v>
      </c>
      <c r="C5" s="2366" t="s">
        <v>405</v>
      </c>
      <c r="D5" s="2367"/>
      <c r="E5" s="2367"/>
      <c r="F5" s="2367"/>
      <c r="G5" s="2367"/>
      <c r="H5" s="2367"/>
      <c r="I5" s="2367"/>
      <c r="J5" s="2367"/>
      <c r="K5" s="2367"/>
      <c r="L5" s="2367"/>
      <c r="M5" s="2367"/>
      <c r="N5" s="2367"/>
      <c r="O5" s="2367"/>
      <c r="P5" s="2367"/>
      <c r="Q5" s="2368"/>
      <c r="S5" s="68" t="s">
        <v>406</v>
      </c>
      <c r="T5" s="69" t="s">
        <v>407</v>
      </c>
      <c r="U5" s="70" t="s">
        <v>408</v>
      </c>
      <c r="V5" s="2363" t="s">
        <v>7</v>
      </c>
      <c r="W5" s="2364"/>
      <c r="X5" s="2364"/>
      <c r="Y5" s="2364"/>
      <c r="Z5" s="2364"/>
      <c r="AA5" s="2364"/>
      <c r="AB5" s="2364"/>
      <c r="AC5" s="2364"/>
      <c r="AD5" s="2364"/>
      <c r="AE5" s="2364"/>
      <c r="AF5" s="2364"/>
      <c r="AG5" s="2364"/>
      <c r="AH5" s="2364"/>
      <c r="AI5" s="2365"/>
    </row>
    <row r="6" spans="2:36" ht="15" customHeight="1" x14ac:dyDescent="0.2">
      <c r="B6" s="66" t="s">
        <v>409</v>
      </c>
      <c r="C6" s="2366" t="s">
        <v>410</v>
      </c>
      <c r="D6" s="2367"/>
      <c r="E6" s="2367"/>
      <c r="F6" s="2367"/>
      <c r="G6" s="2367"/>
      <c r="H6" s="2367"/>
      <c r="I6" s="2367"/>
      <c r="J6" s="2367"/>
      <c r="K6" s="2367"/>
      <c r="L6" s="2367"/>
      <c r="M6" s="2367"/>
      <c r="N6" s="2367"/>
      <c r="O6" s="2367"/>
      <c r="P6" s="2367"/>
      <c r="Q6" s="2368"/>
      <c r="S6" s="68" t="s">
        <v>411</v>
      </c>
      <c r="T6" s="69"/>
      <c r="U6" s="70" t="s">
        <v>412</v>
      </c>
      <c r="V6" s="2363" t="s">
        <v>7</v>
      </c>
      <c r="W6" s="2364"/>
      <c r="X6" s="2364"/>
      <c r="Y6" s="2364"/>
      <c r="Z6" s="2364"/>
      <c r="AA6" s="2364"/>
      <c r="AB6" s="2364"/>
      <c r="AC6" s="2364"/>
      <c r="AD6" s="2364"/>
      <c r="AE6" s="2364"/>
      <c r="AF6" s="2364"/>
      <c r="AG6" s="2364"/>
      <c r="AH6" s="2364"/>
      <c r="AI6" s="2365"/>
    </row>
    <row r="7" spans="2:36" ht="15" customHeight="1" x14ac:dyDescent="0.2">
      <c r="B7" s="66" t="s">
        <v>413</v>
      </c>
      <c r="C7" s="2366" t="s">
        <v>7</v>
      </c>
      <c r="D7" s="2367"/>
      <c r="E7" s="2367"/>
      <c r="F7" s="2367"/>
      <c r="G7" s="2367"/>
      <c r="H7" s="2367"/>
      <c r="I7" s="2367"/>
      <c r="J7" s="2367"/>
      <c r="K7" s="2367"/>
      <c r="L7" s="2367"/>
      <c r="M7" s="2367"/>
      <c r="N7" s="2367"/>
      <c r="O7" s="2367"/>
      <c r="P7" s="2367"/>
      <c r="Q7" s="2368"/>
      <c r="S7" s="68" t="s">
        <v>414</v>
      </c>
      <c r="T7" s="69"/>
      <c r="U7" s="70" t="s">
        <v>415</v>
      </c>
      <c r="V7" s="2363" t="s">
        <v>7</v>
      </c>
      <c r="W7" s="2364"/>
      <c r="X7" s="2364"/>
      <c r="Y7" s="2364"/>
      <c r="Z7" s="2364"/>
      <c r="AA7" s="2364"/>
      <c r="AB7" s="2364"/>
      <c r="AC7" s="2364"/>
      <c r="AD7" s="2364"/>
      <c r="AE7" s="2364"/>
      <c r="AF7" s="2364"/>
      <c r="AG7" s="2364"/>
      <c r="AH7" s="2364"/>
      <c r="AI7" s="2365"/>
    </row>
    <row r="8" spans="2:36" ht="15" customHeight="1" x14ac:dyDescent="0.2">
      <c r="B8" s="66" t="s">
        <v>416</v>
      </c>
      <c r="C8" s="2366" t="s">
        <v>7</v>
      </c>
      <c r="D8" s="2367"/>
      <c r="E8" s="2367"/>
      <c r="F8" s="2367"/>
      <c r="G8" s="2367"/>
      <c r="H8" s="2367"/>
      <c r="I8" s="2367"/>
      <c r="J8" s="2367"/>
      <c r="K8" s="2367"/>
      <c r="L8" s="2367"/>
      <c r="M8" s="2367"/>
      <c r="N8" s="2367"/>
      <c r="O8" s="2367"/>
      <c r="P8" s="2367"/>
      <c r="Q8" s="2368"/>
      <c r="T8" s="1" t="s">
        <v>19</v>
      </c>
      <c r="U8" s="70" t="s">
        <v>417</v>
      </c>
      <c r="V8" s="2363" t="s">
        <v>7</v>
      </c>
      <c r="W8" s="2364"/>
      <c r="X8" s="2364"/>
      <c r="Y8" s="2364"/>
      <c r="Z8" s="2364"/>
      <c r="AA8" s="2364"/>
      <c r="AB8" s="2364"/>
      <c r="AC8" s="2364"/>
      <c r="AD8" s="2364"/>
      <c r="AE8" s="2364"/>
      <c r="AF8" s="2364"/>
      <c r="AG8" s="2364"/>
      <c r="AH8" s="2364"/>
      <c r="AI8" s="2365"/>
    </row>
    <row r="9" spans="2:36" ht="15" customHeight="1" x14ac:dyDescent="0.2">
      <c r="B9" s="66" t="s">
        <v>418</v>
      </c>
      <c r="C9" s="2366" t="s">
        <v>7</v>
      </c>
      <c r="D9" s="2367"/>
      <c r="E9" s="2367"/>
      <c r="F9" s="2367"/>
      <c r="G9" s="2367"/>
      <c r="H9" s="2367"/>
      <c r="I9" s="2367"/>
      <c r="J9" s="2367"/>
      <c r="K9" s="2367"/>
      <c r="L9" s="2367"/>
      <c r="M9" s="2367"/>
      <c r="N9" s="2367"/>
      <c r="O9" s="2367"/>
      <c r="P9" s="2367"/>
      <c r="Q9" s="2368"/>
      <c r="S9" s="1" t="s">
        <v>419</v>
      </c>
      <c r="T9" s="69"/>
      <c r="U9" s="70" t="s">
        <v>420</v>
      </c>
      <c r="V9" s="2363" t="s">
        <v>7</v>
      </c>
      <c r="W9" s="2364"/>
      <c r="X9" s="2364"/>
      <c r="Y9" s="2364"/>
      <c r="Z9" s="2364"/>
      <c r="AA9" s="2364"/>
      <c r="AB9" s="2364"/>
      <c r="AC9" s="2364"/>
      <c r="AD9" s="2364"/>
      <c r="AE9" s="2364"/>
      <c r="AF9" s="2364"/>
      <c r="AG9" s="2364"/>
      <c r="AH9" s="2364"/>
      <c r="AI9" s="2365"/>
    </row>
    <row r="10" spans="2:36" ht="15" customHeight="1" x14ac:dyDescent="0.2">
      <c r="B10" s="66"/>
      <c r="C10" s="2369"/>
      <c r="D10" s="2369"/>
      <c r="E10" s="2369"/>
      <c r="F10" s="2369"/>
      <c r="G10" s="2369"/>
      <c r="H10" s="2369"/>
      <c r="I10" s="2369"/>
      <c r="J10" s="2369"/>
      <c r="K10" s="2369"/>
      <c r="L10" s="2369"/>
      <c r="M10" s="2369"/>
      <c r="N10" s="2369"/>
      <c r="O10" s="2369"/>
      <c r="P10" s="2369"/>
      <c r="Q10" s="2369"/>
      <c r="S10" s="68"/>
      <c r="T10" s="73"/>
      <c r="U10" s="70" t="s">
        <v>421</v>
      </c>
      <c r="V10" s="2363" t="s">
        <v>7</v>
      </c>
      <c r="W10" s="2364"/>
      <c r="X10" s="2364"/>
      <c r="Y10" s="2364"/>
      <c r="Z10" s="2364"/>
      <c r="AA10" s="2364"/>
      <c r="AB10" s="2364"/>
      <c r="AC10" s="2364"/>
      <c r="AD10" s="2364"/>
      <c r="AE10" s="2364"/>
      <c r="AF10" s="2364"/>
      <c r="AG10" s="2364"/>
      <c r="AH10" s="2364"/>
      <c r="AI10" s="2365"/>
      <c r="AJ10" s="1" t="s">
        <v>40</v>
      </c>
    </row>
    <row r="11" spans="2:36" ht="15" customHeight="1" x14ac:dyDescent="0.2">
      <c r="B11" s="74" t="s">
        <v>422</v>
      </c>
      <c r="C11" s="2370" t="s">
        <v>423</v>
      </c>
      <c r="D11" s="2371"/>
      <c r="E11" s="2370" t="s">
        <v>424</v>
      </c>
      <c r="F11" s="2372"/>
      <c r="G11" s="2372"/>
      <c r="H11" s="2372"/>
      <c r="I11" s="2372"/>
      <c r="J11" s="2372"/>
      <c r="K11" s="2372"/>
      <c r="L11" s="2372"/>
      <c r="M11" s="2372"/>
      <c r="N11" s="2372"/>
      <c r="O11" s="2372"/>
      <c r="P11" s="2372"/>
      <c r="Q11" s="2372"/>
      <c r="R11" s="2371"/>
      <c r="S11" s="75" t="s">
        <v>425</v>
      </c>
      <c r="T11" s="75" t="s">
        <v>426</v>
      </c>
      <c r="U11" s="70" t="s">
        <v>427</v>
      </c>
      <c r="V11" s="2363" t="s">
        <v>7</v>
      </c>
      <c r="W11" s="2364"/>
      <c r="X11" s="2364"/>
      <c r="Y11" s="2364"/>
      <c r="Z11" s="2364"/>
      <c r="AA11" s="2364"/>
      <c r="AB11" s="2364"/>
      <c r="AC11" s="2364"/>
      <c r="AD11" s="2364"/>
      <c r="AE11" s="2364"/>
      <c r="AF11" s="2364"/>
      <c r="AG11" s="2364"/>
      <c r="AH11" s="2364"/>
      <c r="AI11" s="2365"/>
    </row>
    <row r="12" spans="2:36" ht="30" customHeight="1" x14ac:dyDescent="0.2">
      <c r="B12" s="76">
        <v>0</v>
      </c>
      <c r="C12" s="2373"/>
      <c r="D12" s="2374"/>
      <c r="E12" s="2375" t="s">
        <v>428</v>
      </c>
      <c r="F12" s="2376"/>
      <c r="G12" s="2376"/>
      <c r="H12" s="2376"/>
      <c r="I12" s="2376"/>
      <c r="J12" s="2376"/>
      <c r="K12" s="2376"/>
      <c r="L12" s="2376"/>
      <c r="M12" s="2376"/>
      <c r="N12" s="2376"/>
      <c r="O12" s="2376"/>
      <c r="P12" s="2376"/>
      <c r="Q12" s="2376"/>
      <c r="R12" s="2377"/>
      <c r="S12" s="77" t="s">
        <v>429</v>
      </c>
      <c r="T12" s="77">
        <v>1</v>
      </c>
      <c r="U12" s="70" t="s">
        <v>430</v>
      </c>
      <c r="V12" s="2363" t="s">
        <v>7</v>
      </c>
      <c r="W12" s="2364"/>
      <c r="X12" s="2364"/>
      <c r="Y12" s="2364"/>
      <c r="Z12" s="2364"/>
      <c r="AA12" s="2364"/>
      <c r="AB12" s="2364"/>
      <c r="AC12" s="2364"/>
      <c r="AD12" s="2364"/>
      <c r="AE12" s="2364"/>
      <c r="AF12" s="2364"/>
      <c r="AG12" s="2364"/>
      <c r="AH12" s="2364"/>
      <c r="AI12" s="2365"/>
    </row>
    <row r="13" spans="2:36" ht="30" customHeight="1" x14ac:dyDescent="0.2">
      <c r="B13" s="76">
        <v>0</v>
      </c>
      <c r="C13" s="2373"/>
      <c r="D13" s="2374"/>
      <c r="E13" s="2375" t="s">
        <v>431</v>
      </c>
      <c r="F13" s="2376"/>
      <c r="G13" s="2376"/>
      <c r="H13" s="2376"/>
      <c r="I13" s="2376"/>
      <c r="J13" s="2376"/>
      <c r="K13" s="2376"/>
      <c r="L13" s="2376"/>
      <c r="M13" s="2376"/>
      <c r="N13" s="2376"/>
      <c r="O13" s="2376"/>
      <c r="P13" s="2376"/>
      <c r="Q13" s="2376"/>
      <c r="R13" s="2377"/>
      <c r="S13" s="77" t="s">
        <v>429</v>
      </c>
      <c r="T13" s="77">
        <v>2</v>
      </c>
      <c r="U13" s="70" t="s">
        <v>432</v>
      </c>
      <c r="V13" s="2363" t="s">
        <v>7</v>
      </c>
      <c r="W13" s="2364"/>
      <c r="X13" s="2364"/>
      <c r="Y13" s="2364"/>
      <c r="Z13" s="2364"/>
      <c r="AA13" s="2364"/>
      <c r="AB13" s="2364"/>
      <c r="AC13" s="2364"/>
      <c r="AD13" s="2364"/>
      <c r="AE13" s="2364"/>
      <c r="AF13" s="2364"/>
      <c r="AG13" s="2364"/>
      <c r="AH13" s="2364"/>
      <c r="AI13" s="2365"/>
    </row>
    <row r="14" spans="2:36" ht="30" customHeight="1" x14ac:dyDescent="0.2">
      <c r="B14" s="76">
        <v>0</v>
      </c>
      <c r="C14" s="2373"/>
      <c r="D14" s="2374"/>
      <c r="E14" s="2375" t="s">
        <v>433</v>
      </c>
      <c r="F14" s="2376"/>
      <c r="G14" s="2376"/>
      <c r="H14" s="2376"/>
      <c r="I14" s="2376"/>
      <c r="J14" s="2376"/>
      <c r="K14" s="2376"/>
      <c r="L14" s="2376"/>
      <c r="M14" s="2376"/>
      <c r="N14" s="2376"/>
      <c r="O14" s="2376"/>
      <c r="P14" s="2376"/>
      <c r="Q14" s="2376"/>
      <c r="R14" s="2377"/>
      <c r="S14" s="77" t="s">
        <v>429</v>
      </c>
      <c r="T14" s="77">
        <v>3</v>
      </c>
      <c r="U14" s="70" t="s">
        <v>434</v>
      </c>
      <c r="V14" s="2363" t="s">
        <v>7</v>
      </c>
      <c r="W14" s="2364"/>
      <c r="X14" s="2364"/>
      <c r="Y14" s="2364"/>
      <c r="Z14" s="2364"/>
      <c r="AA14" s="2364"/>
      <c r="AB14" s="2364"/>
      <c r="AC14" s="2364"/>
      <c r="AD14" s="2364"/>
      <c r="AE14" s="2364"/>
      <c r="AF14" s="2364"/>
      <c r="AG14" s="2364"/>
      <c r="AH14" s="2364"/>
      <c r="AI14" s="2365"/>
    </row>
    <row r="15" spans="2:36" ht="45.75" customHeight="1" x14ac:dyDescent="0.2">
      <c r="B15" s="76" t="s">
        <v>19</v>
      </c>
      <c r="C15" s="2378"/>
      <c r="D15" s="2379"/>
      <c r="E15" s="2380" t="s">
        <v>435</v>
      </c>
      <c r="F15" s="2381"/>
      <c r="G15" s="2381"/>
      <c r="H15" s="2381"/>
      <c r="I15" s="2381"/>
      <c r="J15" s="2381"/>
      <c r="K15" s="2381"/>
      <c r="L15" s="2381"/>
      <c r="M15" s="2381"/>
      <c r="N15" s="2381"/>
      <c r="O15" s="2381"/>
      <c r="P15" s="2381"/>
      <c r="Q15" s="2381"/>
      <c r="R15" s="2382"/>
      <c r="S15" s="77" t="s">
        <v>429</v>
      </c>
      <c r="T15" s="77">
        <v>4</v>
      </c>
      <c r="U15" s="70" t="s">
        <v>436</v>
      </c>
      <c r="V15" s="2383" t="s">
        <v>7</v>
      </c>
      <c r="W15" s="2384"/>
      <c r="X15" s="2384"/>
      <c r="Y15" s="2384"/>
      <c r="Z15" s="2384"/>
      <c r="AA15" s="2384"/>
      <c r="AB15" s="2384"/>
      <c r="AC15" s="2384"/>
      <c r="AD15" s="2384"/>
      <c r="AE15" s="2384"/>
      <c r="AF15" s="2384"/>
      <c r="AG15" s="2384"/>
      <c r="AH15" s="2384"/>
      <c r="AI15" s="2385"/>
    </row>
    <row r="16" spans="2:36" ht="24.75" customHeight="1" x14ac:dyDescent="0.2">
      <c r="B16" s="76" t="s">
        <v>19</v>
      </c>
      <c r="C16" s="2386" t="s">
        <v>36</v>
      </c>
      <c r="D16" s="2387"/>
      <c r="E16" s="2380" t="s">
        <v>437</v>
      </c>
      <c r="F16" s="2381"/>
      <c r="G16" s="2381"/>
      <c r="H16" s="2381"/>
      <c r="I16" s="2381"/>
      <c r="J16" s="2381"/>
      <c r="K16" s="2381"/>
      <c r="L16" s="2381"/>
      <c r="M16" s="2381"/>
      <c r="N16" s="2381"/>
      <c r="O16" s="2381"/>
      <c r="P16" s="2381"/>
      <c r="Q16" s="2381"/>
      <c r="R16" s="2382"/>
      <c r="S16" s="77" t="s">
        <v>429</v>
      </c>
      <c r="T16" s="77">
        <v>5</v>
      </c>
      <c r="U16" s="70" t="s">
        <v>438</v>
      </c>
      <c r="V16" s="2363" t="s">
        <v>7</v>
      </c>
      <c r="W16" s="2364"/>
      <c r="X16" s="2364"/>
      <c r="Y16" s="2364"/>
      <c r="Z16" s="2364"/>
      <c r="AA16" s="2364"/>
      <c r="AB16" s="2364"/>
      <c r="AC16" s="2364"/>
      <c r="AD16" s="2364"/>
      <c r="AE16" s="2364"/>
      <c r="AF16" s="2364"/>
      <c r="AG16" s="2364"/>
      <c r="AH16" s="2364"/>
      <c r="AI16" s="2365"/>
    </row>
    <row r="17" spans="2:22" ht="24.75" customHeight="1" x14ac:dyDescent="0.2">
      <c r="B17" s="76" t="s">
        <v>19</v>
      </c>
      <c r="C17" s="2386">
        <v>0</v>
      </c>
      <c r="D17" s="2387"/>
      <c r="E17" s="2380" t="s">
        <v>439</v>
      </c>
      <c r="F17" s="2381"/>
      <c r="G17" s="2381"/>
      <c r="H17" s="2381"/>
      <c r="I17" s="2381"/>
      <c r="J17" s="2381"/>
      <c r="K17" s="2381"/>
      <c r="L17" s="2381"/>
      <c r="M17" s="2381"/>
      <c r="N17" s="2381"/>
      <c r="O17" s="2381"/>
      <c r="P17" s="2381"/>
      <c r="Q17" s="2381"/>
      <c r="R17" s="2382"/>
      <c r="S17" s="77" t="s">
        <v>429</v>
      </c>
      <c r="T17" s="77">
        <v>6</v>
      </c>
      <c r="U17"/>
    </row>
    <row r="18" spans="2:22" ht="24.75" customHeight="1" x14ac:dyDescent="0.2">
      <c r="B18" s="76" t="s">
        <v>19</v>
      </c>
      <c r="C18" s="2386">
        <v>0</v>
      </c>
      <c r="D18" s="2387"/>
      <c r="E18" s="2380" t="s">
        <v>439</v>
      </c>
      <c r="F18" s="2381"/>
      <c r="G18" s="2381"/>
      <c r="H18" s="2381"/>
      <c r="I18" s="2381"/>
      <c r="J18" s="2381"/>
      <c r="K18" s="2381"/>
      <c r="L18" s="2381"/>
      <c r="M18" s="2381"/>
      <c r="N18" s="2381"/>
      <c r="O18" s="2381"/>
      <c r="P18" s="2381"/>
      <c r="Q18" s="2381"/>
      <c r="R18" s="2382"/>
      <c r="S18" s="77" t="s">
        <v>429</v>
      </c>
      <c r="T18" s="77">
        <v>7</v>
      </c>
      <c r="U18"/>
    </row>
    <row r="19" spans="2:22" ht="24.75" customHeight="1" x14ac:dyDescent="0.2">
      <c r="B19" s="76" t="s">
        <v>19</v>
      </c>
      <c r="C19" s="2386">
        <v>0</v>
      </c>
      <c r="D19" s="2387"/>
      <c r="E19" s="2380" t="s">
        <v>440</v>
      </c>
      <c r="F19" s="2381"/>
      <c r="G19" s="2381"/>
      <c r="H19" s="2381"/>
      <c r="I19" s="2381"/>
      <c r="J19" s="2381"/>
      <c r="K19" s="2381"/>
      <c r="L19" s="2381"/>
      <c r="M19" s="2381"/>
      <c r="N19" s="2381"/>
      <c r="O19" s="2381"/>
      <c r="P19" s="2381"/>
      <c r="Q19" s="2381"/>
      <c r="R19" s="2382"/>
      <c r="S19" s="77" t="s">
        <v>429</v>
      </c>
      <c r="T19" s="77">
        <v>8</v>
      </c>
    </row>
    <row r="20" spans="2:22" ht="24.75" customHeight="1" x14ac:dyDescent="0.2">
      <c r="B20" s="76" t="s">
        <v>19</v>
      </c>
      <c r="C20" s="2386">
        <v>0</v>
      </c>
      <c r="D20" s="2387"/>
      <c r="E20" s="2380" t="s">
        <v>440</v>
      </c>
      <c r="F20" s="2381"/>
      <c r="G20" s="2381"/>
      <c r="H20" s="2381"/>
      <c r="I20" s="2381"/>
      <c r="J20" s="2381"/>
      <c r="K20" s="2381"/>
      <c r="L20" s="2381"/>
      <c r="M20" s="2381"/>
      <c r="N20" s="2381"/>
      <c r="O20" s="2381"/>
      <c r="P20" s="2381"/>
      <c r="Q20" s="2381"/>
      <c r="R20" s="2382"/>
      <c r="S20" s="77" t="s">
        <v>429</v>
      </c>
      <c r="T20" s="77">
        <v>9</v>
      </c>
      <c r="U20" s="78" t="s">
        <v>441</v>
      </c>
      <c r="V20" s="1" t="s">
        <v>442</v>
      </c>
    </row>
    <row r="21" spans="2:22" ht="24.75" customHeight="1" x14ac:dyDescent="0.2">
      <c r="B21" s="76" t="s">
        <v>19</v>
      </c>
      <c r="C21" s="2386">
        <v>0</v>
      </c>
      <c r="D21" s="2387"/>
      <c r="E21" s="2380" t="s">
        <v>443</v>
      </c>
      <c r="F21" s="2381"/>
      <c r="G21" s="2381"/>
      <c r="H21" s="2381"/>
      <c r="I21" s="2381"/>
      <c r="J21" s="2381"/>
      <c r="K21" s="2381"/>
      <c r="L21" s="2381"/>
      <c r="M21" s="2381"/>
      <c r="N21" s="2381"/>
      <c r="O21" s="2381"/>
      <c r="P21" s="2381"/>
      <c r="Q21" s="2381"/>
      <c r="R21" s="2382"/>
      <c r="S21" s="77" t="s">
        <v>444</v>
      </c>
      <c r="T21" s="77">
        <v>10</v>
      </c>
      <c r="U21" s="78" t="s">
        <v>445</v>
      </c>
      <c r="V21" s="1" t="s">
        <v>446</v>
      </c>
    </row>
    <row r="22" spans="2:22" ht="24.75" customHeight="1" x14ac:dyDescent="0.2">
      <c r="B22" s="76" t="s">
        <v>19</v>
      </c>
      <c r="C22" s="2386">
        <v>0</v>
      </c>
      <c r="D22" s="2387"/>
      <c r="E22" s="2380" t="s">
        <v>443</v>
      </c>
      <c r="F22" s="2381"/>
      <c r="G22" s="2381"/>
      <c r="H22" s="2381"/>
      <c r="I22" s="2381"/>
      <c r="J22" s="2381"/>
      <c r="K22" s="2381"/>
      <c r="L22" s="2381"/>
      <c r="M22" s="2381"/>
      <c r="N22" s="2381"/>
      <c r="O22" s="2381"/>
      <c r="P22" s="2381"/>
      <c r="Q22" s="2381"/>
      <c r="R22" s="2382"/>
      <c r="S22" s="77" t="s">
        <v>444</v>
      </c>
      <c r="T22" s="77">
        <v>11</v>
      </c>
      <c r="U22" s="78" t="s">
        <v>447</v>
      </c>
      <c r="V22" s="1" t="s">
        <v>448</v>
      </c>
    </row>
    <row r="23" spans="2:22" ht="24.75" customHeight="1" x14ac:dyDescent="0.2">
      <c r="B23" s="76" t="s">
        <v>19</v>
      </c>
      <c r="C23" s="2386">
        <v>0</v>
      </c>
      <c r="D23" s="2387"/>
      <c r="E23" s="2380" t="s">
        <v>449</v>
      </c>
      <c r="F23" s="2381"/>
      <c r="G23" s="2381"/>
      <c r="H23" s="2381"/>
      <c r="I23" s="2381"/>
      <c r="J23" s="2381"/>
      <c r="K23" s="2381"/>
      <c r="L23" s="2381"/>
      <c r="M23" s="2381"/>
      <c r="N23" s="2381"/>
      <c r="O23" s="2381"/>
      <c r="P23" s="2381"/>
      <c r="Q23" s="2381"/>
      <c r="R23" s="2382"/>
      <c r="S23" s="77" t="s">
        <v>444</v>
      </c>
      <c r="T23" s="77">
        <v>12</v>
      </c>
      <c r="U23" s="78" t="s">
        <v>450</v>
      </c>
      <c r="V23" s="1" t="s">
        <v>451</v>
      </c>
    </row>
    <row r="24" spans="2:22" ht="24.75" customHeight="1" x14ac:dyDescent="0.2">
      <c r="B24" s="76" t="s">
        <v>19</v>
      </c>
      <c r="C24" s="2386">
        <v>0</v>
      </c>
      <c r="D24" s="2387"/>
      <c r="E24" s="2380" t="s">
        <v>449</v>
      </c>
      <c r="F24" s="2381"/>
      <c r="G24" s="2381"/>
      <c r="H24" s="2381"/>
      <c r="I24" s="2381"/>
      <c r="J24" s="2381"/>
      <c r="K24" s="2381"/>
      <c r="L24" s="2381"/>
      <c r="M24" s="2381"/>
      <c r="N24" s="2381"/>
      <c r="O24" s="2381"/>
      <c r="P24" s="2381"/>
      <c r="Q24" s="2381"/>
      <c r="R24" s="2382"/>
      <c r="S24" s="77" t="s">
        <v>444</v>
      </c>
      <c r="T24" s="77">
        <v>13</v>
      </c>
      <c r="U24" s="78" t="s">
        <v>452</v>
      </c>
      <c r="V24" s="1" t="s">
        <v>453</v>
      </c>
    </row>
    <row r="25" spans="2:22" s="1" customFormat="1" ht="24.75" customHeight="1" x14ac:dyDescent="0.2">
      <c r="B25" s="76" t="s">
        <v>19</v>
      </c>
      <c r="C25" s="2388">
        <v>1</v>
      </c>
      <c r="D25" s="2389"/>
      <c r="E25" s="2380" t="s">
        <v>454</v>
      </c>
      <c r="F25" s="2381"/>
      <c r="G25" s="2381"/>
      <c r="H25" s="2381"/>
      <c r="I25" s="2381"/>
      <c r="J25" s="2381"/>
      <c r="K25" s="2381"/>
      <c r="L25" s="2381"/>
      <c r="M25" s="2381"/>
      <c r="N25" s="2381"/>
      <c r="O25" s="2381"/>
      <c r="P25" s="2381"/>
      <c r="Q25" s="2381"/>
      <c r="R25" s="2382"/>
      <c r="S25" s="77" t="s">
        <v>429</v>
      </c>
      <c r="T25" s="77">
        <v>14</v>
      </c>
      <c r="U25" s="78" t="s">
        <v>455</v>
      </c>
      <c r="V25" s="1" t="s">
        <v>456</v>
      </c>
    </row>
    <row r="26" spans="2:22" s="1" customFormat="1" ht="24.75" customHeight="1" x14ac:dyDescent="0.2">
      <c r="B26" s="76" t="s">
        <v>19</v>
      </c>
      <c r="C26" s="2388">
        <v>1</v>
      </c>
      <c r="D26" s="2389"/>
      <c r="E26" s="2380" t="s">
        <v>454</v>
      </c>
      <c r="F26" s="2381"/>
      <c r="G26" s="2381"/>
      <c r="H26" s="2381"/>
      <c r="I26" s="2381"/>
      <c r="J26" s="2381"/>
      <c r="K26" s="2381"/>
      <c r="L26" s="2381"/>
      <c r="M26" s="2381"/>
      <c r="N26" s="2381"/>
      <c r="O26" s="2381"/>
      <c r="P26" s="2381"/>
      <c r="Q26" s="2381"/>
      <c r="R26" s="2382"/>
      <c r="S26" s="77" t="s">
        <v>429</v>
      </c>
      <c r="T26" s="77">
        <v>15</v>
      </c>
      <c r="U26" s="78" t="s">
        <v>457</v>
      </c>
      <c r="V26" s="1" t="s">
        <v>0</v>
      </c>
    </row>
    <row r="27" spans="2:22" s="1" customFormat="1" ht="24.75" customHeight="1" x14ac:dyDescent="0.2">
      <c r="B27" s="76" t="s">
        <v>19</v>
      </c>
      <c r="C27" s="2388">
        <v>0</v>
      </c>
      <c r="D27" s="2389"/>
      <c r="E27" s="2380" t="s">
        <v>454</v>
      </c>
      <c r="F27" s="2381"/>
      <c r="G27" s="2381"/>
      <c r="H27" s="2381"/>
      <c r="I27" s="2381"/>
      <c r="J27" s="2381"/>
      <c r="K27" s="2381"/>
      <c r="L27" s="2381"/>
      <c r="M27" s="2381"/>
      <c r="N27" s="2381"/>
      <c r="O27" s="2381"/>
      <c r="P27" s="2381"/>
      <c r="Q27" s="2381"/>
      <c r="R27" s="2382"/>
      <c r="S27" s="77" t="s">
        <v>429</v>
      </c>
      <c r="T27" s="77">
        <v>16</v>
      </c>
      <c r="U27" s="78" t="s">
        <v>458</v>
      </c>
      <c r="V27" s="1" t="s">
        <v>459</v>
      </c>
    </row>
    <row r="28" spans="2:22" s="1" customFormat="1" ht="24.75" customHeight="1" x14ac:dyDescent="0.2">
      <c r="B28" s="76" t="s">
        <v>19</v>
      </c>
      <c r="C28" s="2388">
        <v>0</v>
      </c>
      <c r="D28" s="2389"/>
      <c r="E28" s="2380" t="s">
        <v>454</v>
      </c>
      <c r="F28" s="2381"/>
      <c r="G28" s="2381"/>
      <c r="H28" s="2381"/>
      <c r="I28" s="2381"/>
      <c r="J28" s="2381"/>
      <c r="K28" s="2381"/>
      <c r="L28" s="2381"/>
      <c r="M28" s="2381"/>
      <c r="N28" s="2381"/>
      <c r="O28" s="2381"/>
      <c r="P28" s="2381"/>
      <c r="Q28" s="2381"/>
      <c r="R28" s="2382"/>
      <c r="S28" s="77" t="s">
        <v>429</v>
      </c>
      <c r="T28" s="77">
        <v>17</v>
      </c>
      <c r="U28" s="78" t="s">
        <v>460</v>
      </c>
      <c r="V28" s="1" t="s">
        <v>461</v>
      </c>
    </row>
    <row r="29" spans="2:22" s="65" customFormat="1" ht="25.5" customHeight="1" x14ac:dyDescent="0.2">
      <c r="B29" s="79" t="s">
        <v>19</v>
      </c>
      <c r="C29" s="2386">
        <v>0</v>
      </c>
      <c r="D29" s="2387"/>
      <c r="E29" s="2380" t="s">
        <v>462</v>
      </c>
      <c r="F29" s="2381"/>
      <c r="G29" s="2381"/>
      <c r="H29" s="2381"/>
      <c r="I29" s="2381"/>
      <c r="J29" s="2381"/>
      <c r="K29" s="2381"/>
      <c r="L29" s="2381"/>
      <c r="M29" s="2381"/>
      <c r="N29" s="2381"/>
      <c r="O29" s="2381"/>
      <c r="P29" s="2381"/>
      <c r="Q29" s="2381"/>
      <c r="R29" s="2382"/>
      <c r="S29" s="80" t="s">
        <v>444</v>
      </c>
      <c r="T29" s="77">
        <v>18</v>
      </c>
      <c r="U29" s="78" t="s">
        <v>463</v>
      </c>
      <c r="V29" s="1" t="s">
        <v>7</v>
      </c>
    </row>
    <row r="30" spans="2:22" s="65" customFormat="1" ht="25.5" customHeight="1" x14ac:dyDescent="0.2">
      <c r="B30" s="79" t="s">
        <v>19</v>
      </c>
      <c r="C30" s="2386">
        <v>0</v>
      </c>
      <c r="D30" s="2387"/>
      <c r="E30" s="2380" t="s">
        <v>462</v>
      </c>
      <c r="F30" s="2381"/>
      <c r="G30" s="2381"/>
      <c r="H30" s="2381"/>
      <c r="I30" s="2381"/>
      <c r="J30" s="2381"/>
      <c r="K30" s="2381"/>
      <c r="L30" s="2381"/>
      <c r="M30" s="2381"/>
      <c r="N30" s="2381"/>
      <c r="O30" s="2381"/>
      <c r="P30" s="2381"/>
      <c r="Q30" s="2381"/>
      <c r="R30" s="2382"/>
      <c r="S30" s="80" t="s">
        <v>444</v>
      </c>
      <c r="T30" s="77">
        <v>19</v>
      </c>
      <c r="U30" s="78" t="s">
        <v>464</v>
      </c>
      <c r="V30" s="1" t="s">
        <v>429</v>
      </c>
    </row>
    <row r="31" spans="2:22" s="1" customFormat="1" ht="25.5" customHeight="1" x14ac:dyDescent="0.2">
      <c r="B31" s="79" t="s">
        <v>19</v>
      </c>
      <c r="C31" s="2386">
        <v>0</v>
      </c>
      <c r="D31" s="2387"/>
      <c r="E31" s="2380" t="s">
        <v>465</v>
      </c>
      <c r="F31" s="2381"/>
      <c r="G31" s="2381"/>
      <c r="H31" s="2381"/>
      <c r="I31" s="2381"/>
      <c r="J31" s="2381"/>
      <c r="K31" s="2381"/>
      <c r="L31" s="2381"/>
      <c r="M31" s="2381"/>
      <c r="N31" s="2381"/>
      <c r="O31" s="2381"/>
      <c r="P31" s="2381"/>
      <c r="Q31" s="2381"/>
      <c r="R31" s="2382"/>
      <c r="S31" s="80" t="s">
        <v>429</v>
      </c>
      <c r="T31" s="77">
        <v>20</v>
      </c>
      <c r="U31" s="78" t="s">
        <v>466</v>
      </c>
      <c r="V31" s="1" t="s">
        <v>467</v>
      </c>
    </row>
    <row r="32" spans="2:22" s="1" customFormat="1" ht="25.5" customHeight="1" x14ac:dyDescent="0.2">
      <c r="B32" s="79" t="s">
        <v>19</v>
      </c>
      <c r="C32" s="2386">
        <v>0</v>
      </c>
      <c r="D32" s="2387"/>
      <c r="E32" s="2380" t="s">
        <v>465</v>
      </c>
      <c r="F32" s="2381"/>
      <c r="G32" s="2381"/>
      <c r="H32" s="2381"/>
      <c r="I32" s="2381"/>
      <c r="J32" s="2381"/>
      <c r="K32" s="2381"/>
      <c r="L32" s="2381"/>
      <c r="M32" s="2381"/>
      <c r="N32" s="2381"/>
      <c r="O32" s="2381"/>
      <c r="P32" s="2381"/>
      <c r="Q32" s="2381"/>
      <c r="R32" s="2382"/>
      <c r="S32" s="80" t="s">
        <v>429</v>
      </c>
      <c r="T32" s="77">
        <v>21</v>
      </c>
      <c r="U32" s="78" t="s">
        <v>468</v>
      </c>
      <c r="V32" s="1" t="s">
        <v>38</v>
      </c>
    </row>
    <row r="33" spans="2:22" s="1" customFormat="1" ht="25.5" customHeight="1" x14ac:dyDescent="0.2">
      <c r="B33" s="79" t="s">
        <v>19</v>
      </c>
      <c r="C33" s="2386">
        <v>0</v>
      </c>
      <c r="D33" s="2387"/>
      <c r="E33" s="2380" t="s">
        <v>469</v>
      </c>
      <c r="F33" s="2381"/>
      <c r="G33" s="2381"/>
      <c r="H33" s="2381"/>
      <c r="I33" s="2381"/>
      <c r="J33" s="2381"/>
      <c r="K33" s="2381"/>
      <c r="L33" s="2381"/>
      <c r="M33" s="2381"/>
      <c r="N33" s="2381"/>
      <c r="O33" s="2381"/>
      <c r="P33" s="2381"/>
      <c r="Q33" s="2381"/>
      <c r="R33" s="2382"/>
      <c r="S33" s="80" t="s">
        <v>444</v>
      </c>
      <c r="T33" s="77">
        <v>22</v>
      </c>
      <c r="U33" s="78" t="s">
        <v>470</v>
      </c>
      <c r="V33" s="1" t="s">
        <v>39</v>
      </c>
    </row>
    <row r="34" spans="2:22" s="1" customFormat="1" ht="25.5" customHeight="1" x14ac:dyDescent="0.2">
      <c r="B34" s="79" t="s">
        <v>19</v>
      </c>
      <c r="C34" s="2386">
        <v>0</v>
      </c>
      <c r="D34" s="2387"/>
      <c r="E34" s="2380" t="s">
        <v>469</v>
      </c>
      <c r="F34" s="2381"/>
      <c r="G34" s="2381"/>
      <c r="H34" s="2381"/>
      <c r="I34" s="2381"/>
      <c r="J34" s="2381"/>
      <c r="K34" s="2381"/>
      <c r="L34" s="2381"/>
      <c r="M34" s="2381"/>
      <c r="N34" s="2381"/>
      <c r="O34" s="2381"/>
      <c r="P34" s="2381"/>
      <c r="Q34" s="2381"/>
      <c r="R34" s="2382"/>
      <c r="S34" s="80" t="s">
        <v>444</v>
      </c>
      <c r="T34" s="77">
        <v>23</v>
      </c>
      <c r="U34" s="78" t="s">
        <v>471</v>
      </c>
      <c r="V34" s="1" t="s">
        <v>7</v>
      </c>
    </row>
    <row r="35" spans="2:22" s="1" customFormat="1" ht="25.5" customHeight="1" x14ac:dyDescent="0.2">
      <c r="B35" s="79" t="s">
        <v>19</v>
      </c>
      <c r="C35" s="2388">
        <v>0</v>
      </c>
      <c r="D35" s="2389"/>
      <c r="E35" s="2380" t="s">
        <v>469</v>
      </c>
      <c r="F35" s="2381"/>
      <c r="G35" s="2381"/>
      <c r="H35" s="2381"/>
      <c r="I35" s="2381"/>
      <c r="J35" s="2381"/>
      <c r="K35" s="2381"/>
      <c r="L35" s="2381"/>
      <c r="M35" s="2381"/>
      <c r="N35" s="2381"/>
      <c r="O35" s="2381"/>
      <c r="P35" s="2381"/>
      <c r="Q35" s="2381"/>
      <c r="R35" s="2382"/>
      <c r="S35" s="80" t="s">
        <v>444</v>
      </c>
      <c r="T35" s="77">
        <v>24</v>
      </c>
      <c r="U35" s="78" t="s">
        <v>472</v>
      </c>
      <c r="V35" s="1" t="s">
        <v>7</v>
      </c>
    </row>
    <row r="36" spans="2:22" s="1" customFormat="1" ht="25.5" customHeight="1" x14ac:dyDescent="0.2">
      <c r="B36" s="79" t="s">
        <v>19</v>
      </c>
      <c r="C36" s="2386">
        <v>0</v>
      </c>
      <c r="D36" s="2387"/>
      <c r="E36" s="2380" t="s">
        <v>469</v>
      </c>
      <c r="F36" s="2381"/>
      <c r="G36" s="2381"/>
      <c r="H36" s="2381"/>
      <c r="I36" s="2381"/>
      <c r="J36" s="2381"/>
      <c r="K36" s="2381"/>
      <c r="L36" s="2381"/>
      <c r="M36" s="2381"/>
      <c r="N36" s="2381"/>
      <c r="O36" s="2381"/>
      <c r="P36" s="2381"/>
      <c r="Q36" s="2381"/>
      <c r="R36" s="2382"/>
      <c r="S36" s="80" t="s">
        <v>444</v>
      </c>
      <c r="T36" s="77">
        <v>25</v>
      </c>
      <c r="U36" s="78" t="s">
        <v>473</v>
      </c>
      <c r="V36" s="1" t="s">
        <v>474</v>
      </c>
    </row>
    <row r="37" spans="2:22" s="1" customFormat="1" ht="25.5" customHeight="1" x14ac:dyDescent="0.2">
      <c r="B37" s="79" t="s">
        <v>19</v>
      </c>
      <c r="C37" s="2386">
        <v>0</v>
      </c>
      <c r="D37" s="2387"/>
      <c r="E37" s="2380" t="s">
        <v>469</v>
      </c>
      <c r="F37" s="2381"/>
      <c r="G37" s="2381"/>
      <c r="H37" s="2381"/>
      <c r="I37" s="2381"/>
      <c r="J37" s="2381"/>
      <c r="K37" s="2381"/>
      <c r="L37" s="2381"/>
      <c r="M37" s="2381"/>
      <c r="N37" s="2381"/>
      <c r="O37" s="2381"/>
      <c r="P37" s="2381"/>
      <c r="Q37" s="2381"/>
      <c r="R37" s="2382"/>
      <c r="S37" s="80" t="s">
        <v>444</v>
      </c>
      <c r="T37" s="77">
        <v>26</v>
      </c>
      <c r="U37" s="78" t="s">
        <v>475</v>
      </c>
      <c r="V37" s="1" t="s">
        <v>476</v>
      </c>
    </row>
    <row r="38" spans="2:22" s="1" customFormat="1" ht="25.5" customHeight="1" x14ac:dyDescent="0.2">
      <c r="B38" s="79" t="s">
        <v>19</v>
      </c>
      <c r="C38" s="2386">
        <v>0</v>
      </c>
      <c r="D38" s="2387"/>
      <c r="E38" s="2380" t="s">
        <v>469</v>
      </c>
      <c r="F38" s="2381"/>
      <c r="G38" s="2381"/>
      <c r="H38" s="2381"/>
      <c r="I38" s="2381"/>
      <c r="J38" s="2381"/>
      <c r="K38" s="2381"/>
      <c r="L38" s="2381"/>
      <c r="M38" s="2381"/>
      <c r="N38" s="2381"/>
      <c r="O38" s="2381"/>
      <c r="P38" s="2381"/>
      <c r="Q38" s="2381"/>
      <c r="R38" s="2382"/>
      <c r="S38" s="80" t="s">
        <v>444</v>
      </c>
      <c r="T38" s="77">
        <v>27</v>
      </c>
      <c r="U38" s="42" t="s">
        <v>477</v>
      </c>
      <c r="V38" s="1" t="s">
        <v>7</v>
      </c>
    </row>
    <row r="39" spans="2:22" s="1" customFormat="1" ht="25.5" customHeight="1" x14ac:dyDescent="0.2">
      <c r="B39" s="79" t="s">
        <v>19</v>
      </c>
      <c r="C39" s="2388">
        <v>0</v>
      </c>
      <c r="D39" s="2389"/>
      <c r="E39" s="2380" t="s">
        <v>469</v>
      </c>
      <c r="F39" s="2381"/>
      <c r="G39" s="2381"/>
      <c r="H39" s="2381"/>
      <c r="I39" s="2381"/>
      <c r="J39" s="2381"/>
      <c r="K39" s="2381"/>
      <c r="L39" s="2381"/>
      <c r="M39" s="2381"/>
      <c r="N39" s="2381"/>
      <c r="O39" s="2381"/>
      <c r="P39" s="2381"/>
      <c r="Q39" s="2381"/>
      <c r="R39" s="2382"/>
      <c r="S39" s="80" t="s">
        <v>444</v>
      </c>
      <c r="T39" s="77">
        <v>28</v>
      </c>
      <c r="U39" s="42" t="s">
        <v>478</v>
      </c>
    </row>
    <row r="40" spans="2:22" s="1" customFormat="1" ht="25.5" customHeight="1" x14ac:dyDescent="0.2">
      <c r="B40" s="79" t="s">
        <v>19</v>
      </c>
      <c r="C40" s="2386">
        <v>0</v>
      </c>
      <c r="D40" s="2387"/>
      <c r="E40" s="2380" t="s">
        <v>469</v>
      </c>
      <c r="F40" s="2381"/>
      <c r="G40" s="2381"/>
      <c r="H40" s="2381"/>
      <c r="I40" s="2381"/>
      <c r="J40" s="2381"/>
      <c r="K40" s="2381"/>
      <c r="L40" s="2381"/>
      <c r="M40" s="2381"/>
      <c r="N40" s="2381"/>
      <c r="O40" s="2381"/>
      <c r="P40" s="2381"/>
      <c r="Q40" s="2381"/>
      <c r="R40" s="2382"/>
      <c r="S40" s="80" t="s">
        <v>444</v>
      </c>
      <c r="T40" s="77">
        <v>29</v>
      </c>
      <c r="U40" s="42" t="s">
        <v>479</v>
      </c>
    </row>
    <row r="41" spans="2:22" s="1" customFormat="1" ht="25.5" customHeight="1" x14ac:dyDescent="0.2">
      <c r="B41" s="79" t="s">
        <v>19</v>
      </c>
      <c r="C41" s="2386">
        <v>0</v>
      </c>
      <c r="D41" s="2387"/>
      <c r="E41" s="2380" t="s">
        <v>469</v>
      </c>
      <c r="F41" s="2381"/>
      <c r="G41" s="2381"/>
      <c r="H41" s="2381"/>
      <c r="I41" s="2381"/>
      <c r="J41" s="2381"/>
      <c r="K41" s="2381"/>
      <c r="L41" s="2381"/>
      <c r="M41" s="2381"/>
      <c r="N41" s="2381"/>
      <c r="O41" s="2381"/>
      <c r="P41" s="2381"/>
      <c r="Q41" s="2381"/>
      <c r="R41" s="2382"/>
      <c r="S41" s="80" t="s">
        <v>444</v>
      </c>
      <c r="T41" s="77">
        <v>31</v>
      </c>
      <c r="U41" s="42" t="s">
        <v>480</v>
      </c>
      <c r="V41" s="1" t="s">
        <v>7</v>
      </c>
    </row>
    <row r="42" spans="2:22" s="65" customFormat="1" ht="25.5" customHeight="1" x14ac:dyDescent="0.2">
      <c r="B42" s="81">
        <v>1</v>
      </c>
      <c r="C42" s="2390"/>
      <c r="D42" s="2391"/>
      <c r="E42" s="2392" t="s">
        <v>469</v>
      </c>
      <c r="F42" s="2393"/>
      <c r="G42" s="2393"/>
      <c r="H42" s="2393"/>
      <c r="I42" s="2393"/>
      <c r="J42" s="2393"/>
      <c r="K42" s="2393"/>
      <c r="L42" s="2393"/>
      <c r="M42" s="2393"/>
      <c r="N42" s="2393"/>
      <c r="O42" s="2393"/>
      <c r="P42" s="2393"/>
      <c r="Q42" s="2393"/>
      <c r="R42" s="2394"/>
      <c r="S42" s="82" t="s">
        <v>444</v>
      </c>
      <c r="T42" s="83">
        <v>32</v>
      </c>
      <c r="U42" s="42" t="s">
        <v>481</v>
      </c>
      <c r="V42" s="1" t="s">
        <v>36</v>
      </c>
    </row>
    <row r="43" spans="2:22" s="1" customFormat="1" ht="25.5" customHeight="1" x14ac:dyDescent="0.2">
      <c r="B43" s="79" t="s">
        <v>19</v>
      </c>
      <c r="C43" s="2388">
        <v>0</v>
      </c>
      <c r="D43" s="2389"/>
      <c r="E43" s="2380" t="s">
        <v>469</v>
      </c>
      <c r="F43" s="2381"/>
      <c r="G43" s="2381"/>
      <c r="H43" s="2381"/>
      <c r="I43" s="2381"/>
      <c r="J43" s="2381"/>
      <c r="K43" s="2381"/>
      <c r="L43" s="2381"/>
      <c r="M43" s="2381"/>
      <c r="N43" s="2381"/>
      <c r="O43" s="2381"/>
      <c r="P43" s="2381"/>
      <c r="Q43" s="2381"/>
      <c r="R43" s="2382"/>
      <c r="S43" s="80" t="s">
        <v>444</v>
      </c>
      <c r="T43" s="77">
        <v>33</v>
      </c>
      <c r="U43" s="42" t="s">
        <v>482</v>
      </c>
      <c r="V43" s="1" t="s">
        <v>7</v>
      </c>
    </row>
    <row r="44" spans="2:22" s="1" customFormat="1" ht="25.5" customHeight="1" x14ac:dyDescent="0.2">
      <c r="B44" s="79" t="s">
        <v>19</v>
      </c>
      <c r="C44" s="2386">
        <v>0</v>
      </c>
      <c r="D44" s="2387"/>
      <c r="E44" s="2380" t="s">
        <v>469</v>
      </c>
      <c r="F44" s="2381"/>
      <c r="G44" s="2381"/>
      <c r="H44" s="2381"/>
      <c r="I44" s="2381"/>
      <c r="J44" s="2381"/>
      <c r="K44" s="2381"/>
      <c r="L44" s="2381"/>
      <c r="M44" s="2381"/>
      <c r="N44" s="2381"/>
      <c r="O44" s="2381"/>
      <c r="P44" s="2381"/>
      <c r="Q44" s="2381"/>
      <c r="R44" s="2382"/>
      <c r="S44" s="80" t="s">
        <v>444</v>
      </c>
      <c r="T44" s="77">
        <v>34</v>
      </c>
      <c r="U44" s="42" t="s">
        <v>483</v>
      </c>
      <c r="V44" s="1" t="s">
        <v>484</v>
      </c>
    </row>
    <row r="45" spans="2:22" s="1" customFormat="1" ht="25.5" customHeight="1" x14ac:dyDescent="0.2">
      <c r="B45" s="79" t="s">
        <v>19</v>
      </c>
      <c r="C45" s="2386">
        <v>0</v>
      </c>
      <c r="D45" s="2387"/>
      <c r="E45" s="2380" t="s">
        <v>469</v>
      </c>
      <c r="F45" s="2381"/>
      <c r="G45" s="2381"/>
      <c r="H45" s="2381"/>
      <c r="I45" s="2381"/>
      <c r="J45" s="2381"/>
      <c r="K45" s="2381"/>
      <c r="L45" s="2381"/>
      <c r="M45" s="2381"/>
      <c r="N45" s="2381"/>
      <c r="O45" s="2381"/>
      <c r="P45" s="2381"/>
      <c r="Q45" s="2381"/>
      <c r="R45" s="2382"/>
      <c r="S45" s="80" t="s">
        <v>444</v>
      </c>
      <c r="T45" s="77">
        <v>35</v>
      </c>
      <c r="U45" s="42" t="s">
        <v>485</v>
      </c>
      <c r="V45" s="1" t="s">
        <v>486</v>
      </c>
    </row>
    <row r="46" spans="2:22" s="1" customFormat="1" ht="25.5" customHeight="1" x14ac:dyDescent="0.2">
      <c r="B46" s="79" t="s">
        <v>19</v>
      </c>
      <c r="C46" s="2388">
        <v>0</v>
      </c>
      <c r="D46" s="2389"/>
      <c r="E46" s="2380" t="s">
        <v>469</v>
      </c>
      <c r="F46" s="2381"/>
      <c r="G46" s="2381"/>
      <c r="H46" s="2381"/>
      <c r="I46" s="2381"/>
      <c r="J46" s="2381"/>
      <c r="K46" s="2381"/>
      <c r="L46" s="2381"/>
      <c r="M46" s="2381"/>
      <c r="N46" s="2381"/>
      <c r="O46" s="2381"/>
      <c r="P46" s="2381"/>
      <c r="Q46" s="2381"/>
      <c r="R46" s="2382"/>
      <c r="S46" s="80" t="s">
        <v>444</v>
      </c>
      <c r="T46" s="77">
        <v>36</v>
      </c>
      <c r="U46" s="42" t="s">
        <v>487</v>
      </c>
      <c r="V46" s="1" t="s">
        <v>7</v>
      </c>
    </row>
    <row r="47" spans="2:22" s="1" customFormat="1" ht="25.5" customHeight="1" x14ac:dyDescent="0.2">
      <c r="B47" s="79" t="s">
        <v>19</v>
      </c>
      <c r="C47" s="2386">
        <v>0</v>
      </c>
      <c r="D47" s="2387"/>
      <c r="E47" s="2380" t="s">
        <v>469</v>
      </c>
      <c r="F47" s="2381"/>
      <c r="G47" s="2381"/>
      <c r="H47" s="2381"/>
      <c r="I47" s="2381"/>
      <c r="J47" s="2381"/>
      <c r="K47" s="2381"/>
      <c r="L47" s="2381"/>
      <c r="M47" s="2381"/>
      <c r="N47" s="2381"/>
      <c r="O47" s="2381"/>
      <c r="P47" s="2381"/>
      <c r="Q47" s="2381"/>
      <c r="R47" s="2382"/>
      <c r="S47" s="80" t="s">
        <v>444</v>
      </c>
      <c r="T47" s="77">
        <v>37</v>
      </c>
      <c r="U47" s="42" t="s">
        <v>488</v>
      </c>
      <c r="V47" s="1" t="s">
        <v>7</v>
      </c>
    </row>
    <row r="48" spans="2:22" s="1" customFormat="1" ht="25.5" customHeight="1" x14ac:dyDescent="0.2">
      <c r="B48" s="79" t="s">
        <v>19</v>
      </c>
      <c r="C48" s="2386">
        <v>0</v>
      </c>
      <c r="D48" s="2387"/>
      <c r="E48" s="2380" t="s">
        <v>469</v>
      </c>
      <c r="F48" s="2381"/>
      <c r="G48" s="2381"/>
      <c r="H48" s="2381"/>
      <c r="I48" s="2381"/>
      <c r="J48" s="2381"/>
      <c r="K48" s="2381"/>
      <c r="L48" s="2381"/>
      <c r="M48" s="2381"/>
      <c r="N48" s="2381"/>
      <c r="O48" s="2381"/>
      <c r="P48" s="2381"/>
      <c r="Q48" s="2381"/>
      <c r="R48" s="2382"/>
      <c r="S48" s="80" t="s">
        <v>444</v>
      </c>
      <c r="T48" s="77">
        <v>38</v>
      </c>
      <c r="U48" s="42" t="s">
        <v>489</v>
      </c>
      <c r="V48" s="1" t="s">
        <v>467</v>
      </c>
    </row>
    <row r="49" spans="2:22" s="65" customFormat="1" ht="25.5" customHeight="1" x14ac:dyDescent="0.2">
      <c r="B49" s="81">
        <v>1</v>
      </c>
      <c r="C49" s="2395"/>
      <c r="D49" s="2396"/>
      <c r="E49" s="2392" t="s">
        <v>469</v>
      </c>
      <c r="F49" s="2393"/>
      <c r="G49" s="2393"/>
      <c r="H49" s="2393"/>
      <c r="I49" s="2393"/>
      <c r="J49" s="2393"/>
      <c r="K49" s="2393"/>
      <c r="L49" s="2393"/>
      <c r="M49" s="2393"/>
      <c r="N49" s="2393"/>
      <c r="O49" s="2393"/>
      <c r="P49" s="2393"/>
      <c r="Q49" s="2393"/>
      <c r="R49" s="2394"/>
      <c r="S49" s="82" t="s">
        <v>444</v>
      </c>
      <c r="T49" s="83">
        <v>39</v>
      </c>
      <c r="U49" s="84" t="s">
        <v>490</v>
      </c>
      <c r="V49" s="1" t="s">
        <v>491</v>
      </c>
    </row>
    <row r="50" spans="2:22" s="65" customFormat="1" ht="25.5" customHeight="1" x14ac:dyDescent="0.2">
      <c r="B50" s="81">
        <v>1</v>
      </c>
      <c r="C50" s="2390"/>
      <c r="D50" s="2391"/>
      <c r="E50" s="2392" t="s">
        <v>469</v>
      </c>
      <c r="F50" s="2393"/>
      <c r="G50" s="2393"/>
      <c r="H50" s="2393"/>
      <c r="I50" s="2393"/>
      <c r="J50" s="2393"/>
      <c r="K50" s="2393"/>
      <c r="L50" s="2393"/>
      <c r="M50" s="2393"/>
      <c r="N50" s="2393"/>
      <c r="O50" s="2393"/>
      <c r="P50" s="2393"/>
      <c r="Q50" s="2393"/>
      <c r="R50" s="2394"/>
      <c r="S50" s="82" t="s">
        <v>444</v>
      </c>
      <c r="T50" s="83">
        <v>40</v>
      </c>
      <c r="U50" s="84" t="s">
        <v>492</v>
      </c>
      <c r="V50" s="1" t="s">
        <v>493</v>
      </c>
    </row>
    <row r="51" spans="2:22" s="65" customFormat="1" ht="25.5" customHeight="1" x14ac:dyDescent="0.2">
      <c r="B51" s="81">
        <v>1</v>
      </c>
      <c r="C51" s="2390"/>
      <c r="D51" s="2391"/>
      <c r="E51" s="2392" t="s">
        <v>469</v>
      </c>
      <c r="F51" s="2393"/>
      <c r="G51" s="2393"/>
      <c r="H51" s="2393"/>
      <c r="I51" s="2393"/>
      <c r="J51" s="2393"/>
      <c r="K51" s="2393"/>
      <c r="L51" s="2393"/>
      <c r="M51" s="2393"/>
      <c r="N51" s="2393"/>
      <c r="O51" s="2393"/>
      <c r="P51" s="2393"/>
      <c r="Q51" s="2393"/>
      <c r="R51" s="2394"/>
      <c r="S51" s="82" t="s">
        <v>444</v>
      </c>
      <c r="T51" s="83">
        <v>41</v>
      </c>
      <c r="U51" s="1"/>
      <c r="V51" s="1" t="s">
        <v>7</v>
      </c>
    </row>
    <row r="52" spans="2:22" s="65" customFormat="1" ht="25.5" customHeight="1" x14ac:dyDescent="0.2">
      <c r="B52" s="81">
        <v>1</v>
      </c>
      <c r="C52" s="2390"/>
      <c r="D52" s="2391"/>
      <c r="E52" s="2392" t="s">
        <v>469</v>
      </c>
      <c r="F52" s="2393"/>
      <c r="G52" s="2393"/>
      <c r="H52" s="2393"/>
      <c r="I52" s="2393"/>
      <c r="J52" s="2393"/>
      <c r="K52" s="2393"/>
      <c r="L52" s="2393"/>
      <c r="M52" s="2393"/>
      <c r="N52" s="2393"/>
      <c r="O52" s="2393"/>
      <c r="P52" s="2393"/>
      <c r="Q52" s="2393"/>
      <c r="R52" s="2394"/>
      <c r="S52" s="82" t="s">
        <v>444</v>
      </c>
      <c r="T52" s="83">
        <v>42</v>
      </c>
      <c r="U52" s="1"/>
      <c r="V52" s="1" t="s">
        <v>7</v>
      </c>
    </row>
    <row r="53" spans="2:22" s="1" customFormat="1" ht="25.5" customHeight="1" x14ac:dyDescent="0.2">
      <c r="B53" s="79" t="s">
        <v>19</v>
      </c>
      <c r="C53" s="2386">
        <v>0</v>
      </c>
      <c r="D53" s="2387"/>
      <c r="E53" s="2380" t="s">
        <v>469</v>
      </c>
      <c r="F53" s="2381"/>
      <c r="G53" s="2381"/>
      <c r="H53" s="2381"/>
      <c r="I53" s="2381"/>
      <c r="J53" s="2381"/>
      <c r="K53" s="2381"/>
      <c r="L53" s="2381"/>
      <c r="M53" s="2381"/>
      <c r="N53" s="2381"/>
      <c r="O53" s="2381"/>
      <c r="P53" s="2381"/>
      <c r="Q53" s="2381"/>
      <c r="R53" s="2382"/>
      <c r="S53" s="80" t="s">
        <v>444</v>
      </c>
      <c r="T53" s="77">
        <v>43</v>
      </c>
    </row>
    <row r="54" spans="2:22" s="1" customFormat="1" ht="25.5" customHeight="1" x14ac:dyDescent="0.2">
      <c r="B54" s="79" t="s">
        <v>19</v>
      </c>
      <c r="C54" s="2386">
        <v>0</v>
      </c>
      <c r="D54" s="2387"/>
      <c r="E54" s="2380" t="s">
        <v>469</v>
      </c>
      <c r="F54" s="2381"/>
      <c r="G54" s="2381"/>
      <c r="H54" s="2381"/>
      <c r="I54" s="2381"/>
      <c r="J54" s="2381"/>
      <c r="K54" s="2381"/>
      <c r="L54" s="2381"/>
      <c r="M54" s="2381"/>
      <c r="N54" s="2381"/>
      <c r="O54" s="2381"/>
      <c r="P54" s="2381"/>
      <c r="Q54" s="2381"/>
      <c r="R54" s="2382"/>
      <c r="S54" s="80" t="s">
        <v>444</v>
      </c>
      <c r="T54" s="77">
        <v>44</v>
      </c>
    </row>
    <row r="55" spans="2:22" s="1" customFormat="1" ht="25.5" customHeight="1" x14ac:dyDescent="0.2">
      <c r="B55" s="79" t="s">
        <v>19</v>
      </c>
      <c r="C55" s="2386">
        <v>0</v>
      </c>
      <c r="D55" s="2387"/>
      <c r="E55" s="2380" t="s">
        <v>469</v>
      </c>
      <c r="F55" s="2381"/>
      <c r="G55" s="2381"/>
      <c r="H55" s="2381"/>
      <c r="I55" s="2381"/>
      <c r="J55" s="2381"/>
      <c r="K55" s="2381"/>
      <c r="L55" s="2381"/>
      <c r="M55" s="2381"/>
      <c r="N55" s="2381"/>
      <c r="O55" s="2381"/>
      <c r="P55" s="2381"/>
      <c r="Q55" s="2381"/>
      <c r="R55" s="2382"/>
      <c r="S55" s="80" t="s">
        <v>444</v>
      </c>
      <c r="T55" s="77">
        <v>45</v>
      </c>
    </row>
    <row r="56" spans="2:22" s="1" customFormat="1" ht="25.5" customHeight="1" x14ac:dyDescent="0.2">
      <c r="B56" s="79" t="s">
        <v>19</v>
      </c>
      <c r="C56" s="2386">
        <v>0</v>
      </c>
      <c r="D56" s="2387"/>
      <c r="E56" s="2380" t="s">
        <v>469</v>
      </c>
      <c r="F56" s="2381"/>
      <c r="G56" s="2381"/>
      <c r="H56" s="2381"/>
      <c r="I56" s="2381"/>
      <c r="J56" s="2381"/>
      <c r="K56" s="2381"/>
      <c r="L56" s="2381"/>
      <c r="M56" s="2381"/>
      <c r="N56" s="2381"/>
      <c r="O56" s="2381"/>
      <c r="P56" s="2381"/>
      <c r="Q56" s="2381"/>
      <c r="R56" s="2382"/>
      <c r="S56" s="80" t="s">
        <v>444</v>
      </c>
      <c r="T56" s="77">
        <v>46</v>
      </c>
    </row>
    <row r="57" spans="2:22" s="1" customFormat="1" ht="25.5" customHeight="1" x14ac:dyDescent="0.2">
      <c r="B57" s="79" t="s">
        <v>19</v>
      </c>
      <c r="C57" s="2386">
        <v>0</v>
      </c>
      <c r="D57" s="2387"/>
      <c r="E57" s="2380" t="s">
        <v>469</v>
      </c>
      <c r="F57" s="2381"/>
      <c r="G57" s="2381"/>
      <c r="H57" s="2381"/>
      <c r="I57" s="2381"/>
      <c r="J57" s="2381"/>
      <c r="K57" s="2381"/>
      <c r="L57" s="2381"/>
      <c r="M57" s="2381"/>
      <c r="N57" s="2381"/>
      <c r="O57" s="2381"/>
      <c r="P57" s="2381"/>
      <c r="Q57" s="2381"/>
      <c r="R57" s="2382"/>
      <c r="S57" s="80" t="s">
        <v>444</v>
      </c>
      <c r="T57" s="77">
        <v>47</v>
      </c>
    </row>
    <row r="58" spans="2:22" s="1" customFormat="1" ht="25.5" customHeight="1" x14ac:dyDescent="0.2">
      <c r="B58" s="79" t="s">
        <v>19</v>
      </c>
      <c r="C58" s="2386">
        <v>0</v>
      </c>
      <c r="D58" s="2387"/>
      <c r="E58" s="2380" t="s">
        <v>469</v>
      </c>
      <c r="F58" s="2381"/>
      <c r="G58" s="2381"/>
      <c r="H58" s="2381"/>
      <c r="I58" s="2381"/>
      <c r="J58" s="2381"/>
      <c r="K58" s="2381"/>
      <c r="L58" s="2381"/>
      <c r="M58" s="2381"/>
      <c r="N58" s="2381"/>
      <c r="O58" s="2381"/>
      <c r="P58" s="2381"/>
      <c r="Q58" s="2381"/>
      <c r="R58" s="2382"/>
      <c r="S58" s="80" t="s">
        <v>444</v>
      </c>
      <c r="T58" s="77">
        <v>48</v>
      </c>
    </row>
    <row r="59" spans="2:22" s="1" customFormat="1" ht="25.5" customHeight="1" x14ac:dyDescent="0.2">
      <c r="B59" s="79" t="s">
        <v>19</v>
      </c>
      <c r="C59" s="2386">
        <v>0</v>
      </c>
      <c r="D59" s="2387"/>
      <c r="E59" s="2380" t="s">
        <v>469</v>
      </c>
      <c r="F59" s="2381"/>
      <c r="G59" s="2381"/>
      <c r="H59" s="2381"/>
      <c r="I59" s="2381"/>
      <c r="J59" s="2381"/>
      <c r="K59" s="2381"/>
      <c r="L59" s="2381"/>
      <c r="M59" s="2381"/>
      <c r="N59" s="2381"/>
      <c r="O59" s="2381"/>
      <c r="P59" s="2381"/>
      <c r="Q59" s="2381"/>
      <c r="R59" s="2382"/>
      <c r="S59" s="80" t="s">
        <v>444</v>
      </c>
      <c r="T59" s="77">
        <v>49</v>
      </c>
    </row>
    <row r="60" spans="2:22" s="1" customFormat="1" ht="25.5" customHeight="1" x14ac:dyDescent="0.2">
      <c r="B60" s="79" t="s">
        <v>19</v>
      </c>
      <c r="C60" s="2386">
        <v>0</v>
      </c>
      <c r="D60" s="2387"/>
      <c r="E60" s="2380" t="s">
        <v>469</v>
      </c>
      <c r="F60" s="2381"/>
      <c r="G60" s="2381"/>
      <c r="H60" s="2381"/>
      <c r="I60" s="2381"/>
      <c r="J60" s="2381"/>
      <c r="K60" s="2381"/>
      <c r="L60" s="2381"/>
      <c r="M60" s="2381"/>
      <c r="N60" s="2381"/>
      <c r="O60" s="2381"/>
      <c r="P60" s="2381"/>
      <c r="Q60" s="2381"/>
      <c r="R60" s="2382"/>
      <c r="S60" s="80" t="s">
        <v>444</v>
      </c>
      <c r="T60" s="77">
        <v>50</v>
      </c>
    </row>
    <row r="61" spans="2:22" s="1" customFormat="1" ht="25.5" customHeight="1" x14ac:dyDescent="0.2">
      <c r="B61" s="79" t="s">
        <v>19</v>
      </c>
      <c r="C61" s="2388">
        <v>0</v>
      </c>
      <c r="D61" s="2389"/>
      <c r="E61" s="2380" t="s">
        <v>469</v>
      </c>
      <c r="F61" s="2381"/>
      <c r="G61" s="2381"/>
      <c r="H61" s="2381"/>
      <c r="I61" s="2381"/>
      <c r="J61" s="2381"/>
      <c r="K61" s="2381"/>
      <c r="L61" s="2381"/>
      <c r="M61" s="2381"/>
      <c r="N61" s="2381"/>
      <c r="O61" s="2381"/>
      <c r="P61" s="2381"/>
      <c r="Q61" s="2381"/>
      <c r="R61" s="2382"/>
      <c r="S61" s="80" t="s">
        <v>444</v>
      </c>
      <c r="T61" s="77">
        <v>51</v>
      </c>
    </row>
    <row r="62" spans="2:22" s="1" customFormat="1" ht="25.5" customHeight="1" x14ac:dyDescent="0.2">
      <c r="B62" s="79" t="s">
        <v>19</v>
      </c>
      <c r="C62" s="2386">
        <v>0</v>
      </c>
      <c r="D62" s="2387"/>
      <c r="E62" s="2380" t="s">
        <v>469</v>
      </c>
      <c r="F62" s="2381"/>
      <c r="G62" s="2381"/>
      <c r="H62" s="2381"/>
      <c r="I62" s="2381"/>
      <c r="J62" s="2381"/>
      <c r="K62" s="2381"/>
      <c r="L62" s="2381"/>
      <c r="M62" s="2381"/>
      <c r="N62" s="2381"/>
      <c r="O62" s="2381"/>
      <c r="P62" s="2381"/>
      <c r="Q62" s="2381"/>
      <c r="R62" s="2382"/>
      <c r="S62" s="80" t="s">
        <v>444</v>
      </c>
      <c r="T62" s="77">
        <v>52</v>
      </c>
    </row>
    <row r="63" spans="2:22" s="1" customFormat="1" ht="25.5" customHeight="1" x14ac:dyDescent="0.2">
      <c r="B63" s="79" t="s">
        <v>19</v>
      </c>
      <c r="C63" s="2386">
        <v>0</v>
      </c>
      <c r="D63" s="2387"/>
      <c r="E63" s="2380" t="s">
        <v>469</v>
      </c>
      <c r="F63" s="2381"/>
      <c r="G63" s="2381"/>
      <c r="H63" s="2381"/>
      <c r="I63" s="2381"/>
      <c r="J63" s="2381"/>
      <c r="K63" s="2381"/>
      <c r="L63" s="2381"/>
      <c r="M63" s="2381"/>
      <c r="N63" s="2381"/>
      <c r="O63" s="2381"/>
      <c r="P63" s="2381"/>
      <c r="Q63" s="2381"/>
      <c r="R63" s="2382"/>
      <c r="S63" s="80" t="s">
        <v>444</v>
      </c>
      <c r="T63" s="77">
        <v>53</v>
      </c>
    </row>
    <row r="64" spans="2:22" s="1" customFormat="1" ht="25.5" customHeight="1" x14ac:dyDescent="0.2">
      <c r="B64" s="79" t="s">
        <v>19</v>
      </c>
      <c r="C64" s="2386">
        <v>0</v>
      </c>
      <c r="D64" s="2387"/>
      <c r="E64" s="2380" t="s">
        <v>469</v>
      </c>
      <c r="F64" s="2381"/>
      <c r="G64" s="2381"/>
      <c r="H64" s="2381"/>
      <c r="I64" s="2381"/>
      <c r="J64" s="2381"/>
      <c r="K64" s="2381"/>
      <c r="L64" s="2381"/>
      <c r="M64" s="2381"/>
      <c r="N64" s="2381"/>
      <c r="O64" s="2381"/>
      <c r="P64" s="2381"/>
      <c r="Q64" s="2381"/>
      <c r="R64" s="2382"/>
      <c r="S64" s="80" t="s">
        <v>444</v>
      </c>
      <c r="T64" s="77">
        <v>54</v>
      </c>
    </row>
    <row r="65" spans="2:20" s="1" customFormat="1" ht="25.5" customHeight="1" x14ac:dyDescent="0.2">
      <c r="B65" s="79" t="s">
        <v>19</v>
      </c>
      <c r="C65" s="2388">
        <v>0</v>
      </c>
      <c r="D65" s="2389"/>
      <c r="E65" s="2380" t="s">
        <v>469</v>
      </c>
      <c r="F65" s="2381"/>
      <c r="G65" s="2381"/>
      <c r="H65" s="2381"/>
      <c r="I65" s="2381"/>
      <c r="J65" s="2381"/>
      <c r="K65" s="2381"/>
      <c r="L65" s="2381"/>
      <c r="M65" s="2381"/>
      <c r="N65" s="2381"/>
      <c r="O65" s="2381"/>
      <c r="P65" s="2381"/>
      <c r="Q65" s="2381"/>
      <c r="R65" s="2382"/>
      <c r="S65" s="80" t="s">
        <v>444</v>
      </c>
      <c r="T65" s="77">
        <v>55</v>
      </c>
    </row>
    <row r="66" spans="2:20" s="1" customFormat="1" ht="25.5" customHeight="1" x14ac:dyDescent="0.2">
      <c r="B66" s="79" t="s">
        <v>19</v>
      </c>
      <c r="C66" s="2386">
        <v>0</v>
      </c>
      <c r="D66" s="2387"/>
      <c r="E66" s="2380" t="s">
        <v>469</v>
      </c>
      <c r="F66" s="2381"/>
      <c r="G66" s="2381"/>
      <c r="H66" s="2381"/>
      <c r="I66" s="2381"/>
      <c r="J66" s="2381"/>
      <c r="K66" s="2381"/>
      <c r="L66" s="2381"/>
      <c r="M66" s="2381"/>
      <c r="N66" s="2381"/>
      <c r="O66" s="2381"/>
      <c r="P66" s="2381"/>
      <c r="Q66" s="2381"/>
      <c r="R66" s="2382"/>
      <c r="S66" s="80" t="s">
        <v>444</v>
      </c>
      <c r="T66" s="77">
        <v>56</v>
      </c>
    </row>
    <row r="67" spans="2:20" s="1" customFormat="1" ht="25.5" customHeight="1" x14ac:dyDescent="0.2">
      <c r="B67" s="79" t="s">
        <v>19</v>
      </c>
      <c r="C67" s="2386">
        <v>0</v>
      </c>
      <c r="D67" s="2387"/>
      <c r="E67" s="2380" t="s">
        <v>469</v>
      </c>
      <c r="F67" s="2381"/>
      <c r="G67" s="2381"/>
      <c r="H67" s="2381"/>
      <c r="I67" s="2381"/>
      <c r="J67" s="2381"/>
      <c r="K67" s="2381"/>
      <c r="L67" s="2381"/>
      <c r="M67" s="2381"/>
      <c r="N67" s="2381"/>
      <c r="O67" s="2381"/>
      <c r="P67" s="2381"/>
      <c r="Q67" s="2381"/>
      <c r="R67" s="2382"/>
      <c r="S67" s="80" t="s">
        <v>444</v>
      </c>
      <c r="T67" s="77">
        <v>57</v>
      </c>
    </row>
    <row r="68" spans="2:20" s="1" customFormat="1" ht="25.5" customHeight="1" x14ac:dyDescent="0.2">
      <c r="B68" s="79" t="s">
        <v>19</v>
      </c>
      <c r="C68" s="2386">
        <v>0</v>
      </c>
      <c r="D68" s="2387"/>
      <c r="E68" s="2380" t="s">
        <v>469</v>
      </c>
      <c r="F68" s="2381"/>
      <c r="G68" s="2381"/>
      <c r="H68" s="2381"/>
      <c r="I68" s="2381"/>
      <c r="J68" s="2381"/>
      <c r="K68" s="2381"/>
      <c r="L68" s="2381"/>
      <c r="M68" s="2381"/>
      <c r="N68" s="2381"/>
      <c r="O68" s="2381"/>
      <c r="P68" s="2381"/>
      <c r="Q68" s="2381"/>
      <c r="R68" s="2382"/>
      <c r="S68" s="80" t="s">
        <v>444</v>
      </c>
      <c r="T68" s="77">
        <v>58</v>
      </c>
    </row>
    <row r="69" spans="2:20" s="1" customFormat="1" ht="25.5" customHeight="1" x14ac:dyDescent="0.2">
      <c r="B69" s="79" t="s">
        <v>19</v>
      </c>
      <c r="C69" s="2386">
        <v>0</v>
      </c>
      <c r="D69" s="2387"/>
      <c r="E69" s="2380" t="s">
        <v>469</v>
      </c>
      <c r="F69" s="2381"/>
      <c r="G69" s="2381"/>
      <c r="H69" s="2381"/>
      <c r="I69" s="2381"/>
      <c r="J69" s="2381"/>
      <c r="K69" s="2381"/>
      <c r="L69" s="2381"/>
      <c r="M69" s="2381"/>
      <c r="N69" s="2381"/>
      <c r="O69" s="2381"/>
      <c r="P69" s="2381"/>
      <c r="Q69" s="2381"/>
      <c r="R69" s="2382"/>
      <c r="S69" s="80" t="s">
        <v>444</v>
      </c>
      <c r="T69" s="77">
        <v>59</v>
      </c>
    </row>
    <row r="70" spans="2:20" s="1" customFormat="1" ht="25.5" customHeight="1" x14ac:dyDescent="0.2">
      <c r="B70" s="79" t="s">
        <v>19</v>
      </c>
      <c r="C70" s="2386">
        <v>0</v>
      </c>
      <c r="D70" s="2387"/>
      <c r="E70" s="2380" t="s">
        <v>469</v>
      </c>
      <c r="F70" s="2381"/>
      <c r="G70" s="2381"/>
      <c r="H70" s="2381"/>
      <c r="I70" s="2381"/>
      <c r="J70" s="2381"/>
      <c r="K70" s="2381"/>
      <c r="L70" s="2381"/>
      <c r="M70" s="2381"/>
      <c r="N70" s="2381"/>
      <c r="O70" s="2381"/>
      <c r="P70" s="2381"/>
      <c r="Q70" s="2381"/>
      <c r="R70" s="2382"/>
      <c r="S70" s="80" t="s">
        <v>444</v>
      </c>
      <c r="T70" s="77">
        <v>60</v>
      </c>
    </row>
    <row r="71" spans="2:20" s="1" customFormat="1" ht="25.5" customHeight="1" x14ac:dyDescent="0.2">
      <c r="B71" s="79" t="s">
        <v>19</v>
      </c>
      <c r="C71" s="2388">
        <v>0</v>
      </c>
      <c r="D71" s="2389"/>
      <c r="E71" s="2380" t="s">
        <v>469</v>
      </c>
      <c r="F71" s="2381"/>
      <c r="G71" s="2381"/>
      <c r="H71" s="2381"/>
      <c r="I71" s="2381"/>
      <c r="J71" s="2381"/>
      <c r="K71" s="2381"/>
      <c r="L71" s="2381"/>
      <c r="M71" s="2381"/>
      <c r="N71" s="2381"/>
      <c r="O71" s="2381"/>
      <c r="P71" s="2381"/>
      <c r="Q71" s="2381"/>
      <c r="R71" s="2382"/>
      <c r="S71" s="80" t="s">
        <v>444</v>
      </c>
      <c r="T71" s="77">
        <v>61</v>
      </c>
    </row>
    <row r="72" spans="2:20" s="1" customFormat="1" ht="25.5" customHeight="1" x14ac:dyDescent="0.2">
      <c r="B72" s="79" t="s">
        <v>19</v>
      </c>
      <c r="C72" s="2386">
        <v>0</v>
      </c>
      <c r="D72" s="2387"/>
      <c r="E72" s="2380" t="s">
        <v>469</v>
      </c>
      <c r="F72" s="2381"/>
      <c r="G72" s="2381"/>
      <c r="H72" s="2381"/>
      <c r="I72" s="2381"/>
      <c r="J72" s="2381"/>
      <c r="K72" s="2381"/>
      <c r="L72" s="2381"/>
      <c r="M72" s="2381"/>
      <c r="N72" s="2381"/>
      <c r="O72" s="2381"/>
      <c r="P72" s="2381"/>
      <c r="Q72" s="2381"/>
      <c r="R72" s="2382"/>
      <c r="S72" s="80" t="s">
        <v>444</v>
      </c>
      <c r="T72" s="77">
        <v>62</v>
      </c>
    </row>
    <row r="73" spans="2:20" s="1" customFormat="1" ht="25.5" customHeight="1" x14ac:dyDescent="0.2">
      <c r="B73" s="79" t="s">
        <v>19</v>
      </c>
      <c r="C73" s="2386">
        <v>0</v>
      </c>
      <c r="D73" s="2387"/>
      <c r="E73" s="2380" t="s">
        <v>469</v>
      </c>
      <c r="F73" s="2381"/>
      <c r="G73" s="2381"/>
      <c r="H73" s="2381"/>
      <c r="I73" s="2381"/>
      <c r="J73" s="2381"/>
      <c r="K73" s="2381"/>
      <c r="L73" s="2381"/>
      <c r="M73" s="2381"/>
      <c r="N73" s="2381"/>
      <c r="O73" s="2381"/>
      <c r="P73" s="2381"/>
      <c r="Q73" s="2381"/>
      <c r="R73" s="2382"/>
      <c r="S73" s="80" t="s">
        <v>444</v>
      </c>
      <c r="T73" s="77">
        <v>63</v>
      </c>
    </row>
    <row r="74" spans="2:20" s="1" customFormat="1" ht="25.5" customHeight="1" x14ac:dyDescent="0.2">
      <c r="B74" s="79" t="s">
        <v>19</v>
      </c>
      <c r="C74" s="2388">
        <v>0</v>
      </c>
      <c r="D74" s="2389"/>
      <c r="E74" s="2380" t="s">
        <v>469</v>
      </c>
      <c r="F74" s="2381"/>
      <c r="G74" s="2381"/>
      <c r="H74" s="2381"/>
      <c r="I74" s="2381"/>
      <c r="J74" s="2381"/>
      <c r="K74" s="2381"/>
      <c r="L74" s="2381"/>
      <c r="M74" s="2381"/>
      <c r="N74" s="2381"/>
      <c r="O74" s="2381"/>
      <c r="P74" s="2381"/>
      <c r="Q74" s="2381"/>
      <c r="R74" s="2382"/>
      <c r="S74" s="80" t="s">
        <v>444</v>
      </c>
      <c r="T74" s="77">
        <v>64</v>
      </c>
    </row>
    <row r="75" spans="2:20" s="1" customFormat="1" ht="25.5" customHeight="1" x14ac:dyDescent="0.2">
      <c r="B75" s="79" t="s">
        <v>19</v>
      </c>
      <c r="C75" s="2386">
        <v>0</v>
      </c>
      <c r="D75" s="2387"/>
      <c r="E75" s="2380" t="s">
        <v>469</v>
      </c>
      <c r="F75" s="2381"/>
      <c r="G75" s="2381"/>
      <c r="H75" s="2381"/>
      <c r="I75" s="2381"/>
      <c r="J75" s="2381"/>
      <c r="K75" s="2381"/>
      <c r="L75" s="2381"/>
      <c r="M75" s="2381"/>
      <c r="N75" s="2381"/>
      <c r="O75" s="2381"/>
      <c r="P75" s="2381"/>
      <c r="Q75" s="2381"/>
      <c r="R75" s="2382"/>
      <c r="S75" s="80" t="s">
        <v>444</v>
      </c>
      <c r="T75" s="77">
        <v>65</v>
      </c>
    </row>
    <row r="76" spans="2:20" s="1" customFormat="1" ht="25.5" customHeight="1" x14ac:dyDescent="0.2">
      <c r="B76" s="79" t="s">
        <v>19</v>
      </c>
      <c r="C76" s="2386">
        <v>0</v>
      </c>
      <c r="D76" s="2387"/>
      <c r="E76" s="2380" t="s">
        <v>469</v>
      </c>
      <c r="F76" s="2381"/>
      <c r="G76" s="2381"/>
      <c r="H76" s="2381"/>
      <c r="I76" s="2381"/>
      <c r="J76" s="2381"/>
      <c r="K76" s="2381"/>
      <c r="L76" s="2381"/>
      <c r="M76" s="2381"/>
      <c r="N76" s="2381"/>
      <c r="O76" s="2381"/>
      <c r="P76" s="2381"/>
      <c r="Q76" s="2381"/>
      <c r="R76" s="2382"/>
      <c r="S76" s="80" t="s">
        <v>444</v>
      </c>
      <c r="T76" s="77">
        <v>66</v>
      </c>
    </row>
    <row r="77" spans="2:20" s="1" customFormat="1" ht="25.5" customHeight="1" x14ac:dyDescent="0.2">
      <c r="B77" s="79" t="s">
        <v>19</v>
      </c>
      <c r="C77" s="2386">
        <v>0</v>
      </c>
      <c r="D77" s="2387"/>
      <c r="E77" s="2380" t="s">
        <v>469</v>
      </c>
      <c r="F77" s="2381"/>
      <c r="G77" s="2381"/>
      <c r="H77" s="2381"/>
      <c r="I77" s="2381"/>
      <c r="J77" s="2381"/>
      <c r="K77" s="2381"/>
      <c r="L77" s="2381"/>
      <c r="M77" s="2381"/>
      <c r="N77" s="2381"/>
      <c r="O77" s="2381"/>
      <c r="P77" s="2381"/>
      <c r="Q77" s="2381"/>
      <c r="R77" s="2382"/>
      <c r="S77" s="80" t="s">
        <v>444</v>
      </c>
      <c r="T77" s="77">
        <v>67</v>
      </c>
    </row>
    <row r="78" spans="2:20" s="1" customFormat="1" ht="25.5" customHeight="1" x14ac:dyDescent="0.2">
      <c r="B78" s="79" t="s">
        <v>19</v>
      </c>
      <c r="C78" s="2386">
        <v>0</v>
      </c>
      <c r="D78" s="2387"/>
      <c r="E78" s="2380" t="s">
        <v>469</v>
      </c>
      <c r="F78" s="2381"/>
      <c r="G78" s="2381"/>
      <c r="H78" s="2381"/>
      <c r="I78" s="2381"/>
      <c r="J78" s="2381"/>
      <c r="K78" s="2381"/>
      <c r="L78" s="2381"/>
      <c r="M78" s="2381"/>
      <c r="N78" s="2381"/>
      <c r="O78" s="2381"/>
      <c r="P78" s="2381"/>
      <c r="Q78" s="2381"/>
      <c r="R78" s="2382"/>
      <c r="S78" s="80" t="s">
        <v>444</v>
      </c>
      <c r="T78" s="77">
        <v>68</v>
      </c>
    </row>
    <row r="79" spans="2:20" s="1" customFormat="1" ht="25.5" customHeight="1" x14ac:dyDescent="0.2">
      <c r="B79" s="79" t="s">
        <v>19</v>
      </c>
      <c r="C79" s="2388">
        <v>0</v>
      </c>
      <c r="D79" s="2389"/>
      <c r="E79" s="2380" t="s">
        <v>469</v>
      </c>
      <c r="F79" s="2381"/>
      <c r="G79" s="2381"/>
      <c r="H79" s="2381"/>
      <c r="I79" s="2381"/>
      <c r="J79" s="2381"/>
      <c r="K79" s="2381"/>
      <c r="L79" s="2381"/>
      <c r="M79" s="2381"/>
      <c r="N79" s="2381"/>
      <c r="O79" s="2381"/>
      <c r="P79" s="2381"/>
      <c r="Q79" s="2381"/>
      <c r="R79" s="2382"/>
      <c r="S79" s="80" t="s">
        <v>444</v>
      </c>
      <c r="T79" s="77">
        <v>69</v>
      </c>
    </row>
    <row r="80" spans="2:20" s="1" customFormat="1" ht="25.5" customHeight="1" x14ac:dyDescent="0.2">
      <c r="B80" s="79" t="s">
        <v>19</v>
      </c>
      <c r="C80" s="2386">
        <v>0</v>
      </c>
      <c r="D80" s="2387"/>
      <c r="E80" s="2380" t="s">
        <v>469</v>
      </c>
      <c r="F80" s="2381"/>
      <c r="G80" s="2381"/>
      <c r="H80" s="2381"/>
      <c r="I80" s="2381"/>
      <c r="J80" s="2381"/>
      <c r="K80" s="2381"/>
      <c r="L80" s="2381"/>
      <c r="M80" s="2381"/>
      <c r="N80" s="2381"/>
      <c r="O80" s="2381"/>
      <c r="P80" s="2381"/>
      <c r="Q80" s="2381"/>
      <c r="R80" s="2382"/>
      <c r="S80" s="80" t="s">
        <v>444</v>
      </c>
      <c r="T80" s="77">
        <v>70</v>
      </c>
    </row>
    <row r="81" spans="2:35" s="1" customFormat="1" ht="25.5" customHeight="1" x14ac:dyDescent="0.2">
      <c r="B81" s="79" t="s">
        <v>19</v>
      </c>
      <c r="C81" s="2386">
        <v>0</v>
      </c>
      <c r="D81" s="2387"/>
      <c r="E81" s="2380" t="s">
        <v>469</v>
      </c>
      <c r="F81" s="2381"/>
      <c r="G81" s="2381"/>
      <c r="H81" s="2381"/>
      <c r="I81" s="2381"/>
      <c r="J81" s="2381"/>
      <c r="K81" s="2381"/>
      <c r="L81" s="2381"/>
      <c r="M81" s="2381"/>
      <c r="N81" s="2381"/>
      <c r="O81" s="2381"/>
      <c r="P81" s="2381"/>
      <c r="Q81" s="2381"/>
      <c r="R81" s="2382"/>
      <c r="S81" s="80" t="s">
        <v>444</v>
      </c>
      <c r="T81" s="77">
        <v>71</v>
      </c>
    </row>
    <row r="82" spans="2:35" s="1" customFormat="1" ht="25.5" customHeight="1" x14ac:dyDescent="0.2">
      <c r="B82" s="79" t="s">
        <v>19</v>
      </c>
      <c r="C82" s="2386">
        <v>0</v>
      </c>
      <c r="D82" s="2387"/>
      <c r="E82" s="2380" t="s">
        <v>469</v>
      </c>
      <c r="F82" s="2381"/>
      <c r="G82" s="2381"/>
      <c r="H82" s="2381"/>
      <c r="I82" s="2381"/>
      <c r="J82" s="2381"/>
      <c r="K82" s="2381"/>
      <c r="L82" s="2381"/>
      <c r="M82" s="2381"/>
      <c r="N82" s="2381"/>
      <c r="O82" s="2381"/>
      <c r="P82" s="2381"/>
      <c r="Q82" s="2381"/>
      <c r="R82" s="2382"/>
      <c r="S82" s="80" t="s">
        <v>444</v>
      </c>
      <c r="T82" s="77">
        <v>72</v>
      </c>
      <c r="W82" s="65"/>
      <c r="X82" s="65"/>
      <c r="Y82" s="65"/>
      <c r="Z82" s="65"/>
      <c r="AA82" s="65"/>
      <c r="AB82" s="65"/>
      <c r="AC82" s="65"/>
      <c r="AD82" s="65"/>
      <c r="AE82" s="65"/>
      <c r="AF82" s="65"/>
      <c r="AG82" s="65"/>
      <c r="AH82" s="65"/>
      <c r="AI82" s="65"/>
    </row>
    <row r="83" spans="2:35" s="1" customFormat="1" ht="25.5" customHeight="1" x14ac:dyDescent="0.2">
      <c r="B83" s="79" t="s">
        <v>19</v>
      </c>
      <c r="C83" s="2386">
        <v>0</v>
      </c>
      <c r="D83" s="2387"/>
      <c r="E83" s="2380" t="s">
        <v>469</v>
      </c>
      <c r="F83" s="2381"/>
      <c r="G83" s="2381"/>
      <c r="H83" s="2381"/>
      <c r="I83" s="2381"/>
      <c r="J83" s="2381"/>
      <c r="K83" s="2381"/>
      <c r="L83" s="2381"/>
      <c r="M83" s="2381"/>
      <c r="N83" s="2381"/>
      <c r="O83" s="2381"/>
      <c r="P83" s="2381"/>
      <c r="Q83" s="2381"/>
      <c r="R83" s="2382"/>
      <c r="S83" s="80" t="s">
        <v>444</v>
      </c>
      <c r="T83" s="77">
        <v>74</v>
      </c>
    </row>
    <row r="84" spans="2:35" s="1" customFormat="1" ht="25.5" customHeight="1" x14ac:dyDescent="0.2">
      <c r="B84" s="81">
        <v>1</v>
      </c>
      <c r="C84" s="2390"/>
      <c r="D84" s="2391"/>
      <c r="E84" s="2392" t="s">
        <v>469</v>
      </c>
      <c r="F84" s="2393"/>
      <c r="G84" s="2393"/>
      <c r="H84" s="2393"/>
      <c r="I84" s="2393"/>
      <c r="J84" s="2393"/>
      <c r="K84" s="2393"/>
      <c r="L84" s="2393"/>
      <c r="M84" s="2393"/>
      <c r="N84" s="2393"/>
      <c r="O84" s="2393"/>
      <c r="P84" s="2393"/>
      <c r="Q84" s="2393"/>
      <c r="R84" s="2394"/>
      <c r="S84" s="82" t="s">
        <v>444</v>
      </c>
      <c r="T84" s="83">
        <v>75</v>
      </c>
    </row>
    <row r="85" spans="2:35" s="65" customFormat="1" ht="25.5" customHeight="1" x14ac:dyDescent="0.2">
      <c r="B85" s="81">
        <v>1</v>
      </c>
      <c r="C85" s="2390"/>
      <c r="D85" s="2391"/>
      <c r="E85" s="2392" t="s">
        <v>469</v>
      </c>
      <c r="F85" s="2393"/>
      <c r="G85" s="2393"/>
      <c r="H85" s="2393"/>
      <c r="I85" s="2393"/>
      <c r="J85" s="2393"/>
      <c r="K85" s="2393"/>
      <c r="L85" s="2393"/>
      <c r="M85" s="2393"/>
      <c r="N85" s="2393"/>
      <c r="O85" s="2393"/>
      <c r="P85" s="2393"/>
      <c r="Q85" s="2393"/>
      <c r="R85" s="2394"/>
      <c r="S85" s="82" t="s">
        <v>444</v>
      </c>
      <c r="T85" s="83">
        <v>76</v>
      </c>
      <c r="U85" s="1"/>
      <c r="V85" s="1"/>
    </row>
    <row r="86" spans="2:35" s="65" customFormat="1" ht="25.5" customHeight="1" x14ac:dyDescent="0.2">
      <c r="B86" s="81">
        <v>1</v>
      </c>
      <c r="C86" s="2395"/>
      <c r="D86" s="2396"/>
      <c r="E86" s="2392" t="s">
        <v>469</v>
      </c>
      <c r="F86" s="2393"/>
      <c r="G86" s="2393"/>
      <c r="H86" s="2393"/>
      <c r="I86" s="2393"/>
      <c r="J86" s="2393"/>
      <c r="K86" s="2393"/>
      <c r="L86" s="2393"/>
      <c r="M86" s="2393"/>
      <c r="N86" s="2393"/>
      <c r="O86" s="2393"/>
      <c r="P86" s="2393"/>
      <c r="Q86" s="2393"/>
      <c r="R86" s="2394"/>
      <c r="S86" s="82" t="s">
        <v>444</v>
      </c>
      <c r="T86" s="83">
        <v>77</v>
      </c>
      <c r="U86" s="1"/>
      <c r="V86" s="1"/>
    </row>
    <row r="87" spans="2:35" s="65" customFormat="1" ht="25.5" customHeight="1" x14ac:dyDescent="0.2">
      <c r="B87" s="81">
        <v>1</v>
      </c>
      <c r="C87" s="2395"/>
      <c r="D87" s="2396"/>
      <c r="E87" s="2392" t="s">
        <v>469</v>
      </c>
      <c r="F87" s="2393"/>
      <c r="G87" s="2393"/>
      <c r="H87" s="2393"/>
      <c r="I87" s="2393"/>
      <c r="J87" s="2393"/>
      <c r="K87" s="2393"/>
      <c r="L87" s="2393"/>
      <c r="M87" s="2393"/>
      <c r="N87" s="2393"/>
      <c r="O87" s="2393"/>
      <c r="P87" s="2393"/>
      <c r="Q87" s="2393"/>
      <c r="R87" s="2394"/>
      <c r="S87" s="82" t="s">
        <v>444</v>
      </c>
      <c r="T87" s="83">
        <v>78</v>
      </c>
      <c r="U87" s="1"/>
      <c r="V87" s="1"/>
    </row>
    <row r="88" spans="2:35" s="65" customFormat="1" ht="25.5" customHeight="1" x14ac:dyDescent="0.2">
      <c r="B88" s="81">
        <v>1</v>
      </c>
      <c r="C88" s="2390"/>
      <c r="D88" s="2391"/>
      <c r="E88" s="2392" t="s">
        <v>469</v>
      </c>
      <c r="F88" s="2393"/>
      <c r="G88" s="2393"/>
      <c r="H88" s="2393"/>
      <c r="I88" s="2393"/>
      <c r="J88" s="2393"/>
      <c r="K88" s="2393"/>
      <c r="L88" s="2393"/>
      <c r="M88" s="2393"/>
      <c r="N88" s="2393"/>
      <c r="O88" s="2393"/>
      <c r="P88" s="2393"/>
      <c r="Q88" s="2393"/>
      <c r="R88" s="2394"/>
      <c r="S88" s="82" t="s">
        <v>444</v>
      </c>
      <c r="T88" s="83">
        <v>79</v>
      </c>
      <c r="U88" s="1"/>
      <c r="V88" s="1"/>
    </row>
    <row r="89" spans="2:35" s="65" customFormat="1" ht="25.5" customHeight="1" x14ac:dyDescent="0.2">
      <c r="B89" s="81">
        <v>1</v>
      </c>
      <c r="C89" s="2390"/>
      <c r="D89" s="2391"/>
      <c r="E89" s="2392" t="s">
        <v>469</v>
      </c>
      <c r="F89" s="2393"/>
      <c r="G89" s="2393"/>
      <c r="H89" s="2393"/>
      <c r="I89" s="2393"/>
      <c r="J89" s="2393"/>
      <c r="K89" s="2393"/>
      <c r="L89" s="2393"/>
      <c r="M89" s="2393"/>
      <c r="N89" s="2393"/>
      <c r="O89" s="2393"/>
      <c r="P89" s="2393"/>
      <c r="Q89" s="2393"/>
      <c r="R89" s="2394"/>
      <c r="S89" s="82" t="s">
        <v>444</v>
      </c>
      <c r="T89" s="83">
        <v>80</v>
      </c>
      <c r="U89" s="1"/>
      <c r="V89" s="1"/>
    </row>
    <row r="90" spans="2:35" s="65" customFormat="1" ht="25.5" customHeight="1" x14ac:dyDescent="0.2">
      <c r="B90" s="81">
        <v>1</v>
      </c>
      <c r="C90" s="2390"/>
      <c r="D90" s="2391"/>
      <c r="E90" s="2392" t="s">
        <v>469</v>
      </c>
      <c r="F90" s="2393"/>
      <c r="G90" s="2393"/>
      <c r="H90" s="2393"/>
      <c r="I90" s="2393"/>
      <c r="J90" s="2393"/>
      <c r="K90" s="2393"/>
      <c r="L90" s="2393"/>
      <c r="M90" s="2393"/>
      <c r="N90" s="2393"/>
      <c r="O90" s="2393"/>
      <c r="P90" s="2393"/>
      <c r="Q90" s="2393"/>
      <c r="R90" s="2394"/>
      <c r="S90" s="82" t="s">
        <v>444</v>
      </c>
      <c r="T90" s="83">
        <v>81</v>
      </c>
      <c r="U90" s="1"/>
      <c r="V90" s="1"/>
    </row>
    <row r="91" spans="2:35" s="65" customFormat="1" ht="25.5" customHeight="1" x14ac:dyDescent="0.2">
      <c r="B91" s="81">
        <v>1</v>
      </c>
      <c r="C91" s="2390"/>
      <c r="D91" s="2391"/>
      <c r="E91" s="2392" t="s">
        <v>469</v>
      </c>
      <c r="F91" s="2393"/>
      <c r="G91" s="2393"/>
      <c r="H91" s="2393"/>
      <c r="I91" s="2393"/>
      <c r="J91" s="2393"/>
      <c r="K91" s="2393"/>
      <c r="L91" s="2393"/>
      <c r="M91" s="2393"/>
      <c r="N91" s="2393"/>
      <c r="O91" s="2393"/>
      <c r="P91" s="2393"/>
      <c r="Q91" s="2393"/>
      <c r="R91" s="2394"/>
      <c r="S91" s="82" t="s">
        <v>444</v>
      </c>
      <c r="T91" s="83">
        <v>82</v>
      </c>
      <c r="U91" s="1"/>
      <c r="V91" s="1"/>
    </row>
    <row r="92" spans="2:35" s="65" customFormat="1" ht="25.5" customHeight="1" x14ac:dyDescent="0.2">
      <c r="B92" s="81">
        <v>1</v>
      </c>
      <c r="C92" s="2390"/>
      <c r="D92" s="2391"/>
      <c r="E92" s="2392" t="s">
        <v>469</v>
      </c>
      <c r="F92" s="2393"/>
      <c r="G92" s="2393"/>
      <c r="H92" s="2393"/>
      <c r="I92" s="2393"/>
      <c r="J92" s="2393"/>
      <c r="K92" s="2393"/>
      <c r="L92" s="2393"/>
      <c r="M92" s="2393"/>
      <c r="N92" s="2393"/>
      <c r="O92" s="2393"/>
      <c r="P92" s="2393"/>
      <c r="Q92" s="2393"/>
      <c r="R92" s="2394"/>
      <c r="S92" s="82" t="s">
        <v>444</v>
      </c>
      <c r="T92" s="83">
        <v>83</v>
      </c>
      <c r="U92" s="1"/>
      <c r="V92" s="1"/>
    </row>
    <row r="93" spans="2:35" s="65" customFormat="1" ht="25.5" customHeight="1" x14ac:dyDescent="0.2">
      <c r="B93" s="81">
        <v>1</v>
      </c>
      <c r="C93" s="2390"/>
      <c r="D93" s="2391"/>
      <c r="E93" s="2392" t="s">
        <v>469</v>
      </c>
      <c r="F93" s="2393"/>
      <c r="G93" s="2393"/>
      <c r="H93" s="2393"/>
      <c r="I93" s="2393"/>
      <c r="J93" s="2393"/>
      <c r="K93" s="2393"/>
      <c r="L93" s="2393"/>
      <c r="M93" s="2393"/>
      <c r="N93" s="2393"/>
      <c r="O93" s="2393"/>
      <c r="P93" s="2393"/>
      <c r="Q93" s="2393"/>
      <c r="R93" s="2394"/>
      <c r="S93" s="82" t="s">
        <v>444</v>
      </c>
      <c r="T93" s="83">
        <v>84</v>
      </c>
      <c r="U93" s="1"/>
      <c r="V93" s="1"/>
    </row>
    <row r="94" spans="2:35" s="65" customFormat="1" ht="25.5" customHeight="1" x14ac:dyDescent="0.2">
      <c r="B94" s="81">
        <v>1</v>
      </c>
      <c r="C94" s="2390"/>
      <c r="D94" s="2391"/>
      <c r="E94" s="2392" t="s">
        <v>469</v>
      </c>
      <c r="F94" s="2393"/>
      <c r="G94" s="2393"/>
      <c r="H94" s="2393"/>
      <c r="I94" s="2393"/>
      <c r="J94" s="2393"/>
      <c r="K94" s="2393"/>
      <c r="L94" s="2393"/>
      <c r="M94" s="2393"/>
      <c r="N94" s="2393"/>
      <c r="O94" s="2393"/>
      <c r="P94" s="2393"/>
      <c r="Q94" s="2393"/>
      <c r="R94" s="2394"/>
      <c r="S94" s="82" t="s">
        <v>444</v>
      </c>
      <c r="T94" s="83">
        <v>85</v>
      </c>
      <c r="U94" s="1"/>
      <c r="V94" s="1"/>
    </row>
    <row r="95" spans="2:35" s="65" customFormat="1" ht="25.5" customHeight="1" x14ac:dyDescent="0.2">
      <c r="B95" s="81">
        <v>1</v>
      </c>
      <c r="C95" s="2390"/>
      <c r="D95" s="2391"/>
      <c r="E95" s="2392" t="s">
        <v>469</v>
      </c>
      <c r="F95" s="2393"/>
      <c r="G95" s="2393"/>
      <c r="H95" s="2393"/>
      <c r="I95" s="2393"/>
      <c r="J95" s="2393"/>
      <c r="K95" s="2393"/>
      <c r="L95" s="2393"/>
      <c r="M95" s="2393"/>
      <c r="N95" s="2393"/>
      <c r="O95" s="2393"/>
      <c r="P95" s="2393"/>
      <c r="Q95" s="2393"/>
      <c r="R95" s="2394"/>
      <c r="S95" s="82" t="s">
        <v>444</v>
      </c>
      <c r="T95" s="83">
        <v>86</v>
      </c>
      <c r="U95" s="1"/>
      <c r="V95" s="1"/>
    </row>
    <row r="96" spans="2:35" s="65" customFormat="1" ht="25.5" customHeight="1" x14ac:dyDescent="0.2">
      <c r="B96" s="81">
        <v>1</v>
      </c>
      <c r="C96" s="2395"/>
      <c r="D96" s="2396"/>
      <c r="E96" s="2392" t="s">
        <v>469</v>
      </c>
      <c r="F96" s="2393"/>
      <c r="G96" s="2393"/>
      <c r="H96" s="2393"/>
      <c r="I96" s="2393"/>
      <c r="J96" s="2393"/>
      <c r="K96" s="2393"/>
      <c r="L96" s="2393"/>
      <c r="M96" s="2393"/>
      <c r="N96" s="2393"/>
      <c r="O96" s="2393"/>
      <c r="P96" s="2393"/>
      <c r="Q96" s="2393"/>
      <c r="R96" s="2394"/>
      <c r="S96" s="82" t="s">
        <v>444</v>
      </c>
      <c r="T96" s="83">
        <v>87</v>
      </c>
      <c r="U96" s="1"/>
      <c r="V96" s="1"/>
    </row>
    <row r="97" spans="2:22" s="65" customFormat="1" ht="25.5" customHeight="1" x14ac:dyDescent="0.2">
      <c r="B97" s="81">
        <v>1</v>
      </c>
      <c r="C97" s="2390"/>
      <c r="D97" s="2391"/>
      <c r="E97" s="2392" t="s">
        <v>469</v>
      </c>
      <c r="F97" s="2393"/>
      <c r="G97" s="2393"/>
      <c r="H97" s="2393"/>
      <c r="I97" s="2393"/>
      <c r="J97" s="2393"/>
      <c r="K97" s="2393"/>
      <c r="L97" s="2393"/>
      <c r="M97" s="2393"/>
      <c r="N97" s="2393"/>
      <c r="O97" s="2393"/>
      <c r="P97" s="2393"/>
      <c r="Q97" s="2393"/>
      <c r="R97" s="2394"/>
      <c r="S97" s="82" t="s">
        <v>444</v>
      </c>
      <c r="T97" s="83">
        <v>88</v>
      </c>
      <c r="U97" s="1"/>
      <c r="V97" s="1"/>
    </row>
    <row r="98" spans="2:22" s="65" customFormat="1" ht="25.5" customHeight="1" x14ac:dyDescent="0.2">
      <c r="B98" s="81">
        <v>1</v>
      </c>
      <c r="C98" s="2390"/>
      <c r="D98" s="2391"/>
      <c r="E98" s="2392" t="s">
        <v>469</v>
      </c>
      <c r="F98" s="2393"/>
      <c r="G98" s="2393"/>
      <c r="H98" s="2393"/>
      <c r="I98" s="2393"/>
      <c r="J98" s="2393"/>
      <c r="K98" s="2393"/>
      <c r="L98" s="2393"/>
      <c r="M98" s="2393"/>
      <c r="N98" s="2393"/>
      <c r="O98" s="2393"/>
      <c r="P98" s="2393"/>
      <c r="Q98" s="2393"/>
      <c r="R98" s="2394"/>
      <c r="S98" s="82" t="s">
        <v>444</v>
      </c>
      <c r="T98" s="83">
        <v>89</v>
      </c>
      <c r="U98" s="1"/>
      <c r="V98" s="1"/>
    </row>
    <row r="99" spans="2:22" s="65" customFormat="1" ht="25.5" customHeight="1" x14ac:dyDescent="0.2">
      <c r="B99" s="81">
        <v>1</v>
      </c>
      <c r="C99" s="2390"/>
      <c r="D99" s="2391"/>
      <c r="E99" s="2392" t="s">
        <v>469</v>
      </c>
      <c r="F99" s="2393"/>
      <c r="G99" s="2393"/>
      <c r="H99" s="2393"/>
      <c r="I99" s="2393"/>
      <c r="J99" s="2393"/>
      <c r="K99" s="2393"/>
      <c r="L99" s="2393"/>
      <c r="M99" s="2393"/>
      <c r="N99" s="2393"/>
      <c r="O99" s="2393"/>
      <c r="P99" s="2393"/>
      <c r="Q99" s="2393"/>
      <c r="R99" s="2394"/>
      <c r="S99" s="82" t="s">
        <v>444</v>
      </c>
      <c r="T99" s="83">
        <v>90</v>
      </c>
      <c r="U99" s="1"/>
      <c r="V99" s="1"/>
    </row>
    <row r="100" spans="2:22" s="1" customFormat="1" ht="25.5" customHeight="1" x14ac:dyDescent="0.2">
      <c r="B100" s="79" t="s">
        <v>19</v>
      </c>
      <c r="C100" s="2386"/>
      <c r="D100" s="2387"/>
      <c r="E100" s="2380" t="s">
        <v>469</v>
      </c>
      <c r="F100" s="2381"/>
      <c r="G100" s="2381"/>
      <c r="H100" s="2381"/>
      <c r="I100" s="2381"/>
      <c r="J100" s="2381"/>
      <c r="K100" s="2381"/>
      <c r="L100" s="2381"/>
      <c r="M100" s="2381"/>
      <c r="N100" s="2381"/>
      <c r="O100" s="2381"/>
      <c r="P100" s="2381"/>
      <c r="Q100" s="2381"/>
      <c r="R100" s="2382"/>
      <c r="S100" s="80" t="s">
        <v>444</v>
      </c>
      <c r="T100" s="77">
        <v>91</v>
      </c>
    </row>
    <row r="101" spans="2:22" s="1" customFormat="1" ht="25.5" customHeight="1" x14ac:dyDescent="0.2">
      <c r="B101" s="79" t="s">
        <v>19</v>
      </c>
      <c r="C101" s="2386">
        <v>0</v>
      </c>
      <c r="D101" s="2387"/>
      <c r="E101" s="2380" t="s">
        <v>469</v>
      </c>
      <c r="F101" s="2381"/>
      <c r="G101" s="2381"/>
      <c r="H101" s="2381"/>
      <c r="I101" s="2381"/>
      <c r="J101" s="2381"/>
      <c r="K101" s="2381"/>
      <c r="L101" s="2381"/>
      <c r="M101" s="2381"/>
      <c r="N101" s="2381"/>
      <c r="O101" s="2381"/>
      <c r="P101" s="2381"/>
      <c r="Q101" s="2381"/>
      <c r="R101" s="2382"/>
      <c r="S101" s="80" t="s">
        <v>444</v>
      </c>
      <c r="T101" s="77">
        <v>92</v>
      </c>
    </row>
    <row r="102" spans="2:22" s="1" customFormat="1" ht="25.5" customHeight="1" x14ac:dyDescent="0.2">
      <c r="B102" s="79" t="s">
        <v>19</v>
      </c>
      <c r="C102" s="2388">
        <v>0</v>
      </c>
      <c r="D102" s="2389"/>
      <c r="E102" s="2380" t="s">
        <v>469</v>
      </c>
      <c r="F102" s="2381"/>
      <c r="G102" s="2381"/>
      <c r="H102" s="2381"/>
      <c r="I102" s="2381"/>
      <c r="J102" s="2381"/>
      <c r="K102" s="2381"/>
      <c r="L102" s="2381"/>
      <c r="M102" s="2381"/>
      <c r="N102" s="2381"/>
      <c r="O102" s="2381"/>
      <c r="P102" s="2381"/>
      <c r="Q102" s="2381"/>
      <c r="R102" s="2382"/>
      <c r="S102" s="80" t="s">
        <v>444</v>
      </c>
      <c r="T102" s="77">
        <v>93</v>
      </c>
    </row>
    <row r="103" spans="2:22" s="1" customFormat="1" ht="25.5" customHeight="1" x14ac:dyDescent="0.2">
      <c r="B103" s="79" t="s">
        <v>19</v>
      </c>
      <c r="C103" s="2386">
        <v>0</v>
      </c>
      <c r="D103" s="2387"/>
      <c r="E103" s="2380" t="s">
        <v>469</v>
      </c>
      <c r="F103" s="2381"/>
      <c r="G103" s="2381"/>
      <c r="H103" s="2381"/>
      <c r="I103" s="2381"/>
      <c r="J103" s="2381"/>
      <c r="K103" s="2381"/>
      <c r="L103" s="2381"/>
      <c r="M103" s="2381"/>
      <c r="N103" s="2381"/>
      <c r="O103" s="2381"/>
      <c r="P103" s="2381"/>
      <c r="Q103" s="2381"/>
      <c r="R103" s="2382"/>
      <c r="S103" s="80" t="s">
        <v>444</v>
      </c>
      <c r="T103" s="77">
        <v>94</v>
      </c>
    </row>
    <row r="104" spans="2:22" s="1" customFormat="1" ht="25.5" customHeight="1" x14ac:dyDescent="0.2">
      <c r="B104" s="79" t="s">
        <v>19</v>
      </c>
      <c r="C104" s="2386">
        <v>0</v>
      </c>
      <c r="D104" s="2387"/>
      <c r="E104" s="2380" t="s">
        <v>469</v>
      </c>
      <c r="F104" s="2381"/>
      <c r="G104" s="2381"/>
      <c r="H104" s="2381"/>
      <c r="I104" s="2381"/>
      <c r="J104" s="2381"/>
      <c r="K104" s="2381"/>
      <c r="L104" s="2381"/>
      <c r="M104" s="2381"/>
      <c r="N104" s="2381"/>
      <c r="O104" s="2381"/>
      <c r="P104" s="2381"/>
      <c r="Q104" s="2381"/>
      <c r="R104" s="2382"/>
      <c r="S104" s="80" t="s">
        <v>444</v>
      </c>
      <c r="T104" s="77">
        <v>95</v>
      </c>
    </row>
    <row r="105" spans="2:22" s="65" customFormat="1" ht="25.5" customHeight="1" x14ac:dyDescent="0.2">
      <c r="B105" s="81">
        <v>1</v>
      </c>
      <c r="C105" s="2395"/>
      <c r="D105" s="2396"/>
      <c r="E105" s="2392" t="s">
        <v>469</v>
      </c>
      <c r="F105" s="2393"/>
      <c r="G105" s="2393"/>
      <c r="H105" s="2393"/>
      <c r="I105" s="2393"/>
      <c r="J105" s="2393"/>
      <c r="K105" s="2393"/>
      <c r="L105" s="2393"/>
      <c r="M105" s="2393"/>
      <c r="N105" s="2393"/>
      <c r="O105" s="2393"/>
      <c r="P105" s="2393"/>
      <c r="Q105" s="2393"/>
      <c r="R105" s="2394"/>
      <c r="S105" s="82" t="s">
        <v>444</v>
      </c>
      <c r="T105" s="83">
        <v>96</v>
      </c>
      <c r="U105" s="1"/>
      <c r="V105" s="1"/>
    </row>
    <row r="106" spans="2:22" s="65" customFormat="1" ht="25.5" customHeight="1" x14ac:dyDescent="0.2">
      <c r="B106" s="81">
        <v>1</v>
      </c>
      <c r="C106" s="2390"/>
      <c r="D106" s="2391"/>
      <c r="E106" s="2392" t="s">
        <v>469</v>
      </c>
      <c r="F106" s="2393"/>
      <c r="G106" s="2393"/>
      <c r="H106" s="2393"/>
      <c r="I106" s="2393"/>
      <c r="J106" s="2393"/>
      <c r="K106" s="2393"/>
      <c r="L106" s="2393"/>
      <c r="M106" s="2393"/>
      <c r="N106" s="2393"/>
      <c r="O106" s="2393"/>
      <c r="P106" s="2393"/>
      <c r="Q106" s="2393"/>
      <c r="R106" s="2394"/>
      <c r="S106" s="82" t="s">
        <v>444</v>
      </c>
      <c r="T106" s="83">
        <v>97</v>
      </c>
      <c r="U106" s="1"/>
      <c r="V106" s="1"/>
    </row>
    <row r="107" spans="2:22" s="65" customFormat="1" ht="25.5" customHeight="1" x14ac:dyDescent="0.2">
      <c r="B107" s="81">
        <v>1</v>
      </c>
      <c r="C107" s="2390"/>
      <c r="D107" s="2391"/>
      <c r="E107" s="2392" t="s">
        <v>469</v>
      </c>
      <c r="F107" s="2393"/>
      <c r="G107" s="2393"/>
      <c r="H107" s="2393"/>
      <c r="I107" s="2393"/>
      <c r="J107" s="2393"/>
      <c r="K107" s="2393"/>
      <c r="L107" s="2393"/>
      <c r="M107" s="2393"/>
      <c r="N107" s="2393"/>
      <c r="O107" s="2393"/>
      <c r="P107" s="2393"/>
      <c r="Q107" s="2393"/>
      <c r="R107" s="2394"/>
      <c r="S107" s="82" t="s">
        <v>444</v>
      </c>
      <c r="T107" s="83">
        <v>98</v>
      </c>
      <c r="U107" s="1"/>
      <c r="V107" s="1"/>
    </row>
    <row r="108" spans="2:22" s="65" customFormat="1" ht="25.5" customHeight="1" x14ac:dyDescent="0.2">
      <c r="B108" s="81">
        <v>1</v>
      </c>
      <c r="C108" s="2390"/>
      <c r="D108" s="2391"/>
      <c r="E108" s="2392" t="s">
        <v>469</v>
      </c>
      <c r="F108" s="2393"/>
      <c r="G108" s="2393"/>
      <c r="H108" s="2393"/>
      <c r="I108" s="2393"/>
      <c r="J108" s="2393"/>
      <c r="K108" s="2393"/>
      <c r="L108" s="2393"/>
      <c r="M108" s="2393"/>
      <c r="N108" s="2393"/>
      <c r="O108" s="2393"/>
      <c r="P108" s="2393"/>
      <c r="Q108" s="2393"/>
      <c r="R108" s="2394"/>
      <c r="S108" s="82" t="s">
        <v>444</v>
      </c>
      <c r="T108" s="83">
        <v>99</v>
      </c>
      <c r="U108" s="1"/>
      <c r="V108" s="1"/>
    </row>
    <row r="109" spans="2:22" s="65" customFormat="1" ht="25.5" customHeight="1" x14ac:dyDescent="0.2">
      <c r="B109" s="81">
        <v>1</v>
      </c>
      <c r="C109" s="2390"/>
      <c r="D109" s="2391"/>
      <c r="E109" s="2392" t="s">
        <v>469</v>
      </c>
      <c r="F109" s="2393"/>
      <c r="G109" s="2393"/>
      <c r="H109" s="2393"/>
      <c r="I109" s="2393"/>
      <c r="J109" s="2393"/>
      <c r="K109" s="2393"/>
      <c r="L109" s="2393"/>
      <c r="M109" s="2393"/>
      <c r="N109" s="2393"/>
      <c r="O109" s="2393"/>
      <c r="P109" s="2393"/>
      <c r="Q109" s="2393"/>
      <c r="R109" s="2394"/>
      <c r="S109" s="82" t="s">
        <v>444</v>
      </c>
      <c r="T109" s="83">
        <v>100</v>
      </c>
      <c r="U109" s="1"/>
      <c r="V109" s="1"/>
    </row>
    <row r="110" spans="2:22" s="65" customFormat="1" ht="25.5" customHeight="1" x14ac:dyDescent="0.2">
      <c r="B110" s="81">
        <v>1</v>
      </c>
      <c r="C110" s="2390"/>
      <c r="D110" s="2391"/>
      <c r="E110" s="2392" t="s">
        <v>469</v>
      </c>
      <c r="F110" s="2393"/>
      <c r="G110" s="2393"/>
      <c r="H110" s="2393"/>
      <c r="I110" s="2393"/>
      <c r="J110" s="2393"/>
      <c r="K110" s="2393"/>
      <c r="L110" s="2393"/>
      <c r="M110" s="2393"/>
      <c r="N110" s="2393"/>
      <c r="O110" s="2393"/>
      <c r="P110" s="2393"/>
      <c r="Q110" s="2393"/>
      <c r="R110" s="2394"/>
      <c r="S110" s="82" t="s">
        <v>444</v>
      </c>
      <c r="T110" s="83">
        <v>101</v>
      </c>
      <c r="U110" s="1"/>
      <c r="V110" s="1"/>
    </row>
    <row r="111" spans="2:22" s="65" customFormat="1" ht="25.5" customHeight="1" x14ac:dyDescent="0.2">
      <c r="B111" s="81">
        <v>1</v>
      </c>
      <c r="C111" s="2390"/>
      <c r="D111" s="2391"/>
      <c r="E111" s="2392" t="s">
        <v>469</v>
      </c>
      <c r="F111" s="2393"/>
      <c r="G111" s="2393"/>
      <c r="H111" s="2393"/>
      <c r="I111" s="2393"/>
      <c r="J111" s="2393"/>
      <c r="K111" s="2393"/>
      <c r="L111" s="2393"/>
      <c r="M111" s="2393"/>
      <c r="N111" s="2393"/>
      <c r="O111" s="2393"/>
      <c r="P111" s="2393"/>
      <c r="Q111" s="2393"/>
      <c r="R111" s="2394"/>
      <c r="S111" s="82" t="s">
        <v>444</v>
      </c>
      <c r="T111" s="83">
        <v>102</v>
      </c>
      <c r="U111" s="1"/>
      <c r="V111" s="1"/>
    </row>
    <row r="112" spans="2:22" s="65" customFormat="1" ht="25.5" customHeight="1" x14ac:dyDescent="0.2">
      <c r="B112" s="81">
        <v>1</v>
      </c>
      <c r="C112" s="2390"/>
      <c r="D112" s="2391"/>
      <c r="E112" s="2392" t="s">
        <v>469</v>
      </c>
      <c r="F112" s="2393"/>
      <c r="G112" s="2393"/>
      <c r="H112" s="2393"/>
      <c r="I112" s="2393"/>
      <c r="J112" s="2393"/>
      <c r="K112" s="2393"/>
      <c r="L112" s="2393"/>
      <c r="M112" s="2393"/>
      <c r="N112" s="2393"/>
      <c r="O112" s="2393"/>
      <c r="P112" s="2393"/>
      <c r="Q112" s="2393"/>
      <c r="R112" s="2394"/>
      <c r="S112" s="82" t="s">
        <v>444</v>
      </c>
      <c r="T112" s="83">
        <v>103</v>
      </c>
      <c r="U112" s="1"/>
      <c r="V112" s="1"/>
    </row>
    <row r="113" spans="2:22" s="65" customFormat="1" ht="25.5" customHeight="1" x14ac:dyDescent="0.2">
      <c r="B113" s="81">
        <v>1</v>
      </c>
      <c r="C113" s="2390"/>
      <c r="D113" s="2391"/>
      <c r="E113" s="2392" t="s">
        <v>469</v>
      </c>
      <c r="F113" s="2393"/>
      <c r="G113" s="2393"/>
      <c r="H113" s="2393"/>
      <c r="I113" s="2393"/>
      <c r="J113" s="2393"/>
      <c r="K113" s="2393"/>
      <c r="L113" s="2393"/>
      <c r="M113" s="2393"/>
      <c r="N113" s="2393"/>
      <c r="O113" s="2393"/>
      <c r="P113" s="2393"/>
      <c r="Q113" s="2393"/>
      <c r="R113" s="2394"/>
      <c r="S113" s="82" t="s">
        <v>444</v>
      </c>
      <c r="T113" s="83">
        <v>104</v>
      </c>
      <c r="U113" s="1"/>
      <c r="V113" s="1"/>
    </row>
    <row r="114" spans="2:22" s="1" customFormat="1" ht="25.5" customHeight="1" x14ac:dyDescent="0.2">
      <c r="B114" s="79" t="s">
        <v>19</v>
      </c>
      <c r="C114" s="2388">
        <v>0</v>
      </c>
      <c r="D114" s="2389"/>
      <c r="E114" s="2380" t="s">
        <v>469</v>
      </c>
      <c r="F114" s="2381"/>
      <c r="G114" s="2381"/>
      <c r="H114" s="2381"/>
      <c r="I114" s="2381"/>
      <c r="J114" s="2381"/>
      <c r="K114" s="2381"/>
      <c r="L114" s="2381"/>
      <c r="M114" s="2381"/>
      <c r="N114" s="2381"/>
      <c r="O114" s="2381"/>
      <c r="P114" s="2381"/>
      <c r="Q114" s="2381"/>
      <c r="R114" s="2382"/>
      <c r="S114" s="80" t="s">
        <v>444</v>
      </c>
      <c r="T114" s="77">
        <v>105</v>
      </c>
    </row>
    <row r="115" spans="2:22" s="1" customFormat="1" ht="25.5" customHeight="1" x14ac:dyDescent="0.2">
      <c r="B115" s="79" t="s">
        <v>19</v>
      </c>
      <c r="C115" s="2386">
        <v>0</v>
      </c>
      <c r="D115" s="2387"/>
      <c r="E115" s="2380" t="s">
        <v>469</v>
      </c>
      <c r="F115" s="2381"/>
      <c r="G115" s="2381"/>
      <c r="H115" s="2381"/>
      <c r="I115" s="2381"/>
      <c r="J115" s="2381"/>
      <c r="K115" s="2381"/>
      <c r="L115" s="2381"/>
      <c r="M115" s="2381"/>
      <c r="N115" s="2381"/>
      <c r="O115" s="2381"/>
      <c r="P115" s="2381"/>
      <c r="Q115" s="2381"/>
      <c r="R115" s="2382"/>
      <c r="S115" s="80" t="s">
        <v>444</v>
      </c>
      <c r="T115" s="77">
        <v>106</v>
      </c>
    </row>
    <row r="116" spans="2:22" s="1" customFormat="1" ht="25.5" customHeight="1" x14ac:dyDescent="0.2">
      <c r="B116" s="79" t="s">
        <v>19</v>
      </c>
      <c r="C116" s="2386">
        <v>0</v>
      </c>
      <c r="D116" s="2387"/>
      <c r="E116" s="2380" t="s">
        <v>469</v>
      </c>
      <c r="F116" s="2381"/>
      <c r="G116" s="2381"/>
      <c r="H116" s="2381"/>
      <c r="I116" s="2381"/>
      <c r="J116" s="2381"/>
      <c r="K116" s="2381"/>
      <c r="L116" s="2381"/>
      <c r="M116" s="2381"/>
      <c r="N116" s="2381"/>
      <c r="O116" s="2381"/>
      <c r="P116" s="2381"/>
      <c r="Q116" s="2381"/>
      <c r="R116" s="2382"/>
      <c r="S116" s="80" t="s">
        <v>444</v>
      </c>
      <c r="T116" s="77">
        <v>107</v>
      </c>
    </row>
    <row r="117" spans="2:22" s="1" customFormat="1" ht="25.5" customHeight="1" x14ac:dyDescent="0.2">
      <c r="B117" s="79" t="s">
        <v>19</v>
      </c>
      <c r="C117" s="2388">
        <v>0</v>
      </c>
      <c r="D117" s="2389"/>
      <c r="E117" s="2380" t="s">
        <v>469</v>
      </c>
      <c r="F117" s="2381"/>
      <c r="G117" s="2381"/>
      <c r="H117" s="2381"/>
      <c r="I117" s="2381"/>
      <c r="J117" s="2381"/>
      <c r="K117" s="2381"/>
      <c r="L117" s="2381"/>
      <c r="M117" s="2381"/>
      <c r="N117" s="2381"/>
      <c r="O117" s="2381"/>
      <c r="P117" s="2381"/>
      <c r="Q117" s="2381"/>
      <c r="R117" s="2382"/>
      <c r="S117" s="80" t="s">
        <v>444</v>
      </c>
      <c r="T117" s="77">
        <v>108</v>
      </c>
    </row>
    <row r="118" spans="2:22" s="1" customFormat="1" ht="25.5" customHeight="1" x14ac:dyDescent="0.2">
      <c r="B118" s="79" t="s">
        <v>19</v>
      </c>
      <c r="C118" s="2386">
        <v>0</v>
      </c>
      <c r="D118" s="2387"/>
      <c r="E118" s="2380" t="s">
        <v>469</v>
      </c>
      <c r="F118" s="2381"/>
      <c r="G118" s="2381"/>
      <c r="H118" s="2381"/>
      <c r="I118" s="2381"/>
      <c r="J118" s="2381"/>
      <c r="K118" s="2381"/>
      <c r="L118" s="2381"/>
      <c r="M118" s="2381"/>
      <c r="N118" s="2381"/>
      <c r="O118" s="2381"/>
      <c r="P118" s="2381"/>
      <c r="Q118" s="2381"/>
      <c r="R118" s="2382"/>
      <c r="S118" s="80" t="s">
        <v>444</v>
      </c>
      <c r="T118" s="77">
        <v>109</v>
      </c>
    </row>
    <row r="119" spans="2:22" s="1" customFormat="1" ht="25.5" customHeight="1" x14ac:dyDescent="0.2">
      <c r="B119" s="79" t="s">
        <v>19</v>
      </c>
      <c r="C119" s="2386">
        <v>0</v>
      </c>
      <c r="D119" s="2387"/>
      <c r="E119" s="2380" t="s">
        <v>469</v>
      </c>
      <c r="F119" s="2381"/>
      <c r="G119" s="2381"/>
      <c r="H119" s="2381"/>
      <c r="I119" s="2381"/>
      <c r="J119" s="2381"/>
      <c r="K119" s="2381"/>
      <c r="L119" s="2381"/>
      <c r="M119" s="2381"/>
      <c r="N119" s="2381"/>
      <c r="O119" s="2381"/>
      <c r="P119" s="2381"/>
      <c r="Q119" s="2381"/>
      <c r="R119" s="2382"/>
      <c r="S119" s="80" t="s">
        <v>444</v>
      </c>
      <c r="T119" s="77">
        <v>110</v>
      </c>
    </row>
    <row r="120" spans="2:22" s="1" customFormat="1" ht="25.5" customHeight="1" x14ac:dyDescent="0.2">
      <c r="B120" s="79" t="s">
        <v>19</v>
      </c>
      <c r="C120" s="2386">
        <v>0</v>
      </c>
      <c r="D120" s="2387"/>
      <c r="E120" s="2380" t="s">
        <v>469</v>
      </c>
      <c r="F120" s="2381"/>
      <c r="G120" s="2381"/>
      <c r="H120" s="2381"/>
      <c r="I120" s="2381"/>
      <c r="J120" s="2381"/>
      <c r="K120" s="2381"/>
      <c r="L120" s="2381"/>
      <c r="M120" s="2381"/>
      <c r="N120" s="2381"/>
      <c r="O120" s="2381"/>
      <c r="P120" s="2381"/>
      <c r="Q120" s="2381"/>
      <c r="R120" s="2382"/>
      <c r="S120" s="80" t="s">
        <v>444</v>
      </c>
      <c r="T120" s="77">
        <v>111</v>
      </c>
    </row>
    <row r="121" spans="2:22" s="1" customFormat="1" ht="25.5" customHeight="1" x14ac:dyDescent="0.2">
      <c r="B121" s="79" t="s">
        <v>19</v>
      </c>
      <c r="C121" s="2388">
        <v>0</v>
      </c>
      <c r="D121" s="2389"/>
      <c r="E121" s="2380" t="s">
        <v>469</v>
      </c>
      <c r="F121" s="2381"/>
      <c r="G121" s="2381"/>
      <c r="H121" s="2381"/>
      <c r="I121" s="2381"/>
      <c r="J121" s="2381"/>
      <c r="K121" s="2381"/>
      <c r="L121" s="2381"/>
      <c r="M121" s="2381"/>
      <c r="N121" s="2381"/>
      <c r="O121" s="2381"/>
      <c r="P121" s="2381"/>
      <c r="Q121" s="2381"/>
      <c r="R121" s="2382"/>
      <c r="S121" s="80" t="s">
        <v>444</v>
      </c>
      <c r="T121" s="77">
        <v>112</v>
      </c>
    </row>
    <row r="122" spans="2:22" s="1" customFormat="1" ht="25.5" customHeight="1" x14ac:dyDescent="0.2">
      <c r="B122" s="79" t="s">
        <v>19</v>
      </c>
      <c r="C122" s="2386">
        <v>0</v>
      </c>
      <c r="D122" s="2387"/>
      <c r="E122" s="2380" t="s">
        <v>469</v>
      </c>
      <c r="F122" s="2381"/>
      <c r="G122" s="2381"/>
      <c r="H122" s="2381"/>
      <c r="I122" s="2381"/>
      <c r="J122" s="2381"/>
      <c r="K122" s="2381"/>
      <c r="L122" s="2381"/>
      <c r="M122" s="2381"/>
      <c r="N122" s="2381"/>
      <c r="O122" s="2381"/>
      <c r="P122" s="2381"/>
      <c r="Q122" s="2381"/>
      <c r="R122" s="2382"/>
      <c r="S122" s="80" t="s">
        <v>444</v>
      </c>
      <c r="T122" s="77">
        <v>113</v>
      </c>
    </row>
    <row r="123" spans="2:22" s="1" customFormat="1" ht="25.5" customHeight="1" x14ac:dyDescent="0.2">
      <c r="B123" s="79" t="s">
        <v>19</v>
      </c>
      <c r="C123" s="2386">
        <v>0</v>
      </c>
      <c r="D123" s="2387"/>
      <c r="E123" s="2380" t="s">
        <v>469</v>
      </c>
      <c r="F123" s="2381"/>
      <c r="G123" s="2381"/>
      <c r="H123" s="2381"/>
      <c r="I123" s="2381"/>
      <c r="J123" s="2381"/>
      <c r="K123" s="2381"/>
      <c r="L123" s="2381"/>
      <c r="M123" s="2381"/>
      <c r="N123" s="2381"/>
      <c r="O123" s="2381"/>
      <c r="P123" s="2381"/>
      <c r="Q123" s="2381"/>
      <c r="R123" s="2382"/>
      <c r="S123" s="80" t="s">
        <v>444</v>
      </c>
      <c r="T123" s="77">
        <v>114</v>
      </c>
    </row>
    <row r="124" spans="2:22" s="1" customFormat="1" ht="25.5" customHeight="1" x14ac:dyDescent="0.2">
      <c r="B124" s="79" t="s">
        <v>19</v>
      </c>
      <c r="C124" s="2386">
        <v>0</v>
      </c>
      <c r="D124" s="2387"/>
      <c r="E124" s="2380" t="s">
        <v>469</v>
      </c>
      <c r="F124" s="2381"/>
      <c r="G124" s="2381"/>
      <c r="H124" s="2381"/>
      <c r="I124" s="2381"/>
      <c r="J124" s="2381"/>
      <c r="K124" s="2381"/>
      <c r="L124" s="2381"/>
      <c r="M124" s="2381"/>
      <c r="N124" s="2381"/>
      <c r="O124" s="2381"/>
      <c r="P124" s="2381"/>
      <c r="Q124" s="2381"/>
      <c r="R124" s="2382"/>
      <c r="S124" s="80" t="s">
        <v>444</v>
      </c>
      <c r="T124" s="77">
        <v>115</v>
      </c>
    </row>
    <row r="125" spans="2:22" s="1" customFormat="1" ht="25.5" customHeight="1" x14ac:dyDescent="0.2">
      <c r="B125" s="79" t="s">
        <v>19</v>
      </c>
      <c r="C125" s="2386">
        <v>0</v>
      </c>
      <c r="D125" s="2387"/>
      <c r="E125" s="2380" t="s">
        <v>469</v>
      </c>
      <c r="F125" s="2381"/>
      <c r="G125" s="2381"/>
      <c r="H125" s="2381"/>
      <c r="I125" s="2381"/>
      <c r="J125" s="2381"/>
      <c r="K125" s="2381"/>
      <c r="L125" s="2381"/>
      <c r="M125" s="2381"/>
      <c r="N125" s="2381"/>
      <c r="O125" s="2381"/>
      <c r="P125" s="2381"/>
      <c r="Q125" s="2381"/>
      <c r="R125" s="2382"/>
      <c r="S125" s="80" t="s">
        <v>444</v>
      </c>
      <c r="T125" s="77">
        <v>116</v>
      </c>
    </row>
    <row r="126" spans="2:22" s="1" customFormat="1" ht="25.5" customHeight="1" x14ac:dyDescent="0.2">
      <c r="B126" s="79" t="s">
        <v>19</v>
      </c>
      <c r="C126" s="2388">
        <v>0</v>
      </c>
      <c r="D126" s="2389"/>
      <c r="E126" s="2380" t="s">
        <v>469</v>
      </c>
      <c r="F126" s="2381"/>
      <c r="G126" s="2381"/>
      <c r="H126" s="2381"/>
      <c r="I126" s="2381"/>
      <c r="J126" s="2381"/>
      <c r="K126" s="2381"/>
      <c r="L126" s="2381"/>
      <c r="M126" s="2381"/>
      <c r="N126" s="2381"/>
      <c r="O126" s="2381"/>
      <c r="P126" s="2381"/>
      <c r="Q126" s="2381"/>
      <c r="R126" s="2382"/>
      <c r="S126" s="80" t="s">
        <v>444</v>
      </c>
      <c r="T126" s="77">
        <v>117</v>
      </c>
    </row>
    <row r="127" spans="2:22" s="1" customFormat="1" ht="25.5" customHeight="1" x14ac:dyDescent="0.2">
      <c r="B127" s="79" t="s">
        <v>19</v>
      </c>
      <c r="C127" s="2386">
        <v>0</v>
      </c>
      <c r="D127" s="2387"/>
      <c r="E127" s="2380" t="s">
        <v>469</v>
      </c>
      <c r="F127" s="2381"/>
      <c r="G127" s="2381"/>
      <c r="H127" s="2381"/>
      <c r="I127" s="2381"/>
      <c r="J127" s="2381"/>
      <c r="K127" s="2381"/>
      <c r="L127" s="2381"/>
      <c r="M127" s="2381"/>
      <c r="N127" s="2381"/>
      <c r="O127" s="2381"/>
      <c r="P127" s="2381"/>
      <c r="Q127" s="2381"/>
      <c r="R127" s="2382"/>
      <c r="S127" s="80" t="s">
        <v>444</v>
      </c>
      <c r="T127" s="77">
        <v>118</v>
      </c>
    </row>
    <row r="128" spans="2:22" s="1" customFormat="1" ht="25.5" customHeight="1" x14ac:dyDescent="0.2">
      <c r="B128" s="79" t="s">
        <v>19</v>
      </c>
      <c r="C128" s="2386">
        <v>0</v>
      </c>
      <c r="D128" s="2387"/>
      <c r="E128" s="2380" t="s">
        <v>469</v>
      </c>
      <c r="F128" s="2381"/>
      <c r="G128" s="2381"/>
      <c r="H128" s="2381"/>
      <c r="I128" s="2381"/>
      <c r="J128" s="2381"/>
      <c r="K128" s="2381"/>
      <c r="L128" s="2381"/>
      <c r="M128" s="2381"/>
      <c r="N128" s="2381"/>
      <c r="O128" s="2381"/>
      <c r="P128" s="2381"/>
      <c r="Q128" s="2381"/>
      <c r="R128" s="2382"/>
      <c r="S128" s="80" t="s">
        <v>444</v>
      </c>
      <c r="T128" s="77">
        <v>119</v>
      </c>
    </row>
    <row r="129" spans="2:22" s="1" customFormat="1" ht="25.5" customHeight="1" x14ac:dyDescent="0.2">
      <c r="B129" s="81">
        <v>1</v>
      </c>
      <c r="C129" s="2390">
        <v>0</v>
      </c>
      <c r="D129" s="2391"/>
      <c r="E129" s="2392" t="s">
        <v>469</v>
      </c>
      <c r="F129" s="2393"/>
      <c r="G129" s="2393"/>
      <c r="H129" s="2393"/>
      <c r="I129" s="2393"/>
      <c r="J129" s="2393"/>
      <c r="K129" s="2393"/>
      <c r="L129" s="2393"/>
      <c r="M129" s="2393"/>
      <c r="N129" s="2393"/>
      <c r="O129" s="2393"/>
      <c r="P129" s="2393"/>
      <c r="Q129" s="2393"/>
      <c r="R129" s="2394"/>
      <c r="S129" s="82" t="s">
        <v>444</v>
      </c>
      <c r="T129" s="83">
        <v>120</v>
      </c>
    </row>
    <row r="130" spans="2:22" s="1" customFormat="1" ht="25.5" customHeight="1" x14ac:dyDescent="0.2">
      <c r="B130" s="79" t="s">
        <v>19</v>
      </c>
      <c r="C130" s="2388"/>
      <c r="D130" s="2389"/>
      <c r="E130" s="2380" t="s">
        <v>469</v>
      </c>
      <c r="F130" s="2381"/>
      <c r="G130" s="2381"/>
      <c r="H130" s="2381"/>
      <c r="I130" s="2381"/>
      <c r="J130" s="2381"/>
      <c r="K130" s="2381"/>
      <c r="L130" s="2381"/>
      <c r="M130" s="2381"/>
      <c r="N130" s="2381"/>
      <c r="O130" s="2381"/>
      <c r="P130" s="2381"/>
      <c r="Q130" s="2381"/>
      <c r="R130" s="2382"/>
      <c r="S130" s="80" t="s">
        <v>444</v>
      </c>
      <c r="T130" s="77">
        <v>121</v>
      </c>
    </row>
    <row r="131" spans="2:22" s="1" customFormat="1" ht="25.5" customHeight="1" x14ac:dyDescent="0.2">
      <c r="B131" s="79" t="s">
        <v>19</v>
      </c>
      <c r="C131" s="2386">
        <v>0</v>
      </c>
      <c r="D131" s="2387"/>
      <c r="E131" s="2380" t="s">
        <v>469</v>
      </c>
      <c r="F131" s="2381"/>
      <c r="G131" s="2381"/>
      <c r="H131" s="2381"/>
      <c r="I131" s="2381"/>
      <c r="J131" s="2381"/>
      <c r="K131" s="2381"/>
      <c r="L131" s="2381"/>
      <c r="M131" s="2381"/>
      <c r="N131" s="2381"/>
      <c r="O131" s="2381"/>
      <c r="P131" s="2381"/>
      <c r="Q131" s="2381"/>
      <c r="R131" s="2382"/>
      <c r="S131" s="80" t="s">
        <v>444</v>
      </c>
      <c r="T131" s="77">
        <v>122</v>
      </c>
    </row>
    <row r="132" spans="2:22" s="1" customFormat="1" ht="25.5" customHeight="1" x14ac:dyDescent="0.2">
      <c r="B132" s="79" t="s">
        <v>19</v>
      </c>
      <c r="C132" s="2386"/>
      <c r="D132" s="2387"/>
      <c r="E132" s="2380" t="s">
        <v>469</v>
      </c>
      <c r="F132" s="2381"/>
      <c r="G132" s="2381"/>
      <c r="H132" s="2381"/>
      <c r="I132" s="2381"/>
      <c r="J132" s="2381"/>
      <c r="K132" s="2381"/>
      <c r="L132" s="2381"/>
      <c r="M132" s="2381"/>
      <c r="N132" s="2381"/>
      <c r="O132" s="2381"/>
      <c r="P132" s="2381"/>
      <c r="Q132" s="2381"/>
      <c r="R132" s="2382"/>
      <c r="S132" s="80" t="s">
        <v>444</v>
      </c>
      <c r="T132" s="77">
        <v>123</v>
      </c>
    </row>
    <row r="133" spans="2:22" s="1" customFormat="1" ht="25.5" customHeight="1" x14ac:dyDescent="0.2">
      <c r="B133" s="79" t="s">
        <v>19</v>
      </c>
      <c r="C133" s="2386">
        <v>0</v>
      </c>
      <c r="D133" s="2387"/>
      <c r="E133" s="2380" t="s">
        <v>469</v>
      </c>
      <c r="F133" s="2381"/>
      <c r="G133" s="2381"/>
      <c r="H133" s="2381"/>
      <c r="I133" s="2381"/>
      <c r="J133" s="2381"/>
      <c r="K133" s="2381"/>
      <c r="L133" s="2381"/>
      <c r="M133" s="2381"/>
      <c r="N133" s="2381"/>
      <c r="O133" s="2381"/>
      <c r="P133" s="2381"/>
      <c r="Q133" s="2381"/>
      <c r="R133" s="2382"/>
      <c r="S133" s="80" t="s">
        <v>444</v>
      </c>
      <c r="T133" s="77">
        <v>124</v>
      </c>
    </row>
    <row r="134" spans="2:22" s="1" customFormat="1" ht="25.5" customHeight="1" x14ac:dyDescent="0.2">
      <c r="B134" s="79" t="s">
        <v>19</v>
      </c>
      <c r="C134" s="2386">
        <v>0</v>
      </c>
      <c r="D134" s="2387"/>
      <c r="E134" s="2380" t="s">
        <v>469</v>
      </c>
      <c r="F134" s="2381"/>
      <c r="G134" s="2381"/>
      <c r="H134" s="2381"/>
      <c r="I134" s="2381"/>
      <c r="J134" s="2381"/>
      <c r="K134" s="2381"/>
      <c r="L134" s="2381"/>
      <c r="M134" s="2381"/>
      <c r="N134" s="2381"/>
      <c r="O134" s="2381"/>
      <c r="P134" s="2381"/>
      <c r="Q134" s="2381"/>
      <c r="R134" s="2382"/>
      <c r="S134" s="80" t="s">
        <v>444</v>
      </c>
      <c r="T134" s="77">
        <v>125</v>
      </c>
    </row>
    <row r="135" spans="2:22" s="1" customFormat="1" ht="25.5" customHeight="1" x14ac:dyDescent="0.2">
      <c r="B135" s="79" t="s">
        <v>19</v>
      </c>
      <c r="C135" s="2386">
        <v>0</v>
      </c>
      <c r="D135" s="2387"/>
      <c r="E135" s="2380" t="s">
        <v>469</v>
      </c>
      <c r="F135" s="2381"/>
      <c r="G135" s="2381"/>
      <c r="H135" s="2381"/>
      <c r="I135" s="2381"/>
      <c r="J135" s="2381"/>
      <c r="K135" s="2381"/>
      <c r="L135" s="2381"/>
      <c r="M135" s="2381"/>
      <c r="N135" s="2381"/>
      <c r="O135" s="2381"/>
      <c r="P135" s="2381"/>
      <c r="Q135" s="2381"/>
      <c r="R135" s="2382"/>
      <c r="S135" s="80" t="s">
        <v>444</v>
      </c>
      <c r="T135" s="77">
        <v>126</v>
      </c>
    </row>
    <row r="136" spans="2:22" s="1" customFormat="1" ht="25.5" customHeight="1" x14ac:dyDescent="0.2">
      <c r="B136" s="79" t="s">
        <v>19</v>
      </c>
      <c r="C136" s="2386">
        <v>0</v>
      </c>
      <c r="D136" s="2387"/>
      <c r="E136" s="2380" t="s">
        <v>469</v>
      </c>
      <c r="F136" s="2381"/>
      <c r="G136" s="2381"/>
      <c r="H136" s="2381"/>
      <c r="I136" s="2381"/>
      <c r="J136" s="2381"/>
      <c r="K136" s="2381"/>
      <c r="L136" s="2381"/>
      <c r="M136" s="2381"/>
      <c r="N136" s="2381"/>
      <c r="O136" s="2381"/>
      <c r="P136" s="2381"/>
      <c r="Q136" s="2381"/>
      <c r="R136" s="2382"/>
      <c r="S136" s="80" t="s">
        <v>444</v>
      </c>
      <c r="T136" s="77">
        <v>127</v>
      </c>
    </row>
    <row r="137" spans="2:22" s="65" customFormat="1" ht="25.5" customHeight="1" x14ac:dyDescent="0.2">
      <c r="B137" s="81">
        <v>1</v>
      </c>
      <c r="C137" s="2395"/>
      <c r="D137" s="2396"/>
      <c r="E137" s="2392" t="s">
        <v>469</v>
      </c>
      <c r="F137" s="2393"/>
      <c r="G137" s="2393"/>
      <c r="H137" s="2393"/>
      <c r="I137" s="2393"/>
      <c r="J137" s="2393"/>
      <c r="K137" s="2393"/>
      <c r="L137" s="2393"/>
      <c r="M137" s="2393"/>
      <c r="N137" s="2393"/>
      <c r="O137" s="2393"/>
      <c r="P137" s="2393"/>
      <c r="Q137" s="2393"/>
      <c r="R137" s="2394"/>
      <c r="S137" s="82" t="s">
        <v>444</v>
      </c>
      <c r="T137" s="83">
        <v>128</v>
      </c>
      <c r="U137" s="1"/>
      <c r="V137" s="1"/>
    </row>
    <row r="138" spans="2:22" s="65" customFormat="1" ht="25.5" customHeight="1" x14ac:dyDescent="0.2">
      <c r="B138" s="81">
        <v>1</v>
      </c>
      <c r="C138" s="2390"/>
      <c r="D138" s="2391"/>
      <c r="E138" s="2392" t="s">
        <v>469</v>
      </c>
      <c r="F138" s="2393"/>
      <c r="G138" s="2393"/>
      <c r="H138" s="2393"/>
      <c r="I138" s="2393"/>
      <c r="J138" s="2393"/>
      <c r="K138" s="2393"/>
      <c r="L138" s="2393"/>
      <c r="M138" s="2393"/>
      <c r="N138" s="2393"/>
      <c r="O138" s="2393"/>
      <c r="P138" s="2393"/>
      <c r="Q138" s="2393"/>
      <c r="R138" s="2394"/>
      <c r="S138" s="82" t="s">
        <v>444</v>
      </c>
      <c r="T138" s="83">
        <v>129</v>
      </c>
      <c r="U138" s="1"/>
      <c r="V138" s="1"/>
    </row>
    <row r="139" spans="2:22" s="65" customFormat="1" ht="25.5" customHeight="1" x14ac:dyDescent="0.2">
      <c r="B139" s="81">
        <v>1</v>
      </c>
      <c r="C139" s="2390"/>
      <c r="D139" s="2391"/>
      <c r="E139" s="2392" t="s">
        <v>469</v>
      </c>
      <c r="F139" s="2393"/>
      <c r="G139" s="2393"/>
      <c r="H139" s="2393"/>
      <c r="I139" s="2393"/>
      <c r="J139" s="2393"/>
      <c r="K139" s="2393"/>
      <c r="L139" s="2393"/>
      <c r="M139" s="2393"/>
      <c r="N139" s="2393"/>
      <c r="O139" s="2393"/>
      <c r="P139" s="2393"/>
      <c r="Q139" s="2393"/>
      <c r="R139" s="2394"/>
      <c r="S139" s="82" t="s">
        <v>444</v>
      </c>
      <c r="T139" s="83">
        <v>130</v>
      </c>
      <c r="U139" s="1"/>
      <c r="V139" s="1"/>
    </row>
    <row r="140" spans="2:22" s="1" customFormat="1" ht="25.5" customHeight="1" x14ac:dyDescent="0.2">
      <c r="B140" s="81">
        <v>1</v>
      </c>
      <c r="C140" s="2390"/>
      <c r="D140" s="2391"/>
      <c r="E140" s="2392" t="s">
        <v>469</v>
      </c>
      <c r="F140" s="2393"/>
      <c r="G140" s="2393"/>
      <c r="H140" s="2393"/>
      <c r="I140" s="2393"/>
      <c r="J140" s="2393"/>
      <c r="K140" s="2393"/>
      <c r="L140" s="2393"/>
      <c r="M140" s="2393"/>
      <c r="N140" s="2393"/>
      <c r="O140" s="2393"/>
      <c r="P140" s="2393"/>
      <c r="Q140" s="2393"/>
      <c r="R140" s="2394"/>
      <c r="S140" s="82" t="s">
        <v>444</v>
      </c>
      <c r="T140" s="83">
        <v>131</v>
      </c>
    </row>
    <row r="141" spans="2:22" s="1" customFormat="1" ht="25.5" customHeight="1" x14ac:dyDescent="0.2">
      <c r="B141" s="79" t="s">
        <v>19</v>
      </c>
      <c r="C141" s="2388">
        <v>0</v>
      </c>
      <c r="D141" s="2389"/>
      <c r="E141" s="2380" t="s">
        <v>469</v>
      </c>
      <c r="F141" s="2381"/>
      <c r="G141" s="2381"/>
      <c r="H141" s="2381"/>
      <c r="I141" s="2381"/>
      <c r="J141" s="2381"/>
      <c r="K141" s="2381"/>
      <c r="L141" s="2381"/>
      <c r="M141" s="2381"/>
      <c r="N141" s="2381"/>
      <c r="O141" s="2381"/>
      <c r="P141" s="2381"/>
      <c r="Q141" s="2381"/>
      <c r="R141" s="2382"/>
      <c r="S141" s="80" t="s">
        <v>444</v>
      </c>
      <c r="T141" s="77">
        <v>132</v>
      </c>
    </row>
    <row r="142" spans="2:22" s="1" customFormat="1" ht="25.5" customHeight="1" x14ac:dyDescent="0.2">
      <c r="B142" s="79" t="s">
        <v>19</v>
      </c>
      <c r="C142" s="2386">
        <v>0</v>
      </c>
      <c r="D142" s="2387"/>
      <c r="E142" s="2380" t="s">
        <v>469</v>
      </c>
      <c r="F142" s="2381"/>
      <c r="G142" s="2381"/>
      <c r="H142" s="2381"/>
      <c r="I142" s="2381"/>
      <c r="J142" s="2381"/>
      <c r="K142" s="2381"/>
      <c r="L142" s="2381"/>
      <c r="M142" s="2381"/>
      <c r="N142" s="2381"/>
      <c r="O142" s="2381"/>
      <c r="P142" s="2381"/>
      <c r="Q142" s="2381"/>
      <c r="R142" s="2382"/>
      <c r="S142" s="80" t="s">
        <v>444</v>
      </c>
      <c r="T142" s="77">
        <v>133</v>
      </c>
    </row>
    <row r="143" spans="2:22" s="1" customFormat="1" ht="25.5" customHeight="1" x14ac:dyDescent="0.2">
      <c r="B143" s="79" t="s">
        <v>19</v>
      </c>
      <c r="C143" s="2386">
        <v>0</v>
      </c>
      <c r="D143" s="2387"/>
      <c r="E143" s="2380" t="s">
        <v>469</v>
      </c>
      <c r="F143" s="2381"/>
      <c r="G143" s="2381"/>
      <c r="H143" s="2381"/>
      <c r="I143" s="2381"/>
      <c r="J143" s="2381"/>
      <c r="K143" s="2381"/>
      <c r="L143" s="2381"/>
      <c r="M143" s="2381"/>
      <c r="N143" s="2381"/>
      <c r="O143" s="2381"/>
      <c r="P143" s="2381"/>
      <c r="Q143" s="2381"/>
      <c r="R143" s="2382"/>
      <c r="S143" s="80" t="s">
        <v>444</v>
      </c>
      <c r="T143" s="77">
        <v>134</v>
      </c>
    </row>
    <row r="144" spans="2:22" s="1" customFormat="1" ht="25.5" customHeight="1" x14ac:dyDescent="0.2">
      <c r="B144" s="79" t="s">
        <v>19</v>
      </c>
      <c r="C144" s="2386">
        <v>0</v>
      </c>
      <c r="D144" s="2387"/>
      <c r="E144" s="2380" t="s">
        <v>469</v>
      </c>
      <c r="F144" s="2381"/>
      <c r="G144" s="2381"/>
      <c r="H144" s="2381"/>
      <c r="I144" s="2381"/>
      <c r="J144" s="2381"/>
      <c r="K144" s="2381"/>
      <c r="L144" s="2381"/>
      <c r="M144" s="2381"/>
      <c r="N144" s="2381"/>
      <c r="O144" s="2381"/>
      <c r="P144" s="2381"/>
      <c r="Q144" s="2381"/>
      <c r="R144" s="2382"/>
      <c r="S144" s="80" t="s">
        <v>444</v>
      </c>
      <c r="T144" s="77">
        <v>135</v>
      </c>
    </row>
    <row r="145" spans="2:20" s="1" customFormat="1" ht="25.5" customHeight="1" x14ac:dyDescent="0.2">
      <c r="B145" s="79" t="s">
        <v>19</v>
      </c>
      <c r="C145" s="2386">
        <v>0</v>
      </c>
      <c r="D145" s="2387"/>
      <c r="E145" s="2380" t="s">
        <v>469</v>
      </c>
      <c r="F145" s="2381"/>
      <c r="G145" s="2381"/>
      <c r="H145" s="2381"/>
      <c r="I145" s="2381"/>
      <c r="J145" s="2381"/>
      <c r="K145" s="2381"/>
      <c r="L145" s="2381"/>
      <c r="M145" s="2381"/>
      <c r="N145" s="2381"/>
      <c r="O145" s="2381"/>
      <c r="P145" s="2381"/>
      <c r="Q145" s="2381"/>
      <c r="R145" s="2382"/>
      <c r="S145" s="80" t="s">
        <v>444</v>
      </c>
      <c r="T145" s="77">
        <v>136</v>
      </c>
    </row>
    <row r="146" spans="2:20" s="1" customFormat="1" ht="25.5" customHeight="1" x14ac:dyDescent="0.2">
      <c r="B146" s="79" t="s">
        <v>19</v>
      </c>
      <c r="C146" s="2386">
        <v>0</v>
      </c>
      <c r="D146" s="2387"/>
      <c r="E146" s="2380" t="s">
        <v>469</v>
      </c>
      <c r="F146" s="2381"/>
      <c r="G146" s="2381"/>
      <c r="H146" s="2381"/>
      <c r="I146" s="2381"/>
      <c r="J146" s="2381"/>
      <c r="K146" s="2381"/>
      <c r="L146" s="2381"/>
      <c r="M146" s="2381"/>
      <c r="N146" s="2381"/>
      <c r="O146" s="2381"/>
      <c r="P146" s="2381"/>
      <c r="Q146" s="2381"/>
      <c r="R146" s="2382"/>
      <c r="S146" s="80" t="s">
        <v>444</v>
      </c>
      <c r="T146" s="77">
        <v>137</v>
      </c>
    </row>
    <row r="147" spans="2:20" s="1" customFormat="1" ht="25.5" customHeight="1" x14ac:dyDescent="0.2">
      <c r="B147" s="81">
        <v>1</v>
      </c>
      <c r="C147" s="2390">
        <v>0</v>
      </c>
      <c r="D147" s="2391"/>
      <c r="E147" s="2392" t="s">
        <v>469</v>
      </c>
      <c r="F147" s="2393"/>
      <c r="G147" s="2393"/>
      <c r="H147" s="2393"/>
      <c r="I147" s="2393"/>
      <c r="J147" s="2393"/>
      <c r="K147" s="2393"/>
      <c r="L147" s="2393"/>
      <c r="M147" s="2393"/>
      <c r="N147" s="2393"/>
      <c r="O147" s="2393"/>
      <c r="P147" s="2393"/>
      <c r="Q147" s="2393"/>
      <c r="R147" s="2394"/>
      <c r="S147" s="82" t="s">
        <v>444</v>
      </c>
      <c r="T147" s="83">
        <v>138</v>
      </c>
    </row>
    <row r="148" spans="2:20" s="1" customFormat="1" ht="25.5" customHeight="1" x14ac:dyDescent="0.2">
      <c r="B148" s="79" t="s">
        <v>19</v>
      </c>
      <c r="C148" s="2386">
        <v>0</v>
      </c>
      <c r="D148" s="2387"/>
      <c r="E148" s="2380" t="s">
        <v>469</v>
      </c>
      <c r="F148" s="2381"/>
      <c r="G148" s="2381"/>
      <c r="H148" s="2381"/>
      <c r="I148" s="2381"/>
      <c r="J148" s="2381"/>
      <c r="K148" s="2381"/>
      <c r="L148" s="2381"/>
      <c r="M148" s="2381"/>
      <c r="N148" s="2381"/>
      <c r="O148" s="2381"/>
      <c r="P148" s="2381"/>
      <c r="Q148" s="2381"/>
      <c r="R148" s="2382"/>
      <c r="S148" s="80" t="s">
        <v>444</v>
      </c>
      <c r="T148" s="77">
        <v>139</v>
      </c>
    </row>
    <row r="149" spans="2:20" s="1" customFormat="1" ht="25.5" customHeight="1" x14ac:dyDescent="0.2">
      <c r="B149" s="79" t="s">
        <v>19</v>
      </c>
      <c r="C149" s="2386">
        <v>0</v>
      </c>
      <c r="D149" s="2387"/>
      <c r="E149" s="2380" t="s">
        <v>469</v>
      </c>
      <c r="F149" s="2381"/>
      <c r="G149" s="2381"/>
      <c r="H149" s="2381"/>
      <c r="I149" s="2381"/>
      <c r="J149" s="2381"/>
      <c r="K149" s="2381"/>
      <c r="L149" s="2381"/>
      <c r="M149" s="2381"/>
      <c r="N149" s="2381"/>
      <c r="O149" s="2381"/>
      <c r="P149" s="2381"/>
      <c r="Q149" s="2381"/>
      <c r="R149" s="2382"/>
      <c r="S149" s="80" t="s">
        <v>444</v>
      </c>
      <c r="T149" s="77">
        <v>140</v>
      </c>
    </row>
    <row r="150" spans="2:20" s="1" customFormat="1" ht="25.5" customHeight="1" x14ac:dyDescent="0.2">
      <c r="B150" s="79" t="s">
        <v>19</v>
      </c>
      <c r="C150" s="2386">
        <v>0</v>
      </c>
      <c r="D150" s="2387"/>
      <c r="E150" s="2380" t="s">
        <v>469</v>
      </c>
      <c r="F150" s="2381"/>
      <c r="G150" s="2381"/>
      <c r="H150" s="2381"/>
      <c r="I150" s="2381"/>
      <c r="J150" s="2381"/>
      <c r="K150" s="2381"/>
      <c r="L150" s="2381"/>
      <c r="M150" s="2381"/>
      <c r="N150" s="2381"/>
      <c r="O150" s="2381"/>
      <c r="P150" s="2381"/>
      <c r="Q150" s="2381"/>
      <c r="R150" s="2382"/>
      <c r="S150" s="80" t="s">
        <v>444</v>
      </c>
      <c r="T150" s="77">
        <v>141</v>
      </c>
    </row>
    <row r="151" spans="2:20" s="1" customFormat="1" ht="25.5" customHeight="1" x14ac:dyDescent="0.2">
      <c r="B151" s="79" t="s">
        <v>19</v>
      </c>
      <c r="C151" s="2386">
        <v>0</v>
      </c>
      <c r="D151" s="2387"/>
      <c r="E151" s="2380" t="s">
        <v>469</v>
      </c>
      <c r="F151" s="2381"/>
      <c r="G151" s="2381"/>
      <c r="H151" s="2381"/>
      <c r="I151" s="2381"/>
      <c r="J151" s="2381"/>
      <c r="K151" s="2381"/>
      <c r="L151" s="2381"/>
      <c r="M151" s="2381"/>
      <c r="N151" s="2381"/>
      <c r="O151" s="2381"/>
      <c r="P151" s="2381"/>
      <c r="Q151" s="2381"/>
      <c r="R151" s="2382"/>
      <c r="S151" s="80" t="s">
        <v>444</v>
      </c>
      <c r="T151" s="77">
        <v>142</v>
      </c>
    </row>
    <row r="152" spans="2:20" s="1" customFormat="1" ht="25.5" customHeight="1" x14ac:dyDescent="0.2">
      <c r="B152" s="79" t="s">
        <v>19</v>
      </c>
      <c r="C152" s="2388">
        <v>0</v>
      </c>
      <c r="D152" s="2389"/>
      <c r="E152" s="2380" t="s">
        <v>469</v>
      </c>
      <c r="F152" s="2381"/>
      <c r="G152" s="2381"/>
      <c r="H152" s="2381"/>
      <c r="I152" s="2381"/>
      <c r="J152" s="2381"/>
      <c r="K152" s="2381"/>
      <c r="L152" s="2381"/>
      <c r="M152" s="2381"/>
      <c r="N152" s="2381"/>
      <c r="O152" s="2381"/>
      <c r="P152" s="2381"/>
      <c r="Q152" s="2381"/>
      <c r="R152" s="2382"/>
      <c r="S152" s="80" t="s">
        <v>444</v>
      </c>
      <c r="T152" s="77">
        <v>143</v>
      </c>
    </row>
    <row r="153" spans="2:20" s="1" customFormat="1" ht="25.5" customHeight="1" x14ac:dyDescent="0.2">
      <c r="B153" s="79" t="s">
        <v>19</v>
      </c>
      <c r="C153" s="2386">
        <v>0</v>
      </c>
      <c r="D153" s="2387"/>
      <c r="E153" s="2380" t="s">
        <v>469</v>
      </c>
      <c r="F153" s="2381"/>
      <c r="G153" s="2381"/>
      <c r="H153" s="2381"/>
      <c r="I153" s="2381"/>
      <c r="J153" s="2381"/>
      <c r="K153" s="2381"/>
      <c r="L153" s="2381"/>
      <c r="M153" s="2381"/>
      <c r="N153" s="2381"/>
      <c r="O153" s="2381"/>
      <c r="P153" s="2381"/>
      <c r="Q153" s="2381"/>
      <c r="R153" s="2382"/>
      <c r="S153" s="80" t="s">
        <v>444</v>
      </c>
      <c r="T153" s="77">
        <v>144</v>
      </c>
    </row>
    <row r="154" spans="2:20" s="1" customFormat="1" ht="25.5" customHeight="1" x14ac:dyDescent="0.2">
      <c r="B154" s="79" t="s">
        <v>19</v>
      </c>
      <c r="C154" s="2386">
        <v>0</v>
      </c>
      <c r="D154" s="2387"/>
      <c r="E154" s="2380" t="s">
        <v>469</v>
      </c>
      <c r="F154" s="2381"/>
      <c r="G154" s="2381"/>
      <c r="H154" s="2381"/>
      <c r="I154" s="2381"/>
      <c r="J154" s="2381"/>
      <c r="K154" s="2381"/>
      <c r="L154" s="2381"/>
      <c r="M154" s="2381"/>
      <c r="N154" s="2381"/>
      <c r="O154" s="2381"/>
      <c r="P154" s="2381"/>
      <c r="Q154" s="2381"/>
      <c r="R154" s="2382"/>
      <c r="S154" s="80" t="s">
        <v>444</v>
      </c>
      <c r="T154" s="77">
        <v>145</v>
      </c>
    </row>
    <row r="155" spans="2:20" s="1" customFormat="1" ht="25.5" customHeight="1" x14ac:dyDescent="0.2">
      <c r="B155" s="81">
        <v>1</v>
      </c>
      <c r="C155" s="2390">
        <v>0</v>
      </c>
      <c r="D155" s="2391"/>
      <c r="E155" s="2392" t="s">
        <v>469</v>
      </c>
      <c r="F155" s="2393"/>
      <c r="G155" s="2393"/>
      <c r="H155" s="2393"/>
      <c r="I155" s="2393"/>
      <c r="J155" s="2393"/>
      <c r="K155" s="2393"/>
      <c r="L155" s="2393"/>
      <c r="M155" s="2393"/>
      <c r="N155" s="2393"/>
      <c r="O155" s="2393"/>
      <c r="P155" s="2393"/>
      <c r="Q155" s="2393"/>
      <c r="R155" s="2394"/>
      <c r="S155" s="82" t="s">
        <v>444</v>
      </c>
      <c r="T155" s="83">
        <v>146</v>
      </c>
    </row>
    <row r="156" spans="2:20" s="1" customFormat="1" ht="25.5" customHeight="1" x14ac:dyDescent="0.2">
      <c r="B156" s="79" t="s">
        <v>19</v>
      </c>
      <c r="C156" s="2386">
        <v>0</v>
      </c>
      <c r="D156" s="2387"/>
      <c r="E156" s="2380" t="s">
        <v>469</v>
      </c>
      <c r="F156" s="2381"/>
      <c r="G156" s="2381"/>
      <c r="H156" s="2381"/>
      <c r="I156" s="2381"/>
      <c r="J156" s="2381"/>
      <c r="K156" s="2381"/>
      <c r="L156" s="2381"/>
      <c r="M156" s="2381"/>
      <c r="N156" s="2381"/>
      <c r="O156" s="2381"/>
      <c r="P156" s="2381"/>
      <c r="Q156" s="2381"/>
      <c r="R156" s="2382"/>
      <c r="S156" s="80" t="s">
        <v>444</v>
      </c>
      <c r="T156" s="77">
        <v>147</v>
      </c>
    </row>
    <row r="157" spans="2:20" s="1" customFormat="1" ht="25.5" customHeight="1" x14ac:dyDescent="0.2">
      <c r="B157" s="81">
        <v>1</v>
      </c>
      <c r="C157" s="2390">
        <v>0</v>
      </c>
      <c r="D157" s="2391"/>
      <c r="E157" s="2392" t="s">
        <v>469</v>
      </c>
      <c r="F157" s="2393"/>
      <c r="G157" s="2393"/>
      <c r="H157" s="2393"/>
      <c r="I157" s="2393"/>
      <c r="J157" s="2393"/>
      <c r="K157" s="2393"/>
      <c r="L157" s="2393"/>
      <c r="M157" s="2393"/>
      <c r="N157" s="2393"/>
      <c r="O157" s="2393"/>
      <c r="P157" s="2393"/>
      <c r="Q157" s="2393"/>
      <c r="R157" s="2394"/>
      <c r="S157" s="82" t="s">
        <v>444</v>
      </c>
      <c r="T157" s="83">
        <v>148</v>
      </c>
    </row>
    <row r="158" spans="2:20" s="1" customFormat="1" ht="25.5" customHeight="1" x14ac:dyDescent="0.2">
      <c r="B158" s="79" t="s">
        <v>19</v>
      </c>
      <c r="C158" s="2386">
        <v>0</v>
      </c>
      <c r="D158" s="2387"/>
      <c r="E158" s="2380" t="s">
        <v>469</v>
      </c>
      <c r="F158" s="2381"/>
      <c r="G158" s="2381"/>
      <c r="H158" s="2381"/>
      <c r="I158" s="2381"/>
      <c r="J158" s="2381"/>
      <c r="K158" s="2381"/>
      <c r="L158" s="2381"/>
      <c r="M158" s="2381"/>
      <c r="N158" s="2381"/>
      <c r="O158" s="2381"/>
      <c r="P158" s="2381"/>
      <c r="Q158" s="2381"/>
      <c r="R158" s="2382"/>
      <c r="S158" s="80" t="s">
        <v>444</v>
      </c>
      <c r="T158" s="77">
        <v>149</v>
      </c>
    </row>
    <row r="159" spans="2:20" s="1" customFormat="1" ht="25.5" customHeight="1" x14ac:dyDescent="0.2">
      <c r="B159" s="79" t="s">
        <v>19</v>
      </c>
      <c r="C159" s="2386">
        <v>0</v>
      </c>
      <c r="D159" s="2387"/>
      <c r="E159" s="2380" t="s">
        <v>469</v>
      </c>
      <c r="F159" s="2381"/>
      <c r="G159" s="2381"/>
      <c r="H159" s="2381"/>
      <c r="I159" s="2381"/>
      <c r="J159" s="2381"/>
      <c r="K159" s="2381"/>
      <c r="L159" s="2381"/>
      <c r="M159" s="2381"/>
      <c r="N159" s="2381"/>
      <c r="O159" s="2381"/>
      <c r="P159" s="2381"/>
      <c r="Q159" s="2381"/>
      <c r="R159" s="2382"/>
      <c r="S159" s="80" t="s">
        <v>444</v>
      </c>
      <c r="T159" s="77">
        <v>150</v>
      </c>
    </row>
    <row r="160" spans="2:20" s="1" customFormat="1" ht="25.5" customHeight="1" x14ac:dyDescent="0.2">
      <c r="B160" s="79">
        <v>1</v>
      </c>
      <c r="C160" s="2386">
        <v>0</v>
      </c>
      <c r="D160" s="2387"/>
      <c r="E160" s="2380" t="s">
        <v>469</v>
      </c>
      <c r="F160" s="2381"/>
      <c r="G160" s="2381"/>
      <c r="H160" s="2381"/>
      <c r="I160" s="2381"/>
      <c r="J160" s="2381"/>
      <c r="K160" s="2381"/>
      <c r="L160" s="2381"/>
      <c r="M160" s="2381"/>
      <c r="N160" s="2381"/>
      <c r="O160" s="2381"/>
      <c r="P160" s="2381"/>
      <c r="Q160" s="2381"/>
      <c r="R160" s="2382"/>
      <c r="S160" s="80" t="s">
        <v>444</v>
      </c>
      <c r="T160" s="77">
        <v>151</v>
      </c>
    </row>
    <row r="161" spans="2:22" s="65" customFormat="1" ht="25.5" customHeight="1" x14ac:dyDescent="0.2">
      <c r="B161" s="79">
        <v>1</v>
      </c>
      <c r="C161" s="2386">
        <v>0</v>
      </c>
      <c r="D161" s="2387"/>
      <c r="E161" s="2380" t="s">
        <v>494</v>
      </c>
      <c r="F161" s="2381"/>
      <c r="G161" s="2381"/>
      <c r="H161" s="2381"/>
      <c r="I161" s="2381"/>
      <c r="J161" s="2381"/>
      <c r="K161" s="2381"/>
      <c r="L161" s="2381"/>
      <c r="M161" s="2381"/>
      <c r="N161" s="2381"/>
      <c r="O161" s="2381"/>
      <c r="P161" s="2381"/>
      <c r="Q161" s="2381"/>
      <c r="R161" s="2382"/>
      <c r="S161" s="80" t="s">
        <v>444</v>
      </c>
      <c r="T161" s="77">
        <v>152</v>
      </c>
      <c r="U161" s="1"/>
      <c r="V161" s="1"/>
    </row>
    <row r="162" spans="2:22" s="65" customFormat="1" ht="25.5" customHeight="1" x14ac:dyDescent="0.2">
      <c r="B162" s="79">
        <v>1</v>
      </c>
      <c r="C162" s="2386">
        <v>0</v>
      </c>
      <c r="D162" s="2387"/>
      <c r="E162" s="2380" t="s">
        <v>494</v>
      </c>
      <c r="F162" s="2381"/>
      <c r="G162" s="2381"/>
      <c r="H162" s="2381"/>
      <c r="I162" s="2381"/>
      <c r="J162" s="2381"/>
      <c r="K162" s="2381"/>
      <c r="L162" s="2381"/>
      <c r="M162" s="2381"/>
      <c r="N162" s="2381"/>
      <c r="O162" s="2381"/>
      <c r="P162" s="2381"/>
      <c r="Q162" s="2381"/>
      <c r="R162" s="2382"/>
      <c r="S162" s="80" t="s">
        <v>444</v>
      </c>
      <c r="T162" s="77">
        <v>153</v>
      </c>
      <c r="U162" s="1"/>
      <c r="V162" s="1"/>
    </row>
    <row r="163" spans="2:22" s="65" customFormat="1" ht="25.5" customHeight="1" x14ac:dyDescent="0.2">
      <c r="B163" s="79">
        <v>1</v>
      </c>
      <c r="C163" s="2388">
        <v>0</v>
      </c>
      <c r="D163" s="2389"/>
      <c r="E163" s="2380" t="s">
        <v>494</v>
      </c>
      <c r="F163" s="2381"/>
      <c r="G163" s="2381"/>
      <c r="H163" s="2381"/>
      <c r="I163" s="2381"/>
      <c r="J163" s="2381"/>
      <c r="K163" s="2381"/>
      <c r="L163" s="2381"/>
      <c r="M163" s="2381"/>
      <c r="N163" s="2381"/>
      <c r="O163" s="2381"/>
      <c r="P163" s="2381"/>
      <c r="Q163" s="2381"/>
      <c r="R163" s="2382"/>
      <c r="S163" s="80" t="s">
        <v>444</v>
      </c>
      <c r="T163" s="77">
        <v>154</v>
      </c>
      <c r="U163" s="1"/>
      <c r="V163" s="1"/>
    </row>
    <row r="164" spans="2:22" s="65" customFormat="1" ht="25.5" customHeight="1" x14ac:dyDescent="0.2">
      <c r="B164" s="79">
        <v>1</v>
      </c>
      <c r="C164" s="2386">
        <v>0</v>
      </c>
      <c r="D164" s="2387"/>
      <c r="E164" s="2380" t="s">
        <v>494</v>
      </c>
      <c r="F164" s="2381"/>
      <c r="G164" s="2381"/>
      <c r="H164" s="2381"/>
      <c r="I164" s="2381"/>
      <c r="J164" s="2381"/>
      <c r="K164" s="2381"/>
      <c r="L164" s="2381"/>
      <c r="M164" s="2381"/>
      <c r="N164" s="2381"/>
      <c r="O164" s="2381"/>
      <c r="P164" s="2381"/>
      <c r="Q164" s="2381"/>
      <c r="R164" s="2382"/>
      <c r="S164" s="80" t="s">
        <v>444</v>
      </c>
      <c r="T164" s="77">
        <v>155</v>
      </c>
      <c r="U164" s="1"/>
      <c r="V164" s="1"/>
    </row>
    <row r="165" spans="2:22" s="65" customFormat="1" ht="25.5" customHeight="1" x14ac:dyDescent="0.2">
      <c r="B165" s="79">
        <v>1</v>
      </c>
      <c r="C165" s="2386">
        <v>0</v>
      </c>
      <c r="D165" s="2387"/>
      <c r="E165" s="2380" t="s">
        <v>494</v>
      </c>
      <c r="F165" s="2381"/>
      <c r="G165" s="2381"/>
      <c r="H165" s="2381"/>
      <c r="I165" s="2381"/>
      <c r="J165" s="2381"/>
      <c r="K165" s="2381"/>
      <c r="L165" s="2381"/>
      <c r="M165" s="2381"/>
      <c r="N165" s="2381"/>
      <c r="O165" s="2381"/>
      <c r="P165" s="2381"/>
      <c r="Q165" s="2381"/>
      <c r="R165" s="2382"/>
      <c r="S165" s="80" t="s">
        <v>444</v>
      </c>
      <c r="T165" s="77">
        <v>156</v>
      </c>
      <c r="U165" s="1"/>
      <c r="V165" s="1"/>
    </row>
    <row r="166" spans="2:22" s="65" customFormat="1" ht="25.5" customHeight="1" x14ac:dyDescent="0.2">
      <c r="B166" s="79">
        <v>1</v>
      </c>
      <c r="C166" s="2386">
        <v>0</v>
      </c>
      <c r="D166" s="2387"/>
      <c r="E166" s="2380" t="s">
        <v>494</v>
      </c>
      <c r="F166" s="2381"/>
      <c r="G166" s="2381"/>
      <c r="H166" s="2381"/>
      <c r="I166" s="2381"/>
      <c r="J166" s="2381"/>
      <c r="K166" s="2381"/>
      <c r="L166" s="2381"/>
      <c r="M166" s="2381"/>
      <c r="N166" s="2381"/>
      <c r="O166" s="2381"/>
      <c r="P166" s="2381"/>
      <c r="Q166" s="2381"/>
      <c r="R166" s="2382"/>
      <c r="S166" s="80" t="s">
        <v>444</v>
      </c>
      <c r="T166" s="77">
        <v>157</v>
      </c>
      <c r="U166" s="1"/>
      <c r="V166" s="1"/>
    </row>
    <row r="167" spans="2:22" s="65" customFormat="1" ht="25.5" customHeight="1" x14ac:dyDescent="0.2">
      <c r="B167" s="79">
        <v>1</v>
      </c>
      <c r="C167" s="2388">
        <v>0</v>
      </c>
      <c r="D167" s="2389"/>
      <c r="E167" s="2380" t="s">
        <v>494</v>
      </c>
      <c r="F167" s="2381"/>
      <c r="G167" s="2381"/>
      <c r="H167" s="2381"/>
      <c r="I167" s="2381"/>
      <c r="J167" s="2381"/>
      <c r="K167" s="2381"/>
      <c r="L167" s="2381"/>
      <c r="M167" s="2381"/>
      <c r="N167" s="2381"/>
      <c r="O167" s="2381"/>
      <c r="P167" s="2381"/>
      <c r="Q167" s="2381"/>
      <c r="R167" s="2382"/>
      <c r="S167" s="80" t="s">
        <v>444</v>
      </c>
      <c r="T167" s="77">
        <v>158</v>
      </c>
      <c r="U167" s="1"/>
      <c r="V167" s="1"/>
    </row>
    <row r="168" spans="2:22" s="65" customFormat="1" ht="25.5" customHeight="1" x14ac:dyDescent="0.2">
      <c r="B168" s="79">
        <v>1</v>
      </c>
      <c r="C168" s="2386">
        <v>0</v>
      </c>
      <c r="D168" s="2387"/>
      <c r="E168" s="2380" t="s">
        <v>494</v>
      </c>
      <c r="F168" s="2381"/>
      <c r="G168" s="2381"/>
      <c r="H168" s="2381"/>
      <c r="I168" s="2381"/>
      <c r="J168" s="2381"/>
      <c r="K168" s="2381"/>
      <c r="L168" s="2381"/>
      <c r="M168" s="2381"/>
      <c r="N168" s="2381"/>
      <c r="O168" s="2381"/>
      <c r="P168" s="2381"/>
      <c r="Q168" s="2381"/>
      <c r="R168" s="2382"/>
      <c r="S168" s="80" t="s">
        <v>444</v>
      </c>
      <c r="T168" s="77">
        <v>159</v>
      </c>
      <c r="U168" s="1"/>
      <c r="V168" s="1"/>
    </row>
    <row r="169" spans="2:22" s="65" customFormat="1" ht="25.5" customHeight="1" x14ac:dyDescent="0.2">
      <c r="B169" s="79">
        <v>1</v>
      </c>
      <c r="C169" s="2386">
        <v>0</v>
      </c>
      <c r="D169" s="2387"/>
      <c r="E169" s="2380" t="s">
        <v>494</v>
      </c>
      <c r="F169" s="2381"/>
      <c r="G169" s="2381"/>
      <c r="H169" s="2381"/>
      <c r="I169" s="2381"/>
      <c r="J169" s="2381"/>
      <c r="K169" s="2381"/>
      <c r="L169" s="2381"/>
      <c r="M169" s="2381"/>
      <c r="N169" s="2381"/>
      <c r="O169" s="2381"/>
      <c r="P169" s="2381"/>
      <c r="Q169" s="2381"/>
      <c r="R169" s="2382"/>
      <c r="S169" s="80" t="s">
        <v>444</v>
      </c>
      <c r="T169" s="77">
        <v>161</v>
      </c>
      <c r="U169" s="1"/>
      <c r="V169" s="1"/>
    </row>
    <row r="170" spans="2:22" s="65" customFormat="1" ht="25.5" customHeight="1" x14ac:dyDescent="0.2">
      <c r="B170" s="81">
        <v>1</v>
      </c>
      <c r="C170" s="2390"/>
      <c r="D170" s="2391"/>
      <c r="E170" s="2392" t="s">
        <v>494</v>
      </c>
      <c r="F170" s="2393"/>
      <c r="G170" s="2393"/>
      <c r="H170" s="2393"/>
      <c r="I170" s="2393"/>
      <c r="J170" s="2393"/>
      <c r="K170" s="2393"/>
      <c r="L170" s="2393"/>
      <c r="M170" s="2393"/>
      <c r="N170" s="2393"/>
      <c r="O170" s="2393"/>
      <c r="P170" s="2393"/>
      <c r="Q170" s="2393"/>
      <c r="R170" s="2394"/>
      <c r="S170" s="82" t="s">
        <v>444</v>
      </c>
      <c r="T170" s="83">
        <v>162</v>
      </c>
      <c r="U170" s="1"/>
      <c r="V170" s="1"/>
    </row>
    <row r="171" spans="2:22" s="65" customFormat="1" ht="25.5" customHeight="1" x14ac:dyDescent="0.2">
      <c r="B171" s="79">
        <v>1</v>
      </c>
      <c r="C171" s="2388">
        <v>0</v>
      </c>
      <c r="D171" s="2389"/>
      <c r="E171" s="2380" t="s">
        <v>494</v>
      </c>
      <c r="F171" s="2381"/>
      <c r="G171" s="2381"/>
      <c r="H171" s="2381"/>
      <c r="I171" s="2381"/>
      <c r="J171" s="2381"/>
      <c r="K171" s="2381"/>
      <c r="L171" s="2381"/>
      <c r="M171" s="2381"/>
      <c r="N171" s="2381"/>
      <c r="O171" s="2381"/>
      <c r="P171" s="2381"/>
      <c r="Q171" s="2381"/>
      <c r="R171" s="2382"/>
      <c r="S171" s="80" t="s">
        <v>444</v>
      </c>
      <c r="T171" s="77">
        <v>163</v>
      </c>
      <c r="U171" s="1"/>
      <c r="V171" s="1"/>
    </row>
    <row r="172" spans="2:22" s="65" customFormat="1" ht="25.5" customHeight="1" x14ac:dyDescent="0.2">
      <c r="B172" s="79">
        <v>1</v>
      </c>
      <c r="C172" s="2386">
        <v>0</v>
      </c>
      <c r="D172" s="2387"/>
      <c r="E172" s="2380" t="s">
        <v>494</v>
      </c>
      <c r="F172" s="2381"/>
      <c r="G172" s="2381"/>
      <c r="H172" s="2381"/>
      <c r="I172" s="2381"/>
      <c r="J172" s="2381"/>
      <c r="K172" s="2381"/>
      <c r="L172" s="2381"/>
      <c r="M172" s="2381"/>
      <c r="N172" s="2381"/>
      <c r="O172" s="2381"/>
      <c r="P172" s="2381"/>
      <c r="Q172" s="2381"/>
      <c r="R172" s="2382"/>
      <c r="S172" s="80" t="s">
        <v>444</v>
      </c>
      <c r="T172" s="77">
        <v>164</v>
      </c>
      <c r="U172" s="1"/>
      <c r="V172" s="1"/>
    </row>
    <row r="173" spans="2:22" s="65" customFormat="1" ht="25.5" customHeight="1" x14ac:dyDescent="0.2">
      <c r="B173" s="79">
        <v>1</v>
      </c>
      <c r="C173" s="2386">
        <v>0</v>
      </c>
      <c r="D173" s="2387"/>
      <c r="E173" s="2380" t="s">
        <v>494</v>
      </c>
      <c r="F173" s="2381"/>
      <c r="G173" s="2381"/>
      <c r="H173" s="2381"/>
      <c r="I173" s="2381"/>
      <c r="J173" s="2381"/>
      <c r="K173" s="2381"/>
      <c r="L173" s="2381"/>
      <c r="M173" s="2381"/>
      <c r="N173" s="2381"/>
      <c r="O173" s="2381"/>
      <c r="P173" s="2381"/>
      <c r="Q173" s="2381"/>
      <c r="R173" s="2382"/>
      <c r="S173" s="80" t="s">
        <v>444</v>
      </c>
      <c r="T173" s="77">
        <v>165</v>
      </c>
      <c r="U173" s="1"/>
      <c r="V173" s="1"/>
    </row>
    <row r="174" spans="2:22" s="65" customFormat="1" ht="25.5" customHeight="1" x14ac:dyDescent="0.2">
      <c r="B174" s="79">
        <v>1</v>
      </c>
      <c r="C174" s="2388">
        <v>0</v>
      </c>
      <c r="D174" s="2389"/>
      <c r="E174" s="2380" t="s">
        <v>494</v>
      </c>
      <c r="F174" s="2381"/>
      <c r="G174" s="2381"/>
      <c r="H174" s="2381"/>
      <c r="I174" s="2381"/>
      <c r="J174" s="2381"/>
      <c r="K174" s="2381"/>
      <c r="L174" s="2381"/>
      <c r="M174" s="2381"/>
      <c r="N174" s="2381"/>
      <c r="O174" s="2381"/>
      <c r="P174" s="2381"/>
      <c r="Q174" s="2381"/>
      <c r="R174" s="2382"/>
      <c r="S174" s="80" t="s">
        <v>444</v>
      </c>
      <c r="T174" s="77">
        <v>166</v>
      </c>
      <c r="U174" s="1"/>
      <c r="V174" s="1"/>
    </row>
    <row r="175" spans="2:22" s="65" customFormat="1" ht="25.5" customHeight="1" x14ac:dyDescent="0.2">
      <c r="B175" s="79">
        <v>1</v>
      </c>
      <c r="C175" s="2386">
        <v>0</v>
      </c>
      <c r="D175" s="2387"/>
      <c r="E175" s="2380" t="s">
        <v>494</v>
      </c>
      <c r="F175" s="2381"/>
      <c r="G175" s="2381"/>
      <c r="H175" s="2381"/>
      <c r="I175" s="2381"/>
      <c r="J175" s="2381"/>
      <c r="K175" s="2381"/>
      <c r="L175" s="2381"/>
      <c r="M175" s="2381"/>
      <c r="N175" s="2381"/>
      <c r="O175" s="2381"/>
      <c r="P175" s="2381"/>
      <c r="Q175" s="2381"/>
      <c r="R175" s="2382"/>
      <c r="S175" s="80" t="s">
        <v>444</v>
      </c>
      <c r="T175" s="77">
        <v>167</v>
      </c>
      <c r="U175" s="1"/>
      <c r="V175" s="1"/>
    </row>
    <row r="176" spans="2:22" s="65" customFormat="1" ht="25.5" customHeight="1" x14ac:dyDescent="0.2">
      <c r="B176" s="79">
        <v>1</v>
      </c>
      <c r="C176" s="2386">
        <v>0</v>
      </c>
      <c r="D176" s="2387"/>
      <c r="E176" s="2380" t="s">
        <v>494</v>
      </c>
      <c r="F176" s="2381"/>
      <c r="G176" s="2381"/>
      <c r="H176" s="2381"/>
      <c r="I176" s="2381"/>
      <c r="J176" s="2381"/>
      <c r="K176" s="2381"/>
      <c r="L176" s="2381"/>
      <c r="M176" s="2381"/>
      <c r="N176" s="2381"/>
      <c r="O176" s="2381"/>
      <c r="P176" s="2381"/>
      <c r="Q176" s="2381"/>
      <c r="R176" s="2382"/>
      <c r="S176" s="80" t="s">
        <v>444</v>
      </c>
      <c r="T176" s="77">
        <v>168</v>
      </c>
      <c r="U176" s="1"/>
      <c r="V176" s="1"/>
    </row>
    <row r="177" spans="2:22" s="65" customFormat="1" ht="25.5" customHeight="1" x14ac:dyDescent="0.2">
      <c r="B177" s="81">
        <v>1</v>
      </c>
      <c r="C177" s="2395"/>
      <c r="D177" s="2396"/>
      <c r="E177" s="2392" t="s">
        <v>494</v>
      </c>
      <c r="F177" s="2393"/>
      <c r="G177" s="2393"/>
      <c r="H177" s="2393"/>
      <c r="I177" s="2393"/>
      <c r="J177" s="2393"/>
      <c r="K177" s="2393"/>
      <c r="L177" s="2393"/>
      <c r="M177" s="2393"/>
      <c r="N177" s="2393"/>
      <c r="O177" s="2393"/>
      <c r="P177" s="2393"/>
      <c r="Q177" s="2393"/>
      <c r="R177" s="2394"/>
      <c r="S177" s="82" t="s">
        <v>444</v>
      </c>
      <c r="T177" s="83">
        <v>169</v>
      </c>
      <c r="U177" s="1"/>
      <c r="V177" s="1"/>
    </row>
    <row r="178" spans="2:22" s="65" customFormat="1" ht="25.5" customHeight="1" x14ac:dyDescent="0.2">
      <c r="B178" s="81">
        <v>1</v>
      </c>
      <c r="C178" s="2390"/>
      <c r="D178" s="2391"/>
      <c r="E178" s="2392" t="s">
        <v>494</v>
      </c>
      <c r="F178" s="2393"/>
      <c r="G178" s="2393"/>
      <c r="H178" s="2393"/>
      <c r="I178" s="2393"/>
      <c r="J178" s="2393"/>
      <c r="K178" s="2393"/>
      <c r="L178" s="2393"/>
      <c r="M178" s="2393"/>
      <c r="N178" s="2393"/>
      <c r="O178" s="2393"/>
      <c r="P178" s="2393"/>
      <c r="Q178" s="2393"/>
      <c r="R178" s="2394"/>
      <c r="S178" s="82" t="s">
        <v>444</v>
      </c>
      <c r="T178" s="83">
        <v>170</v>
      </c>
      <c r="U178" s="1"/>
      <c r="V178" s="1"/>
    </row>
    <row r="179" spans="2:22" s="65" customFormat="1" ht="25.5" customHeight="1" x14ac:dyDescent="0.2">
      <c r="B179" s="81">
        <v>1</v>
      </c>
      <c r="C179" s="2390"/>
      <c r="D179" s="2391"/>
      <c r="E179" s="2392" t="s">
        <v>494</v>
      </c>
      <c r="F179" s="2393"/>
      <c r="G179" s="2393"/>
      <c r="H179" s="2393"/>
      <c r="I179" s="2393"/>
      <c r="J179" s="2393"/>
      <c r="K179" s="2393"/>
      <c r="L179" s="2393"/>
      <c r="M179" s="2393"/>
      <c r="N179" s="2393"/>
      <c r="O179" s="2393"/>
      <c r="P179" s="2393"/>
      <c r="Q179" s="2393"/>
      <c r="R179" s="2394"/>
      <c r="S179" s="82" t="s">
        <v>444</v>
      </c>
      <c r="T179" s="83">
        <v>171</v>
      </c>
      <c r="U179" s="1"/>
      <c r="V179" s="1"/>
    </row>
    <row r="180" spans="2:22" s="65" customFormat="1" ht="25.5" customHeight="1" x14ac:dyDescent="0.2">
      <c r="B180" s="81">
        <v>1</v>
      </c>
      <c r="C180" s="2390"/>
      <c r="D180" s="2391"/>
      <c r="E180" s="2392" t="s">
        <v>494</v>
      </c>
      <c r="F180" s="2393"/>
      <c r="G180" s="2393"/>
      <c r="H180" s="2393"/>
      <c r="I180" s="2393"/>
      <c r="J180" s="2393"/>
      <c r="K180" s="2393"/>
      <c r="L180" s="2393"/>
      <c r="M180" s="2393"/>
      <c r="N180" s="2393"/>
      <c r="O180" s="2393"/>
      <c r="P180" s="2393"/>
      <c r="Q180" s="2393"/>
      <c r="R180" s="2394"/>
      <c r="S180" s="82" t="s">
        <v>444</v>
      </c>
      <c r="T180" s="83">
        <v>172</v>
      </c>
      <c r="U180" s="1"/>
      <c r="V180" s="1"/>
    </row>
    <row r="181" spans="2:22" s="65" customFormat="1" ht="25.5" customHeight="1" x14ac:dyDescent="0.2">
      <c r="B181" s="79">
        <v>1</v>
      </c>
      <c r="C181" s="2386">
        <v>0</v>
      </c>
      <c r="D181" s="2387"/>
      <c r="E181" s="2380" t="s">
        <v>494</v>
      </c>
      <c r="F181" s="2381"/>
      <c r="G181" s="2381"/>
      <c r="H181" s="2381"/>
      <c r="I181" s="2381"/>
      <c r="J181" s="2381"/>
      <c r="K181" s="2381"/>
      <c r="L181" s="2381"/>
      <c r="M181" s="2381"/>
      <c r="N181" s="2381"/>
      <c r="O181" s="2381"/>
      <c r="P181" s="2381"/>
      <c r="Q181" s="2381"/>
      <c r="R181" s="2382"/>
      <c r="S181" s="80" t="s">
        <v>444</v>
      </c>
      <c r="T181" s="77">
        <v>173</v>
      </c>
      <c r="U181" s="1"/>
      <c r="V181" s="1"/>
    </row>
    <row r="182" spans="2:22" s="65" customFormat="1" ht="25.5" customHeight="1" x14ac:dyDescent="0.2">
      <c r="B182" s="79">
        <v>1</v>
      </c>
      <c r="C182" s="2386">
        <v>0</v>
      </c>
      <c r="D182" s="2387"/>
      <c r="E182" s="2380" t="s">
        <v>494</v>
      </c>
      <c r="F182" s="2381"/>
      <c r="G182" s="2381"/>
      <c r="H182" s="2381"/>
      <c r="I182" s="2381"/>
      <c r="J182" s="2381"/>
      <c r="K182" s="2381"/>
      <c r="L182" s="2381"/>
      <c r="M182" s="2381"/>
      <c r="N182" s="2381"/>
      <c r="O182" s="2381"/>
      <c r="P182" s="2381"/>
      <c r="Q182" s="2381"/>
      <c r="R182" s="2382"/>
      <c r="S182" s="80" t="s">
        <v>444</v>
      </c>
      <c r="T182" s="77">
        <v>174</v>
      </c>
      <c r="U182" s="1"/>
      <c r="V182" s="1"/>
    </row>
    <row r="183" spans="2:22" s="65" customFormat="1" ht="25.5" customHeight="1" x14ac:dyDescent="0.2">
      <c r="B183" s="79">
        <v>1</v>
      </c>
      <c r="C183" s="2386">
        <v>0</v>
      </c>
      <c r="D183" s="2387"/>
      <c r="E183" s="2380" t="s">
        <v>494</v>
      </c>
      <c r="F183" s="2381"/>
      <c r="G183" s="2381"/>
      <c r="H183" s="2381"/>
      <c r="I183" s="2381"/>
      <c r="J183" s="2381"/>
      <c r="K183" s="2381"/>
      <c r="L183" s="2381"/>
      <c r="M183" s="2381"/>
      <c r="N183" s="2381"/>
      <c r="O183" s="2381"/>
      <c r="P183" s="2381"/>
      <c r="Q183" s="2381"/>
      <c r="R183" s="2382"/>
      <c r="S183" s="80" t="s">
        <v>444</v>
      </c>
      <c r="T183" s="77">
        <v>175</v>
      </c>
      <c r="U183" s="1"/>
      <c r="V183" s="1"/>
    </row>
    <row r="184" spans="2:22" s="65" customFormat="1" ht="25.5" customHeight="1" x14ac:dyDescent="0.2">
      <c r="B184" s="79">
        <v>1</v>
      </c>
      <c r="C184" s="2386">
        <v>0</v>
      </c>
      <c r="D184" s="2387"/>
      <c r="E184" s="2380" t="s">
        <v>494</v>
      </c>
      <c r="F184" s="2381"/>
      <c r="G184" s="2381"/>
      <c r="H184" s="2381"/>
      <c r="I184" s="2381"/>
      <c r="J184" s="2381"/>
      <c r="K184" s="2381"/>
      <c r="L184" s="2381"/>
      <c r="M184" s="2381"/>
      <c r="N184" s="2381"/>
      <c r="O184" s="2381"/>
      <c r="P184" s="2381"/>
      <c r="Q184" s="2381"/>
      <c r="R184" s="2382"/>
      <c r="S184" s="80" t="s">
        <v>444</v>
      </c>
      <c r="T184" s="77">
        <v>176</v>
      </c>
      <c r="U184" s="1"/>
      <c r="V184" s="1"/>
    </row>
    <row r="185" spans="2:22" s="65" customFormat="1" ht="25.5" customHeight="1" x14ac:dyDescent="0.2">
      <c r="B185" s="79">
        <v>1</v>
      </c>
      <c r="C185" s="2386">
        <v>0</v>
      </c>
      <c r="D185" s="2387"/>
      <c r="E185" s="2380" t="s">
        <v>494</v>
      </c>
      <c r="F185" s="2381"/>
      <c r="G185" s="2381"/>
      <c r="H185" s="2381"/>
      <c r="I185" s="2381"/>
      <c r="J185" s="2381"/>
      <c r="K185" s="2381"/>
      <c r="L185" s="2381"/>
      <c r="M185" s="2381"/>
      <c r="N185" s="2381"/>
      <c r="O185" s="2381"/>
      <c r="P185" s="2381"/>
      <c r="Q185" s="2381"/>
      <c r="R185" s="2382"/>
      <c r="S185" s="80" t="s">
        <v>444</v>
      </c>
      <c r="T185" s="77">
        <v>177</v>
      </c>
      <c r="U185" s="1"/>
      <c r="V185" s="1"/>
    </row>
    <row r="186" spans="2:22" s="65" customFormat="1" ht="25.5" customHeight="1" x14ac:dyDescent="0.2">
      <c r="B186" s="79">
        <v>1</v>
      </c>
      <c r="C186" s="2386">
        <v>0</v>
      </c>
      <c r="D186" s="2387"/>
      <c r="E186" s="2380" t="s">
        <v>494</v>
      </c>
      <c r="F186" s="2381"/>
      <c r="G186" s="2381"/>
      <c r="H186" s="2381"/>
      <c r="I186" s="2381"/>
      <c r="J186" s="2381"/>
      <c r="K186" s="2381"/>
      <c r="L186" s="2381"/>
      <c r="M186" s="2381"/>
      <c r="N186" s="2381"/>
      <c r="O186" s="2381"/>
      <c r="P186" s="2381"/>
      <c r="Q186" s="2381"/>
      <c r="R186" s="2382"/>
      <c r="S186" s="80" t="s">
        <v>444</v>
      </c>
      <c r="T186" s="77">
        <v>178</v>
      </c>
      <c r="U186" s="1"/>
      <c r="V186" s="1"/>
    </row>
    <row r="187" spans="2:22" s="65" customFormat="1" ht="25.5" customHeight="1" x14ac:dyDescent="0.2">
      <c r="B187" s="79">
        <v>1</v>
      </c>
      <c r="C187" s="2386">
        <v>0</v>
      </c>
      <c r="D187" s="2387"/>
      <c r="E187" s="2380" t="s">
        <v>494</v>
      </c>
      <c r="F187" s="2381"/>
      <c r="G187" s="2381"/>
      <c r="H187" s="2381"/>
      <c r="I187" s="2381"/>
      <c r="J187" s="2381"/>
      <c r="K187" s="2381"/>
      <c r="L187" s="2381"/>
      <c r="M187" s="2381"/>
      <c r="N187" s="2381"/>
      <c r="O187" s="2381"/>
      <c r="P187" s="2381"/>
      <c r="Q187" s="2381"/>
      <c r="R187" s="2382"/>
      <c r="S187" s="80" t="s">
        <v>444</v>
      </c>
      <c r="T187" s="77">
        <v>179</v>
      </c>
      <c r="U187" s="1"/>
      <c r="V187" s="1"/>
    </row>
    <row r="188" spans="2:22" s="65" customFormat="1" ht="25.5" customHeight="1" x14ac:dyDescent="0.2">
      <c r="B188" s="79">
        <v>1</v>
      </c>
      <c r="C188" s="2386">
        <v>0</v>
      </c>
      <c r="D188" s="2387"/>
      <c r="E188" s="2380" t="s">
        <v>494</v>
      </c>
      <c r="F188" s="2381"/>
      <c r="G188" s="2381"/>
      <c r="H188" s="2381"/>
      <c r="I188" s="2381"/>
      <c r="J188" s="2381"/>
      <c r="K188" s="2381"/>
      <c r="L188" s="2381"/>
      <c r="M188" s="2381"/>
      <c r="N188" s="2381"/>
      <c r="O188" s="2381"/>
      <c r="P188" s="2381"/>
      <c r="Q188" s="2381"/>
      <c r="R188" s="2382"/>
      <c r="S188" s="80" t="s">
        <v>444</v>
      </c>
      <c r="T188" s="77">
        <v>180</v>
      </c>
      <c r="U188" s="1"/>
      <c r="V188" s="1"/>
    </row>
    <row r="189" spans="2:22" s="65" customFormat="1" ht="25.5" customHeight="1" x14ac:dyDescent="0.2">
      <c r="B189" s="79">
        <v>1</v>
      </c>
      <c r="C189" s="2388">
        <v>0</v>
      </c>
      <c r="D189" s="2389"/>
      <c r="E189" s="2380" t="s">
        <v>494</v>
      </c>
      <c r="F189" s="2381"/>
      <c r="G189" s="2381"/>
      <c r="H189" s="2381"/>
      <c r="I189" s="2381"/>
      <c r="J189" s="2381"/>
      <c r="K189" s="2381"/>
      <c r="L189" s="2381"/>
      <c r="M189" s="2381"/>
      <c r="N189" s="2381"/>
      <c r="O189" s="2381"/>
      <c r="P189" s="2381"/>
      <c r="Q189" s="2381"/>
      <c r="R189" s="2382"/>
      <c r="S189" s="80" t="s">
        <v>444</v>
      </c>
      <c r="T189" s="77">
        <v>181</v>
      </c>
      <c r="U189" s="1"/>
      <c r="V189" s="1"/>
    </row>
    <row r="190" spans="2:22" s="65" customFormat="1" ht="25.5" customHeight="1" x14ac:dyDescent="0.2">
      <c r="B190" s="79">
        <v>1</v>
      </c>
      <c r="C190" s="2386">
        <v>0</v>
      </c>
      <c r="D190" s="2387"/>
      <c r="E190" s="2380" t="s">
        <v>494</v>
      </c>
      <c r="F190" s="2381"/>
      <c r="G190" s="2381"/>
      <c r="H190" s="2381"/>
      <c r="I190" s="2381"/>
      <c r="J190" s="2381"/>
      <c r="K190" s="2381"/>
      <c r="L190" s="2381"/>
      <c r="M190" s="2381"/>
      <c r="N190" s="2381"/>
      <c r="O190" s="2381"/>
      <c r="P190" s="2381"/>
      <c r="Q190" s="2381"/>
      <c r="R190" s="2382"/>
      <c r="S190" s="80" t="s">
        <v>444</v>
      </c>
      <c r="T190" s="77">
        <v>182</v>
      </c>
      <c r="U190" s="1"/>
      <c r="V190" s="1"/>
    </row>
    <row r="191" spans="2:22" s="65" customFormat="1" ht="25.5" customHeight="1" x14ac:dyDescent="0.2">
      <c r="B191" s="79">
        <v>1</v>
      </c>
      <c r="C191" s="2386">
        <v>0</v>
      </c>
      <c r="D191" s="2387"/>
      <c r="E191" s="2380" t="s">
        <v>494</v>
      </c>
      <c r="F191" s="2381"/>
      <c r="G191" s="2381"/>
      <c r="H191" s="2381"/>
      <c r="I191" s="2381"/>
      <c r="J191" s="2381"/>
      <c r="K191" s="2381"/>
      <c r="L191" s="2381"/>
      <c r="M191" s="2381"/>
      <c r="N191" s="2381"/>
      <c r="O191" s="2381"/>
      <c r="P191" s="2381"/>
      <c r="Q191" s="2381"/>
      <c r="R191" s="2382"/>
      <c r="S191" s="80" t="s">
        <v>444</v>
      </c>
      <c r="T191" s="77">
        <v>183</v>
      </c>
      <c r="U191" s="1"/>
      <c r="V191" s="1"/>
    </row>
    <row r="192" spans="2:22" s="65" customFormat="1" ht="25.5" customHeight="1" x14ac:dyDescent="0.2">
      <c r="B192" s="79">
        <v>1</v>
      </c>
      <c r="C192" s="2386">
        <v>0</v>
      </c>
      <c r="D192" s="2387"/>
      <c r="E192" s="2380" t="s">
        <v>494</v>
      </c>
      <c r="F192" s="2381"/>
      <c r="G192" s="2381"/>
      <c r="H192" s="2381"/>
      <c r="I192" s="2381"/>
      <c r="J192" s="2381"/>
      <c r="K192" s="2381"/>
      <c r="L192" s="2381"/>
      <c r="M192" s="2381"/>
      <c r="N192" s="2381"/>
      <c r="O192" s="2381"/>
      <c r="P192" s="2381"/>
      <c r="Q192" s="2381"/>
      <c r="R192" s="2382"/>
      <c r="S192" s="80" t="s">
        <v>444</v>
      </c>
      <c r="T192" s="77">
        <v>184</v>
      </c>
      <c r="U192" s="1"/>
      <c r="V192" s="1"/>
    </row>
    <row r="193" spans="2:22" s="65" customFormat="1" ht="25.5" customHeight="1" x14ac:dyDescent="0.2">
      <c r="B193" s="79">
        <v>1</v>
      </c>
      <c r="C193" s="2388">
        <v>0</v>
      </c>
      <c r="D193" s="2389"/>
      <c r="E193" s="2380" t="s">
        <v>494</v>
      </c>
      <c r="F193" s="2381"/>
      <c r="G193" s="2381"/>
      <c r="H193" s="2381"/>
      <c r="I193" s="2381"/>
      <c r="J193" s="2381"/>
      <c r="K193" s="2381"/>
      <c r="L193" s="2381"/>
      <c r="M193" s="2381"/>
      <c r="N193" s="2381"/>
      <c r="O193" s="2381"/>
      <c r="P193" s="2381"/>
      <c r="Q193" s="2381"/>
      <c r="R193" s="2382"/>
      <c r="S193" s="80" t="s">
        <v>444</v>
      </c>
      <c r="T193" s="77">
        <v>185</v>
      </c>
      <c r="U193" s="1"/>
      <c r="V193" s="1"/>
    </row>
    <row r="194" spans="2:22" s="65" customFormat="1" ht="25.5" customHeight="1" x14ac:dyDescent="0.2">
      <c r="B194" s="79">
        <v>1</v>
      </c>
      <c r="C194" s="2386">
        <v>0</v>
      </c>
      <c r="D194" s="2387"/>
      <c r="E194" s="2380" t="s">
        <v>494</v>
      </c>
      <c r="F194" s="2381"/>
      <c r="G194" s="2381"/>
      <c r="H194" s="2381"/>
      <c r="I194" s="2381"/>
      <c r="J194" s="2381"/>
      <c r="K194" s="2381"/>
      <c r="L194" s="2381"/>
      <c r="M194" s="2381"/>
      <c r="N194" s="2381"/>
      <c r="O194" s="2381"/>
      <c r="P194" s="2381"/>
      <c r="Q194" s="2381"/>
      <c r="R194" s="2382"/>
      <c r="S194" s="80" t="s">
        <v>444</v>
      </c>
      <c r="T194" s="77">
        <v>186</v>
      </c>
      <c r="U194" s="1"/>
      <c r="V194" s="1"/>
    </row>
    <row r="195" spans="2:22" s="65" customFormat="1" ht="25.5" customHeight="1" x14ac:dyDescent="0.2">
      <c r="B195" s="79">
        <v>1</v>
      </c>
      <c r="C195" s="2386">
        <v>0</v>
      </c>
      <c r="D195" s="2387"/>
      <c r="E195" s="2380" t="s">
        <v>494</v>
      </c>
      <c r="F195" s="2381"/>
      <c r="G195" s="2381"/>
      <c r="H195" s="2381"/>
      <c r="I195" s="2381"/>
      <c r="J195" s="2381"/>
      <c r="K195" s="2381"/>
      <c r="L195" s="2381"/>
      <c r="M195" s="2381"/>
      <c r="N195" s="2381"/>
      <c r="O195" s="2381"/>
      <c r="P195" s="2381"/>
      <c r="Q195" s="2381"/>
      <c r="R195" s="2382"/>
      <c r="S195" s="80" t="s">
        <v>444</v>
      </c>
      <c r="T195" s="77">
        <v>187</v>
      </c>
      <c r="U195" s="1"/>
      <c r="V195" s="1"/>
    </row>
    <row r="196" spans="2:22" s="65" customFormat="1" ht="25.5" customHeight="1" x14ac:dyDescent="0.2">
      <c r="B196" s="79">
        <v>1</v>
      </c>
      <c r="C196" s="2386">
        <v>0</v>
      </c>
      <c r="D196" s="2387"/>
      <c r="E196" s="2380" t="s">
        <v>494</v>
      </c>
      <c r="F196" s="2381"/>
      <c r="G196" s="2381"/>
      <c r="H196" s="2381"/>
      <c r="I196" s="2381"/>
      <c r="J196" s="2381"/>
      <c r="K196" s="2381"/>
      <c r="L196" s="2381"/>
      <c r="M196" s="2381"/>
      <c r="N196" s="2381"/>
      <c r="O196" s="2381"/>
      <c r="P196" s="2381"/>
      <c r="Q196" s="2381"/>
      <c r="R196" s="2382"/>
      <c r="S196" s="80" t="s">
        <v>444</v>
      </c>
      <c r="T196" s="77">
        <v>188</v>
      </c>
      <c r="U196" s="1"/>
      <c r="V196" s="1"/>
    </row>
    <row r="197" spans="2:22" s="65" customFormat="1" ht="25.5" customHeight="1" x14ac:dyDescent="0.2">
      <c r="B197" s="79">
        <v>1</v>
      </c>
      <c r="C197" s="2386">
        <v>0</v>
      </c>
      <c r="D197" s="2387"/>
      <c r="E197" s="2380" t="s">
        <v>494</v>
      </c>
      <c r="F197" s="2381"/>
      <c r="G197" s="2381"/>
      <c r="H197" s="2381"/>
      <c r="I197" s="2381"/>
      <c r="J197" s="2381"/>
      <c r="K197" s="2381"/>
      <c r="L197" s="2381"/>
      <c r="M197" s="2381"/>
      <c r="N197" s="2381"/>
      <c r="O197" s="2381"/>
      <c r="P197" s="2381"/>
      <c r="Q197" s="2381"/>
      <c r="R197" s="2382"/>
      <c r="S197" s="80" t="s">
        <v>444</v>
      </c>
      <c r="T197" s="77">
        <v>189</v>
      </c>
      <c r="U197" s="1"/>
      <c r="V197" s="1"/>
    </row>
    <row r="198" spans="2:22" s="65" customFormat="1" ht="25.5" customHeight="1" x14ac:dyDescent="0.2">
      <c r="B198" s="79">
        <v>1</v>
      </c>
      <c r="C198" s="2386">
        <v>0</v>
      </c>
      <c r="D198" s="2387"/>
      <c r="E198" s="2380" t="s">
        <v>494</v>
      </c>
      <c r="F198" s="2381"/>
      <c r="G198" s="2381"/>
      <c r="H198" s="2381"/>
      <c r="I198" s="2381"/>
      <c r="J198" s="2381"/>
      <c r="K198" s="2381"/>
      <c r="L198" s="2381"/>
      <c r="M198" s="2381"/>
      <c r="N198" s="2381"/>
      <c r="O198" s="2381"/>
      <c r="P198" s="2381"/>
      <c r="Q198" s="2381"/>
      <c r="R198" s="2382"/>
      <c r="S198" s="80" t="s">
        <v>444</v>
      </c>
      <c r="T198" s="77">
        <v>190</v>
      </c>
      <c r="U198" s="1"/>
      <c r="V198" s="1"/>
    </row>
    <row r="199" spans="2:22" s="65" customFormat="1" ht="25.5" customHeight="1" x14ac:dyDescent="0.2">
      <c r="B199" s="79">
        <v>1</v>
      </c>
      <c r="C199" s="2388">
        <v>0</v>
      </c>
      <c r="D199" s="2389"/>
      <c r="E199" s="2380" t="s">
        <v>494</v>
      </c>
      <c r="F199" s="2381"/>
      <c r="G199" s="2381"/>
      <c r="H199" s="2381"/>
      <c r="I199" s="2381"/>
      <c r="J199" s="2381"/>
      <c r="K199" s="2381"/>
      <c r="L199" s="2381"/>
      <c r="M199" s="2381"/>
      <c r="N199" s="2381"/>
      <c r="O199" s="2381"/>
      <c r="P199" s="2381"/>
      <c r="Q199" s="2381"/>
      <c r="R199" s="2382"/>
      <c r="S199" s="80" t="s">
        <v>444</v>
      </c>
      <c r="T199" s="77">
        <v>191</v>
      </c>
      <c r="U199" s="1"/>
      <c r="V199" s="1"/>
    </row>
    <row r="200" spans="2:22" s="65" customFormat="1" ht="25.5" customHeight="1" x14ac:dyDescent="0.2">
      <c r="B200" s="79">
        <v>1</v>
      </c>
      <c r="C200" s="2386">
        <v>0</v>
      </c>
      <c r="D200" s="2387"/>
      <c r="E200" s="2380" t="s">
        <v>494</v>
      </c>
      <c r="F200" s="2381"/>
      <c r="G200" s="2381"/>
      <c r="H200" s="2381"/>
      <c r="I200" s="2381"/>
      <c r="J200" s="2381"/>
      <c r="K200" s="2381"/>
      <c r="L200" s="2381"/>
      <c r="M200" s="2381"/>
      <c r="N200" s="2381"/>
      <c r="O200" s="2381"/>
      <c r="P200" s="2381"/>
      <c r="Q200" s="2381"/>
      <c r="R200" s="2382"/>
      <c r="S200" s="80" t="s">
        <v>444</v>
      </c>
      <c r="T200" s="77">
        <v>192</v>
      </c>
      <c r="U200" s="1"/>
      <c r="V200" s="1"/>
    </row>
    <row r="201" spans="2:22" s="65" customFormat="1" ht="25.5" customHeight="1" x14ac:dyDescent="0.2">
      <c r="B201" s="79">
        <v>1</v>
      </c>
      <c r="C201" s="2386">
        <v>0</v>
      </c>
      <c r="D201" s="2387"/>
      <c r="E201" s="2380" t="s">
        <v>494</v>
      </c>
      <c r="F201" s="2381"/>
      <c r="G201" s="2381"/>
      <c r="H201" s="2381"/>
      <c r="I201" s="2381"/>
      <c r="J201" s="2381"/>
      <c r="K201" s="2381"/>
      <c r="L201" s="2381"/>
      <c r="M201" s="2381"/>
      <c r="N201" s="2381"/>
      <c r="O201" s="2381"/>
      <c r="P201" s="2381"/>
      <c r="Q201" s="2381"/>
      <c r="R201" s="2382"/>
      <c r="S201" s="80" t="s">
        <v>444</v>
      </c>
      <c r="T201" s="77">
        <v>193</v>
      </c>
      <c r="U201" s="1"/>
      <c r="V201" s="1"/>
    </row>
    <row r="202" spans="2:22" s="65" customFormat="1" ht="25.5" customHeight="1" x14ac:dyDescent="0.2">
      <c r="B202" s="79">
        <v>1</v>
      </c>
      <c r="C202" s="2388">
        <v>0</v>
      </c>
      <c r="D202" s="2389"/>
      <c r="E202" s="2380" t="s">
        <v>494</v>
      </c>
      <c r="F202" s="2381"/>
      <c r="G202" s="2381"/>
      <c r="H202" s="2381"/>
      <c r="I202" s="2381"/>
      <c r="J202" s="2381"/>
      <c r="K202" s="2381"/>
      <c r="L202" s="2381"/>
      <c r="M202" s="2381"/>
      <c r="N202" s="2381"/>
      <c r="O202" s="2381"/>
      <c r="P202" s="2381"/>
      <c r="Q202" s="2381"/>
      <c r="R202" s="2382"/>
      <c r="S202" s="80" t="s">
        <v>444</v>
      </c>
      <c r="T202" s="77">
        <v>194</v>
      </c>
      <c r="U202" s="1"/>
      <c r="V202" s="1"/>
    </row>
    <row r="203" spans="2:22" s="65" customFormat="1" ht="25.5" customHeight="1" x14ac:dyDescent="0.2">
      <c r="B203" s="79">
        <v>1</v>
      </c>
      <c r="C203" s="2386">
        <v>0</v>
      </c>
      <c r="D203" s="2387"/>
      <c r="E203" s="2380" t="s">
        <v>494</v>
      </c>
      <c r="F203" s="2381"/>
      <c r="G203" s="2381"/>
      <c r="H203" s="2381"/>
      <c r="I203" s="2381"/>
      <c r="J203" s="2381"/>
      <c r="K203" s="2381"/>
      <c r="L203" s="2381"/>
      <c r="M203" s="2381"/>
      <c r="N203" s="2381"/>
      <c r="O203" s="2381"/>
      <c r="P203" s="2381"/>
      <c r="Q203" s="2381"/>
      <c r="R203" s="2382"/>
      <c r="S203" s="80" t="s">
        <v>444</v>
      </c>
      <c r="T203" s="77">
        <v>195</v>
      </c>
      <c r="U203" s="1"/>
      <c r="V203" s="1"/>
    </row>
    <row r="204" spans="2:22" s="65" customFormat="1" ht="25.5" customHeight="1" x14ac:dyDescent="0.2">
      <c r="B204" s="79">
        <v>1</v>
      </c>
      <c r="C204" s="2386">
        <v>0</v>
      </c>
      <c r="D204" s="2387"/>
      <c r="E204" s="2380" t="s">
        <v>494</v>
      </c>
      <c r="F204" s="2381"/>
      <c r="G204" s="2381"/>
      <c r="H204" s="2381"/>
      <c r="I204" s="2381"/>
      <c r="J204" s="2381"/>
      <c r="K204" s="2381"/>
      <c r="L204" s="2381"/>
      <c r="M204" s="2381"/>
      <c r="N204" s="2381"/>
      <c r="O204" s="2381"/>
      <c r="P204" s="2381"/>
      <c r="Q204" s="2381"/>
      <c r="R204" s="2382"/>
      <c r="S204" s="80" t="s">
        <v>444</v>
      </c>
      <c r="T204" s="77">
        <v>196</v>
      </c>
      <c r="U204" s="1"/>
      <c r="V204" s="1"/>
    </row>
    <row r="205" spans="2:22" s="65" customFormat="1" ht="25.5" customHeight="1" x14ac:dyDescent="0.2">
      <c r="B205" s="79">
        <v>1</v>
      </c>
      <c r="C205" s="2386">
        <v>0</v>
      </c>
      <c r="D205" s="2387"/>
      <c r="E205" s="2380" t="s">
        <v>494</v>
      </c>
      <c r="F205" s="2381"/>
      <c r="G205" s="2381"/>
      <c r="H205" s="2381"/>
      <c r="I205" s="2381"/>
      <c r="J205" s="2381"/>
      <c r="K205" s="2381"/>
      <c r="L205" s="2381"/>
      <c r="M205" s="2381"/>
      <c r="N205" s="2381"/>
      <c r="O205" s="2381"/>
      <c r="P205" s="2381"/>
      <c r="Q205" s="2381"/>
      <c r="R205" s="2382"/>
      <c r="S205" s="80" t="s">
        <v>444</v>
      </c>
      <c r="T205" s="77">
        <v>197</v>
      </c>
      <c r="U205" s="1"/>
      <c r="V205" s="1"/>
    </row>
    <row r="206" spans="2:22" s="65" customFormat="1" ht="25.5" customHeight="1" x14ac:dyDescent="0.2">
      <c r="B206" s="79">
        <v>1</v>
      </c>
      <c r="C206" s="2386">
        <v>0</v>
      </c>
      <c r="D206" s="2387"/>
      <c r="E206" s="2380" t="s">
        <v>494</v>
      </c>
      <c r="F206" s="2381"/>
      <c r="G206" s="2381"/>
      <c r="H206" s="2381"/>
      <c r="I206" s="2381"/>
      <c r="J206" s="2381"/>
      <c r="K206" s="2381"/>
      <c r="L206" s="2381"/>
      <c r="M206" s="2381"/>
      <c r="N206" s="2381"/>
      <c r="O206" s="2381"/>
      <c r="P206" s="2381"/>
      <c r="Q206" s="2381"/>
      <c r="R206" s="2382"/>
      <c r="S206" s="80" t="s">
        <v>444</v>
      </c>
      <c r="T206" s="77">
        <v>198</v>
      </c>
      <c r="U206" s="1"/>
      <c r="V206" s="1"/>
    </row>
    <row r="207" spans="2:22" s="65" customFormat="1" ht="25.5" customHeight="1" x14ac:dyDescent="0.2">
      <c r="B207" s="79">
        <v>1</v>
      </c>
      <c r="C207" s="2388">
        <v>0</v>
      </c>
      <c r="D207" s="2389"/>
      <c r="E207" s="2380" t="s">
        <v>494</v>
      </c>
      <c r="F207" s="2381"/>
      <c r="G207" s="2381"/>
      <c r="H207" s="2381"/>
      <c r="I207" s="2381"/>
      <c r="J207" s="2381"/>
      <c r="K207" s="2381"/>
      <c r="L207" s="2381"/>
      <c r="M207" s="2381"/>
      <c r="N207" s="2381"/>
      <c r="O207" s="2381"/>
      <c r="P207" s="2381"/>
      <c r="Q207" s="2381"/>
      <c r="R207" s="2382"/>
      <c r="S207" s="80" t="s">
        <v>444</v>
      </c>
      <c r="T207" s="77">
        <v>199</v>
      </c>
      <c r="U207" s="1"/>
      <c r="V207" s="1"/>
    </row>
    <row r="208" spans="2:22" s="65" customFormat="1" ht="25.5" customHeight="1" x14ac:dyDescent="0.2">
      <c r="B208" s="79">
        <v>1</v>
      </c>
      <c r="C208" s="2386">
        <v>0</v>
      </c>
      <c r="D208" s="2387"/>
      <c r="E208" s="2380" t="s">
        <v>494</v>
      </c>
      <c r="F208" s="2381"/>
      <c r="G208" s="2381"/>
      <c r="H208" s="2381"/>
      <c r="I208" s="2381"/>
      <c r="J208" s="2381"/>
      <c r="K208" s="2381"/>
      <c r="L208" s="2381"/>
      <c r="M208" s="2381"/>
      <c r="N208" s="2381"/>
      <c r="O208" s="2381"/>
      <c r="P208" s="2381"/>
      <c r="Q208" s="2381"/>
      <c r="R208" s="2382"/>
      <c r="S208" s="80" t="s">
        <v>444</v>
      </c>
      <c r="T208" s="77">
        <v>200</v>
      </c>
      <c r="U208" s="1"/>
      <c r="V208" s="1"/>
    </row>
    <row r="209" spans="2:22" s="65" customFormat="1" ht="25.5" customHeight="1" x14ac:dyDescent="0.2">
      <c r="B209" s="79">
        <v>1</v>
      </c>
      <c r="C209" s="2386">
        <v>0</v>
      </c>
      <c r="D209" s="2387"/>
      <c r="E209" s="2380" t="s">
        <v>494</v>
      </c>
      <c r="F209" s="2381"/>
      <c r="G209" s="2381"/>
      <c r="H209" s="2381"/>
      <c r="I209" s="2381"/>
      <c r="J209" s="2381"/>
      <c r="K209" s="2381"/>
      <c r="L209" s="2381"/>
      <c r="M209" s="2381"/>
      <c r="N209" s="2381"/>
      <c r="O209" s="2381"/>
      <c r="P209" s="2381"/>
      <c r="Q209" s="2381"/>
      <c r="R209" s="2382"/>
      <c r="S209" s="80" t="s">
        <v>444</v>
      </c>
      <c r="T209" s="77">
        <v>201</v>
      </c>
      <c r="U209" s="1"/>
      <c r="V209" s="1"/>
    </row>
    <row r="210" spans="2:22" s="65" customFormat="1" ht="25.5" customHeight="1" x14ac:dyDescent="0.2">
      <c r="B210" s="79">
        <v>1</v>
      </c>
      <c r="C210" s="2386">
        <v>0</v>
      </c>
      <c r="D210" s="2387"/>
      <c r="E210" s="2380" t="s">
        <v>494</v>
      </c>
      <c r="F210" s="2381"/>
      <c r="G210" s="2381"/>
      <c r="H210" s="2381"/>
      <c r="I210" s="2381"/>
      <c r="J210" s="2381"/>
      <c r="K210" s="2381"/>
      <c r="L210" s="2381"/>
      <c r="M210" s="2381"/>
      <c r="N210" s="2381"/>
      <c r="O210" s="2381"/>
      <c r="P210" s="2381"/>
      <c r="Q210" s="2381"/>
      <c r="R210" s="2382"/>
      <c r="S210" s="80" t="s">
        <v>444</v>
      </c>
      <c r="T210" s="77">
        <v>202</v>
      </c>
      <c r="U210" s="1"/>
      <c r="V210" s="1"/>
    </row>
    <row r="211" spans="2:22" s="65" customFormat="1" ht="25.5" customHeight="1" x14ac:dyDescent="0.2">
      <c r="B211" s="79">
        <v>1</v>
      </c>
      <c r="C211" s="2386">
        <v>0</v>
      </c>
      <c r="D211" s="2387"/>
      <c r="E211" s="2380" t="s">
        <v>494</v>
      </c>
      <c r="F211" s="2381"/>
      <c r="G211" s="2381"/>
      <c r="H211" s="2381"/>
      <c r="I211" s="2381"/>
      <c r="J211" s="2381"/>
      <c r="K211" s="2381"/>
      <c r="L211" s="2381"/>
      <c r="M211" s="2381"/>
      <c r="N211" s="2381"/>
      <c r="O211" s="2381"/>
      <c r="P211" s="2381"/>
      <c r="Q211" s="2381"/>
      <c r="R211" s="2382"/>
      <c r="S211" s="80" t="s">
        <v>444</v>
      </c>
      <c r="T211" s="77">
        <v>204</v>
      </c>
      <c r="U211" s="1"/>
      <c r="V211" s="1"/>
    </row>
    <row r="212" spans="2:22" s="65" customFormat="1" ht="25.5" customHeight="1" x14ac:dyDescent="0.2">
      <c r="B212" s="81">
        <v>1</v>
      </c>
      <c r="C212" s="2390"/>
      <c r="D212" s="2391"/>
      <c r="E212" s="2392" t="s">
        <v>494</v>
      </c>
      <c r="F212" s="2393"/>
      <c r="G212" s="2393"/>
      <c r="H212" s="2393"/>
      <c r="I212" s="2393"/>
      <c r="J212" s="2393"/>
      <c r="K212" s="2393"/>
      <c r="L212" s="2393"/>
      <c r="M212" s="2393"/>
      <c r="N212" s="2393"/>
      <c r="O212" s="2393"/>
      <c r="P212" s="2393"/>
      <c r="Q212" s="2393"/>
      <c r="R212" s="2394"/>
      <c r="S212" s="82" t="s">
        <v>444</v>
      </c>
      <c r="T212" s="83">
        <v>205</v>
      </c>
      <c r="U212" s="1"/>
      <c r="V212" s="1"/>
    </row>
    <row r="213" spans="2:22" s="65" customFormat="1" ht="25.5" customHeight="1" x14ac:dyDescent="0.2">
      <c r="B213" s="81">
        <v>1</v>
      </c>
      <c r="C213" s="2390"/>
      <c r="D213" s="2391"/>
      <c r="E213" s="2392" t="s">
        <v>494</v>
      </c>
      <c r="F213" s="2393"/>
      <c r="G213" s="2393"/>
      <c r="H213" s="2393"/>
      <c r="I213" s="2393"/>
      <c r="J213" s="2393"/>
      <c r="K213" s="2393"/>
      <c r="L213" s="2393"/>
      <c r="M213" s="2393"/>
      <c r="N213" s="2393"/>
      <c r="O213" s="2393"/>
      <c r="P213" s="2393"/>
      <c r="Q213" s="2393"/>
      <c r="R213" s="2394"/>
      <c r="S213" s="82" t="s">
        <v>444</v>
      </c>
      <c r="T213" s="83">
        <v>206</v>
      </c>
      <c r="U213" s="1"/>
      <c r="V213" s="1"/>
    </row>
    <row r="214" spans="2:22" s="65" customFormat="1" ht="25.5" customHeight="1" x14ac:dyDescent="0.2">
      <c r="B214" s="81">
        <v>1</v>
      </c>
      <c r="C214" s="2395"/>
      <c r="D214" s="2396"/>
      <c r="E214" s="2392" t="s">
        <v>494</v>
      </c>
      <c r="F214" s="2393"/>
      <c r="G214" s="2393"/>
      <c r="H214" s="2393"/>
      <c r="I214" s="2393"/>
      <c r="J214" s="2393"/>
      <c r="K214" s="2393"/>
      <c r="L214" s="2393"/>
      <c r="M214" s="2393"/>
      <c r="N214" s="2393"/>
      <c r="O214" s="2393"/>
      <c r="P214" s="2393"/>
      <c r="Q214" s="2393"/>
      <c r="R214" s="2394"/>
      <c r="S214" s="82" t="s">
        <v>444</v>
      </c>
      <c r="T214" s="83">
        <v>207</v>
      </c>
      <c r="U214" s="1"/>
      <c r="V214" s="1"/>
    </row>
    <row r="215" spans="2:22" s="65" customFormat="1" ht="25.5" customHeight="1" x14ac:dyDescent="0.2">
      <c r="B215" s="81">
        <v>1</v>
      </c>
      <c r="C215" s="2395"/>
      <c r="D215" s="2396"/>
      <c r="E215" s="2392" t="s">
        <v>494</v>
      </c>
      <c r="F215" s="2393"/>
      <c r="G215" s="2393"/>
      <c r="H215" s="2393"/>
      <c r="I215" s="2393"/>
      <c r="J215" s="2393"/>
      <c r="K215" s="2393"/>
      <c r="L215" s="2393"/>
      <c r="M215" s="2393"/>
      <c r="N215" s="2393"/>
      <c r="O215" s="2393"/>
      <c r="P215" s="2393"/>
      <c r="Q215" s="2393"/>
      <c r="R215" s="2394"/>
      <c r="S215" s="82" t="s">
        <v>444</v>
      </c>
      <c r="T215" s="83">
        <v>208</v>
      </c>
      <c r="U215" s="1"/>
      <c r="V215" s="1"/>
    </row>
    <row r="216" spans="2:22" s="65" customFormat="1" ht="25.5" customHeight="1" x14ac:dyDescent="0.2">
      <c r="B216" s="81">
        <v>1</v>
      </c>
      <c r="C216" s="2390"/>
      <c r="D216" s="2391"/>
      <c r="E216" s="2392" t="s">
        <v>494</v>
      </c>
      <c r="F216" s="2393"/>
      <c r="G216" s="2393"/>
      <c r="H216" s="2393"/>
      <c r="I216" s="2393"/>
      <c r="J216" s="2393"/>
      <c r="K216" s="2393"/>
      <c r="L216" s="2393"/>
      <c r="M216" s="2393"/>
      <c r="N216" s="2393"/>
      <c r="O216" s="2393"/>
      <c r="P216" s="2393"/>
      <c r="Q216" s="2393"/>
      <c r="R216" s="2394"/>
      <c r="S216" s="82" t="s">
        <v>444</v>
      </c>
      <c r="T216" s="83">
        <v>209</v>
      </c>
      <c r="U216" s="1"/>
      <c r="V216" s="1"/>
    </row>
    <row r="217" spans="2:22" s="65" customFormat="1" ht="25.5" customHeight="1" x14ac:dyDescent="0.2">
      <c r="B217" s="81">
        <v>1</v>
      </c>
      <c r="C217" s="2390"/>
      <c r="D217" s="2391"/>
      <c r="E217" s="2392" t="s">
        <v>494</v>
      </c>
      <c r="F217" s="2393"/>
      <c r="G217" s="2393"/>
      <c r="H217" s="2393"/>
      <c r="I217" s="2393"/>
      <c r="J217" s="2393"/>
      <c r="K217" s="2393"/>
      <c r="L217" s="2393"/>
      <c r="M217" s="2393"/>
      <c r="N217" s="2393"/>
      <c r="O217" s="2393"/>
      <c r="P217" s="2393"/>
      <c r="Q217" s="2393"/>
      <c r="R217" s="2394"/>
      <c r="S217" s="82" t="s">
        <v>444</v>
      </c>
      <c r="T217" s="83">
        <v>210</v>
      </c>
      <c r="U217" s="1"/>
      <c r="V217" s="1"/>
    </row>
    <row r="218" spans="2:22" s="65" customFormat="1" ht="25.5" customHeight="1" x14ac:dyDescent="0.2">
      <c r="B218" s="81">
        <v>1</v>
      </c>
      <c r="C218" s="2390"/>
      <c r="D218" s="2391"/>
      <c r="E218" s="2392" t="s">
        <v>494</v>
      </c>
      <c r="F218" s="2393"/>
      <c r="G218" s="2393"/>
      <c r="H218" s="2393"/>
      <c r="I218" s="2393"/>
      <c r="J218" s="2393"/>
      <c r="K218" s="2393"/>
      <c r="L218" s="2393"/>
      <c r="M218" s="2393"/>
      <c r="N218" s="2393"/>
      <c r="O218" s="2393"/>
      <c r="P218" s="2393"/>
      <c r="Q218" s="2393"/>
      <c r="R218" s="2394"/>
      <c r="S218" s="82" t="s">
        <v>444</v>
      </c>
      <c r="T218" s="83">
        <v>211</v>
      </c>
      <c r="U218" s="1"/>
      <c r="V218" s="1"/>
    </row>
    <row r="219" spans="2:22" s="65" customFormat="1" ht="25.5" customHeight="1" x14ac:dyDescent="0.2">
      <c r="B219" s="81">
        <v>1</v>
      </c>
      <c r="C219" s="2390"/>
      <c r="D219" s="2391"/>
      <c r="E219" s="2392" t="s">
        <v>494</v>
      </c>
      <c r="F219" s="2393"/>
      <c r="G219" s="2393"/>
      <c r="H219" s="2393"/>
      <c r="I219" s="2393"/>
      <c r="J219" s="2393"/>
      <c r="K219" s="2393"/>
      <c r="L219" s="2393"/>
      <c r="M219" s="2393"/>
      <c r="N219" s="2393"/>
      <c r="O219" s="2393"/>
      <c r="P219" s="2393"/>
      <c r="Q219" s="2393"/>
      <c r="R219" s="2394"/>
      <c r="S219" s="82" t="s">
        <v>444</v>
      </c>
      <c r="T219" s="83">
        <v>212</v>
      </c>
      <c r="U219" s="1"/>
      <c r="V219" s="1"/>
    </row>
    <row r="220" spans="2:22" s="65" customFormat="1" ht="25.5" customHeight="1" x14ac:dyDescent="0.2">
      <c r="B220" s="81">
        <v>1</v>
      </c>
      <c r="C220" s="2390"/>
      <c r="D220" s="2391"/>
      <c r="E220" s="2392" t="s">
        <v>494</v>
      </c>
      <c r="F220" s="2393"/>
      <c r="G220" s="2393"/>
      <c r="H220" s="2393"/>
      <c r="I220" s="2393"/>
      <c r="J220" s="2393"/>
      <c r="K220" s="2393"/>
      <c r="L220" s="2393"/>
      <c r="M220" s="2393"/>
      <c r="N220" s="2393"/>
      <c r="O220" s="2393"/>
      <c r="P220" s="2393"/>
      <c r="Q220" s="2393"/>
      <c r="R220" s="2394"/>
      <c r="S220" s="82" t="s">
        <v>444</v>
      </c>
      <c r="T220" s="83">
        <v>213</v>
      </c>
      <c r="U220" s="1"/>
      <c r="V220" s="1"/>
    </row>
    <row r="221" spans="2:22" s="65" customFormat="1" ht="25.5" customHeight="1" x14ac:dyDescent="0.2">
      <c r="B221" s="81">
        <v>1</v>
      </c>
      <c r="C221" s="2390"/>
      <c r="D221" s="2391"/>
      <c r="E221" s="2392" t="s">
        <v>494</v>
      </c>
      <c r="F221" s="2393"/>
      <c r="G221" s="2393"/>
      <c r="H221" s="2393"/>
      <c r="I221" s="2393"/>
      <c r="J221" s="2393"/>
      <c r="K221" s="2393"/>
      <c r="L221" s="2393"/>
      <c r="M221" s="2393"/>
      <c r="N221" s="2393"/>
      <c r="O221" s="2393"/>
      <c r="P221" s="2393"/>
      <c r="Q221" s="2393"/>
      <c r="R221" s="2394"/>
      <c r="S221" s="82" t="s">
        <v>444</v>
      </c>
      <c r="T221" s="83">
        <v>214</v>
      </c>
      <c r="U221" s="1"/>
      <c r="V221" s="1"/>
    </row>
    <row r="222" spans="2:22" s="65" customFormat="1" ht="25.5" customHeight="1" x14ac:dyDescent="0.2">
      <c r="B222" s="81">
        <v>1</v>
      </c>
      <c r="C222" s="2390"/>
      <c r="D222" s="2391"/>
      <c r="E222" s="2392" t="s">
        <v>494</v>
      </c>
      <c r="F222" s="2393"/>
      <c r="G222" s="2393"/>
      <c r="H222" s="2393"/>
      <c r="I222" s="2393"/>
      <c r="J222" s="2393"/>
      <c r="K222" s="2393"/>
      <c r="L222" s="2393"/>
      <c r="M222" s="2393"/>
      <c r="N222" s="2393"/>
      <c r="O222" s="2393"/>
      <c r="P222" s="2393"/>
      <c r="Q222" s="2393"/>
      <c r="R222" s="2394"/>
      <c r="S222" s="82" t="s">
        <v>444</v>
      </c>
      <c r="T222" s="83">
        <v>215</v>
      </c>
      <c r="U222" s="1"/>
      <c r="V222" s="1"/>
    </row>
    <row r="223" spans="2:22" s="65" customFormat="1" ht="25.5" customHeight="1" x14ac:dyDescent="0.2">
      <c r="B223" s="81">
        <v>1</v>
      </c>
      <c r="C223" s="2390"/>
      <c r="D223" s="2391"/>
      <c r="E223" s="2392" t="s">
        <v>494</v>
      </c>
      <c r="F223" s="2393"/>
      <c r="G223" s="2393"/>
      <c r="H223" s="2393"/>
      <c r="I223" s="2393"/>
      <c r="J223" s="2393"/>
      <c r="K223" s="2393"/>
      <c r="L223" s="2393"/>
      <c r="M223" s="2393"/>
      <c r="N223" s="2393"/>
      <c r="O223" s="2393"/>
      <c r="P223" s="2393"/>
      <c r="Q223" s="2393"/>
      <c r="R223" s="2394"/>
      <c r="S223" s="82" t="s">
        <v>444</v>
      </c>
      <c r="T223" s="83">
        <v>216</v>
      </c>
      <c r="U223" s="1"/>
      <c r="V223" s="1"/>
    </row>
    <row r="224" spans="2:22" s="65" customFormat="1" ht="25.5" customHeight="1" x14ac:dyDescent="0.2">
      <c r="B224" s="81">
        <v>1</v>
      </c>
      <c r="C224" s="2395"/>
      <c r="D224" s="2396"/>
      <c r="E224" s="2392" t="s">
        <v>494</v>
      </c>
      <c r="F224" s="2393"/>
      <c r="G224" s="2393"/>
      <c r="H224" s="2393"/>
      <c r="I224" s="2393"/>
      <c r="J224" s="2393"/>
      <c r="K224" s="2393"/>
      <c r="L224" s="2393"/>
      <c r="M224" s="2393"/>
      <c r="N224" s="2393"/>
      <c r="O224" s="2393"/>
      <c r="P224" s="2393"/>
      <c r="Q224" s="2393"/>
      <c r="R224" s="2394"/>
      <c r="S224" s="82" t="s">
        <v>444</v>
      </c>
      <c r="T224" s="83">
        <v>217</v>
      </c>
      <c r="U224" s="1"/>
      <c r="V224" s="1"/>
    </row>
    <row r="225" spans="2:22" s="65" customFormat="1" ht="25.5" customHeight="1" x14ac:dyDescent="0.2">
      <c r="B225" s="81">
        <v>1</v>
      </c>
      <c r="C225" s="2390"/>
      <c r="D225" s="2391"/>
      <c r="E225" s="2392" t="s">
        <v>494</v>
      </c>
      <c r="F225" s="2393"/>
      <c r="G225" s="2393"/>
      <c r="H225" s="2393"/>
      <c r="I225" s="2393"/>
      <c r="J225" s="2393"/>
      <c r="K225" s="2393"/>
      <c r="L225" s="2393"/>
      <c r="M225" s="2393"/>
      <c r="N225" s="2393"/>
      <c r="O225" s="2393"/>
      <c r="P225" s="2393"/>
      <c r="Q225" s="2393"/>
      <c r="R225" s="2394"/>
      <c r="S225" s="82" t="s">
        <v>444</v>
      </c>
      <c r="T225" s="83">
        <v>218</v>
      </c>
      <c r="U225" s="1"/>
      <c r="V225" s="1"/>
    </row>
    <row r="226" spans="2:22" s="65" customFormat="1" ht="25.5" customHeight="1" x14ac:dyDescent="0.2">
      <c r="B226" s="81">
        <v>1</v>
      </c>
      <c r="C226" s="2390"/>
      <c r="D226" s="2391"/>
      <c r="E226" s="2392" t="s">
        <v>494</v>
      </c>
      <c r="F226" s="2393"/>
      <c r="G226" s="2393"/>
      <c r="H226" s="2393"/>
      <c r="I226" s="2393"/>
      <c r="J226" s="2393"/>
      <c r="K226" s="2393"/>
      <c r="L226" s="2393"/>
      <c r="M226" s="2393"/>
      <c r="N226" s="2393"/>
      <c r="O226" s="2393"/>
      <c r="P226" s="2393"/>
      <c r="Q226" s="2393"/>
      <c r="R226" s="2394"/>
      <c r="S226" s="82" t="s">
        <v>444</v>
      </c>
      <c r="T226" s="83">
        <v>219</v>
      </c>
      <c r="U226" s="1"/>
      <c r="V226" s="1"/>
    </row>
    <row r="227" spans="2:22" s="65" customFormat="1" ht="25.5" customHeight="1" x14ac:dyDescent="0.2">
      <c r="B227" s="81">
        <v>1</v>
      </c>
      <c r="C227" s="2390"/>
      <c r="D227" s="2391"/>
      <c r="E227" s="2392" t="s">
        <v>494</v>
      </c>
      <c r="F227" s="2393"/>
      <c r="G227" s="2393"/>
      <c r="H227" s="2393"/>
      <c r="I227" s="2393"/>
      <c r="J227" s="2393"/>
      <c r="K227" s="2393"/>
      <c r="L227" s="2393"/>
      <c r="M227" s="2393"/>
      <c r="N227" s="2393"/>
      <c r="O227" s="2393"/>
      <c r="P227" s="2393"/>
      <c r="Q227" s="2393"/>
      <c r="R227" s="2394"/>
      <c r="S227" s="82" t="s">
        <v>444</v>
      </c>
      <c r="T227" s="83">
        <v>220</v>
      </c>
      <c r="U227" s="1"/>
      <c r="V227" s="1"/>
    </row>
    <row r="228" spans="2:22" s="65" customFormat="1" ht="25.5" customHeight="1" x14ac:dyDescent="0.2">
      <c r="B228" s="79">
        <v>1</v>
      </c>
      <c r="C228" s="2386"/>
      <c r="D228" s="2387"/>
      <c r="E228" s="2380" t="s">
        <v>494</v>
      </c>
      <c r="F228" s="2381"/>
      <c r="G228" s="2381"/>
      <c r="H228" s="2381"/>
      <c r="I228" s="2381"/>
      <c r="J228" s="2381"/>
      <c r="K228" s="2381"/>
      <c r="L228" s="2381"/>
      <c r="M228" s="2381"/>
      <c r="N228" s="2381"/>
      <c r="O228" s="2381"/>
      <c r="P228" s="2381"/>
      <c r="Q228" s="2381"/>
      <c r="R228" s="2382"/>
      <c r="S228" s="80" t="s">
        <v>444</v>
      </c>
      <c r="T228" s="77">
        <v>221</v>
      </c>
      <c r="U228" s="1"/>
      <c r="V228" s="1"/>
    </row>
    <row r="229" spans="2:22" s="65" customFormat="1" ht="25.5" customHeight="1" x14ac:dyDescent="0.2">
      <c r="B229" s="79">
        <v>1</v>
      </c>
      <c r="C229" s="2386">
        <v>0</v>
      </c>
      <c r="D229" s="2387"/>
      <c r="E229" s="2380" t="s">
        <v>494</v>
      </c>
      <c r="F229" s="2381"/>
      <c r="G229" s="2381"/>
      <c r="H229" s="2381"/>
      <c r="I229" s="2381"/>
      <c r="J229" s="2381"/>
      <c r="K229" s="2381"/>
      <c r="L229" s="2381"/>
      <c r="M229" s="2381"/>
      <c r="N229" s="2381"/>
      <c r="O229" s="2381"/>
      <c r="P229" s="2381"/>
      <c r="Q229" s="2381"/>
      <c r="R229" s="2382"/>
      <c r="S229" s="80" t="s">
        <v>444</v>
      </c>
      <c r="T229" s="77">
        <v>222</v>
      </c>
      <c r="U229" s="1"/>
      <c r="V229" s="1"/>
    </row>
    <row r="230" spans="2:22" s="65" customFormat="1" ht="25.5" customHeight="1" x14ac:dyDescent="0.2">
      <c r="B230" s="79">
        <v>1</v>
      </c>
      <c r="C230" s="2388">
        <v>0</v>
      </c>
      <c r="D230" s="2389"/>
      <c r="E230" s="2380" t="s">
        <v>494</v>
      </c>
      <c r="F230" s="2381"/>
      <c r="G230" s="2381"/>
      <c r="H230" s="2381"/>
      <c r="I230" s="2381"/>
      <c r="J230" s="2381"/>
      <c r="K230" s="2381"/>
      <c r="L230" s="2381"/>
      <c r="M230" s="2381"/>
      <c r="N230" s="2381"/>
      <c r="O230" s="2381"/>
      <c r="P230" s="2381"/>
      <c r="Q230" s="2381"/>
      <c r="R230" s="2382"/>
      <c r="S230" s="80" t="s">
        <v>444</v>
      </c>
      <c r="T230" s="77">
        <v>223</v>
      </c>
      <c r="U230" s="1"/>
      <c r="V230" s="1"/>
    </row>
    <row r="231" spans="2:22" s="65" customFormat="1" ht="25.5" customHeight="1" x14ac:dyDescent="0.2">
      <c r="B231" s="79">
        <v>1</v>
      </c>
      <c r="C231" s="2386">
        <v>0</v>
      </c>
      <c r="D231" s="2387"/>
      <c r="E231" s="2380" t="s">
        <v>494</v>
      </c>
      <c r="F231" s="2381"/>
      <c r="G231" s="2381"/>
      <c r="H231" s="2381"/>
      <c r="I231" s="2381"/>
      <c r="J231" s="2381"/>
      <c r="K231" s="2381"/>
      <c r="L231" s="2381"/>
      <c r="M231" s="2381"/>
      <c r="N231" s="2381"/>
      <c r="O231" s="2381"/>
      <c r="P231" s="2381"/>
      <c r="Q231" s="2381"/>
      <c r="R231" s="2382"/>
      <c r="S231" s="80" t="s">
        <v>444</v>
      </c>
      <c r="T231" s="77">
        <v>224</v>
      </c>
      <c r="U231" s="1"/>
      <c r="V231" s="1"/>
    </row>
    <row r="232" spans="2:22" s="65" customFormat="1" ht="25.5" customHeight="1" x14ac:dyDescent="0.2">
      <c r="B232" s="79">
        <v>1</v>
      </c>
      <c r="C232" s="2386">
        <v>0</v>
      </c>
      <c r="D232" s="2387"/>
      <c r="E232" s="2380" t="s">
        <v>494</v>
      </c>
      <c r="F232" s="2381"/>
      <c r="G232" s="2381"/>
      <c r="H232" s="2381"/>
      <c r="I232" s="2381"/>
      <c r="J232" s="2381"/>
      <c r="K232" s="2381"/>
      <c r="L232" s="2381"/>
      <c r="M232" s="2381"/>
      <c r="N232" s="2381"/>
      <c r="O232" s="2381"/>
      <c r="P232" s="2381"/>
      <c r="Q232" s="2381"/>
      <c r="R232" s="2382"/>
      <c r="S232" s="80" t="s">
        <v>444</v>
      </c>
      <c r="T232" s="77">
        <v>225</v>
      </c>
      <c r="U232" s="1"/>
      <c r="V232" s="1"/>
    </row>
    <row r="233" spans="2:22" s="65" customFormat="1" ht="25.5" customHeight="1" x14ac:dyDescent="0.2">
      <c r="B233" s="81">
        <v>1</v>
      </c>
      <c r="C233" s="2395"/>
      <c r="D233" s="2396"/>
      <c r="E233" s="2392" t="s">
        <v>494</v>
      </c>
      <c r="F233" s="2393"/>
      <c r="G233" s="2393"/>
      <c r="H233" s="2393"/>
      <c r="I233" s="2393"/>
      <c r="J233" s="2393"/>
      <c r="K233" s="2393"/>
      <c r="L233" s="2393"/>
      <c r="M233" s="2393"/>
      <c r="N233" s="2393"/>
      <c r="O233" s="2393"/>
      <c r="P233" s="2393"/>
      <c r="Q233" s="2393"/>
      <c r="R233" s="2394"/>
      <c r="S233" s="82" t="s">
        <v>444</v>
      </c>
      <c r="T233" s="83">
        <v>226</v>
      </c>
      <c r="U233" s="1"/>
      <c r="V233" s="1"/>
    </row>
    <row r="234" spans="2:22" s="65" customFormat="1" ht="25.5" customHeight="1" x14ac:dyDescent="0.2">
      <c r="B234" s="81">
        <v>1</v>
      </c>
      <c r="C234" s="2390"/>
      <c r="D234" s="2391"/>
      <c r="E234" s="2392" t="s">
        <v>494</v>
      </c>
      <c r="F234" s="2393"/>
      <c r="G234" s="2393"/>
      <c r="H234" s="2393"/>
      <c r="I234" s="2393"/>
      <c r="J234" s="2393"/>
      <c r="K234" s="2393"/>
      <c r="L234" s="2393"/>
      <c r="M234" s="2393"/>
      <c r="N234" s="2393"/>
      <c r="O234" s="2393"/>
      <c r="P234" s="2393"/>
      <c r="Q234" s="2393"/>
      <c r="R234" s="2394"/>
      <c r="S234" s="82" t="s">
        <v>444</v>
      </c>
      <c r="T234" s="83">
        <v>227</v>
      </c>
      <c r="U234" s="1"/>
      <c r="V234" s="1"/>
    </row>
    <row r="235" spans="2:22" s="65" customFormat="1" ht="25.5" customHeight="1" x14ac:dyDescent="0.2">
      <c r="B235" s="81">
        <v>1</v>
      </c>
      <c r="C235" s="2390"/>
      <c r="D235" s="2391"/>
      <c r="E235" s="2392" t="s">
        <v>494</v>
      </c>
      <c r="F235" s="2393"/>
      <c r="G235" s="2393"/>
      <c r="H235" s="2393"/>
      <c r="I235" s="2393"/>
      <c r="J235" s="2393"/>
      <c r="K235" s="2393"/>
      <c r="L235" s="2393"/>
      <c r="M235" s="2393"/>
      <c r="N235" s="2393"/>
      <c r="O235" s="2393"/>
      <c r="P235" s="2393"/>
      <c r="Q235" s="2393"/>
      <c r="R235" s="2394"/>
      <c r="S235" s="82" t="s">
        <v>444</v>
      </c>
      <c r="T235" s="83">
        <v>228</v>
      </c>
      <c r="U235" s="1"/>
      <c r="V235" s="1"/>
    </row>
    <row r="236" spans="2:22" s="65" customFormat="1" ht="25.5" customHeight="1" x14ac:dyDescent="0.2">
      <c r="B236" s="81">
        <v>1</v>
      </c>
      <c r="C236" s="2390"/>
      <c r="D236" s="2391"/>
      <c r="E236" s="2392" t="s">
        <v>494</v>
      </c>
      <c r="F236" s="2393"/>
      <c r="G236" s="2393"/>
      <c r="H236" s="2393"/>
      <c r="I236" s="2393"/>
      <c r="J236" s="2393"/>
      <c r="K236" s="2393"/>
      <c r="L236" s="2393"/>
      <c r="M236" s="2393"/>
      <c r="N236" s="2393"/>
      <c r="O236" s="2393"/>
      <c r="P236" s="2393"/>
      <c r="Q236" s="2393"/>
      <c r="R236" s="2394"/>
      <c r="S236" s="82" t="s">
        <v>444</v>
      </c>
      <c r="T236" s="83">
        <v>229</v>
      </c>
      <c r="U236" s="1"/>
      <c r="V236" s="1"/>
    </row>
    <row r="237" spans="2:22" s="65" customFormat="1" ht="25.5" customHeight="1" x14ac:dyDescent="0.2">
      <c r="B237" s="81">
        <v>1</v>
      </c>
      <c r="C237" s="2390"/>
      <c r="D237" s="2391"/>
      <c r="E237" s="2392" t="s">
        <v>494</v>
      </c>
      <c r="F237" s="2393"/>
      <c r="G237" s="2393"/>
      <c r="H237" s="2393"/>
      <c r="I237" s="2393"/>
      <c r="J237" s="2393"/>
      <c r="K237" s="2393"/>
      <c r="L237" s="2393"/>
      <c r="M237" s="2393"/>
      <c r="N237" s="2393"/>
      <c r="O237" s="2393"/>
      <c r="P237" s="2393"/>
      <c r="Q237" s="2393"/>
      <c r="R237" s="2394"/>
      <c r="S237" s="82" t="s">
        <v>444</v>
      </c>
      <c r="T237" s="83">
        <v>230</v>
      </c>
      <c r="U237" s="1"/>
      <c r="V237" s="1"/>
    </row>
    <row r="238" spans="2:22" s="65" customFormat="1" ht="25.5" customHeight="1" x14ac:dyDescent="0.2">
      <c r="B238" s="81">
        <v>1</v>
      </c>
      <c r="C238" s="2390"/>
      <c r="D238" s="2391"/>
      <c r="E238" s="2392" t="s">
        <v>494</v>
      </c>
      <c r="F238" s="2393"/>
      <c r="G238" s="2393"/>
      <c r="H238" s="2393"/>
      <c r="I238" s="2393"/>
      <c r="J238" s="2393"/>
      <c r="K238" s="2393"/>
      <c r="L238" s="2393"/>
      <c r="M238" s="2393"/>
      <c r="N238" s="2393"/>
      <c r="O238" s="2393"/>
      <c r="P238" s="2393"/>
      <c r="Q238" s="2393"/>
      <c r="R238" s="2394"/>
      <c r="S238" s="82" t="s">
        <v>444</v>
      </c>
      <c r="T238" s="83">
        <v>231</v>
      </c>
      <c r="U238" s="1"/>
      <c r="V238" s="1"/>
    </row>
    <row r="239" spans="2:22" s="65" customFormat="1" ht="25.5" customHeight="1" x14ac:dyDescent="0.2">
      <c r="B239" s="81">
        <v>1</v>
      </c>
      <c r="C239" s="2390"/>
      <c r="D239" s="2391"/>
      <c r="E239" s="2392" t="s">
        <v>494</v>
      </c>
      <c r="F239" s="2393"/>
      <c r="G239" s="2393"/>
      <c r="H239" s="2393"/>
      <c r="I239" s="2393"/>
      <c r="J239" s="2393"/>
      <c r="K239" s="2393"/>
      <c r="L239" s="2393"/>
      <c r="M239" s="2393"/>
      <c r="N239" s="2393"/>
      <c r="O239" s="2393"/>
      <c r="P239" s="2393"/>
      <c r="Q239" s="2393"/>
      <c r="R239" s="2394"/>
      <c r="S239" s="82" t="s">
        <v>444</v>
      </c>
      <c r="T239" s="83">
        <v>232</v>
      </c>
      <c r="U239" s="1"/>
      <c r="V239" s="1"/>
    </row>
    <row r="240" spans="2:22" s="65" customFormat="1" ht="25.5" customHeight="1" x14ac:dyDescent="0.2">
      <c r="B240" s="81">
        <v>1</v>
      </c>
      <c r="C240" s="2390"/>
      <c r="D240" s="2391"/>
      <c r="E240" s="2392" t="s">
        <v>494</v>
      </c>
      <c r="F240" s="2393"/>
      <c r="G240" s="2393"/>
      <c r="H240" s="2393"/>
      <c r="I240" s="2393"/>
      <c r="J240" s="2393"/>
      <c r="K240" s="2393"/>
      <c r="L240" s="2393"/>
      <c r="M240" s="2393"/>
      <c r="N240" s="2393"/>
      <c r="O240" s="2393"/>
      <c r="P240" s="2393"/>
      <c r="Q240" s="2393"/>
      <c r="R240" s="2394"/>
      <c r="S240" s="82" t="s">
        <v>444</v>
      </c>
      <c r="T240" s="83">
        <v>233</v>
      </c>
      <c r="U240" s="1"/>
      <c r="V240" s="1"/>
    </row>
    <row r="241" spans="2:22" s="65" customFormat="1" ht="25.5" customHeight="1" x14ac:dyDescent="0.2">
      <c r="B241" s="81">
        <v>1</v>
      </c>
      <c r="C241" s="2390"/>
      <c r="D241" s="2391"/>
      <c r="E241" s="2392" t="s">
        <v>494</v>
      </c>
      <c r="F241" s="2393"/>
      <c r="G241" s="2393"/>
      <c r="H241" s="2393"/>
      <c r="I241" s="2393"/>
      <c r="J241" s="2393"/>
      <c r="K241" s="2393"/>
      <c r="L241" s="2393"/>
      <c r="M241" s="2393"/>
      <c r="N241" s="2393"/>
      <c r="O241" s="2393"/>
      <c r="P241" s="2393"/>
      <c r="Q241" s="2393"/>
      <c r="R241" s="2394"/>
      <c r="S241" s="82" t="s">
        <v>444</v>
      </c>
      <c r="T241" s="83">
        <v>234</v>
      </c>
      <c r="U241" s="1"/>
      <c r="V241" s="1"/>
    </row>
    <row r="242" spans="2:22" s="65" customFormat="1" ht="25.5" customHeight="1" x14ac:dyDescent="0.2">
      <c r="B242" s="79">
        <v>1</v>
      </c>
      <c r="C242" s="2388">
        <v>0</v>
      </c>
      <c r="D242" s="2389"/>
      <c r="E242" s="2380" t="s">
        <v>494</v>
      </c>
      <c r="F242" s="2381"/>
      <c r="G242" s="2381"/>
      <c r="H242" s="2381"/>
      <c r="I242" s="2381"/>
      <c r="J242" s="2381"/>
      <c r="K242" s="2381"/>
      <c r="L242" s="2381"/>
      <c r="M242" s="2381"/>
      <c r="N242" s="2381"/>
      <c r="O242" s="2381"/>
      <c r="P242" s="2381"/>
      <c r="Q242" s="2381"/>
      <c r="R242" s="2382"/>
      <c r="S242" s="80" t="s">
        <v>444</v>
      </c>
      <c r="T242" s="77">
        <v>235</v>
      </c>
      <c r="U242" s="1"/>
      <c r="V242" s="1"/>
    </row>
    <row r="243" spans="2:22" s="65" customFormat="1" ht="25.5" customHeight="1" x14ac:dyDescent="0.2">
      <c r="B243" s="79">
        <v>1</v>
      </c>
      <c r="C243" s="2386">
        <v>0</v>
      </c>
      <c r="D243" s="2387"/>
      <c r="E243" s="2380" t="s">
        <v>494</v>
      </c>
      <c r="F243" s="2381"/>
      <c r="G243" s="2381"/>
      <c r="H243" s="2381"/>
      <c r="I243" s="2381"/>
      <c r="J243" s="2381"/>
      <c r="K243" s="2381"/>
      <c r="L243" s="2381"/>
      <c r="M243" s="2381"/>
      <c r="N243" s="2381"/>
      <c r="O243" s="2381"/>
      <c r="P243" s="2381"/>
      <c r="Q243" s="2381"/>
      <c r="R243" s="2382"/>
      <c r="S243" s="80" t="s">
        <v>444</v>
      </c>
      <c r="T243" s="77">
        <v>236</v>
      </c>
      <c r="U243" s="1"/>
      <c r="V243" s="1"/>
    </row>
    <row r="244" spans="2:22" s="65" customFormat="1" ht="25.5" customHeight="1" x14ac:dyDescent="0.2">
      <c r="B244" s="79">
        <v>1</v>
      </c>
      <c r="C244" s="2386">
        <v>0</v>
      </c>
      <c r="D244" s="2387"/>
      <c r="E244" s="2380" t="s">
        <v>494</v>
      </c>
      <c r="F244" s="2381"/>
      <c r="G244" s="2381"/>
      <c r="H244" s="2381"/>
      <c r="I244" s="2381"/>
      <c r="J244" s="2381"/>
      <c r="K244" s="2381"/>
      <c r="L244" s="2381"/>
      <c r="M244" s="2381"/>
      <c r="N244" s="2381"/>
      <c r="O244" s="2381"/>
      <c r="P244" s="2381"/>
      <c r="Q244" s="2381"/>
      <c r="R244" s="2382"/>
      <c r="S244" s="80" t="s">
        <v>444</v>
      </c>
      <c r="T244" s="77">
        <v>237</v>
      </c>
      <c r="U244" s="1"/>
      <c r="V244" s="1"/>
    </row>
    <row r="245" spans="2:22" s="65" customFormat="1" ht="25.5" customHeight="1" x14ac:dyDescent="0.2">
      <c r="B245" s="79">
        <v>1</v>
      </c>
      <c r="C245" s="2388">
        <v>0</v>
      </c>
      <c r="D245" s="2389"/>
      <c r="E245" s="2380" t="s">
        <v>494</v>
      </c>
      <c r="F245" s="2381"/>
      <c r="G245" s="2381"/>
      <c r="H245" s="2381"/>
      <c r="I245" s="2381"/>
      <c r="J245" s="2381"/>
      <c r="K245" s="2381"/>
      <c r="L245" s="2381"/>
      <c r="M245" s="2381"/>
      <c r="N245" s="2381"/>
      <c r="O245" s="2381"/>
      <c r="P245" s="2381"/>
      <c r="Q245" s="2381"/>
      <c r="R245" s="2382"/>
      <c r="S245" s="80" t="s">
        <v>444</v>
      </c>
      <c r="T245" s="77">
        <v>238</v>
      </c>
      <c r="U245" s="1"/>
      <c r="V245" s="1"/>
    </row>
    <row r="246" spans="2:22" s="65" customFormat="1" ht="25.5" customHeight="1" x14ac:dyDescent="0.2">
      <c r="B246" s="79">
        <v>1</v>
      </c>
      <c r="C246" s="2386">
        <v>0</v>
      </c>
      <c r="D246" s="2387"/>
      <c r="E246" s="2380" t="s">
        <v>494</v>
      </c>
      <c r="F246" s="2381"/>
      <c r="G246" s="2381"/>
      <c r="H246" s="2381"/>
      <c r="I246" s="2381"/>
      <c r="J246" s="2381"/>
      <c r="K246" s="2381"/>
      <c r="L246" s="2381"/>
      <c r="M246" s="2381"/>
      <c r="N246" s="2381"/>
      <c r="O246" s="2381"/>
      <c r="P246" s="2381"/>
      <c r="Q246" s="2381"/>
      <c r="R246" s="2382"/>
      <c r="S246" s="80" t="s">
        <v>444</v>
      </c>
      <c r="T246" s="77">
        <v>239</v>
      </c>
      <c r="U246" s="1"/>
      <c r="V246" s="1"/>
    </row>
    <row r="247" spans="2:22" s="65" customFormat="1" ht="25.5" customHeight="1" x14ac:dyDescent="0.2">
      <c r="B247" s="79">
        <v>1</v>
      </c>
      <c r="C247" s="2386">
        <v>0</v>
      </c>
      <c r="D247" s="2387"/>
      <c r="E247" s="2380" t="s">
        <v>494</v>
      </c>
      <c r="F247" s="2381"/>
      <c r="G247" s="2381"/>
      <c r="H247" s="2381"/>
      <c r="I247" s="2381"/>
      <c r="J247" s="2381"/>
      <c r="K247" s="2381"/>
      <c r="L247" s="2381"/>
      <c r="M247" s="2381"/>
      <c r="N247" s="2381"/>
      <c r="O247" s="2381"/>
      <c r="P247" s="2381"/>
      <c r="Q247" s="2381"/>
      <c r="R247" s="2382"/>
      <c r="S247" s="80" t="s">
        <v>444</v>
      </c>
      <c r="T247" s="77">
        <v>240</v>
      </c>
      <c r="U247" s="1"/>
      <c r="V247" s="1"/>
    </row>
    <row r="248" spans="2:22" s="65" customFormat="1" ht="25.5" customHeight="1" x14ac:dyDescent="0.2">
      <c r="B248" s="79">
        <v>1</v>
      </c>
      <c r="C248" s="2386">
        <v>0</v>
      </c>
      <c r="D248" s="2387"/>
      <c r="E248" s="2380" t="s">
        <v>494</v>
      </c>
      <c r="F248" s="2381"/>
      <c r="G248" s="2381"/>
      <c r="H248" s="2381"/>
      <c r="I248" s="2381"/>
      <c r="J248" s="2381"/>
      <c r="K248" s="2381"/>
      <c r="L248" s="2381"/>
      <c r="M248" s="2381"/>
      <c r="N248" s="2381"/>
      <c r="O248" s="2381"/>
      <c r="P248" s="2381"/>
      <c r="Q248" s="2381"/>
      <c r="R248" s="2382"/>
      <c r="S248" s="80" t="s">
        <v>444</v>
      </c>
      <c r="T248" s="77">
        <v>241</v>
      </c>
      <c r="U248" s="1"/>
      <c r="V248" s="1"/>
    </row>
    <row r="249" spans="2:22" s="65" customFormat="1" ht="25.5" customHeight="1" x14ac:dyDescent="0.2">
      <c r="B249" s="79">
        <v>1</v>
      </c>
      <c r="C249" s="2388">
        <v>0</v>
      </c>
      <c r="D249" s="2389"/>
      <c r="E249" s="2380" t="s">
        <v>494</v>
      </c>
      <c r="F249" s="2381"/>
      <c r="G249" s="2381"/>
      <c r="H249" s="2381"/>
      <c r="I249" s="2381"/>
      <c r="J249" s="2381"/>
      <c r="K249" s="2381"/>
      <c r="L249" s="2381"/>
      <c r="M249" s="2381"/>
      <c r="N249" s="2381"/>
      <c r="O249" s="2381"/>
      <c r="P249" s="2381"/>
      <c r="Q249" s="2381"/>
      <c r="R249" s="2382"/>
      <c r="S249" s="80" t="s">
        <v>444</v>
      </c>
      <c r="T249" s="77">
        <v>242</v>
      </c>
      <c r="U249" s="1"/>
      <c r="V249" s="1"/>
    </row>
    <row r="250" spans="2:22" s="65" customFormat="1" ht="25.5" customHeight="1" x14ac:dyDescent="0.2">
      <c r="B250" s="79">
        <v>1</v>
      </c>
      <c r="C250" s="2386">
        <v>0</v>
      </c>
      <c r="D250" s="2387"/>
      <c r="E250" s="2380" t="s">
        <v>494</v>
      </c>
      <c r="F250" s="2381"/>
      <c r="G250" s="2381"/>
      <c r="H250" s="2381"/>
      <c r="I250" s="2381"/>
      <c r="J250" s="2381"/>
      <c r="K250" s="2381"/>
      <c r="L250" s="2381"/>
      <c r="M250" s="2381"/>
      <c r="N250" s="2381"/>
      <c r="O250" s="2381"/>
      <c r="P250" s="2381"/>
      <c r="Q250" s="2381"/>
      <c r="R250" s="2382"/>
      <c r="S250" s="80" t="s">
        <v>444</v>
      </c>
      <c r="T250" s="77">
        <v>243</v>
      </c>
      <c r="U250" s="1"/>
      <c r="V250" s="1"/>
    </row>
    <row r="251" spans="2:22" s="65" customFormat="1" ht="25.5" customHeight="1" x14ac:dyDescent="0.2">
      <c r="B251" s="79">
        <v>1</v>
      </c>
      <c r="C251" s="2386">
        <v>0</v>
      </c>
      <c r="D251" s="2387"/>
      <c r="E251" s="2380" t="s">
        <v>494</v>
      </c>
      <c r="F251" s="2381"/>
      <c r="G251" s="2381"/>
      <c r="H251" s="2381"/>
      <c r="I251" s="2381"/>
      <c r="J251" s="2381"/>
      <c r="K251" s="2381"/>
      <c r="L251" s="2381"/>
      <c r="M251" s="2381"/>
      <c r="N251" s="2381"/>
      <c r="O251" s="2381"/>
      <c r="P251" s="2381"/>
      <c r="Q251" s="2381"/>
      <c r="R251" s="2382"/>
      <c r="S251" s="80" t="s">
        <v>444</v>
      </c>
      <c r="T251" s="77">
        <v>244</v>
      </c>
      <c r="U251" s="1"/>
      <c r="V251" s="1"/>
    </row>
    <row r="252" spans="2:22" s="65" customFormat="1" ht="25.5" customHeight="1" x14ac:dyDescent="0.2">
      <c r="B252" s="79">
        <v>1</v>
      </c>
      <c r="C252" s="2386">
        <v>0</v>
      </c>
      <c r="D252" s="2387"/>
      <c r="E252" s="2380" t="s">
        <v>494</v>
      </c>
      <c r="F252" s="2381"/>
      <c r="G252" s="2381"/>
      <c r="H252" s="2381"/>
      <c r="I252" s="2381"/>
      <c r="J252" s="2381"/>
      <c r="K252" s="2381"/>
      <c r="L252" s="2381"/>
      <c r="M252" s="2381"/>
      <c r="N252" s="2381"/>
      <c r="O252" s="2381"/>
      <c r="P252" s="2381"/>
      <c r="Q252" s="2381"/>
      <c r="R252" s="2382"/>
      <c r="S252" s="80" t="s">
        <v>444</v>
      </c>
      <c r="T252" s="77">
        <v>245</v>
      </c>
      <c r="U252" s="1"/>
      <c r="V252" s="1"/>
    </row>
    <row r="253" spans="2:22" s="65" customFormat="1" ht="25.5" customHeight="1" x14ac:dyDescent="0.2">
      <c r="B253" s="79">
        <v>1</v>
      </c>
      <c r="C253" s="2386">
        <v>0</v>
      </c>
      <c r="D253" s="2387"/>
      <c r="E253" s="2380" t="s">
        <v>494</v>
      </c>
      <c r="F253" s="2381"/>
      <c r="G253" s="2381"/>
      <c r="H253" s="2381"/>
      <c r="I253" s="2381"/>
      <c r="J253" s="2381"/>
      <c r="K253" s="2381"/>
      <c r="L253" s="2381"/>
      <c r="M253" s="2381"/>
      <c r="N253" s="2381"/>
      <c r="O253" s="2381"/>
      <c r="P253" s="2381"/>
      <c r="Q253" s="2381"/>
      <c r="R253" s="2382"/>
      <c r="S253" s="80" t="s">
        <v>444</v>
      </c>
      <c r="T253" s="77">
        <v>246</v>
      </c>
      <c r="U253" s="1"/>
      <c r="V253" s="1"/>
    </row>
    <row r="254" spans="2:22" s="65" customFormat="1" ht="25.5" customHeight="1" x14ac:dyDescent="0.2">
      <c r="B254" s="79">
        <v>1</v>
      </c>
      <c r="C254" s="2388">
        <v>0</v>
      </c>
      <c r="D254" s="2389"/>
      <c r="E254" s="2380" t="s">
        <v>494</v>
      </c>
      <c r="F254" s="2381"/>
      <c r="G254" s="2381"/>
      <c r="H254" s="2381"/>
      <c r="I254" s="2381"/>
      <c r="J254" s="2381"/>
      <c r="K254" s="2381"/>
      <c r="L254" s="2381"/>
      <c r="M254" s="2381"/>
      <c r="N254" s="2381"/>
      <c r="O254" s="2381"/>
      <c r="P254" s="2381"/>
      <c r="Q254" s="2381"/>
      <c r="R254" s="2382"/>
      <c r="S254" s="80" t="s">
        <v>444</v>
      </c>
      <c r="T254" s="77">
        <v>247</v>
      </c>
      <c r="U254" s="1"/>
      <c r="V254" s="1"/>
    </row>
    <row r="255" spans="2:22" s="65" customFormat="1" ht="25.5" customHeight="1" x14ac:dyDescent="0.2">
      <c r="B255" s="79">
        <v>1</v>
      </c>
      <c r="C255" s="2386">
        <v>0</v>
      </c>
      <c r="D255" s="2387"/>
      <c r="E255" s="2380" t="s">
        <v>494</v>
      </c>
      <c r="F255" s="2381"/>
      <c r="G255" s="2381"/>
      <c r="H255" s="2381"/>
      <c r="I255" s="2381"/>
      <c r="J255" s="2381"/>
      <c r="K255" s="2381"/>
      <c r="L255" s="2381"/>
      <c r="M255" s="2381"/>
      <c r="N255" s="2381"/>
      <c r="O255" s="2381"/>
      <c r="P255" s="2381"/>
      <c r="Q255" s="2381"/>
      <c r="R255" s="2382"/>
      <c r="S255" s="80" t="s">
        <v>444</v>
      </c>
      <c r="T255" s="77">
        <v>248</v>
      </c>
      <c r="U255" s="1"/>
      <c r="V255" s="1"/>
    </row>
    <row r="256" spans="2:22" s="65" customFormat="1" ht="25.5" customHeight="1" x14ac:dyDescent="0.2">
      <c r="B256" s="79">
        <v>1</v>
      </c>
      <c r="C256" s="2386">
        <v>0</v>
      </c>
      <c r="D256" s="2387"/>
      <c r="E256" s="2380" t="s">
        <v>494</v>
      </c>
      <c r="F256" s="2381"/>
      <c r="G256" s="2381"/>
      <c r="H256" s="2381"/>
      <c r="I256" s="2381"/>
      <c r="J256" s="2381"/>
      <c r="K256" s="2381"/>
      <c r="L256" s="2381"/>
      <c r="M256" s="2381"/>
      <c r="N256" s="2381"/>
      <c r="O256" s="2381"/>
      <c r="P256" s="2381"/>
      <c r="Q256" s="2381"/>
      <c r="R256" s="2382"/>
      <c r="S256" s="80" t="s">
        <v>444</v>
      </c>
      <c r="T256" s="77">
        <v>249</v>
      </c>
      <c r="U256" s="1"/>
      <c r="V256" s="1"/>
    </row>
    <row r="257" spans="2:22" s="65" customFormat="1" ht="25.5" customHeight="1" x14ac:dyDescent="0.2">
      <c r="B257" s="77" t="s">
        <v>19</v>
      </c>
      <c r="C257" s="2373">
        <v>0</v>
      </c>
      <c r="D257" s="2397"/>
      <c r="E257" s="2392" t="s">
        <v>495</v>
      </c>
      <c r="F257" s="2393"/>
      <c r="G257" s="2393"/>
      <c r="H257" s="2393"/>
      <c r="I257" s="2393"/>
      <c r="J257" s="2393"/>
      <c r="K257" s="2393"/>
      <c r="L257" s="2393"/>
      <c r="M257" s="2393"/>
      <c r="N257" s="2393"/>
      <c r="O257" s="2393"/>
      <c r="P257" s="2393"/>
      <c r="Q257" s="2393"/>
      <c r="R257" s="2394"/>
      <c r="S257" s="77" t="s">
        <v>429</v>
      </c>
      <c r="T257" s="70"/>
      <c r="U257" s="1"/>
      <c r="V257" s="1"/>
    </row>
    <row r="258" spans="2:22" s="65" customFormat="1" ht="25.5" customHeight="1" x14ac:dyDescent="0.2">
      <c r="B258" s="79">
        <v>1</v>
      </c>
      <c r="C258" s="2388"/>
      <c r="D258" s="2389"/>
      <c r="E258" s="2380" t="s">
        <v>494</v>
      </c>
      <c r="F258" s="2381"/>
      <c r="G258" s="2381"/>
      <c r="H258" s="2381"/>
      <c r="I258" s="2381"/>
      <c r="J258" s="2381"/>
      <c r="K258" s="2381"/>
      <c r="L258" s="2381"/>
      <c r="M258" s="2381"/>
      <c r="N258" s="2381"/>
      <c r="O258" s="2381"/>
      <c r="P258" s="2381"/>
      <c r="Q258" s="2381"/>
      <c r="R258" s="2382"/>
      <c r="S258" s="80" t="s">
        <v>444</v>
      </c>
      <c r="T258" s="77">
        <v>251</v>
      </c>
      <c r="U258" s="1"/>
      <c r="V258" s="1"/>
    </row>
    <row r="259" spans="2:22" s="65" customFormat="1" ht="25.5" customHeight="1" x14ac:dyDescent="0.2">
      <c r="B259" s="79">
        <v>1</v>
      </c>
      <c r="C259" s="2386">
        <v>0</v>
      </c>
      <c r="D259" s="2387"/>
      <c r="E259" s="2380" t="s">
        <v>494</v>
      </c>
      <c r="F259" s="2381"/>
      <c r="G259" s="2381"/>
      <c r="H259" s="2381"/>
      <c r="I259" s="2381"/>
      <c r="J259" s="2381"/>
      <c r="K259" s="2381"/>
      <c r="L259" s="2381"/>
      <c r="M259" s="2381"/>
      <c r="N259" s="2381"/>
      <c r="O259" s="2381"/>
      <c r="P259" s="2381"/>
      <c r="Q259" s="2381"/>
      <c r="R259" s="2382"/>
      <c r="S259" s="80" t="s">
        <v>444</v>
      </c>
      <c r="T259" s="77">
        <v>252</v>
      </c>
      <c r="U259" s="1"/>
      <c r="V259" s="1"/>
    </row>
    <row r="260" spans="2:22" s="65" customFormat="1" ht="25.5" customHeight="1" x14ac:dyDescent="0.2">
      <c r="B260" s="79">
        <v>1</v>
      </c>
      <c r="C260" s="2386"/>
      <c r="D260" s="2387"/>
      <c r="E260" s="2380" t="s">
        <v>494</v>
      </c>
      <c r="F260" s="2381"/>
      <c r="G260" s="2381"/>
      <c r="H260" s="2381"/>
      <c r="I260" s="2381"/>
      <c r="J260" s="2381"/>
      <c r="K260" s="2381"/>
      <c r="L260" s="2381"/>
      <c r="M260" s="2381"/>
      <c r="N260" s="2381"/>
      <c r="O260" s="2381"/>
      <c r="P260" s="2381"/>
      <c r="Q260" s="2381"/>
      <c r="R260" s="2382"/>
      <c r="S260" s="80" t="s">
        <v>444</v>
      </c>
      <c r="T260" s="77">
        <v>253</v>
      </c>
      <c r="U260" s="1"/>
      <c r="V260" s="1"/>
    </row>
    <row r="261" spans="2:22" s="65" customFormat="1" ht="25.5" customHeight="1" x14ac:dyDescent="0.2">
      <c r="B261" s="79">
        <v>1</v>
      </c>
      <c r="C261" s="2386">
        <v>0</v>
      </c>
      <c r="D261" s="2387"/>
      <c r="E261" s="2380" t="s">
        <v>494</v>
      </c>
      <c r="F261" s="2381"/>
      <c r="G261" s="2381"/>
      <c r="H261" s="2381"/>
      <c r="I261" s="2381"/>
      <c r="J261" s="2381"/>
      <c r="K261" s="2381"/>
      <c r="L261" s="2381"/>
      <c r="M261" s="2381"/>
      <c r="N261" s="2381"/>
      <c r="O261" s="2381"/>
      <c r="P261" s="2381"/>
      <c r="Q261" s="2381"/>
      <c r="R261" s="2382"/>
      <c r="S261" s="80" t="s">
        <v>444</v>
      </c>
      <c r="T261" s="77">
        <v>254</v>
      </c>
      <c r="U261" s="1"/>
      <c r="V261" s="1"/>
    </row>
    <row r="262" spans="2:22" s="65" customFormat="1" ht="25.5" customHeight="1" x14ac:dyDescent="0.2">
      <c r="B262" s="79">
        <v>1</v>
      </c>
      <c r="C262" s="2386">
        <v>0</v>
      </c>
      <c r="D262" s="2387"/>
      <c r="E262" s="2380" t="s">
        <v>494</v>
      </c>
      <c r="F262" s="2381"/>
      <c r="G262" s="2381"/>
      <c r="H262" s="2381"/>
      <c r="I262" s="2381"/>
      <c r="J262" s="2381"/>
      <c r="K262" s="2381"/>
      <c r="L262" s="2381"/>
      <c r="M262" s="2381"/>
      <c r="N262" s="2381"/>
      <c r="O262" s="2381"/>
      <c r="P262" s="2381"/>
      <c r="Q262" s="2381"/>
      <c r="R262" s="2382"/>
      <c r="S262" s="80" t="s">
        <v>444</v>
      </c>
      <c r="T262" s="77">
        <v>255</v>
      </c>
      <c r="U262" s="1"/>
      <c r="V262" s="1"/>
    </row>
    <row r="263" spans="2:22" s="65" customFormat="1" ht="25.5" customHeight="1" x14ac:dyDescent="0.2">
      <c r="B263" s="79">
        <v>1</v>
      </c>
      <c r="C263" s="2386">
        <v>0</v>
      </c>
      <c r="D263" s="2387"/>
      <c r="E263" s="2380" t="s">
        <v>494</v>
      </c>
      <c r="F263" s="2381"/>
      <c r="G263" s="2381"/>
      <c r="H263" s="2381"/>
      <c r="I263" s="2381"/>
      <c r="J263" s="2381"/>
      <c r="K263" s="2381"/>
      <c r="L263" s="2381"/>
      <c r="M263" s="2381"/>
      <c r="N263" s="2381"/>
      <c r="O263" s="2381"/>
      <c r="P263" s="2381"/>
      <c r="Q263" s="2381"/>
      <c r="R263" s="2382"/>
      <c r="S263" s="80" t="s">
        <v>444</v>
      </c>
      <c r="T263" s="77">
        <v>256</v>
      </c>
      <c r="U263" s="1"/>
      <c r="V263" s="1"/>
    </row>
    <row r="264" spans="2:22" s="65" customFormat="1" ht="25.5" customHeight="1" x14ac:dyDescent="0.2">
      <c r="B264" s="79">
        <v>1</v>
      </c>
      <c r="C264" s="2386">
        <v>0</v>
      </c>
      <c r="D264" s="2387"/>
      <c r="E264" s="2380" t="s">
        <v>494</v>
      </c>
      <c r="F264" s="2381"/>
      <c r="G264" s="2381"/>
      <c r="H264" s="2381"/>
      <c r="I264" s="2381"/>
      <c r="J264" s="2381"/>
      <c r="K264" s="2381"/>
      <c r="L264" s="2381"/>
      <c r="M264" s="2381"/>
      <c r="N264" s="2381"/>
      <c r="O264" s="2381"/>
      <c r="P264" s="2381"/>
      <c r="Q264" s="2381"/>
      <c r="R264" s="2382"/>
      <c r="S264" s="80" t="s">
        <v>444</v>
      </c>
      <c r="T264" s="77">
        <v>257</v>
      </c>
      <c r="U264" s="1"/>
      <c r="V264" s="1"/>
    </row>
    <row r="265" spans="2:22" s="65" customFormat="1" ht="25.5" customHeight="1" x14ac:dyDescent="0.2">
      <c r="B265" s="81">
        <v>1</v>
      </c>
      <c r="C265" s="2395"/>
      <c r="D265" s="2396"/>
      <c r="E265" s="2392" t="s">
        <v>494</v>
      </c>
      <c r="F265" s="2393"/>
      <c r="G265" s="2393"/>
      <c r="H265" s="2393"/>
      <c r="I265" s="2393"/>
      <c r="J265" s="2393"/>
      <c r="K265" s="2393"/>
      <c r="L265" s="2393"/>
      <c r="M265" s="2393"/>
      <c r="N265" s="2393"/>
      <c r="O265" s="2393"/>
      <c r="P265" s="2393"/>
      <c r="Q265" s="2393"/>
      <c r="R265" s="2394"/>
      <c r="S265" s="82" t="s">
        <v>444</v>
      </c>
      <c r="T265" s="83">
        <v>258</v>
      </c>
      <c r="U265" s="1"/>
      <c r="V265" s="1"/>
    </row>
    <row r="266" spans="2:22" s="65" customFormat="1" ht="25.5" customHeight="1" x14ac:dyDescent="0.2">
      <c r="B266" s="81">
        <v>1</v>
      </c>
      <c r="C266" s="2390"/>
      <c r="D266" s="2391"/>
      <c r="E266" s="2392" t="s">
        <v>494</v>
      </c>
      <c r="F266" s="2393"/>
      <c r="G266" s="2393"/>
      <c r="H266" s="2393"/>
      <c r="I266" s="2393"/>
      <c r="J266" s="2393"/>
      <c r="K266" s="2393"/>
      <c r="L266" s="2393"/>
      <c r="M266" s="2393"/>
      <c r="N266" s="2393"/>
      <c r="O266" s="2393"/>
      <c r="P266" s="2393"/>
      <c r="Q266" s="2393"/>
      <c r="R266" s="2394"/>
      <c r="S266" s="82" t="s">
        <v>444</v>
      </c>
      <c r="T266" s="83">
        <v>259</v>
      </c>
      <c r="U266" s="1"/>
      <c r="V266" s="1"/>
    </row>
    <row r="267" spans="2:22" s="65" customFormat="1" ht="25.5" customHeight="1" x14ac:dyDescent="0.2">
      <c r="B267" s="81">
        <v>1</v>
      </c>
      <c r="C267" s="2390"/>
      <c r="D267" s="2391"/>
      <c r="E267" s="2392" t="s">
        <v>494</v>
      </c>
      <c r="F267" s="2393"/>
      <c r="G267" s="2393"/>
      <c r="H267" s="2393"/>
      <c r="I267" s="2393"/>
      <c r="J267" s="2393"/>
      <c r="K267" s="2393"/>
      <c r="L267" s="2393"/>
      <c r="M267" s="2393"/>
      <c r="N267" s="2393"/>
      <c r="O267" s="2393"/>
      <c r="P267" s="2393"/>
      <c r="Q267" s="2393"/>
      <c r="R267" s="2394"/>
      <c r="S267" s="82" t="s">
        <v>444</v>
      </c>
      <c r="T267" s="83">
        <v>260</v>
      </c>
      <c r="U267" s="1"/>
      <c r="V267" s="1"/>
    </row>
    <row r="268" spans="2:22" s="65" customFormat="1" ht="25.5" customHeight="1" x14ac:dyDescent="0.2">
      <c r="B268" s="81">
        <v>1</v>
      </c>
      <c r="C268" s="2390"/>
      <c r="D268" s="2391"/>
      <c r="E268" s="2392" t="s">
        <v>494</v>
      </c>
      <c r="F268" s="2393"/>
      <c r="G268" s="2393"/>
      <c r="H268" s="2393"/>
      <c r="I268" s="2393"/>
      <c r="J268" s="2393"/>
      <c r="K268" s="2393"/>
      <c r="L268" s="2393"/>
      <c r="M268" s="2393"/>
      <c r="N268" s="2393"/>
      <c r="O268" s="2393"/>
      <c r="P268" s="2393"/>
      <c r="Q268" s="2393"/>
      <c r="R268" s="2394"/>
      <c r="S268" s="82" t="s">
        <v>444</v>
      </c>
      <c r="T268" s="83">
        <v>261</v>
      </c>
      <c r="U268" s="1"/>
      <c r="V268" s="1"/>
    </row>
    <row r="269" spans="2:22" s="65" customFormat="1" ht="25.5" customHeight="1" x14ac:dyDescent="0.2">
      <c r="B269" s="79">
        <v>1</v>
      </c>
      <c r="C269" s="2388">
        <v>0</v>
      </c>
      <c r="D269" s="2389"/>
      <c r="E269" s="2380" t="s">
        <v>494</v>
      </c>
      <c r="F269" s="2381"/>
      <c r="G269" s="2381"/>
      <c r="H269" s="2381"/>
      <c r="I269" s="2381"/>
      <c r="J269" s="2381"/>
      <c r="K269" s="2381"/>
      <c r="L269" s="2381"/>
      <c r="M269" s="2381"/>
      <c r="N269" s="2381"/>
      <c r="O269" s="2381"/>
      <c r="P269" s="2381"/>
      <c r="Q269" s="2381"/>
      <c r="R269" s="2382"/>
      <c r="S269" s="80" t="s">
        <v>444</v>
      </c>
      <c r="T269" s="77">
        <v>262</v>
      </c>
      <c r="U269" s="1"/>
      <c r="V269" s="1"/>
    </row>
    <row r="270" spans="2:22" s="65" customFormat="1" ht="25.5" customHeight="1" x14ac:dyDescent="0.2">
      <c r="B270" s="79">
        <v>1</v>
      </c>
      <c r="C270" s="2386">
        <v>0</v>
      </c>
      <c r="D270" s="2387"/>
      <c r="E270" s="2380" t="s">
        <v>494</v>
      </c>
      <c r="F270" s="2381"/>
      <c r="G270" s="2381"/>
      <c r="H270" s="2381"/>
      <c r="I270" s="2381"/>
      <c r="J270" s="2381"/>
      <c r="K270" s="2381"/>
      <c r="L270" s="2381"/>
      <c r="M270" s="2381"/>
      <c r="N270" s="2381"/>
      <c r="O270" s="2381"/>
      <c r="P270" s="2381"/>
      <c r="Q270" s="2381"/>
      <c r="R270" s="2382"/>
      <c r="S270" s="80" t="s">
        <v>444</v>
      </c>
      <c r="T270" s="77">
        <v>263</v>
      </c>
      <c r="U270" s="1"/>
      <c r="V270" s="1"/>
    </row>
    <row r="271" spans="2:22" s="65" customFormat="1" ht="25.5" customHeight="1" x14ac:dyDescent="0.2">
      <c r="B271" s="79">
        <v>1</v>
      </c>
      <c r="C271" s="2386">
        <v>0</v>
      </c>
      <c r="D271" s="2387"/>
      <c r="E271" s="2380" t="s">
        <v>494</v>
      </c>
      <c r="F271" s="2381"/>
      <c r="G271" s="2381"/>
      <c r="H271" s="2381"/>
      <c r="I271" s="2381"/>
      <c r="J271" s="2381"/>
      <c r="K271" s="2381"/>
      <c r="L271" s="2381"/>
      <c r="M271" s="2381"/>
      <c r="N271" s="2381"/>
      <c r="O271" s="2381"/>
      <c r="P271" s="2381"/>
      <c r="Q271" s="2381"/>
      <c r="R271" s="2382"/>
      <c r="S271" s="80" t="s">
        <v>444</v>
      </c>
      <c r="T271" s="77">
        <v>264</v>
      </c>
      <c r="U271" s="1"/>
      <c r="V271" s="1"/>
    </row>
    <row r="272" spans="2:22" s="65" customFormat="1" ht="25.5" customHeight="1" x14ac:dyDescent="0.2">
      <c r="B272" s="79">
        <v>1</v>
      </c>
      <c r="C272" s="2386">
        <v>0</v>
      </c>
      <c r="D272" s="2387"/>
      <c r="E272" s="2380" t="s">
        <v>494</v>
      </c>
      <c r="F272" s="2381"/>
      <c r="G272" s="2381"/>
      <c r="H272" s="2381"/>
      <c r="I272" s="2381"/>
      <c r="J272" s="2381"/>
      <c r="K272" s="2381"/>
      <c r="L272" s="2381"/>
      <c r="M272" s="2381"/>
      <c r="N272" s="2381"/>
      <c r="O272" s="2381"/>
      <c r="P272" s="2381"/>
      <c r="Q272" s="2381"/>
      <c r="R272" s="2382"/>
      <c r="S272" s="80" t="s">
        <v>444</v>
      </c>
      <c r="T272" s="77">
        <v>265</v>
      </c>
      <c r="U272" s="1"/>
      <c r="V272" s="1"/>
    </row>
    <row r="273" spans="2:22" s="65" customFormat="1" ht="25.5" customHeight="1" x14ac:dyDescent="0.2">
      <c r="B273" s="79">
        <v>1</v>
      </c>
      <c r="C273" s="2386">
        <v>0</v>
      </c>
      <c r="D273" s="2387"/>
      <c r="E273" s="2380" t="s">
        <v>494</v>
      </c>
      <c r="F273" s="2381"/>
      <c r="G273" s="2381"/>
      <c r="H273" s="2381"/>
      <c r="I273" s="2381"/>
      <c r="J273" s="2381"/>
      <c r="K273" s="2381"/>
      <c r="L273" s="2381"/>
      <c r="M273" s="2381"/>
      <c r="N273" s="2381"/>
      <c r="O273" s="2381"/>
      <c r="P273" s="2381"/>
      <c r="Q273" s="2381"/>
      <c r="R273" s="2382"/>
      <c r="S273" s="80" t="s">
        <v>444</v>
      </c>
      <c r="T273" s="77">
        <v>266</v>
      </c>
      <c r="U273" s="1"/>
      <c r="V273" s="1"/>
    </row>
    <row r="274" spans="2:22" s="65" customFormat="1" ht="25.5" customHeight="1" x14ac:dyDescent="0.2">
      <c r="B274" s="79">
        <v>1</v>
      </c>
      <c r="C274" s="2386">
        <v>0</v>
      </c>
      <c r="D274" s="2387"/>
      <c r="E274" s="2380" t="s">
        <v>494</v>
      </c>
      <c r="F274" s="2381"/>
      <c r="G274" s="2381"/>
      <c r="H274" s="2381"/>
      <c r="I274" s="2381"/>
      <c r="J274" s="2381"/>
      <c r="K274" s="2381"/>
      <c r="L274" s="2381"/>
      <c r="M274" s="2381"/>
      <c r="N274" s="2381"/>
      <c r="O274" s="2381"/>
      <c r="P274" s="2381"/>
      <c r="Q274" s="2381"/>
      <c r="R274" s="2382"/>
      <c r="S274" s="80" t="s">
        <v>444</v>
      </c>
      <c r="T274" s="77">
        <v>267</v>
      </c>
      <c r="U274" s="1"/>
      <c r="V274" s="1"/>
    </row>
    <row r="275" spans="2:22" s="65" customFormat="1" ht="25.5" customHeight="1" x14ac:dyDescent="0.2">
      <c r="B275" s="81">
        <v>1</v>
      </c>
      <c r="C275" s="2390"/>
      <c r="D275" s="2391"/>
      <c r="E275" s="2392" t="s">
        <v>494</v>
      </c>
      <c r="F275" s="2393"/>
      <c r="G275" s="2393"/>
      <c r="H275" s="2393"/>
      <c r="I275" s="2393"/>
      <c r="J275" s="2393"/>
      <c r="K275" s="2393"/>
      <c r="L275" s="2393"/>
      <c r="M275" s="2393"/>
      <c r="N275" s="2393"/>
      <c r="O275" s="2393"/>
      <c r="P275" s="2393"/>
      <c r="Q275" s="2393"/>
      <c r="R275" s="2394"/>
      <c r="S275" s="82" t="s">
        <v>444</v>
      </c>
      <c r="T275" s="83">
        <v>268</v>
      </c>
      <c r="U275" s="1"/>
      <c r="V275" s="1"/>
    </row>
    <row r="276" spans="2:22" s="65" customFormat="1" ht="25.5" customHeight="1" x14ac:dyDescent="0.2">
      <c r="B276" s="79">
        <v>1</v>
      </c>
      <c r="C276" s="2386">
        <v>0</v>
      </c>
      <c r="D276" s="2387"/>
      <c r="E276" s="2380" t="s">
        <v>494</v>
      </c>
      <c r="F276" s="2381"/>
      <c r="G276" s="2381"/>
      <c r="H276" s="2381"/>
      <c r="I276" s="2381"/>
      <c r="J276" s="2381"/>
      <c r="K276" s="2381"/>
      <c r="L276" s="2381"/>
      <c r="M276" s="2381"/>
      <c r="N276" s="2381"/>
      <c r="O276" s="2381"/>
      <c r="P276" s="2381"/>
      <c r="Q276" s="2381"/>
      <c r="R276" s="2382"/>
      <c r="S276" s="80" t="s">
        <v>444</v>
      </c>
      <c r="T276" s="77">
        <v>269</v>
      </c>
      <c r="U276" s="1"/>
      <c r="V276" s="1"/>
    </row>
    <row r="277" spans="2:22" s="65" customFormat="1" ht="25.5" customHeight="1" x14ac:dyDescent="0.2">
      <c r="B277" s="79">
        <v>1</v>
      </c>
      <c r="C277" s="2386">
        <v>0</v>
      </c>
      <c r="D277" s="2387"/>
      <c r="E277" s="2380" t="s">
        <v>494</v>
      </c>
      <c r="F277" s="2381"/>
      <c r="G277" s="2381"/>
      <c r="H277" s="2381"/>
      <c r="I277" s="2381"/>
      <c r="J277" s="2381"/>
      <c r="K277" s="2381"/>
      <c r="L277" s="2381"/>
      <c r="M277" s="2381"/>
      <c r="N277" s="2381"/>
      <c r="O277" s="2381"/>
      <c r="P277" s="2381"/>
      <c r="Q277" s="2381"/>
      <c r="R277" s="2382"/>
      <c r="S277" s="80" t="s">
        <v>444</v>
      </c>
      <c r="T277" s="77">
        <v>270</v>
      </c>
      <c r="U277" s="1"/>
      <c r="V277" s="1"/>
    </row>
    <row r="278" spans="2:22" s="65" customFormat="1" ht="25.5" customHeight="1" x14ac:dyDescent="0.2">
      <c r="B278" s="79">
        <v>1</v>
      </c>
      <c r="C278" s="2386">
        <v>0</v>
      </c>
      <c r="D278" s="2387"/>
      <c r="E278" s="2380" t="s">
        <v>494</v>
      </c>
      <c r="F278" s="2381"/>
      <c r="G278" s="2381"/>
      <c r="H278" s="2381"/>
      <c r="I278" s="2381"/>
      <c r="J278" s="2381"/>
      <c r="K278" s="2381"/>
      <c r="L278" s="2381"/>
      <c r="M278" s="2381"/>
      <c r="N278" s="2381"/>
      <c r="O278" s="2381"/>
      <c r="P278" s="2381"/>
      <c r="Q278" s="2381"/>
      <c r="R278" s="2382"/>
      <c r="S278" s="80" t="s">
        <v>444</v>
      </c>
      <c r="T278" s="77">
        <v>271</v>
      </c>
      <c r="U278" s="1"/>
      <c r="V278" s="1"/>
    </row>
    <row r="279" spans="2:22" s="65" customFormat="1" ht="25.5" customHeight="1" x14ac:dyDescent="0.2">
      <c r="B279" s="79">
        <v>1</v>
      </c>
      <c r="C279" s="2386">
        <v>0</v>
      </c>
      <c r="D279" s="2387"/>
      <c r="E279" s="2380" t="s">
        <v>494</v>
      </c>
      <c r="F279" s="2381"/>
      <c r="G279" s="2381"/>
      <c r="H279" s="2381"/>
      <c r="I279" s="2381"/>
      <c r="J279" s="2381"/>
      <c r="K279" s="2381"/>
      <c r="L279" s="2381"/>
      <c r="M279" s="2381"/>
      <c r="N279" s="2381"/>
      <c r="O279" s="2381"/>
      <c r="P279" s="2381"/>
      <c r="Q279" s="2381"/>
      <c r="R279" s="2382"/>
      <c r="S279" s="80" t="s">
        <v>444</v>
      </c>
      <c r="T279" s="77">
        <v>272</v>
      </c>
      <c r="U279" s="1"/>
      <c r="V279" s="1"/>
    </row>
    <row r="280" spans="2:22" s="65" customFormat="1" ht="25.5" customHeight="1" x14ac:dyDescent="0.2">
      <c r="B280" s="79">
        <v>1</v>
      </c>
      <c r="C280" s="2388">
        <v>0</v>
      </c>
      <c r="D280" s="2389"/>
      <c r="E280" s="2380" t="s">
        <v>494</v>
      </c>
      <c r="F280" s="2381"/>
      <c r="G280" s="2381"/>
      <c r="H280" s="2381"/>
      <c r="I280" s="2381"/>
      <c r="J280" s="2381"/>
      <c r="K280" s="2381"/>
      <c r="L280" s="2381"/>
      <c r="M280" s="2381"/>
      <c r="N280" s="2381"/>
      <c r="O280" s="2381"/>
      <c r="P280" s="2381"/>
      <c r="Q280" s="2381"/>
      <c r="R280" s="2382"/>
      <c r="S280" s="80" t="s">
        <v>444</v>
      </c>
      <c r="T280" s="77">
        <v>273</v>
      </c>
      <c r="U280" s="1"/>
      <c r="V280" s="1"/>
    </row>
    <row r="281" spans="2:22" s="65" customFormat="1" ht="25.5" customHeight="1" x14ac:dyDescent="0.2">
      <c r="B281" s="79">
        <v>1</v>
      </c>
      <c r="C281" s="2386">
        <v>0</v>
      </c>
      <c r="D281" s="2387"/>
      <c r="E281" s="2380" t="s">
        <v>494</v>
      </c>
      <c r="F281" s="2381"/>
      <c r="G281" s="2381"/>
      <c r="H281" s="2381"/>
      <c r="I281" s="2381"/>
      <c r="J281" s="2381"/>
      <c r="K281" s="2381"/>
      <c r="L281" s="2381"/>
      <c r="M281" s="2381"/>
      <c r="N281" s="2381"/>
      <c r="O281" s="2381"/>
      <c r="P281" s="2381"/>
      <c r="Q281" s="2381"/>
      <c r="R281" s="2382"/>
      <c r="S281" s="80" t="s">
        <v>444</v>
      </c>
      <c r="T281" s="77">
        <v>274</v>
      </c>
      <c r="U281" s="1"/>
      <c r="V281" s="1"/>
    </row>
    <row r="282" spans="2:22" s="65" customFormat="1" ht="25.5" customHeight="1" x14ac:dyDescent="0.2">
      <c r="B282" s="79">
        <v>1</v>
      </c>
      <c r="C282" s="2386">
        <v>0</v>
      </c>
      <c r="D282" s="2387"/>
      <c r="E282" s="2380" t="s">
        <v>494</v>
      </c>
      <c r="F282" s="2381"/>
      <c r="G282" s="2381"/>
      <c r="H282" s="2381"/>
      <c r="I282" s="2381"/>
      <c r="J282" s="2381"/>
      <c r="K282" s="2381"/>
      <c r="L282" s="2381"/>
      <c r="M282" s="2381"/>
      <c r="N282" s="2381"/>
      <c r="O282" s="2381"/>
      <c r="P282" s="2381"/>
      <c r="Q282" s="2381"/>
      <c r="R282" s="2382"/>
      <c r="S282" s="80" t="s">
        <v>444</v>
      </c>
      <c r="T282" s="77">
        <v>275</v>
      </c>
      <c r="U282" s="1"/>
      <c r="V282" s="1"/>
    </row>
    <row r="283" spans="2:22" s="65" customFormat="1" ht="25.5" customHeight="1" x14ac:dyDescent="0.2">
      <c r="B283" s="81">
        <v>1</v>
      </c>
      <c r="C283" s="2390"/>
      <c r="D283" s="2391"/>
      <c r="E283" s="2392" t="s">
        <v>494</v>
      </c>
      <c r="F283" s="2393"/>
      <c r="G283" s="2393"/>
      <c r="H283" s="2393"/>
      <c r="I283" s="2393"/>
      <c r="J283" s="2393"/>
      <c r="K283" s="2393"/>
      <c r="L283" s="2393"/>
      <c r="M283" s="2393"/>
      <c r="N283" s="2393"/>
      <c r="O283" s="2393"/>
      <c r="P283" s="2393"/>
      <c r="Q283" s="2393"/>
      <c r="R283" s="2394"/>
      <c r="S283" s="82" t="s">
        <v>444</v>
      </c>
      <c r="T283" s="83">
        <v>276</v>
      </c>
      <c r="U283" s="1"/>
      <c r="V283" s="1"/>
    </row>
    <row r="284" spans="2:22" s="65" customFormat="1" ht="25.5" customHeight="1" x14ac:dyDescent="0.2">
      <c r="B284" s="79">
        <v>1</v>
      </c>
      <c r="C284" s="2386">
        <v>0</v>
      </c>
      <c r="D284" s="2387"/>
      <c r="E284" s="2380" t="s">
        <v>494</v>
      </c>
      <c r="F284" s="2381"/>
      <c r="G284" s="2381"/>
      <c r="H284" s="2381"/>
      <c r="I284" s="2381"/>
      <c r="J284" s="2381"/>
      <c r="K284" s="2381"/>
      <c r="L284" s="2381"/>
      <c r="M284" s="2381"/>
      <c r="N284" s="2381"/>
      <c r="O284" s="2381"/>
      <c r="P284" s="2381"/>
      <c r="Q284" s="2381"/>
      <c r="R284" s="2382"/>
      <c r="S284" s="80" t="s">
        <v>444</v>
      </c>
      <c r="T284" s="77">
        <v>277</v>
      </c>
      <c r="U284" s="1"/>
      <c r="V284" s="1"/>
    </row>
    <row r="285" spans="2:22" s="65" customFormat="1" ht="25.5" customHeight="1" x14ac:dyDescent="0.2">
      <c r="B285" s="81">
        <v>1</v>
      </c>
      <c r="C285" s="2390"/>
      <c r="D285" s="2391"/>
      <c r="E285" s="2392" t="s">
        <v>494</v>
      </c>
      <c r="F285" s="2393"/>
      <c r="G285" s="2393"/>
      <c r="H285" s="2393"/>
      <c r="I285" s="2393"/>
      <c r="J285" s="2393"/>
      <c r="K285" s="2393"/>
      <c r="L285" s="2393"/>
      <c r="M285" s="2393"/>
      <c r="N285" s="2393"/>
      <c r="O285" s="2393"/>
      <c r="P285" s="2393"/>
      <c r="Q285" s="2393"/>
      <c r="R285" s="2394"/>
      <c r="S285" s="82" t="s">
        <v>444</v>
      </c>
      <c r="T285" s="83">
        <v>278</v>
      </c>
      <c r="U285" s="1"/>
      <c r="V285" s="1"/>
    </row>
    <row r="286" spans="2:22" s="65" customFormat="1" ht="25.5" customHeight="1" x14ac:dyDescent="0.2">
      <c r="B286" s="79">
        <v>1</v>
      </c>
      <c r="C286" s="2386">
        <v>0</v>
      </c>
      <c r="D286" s="2387"/>
      <c r="E286" s="2380" t="s">
        <v>494</v>
      </c>
      <c r="F286" s="2381"/>
      <c r="G286" s="2381"/>
      <c r="H286" s="2381"/>
      <c r="I286" s="2381"/>
      <c r="J286" s="2381"/>
      <c r="K286" s="2381"/>
      <c r="L286" s="2381"/>
      <c r="M286" s="2381"/>
      <c r="N286" s="2381"/>
      <c r="O286" s="2381"/>
      <c r="P286" s="2381"/>
      <c r="Q286" s="2381"/>
      <c r="R286" s="2382"/>
      <c r="S286" s="80" t="s">
        <v>444</v>
      </c>
      <c r="T286" s="77">
        <v>279</v>
      </c>
      <c r="U286" s="1"/>
      <c r="V286" s="1"/>
    </row>
    <row r="287" spans="2:22" s="65" customFormat="1" ht="25.5" customHeight="1" x14ac:dyDescent="0.2">
      <c r="B287" s="79">
        <v>1</v>
      </c>
      <c r="C287" s="2386">
        <v>0</v>
      </c>
      <c r="D287" s="2387"/>
      <c r="E287" s="2380" t="s">
        <v>494</v>
      </c>
      <c r="F287" s="2381"/>
      <c r="G287" s="2381"/>
      <c r="H287" s="2381"/>
      <c r="I287" s="2381"/>
      <c r="J287" s="2381"/>
      <c r="K287" s="2381"/>
      <c r="L287" s="2381"/>
      <c r="M287" s="2381"/>
      <c r="N287" s="2381"/>
      <c r="O287" s="2381"/>
      <c r="P287" s="2381"/>
      <c r="Q287" s="2381"/>
      <c r="R287" s="2382"/>
      <c r="S287" s="80" t="s">
        <v>444</v>
      </c>
      <c r="T287" s="77">
        <v>280</v>
      </c>
      <c r="U287" s="1"/>
      <c r="V287" s="1"/>
    </row>
    <row r="288" spans="2:22" s="65" customFormat="1" ht="25.5" customHeight="1" x14ac:dyDescent="0.2">
      <c r="B288" s="81">
        <v>1</v>
      </c>
      <c r="C288" s="2390"/>
      <c r="D288" s="2391"/>
      <c r="E288" s="2392" t="s">
        <v>494</v>
      </c>
      <c r="F288" s="2393"/>
      <c r="G288" s="2393"/>
      <c r="H288" s="2393"/>
      <c r="I288" s="2393"/>
      <c r="J288" s="2393"/>
      <c r="K288" s="2393"/>
      <c r="L288" s="2393"/>
      <c r="M288" s="2393"/>
      <c r="N288" s="2393"/>
      <c r="O288" s="2393"/>
      <c r="P288" s="2393"/>
      <c r="Q288" s="2393"/>
      <c r="R288" s="2394"/>
      <c r="S288" s="82" t="s">
        <v>444</v>
      </c>
      <c r="T288" s="83">
        <v>281</v>
      </c>
      <c r="U288" s="1"/>
      <c r="V288" s="1"/>
    </row>
    <row r="289" spans="2:22" s="65" customFormat="1" ht="25.5" customHeight="1" x14ac:dyDescent="0.2">
      <c r="B289" s="79">
        <v>1</v>
      </c>
      <c r="C289" s="2386">
        <v>0</v>
      </c>
      <c r="D289" s="2387"/>
      <c r="E289" s="2380" t="s">
        <v>494</v>
      </c>
      <c r="F289" s="2381"/>
      <c r="G289" s="2381"/>
      <c r="H289" s="2381"/>
      <c r="I289" s="2381"/>
      <c r="J289" s="2381"/>
      <c r="K289" s="2381"/>
      <c r="L289" s="2381"/>
      <c r="M289" s="2381"/>
      <c r="N289" s="2381"/>
      <c r="O289" s="2381"/>
      <c r="P289" s="2381"/>
      <c r="Q289" s="2381"/>
      <c r="R289" s="2382"/>
      <c r="S289" s="80" t="s">
        <v>444</v>
      </c>
      <c r="T289" s="77">
        <v>282</v>
      </c>
      <c r="U289" s="1"/>
      <c r="V289" s="1"/>
    </row>
    <row r="290" spans="2:22" s="1" customFormat="1" ht="25.5" customHeight="1" x14ac:dyDescent="0.2">
      <c r="B290" s="79" t="s">
        <v>19</v>
      </c>
      <c r="C290" s="2386">
        <v>0</v>
      </c>
      <c r="D290" s="2387"/>
      <c r="E290" s="2380" t="s">
        <v>496</v>
      </c>
      <c r="F290" s="2381"/>
      <c r="G290" s="2381"/>
      <c r="H290" s="2381"/>
      <c r="I290" s="2381"/>
      <c r="J290" s="2381"/>
      <c r="K290" s="2381"/>
      <c r="L290" s="2381"/>
      <c r="M290" s="2381"/>
      <c r="N290" s="2381"/>
      <c r="O290" s="2381"/>
      <c r="P290" s="2381"/>
      <c r="Q290" s="2381"/>
      <c r="R290" s="2382"/>
      <c r="S290" s="80" t="s">
        <v>429</v>
      </c>
      <c r="T290" s="77">
        <v>285</v>
      </c>
    </row>
    <row r="291" spans="2:22" s="1" customFormat="1" ht="25.5" customHeight="1" x14ac:dyDescent="0.2">
      <c r="B291" s="79" t="s">
        <v>19</v>
      </c>
      <c r="C291" s="2386">
        <v>0</v>
      </c>
      <c r="D291" s="2387"/>
      <c r="E291" s="2380" t="s">
        <v>496</v>
      </c>
      <c r="F291" s="2381"/>
      <c r="G291" s="2381"/>
      <c r="H291" s="2381"/>
      <c r="I291" s="2381"/>
      <c r="J291" s="2381"/>
      <c r="K291" s="2381"/>
      <c r="L291" s="2381"/>
      <c r="M291" s="2381"/>
      <c r="N291" s="2381"/>
      <c r="O291" s="2381"/>
      <c r="P291" s="2381"/>
      <c r="Q291" s="2381"/>
      <c r="R291" s="2382"/>
      <c r="S291" s="80" t="s">
        <v>429</v>
      </c>
      <c r="T291" s="77">
        <v>286</v>
      </c>
    </row>
    <row r="292" spans="2:22" s="1" customFormat="1" ht="25.5" customHeight="1" x14ac:dyDescent="0.2">
      <c r="B292" s="79" t="s">
        <v>19</v>
      </c>
      <c r="C292" s="2386">
        <v>0</v>
      </c>
      <c r="D292" s="2387"/>
      <c r="E292" s="2380" t="s">
        <v>496</v>
      </c>
      <c r="F292" s="2381"/>
      <c r="G292" s="2381"/>
      <c r="H292" s="2381"/>
      <c r="I292" s="2381"/>
      <c r="J292" s="2381"/>
      <c r="K292" s="2381"/>
      <c r="L292" s="2381"/>
      <c r="M292" s="2381"/>
      <c r="N292" s="2381"/>
      <c r="O292" s="2381"/>
      <c r="P292" s="2381"/>
      <c r="Q292" s="2381"/>
      <c r="R292" s="2382"/>
      <c r="S292" s="80" t="s">
        <v>429</v>
      </c>
      <c r="T292" s="77">
        <v>287</v>
      </c>
    </row>
    <row r="293" spans="2:22" s="1" customFormat="1" ht="25.5" customHeight="1" x14ac:dyDescent="0.2">
      <c r="B293" s="79" t="s">
        <v>19</v>
      </c>
      <c r="C293" s="2386">
        <v>0</v>
      </c>
      <c r="D293" s="2387"/>
      <c r="E293" s="2380" t="s">
        <v>496</v>
      </c>
      <c r="F293" s="2381"/>
      <c r="G293" s="2381"/>
      <c r="H293" s="2381"/>
      <c r="I293" s="2381"/>
      <c r="J293" s="2381"/>
      <c r="K293" s="2381"/>
      <c r="L293" s="2381"/>
      <c r="M293" s="2381"/>
      <c r="N293" s="2381"/>
      <c r="O293" s="2381"/>
      <c r="P293" s="2381"/>
      <c r="Q293" s="2381"/>
      <c r="R293" s="2382"/>
      <c r="S293" s="80" t="s">
        <v>429</v>
      </c>
      <c r="T293" s="77">
        <v>288</v>
      </c>
    </row>
    <row r="294" spans="2:22" s="1" customFormat="1" ht="25.5" customHeight="1" x14ac:dyDescent="0.2">
      <c r="B294" s="79" t="s">
        <v>19</v>
      </c>
      <c r="C294" s="2386">
        <v>0</v>
      </c>
      <c r="D294" s="2387"/>
      <c r="E294" s="2380" t="s">
        <v>496</v>
      </c>
      <c r="F294" s="2381"/>
      <c r="G294" s="2381"/>
      <c r="H294" s="2381"/>
      <c r="I294" s="2381"/>
      <c r="J294" s="2381"/>
      <c r="K294" s="2381"/>
      <c r="L294" s="2381"/>
      <c r="M294" s="2381"/>
      <c r="N294" s="2381"/>
      <c r="O294" s="2381"/>
      <c r="P294" s="2381"/>
      <c r="Q294" s="2381"/>
      <c r="R294" s="2382"/>
      <c r="S294" s="80" t="s">
        <v>429</v>
      </c>
      <c r="T294" s="77">
        <v>289</v>
      </c>
    </row>
    <row r="295" spans="2:22" s="1" customFormat="1" ht="25.5" customHeight="1" x14ac:dyDescent="0.2">
      <c r="B295" s="79" t="s">
        <v>19</v>
      </c>
      <c r="C295" s="2386">
        <v>0</v>
      </c>
      <c r="D295" s="2387"/>
      <c r="E295" s="2380" t="s">
        <v>496</v>
      </c>
      <c r="F295" s="2381"/>
      <c r="G295" s="2381"/>
      <c r="H295" s="2381"/>
      <c r="I295" s="2381"/>
      <c r="J295" s="2381"/>
      <c r="K295" s="2381"/>
      <c r="L295" s="2381"/>
      <c r="M295" s="2381"/>
      <c r="N295" s="2381"/>
      <c r="O295" s="2381"/>
      <c r="P295" s="2381"/>
      <c r="Q295" s="2381"/>
      <c r="R295" s="2382"/>
      <c r="S295" s="80" t="s">
        <v>429</v>
      </c>
      <c r="T295" s="77">
        <v>290</v>
      </c>
    </row>
    <row r="296" spans="2:22" s="1" customFormat="1" ht="25.5" customHeight="1" x14ac:dyDescent="0.2">
      <c r="B296" s="79" t="s">
        <v>19</v>
      </c>
      <c r="C296" s="2386">
        <v>0</v>
      </c>
      <c r="D296" s="2387"/>
      <c r="E296" s="2380" t="s">
        <v>496</v>
      </c>
      <c r="F296" s="2381"/>
      <c r="G296" s="2381"/>
      <c r="H296" s="2381"/>
      <c r="I296" s="2381"/>
      <c r="J296" s="2381"/>
      <c r="K296" s="2381"/>
      <c r="L296" s="2381"/>
      <c r="M296" s="2381"/>
      <c r="N296" s="2381"/>
      <c r="O296" s="2381"/>
      <c r="P296" s="2381"/>
      <c r="Q296" s="2381"/>
      <c r="R296" s="2382"/>
      <c r="S296" s="80" t="s">
        <v>429</v>
      </c>
      <c r="T296" s="77">
        <v>291</v>
      </c>
    </row>
    <row r="297" spans="2:22" s="1" customFormat="1" ht="25.5" customHeight="1" x14ac:dyDescent="0.2">
      <c r="B297" s="79" t="s">
        <v>19</v>
      </c>
      <c r="C297" s="2386">
        <v>0</v>
      </c>
      <c r="D297" s="2387"/>
      <c r="E297" s="2380" t="s">
        <v>496</v>
      </c>
      <c r="F297" s="2381"/>
      <c r="G297" s="2381"/>
      <c r="H297" s="2381"/>
      <c r="I297" s="2381"/>
      <c r="J297" s="2381"/>
      <c r="K297" s="2381"/>
      <c r="L297" s="2381"/>
      <c r="M297" s="2381"/>
      <c r="N297" s="2381"/>
      <c r="O297" s="2381"/>
      <c r="P297" s="2381"/>
      <c r="Q297" s="2381"/>
      <c r="R297" s="2382"/>
      <c r="S297" s="80" t="s">
        <v>429</v>
      </c>
      <c r="T297" s="77">
        <v>292</v>
      </c>
    </row>
    <row r="298" spans="2:22" s="1" customFormat="1" ht="25.5" customHeight="1" x14ac:dyDescent="0.2">
      <c r="B298" s="79" t="s">
        <v>19</v>
      </c>
      <c r="C298" s="2386">
        <v>0</v>
      </c>
      <c r="D298" s="2387"/>
      <c r="E298" s="2380" t="s">
        <v>496</v>
      </c>
      <c r="F298" s="2381"/>
      <c r="G298" s="2381"/>
      <c r="H298" s="2381"/>
      <c r="I298" s="2381"/>
      <c r="J298" s="2381"/>
      <c r="K298" s="2381"/>
      <c r="L298" s="2381"/>
      <c r="M298" s="2381"/>
      <c r="N298" s="2381"/>
      <c r="O298" s="2381"/>
      <c r="P298" s="2381"/>
      <c r="Q298" s="2381"/>
      <c r="R298" s="2382"/>
      <c r="S298" s="80" t="s">
        <v>429</v>
      </c>
      <c r="T298" s="77">
        <v>293</v>
      </c>
    </row>
    <row r="299" spans="2:22" s="1" customFormat="1" ht="25.5" customHeight="1" x14ac:dyDescent="0.2">
      <c r="B299" s="79" t="s">
        <v>19</v>
      </c>
      <c r="C299" s="2386">
        <v>0</v>
      </c>
      <c r="D299" s="2387"/>
      <c r="E299" s="2380" t="s">
        <v>496</v>
      </c>
      <c r="F299" s="2381"/>
      <c r="G299" s="2381"/>
      <c r="H299" s="2381"/>
      <c r="I299" s="2381"/>
      <c r="J299" s="2381"/>
      <c r="K299" s="2381"/>
      <c r="L299" s="2381"/>
      <c r="M299" s="2381"/>
      <c r="N299" s="2381"/>
      <c r="O299" s="2381"/>
      <c r="P299" s="2381"/>
      <c r="Q299" s="2381"/>
      <c r="R299" s="2382"/>
      <c r="S299" s="80" t="s">
        <v>429</v>
      </c>
      <c r="T299" s="77">
        <v>294</v>
      </c>
    </row>
    <row r="300" spans="2:22" s="1" customFormat="1" ht="25.5" customHeight="1" x14ac:dyDescent="0.2">
      <c r="B300" s="79" t="s">
        <v>19</v>
      </c>
      <c r="C300" s="2386">
        <v>0</v>
      </c>
      <c r="D300" s="2387"/>
      <c r="E300" s="2380" t="s">
        <v>496</v>
      </c>
      <c r="F300" s="2381"/>
      <c r="G300" s="2381"/>
      <c r="H300" s="2381"/>
      <c r="I300" s="2381"/>
      <c r="J300" s="2381"/>
      <c r="K300" s="2381"/>
      <c r="L300" s="2381"/>
      <c r="M300" s="2381"/>
      <c r="N300" s="2381"/>
      <c r="O300" s="2381"/>
      <c r="P300" s="2381"/>
      <c r="Q300" s="2381"/>
      <c r="R300" s="2382"/>
      <c r="S300" s="80" t="s">
        <v>429</v>
      </c>
      <c r="T300" s="77">
        <v>295</v>
      </c>
    </row>
    <row r="301" spans="2:22" s="1" customFormat="1" ht="25.5" customHeight="1" x14ac:dyDescent="0.2">
      <c r="B301" s="79" t="s">
        <v>19</v>
      </c>
      <c r="C301" s="2386">
        <v>0</v>
      </c>
      <c r="D301" s="2387"/>
      <c r="E301" s="2380" t="s">
        <v>496</v>
      </c>
      <c r="F301" s="2381"/>
      <c r="G301" s="2381"/>
      <c r="H301" s="2381"/>
      <c r="I301" s="2381"/>
      <c r="J301" s="2381"/>
      <c r="K301" s="2381"/>
      <c r="L301" s="2381"/>
      <c r="M301" s="2381"/>
      <c r="N301" s="2381"/>
      <c r="O301" s="2381"/>
      <c r="P301" s="2381"/>
      <c r="Q301" s="2381"/>
      <c r="R301" s="2382"/>
      <c r="S301" s="80" t="s">
        <v>429</v>
      </c>
      <c r="T301" s="77">
        <v>296</v>
      </c>
    </row>
    <row r="302" spans="2:22" s="1" customFormat="1" ht="25.5" customHeight="1" x14ac:dyDescent="0.2">
      <c r="B302" s="79" t="s">
        <v>19</v>
      </c>
      <c r="C302" s="2386">
        <v>0</v>
      </c>
      <c r="D302" s="2387"/>
      <c r="E302" s="2380" t="s">
        <v>496</v>
      </c>
      <c r="F302" s="2381"/>
      <c r="G302" s="2381"/>
      <c r="H302" s="2381"/>
      <c r="I302" s="2381"/>
      <c r="J302" s="2381"/>
      <c r="K302" s="2381"/>
      <c r="L302" s="2381"/>
      <c r="M302" s="2381"/>
      <c r="N302" s="2381"/>
      <c r="O302" s="2381"/>
      <c r="P302" s="2381"/>
      <c r="Q302" s="2381"/>
      <c r="R302" s="2382"/>
      <c r="S302" s="80" t="s">
        <v>429</v>
      </c>
      <c r="T302" s="77">
        <v>297</v>
      </c>
    </row>
    <row r="303" spans="2:22" s="1" customFormat="1" ht="25.5" customHeight="1" x14ac:dyDescent="0.2">
      <c r="B303" s="79" t="s">
        <v>19</v>
      </c>
      <c r="C303" s="2386">
        <v>0</v>
      </c>
      <c r="D303" s="2387"/>
      <c r="E303" s="2380" t="s">
        <v>496</v>
      </c>
      <c r="F303" s="2381"/>
      <c r="G303" s="2381"/>
      <c r="H303" s="2381"/>
      <c r="I303" s="2381"/>
      <c r="J303" s="2381"/>
      <c r="K303" s="2381"/>
      <c r="L303" s="2381"/>
      <c r="M303" s="2381"/>
      <c r="N303" s="2381"/>
      <c r="O303" s="2381"/>
      <c r="P303" s="2381"/>
      <c r="Q303" s="2381"/>
      <c r="R303" s="2382"/>
      <c r="S303" s="80" t="s">
        <v>429</v>
      </c>
      <c r="T303" s="77">
        <v>298</v>
      </c>
    </row>
    <row r="304" spans="2:22" s="1" customFormat="1" ht="25.5" customHeight="1" x14ac:dyDescent="0.2">
      <c r="B304" s="79" t="s">
        <v>19</v>
      </c>
      <c r="C304" s="2386">
        <v>0</v>
      </c>
      <c r="D304" s="2387"/>
      <c r="E304" s="2380" t="s">
        <v>496</v>
      </c>
      <c r="F304" s="2381"/>
      <c r="G304" s="2381"/>
      <c r="H304" s="2381"/>
      <c r="I304" s="2381"/>
      <c r="J304" s="2381"/>
      <c r="K304" s="2381"/>
      <c r="L304" s="2381"/>
      <c r="M304" s="2381"/>
      <c r="N304" s="2381"/>
      <c r="O304" s="2381"/>
      <c r="P304" s="2381"/>
      <c r="Q304" s="2381"/>
      <c r="R304" s="2382"/>
      <c r="S304" s="80" t="s">
        <v>429</v>
      </c>
      <c r="T304" s="77">
        <v>299</v>
      </c>
    </row>
    <row r="305" spans="2:22" s="1" customFormat="1" ht="25.5" customHeight="1" x14ac:dyDescent="0.2">
      <c r="B305" s="79" t="s">
        <v>19</v>
      </c>
      <c r="C305" s="2386">
        <v>0</v>
      </c>
      <c r="D305" s="2387"/>
      <c r="E305" s="2380" t="s">
        <v>496</v>
      </c>
      <c r="F305" s="2381"/>
      <c r="G305" s="2381"/>
      <c r="H305" s="2381"/>
      <c r="I305" s="2381"/>
      <c r="J305" s="2381"/>
      <c r="K305" s="2381"/>
      <c r="L305" s="2381"/>
      <c r="M305" s="2381"/>
      <c r="N305" s="2381"/>
      <c r="O305" s="2381"/>
      <c r="P305" s="2381"/>
      <c r="Q305" s="2381"/>
      <c r="R305" s="2382"/>
      <c r="S305" s="80" t="s">
        <v>429</v>
      </c>
      <c r="T305" s="77">
        <v>300</v>
      </c>
    </row>
    <row r="306" spans="2:22" s="1" customFormat="1" ht="25.5" customHeight="1" x14ac:dyDescent="0.2">
      <c r="B306" s="79" t="s">
        <v>19</v>
      </c>
      <c r="C306" s="2386">
        <v>0</v>
      </c>
      <c r="D306" s="2387"/>
      <c r="E306" s="2380" t="s">
        <v>496</v>
      </c>
      <c r="F306" s="2381"/>
      <c r="G306" s="2381"/>
      <c r="H306" s="2381"/>
      <c r="I306" s="2381"/>
      <c r="J306" s="2381"/>
      <c r="K306" s="2381"/>
      <c r="L306" s="2381"/>
      <c r="M306" s="2381"/>
      <c r="N306" s="2381"/>
      <c r="O306" s="2381"/>
      <c r="P306" s="2381"/>
      <c r="Q306" s="2381"/>
      <c r="R306" s="2382"/>
      <c r="S306" s="80" t="s">
        <v>429</v>
      </c>
      <c r="T306" s="77">
        <v>301</v>
      </c>
    </row>
    <row r="307" spans="2:22" s="1" customFormat="1" ht="25.5" customHeight="1" x14ac:dyDescent="0.2">
      <c r="B307" s="79" t="s">
        <v>19</v>
      </c>
      <c r="C307" s="2386">
        <v>0</v>
      </c>
      <c r="D307" s="2387"/>
      <c r="E307" s="2380" t="s">
        <v>496</v>
      </c>
      <c r="F307" s="2381"/>
      <c r="G307" s="2381"/>
      <c r="H307" s="2381"/>
      <c r="I307" s="2381"/>
      <c r="J307" s="2381"/>
      <c r="K307" s="2381"/>
      <c r="L307" s="2381"/>
      <c r="M307" s="2381"/>
      <c r="N307" s="2381"/>
      <c r="O307" s="2381"/>
      <c r="P307" s="2381"/>
      <c r="Q307" s="2381"/>
      <c r="R307" s="2382"/>
      <c r="S307" s="80" t="s">
        <v>429</v>
      </c>
      <c r="T307" s="77">
        <v>302</v>
      </c>
    </row>
    <row r="308" spans="2:22" s="1" customFormat="1" ht="25.5" customHeight="1" x14ac:dyDescent="0.2">
      <c r="B308" s="79" t="s">
        <v>19</v>
      </c>
      <c r="C308" s="2386">
        <v>0</v>
      </c>
      <c r="D308" s="2387"/>
      <c r="E308" s="2380" t="s">
        <v>496</v>
      </c>
      <c r="F308" s="2381"/>
      <c r="G308" s="2381"/>
      <c r="H308" s="2381"/>
      <c r="I308" s="2381"/>
      <c r="J308" s="2381"/>
      <c r="K308" s="2381"/>
      <c r="L308" s="2381"/>
      <c r="M308" s="2381"/>
      <c r="N308" s="2381"/>
      <c r="O308" s="2381"/>
      <c r="P308" s="2381"/>
      <c r="Q308" s="2381"/>
      <c r="R308" s="2382"/>
      <c r="S308" s="80" t="s">
        <v>429</v>
      </c>
      <c r="T308" s="77">
        <v>303</v>
      </c>
    </row>
    <row r="309" spans="2:22" s="1" customFormat="1" ht="25.5" customHeight="1" x14ac:dyDescent="0.2">
      <c r="B309" s="79" t="s">
        <v>19</v>
      </c>
      <c r="C309" s="2386">
        <v>0</v>
      </c>
      <c r="D309" s="2387"/>
      <c r="E309" s="2380" t="s">
        <v>496</v>
      </c>
      <c r="F309" s="2381"/>
      <c r="G309" s="2381"/>
      <c r="H309" s="2381"/>
      <c r="I309" s="2381"/>
      <c r="J309" s="2381"/>
      <c r="K309" s="2381"/>
      <c r="L309" s="2381"/>
      <c r="M309" s="2381"/>
      <c r="N309" s="2381"/>
      <c r="O309" s="2381"/>
      <c r="P309" s="2381"/>
      <c r="Q309" s="2381"/>
      <c r="R309" s="2382"/>
      <c r="S309" s="80" t="s">
        <v>429</v>
      </c>
      <c r="T309" s="77">
        <v>304</v>
      </c>
    </row>
    <row r="310" spans="2:22" s="1" customFormat="1" ht="25.5" customHeight="1" x14ac:dyDescent="0.2">
      <c r="B310" s="79" t="s">
        <v>19</v>
      </c>
      <c r="C310" s="2386">
        <v>0</v>
      </c>
      <c r="D310" s="2387"/>
      <c r="E310" s="2380" t="s">
        <v>496</v>
      </c>
      <c r="F310" s="2381"/>
      <c r="G310" s="2381"/>
      <c r="H310" s="2381"/>
      <c r="I310" s="2381"/>
      <c r="J310" s="2381"/>
      <c r="K310" s="2381"/>
      <c r="L310" s="2381"/>
      <c r="M310" s="2381"/>
      <c r="N310" s="2381"/>
      <c r="O310" s="2381"/>
      <c r="P310" s="2381"/>
      <c r="Q310" s="2381"/>
      <c r="R310" s="2382"/>
      <c r="S310" s="80" t="s">
        <v>429</v>
      </c>
      <c r="T310" s="77">
        <v>305</v>
      </c>
    </row>
    <row r="311" spans="2:22" s="65" customFormat="1" ht="25.5" customHeight="1" x14ac:dyDescent="0.2">
      <c r="B311" s="81">
        <v>1</v>
      </c>
      <c r="C311" s="2390"/>
      <c r="D311" s="2391"/>
      <c r="E311" s="2392" t="s">
        <v>496</v>
      </c>
      <c r="F311" s="2393"/>
      <c r="G311" s="2393"/>
      <c r="H311" s="2393"/>
      <c r="I311" s="2393"/>
      <c r="J311" s="2393"/>
      <c r="K311" s="2393"/>
      <c r="L311" s="2393"/>
      <c r="M311" s="2393"/>
      <c r="N311" s="2393"/>
      <c r="O311" s="2393"/>
      <c r="P311" s="2393"/>
      <c r="Q311" s="2393"/>
      <c r="R311" s="2394"/>
      <c r="S311" s="82" t="s">
        <v>429</v>
      </c>
      <c r="T311" s="83">
        <v>306</v>
      </c>
      <c r="U311" s="1"/>
      <c r="V311" s="1"/>
    </row>
    <row r="312" spans="2:22" s="65" customFormat="1" ht="25.5" customHeight="1" x14ac:dyDescent="0.2">
      <c r="B312" s="81">
        <v>1</v>
      </c>
      <c r="C312" s="2390"/>
      <c r="D312" s="2391"/>
      <c r="E312" s="2392" t="s">
        <v>496</v>
      </c>
      <c r="F312" s="2393"/>
      <c r="G312" s="2393"/>
      <c r="H312" s="2393"/>
      <c r="I312" s="2393"/>
      <c r="J312" s="2393"/>
      <c r="K312" s="2393"/>
      <c r="L312" s="2393"/>
      <c r="M312" s="2393"/>
      <c r="N312" s="2393"/>
      <c r="O312" s="2393"/>
      <c r="P312" s="2393"/>
      <c r="Q312" s="2393"/>
      <c r="R312" s="2394"/>
      <c r="S312" s="82" t="s">
        <v>429</v>
      </c>
      <c r="T312" s="83">
        <v>307</v>
      </c>
      <c r="U312" s="1"/>
      <c r="V312" s="1"/>
    </row>
    <row r="313" spans="2:22" s="65" customFormat="1" ht="25.5" customHeight="1" x14ac:dyDescent="0.2">
      <c r="B313" s="81">
        <v>1</v>
      </c>
      <c r="C313" s="2390"/>
      <c r="D313" s="2391"/>
      <c r="E313" s="2392" t="s">
        <v>496</v>
      </c>
      <c r="F313" s="2393"/>
      <c r="G313" s="2393"/>
      <c r="H313" s="2393"/>
      <c r="I313" s="2393"/>
      <c r="J313" s="2393"/>
      <c r="K313" s="2393"/>
      <c r="L313" s="2393"/>
      <c r="M313" s="2393"/>
      <c r="N313" s="2393"/>
      <c r="O313" s="2393"/>
      <c r="P313" s="2393"/>
      <c r="Q313" s="2393"/>
      <c r="R313" s="2394"/>
      <c r="S313" s="82" t="s">
        <v>429</v>
      </c>
      <c r="T313" s="83">
        <v>308</v>
      </c>
      <c r="U313" s="1"/>
      <c r="V313" s="1"/>
    </row>
    <row r="314" spans="2:22" s="65" customFormat="1" ht="25.5" customHeight="1" x14ac:dyDescent="0.2">
      <c r="B314" s="81">
        <v>1</v>
      </c>
      <c r="C314" s="2390"/>
      <c r="D314" s="2391"/>
      <c r="E314" s="2392" t="s">
        <v>496</v>
      </c>
      <c r="F314" s="2393"/>
      <c r="G314" s="2393"/>
      <c r="H314" s="2393"/>
      <c r="I314" s="2393"/>
      <c r="J314" s="2393"/>
      <c r="K314" s="2393"/>
      <c r="L314" s="2393"/>
      <c r="M314" s="2393"/>
      <c r="N314" s="2393"/>
      <c r="O314" s="2393"/>
      <c r="P314" s="2393"/>
      <c r="Q314" s="2393"/>
      <c r="R314" s="2394"/>
      <c r="S314" s="82" t="s">
        <v>429</v>
      </c>
      <c r="T314" s="83">
        <v>309</v>
      </c>
      <c r="U314" s="1"/>
      <c r="V314" s="1"/>
    </row>
    <row r="315" spans="2:22" s="1" customFormat="1" ht="25.5" customHeight="1" x14ac:dyDescent="0.2">
      <c r="B315" s="79" t="s">
        <v>19</v>
      </c>
      <c r="C315" s="2386">
        <v>0</v>
      </c>
      <c r="D315" s="2387"/>
      <c r="E315" s="2380" t="s">
        <v>496</v>
      </c>
      <c r="F315" s="2381"/>
      <c r="G315" s="2381"/>
      <c r="H315" s="2381"/>
      <c r="I315" s="2381"/>
      <c r="J315" s="2381"/>
      <c r="K315" s="2381"/>
      <c r="L315" s="2381"/>
      <c r="M315" s="2381"/>
      <c r="N315" s="2381"/>
      <c r="O315" s="2381"/>
      <c r="P315" s="2381"/>
      <c r="Q315" s="2381"/>
      <c r="R315" s="2382"/>
      <c r="S315" s="80" t="s">
        <v>429</v>
      </c>
      <c r="T315" s="77">
        <v>310</v>
      </c>
    </row>
    <row r="316" spans="2:22" s="1" customFormat="1" ht="25.5" customHeight="1" x14ac:dyDescent="0.2">
      <c r="B316" s="79" t="s">
        <v>19</v>
      </c>
      <c r="C316" s="2386">
        <v>0</v>
      </c>
      <c r="D316" s="2387"/>
      <c r="E316" s="2380" t="s">
        <v>496</v>
      </c>
      <c r="F316" s="2381"/>
      <c r="G316" s="2381"/>
      <c r="H316" s="2381"/>
      <c r="I316" s="2381"/>
      <c r="J316" s="2381"/>
      <c r="K316" s="2381"/>
      <c r="L316" s="2381"/>
      <c r="M316" s="2381"/>
      <c r="N316" s="2381"/>
      <c r="O316" s="2381"/>
      <c r="P316" s="2381"/>
      <c r="Q316" s="2381"/>
      <c r="R316" s="2382"/>
      <c r="S316" s="80" t="s">
        <v>429</v>
      </c>
      <c r="T316" s="77">
        <v>311</v>
      </c>
    </row>
    <row r="317" spans="2:22" s="1" customFormat="1" ht="25.5" customHeight="1" x14ac:dyDescent="0.2">
      <c r="B317" s="79" t="s">
        <v>19</v>
      </c>
      <c r="C317" s="2386">
        <v>0</v>
      </c>
      <c r="D317" s="2387"/>
      <c r="E317" s="2380" t="s">
        <v>496</v>
      </c>
      <c r="F317" s="2381"/>
      <c r="G317" s="2381"/>
      <c r="H317" s="2381"/>
      <c r="I317" s="2381"/>
      <c r="J317" s="2381"/>
      <c r="K317" s="2381"/>
      <c r="L317" s="2381"/>
      <c r="M317" s="2381"/>
      <c r="N317" s="2381"/>
      <c r="O317" s="2381"/>
      <c r="P317" s="2381"/>
      <c r="Q317" s="2381"/>
      <c r="R317" s="2382"/>
      <c r="S317" s="80" t="s">
        <v>429</v>
      </c>
      <c r="T317" s="77">
        <v>312</v>
      </c>
    </row>
    <row r="318" spans="2:22" s="65" customFormat="1" ht="25.5" customHeight="1" x14ac:dyDescent="0.2">
      <c r="B318" s="81">
        <v>1</v>
      </c>
      <c r="C318" s="2390"/>
      <c r="D318" s="2391"/>
      <c r="E318" s="2392" t="s">
        <v>496</v>
      </c>
      <c r="F318" s="2393"/>
      <c r="G318" s="2393"/>
      <c r="H318" s="2393"/>
      <c r="I318" s="2393"/>
      <c r="J318" s="2393"/>
      <c r="K318" s="2393"/>
      <c r="L318" s="2393"/>
      <c r="M318" s="2393"/>
      <c r="N318" s="2393"/>
      <c r="O318" s="2393"/>
      <c r="P318" s="2393"/>
      <c r="Q318" s="2393"/>
      <c r="R318" s="2394"/>
      <c r="S318" s="82" t="s">
        <v>429</v>
      </c>
      <c r="T318" s="83">
        <v>313</v>
      </c>
      <c r="U318" s="1"/>
      <c r="V318" s="1"/>
    </row>
    <row r="319" spans="2:22" s="65" customFormat="1" ht="25.5" customHeight="1" x14ac:dyDescent="0.2">
      <c r="B319" s="81">
        <v>1</v>
      </c>
      <c r="C319" s="2390"/>
      <c r="D319" s="2391"/>
      <c r="E319" s="2392" t="s">
        <v>496</v>
      </c>
      <c r="F319" s="2393"/>
      <c r="G319" s="2393"/>
      <c r="H319" s="2393"/>
      <c r="I319" s="2393"/>
      <c r="J319" s="2393"/>
      <c r="K319" s="2393"/>
      <c r="L319" s="2393"/>
      <c r="M319" s="2393"/>
      <c r="N319" s="2393"/>
      <c r="O319" s="2393"/>
      <c r="P319" s="2393"/>
      <c r="Q319" s="2393"/>
      <c r="R319" s="2394"/>
      <c r="S319" s="82" t="s">
        <v>429</v>
      </c>
      <c r="T319" s="83">
        <v>314</v>
      </c>
      <c r="U319" s="1"/>
      <c r="V319" s="1"/>
    </row>
    <row r="320" spans="2:22" s="65" customFormat="1" ht="25.5" customHeight="1" x14ac:dyDescent="0.2">
      <c r="B320" s="81">
        <v>1</v>
      </c>
      <c r="C320" s="2390"/>
      <c r="D320" s="2391"/>
      <c r="E320" s="2392" t="s">
        <v>496</v>
      </c>
      <c r="F320" s="2393"/>
      <c r="G320" s="2393"/>
      <c r="H320" s="2393"/>
      <c r="I320" s="2393"/>
      <c r="J320" s="2393"/>
      <c r="K320" s="2393"/>
      <c r="L320" s="2393"/>
      <c r="M320" s="2393"/>
      <c r="N320" s="2393"/>
      <c r="O320" s="2393"/>
      <c r="P320" s="2393"/>
      <c r="Q320" s="2393"/>
      <c r="R320" s="2394"/>
      <c r="S320" s="82" t="s">
        <v>429</v>
      </c>
      <c r="T320" s="83">
        <v>315</v>
      </c>
      <c r="U320" s="1"/>
      <c r="V320" s="1"/>
    </row>
    <row r="321" spans="2:22" s="65" customFormat="1" ht="25.5" customHeight="1" x14ac:dyDescent="0.2">
      <c r="B321" s="81">
        <v>1</v>
      </c>
      <c r="C321" s="2390"/>
      <c r="D321" s="2391"/>
      <c r="E321" s="2392" t="s">
        <v>496</v>
      </c>
      <c r="F321" s="2393"/>
      <c r="G321" s="2393"/>
      <c r="H321" s="2393"/>
      <c r="I321" s="2393"/>
      <c r="J321" s="2393"/>
      <c r="K321" s="2393"/>
      <c r="L321" s="2393"/>
      <c r="M321" s="2393"/>
      <c r="N321" s="2393"/>
      <c r="O321" s="2393"/>
      <c r="P321" s="2393"/>
      <c r="Q321" s="2393"/>
      <c r="R321" s="2394"/>
      <c r="S321" s="82" t="s">
        <v>429</v>
      </c>
      <c r="T321" s="83">
        <v>316</v>
      </c>
      <c r="U321" s="1"/>
      <c r="V321" s="1"/>
    </row>
    <row r="322" spans="2:22" s="1" customFormat="1" ht="25.5" customHeight="1" x14ac:dyDescent="0.2">
      <c r="B322" s="79" t="s">
        <v>19</v>
      </c>
      <c r="C322" s="2386">
        <v>0</v>
      </c>
      <c r="D322" s="2387"/>
      <c r="E322" s="2380" t="s">
        <v>496</v>
      </c>
      <c r="F322" s="2381"/>
      <c r="G322" s="2381"/>
      <c r="H322" s="2381"/>
      <c r="I322" s="2381"/>
      <c r="J322" s="2381"/>
      <c r="K322" s="2381"/>
      <c r="L322" s="2381"/>
      <c r="M322" s="2381"/>
      <c r="N322" s="2381"/>
      <c r="O322" s="2381"/>
      <c r="P322" s="2381"/>
      <c r="Q322" s="2381"/>
      <c r="R322" s="2382"/>
      <c r="S322" s="80" t="s">
        <v>429</v>
      </c>
      <c r="T322" s="77">
        <v>317</v>
      </c>
    </row>
    <row r="323" spans="2:22" s="1" customFormat="1" ht="25.5" customHeight="1" x14ac:dyDescent="0.2">
      <c r="B323" s="79" t="s">
        <v>19</v>
      </c>
      <c r="C323" s="2386">
        <v>0</v>
      </c>
      <c r="D323" s="2387"/>
      <c r="E323" s="2380" t="s">
        <v>496</v>
      </c>
      <c r="F323" s="2381"/>
      <c r="G323" s="2381"/>
      <c r="H323" s="2381"/>
      <c r="I323" s="2381"/>
      <c r="J323" s="2381"/>
      <c r="K323" s="2381"/>
      <c r="L323" s="2381"/>
      <c r="M323" s="2381"/>
      <c r="N323" s="2381"/>
      <c r="O323" s="2381"/>
      <c r="P323" s="2381"/>
      <c r="Q323" s="2381"/>
      <c r="R323" s="2382"/>
      <c r="S323" s="80" t="s">
        <v>429</v>
      </c>
      <c r="T323" s="77">
        <v>318</v>
      </c>
    </row>
    <row r="324" spans="2:22" s="1" customFormat="1" ht="25.5" customHeight="1" x14ac:dyDescent="0.2">
      <c r="B324" s="79" t="s">
        <v>19</v>
      </c>
      <c r="C324" s="2386">
        <v>0</v>
      </c>
      <c r="D324" s="2387"/>
      <c r="E324" s="2380" t="s">
        <v>496</v>
      </c>
      <c r="F324" s="2381"/>
      <c r="G324" s="2381"/>
      <c r="H324" s="2381"/>
      <c r="I324" s="2381"/>
      <c r="J324" s="2381"/>
      <c r="K324" s="2381"/>
      <c r="L324" s="2381"/>
      <c r="M324" s="2381"/>
      <c r="N324" s="2381"/>
      <c r="O324" s="2381"/>
      <c r="P324" s="2381"/>
      <c r="Q324" s="2381"/>
      <c r="R324" s="2382"/>
      <c r="S324" s="80" t="s">
        <v>429</v>
      </c>
      <c r="T324" s="77">
        <v>319</v>
      </c>
    </row>
    <row r="325" spans="2:22" s="1" customFormat="1" ht="25.5" customHeight="1" x14ac:dyDescent="0.2">
      <c r="B325" s="79" t="s">
        <v>19</v>
      </c>
      <c r="C325" s="2386">
        <v>0</v>
      </c>
      <c r="D325" s="2387"/>
      <c r="E325" s="2380" t="s">
        <v>496</v>
      </c>
      <c r="F325" s="2381"/>
      <c r="G325" s="2381"/>
      <c r="H325" s="2381"/>
      <c r="I325" s="2381"/>
      <c r="J325" s="2381"/>
      <c r="K325" s="2381"/>
      <c r="L325" s="2381"/>
      <c r="M325" s="2381"/>
      <c r="N325" s="2381"/>
      <c r="O325" s="2381"/>
      <c r="P325" s="2381"/>
      <c r="Q325" s="2381"/>
      <c r="R325" s="2382"/>
      <c r="S325" s="80" t="s">
        <v>429</v>
      </c>
      <c r="T325" s="77">
        <v>320</v>
      </c>
    </row>
    <row r="326" spans="2:22" s="1" customFormat="1" ht="25.5" customHeight="1" x14ac:dyDescent="0.2">
      <c r="B326" s="79" t="s">
        <v>19</v>
      </c>
      <c r="C326" s="2386"/>
      <c r="D326" s="2387"/>
      <c r="E326" s="2380" t="s">
        <v>497</v>
      </c>
      <c r="F326" s="2381"/>
      <c r="G326" s="2381"/>
      <c r="H326" s="2381"/>
      <c r="I326" s="2381"/>
      <c r="J326" s="2381"/>
      <c r="K326" s="2381"/>
      <c r="L326" s="2381"/>
      <c r="M326" s="2381"/>
      <c r="N326" s="2381"/>
      <c r="O326" s="2381"/>
      <c r="P326" s="2381"/>
      <c r="Q326" s="2381"/>
      <c r="R326" s="2382"/>
      <c r="S326" s="80" t="s">
        <v>429</v>
      </c>
      <c r="T326" s="77">
        <v>321</v>
      </c>
    </row>
    <row r="327" spans="2:22" s="1" customFormat="1" ht="25.5" customHeight="1" x14ac:dyDescent="0.2">
      <c r="B327" s="79" t="s">
        <v>19</v>
      </c>
      <c r="C327" s="2386">
        <v>0</v>
      </c>
      <c r="D327" s="2387"/>
      <c r="E327" s="2380" t="s">
        <v>497</v>
      </c>
      <c r="F327" s="2381"/>
      <c r="G327" s="2381"/>
      <c r="H327" s="2381"/>
      <c r="I327" s="2381"/>
      <c r="J327" s="2381"/>
      <c r="K327" s="2381"/>
      <c r="L327" s="2381"/>
      <c r="M327" s="2381"/>
      <c r="N327" s="2381"/>
      <c r="O327" s="2381"/>
      <c r="P327" s="2381"/>
      <c r="Q327" s="2381"/>
      <c r="R327" s="2382"/>
      <c r="S327" s="80" t="s">
        <v>429</v>
      </c>
      <c r="T327" s="77">
        <v>322</v>
      </c>
    </row>
    <row r="328" spans="2:22" s="1" customFormat="1" ht="25.5" customHeight="1" x14ac:dyDescent="0.2">
      <c r="B328" s="79" t="s">
        <v>19</v>
      </c>
      <c r="C328" s="2386">
        <v>0</v>
      </c>
      <c r="D328" s="2387"/>
      <c r="E328" s="2380" t="s">
        <v>497</v>
      </c>
      <c r="F328" s="2381"/>
      <c r="G328" s="2381"/>
      <c r="H328" s="2381"/>
      <c r="I328" s="2381"/>
      <c r="J328" s="2381"/>
      <c r="K328" s="2381"/>
      <c r="L328" s="2381"/>
      <c r="M328" s="2381"/>
      <c r="N328" s="2381"/>
      <c r="O328" s="2381"/>
      <c r="P328" s="2381"/>
      <c r="Q328" s="2381"/>
      <c r="R328" s="2382"/>
      <c r="S328" s="80" t="s">
        <v>429</v>
      </c>
      <c r="T328" s="77">
        <v>323</v>
      </c>
    </row>
    <row r="329" spans="2:22" s="1" customFormat="1" ht="25.5" customHeight="1" x14ac:dyDescent="0.2">
      <c r="B329" s="79" t="s">
        <v>19</v>
      </c>
      <c r="C329" s="2386">
        <v>0</v>
      </c>
      <c r="D329" s="2387"/>
      <c r="E329" s="2380" t="s">
        <v>497</v>
      </c>
      <c r="F329" s="2381"/>
      <c r="G329" s="2381"/>
      <c r="H329" s="2381"/>
      <c r="I329" s="2381"/>
      <c r="J329" s="2381"/>
      <c r="K329" s="2381"/>
      <c r="L329" s="2381"/>
      <c r="M329" s="2381"/>
      <c r="N329" s="2381"/>
      <c r="O329" s="2381"/>
      <c r="P329" s="2381"/>
      <c r="Q329" s="2381"/>
      <c r="R329" s="2382"/>
      <c r="S329" s="80" t="s">
        <v>429</v>
      </c>
      <c r="T329" s="77">
        <v>324</v>
      </c>
    </row>
    <row r="330" spans="2:22" s="1" customFormat="1" ht="25.5" customHeight="1" x14ac:dyDescent="0.2">
      <c r="B330" s="79" t="s">
        <v>19</v>
      </c>
      <c r="C330" s="2386">
        <v>0</v>
      </c>
      <c r="D330" s="2387"/>
      <c r="E330" s="2380" t="s">
        <v>497</v>
      </c>
      <c r="F330" s="2381"/>
      <c r="G330" s="2381"/>
      <c r="H330" s="2381"/>
      <c r="I330" s="2381"/>
      <c r="J330" s="2381"/>
      <c r="K330" s="2381"/>
      <c r="L330" s="2381"/>
      <c r="M330" s="2381"/>
      <c r="N330" s="2381"/>
      <c r="O330" s="2381"/>
      <c r="P330" s="2381"/>
      <c r="Q330" s="2381"/>
      <c r="R330" s="2382"/>
      <c r="S330" s="80" t="s">
        <v>429</v>
      </c>
      <c r="T330" s="77">
        <v>325</v>
      </c>
    </row>
    <row r="331" spans="2:22" s="1" customFormat="1" ht="25.5" customHeight="1" x14ac:dyDescent="0.2">
      <c r="B331" s="79" t="s">
        <v>19</v>
      </c>
      <c r="C331" s="2386">
        <v>0</v>
      </c>
      <c r="D331" s="2387"/>
      <c r="E331" s="2380" t="s">
        <v>497</v>
      </c>
      <c r="F331" s="2381"/>
      <c r="G331" s="2381"/>
      <c r="H331" s="2381"/>
      <c r="I331" s="2381"/>
      <c r="J331" s="2381"/>
      <c r="K331" s="2381"/>
      <c r="L331" s="2381"/>
      <c r="M331" s="2381"/>
      <c r="N331" s="2381"/>
      <c r="O331" s="2381"/>
      <c r="P331" s="2381"/>
      <c r="Q331" s="2381"/>
      <c r="R331" s="2382"/>
      <c r="S331" s="80" t="s">
        <v>429</v>
      </c>
      <c r="T331" s="77">
        <v>326</v>
      </c>
    </row>
    <row r="332" spans="2:22" s="1" customFormat="1" ht="25.5" customHeight="1" x14ac:dyDescent="0.2">
      <c r="B332" s="79" t="s">
        <v>19</v>
      </c>
      <c r="C332" s="2386">
        <v>0</v>
      </c>
      <c r="D332" s="2387"/>
      <c r="E332" s="2380" t="s">
        <v>497</v>
      </c>
      <c r="F332" s="2381"/>
      <c r="G332" s="2381"/>
      <c r="H332" s="2381"/>
      <c r="I332" s="2381"/>
      <c r="J332" s="2381"/>
      <c r="K332" s="2381"/>
      <c r="L332" s="2381"/>
      <c r="M332" s="2381"/>
      <c r="N332" s="2381"/>
      <c r="O332" s="2381"/>
      <c r="P332" s="2381"/>
      <c r="Q332" s="2381"/>
      <c r="R332" s="2382"/>
      <c r="S332" s="80" t="s">
        <v>429</v>
      </c>
      <c r="T332" s="77">
        <v>327</v>
      </c>
    </row>
    <row r="333" spans="2:22" s="1" customFormat="1" ht="25.5" customHeight="1" x14ac:dyDescent="0.2">
      <c r="B333" s="79" t="s">
        <v>19</v>
      </c>
      <c r="C333" s="2386">
        <v>0</v>
      </c>
      <c r="D333" s="2387"/>
      <c r="E333" s="2380" t="s">
        <v>497</v>
      </c>
      <c r="F333" s="2381"/>
      <c r="G333" s="2381"/>
      <c r="H333" s="2381"/>
      <c r="I333" s="2381"/>
      <c r="J333" s="2381"/>
      <c r="K333" s="2381"/>
      <c r="L333" s="2381"/>
      <c r="M333" s="2381"/>
      <c r="N333" s="2381"/>
      <c r="O333" s="2381"/>
      <c r="P333" s="2381"/>
      <c r="Q333" s="2381"/>
      <c r="R333" s="2382"/>
      <c r="S333" s="80" t="s">
        <v>429</v>
      </c>
      <c r="T333" s="77">
        <v>328</v>
      </c>
    </row>
    <row r="334" spans="2:22" s="1" customFormat="1" ht="25.5" customHeight="1" x14ac:dyDescent="0.2">
      <c r="B334" s="79" t="s">
        <v>19</v>
      </c>
      <c r="C334" s="2386">
        <v>0</v>
      </c>
      <c r="D334" s="2387"/>
      <c r="E334" s="2380" t="s">
        <v>497</v>
      </c>
      <c r="F334" s="2381"/>
      <c r="G334" s="2381"/>
      <c r="H334" s="2381"/>
      <c r="I334" s="2381"/>
      <c r="J334" s="2381"/>
      <c r="K334" s="2381"/>
      <c r="L334" s="2381"/>
      <c r="M334" s="2381"/>
      <c r="N334" s="2381"/>
      <c r="O334" s="2381"/>
      <c r="P334" s="2381"/>
      <c r="Q334" s="2381"/>
      <c r="R334" s="2382"/>
      <c r="S334" s="80" t="s">
        <v>429</v>
      </c>
      <c r="T334" s="77">
        <v>329</v>
      </c>
    </row>
    <row r="335" spans="2:22" s="1" customFormat="1" ht="25.5" customHeight="1" x14ac:dyDescent="0.2">
      <c r="B335" s="79" t="s">
        <v>19</v>
      </c>
      <c r="C335" s="2386">
        <v>0</v>
      </c>
      <c r="D335" s="2387"/>
      <c r="E335" s="2380" t="s">
        <v>497</v>
      </c>
      <c r="F335" s="2381"/>
      <c r="G335" s="2381"/>
      <c r="H335" s="2381"/>
      <c r="I335" s="2381"/>
      <c r="J335" s="2381"/>
      <c r="K335" s="2381"/>
      <c r="L335" s="2381"/>
      <c r="M335" s="2381"/>
      <c r="N335" s="2381"/>
      <c r="O335" s="2381"/>
      <c r="P335" s="2381"/>
      <c r="Q335" s="2381"/>
      <c r="R335" s="2382"/>
      <c r="S335" s="80" t="s">
        <v>429</v>
      </c>
      <c r="T335" s="77">
        <v>330</v>
      </c>
    </row>
    <row r="336" spans="2:22" s="1" customFormat="1" ht="25.5" customHeight="1" x14ac:dyDescent="0.2">
      <c r="B336" s="79" t="s">
        <v>19</v>
      </c>
      <c r="C336" s="2386">
        <v>0</v>
      </c>
      <c r="D336" s="2387"/>
      <c r="E336" s="2380" t="s">
        <v>497</v>
      </c>
      <c r="F336" s="2381"/>
      <c r="G336" s="2381"/>
      <c r="H336" s="2381"/>
      <c r="I336" s="2381"/>
      <c r="J336" s="2381"/>
      <c r="K336" s="2381"/>
      <c r="L336" s="2381"/>
      <c r="M336" s="2381"/>
      <c r="N336" s="2381"/>
      <c r="O336" s="2381"/>
      <c r="P336" s="2381"/>
      <c r="Q336" s="2381"/>
      <c r="R336" s="2382"/>
      <c r="S336" s="80" t="s">
        <v>429</v>
      </c>
      <c r="T336" s="77">
        <v>331</v>
      </c>
    </row>
    <row r="337" spans="2:22" s="1" customFormat="1" ht="25.5" customHeight="1" x14ac:dyDescent="0.2">
      <c r="B337" s="79" t="s">
        <v>19</v>
      </c>
      <c r="C337" s="2386">
        <v>0</v>
      </c>
      <c r="D337" s="2387"/>
      <c r="E337" s="2380" t="s">
        <v>497</v>
      </c>
      <c r="F337" s="2381"/>
      <c r="G337" s="2381"/>
      <c r="H337" s="2381"/>
      <c r="I337" s="2381"/>
      <c r="J337" s="2381"/>
      <c r="K337" s="2381"/>
      <c r="L337" s="2381"/>
      <c r="M337" s="2381"/>
      <c r="N337" s="2381"/>
      <c r="O337" s="2381"/>
      <c r="P337" s="2381"/>
      <c r="Q337" s="2381"/>
      <c r="R337" s="2382"/>
      <c r="S337" s="80" t="s">
        <v>429</v>
      </c>
      <c r="T337" s="77">
        <v>332</v>
      </c>
    </row>
    <row r="338" spans="2:22" s="1" customFormat="1" ht="25.5" customHeight="1" x14ac:dyDescent="0.2">
      <c r="B338" s="79" t="s">
        <v>19</v>
      </c>
      <c r="C338" s="2386">
        <v>0</v>
      </c>
      <c r="D338" s="2387"/>
      <c r="E338" s="2380" t="s">
        <v>497</v>
      </c>
      <c r="F338" s="2381"/>
      <c r="G338" s="2381"/>
      <c r="H338" s="2381"/>
      <c r="I338" s="2381"/>
      <c r="J338" s="2381"/>
      <c r="K338" s="2381"/>
      <c r="L338" s="2381"/>
      <c r="M338" s="2381"/>
      <c r="N338" s="2381"/>
      <c r="O338" s="2381"/>
      <c r="P338" s="2381"/>
      <c r="Q338" s="2381"/>
      <c r="R338" s="2382"/>
      <c r="S338" s="80" t="s">
        <v>429</v>
      </c>
      <c r="T338" s="77">
        <v>333</v>
      </c>
    </row>
    <row r="339" spans="2:22" s="1" customFormat="1" ht="25.5" customHeight="1" x14ac:dyDescent="0.2">
      <c r="B339" s="79" t="s">
        <v>19</v>
      </c>
      <c r="C339" s="2386">
        <v>0</v>
      </c>
      <c r="D339" s="2387"/>
      <c r="E339" s="2380" t="s">
        <v>497</v>
      </c>
      <c r="F339" s="2381"/>
      <c r="G339" s="2381"/>
      <c r="H339" s="2381"/>
      <c r="I339" s="2381"/>
      <c r="J339" s="2381"/>
      <c r="K339" s="2381"/>
      <c r="L339" s="2381"/>
      <c r="M339" s="2381"/>
      <c r="N339" s="2381"/>
      <c r="O339" s="2381"/>
      <c r="P339" s="2381"/>
      <c r="Q339" s="2381"/>
      <c r="R339" s="2382"/>
      <c r="S339" s="80" t="s">
        <v>429</v>
      </c>
      <c r="T339" s="77">
        <v>334</v>
      </c>
    </row>
    <row r="340" spans="2:22" s="1" customFormat="1" ht="25.5" customHeight="1" x14ac:dyDescent="0.2">
      <c r="B340" s="79" t="s">
        <v>19</v>
      </c>
      <c r="C340" s="2386">
        <v>0</v>
      </c>
      <c r="D340" s="2387"/>
      <c r="E340" s="2380" t="s">
        <v>497</v>
      </c>
      <c r="F340" s="2381"/>
      <c r="G340" s="2381"/>
      <c r="H340" s="2381"/>
      <c r="I340" s="2381"/>
      <c r="J340" s="2381"/>
      <c r="K340" s="2381"/>
      <c r="L340" s="2381"/>
      <c r="M340" s="2381"/>
      <c r="N340" s="2381"/>
      <c r="O340" s="2381"/>
      <c r="P340" s="2381"/>
      <c r="Q340" s="2381"/>
      <c r="R340" s="2382"/>
      <c r="S340" s="80" t="s">
        <v>429</v>
      </c>
      <c r="T340" s="77">
        <v>335</v>
      </c>
    </row>
    <row r="341" spans="2:22" s="1" customFormat="1" ht="25.5" customHeight="1" x14ac:dyDescent="0.2">
      <c r="B341" s="79" t="s">
        <v>19</v>
      </c>
      <c r="C341" s="2386">
        <v>0</v>
      </c>
      <c r="D341" s="2387"/>
      <c r="E341" s="2380" t="s">
        <v>497</v>
      </c>
      <c r="F341" s="2381"/>
      <c r="G341" s="2381"/>
      <c r="H341" s="2381"/>
      <c r="I341" s="2381"/>
      <c r="J341" s="2381"/>
      <c r="K341" s="2381"/>
      <c r="L341" s="2381"/>
      <c r="M341" s="2381"/>
      <c r="N341" s="2381"/>
      <c r="O341" s="2381"/>
      <c r="P341" s="2381"/>
      <c r="Q341" s="2381"/>
      <c r="R341" s="2382"/>
      <c r="S341" s="80" t="s">
        <v>429</v>
      </c>
      <c r="T341" s="77">
        <v>336</v>
      </c>
    </row>
    <row r="342" spans="2:22" s="1" customFormat="1" ht="25.5" customHeight="1" x14ac:dyDescent="0.2">
      <c r="B342" s="79" t="s">
        <v>19</v>
      </c>
      <c r="C342" s="2386"/>
      <c r="D342" s="2387"/>
      <c r="E342" s="2380" t="s">
        <v>497</v>
      </c>
      <c r="F342" s="2381"/>
      <c r="G342" s="2381"/>
      <c r="H342" s="2381"/>
      <c r="I342" s="2381"/>
      <c r="J342" s="2381"/>
      <c r="K342" s="2381"/>
      <c r="L342" s="2381"/>
      <c r="M342" s="2381"/>
      <c r="N342" s="2381"/>
      <c r="O342" s="2381"/>
      <c r="P342" s="2381"/>
      <c r="Q342" s="2381"/>
      <c r="R342" s="2382"/>
      <c r="S342" s="80" t="s">
        <v>429</v>
      </c>
      <c r="T342" s="77">
        <v>337</v>
      </c>
    </row>
    <row r="343" spans="2:22" s="1" customFormat="1" ht="25.5" customHeight="1" x14ac:dyDescent="0.2">
      <c r="B343" s="79" t="s">
        <v>19</v>
      </c>
      <c r="C343" s="2386">
        <v>0</v>
      </c>
      <c r="D343" s="2387"/>
      <c r="E343" s="2380" t="s">
        <v>497</v>
      </c>
      <c r="F343" s="2381"/>
      <c r="G343" s="2381"/>
      <c r="H343" s="2381"/>
      <c r="I343" s="2381"/>
      <c r="J343" s="2381"/>
      <c r="K343" s="2381"/>
      <c r="L343" s="2381"/>
      <c r="M343" s="2381"/>
      <c r="N343" s="2381"/>
      <c r="O343" s="2381"/>
      <c r="P343" s="2381"/>
      <c r="Q343" s="2381"/>
      <c r="R343" s="2382"/>
      <c r="S343" s="80" t="s">
        <v>429</v>
      </c>
      <c r="T343" s="77">
        <v>338</v>
      </c>
    </row>
    <row r="344" spans="2:22" s="1" customFormat="1" ht="25.5" customHeight="1" x14ac:dyDescent="0.2">
      <c r="B344" s="79" t="s">
        <v>19</v>
      </c>
      <c r="C344" s="2386"/>
      <c r="D344" s="2387"/>
      <c r="E344" s="2380" t="s">
        <v>497</v>
      </c>
      <c r="F344" s="2381"/>
      <c r="G344" s="2381"/>
      <c r="H344" s="2381"/>
      <c r="I344" s="2381"/>
      <c r="J344" s="2381"/>
      <c r="K344" s="2381"/>
      <c r="L344" s="2381"/>
      <c r="M344" s="2381"/>
      <c r="N344" s="2381"/>
      <c r="O344" s="2381"/>
      <c r="P344" s="2381"/>
      <c r="Q344" s="2381"/>
      <c r="R344" s="2382"/>
      <c r="S344" s="80" t="s">
        <v>429</v>
      </c>
      <c r="T344" s="77">
        <v>339</v>
      </c>
    </row>
    <row r="345" spans="2:22" s="1" customFormat="1" ht="25.5" customHeight="1" x14ac:dyDescent="0.2">
      <c r="B345" s="79" t="s">
        <v>19</v>
      </c>
      <c r="C345" s="2386">
        <v>0</v>
      </c>
      <c r="D345" s="2387"/>
      <c r="E345" s="2380" t="s">
        <v>497</v>
      </c>
      <c r="F345" s="2381"/>
      <c r="G345" s="2381"/>
      <c r="H345" s="2381"/>
      <c r="I345" s="2381"/>
      <c r="J345" s="2381"/>
      <c r="K345" s="2381"/>
      <c r="L345" s="2381"/>
      <c r="M345" s="2381"/>
      <c r="N345" s="2381"/>
      <c r="O345" s="2381"/>
      <c r="P345" s="2381"/>
      <c r="Q345" s="2381"/>
      <c r="R345" s="2382"/>
      <c r="S345" s="80" t="s">
        <v>429</v>
      </c>
      <c r="T345" s="77">
        <v>340</v>
      </c>
    </row>
    <row r="346" spans="2:22" s="65" customFormat="1" ht="25.5" customHeight="1" x14ac:dyDescent="0.2">
      <c r="B346" s="81">
        <v>1</v>
      </c>
      <c r="C346" s="2390"/>
      <c r="D346" s="2391"/>
      <c r="E346" s="2392" t="s">
        <v>497</v>
      </c>
      <c r="F346" s="2393"/>
      <c r="G346" s="2393"/>
      <c r="H346" s="2393"/>
      <c r="I346" s="2393"/>
      <c r="J346" s="2393"/>
      <c r="K346" s="2393"/>
      <c r="L346" s="2393"/>
      <c r="M346" s="2393"/>
      <c r="N346" s="2393"/>
      <c r="O346" s="2393"/>
      <c r="P346" s="2393"/>
      <c r="Q346" s="2393"/>
      <c r="R346" s="2394"/>
      <c r="S346" s="82" t="s">
        <v>429</v>
      </c>
      <c r="T346" s="83">
        <v>341</v>
      </c>
      <c r="U346" s="1"/>
      <c r="V346" s="1"/>
    </row>
    <row r="347" spans="2:22" s="1" customFormat="1" ht="25.5" customHeight="1" x14ac:dyDescent="0.2">
      <c r="B347" s="79" t="s">
        <v>19</v>
      </c>
      <c r="C347" s="2386">
        <v>0</v>
      </c>
      <c r="D347" s="2387"/>
      <c r="E347" s="2380" t="s">
        <v>498</v>
      </c>
      <c r="F347" s="2381"/>
      <c r="G347" s="2381"/>
      <c r="H347" s="2381"/>
      <c r="I347" s="2381"/>
      <c r="J347" s="2381"/>
      <c r="K347" s="2381"/>
      <c r="L347" s="2381"/>
      <c r="M347" s="2381"/>
      <c r="N347" s="2381"/>
      <c r="O347" s="2381"/>
      <c r="P347" s="2381"/>
      <c r="Q347" s="2381"/>
      <c r="R347" s="2382"/>
      <c r="S347" s="80" t="s">
        <v>429</v>
      </c>
      <c r="T347" s="77">
        <v>342</v>
      </c>
    </row>
    <row r="348" spans="2:22" s="1" customFormat="1" ht="25.5" customHeight="1" x14ac:dyDescent="0.2">
      <c r="B348" s="79" t="s">
        <v>19</v>
      </c>
      <c r="C348" s="2386">
        <v>0</v>
      </c>
      <c r="D348" s="2387"/>
      <c r="E348" s="2380" t="s">
        <v>498</v>
      </c>
      <c r="F348" s="2381"/>
      <c r="G348" s="2381"/>
      <c r="H348" s="2381"/>
      <c r="I348" s="2381"/>
      <c r="J348" s="2381"/>
      <c r="K348" s="2381"/>
      <c r="L348" s="2381"/>
      <c r="M348" s="2381"/>
      <c r="N348" s="2381"/>
      <c r="O348" s="2381"/>
      <c r="P348" s="2381"/>
      <c r="Q348" s="2381"/>
      <c r="R348" s="2382"/>
      <c r="S348" s="80" t="s">
        <v>429</v>
      </c>
      <c r="T348" s="77">
        <v>343</v>
      </c>
    </row>
    <row r="349" spans="2:22" s="1" customFormat="1" ht="25.5" customHeight="1" x14ac:dyDescent="0.2">
      <c r="B349" s="79" t="s">
        <v>19</v>
      </c>
      <c r="C349" s="2386">
        <v>0</v>
      </c>
      <c r="D349" s="2387"/>
      <c r="E349" s="2380" t="s">
        <v>498</v>
      </c>
      <c r="F349" s="2381"/>
      <c r="G349" s="2381"/>
      <c r="H349" s="2381"/>
      <c r="I349" s="2381"/>
      <c r="J349" s="2381"/>
      <c r="K349" s="2381"/>
      <c r="L349" s="2381"/>
      <c r="M349" s="2381"/>
      <c r="N349" s="2381"/>
      <c r="O349" s="2381"/>
      <c r="P349" s="2381"/>
      <c r="Q349" s="2381"/>
      <c r="R349" s="2382"/>
      <c r="S349" s="80" t="s">
        <v>429</v>
      </c>
      <c r="T349" s="77">
        <v>326</v>
      </c>
    </row>
    <row r="350" spans="2:22" s="1" customFormat="1" ht="25.5" customHeight="1" x14ac:dyDescent="0.2">
      <c r="B350" s="79" t="s">
        <v>19</v>
      </c>
      <c r="C350" s="2386">
        <v>0</v>
      </c>
      <c r="D350" s="2387"/>
      <c r="E350" s="2380" t="s">
        <v>498</v>
      </c>
      <c r="F350" s="2381"/>
      <c r="G350" s="2381"/>
      <c r="H350" s="2381"/>
      <c r="I350" s="2381"/>
      <c r="J350" s="2381"/>
      <c r="K350" s="2381"/>
      <c r="L350" s="2381"/>
      <c r="M350" s="2381"/>
      <c r="N350" s="2381"/>
      <c r="O350" s="2381"/>
      <c r="P350" s="2381"/>
      <c r="Q350" s="2381"/>
      <c r="R350" s="2382"/>
      <c r="S350" s="80" t="s">
        <v>429</v>
      </c>
      <c r="T350" s="77">
        <v>327</v>
      </c>
    </row>
    <row r="351" spans="2:22" s="1" customFormat="1" ht="25.5" customHeight="1" x14ac:dyDescent="0.2">
      <c r="B351" s="79" t="s">
        <v>19</v>
      </c>
      <c r="C351" s="2386">
        <v>0</v>
      </c>
      <c r="D351" s="2387"/>
      <c r="E351" s="2380" t="s">
        <v>498</v>
      </c>
      <c r="F351" s="2381"/>
      <c r="G351" s="2381"/>
      <c r="H351" s="2381"/>
      <c r="I351" s="2381"/>
      <c r="J351" s="2381"/>
      <c r="K351" s="2381"/>
      <c r="L351" s="2381"/>
      <c r="M351" s="2381"/>
      <c r="N351" s="2381"/>
      <c r="O351" s="2381"/>
      <c r="P351" s="2381"/>
      <c r="Q351" s="2381"/>
      <c r="R351" s="2382"/>
      <c r="S351" s="80" t="s">
        <v>429</v>
      </c>
      <c r="T351" s="77">
        <v>328</v>
      </c>
    </row>
    <row r="352" spans="2:22" s="1" customFormat="1" ht="25.5" customHeight="1" x14ac:dyDescent="0.2">
      <c r="B352" s="79" t="s">
        <v>19</v>
      </c>
      <c r="C352" s="2386">
        <v>0</v>
      </c>
      <c r="D352" s="2387"/>
      <c r="E352" s="2380" t="s">
        <v>498</v>
      </c>
      <c r="F352" s="2381"/>
      <c r="G352" s="2381"/>
      <c r="H352" s="2381"/>
      <c r="I352" s="2381"/>
      <c r="J352" s="2381"/>
      <c r="K352" s="2381"/>
      <c r="L352" s="2381"/>
      <c r="M352" s="2381"/>
      <c r="N352" s="2381"/>
      <c r="O352" s="2381"/>
      <c r="P352" s="2381"/>
      <c r="Q352" s="2381"/>
      <c r="R352" s="2382"/>
      <c r="S352" s="80" t="s">
        <v>429</v>
      </c>
      <c r="T352" s="77">
        <v>329</v>
      </c>
    </row>
    <row r="353" spans="2:20" s="1" customFormat="1" ht="25.5" customHeight="1" x14ac:dyDescent="0.2">
      <c r="B353" s="79" t="s">
        <v>19</v>
      </c>
      <c r="C353" s="2386">
        <v>0</v>
      </c>
      <c r="D353" s="2387"/>
      <c r="E353" s="2380" t="s">
        <v>498</v>
      </c>
      <c r="F353" s="2381"/>
      <c r="G353" s="2381"/>
      <c r="H353" s="2381"/>
      <c r="I353" s="2381"/>
      <c r="J353" s="2381"/>
      <c r="K353" s="2381"/>
      <c r="L353" s="2381"/>
      <c r="M353" s="2381"/>
      <c r="N353" s="2381"/>
      <c r="O353" s="2381"/>
      <c r="P353" s="2381"/>
      <c r="Q353" s="2381"/>
      <c r="R353" s="2382"/>
      <c r="S353" s="80" t="s">
        <v>429</v>
      </c>
      <c r="T353" s="77">
        <v>330</v>
      </c>
    </row>
    <row r="354" spans="2:20" s="1" customFormat="1" ht="25.5" customHeight="1" x14ac:dyDescent="0.2">
      <c r="B354" s="79" t="s">
        <v>19</v>
      </c>
      <c r="C354" s="2386">
        <v>0</v>
      </c>
      <c r="D354" s="2387"/>
      <c r="E354" s="2380" t="s">
        <v>498</v>
      </c>
      <c r="F354" s="2381"/>
      <c r="G354" s="2381"/>
      <c r="H354" s="2381"/>
      <c r="I354" s="2381"/>
      <c r="J354" s="2381"/>
      <c r="K354" s="2381"/>
      <c r="L354" s="2381"/>
      <c r="M354" s="2381"/>
      <c r="N354" s="2381"/>
      <c r="O354" s="2381"/>
      <c r="P354" s="2381"/>
      <c r="Q354" s="2381"/>
      <c r="R354" s="2382"/>
      <c r="S354" s="80" t="s">
        <v>429</v>
      </c>
      <c r="T354" s="77">
        <v>331</v>
      </c>
    </row>
    <row r="355" spans="2:20" s="1" customFormat="1" ht="25.5" customHeight="1" x14ac:dyDescent="0.2">
      <c r="B355" s="79" t="s">
        <v>19</v>
      </c>
      <c r="C355" s="2386">
        <v>0</v>
      </c>
      <c r="D355" s="2387"/>
      <c r="E355" s="2380" t="s">
        <v>498</v>
      </c>
      <c r="F355" s="2381"/>
      <c r="G355" s="2381"/>
      <c r="H355" s="2381"/>
      <c r="I355" s="2381"/>
      <c r="J355" s="2381"/>
      <c r="K355" s="2381"/>
      <c r="L355" s="2381"/>
      <c r="M355" s="2381"/>
      <c r="N355" s="2381"/>
      <c r="O355" s="2381"/>
      <c r="P355" s="2381"/>
      <c r="Q355" s="2381"/>
      <c r="R355" s="2382"/>
      <c r="S355" s="80" t="s">
        <v>429</v>
      </c>
      <c r="T355" s="77">
        <v>332</v>
      </c>
    </row>
    <row r="356" spans="2:20" s="1" customFormat="1" ht="25.5" customHeight="1" x14ac:dyDescent="0.2">
      <c r="B356" s="79" t="s">
        <v>19</v>
      </c>
      <c r="C356" s="2386">
        <v>0</v>
      </c>
      <c r="D356" s="2387"/>
      <c r="E356" s="2380" t="s">
        <v>498</v>
      </c>
      <c r="F356" s="2381"/>
      <c r="G356" s="2381"/>
      <c r="H356" s="2381"/>
      <c r="I356" s="2381"/>
      <c r="J356" s="2381"/>
      <c r="K356" s="2381"/>
      <c r="L356" s="2381"/>
      <c r="M356" s="2381"/>
      <c r="N356" s="2381"/>
      <c r="O356" s="2381"/>
      <c r="P356" s="2381"/>
      <c r="Q356" s="2381"/>
      <c r="R356" s="2382"/>
      <c r="S356" s="80" t="s">
        <v>429</v>
      </c>
      <c r="T356" s="77">
        <v>333</v>
      </c>
    </row>
    <row r="357" spans="2:20" s="1" customFormat="1" ht="25.5" customHeight="1" x14ac:dyDescent="0.2">
      <c r="B357" s="79" t="s">
        <v>19</v>
      </c>
      <c r="C357" s="2386">
        <v>0</v>
      </c>
      <c r="D357" s="2387"/>
      <c r="E357" s="2380" t="s">
        <v>498</v>
      </c>
      <c r="F357" s="2381"/>
      <c r="G357" s="2381"/>
      <c r="H357" s="2381"/>
      <c r="I357" s="2381"/>
      <c r="J357" s="2381"/>
      <c r="K357" s="2381"/>
      <c r="L357" s="2381"/>
      <c r="M357" s="2381"/>
      <c r="N357" s="2381"/>
      <c r="O357" s="2381"/>
      <c r="P357" s="2381"/>
      <c r="Q357" s="2381"/>
      <c r="R357" s="2382"/>
      <c r="S357" s="80" t="s">
        <v>429</v>
      </c>
      <c r="T357" s="77">
        <v>334</v>
      </c>
    </row>
    <row r="358" spans="2:20" s="1" customFormat="1" ht="25.5" customHeight="1" x14ac:dyDescent="0.2">
      <c r="B358" s="79" t="s">
        <v>19</v>
      </c>
      <c r="C358" s="2386">
        <v>0</v>
      </c>
      <c r="D358" s="2387"/>
      <c r="E358" s="2380" t="s">
        <v>498</v>
      </c>
      <c r="F358" s="2381"/>
      <c r="G358" s="2381"/>
      <c r="H358" s="2381"/>
      <c r="I358" s="2381"/>
      <c r="J358" s="2381"/>
      <c r="K358" s="2381"/>
      <c r="L358" s="2381"/>
      <c r="M358" s="2381"/>
      <c r="N358" s="2381"/>
      <c r="O358" s="2381"/>
      <c r="P358" s="2381"/>
      <c r="Q358" s="2381"/>
      <c r="R358" s="2382"/>
      <c r="S358" s="80" t="s">
        <v>429</v>
      </c>
      <c r="T358" s="77">
        <v>335</v>
      </c>
    </row>
    <row r="359" spans="2:20" s="1" customFormat="1" ht="25.5" customHeight="1" x14ac:dyDescent="0.2">
      <c r="B359" s="79" t="s">
        <v>19</v>
      </c>
      <c r="C359" s="2386">
        <v>0</v>
      </c>
      <c r="D359" s="2387"/>
      <c r="E359" s="2380" t="s">
        <v>498</v>
      </c>
      <c r="F359" s="2381"/>
      <c r="G359" s="2381"/>
      <c r="H359" s="2381"/>
      <c r="I359" s="2381"/>
      <c r="J359" s="2381"/>
      <c r="K359" s="2381"/>
      <c r="L359" s="2381"/>
      <c r="M359" s="2381"/>
      <c r="N359" s="2381"/>
      <c r="O359" s="2381"/>
      <c r="P359" s="2381"/>
      <c r="Q359" s="2381"/>
      <c r="R359" s="2382"/>
      <c r="S359" s="80" t="s">
        <v>429</v>
      </c>
      <c r="T359" s="77">
        <v>336</v>
      </c>
    </row>
    <row r="360" spans="2:20" s="1" customFormat="1" ht="25.5" customHeight="1" x14ac:dyDescent="0.2">
      <c r="B360" s="79" t="s">
        <v>19</v>
      </c>
      <c r="C360" s="2386">
        <v>0</v>
      </c>
      <c r="D360" s="2387"/>
      <c r="E360" s="2380" t="s">
        <v>498</v>
      </c>
      <c r="F360" s="2381"/>
      <c r="G360" s="2381"/>
      <c r="H360" s="2381"/>
      <c r="I360" s="2381"/>
      <c r="J360" s="2381"/>
      <c r="K360" s="2381"/>
      <c r="L360" s="2381"/>
      <c r="M360" s="2381"/>
      <c r="N360" s="2381"/>
      <c r="O360" s="2381"/>
      <c r="P360" s="2381"/>
      <c r="Q360" s="2381"/>
      <c r="R360" s="2382"/>
      <c r="S360" s="80" t="s">
        <v>429</v>
      </c>
      <c r="T360" s="77">
        <v>337</v>
      </c>
    </row>
    <row r="361" spans="2:20" s="1" customFormat="1" ht="25.5" customHeight="1" x14ac:dyDescent="0.2">
      <c r="B361" s="79" t="s">
        <v>19</v>
      </c>
      <c r="C361" s="2386">
        <v>0</v>
      </c>
      <c r="D361" s="2387"/>
      <c r="E361" s="2380" t="s">
        <v>498</v>
      </c>
      <c r="F361" s="2381"/>
      <c r="G361" s="2381"/>
      <c r="H361" s="2381"/>
      <c r="I361" s="2381"/>
      <c r="J361" s="2381"/>
      <c r="K361" s="2381"/>
      <c r="L361" s="2381"/>
      <c r="M361" s="2381"/>
      <c r="N361" s="2381"/>
      <c r="O361" s="2381"/>
      <c r="P361" s="2381"/>
      <c r="Q361" s="2381"/>
      <c r="R361" s="2382"/>
      <c r="S361" s="80" t="s">
        <v>429</v>
      </c>
      <c r="T361" s="77">
        <v>338</v>
      </c>
    </row>
    <row r="362" spans="2:20" s="1" customFormat="1" ht="25.5" customHeight="1" x14ac:dyDescent="0.2">
      <c r="B362" s="79" t="s">
        <v>19</v>
      </c>
      <c r="C362" s="2386">
        <v>0</v>
      </c>
      <c r="D362" s="2387"/>
      <c r="E362" s="2380" t="s">
        <v>498</v>
      </c>
      <c r="F362" s="2381"/>
      <c r="G362" s="2381"/>
      <c r="H362" s="2381"/>
      <c r="I362" s="2381"/>
      <c r="J362" s="2381"/>
      <c r="K362" s="2381"/>
      <c r="L362" s="2381"/>
      <c r="M362" s="2381"/>
      <c r="N362" s="2381"/>
      <c r="O362" s="2381"/>
      <c r="P362" s="2381"/>
      <c r="Q362" s="2381"/>
      <c r="R362" s="2382"/>
      <c r="S362" s="80" t="s">
        <v>429</v>
      </c>
      <c r="T362" s="77">
        <v>339</v>
      </c>
    </row>
    <row r="363" spans="2:20" s="1" customFormat="1" ht="25.5" customHeight="1" x14ac:dyDescent="0.2">
      <c r="B363" s="79" t="s">
        <v>19</v>
      </c>
      <c r="C363" s="2386">
        <v>0</v>
      </c>
      <c r="D363" s="2387"/>
      <c r="E363" s="2380" t="s">
        <v>498</v>
      </c>
      <c r="F363" s="2381"/>
      <c r="G363" s="2381"/>
      <c r="H363" s="2381"/>
      <c r="I363" s="2381"/>
      <c r="J363" s="2381"/>
      <c r="K363" s="2381"/>
      <c r="L363" s="2381"/>
      <c r="M363" s="2381"/>
      <c r="N363" s="2381"/>
      <c r="O363" s="2381"/>
      <c r="P363" s="2381"/>
      <c r="Q363" s="2381"/>
      <c r="R363" s="2382"/>
      <c r="S363" s="80" t="s">
        <v>429</v>
      </c>
      <c r="T363" s="77">
        <v>340</v>
      </c>
    </row>
    <row r="364" spans="2:20" s="1" customFormat="1" ht="25.5" customHeight="1" x14ac:dyDescent="0.2">
      <c r="B364" s="79" t="s">
        <v>19</v>
      </c>
      <c r="C364" s="2386">
        <v>0</v>
      </c>
      <c r="D364" s="2387"/>
      <c r="E364" s="2380" t="s">
        <v>498</v>
      </c>
      <c r="F364" s="2381"/>
      <c r="G364" s="2381"/>
      <c r="H364" s="2381"/>
      <c r="I364" s="2381"/>
      <c r="J364" s="2381"/>
      <c r="K364" s="2381"/>
      <c r="L364" s="2381"/>
      <c r="M364" s="2381"/>
      <c r="N364" s="2381"/>
      <c r="O364" s="2381"/>
      <c r="P364" s="2381"/>
      <c r="Q364" s="2381"/>
      <c r="R364" s="2382"/>
      <c r="S364" s="80" t="s">
        <v>429</v>
      </c>
      <c r="T364" s="77">
        <v>341</v>
      </c>
    </row>
    <row r="365" spans="2:20" s="1" customFormat="1" ht="25.5" customHeight="1" x14ac:dyDescent="0.2">
      <c r="B365" s="79" t="s">
        <v>19</v>
      </c>
      <c r="C365" s="2386">
        <v>0</v>
      </c>
      <c r="D365" s="2387"/>
      <c r="E365" s="2380" t="s">
        <v>498</v>
      </c>
      <c r="F365" s="2381"/>
      <c r="G365" s="2381"/>
      <c r="H365" s="2381"/>
      <c r="I365" s="2381"/>
      <c r="J365" s="2381"/>
      <c r="K365" s="2381"/>
      <c r="L365" s="2381"/>
      <c r="M365" s="2381"/>
      <c r="N365" s="2381"/>
      <c r="O365" s="2381"/>
      <c r="P365" s="2381"/>
      <c r="Q365" s="2381"/>
      <c r="R365" s="2382"/>
      <c r="S365" s="80" t="s">
        <v>429</v>
      </c>
      <c r="T365" s="77">
        <v>342</v>
      </c>
    </row>
    <row r="366" spans="2:20" s="1" customFormat="1" ht="25.5" customHeight="1" x14ac:dyDescent="0.2">
      <c r="B366" s="79" t="s">
        <v>19</v>
      </c>
      <c r="C366" s="2386">
        <v>0</v>
      </c>
      <c r="D366" s="2387"/>
      <c r="E366" s="2380" t="s">
        <v>498</v>
      </c>
      <c r="F366" s="2381"/>
      <c r="G366" s="2381"/>
      <c r="H366" s="2381"/>
      <c r="I366" s="2381"/>
      <c r="J366" s="2381"/>
      <c r="K366" s="2381"/>
      <c r="L366" s="2381"/>
      <c r="M366" s="2381"/>
      <c r="N366" s="2381"/>
      <c r="O366" s="2381"/>
      <c r="P366" s="2381"/>
      <c r="Q366" s="2381"/>
      <c r="R366" s="2382"/>
      <c r="S366" s="80" t="s">
        <v>429</v>
      </c>
      <c r="T366" s="77">
        <v>343</v>
      </c>
    </row>
    <row r="367" spans="2:20" s="1" customFormat="1" ht="25.5" customHeight="1" x14ac:dyDescent="0.2">
      <c r="B367" s="79" t="s">
        <v>19</v>
      </c>
      <c r="C367" s="2386">
        <v>0</v>
      </c>
      <c r="D367" s="2387"/>
      <c r="E367" s="2380" t="s">
        <v>498</v>
      </c>
      <c r="F367" s="2381"/>
      <c r="G367" s="2381"/>
      <c r="H367" s="2381"/>
      <c r="I367" s="2381"/>
      <c r="J367" s="2381"/>
      <c r="K367" s="2381"/>
      <c r="L367" s="2381"/>
      <c r="M367" s="2381"/>
      <c r="N367" s="2381"/>
      <c r="O367" s="2381"/>
      <c r="P367" s="2381"/>
      <c r="Q367" s="2381"/>
      <c r="R367" s="2382"/>
      <c r="S367" s="80" t="s">
        <v>429</v>
      </c>
      <c r="T367" s="77">
        <v>344</v>
      </c>
    </row>
    <row r="368" spans="2:20" s="1" customFormat="1" ht="25.5" customHeight="1" x14ac:dyDescent="0.2">
      <c r="B368" s="79" t="s">
        <v>19</v>
      </c>
      <c r="C368" s="2386">
        <v>0</v>
      </c>
      <c r="D368" s="2387"/>
      <c r="E368" s="2380" t="s">
        <v>498</v>
      </c>
      <c r="F368" s="2381"/>
      <c r="G368" s="2381"/>
      <c r="H368" s="2381"/>
      <c r="I368" s="2381"/>
      <c r="J368" s="2381"/>
      <c r="K368" s="2381"/>
      <c r="L368" s="2381"/>
      <c r="M368" s="2381"/>
      <c r="N368" s="2381"/>
      <c r="O368" s="2381"/>
      <c r="P368" s="2381"/>
      <c r="Q368" s="2381"/>
      <c r="R368" s="2382"/>
      <c r="S368" s="80" t="s">
        <v>429</v>
      </c>
      <c r="T368" s="77">
        <v>345</v>
      </c>
    </row>
    <row r="369" spans="2:22" s="1" customFormat="1" ht="25.5" customHeight="1" x14ac:dyDescent="0.2">
      <c r="B369" s="79" t="s">
        <v>19</v>
      </c>
      <c r="C369" s="2386">
        <v>0</v>
      </c>
      <c r="D369" s="2387"/>
      <c r="E369" s="2380" t="s">
        <v>498</v>
      </c>
      <c r="F369" s="2381"/>
      <c r="G369" s="2381"/>
      <c r="H369" s="2381"/>
      <c r="I369" s="2381"/>
      <c r="J369" s="2381"/>
      <c r="K369" s="2381"/>
      <c r="L369" s="2381"/>
      <c r="M369" s="2381"/>
      <c r="N369" s="2381"/>
      <c r="O369" s="2381"/>
      <c r="P369" s="2381"/>
      <c r="Q369" s="2381"/>
      <c r="R369" s="2382"/>
      <c r="S369" s="80" t="s">
        <v>429</v>
      </c>
      <c r="T369" s="77">
        <v>346</v>
      </c>
    </row>
    <row r="370" spans="2:22" s="1" customFormat="1" ht="25.5" customHeight="1" x14ac:dyDescent="0.2">
      <c r="B370" s="79" t="s">
        <v>19</v>
      </c>
      <c r="C370" s="2386">
        <v>0</v>
      </c>
      <c r="D370" s="2387"/>
      <c r="E370" s="2380" t="s">
        <v>498</v>
      </c>
      <c r="F370" s="2381"/>
      <c r="G370" s="2381"/>
      <c r="H370" s="2381"/>
      <c r="I370" s="2381"/>
      <c r="J370" s="2381"/>
      <c r="K370" s="2381"/>
      <c r="L370" s="2381"/>
      <c r="M370" s="2381"/>
      <c r="N370" s="2381"/>
      <c r="O370" s="2381"/>
      <c r="P370" s="2381"/>
      <c r="Q370" s="2381"/>
      <c r="R370" s="2382"/>
      <c r="S370" s="80" t="s">
        <v>429</v>
      </c>
      <c r="T370" s="77">
        <v>347</v>
      </c>
    </row>
    <row r="371" spans="2:22" s="1" customFormat="1" ht="25.5" customHeight="1" x14ac:dyDescent="0.2">
      <c r="B371" s="79" t="s">
        <v>19</v>
      </c>
      <c r="C371" s="2386">
        <v>0</v>
      </c>
      <c r="D371" s="2387"/>
      <c r="E371" s="2380" t="s">
        <v>498</v>
      </c>
      <c r="F371" s="2381"/>
      <c r="G371" s="2381"/>
      <c r="H371" s="2381"/>
      <c r="I371" s="2381"/>
      <c r="J371" s="2381"/>
      <c r="K371" s="2381"/>
      <c r="L371" s="2381"/>
      <c r="M371" s="2381"/>
      <c r="N371" s="2381"/>
      <c r="O371" s="2381"/>
      <c r="P371" s="2381"/>
      <c r="Q371" s="2381"/>
      <c r="R371" s="2382"/>
      <c r="S371" s="80" t="s">
        <v>429</v>
      </c>
      <c r="T371" s="77">
        <v>348</v>
      </c>
    </row>
    <row r="372" spans="2:22" s="1" customFormat="1" ht="25.5" customHeight="1" x14ac:dyDescent="0.2">
      <c r="B372" s="79" t="s">
        <v>19</v>
      </c>
      <c r="C372" s="2386">
        <v>0</v>
      </c>
      <c r="D372" s="2387"/>
      <c r="E372" s="2380" t="s">
        <v>498</v>
      </c>
      <c r="F372" s="2381"/>
      <c r="G372" s="2381"/>
      <c r="H372" s="2381"/>
      <c r="I372" s="2381"/>
      <c r="J372" s="2381"/>
      <c r="K372" s="2381"/>
      <c r="L372" s="2381"/>
      <c r="M372" s="2381"/>
      <c r="N372" s="2381"/>
      <c r="O372" s="2381"/>
      <c r="P372" s="2381"/>
      <c r="Q372" s="2381"/>
      <c r="R372" s="2382"/>
      <c r="S372" s="80" t="s">
        <v>429</v>
      </c>
      <c r="T372" s="77">
        <v>349</v>
      </c>
    </row>
    <row r="373" spans="2:22" s="1" customFormat="1" ht="25.5" customHeight="1" x14ac:dyDescent="0.2">
      <c r="B373" s="79" t="s">
        <v>19</v>
      </c>
      <c r="C373" s="2386">
        <v>0</v>
      </c>
      <c r="D373" s="2387"/>
      <c r="E373" s="2380" t="s">
        <v>498</v>
      </c>
      <c r="F373" s="2381"/>
      <c r="G373" s="2381"/>
      <c r="H373" s="2381"/>
      <c r="I373" s="2381"/>
      <c r="J373" s="2381"/>
      <c r="K373" s="2381"/>
      <c r="L373" s="2381"/>
      <c r="M373" s="2381"/>
      <c r="N373" s="2381"/>
      <c r="O373" s="2381"/>
      <c r="P373" s="2381"/>
      <c r="Q373" s="2381"/>
      <c r="R373" s="2382"/>
      <c r="S373" s="80" t="s">
        <v>429</v>
      </c>
      <c r="T373" s="77">
        <v>350</v>
      </c>
    </row>
    <row r="374" spans="2:22" s="1" customFormat="1" ht="25.5" customHeight="1" x14ac:dyDescent="0.2">
      <c r="B374" s="79" t="s">
        <v>19</v>
      </c>
      <c r="C374" s="2386">
        <v>0</v>
      </c>
      <c r="D374" s="2387"/>
      <c r="E374" s="2380" t="s">
        <v>498</v>
      </c>
      <c r="F374" s="2381"/>
      <c r="G374" s="2381"/>
      <c r="H374" s="2381"/>
      <c r="I374" s="2381"/>
      <c r="J374" s="2381"/>
      <c r="K374" s="2381"/>
      <c r="L374" s="2381"/>
      <c r="M374" s="2381"/>
      <c r="N374" s="2381"/>
      <c r="O374" s="2381"/>
      <c r="P374" s="2381"/>
      <c r="Q374" s="2381"/>
      <c r="R374" s="2382"/>
      <c r="S374" s="80" t="s">
        <v>429</v>
      </c>
      <c r="T374" s="77">
        <v>327</v>
      </c>
    </row>
    <row r="375" spans="2:22" s="1" customFormat="1" ht="25.5" customHeight="1" x14ac:dyDescent="0.2">
      <c r="B375" s="79" t="s">
        <v>19</v>
      </c>
      <c r="C375" s="2386">
        <v>0</v>
      </c>
      <c r="D375" s="2387"/>
      <c r="E375" s="2380" t="s">
        <v>498</v>
      </c>
      <c r="F375" s="2381"/>
      <c r="G375" s="2381"/>
      <c r="H375" s="2381"/>
      <c r="I375" s="2381"/>
      <c r="J375" s="2381"/>
      <c r="K375" s="2381"/>
      <c r="L375" s="2381"/>
      <c r="M375" s="2381"/>
      <c r="N375" s="2381"/>
      <c r="O375" s="2381"/>
      <c r="P375" s="2381"/>
      <c r="Q375" s="2381"/>
      <c r="R375" s="2382"/>
      <c r="S375" s="80" t="s">
        <v>429</v>
      </c>
      <c r="T375" s="77">
        <v>328</v>
      </c>
    </row>
    <row r="376" spans="2:22" s="1" customFormat="1" ht="25.5" customHeight="1" x14ac:dyDescent="0.2">
      <c r="B376" s="79" t="s">
        <v>19</v>
      </c>
      <c r="C376" s="2386">
        <v>0</v>
      </c>
      <c r="D376" s="2387"/>
      <c r="E376" s="2380" t="s">
        <v>498</v>
      </c>
      <c r="F376" s="2381"/>
      <c r="G376" s="2381"/>
      <c r="H376" s="2381"/>
      <c r="I376" s="2381"/>
      <c r="J376" s="2381"/>
      <c r="K376" s="2381"/>
      <c r="L376" s="2381"/>
      <c r="M376" s="2381"/>
      <c r="N376" s="2381"/>
      <c r="O376" s="2381"/>
      <c r="P376" s="2381"/>
      <c r="Q376" s="2381"/>
      <c r="R376" s="2382"/>
      <c r="S376" s="80" t="s">
        <v>429</v>
      </c>
      <c r="T376" s="77">
        <v>333</v>
      </c>
    </row>
    <row r="377" spans="2:22" s="65" customFormat="1" ht="25.5" customHeight="1" x14ac:dyDescent="0.2">
      <c r="B377" s="79" t="s">
        <v>19</v>
      </c>
      <c r="C377" s="2386">
        <v>0</v>
      </c>
      <c r="D377" s="2387"/>
      <c r="E377" s="2380" t="s">
        <v>499</v>
      </c>
      <c r="F377" s="2381"/>
      <c r="G377" s="2381"/>
      <c r="H377" s="2381"/>
      <c r="I377" s="2381"/>
      <c r="J377" s="2381"/>
      <c r="K377" s="2381"/>
      <c r="L377" s="2381"/>
      <c r="M377" s="2381"/>
      <c r="N377" s="2381"/>
      <c r="O377" s="2381"/>
      <c r="P377" s="2381"/>
      <c r="Q377" s="2381"/>
      <c r="R377" s="2382"/>
      <c r="S377" s="80" t="s">
        <v>429</v>
      </c>
      <c r="T377" s="77">
        <v>334</v>
      </c>
      <c r="U377" s="1"/>
      <c r="V377" s="1"/>
    </row>
    <row r="378" spans="2:22" s="65" customFormat="1" ht="25.5" customHeight="1" x14ac:dyDescent="0.2">
      <c r="B378" s="79" t="s">
        <v>19</v>
      </c>
      <c r="C378" s="2386">
        <v>0</v>
      </c>
      <c r="D378" s="2387"/>
      <c r="E378" s="2380" t="s">
        <v>499</v>
      </c>
      <c r="F378" s="2381"/>
      <c r="G378" s="2381"/>
      <c r="H378" s="2381"/>
      <c r="I378" s="2381"/>
      <c r="J378" s="2381"/>
      <c r="K378" s="2381"/>
      <c r="L378" s="2381"/>
      <c r="M378" s="2381"/>
      <c r="N378" s="2381"/>
      <c r="O378" s="2381"/>
      <c r="P378" s="2381"/>
      <c r="Q378" s="2381"/>
      <c r="R378" s="2382"/>
      <c r="S378" s="80" t="s">
        <v>429</v>
      </c>
      <c r="T378" s="77">
        <v>337</v>
      </c>
      <c r="U378" s="1"/>
      <c r="V378" s="1"/>
    </row>
    <row r="379" spans="2:22" s="65" customFormat="1" ht="25.5" customHeight="1" x14ac:dyDescent="0.2">
      <c r="B379" s="79" t="s">
        <v>19</v>
      </c>
      <c r="C379" s="2386">
        <v>0</v>
      </c>
      <c r="D379" s="2387"/>
      <c r="E379" s="2380" t="s">
        <v>499</v>
      </c>
      <c r="F379" s="2381"/>
      <c r="G379" s="2381"/>
      <c r="H379" s="2381"/>
      <c r="I379" s="2381"/>
      <c r="J379" s="2381"/>
      <c r="K379" s="2381"/>
      <c r="L379" s="2381"/>
      <c r="M379" s="2381"/>
      <c r="N379" s="2381"/>
      <c r="O379" s="2381"/>
      <c r="P379" s="2381"/>
      <c r="Q379" s="2381"/>
      <c r="R379" s="2382"/>
      <c r="S379" s="80" t="s">
        <v>429</v>
      </c>
      <c r="T379" s="77">
        <v>338</v>
      </c>
      <c r="U379" s="1"/>
      <c r="V379" s="1"/>
    </row>
    <row r="380" spans="2:22" s="65" customFormat="1" ht="25.5" customHeight="1" x14ac:dyDescent="0.2">
      <c r="B380" s="79" t="s">
        <v>19</v>
      </c>
      <c r="C380" s="2386">
        <v>0</v>
      </c>
      <c r="D380" s="2387"/>
      <c r="E380" s="2380" t="s">
        <v>499</v>
      </c>
      <c r="F380" s="2381"/>
      <c r="G380" s="2381"/>
      <c r="H380" s="2381"/>
      <c r="I380" s="2381"/>
      <c r="J380" s="2381"/>
      <c r="K380" s="2381"/>
      <c r="L380" s="2381"/>
      <c r="M380" s="2381"/>
      <c r="N380" s="2381"/>
      <c r="O380" s="2381"/>
      <c r="P380" s="2381"/>
      <c r="Q380" s="2381"/>
      <c r="R380" s="2382"/>
      <c r="S380" s="80" t="s">
        <v>429</v>
      </c>
      <c r="T380" s="77">
        <v>339</v>
      </c>
      <c r="U380" s="1"/>
      <c r="V380" s="1"/>
    </row>
    <row r="381" spans="2:22" s="65" customFormat="1" ht="25.5" customHeight="1" x14ac:dyDescent="0.2">
      <c r="B381" s="79" t="s">
        <v>19</v>
      </c>
      <c r="C381" s="2386">
        <v>0</v>
      </c>
      <c r="D381" s="2387"/>
      <c r="E381" s="2380" t="s">
        <v>499</v>
      </c>
      <c r="F381" s="2381"/>
      <c r="G381" s="2381"/>
      <c r="H381" s="2381"/>
      <c r="I381" s="2381"/>
      <c r="J381" s="2381"/>
      <c r="K381" s="2381"/>
      <c r="L381" s="2381"/>
      <c r="M381" s="2381"/>
      <c r="N381" s="2381"/>
      <c r="O381" s="2381"/>
      <c r="P381" s="2381"/>
      <c r="Q381" s="2381"/>
      <c r="R381" s="2382"/>
      <c r="S381" s="80" t="s">
        <v>429</v>
      </c>
      <c r="T381" s="77">
        <v>340</v>
      </c>
      <c r="U381" s="1"/>
      <c r="V381" s="1"/>
    </row>
    <row r="382" spans="2:22" s="65" customFormat="1" ht="25.5" customHeight="1" x14ac:dyDescent="0.2">
      <c r="B382" s="79" t="s">
        <v>19</v>
      </c>
      <c r="C382" s="2386">
        <v>0</v>
      </c>
      <c r="D382" s="2387"/>
      <c r="E382" s="2380" t="s">
        <v>499</v>
      </c>
      <c r="F382" s="2381"/>
      <c r="G382" s="2381"/>
      <c r="H382" s="2381"/>
      <c r="I382" s="2381"/>
      <c r="J382" s="2381"/>
      <c r="K382" s="2381"/>
      <c r="L382" s="2381"/>
      <c r="M382" s="2381"/>
      <c r="N382" s="2381"/>
      <c r="O382" s="2381"/>
      <c r="P382" s="2381"/>
      <c r="Q382" s="2381"/>
      <c r="R382" s="2382"/>
      <c r="S382" s="80" t="s">
        <v>429</v>
      </c>
      <c r="T382" s="77">
        <v>341</v>
      </c>
      <c r="U382" s="1"/>
      <c r="V382" s="1"/>
    </row>
    <row r="383" spans="2:22" s="65" customFormat="1" ht="25.5" customHeight="1" x14ac:dyDescent="0.2">
      <c r="B383" s="79" t="s">
        <v>19</v>
      </c>
      <c r="C383" s="2386">
        <v>0</v>
      </c>
      <c r="D383" s="2387"/>
      <c r="E383" s="2380" t="s">
        <v>499</v>
      </c>
      <c r="F383" s="2381"/>
      <c r="G383" s="2381"/>
      <c r="H383" s="2381"/>
      <c r="I383" s="2381"/>
      <c r="J383" s="2381"/>
      <c r="K383" s="2381"/>
      <c r="L383" s="2381"/>
      <c r="M383" s="2381"/>
      <c r="N383" s="2381"/>
      <c r="O383" s="2381"/>
      <c r="P383" s="2381"/>
      <c r="Q383" s="2381"/>
      <c r="R383" s="2382"/>
      <c r="S383" s="80" t="s">
        <v>429</v>
      </c>
      <c r="T383" s="77">
        <v>342</v>
      </c>
      <c r="U383" s="1"/>
      <c r="V383" s="1"/>
    </row>
    <row r="384" spans="2:22" s="65" customFormat="1" ht="25.5" customHeight="1" x14ac:dyDescent="0.2">
      <c r="B384" s="79" t="s">
        <v>19</v>
      </c>
      <c r="C384" s="2386">
        <v>0</v>
      </c>
      <c r="D384" s="2387"/>
      <c r="E384" s="2380" t="s">
        <v>499</v>
      </c>
      <c r="F384" s="2381"/>
      <c r="G384" s="2381"/>
      <c r="H384" s="2381"/>
      <c r="I384" s="2381"/>
      <c r="J384" s="2381"/>
      <c r="K384" s="2381"/>
      <c r="L384" s="2381"/>
      <c r="M384" s="2381"/>
      <c r="N384" s="2381"/>
      <c r="O384" s="2381"/>
      <c r="P384" s="2381"/>
      <c r="Q384" s="2381"/>
      <c r="R384" s="2382"/>
      <c r="S384" s="80" t="s">
        <v>429</v>
      </c>
      <c r="T384" s="77">
        <v>343</v>
      </c>
      <c r="U384" s="1"/>
      <c r="V384" s="1"/>
    </row>
    <row r="385" spans="2:22" s="65" customFormat="1" ht="25.5" customHeight="1" x14ac:dyDescent="0.2">
      <c r="B385" s="79" t="s">
        <v>19</v>
      </c>
      <c r="C385" s="2386">
        <v>0</v>
      </c>
      <c r="D385" s="2387"/>
      <c r="E385" s="2380" t="s">
        <v>499</v>
      </c>
      <c r="F385" s="2381"/>
      <c r="G385" s="2381"/>
      <c r="H385" s="2381"/>
      <c r="I385" s="2381"/>
      <c r="J385" s="2381"/>
      <c r="K385" s="2381"/>
      <c r="L385" s="2381"/>
      <c r="M385" s="2381"/>
      <c r="N385" s="2381"/>
      <c r="O385" s="2381"/>
      <c r="P385" s="2381"/>
      <c r="Q385" s="2381"/>
      <c r="R385" s="2382"/>
      <c r="S385" s="80" t="s">
        <v>429</v>
      </c>
      <c r="T385" s="77">
        <v>344</v>
      </c>
      <c r="U385" s="1"/>
      <c r="V385" s="1"/>
    </row>
    <row r="386" spans="2:22" s="65" customFormat="1" ht="25.5" customHeight="1" x14ac:dyDescent="0.2">
      <c r="B386" s="79" t="s">
        <v>19</v>
      </c>
      <c r="C386" s="2386">
        <v>0</v>
      </c>
      <c r="D386" s="2387"/>
      <c r="E386" s="2380" t="s">
        <v>499</v>
      </c>
      <c r="F386" s="2381"/>
      <c r="G386" s="2381"/>
      <c r="H386" s="2381"/>
      <c r="I386" s="2381"/>
      <c r="J386" s="2381"/>
      <c r="K386" s="2381"/>
      <c r="L386" s="2381"/>
      <c r="M386" s="2381"/>
      <c r="N386" s="2381"/>
      <c r="O386" s="2381"/>
      <c r="P386" s="2381"/>
      <c r="Q386" s="2381"/>
      <c r="R386" s="2382"/>
      <c r="S386" s="80" t="s">
        <v>429</v>
      </c>
      <c r="T386" s="77">
        <v>345</v>
      </c>
      <c r="U386" s="1"/>
      <c r="V386" s="1"/>
    </row>
    <row r="387" spans="2:22" s="65" customFormat="1" ht="25.5" customHeight="1" x14ac:dyDescent="0.2">
      <c r="B387" s="79" t="s">
        <v>19</v>
      </c>
      <c r="C387" s="2386">
        <v>0</v>
      </c>
      <c r="D387" s="2387"/>
      <c r="E387" s="2380" t="s">
        <v>499</v>
      </c>
      <c r="F387" s="2381"/>
      <c r="G387" s="2381"/>
      <c r="H387" s="2381"/>
      <c r="I387" s="2381"/>
      <c r="J387" s="2381"/>
      <c r="K387" s="2381"/>
      <c r="L387" s="2381"/>
      <c r="M387" s="2381"/>
      <c r="N387" s="2381"/>
      <c r="O387" s="2381"/>
      <c r="P387" s="2381"/>
      <c r="Q387" s="2381"/>
      <c r="R387" s="2382"/>
      <c r="S387" s="80" t="s">
        <v>429</v>
      </c>
      <c r="T387" s="77">
        <v>346</v>
      </c>
      <c r="U387" s="1"/>
      <c r="V387" s="1"/>
    </row>
    <row r="388" spans="2:22" s="65" customFormat="1" ht="25.5" customHeight="1" x14ac:dyDescent="0.2">
      <c r="B388" s="79" t="s">
        <v>19</v>
      </c>
      <c r="C388" s="2386">
        <v>0</v>
      </c>
      <c r="D388" s="2387"/>
      <c r="E388" s="2380" t="s">
        <v>499</v>
      </c>
      <c r="F388" s="2381"/>
      <c r="G388" s="2381"/>
      <c r="H388" s="2381"/>
      <c r="I388" s="2381"/>
      <c r="J388" s="2381"/>
      <c r="K388" s="2381"/>
      <c r="L388" s="2381"/>
      <c r="M388" s="2381"/>
      <c r="N388" s="2381"/>
      <c r="O388" s="2381"/>
      <c r="P388" s="2381"/>
      <c r="Q388" s="2381"/>
      <c r="R388" s="2382"/>
      <c r="S388" s="80" t="s">
        <v>429</v>
      </c>
      <c r="T388" s="77">
        <v>347</v>
      </c>
      <c r="U388" s="1"/>
      <c r="V388" s="1"/>
    </row>
    <row r="389" spans="2:22" s="65" customFormat="1" ht="25.5" customHeight="1" x14ac:dyDescent="0.2">
      <c r="B389" s="79" t="s">
        <v>19</v>
      </c>
      <c r="C389" s="2386">
        <v>0</v>
      </c>
      <c r="D389" s="2387"/>
      <c r="E389" s="2380" t="s">
        <v>499</v>
      </c>
      <c r="F389" s="2381"/>
      <c r="G389" s="2381"/>
      <c r="H389" s="2381"/>
      <c r="I389" s="2381"/>
      <c r="J389" s="2381"/>
      <c r="K389" s="2381"/>
      <c r="L389" s="2381"/>
      <c r="M389" s="2381"/>
      <c r="N389" s="2381"/>
      <c r="O389" s="2381"/>
      <c r="P389" s="2381"/>
      <c r="Q389" s="2381"/>
      <c r="R389" s="2382"/>
      <c r="S389" s="80" t="s">
        <v>429</v>
      </c>
      <c r="T389" s="77">
        <v>348</v>
      </c>
      <c r="U389" s="1"/>
      <c r="V389" s="1"/>
    </row>
    <row r="390" spans="2:22" s="65" customFormat="1" ht="25.5" customHeight="1" x14ac:dyDescent="0.2">
      <c r="B390" s="79" t="s">
        <v>19</v>
      </c>
      <c r="C390" s="2386">
        <v>0</v>
      </c>
      <c r="D390" s="2387"/>
      <c r="E390" s="2380" t="s">
        <v>499</v>
      </c>
      <c r="F390" s="2381"/>
      <c r="G390" s="2381"/>
      <c r="H390" s="2381"/>
      <c r="I390" s="2381"/>
      <c r="J390" s="2381"/>
      <c r="K390" s="2381"/>
      <c r="L390" s="2381"/>
      <c r="M390" s="2381"/>
      <c r="N390" s="2381"/>
      <c r="O390" s="2381"/>
      <c r="P390" s="2381"/>
      <c r="Q390" s="2381"/>
      <c r="R390" s="2382"/>
      <c r="S390" s="80" t="s">
        <v>429</v>
      </c>
      <c r="T390" s="77">
        <v>349</v>
      </c>
      <c r="U390" s="1"/>
      <c r="V390" s="1"/>
    </row>
    <row r="391" spans="2:22" s="65" customFormat="1" ht="25.5" customHeight="1" x14ac:dyDescent="0.2">
      <c r="B391" s="79" t="s">
        <v>19</v>
      </c>
      <c r="C391" s="2386">
        <v>0</v>
      </c>
      <c r="D391" s="2387"/>
      <c r="E391" s="2380" t="s">
        <v>499</v>
      </c>
      <c r="F391" s="2381"/>
      <c r="G391" s="2381"/>
      <c r="H391" s="2381"/>
      <c r="I391" s="2381"/>
      <c r="J391" s="2381"/>
      <c r="K391" s="2381"/>
      <c r="L391" s="2381"/>
      <c r="M391" s="2381"/>
      <c r="N391" s="2381"/>
      <c r="O391" s="2381"/>
      <c r="P391" s="2381"/>
      <c r="Q391" s="2381"/>
      <c r="R391" s="2382"/>
      <c r="S391" s="80" t="s">
        <v>429</v>
      </c>
      <c r="T391" s="77">
        <v>350</v>
      </c>
      <c r="U391" s="1"/>
      <c r="V391" s="1"/>
    </row>
    <row r="392" spans="2:22" s="65" customFormat="1" ht="25.5" customHeight="1" x14ac:dyDescent="0.2">
      <c r="B392" s="79" t="s">
        <v>19</v>
      </c>
      <c r="C392" s="2386">
        <v>0</v>
      </c>
      <c r="D392" s="2387"/>
      <c r="E392" s="2380" t="s">
        <v>499</v>
      </c>
      <c r="F392" s="2381"/>
      <c r="G392" s="2381"/>
      <c r="H392" s="2381"/>
      <c r="I392" s="2381"/>
      <c r="J392" s="2381"/>
      <c r="K392" s="2381"/>
      <c r="L392" s="2381"/>
      <c r="M392" s="2381"/>
      <c r="N392" s="2381"/>
      <c r="O392" s="2381"/>
      <c r="P392" s="2381"/>
      <c r="Q392" s="2381"/>
      <c r="R392" s="2382"/>
      <c r="S392" s="80" t="s">
        <v>429</v>
      </c>
      <c r="T392" s="77">
        <v>351</v>
      </c>
      <c r="U392" s="1"/>
      <c r="V392" s="1"/>
    </row>
    <row r="393" spans="2:22" s="65" customFormat="1" ht="25.5" customHeight="1" x14ac:dyDescent="0.2">
      <c r="B393" s="79" t="s">
        <v>19</v>
      </c>
      <c r="C393" s="2386">
        <v>0</v>
      </c>
      <c r="D393" s="2387"/>
      <c r="E393" s="2380" t="s">
        <v>499</v>
      </c>
      <c r="F393" s="2381"/>
      <c r="G393" s="2381"/>
      <c r="H393" s="2381"/>
      <c r="I393" s="2381"/>
      <c r="J393" s="2381"/>
      <c r="K393" s="2381"/>
      <c r="L393" s="2381"/>
      <c r="M393" s="2381"/>
      <c r="N393" s="2381"/>
      <c r="O393" s="2381"/>
      <c r="P393" s="2381"/>
      <c r="Q393" s="2381"/>
      <c r="R393" s="2382"/>
      <c r="S393" s="80" t="s">
        <v>429</v>
      </c>
      <c r="T393" s="77">
        <v>352</v>
      </c>
      <c r="U393" s="1"/>
      <c r="V393" s="1"/>
    </row>
    <row r="394" spans="2:22" s="65" customFormat="1" ht="25.5" customHeight="1" x14ac:dyDescent="0.2">
      <c r="B394" s="79" t="s">
        <v>19</v>
      </c>
      <c r="C394" s="2386">
        <v>0</v>
      </c>
      <c r="D394" s="2387"/>
      <c r="E394" s="2380" t="s">
        <v>499</v>
      </c>
      <c r="F394" s="2381"/>
      <c r="G394" s="2381"/>
      <c r="H394" s="2381"/>
      <c r="I394" s="2381"/>
      <c r="J394" s="2381"/>
      <c r="K394" s="2381"/>
      <c r="L394" s="2381"/>
      <c r="M394" s="2381"/>
      <c r="N394" s="2381"/>
      <c r="O394" s="2381"/>
      <c r="P394" s="2381"/>
      <c r="Q394" s="2381"/>
      <c r="R394" s="2382"/>
      <c r="S394" s="80" t="s">
        <v>429</v>
      </c>
      <c r="T394" s="77">
        <v>353</v>
      </c>
      <c r="U394" s="1"/>
      <c r="V394" s="1"/>
    </row>
    <row r="395" spans="2:22" s="65" customFormat="1" ht="25.5" customHeight="1" x14ac:dyDescent="0.2">
      <c r="B395" s="79" t="s">
        <v>19</v>
      </c>
      <c r="C395" s="2386">
        <v>0</v>
      </c>
      <c r="D395" s="2387"/>
      <c r="E395" s="2380" t="s">
        <v>499</v>
      </c>
      <c r="F395" s="2381"/>
      <c r="G395" s="2381"/>
      <c r="H395" s="2381"/>
      <c r="I395" s="2381"/>
      <c r="J395" s="2381"/>
      <c r="K395" s="2381"/>
      <c r="L395" s="2381"/>
      <c r="M395" s="2381"/>
      <c r="N395" s="2381"/>
      <c r="O395" s="2381"/>
      <c r="P395" s="2381"/>
      <c r="Q395" s="2381"/>
      <c r="R395" s="2382"/>
      <c r="S395" s="80" t="s">
        <v>429</v>
      </c>
      <c r="T395" s="77">
        <v>354</v>
      </c>
      <c r="U395" s="1"/>
      <c r="V395" s="1"/>
    </row>
    <row r="396" spans="2:22" s="65" customFormat="1" ht="25.5" customHeight="1" x14ac:dyDescent="0.2">
      <c r="B396" s="79" t="s">
        <v>19</v>
      </c>
      <c r="C396" s="2386">
        <v>0</v>
      </c>
      <c r="D396" s="2387"/>
      <c r="E396" s="2380" t="s">
        <v>499</v>
      </c>
      <c r="F396" s="2381"/>
      <c r="G396" s="2381"/>
      <c r="H396" s="2381"/>
      <c r="I396" s="2381"/>
      <c r="J396" s="2381"/>
      <c r="K396" s="2381"/>
      <c r="L396" s="2381"/>
      <c r="M396" s="2381"/>
      <c r="N396" s="2381"/>
      <c r="O396" s="2381"/>
      <c r="P396" s="2381"/>
      <c r="Q396" s="2381"/>
      <c r="R396" s="2382"/>
      <c r="S396" s="80" t="s">
        <v>429</v>
      </c>
      <c r="T396" s="77">
        <v>355</v>
      </c>
      <c r="U396" s="1"/>
      <c r="V396" s="1"/>
    </row>
    <row r="397" spans="2:22" s="65" customFormat="1" ht="25.5" customHeight="1" x14ac:dyDescent="0.2">
      <c r="B397" s="79" t="s">
        <v>19</v>
      </c>
      <c r="C397" s="2386">
        <v>0</v>
      </c>
      <c r="D397" s="2387"/>
      <c r="E397" s="2380" t="s">
        <v>499</v>
      </c>
      <c r="F397" s="2381"/>
      <c r="G397" s="2381"/>
      <c r="H397" s="2381"/>
      <c r="I397" s="2381"/>
      <c r="J397" s="2381"/>
      <c r="K397" s="2381"/>
      <c r="L397" s="2381"/>
      <c r="M397" s="2381"/>
      <c r="N397" s="2381"/>
      <c r="O397" s="2381"/>
      <c r="P397" s="2381"/>
      <c r="Q397" s="2381"/>
      <c r="R397" s="2382"/>
      <c r="S397" s="80" t="s">
        <v>429</v>
      </c>
      <c r="T397" s="77">
        <v>356</v>
      </c>
      <c r="U397" s="1"/>
      <c r="V397" s="1"/>
    </row>
    <row r="398" spans="2:22" s="65" customFormat="1" ht="25.5" customHeight="1" x14ac:dyDescent="0.2">
      <c r="B398" s="79" t="s">
        <v>19</v>
      </c>
      <c r="C398" s="2386">
        <v>0</v>
      </c>
      <c r="D398" s="2387"/>
      <c r="E398" s="2380" t="s">
        <v>499</v>
      </c>
      <c r="F398" s="2381"/>
      <c r="G398" s="2381"/>
      <c r="H398" s="2381"/>
      <c r="I398" s="2381"/>
      <c r="J398" s="2381"/>
      <c r="K398" s="2381"/>
      <c r="L398" s="2381"/>
      <c r="M398" s="2381"/>
      <c r="N398" s="2381"/>
      <c r="O398" s="2381"/>
      <c r="P398" s="2381"/>
      <c r="Q398" s="2381"/>
      <c r="R398" s="2382"/>
      <c r="S398" s="80" t="s">
        <v>429</v>
      </c>
      <c r="T398" s="77">
        <v>357</v>
      </c>
      <c r="U398" s="1"/>
      <c r="V398" s="1"/>
    </row>
    <row r="399" spans="2:22" s="65" customFormat="1" ht="25.5" customHeight="1" x14ac:dyDescent="0.2">
      <c r="B399" s="79" t="s">
        <v>19</v>
      </c>
      <c r="C399" s="2386">
        <v>0</v>
      </c>
      <c r="D399" s="2387"/>
      <c r="E399" s="2380" t="s">
        <v>499</v>
      </c>
      <c r="F399" s="2381"/>
      <c r="G399" s="2381"/>
      <c r="H399" s="2381"/>
      <c r="I399" s="2381"/>
      <c r="J399" s="2381"/>
      <c r="K399" s="2381"/>
      <c r="L399" s="2381"/>
      <c r="M399" s="2381"/>
      <c r="N399" s="2381"/>
      <c r="O399" s="2381"/>
      <c r="P399" s="2381"/>
      <c r="Q399" s="2381"/>
      <c r="R399" s="2382"/>
      <c r="S399" s="80" t="s">
        <v>429</v>
      </c>
      <c r="T399" s="77">
        <v>358</v>
      </c>
      <c r="U399" s="1"/>
      <c r="V399" s="1"/>
    </row>
    <row r="400" spans="2:22" s="65" customFormat="1" ht="25.5" customHeight="1" x14ac:dyDescent="0.2">
      <c r="B400" s="79" t="s">
        <v>19</v>
      </c>
      <c r="C400" s="2386">
        <v>0</v>
      </c>
      <c r="D400" s="2387"/>
      <c r="E400" s="2380" t="s">
        <v>499</v>
      </c>
      <c r="F400" s="2381"/>
      <c r="G400" s="2381"/>
      <c r="H400" s="2381"/>
      <c r="I400" s="2381"/>
      <c r="J400" s="2381"/>
      <c r="K400" s="2381"/>
      <c r="L400" s="2381"/>
      <c r="M400" s="2381"/>
      <c r="N400" s="2381"/>
      <c r="O400" s="2381"/>
      <c r="P400" s="2381"/>
      <c r="Q400" s="2381"/>
      <c r="R400" s="2382"/>
      <c r="S400" s="80" t="s">
        <v>429</v>
      </c>
      <c r="T400" s="77">
        <v>359</v>
      </c>
      <c r="U400" s="1"/>
      <c r="V400" s="1"/>
    </row>
    <row r="401" spans="2:22" s="65" customFormat="1" ht="25.5" customHeight="1" x14ac:dyDescent="0.2">
      <c r="B401" s="79" t="s">
        <v>19</v>
      </c>
      <c r="C401" s="2386">
        <v>0</v>
      </c>
      <c r="D401" s="2387"/>
      <c r="E401" s="2380" t="s">
        <v>499</v>
      </c>
      <c r="F401" s="2381"/>
      <c r="G401" s="2381"/>
      <c r="H401" s="2381"/>
      <c r="I401" s="2381"/>
      <c r="J401" s="2381"/>
      <c r="K401" s="2381"/>
      <c r="L401" s="2381"/>
      <c r="M401" s="2381"/>
      <c r="N401" s="2381"/>
      <c r="O401" s="2381"/>
      <c r="P401" s="2381"/>
      <c r="Q401" s="2381"/>
      <c r="R401" s="2382"/>
      <c r="S401" s="80" t="s">
        <v>429</v>
      </c>
      <c r="T401" s="77">
        <v>360</v>
      </c>
      <c r="U401" s="1"/>
      <c r="V401" s="1"/>
    </row>
    <row r="402" spans="2:22" s="65" customFormat="1" ht="25.5" customHeight="1" x14ac:dyDescent="0.2">
      <c r="B402" s="79" t="s">
        <v>19</v>
      </c>
      <c r="C402" s="2386">
        <v>0</v>
      </c>
      <c r="D402" s="2387"/>
      <c r="E402" s="2380" t="s">
        <v>499</v>
      </c>
      <c r="F402" s="2381"/>
      <c r="G402" s="2381"/>
      <c r="H402" s="2381"/>
      <c r="I402" s="2381"/>
      <c r="J402" s="2381"/>
      <c r="K402" s="2381"/>
      <c r="L402" s="2381"/>
      <c r="M402" s="2381"/>
      <c r="N402" s="2381"/>
      <c r="O402" s="2381"/>
      <c r="P402" s="2381"/>
      <c r="Q402" s="2381"/>
      <c r="R402" s="2382"/>
      <c r="S402" s="80" t="s">
        <v>429</v>
      </c>
      <c r="T402" s="77">
        <v>361</v>
      </c>
      <c r="U402" s="1"/>
      <c r="V402" s="1"/>
    </row>
    <row r="403" spans="2:22" s="65" customFormat="1" ht="25.5" customHeight="1" x14ac:dyDescent="0.2">
      <c r="B403" s="79" t="s">
        <v>19</v>
      </c>
      <c r="C403" s="2386">
        <v>0</v>
      </c>
      <c r="D403" s="2387"/>
      <c r="E403" s="2380" t="s">
        <v>499</v>
      </c>
      <c r="F403" s="2381"/>
      <c r="G403" s="2381"/>
      <c r="H403" s="2381"/>
      <c r="I403" s="2381"/>
      <c r="J403" s="2381"/>
      <c r="K403" s="2381"/>
      <c r="L403" s="2381"/>
      <c r="M403" s="2381"/>
      <c r="N403" s="2381"/>
      <c r="O403" s="2381"/>
      <c r="P403" s="2381"/>
      <c r="Q403" s="2381"/>
      <c r="R403" s="2382"/>
      <c r="S403" s="80" t="s">
        <v>429</v>
      </c>
      <c r="T403" s="77">
        <v>362</v>
      </c>
      <c r="U403" s="1"/>
      <c r="V403" s="1"/>
    </row>
    <row r="404" spans="2:22" s="65" customFormat="1" ht="25.5" customHeight="1" x14ac:dyDescent="0.2">
      <c r="B404" s="79" t="s">
        <v>19</v>
      </c>
      <c r="C404" s="2386">
        <v>0</v>
      </c>
      <c r="D404" s="2387"/>
      <c r="E404" s="2380" t="s">
        <v>499</v>
      </c>
      <c r="F404" s="2381"/>
      <c r="G404" s="2381"/>
      <c r="H404" s="2381"/>
      <c r="I404" s="2381"/>
      <c r="J404" s="2381"/>
      <c r="K404" s="2381"/>
      <c r="L404" s="2381"/>
      <c r="M404" s="2381"/>
      <c r="N404" s="2381"/>
      <c r="O404" s="2381"/>
      <c r="P404" s="2381"/>
      <c r="Q404" s="2381"/>
      <c r="R404" s="2382"/>
      <c r="S404" s="80" t="s">
        <v>429</v>
      </c>
      <c r="T404" s="77">
        <v>363</v>
      </c>
      <c r="U404" s="1"/>
      <c r="V404" s="1"/>
    </row>
    <row r="405" spans="2:22" s="65" customFormat="1" ht="25.5" customHeight="1" x14ac:dyDescent="0.2">
      <c r="B405" s="79" t="s">
        <v>19</v>
      </c>
      <c r="C405" s="2386">
        <v>0</v>
      </c>
      <c r="D405" s="2387"/>
      <c r="E405" s="2380" t="s">
        <v>499</v>
      </c>
      <c r="F405" s="2381"/>
      <c r="G405" s="2381"/>
      <c r="H405" s="2381"/>
      <c r="I405" s="2381"/>
      <c r="J405" s="2381"/>
      <c r="K405" s="2381"/>
      <c r="L405" s="2381"/>
      <c r="M405" s="2381"/>
      <c r="N405" s="2381"/>
      <c r="O405" s="2381"/>
      <c r="P405" s="2381"/>
      <c r="Q405" s="2381"/>
      <c r="R405" s="2382"/>
      <c r="S405" s="80" t="s">
        <v>429</v>
      </c>
      <c r="T405" s="77">
        <v>364</v>
      </c>
      <c r="U405" s="1"/>
      <c r="V405" s="1"/>
    </row>
    <row r="406" spans="2:22" s="65" customFormat="1" ht="25.5" customHeight="1" x14ac:dyDescent="0.2">
      <c r="B406" s="79" t="s">
        <v>19</v>
      </c>
      <c r="C406" s="2386">
        <v>0</v>
      </c>
      <c r="D406" s="2387"/>
      <c r="E406" s="2380" t="s">
        <v>499</v>
      </c>
      <c r="F406" s="2381"/>
      <c r="G406" s="2381"/>
      <c r="H406" s="2381"/>
      <c r="I406" s="2381"/>
      <c r="J406" s="2381"/>
      <c r="K406" s="2381"/>
      <c r="L406" s="2381"/>
      <c r="M406" s="2381"/>
      <c r="N406" s="2381"/>
      <c r="O406" s="2381"/>
      <c r="P406" s="2381"/>
      <c r="Q406" s="2381"/>
      <c r="R406" s="2382"/>
      <c r="S406" s="80" t="s">
        <v>429</v>
      </c>
      <c r="T406" s="77">
        <v>365</v>
      </c>
      <c r="U406" s="1"/>
      <c r="V406" s="1"/>
    </row>
    <row r="407" spans="2:22" ht="15" customHeight="1" x14ac:dyDescent="0.2">
      <c r="B407" s="79">
        <v>1</v>
      </c>
      <c r="C407" s="2386"/>
      <c r="D407" s="2387"/>
      <c r="E407" s="2380" t="s">
        <v>500</v>
      </c>
      <c r="F407" s="2381"/>
      <c r="G407" s="2381"/>
      <c r="H407" s="2381"/>
      <c r="I407" s="2381"/>
      <c r="J407" s="2381"/>
      <c r="K407" s="2381"/>
      <c r="L407" s="2381"/>
      <c r="M407" s="2381"/>
      <c r="N407" s="2381"/>
      <c r="O407" s="2381"/>
      <c r="P407" s="2381"/>
      <c r="Q407" s="2381"/>
      <c r="R407" s="2382"/>
      <c r="S407" s="80" t="s">
        <v>444</v>
      </c>
      <c r="T407" s="77">
        <v>366</v>
      </c>
    </row>
    <row r="408" spans="2:22" ht="15" customHeight="1" x14ac:dyDescent="0.2">
      <c r="B408" s="79" t="s">
        <v>19</v>
      </c>
      <c r="C408" s="2388">
        <v>1</v>
      </c>
      <c r="D408" s="2389"/>
      <c r="E408" s="2380" t="s">
        <v>501</v>
      </c>
      <c r="F408" s="2381"/>
      <c r="G408" s="2381"/>
      <c r="H408" s="2381"/>
      <c r="I408" s="2381"/>
      <c r="J408" s="2381"/>
      <c r="K408" s="2381"/>
      <c r="L408" s="2381"/>
      <c r="M408" s="2381"/>
      <c r="N408" s="2381"/>
      <c r="O408" s="2381"/>
      <c r="P408" s="2381"/>
      <c r="Q408" s="2381"/>
      <c r="R408" s="2382"/>
      <c r="S408" s="80" t="s">
        <v>429</v>
      </c>
      <c r="T408" s="77">
        <v>367</v>
      </c>
    </row>
    <row r="409" spans="2:22" ht="15" customHeight="1" x14ac:dyDescent="0.2">
      <c r="B409" s="79" t="s">
        <v>19</v>
      </c>
      <c r="C409" s="2386">
        <v>0</v>
      </c>
      <c r="D409" s="2387"/>
      <c r="E409" s="2380" t="s">
        <v>502</v>
      </c>
      <c r="F409" s="2381"/>
      <c r="G409" s="2381"/>
      <c r="H409" s="2381"/>
      <c r="I409" s="2381"/>
      <c r="J409" s="2381"/>
      <c r="K409" s="2381"/>
      <c r="L409" s="2381"/>
      <c r="M409" s="2381"/>
      <c r="N409" s="2381"/>
      <c r="O409" s="2381"/>
      <c r="P409" s="2381"/>
      <c r="Q409" s="2381"/>
      <c r="R409" s="2382"/>
      <c r="S409" s="80" t="s">
        <v>429</v>
      </c>
      <c r="T409" s="77">
        <v>368</v>
      </c>
    </row>
    <row r="410" spans="2:22" ht="15" customHeight="1" x14ac:dyDescent="0.2">
      <c r="B410" s="79" t="s">
        <v>19</v>
      </c>
      <c r="C410" s="2386">
        <v>0</v>
      </c>
      <c r="D410" s="2387"/>
      <c r="E410" s="2380" t="s">
        <v>502</v>
      </c>
      <c r="F410" s="2381"/>
      <c r="G410" s="2381"/>
      <c r="H410" s="2381"/>
      <c r="I410" s="2381"/>
      <c r="J410" s="2381"/>
      <c r="K410" s="2381"/>
      <c r="L410" s="2381"/>
      <c r="M410" s="2381"/>
      <c r="N410" s="2381"/>
      <c r="O410" s="2381"/>
      <c r="P410" s="2381"/>
      <c r="Q410" s="2381"/>
      <c r="R410" s="2382"/>
      <c r="S410" s="80" t="s">
        <v>429</v>
      </c>
      <c r="T410" s="77">
        <v>369</v>
      </c>
    </row>
    <row r="411" spans="2:22" ht="15" customHeight="1" x14ac:dyDescent="0.2">
      <c r="B411" s="79" t="s">
        <v>19</v>
      </c>
      <c r="C411" s="2386">
        <v>0</v>
      </c>
      <c r="D411" s="2387"/>
      <c r="E411" s="2380" t="s">
        <v>502</v>
      </c>
      <c r="F411" s="2381"/>
      <c r="G411" s="2381"/>
      <c r="H411" s="2381"/>
      <c r="I411" s="2381"/>
      <c r="J411" s="2381"/>
      <c r="K411" s="2381"/>
      <c r="L411" s="2381"/>
      <c r="M411" s="2381"/>
      <c r="N411" s="2381"/>
      <c r="O411" s="2381"/>
      <c r="P411" s="2381"/>
      <c r="Q411" s="2381"/>
      <c r="R411" s="2382"/>
      <c r="S411" s="80" t="s">
        <v>429</v>
      </c>
      <c r="T411" s="77">
        <v>370</v>
      </c>
    </row>
    <row r="412" spans="2:22" ht="15" customHeight="1" x14ac:dyDescent="0.2">
      <c r="B412" s="79" t="s">
        <v>19</v>
      </c>
      <c r="C412" s="2386">
        <v>0</v>
      </c>
      <c r="D412" s="2387"/>
      <c r="E412" s="2380" t="s">
        <v>502</v>
      </c>
      <c r="F412" s="2381"/>
      <c r="G412" s="2381"/>
      <c r="H412" s="2381"/>
      <c r="I412" s="2381"/>
      <c r="J412" s="2381"/>
      <c r="K412" s="2381"/>
      <c r="L412" s="2381"/>
      <c r="M412" s="2381"/>
      <c r="N412" s="2381"/>
      <c r="O412" s="2381"/>
      <c r="P412" s="2381"/>
      <c r="Q412" s="2381"/>
      <c r="R412" s="2382"/>
      <c r="S412" s="80" t="s">
        <v>429</v>
      </c>
      <c r="T412" s="77">
        <v>371</v>
      </c>
    </row>
    <row r="413" spans="2:22" ht="15" customHeight="1" x14ac:dyDescent="0.2">
      <c r="B413" s="79" t="s">
        <v>19</v>
      </c>
      <c r="C413" s="2386">
        <v>0</v>
      </c>
      <c r="D413" s="2387"/>
      <c r="E413" s="2380" t="s">
        <v>502</v>
      </c>
      <c r="F413" s="2381"/>
      <c r="G413" s="2381"/>
      <c r="H413" s="2381"/>
      <c r="I413" s="2381"/>
      <c r="J413" s="2381"/>
      <c r="K413" s="2381"/>
      <c r="L413" s="2381"/>
      <c r="M413" s="2381"/>
      <c r="N413" s="2381"/>
      <c r="O413" s="2381"/>
      <c r="P413" s="2381"/>
      <c r="Q413" s="2381"/>
      <c r="R413" s="2382"/>
      <c r="S413" s="80" t="s">
        <v>429</v>
      </c>
      <c r="T413" s="77">
        <v>372</v>
      </c>
    </row>
    <row r="414" spans="2:22" ht="15" customHeight="1" x14ac:dyDescent="0.2">
      <c r="B414" s="79" t="s">
        <v>19</v>
      </c>
      <c r="C414" s="2386">
        <v>0</v>
      </c>
      <c r="D414" s="2387"/>
      <c r="E414" s="2380" t="s">
        <v>502</v>
      </c>
      <c r="F414" s="2381"/>
      <c r="G414" s="2381"/>
      <c r="H414" s="2381"/>
      <c r="I414" s="2381"/>
      <c r="J414" s="2381"/>
      <c r="K414" s="2381"/>
      <c r="L414" s="2381"/>
      <c r="M414" s="2381"/>
      <c r="N414" s="2381"/>
      <c r="O414" s="2381"/>
      <c r="P414" s="2381"/>
      <c r="Q414" s="2381"/>
      <c r="R414" s="2382"/>
      <c r="S414" s="80" t="s">
        <v>429</v>
      </c>
      <c r="T414" s="77">
        <v>373</v>
      </c>
    </row>
    <row r="415" spans="2:22" ht="15" customHeight="1" x14ac:dyDescent="0.2">
      <c r="B415" s="79" t="s">
        <v>19</v>
      </c>
      <c r="C415" s="2386">
        <v>0</v>
      </c>
      <c r="D415" s="2387"/>
      <c r="E415" s="2380" t="s">
        <v>502</v>
      </c>
      <c r="F415" s="2381"/>
      <c r="G415" s="2381"/>
      <c r="H415" s="2381"/>
      <c r="I415" s="2381"/>
      <c r="J415" s="2381"/>
      <c r="K415" s="2381"/>
      <c r="L415" s="2381"/>
      <c r="M415" s="2381"/>
      <c r="N415" s="2381"/>
      <c r="O415" s="2381"/>
      <c r="P415" s="2381"/>
      <c r="Q415" s="2381"/>
      <c r="R415" s="2382"/>
      <c r="S415" s="80" t="s">
        <v>429</v>
      </c>
      <c r="T415" s="77">
        <v>374</v>
      </c>
    </row>
    <row r="416" spans="2:22" ht="15" customHeight="1" x14ac:dyDescent="0.2">
      <c r="B416" s="79" t="s">
        <v>19</v>
      </c>
      <c r="C416" s="2386">
        <v>0</v>
      </c>
      <c r="D416" s="2387"/>
      <c r="E416" s="2380" t="s">
        <v>502</v>
      </c>
      <c r="F416" s="2381"/>
      <c r="G416" s="2381"/>
      <c r="H416" s="2381"/>
      <c r="I416" s="2381"/>
      <c r="J416" s="2381"/>
      <c r="K416" s="2381"/>
      <c r="L416" s="2381"/>
      <c r="M416" s="2381"/>
      <c r="N416" s="2381"/>
      <c r="O416" s="2381"/>
      <c r="P416" s="2381"/>
      <c r="Q416" s="2381"/>
      <c r="R416" s="2382"/>
      <c r="S416" s="80" t="s">
        <v>429</v>
      </c>
      <c r="T416" s="77">
        <v>375</v>
      </c>
    </row>
    <row r="417" spans="2:22" ht="15" customHeight="1" x14ac:dyDescent="0.2">
      <c r="B417" s="79" t="s">
        <v>19</v>
      </c>
      <c r="C417" s="2386">
        <v>0</v>
      </c>
      <c r="D417" s="2387"/>
      <c r="E417" s="2380" t="s">
        <v>503</v>
      </c>
      <c r="F417" s="2381"/>
      <c r="G417" s="2381"/>
      <c r="H417" s="2381"/>
      <c r="I417" s="2381"/>
      <c r="J417" s="2381"/>
      <c r="K417" s="2381"/>
      <c r="L417" s="2381"/>
      <c r="M417" s="2381"/>
      <c r="N417" s="2381"/>
      <c r="O417" s="2381"/>
      <c r="P417" s="2381"/>
      <c r="Q417" s="2381"/>
      <c r="R417" s="2382"/>
      <c r="S417" s="80" t="s">
        <v>429</v>
      </c>
      <c r="T417" s="77">
        <v>376</v>
      </c>
    </row>
    <row r="418" spans="2:22" s="65" customFormat="1" ht="15" customHeight="1" x14ac:dyDescent="0.2">
      <c r="B418" s="81" t="s">
        <v>19</v>
      </c>
      <c r="C418" s="2390">
        <v>0</v>
      </c>
      <c r="D418" s="2391"/>
      <c r="E418" s="2392" t="s">
        <v>503</v>
      </c>
      <c r="F418" s="2393"/>
      <c r="G418" s="2393"/>
      <c r="H418" s="2393"/>
      <c r="I418" s="2393"/>
      <c r="J418" s="2393"/>
      <c r="K418" s="2393"/>
      <c r="L418" s="2393"/>
      <c r="M418" s="2393"/>
      <c r="N418" s="2393"/>
      <c r="O418" s="2393"/>
      <c r="P418" s="2393"/>
      <c r="Q418" s="2393"/>
      <c r="R418" s="2394"/>
      <c r="S418" s="80" t="s">
        <v>429</v>
      </c>
      <c r="T418" s="77">
        <v>377</v>
      </c>
      <c r="U418" s="1"/>
      <c r="V418" s="1"/>
    </row>
    <row r="419" spans="2:22" ht="12.75" customHeight="1" x14ac:dyDescent="0.2">
      <c r="B419" s="81" t="s">
        <v>19</v>
      </c>
      <c r="C419" s="2390">
        <v>0</v>
      </c>
      <c r="D419" s="2391"/>
      <c r="E419" s="2380" t="s">
        <v>503</v>
      </c>
      <c r="F419" s="2381"/>
      <c r="G419" s="2381"/>
      <c r="H419" s="2381"/>
      <c r="I419" s="2381"/>
      <c r="J419" s="2381"/>
      <c r="K419" s="2381"/>
      <c r="L419" s="2381"/>
      <c r="M419" s="2381"/>
      <c r="N419" s="2381"/>
      <c r="O419" s="2381"/>
      <c r="P419" s="2381"/>
      <c r="Q419" s="2381"/>
      <c r="R419" s="2382"/>
      <c r="S419" s="80" t="s">
        <v>429</v>
      </c>
      <c r="T419" s="77">
        <v>378</v>
      </c>
    </row>
    <row r="420" spans="2:22" ht="12.75" customHeight="1" x14ac:dyDescent="0.2">
      <c r="B420" s="79" t="s">
        <v>19</v>
      </c>
      <c r="C420" s="2386">
        <v>0</v>
      </c>
      <c r="D420" s="2387"/>
      <c r="E420" s="2380" t="s">
        <v>503</v>
      </c>
      <c r="F420" s="2381"/>
      <c r="G420" s="2381"/>
      <c r="H420" s="2381"/>
      <c r="I420" s="2381"/>
      <c r="J420" s="2381"/>
      <c r="K420" s="2381"/>
      <c r="L420" s="2381"/>
      <c r="M420" s="2381"/>
      <c r="N420" s="2381"/>
      <c r="O420" s="2381"/>
      <c r="P420" s="2381"/>
      <c r="Q420" s="2381"/>
      <c r="R420" s="2382"/>
      <c r="S420" s="80" t="s">
        <v>429</v>
      </c>
      <c r="T420" s="77">
        <v>379</v>
      </c>
    </row>
    <row r="421" spans="2:22" ht="12.75" customHeight="1" x14ac:dyDescent="0.2">
      <c r="B421" s="79" t="s">
        <v>19</v>
      </c>
      <c r="C421" s="2386">
        <v>0</v>
      </c>
      <c r="D421" s="2387"/>
      <c r="E421" s="2380" t="s">
        <v>503</v>
      </c>
      <c r="F421" s="2381"/>
      <c r="G421" s="2381"/>
      <c r="H421" s="2381"/>
      <c r="I421" s="2381"/>
      <c r="J421" s="2381"/>
      <c r="K421" s="2381"/>
      <c r="L421" s="2381"/>
      <c r="M421" s="2381"/>
      <c r="N421" s="2381"/>
      <c r="O421" s="2381"/>
      <c r="P421" s="2381"/>
      <c r="Q421" s="2381"/>
      <c r="R421" s="2382"/>
      <c r="S421" s="80" t="s">
        <v>429</v>
      </c>
      <c r="T421" s="77">
        <v>380</v>
      </c>
    </row>
    <row r="422" spans="2:22" ht="12.75" customHeight="1" x14ac:dyDescent="0.2">
      <c r="B422" s="79" t="s">
        <v>19</v>
      </c>
      <c r="C422" s="2386">
        <v>0</v>
      </c>
      <c r="D422" s="2387"/>
      <c r="E422" s="2380" t="s">
        <v>503</v>
      </c>
      <c r="F422" s="2381"/>
      <c r="G422" s="2381"/>
      <c r="H422" s="2381"/>
      <c r="I422" s="2381"/>
      <c r="J422" s="2381"/>
      <c r="K422" s="2381"/>
      <c r="L422" s="2381"/>
      <c r="M422" s="2381"/>
      <c r="N422" s="2381"/>
      <c r="O422" s="2381"/>
      <c r="P422" s="2381"/>
      <c r="Q422" s="2381"/>
      <c r="R422" s="2382"/>
      <c r="S422" s="80" t="s">
        <v>429</v>
      </c>
      <c r="T422" s="77">
        <v>381</v>
      </c>
    </row>
    <row r="423" spans="2:22" ht="12.75" customHeight="1" x14ac:dyDescent="0.2">
      <c r="B423" s="79" t="s">
        <v>19</v>
      </c>
      <c r="C423" s="2386">
        <v>0</v>
      </c>
      <c r="D423" s="2387"/>
      <c r="E423" s="2380" t="s">
        <v>503</v>
      </c>
      <c r="F423" s="2381"/>
      <c r="G423" s="2381"/>
      <c r="H423" s="2381"/>
      <c r="I423" s="2381"/>
      <c r="J423" s="2381"/>
      <c r="K423" s="2381"/>
      <c r="L423" s="2381"/>
      <c r="M423" s="2381"/>
      <c r="N423" s="2381"/>
      <c r="O423" s="2381"/>
      <c r="P423" s="2381"/>
      <c r="Q423" s="2381"/>
      <c r="R423" s="2382"/>
      <c r="S423" s="80" t="s">
        <v>429</v>
      </c>
      <c r="T423" s="77">
        <v>382</v>
      </c>
    </row>
    <row r="424" spans="2:22" ht="12.75" customHeight="1" x14ac:dyDescent="0.2">
      <c r="B424" s="79" t="s">
        <v>19</v>
      </c>
      <c r="C424" s="2386">
        <v>0</v>
      </c>
      <c r="D424" s="2387"/>
      <c r="E424" s="2380" t="s">
        <v>503</v>
      </c>
      <c r="F424" s="2381"/>
      <c r="G424" s="2381"/>
      <c r="H424" s="2381"/>
      <c r="I424" s="2381"/>
      <c r="J424" s="2381"/>
      <c r="K424" s="2381"/>
      <c r="L424" s="2381"/>
      <c r="M424" s="2381"/>
      <c r="N424" s="2381"/>
      <c r="O424" s="2381"/>
      <c r="P424" s="2381"/>
      <c r="Q424" s="2381"/>
      <c r="R424" s="2382"/>
      <c r="S424" s="80" t="s">
        <v>429</v>
      </c>
      <c r="T424" s="77">
        <v>383</v>
      </c>
    </row>
    <row r="425" spans="2:22" ht="12.75" customHeight="1" x14ac:dyDescent="0.2">
      <c r="B425" s="79" t="s">
        <v>19</v>
      </c>
      <c r="C425" s="2386">
        <v>0</v>
      </c>
      <c r="D425" s="2387"/>
      <c r="E425" s="2380" t="s">
        <v>503</v>
      </c>
      <c r="F425" s="2381"/>
      <c r="G425" s="2381"/>
      <c r="H425" s="2381"/>
      <c r="I425" s="2381"/>
      <c r="J425" s="2381"/>
      <c r="K425" s="2381"/>
      <c r="L425" s="2381"/>
      <c r="M425" s="2381"/>
      <c r="N425" s="2381"/>
      <c r="O425" s="2381"/>
      <c r="P425" s="2381"/>
      <c r="Q425" s="2381"/>
      <c r="R425" s="2382"/>
      <c r="S425" s="80" t="s">
        <v>429</v>
      </c>
      <c r="T425" s="77">
        <v>384</v>
      </c>
    </row>
    <row r="426" spans="2:22" ht="12.75" customHeight="1" x14ac:dyDescent="0.2">
      <c r="B426" s="79" t="s">
        <v>19</v>
      </c>
      <c r="C426" s="2386">
        <v>0</v>
      </c>
      <c r="D426" s="2387"/>
      <c r="E426" s="2380" t="s">
        <v>503</v>
      </c>
      <c r="F426" s="2381"/>
      <c r="G426" s="2381"/>
      <c r="H426" s="2381"/>
      <c r="I426" s="2381"/>
      <c r="J426" s="2381"/>
      <c r="K426" s="2381"/>
      <c r="L426" s="2381"/>
      <c r="M426" s="2381"/>
      <c r="N426" s="2381"/>
      <c r="O426" s="2381"/>
      <c r="P426" s="2381"/>
      <c r="Q426" s="2381"/>
      <c r="R426" s="2382"/>
      <c r="S426" s="80" t="s">
        <v>429</v>
      </c>
      <c r="T426" s="77">
        <v>385</v>
      </c>
    </row>
    <row r="427" spans="2:22" ht="12.75" customHeight="1" x14ac:dyDescent="0.2">
      <c r="B427" s="79" t="s">
        <v>19</v>
      </c>
      <c r="C427" s="2386">
        <v>0</v>
      </c>
      <c r="D427" s="2387"/>
      <c r="E427" s="2380" t="s">
        <v>503</v>
      </c>
      <c r="F427" s="2381"/>
      <c r="G427" s="2381"/>
      <c r="H427" s="2381"/>
      <c r="I427" s="2381"/>
      <c r="J427" s="2381"/>
      <c r="K427" s="2381"/>
      <c r="L427" s="2381"/>
      <c r="M427" s="2381"/>
      <c r="N427" s="2381"/>
      <c r="O427" s="2381"/>
      <c r="P427" s="2381"/>
      <c r="Q427" s="2381"/>
      <c r="R427" s="2382"/>
      <c r="S427" s="80" t="s">
        <v>429</v>
      </c>
      <c r="T427" s="77">
        <v>386</v>
      </c>
    </row>
    <row r="428" spans="2:22" ht="12.75" customHeight="1" x14ac:dyDescent="0.2">
      <c r="B428" s="79" t="s">
        <v>19</v>
      </c>
      <c r="C428" s="2386">
        <v>0</v>
      </c>
      <c r="D428" s="2387"/>
      <c r="E428" s="2380" t="s">
        <v>503</v>
      </c>
      <c r="F428" s="2381"/>
      <c r="G428" s="2381"/>
      <c r="H428" s="2381"/>
      <c r="I428" s="2381"/>
      <c r="J428" s="2381"/>
      <c r="K428" s="2381"/>
      <c r="L428" s="2381"/>
      <c r="M428" s="2381"/>
      <c r="N428" s="2381"/>
      <c r="O428" s="2381"/>
      <c r="P428" s="2381"/>
      <c r="Q428" s="2381"/>
      <c r="R428" s="2382"/>
      <c r="S428" s="80" t="s">
        <v>429</v>
      </c>
      <c r="T428" s="77">
        <v>387</v>
      </c>
    </row>
    <row r="429" spans="2:22" ht="12.75" customHeight="1" x14ac:dyDescent="0.2">
      <c r="B429" s="79" t="s">
        <v>19</v>
      </c>
      <c r="C429" s="2386">
        <v>0</v>
      </c>
      <c r="D429" s="2387"/>
      <c r="E429" s="2380" t="s">
        <v>503</v>
      </c>
      <c r="F429" s="2381"/>
      <c r="G429" s="2381"/>
      <c r="H429" s="2381"/>
      <c r="I429" s="2381"/>
      <c r="J429" s="2381"/>
      <c r="K429" s="2381"/>
      <c r="L429" s="2381"/>
      <c r="M429" s="2381"/>
      <c r="N429" s="2381"/>
      <c r="O429" s="2381"/>
      <c r="P429" s="2381"/>
      <c r="Q429" s="2381"/>
      <c r="R429" s="2382"/>
      <c r="S429" s="80" t="s">
        <v>429</v>
      </c>
      <c r="T429" s="77">
        <v>388</v>
      </c>
    </row>
    <row r="430" spans="2:22" ht="12.75" customHeight="1" x14ac:dyDescent="0.2">
      <c r="B430" s="79" t="s">
        <v>19</v>
      </c>
      <c r="C430" s="2386">
        <v>0</v>
      </c>
      <c r="D430" s="2387"/>
      <c r="E430" s="2380" t="s">
        <v>503</v>
      </c>
      <c r="F430" s="2381"/>
      <c r="G430" s="2381"/>
      <c r="H430" s="2381"/>
      <c r="I430" s="2381"/>
      <c r="J430" s="2381"/>
      <c r="K430" s="2381"/>
      <c r="L430" s="2381"/>
      <c r="M430" s="2381"/>
      <c r="N430" s="2381"/>
      <c r="O430" s="2381"/>
      <c r="P430" s="2381"/>
      <c r="Q430" s="2381"/>
      <c r="R430" s="2382"/>
      <c r="S430" s="80" t="s">
        <v>429</v>
      </c>
      <c r="T430" s="77">
        <v>389</v>
      </c>
    </row>
    <row r="431" spans="2:22" ht="12.75" customHeight="1" x14ac:dyDescent="0.2">
      <c r="B431" s="79" t="s">
        <v>19</v>
      </c>
      <c r="C431" s="2386">
        <v>0</v>
      </c>
      <c r="D431" s="2387"/>
      <c r="E431" s="2380" t="s">
        <v>503</v>
      </c>
      <c r="F431" s="2381"/>
      <c r="G431" s="2381"/>
      <c r="H431" s="2381"/>
      <c r="I431" s="2381"/>
      <c r="J431" s="2381"/>
      <c r="K431" s="2381"/>
      <c r="L431" s="2381"/>
      <c r="M431" s="2381"/>
      <c r="N431" s="2381"/>
      <c r="O431" s="2381"/>
      <c r="P431" s="2381"/>
      <c r="Q431" s="2381"/>
      <c r="R431" s="2382"/>
      <c r="S431" s="80" t="s">
        <v>429</v>
      </c>
      <c r="T431" s="77">
        <v>390</v>
      </c>
    </row>
    <row r="432" spans="2:22" ht="12.75" customHeight="1" x14ac:dyDescent="0.2">
      <c r="B432" s="79" t="s">
        <v>19</v>
      </c>
      <c r="C432" s="2386">
        <v>0</v>
      </c>
      <c r="D432" s="2387"/>
      <c r="E432" s="2380" t="s">
        <v>503</v>
      </c>
      <c r="F432" s="2381"/>
      <c r="G432" s="2381"/>
      <c r="H432" s="2381"/>
      <c r="I432" s="2381"/>
      <c r="J432" s="2381"/>
      <c r="K432" s="2381"/>
      <c r="L432" s="2381"/>
      <c r="M432" s="2381"/>
      <c r="N432" s="2381"/>
      <c r="O432" s="2381"/>
      <c r="P432" s="2381"/>
      <c r="Q432" s="2381"/>
      <c r="R432" s="2382"/>
      <c r="S432" s="80" t="s">
        <v>429</v>
      </c>
      <c r="T432" s="77">
        <v>391</v>
      </c>
    </row>
    <row r="433" spans="2:22" ht="12.75" customHeight="1" x14ac:dyDescent="0.2">
      <c r="B433" s="79" t="s">
        <v>19</v>
      </c>
      <c r="C433" s="2386">
        <v>0</v>
      </c>
      <c r="D433" s="2387"/>
      <c r="E433" s="2380" t="s">
        <v>503</v>
      </c>
      <c r="F433" s="2381"/>
      <c r="G433" s="2381"/>
      <c r="H433" s="2381"/>
      <c r="I433" s="2381"/>
      <c r="J433" s="2381"/>
      <c r="K433" s="2381"/>
      <c r="L433" s="2381"/>
      <c r="M433" s="2381"/>
      <c r="N433" s="2381"/>
      <c r="O433" s="2381"/>
      <c r="P433" s="2381"/>
      <c r="Q433" s="2381"/>
      <c r="R433" s="2382"/>
      <c r="S433" s="80" t="s">
        <v>429</v>
      </c>
      <c r="T433" s="77">
        <v>392</v>
      </c>
    </row>
    <row r="434" spans="2:22" ht="12.75" customHeight="1" x14ac:dyDescent="0.2">
      <c r="B434" s="79" t="s">
        <v>19</v>
      </c>
      <c r="C434" s="2386">
        <v>0</v>
      </c>
      <c r="D434" s="2387"/>
      <c r="E434" s="2380" t="s">
        <v>503</v>
      </c>
      <c r="F434" s="2381"/>
      <c r="G434" s="2381"/>
      <c r="H434" s="2381"/>
      <c r="I434" s="2381"/>
      <c r="J434" s="2381"/>
      <c r="K434" s="2381"/>
      <c r="L434" s="2381"/>
      <c r="M434" s="2381"/>
      <c r="N434" s="2381"/>
      <c r="O434" s="2381"/>
      <c r="P434" s="2381"/>
      <c r="Q434" s="2381"/>
      <c r="R434" s="2382"/>
      <c r="S434" s="80" t="s">
        <v>429</v>
      </c>
      <c r="T434" s="77">
        <v>393</v>
      </c>
    </row>
    <row r="435" spans="2:22" ht="12.75" customHeight="1" x14ac:dyDescent="0.2">
      <c r="B435" s="79" t="s">
        <v>19</v>
      </c>
      <c r="C435" s="2386">
        <v>0</v>
      </c>
      <c r="D435" s="2387"/>
      <c r="E435" s="2380" t="s">
        <v>503</v>
      </c>
      <c r="F435" s="2381"/>
      <c r="G435" s="2381"/>
      <c r="H435" s="2381"/>
      <c r="I435" s="2381"/>
      <c r="J435" s="2381"/>
      <c r="K435" s="2381"/>
      <c r="L435" s="2381"/>
      <c r="M435" s="2381"/>
      <c r="N435" s="2381"/>
      <c r="O435" s="2381"/>
      <c r="P435" s="2381"/>
      <c r="Q435" s="2381"/>
      <c r="R435" s="2382"/>
      <c r="S435" s="80" t="s">
        <v>429</v>
      </c>
      <c r="T435" s="77">
        <v>394</v>
      </c>
    </row>
    <row r="436" spans="2:22" ht="12.75" customHeight="1" x14ac:dyDescent="0.2">
      <c r="B436" s="79" t="s">
        <v>19</v>
      </c>
      <c r="C436" s="2386">
        <v>0</v>
      </c>
      <c r="D436" s="2387"/>
      <c r="E436" s="2380" t="s">
        <v>503</v>
      </c>
      <c r="F436" s="2381"/>
      <c r="G436" s="2381"/>
      <c r="H436" s="2381"/>
      <c r="I436" s="2381"/>
      <c r="J436" s="2381"/>
      <c r="K436" s="2381"/>
      <c r="L436" s="2381"/>
      <c r="M436" s="2381"/>
      <c r="N436" s="2381"/>
      <c r="O436" s="2381"/>
      <c r="P436" s="2381"/>
      <c r="Q436" s="2381"/>
      <c r="R436" s="2382"/>
      <c r="S436" s="80" t="s">
        <v>429</v>
      </c>
      <c r="T436" s="77">
        <v>395</v>
      </c>
    </row>
    <row r="437" spans="2:22" ht="12.75" customHeight="1" x14ac:dyDescent="0.2">
      <c r="B437" s="79" t="s">
        <v>19</v>
      </c>
      <c r="C437" s="2386">
        <v>0</v>
      </c>
      <c r="D437" s="2387"/>
      <c r="E437" s="2380" t="s">
        <v>503</v>
      </c>
      <c r="F437" s="2381"/>
      <c r="G437" s="2381"/>
      <c r="H437" s="2381"/>
      <c r="I437" s="2381"/>
      <c r="J437" s="2381"/>
      <c r="K437" s="2381"/>
      <c r="L437" s="2381"/>
      <c r="M437" s="2381"/>
      <c r="N437" s="2381"/>
      <c r="O437" s="2381"/>
      <c r="P437" s="2381"/>
      <c r="Q437" s="2381"/>
      <c r="R437" s="2382"/>
      <c r="S437" s="80" t="s">
        <v>429</v>
      </c>
      <c r="T437" s="77">
        <v>396</v>
      </c>
    </row>
    <row r="438" spans="2:22" ht="12.75" customHeight="1" x14ac:dyDescent="0.2">
      <c r="B438" s="79" t="s">
        <v>19</v>
      </c>
      <c r="C438" s="2386">
        <v>0</v>
      </c>
      <c r="D438" s="2387"/>
      <c r="E438" s="2380" t="s">
        <v>503</v>
      </c>
      <c r="F438" s="2381"/>
      <c r="G438" s="2381"/>
      <c r="H438" s="2381"/>
      <c r="I438" s="2381"/>
      <c r="J438" s="2381"/>
      <c r="K438" s="2381"/>
      <c r="L438" s="2381"/>
      <c r="M438" s="2381"/>
      <c r="N438" s="2381"/>
      <c r="O438" s="2381"/>
      <c r="P438" s="2381"/>
      <c r="Q438" s="2381"/>
      <c r="R438" s="2382"/>
      <c r="S438" s="80" t="s">
        <v>429</v>
      </c>
      <c r="T438" s="77">
        <v>397</v>
      </c>
    </row>
    <row r="439" spans="2:22" ht="12.75" customHeight="1" x14ac:dyDescent="0.2">
      <c r="B439" s="79" t="s">
        <v>19</v>
      </c>
      <c r="C439" s="2386">
        <v>0</v>
      </c>
      <c r="D439" s="2387"/>
      <c r="E439" s="2380" t="s">
        <v>503</v>
      </c>
      <c r="F439" s="2381"/>
      <c r="G439" s="2381"/>
      <c r="H439" s="2381"/>
      <c r="I439" s="2381"/>
      <c r="J439" s="2381"/>
      <c r="K439" s="2381"/>
      <c r="L439" s="2381"/>
      <c r="M439" s="2381"/>
      <c r="N439" s="2381"/>
      <c r="O439" s="2381"/>
      <c r="P439" s="2381"/>
      <c r="Q439" s="2381"/>
      <c r="R439" s="2382"/>
      <c r="S439" s="80" t="s">
        <v>429</v>
      </c>
      <c r="T439" s="77">
        <v>398</v>
      </c>
    </row>
    <row r="440" spans="2:22" ht="12.75" customHeight="1" x14ac:dyDescent="0.2">
      <c r="B440" s="79" t="s">
        <v>19</v>
      </c>
      <c r="C440" s="2386">
        <v>0</v>
      </c>
      <c r="D440" s="2387"/>
      <c r="E440" s="2380" t="s">
        <v>503</v>
      </c>
      <c r="F440" s="2381"/>
      <c r="G440" s="2381"/>
      <c r="H440" s="2381"/>
      <c r="I440" s="2381"/>
      <c r="J440" s="2381"/>
      <c r="K440" s="2381"/>
      <c r="L440" s="2381"/>
      <c r="M440" s="2381"/>
      <c r="N440" s="2381"/>
      <c r="O440" s="2381"/>
      <c r="P440" s="2381"/>
      <c r="Q440" s="2381"/>
      <c r="R440" s="2382"/>
      <c r="S440" s="80" t="s">
        <v>429</v>
      </c>
      <c r="T440" s="77">
        <v>399</v>
      </c>
    </row>
    <row r="441" spans="2:22" ht="12.75" customHeight="1" x14ac:dyDescent="0.2">
      <c r="B441" s="79" t="s">
        <v>19</v>
      </c>
      <c r="C441" s="2386">
        <v>0</v>
      </c>
      <c r="D441" s="2387"/>
      <c r="E441" s="2380" t="s">
        <v>503</v>
      </c>
      <c r="F441" s="2381"/>
      <c r="G441" s="2381"/>
      <c r="H441" s="2381"/>
      <c r="I441" s="2381"/>
      <c r="J441" s="2381"/>
      <c r="K441" s="2381"/>
      <c r="L441" s="2381"/>
      <c r="M441" s="2381"/>
      <c r="N441" s="2381"/>
      <c r="O441" s="2381"/>
      <c r="P441" s="2381"/>
      <c r="Q441" s="2381"/>
      <c r="R441" s="2382"/>
      <c r="S441" s="80" t="s">
        <v>429</v>
      </c>
      <c r="T441" s="77">
        <v>400</v>
      </c>
    </row>
    <row r="442" spans="2:22" ht="12.75" customHeight="1" x14ac:dyDescent="0.2">
      <c r="B442" s="79" t="s">
        <v>19</v>
      </c>
      <c r="C442" s="2386">
        <v>0</v>
      </c>
      <c r="D442" s="2387"/>
      <c r="E442" s="2380" t="s">
        <v>503</v>
      </c>
      <c r="F442" s="2381"/>
      <c r="G442" s="2381"/>
      <c r="H442" s="2381"/>
      <c r="I442" s="2381"/>
      <c r="J442" s="2381"/>
      <c r="K442" s="2381"/>
      <c r="L442" s="2381"/>
      <c r="M442" s="2381"/>
      <c r="N442" s="2381"/>
      <c r="O442" s="2381"/>
      <c r="P442" s="2381"/>
      <c r="Q442" s="2381"/>
      <c r="R442" s="2382"/>
      <c r="S442" s="80" t="s">
        <v>429</v>
      </c>
      <c r="T442" s="77">
        <v>401</v>
      </c>
    </row>
    <row r="443" spans="2:22" ht="12.75" customHeight="1" x14ac:dyDescent="0.2">
      <c r="B443" s="79" t="s">
        <v>19</v>
      </c>
      <c r="C443" s="2386">
        <v>0</v>
      </c>
      <c r="D443" s="2387"/>
      <c r="E443" s="2380" t="s">
        <v>503</v>
      </c>
      <c r="F443" s="2381"/>
      <c r="G443" s="2381"/>
      <c r="H443" s="2381"/>
      <c r="I443" s="2381"/>
      <c r="J443" s="2381"/>
      <c r="K443" s="2381"/>
      <c r="L443" s="2381"/>
      <c r="M443" s="2381"/>
      <c r="N443" s="2381"/>
      <c r="O443" s="2381"/>
      <c r="P443" s="2381"/>
      <c r="Q443" s="2381"/>
      <c r="R443" s="2382"/>
      <c r="S443" s="80" t="s">
        <v>429</v>
      </c>
      <c r="T443" s="77">
        <v>402</v>
      </c>
    </row>
    <row r="444" spans="2:22" ht="12.75" customHeight="1" x14ac:dyDescent="0.2">
      <c r="B444" s="79" t="s">
        <v>19</v>
      </c>
      <c r="C444" s="2386">
        <v>0</v>
      </c>
      <c r="D444" s="2387"/>
      <c r="E444" s="2380" t="s">
        <v>503</v>
      </c>
      <c r="F444" s="2381"/>
      <c r="G444" s="2381"/>
      <c r="H444" s="2381"/>
      <c r="I444" s="2381"/>
      <c r="J444" s="2381"/>
      <c r="K444" s="2381"/>
      <c r="L444" s="2381"/>
      <c r="M444" s="2381"/>
      <c r="N444" s="2381"/>
      <c r="O444" s="2381"/>
      <c r="P444" s="2381"/>
      <c r="Q444" s="2381"/>
      <c r="R444" s="2382"/>
      <c r="S444" s="80" t="s">
        <v>429</v>
      </c>
      <c r="T444" s="77">
        <v>403</v>
      </c>
    </row>
    <row r="445" spans="2:22" ht="12.75" customHeight="1" x14ac:dyDescent="0.2">
      <c r="B445" s="79" t="s">
        <v>19</v>
      </c>
      <c r="C445" s="2386">
        <v>0</v>
      </c>
      <c r="D445" s="2387"/>
      <c r="E445" s="2380" t="s">
        <v>503</v>
      </c>
      <c r="F445" s="2381"/>
      <c r="G445" s="2381"/>
      <c r="H445" s="2381"/>
      <c r="I445" s="2381"/>
      <c r="J445" s="2381"/>
      <c r="K445" s="2381"/>
      <c r="L445" s="2381"/>
      <c r="M445" s="2381"/>
      <c r="N445" s="2381"/>
      <c r="O445" s="2381"/>
      <c r="P445" s="2381"/>
      <c r="Q445" s="2381"/>
      <c r="R445" s="2382"/>
      <c r="S445" s="80" t="s">
        <v>429</v>
      </c>
      <c r="T445" s="77">
        <v>404</v>
      </c>
    </row>
    <row r="446" spans="2:22" s="65" customFormat="1" ht="12.75" customHeight="1" x14ac:dyDescent="0.2">
      <c r="B446" s="81" t="s">
        <v>19</v>
      </c>
      <c r="C446" s="2390"/>
      <c r="D446" s="2391"/>
      <c r="E446" s="2392" t="s">
        <v>495</v>
      </c>
      <c r="F446" s="2393"/>
      <c r="G446" s="2393"/>
      <c r="H446" s="2393"/>
      <c r="I446" s="2393"/>
      <c r="J446" s="2393"/>
      <c r="K446" s="2393"/>
      <c r="L446" s="2393"/>
      <c r="M446" s="2393"/>
      <c r="N446" s="2393"/>
      <c r="O446" s="2393"/>
      <c r="P446" s="2393"/>
      <c r="Q446" s="2393"/>
      <c r="R446" s="2394"/>
      <c r="S446" s="80" t="s">
        <v>429</v>
      </c>
      <c r="T446" s="77">
        <v>405</v>
      </c>
      <c r="U446" s="1"/>
      <c r="V446" s="1"/>
    </row>
    <row r="447" spans="2:22" ht="12.75" customHeight="1" x14ac:dyDescent="0.2">
      <c r="B447" s="81" t="s">
        <v>19</v>
      </c>
      <c r="C447" s="2386">
        <v>0</v>
      </c>
      <c r="D447" s="2387"/>
      <c r="E447" s="2392" t="s">
        <v>495</v>
      </c>
      <c r="F447" s="2393"/>
      <c r="G447" s="2393"/>
      <c r="H447" s="2393"/>
      <c r="I447" s="2393"/>
      <c r="J447" s="2393"/>
      <c r="K447" s="2393"/>
      <c r="L447" s="2393"/>
      <c r="M447" s="2393"/>
      <c r="N447" s="2393"/>
      <c r="O447" s="2393"/>
      <c r="P447" s="2393"/>
      <c r="Q447" s="2393"/>
      <c r="R447" s="2394"/>
      <c r="S447" s="80" t="s">
        <v>429</v>
      </c>
      <c r="T447" s="77">
        <v>406</v>
      </c>
    </row>
    <row r="448" spans="2:22" ht="12.75" customHeight="1" x14ac:dyDescent="0.2">
      <c r="B448" s="79" t="s">
        <v>19</v>
      </c>
      <c r="C448" s="2386">
        <v>0</v>
      </c>
      <c r="D448" s="2387"/>
      <c r="E448" s="2392" t="s">
        <v>495</v>
      </c>
      <c r="F448" s="2393"/>
      <c r="G448" s="2393"/>
      <c r="H448" s="2393"/>
      <c r="I448" s="2393"/>
      <c r="J448" s="2393"/>
      <c r="K448" s="2393"/>
      <c r="L448" s="2393"/>
      <c r="M448" s="2393"/>
      <c r="N448" s="2393"/>
      <c r="O448" s="2393"/>
      <c r="P448" s="2393"/>
      <c r="Q448" s="2393"/>
      <c r="R448" s="2394"/>
      <c r="S448" s="80" t="s">
        <v>429</v>
      </c>
      <c r="T448" s="77">
        <v>407</v>
      </c>
    </row>
    <row r="449" spans="2:20" ht="12.75" customHeight="1" x14ac:dyDescent="0.2">
      <c r="B449" s="79" t="s">
        <v>19</v>
      </c>
      <c r="C449" s="2386">
        <v>0</v>
      </c>
      <c r="D449" s="2387"/>
      <c r="E449" s="2392" t="s">
        <v>495</v>
      </c>
      <c r="F449" s="2393"/>
      <c r="G449" s="2393"/>
      <c r="H449" s="2393"/>
      <c r="I449" s="2393"/>
      <c r="J449" s="2393"/>
      <c r="K449" s="2393"/>
      <c r="L449" s="2393"/>
      <c r="M449" s="2393"/>
      <c r="N449" s="2393"/>
      <c r="O449" s="2393"/>
      <c r="P449" s="2393"/>
      <c r="Q449" s="2393"/>
      <c r="R449" s="2394"/>
      <c r="S449" s="80" t="s">
        <v>429</v>
      </c>
      <c r="T449" s="77">
        <v>408</v>
      </c>
    </row>
    <row r="450" spans="2:20" ht="12.75" customHeight="1" x14ac:dyDescent="0.2">
      <c r="B450" s="79" t="s">
        <v>19</v>
      </c>
      <c r="C450" s="2386">
        <v>0</v>
      </c>
      <c r="D450" s="2387"/>
      <c r="E450" s="2392" t="s">
        <v>495</v>
      </c>
      <c r="F450" s="2393"/>
      <c r="G450" s="2393"/>
      <c r="H450" s="2393"/>
      <c r="I450" s="2393"/>
      <c r="J450" s="2393"/>
      <c r="K450" s="2393"/>
      <c r="L450" s="2393"/>
      <c r="M450" s="2393"/>
      <c r="N450" s="2393"/>
      <c r="O450" s="2393"/>
      <c r="P450" s="2393"/>
      <c r="Q450" s="2393"/>
      <c r="R450" s="2394"/>
      <c r="S450" s="80" t="s">
        <v>429</v>
      </c>
      <c r="T450" s="77">
        <v>409</v>
      </c>
    </row>
    <row r="451" spans="2:20" ht="12.75" customHeight="1" x14ac:dyDescent="0.2">
      <c r="B451" s="79" t="s">
        <v>19</v>
      </c>
      <c r="C451" s="2386">
        <v>0</v>
      </c>
      <c r="D451" s="2387"/>
      <c r="E451" s="2392" t="s">
        <v>495</v>
      </c>
      <c r="F451" s="2393"/>
      <c r="G451" s="2393"/>
      <c r="H451" s="2393"/>
      <c r="I451" s="2393"/>
      <c r="J451" s="2393"/>
      <c r="K451" s="2393"/>
      <c r="L451" s="2393"/>
      <c r="M451" s="2393"/>
      <c r="N451" s="2393"/>
      <c r="O451" s="2393"/>
      <c r="P451" s="2393"/>
      <c r="Q451" s="2393"/>
      <c r="R451" s="2394"/>
      <c r="S451" s="80" t="s">
        <v>429</v>
      </c>
      <c r="T451" s="77">
        <v>410</v>
      </c>
    </row>
    <row r="452" spans="2:20" ht="12.75" customHeight="1" x14ac:dyDescent="0.2">
      <c r="B452" s="79" t="s">
        <v>19</v>
      </c>
      <c r="C452" s="2386">
        <v>0</v>
      </c>
      <c r="D452" s="2387"/>
      <c r="E452" s="2392" t="s">
        <v>495</v>
      </c>
      <c r="F452" s="2393"/>
      <c r="G452" s="2393"/>
      <c r="H452" s="2393"/>
      <c r="I452" s="2393"/>
      <c r="J452" s="2393"/>
      <c r="K452" s="2393"/>
      <c r="L452" s="2393"/>
      <c r="M452" s="2393"/>
      <c r="N452" s="2393"/>
      <c r="O452" s="2393"/>
      <c r="P452" s="2393"/>
      <c r="Q452" s="2393"/>
      <c r="R452" s="2394"/>
      <c r="S452" s="80" t="s">
        <v>429</v>
      </c>
      <c r="T452" s="77">
        <v>411</v>
      </c>
    </row>
    <row r="453" spans="2:20" ht="12.75" customHeight="1" x14ac:dyDescent="0.2">
      <c r="B453" s="79" t="s">
        <v>19</v>
      </c>
      <c r="C453" s="2386">
        <v>0</v>
      </c>
      <c r="D453" s="2387"/>
      <c r="E453" s="2392" t="s">
        <v>495</v>
      </c>
      <c r="F453" s="2393"/>
      <c r="G453" s="2393"/>
      <c r="H453" s="2393"/>
      <c r="I453" s="2393"/>
      <c r="J453" s="2393"/>
      <c r="K453" s="2393"/>
      <c r="L453" s="2393"/>
      <c r="M453" s="2393"/>
      <c r="N453" s="2393"/>
      <c r="O453" s="2393"/>
      <c r="P453" s="2393"/>
      <c r="Q453" s="2393"/>
      <c r="R453" s="2394"/>
      <c r="S453" s="80" t="s">
        <v>429</v>
      </c>
      <c r="T453" s="77">
        <v>412</v>
      </c>
    </row>
    <row r="454" spans="2:20" ht="12.75" customHeight="1" x14ac:dyDescent="0.2">
      <c r="B454" s="79" t="s">
        <v>19</v>
      </c>
      <c r="C454" s="2386">
        <v>0</v>
      </c>
      <c r="D454" s="2387"/>
      <c r="E454" s="2392" t="s">
        <v>495</v>
      </c>
      <c r="F454" s="2393"/>
      <c r="G454" s="2393"/>
      <c r="H454" s="2393"/>
      <c r="I454" s="2393"/>
      <c r="J454" s="2393"/>
      <c r="K454" s="2393"/>
      <c r="L454" s="2393"/>
      <c r="M454" s="2393"/>
      <c r="N454" s="2393"/>
      <c r="O454" s="2393"/>
      <c r="P454" s="2393"/>
      <c r="Q454" s="2393"/>
      <c r="R454" s="2394"/>
      <c r="S454" s="80" t="s">
        <v>429</v>
      </c>
      <c r="T454" s="77">
        <v>413</v>
      </c>
    </row>
    <row r="455" spans="2:20" ht="12.75" customHeight="1" x14ac:dyDescent="0.2">
      <c r="B455" s="79" t="s">
        <v>19</v>
      </c>
      <c r="C455" s="2386">
        <v>0</v>
      </c>
      <c r="D455" s="2387"/>
      <c r="E455" s="2392" t="s">
        <v>495</v>
      </c>
      <c r="F455" s="2393"/>
      <c r="G455" s="2393"/>
      <c r="H455" s="2393"/>
      <c r="I455" s="2393"/>
      <c r="J455" s="2393"/>
      <c r="K455" s="2393"/>
      <c r="L455" s="2393"/>
      <c r="M455" s="2393"/>
      <c r="N455" s="2393"/>
      <c r="O455" s="2393"/>
      <c r="P455" s="2393"/>
      <c r="Q455" s="2393"/>
      <c r="R455" s="2394"/>
      <c r="S455" s="80" t="s">
        <v>429</v>
      </c>
      <c r="T455" s="77">
        <v>414</v>
      </c>
    </row>
    <row r="456" spans="2:20" ht="12.75" customHeight="1" x14ac:dyDescent="0.2">
      <c r="B456" s="79" t="s">
        <v>19</v>
      </c>
      <c r="C456" s="2386">
        <v>0</v>
      </c>
      <c r="D456" s="2387"/>
      <c r="E456" s="2392" t="s">
        <v>495</v>
      </c>
      <c r="F456" s="2393"/>
      <c r="G456" s="2393"/>
      <c r="H456" s="2393"/>
      <c r="I456" s="2393"/>
      <c r="J456" s="2393"/>
      <c r="K456" s="2393"/>
      <c r="L456" s="2393"/>
      <c r="M456" s="2393"/>
      <c r="N456" s="2393"/>
      <c r="O456" s="2393"/>
      <c r="P456" s="2393"/>
      <c r="Q456" s="2393"/>
      <c r="R456" s="2394"/>
      <c r="S456" s="80" t="s">
        <v>429</v>
      </c>
      <c r="T456" s="77">
        <v>415</v>
      </c>
    </row>
    <row r="457" spans="2:20" ht="12.75" customHeight="1" x14ac:dyDescent="0.2">
      <c r="B457" s="79" t="s">
        <v>19</v>
      </c>
      <c r="C457" s="2386">
        <v>0</v>
      </c>
      <c r="D457" s="2387"/>
      <c r="E457" s="2392" t="s">
        <v>495</v>
      </c>
      <c r="F457" s="2393"/>
      <c r="G457" s="2393"/>
      <c r="H457" s="2393"/>
      <c r="I457" s="2393"/>
      <c r="J457" s="2393"/>
      <c r="K457" s="2393"/>
      <c r="L457" s="2393"/>
      <c r="M457" s="2393"/>
      <c r="N457" s="2393"/>
      <c r="O457" s="2393"/>
      <c r="P457" s="2393"/>
      <c r="Q457" s="2393"/>
      <c r="R457" s="2394"/>
      <c r="S457" s="80" t="s">
        <v>429</v>
      </c>
      <c r="T457" s="77">
        <v>416</v>
      </c>
    </row>
    <row r="458" spans="2:20" ht="12.75" customHeight="1" x14ac:dyDescent="0.2">
      <c r="B458" s="79" t="s">
        <v>19</v>
      </c>
      <c r="C458" s="2386">
        <v>0</v>
      </c>
      <c r="D458" s="2387"/>
      <c r="E458" s="2392" t="s">
        <v>495</v>
      </c>
      <c r="F458" s="2393"/>
      <c r="G458" s="2393"/>
      <c r="H458" s="2393"/>
      <c r="I458" s="2393"/>
      <c r="J458" s="2393"/>
      <c r="K458" s="2393"/>
      <c r="L458" s="2393"/>
      <c r="M458" s="2393"/>
      <c r="N458" s="2393"/>
      <c r="O458" s="2393"/>
      <c r="P458" s="2393"/>
      <c r="Q458" s="2393"/>
      <c r="R458" s="2394"/>
      <c r="S458" s="80" t="s">
        <v>429</v>
      </c>
      <c r="T458" s="77">
        <v>417</v>
      </c>
    </row>
    <row r="459" spans="2:20" ht="12.75" customHeight="1" x14ac:dyDescent="0.2">
      <c r="B459" s="79" t="s">
        <v>19</v>
      </c>
      <c r="C459" s="2386">
        <v>0</v>
      </c>
      <c r="D459" s="2387"/>
      <c r="E459" s="2392" t="s">
        <v>495</v>
      </c>
      <c r="F459" s="2393"/>
      <c r="G459" s="2393"/>
      <c r="H459" s="2393"/>
      <c r="I459" s="2393"/>
      <c r="J459" s="2393"/>
      <c r="K459" s="2393"/>
      <c r="L459" s="2393"/>
      <c r="M459" s="2393"/>
      <c r="N459" s="2393"/>
      <c r="O459" s="2393"/>
      <c r="P459" s="2393"/>
      <c r="Q459" s="2393"/>
      <c r="R459" s="2394"/>
      <c r="S459" s="80" t="s">
        <v>429</v>
      </c>
      <c r="T459" s="77">
        <v>418</v>
      </c>
    </row>
    <row r="460" spans="2:20" ht="12.75" customHeight="1" x14ac:dyDescent="0.2">
      <c r="B460" s="79" t="s">
        <v>19</v>
      </c>
      <c r="C460" s="2386">
        <v>0</v>
      </c>
      <c r="D460" s="2387"/>
      <c r="E460" s="2392" t="s">
        <v>495</v>
      </c>
      <c r="F460" s="2393"/>
      <c r="G460" s="2393"/>
      <c r="H460" s="2393"/>
      <c r="I460" s="2393"/>
      <c r="J460" s="2393"/>
      <c r="K460" s="2393"/>
      <c r="L460" s="2393"/>
      <c r="M460" s="2393"/>
      <c r="N460" s="2393"/>
      <c r="O460" s="2393"/>
      <c r="P460" s="2393"/>
      <c r="Q460" s="2393"/>
      <c r="R460" s="2394"/>
      <c r="S460" s="80" t="s">
        <v>429</v>
      </c>
      <c r="T460" s="77">
        <v>419</v>
      </c>
    </row>
    <row r="461" spans="2:20" ht="12.75" customHeight="1" x14ac:dyDescent="0.2">
      <c r="B461" s="79" t="s">
        <v>19</v>
      </c>
      <c r="C461" s="2386">
        <v>0</v>
      </c>
      <c r="D461" s="2387"/>
      <c r="E461" s="2392" t="s">
        <v>495</v>
      </c>
      <c r="F461" s="2393"/>
      <c r="G461" s="2393"/>
      <c r="H461" s="2393"/>
      <c r="I461" s="2393"/>
      <c r="J461" s="2393"/>
      <c r="K461" s="2393"/>
      <c r="L461" s="2393"/>
      <c r="M461" s="2393"/>
      <c r="N461" s="2393"/>
      <c r="O461" s="2393"/>
      <c r="P461" s="2393"/>
      <c r="Q461" s="2393"/>
      <c r="R461" s="2394"/>
      <c r="S461" s="80" t="s">
        <v>429</v>
      </c>
      <c r="T461" s="77">
        <v>420</v>
      </c>
    </row>
    <row r="462" spans="2:20" ht="12.75" customHeight="1" x14ac:dyDescent="0.2">
      <c r="B462" s="79" t="s">
        <v>19</v>
      </c>
      <c r="C462" s="2386"/>
      <c r="D462" s="2387"/>
      <c r="E462" s="2392" t="s">
        <v>495</v>
      </c>
      <c r="F462" s="2393"/>
      <c r="G462" s="2393"/>
      <c r="H462" s="2393"/>
      <c r="I462" s="2393"/>
      <c r="J462" s="2393"/>
      <c r="K462" s="2393"/>
      <c r="L462" s="2393"/>
      <c r="M462" s="2393"/>
      <c r="N462" s="2393"/>
      <c r="O462" s="2393"/>
      <c r="P462" s="2393"/>
      <c r="Q462" s="2393"/>
      <c r="R462" s="2394"/>
      <c r="S462" s="80" t="s">
        <v>429</v>
      </c>
      <c r="T462" s="77">
        <v>421</v>
      </c>
    </row>
    <row r="463" spans="2:20" ht="12.75" customHeight="1" x14ac:dyDescent="0.2">
      <c r="B463" s="79" t="s">
        <v>19</v>
      </c>
      <c r="C463" s="2386">
        <v>0</v>
      </c>
      <c r="D463" s="2387"/>
      <c r="E463" s="2392" t="s">
        <v>495</v>
      </c>
      <c r="F463" s="2393"/>
      <c r="G463" s="2393"/>
      <c r="H463" s="2393"/>
      <c r="I463" s="2393"/>
      <c r="J463" s="2393"/>
      <c r="K463" s="2393"/>
      <c r="L463" s="2393"/>
      <c r="M463" s="2393"/>
      <c r="N463" s="2393"/>
      <c r="O463" s="2393"/>
      <c r="P463" s="2393"/>
      <c r="Q463" s="2393"/>
      <c r="R463" s="2394"/>
      <c r="S463" s="80" t="s">
        <v>429</v>
      </c>
      <c r="T463" s="77">
        <v>422</v>
      </c>
    </row>
    <row r="464" spans="2:20" ht="12.75" customHeight="1" x14ac:dyDescent="0.2">
      <c r="B464" s="79" t="s">
        <v>19</v>
      </c>
      <c r="C464" s="2386">
        <v>0</v>
      </c>
      <c r="D464" s="2387"/>
      <c r="E464" s="2392" t="s">
        <v>495</v>
      </c>
      <c r="F464" s="2393"/>
      <c r="G464" s="2393"/>
      <c r="H464" s="2393"/>
      <c r="I464" s="2393"/>
      <c r="J464" s="2393"/>
      <c r="K464" s="2393"/>
      <c r="L464" s="2393"/>
      <c r="M464" s="2393"/>
      <c r="N464" s="2393"/>
      <c r="O464" s="2393"/>
      <c r="P464" s="2393"/>
      <c r="Q464" s="2393"/>
      <c r="R464" s="2394"/>
      <c r="S464" s="80" t="s">
        <v>429</v>
      </c>
      <c r="T464" s="77">
        <v>423</v>
      </c>
    </row>
    <row r="465" spans="2:20" ht="12.75" customHeight="1" x14ac:dyDescent="0.2">
      <c r="B465" s="79" t="s">
        <v>19</v>
      </c>
      <c r="C465" s="2386">
        <v>0</v>
      </c>
      <c r="D465" s="2387"/>
      <c r="E465" s="2380" t="s">
        <v>503</v>
      </c>
      <c r="F465" s="2381"/>
      <c r="G465" s="2381"/>
      <c r="H465" s="2381"/>
      <c r="I465" s="2381"/>
      <c r="J465" s="2381"/>
      <c r="K465" s="2381"/>
      <c r="L465" s="2381"/>
      <c r="M465" s="2381"/>
      <c r="N465" s="2381"/>
      <c r="O465" s="2381"/>
      <c r="P465" s="2381"/>
      <c r="Q465" s="2381"/>
      <c r="R465" s="2382"/>
      <c r="S465" s="80" t="s">
        <v>429</v>
      </c>
      <c r="T465" s="77">
        <v>424</v>
      </c>
    </row>
    <row r="466" spans="2:20" ht="12.75" customHeight="1" x14ac:dyDescent="0.2">
      <c r="B466" s="79" t="s">
        <v>19</v>
      </c>
      <c r="C466" s="2386">
        <v>0</v>
      </c>
      <c r="D466" s="2387"/>
      <c r="E466" s="2380" t="s">
        <v>497</v>
      </c>
      <c r="F466" s="2381"/>
      <c r="G466" s="2381"/>
      <c r="H466" s="2381"/>
      <c r="I466" s="2381"/>
      <c r="J466" s="2381"/>
      <c r="K466" s="2381"/>
      <c r="L466" s="2381"/>
      <c r="M466" s="2381"/>
      <c r="N466" s="2381"/>
      <c r="O466" s="2381"/>
      <c r="P466" s="2381"/>
      <c r="Q466" s="2381"/>
      <c r="R466" s="2382"/>
      <c r="S466" s="80" t="s">
        <v>429</v>
      </c>
      <c r="T466" s="77">
        <v>425</v>
      </c>
    </row>
    <row r="467" spans="2:20" ht="12.75" customHeight="1" x14ac:dyDescent="0.2">
      <c r="B467" s="79" t="s">
        <v>19</v>
      </c>
      <c r="C467" s="2386">
        <v>0</v>
      </c>
      <c r="D467" s="2387"/>
      <c r="E467" s="2380" t="s">
        <v>497</v>
      </c>
      <c r="F467" s="2381"/>
      <c r="G467" s="2381"/>
      <c r="H467" s="2381"/>
      <c r="I467" s="2381"/>
      <c r="J467" s="2381"/>
      <c r="K467" s="2381"/>
      <c r="L467" s="2381"/>
      <c r="M467" s="2381"/>
      <c r="N467" s="2381"/>
      <c r="O467" s="2381"/>
      <c r="P467" s="2381"/>
      <c r="Q467" s="2381"/>
      <c r="R467" s="2382"/>
      <c r="S467" s="80" t="s">
        <v>429</v>
      </c>
      <c r="T467" s="77">
        <v>426</v>
      </c>
    </row>
    <row r="468" spans="2:20" ht="12.75" customHeight="1" x14ac:dyDescent="0.2">
      <c r="B468" s="79" t="s">
        <v>19</v>
      </c>
      <c r="C468" s="2386">
        <v>0</v>
      </c>
      <c r="D468" s="2387"/>
      <c r="E468" s="2380" t="s">
        <v>497</v>
      </c>
      <c r="F468" s="2381"/>
      <c r="G468" s="2381"/>
      <c r="H468" s="2381"/>
      <c r="I468" s="2381"/>
      <c r="J468" s="2381"/>
      <c r="K468" s="2381"/>
      <c r="L468" s="2381"/>
      <c r="M468" s="2381"/>
      <c r="N468" s="2381"/>
      <c r="O468" s="2381"/>
      <c r="P468" s="2381"/>
      <c r="Q468" s="2381"/>
      <c r="R468" s="2382"/>
      <c r="S468" s="80" t="s">
        <v>429</v>
      </c>
      <c r="T468" s="77">
        <v>427</v>
      </c>
    </row>
    <row r="469" spans="2:20" ht="12.75" customHeight="1" x14ac:dyDescent="0.2">
      <c r="B469" s="76" t="s">
        <v>19</v>
      </c>
      <c r="C469" s="2386">
        <v>0</v>
      </c>
      <c r="D469" s="2387"/>
      <c r="E469" s="2380" t="s">
        <v>497</v>
      </c>
      <c r="F469" s="2381"/>
      <c r="G469" s="2381"/>
      <c r="H469" s="2381"/>
      <c r="I469" s="2381"/>
      <c r="J469" s="2381"/>
      <c r="K469" s="2381"/>
      <c r="L469" s="2381"/>
      <c r="M469" s="2381"/>
      <c r="N469" s="2381"/>
      <c r="O469" s="2381"/>
      <c r="P469" s="2381"/>
      <c r="Q469" s="2381"/>
      <c r="R469" s="2382"/>
      <c r="S469" s="77" t="s">
        <v>429</v>
      </c>
      <c r="T469" s="77">
        <v>428</v>
      </c>
    </row>
    <row r="470" spans="2:20" ht="12.75" customHeight="1" x14ac:dyDescent="0.2">
      <c r="B470" s="76" t="s">
        <v>19</v>
      </c>
      <c r="C470" s="2386">
        <v>0</v>
      </c>
      <c r="D470" s="2387"/>
      <c r="E470" s="2380" t="s">
        <v>497</v>
      </c>
      <c r="F470" s="2381"/>
      <c r="G470" s="2381"/>
      <c r="H470" s="2381"/>
      <c r="I470" s="2381"/>
      <c r="J470" s="2381"/>
      <c r="K470" s="2381"/>
      <c r="L470" s="2381"/>
      <c r="M470" s="2381"/>
      <c r="N470" s="2381"/>
      <c r="O470" s="2381"/>
      <c r="P470" s="2381"/>
      <c r="Q470" s="2381"/>
      <c r="R470" s="2382"/>
      <c r="S470" s="77" t="s">
        <v>429</v>
      </c>
      <c r="T470" s="77">
        <v>429</v>
      </c>
    </row>
    <row r="471" spans="2:20" ht="12.75" customHeight="1" x14ac:dyDescent="0.2">
      <c r="B471" s="76" t="s">
        <v>19</v>
      </c>
      <c r="C471" s="2386">
        <v>0</v>
      </c>
      <c r="D471" s="2387"/>
      <c r="E471" s="2380" t="s">
        <v>497</v>
      </c>
      <c r="F471" s="2381"/>
      <c r="G471" s="2381"/>
      <c r="H471" s="2381"/>
      <c r="I471" s="2381"/>
      <c r="J471" s="2381"/>
      <c r="K471" s="2381"/>
      <c r="L471" s="2381"/>
      <c r="M471" s="2381"/>
      <c r="N471" s="2381"/>
      <c r="O471" s="2381"/>
      <c r="P471" s="2381"/>
      <c r="Q471" s="2381"/>
      <c r="R471" s="2382"/>
      <c r="S471" s="77" t="s">
        <v>429</v>
      </c>
      <c r="T471" s="77">
        <v>430</v>
      </c>
    </row>
    <row r="472" spans="2:20" ht="12.75" customHeight="1" x14ac:dyDescent="0.2">
      <c r="B472" s="76" t="s">
        <v>19</v>
      </c>
      <c r="C472" s="2386">
        <v>0</v>
      </c>
      <c r="D472" s="2387"/>
      <c r="E472" s="2380" t="s">
        <v>497</v>
      </c>
      <c r="F472" s="2381"/>
      <c r="G472" s="2381"/>
      <c r="H472" s="2381"/>
      <c r="I472" s="2381"/>
      <c r="J472" s="2381"/>
      <c r="K472" s="2381"/>
      <c r="L472" s="2381"/>
      <c r="M472" s="2381"/>
      <c r="N472" s="2381"/>
      <c r="O472" s="2381"/>
      <c r="P472" s="2381"/>
      <c r="Q472" s="2381"/>
      <c r="R472" s="2382"/>
      <c r="S472" s="77" t="s">
        <v>429</v>
      </c>
      <c r="T472" s="77">
        <v>431</v>
      </c>
    </row>
    <row r="473" spans="2:20" ht="12.75" customHeight="1" x14ac:dyDescent="0.2">
      <c r="B473" s="76" t="s">
        <v>19</v>
      </c>
      <c r="C473" s="2386">
        <v>0</v>
      </c>
      <c r="D473" s="2387"/>
      <c r="E473" s="2380" t="s">
        <v>497</v>
      </c>
      <c r="F473" s="2381"/>
      <c r="G473" s="2381"/>
      <c r="H473" s="2381"/>
      <c r="I473" s="2381"/>
      <c r="J473" s="2381"/>
      <c r="K473" s="2381"/>
      <c r="L473" s="2381"/>
      <c r="M473" s="2381"/>
      <c r="N473" s="2381"/>
      <c r="O473" s="2381"/>
      <c r="P473" s="2381"/>
      <c r="Q473" s="2381"/>
      <c r="R473" s="2382"/>
      <c r="S473" s="77" t="s">
        <v>429</v>
      </c>
      <c r="T473" s="77">
        <v>432</v>
      </c>
    </row>
    <row r="474" spans="2:20" ht="12.75" customHeight="1" x14ac:dyDescent="0.2">
      <c r="B474" s="76" t="s">
        <v>19</v>
      </c>
      <c r="C474" s="2386">
        <v>0</v>
      </c>
      <c r="D474" s="2387"/>
      <c r="E474" s="2380" t="s">
        <v>496</v>
      </c>
      <c r="F474" s="2381"/>
      <c r="G474" s="2381"/>
      <c r="H474" s="2381"/>
      <c r="I474" s="2381"/>
      <c r="J474" s="2381"/>
      <c r="K474" s="2381"/>
      <c r="L474" s="2381"/>
      <c r="M474" s="2381"/>
      <c r="N474" s="2381"/>
      <c r="O474" s="2381"/>
      <c r="P474" s="2381"/>
      <c r="Q474" s="2381"/>
      <c r="R474" s="2382"/>
      <c r="S474" s="77" t="s">
        <v>429</v>
      </c>
      <c r="T474" s="77">
        <v>320</v>
      </c>
    </row>
    <row r="475" spans="2:20" ht="12.75" customHeight="1" x14ac:dyDescent="0.2">
      <c r="B475" s="77">
        <v>1</v>
      </c>
      <c r="C475" s="2401">
        <v>0</v>
      </c>
      <c r="D475" s="2397"/>
      <c r="E475" s="2398" t="s">
        <v>504</v>
      </c>
      <c r="F475" s="2399"/>
      <c r="G475" s="2399"/>
      <c r="H475" s="2399"/>
      <c r="I475" s="2399"/>
      <c r="J475" s="2399"/>
      <c r="K475" s="2399"/>
      <c r="L475" s="2399"/>
      <c r="M475" s="2399"/>
      <c r="N475" s="2399"/>
      <c r="O475" s="2399"/>
      <c r="P475" s="2399"/>
      <c r="Q475" s="2399"/>
      <c r="R475" s="2400"/>
      <c r="S475" s="77" t="s">
        <v>444</v>
      </c>
      <c r="T475" s="70"/>
    </row>
    <row r="476" spans="2:20" ht="12.75" customHeight="1" x14ac:dyDescent="0.2">
      <c r="B476" s="77" t="s">
        <v>19</v>
      </c>
      <c r="C476" s="2373">
        <v>0</v>
      </c>
      <c r="D476" s="2397"/>
      <c r="E476" s="2392" t="s">
        <v>495</v>
      </c>
      <c r="F476" s="2393"/>
      <c r="G476" s="2393"/>
      <c r="H476" s="2393"/>
      <c r="I476" s="2393"/>
      <c r="J476" s="2393"/>
      <c r="K476" s="2393"/>
      <c r="L476" s="2393"/>
      <c r="M476" s="2393"/>
      <c r="N476" s="2393"/>
      <c r="O476" s="2393"/>
      <c r="P476" s="2393"/>
      <c r="Q476" s="2393"/>
      <c r="R476" s="2394"/>
      <c r="S476" s="77" t="s">
        <v>429</v>
      </c>
      <c r="T476" s="70"/>
    </row>
    <row r="479" spans="2:20" ht="12.75" customHeight="1" x14ac:dyDescent="0.2">
      <c r="S479" s="1" t="s">
        <v>40</v>
      </c>
    </row>
  </sheetData>
  <mergeCells count="955">
    <mergeCell ref="C476:D476"/>
    <mergeCell ref="E476:R476"/>
    <mergeCell ref="C257:D257"/>
    <mergeCell ref="E257:R257"/>
    <mergeCell ref="E475:R475"/>
    <mergeCell ref="C475:D475"/>
    <mergeCell ref="C472:D472"/>
    <mergeCell ref="E472:R472"/>
    <mergeCell ref="C473:D473"/>
    <mergeCell ref="E473:R473"/>
    <mergeCell ref="C474:D474"/>
    <mergeCell ref="E474:R474"/>
    <mergeCell ref="C469:D469"/>
    <mergeCell ref="E469:R469"/>
    <mergeCell ref="C470:D470"/>
    <mergeCell ref="E470:R470"/>
    <mergeCell ref="C471:D471"/>
    <mergeCell ref="E471:R471"/>
    <mergeCell ref="C466:D466"/>
    <mergeCell ref="E466:R466"/>
    <mergeCell ref="C467:D467"/>
    <mergeCell ref="E467:R467"/>
    <mergeCell ref="C468:D468"/>
    <mergeCell ref="E468:R468"/>
    <mergeCell ref="C463:D463"/>
    <mergeCell ref="E463:R463"/>
    <mergeCell ref="C464:D464"/>
    <mergeCell ref="E464:R464"/>
    <mergeCell ref="C465:D465"/>
    <mergeCell ref="E465:R465"/>
    <mergeCell ref="C460:D460"/>
    <mergeCell ref="E460:R460"/>
    <mergeCell ref="C461:D461"/>
    <mergeCell ref="E461:R461"/>
    <mergeCell ref="C462:D462"/>
    <mergeCell ref="E462:R462"/>
    <mergeCell ref="C457:D457"/>
    <mergeCell ref="E457:R457"/>
    <mergeCell ref="C458:D458"/>
    <mergeCell ref="E458:R458"/>
    <mergeCell ref="C459:D459"/>
    <mergeCell ref="E459:R459"/>
    <mergeCell ref="C454:D454"/>
    <mergeCell ref="E454:R454"/>
    <mergeCell ref="C455:D455"/>
    <mergeCell ref="E455:R455"/>
    <mergeCell ref="C456:D456"/>
    <mergeCell ref="E456:R456"/>
    <mergeCell ref="C451:D451"/>
    <mergeCell ref="E451:R451"/>
    <mergeCell ref="C452:D452"/>
    <mergeCell ref="E452:R452"/>
    <mergeCell ref="C453:D453"/>
    <mergeCell ref="E453:R453"/>
    <mergeCell ref="C448:D448"/>
    <mergeCell ref="E448:R448"/>
    <mergeCell ref="C449:D449"/>
    <mergeCell ref="E449:R449"/>
    <mergeCell ref="C450:D450"/>
    <mergeCell ref="E450:R450"/>
    <mergeCell ref="C445:D445"/>
    <mergeCell ref="E445:R445"/>
    <mergeCell ref="C446:D446"/>
    <mergeCell ref="E446:R446"/>
    <mergeCell ref="C447:D447"/>
    <mergeCell ref="E447:R447"/>
    <mergeCell ref="C442:D442"/>
    <mergeCell ref="E442:R442"/>
    <mergeCell ref="C443:D443"/>
    <mergeCell ref="E443:R443"/>
    <mergeCell ref="C444:D444"/>
    <mergeCell ref="E444:R444"/>
    <mergeCell ref="C439:D439"/>
    <mergeCell ref="E439:R439"/>
    <mergeCell ref="C440:D440"/>
    <mergeCell ref="E440:R440"/>
    <mergeCell ref="C441:D441"/>
    <mergeCell ref="E441:R441"/>
    <mergeCell ref="C436:D436"/>
    <mergeCell ref="E436:R436"/>
    <mergeCell ref="C437:D437"/>
    <mergeCell ref="E437:R437"/>
    <mergeCell ref="C438:D438"/>
    <mergeCell ref="E438:R438"/>
    <mergeCell ref="C433:D433"/>
    <mergeCell ref="E433:R433"/>
    <mergeCell ref="C434:D434"/>
    <mergeCell ref="E434:R434"/>
    <mergeCell ref="C435:D435"/>
    <mergeCell ref="E435:R435"/>
    <mergeCell ref="C430:D430"/>
    <mergeCell ref="E430:R430"/>
    <mergeCell ref="C431:D431"/>
    <mergeCell ref="E431:R431"/>
    <mergeCell ref="C432:D432"/>
    <mergeCell ref="E432:R432"/>
    <mergeCell ref="C427:D427"/>
    <mergeCell ref="E427:R427"/>
    <mergeCell ref="C428:D428"/>
    <mergeCell ref="E428:R428"/>
    <mergeCell ref="C429:D429"/>
    <mergeCell ref="E429:R429"/>
    <mergeCell ref="C424:D424"/>
    <mergeCell ref="E424:R424"/>
    <mergeCell ref="C425:D425"/>
    <mergeCell ref="E425:R425"/>
    <mergeCell ref="C426:D426"/>
    <mergeCell ref="E426:R426"/>
    <mergeCell ref="C421:D421"/>
    <mergeCell ref="E421:R421"/>
    <mergeCell ref="C422:D422"/>
    <mergeCell ref="E422:R422"/>
    <mergeCell ref="C423:D423"/>
    <mergeCell ref="E423:R423"/>
    <mergeCell ref="C418:D418"/>
    <mergeCell ref="E418:R418"/>
    <mergeCell ref="C419:D419"/>
    <mergeCell ref="E419:R419"/>
    <mergeCell ref="C420:D420"/>
    <mergeCell ref="E420:R420"/>
    <mergeCell ref="C415:D415"/>
    <mergeCell ref="E415:R415"/>
    <mergeCell ref="C416:D416"/>
    <mergeCell ref="E416:R416"/>
    <mergeCell ref="C417:D417"/>
    <mergeCell ref="E417:R417"/>
    <mergeCell ref="C412:D412"/>
    <mergeCell ref="E412:R412"/>
    <mergeCell ref="C413:D413"/>
    <mergeCell ref="E413:R413"/>
    <mergeCell ref="C414:D414"/>
    <mergeCell ref="E414:R414"/>
    <mergeCell ref="C409:D409"/>
    <mergeCell ref="E409:R409"/>
    <mergeCell ref="C410:D410"/>
    <mergeCell ref="E410:R410"/>
    <mergeCell ref="C411:D411"/>
    <mergeCell ref="E411:R411"/>
    <mergeCell ref="C406:D406"/>
    <mergeCell ref="E406:R406"/>
    <mergeCell ref="C407:D407"/>
    <mergeCell ref="E407:R407"/>
    <mergeCell ref="C408:D408"/>
    <mergeCell ref="E408:R408"/>
    <mergeCell ref="C403:D403"/>
    <mergeCell ref="E403:R403"/>
    <mergeCell ref="C404:D404"/>
    <mergeCell ref="E404:R404"/>
    <mergeCell ref="C405:D405"/>
    <mergeCell ref="E405:R405"/>
    <mergeCell ref="C400:D400"/>
    <mergeCell ref="E400:R400"/>
    <mergeCell ref="C401:D401"/>
    <mergeCell ref="E401:R401"/>
    <mergeCell ref="C402:D402"/>
    <mergeCell ref="E402:R402"/>
    <mergeCell ref="C397:D397"/>
    <mergeCell ref="E397:R397"/>
    <mergeCell ref="C398:D398"/>
    <mergeCell ref="E398:R398"/>
    <mergeCell ref="C399:D399"/>
    <mergeCell ref="E399:R399"/>
    <mergeCell ref="C394:D394"/>
    <mergeCell ref="E394:R394"/>
    <mergeCell ref="C395:D395"/>
    <mergeCell ref="E395:R395"/>
    <mergeCell ref="C396:D396"/>
    <mergeCell ref="E396:R396"/>
    <mergeCell ref="C391:D391"/>
    <mergeCell ref="E391:R391"/>
    <mergeCell ref="C392:D392"/>
    <mergeCell ref="E392:R392"/>
    <mergeCell ref="C393:D393"/>
    <mergeCell ref="E393:R393"/>
    <mergeCell ref="C388:D388"/>
    <mergeCell ref="E388:R388"/>
    <mergeCell ref="C389:D389"/>
    <mergeCell ref="E389:R389"/>
    <mergeCell ref="C390:D390"/>
    <mergeCell ref="E390:R390"/>
    <mergeCell ref="C385:D385"/>
    <mergeCell ref="E385:R385"/>
    <mergeCell ref="C386:D386"/>
    <mergeCell ref="E386:R386"/>
    <mergeCell ref="C387:D387"/>
    <mergeCell ref="E387:R387"/>
    <mergeCell ref="C382:D382"/>
    <mergeCell ref="E382:R382"/>
    <mergeCell ref="C383:D383"/>
    <mergeCell ref="E383:R383"/>
    <mergeCell ref="C384:D384"/>
    <mergeCell ref="E384:R384"/>
    <mergeCell ref="C379:D379"/>
    <mergeCell ref="E379:R379"/>
    <mergeCell ref="C380:D380"/>
    <mergeCell ref="E380:R380"/>
    <mergeCell ref="C381:D381"/>
    <mergeCell ref="E381:R381"/>
    <mergeCell ref="C376:D376"/>
    <mergeCell ref="E376:R376"/>
    <mergeCell ref="C377:D377"/>
    <mergeCell ref="E377:R377"/>
    <mergeCell ref="C378:D378"/>
    <mergeCell ref="E378:R378"/>
    <mergeCell ref="C373:D373"/>
    <mergeCell ref="E373:R373"/>
    <mergeCell ref="C374:D374"/>
    <mergeCell ref="E374:R374"/>
    <mergeCell ref="C375:D375"/>
    <mergeCell ref="E375:R375"/>
    <mergeCell ref="C370:D370"/>
    <mergeCell ref="E370:R370"/>
    <mergeCell ref="C371:D371"/>
    <mergeCell ref="E371:R371"/>
    <mergeCell ref="C372:D372"/>
    <mergeCell ref="E372:R372"/>
    <mergeCell ref="C367:D367"/>
    <mergeCell ref="E367:R367"/>
    <mergeCell ref="C368:D368"/>
    <mergeCell ref="E368:R368"/>
    <mergeCell ref="C369:D369"/>
    <mergeCell ref="E369:R369"/>
    <mergeCell ref="C364:D364"/>
    <mergeCell ref="E364:R364"/>
    <mergeCell ref="C365:D365"/>
    <mergeCell ref="E365:R365"/>
    <mergeCell ref="C366:D366"/>
    <mergeCell ref="E366:R366"/>
    <mergeCell ref="C361:D361"/>
    <mergeCell ref="E361:R361"/>
    <mergeCell ref="C362:D362"/>
    <mergeCell ref="E362:R362"/>
    <mergeCell ref="C363:D363"/>
    <mergeCell ref="E363:R363"/>
    <mergeCell ref="C358:D358"/>
    <mergeCell ref="E358:R358"/>
    <mergeCell ref="C359:D359"/>
    <mergeCell ref="E359:R359"/>
    <mergeCell ref="C360:D360"/>
    <mergeCell ref="E360:R360"/>
    <mergeCell ref="C355:D355"/>
    <mergeCell ref="E355:R355"/>
    <mergeCell ref="C356:D356"/>
    <mergeCell ref="E356:R356"/>
    <mergeCell ref="C357:D357"/>
    <mergeCell ref="E357:R357"/>
    <mergeCell ref="C352:D352"/>
    <mergeCell ref="E352:R352"/>
    <mergeCell ref="C353:D353"/>
    <mergeCell ref="E353:R353"/>
    <mergeCell ref="C354:D354"/>
    <mergeCell ref="E354:R354"/>
    <mergeCell ref="C349:D349"/>
    <mergeCell ref="E349:R349"/>
    <mergeCell ref="C350:D350"/>
    <mergeCell ref="E350:R350"/>
    <mergeCell ref="C351:D351"/>
    <mergeCell ref="E351:R351"/>
    <mergeCell ref="C346:D346"/>
    <mergeCell ref="E346:R346"/>
    <mergeCell ref="C347:D347"/>
    <mergeCell ref="E347:R347"/>
    <mergeCell ref="C348:D348"/>
    <mergeCell ref="E348:R348"/>
    <mergeCell ref="C343:D343"/>
    <mergeCell ref="E343:R343"/>
    <mergeCell ref="C344:D344"/>
    <mergeCell ref="E344:R344"/>
    <mergeCell ref="C345:D345"/>
    <mergeCell ref="E345:R345"/>
    <mergeCell ref="C340:D340"/>
    <mergeCell ref="E340:R340"/>
    <mergeCell ref="C341:D341"/>
    <mergeCell ref="E341:R341"/>
    <mergeCell ref="C342:D342"/>
    <mergeCell ref="E342:R342"/>
    <mergeCell ref="C337:D337"/>
    <mergeCell ref="E337:R337"/>
    <mergeCell ref="C338:D338"/>
    <mergeCell ref="E338:R338"/>
    <mergeCell ref="C339:D339"/>
    <mergeCell ref="E339:R339"/>
    <mergeCell ref="C334:D334"/>
    <mergeCell ref="E334:R334"/>
    <mergeCell ref="C335:D335"/>
    <mergeCell ref="E335:R335"/>
    <mergeCell ref="C336:D336"/>
    <mergeCell ref="E336:R336"/>
    <mergeCell ref="C331:D331"/>
    <mergeCell ref="E331:R331"/>
    <mergeCell ref="C332:D332"/>
    <mergeCell ref="E332:R332"/>
    <mergeCell ref="C333:D333"/>
    <mergeCell ref="E333:R333"/>
    <mergeCell ref="C328:D328"/>
    <mergeCell ref="E328:R328"/>
    <mergeCell ref="C329:D329"/>
    <mergeCell ref="E329:R329"/>
    <mergeCell ref="C330:D330"/>
    <mergeCell ref="E330:R330"/>
    <mergeCell ref="C325:D325"/>
    <mergeCell ref="E325:R325"/>
    <mergeCell ref="C326:D326"/>
    <mergeCell ref="E326:R326"/>
    <mergeCell ref="C327:D327"/>
    <mergeCell ref="E327:R327"/>
    <mergeCell ref="C322:D322"/>
    <mergeCell ref="E322:R322"/>
    <mergeCell ref="C323:D323"/>
    <mergeCell ref="E323:R323"/>
    <mergeCell ref="C324:D324"/>
    <mergeCell ref="E324:R324"/>
    <mergeCell ref="C319:D319"/>
    <mergeCell ref="E319:R319"/>
    <mergeCell ref="C320:D320"/>
    <mergeCell ref="E320:R320"/>
    <mergeCell ref="C321:D321"/>
    <mergeCell ref="E321:R321"/>
    <mergeCell ref="C316:D316"/>
    <mergeCell ref="E316:R316"/>
    <mergeCell ref="C317:D317"/>
    <mergeCell ref="E317:R317"/>
    <mergeCell ref="C318:D318"/>
    <mergeCell ref="E318:R318"/>
    <mergeCell ref="C313:D313"/>
    <mergeCell ref="E313:R313"/>
    <mergeCell ref="C314:D314"/>
    <mergeCell ref="E314:R314"/>
    <mergeCell ref="C315:D315"/>
    <mergeCell ref="E315:R315"/>
    <mergeCell ref="C310:D310"/>
    <mergeCell ref="E310:R310"/>
    <mergeCell ref="C311:D311"/>
    <mergeCell ref="E311:R311"/>
    <mergeCell ref="C312:D312"/>
    <mergeCell ref="E312:R312"/>
    <mergeCell ref="C307:D307"/>
    <mergeCell ref="E307:R307"/>
    <mergeCell ref="C308:D308"/>
    <mergeCell ref="E308:R308"/>
    <mergeCell ref="C309:D309"/>
    <mergeCell ref="E309:R309"/>
    <mergeCell ref="C304:D304"/>
    <mergeCell ref="E304:R304"/>
    <mergeCell ref="C305:D305"/>
    <mergeCell ref="E305:R305"/>
    <mergeCell ref="C306:D306"/>
    <mergeCell ref="E306:R306"/>
    <mergeCell ref="C301:D301"/>
    <mergeCell ref="E301:R301"/>
    <mergeCell ref="C302:D302"/>
    <mergeCell ref="E302:R302"/>
    <mergeCell ref="C303:D303"/>
    <mergeCell ref="E303:R303"/>
    <mergeCell ref="C298:D298"/>
    <mergeCell ref="E298:R298"/>
    <mergeCell ref="C299:D299"/>
    <mergeCell ref="E299:R299"/>
    <mergeCell ref="C300:D300"/>
    <mergeCell ref="E300:R300"/>
    <mergeCell ref="C295:D295"/>
    <mergeCell ref="E295:R295"/>
    <mergeCell ref="C296:D296"/>
    <mergeCell ref="E296:R296"/>
    <mergeCell ref="C297:D297"/>
    <mergeCell ref="E297:R297"/>
    <mergeCell ref="C292:D292"/>
    <mergeCell ref="E292:R292"/>
    <mergeCell ref="C293:D293"/>
    <mergeCell ref="E293:R293"/>
    <mergeCell ref="C294:D294"/>
    <mergeCell ref="E294:R294"/>
    <mergeCell ref="C289:D289"/>
    <mergeCell ref="E289:R289"/>
    <mergeCell ref="C290:D290"/>
    <mergeCell ref="E290:R290"/>
    <mergeCell ref="C291:D291"/>
    <mergeCell ref="E291:R291"/>
    <mergeCell ref="C286:D286"/>
    <mergeCell ref="E286:R286"/>
    <mergeCell ref="C287:D287"/>
    <mergeCell ref="E287:R287"/>
    <mergeCell ref="C288:D288"/>
    <mergeCell ref="E288:R288"/>
    <mergeCell ref="C283:D283"/>
    <mergeCell ref="E283:R283"/>
    <mergeCell ref="C284:D284"/>
    <mergeCell ref="E284:R284"/>
    <mergeCell ref="C285:D285"/>
    <mergeCell ref="E285:R285"/>
    <mergeCell ref="C280:D280"/>
    <mergeCell ref="E280:R280"/>
    <mergeCell ref="C281:D281"/>
    <mergeCell ref="E281:R281"/>
    <mergeCell ref="C282:D282"/>
    <mergeCell ref="E282:R282"/>
    <mergeCell ref="C277:D277"/>
    <mergeCell ref="E277:R277"/>
    <mergeCell ref="C278:D278"/>
    <mergeCell ref="E278:R278"/>
    <mergeCell ref="C279:D279"/>
    <mergeCell ref="E279:R279"/>
    <mergeCell ref="C274:D274"/>
    <mergeCell ref="E274:R274"/>
    <mergeCell ref="C275:D275"/>
    <mergeCell ref="E275:R275"/>
    <mergeCell ref="C276:D276"/>
    <mergeCell ref="E276:R276"/>
    <mergeCell ref="C271:D271"/>
    <mergeCell ref="E271:R271"/>
    <mergeCell ref="C272:D272"/>
    <mergeCell ref="E272:R272"/>
    <mergeCell ref="C273:D273"/>
    <mergeCell ref="E273:R273"/>
    <mergeCell ref="C268:D268"/>
    <mergeCell ref="E268:R268"/>
    <mergeCell ref="C269:D269"/>
    <mergeCell ref="E269:R269"/>
    <mergeCell ref="C270:D270"/>
    <mergeCell ref="E270:R270"/>
    <mergeCell ref="C265:D265"/>
    <mergeCell ref="E265:R265"/>
    <mergeCell ref="C266:D266"/>
    <mergeCell ref="E266:R266"/>
    <mergeCell ref="C267:D267"/>
    <mergeCell ref="E267:R267"/>
    <mergeCell ref="C262:D262"/>
    <mergeCell ref="E262:R262"/>
    <mergeCell ref="C263:D263"/>
    <mergeCell ref="E263:R263"/>
    <mergeCell ref="C264:D264"/>
    <mergeCell ref="E264:R264"/>
    <mergeCell ref="C259:D259"/>
    <mergeCell ref="E259:R259"/>
    <mergeCell ref="C260:D260"/>
    <mergeCell ref="E260:R260"/>
    <mergeCell ref="C261:D261"/>
    <mergeCell ref="E261:R261"/>
    <mergeCell ref="C256:D256"/>
    <mergeCell ref="E256:R256"/>
    <mergeCell ref="C258:D258"/>
    <mergeCell ref="E258:R258"/>
    <mergeCell ref="C253:D253"/>
    <mergeCell ref="E253:R253"/>
    <mergeCell ref="C254:D254"/>
    <mergeCell ref="E254:R254"/>
    <mergeCell ref="C255:D255"/>
    <mergeCell ref="E255:R255"/>
    <mergeCell ref="C250:D250"/>
    <mergeCell ref="E250:R250"/>
    <mergeCell ref="C251:D251"/>
    <mergeCell ref="E251:R251"/>
    <mergeCell ref="C252:D252"/>
    <mergeCell ref="E252:R252"/>
    <mergeCell ref="C247:D247"/>
    <mergeCell ref="E247:R247"/>
    <mergeCell ref="C248:D248"/>
    <mergeCell ref="E248:R248"/>
    <mergeCell ref="C249:D249"/>
    <mergeCell ref="E249:R249"/>
    <mergeCell ref="C244:D244"/>
    <mergeCell ref="E244:R244"/>
    <mergeCell ref="C245:D245"/>
    <mergeCell ref="E245:R245"/>
    <mergeCell ref="C246:D246"/>
    <mergeCell ref="E246:R246"/>
    <mergeCell ref="C241:D241"/>
    <mergeCell ref="E241:R241"/>
    <mergeCell ref="C242:D242"/>
    <mergeCell ref="E242:R242"/>
    <mergeCell ref="C243:D243"/>
    <mergeCell ref="E243:R243"/>
    <mergeCell ref="C238:D238"/>
    <mergeCell ref="E238:R238"/>
    <mergeCell ref="C239:D239"/>
    <mergeCell ref="E239:R239"/>
    <mergeCell ref="C240:D240"/>
    <mergeCell ref="E240:R240"/>
    <mergeCell ref="C235:D235"/>
    <mergeCell ref="E235:R235"/>
    <mergeCell ref="C236:D236"/>
    <mergeCell ref="E236:R236"/>
    <mergeCell ref="C237:D237"/>
    <mergeCell ref="E237:R237"/>
    <mergeCell ref="C232:D232"/>
    <mergeCell ref="E232:R232"/>
    <mergeCell ref="C233:D233"/>
    <mergeCell ref="E233:R233"/>
    <mergeCell ref="C234:D234"/>
    <mergeCell ref="E234:R234"/>
    <mergeCell ref="C229:D229"/>
    <mergeCell ref="E229:R229"/>
    <mergeCell ref="C230:D230"/>
    <mergeCell ref="E230:R230"/>
    <mergeCell ref="C231:D231"/>
    <mergeCell ref="E231:R231"/>
    <mergeCell ref="C226:D226"/>
    <mergeCell ref="E226:R226"/>
    <mergeCell ref="C227:D227"/>
    <mergeCell ref="E227:R227"/>
    <mergeCell ref="C228:D228"/>
    <mergeCell ref="E228:R228"/>
    <mergeCell ref="C223:D223"/>
    <mergeCell ref="E223:R223"/>
    <mergeCell ref="C224:D224"/>
    <mergeCell ref="E224:R224"/>
    <mergeCell ref="C225:D225"/>
    <mergeCell ref="E225:R225"/>
    <mergeCell ref="C220:D220"/>
    <mergeCell ref="E220:R220"/>
    <mergeCell ref="C221:D221"/>
    <mergeCell ref="E221:R221"/>
    <mergeCell ref="C222:D222"/>
    <mergeCell ref="E222:R222"/>
    <mergeCell ref="C217:D217"/>
    <mergeCell ref="E217:R217"/>
    <mergeCell ref="C218:D218"/>
    <mergeCell ref="E218:R218"/>
    <mergeCell ref="C219:D219"/>
    <mergeCell ref="E219:R219"/>
    <mergeCell ref="C214:D214"/>
    <mergeCell ref="E214:R214"/>
    <mergeCell ref="C215:D215"/>
    <mergeCell ref="E215:R215"/>
    <mergeCell ref="C216:D216"/>
    <mergeCell ref="E216:R216"/>
    <mergeCell ref="C211:D211"/>
    <mergeCell ref="E211:R211"/>
    <mergeCell ref="C212:D212"/>
    <mergeCell ref="E212:R212"/>
    <mergeCell ref="C213:D213"/>
    <mergeCell ref="E213:R213"/>
    <mergeCell ref="C208:D208"/>
    <mergeCell ref="E208:R208"/>
    <mergeCell ref="C209:D209"/>
    <mergeCell ref="E209:R209"/>
    <mergeCell ref="C210:D210"/>
    <mergeCell ref="E210:R210"/>
    <mergeCell ref="C205:D205"/>
    <mergeCell ref="E205:R205"/>
    <mergeCell ref="C206:D206"/>
    <mergeCell ref="E206:R206"/>
    <mergeCell ref="C207:D207"/>
    <mergeCell ref="E207:R207"/>
    <mergeCell ref="C202:D202"/>
    <mergeCell ref="E202:R202"/>
    <mergeCell ref="C203:D203"/>
    <mergeCell ref="E203:R203"/>
    <mergeCell ref="C204:D204"/>
    <mergeCell ref="E204:R204"/>
    <mergeCell ref="C199:D199"/>
    <mergeCell ref="E199:R199"/>
    <mergeCell ref="C200:D200"/>
    <mergeCell ref="E200:R200"/>
    <mergeCell ref="C201:D201"/>
    <mergeCell ref="E201:R201"/>
    <mergeCell ref="C196:D196"/>
    <mergeCell ref="E196:R196"/>
    <mergeCell ref="C197:D197"/>
    <mergeCell ref="E197:R197"/>
    <mergeCell ref="C198:D198"/>
    <mergeCell ref="E198:R198"/>
    <mergeCell ref="C193:D193"/>
    <mergeCell ref="E193:R193"/>
    <mergeCell ref="C194:D194"/>
    <mergeCell ref="E194:R194"/>
    <mergeCell ref="C195:D195"/>
    <mergeCell ref="E195:R195"/>
    <mergeCell ref="C190:D190"/>
    <mergeCell ref="E190:R190"/>
    <mergeCell ref="C191:D191"/>
    <mergeCell ref="E191:R191"/>
    <mergeCell ref="C192:D192"/>
    <mergeCell ref="E192:R192"/>
    <mergeCell ref="C187:D187"/>
    <mergeCell ref="E187:R187"/>
    <mergeCell ref="C188:D188"/>
    <mergeCell ref="E188:R188"/>
    <mergeCell ref="C189:D189"/>
    <mergeCell ref="E189:R189"/>
    <mergeCell ref="C184:D184"/>
    <mergeCell ref="E184:R184"/>
    <mergeCell ref="C185:D185"/>
    <mergeCell ref="E185:R185"/>
    <mergeCell ref="C186:D186"/>
    <mergeCell ref="E186:R186"/>
    <mergeCell ref="C181:D181"/>
    <mergeCell ref="E181:R181"/>
    <mergeCell ref="C182:D182"/>
    <mergeCell ref="E182:R182"/>
    <mergeCell ref="C183:D183"/>
    <mergeCell ref="E183:R183"/>
    <mergeCell ref="C178:D178"/>
    <mergeCell ref="E178:R178"/>
    <mergeCell ref="C179:D179"/>
    <mergeCell ref="E179:R179"/>
    <mergeCell ref="C180:D180"/>
    <mergeCell ref="E180:R180"/>
    <mergeCell ref="C175:D175"/>
    <mergeCell ref="E175:R175"/>
    <mergeCell ref="C176:D176"/>
    <mergeCell ref="E176:R176"/>
    <mergeCell ref="C177:D177"/>
    <mergeCell ref="E177:R177"/>
    <mergeCell ref="C172:D172"/>
    <mergeCell ref="E172:R172"/>
    <mergeCell ref="C173:D173"/>
    <mergeCell ref="E173:R173"/>
    <mergeCell ref="C174:D174"/>
    <mergeCell ref="E174:R174"/>
    <mergeCell ref="C169:D169"/>
    <mergeCell ref="E169:R169"/>
    <mergeCell ref="C170:D170"/>
    <mergeCell ref="E170:R170"/>
    <mergeCell ref="C171:D171"/>
    <mergeCell ref="E171:R171"/>
    <mergeCell ref="C166:D166"/>
    <mergeCell ref="E166:R166"/>
    <mergeCell ref="C167:D167"/>
    <mergeCell ref="E167:R167"/>
    <mergeCell ref="C168:D168"/>
    <mergeCell ref="E168:R168"/>
    <mergeCell ref="C163:D163"/>
    <mergeCell ref="E163:R163"/>
    <mergeCell ref="C164:D164"/>
    <mergeCell ref="E164:R164"/>
    <mergeCell ref="C165:D165"/>
    <mergeCell ref="E165:R165"/>
    <mergeCell ref="C160:D160"/>
    <mergeCell ref="E160:R160"/>
    <mergeCell ref="C161:D161"/>
    <mergeCell ref="E161:R161"/>
    <mergeCell ref="C162:D162"/>
    <mergeCell ref="E162:R162"/>
    <mergeCell ref="C157:D157"/>
    <mergeCell ref="E157:R157"/>
    <mergeCell ref="C158:D158"/>
    <mergeCell ref="E158:R158"/>
    <mergeCell ref="C159:D159"/>
    <mergeCell ref="E159:R159"/>
    <mergeCell ref="C154:D154"/>
    <mergeCell ref="E154:R154"/>
    <mergeCell ref="C155:D155"/>
    <mergeCell ref="E155:R155"/>
    <mergeCell ref="C156:D156"/>
    <mergeCell ref="E156:R156"/>
    <mergeCell ref="C151:D151"/>
    <mergeCell ref="E151:R151"/>
    <mergeCell ref="C152:D152"/>
    <mergeCell ref="E152:R152"/>
    <mergeCell ref="C153:D153"/>
    <mergeCell ref="E153:R153"/>
    <mergeCell ref="C148:D148"/>
    <mergeCell ref="E148:R148"/>
    <mergeCell ref="C149:D149"/>
    <mergeCell ref="E149:R149"/>
    <mergeCell ref="C150:D150"/>
    <mergeCell ref="E150:R150"/>
    <mergeCell ref="C145:D145"/>
    <mergeCell ref="E145:R145"/>
    <mergeCell ref="C146:D146"/>
    <mergeCell ref="E146:R146"/>
    <mergeCell ref="C147:D147"/>
    <mergeCell ref="E147:R147"/>
    <mergeCell ref="C142:D142"/>
    <mergeCell ref="E142:R142"/>
    <mergeCell ref="C143:D143"/>
    <mergeCell ref="E143:R143"/>
    <mergeCell ref="C144:D144"/>
    <mergeCell ref="E144:R144"/>
    <mergeCell ref="C139:D139"/>
    <mergeCell ref="E139:R139"/>
    <mergeCell ref="C140:D140"/>
    <mergeCell ref="E140:R140"/>
    <mergeCell ref="C141:D141"/>
    <mergeCell ref="E141:R141"/>
    <mergeCell ref="C136:D136"/>
    <mergeCell ref="E136:R136"/>
    <mergeCell ref="C137:D137"/>
    <mergeCell ref="E137:R137"/>
    <mergeCell ref="C138:D138"/>
    <mergeCell ref="E138:R138"/>
    <mergeCell ref="C133:D133"/>
    <mergeCell ref="E133:R133"/>
    <mergeCell ref="C134:D134"/>
    <mergeCell ref="E134:R134"/>
    <mergeCell ref="C135:D135"/>
    <mergeCell ref="E135:R135"/>
    <mergeCell ref="C130:D130"/>
    <mergeCell ref="E130:R130"/>
    <mergeCell ref="C131:D131"/>
    <mergeCell ref="E131:R131"/>
    <mergeCell ref="C132:D132"/>
    <mergeCell ref="E132:R132"/>
    <mergeCell ref="C127:D127"/>
    <mergeCell ref="E127:R127"/>
    <mergeCell ref="C128:D128"/>
    <mergeCell ref="E128:R128"/>
    <mergeCell ref="C129:D129"/>
    <mergeCell ref="E129:R129"/>
    <mergeCell ref="C124:D124"/>
    <mergeCell ref="E124:R124"/>
    <mergeCell ref="C125:D125"/>
    <mergeCell ref="E125:R125"/>
    <mergeCell ref="C126:D126"/>
    <mergeCell ref="E126:R126"/>
    <mergeCell ref="C121:D121"/>
    <mergeCell ref="E121:R121"/>
    <mergeCell ref="C122:D122"/>
    <mergeCell ref="E122:R122"/>
    <mergeCell ref="C123:D123"/>
    <mergeCell ref="E123:R123"/>
    <mergeCell ref="C118:D118"/>
    <mergeCell ref="E118:R118"/>
    <mergeCell ref="C119:D119"/>
    <mergeCell ref="E119:R119"/>
    <mergeCell ref="C120:D120"/>
    <mergeCell ref="E120:R120"/>
    <mergeCell ref="C115:D115"/>
    <mergeCell ref="E115:R115"/>
    <mergeCell ref="C116:D116"/>
    <mergeCell ref="E116:R116"/>
    <mergeCell ref="C117:D117"/>
    <mergeCell ref="E117:R117"/>
    <mergeCell ref="C112:D112"/>
    <mergeCell ref="E112:R112"/>
    <mergeCell ref="C113:D113"/>
    <mergeCell ref="E113:R113"/>
    <mergeCell ref="C114:D114"/>
    <mergeCell ref="E114:R114"/>
    <mergeCell ref="C109:D109"/>
    <mergeCell ref="E109:R109"/>
    <mergeCell ref="C110:D110"/>
    <mergeCell ref="E110:R110"/>
    <mergeCell ref="C111:D111"/>
    <mergeCell ref="E111:R111"/>
    <mergeCell ref="C106:D106"/>
    <mergeCell ref="E106:R106"/>
    <mergeCell ref="C107:D107"/>
    <mergeCell ref="E107:R107"/>
    <mergeCell ref="C108:D108"/>
    <mergeCell ref="E108:R108"/>
    <mergeCell ref="C103:D103"/>
    <mergeCell ref="E103:R103"/>
    <mergeCell ref="C104:D104"/>
    <mergeCell ref="E104:R104"/>
    <mergeCell ref="C105:D105"/>
    <mergeCell ref="E105:R105"/>
    <mergeCell ref="C100:D100"/>
    <mergeCell ref="E100:R100"/>
    <mergeCell ref="C101:D101"/>
    <mergeCell ref="E101:R101"/>
    <mergeCell ref="C102:D102"/>
    <mergeCell ref="E102:R102"/>
    <mergeCell ref="C97:D97"/>
    <mergeCell ref="E97:R97"/>
    <mergeCell ref="C98:D98"/>
    <mergeCell ref="E98:R98"/>
    <mergeCell ref="C99:D99"/>
    <mergeCell ref="E99:R99"/>
    <mergeCell ref="C94:D94"/>
    <mergeCell ref="E94:R94"/>
    <mergeCell ref="C95:D95"/>
    <mergeCell ref="E95:R95"/>
    <mergeCell ref="C96:D96"/>
    <mergeCell ref="E96:R96"/>
    <mergeCell ref="C91:D91"/>
    <mergeCell ref="E91:R91"/>
    <mergeCell ref="C92:D92"/>
    <mergeCell ref="E92:R92"/>
    <mergeCell ref="C93:D93"/>
    <mergeCell ref="E93:R93"/>
    <mergeCell ref="C88:D88"/>
    <mergeCell ref="E88:R88"/>
    <mergeCell ref="C89:D89"/>
    <mergeCell ref="E89:R89"/>
    <mergeCell ref="C90:D90"/>
    <mergeCell ref="E90:R90"/>
    <mergeCell ref="C85:D85"/>
    <mergeCell ref="E85:R85"/>
    <mergeCell ref="C86:D86"/>
    <mergeCell ref="E86:R86"/>
    <mergeCell ref="C87:D87"/>
    <mergeCell ref="E87:R87"/>
    <mergeCell ref="C82:D82"/>
    <mergeCell ref="E82:R82"/>
    <mergeCell ref="C83:D83"/>
    <mergeCell ref="E83:R83"/>
    <mergeCell ref="C84:D84"/>
    <mergeCell ref="E84:R84"/>
    <mergeCell ref="C79:D79"/>
    <mergeCell ref="E79:R79"/>
    <mergeCell ref="C80:D80"/>
    <mergeCell ref="E80:R80"/>
    <mergeCell ref="C81:D81"/>
    <mergeCell ref="E81:R81"/>
    <mergeCell ref="C76:D76"/>
    <mergeCell ref="E76:R76"/>
    <mergeCell ref="C77:D77"/>
    <mergeCell ref="E77:R77"/>
    <mergeCell ref="C78:D78"/>
    <mergeCell ref="E78:R78"/>
    <mergeCell ref="C73:D73"/>
    <mergeCell ref="E73:R73"/>
    <mergeCell ref="C74:D74"/>
    <mergeCell ref="E74:R74"/>
    <mergeCell ref="C75:D75"/>
    <mergeCell ref="E75:R75"/>
    <mergeCell ref="C70:D70"/>
    <mergeCell ref="E70:R70"/>
    <mergeCell ref="C71:D71"/>
    <mergeCell ref="E71:R71"/>
    <mergeCell ref="C72:D72"/>
    <mergeCell ref="E72:R72"/>
    <mergeCell ref="C67:D67"/>
    <mergeCell ref="E67:R67"/>
    <mergeCell ref="C68:D68"/>
    <mergeCell ref="E68:R68"/>
    <mergeCell ref="C69:D69"/>
    <mergeCell ref="E69:R69"/>
    <mergeCell ref="C64:D64"/>
    <mergeCell ref="E64:R64"/>
    <mergeCell ref="C65:D65"/>
    <mergeCell ref="E65:R65"/>
    <mergeCell ref="C66:D66"/>
    <mergeCell ref="E66:R66"/>
    <mergeCell ref="C61:D61"/>
    <mergeCell ref="E61:R61"/>
    <mergeCell ref="C62:D62"/>
    <mergeCell ref="E62:R62"/>
    <mergeCell ref="C63:D63"/>
    <mergeCell ref="E63:R63"/>
    <mergeCell ref="C58:D58"/>
    <mergeCell ref="E58:R58"/>
    <mergeCell ref="C59:D59"/>
    <mergeCell ref="E59:R59"/>
    <mergeCell ref="C60:D60"/>
    <mergeCell ref="E60:R60"/>
    <mergeCell ref="C55:D55"/>
    <mergeCell ref="E55:R55"/>
    <mergeCell ref="C56:D56"/>
    <mergeCell ref="E56:R56"/>
    <mergeCell ref="C57:D57"/>
    <mergeCell ref="E57:R57"/>
    <mergeCell ref="C52:D52"/>
    <mergeCell ref="E52:R52"/>
    <mergeCell ref="C53:D53"/>
    <mergeCell ref="E53:R53"/>
    <mergeCell ref="C54:D54"/>
    <mergeCell ref="E54:R54"/>
    <mergeCell ref="C49:D49"/>
    <mergeCell ref="E49:R49"/>
    <mergeCell ref="C50:D50"/>
    <mergeCell ref="E50:R50"/>
    <mergeCell ref="C51:D51"/>
    <mergeCell ref="E51:R51"/>
    <mergeCell ref="C46:D46"/>
    <mergeCell ref="E46:R46"/>
    <mergeCell ref="C47:D47"/>
    <mergeCell ref="E47:R47"/>
    <mergeCell ref="C48:D48"/>
    <mergeCell ref="E48:R48"/>
    <mergeCell ref="C43:D43"/>
    <mergeCell ref="E43:R43"/>
    <mergeCell ref="C44:D44"/>
    <mergeCell ref="E44:R44"/>
    <mergeCell ref="C45:D45"/>
    <mergeCell ref="E45:R45"/>
    <mergeCell ref="C40:D40"/>
    <mergeCell ref="E40:R40"/>
    <mergeCell ref="C41:D41"/>
    <mergeCell ref="E41:R41"/>
    <mergeCell ref="C42:D42"/>
    <mergeCell ref="E42:R42"/>
    <mergeCell ref="C37:D37"/>
    <mergeCell ref="E37:R37"/>
    <mergeCell ref="C38:D38"/>
    <mergeCell ref="E38:R38"/>
    <mergeCell ref="C39:D39"/>
    <mergeCell ref="E39:R39"/>
    <mergeCell ref="C34:D34"/>
    <mergeCell ref="E34:R34"/>
    <mergeCell ref="C35:D35"/>
    <mergeCell ref="E35:R35"/>
    <mergeCell ref="C36:D36"/>
    <mergeCell ref="E36:R36"/>
    <mergeCell ref="C31:D31"/>
    <mergeCell ref="E31:R31"/>
    <mergeCell ref="C32:D32"/>
    <mergeCell ref="E32:R32"/>
    <mergeCell ref="C33:D33"/>
    <mergeCell ref="E33:R33"/>
    <mergeCell ref="C28:D28"/>
    <mergeCell ref="E28:R28"/>
    <mergeCell ref="C29:D29"/>
    <mergeCell ref="E29:R29"/>
    <mergeCell ref="C30:D30"/>
    <mergeCell ref="E30:R30"/>
    <mergeCell ref="C25:D25"/>
    <mergeCell ref="E25:R25"/>
    <mergeCell ref="C26:D26"/>
    <mergeCell ref="E26:R26"/>
    <mergeCell ref="C27:D27"/>
    <mergeCell ref="E27:R27"/>
    <mergeCell ref="C22:D22"/>
    <mergeCell ref="E22:R22"/>
    <mergeCell ref="C23:D23"/>
    <mergeCell ref="E23:R23"/>
    <mergeCell ref="C24:D24"/>
    <mergeCell ref="E24:R24"/>
    <mergeCell ref="C19:D19"/>
    <mergeCell ref="E19:R19"/>
    <mergeCell ref="C20:D20"/>
    <mergeCell ref="E20:R20"/>
    <mergeCell ref="C21:D21"/>
    <mergeCell ref="E21:R21"/>
    <mergeCell ref="C16:D16"/>
    <mergeCell ref="E16:R16"/>
    <mergeCell ref="V16:AI16"/>
    <mergeCell ref="C17:D17"/>
    <mergeCell ref="E17:R17"/>
    <mergeCell ref="C18:D18"/>
    <mergeCell ref="E18:R18"/>
    <mergeCell ref="C14:D14"/>
    <mergeCell ref="E14:R14"/>
    <mergeCell ref="V14:AI14"/>
    <mergeCell ref="C15:D15"/>
    <mergeCell ref="E15:R15"/>
    <mergeCell ref="V15:AI15"/>
    <mergeCell ref="C12:D12"/>
    <mergeCell ref="E12:R12"/>
    <mergeCell ref="V12:AI12"/>
    <mergeCell ref="C13:D13"/>
    <mergeCell ref="E13:R13"/>
    <mergeCell ref="V13:AI13"/>
    <mergeCell ref="C10:Q10"/>
    <mergeCell ref="V10:AI10"/>
    <mergeCell ref="C11:D11"/>
    <mergeCell ref="E11:R11"/>
    <mergeCell ref="V11:AI11"/>
    <mergeCell ref="C6:Q6"/>
    <mergeCell ref="V6:AI6"/>
    <mergeCell ref="C7:Q7"/>
    <mergeCell ref="V7:AI7"/>
    <mergeCell ref="C8:Q8"/>
    <mergeCell ref="V8:AI8"/>
    <mergeCell ref="V2:AI2"/>
    <mergeCell ref="C3:Q3"/>
    <mergeCell ref="V3:AI3"/>
    <mergeCell ref="C4:Q4"/>
    <mergeCell ref="V4:AI4"/>
    <mergeCell ref="C5:Q5"/>
    <mergeCell ref="V5:AI5"/>
    <mergeCell ref="C9:Q9"/>
    <mergeCell ref="V9:AI9"/>
  </mergeCells>
  <pageMargins left="0.75" right="0.75" top="1" bottom="1" header="0.5" footer="0.5"/>
  <pageSetup orientation="portrait" useFirstPageNumber="1"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P20"/>
  <sheetViews>
    <sheetView showGridLines="0" showRowColHeaders="0" zoomScale="130" zoomScaleNormal="130" workbookViewId="0"/>
  </sheetViews>
  <sheetFormatPr defaultColWidth="12.7109375" defaultRowHeight="18.75" x14ac:dyDescent="0.3"/>
  <cols>
    <col min="1" max="1" width="6.7109375" style="105" customWidth="1"/>
    <col min="2" max="2" width="7.42578125" style="105" customWidth="1"/>
    <col min="3" max="3" width="24.85546875" style="106" customWidth="1"/>
    <col min="4" max="4" width="11.140625" style="107" customWidth="1"/>
    <col min="5" max="5" width="10.28515625" style="107" customWidth="1"/>
    <col min="6" max="6" width="6.5703125" style="107" customWidth="1"/>
    <col min="7" max="7" width="9.140625" style="107" customWidth="1"/>
    <col min="8" max="9" width="12.7109375" style="107"/>
    <col min="10" max="10" width="5.140625" style="105" customWidth="1"/>
    <col min="11" max="11" width="17.5703125" style="106" customWidth="1"/>
    <col min="12" max="12" width="14" style="108" customWidth="1"/>
    <col min="13" max="13" width="14.85546875" style="108" customWidth="1"/>
    <col min="14" max="14" width="12.7109375" style="105"/>
    <col min="15" max="15" width="14" style="105" customWidth="1"/>
    <col min="16" max="16" width="12.42578125" style="105" customWidth="1"/>
    <col min="17" max="16384" width="12.7109375" style="105"/>
  </cols>
  <sheetData>
    <row r="1" spans="2:16" ht="10.5" customHeight="1" thickBot="1" x14ac:dyDescent="0.35"/>
    <row r="2" spans="2:16" x14ac:dyDescent="0.3">
      <c r="B2" s="1498"/>
      <c r="C2" s="1499"/>
      <c r="D2" s="1499"/>
      <c r="E2" s="1499"/>
      <c r="F2" s="1499"/>
      <c r="G2" s="1499"/>
      <c r="H2" s="1499"/>
      <c r="I2" s="1499"/>
      <c r="J2" s="1499"/>
      <c r="K2" s="1499"/>
      <c r="L2" s="1499"/>
      <c r="M2" s="1499"/>
      <c r="N2" s="1499"/>
      <c r="O2" s="1499"/>
      <c r="P2" s="1500"/>
    </row>
    <row r="3" spans="2:16" ht="15.75" customHeight="1" thickBot="1" x14ac:dyDescent="0.35">
      <c r="B3" s="1501"/>
      <c r="C3" s="1502"/>
      <c r="D3" s="1502"/>
      <c r="E3" s="1502"/>
      <c r="F3" s="1502"/>
      <c r="G3" s="1502"/>
      <c r="H3" s="1502"/>
      <c r="I3" s="1502"/>
      <c r="J3" s="1502"/>
      <c r="K3" s="1502"/>
      <c r="L3" s="1502"/>
      <c r="M3" s="1502"/>
      <c r="N3" s="1502"/>
      <c r="O3" s="1502"/>
      <c r="P3" s="1503"/>
    </row>
    <row r="4" spans="2:16" ht="11.25" customHeight="1" x14ac:dyDescent="0.3"/>
    <row r="5" spans="2:16" ht="18.75" customHeight="1" x14ac:dyDescent="0.3">
      <c r="B5" s="109"/>
      <c r="C5" s="109"/>
      <c r="D5" s="109"/>
      <c r="E5" s="1504" t="s">
        <v>609</v>
      </c>
      <c r="F5" s="1504"/>
      <c r="G5" s="1504"/>
      <c r="H5" s="1504"/>
      <c r="I5" s="1504"/>
      <c r="J5" s="1504"/>
      <c r="K5" s="1504"/>
      <c r="L5" s="1504"/>
      <c r="M5" s="1504"/>
      <c r="N5" s="1504"/>
      <c r="O5" s="1504"/>
      <c r="P5" s="1504"/>
    </row>
    <row r="6" spans="2:16" ht="18.75" customHeight="1" x14ac:dyDescent="0.3">
      <c r="B6" s="109"/>
      <c r="C6" s="109"/>
      <c r="D6" s="109"/>
      <c r="E6" s="1504"/>
      <c r="F6" s="1504"/>
      <c r="G6" s="1504"/>
      <c r="H6" s="1504"/>
      <c r="I6" s="1504"/>
      <c r="J6" s="1504"/>
      <c r="K6" s="1504"/>
      <c r="L6" s="1504"/>
      <c r="M6" s="1504"/>
      <c r="N6" s="1504"/>
      <c r="O6" s="1504"/>
      <c r="P6" s="1504"/>
    </row>
    <row r="7" spans="2:16" ht="10.5" customHeight="1" x14ac:dyDescent="0.3">
      <c r="B7" s="110"/>
      <c r="C7" s="110"/>
      <c r="D7" s="111"/>
      <c r="E7" s="111"/>
      <c r="F7" s="111"/>
      <c r="G7" s="111"/>
      <c r="H7" s="111"/>
      <c r="I7" s="111"/>
      <c r="J7" s="110"/>
      <c r="K7" s="112"/>
      <c r="L7" s="112"/>
      <c r="M7" s="112"/>
      <c r="N7" s="110"/>
      <c r="O7" s="110"/>
      <c r="P7" s="110"/>
    </row>
    <row r="8" spans="2:16" x14ac:dyDescent="0.3">
      <c r="B8" s="113"/>
      <c r="C8" s="114"/>
      <c r="D8" s="115"/>
      <c r="E8" s="116"/>
      <c r="F8" s="116"/>
      <c r="G8" s="116"/>
      <c r="H8" s="116"/>
      <c r="I8" s="116"/>
      <c r="J8" s="113"/>
      <c r="K8" s="117"/>
      <c r="L8" s="114"/>
      <c r="M8" s="114"/>
      <c r="N8" s="113"/>
      <c r="O8" s="113"/>
      <c r="P8" s="113"/>
    </row>
    <row r="9" spans="2:16" x14ac:dyDescent="0.3">
      <c r="B9" s="113"/>
      <c r="C9" s="114"/>
      <c r="D9" s="118"/>
      <c r="E9" s="119"/>
      <c r="F9" s="119"/>
      <c r="G9" s="119"/>
      <c r="H9" s="119"/>
      <c r="I9" s="119"/>
      <c r="J9" s="113"/>
      <c r="K9" s="117"/>
      <c r="L9" s="1505"/>
      <c r="M9" s="1497"/>
      <c r="N9" s="113"/>
      <c r="O9" s="113"/>
      <c r="P9" s="113"/>
    </row>
    <row r="10" spans="2:16" x14ac:dyDescent="0.3">
      <c r="B10" s="113"/>
      <c r="C10" s="114"/>
      <c r="D10" s="117"/>
      <c r="E10" s="114"/>
      <c r="F10" s="114"/>
      <c r="G10" s="114"/>
      <c r="H10" s="114"/>
      <c r="I10" s="114"/>
      <c r="J10" s="113"/>
      <c r="K10" s="117"/>
      <c r="L10" s="114"/>
      <c r="M10" s="114"/>
      <c r="N10" s="113"/>
      <c r="O10" s="113"/>
      <c r="P10" s="113"/>
    </row>
    <row r="11" spans="2:16" x14ac:dyDescent="0.3">
      <c r="B11" s="113"/>
      <c r="C11" s="114"/>
      <c r="D11" s="118"/>
      <c r="E11" s="119"/>
      <c r="F11" s="119"/>
      <c r="G11" s="119"/>
      <c r="H11" s="119"/>
      <c r="I11" s="119"/>
      <c r="J11" s="113"/>
      <c r="K11" s="117"/>
      <c r="L11" s="1497"/>
      <c r="M11" s="1497"/>
      <c r="N11" s="113"/>
      <c r="O11" s="113"/>
      <c r="P11" s="113"/>
    </row>
    <row r="12" spans="2:16" x14ac:dyDescent="0.3">
      <c r="B12" s="113"/>
      <c r="C12" s="120"/>
      <c r="D12" s="117"/>
      <c r="E12" s="114"/>
      <c r="F12" s="1506"/>
      <c r="G12" s="1506"/>
      <c r="H12" s="1506"/>
      <c r="I12" s="114"/>
      <c r="J12" s="113"/>
      <c r="K12" s="121"/>
      <c r="L12" s="122"/>
      <c r="M12" s="114"/>
      <c r="N12" s="1507"/>
      <c r="O12" s="1507"/>
      <c r="P12" s="119"/>
    </row>
    <row r="13" spans="2:16" x14ac:dyDescent="0.3">
      <c r="B13" s="113"/>
      <c r="C13" s="114"/>
      <c r="D13" s="123"/>
      <c r="E13" s="119"/>
      <c r="F13" s="119"/>
      <c r="G13" s="119"/>
      <c r="H13" s="119"/>
      <c r="I13" s="119"/>
      <c r="J13" s="113"/>
      <c r="K13" s="117"/>
      <c r="L13" s="1508"/>
      <c r="M13" s="1509"/>
      <c r="N13" s="113"/>
      <c r="O13" s="113"/>
      <c r="P13" s="113"/>
    </row>
    <row r="14" spans="2:16" x14ac:dyDescent="0.3">
      <c r="B14" s="113"/>
      <c r="C14" s="114"/>
      <c r="D14" s="117"/>
      <c r="E14" s="114"/>
      <c r="F14" s="114"/>
      <c r="G14" s="114"/>
      <c r="H14" s="114"/>
      <c r="I14" s="114"/>
      <c r="J14" s="113"/>
      <c r="K14" s="117"/>
      <c r="L14" s="114"/>
      <c r="M14" s="114"/>
      <c r="N14" s="113"/>
      <c r="O14" s="113"/>
      <c r="P14" s="113"/>
    </row>
    <row r="15" spans="2:16" x14ac:dyDescent="0.3">
      <c r="B15" s="113"/>
      <c r="C15" s="114"/>
      <c r="D15" s="123"/>
      <c r="E15" s="119"/>
      <c r="F15" s="119"/>
      <c r="G15" s="119"/>
      <c r="H15" s="119"/>
      <c r="I15" s="119"/>
      <c r="J15" s="113"/>
      <c r="K15" s="117"/>
      <c r="L15" s="1505"/>
      <c r="M15" s="1497"/>
      <c r="N15" s="113"/>
      <c r="O15" s="113"/>
      <c r="P15" s="113"/>
    </row>
    <row r="16" spans="2:16" x14ac:dyDescent="0.3">
      <c r="B16" s="113"/>
      <c r="C16" s="114"/>
      <c r="D16" s="117"/>
      <c r="E16" s="114"/>
      <c r="F16" s="114"/>
      <c r="G16" s="114"/>
      <c r="H16" s="114"/>
      <c r="I16" s="114"/>
      <c r="J16" s="113"/>
      <c r="K16" s="117"/>
      <c r="L16" s="114"/>
      <c r="M16" s="114"/>
      <c r="N16" s="113"/>
      <c r="O16" s="113"/>
      <c r="P16" s="113"/>
    </row>
    <row r="17" spans="2:16" x14ac:dyDescent="0.3">
      <c r="B17" s="113"/>
      <c r="C17" s="114"/>
      <c r="D17" s="118"/>
      <c r="E17" s="119"/>
      <c r="F17" s="119"/>
      <c r="G17" s="119"/>
      <c r="H17" s="119"/>
      <c r="I17" s="119"/>
      <c r="J17" s="113"/>
      <c r="K17" s="117"/>
      <c r="L17" s="1497"/>
      <c r="M17" s="1497"/>
      <c r="N17" s="113"/>
      <c r="O17" s="113"/>
      <c r="P17" s="113"/>
    </row>
    <row r="18" spans="2:16" x14ac:dyDescent="0.3">
      <c r="B18" s="113"/>
      <c r="C18" s="120"/>
      <c r="D18" s="117"/>
      <c r="E18" s="114"/>
      <c r="F18" s="1506"/>
      <c r="G18" s="1506"/>
      <c r="H18" s="1506"/>
      <c r="I18" s="114"/>
      <c r="J18" s="113"/>
      <c r="K18" s="121"/>
      <c r="L18" s="122"/>
      <c r="M18" s="114"/>
      <c r="N18" s="1507"/>
      <c r="O18" s="1507"/>
      <c r="P18" s="113"/>
    </row>
    <row r="19" spans="2:16" x14ac:dyDescent="0.3">
      <c r="B19" s="113"/>
      <c r="C19" s="114"/>
      <c r="D19" s="118"/>
      <c r="E19" s="119"/>
      <c r="F19" s="119"/>
      <c r="G19" s="119"/>
      <c r="H19" s="119"/>
      <c r="I19" s="119"/>
      <c r="J19" s="113"/>
      <c r="K19" s="117"/>
      <c r="L19" s="1497"/>
      <c r="M19" s="1497"/>
      <c r="N19" s="113"/>
      <c r="O19" s="113"/>
      <c r="P19" s="113"/>
    </row>
    <row r="20" spans="2:16" x14ac:dyDescent="0.3">
      <c r="B20" s="113"/>
      <c r="C20" s="114"/>
      <c r="D20" s="115"/>
      <c r="E20" s="116"/>
      <c r="F20" s="116"/>
      <c r="G20" s="116"/>
      <c r="H20" s="116"/>
      <c r="I20" s="116"/>
      <c r="J20" s="113"/>
      <c r="K20" s="117"/>
      <c r="L20" s="114"/>
      <c r="M20" s="114"/>
      <c r="N20" s="113"/>
      <c r="O20" s="113"/>
      <c r="P20" s="113"/>
    </row>
  </sheetData>
  <sheetProtection algorithmName="SHA-512" hashValue="6MphYb4hn6rG6E4u92RU1jNbXK3nqeVOCUG03TV0pRAMRvumNid2zC4Za/xZuTQYzu+8sGaXnidUsMBViR6Fkw==" saltValue="JLUxSfyM/CsEC/e52nqRXA==" spinCount="100000" sheet="1" objects="1" scenarios="1"/>
  <mergeCells count="12">
    <mergeCell ref="L19:M19"/>
    <mergeCell ref="B2:P3"/>
    <mergeCell ref="E5:P6"/>
    <mergeCell ref="L9:M9"/>
    <mergeCell ref="L11:M11"/>
    <mergeCell ref="F12:H12"/>
    <mergeCell ref="N12:O12"/>
    <mergeCell ref="L13:M13"/>
    <mergeCell ref="L15:M15"/>
    <mergeCell ref="L17:M17"/>
    <mergeCell ref="F18:H18"/>
    <mergeCell ref="N18:O18"/>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P20"/>
  <sheetViews>
    <sheetView showGridLines="0" showRowColHeaders="0" zoomScaleNormal="100" workbookViewId="0"/>
  </sheetViews>
  <sheetFormatPr defaultColWidth="12.7109375" defaultRowHeight="18.75" x14ac:dyDescent="0.3"/>
  <cols>
    <col min="1" max="1" width="6.7109375" style="105" customWidth="1"/>
    <col min="2" max="2" width="7.42578125" style="105" customWidth="1"/>
    <col min="3" max="3" width="24.85546875" style="106" customWidth="1"/>
    <col min="4" max="4" width="11.140625" style="107" customWidth="1"/>
    <col min="5" max="5" width="10.28515625" style="107" customWidth="1"/>
    <col min="6" max="6" width="6.5703125" style="107" customWidth="1"/>
    <col min="7" max="7" width="9.140625" style="107" customWidth="1"/>
    <col min="8" max="9" width="12.7109375" style="107"/>
    <col min="10" max="10" width="5.140625" style="105" customWidth="1"/>
    <col min="11" max="11" width="17.5703125" style="106" customWidth="1"/>
    <col min="12" max="12" width="14" style="108" customWidth="1"/>
    <col min="13" max="13" width="14.85546875" style="108" customWidth="1"/>
    <col min="14" max="14" width="12.7109375" style="105"/>
    <col min="15" max="15" width="14" style="105" customWidth="1"/>
    <col min="16" max="16" width="12.42578125" style="105" customWidth="1"/>
    <col min="17" max="16384" width="12.7109375" style="105"/>
  </cols>
  <sheetData>
    <row r="1" spans="2:16" ht="10.5" customHeight="1" thickBot="1" x14ac:dyDescent="0.35"/>
    <row r="2" spans="2:16" x14ac:dyDescent="0.3">
      <c r="B2" s="1498"/>
      <c r="C2" s="1499"/>
      <c r="D2" s="1499"/>
      <c r="E2" s="1499"/>
      <c r="F2" s="1499"/>
      <c r="G2" s="1499"/>
      <c r="H2" s="1499"/>
      <c r="I2" s="1499"/>
      <c r="J2" s="1499"/>
      <c r="K2" s="1499"/>
      <c r="L2" s="1499"/>
      <c r="M2" s="1499"/>
      <c r="N2" s="1499"/>
      <c r="O2" s="1499"/>
      <c r="P2" s="1500"/>
    </row>
    <row r="3" spans="2:16" ht="15.75" customHeight="1" thickBot="1" x14ac:dyDescent="0.35">
      <c r="B3" s="1501"/>
      <c r="C3" s="1502"/>
      <c r="D3" s="1502"/>
      <c r="E3" s="1502"/>
      <c r="F3" s="1502"/>
      <c r="G3" s="1502"/>
      <c r="H3" s="1502"/>
      <c r="I3" s="1502"/>
      <c r="J3" s="1502"/>
      <c r="K3" s="1502"/>
      <c r="L3" s="1502"/>
      <c r="M3" s="1502"/>
      <c r="N3" s="1502"/>
      <c r="O3" s="1502"/>
      <c r="P3" s="1503"/>
    </row>
    <row r="4" spans="2:16" ht="11.25" customHeight="1" x14ac:dyDescent="0.3"/>
    <row r="5" spans="2:16" ht="18.75" customHeight="1" x14ac:dyDescent="0.3">
      <c r="B5" s="109"/>
      <c r="C5" s="109"/>
      <c r="D5" s="109"/>
      <c r="E5" s="1504" t="s">
        <v>610</v>
      </c>
      <c r="F5" s="1504"/>
      <c r="G5" s="1504"/>
      <c r="H5" s="1504"/>
      <c r="I5" s="1504"/>
      <c r="J5" s="1504"/>
      <c r="K5" s="1504"/>
      <c r="L5" s="1504"/>
      <c r="M5" s="1504"/>
      <c r="N5" s="1504"/>
      <c r="O5" s="1504"/>
      <c r="P5" s="1504"/>
    </row>
    <row r="6" spans="2:16" ht="18.75" customHeight="1" x14ac:dyDescent="0.3">
      <c r="B6" s="109"/>
      <c r="C6" s="109"/>
      <c r="D6" s="109"/>
      <c r="E6" s="1504"/>
      <c r="F6" s="1504"/>
      <c r="G6" s="1504"/>
      <c r="H6" s="1504"/>
      <c r="I6" s="1504"/>
      <c r="J6" s="1504"/>
      <c r="K6" s="1504"/>
      <c r="L6" s="1504"/>
      <c r="M6" s="1504"/>
      <c r="N6" s="1504"/>
      <c r="O6" s="1504"/>
      <c r="P6" s="1504"/>
    </row>
    <row r="7" spans="2:16" ht="10.5" customHeight="1" x14ac:dyDescent="0.3">
      <c r="B7" s="110"/>
      <c r="C7" s="110"/>
      <c r="D7" s="111"/>
      <c r="E7" s="111"/>
      <c r="F7" s="111"/>
      <c r="G7" s="111"/>
      <c r="H7" s="111"/>
      <c r="I7" s="111"/>
      <c r="J7" s="110"/>
      <c r="K7" s="112"/>
      <c r="L7" s="112"/>
      <c r="M7" s="112"/>
      <c r="N7" s="110"/>
      <c r="O7" s="110"/>
      <c r="P7" s="110"/>
    </row>
    <row r="8" spans="2:16" x14ac:dyDescent="0.3">
      <c r="B8" s="113"/>
      <c r="C8" s="114"/>
      <c r="D8" s="115"/>
      <c r="E8" s="116"/>
      <c r="F8" s="116"/>
      <c r="G8" s="116"/>
      <c r="H8" s="116"/>
      <c r="I8" s="116"/>
      <c r="J8" s="113"/>
      <c r="K8" s="117"/>
      <c r="L8" s="114"/>
      <c r="M8" s="114"/>
      <c r="N8" s="113"/>
      <c r="O8" s="113"/>
      <c r="P8" s="113"/>
    </row>
    <row r="9" spans="2:16" x14ac:dyDescent="0.3">
      <c r="B9" s="113"/>
      <c r="C9" s="114"/>
      <c r="D9" s="118"/>
      <c r="E9" s="119"/>
      <c r="F9" s="119"/>
      <c r="G9" s="119"/>
      <c r="H9" s="119"/>
      <c r="I9" s="119"/>
      <c r="J9" s="113"/>
      <c r="K9" s="117"/>
      <c r="L9" s="1505"/>
      <c r="M9" s="1497"/>
      <c r="N9" s="113"/>
      <c r="O9" s="113"/>
      <c r="P9" s="113"/>
    </row>
    <row r="10" spans="2:16" x14ac:dyDescent="0.3">
      <c r="B10" s="113"/>
      <c r="C10" s="114"/>
      <c r="D10" s="117"/>
      <c r="E10" s="114"/>
      <c r="F10" s="114"/>
      <c r="G10" s="114"/>
      <c r="H10" s="114"/>
      <c r="I10" s="114"/>
      <c r="J10" s="113"/>
      <c r="K10" s="117"/>
      <c r="L10" s="114"/>
      <c r="M10" s="114"/>
      <c r="N10" s="113"/>
      <c r="O10" s="113"/>
      <c r="P10" s="113"/>
    </row>
    <row r="11" spans="2:16" x14ac:dyDescent="0.3">
      <c r="B11" s="113"/>
      <c r="C11" s="114"/>
      <c r="D11" s="118"/>
      <c r="E11" s="119"/>
      <c r="F11" s="119"/>
      <c r="G11" s="119"/>
      <c r="H11" s="119"/>
      <c r="I11" s="119"/>
      <c r="J11" s="113"/>
      <c r="K11" s="117"/>
      <c r="L11" s="1497"/>
      <c r="M11" s="1497"/>
      <c r="N11" s="113"/>
      <c r="O11" s="113"/>
      <c r="P11" s="113"/>
    </row>
    <row r="12" spans="2:16" x14ac:dyDescent="0.3">
      <c r="B12" s="113"/>
      <c r="C12" s="120"/>
      <c r="D12" s="117"/>
      <c r="E12" s="114"/>
      <c r="F12" s="1506"/>
      <c r="G12" s="1506"/>
      <c r="H12" s="1506"/>
      <c r="I12" s="114"/>
      <c r="J12" s="113"/>
      <c r="K12" s="121"/>
      <c r="L12" s="122"/>
      <c r="M12" s="114"/>
      <c r="N12" s="1507"/>
      <c r="O12" s="1507"/>
      <c r="P12" s="119"/>
    </row>
    <row r="13" spans="2:16" x14ac:dyDescent="0.3">
      <c r="B13" s="113"/>
      <c r="C13" s="114"/>
      <c r="D13" s="123"/>
      <c r="E13" s="119"/>
      <c r="F13" s="119"/>
      <c r="G13" s="119"/>
      <c r="H13" s="119"/>
      <c r="I13" s="119"/>
      <c r="J13" s="113"/>
      <c r="K13" s="117"/>
      <c r="L13" s="1508"/>
      <c r="M13" s="1509"/>
      <c r="N13" s="113"/>
      <c r="O13" s="113"/>
      <c r="P13" s="113"/>
    </row>
    <row r="14" spans="2:16" x14ac:dyDescent="0.3">
      <c r="B14" s="113"/>
      <c r="C14" s="114"/>
      <c r="D14" s="117"/>
      <c r="E14" s="114"/>
      <c r="F14" s="114"/>
      <c r="G14" s="114"/>
      <c r="H14" s="114"/>
      <c r="I14" s="114"/>
      <c r="J14" s="113"/>
      <c r="K14" s="117"/>
      <c r="L14" s="114"/>
      <c r="M14" s="114"/>
      <c r="N14" s="113"/>
      <c r="O14" s="113"/>
      <c r="P14" s="113"/>
    </row>
    <row r="15" spans="2:16" x14ac:dyDescent="0.3">
      <c r="B15" s="113"/>
      <c r="C15" s="114"/>
      <c r="D15" s="123"/>
      <c r="E15" s="119"/>
      <c r="F15" s="119"/>
      <c r="G15" s="119"/>
      <c r="H15" s="119"/>
      <c r="I15" s="119"/>
      <c r="J15" s="113"/>
      <c r="K15" s="117"/>
      <c r="L15" s="1505"/>
      <c r="M15" s="1497"/>
      <c r="N15" s="113"/>
      <c r="O15" s="113"/>
      <c r="P15" s="113"/>
    </row>
    <row r="16" spans="2:16" x14ac:dyDescent="0.3">
      <c r="B16" s="113"/>
      <c r="C16" s="114"/>
      <c r="D16" s="117"/>
      <c r="E16" s="114"/>
      <c r="F16" s="114"/>
      <c r="G16" s="114"/>
      <c r="H16" s="114"/>
      <c r="I16" s="114"/>
      <c r="J16" s="113"/>
      <c r="K16" s="117"/>
      <c r="L16" s="114"/>
      <c r="M16" s="114"/>
      <c r="N16" s="113"/>
      <c r="O16" s="113"/>
      <c r="P16" s="113"/>
    </row>
    <row r="17" spans="2:16" x14ac:dyDescent="0.3">
      <c r="B17" s="113"/>
      <c r="C17" s="114"/>
      <c r="D17" s="118"/>
      <c r="E17" s="119"/>
      <c r="F17" s="119"/>
      <c r="G17" s="119"/>
      <c r="H17" s="119"/>
      <c r="I17" s="119"/>
      <c r="J17" s="113"/>
      <c r="K17" s="117"/>
      <c r="L17" s="1497"/>
      <c r="M17" s="1497"/>
      <c r="N17" s="113"/>
      <c r="O17" s="113"/>
      <c r="P17" s="113"/>
    </row>
    <row r="18" spans="2:16" x14ac:dyDescent="0.3">
      <c r="B18" s="113"/>
      <c r="C18" s="120"/>
      <c r="D18" s="117"/>
      <c r="E18" s="114"/>
      <c r="F18" s="1506"/>
      <c r="G18" s="1506"/>
      <c r="H18" s="1506"/>
      <c r="I18" s="114"/>
      <c r="J18" s="113"/>
      <c r="K18" s="121"/>
      <c r="L18" s="122"/>
      <c r="M18" s="114"/>
      <c r="N18" s="1507"/>
      <c r="O18" s="1507"/>
      <c r="P18" s="113"/>
    </row>
    <row r="19" spans="2:16" x14ac:dyDescent="0.3">
      <c r="B19" s="113"/>
      <c r="C19" s="114"/>
      <c r="D19" s="118"/>
      <c r="E19" s="119"/>
      <c r="F19" s="119"/>
      <c r="G19" s="119"/>
      <c r="H19" s="119"/>
      <c r="I19" s="119"/>
      <c r="J19" s="113"/>
      <c r="K19" s="117"/>
      <c r="L19" s="1497"/>
      <c r="M19" s="1497"/>
      <c r="N19" s="113"/>
      <c r="O19" s="113"/>
      <c r="P19" s="113"/>
    </row>
    <row r="20" spans="2:16" x14ac:dyDescent="0.3">
      <c r="B20" s="113"/>
      <c r="C20" s="114"/>
      <c r="D20" s="115"/>
      <c r="E20" s="116"/>
      <c r="F20" s="116"/>
      <c r="G20" s="116"/>
      <c r="H20" s="116"/>
      <c r="I20" s="116"/>
      <c r="J20" s="113"/>
      <c r="K20" s="117"/>
      <c r="L20" s="114"/>
      <c r="M20" s="114"/>
      <c r="N20" s="113"/>
      <c r="O20" s="113"/>
      <c r="P20" s="113"/>
    </row>
  </sheetData>
  <sheetProtection algorithmName="SHA-512" hashValue="CPgCqln4uBzAVFjCuGKkgracl8ftUzpuG48H4dgO7GbgLhm/DupzkwdNEkdq4Bqy91mOmVdPUivg7AS7CSqVfA==" saltValue="cTnlXRm5EKr1Z8aLMxG8Tg==" spinCount="100000" sheet="1" objects="1" scenarios="1"/>
  <mergeCells count="12">
    <mergeCell ref="L19:M19"/>
    <mergeCell ref="B2:P3"/>
    <mergeCell ref="E5:P6"/>
    <mergeCell ref="L9:M9"/>
    <mergeCell ref="L11:M11"/>
    <mergeCell ref="F12:H12"/>
    <mergeCell ref="N12:O12"/>
    <mergeCell ref="L13:M13"/>
    <mergeCell ref="L15:M15"/>
    <mergeCell ref="L17:M17"/>
    <mergeCell ref="F18:H18"/>
    <mergeCell ref="N18:O18"/>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P20"/>
  <sheetViews>
    <sheetView showGridLines="0" zoomScaleNormal="100" workbookViewId="0"/>
  </sheetViews>
  <sheetFormatPr defaultColWidth="12.7109375" defaultRowHeight="18.75" x14ac:dyDescent="0.3"/>
  <cols>
    <col min="1" max="1" width="14.140625" style="105" customWidth="1"/>
    <col min="2" max="2" width="7.42578125" style="105" customWidth="1"/>
    <col min="3" max="3" width="24.85546875" style="106" customWidth="1"/>
    <col min="4" max="4" width="11.140625" style="107" customWidth="1"/>
    <col min="5" max="5" width="10.28515625" style="107" customWidth="1"/>
    <col min="6" max="6" width="6.5703125" style="107" customWidth="1"/>
    <col min="7" max="7" width="9.140625" style="107" customWidth="1"/>
    <col min="8" max="9" width="12.7109375" style="107"/>
    <col min="10" max="10" width="5.140625" style="105" customWidth="1"/>
    <col min="11" max="11" width="17.5703125" style="106" customWidth="1"/>
    <col min="12" max="12" width="14" style="108" customWidth="1"/>
    <col min="13" max="13" width="14.85546875" style="108" customWidth="1"/>
    <col min="14" max="14" width="12.7109375" style="105"/>
    <col min="15" max="15" width="14" style="105" customWidth="1"/>
    <col min="16" max="16" width="16.5703125" style="105" customWidth="1"/>
    <col min="17" max="16384" width="12.7109375" style="105"/>
  </cols>
  <sheetData>
    <row r="1" spans="2:16" ht="10.5" customHeight="1" thickBot="1" x14ac:dyDescent="0.35"/>
    <row r="2" spans="2:16" x14ac:dyDescent="0.3">
      <c r="B2" s="1498"/>
      <c r="C2" s="1499"/>
      <c r="D2" s="1499"/>
      <c r="E2" s="1499"/>
      <c r="F2" s="1499"/>
      <c r="G2" s="1499"/>
      <c r="H2" s="1499"/>
      <c r="I2" s="1499"/>
      <c r="J2" s="1499"/>
      <c r="K2" s="1499"/>
      <c r="L2" s="1499"/>
      <c r="M2" s="1499"/>
      <c r="N2" s="1499"/>
      <c r="O2" s="1499"/>
      <c r="P2" s="1500"/>
    </row>
    <row r="3" spans="2:16" ht="15.75" customHeight="1" thickBot="1" x14ac:dyDescent="0.35">
      <c r="B3" s="1501"/>
      <c r="C3" s="1502"/>
      <c r="D3" s="1502"/>
      <c r="E3" s="1502"/>
      <c r="F3" s="1502"/>
      <c r="G3" s="1502"/>
      <c r="H3" s="1502"/>
      <c r="I3" s="1502"/>
      <c r="J3" s="1502"/>
      <c r="K3" s="1502"/>
      <c r="L3" s="1502"/>
      <c r="M3" s="1502"/>
      <c r="N3" s="1502"/>
      <c r="O3" s="1502"/>
      <c r="P3" s="1503"/>
    </row>
    <row r="4" spans="2:16" ht="11.25" customHeight="1" x14ac:dyDescent="0.3"/>
    <row r="5" spans="2:16" ht="18.75" customHeight="1" x14ac:dyDescent="0.3">
      <c r="B5" s="109"/>
      <c r="C5" s="109"/>
      <c r="D5" s="109"/>
      <c r="E5" s="1504" t="s">
        <v>611</v>
      </c>
      <c r="F5" s="1504"/>
      <c r="G5" s="1504"/>
      <c r="H5" s="1504"/>
      <c r="I5" s="1504"/>
      <c r="J5" s="1504"/>
      <c r="K5" s="1504"/>
      <c r="L5" s="1504"/>
      <c r="M5" s="1504"/>
      <c r="N5" s="1504"/>
      <c r="O5" s="1504"/>
      <c r="P5" s="1504"/>
    </row>
    <row r="6" spans="2:16" ht="18.75" customHeight="1" x14ac:dyDescent="0.3">
      <c r="B6" s="109"/>
      <c r="C6" s="109"/>
      <c r="D6" s="109"/>
      <c r="E6" s="1504"/>
      <c r="F6" s="1504"/>
      <c r="G6" s="1504"/>
      <c r="H6" s="1504"/>
      <c r="I6" s="1504"/>
      <c r="J6" s="1504"/>
      <c r="K6" s="1504"/>
      <c r="L6" s="1504"/>
      <c r="M6" s="1504"/>
      <c r="N6" s="1504"/>
      <c r="O6" s="1504"/>
      <c r="P6" s="1504"/>
    </row>
    <row r="7" spans="2:16" ht="10.5" customHeight="1" x14ac:dyDescent="0.3">
      <c r="B7" s="110"/>
      <c r="C7" s="110"/>
      <c r="D7" s="111"/>
      <c r="E7" s="111"/>
      <c r="F7" s="111"/>
      <c r="G7" s="111"/>
      <c r="H7" s="111"/>
      <c r="I7" s="111"/>
      <c r="J7" s="110"/>
      <c r="K7" s="112"/>
      <c r="L7" s="112"/>
      <c r="M7" s="112"/>
      <c r="N7" s="110"/>
      <c r="O7" s="110"/>
      <c r="P7" s="110"/>
    </row>
    <row r="8" spans="2:16" x14ac:dyDescent="0.3">
      <c r="B8" s="113"/>
      <c r="C8" s="114"/>
      <c r="D8" s="115"/>
      <c r="E8" s="116"/>
      <c r="F8" s="116"/>
      <c r="G8" s="116"/>
      <c r="H8" s="116"/>
      <c r="I8" s="116"/>
      <c r="J8" s="113"/>
      <c r="K8" s="134"/>
      <c r="L8" s="134"/>
      <c r="M8" s="134"/>
      <c r="N8" s="113"/>
      <c r="O8" s="113"/>
      <c r="P8" s="113"/>
    </row>
    <row r="9" spans="2:16" x14ac:dyDescent="0.3">
      <c r="B9" s="113"/>
      <c r="C9" s="114"/>
      <c r="D9" s="118"/>
      <c r="E9" s="119"/>
      <c r="F9" s="119"/>
      <c r="G9" s="119"/>
      <c r="H9" s="119"/>
      <c r="I9" s="119"/>
      <c r="J9" s="113"/>
      <c r="K9" s="134"/>
      <c r="L9" s="1511"/>
      <c r="M9" s="1510"/>
      <c r="N9" s="113"/>
      <c r="O9" s="113"/>
      <c r="P9" s="113"/>
    </row>
    <row r="10" spans="2:16" x14ac:dyDescent="0.3">
      <c r="B10" s="113"/>
      <c r="C10" s="114"/>
      <c r="D10" s="117"/>
      <c r="E10" s="114"/>
      <c r="F10" s="114"/>
      <c r="G10" s="114"/>
      <c r="H10" s="114"/>
      <c r="I10" s="114"/>
      <c r="J10" s="113"/>
      <c r="K10" s="134"/>
      <c r="L10" s="134"/>
      <c r="M10" s="134"/>
      <c r="N10" s="113"/>
      <c r="O10" s="113"/>
      <c r="P10" s="113"/>
    </row>
    <row r="11" spans="2:16" x14ac:dyDescent="0.3">
      <c r="B11" s="113"/>
      <c r="C11" s="114"/>
      <c r="D11" s="118"/>
      <c r="E11" s="119"/>
      <c r="F11" s="119"/>
      <c r="G11" s="119"/>
      <c r="H11" s="119"/>
      <c r="I11" s="119"/>
      <c r="J11" s="113"/>
      <c r="K11" s="134"/>
      <c r="L11" s="1510"/>
      <c r="M11" s="1510"/>
      <c r="N11" s="113"/>
      <c r="O11" s="113"/>
      <c r="P11" s="113"/>
    </row>
    <row r="12" spans="2:16" x14ac:dyDescent="0.3">
      <c r="B12" s="113"/>
      <c r="C12" s="120"/>
      <c r="D12" s="117"/>
      <c r="E12" s="114"/>
      <c r="F12" s="1506"/>
      <c r="G12" s="1506"/>
      <c r="H12" s="1506"/>
      <c r="I12" s="114"/>
      <c r="J12" s="113"/>
      <c r="K12" s="135"/>
      <c r="L12" s="135"/>
      <c r="M12" s="134"/>
      <c r="N12" s="1507"/>
      <c r="O12" s="1507"/>
      <c r="P12" s="119"/>
    </row>
    <row r="13" spans="2:16" x14ac:dyDescent="0.3">
      <c r="B13" s="113"/>
      <c r="C13" s="114"/>
      <c r="D13" s="123"/>
      <c r="E13" s="119"/>
      <c r="F13" s="119"/>
      <c r="G13" s="119"/>
      <c r="H13" s="119"/>
      <c r="I13" s="119"/>
      <c r="J13" s="113"/>
      <c r="K13" s="134"/>
      <c r="L13" s="1512"/>
      <c r="M13" s="1513"/>
      <c r="N13" s="113"/>
      <c r="O13" s="113"/>
      <c r="P13" s="113"/>
    </row>
    <row r="14" spans="2:16" x14ac:dyDescent="0.3">
      <c r="B14" s="113"/>
      <c r="C14" s="114"/>
      <c r="D14" s="117"/>
      <c r="E14" s="114"/>
      <c r="F14" s="114"/>
      <c r="G14" s="114"/>
      <c r="H14" s="114"/>
      <c r="I14" s="114"/>
      <c r="J14" s="113"/>
      <c r="K14" s="134"/>
      <c r="L14" s="134"/>
      <c r="M14" s="134"/>
      <c r="N14" s="113"/>
      <c r="O14" s="113"/>
      <c r="P14" s="113"/>
    </row>
    <row r="15" spans="2:16" x14ac:dyDescent="0.3">
      <c r="B15" s="113"/>
      <c r="C15" s="114"/>
      <c r="D15" s="123"/>
      <c r="E15" s="119"/>
      <c r="F15" s="119"/>
      <c r="G15" s="119"/>
      <c r="H15" s="119"/>
      <c r="I15" s="119"/>
      <c r="J15" s="113"/>
      <c r="K15" s="134"/>
      <c r="L15" s="1511"/>
      <c r="M15" s="1510"/>
      <c r="N15" s="113"/>
      <c r="O15" s="113"/>
      <c r="P15" s="113"/>
    </row>
    <row r="16" spans="2:16" x14ac:dyDescent="0.3">
      <c r="B16" s="113"/>
      <c r="C16" s="114"/>
      <c r="D16" s="117"/>
      <c r="E16" s="114"/>
      <c r="F16" s="114"/>
      <c r="G16" s="114"/>
      <c r="H16" s="114"/>
      <c r="I16" s="114"/>
      <c r="J16" s="113"/>
      <c r="K16" s="134"/>
      <c r="L16" s="134"/>
      <c r="M16" s="134"/>
      <c r="N16" s="113"/>
      <c r="O16" s="113"/>
      <c r="P16" s="113"/>
    </row>
    <row r="17" spans="2:16" x14ac:dyDescent="0.3">
      <c r="B17" s="113"/>
      <c r="C17" s="114"/>
      <c r="D17" s="118"/>
      <c r="E17" s="119"/>
      <c r="F17" s="119"/>
      <c r="G17" s="119"/>
      <c r="H17" s="119"/>
      <c r="I17" s="119"/>
      <c r="J17" s="113"/>
      <c r="K17" s="134"/>
      <c r="L17" s="1510"/>
      <c r="M17" s="1510"/>
      <c r="N17" s="113"/>
      <c r="O17" s="113"/>
      <c r="P17" s="113"/>
    </row>
    <row r="18" spans="2:16" x14ac:dyDescent="0.3">
      <c r="B18" s="113"/>
      <c r="C18" s="120"/>
      <c r="D18" s="117"/>
      <c r="E18" s="114"/>
      <c r="F18" s="1506"/>
      <c r="G18" s="1506"/>
      <c r="H18" s="1506"/>
      <c r="I18" s="114"/>
      <c r="J18" s="113"/>
      <c r="K18" s="135"/>
      <c r="L18" s="135"/>
      <c r="M18" s="134"/>
      <c r="N18" s="1507"/>
      <c r="O18" s="1507"/>
      <c r="P18" s="113"/>
    </row>
    <row r="19" spans="2:16" x14ac:dyDescent="0.3">
      <c r="B19" s="113"/>
      <c r="C19" s="114"/>
      <c r="D19" s="118"/>
      <c r="E19" s="119"/>
      <c r="F19" s="119"/>
      <c r="G19" s="119"/>
      <c r="H19" s="119"/>
      <c r="I19" s="119"/>
      <c r="J19" s="113"/>
      <c r="K19" s="134"/>
      <c r="L19" s="1510"/>
      <c r="M19" s="1510"/>
      <c r="N19" s="113"/>
      <c r="O19" s="113"/>
      <c r="P19" s="113"/>
    </row>
    <row r="20" spans="2:16" x14ac:dyDescent="0.3">
      <c r="B20" s="113"/>
      <c r="C20" s="114"/>
      <c r="D20" s="115"/>
      <c r="E20" s="116"/>
      <c r="F20" s="116"/>
      <c r="G20" s="116"/>
      <c r="H20" s="116"/>
      <c r="I20" s="116"/>
      <c r="J20" s="113"/>
      <c r="K20" s="134"/>
      <c r="L20" s="134"/>
      <c r="M20" s="134"/>
      <c r="N20" s="113"/>
      <c r="O20" s="113"/>
      <c r="P20" s="113"/>
    </row>
  </sheetData>
  <sheetProtection algorithmName="SHA-512" hashValue="hc/yV5KRAMq50Zt1/TmEzs5CVVUwoElLV+icx+6MGYk/38Jour3QismE6pxDEQ4usOs8Qyo34JbZL5HDTNM7pQ==" saltValue="v8Tf74JLp6Q7OdqcJG59nQ==" spinCount="100000" sheet="1" objects="1" scenarios="1"/>
  <mergeCells count="12">
    <mergeCell ref="L19:M19"/>
    <mergeCell ref="B2:P3"/>
    <mergeCell ref="E5:P6"/>
    <mergeCell ref="L9:M9"/>
    <mergeCell ref="L11:M11"/>
    <mergeCell ref="F12:H12"/>
    <mergeCell ref="N12:O12"/>
    <mergeCell ref="L13:M13"/>
    <mergeCell ref="L15:M15"/>
    <mergeCell ref="L17:M17"/>
    <mergeCell ref="F18:H18"/>
    <mergeCell ref="N18:O18"/>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P20"/>
  <sheetViews>
    <sheetView showGridLines="0" showRowColHeaders="0" zoomScaleNormal="100" workbookViewId="0"/>
  </sheetViews>
  <sheetFormatPr defaultColWidth="12.7109375" defaultRowHeight="18.75" x14ac:dyDescent="0.3"/>
  <cols>
    <col min="1" max="1" width="6.7109375" style="105" customWidth="1"/>
    <col min="2" max="2" width="7.42578125" style="105" customWidth="1"/>
    <col min="3" max="3" width="24.85546875" style="106" customWidth="1"/>
    <col min="4" max="4" width="11.140625" style="107" customWidth="1"/>
    <col min="5" max="5" width="10.28515625" style="107" customWidth="1"/>
    <col min="6" max="6" width="6.5703125" style="107" customWidth="1"/>
    <col min="7" max="7" width="9.140625" style="107" customWidth="1"/>
    <col min="8" max="9" width="12.7109375" style="107"/>
    <col min="10" max="10" width="5.140625" style="105" customWidth="1"/>
    <col min="11" max="11" width="17.5703125" style="106" customWidth="1"/>
    <col min="12" max="12" width="14" style="108" customWidth="1"/>
    <col min="13" max="13" width="14.85546875" style="108" customWidth="1"/>
    <col min="14" max="14" width="12.7109375" style="105"/>
    <col min="15" max="15" width="14" style="105" customWidth="1"/>
    <col min="16" max="16" width="12.42578125" style="105" customWidth="1"/>
    <col min="17" max="16384" width="12.7109375" style="105"/>
  </cols>
  <sheetData>
    <row r="1" spans="2:16" ht="10.5" customHeight="1" thickBot="1" x14ac:dyDescent="0.35"/>
    <row r="2" spans="2:16" x14ac:dyDescent="0.3">
      <c r="B2" s="1498"/>
      <c r="C2" s="1499"/>
      <c r="D2" s="1499"/>
      <c r="E2" s="1499"/>
      <c r="F2" s="1499"/>
      <c r="G2" s="1499"/>
      <c r="H2" s="1499"/>
      <c r="I2" s="1499"/>
      <c r="J2" s="1499"/>
      <c r="K2" s="1499"/>
      <c r="L2" s="1499"/>
      <c r="M2" s="1499"/>
      <c r="N2" s="1499"/>
      <c r="O2" s="1499"/>
      <c r="P2" s="1500"/>
    </row>
    <row r="3" spans="2:16" ht="15.75" customHeight="1" thickBot="1" x14ac:dyDescent="0.35">
      <c r="B3" s="1501"/>
      <c r="C3" s="1502"/>
      <c r="D3" s="1502"/>
      <c r="E3" s="1502"/>
      <c r="F3" s="1502"/>
      <c r="G3" s="1502"/>
      <c r="H3" s="1502"/>
      <c r="I3" s="1502"/>
      <c r="J3" s="1502"/>
      <c r="K3" s="1502"/>
      <c r="L3" s="1502"/>
      <c r="M3" s="1502"/>
      <c r="N3" s="1502"/>
      <c r="O3" s="1502"/>
      <c r="P3" s="1503"/>
    </row>
    <row r="4" spans="2:16" ht="11.25" customHeight="1" x14ac:dyDescent="0.3"/>
    <row r="5" spans="2:16" ht="18.75" customHeight="1" x14ac:dyDescent="0.3">
      <c r="B5" s="109"/>
      <c r="C5" s="109"/>
      <c r="D5" s="109"/>
      <c r="E5" s="1504" t="s">
        <v>608</v>
      </c>
      <c r="F5" s="1504"/>
      <c r="G5" s="1504"/>
      <c r="H5" s="1504"/>
      <c r="I5" s="1504"/>
      <c r="J5" s="1504"/>
      <c r="K5" s="1504"/>
      <c r="L5" s="1504"/>
      <c r="M5" s="1504"/>
      <c r="N5" s="1504"/>
      <c r="O5" s="1504"/>
      <c r="P5" s="1504"/>
    </row>
    <row r="6" spans="2:16" ht="18.75" customHeight="1" x14ac:dyDescent="0.3">
      <c r="B6" s="109"/>
      <c r="C6" s="109"/>
      <c r="D6" s="109"/>
      <c r="E6" s="1504"/>
      <c r="F6" s="1504"/>
      <c r="G6" s="1504"/>
      <c r="H6" s="1504"/>
      <c r="I6" s="1504"/>
      <c r="J6" s="1504"/>
      <c r="K6" s="1504"/>
      <c r="L6" s="1504"/>
      <c r="M6" s="1504"/>
      <c r="N6" s="1504"/>
      <c r="O6" s="1504"/>
      <c r="P6" s="1504"/>
    </row>
    <row r="7" spans="2:16" ht="10.5" customHeight="1" x14ac:dyDescent="0.3">
      <c r="B7" s="110"/>
      <c r="C7" s="110"/>
      <c r="D7" s="111"/>
      <c r="E7" s="111"/>
      <c r="F7" s="111"/>
      <c r="G7" s="111"/>
      <c r="H7" s="111"/>
      <c r="I7" s="111"/>
      <c r="J7" s="110"/>
      <c r="K7" s="112"/>
      <c r="L7" s="112"/>
      <c r="M7" s="112"/>
      <c r="N7" s="110"/>
      <c r="O7" s="110"/>
      <c r="P7" s="110"/>
    </row>
    <row r="8" spans="2:16" x14ac:dyDescent="0.3">
      <c r="B8" s="113"/>
      <c r="C8" s="114"/>
      <c r="D8" s="115"/>
      <c r="E8" s="124"/>
      <c r="F8" s="124"/>
      <c r="G8" s="124"/>
      <c r="H8" s="124"/>
      <c r="I8" s="124"/>
      <c r="J8" s="125"/>
      <c r="K8" s="126"/>
      <c r="L8" s="127"/>
      <c r="M8" s="127"/>
      <c r="N8" s="128"/>
      <c r="O8" s="128"/>
      <c r="P8" s="128"/>
    </row>
    <row r="9" spans="2:16" x14ac:dyDescent="0.3">
      <c r="B9" s="113"/>
      <c r="C9" s="114"/>
      <c r="D9" s="118"/>
      <c r="E9" s="129"/>
      <c r="F9" s="129"/>
      <c r="G9" s="129"/>
      <c r="H9" s="129"/>
      <c r="I9" s="129"/>
      <c r="J9" s="125"/>
      <c r="K9" s="126"/>
      <c r="L9" s="1515"/>
      <c r="M9" s="1514"/>
      <c r="N9" s="128"/>
      <c r="O9" s="128"/>
      <c r="P9" s="128"/>
    </row>
    <row r="10" spans="2:16" x14ac:dyDescent="0.3">
      <c r="B10" s="113"/>
      <c r="C10" s="114"/>
      <c r="D10" s="117"/>
      <c r="E10" s="130"/>
      <c r="F10" s="130"/>
      <c r="G10" s="130"/>
      <c r="H10" s="130"/>
      <c r="I10" s="130"/>
      <c r="J10" s="125"/>
      <c r="K10" s="126"/>
      <c r="L10" s="127"/>
      <c r="M10" s="127"/>
      <c r="N10" s="128"/>
      <c r="O10" s="128"/>
      <c r="P10" s="128"/>
    </row>
    <row r="11" spans="2:16" x14ac:dyDescent="0.3">
      <c r="B11" s="113"/>
      <c r="C11" s="114"/>
      <c r="D11" s="118"/>
      <c r="E11" s="129"/>
      <c r="F11" s="129"/>
      <c r="G11" s="129"/>
      <c r="H11" s="129"/>
      <c r="I11" s="129"/>
      <c r="J11" s="125"/>
      <c r="K11" s="126"/>
      <c r="L11" s="1514"/>
      <c r="M11" s="1514"/>
      <c r="N11" s="128"/>
      <c r="O11" s="128"/>
      <c r="P11" s="128"/>
    </row>
    <row r="12" spans="2:16" x14ac:dyDescent="0.3">
      <c r="B12" s="113"/>
      <c r="C12" s="120"/>
      <c r="D12" s="117"/>
      <c r="E12" s="130"/>
      <c r="F12" s="1516"/>
      <c r="G12" s="1516"/>
      <c r="H12" s="1516"/>
      <c r="I12" s="130"/>
      <c r="J12" s="125"/>
      <c r="K12" s="131"/>
      <c r="L12" s="132"/>
      <c r="M12" s="127"/>
      <c r="N12" s="1517"/>
      <c r="O12" s="1517"/>
      <c r="P12" s="133"/>
    </row>
    <row r="13" spans="2:16" x14ac:dyDescent="0.3">
      <c r="B13" s="113"/>
      <c r="C13" s="114"/>
      <c r="D13" s="123"/>
      <c r="E13" s="129"/>
      <c r="F13" s="129"/>
      <c r="G13" s="129"/>
      <c r="H13" s="129"/>
      <c r="I13" s="129"/>
      <c r="J13" s="125"/>
      <c r="K13" s="126"/>
      <c r="L13" s="1518"/>
      <c r="M13" s="1519"/>
      <c r="N13" s="128"/>
      <c r="O13" s="128"/>
      <c r="P13" s="128"/>
    </row>
    <row r="14" spans="2:16" x14ac:dyDescent="0.3">
      <c r="B14" s="113"/>
      <c r="C14" s="114"/>
      <c r="D14" s="117"/>
      <c r="E14" s="130"/>
      <c r="F14" s="130"/>
      <c r="G14" s="130"/>
      <c r="H14" s="130"/>
      <c r="I14" s="130"/>
      <c r="J14" s="125"/>
      <c r="K14" s="126"/>
      <c r="L14" s="127"/>
      <c r="M14" s="127"/>
      <c r="N14" s="128"/>
      <c r="O14" s="128"/>
      <c r="P14" s="128"/>
    </row>
    <row r="15" spans="2:16" x14ac:dyDescent="0.3">
      <c r="B15" s="113"/>
      <c r="C15" s="114"/>
      <c r="D15" s="123"/>
      <c r="E15" s="129"/>
      <c r="F15" s="129"/>
      <c r="G15" s="129"/>
      <c r="H15" s="129"/>
      <c r="I15" s="129"/>
      <c r="J15" s="125"/>
      <c r="K15" s="126"/>
      <c r="L15" s="1515"/>
      <c r="M15" s="1514"/>
      <c r="N15" s="128"/>
      <c r="O15" s="128"/>
      <c r="P15" s="128"/>
    </row>
    <row r="16" spans="2:16" x14ac:dyDescent="0.3">
      <c r="B16" s="113"/>
      <c r="C16" s="114"/>
      <c r="D16" s="117"/>
      <c r="E16" s="130"/>
      <c r="F16" s="130"/>
      <c r="G16" s="130"/>
      <c r="H16" s="130"/>
      <c r="I16" s="130"/>
      <c r="J16" s="125"/>
      <c r="K16" s="126"/>
      <c r="L16" s="127"/>
      <c r="M16" s="127"/>
      <c r="N16" s="128"/>
      <c r="O16" s="128"/>
      <c r="P16" s="128"/>
    </row>
    <row r="17" spans="2:16" x14ac:dyDescent="0.3">
      <c r="B17" s="113"/>
      <c r="C17" s="114"/>
      <c r="D17" s="118"/>
      <c r="E17" s="129"/>
      <c r="F17" s="129"/>
      <c r="G17" s="129"/>
      <c r="H17" s="129"/>
      <c r="I17" s="129"/>
      <c r="J17" s="125"/>
      <c r="K17" s="126"/>
      <c r="L17" s="1514"/>
      <c r="M17" s="1514"/>
      <c r="N17" s="128"/>
      <c r="O17" s="128"/>
      <c r="P17" s="128"/>
    </row>
    <row r="18" spans="2:16" x14ac:dyDescent="0.3">
      <c r="B18" s="113"/>
      <c r="C18" s="120"/>
      <c r="D18" s="117"/>
      <c r="E18" s="130"/>
      <c r="F18" s="1516"/>
      <c r="G18" s="1516"/>
      <c r="H18" s="1516"/>
      <c r="I18" s="130"/>
      <c r="J18" s="125"/>
      <c r="K18" s="131"/>
      <c r="L18" s="132"/>
      <c r="M18" s="127"/>
      <c r="N18" s="1517"/>
      <c r="O18" s="1517"/>
      <c r="P18" s="128"/>
    </row>
    <row r="19" spans="2:16" x14ac:dyDescent="0.3">
      <c r="B19" s="113"/>
      <c r="C19" s="114"/>
      <c r="D19" s="118"/>
      <c r="E19" s="129"/>
      <c r="F19" s="129"/>
      <c r="G19" s="129"/>
      <c r="H19" s="129"/>
      <c r="I19" s="129"/>
      <c r="J19" s="125"/>
      <c r="K19" s="126"/>
      <c r="L19" s="1514"/>
      <c r="M19" s="1514"/>
      <c r="N19" s="128"/>
      <c r="O19" s="128"/>
      <c r="P19" s="128"/>
    </row>
    <row r="20" spans="2:16" x14ac:dyDescent="0.3">
      <c r="B20" s="113"/>
      <c r="C20" s="114"/>
      <c r="D20" s="115"/>
      <c r="E20" s="124"/>
      <c r="F20" s="124"/>
      <c r="G20" s="124"/>
      <c r="H20" s="124"/>
      <c r="I20" s="124"/>
      <c r="J20" s="125"/>
      <c r="K20" s="126"/>
      <c r="L20" s="127"/>
      <c r="M20" s="127"/>
      <c r="N20" s="128"/>
      <c r="O20" s="128"/>
      <c r="P20" s="128"/>
    </row>
  </sheetData>
  <sheetProtection algorithmName="SHA-512" hashValue="Ua9M9KlddP80zw1OZVMhX1VRgUWN6ojdnuJUSbpGCSVLTVlHxMrThpjeRSZLX56fzD4xDagZHDG1wCS/BFjl6Q==" saltValue="6Er5syhNSkINwAFjQa7VgA==" spinCount="100000" sheet="1" objects="1" scenarios="1"/>
  <mergeCells count="12">
    <mergeCell ref="L19:M19"/>
    <mergeCell ref="B2:P3"/>
    <mergeCell ref="E5:P6"/>
    <mergeCell ref="L9:M9"/>
    <mergeCell ref="L11:M11"/>
    <mergeCell ref="F12:H12"/>
    <mergeCell ref="N12:O12"/>
    <mergeCell ref="L13:M13"/>
    <mergeCell ref="L15:M15"/>
    <mergeCell ref="L17:M17"/>
    <mergeCell ref="F18:H18"/>
    <mergeCell ref="N18:O18"/>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P20"/>
  <sheetViews>
    <sheetView showGridLines="0" zoomScale="115" zoomScaleNormal="115" workbookViewId="0"/>
  </sheetViews>
  <sheetFormatPr defaultRowHeight="18.75" x14ac:dyDescent="0.3"/>
  <cols>
    <col min="1" max="1" width="6" style="85" customWidth="1"/>
    <col min="2" max="2" width="6.7109375" style="85" customWidth="1"/>
    <col min="3" max="3" width="22.42578125" style="87" customWidth="1"/>
    <col min="4" max="4" width="10" style="88" customWidth="1"/>
    <col min="5" max="5" width="9.28515625" style="88" customWidth="1"/>
    <col min="6" max="6" width="5.85546875" style="88" customWidth="1"/>
    <col min="7" max="7" width="8.28515625" style="88" customWidth="1"/>
    <col min="8" max="9" width="9.140625" style="88"/>
    <col min="10" max="10" width="4.5703125" style="85" customWidth="1"/>
    <col min="11" max="11" width="15.85546875" style="87" customWidth="1"/>
    <col min="12" max="12" width="12.5703125" style="86" customWidth="1"/>
    <col min="13" max="13" width="13.42578125" style="86" customWidth="1"/>
    <col min="14" max="14" width="9.140625" style="85"/>
    <col min="15" max="15" width="12.5703125" style="85" customWidth="1"/>
    <col min="16" max="16" width="11.140625" style="85" customWidth="1"/>
    <col min="17" max="16384" width="9.140625" style="85"/>
  </cols>
  <sheetData>
    <row r="1" spans="2:16" ht="10.5" customHeight="1" thickBot="1" x14ac:dyDescent="0.35"/>
    <row r="2" spans="2:16" x14ac:dyDescent="0.3">
      <c r="B2" s="1525"/>
      <c r="C2" s="1526"/>
      <c r="D2" s="1526"/>
      <c r="E2" s="1526"/>
      <c r="F2" s="1526"/>
      <c r="G2" s="1526"/>
      <c r="H2" s="1526"/>
      <c r="I2" s="1526"/>
      <c r="J2" s="1526"/>
      <c r="K2" s="1526"/>
      <c r="L2" s="1526"/>
      <c r="M2" s="1526"/>
      <c r="N2" s="1526"/>
      <c r="O2" s="1526"/>
      <c r="P2" s="1527"/>
    </row>
    <row r="3" spans="2:16" ht="15.75" customHeight="1" thickBot="1" x14ac:dyDescent="0.35">
      <c r="B3" s="1528"/>
      <c r="C3" s="1529"/>
      <c r="D3" s="1529"/>
      <c r="E3" s="1529"/>
      <c r="F3" s="1529"/>
      <c r="G3" s="1529"/>
      <c r="H3" s="1529"/>
      <c r="I3" s="1529"/>
      <c r="J3" s="1529"/>
      <c r="K3" s="1529"/>
      <c r="L3" s="1529"/>
      <c r="M3" s="1529"/>
      <c r="N3" s="1529"/>
      <c r="O3" s="1529"/>
      <c r="P3" s="1530"/>
    </row>
    <row r="4" spans="2:16" ht="11.25" customHeight="1" x14ac:dyDescent="0.3"/>
    <row r="5" spans="2:16" ht="18.75" customHeight="1" x14ac:dyDescent="0.3">
      <c r="B5" s="103"/>
      <c r="C5" s="103"/>
      <c r="D5" s="103"/>
      <c r="E5" s="1531" t="s">
        <v>505</v>
      </c>
      <c r="F5" s="1531"/>
      <c r="G5" s="1531"/>
      <c r="H5" s="1531"/>
      <c r="I5" s="1531"/>
      <c r="J5" s="1531"/>
      <c r="K5" s="1531"/>
      <c r="L5" s="1531"/>
      <c r="M5" s="1531"/>
      <c r="N5" s="1531"/>
      <c r="O5" s="1531"/>
      <c r="P5" s="1531"/>
    </row>
    <row r="6" spans="2:16" ht="18.75" customHeight="1" x14ac:dyDescent="0.3">
      <c r="B6" s="103"/>
      <c r="C6" s="103"/>
      <c r="D6" s="103"/>
      <c r="E6" s="1531"/>
      <c r="F6" s="1531"/>
      <c r="G6" s="1531"/>
      <c r="H6" s="1531"/>
      <c r="I6" s="1531"/>
      <c r="J6" s="1531"/>
      <c r="K6" s="1531"/>
      <c r="L6" s="1531"/>
      <c r="M6" s="1531"/>
      <c r="N6" s="1531"/>
      <c r="O6" s="1531"/>
      <c r="P6" s="1531"/>
    </row>
    <row r="7" spans="2:16" ht="10.5" customHeight="1" x14ac:dyDescent="0.3">
      <c r="B7" s="100"/>
      <c r="C7" s="100"/>
      <c r="D7" s="102"/>
      <c r="E7" s="102"/>
      <c r="F7" s="102"/>
      <c r="G7" s="102"/>
      <c r="H7" s="102"/>
      <c r="I7" s="102"/>
      <c r="J7" s="100"/>
      <c r="K7" s="101"/>
      <c r="L7" s="101"/>
      <c r="M7" s="101"/>
      <c r="N7" s="100"/>
      <c r="O7" s="100"/>
      <c r="P7" s="100"/>
    </row>
    <row r="8" spans="2:16" x14ac:dyDescent="0.3">
      <c r="B8" s="89"/>
      <c r="C8" s="93"/>
      <c r="D8" s="92"/>
      <c r="E8" s="91"/>
      <c r="F8" s="91"/>
      <c r="G8" s="91"/>
      <c r="H8" s="91"/>
      <c r="I8" s="91"/>
      <c r="J8" s="89"/>
      <c r="K8" s="90"/>
      <c r="L8" s="90"/>
      <c r="M8" s="90"/>
      <c r="N8" s="89"/>
      <c r="O8" s="89"/>
      <c r="P8" s="89"/>
    </row>
    <row r="9" spans="2:16" x14ac:dyDescent="0.3">
      <c r="B9" s="89"/>
      <c r="C9" s="93"/>
      <c r="D9" s="95"/>
      <c r="E9" s="94"/>
      <c r="F9" s="94"/>
      <c r="G9" s="94"/>
      <c r="H9" s="94"/>
      <c r="I9" s="94"/>
      <c r="J9" s="89"/>
      <c r="K9" s="90"/>
      <c r="L9" s="1520"/>
      <c r="M9" s="1521"/>
      <c r="N9" s="89"/>
      <c r="O9" s="89"/>
      <c r="P9" s="89"/>
    </row>
    <row r="10" spans="2:16" x14ac:dyDescent="0.3">
      <c r="B10" s="89"/>
      <c r="C10" s="93"/>
      <c r="D10" s="97"/>
      <c r="E10" s="93"/>
      <c r="F10" s="93"/>
      <c r="G10" s="93"/>
      <c r="H10" s="93"/>
      <c r="I10" s="93"/>
      <c r="J10" s="89"/>
      <c r="K10" s="90"/>
      <c r="L10" s="90"/>
      <c r="M10" s="90"/>
      <c r="N10" s="89"/>
      <c r="O10" s="89"/>
      <c r="P10" s="89"/>
    </row>
    <row r="11" spans="2:16" x14ac:dyDescent="0.3">
      <c r="B11" s="89"/>
      <c r="C11" s="93"/>
      <c r="D11" s="95"/>
      <c r="E11" s="94"/>
      <c r="F11" s="94"/>
      <c r="G11" s="94"/>
      <c r="H11" s="94"/>
      <c r="I11" s="94"/>
      <c r="J11" s="89"/>
      <c r="K11" s="90"/>
      <c r="L11" s="1521"/>
      <c r="M11" s="1521"/>
      <c r="N11" s="89"/>
      <c r="O11" s="89"/>
      <c r="P11" s="89"/>
    </row>
    <row r="12" spans="2:16" x14ac:dyDescent="0.3">
      <c r="B12" s="89"/>
      <c r="C12" s="98"/>
      <c r="D12" s="97"/>
      <c r="E12" s="93"/>
      <c r="F12" s="1522"/>
      <c r="G12" s="1522"/>
      <c r="H12" s="1522"/>
      <c r="I12" s="93"/>
      <c r="J12" s="89"/>
      <c r="K12" s="96"/>
      <c r="L12" s="96"/>
      <c r="M12" s="90"/>
      <c r="N12" s="1523"/>
      <c r="O12" s="1523"/>
      <c r="P12" s="94"/>
    </row>
    <row r="13" spans="2:16" x14ac:dyDescent="0.3">
      <c r="B13" s="89"/>
      <c r="C13" s="93"/>
      <c r="D13" s="99"/>
      <c r="E13" s="94"/>
      <c r="F13" s="94"/>
      <c r="G13" s="94"/>
      <c r="H13" s="94"/>
      <c r="I13" s="94"/>
      <c r="J13" s="89"/>
      <c r="K13" s="90"/>
      <c r="L13" s="1512"/>
      <c r="M13" s="1524"/>
      <c r="N13" s="89"/>
      <c r="O13" s="89"/>
      <c r="P13" s="89"/>
    </row>
    <row r="14" spans="2:16" x14ac:dyDescent="0.3">
      <c r="B14" s="89"/>
      <c r="C14" s="93"/>
      <c r="D14" s="97"/>
      <c r="E14" s="93"/>
      <c r="F14" s="93"/>
      <c r="G14" s="93"/>
      <c r="H14" s="93"/>
      <c r="I14" s="93"/>
      <c r="J14" s="89"/>
      <c r="K14" s="90"/>
      <c r="L14" s="90"/>
      <c r="M14" s="90"/>
      <c r="N14" s="89"/>
      <c r="O14" s="89"/>
      <c r="P14" s="89"/>
    </row>
    <row r="15" spans="2:16" x14ac:dyDescent="0.3">
      <c r="B15" s="89"/>
      <c r="C15" s="93"/>
      <c r="D15" s="99"/>
      <c r="E15" s="94"/>
      <c r="F15" s="94"/>
      <c r="G15" s="94"/>
      <c r="H15" s="94"/>
      <c r="I15" s="94"/>
      <c r="J15" s="89"/>
      <c r="K15" s="90"/>
      <c r="L15" s="1520"/>
      <c r="M15" s="1521"/>
      <c r="N15" s="89"/>
      <c r="O15" s="89"/>
      <c r="P15" s="89"/>
    </row>
    <row r="16" spans="2:16" x14ac:dyDescent="0.3">
      <c r="B16" s="89"/>
      <c r="C16" s="93"/>
      <c r="D16" s="97"/>
      <c r="E16" s="93"/>
      <c r="F16" s="93"/>
      <c r="G16" s="93"/>
      <c r="H16" s="93"/>
      <c r="I16" s="93"/>
      <c r="J16" s="89"/>
      <c r="K16" s="90"/>
      <c r="L16" s="90"/>
      <c r="M16" s="90"/>
      <c r="N16" s="89"/>
      <c r="O16" s="89"/>
      <c r="P16" s="89"/>
    </row>
    <row r="17" spans="2:16" x14ac:dyDescent="0.3">
      <c r="B17" s="89"/>
      <c r="C17" s="93"/>
      <c r="D17" s="95"/>
      <c r="E17" s="94"/>
      <c r="F17" s="94"/>
      <c r="G17" s="94"/>
      <c r="H17" s="94"/>
      <c r="I17" s="94"/>
      <c r="J17" s="89"/>
      <c r="K17" s="90"/>
      <c r="L17" s="1521"/>
      <c r="M17" s="1521"/>
      <c r="N17" s="89"/>
      <c r="O17" s="89"/>
      <c r="P17" s="89"/>
    </row>
    <row r="18" spans="2:16" x14ac:dyDescent="0.3">
      <c r="B18" s="89"/>
      <c r="C18" s="98"/>
      <c r="D18" s="97"/>
      <c r="E18" s="93"/>
      <c r="F18" s="1522"/>
      <c r="G18" s="1522"/>
      <c r="H18" s="1522"/>
      <c r="I18" s="93"/>
      <c r="J18" s="89"/>
      <c r="K18" s="96"/>
      <c r="L18" s="96"/>
      <c r="M18" s="90"/>
      <c r="N18" s="1523"/>
      <c r="O18" s="1523"/>
      <c r="P18" s="89"/>
    </row>
    <row r="19" spans="2:16" x14ac:dyDescent="0.3">
      <c r="B19" s="89"/>
      <c r="C19" s="93"/>
      <c r="D19" s="95"/>
      <c r="E19" s="94"/>
      <c r="F19" s="94"/>
      <c r="G19" s="94"/>
      <c r="H19" s="94"/>
      <c r="I19" s="94"/>
      <c r="J19" s="89"/>
      <c r="K19" s="90"/>
      <c r="L19" s="1521"/>
      <c r="M19" s="1521"/>
      <c r="N19" s="89"/>
      <c r="O19" s="89"/>
      <c r="P19" s="89"/>
    </row>
    <row r="20" spans="2:16" x14ac:dyDescent="0.3">
      <c r="B20" s="89"/>
      <c r="C20" s="93"/>
      <c r="D20" s="92"/>
      <c r="E20" s="91"/>
      <c r="F20" s="91"/>
      <c r="G20" s="91"/>
      <c r="H20" s="91"/>
      <c r="I20" s="91"/>
      <c r="J20" s="89"/>
      <c r="K20" s="90"/>
      <c r="L20" s="90"/>
      <c r="M20" s="90"/>
      <c r="N20" s="89"/>
      <c r="O20" s="89"/>
      <c r="P20" s="89"/>
    </row>
  </sheetData>
  <sheetProtection algorithmName="SHA-512" hashValue="63sjwdNU+oWkDTCTpaM8FGnZYSnuiP1JQ7OcbBdQQ84WTOh/L3LoaGn1iclF/6sNg/Y5sXZd4Ju2Anqlmo0YGA==" saltValue="0L/a5IAirMa0uzOqQVTOaw==" spinCount="100000" sheet="1" objects="1" scenarios="1"/>
  <mergeCells count="12">
    <mergeCell ref="L13:M13"/>
    <mergeCell ref="B2:P3"/>
    <mergeCell ref="E5:P6"/>
    <mergeCell ref="L9:M9"/>
    <mergeCell ref="L11:M11"/>
    <mergeCell ref="F12:H12"/>
    <mergeCell ref="N12:O12"/>
    <mergeCell ref="L15:M15"/>
    <mergeCell ref="L17:M17"/>
    <mergeCell ref="F18:H18"/>
    <mergeCell ref="N18:O18"/>
    <mergeCell ref="L19:M19"/>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67</vt:i4>
      </vt:variant>
    </vt:vector>
  </HeadingPairs>
  <TitlesOfParts>
    <vt:vector size="113" baseType="lpstr">
      <vt:lpstr>MENU</vt:lpstr>
      <vt:lpstr>TTDN</vt:lpstr>
      <vt:lpstr>BQUY</vt:lpstr>
      <vt:lpstr>BCN</vt:lpstr>
      <vt:lpstr>BGT</vt:lpstr>
      <vt:lpstr>BT</vt:lpstr>
      <vt:lpstr>BKHO</vt:lpstr>
      <vt:lpstr>BCTC</vt:lpstr>
      <vt:lpstr>INAN</vt:lpstr>
      <vt:lpstr>DMTK</vt:lpstr>
      <vt:lpstr>NHAPLIEU</vt:lpstr>
      <vt:lpstr>IN PT</vt:lpstr>
      <vt:lpstr>IN PC</vt:lpstr>
      <vt:lpstr>So quy</vt:lpstr>
      <vt:lpstr>So tg</vt:lpstr>
      <vt:lpstr>DMKHO</vt:lpstr>
      <vt:lpstr>DMVT</vt:lpstr>
      <vt:lpstr>In PN</vt:lpstr>
      <vt:lpstr>In PX</vt:lpstr>
      <vt:lpstr>CTVT</vt:lpstr>
      <vt:lpstr>THNXT</vt:lpstr>
      <vt:lpstr>THNXTK</vt:lpstr>
      <vt:lpstr>NX</vt:lpstr>
      <vt:lpstr>DMCT</vt:lpstr>
      <vt:lpstr>DMKH_NCC</vt:lpstr>
      <vt:lpstr>CT331</vt:lpstr>
      <vt:lpstr>CT131</vt:lpstr>
      <vt:lpstr>TH131</vt:lpstr>
      <vt:lpstr>TH331</vt:lpstr>
      <vt:lpstr>Tờ khai</vt:lpstr>
      <vt:lpstr>BC26_AC</vt:lpstr>
      <vt:lpstr>PL 01-2_GTGT</vt:lpstr>
      <vt:lpstr>PL 01-1_GTGT</vt:lpstr>
      <vt:lpstr>KHTSCD</vt:lpstr>
      <vt:lpstr>CCDC</vt:lpstr>
      <vt:lpstr>NKC</vt:lpstr>
      <vt:lpstr>SCT</vt:lpstr>
      <vt:lpstr>SC</vt:lpstr>
      <vt:lpstr>01-3</vt:lpstr>
      <vt:lpstr>KQHĐSXKD</vt:lpstr>
      <vt:lpstr>BCĐTK</vt:lpstr>
      <vt:lpstr>CĐKT</vt:lpstr>
      <vt:lpstr>TMBCTC</vt:lpstr>
      <vt:lpstr>LCTTTT</vt:lpstr>
      <vt:lpstr>KHBS</vt:lpstr>
      <vt:lpstr>Header</vt:lpstr>
      <vt:lpstr>codky</vt:lpstr>
      <vt:lpstr>conx</vt:lpstr>
      <vt:lpstr>DGN</vt:lpstr>
      <vt:lpstr>dgnx</vt:lpstr>
      <vt:lpstr>dgx</vt:lpstr>
      <vt:lpstr>diengiai</vt:lpstr>
      <vt:lpstr>dmct</vt:lpstr>
      <vt:lpstr>dmkhncc</vt:lpstr>
      <vt:lpstr>dmtk</vt:lpstr>
      <vt:lpstr>duckco</vt:lpstr>
      <vt:lpstr>duckno</vt:lpstr>
      <vt:lpstr>dudkno</vt:lpstr>
      <vt:lpstr>dudkyco</vt:lpstr>
      <vt:lpstr>dvt</vt:lpstr>
      <vt:lpstr>DVTNX</vt:lpstr>
      <vt:lpstr>gtnhap</vt:lpstr>
      <vt:lpstr>gtton</vt:lpstr>
      <vt:lpstr>gtxuat</vt:lpstr>
      <vt:lpstr>khlctt</vt:lpstr>
      <vt:lpstr>kho</vt:lpstr>
      <vt:lpstr>kmcp</vt:lpstr>
      <vt:lpstr>loai</vt:lpstr>
      <vt:lpstr>LoaiKH</vt:lpstr>
      <vt:lpstr>loaikho</vt:lpstr>
      <vt:lpstr>makhncc</vt:lpstr>
      <vt:lpstr>makhnccco</vt:lpstr>
      <vt:lpstr>makhnccno</vt:lpstr>
      <vt:lpstr>makho</vt:lpstr>
      <vt:lpstr>malctt</vt:lpstr>
      <vt:lpstr>Mavtnx</vt:lpstr>
      <vt:lpstr>mst</vt:lpstr>
      <vt:lpstr>mvbr</vt:lpstr>
      <vt:lpstr>ngayct</vt:lpstr>
      <vt:lpstr>ngaygs</vt:lpstr>
      <vt:lpstr>ngaynx</vt:lpstr>
      <vt:lpstr>nodky</vt:lpstr>
      <vt:lpstr>nonx</vt:lpstr>
      <vt:lpstr>CCDC!Print_Area</vt:lpstr>
      <vt:lpstr>CTVT!Print_Area</vt:lpstr>
      <vt:lpstr>'In PN'!Print_Area</vt:lpstr>
      <vt:lpstr>'In PX'!Print_Area</vt:lpstr>
      <vt:lpstr>KHTSCD!Print_Area</vt:lpstr>
      <vt:lpstr>NKC!Print_Area</vt:lpstr>
      <vt:lpstr>'So quy'!Print_Area</vt:lpstr>
      <vt:lpstr>'So tg'!Print_Area</vt:lpstr>
      <vt:lpstr>THNXT!Print_Area</vt:lpstr>
      <vt:lpstr>THNXTK!Print_Area</vt:lpstr>
      <vt:lpstr>TMBCTC!Print_Area</vt:lpstr>
      <vt:lpstr>quy</vt:lpstr>
      <vt:lpstr>slnhap</vt:lpstr>
      <vt:lpstr>slton</vt:lpstr>
      <vt:lpstr>slxuat</vt:lpstr>
      <vt:lpstr>soct</vt:lpstr>
      <vt:lpstr>sohd</vt:lpstr>
      <vt:lpstr>sophieunx</vt:lpstr>
      <vt:lpstr>sotien</vt:lpstr>
      <vt:lpstr>stt</vt:lpstr>
      <vt:lpstr>sttnx</vt:lpstr>
      <vt:lpstr>tengs</vt:lpstr>
      <vt:lpstr>Tenkhncc</vt:lpstr>
      <vt:lpstr>tenkho</vt:lpstr>
      <vt:lpstr>tennx</vt:lpstr>
      <vt:lpstr>tienthue</vt:lpstr>
      <vt:lpstr>tkco</vt:lpstr>
      <vt:lpstr>tkno</vt:lpstr>
      <vt:lpstr>tkscai</vt:lpstr>
      <vt:lpstr>ttnx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cp:lastPrinted>2020-04-22T15:57:58Z</cp:lastPrinted>
  <dcterms:created xsi:type="dcterms:W3CDTF">2019-11-23T08:41:46Z</dcterms:created>
  <dcterms:modified xsi:type="dcterms:W3CDTF">2021-05-11T09:27:55Z</dcterms:modified>
</cp:coreProperties>
</file>